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77" r:id="rId2"/>
    <sheet name="Contenders" sheetId="78" r:id="rId3"/>
    <sheet name="Challengers" sheetId="79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CCC'!$A$6:$BH$6</definedName>
    <definedName name="_xlnm._FilterDatabase" localSheetId="3" hidden="1">Challengers!$A$6:$BH$523</definedName>
    <definedName name="_xlnm._FilterDatabase" localSheetId="1" hidden="1">Champions!$A$6:$BH$142</definedName>
    <definedName name="_xlnm._FilterDatabase" localSheetId="7" hidden="1">Changes!$A$7:$P$7</definedName>
    <definedName name="_xlnm._FilterDatabase" localSheetId="2" hidden="1">Contenders!$A$6:$BH$240</definedName>
    <definedName name="_xlnm._FilterDatabase" localSheetId="5" hidden="1">Historical!$A$6:$AT$6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Challengers!$A$7:$BC$439</definedName>
    <definedName name="DataAll" localSheetId="1">Champions!$A$7:$BC$142</definedName>
    <definedName name="DataAll" localSheetId="2">Contenders!$A$7:$BC$240</definedName>
    <definedName name="DataAll" localSheetId="5">Historical!$A$7:$AT$810</definedName>
    <definedName name="DataAll">'All CCC'!$A$7:$BC$809</definedName>
    <definedName name="Deletions">Changes!$A$8:$I$603</definedName>
    <definedName name="FrozenAngels">Notes!$A$231:$J$266</definedName>
    <definedName name="NearChallengers">Notes!$A$186:$F$214</definedName>
    <definedName name="_xlnm.Print_Area" localSheetId="7">Changes!$A$1:$I$777</definedName>
    <definedName name="_xlnm.Print_Area" localSheetId="10">Notes!$A$1:$K$266</definedName>
    <definedName name="_xlnm.Print_Area" localSheetId="9">Revisions!$B$3:$K$248</definedName>
    <definedName name="_xlnm.Print_Area" localSheetId="8">Summary!$A$1:$AX$155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538" i="79" l="1"/>
  <c r="BE538" i="79"/>
  <c r="BC538" i="79"/>
  <c r="BB538" i="79"/>
  <c r="BA538" i="79"/>
  <c r="AZ538" i="79"/>
  <c r="AY538" i="79"/>
  <c r="AN538" i="79"/>
  <c r="AM538" i="79"/>
  <c r="AL538" i="79"/>
  <c r="AK538" i="79"/>
  <c r="AJ538" i="79"/>
  <c r="AI538" i="79"/>
  <c r="AH538" i="79"/>
  <c r="AG538" i="79"/>
  <c r="AF538" i="79"/>
  <c r="AE538" i="79"/>
  <c r="AD538" i="79"/>
  <c r="AC538" i="79"/>
  <c r="O538" i="79"/>
  <c r="K538" i="79"/>
  <c r="I538" i="79"/>
  <c r="E538" i="79"/>
  <c r="B538" i="79"/>
  <c r="BG537" i="79"/>
  <c r="BE537" i="79"/>
  <c r="BC537" i="79"/>
  <c r="BB537" i="79"/>
  <c r="BA537" i="79"/>
  <c r="AZ537" i="79"/>
  <c r="AY537" i="79"/>
  <c r="AN537" i="79"/>
  <c r="AM537" i="79"/>
  <c r="AL537" i="79"/>
  <c r="AK537" i="79"/>
  <c r="AJ537" i="79"/>
  <c r="AI537" i="79"/>
  <c r="AH537" i="79"/>
  <c r="AG537" i="79"/>
  <c r="AF537" i="79"/>
  <c r="AE537" i="79"/>
  <c r="AD537" i="79"/>
  <c r="AC537" i="79"/>
  <c r="O537" i="79"/>
  <c r="K537" i="79"/>
  <c r="I537" i="79"/>
  <c r="E537" i="79"/>
  <c r="B537" i="79"/>
  <c r="BG536" i="79"/>
  <c r="BE536" i="79"/>
  <c r="BC536" i="79"/>
  <c r="BB536" i="79"/>
  <c r="BA536" i="79"/>
  <c r="AZ536" i="79"/>
  <c r="AY536" i="79"/>
  <c r="AN536" i="79"/>
  <c r="AM536" i="79"/>
  <c r="AL536" i="79"/>
  <c r="AK536" i="79"/>
  <c r="AJ536" i="79"/>
  <c r="AI536" i="79"/>
  <c r="AH536" i="79"/>
  <c r="AG536" i="79"/>
  <c r="AF536" i="79"/>
  <c r="AE536" i="79"/>
  <c r="AD536" i="79"/>
  <c r="AC536" i="79"/>
  <c r="O536" i="79"/>
  <c r="K536" i="79"/>
  <c r="I536" i="79"/>
  <c r="E536" i="79"/>
  <c r="B536" i="79"/>
  <c r="BG535" i="79"/>
  <c r="BE535" i="79"/>
  <c r="BC535" i="79"/>
  <c r="BB535" i="79"/>
  <c r="BA535" i="79"/>
  <c r="AZ535" i="79"/>
  <c r="AY535" i="79"/>
  <c r="AN535" i="79"/>
  <c r="AM535" i="79"/>
  <c r="AL535" i="79"/>
  <c r="AK535" i="79"/>
  <c r="AJ535" i="79"/>
  <c r="AI535" i="79"/>
  <c r="AH535" i="79"/>
  <c r="AG535" i="79"/>
  <c r="AF535" i="79"/>
  <c r="AE535" i="79"/>
  <c r="AD535" i="79"/>
  <c r="AC535" i="79"/>
  <c r="O535" i="79"/>
  <c r="K535" i="79"/>
  <c r="I535" i="79"/>
  <c r="E535" i="79"/>
  <c r="B535" i="79"/>
  <c r="BG534" i="79"/>
  <c r="BE534" i="79"/>
  <c r="BC534" i="79"/>
  <c r="BB534" i="79"/>
  <c r="BA534" i="79"/>
  <c r="AZ534" i="79"/>
  <c r="AY534" i="79"/>
  <c r="AN534" i="79"/>
  <c r="AM534" i="79"/>
  <c r="AL534" i="79"/>
  <c r="AK534" i="79"/>
  <c r="AJ534" i="79"/>
  <c r="AI534" i="79"/>
  <c r="AH534" i="79"/>
  <c r="AG534" i="79"/>
  <c r="AF534" i="79"/>
  <c r="AE534" i="79"/>
  <c r="AD534" i="79"/>
  <c r="AC534" i="79"/>
  <c r="O534" i="79"/>
  <c r="K534" i="79"/>
  <c r="I534" i="79"/>
  <c r="E534" i="79"/>
  <c r="B534" i="79"/>
  <c r="BG533" i="79"/>
  <c r="BE533" i="79"/>
  <c r="BC533" i="79"/>
  <c r="BB533" i="79"/>
  <c r="BA533" i="79"/>
  <c r="AZ533" i="79"/>
  <c r="AY533" i="79"/>
  <c r="AN533" i="79"/>
  <c r="AM533" i="79"/>
  <c r="AL533" i="79"/>
  <c r="AK533" i="79"/>
  <c r="AJ533" i="79"/>
  <c r="AI533" i="79"/>
  <c r="AH533" i="79"/>
  <c r="AG533" i="79"/>
  <c r="AF533" i="79"/>
  <c r="AE533" i="79"/>
  <c r="AD533" i="79"/>
  <c r="AC533" i="79"/>
  <c r="O533" i="79"/>
  <c r="K533" i="79"/>
  <c r="I533" i="79"/>
  <c r="E533" i="79"/>
  <c r="B533" i="79"/>
  <c r="BG532" i="79"/>
  <c r="BE532" i="79"/>
  <c r="BC532" i="79"/>
  <c r="BB532" i="79"/>
  <c r="BA532" i="79"/>
  <c r="AZ532" i="79"/>
  <c r="AY532" i="79"/>
  <c r="AN532" i="79"/>
  <c r="AM532" i="79"/>
  <c r="AL532" i="79"/>
  <c r="AK532" i="79"/>
  <c r="AJ532" i="79"/>
  <c r="AI532" i="79"/>
  <c r="AH532" i="79"/>
  <c r="AG532" i="79"/>
  <c r="AF532" i="79"/>
  <c r="AE532" i="79"/>
  <c r="AD532" i="79"/>
  <c r="AC532" i="79"/>
  <c r="O532" i="79"/>
  <c r="K532" i="79"/>
  <c r="I532" i="79"/>
  <c r="E532" i="79"/>
  <c r="B532" i="79"/>
  <c r="BG531" i="79"/>
  <c r="BE531" i="79"/>
  <c r="BC531" i="79"/>
  <c r="BB531" i="79"/>
  <c r="BA531" i="79"/>
  <c r="AZ531" i="79"/>
  <c r="AY531" i="79"/>
  <c r="AN531" i="79"/>
  <c r="AM531" i="79"/>
  <c r="AL531" i="79"/>
  <c r="AK531" i="79"/>
  <c r="AJ531" i="79"/>
  <c r="AI531" i="79"/>
  <c r="AH531" i="79"/>
  <c r="AG531" i="79"/>
  <c r="AF531" i="79"/>
  <c r="AE531" i="79"/>
  <c r="AD531" i="79"/>
  <c r="AC531" i="79"/>
  <c r="O531" i="79"/>
  <c r="K531" i="79"/>
  <c r="I531" i="79"/>
  <c r="E531" i="79"/>
  <c r="B531" i="79"/>
  <c r="BG530" i="79"/>
  <c r="BE530" i="79"/>
  <c r="BC530" i="79"/>
  <c r="BB530" i="79"/>
  <c r="BA530" i="79"/>
  <c r="AZ530" i="79"/>
  <c r="AY530" i="79"/>
  <c r="AN530" i="79"/>
  <c r="AM530" i="79"/>
  <c r="AL530" i="79"/>
  <c r="AK530" i="79"/>
  <c r="AJ530" i="79"/>
  <c r="AI530" i="79"/>
  <c r="AH530" i="79"/>
  <c r="AG530" i="79"/>
  <c r="AF530" i="79"/>
  <c r="AE530" i="79"/>
  <c r="AD530" i="79"/>
  <c r="AC530" i="79"/>
  <c r="O530" i="79"/>
  <c r="K530" i="79"/>
  <c r="I530" i="79"/>
  <c r="E530" i="79"/>
  <c r="B530" i="79"/>
  <c r="BG529" i="79"/>
  <c r="BE529" i="79"/>
  <c r="BC529" i="79"/>
  <c r="BB529" i="79"/>
  <c r="BA529" i="79"/>
  <c r="AZ529" i="79"/>
  <c r="AY529" i="79"/>
  <c r="AN529" i="79"/>
  <c r="AM529" i="79"/>
  <c r="AL529" i="79"/>
  <c r="AK529" i="79"/>
  <c r="AJ529" i="79"/>
  <c r="AI529" i="79"/>
  <c r="AH529" i="79"/>
  <c r="AG529" i="79"/>
  <c r="AF529" i="79"/>
  <c r="AE529" i="79"/>
  <c r="AD529" i="79"/>
  <c r="AC529" i="79"/>
  <c r="O529" i="79"/>
  <c r="K529" i="79"/>
  <c r="I529" i="79"/>
  <c r="E529" i="79"/>
  <c r="B529" i="79"/>
  <c r="BG528" i="79"/>
  <c r="BE528" i="79"/>
  <c r="BC528" i="79"/>
  <c r="BB528" i="79"/>
  <c r="BA528" i="79"/>
  <c r="AZ528" i="79"/>
  <c r="AY528" i="79"/>
  <c r="AN528" i="79"/>
  <c r="AM528" i="79"/>
  <c r="AL528" i="79"/>
  <c r="AK528" i="79"/>
  <c r="AJ528" i="79"/>
  <c r="AI528" i="79"/>
  <c r="AH528" i="79"/>
  <c r="AG528" i="79"/>
  <c r="AF528" i="79"/>
  <c r="AE528" i="79"/>
  <c r="AD528" i="79"/>
  <c r="AC528" i="79"/>
  <c r="O528" i="79"/>
  <c r="K528" i="79"/>
  <c r="I528" i="79"/>
  <c r="E528" i="79"/>
  <c r="B528" i="79"/>
  <c r="BG525" i="79"/>
  <c r="BE525" i="79"/>
  <c r="BC525" i="79"/>
  <c r="BB525" i="79"/>
  <c r="BA525" i="79"/>
  <c r="AZ525" i="79"/>
  <c r="AY525" i="79"/>
  <c r="AN525" i="79"/>
  <c r="AM525" i="79"/>
  <c r="AL525" i="79"/>
  <c r="AK525" i="79"/>
  <c r="AJ525" i="79"/>
  <c r="AI525" i="79"/>
  <c r="AH525" i="79"/>
  <c r="AG525" i="79"/>
  <c r="AF525" i="79"/>
  <c r="AE525" i="79"/>
  <c r="AD525" i="79"/>
  <c r="AC525" i="79"/>
  <c r="O525" i="79"/>
  <c r="K525" i="79"/>
  <c r="I525" i="79"/>
  <c r="E525" i="79"/>
  <c r="B525" i="79"/>
  <c r="BF518" i="79"/>
  <c r="AR518" i="79"/>
  <c r="AQ518" i="79"/>
  <c r="AA518" i="79"/>
  <c r="V518" i="79"/>
  <c r="U518" i="79"/>
  <c r="T518" i="79"/>
  <c r="S518" i="79"/>
  <c r="R518" i="79"/>
  <c r="M518" i="79"/>
  <c r="Z518" i="79" s="1"/>
  <c r="BF517" i="79"/>
  <c r="AR517" i="79"/>
  <c r="AS517" i="79" s="1"/>
  <c r="AT517" i="79" s="1"/>
  <c r="AU517" i="79" s="1"/>
  <c r="AV517" i="79" s="1"/>
  <c r="AQ517" i="79"/>
  <c r="AA517" i="79"/>
  <c r="V517" i="79"/>
  <c r="U517" i="79"/>
  <c r="T517" i="79"/>
  <c r="S517" i="79"/>
  <c r="R517" i="79"/>
  <c r="M517" i="79"/>
  <c r="J517" i="79" s="1"/>
  <c r="BF489" i="79"/>
  <c r="AR489" i="79"/>
  <c r="AQ489" i="79"/>
  <c r="AA489" i="79"/>
  <c r="V489" i="79"/>
  <c r="U489" i="79"/>
  <c r="T489" i="79"/>
  <c r="S489" i="79"/>
  <c r="R489" i="79"/>
  <c r="M489" i="79"/>
  <c r="Z489" i="79" s="1"/>
  <c r="BF487" i="79"/>
  <c r="AR487" i="79"/>
  <c r="AS487" i="79" s="1"/>
  <c r="AT487" i="79" s="1"/>
  <c r="AU487" i="79" s="1"/>
  <c r="AV487" i="79" s="1"/>
  <c r="AQ487" i="79"/>
  <c r="AA487" i="79"/>
  <c r="V487" i="79"/>
  <c r="U487" i="79"/>
  <c r="T487" i="79"/>
  <c r="S487" i="79"/>
  <c r="R487" i="79"/>
  <c r="M487" i="79"/>
  <c r="Z487" i="79" s="1"/>
  <c r="BF485" i="79"/>
  <c r="AR485" i="79"/>
  <c r="AQ485" i="79"/>
  <c r="AA485" i="79"/>
  <c r="V485" i="79"/>
  <c r="U485" i="79"/>
  <c r="AO485" i="79" s="1"/>
  <c r="T485" i="79"/>
  <c r="S485" i="79"/>
  <c r="R485" i="79"/>
  <c r="M485" i="79"/>
  <c r="Z485" i="79" s="1"/>
  <c r="J485" i="79"/>
  <c r="BF470" i="79"/>
  <c r="AR470" i="79"/>
  <c r="AS470" i="79" s="1"/>
  <c r="AT470" i="79" s="1"/>
  <c r="AU470" i="79" s="1"/>
  <c r="AV470" i="79" s="1"/>
  <c r="AQ470" i="79"/>
  <c r="AA470" i="79"/>
  <c r="V470" i="79"/>
  <c r="U470" i="79"/>
  <c r="AP470" i="79" s="1"/>
  <c r="T470" i="79"/>
  <c r="S470" i="79"/>
  <c r="R470" i="79"/>
  <c r="M470" i="79"/>
  <c r="J470" i="79" s="1"/>
  <c r="BF462" i="79"/>
  <c r="AR462" i="79"/>
  <c r="AQ462" i="79"/>
  <c r="AA462" i="79"/>
  <c r="V462" i="79"/>
  <c r="U462" i="79"/>
  <c r="T462" i="79"/>
  <c r="S462" i="79"/>
  <c r="R462" i="79"/>
  <c r="M462" i="79"/>
  <c r="Z462" i="79" s="1"/>
  <c r="BF459" i="79"/>
  <c r="AR459" i="79"/>
  <c r="AS459" i="79" s="1"/>
  <c r="AT459" i="79" s="1"/>
  <c r="AU459" i="79" s="1"/>
  <c r="AV459" i="79" s="1"/>
  <c r="AQ459" i="79"/>
  <c r="AA459" i="79"/>
  <c r="V459" i="79"/>
  <c r="U459" i="79"/>
  <c r="AP459" i="79" s="1"/>
  <c r="T459" i="79"/>
  <c r="S459" i="79"/>
  <c r="R459" i="79"/>
  <c r="M459" i="79"/>
  <c r="Z459" i="79" s="1"/>
  <c r="BF458" i="79"/>
  <c r="AR458" i="79"/>
  <c r="AQ458" i="79"/>
  <c r="AA458" i="79"/>
  <c r="X458" i="79"/>
  <c r="V458" i="79"/>
  <c r="W458" i="79" s="1"/>
  <c r="U458" i="79"/>
  <c r="AP458" i="79" s="1"/>
  <c r="T458" i="79"/>
  <c r="S458" i="79"/>
  <c r="R458" i="79"/>
  <c r="M458" i="79"/>
  <c r="Z458" i="79" s="1"/>
  <c r="J458" i="79"/>
  <c r="BF451" i="79"/>
  <c r="AR451" i="79"/>
  <c r="AS451" i="79" s="1"/>
  <c r="AT451" i="79" s="1"/>
  <c r="AU451" i="79" s="1"/>
  <c r="AV451" i="79" s="1"/>
  <c r="AQ451" i="79"/>
  <c r="AA451" i="79"/>
  <c r="V451" i="79"/>
  <c r="U451" i="79"/>
  <c r="AP451" i="79" s="1"/>
  <c r="T451" i="79"/>
  <c r="S451" i="79"/>
  <c r="R451" i="79"/>
  <c r="M451" i="79"/>
  <c r="J451" i="79" s="1"/>
  <c r="BF450" i="79"/>
  <c r="AR450" i="79"/>
  <c r="AQ450" i="79"/>
  <c r="AA450" i="79"/>
  <c r="V450" i="79"/>
  <c r="U450" i="79"/>
  <c r="AO450" i="79" s="1"/>
  <c r="T450" i="79"/>
  <c r="S450" i="79"/>
  <c r="R450" i="79"/>
  <c r="M450" i="79"/>
  <c r="Z450" i="79" s="1"/>
  <c r="BF446" i="79"/>
  <c r="AR446" i="79"/>
  <c r="AS446" i="79" s="1"/>
  <c r="AT446" i="79" s="1"/>
  <c r="AU446" i="79" s="1"/>
  <c r="AV446" i="79" s="1"/>
  <c r="AQ446" i="79"/>
  <c r="AA446" i="79"/>
  <c r="Z446" i="79"/>
  <c r="V446" i="79"/>
  <c r="U446" i="79"/>
  <c r="AP446" i="79" s="1"/>
  <c r="T446" i="79"/>
  <c r="S446" i="79"/>
  <c r="R446" i="79"/>
  <c r="M446" i="79"/>
  <c r="J446" i="79" s="1"/>
  <c r="BF440" i="79"/>
  <c r="AR440" i="79"/>
  <c r="AQ440" i="79"/>
  <c r="AA440" i="79"/>
  <c r="V440" i="79"/>
  <c r="U440" i="79"/>
  <c r="AO440" i="79" s="1"/>
  <c r="T440" i="79"/>
  <c r="S440" i="79"/>
  <c r="R440" i="79"/>
  <c r="M440" i="79"/>
  <c r="Z440" i="79" s="1"/>
  <c r="BF429" i="79"/>
  <c r="AR429" i="79"/>
  <c r="AS429" i="79" s="1"/>
  <c r="AT429" i="79" s="1"/>
  <c r="AU429" i="79" s="1"/>
  <c r="AV429" i="79" s="1"/>
  <c r="AQ429" i="79"/>
  <c r="AA429" i="79"/>
  <c r="V429" i="79"/>
  <c r="U429" i="79"/>
  <c r="T429" i="79"/>
  <c r="S429" i="79"/>
  <c r="R429" i="79"/>
  <c r="M429" i="79"/>
  <c r="J429" i="79" s="1"/>
  <c r="BF427" i="79"/>
  <c r="AR427" i="79"/>
  <c r="AQ427" i="79"/>
  <c r="AA427" i="79"/>
  <c r="V427" i="79"/>
  <c r="U427" i="79"/>
  <c r="AO427" i="79" s="1"/>
  <c r="T427" i="79"/>
  <c r="S427" i="79"/>
  <c r="R427" i="79"/>
  <c r="M427" i="79"/>
  <c r="Z427" i="79" s="1"/>
  <c r="BF424" i="79"/>
  <c r="AR424" i="79"/>
  <c r="AS424" i="79" s="1"/>
  <c r="AT424" i="79" s="1"/>
  <c r="AU424" i="79" s="1"/>
  <c r="AV424" i="79" s="1"/>
  <c r="AQ424" i="79"/>
  <c r="AA424" i="79"/>
  <c r="V424" i="79"/>
  <c r="U424" i="79"/>
  <c r="T424" i="79"/>
  <c r="S424" i="79"/>
  <c r="R424" i="79"/>
  <c r="M424" i="79"/>
  <c r="Z424" i="79" s="1"/>
  <c r="BF411" i="79"/>
  <c r="AR411" i="79"/>
  <c r="AQ411" i="79"/>
  <c r="AA411" i="79"/>
  <c r="V411" i="79"/>
  <c r="U411" i="79"/>
  <c r="AO411" i="79" s="1"/>
  <c r="T411" i="79"/>
  <c r="S411" i="79"/>
  <c r="R411" i="79"/>
  <c r="M411" i="79"/>
  <c r="Z411" i="79" s="1"/>
  <c r="BF409" i="79"/>
  <c r="AR409" i="79"/>
  <c r="AS409" i="79" s="1"/>
  <c r="AT409" i="79" s="1"/>
  <c r="AU409" i="79" s="1"/>
  <c r="AV409" i="79" s="1"/>
  <c r="AQ409" i="79"/>
  <c r="AA409" i="79"/>
  <c r="V409" i="79"/>
  <c r="U409" i="79"/>
  <c r="AP409" i="79" s="1"/>
  <c r="T409" i="79"/>
  <c r="S409" i="79"/>
  <c r="R409" i="79"/>
  <c r="M409" i="79"/>
  <c r="J409" i="79" s="1"/>
  <c r="BF395" i="79"/>
  <c r="AR395" i="79"/>
  <c r="AQ395" i="79"/>
  <c r="AA395" i="79"/>
  <c r="V395" i="79"/>
  <c r="U395" i="79"/>
  <c r="AO395" i="79" s="1"/>
  <c r="T395" i="79"/>
  <c r="S395" i="79"/>
  <c r="R395" i="79"/>
  <c r="M395" i="79"/>
  <c r="Z395" i="79" s="1"/>
  <c r="BF392" i="79"/>
  <c r="AR392" i="79"/>
  <c r="AS392" i="79" s="1"/>
  <c r="AT392" i="79" s="1"/>
  <c r="AU392" i="79" s="1"/>
  <c r="AV392" i="79" s="1"/>
  <c r="AQ392" i="79"/>
  <c r="AA392" i="79"/>
  <c r="V392" i="79"/>
  <c r="U392" i="79"/>
  <c r="AP392" i="79" s="1"/>
  <c r="T392" i="79"/>
  <c r="S392" i="79"/>
  <c r="R392" i="79"/>
  <c r="M392" i="79"/>
  <c r="Z392" i="79" s="1"/>
  <c r="BF388" i="79"/>
  <c r="AR388" i="79"/>
  <c r="AQ388" i="79"/>
  <c r="AA388" i="79"/>
  <c r="V388" i="79"/>
  <c r="U388" i="79"/>
  <c r="X388" i="79" s="1"/>
  <c r="T388" i="79"/>
  <c r="S388" i="79"/>
  <c r="R388" i="79"/>
  <c r="M388" i="79"/>
  <c r="Z388" i="79" s="1"/>
  <c r="BF370" i="79"/>
  <c r="AR370" i="79"/>
  <c r="AS370" i="79" s="1"/>
  <c r="AT370" i="79" s="1"/>
  <c r="AU370" i="79" s="1"/>
  <c r="AV370" i="79" s="1"/>
  <c r="AQ370" i="79"/>
  <c r="AA370" i="79"/>
  <c r="Z370" i="79"/>
  <c r="V370" i="79"/>
  <c r="U370" i="79"/>
  <c r="T370" i="79"/>
  <c r="S370" i="79"/>
  <c r="R370" i="79"/>
  <c r="M370" i="79"/>
  <c r="J370" i="79" s="1"/>
  <c r="BF357" i="79"/>
  <c r="AR357" i="79"/>
  <c r="AQ357" i="79"/>
  <c r="AA357" i="79"/>
  <c r="V357" i="79"/>
  <c r="U357" i="79"/>
  <c r="AO357" i="79" s="1"/>
  <c r="T357" i="79"/>
  <c r="S357" i="79"/>
  <c r="R357" i="79"/>
  <c r="M357" i="79"/>
  <c r="Z357" i="79" s="1"/>
  <c r="BF353" i="79"/>
  <c r="AR353" i="79"/>
  <c r="AS353" i="79" s="1"/>
  <c r="AT353" i="79" s="1"/>
  <c r="AU353" i="79" s="1"/>
  <c r="AV353" i="79" s="1"/>
  <c r="AQ353" i="79"/>
  <c r="AA353" i="79"/>
  <c r="V353" i="79"/>
  <c r="U353" i="79"/>
  <c r="T353" i="79"/>
  <c r="S353" i="79"/>
  <c r="R353" i="79"/>
  <c r="M353" i="79"/>
  <c r="J353" i="79" s="1"/>
  <c r="BF345" i="79"/>
  <c r="AR345" i="79"/>
  <c r="AQ345" i="79"/>
  <c r="AA345" i="79"/>
  <c r="V345" i="79"/>
  <c r="U345" i="79"/>
  <c r="AO345" i="79" s="1"/>
  <c r="T345" i="79"/>
  <c r="S345" i="79"/>
  <c r="R345" i="79"/>
  <c r="M345" i="79"/>
  <c r="Z345" i="79" s="1"/>
  <c r="BF341" i="79"/>
  <c r="AR341" i="79"/>
  <c r="AS341" i="79" s="1"/>
  <c r="AT341" i="79" s="1"/>
  <c r="AU341" i="79" s="1"/>
  <c r="AV341" i="79" s="1"/>
  <c r="AQ341" i="79"/>
  <c r="AA341" i="79"/>
  <c r="V341" i="79"/>
  <c r="U341" i="79"/>
  <c r="W341" i="79" s="1"/>
  <c r="T341" i="79"/>
  <c r="S341" i="79"/>
  <c r="R341" i="79"/>
  <c r="M341" i="79"/>
  <c r="Z341" i="79" s="1"/>
  <c r="BF339" i="79"/>
  <c r="AR339" i="79"/>
  <c r="AS339" i="79" s="1"/>
  <c r="AT339" i="79" s="1"/>
  <c r="AU339" i="79" s="1"/>
  <c r="AV339" i="79" s="1"/>
  <c r="AQ339" i="79"/>
  <c r="AA339" i="79"/>
  <c r="V339" i="79"/>
  <c r="U339" i="79"/>
  <c r="AP339" i="79" s="1"/>
  <c r="T339" i="79"/>
  <c r="S339" i="79"/>
  <c r="R339" i="79"/>
  <c r="M339" i="79"/>
  <c r="Z339" i="79" s="1"/>
  <c r="BF334" i="79"/>
  <c r="AR334" i="79"/>
  <c r="AQ334" i="79"/>
  <c r="AA334" i="79"/>
  <c r="Z334" i="79"/>
  <c r="V334" i="79"/>
  <c r="U334" i="79"/>
  <c r="AO334" i="79" s="1"/>
  <c r="T334" i="79"/>
  <c r="S334" i="79"/>
  <c r="R334" i="79"/>
  <c r="M334" i="79"/>
  <c r="J334" i="79" s="1"/>
  <c r="BF330" i="79"/>
  <c r="AR330" i="79"/>
  <c r="AQ330" i="79"/>
  <c r="AA330" i="79"/>
  <c r="V330" i="79"/>
  <c r="U330" i="79"/>
  <c r="AP330" i="79" s="1"/>
  <c r="T330" i="79"/>
  <c r="S330" i="79"/>
  <c r="R330" i="79"/>
  <c r="M330" i="79"/>
  <c r="Z330" i="79" s="1"/>
  <c r="BF327" i="79"/>
  <c r="AR327" i="79"/>
  <c r="AQ327" i="79"/>
  <c r="AA327" i="79"/>
  <c r="V327" i="79"/>
  <c r="U327" i="79"/>
  <c r="X327" i="79" s="1"/>
  <c r="T327" i="79"/>
  <c r="S327" i="79"/>
  <c r="R327" i="79"/>
  <c r="M327" i="79"/>
  <c r="Z327" i="79" s="1"/>
  <c r="BF326" i="79"/>
  <c r="AR326" i="79"/>
  <c r="AS326" i="79" s="1"/>
  <c r="AT326" i="79" s="1"/>
  <c r="AU326" i="79" s="1"/>
  <c r="AV326" i="79" s="1"/>
  <c r="AQ326" i="79"/>
  <c r="AA326" i="79"/>
  <c r="V326" i="79"/>
  <c r="U326" i="79"/>
  <c r="W326" i="79" s="1"/>
  <c r="T326" i="79"/>
  <c r="S326" i="79"/>
  <c r="R326" i="79"/>
  <c r="M326" i="79"/>
  <c r="J326" i="79" s="1"/>
  <c r="BF314" i="79"/>
  <c r="AR314" i="79"/>
  <c r="AQ314" i="79"/>
  <c r="AA314" i="79"/>
  <c r="V314" i="79"/>
  <c r="U314" i="79"/>
  <c r="T314" i="79"/>
  <c r="S314" i="79"/>
  <c r="R314" i="79"/>
  <c r="M314" i="79"/>
  <c r="Z314" i="79" s="1"/>
  <c r="BF312" i="79"/>
  <c r="AR312" i="79"/>
  <c r="AQ312" i="79"/>
  <c r="AA312" i="79"/>
  <c r="V312" i="79"/>
  <c r="U312" i="79"/>
  <c r="T312" i="79"/>
  <c r="S312" i="79"/>
  <c r="R312" i="79"/>
  <c r="M312" i="79"/>
  <c r="Z312" i="79" s="1"/>
  <c r="BF307" i="79"/>
  <c r="AR307" i="79"/>
  <c r="AQ307" i="79"/>
  <c r="AA307" i="79"/>
  <c r="V307" i="79"/>
  <c r="U307" i="79"/>
  <c r="AO307" i="79" s="1"/>
  <c r="T307" i="79"/>
  <c r="S307" i="79"/>
  <c r="R307" i="79"/>
  <c r="M307" i="79"/>
  <c r="Z307" i="79" s="1"/>
  <c r="BF303" i="79"/>
  <c r="AR303" i="79"/>
  <c r="AS303" i="79" s="1"/>
  <c r="AT303" i="79" s="1"/>
  <c r="AU303" i="79" s="1"/>
  <c r="AV303" i="79" s="1"/>
  <c r="AQ303" i="79"/>
  <c r="AA303" i="79"/>
  <c r="V303" i="79"/>
  <c r="U303" i="79"/>
  <c r="T303" i="79"/>
  <c r="S303" i="79"/>
  <c r="R303" i="79"/>
  <c r="M303" i="79"/>
  <c r="J303" i="79" s="1"/>
  <c r="BF291" i="79"/>
  <c r="AR291" i="79"/>
  <c r="AQ291" i="79"/>
  <c r="AA291" i="79"/>
  <c r="V291" i="79"/>
  <c r="U291" i="79"/>
  <c r="AO291" i="79" s="1"/>
  <c r="T291" i="79"/>
  <c r="S291" i="79"/>
  <c r="R291" i="79"/>
  <c r="M291" i="79"/>
  <c r="Z291" i="79" s="1"/>
  <c r="BF289" i="79"/>
  <c r="AR289" i="79"/>
  <c r="AS289" i="79" s="1"/>
  <c r="AT289" i="79" s="1"/>
  <c r="AU289" i="79" s="1"/>
  <c r="AV289" i="79" s="1"/>
  <c r="AQ289" i="79"/>
  <c r="AA289" i="79"/>
  <c r="V289" i="79"/>
  <c r="U289" i="79"/>
  <c r="T289" i="79"/>
  <c r="S289" i="79"/>
  <c r="R289" i="79"/>
  <c r="M289" i="79"/>
  <c r="Z289" i="79" s="1"/>
  <c r="BF284" i="79"/>
  <c r="AR284" i="79"/>
  <c r="AQ284" i="79"/>
  <c r="AA284" i="79"/>
  <c r="V284" i="79"/>
  <c r="U284" i="79"/>
  <c r="X284" i="79" s="1"/>
  <c r="T284" i="79"/>
  <c r="S284" i="79"/>
  <c r="R284" i="79"/>
  <c r="M284" i="79"/>
  <c r="Z284" i="79" s="1"/>
  <c r="BF279" i="79"/>
  <c r="AR279" i="79"/>
  <c r="AS279" i="79" s="1"/>
  <c r="AT279" i="79" s="1"/>
  <c r="AU279" i="79" s="1"/>
  <c r="AV279" i="79" s="1"/>
  <c r="AQ279" i="79"/>
  <c r="AA279" i="79"/>
  <c r="V279" i="79"/>
  <c r="U279" i="79"/>
  <c r="T279" i="79"/>
  <c r="S279" i="79"/>
  <c r="R279" i="79"/>
  <c r="M279" i="79"/>
  <c r="J279" i="79" s="1"/>
  <c r="BF274" i="79"/>
  <c r="AR274" i="79"/>
  <c r="AQ274" i="79"/>
  <c r="AA274" i="79"/>
  <c r="Z274" i="79"/>
  <c r="V274" i="79"/>
  <c r="U274" i="79"/>
  <c r="T274" i="79"/>
  <c r="S274" i="79"/>
  <c r="R274" i="79"/>
  <c r="M274" i="79"/>
  <c r="J274" i="79" s="1"/>
  <c r="BF251" i="79"/>
  <c r="AR251" i="79"/>
  <c r="AS251" i="79" s="1"/>
  <c r="AT251" i="79" s="1"/>
  <c r="AU251" i="79" s="1"/>
  <c r="AV251" i="79" s="1"/>
  <c r="AQ251" i="79"/>
  <c r="AA251" i="79"/>
  <c r="V251" i="79"/>
  <c r="U251" i="79"/>
  <c r="T251" i="79"/>
  <c r="S251" i="79"/>
  <c r="R251" i="79"/>
  <c r="M251" i="79"/>
  <c r="Z251" i="79" s="1"/>
  <c r="BF250" i="79"/>
  <c r="AR250" i="79"/>
  <c r="AQ250" i="79"/>
  <c r="AA250" i="79"/>
  <c r="V250" i="79"/>
  <c r="U250" i="79"/>
  <c r="T250" i="79"/>
  <c r="S250" i="79"/>
  <c r="R250" i="79"/>
  <c r="M250" i="79"/>
  <c r="Z250" i="79" s="1"/>
  <c r="BF226" i="79"/>
  <c r="AR226" i="79"/>
  <c r="AS226" i="79" s="1"/>
  <c r="AT226" i="79" s="1"/>
  <c r="AU226" i="79" s="1"/>
  <c r="AV226" i="79" s="1"/>
  <c r="AQ226" i="79"/>
  <c r="AA226" i="79"/>
  <c r="V226" i="79"/>
  <c r="U226" i="79"/>
  <c r="T226" i="79"/>
  <c r="S226" i="79"/>
  <c r="R226" i="79"/>
  <c r="M226" i="79"/>
  <c r="J226" i="79" s="1"/>
  <c r="BF224" i="79"/>
  <c r="AR224" i="79"/>
  <c r="AQ224" i="79"/>
  <c r="AA224" i="79"/>
  <c r="V224" i="79"/>
  <c r="U224" i="79"/>
  <c r="AO224" i="79" s="1"/>
  <c r="T224" i="79"/>
  <c r="S224" i="79"/>
  <c r="R224" i="79"/>
  <c r="M224" i="79"/>
  <c r="Z224" i="79" s="1"/>
  <c r="BF223" i="79"/>
  <c r="AR223" i="79"/>
  <c r="AS223" i="79" s="1"/>
  <c r="AT223" i="79" s="1"/>
  <c r="AU223" i="79" s="1"/>
  <c r="AV223" i="79" s="1"/>
  <c r="AQ223" i="79"/>
  <c r="AA223" i="79"/>
  <c r="V223" i="79"/>
  <c r="U223" i="79"/>
  <c r="AP223" i="79" s="1"/>
  <c r="T223" i="79"/>
  <c r="S223" i="79"/>
  <c r="R223" i="79"/>
  <c r="M223" i="79"/>
  <c r="Z223" i="79" s="1"/>
  <c r="BF212" i="79"/>
  <c r="AR212" i="79"/>
  <c r="AQ212" i="79"/>
  <c r="AA212" i="79"/>
  <c r="V212" i="79"/>
  <c r="U212" i="79"/>
  <c r="AO212" i="79" s="1"/>
  <c r="T212" i="79"/>
  <c r="S212" i="79"/>
  <c r="R212" i="79"/>
  <c r="M212" i="79"/>
  <c r="Z212" i="79" s="1"/>
  <c r="BF209" i="79"/>
  <c r="AR209" i="79"/>
  <c r="AS209" i="79" s="1"/>
  <c r="AT209" i="79" s="1"/>
  <c r="AU209" i="79" s="1"/>
  <c r="AV209" i="79" s="1"/>
  <c r="AQ209" i="79"/>
  <c r="AA209" i="79"/>
  <c r="V209" i="79"/>
  <c r="U209" i="79"/>
  <c r="T209" i="79"/>
  <c r="S209" i="79"/>
  <c r="R209" i="79"/>
  <c r="M209" i="79"/>
  <c r="J209" i="79" s="1"/>
  <c r="BF203" i="79"/>
  <c r="AR203" i="79"/>
  <c r="AQ203" i="79"/>
  <c r="AA203" i="79"/>
  <c r="V203" i="79"/>
  <c r="U203" i="79"/>
  <c r="AO203" i="79" s="1"/>
  <c r="T203" i="79"/>
  <c r="S203" i="79"/>
  <c r="R203" i="79"/>
  <c r="M203" i="79"/>
  <c r="Z203" i="79" s="1"/>
  <c r="BF201" i="79"/>
  <c r="AR201" i="79"/>
  <c r="AS201" i="79" s="1"/>
  <c r="AT201" i="79" s="1"/>
  <c r="AU201" i="79" s="1"/>
  <c r="AV201" i="79" s="1"/>
  <c r="AQ201" i="79"/>
  <c r="AA201" i="79"/>
  <c r="V201" i="79"/>
  <c r="U201" i="79"/>
  <c r="AP201" i="79" s="1"/>
  <c r="T201" i="79"/>
  <c r="S201" i="79"/>
  <c r="R201" i="79"/>
  <c r="M201" i="79"/>
  <c r="Z201" i="79" s="1"/>
  <c r="BF196" i="79"/>
  <c r="AR196" i="79"/>
  <c r="AQ196" i="79"/>
  <c r="AA196" i="79"/>
  <c r="V196" i="79"/>
  <c r="U196" i="79"/>
  <c r="X196" i="79" s="1"/>
  <c r="T196" i="79"/>
  <c r="S196" i="79"/>
  <c r="R196" i="79"/>
  <c r="M196" i="79"/>
  <c r="Z196" i="79" s="1"/>
  <c r="BF189" i="79"/>
  <c r="AR189" i="79"/>
  <c r="AS189" i="79" s="1"/>
  <c r="AT189" i="79" s="1"/>
  <c r="AU189" i="79" s="1"/>
  <c r="AV189" i="79" s="1"/>
  <c r="AQ189" i="79"/>
  <c r="AA189" i="79"/>
  <c r="V189" i="79"/>
  <c r="U189" i="79"/>
  <c r="W189" i="79" s="1"/>
  <c r="T189" i="79"/>
  <c r="S189" i="79"/>
  <c r="R189" i="79"/>
  <c r="M189" i="79"/>
  <c r="J189" i="79" s="1"/>
  <c r="BF188" i="79"/>
  <c r="AR188" i="79"/>
  <c r="AQ188" i="79"/>
  <c r="AA188" i="79"/>
  <c r="Z188" i="79"/>
  <c r="V188" i="79"/>
  <c r="U188" i="79"/>
  <c r="AO188" i="79" s="1"/>
  <c r="T188" i="79"/>
  <c r="S188" i="79"/>
  <c r="R188" i="79"/>
  <c r="M188" i="79"/>
  <c r="J188" i="79" s="1"/>
  <c r="BF183" i="79"/>
  <c r="AR183" i="79"/>
  <c r="AS183" i="79" s="1"/>
  <c r="AT183" i="79" s="1"/>
  <c r="AU183" i="79" s="1"/>
  <c r="AV183" i="79" s="1"/>
  <c r="AQ183" i="79"/>
  <c r="AA183" i="79"/>
  <c r="V183" i="79"/>
  <c r="U183" i="79"/>
  <c r="T183" i="79"/>
  <c r="S183" i="79"/>
  <c r="R183" i="79"/>
  <c r="M183" i="79"/>
  <c r="J183" i="79" s="1"/>
  <c r="BF153" i="79"/>
  <c r="AR153" i="79"/>
  <c r="AQ153" i="79"/>
  <c r="AA153" i="79"/>
  <c r="V153" i="79"/>
  <c r="U153" i="79"/>
  <c r="AP153" i="79" s="1"/>
  <c r="T153" i="79"/>
  <c r="S153" i="79"/>
  <c r="R153" i="79"/>
  <c r="M153" i="79"/>
  <c r="Z153" i="79" s="1"/>
  <c r="BF150" i="79"/>
  <c r="AR150" i="79"/>
  <c r="AQ150" i="79"/>
  <c r="AA150" i="79"/>
  <c r="V150" i="79"/>
  <c r="U150" i="79"/>
  <c r="AP150" i="79" s="1"/>
  <c r="T150" i="79"/>
  <c r="S150" i="79"/>
  <c r="R150" i="79"/>
  <c r="M150" i="79"/>
  <c r="J150" i="79" s="1"/>
  <c r="BF142" i="79"/>
  <c r="AR142" i="79"/>
  <c r="AQ142" i="79"/>
  <c r="AA142" i="79"/>
  <c r="V142" i="79"/>
  <c r="U142" i="79"/>
  <c r="X142" i="79" s="1"/>
  <c r="T142" i="79"/>
  <c r="S142" i="79"/>
  <c r="R142" i="79"/>
  <c r="M142" i="79"/>
  <c r="Z142" i="79" s="1"/>
  <c r="BF137" i="79"/>
  <c r="AR137" i="79"/>
  <c r="AS137" i="79" s="1"/>
  <c r="AT137" i="79" s="1"/>
  <c r="AU137" i="79" s="1"/>
  <c r="AV137" i="79" s="1"/>
  <c r="AQ137" i="79"/>
  <c r="AA137" i="79"/>
  <c r="V137" i="79"/>
  <c r="U137" i="79"/>
  <c r="T137" i="79"/>
  <c r="S137" i="79"/>
  <c r="R137" i="79"/>
  <c r="M137" i="79"/>
  <c r="J137" i="79" s="1"/>
  <c r="BF136" i="79"/>
  <c r="AR136" i="79"/>
  <c r="AQ136" i="79"/>
  <c r="AA136" i="79"/>
  <c r="V136" i="79"/>
  <c r="U136" i="79"/>
  <c r="X136" i="79" s="1"/>
  <c r="T136" i="79"/>
  <c r="S136" i="79"/>
  <c r="R136" i="79"/>
  <c r="M136" i="79"/>
  <c r="Z136" i="79" s="1"/>
  <c r="BF132" i="79"/>
  <c r="AR132" i="79"/>
  <c r="AS132" i="79" s="1"/>
  <c r="AT132" i="79" s="1"/>
  <c r="AU132" i="79" s="1"/>
  <c r="AV132" i="79" s="1"/>
  <c r="AQ132" i="79"/>
  <c r="AA132" i="79"/>
  <c r="V132" i="79"/>
  <c r="U132" i="79"/>
  <c r="T132" i="79"/>
  <c r="S132" i="79"/>
  <c r="R132" i="79"/>
  <c r="M132" i="79"/>
  <c r="J132" i="79" s="1"/>
  <c r="BF131" i="79"/>
  <c r="AR131" i="79"/>
  <c r="AQ131" i="79"/>
  <c r="AA131" i="79"/>
  <c r="V131" i="79"/>
  <c r="U131" i="79"/>
  <c r="X131" i="79" s="1"/>
  <c r="T131" i="79"/>
  <c r="S131" i="79"/>
  <c r="R131" i="79"/>
  <c r="M131" i="79"/>
  <c r="Z131" i="79" s="1"/>
  <c r="BF129" i="79"/>
  <c r="AR129" i="79"/>
  <c r="AS129" i="79" s="1"/>
  <c r="AT129" i="79" s="1"/>
  <c r="AU129" i="79" s="1"/>
  <c r="AQ129" i="79"/>
  <c r="AA129" i="79"/>
  <c r="V129" i="79"/>
  <c r="U129" i="79"/>
  <c r="AP129" i="79" s="1"/>
  <c r="T129" i="79"/>
  <c r="S129" i="79"/>
  <c r="R129" i="79"/>
  <c r="M129" i="79"/>
  <c r="Z129" i="79" s="1"/>
  <c r="BF114" i="79"/>
  <c r="AR114" i="79"/>
  <c r="AQ114" i="79"/>
  <c r="AA114" i="79"/>
  <c r="V114" i="79"/>
  <c r="U114" i="79"/>
  <c r="X114" i="79" s="1"/>
  <c r="T114" i="79"/>
  <c r="S114" i="79"/>
  <c r="R114" i="79"/>
  <c r="M114" i="79"/>
  <c r="Z114" i="79" s="1"/>
  <c r="BF100" i="79"/>
  <c r="AR100" i="79"/>
  <c r="AQ100" i="79"/>
  <c r="AA100" i="79"/>
  <c r="V100" i="79"/>
  <c r="U100" i="79"/>
  <c r="AO100" i="79" s="1"/>
  <c r="T100" i="79"/>
  <c r="S100" i="79"/>
  <c r="R100" i="79"/>
  <c r="M100" i="79"/>
  <c r="Z100" i="79" s="1"/>
  <c r="BF95" i="79"/>
  <c r="AR95" i="79"/>
  <c r="AQ95" i="79"/>
  <c r="AA95" i="79"/>
  <c r="V95" i="79"/>
  <c r="U95" i="79"/>
  <c r="AO95" i="79" s="1"/>
  <c r="T95" i="79"/>
  <c r="S95" i="79"/>
  <c r="R95" i="79"/>
  <c r="M95" i="79"/>
  <c r="Z95" i="79" s="1"/>
  <c r="BF93" i="79"/>
  <c r="AR93" i="79"/>
  <c r="AQ93" i="79"/>
  <c r="AA93" i="79"/>
  <c r="V93" i="79"/>
  <c r="U93" i="79"/>
  <c r="AO93" i="79" s="1"/>
  <c r="T93" i="79"/>
  <c r="S93" i="79"/>
  <c r="R93" i="79"/>
  <c r="M93" i="79"/>
  <c r="Z93" i="79" s="1"/>
  <c r="BF85" i="79"/>
  <c r="AR85" i="79"/>
  <c r="AS85" i="79" s="1"/>
  <c r="AT85" i="79" s="1"/>
  <c r="AU85" i="79" s="1"/>
  <c r="AV85" i="79" s="1"/>
  <c r="AQ85" i="79"/>
  <c r="AA85" i="79"/>
  <c r="V85" i="79"/>
  <c r="U85" i="79"/>
  <c r="AP85" i="79" s="1"/>
  <c r="T85" i="79"/>
  <c r="S85" i="79"/>
  <c r="R85" i="79"/>
  <c r="M85" i="79"/>
  <c r="Z85" i="79" s="1"/>
  <c r="BF75" i="79"/>
  <c r="AR75" i="79"/>
  <c r="AQ75" i="79"/>
  <c r="AA75" i="79"/>
  <c r="V75" i="79"/>
  <c r="U75" i="79"/>
  <c r="AO75" i="79" s="1"/>
  <c r="T75" i="79"/>
  <c r="S75" i="79"/>
  <c r="R75" i="79"/>
  <c r="M75" i="79"/>
  <c r="Z75" i="79" s="1"/>
  <c r="BF72" i="79"/>
  <c r="AR72" i="79"/>
  <c r="AQ72" i="79"/>
  <c r="AA72" i="79"/>
  <c r="V72" i="79"/>
  <c r="U72" i="79"/>
  <c r="AO72" i="79" s="1"/>
  <c r="T72" i="79"/>
  <c r="S72" i="79"/>
  <c r="R72" i="79"/>
  <c r="M72" i="79"/>
  <c r="Z72" i="79" s="1"/>
  <c r="BF71" i="79"/>
  <c r="AR71" i="79"/>
  <c r="AQ71" i="79"/>
  <c r="AA71" i="79"/>
  <c r="V71" i="79"/>
  <c r="U71" i="79"/>
  <c r="T71" i="79"/>
  <c r="S71" i="79"/>
  <c r="R71" i="79"/>
  <c r="M71" i="79"/>
  <c r="Z71" i="79" s="1"/>
  <c r="BF68" i="79"/>
  <c r="AR68" i="79"/>
  <c r="AS68" i="79" s="1"/>
  <c r="AT68" i="79" s="1"/>
  <c r="AU68" i="79" s="1"/>
  <c r="AV68" i="79" s="1"/>
  <c r="AQ68" i="79"/>
  <c r="AA68" i="79"/>
  <c r="V68" i="79"/>
  <c r="U68" i="79"/>
  <c r="T68" i="79"/>
  <c r="S68" i="79"/>
  <c r="R68" i="79"/>
  <c r="M68" i="79"/>
  <c r="Z68" i="79" s="1"/>
  <c r="BF67" i="79"/>
  <c r="AR67" i="79"/>
  <c r="AQ67" i="79"/>
  <c r="AA67" i="79"/>
  <c r="X67" i="79"/>
  <c r="V67" i="79"/>
  <c r="U67" i="79"/>
  <c r="AO67" i="79" s="1"/>
  <c r="T67" i="79"/>
  <c r="S67" i="79"/>
  <c r="R67" i="79"/>
  <c r="M67" i="79"/>
  <c r="Z67" i="79" s="1"/>
  <c r="BF47" i="79"/>
  <c r="AR47" i="79"/>
  <c r="AS47" i="79" s="1"/>
  <c r="AQ47" i="79"/>
  <c r="AA47" i="79"/>
  <c r="V47" i="79"/>
  <c r="U47" i="79"/>
  <c r="AO47" i="79" s="1"/>
  <c r="T47" i="79"/>
  <c r="S47" i="79"/>
  <c r="R47" i="79"/>
  <c r="M47" i="79"/>
  <c r="Z47" i="79" s="1"/>
  <c r="BF33" i="79"/>
  <c r="AR33" i="79"/>
  <c r="AQ33" i="79"/>
  <c r="AA33" i="79"/>
  <c r="V33" i="79"/>
  <c r="U33" i="79"/>
  <c r="T33" i="79"/>
  <c r="S33" i="79"/>
  <c r="R33" i="79"/>
  <c r="M33" i="79"/>
  <c r="Z33" i="79" s="1"/>
  <c r="BF28" i="79"/>
  <c r="AR28" i="79"/>
  <c r="AS28" i="79" s="1"/>
  <c r="AT28" i="79" s="1"/>
  <c r="AU28" i="79" s="1"/>
  <c r="AV28" i="79" s="1"/>
  <c r="AQ28" i="79"/>
  <c r="AA28" i="79"/>
  <c r="V28" i="79"/>
  <c r="U28" i="79"/>
  <c r="T28" i="79"/>
  <c r="S28" i="79"/>
  <c r="R28" i="79"/>
  <c r="M28" i="79"/>
  <c r="Z28" i="79" s="1"/>
  <c r="BF15" i="79"/>
  <c r="AR15" i="79"/>
  <c r="AQ15" i="79"/>
  <c r="AA15" i="79"/>
  <c r="X15" i="79"/>
  <c r="V15" i="79"/>
  <c r="U15" i="79"/>
  <c r="T15" i="79"/>
  <c r="S15" i="79"/>
  <c r="R15" i="79"/>
  <c r="M15" i="79"/>
  <c r="Z15" i="79" s="1"/>
  <c r="BF515" i="79"/>
  <c r="AR515" i="79"/>
  <c r="AQ515" i="79"/>
  <c r="AA515" i="79"/>
  <c r="V515" i="79"/>
  <c r="U515" i="79"/>
  <c r="T515" i="79"/>
  <c r="S515" i="79"/>
  <c r="R515" i="79"/>
  <c r="M515" i="79"/>
  <c r="Z515" i="79" s="1"/>
  <c r="BF512" i="79"/>
  <c r="AR512" i="79"/>
  <c r="AQ512" i="79"/>
  <c r="AA512" i="79"/>
  <c r="V512" i="79"/>
  <c r="U512" i="79"/>
  <c r="T512" i="79"/>
  <c r="S512" i="79"/>
  <c r="R512" i="79"/>
  <c r="M512" i="79"/>
  <c r="Z512" i="79" s="1"/>
  <c r="BF511" i="79"/>
  <c r="AR511" i="79"/>
  <c r="AS511" i="79" s="1"/>
  <c r="AT511" i="79" s="1"/>
  <c r="AU511" i="79" s="1"/>
  <c r="AV511" i="79" s="1"/>
  <c r="AQ511" i="79"/>
  <c r="AA511" i="79"/>
  <c r="V511" i="79"/>
  <c r="U511" i="79"/>
  <c r="T511" i="79"/>
  <c r="S511" i="79"/>
  <c r="R511" i="79"/>
  <c r="M511" i="79"/>
  <c r="Z511" i="79" s="1"/>
  <c r="BF506" i="79"/>
  <c r="AR506" i="79"/>
  <c r="AQ506" i="79"/>
  <c r="AA506" i="79"/>
  <c r="V506" i="79"/>
  <c r="U506" i="79"/>
  <c r="AP506" i="79" s="1"/>
  <c r="T506" i="79"/>
  <c r="S506" i="79"/>
  <c r="R506" i="79"/>
  <c r="M506" i="79"/>
  <c r="Z506" i="79" s="1"/>
  <c r="BF503" i="79"/>
  <c r="AR503" i="79"/>
  <c r="AQ503" i="79"/>
  <c r="AA503" i="79"/>
  <c r="V503" i="79"/>
  <c r="U503" i="79"/>
  <c r="AO503" i="79" s="1"/>
  <c r="T503" i="79"/>
  <c r="S503" i="79"/>
  <c r="R503" i="79"/>
  <c r="M503" i="79"/>
  <c r="Z503" i="79" s="1"/>
  <c r="BF499" i="79"/>
  <c r="AR499" i="79"/>
  <c r="AQ499" i="79"/>
  <c r="AA499" i="79"/>
  <c r="V499" i="79"/>
  <c r="U499" i="79"/>
  <c r="AO499" i="79" s="1"/>
  <c r="T499" i="79"/>
  <c r="S499" i="79"/>
  <c r="R499" i="79"/>
  <c r="M499" i="79"/>
  <c r="Z499" i="79" s="1"/>
  <c r="BF498" i="79"/>
  <c r="AR498" i="79"/>
  <c r="AS498" i="79" s="1"/>
  <c r="AT498" i="79" s="1"/>
  <c r="AU498" i="79" s="1"/>
  <c r="AV498" i="79" s="1"/>
  <c r="AQ498" i="79"/>
  <c r="AA498" i="79"/>
  <c r="Z498" i="79"/>
  <c r="V498" i="79"/>
  <c r="W498" i="79" s="1"/>
  <c r="U498" i="79"/>
  <c r="T498" i="79"/>
  <c r="S498" i="79"/>
  <c r="R498" i="79"/>
  <c r="M498" i="79"/>
  <c r="J498" i="79" s="1"/>
  <c r="BF491" i="79"/>
  <c r="AR491" i="79"/>
  <c r="AQ491" i="79"/>
  <c r="AA491" i="79"/>
  <c r="V491" i="79"/>
  <c r="U491" i="79"/>
  <c r="T491" i="79"/>
  <c r="S491" i="79"/>
  <c r="R491" i="79"/>
  <c r="M491" i="79"/>
  <c r="Z491" i="79" s="1"/>
  <c r="BF488" i="79"/>
  <c r="AR488" i="79"/>
  <c r="AS488" i="79" s="1"/>
  <c r="AT488" i="79" s="1"/>
  <c r="AU488" i="79" s="1"/>
  <c r="AV488" i="79" s="1"/>
  <c r="AQ488" i="79"/>
  <c r="AA488" i="79"/>
  <c r="V488" i="79"/>
  <c r="U488" i="79"/>
  <c r="T488" i="79"/>
  <c r="S488" i="79"/>
  <c r="R488" i="79"/>
  <c r="M488" i="79"/>
  <c r="Z488" i="79" s="1"/>
  <c r="BF477" i="79"/>
  <c r="AR477" i="79"/>
  <c r="AS477" i="79" s="1"/>
  <c r="AT477" i="79" s="1"/>
  <c r="AU477" i="79" s="1"/>
  <c r="AV477" i="79" s="1"/>
  <c r="AQ477" i="79"/>
  <c r="AA477" i="79"/>
  <c r="V477" i="79"/>
  <c r="U477" i="79"/>
  <c r="AP477" i="79" s="1"/>
  <c r="T477" i="79"/>
  <c r="S477" i="79"/>
  <c r="R477" i="79"/>
  <c r="M477" i="79"/>
  <c r="Z477" i="79" s="1"/>
  <c r="BF476" i="79"/>
  <c r="AR476" i="79"/>
  <c r="AS476" i="79" s="1"/>
  <c r="AT476" i="79" s="1"/>
  <c r="AU476" i="79" s="1"/>
  <c r="AV476" i="79" s="1"/>
  <c r="AQ476" i="79"/>
  <c r="AA476" i="79"/>
  <c r="V476" i="79"/>
  <c r="U476" i="79"/>
  <c r="AP476" i="79" s="1"/>
  <c r="T476" i="79"/>
  <c r="S476" i="79"/>
  <c r="R476" i="79"/>
  <c r="M476" i="79"/>
  <c r="Z476" i="79" s="1"/>
  <c r="BF475" i="79"/>
  <c r="AR475" i="79"/>
  <c r="AQ475" i="79"/>
  <c r="AA475" i="79"/>
  <c r="V475" i="79"/>
  <c r="U475" i="79"/>
  <c r="T475" i="79"/>
  <c r="S475" i="79"/>
  <c r="R475" i="79"/>
  <c r="M475" i="79"/>
  <c r="Z475" i="79" s="1"/>
  <c r="BF471" i="79"/>
  <c r="AR471" i="79"/>
  <c r="AQ471" i="79"/>
  <c r="AA471" i="79"/>
  <c r="V471" i="79"/>
  <c r="U471" i="79"/>
  <c r="AP471" i="79" s="1"/>
  <c r="T471" i="79"/>
  <c r="S471" i="79"/>
  <c r="R471" i="79"/>
  <c r="M471" i="79"/>
  <c r="Z471" i="79" s="1"/>
  <c r="BF455" i="79"/>
  <c r="AR455" i="79"/>
  <c r="AQ455" i="79"/>
  <c r="AA455" i="79"/>
  <c r="V455" i="79"/>
  <c r="U455" i="79"/>
  <c r="T455" i="79"/>
  <c r="S455" i="79"/>
  <c r="R455" i="79"/>
  <c r="M455" i="79"/>
  <c r="Z455" i="79" s="1"/>
  <c r="BF445" i="79"/>
  <c r="AR445" i="79"/>
  <c r="AQ445" i="79"/>
  <c r="AA445" i="79"/>
  <c r="V445" i="79"/>
  <c r="U445" i="79"/>
  <c r="T445" i="79"/>
  <c r="S445" i="79"/>
  <c r="R445" i="79"/>
  <c r="M445" i="79"/>
  <c r="J445" i="79" s="1"/>
  <c r="BF444" i="79"/>
  <c r="AR444" i="79"/>
  <c r="AQ444" i="79"/>
  <c r="AA444" i="79"/>
  <c r="V444" i="79"/>
  <c r="U444" i="79"/>
  <c r="AO444" i="79" s="1"/>
  <c r="T444" i="79"/>
  <c r="S444" i="79"/>
  <c r="R444" i="79"/>
  <c r="M444" i="79"/>
  <c r="Z444" i="79" s="1"/>
  <c r="J444" i="79"/>
  <c r="BF442" i="79"/>
  <c r="AR442" i="79"/>
  <c r="AS442" i="79" s="1"/>
  <c r="AT442" i="79" s="1"/>
  <c r="AU442" i="79" s="1"/>
  <c r="AV442" i="79" s="1"/>
  <c r="AQ442" i="79"/>
  <c r="AA442" i="79"/>
  <c r="V442" i="79"/>
  <c r="U442" i="79"/>
  <c r="T442" i="79"/>
  <c r="S442" i="79"/>
  <c r="R442" i="79"/>
  <c r="M442" i="79"/>
  <c r="Z442" i="79" s="1"/>
  <c r="BF436" i="79"/>
  <c r="AR436" i="79"/>
  <c r="AQ436" i="79"/>
  <c r="AA436" i="79"/>
  <c r="V436" i="79"/>
  <c r="U436" i="79"/>
  <c r="AP436" i="79" s="1"/>
  <c r="T436" i="79"/>
  <c r="S436" i="79"/>
  <c r="R436" i="79"/>
  <c r="M436" i="79"/>
  <c r="Z436" i="79" s="1"/>
  <c r="BF435" i="79"/>
  <c r="AR435" i="79"/>
  <c r="AQ435" i="79"/>
  <c r="AA435" i="79"/>
  <c r="V435" i="79"/>
  <c r="U435" i="79"/>
  <c r="T435" i="79"/>
  <c r="S435" i="79"/>
  <c r="R435" i="79"/>
  <c r="M435" i="79"/>
  <c r="J435" i="79" s="1"/>
  <c r="BF426" i="79"/>
  <c r="AR426" i="79"/>
  <c r="AQ426" i="79"/>
  <c r="AA426" i="79"/>
  <c r="V426" i="79"/>
  <c r="U426" i="79"/>
  <c r="T426" i="79"/>
  <c r="S426" i="79"/>
  <c r="R426" i="79"/>
  <c r="M426" i="79"/>
  <c r="Z426" i="79" s="1"/>
  <c r="BF421" i="79"/>
  <c r="AR421" i="79"/>
  <c r="AS421" i="79" s="1"/>
  <c r="AT421" i="79" s="1"/>
  <c r="AU421" i="79" s="1"/>
  <c r="AV421" i="79" s="1"/>
  <c r="AQ421" i="79"/>
  <c r="AA421" i="79"/>
  <c r="V421" i="79"/>
  <c r="U421" i="79"/>
  <c r="AP421" i="79" s="1"/>
  <c r="T421" i="79"/>
  <c r="S421" i="79"/>
  <c r="R421" i="79"/>
  <c r="M421" i="79"/>
  <c r="Z421" i="79" s="1"/>
  <c r="BF420" i="79"/>
  <c r="AR420" i="79"/>
  <c r="AQ420" i="79"/>
  <c r="AA420" i="79"/>
  <c r="V420" i="79"/>
  <c r="U420" i="79"/>
  <c r="T420" i="79"/>
  <c r="S420" i="79"/>
  <c r="R420" i="79"/>
  <c r="M420" i="79"/>
  <c r="Z420" i="79" s="1"/>
  <c r="BF410" i="79"/>
  <c r="AR410" i="79"/>
  <c r="AQ410" i="79"/>
  <c r="AA410" i="79"/>
  <c r="Z410" i="79"/>
  <c r="V410" i="79"/>
  <c r="U410" i="79"/>
  <c r="T410" i="79"/>
  <c r="S410" i="79"/>
  <c r="R410" i="79"/>
  <c r="M410" i="79"/>
  <c r="J410" i="79" s="1"/>
  <c r="BF404" i="79"/>
  <c r="AR404" i="79"/>
  <c r="AQ404" i="79"/>
  <c r="AA404" i="79"/>
  <c r="V404" i="79"/>
  <c r="U404" i="79"/>
  <c r="AO404" i="79" s="1"/>
  <c r="T404" i="79"/>
  <c r="S404" i="79"/>
  <c r="R404" i="79"/>
  <c r="M404" i="79"/>
  <c r="Z404" i="79" s="1"/>
  <c r="BF400" i="79"/>
  <c r="AR400" i="79"/>
  <c r="AS400" i="79" s="1"/>
  <c r="AT400" i="79" s="1"/>
  <c r="AU400" i="79" s="1"/>
  <c r="AV400" i="79" s="1"/>
  <c r="AQ400" i="79"/>
  <c r="AA400" i="79"/>
  <c r="V400" i="79"/>
  <c r="U400" i="79"/>
  <c r="T400" i="79"/>
  <c r="S400" i="79"/>
  <c r="R400" i="79"/>
  <c r="M400" i="79"/>
  <c r="Z400" i="79" s="1"/>
  <c r="J400" i="79"/>
  <c r="BF399" i="79"/>
  <c r="AR399" i="79"/>
  <c r="AQ399" i="79"/>
  <c r="AA399" i="79"/>
  <c r="V399" i="79"/>
  <c r="U399" i="79"/>
  <c r="T399" i="79"/>
  <c r="S399" i="79"/>
  <c r="R399" i="79"/>
  <c r="M399" i="79"/>
  <c r="Z399" i="79" s="1"/>
  <c r="J399" i="79"/>
  <c r="BF398" i="79"/>
  <c r="AR398" i="79"/>
  <c r="AQ398" i="79"/>
  <c r="AA398" i="79"/>
  <c r="V398" i="79"/>
  <c r="U398" i="79"/>
  <c r="T398" i="79"/>
  <c r="S398" i="79"/>
  <c r="R398" i="79"/>
  <c r="M398" i="79"/>
  <c r="J398" i="79" s="1"/>
  <c r="BF396" i="79"/>
  <c r="AR396" i="79"/>
  <c r="AQ396" i="79"/>
  <c r="AA396" i="79"/>
  <c r="Z396" i="79"/>
  <c r="V396" i="79"/>
  <c r="U396" i="79"/>
  <c r="AO396" i="79" s="1"/>
  <c r="T396" i="79"/>
  <c r="S396" i="79"/>
  <c r="R396" i="79"/>
  <c r="M396" i="79"/>
  <c r="J396" i="79" s="1"/>
  <c r="BF393" i="79"/>
  <c r="AR393" i="79"/>
  <c r="AS393" i="79" s="1"/>
  <c r="AT393" i="79" s="1"/>
  <c r="AU393" i="79" s="1"/>
  <c r="AV393" i="79" s="1"/>
  <c r="AQ393" i="79"/>
  <c r="AA393" i="79"/>
  <c r="Z393" i="79"/>
  <c r="V393" i="79"/>
  <c r="U393" i="79"/>
  <c r="T393" i="79"/>
  <c r="S393" i="79"/>
  <c r="R393" i="79"/>
  <c r="M393" i="79"/>
  <c r="J393" i="79" s="1"/>
  <c r="BF391" i="79"/>
  <c r="AR391" i="79"/>
  <c r="AQ391" i="79"/>
  <c r="AA391" i="79"/>
  <c r="Z391" i="79"/>
  <c r="V391" i="79"/>
  <c r="U391" i="79"/>
  <c r="T391" i="79"/>
  <c r="S391" i="79"/>
  <c r="R391" i="79"/>
  <c r="M391" i="79"/>
  <c r="J391" i="79" s="1"/>
  <c r="BF377" i="79"/>
  <c r="AR377" i="79"/>
  <c r="AQ377" i="79"/>
  <c r="AA377" i="79"/>
  <c r="V377" i="79"/>
  <c r="U377" i="79"/>
  <c r="T377" i="79"/>
  <c r="S377" i="79"/>
  <c r="R377" i="79"/>
  <c r="M377" i="79"/>
  <c r="J377" i="79" s="1"/>
  <c r="BF376" i="79"/>
  <c r="AR376" i="79"/>
  <c r="AQ376" i="79"/>
  <c r="AA376" i="79"/>
  <c r="V376" i="79"/>
  <c r="U376" i="79"/>
  <c r="AO376" i="79" s="1"/>
  <c r="T376" i="79"/>
  <c r="S376" i="79"/>
  <c r="R376" i="79"/>
  <c r="M376" i="79"/>
  <c r="Z376" i="79" s="1"/>
  <c r="BF374" i="79"/>
  <c r="AR374" i="79"/>
  <c r="AS374" i="79" s="1"/>
  <c r="AT374" i="79" s="1"/>
  <c r="AU374" i="79" s="1"/>
  <c r="AV374" i="79" s="1"/>
  <c r="AQ374" i="79"/>
  <c r="AA374" i="79"/>
  <c r="V374" i="79"/>
  <c r="U374" i="79"/>
  <c r="AP374" i="79" s="1"/>
  <c r="T374" i="79"/>
  <c r="S374" i="79"/>
  <c r="R374" i="79"/>
  <c r="M374" i="79"/>
  <c r="Z374" i="79" s="1"/>
  <c r="BF371" i="79"/>
  <c r="AR371" i="79"/>
  <c r="AQ371" i="79"/>
  <c r="AA371" i="79"/>
  <c r="V371" i="79"/>
  <c r="U371" i="79"/>
  <c r="AP371" i="79" s="1"/>
  <c r="T371" i="79"/>
  <c r="S371" i="79"/>
  <c r="R371" i="79"/>
  <c r="M371" i="79"/>
  <c r="Z371" i="79" s="1"/>
  <c r="BF365" i="79"/>
  <c r="AR365" i="79"/>
  <c r="AQ365" i="79"/>
  <c r="AA365" i="79"/>
  <c r="V365" i="79"/>
  <c r="U365" i="79"/>
  <c r="AP365" i="79" s="1"/>
  <c r="T365" i="79"/>
  <c r="S365" i="79"/>
  <c r="R365" i="79"/>
  <c r="M365" i="79"/>
  <c r="J365" i="79" s="1"/>
  <c r="BF361" i="79"/>
  <c r="AR361" i="79"/>
  <c r="AQ361" i="79"/>
  <c r="AA361" i="79"/>
  <c r="V361" i="79"/>
  <c r="U361" i="79"/>
  <c r="AO361" i="79" s="1"/>
  <c r="T361" i="79"/>
  <c r="S361" i="79"/>
  <c r="R361" i="79"/>
  <c r="M361" i="79"/>
  <c r="Z361" i="79" s="1"/>
  <c r="BF360" i="79"/>
  <c r="AR360" i="79"/>
  <c r="AS360" i="79" s="1"/>
  <c r="AT360" i="79" s="1"/>
  <c r="AU360" i="79" s="1"/>
  <c r="AV360" i="79" s="1"/>
  <c r="AQ360" i="79"/>
  <c r="AA360" i="79"/>
  <c r="V360" i="79"/>
  <c r="U360" i="79"/>
  <c r="T360" i="79"/>
  <c r="S360" i="79"/>
  <c r="R360" i="79"/>
  <c r="M360" i="79"/>
  <c r="Z360" i="79" s="1"/>
  <c r="BF358" i="79"/>
  <c r="AR358" i="79"/>
  <c r="AQ358" i="79"/>
  <c r="AA358" i="79"/>
  <c r="V358" i="79"/>
  <c r="U358" i="79"/>
  <c r="T358" i="79"/>
  <c r="S358" i="79"/>
  <c r="R358" i="79"/>
  <c r="M358" i="79"/>
  <c r="Z358" i="79" s="1"/>
  <c r="J358" i="79"/>
  <c r="BF355" i="79"/>
  <c r="AR355" i="79"/>
  <c r="AQ355" i="79"/>
  <c r="AA355" i="79"/>
  <c r="V355" i="79"/>
  <c r="U355" i="79"/>
  <c r="T355" i="79"/>
  <c r="S355" i="79"/>
  <c r="R355" i="79"/>
  <c r="M355" i="79"/>
  <c r="J355" i="79" s="1"/>
  <c r="BF354" i="79"/>
  <c r="AR354" i="79"/>
  <c r="AQ354" i="79"/>
  <c r="AA354" i="79"/>
  <c r="V354" i="79"/>
  <c r="U354" i="79"/>
  <c r="AO354" i="79" s="1"/>
  <c r="T354" i="79"/>
  <c r="S354" i="79"/>
  <c r="R354" i="79"/>
  <c r="M354" i="79"/>
  <c r="Z354" i="79" s="1"/>
  <c r="BF352" i="79"/>
  <c r="AR352" i="79"/>
  <c r="AS352" i="79" s="1"/>
  <c r="AT352" i="79" s="1"/>
  <c r="AU352" i="79" s="1"/>
  <c r="AV352" i="79" s="1"/>
  <c r="AQ352" i="79"/>
  <c r="AA352" i="79"/>
  <c r="V352" i="79"/>
  <c r="U352" i="79"/>
  <c r="AP352" i="79" s="1"/>
  <c r="T352" i="79"/>
  <c r="S352" i="79"/>
  <c r="R352" i="79"/>
  <c r="M352" i="79"/>
  <c r="Z352" i="79" s="1"/>
  <c r="J352" i="79"/>
  <c r="BF346" i="79"/>
  <c r="AR346" i="79"/>
  <c r="AQ346" i="79"/>
  <c r="AA346" i="79"/>
  <c r="V346" i="79"/>
  <c r="U346" i="79"/>
  <c r="T346" i="79"/>
  <c r="S346" i="79"/>
  <c r="R346" i="79"/>
  <c r="M346" i="79"/>
  <c r="Z346" i="79" s="1"/>
  <c r="BF343" i="79"/>
  <c r="AR343" i="79"/>
  <c r="AQ343" i="79"/>
  <c r="AA343" i="79"/>
  <c r="Z343" i="79"/>
  <c r="V343" i="79"/>
  <c r="U343" i="79"/>
  <c r="T343" i="79"/>
  <c r="S343" i="79"/>
  <c r="R343" i="79"/>
  <c r="M343" i="79"/>
  <c r="J343" i="79" s="1"/>
  <c r="BF338" i="79"/>
  <c r="AR338" i="79"/>
  <c r="AQ338" i="79"/>
  <c r="AA338" i="79"/>
  <c r="Z338" i="79"/>
  <c r="V338" i="79"/>
  <c r="U338" i="79"/>
  <c r="AO338" i="79" s="1"/>
  <c r="T338" i="79"/>
  <c r="S338" i="79"/>
  <c r="R338" i="79"/>
  <c r="M338" i="79"/>
  <c r="J338" i="79" s="1"/>
  <c r="BF336" i="79"/>
  <c r="AR336" i="79"/>
  <c r="AS336" i="79" s="1"/>
  <c r="AT336" i="79" s="1"/>
  <c r="AU336" i="79" s="1"/>
  <c r="AV336" i="79" s="1"/>
  <c r="AQ336" i="79"/>
  <c r="AA336" i="79"/>
  <c r="V336" i="79"/>
  <c r="U336" i="79"/>
  <c r="T336" i="79"/>
  <c r="S336" i="79"/>
  <c r="R336" i="79"/>
  <c r="M336" i="79"/>
  <c r="Z336" i="79" s="1"/>
  <c r="BF335" i="79"/>
  <c r="AR335" i="79"/>
  <c r="AQ335" i="79"/>
  <c r="AA335" i="79"/>
  <c r="V335" i="79"/>
  <c r="U335" i="79"/>
  <c r="T335" i="79"/>
  <c r="S335" i="79"/>
  <c r="R335" i="79"/>
  <c r="M335" i="79"/>
  <c r="Z335" i="79" s="1"/>
  <c r="BF329" i="79"/>
  <c r="AR329" i="79"/>
  <c r="AQ329" i="79"/>
  <c r="AA329" i="79"/>
  <c r="V329" i="79"/>
  <c r="U329" i="79"/>
  <c r="T329" i="79"/>
  <c r="S329" i="79"/>
  <c r="R329" i="79"/>
  <c r="M329" i="79"/>
  <c r="J329" i="79" s="1"/>
  <c r="BF323" i="79"/>
  <c r="AR323" i="79"/>
  <c r="AS323" i="79" s="1"/>
  <c r="AT323" i="79" s="1"/>
  <c r="AU323" i="79" s="1"/>
  <c r="AV323" i="79" s="1"/>
  <c r="AQ323" i="79"/>
  <c r="AA323" i="79"/>
  <c r="V323" i="79"/>
  <c r="U323" i="79"/>
  <c r="X323" i="79" s="1"/>
  <c r="T323" i="79"/>
  <c r="S323" i="79"/>
  <c r="R323" i="79"/>
  <c r="M323" i="79"/>
  <c r="Z323" i="79" s="1"/>
  <c r="BF320" i="79"/>
  <c r="AR320" i="79"/>
  <c r="AS320" i="79" s="1"/>
  <c r="AT320" i="79" s="1"/>
  <c r="AU320" i="79" s="1"/>
  <c r="AV320" i="79" s="1"/>
  <c r="AQ320" i="79"/>
  <c r="AA320" i="79"/>
  <c r="Z320" i="79"/>
  <c r="V320" i="79"/>
  <c r="U320" i="79"/>
  <c r="AP320" i="79" s="1"/>
  <c r="T320" i="79"/>
  <c r="S320" i="79"/>
  <c r="R320" i="79"/>
  <c r="M320" i="79"/>
  <c r="J320" i="79" s="1"/>
  <c r="BF316" i="79"/>
  <c r="AR316" i="79"/>
  <c r="AQ316" i="79"/>
  <c r="AA316" i="79"/>
  <c r="Z316" i="79"/>
  <c r="V316" i="79"/>
  <c r="U316" i="79"/>
  <c r="AP316" i="79" s="1"/>
  <c r="T316" i="79"/>
  <c r="S316" i="79"/>
  <c r="R316" i="79"/>
  <c r="M316" i="79"/>
  <c r="J316" i="79" s="1"/>
  <c r="BF313" i="79"/>
  <c r="AR313" i="79"/>
  <c r="AQ313" i="79"/>
  <c r="AA313" i="79"/>
  <c r="V313" i="79"/>
  <c r="U313" i="79"/>
  <c r="T313" i="79"/>
  <c r="S313" i="79"/>
  <c r="R313" i="79"/>
  <c r="M313" i="79"/>
  <c r="J313" i="79" s="1"/>
  <c r="BF308" i="79"/>
  <c r="AR308" i="79"/>
  <c r="AS308" i="79" s="1"/>
  <c r="AQ308" i="79"/>
  <c r="AA308" i="79"/>
  <c r="V308" i="79"/>
  <c r="U308" i="79"/>
  <c r="T308" i="79"/>
  <c r="S308" i="79"/>
  <c r="R308" i="79"/>
  <c r="M308" i="79"/>
  <c r="Z308" i="79" s="1"/>
  <c r="BF306" i="79"/>
  <c r="AR306" i="79"/>
  <c r="AS306" i="79" s="1"/>
  <c r="AT306" i="79" s="1"/>
  <c r="AU306" i="79" s="1"/>
  <c r="AV306" i="79" s="1"/>
  <c r="AQ306" i="79"/>
  <c r="AA306" i="79"/>
  <c r="V306" i="79"/>
  <c r="U306" i="79"/>
  <c r="T306" i="79"/>
  <c r="S306" i="79"/>
  <c r="R306" i="79"/>
  <c r="M306" i="79"/>
  <c r="BF292" i="79"/>
  <c r="AR292" i="79"/>
  <c r="AQ292" i="79"/>
  <c r="AA292" i="79"/>
  <c r="V292" i="79"/>
  <c r="U292" i="79"/>
  <c r="T292" i="79"/>
  <c r="S292" i="79"/>
  <c r="R292" i="79"/>
  <c r="M292" i="79"/>
  <c r="Z292" i="79" s="1"/>
  <c r="BF290" i="79"/>
  <c r="AR290" i="79"/>
  <c r="AQ290" i="79"/>
  <c r="AA290" i="79"/>
  <c r="Z290" i="79"/>
  <c r="V290" i="79"/>
  <c r="U290" i="79"/>
  <c r="T290" i="79"/>
  <c r="S290" i="79"/>
  <c r="R290" i="79"/>
  <c r="M290" i="79"/>
  <c r="J290" i="79" s="1"/>
  <c r="BF288" i="79"/>
  <c r="AR288" i="79"/>
  <c r="AS288" i="79" s="1"/>
  <c r="AT288" i="79" s="1"/>
  <c r="AU288" i="79" s="1"/>
  <c r="AV288" i="79" s="1"/>
  <c r="AQ288" i="79"/>
  <c r="AA288" i="79"/>
  <c r="X288" i="79"/>
  <c r="V288" i="79"/>
  <c r="U288" i="79"/>
  <c r="T288" i="79"/>
  <c r="S288" i="79"/>
  <c r="R288" i="79"/>
  <c r="M288" i="79"/>
  <c r="Z288" i="79" s="1"/>
  <c r="BF278" i="79"/>
  <c r="AR278" i="79"/>
  <c r="AS278" i="79" s="1"/>
  <c r="AT278" i="79" s="1"/>
  <c r="AU278" i="79" s="1"/>
  <c r="AV278" i="79" s="1"/>
  <c r="AQ278" i="79"/>
  <c r="AA278" i="79"/>
  <c r="X278" i="79"/>
  <c r="V278" i="79"/>
  <c r="W278" i="79" s="1"/>
  <c r="U278" i="79"/>
  <c r="AO278" i="79" s="1"/>
  <c r="T278" i="79"/>
  <c r="S278" i="79"/>
  <c r="R278" i="79"/>
  <c r="M278" i="79"/>
  <c r="Z278" i="79" s="1"/>
  <c r="J278" i="79"/>
  <c r="BF269" i="79"/>
  <c r="AR269" i="79"/>
  <c r="AQ269" i="79"/>
  <c r="AA269" i="79"/>
  <c r="V269" i="79"/>
  <c r="U269" i="79"/>
  <c r="T269" i="79"/>
  <c r="S269" i="79"/>
  <c r="R269" i="79"/>
  <c r="M269" i="79"/>
  <c r="Z269" i="79" s="1"/>
  <c r="BF268" i="79"/>
  <c r="AR268" i="79"/>
  <c r="AQ268" i="79"/>
  <c r="AA268" i="79"/>
  <c r="V268" i="79"/>
  <c r="U268" i="79"/>
  <c r="T268" i="79"/>
  <c r="S268" i="79"/>
  <c r="R268" i="79"/>
  <c r="M268" i="79"/>
  <c r="J268" i="79" s="1"/>
  <c r="BF264" i="79"/>
  <c r="AR264" i="79"/>
  <c r="AS264" i="79" s="1"/>
  <c r="AT264" i="79" s="1"/>
  <c r="AU264" i="79" s="1"/>
  <c r="AV264" i="79" s="1"/>
  <c r="AQ264" i="79"/>
  <c r="AA264" i="79"/>
  <c r="V264" i="79"/>
  <c r="U264" i="79"/>
  <c r="T264" i="79"/>
  <c r="S264" i="79"/>
  <c r="R264" i="79"/>
  <c r="M264" i="79"/>
  <c r="BF259" i="79"/>
  <c r="AR259" i="79"/>
  <c r="AS259" i="79" s="1"/>
  <c r="AT259" i="79" s="1"/>
  <c r="AU259" i="79" s="1"/>
  <c r="AV259" i="79" s="1"/>
  <c r="AQ259" i="79"/>
  <c r="AA259" i="79"/>
  <c r="V259" i="79"/>
  <c r="U259" i="79"/>
  <c r="AO259" i="79" s="1"/>
  <c r="T259" i="79"/>
  <c r="S259" i="79"/>
  <c r="R259" i="79"/>
  <c r="M259" i="79"/>
  <c r="Z259" i="79" s="1"/>
  <c r="J259" i="79"/>
  <c r="BF253" i="79"/>
  <c r="AR253" i="79"/>
  <c r="AQ253" i="79"/>
  <c r="AA253" i="79"/>
  <c r="V253" i="79"/>
  <c r="U253" i="79"/>
  <c r="T253" i="79"/>
  <c r="S253" i="79"/>
  <c r="R253" i="79"/>
  <c r="M253" i="79"/>
  <c r="Z253" i="79" s="1"/>
  <c r="BF247" i="79"/>
  <c r="AR247" i="79"/>
  <c r="AQ247" i="79"/>
  <c r="AA247" i="79"/>
  <c r="V247" i="79"/>
  <c r="U247" i="79"/>
  <c r="T247" i="79"/>
  <c r="S247" i="79"/>
  <c r="R247" i="79"/>
  <c r="M247" i="79"/>
  <c r="J247" i="79" s="1"/>
  <c r="BF246" i="79"/>
  <c r="AR246" i="79"/>
  <c r="AS246" i="79" s="1"/>
  <c r="AT246" i="79" s="1"/>
  <c r="AU246" i="79" s="1"/>
  <c r="AV246" i="79" s="1"/>
  <c r="AQ246" i="79"/>
  <c r="AA246" i="79"/>
  <c r="V246" i="79"/>
  <c r="U246" i="79"/>
  <c r="X246" i="79" s="1"/>
  <c r="T246" i="79"/>
  <c r="S246" i="79"/>
  <c r="R246" i="79"/>
  <c r="M246" i="79"/>
  <c r="Z246" i="79" s="1"/>
  <c r="BF243" i="79"/>
  <c r="AR243" i="79"/>
  <c r="AS243" i="79" s="1"/>
  <c r="AT243" i="79" s="1"/>
  <c r="AU243" i="79" s="1"/>
  <c r="AV243" i="79" s="1"/>
  <c r="AQ243" i="79"/>
  <c r="AA243" i="79"/>
  <c r="V243" i="79"/>
  <c r="U243" i="79"/>
  <c r="X243" i="79" s="1"/>
  <c r="T243" i="79"/>
  <c r="S243" i="79"/>
  <c r="R243" i="79"/>
  <c r="M243" i="79"/>
  <c r="Z243" i="79" s="1"/>
  <c r="BF242" i="79"/>
  <c r="AR242" i="79"/>
  <c r="AQ242" i="79"/>
  <c r="AA242" i="79"/>
  <c r="V242" i="79"/>
  <c r="U242" i="79"/>
  <c r="T242" i="79"/>
  <c r="S242" i="79"/>
  <c r="R242" i="79"/>
  <c r="M242" i="79"/>
  <c r="J242" i="79" s="1"/>
  <c r="BF218" i="79"/>
  <c r="AR218" i="79"/>
  <c r="AQ218" i="79"/>
  <c r="AA218" i="79"/>
  <c r="V218" i="79"/>
  <c r="U218" i="79"/>
  <c r="X218" i="79" s="1"/>
  <c r="T218" i="79"/>
  <c r="S218" i="79"/>
  <c r="R218" i="79"/>
  <c r="M218" i="79"/>
  <c r="Z218" i="79" s="1"/>
  <c r="BF217" i="79"/>
  <c r="AR217" i="79"/>
  <c r="AS217" i="79" s="1"/>
  <c r="AT217" i="79" s="1"/>
  <c r="AU217" i="79" s="1"/>
  <c r="AV217" i="79" s="1"/>
  <c r="AQ217" i="79"/>
  <c r="AA217" i="79"/>
  <c r="V217" i="79"/>
  <c r="U217" i="79"/>
  <c r="T217" i="79"/>
  <c r="S217" i="79"/>
  <c r="R217" i="79"/>
  <c r="M217" i="79"/>
  <c r="J217" i="79" s="1"/>
  <c r="BF215" i="79"/>
  <c r="AR215" i="79"/>
  <c r="AQ215" i="79"/>
  <c r="AA215" i="79"/>
  <c r="V215" i="79"/>
  <c r="U215" i="79"/>
  <c r="AP215" i="79" s="1"/>
  <c r="T215" i="79"/>
  <c r="S215" i="79"/>
  <c r="R215" i="79"/>
  <c r="M215" i="79"/>
  <c r="BF213" i="79"/>
  <c r="AR213" i="79"/>
  <c r="AS213" i="79" s="1"/>
  <c r="AT213" i="79" s="1"/>
  <c r="AU213" i="79" s="1"/>
  <c r="AV213" i="79" s="1"/>
  <c r="AQ213" i="79"/>
  <c r="AA213" i="79"/>
  <c r="V213" i="79"/>
  <c r="U213" i="79"/>
  <c r="T213" i="79"/>
  <c r="S213" i="79"/>
  <c r="R213" i="79"/>
  <c r="M213" i="79"/>
  <c r="Z213" i="79" s="1"/>
  <c r="BF210" i="79"/>
  <c r="AR210" i="79"/>
  <c r="AQ210" i="79"/>
  <c r="AA210" i="79"/>
  <c r="X210" i="79"/>
  <c r="V210" i="79"/>
  <c r="U210" i="79"/>
  <c r="T210" i="79"/>
  <c r="S210" i="79"/>
  <c r="R210" i="79"/>
  <c r="M210" i="79"/>
  <c r="Z210" i="79" s="1"/>
  <c r="J210" i="79"/>
  <c r="AP210" i="79" s="1"/>
  <c r="BF204" i="79"/>
  <c r="AR204" i="79"/>
  <c r="AS204" i="79" s="1"/>
  <c r="AT204" i="79" s="1"/>
  <c r="AU204" i="79" s="1"/>
  <c r="AV204" i="79" s="1"/>
  <c r="AQ204" i="79"/>
  <c r="AA204" i="79"/>
  <c r="V204" i="79"/>
  <c r="U204" i="79"/>
  <c r="T204" i="79"/>
  <c r="S204" i="79"/>
  <c r="R204" i="79"/>
  <c r="M204" i="79"/>
  <c r="Z204" i="79" s="1"/>
  <c r="BF202" i="79"/>
  <c r="AR202" i="79"/>
  <c r="AS202" i="79" s="1"/>
  <c r="AQ202" i="79"/>
  <c r="AA202" i="79"/>
  <c r="V202" i="79"/>
  <c r="U202" i="79"/>
  <c r="T202" i="79"/>
  <c r="S202" i="79"/>
  <c r="R202" i="79"/>
  <c r="M202" i="79"/>
  <c r="BF198" i="79"/>
  <c r="AR198" i="79"/>
  <c r="AQ198" i="79"/>
  <c r="AO198" i="79"/>
  <c r="AA198" i="79"/>
  <c r="V198" i="79"/>
  <c r="U198" i="79"/>
  <c r="AP198" i="79" s="1"/>
  <c r="T198" i="79"/>
  <c r="S198" i="79"/>
  <c r="R198" i="79"/>
  <c r="M198" i="79"/>
  <c r="Z198" i="79" s="1"/>
  <c r="BF191" i="79"/>
  <c r="AR191" i="79"/>
  <c r="AQ191" i="79"/>
  <c r="AA191" i="79"/>
  <c r="Z191" i="79"/>
  <c r="V191" i="79"/>
  <c r="U191" i="79"/>
  <c r="AP191" i="79" s="1"/>
  <c r="T191" i="79"/>
  <c r="S191" i="79"/>
  <c r="R191" i="79"/>
  <c r="M191" i="79"/>
  <c r="J191" i="79" s="1"/>
  <c r="BF187" i="79"/>
  <c r="AR187" i="79"/>
  <c r="AS187" i="79" s="1"/>
  <c r="AT187" i="79" s="1"/>
  <c r="AU187" i="79" s="1"/>
  <c r="AV187" i="79" s="1"/>
  <c r="AQ187" i="79"/>
  <c r="AA187" i="79"/>
  <c r="V187" i="79"/>
  <c r="U187" i="79"/>
  <c r="T187" i="79"/>
  <c r="S187" i="79"/>
  <c r="R187" i="79"/>
  <c r="M187" i="79"/>
  <c r="Z187" i="79" s="1"/>
  <c r="BF180" i="79"/>
  <c r="AR180" i="79"/>
  <c r="AS180" i="79" s="1"/>
  <c r="AQ180" i="79"/>
  <c r="AA180" i="79"/>
  <c r="V180" i="79"/>
  <c r="U180" i="79"/>
  <c r="T180" i="79"/>
  <c r="S180" i="79"/>
  <c r="R180" i="79"/>
  <c r="M180" i="79"/>
  <c r="Z180" i="79" s="1"/>
  <c r="BF167" i="79"/>
  <c r="AR167" i="79"/>
  <c r="AQ167" i="79"/>
  <c r="AA167" i="79"/>
  <c r="V167" i="79"/>
  <c r="U167" i="79"/>
  <c r="T167" i="79"/>
  <c r="S167" i="79"/>
  <c r="R167" i="79"/>
  <c r="M167" i="79"/>
  <c r="Z167" i="79" s="1"/>
  <c r="BF155" i="79"/>
  <c r="AR155" i="79"/>
  <c r="AQ155" i="79"/>
  <c r="AA155" i="79"/>
  <c r="V155" i="79"/>
  <c r="U155" i="79"/>
  <c r="T155" i="79"/>
  <c r="S155" i="79"/>
  <c r="R155" i="79"/>
  <c r="M155" i="79"/>
  <c r="Z155" i="79" s="1"/>
  <c r="BF133" i="79"/>
  <c r="AR133" i="79"/>
  <c r="AS133" i="79" s="1"/>
  <c r="AQ133" i="79"/>
  <c r="AA133" i="79"/>
  <c r="V133" i="79"/>
  <c r="U133" i="79"/>
  <c r="T133" i="79"/>
  <c r="S133" i="79"/>
  <c r="R133" i="79"/>
  <c r="M133" i="79"/>
  <c r="BF124" i="79"/>
  <c r="AR124" i="79"/>
  <c r="AS124" i="79" s="1"/>
  <c r="AQ124" i="79"/>
  <c r="AA124" i="79"/>
  <c r="V124" i="79"/>
  <c r="U124" i="79"/>
  <c r="X124" i="79" s="1"/>
  <c r="T124" i="79"/>
  <c r="S124" i="79"/>
  <c r="R124" i="79"/>
  <c r="M124" i="79"/>
  <c r="BF123" i="79"/>
  <c r="AR123" i="79"/>
  <c r="AQ123" i="79"/>
  <c r="AO123" i="79"/>
  <c r="AA123" i="79"/>
  <c r="V123" i="79"/>
  <c r="W123" i="79" s="1"/>
  <c r="U123" i="79"/>
  <c r="AP123" i="79" s="1"/>
  <c r="T123" i="79"/>
  <c r="S123" i="79"/>
  <c r="R123" i="79"/>
  <c r="M123" i="79"/>
  <c r="Z123" i="79" s="1"/>
  <c r="BF117" i="79"/>
  <c r="AR117" i="79"/>
  <c r="AQ117" i="79"/>
  <c r="AA117" i="79"/>
  <c r="V117" i="79"/>
  <c r="U117" i="79"/>
  <c r="AP117" i="79" s="1"/>
  <c r="T117" i="79"/>
  <c r="S117" i="79"/>
  <c r="R117" i="79"/>
  <c r="M117" i="79"/>
  <c r="Z117" i="79" s="1"/>
  <c r="BF108" i="79"/>
  <c r="AR108" i="79"/>
  <c r="AS108" i="79" s="1"/>
  <c r="AT108" i="79" s="1"/>
  <c r="AU108" i="79" s="1"/>
  <c r="AV108" i="79" s="1"/>
  <c r="AQ108" i="79"/>
  <c r="AA108" i="79"/>
  <c r="V108" i="79"/>
  <c r="U108" i="79"/>
  <c r="X108" i="79" s="1"/>
  <c r="T108" i="79"/>
  <c r="S108" i="79"/>
  <c r="R108" i="79"/>
  <c r="M108" i="79"/>
  <c r="Z108" i="79" s="1"/>
  <c r="BF98" i="79"/>
  <c r="AR98" i="79"/>
  <c r="AS98" i="79" s="1"/>
  <c r="AQ98" i="79"/>
  <c r="AA98" i="79"/>
  <c r="V98" i="79"/>
  <c r="U98" i="79"/>
  <c r="X98" i="79" s="1"/>
  <c r="T98" i="79"/>
  <c r="S98" i="79"/>
  <c r="R98" i="79"/>
  <c r="M98" i="79"/>
  <c r="Z98" i="79" s="1"/>
  <c r="BF96" i="79"/>
  <c r="AR96" i="79"/>
  <c r="AQ96" i="79"/>
  <c r="AA96" i="79"/>
  <c r="V96" i="79"/>
  <c r="U96" i="79"/>
  <c r="T96" i="79"/>
  <c r="S96" i="79"/>
  <c r="R96" i="79"/>
  <c r="M96" i="79"/>
  <c r="Z96" i="79" s="1"/>
  <c r="BF92" i="79"/>
  <c r="AR92" i="79"/>
  <c r="AQ92" i="79"/>
  <c r="AA92" i="79"/>
  <c r="V92" i="79"/>
  <c r="U92" i="79"/>
  <c r="AP92" i="79" s="1"/>
  <c r="T92" i="79"/>
  <c r="S92" i="79"/>
  <c r="R92" i="79"/>
  <c r="M92" i="79"/>
  <c r="Z92" i="79" s="1"/>
  <c r="BF89" i="79"/>
  <c r="AR89" i="79"/>
  <c r="AS89" i="79" s="1"/>
  <c r="AT89" i="79" s="1"/>
  <c r="AU89" i="79" s="1"/>
  <c r="AV89" i="79" s="1"/>
  <c r="AQ89" i="79"/>
  <c r="AA89" i="79"/>
  <c r="V89" i="79"/>
  <c r="U89" i="79"/>
  <c r="X89" i="79" s="1"/>
  <c r="T89" i="79"/>
  <c r="S89" i="79"/>
  <c r="R89" i="79"/>
  <c r="M89" i="79"/>
  <c r="Z89" i="79" s="1"/>
  <c r="BF84" i="79"/>
  <c r="AR84" i="79"/>
  <c r="AS84" i="79" s="1"/>
  <c r="AQ84" i="79"/>
  <c r="AA84" i="79"/>
  <c r="X84" i="79"/>
  <c r="V84" i="79"/>
  <c r="U84" i="79"/>
  <c r="T84" i="79"/>
  <c r="S84" i="79"/>
  <c r="R84" i="79"/>
  <c r="M84" i="79"/>
  <c r="Z84" i="79" s="1"/>
  <c r="J84" i="79"/>
  <c r="AP84" i="79" s="1"/>
  <c r="BF83" i="79"/>
  <c r="AR83" i="79"/>
  <c r="AQ83" i="79"/>
  <c r="AA83" i="79"/>
  <c r="V83" i="79"/>
  <c r="U83" i="79"/>
  <c r="T83" i="79"/>
  <c r="S83" i="79"/>
  <c r="R83" i="79"/>
  <c r="M83" i="79"/>
  <c r="Z83" i="79" s="1"/>
  <c r="BF80" i="79"/>
  <c r="AR80" i="79"/>
  <c r="AQ80" i="79"/>
  <c r="AA80" i="79"/>
  <c r="V80" i="79"/>
  <c r="U80" i="79"/>
  <c r="AP80" i="79" s="1"/>
  <c r="T80" i="79"/>
  <c r="S80" i="79"/>
  <c r="R80" i="79"/>
  <c r="M80" i="79"/>
  <c r="Z80" i="79" s="1"/>
  <c r="BF78" i="79"/>
  <c r="AR78" i="79"/>
  <c r="AS78" i="79" s="1"/>
  <c r="AQ78" i="79"/>
  <c r="AA78" i="79"/>
  <c r="V78" i="79"/>
  <c r="U78" i="79"/>
  <c r="T78" i="79"/>
  <c r="S78" i="79"/>
  <c r="R78" i="79"/>
  <c r="M78" i="79"/>
  <c r="Z78" i="79" s="1"/>
  <c r="BF69" i="79"/>
  <c r="AR69" i="79"/>
  <c r="AS69" i="79" s="1"/>
  <c r="AQ69" i="79"/>
  <c r="AA69" i="79"/>
  <c r="V69" i="79"/>
  <c r="U69" i="79"/>
  <c r="T69" i="79"/>
  <c r="S69" i="79"/>
  <c r="R69" i="79"/>
  <c r="M69" i="79"/>
  <c r="Z69" i="79" s="1"/>
  <c r="BF66" i="79"/>
  <c r="AR66" i="79"/>
  <c r="AQ66" i="79"/>
  <c r="AA66" i="79"/>
  <c r="V66" i="79"/>
  <c r="U66" i="79"/>
  <c r="T66" i="79"/>
  <c r="S66" i="79"/>
  <c r="R66" i="79"/>
  <c r="M66" i="79"/>
  <c r="Z66" i="79" s="1"/>
  <c r="BF61" i="79"/>
  <c r="AR61" i="79"/>
  <c r="AQ61" i="79"/>
  <c r="AA61" i="79"/>
  <c r="V61" i="79"/>
  <c r="U61" i="79"/>
  <c r="T61" i="79"/>
  <c r="S61" i="79"/>
  <c r="R61" i="79"/>
  <c r="M61" i="79"/>
  <c r="Z61" i="79" s="1"/>
  <c r="BF54" i="79"/>
  <c r="AR54" i="79"/>
  <c r="AS54" i="79" s="1"/>
  <c r="AT54" i="79" s="1"/>
  <c r="AU54" i="79" s="1"/>
  <c r="AV54" i="79" s="1"/>
  <c r="AQ54" i="79"/>
  <c r="AA54" i="79"/>
  <c r="X54" i="79"/>
  <c r="V54" i="79"/>
  <c r="U54" i="79"/>
  <c r="T54" i="79"/>
  <c r="S54" i="79"/>
  <c r="R54" i="79"/>
  <c r="M54" i="79"/>
  <c r="Z54" i="79" s="1"/>
  <c r="BF31" i="79"/>
  <c r="AR31" i="79"/>
  <c r="AS31" i="79" s="1"/>
  <c r="AQ31" i="79"/>
  <c r="AA31" i="79"/>
  <c r="V31" i="79"/>
  <c r="U31" i="79"/>
  <c r="X31" i="79" s="1"/>
  <c r="T31" i="79"/>
  <c r="S31" i="79"/>
  <c r="R31" i="79"/>
  <c r="M31" i="79"/>
  <c r="Z31" i="79" s="1"/>
  <c r="BF25" i="79"/>
  <c r="AR25" i="79"/>
  <c r="AQ25" i="79"/>
  <c r="AA25" i="79"/>
  <c r="V25" i="79"/>
  <c r="U25" i="79"/>
  <c r="T25" i="79"/>
  <c r="S25" i="79"/>
  <c r="R25" i="79"/>
  <c r="M25" i="79"/>
  <c r="Z25" i="79" s="1"/>
  <c r="BF12" i="79"/>
  <c r="AR12" i="79"/>
  <c r="AQ12" i="79"/>
  <c r="AA12" i="79"/>
  <c r="V12" i="79"/>
  <c r="U12" i="79"/>
  <c r="T12" i="79"/>
  <c r="S12" i="79"/>
  <c r="R12" i="79"/>
  <c r="M12" i="79"/>
  <c r="Z12" i="79" s="1"/>
  <c r="BF523" i="79"/>
  <c r="AR523" i="79"/>
  <c r="AS523" i="79" s="1"/>
  <c r="AT523" i="79" s="1"/>
  <c r="AU523" i="79" s="1"/>
  <c r="AV523" i="79" s="1"/>
  <c r="AQ523" i="79"/>
  <c r="AA523" i="79"/>
  <c r="V523" i="79"/>
  <c r="U523" i="79"/>
  <c r="X523" i="79" s="1"/>
  <c r="T523" i="79"/>
  <c r="S523" i="79"/>
  <c r="R523" i="79"/>
  <c r="M523" i="79"/>
  <c r="Z523" i="79" s="1"/>
  <c r="J523" i="79"/>
  <c r="AP523" i="79" s="1"/>
  <c r="BF522" i="79"/>
  <c r="AR522" i="79"/>
  <c r="AS522" i="79" s="1"/>
  <c r="AQ522" i="79"/>
  <c r="AA522" i="79"/>
  <c r="V522" i="79"/>
  <c r="U522" i="79"/>
  <c r="T522" i="79"/>
  <c r="S522" i="79"/>
  <c r="R522" i="79"/>
  <c r="M522" i="79"/>
  <c r="Z522" i="79" s="1"/>
  <c r="BF520" i="79"/>
  <c r="AR520" i="79"/>
  <c r="AQ520" i="79"/>
  <c r="AA520" i="79"/>
  <c r="Z520" i="79"/>
  <c r="V520" i="79"/>
  <c r="U520" i="79"/>
  <c r="T520" i="79"/>
  <c r="S520" i="79"/>
  <c r="R520" i="79"/>
  <c r="M520" i="79"/>
  <c r="J520" i="79" s="1"/>
  <c r="BF516" i="79"/>
  <c r="AR516" i="79"/>
  <c r="AQ516" i="79"/>
  <c r="AA516" i="79"/>
  <c r="V516" i="79"/>
  <c r="U516" i="79"/>
  <c r="T516" i="79"/>
  <c r="S516" i="79"/>
  <c r="R516" i="79"/>
  <c r="M516" i="79"/>
  <c r="Z516" i="79" s="1"/>
  <c r="BF514" i="79"/>
  <c r="AR514" i="79"/>
  <c r="AS514" i="79" s="1"/>
  <c r="AT514" i="79" s="1"/>
  <c r="AU514" i="79" s="1"/>
  <c r="AV514" i="79" s="1"/>
  <c r="AQ514" i="79"/>
  <c r="AA514" i="79"/>
  <c r="Z514" i="79"/>
  <c r="V514" i="79"/>
  <c r="U514" i="79"/>
  <c r="T514" i="79"/>
  <c r="S514" i="79"/>
  <c r="R514" i="79"/>
  <c r="M514" i="79"/>
  <c r="J514" i="79" s="1"/>
  <c r="AP514" i="79" s="1"/>
  <c r="BF500" i="79"/>
  <c r="AR500" i="79"/>
  <c r="AQ500" i="79"/>
  <c r="AA500" i="79"/>
  <c r="V500" i="79"/>
  <c r="U500" i="79"/>
  <c r="T500" i="79"/>
  <c r="S500" i="79"/>
  <c r="R500" i="79"/>
  <c r="M500" i="79"/>
  <c r="Z500" i="79" s="1"/>
  <c r="BF483" i="79"/>
  <c r="AR483" i="79"/>
  <c r="AQ483" i="79"/>
  <c r="AA483" i="79"/>
  <c r="V483" i="79"/>
  <c r="U483" i="79"/>
  <c r="T483" i="79"/>
  <c r="S483" i="79"/>
  <c r="R483" i="79"/>
  <c r="M483" i="79"/>
  <c r="Z483" i="79" s="1"/>
  <c r="BF482" i="79"/>
  <c r="AR482" i="79"/>
  <c r="AQ482" i="79"/>
  <c r="AA482" i="79"/>
  <c r="V482" i="79"/>
  <c r="U482" i="79"/>
  <c r="T482" i="79"/>
  <c r="S482" i="79"/>
  <c r="R482" i="79"/>
  <c r="M482" i="79"/>
  <c r="J482" i="79" s="1"/>
  <c r="BF480" i="79"/>
  <c r="AR480" i="79"/>
  <c r="AS480" i="79" s="1"/>
  <c r="AT480" i="79" s="1"/>
  <c r="AU480" i="79" s="1"/>
  <c r="AV480" i="79" s="1"/>
  <c r="AQ480" i="79"/>
  <c r="AA480" i="79"/>
  <c r="V480" i="79"/>
  <c r="U480" i="79"/>
  <c r="X480" i="79" s="1"/>
  <c r="T480" i="79"/>
  <c r="S480" i="79"/>
  <c r="R480" i="79"/>
  <c r="M480" i="79"/>
  <c r="Z480" i="79" s="1"/>
  <c r="BF479" i="79"/>
  <c r="AR479" i="79"/>
  <c r="AS479" i="79" s="1"/>
  <c r="AT479" i="79" s="1"/>
  <c r="AU479" i="79" s="1"/>
  <c r="AV479" i="79" s="1"/>
  <c r="AQ479" i="79"/>
  <c r="AA479" i="79"/>
  <c r="V479" i="79"/>
  <c r="U479" i="79"/>
  <c r="W479" i="79" s="1"/>
  <c r="T479" i="79"/>
  <c r="S479" i="79"/>
  <c r="R479" i="79"/>
  <c r="M479" i="79"/>
  <c r="Z479" i="79" s="1"/>
  <c r="BF474" i="79"/>
  <c r="AR474" i="79"/>
  <c r="AQ474" i="79"/>
  <c r="AA474" i="79"/>
  <c r="V474" i="79"/>
  <c r="U474" i="79"/>
  <c r="T474" i="79"/>
  <c r="S474" i="79"/>
  <c r="R474" i="79"/>
  <c r="M474" i="79"/>
  <c r="Z474" i="79" s="1"/>
  <c r="BF469" i="79"/>
  <c r="AR469" i="79"/>
  <c r="AQ469" i="79"/>
  <c r="AA469" i="79"/>
  <c r="V469" i="79"/>
  <c r="U469" i="79"/>
  <c r="T469" i="79"/>
  <c r="S469" i="79"/>
  <c r="R469" i="79"/>
  <c r="M469" i="79"/>
  <c r="J469" i="79" s="1"/>
  <c r="BF468" i="79"/>
  <c r="AR468" i="79"/>
  <c r="AS468" i="79" s="1"/>
  <c r="AT468" i="79" s="1"/>
  <c r="AU468" i="79" s="1"/>
  <c r="AV468" i="79" s="1"/>
  <c r="AQ468" i="79"/>
  <c r="AA468" i="79"/>
  <c r="V468" i="79"/>
  <c r="U468" i="79"/>
  <c r="X468" i="79" s="1"/>
  <c r="T468" i="79"/>
  <c r="S468" i="79"/>
  <c r="R468" i="79"/>
  <c r="M468" i="79"/>
  <c r="Z468" i="79" s="1"/>
  <c r="BF467" i="79"/>
  <c r="AR467" i="79"/>
  <c r="AS467" i="79" s="1"/>
  <c r="AT467" i="79" s="1"/>
  <c r="AU467" i="79" s="1"/>
  <c r="AV467" i="79" s="1"/>
  <c r="AQ467" i="79"/>
  <c r="AA467" i="79"/>
  <c r="Z467" i="79"/>
  <c r="V467" i="79"/>
  <c r="U467" i="79"/>
  <c r="X467" i="79" s="1"/>
  <c r="T467" i="79"/>
  <c r="S467" i="79"/>
  <c r="R467" i="79"/>
  <c r="M467" i="79"/>
  <c r="J467" i="79" s="1"/>
  <c r="AP467" i="79" s="1"/>
  <c r="BF464" i="79"/>
  <c r="AR464" i="79"/>
  <c r="AQ464" i="79"/>
  <c r="AA464" i="79"/>
  <c r="V464" i="79"/>
  <c r="U464" i="79"/>
  <c r="T464" i="79"/>
  <c r="S464" i="79"/>
  <c r="R464" i="79"/>
  <c r="M464" i="79"/>
  <c r="J464" i="79" s="1"/>
  <c r="BF457" i="79"/>
  <c r="AR457" i="79"/>
  <c r="AQ457" i="79"/>
  <c r="AA457" i="79"/>
  <c r="V457" i="79"/>
  <c r="U457" i="79"/>
  <c r="X457" i="79" s="1"/>
  <c r="T457" i="79"/>
  <c r="S457" i="79"/>
  <c r="R457" i="79"/>
  <c r="M457" i="79"/>
  <c r="Z457" i="79" s="1"/>
  <c r="BF456" i="79"/>
  <c r="AR456" i="79"/>
  <c r="AS456" i="79" s="1"/>
  <c r="AT456" i="79" s="1"/>
  <c r="AU456" i="79" s="1"/>
  <c r="AV456" i="79" s="1"/>
  <c r="AQ456" i="79"/>
  <c r="AA456" i="79"/>
  <c r="V456" i="79"/>
  <c r="U456" i="79"/>
  <c r="T456" i="79"/>
  <c r="S456" i="79"/>
  <c r="R456" i="79"/>
  <c r="M456" i="79"/>
  <c r="J456" i="79" s="1"/>
  <c r="BF452" i="79"/>
  <c r="AR452" i="79"/>
  <c r="AS452" i="79" s="1"/>
  <c r="AT452" i="79" s="1"/>
  <c r="AU452" i="79" s="1"/>
  <c r="AV452" i="79" s="1"/>
  <c r="AQ452" i="79"/>
  <c r="AA452" i="79"/>
  <c r="V452" i="79"/>
  <c r="U452" i="79"/>
  <c r="T452" i="79"/>
  <c r="S452" i="79"/>
  <c r="R452" i="79"/>
  <c r="M452" i="79"/>
  <c r="Z452" i="79" s="1"/>
  <c r="BF438" i="79"/>
  <c r="AR438" i="79"/>
  <c r="AQ438" i="79"/>
  <c r="AA438" i="79"/>
  <c r="Z438" i="79"/>
  <c r="V438" i="79"/>
  <c r="U438" i="79"/>
  <c r="AO438" i="79" s="1"/>
  <c r="T438" i="79"/>
  <c r="S438" i="79"/>
  <c r="R438" i="79"/>
  <c r="M438" i="79"/>
  <c r="J438" i="79" s="1"/>
  <c r="AP438" i="79" s="1"/>
  <c r="BF425" i="79"/>
  <c r="AR425" i="79"/>
  <c r="AS425" i="79" s="1"/>
  <c r="AT425" i="79" s="1"/>
  <c r="AU425" i="79" s="1"/>
  <c r="AV425" i="79" s="1"/>
  <c r="AQ425" i="79"/>
  <c r="AA425" i="79"/>
  <c r="V425" i="79"/>
  <c r="U425" i="79"/>
  <c r="T425" i="79"/>
  <c r="S425" i="79"/>
  <c r="R425" i="79"/>
  <c r="M425" i="79"/>
  <c r="J425" i="79" s="1"/>
  <c r="BF423" i="79"/>
  <c r="AR423" i="79"/>
  <c r="AQ423" i="79"/>
  <c r="AA423" i="79"/>
  <c r="V423" i="79"/>
  <c r="U423" i="79"/>
  <c r="T423" i="79"/>
  <c r="S423" i="79"/>
  <c r="R423" i="79"/>
  <c r="M423" i="79"/>
  <c r="Z423" i="79" s="1"/>
  <c r="BF413" i="79"/>
  <c r="AR413" i="79"/>
  <c r="AS413" i="79" s="1"/>
  <c r="AT413" i="79" s="1"/>
  <c r="AU413" i="79" s="1"/>
  <c r="AV413" i="79" s="1"/>
  <c r="AQ413" i="79"/>
  <c r="AA413" i="79"/>
  <c r="V413" i="79"/>
  <c r="U413" i="79"/>
  <c r="T413" i="79"/>
  <c r="S413" i="79"/>
  <c r="R413" i="79"/>
  <c r="M413" i="79"/>
  <c r="Z413" i="79" s="1"/>
  <c r="BF408" i="79"/>
  <c r="AR408" i="79"/>
  <c r="AQ408" i="79"/>
  <c r="AA408" i="79"/>
  <c r="V408" i="79"/>
  <c r="U408" i="79"/>
  <c r="T408" i="79"/>
  <c r="S408" i="79"/>
  <c r="R408" i="79"/>
  <c r="M408" i="79"/>
  <c r="Z408" i="79" s="1"/>
  <c r="BF403" i="79"/>
  <c r="AR403" i="79"/>
  <c r="AS403" i="79" s="1"/>
  <c r="AT403" i="79" s="1"/>
  <c r="AU403" i="79" s="1"/>
  <c r="AV403" i="79" s="1"/>
  <c r="AQ403" i="79"/>
  <c r="AA403" i="79"/>
  <c r="V403" i="79"/>
  <c r="U403" i="79"/>
  <c r="T403" i="79"/>
  <c r="S403" i="79"/>
  <c r="R403" i="79"/>
  <c r="M403" i="79"/>
  <c r="J403" i="79" s="1"/>
  <c r="BF402" i="79"/>
  <c r="AR402" i="79"/>
  <c r="AQ402" i="79"/>
  <c r="AA402" i="79"/>
  <c r="V402" i="79"/>
  <c r="U402" i="79"/>
  <c r="T402" i="79"/>
  <c r="S402" i="79"/>
  <c r="R402" i="79"/>
  <c r="M402" i="79"/>
  <c r="Z402" i="79" s="1"/>
  <c r="BF401" i="79"/>
  <c r="AR401" i="79"/>
  <c r="AQ401" i="79"/>
  <c r="AA401" i="79"/>
  <c r="V401" i="79"/>
  <c r="U401" i="79"/>
  <c r="T401" i="79"/>
  <c r="S401" i="79"/>
  <c r="R401" i="79"/>
  <c r="M401" i="79"/>
  <c r="Z401" i="79" s="1"/>
  <c r="BF390" i="79"/>
  <c r="AR390" i="79"/>
  <c r="AQ390" i="79"/>
  <c r="AA390" i="79"/>
  <c r="V390" i="79"/>
  <c r="U390" i="79"/>
  <c r="T390" i="79"/>
  <c r="S390" i="79"/>
  <c r="R390" i="79"/>
  <c r="M390" i="79"/>
  <c r="Z390" i="79" s="1"/>
  <c r="BF386" i="79"/>
  <c r="AR386" i="79"/>
  <c r="AS386" i="79" s="1"/>
  <c r="AT386" i="79" s="1"/>
  <c r="AU386" i="79" s="1"/>
  <c r="AV386" i="79" s="1"/>
  <c r="AQ386" i="79"/>
  <c r="AA386" i="79"/>
  <c r="V386" i="79"/>
  <c r="U386" i="79"/>
  <c r="T386" i="79"/>
  <c r="S386" i="79"/>
  <c r="R386" i="79"/>
  <c r="M386" i="79"/>
  <c r="Z386" i="79" s="1"/>
  <c r="BF385" i="79"/>
  <c r="AR385" i="79"/>
  <c r="AQ385" i="79"/>
  <c r="AA385" i="79"/>
  <c r="Z385" i="79"/>
  <c r="V385" i="79"/>
  <c r="U385" i="79"/>
  <c r="T385" i="79"/>
  <c r="S385" i="79"/>
  <c r="R385" i="79"/>
  <c r="M385" i="79"/>
  <c r="J385" i="79" s="1"/>
  <c r="BF384" i="79"/>
  <c r="AR384" i="79"/>
  <c r="AQ384" i="79"/>
  <c r="AA384" i="79"/>
  <c r="Z384" i="79"/>
  <c r="V384" i="79"/>
  <c r="U384" i="79"/>
  <c r="T384" i="79"/>
  <c r="S384" i="79"/>
  <c r="R384" i="79"/>
  <c r="M384" i="79"/>
  <c r="J384" i="79" s="1"/>
  <c r="BF383" i="79"/>
  <c r="AR383" i="79"/>
  <c r="AS383" i="79" s="1"/>
  <c r="AT383" i="79" s="1"/>
  <c r="AU383" i="79" s="1"/>
  <c r="AV383" i="79" s="1"/>
  <c r="AQ383" i="79"/>
  <c r="AA383" i="79"/>
  <c r="X383" i="79"/>
  <c r="V383" i="79"/>
  <c r="U383" i="79"/>
  <c r="T383" i="79"/>
  <c r="S383" i="79"/>
  <c r="R383" i="79"/>
  <c r="M383" i="79"/>
  <c r="Z383" i="79" s="1"/>
  <c r="J383" i="79"/>
  <c r="AP383" i="79" s="1"/>
  <c r="BF380" i="79"/>
  <c r="AR380" i="79"/>
  <c r="AS380" i="79" s="1"/>
  <c r="AT380" i="79" s="1"/>
  <c r="AU380" i="79" s="1"/>
  <c r="AV380" i="79" s="1"/>
  <c r="AQ380" i="79"/>
  <c r="AA380" i="79"/>
  <c r="V380" i="79"/>
  <c r="U380" i="79"/>
  <c r="T380" i="79"/>
  <c r="S380" i="79"/>
  <c r="R380" i="79"/>
  <c r="M380" i="79"/>
  <c r="Z380" i="79" s="1"/>
  <c r="BF368" i="79"/>
  <c r="AR368" i="79"/>
  <c r="AQ368" i="79"/>
  <c r="AA368" i="79"/>
  <c r="V368" i="79"/>
  <c r="U368" i="79"/>
  <c r="T368" i="79"/>
  <c r="S368" i="79"/>
  <c r="R368" i="79"/>
  <c r="M368" i="79"/>
  <c r="Z368" i="79" s="1"/>
  <c r="BF359" i="79"/>
  <c r="AR359" i="79"/>
  <c r="AQ359" i="79"/>
  <c r="AA359" i="79"/>
  <c r="V359" i="79"/>
  <c r="U359" i="79"/>
  <c r="T359" i="79"/>
  <c r="S359" i="79"/>
  <c r="R359" i="79"/>
  <c r="M359" i="79"/>
  <c r="Z359" i="79" s="1"/>
  <c r="BF351" i="79"/>
  <c r="AR351" i="79"/>
  <c r="AS351" i="79" s="1"/>
  <c r="AQ351" i="79"/>
  <c r="AA351" i="79"/>
  <c r="V351" i="79"/>
  <c r="U351" i="79"/>
  <c r="X351" i="79" s="1"/>
  <c r="T351" i="79"/>
  <c r="S351" i="79"/>
  <c r="R351" i="79"/>
  <c r="M351" i="79"/>
  <c r="Z351" i="79" s="1"/>
  <c r="BF350" i="79"/>
  <c r="AR350" i="79"/>
  <c r="AS350" i="79" s="1"/>
  <c r="AT350" i="79" s="1"/>
  <c r="AU350" i="79" s="1"/>
  <c r="AV350" i="79" s="1"/>
  <c r="AQ350" i="79"/>
  <c r="AA350" i="79"/>
  <c r="V350" i="79"/>
  <c r="U350" i="79"/>
  <c r="T350" i="79"/>
  <c r="S350" i="79"/>
  <c r="R350" i="79"/>
  <c r="M350" i="79"/>
  <c r="Z350" i="79" s="1"/>
  <c r="BF348" i="79"/>
  <c r="AR348" i="79"/>
  <c r="AQ348" i="79"/>
  <c r="AA348" i="79"/>
  <c r="V348" i="79"/>
  <c r="U348" i="79"/>
  <c r="T348" i="79"/>
  <c r="S348" i="79"/>
  <c r="R348" i="79"/>
  <c r="M348" i="79"/>
  <c r="Z348" i="79" s="1"/>
  <c r="BF340" i="79"/>
  <c r="AR340" i="79"/>
  <c r="AQ340" i="79"/>
  <c r="AA340" i="79"/>
  <c r="V340" i="79"/>
  <c r="U340" i="79"/>
  <c r="T340" i="79"/>
  <c r="S340" i="79"/>
  <c r="R340" i="79"/>
  <c r="M340" i="79"/>
  <c r="Z340" i="79" s="1"/>
  <c r="BF333" i="79"/>
  <c r="AR333" i="79"/>
  <c r="AS333" i="79" s="1"/>
  <c r="AQ333" i="79"/>
  <c r="AA333" i="79"/>
  <c r="V333" i="79"/>
  <c r="U333" i="79"/>
  <c r="X333" i="79" s="1"/>
  <c r="T333" i="79"/>
  <c r="S333" i="79"/>
  <c r="R333" i="79"/>
  <c r="M333" i="79"/>
  <c r="Z333" i="79" s="1"/>
  <c r="BF325" i="79"/>
  <c r="AR325" i="79"/>
  <c r="AS325" i="79" s="1"/>
  <c r="AT325" i="79" s="1"/>
  <c r="AU325" i="79" s="1"/>
  <c r="AV325" i="79" s="1"/>
  <c r="AQ325" i="79"/>
  <c r="AA325" i="79"/>
  <c r="V325" i="79"/>
  <c r="U325" i="79"/>
  <c r="X325" i="79" s="1"/>
  <c r="T325" i="79"/>
  <c r="S325" i="79"/>
  <c r="R325" i="79"/>
  <c r="M325" i="79"/>
  <c r="Z325" i="79" s="1"/>
  <c r="BF311" i="79"/>
  <c r="AR311" i="79"/>
  <c r="AQ311" i="79"/>
  <c r="AA311" i="79"/>
  <c r="V311" i="79"/>
  <c r="U311" i="79"/>
  <c r="T311" i="79"/>
  <c r="S311" i="79"/>
  <c r="R311" i="79"/>
  <c r="M311" i="79"/>
  <c r="Z311" i="79" s="1"/>
  <c r="BF297" i="79"/>
  <c r="AR297" i="79"/>
  <c r="AQ297" i="79"/>
  <c r="AA297" i="79"/>
  <c r="V297" i="79"/>
  <c r="U297" i="79"/>
  <c r="T297" i="79"/>
  <c r="S297" i="79"/>
  <c r="R297" i="79"/>
  <c r="M297" i="79"/>
  <c r="Z297" i="79" s="1"/>
  <c r="BF276" i="79"/>
  <c r="AR276" i="79"/>
  <c r="AS276" i="79" s="1"/>
  <c r="AT276" i="79" s="1"/>
  <c r="AU276" i="79" s="1"/>
  <c r="AV276" i="79" s="1"/>
  <c r="AQ276" i="79"/>
  <c r="AA276" i="79"/>
  <c r="V276" i="79"/>
  <c r="U276" i="79"/>
  <c r="X276" i="79" s="1"/>
  <c r="T276" i="79"/>
  <c r="S276" i="79"/>
  <c r="R276" i="79"/>
  <c r="M276" i="79"/>
  <c r="Z276" i="79" s="1"/>
  <c r="BF266" i="79"/>
  <c r="AR266" i="79"/>
  <c r="AS266" i="79" s="1"/>
  <c r="AT266" i="79" s="1"/>
  <c r="AU266" i="79" s="1"/>
  <c r="AV266" i="79" s="1"/>
  <c r="AQ266" i="79"/>
  <c r="AA266" i="79"/>
  <c r="V266" i="79"/>
  <c r="U266" i="79"/>
  <c r="T266" i="79"/>
  <c r="S266" i="79"/>
  <c r="R266" i="79"/>
  <c r="M266" i="79"/>
  <c r="Z266" i="79" s="1"/>
  <c r="BF261" i="79"/>
  <c r="AR261" i="79"/>
  <c r="AQ261" i="79"/>
  <c r="AA261" i="79"/>
  <c r="V261" i="79"/>
  <c r="U261" i="79"/>
  <c r="T261" i="79"/>
  <c r="S261" i="79"/>
  <c r="R261" i="79"/>
  <c r="M261" i="79"/>
  <c r="Z261" i="79" s="1"/>
  <c r="BF260" i="79"/>
  <c r="AR260" i="79"/>
  <c r="AQ260" i="79"/>
  <c r="AA260" i="79"/>
  <c r="V260" i="79"/>
  <c r="U260" i="79"/>
  <c r="T260" i="79"/>
  <c r="S260" i="79"/>
  <c r="R260" i="79"/>
  <c r="M260" i="79"/>
  <c r="Z260" i="79" s="1"/>
  <c r="BF258" i="79"/>
  <c r="AR258" i="79"/>
  <c r="AS258" i="79" s="1"/>
  <c r="AT258" i="79" s="1"/>
  <c r="AU258" i="79" s="1"/>
  <c r="AV258" i="79" s="1"/>
  <c r="AQ258" i="79"/>
  <c r="AA258" i="79"/>
  <c r="V258" i="79"/>
  <c r="U258" i="79"/>
  <c r="X258" i="79" s="1"/>
  <c r="T258" i="79"/>
  <c r="S258" i="79"/>
  <c r="R258" i="79"/>
  <c r="M258" i="79"/>
  <c r="Z258" i="79" s="1"/>
  <c r="BF255" i="79"/>
  <c r="AR255" i="79"/>
  <c r="AS255" i="79" s="1"/>
  <c r="AT255" i="79" s="1"/>
  <c r="AU255" i="79" s="1"/>
  <c r="AV255" i="79" s="1"/>
  <c r="AQ255" i="79"/>
  <c r="AA255" i="79"/>
  <c r="V255" i="79"/>
  <c r="U255" i="79"/>
  <c r="T255" i="79"/>
  <c r="S255" i="79"/>
  <c r="R255" i="79"/>
  <c r="M255" i="79"/>
  <c r="Z255" i="79" s="1"/>
  <c r="BF245" i="79"/>
  <c r="AR245" i="79"/>
  <c r="AQ245" i="79"/>
  <c r="AA245" i="79"/>
  <c r="V245" i="79"/>
  <c r="U245" i="79"/>
  <c r="T245" i="79"/>
  <c r="S245" i="79"/>
  <c r="R245" i="79"/>
  <c r="M245" i="79"/>
  <c r="Z245" i="79" s="1"/>
  <c r="BF244" i="79"/>
  <c r="AR244" i="79"/>
  <c r="AQ244" i="79"/>
  <c r="AA244" i="79"/>
  <c r="V244" i="79"/>
  <c r="U244" i="79"/>
  <c r="T244" i="79"/>
  <c r="S244" i="79"/>
  <c r="R244" i="79"/>
  <c r="M244" i="79"/>
  <c r="Z244" i="79" s="1"/>
  <c r="BF237" i="79"/>
  <c r="AR237" i="79"/>
  <c r="AS237" i="79" s="1"/>
  <c r="AQ237" i="79"/>
  <c r="AA237" i="79"/>
  <c r="V237" i="79"/>
  <c r="U237" i="79"/>
  <c r="T237" i="79"/>
  <c r="S237" i="79"/>
  <c r="R237" i="79"/>
  <c r="M237" i="79"/>
  <c r="Z237" i="79" s="1"/>
  <c r="BF235" i="79"/>
  <c r="AR235" i="79"/>
  <c r="AS235" i="79" s="1"/>
  <c r="AT235" i="79" s="1"/>
  <c r="AU235" i="79" s="1"/>
  <c r="AV235" i="79" s="1"/>
  <c r="AQ235" i="79"/>
  <c r="AA235" i="79"/>
  <c r="V235" i="79"/>
  <c r="U235" i="79"/>
  <c r="T235" i="79"/>
  <c r="S235" i="79"/>
  <c r="R235" i="79"/>
  <c r="M235" i="79"/>
  <c r="Z235" i="79" s="1"/>
  <c r="BF230" i="79"/>
  <c r="AR230" i="79"/>
  <c r="AQ230" i="79"/>
  <c r="AA230" i="79"/>
  <c r="V230" i="79"/>
  <c r="U230" i="79"/>
  <c r="T230" i="79"/>
  <c r="S230" i="79"/>
  <c r="R230" i="79"/>
  <c r="M230" i="79"/>
  <c r="Z230" i="79" s="1"/>
  <c r="BF222" i="79"/>
  <c r="AR222" i="79"/>
  <c r="AQ222" i="79"/>
  <c r="AA222" i="79"/>
  <c r="Z222" i="79"/>
  <c r="V222" i="79"/>
  <c r="U222" i="79"/>
  <c r="T222" i="79"/>
  <c r="S222" i="79"/>
  <c r="R222" i="79"/>
  <c r="M222" i="79"/>
  <c r="J222" i="79" s="1"/>
  <c r="BF221" i="79"/>
  <c r="AR221" i="79"/>
  <c r="AS221" i="79" s="1"/>
  <c r="AT221" i="79" s="1"/>
  <c r="AU221" i="79" s="1"/>
  <c r="AV221" i="79" s="1"/>
  <c r="AQ221" i="79"/>
  <c r="AA221" i="79"/>
  <c r="V221" i="79"/>
  <c r="U221" i="79"/>
  <c r="X221" i="79" s="1"/>
  <c r="T221" i="79"/>
  <c r="S221" i="79"/>
  <c r="R221" i="79"/>
  <c r="M221" i="79"/>
  <c r="Z221" i="79" s="1"/>
  <c r="BF211" i="79"/>
  <c r="AR211" i="79"/>
  <c r="AS211" i="79" s="1"/>
  <c r="AT211" i="79" s="1"/>
  <c r="AU211" i="79" s="1"/>
  <c r="AV211" i="79" s="1"/>
  <c r="AQ211" i="79"/>
  <c r="AA211" i="79"/>
  <c r="V211" i="79"/>
  <c r="U211" i="79"/>
  <c r="T211" i="79"/>
  <c r="S211" i="79"/>
  <c r="R211" i="79"/>
  <c r="M211" i="79"/>
  <c r="Z211" i="79" s="1"/>
  <c r="BF193" i="79"/>
  <c r="AR193" i="79"/>
  <c r="AQ193" i="79"/>
  <c r="AA193" i="79"/>
  <c r="V193" i="79"/>
  <c r="W193" i="79" s="1"/>
  <c r="U193" i="79"/>
  <c r="T193" i="79"/>
  <c r="S193" i="79"/>
  <c r="R193" i="79"/>
  <c r="M193" i="79"/>
  <c r="Z193" i="79" s="1"/>
  <c r="BF192" i="79"/>
  <c r="AR192" i="79"/>
  <c r="AQ192" i="79"/>
  <c r="AA192" i="79"/>
  <c r="V192" i="79"/>
  <c r="U192" i="79"/>
  <c r="T192" i="79"/>
  <c r="S192" i="79"/>
  <c r="R192" i="79"/>
  <c r="M192" i="79"/>
  <c r="J192" i="79" s="1"/>
  <c r="BF186" i="79"/>
  <c r="AR186" i="79"/>
  <c r="AS186" i="79" s="1"/>
  <c r="AT186" i="79" s="1"/>
  <c r="AU186" i="79" s="1"/>
  <c r="AV186" i="79" s="1"/>
  <c r="AQ186" i="79"/>
  <c r="AA186" i="79"/>
  <c r="V186" i="79"/>
  <c r="U186" i="79"/>
  <c r="X186" i="79" s="1"/>
  <c r="T186" i="79"/>
  <c r="S186" i="79"/>
  <c r="R186" i="79"/>
  <c r="M186" i="79"/>
  <c r="Z186" i="79" s="1"/>
  <c r="BF182" i="79"/>
  <c r="AR182" i="79"/>
  <c r="AS182" i="79" s="1"/>
  <c r="AT182" i="79" s="1"/>
  <c r="AU182" i="79" s="1"/>
  <c r="AV182" i="79" s="1"/>
  <c r="AQ182" i="79"/>
  <c r="AA182" i="79"/>
  <c r="V182" i="79"/>
  <c r="U182" i="79"/>
  <c r="X182" i="79" s="1"/>
  <c r="T182" i="79"/>
  <c r="S182" i="79"/>
  <c r="R182" i="79"/>
  <c r="M182" i="79"/>
  <c r="Z182" i="79" s="1"/>
  <c r="BF181" i="79"/>
  <c r="AR181" i="79"/>
  <c r="AQ181" i="79"/>
  <c r="AA181" i="79"/>
  <c r="V181" i="79"/>
  <c r="U181" i="79"/>
  <c r="T181" i="79"/>
  <c r="S181" i="79"/>
  <c r="R181" i="79"/>
  <c r="M181" i="79"/>
  <c r="Z181" i="79" s="1"/>
  <c r="BF178" i="79"/>
  <c r="AR178" i="79"/>
  <c r="AQ178" i="79"/>
  <c r="AA178" i="79"/>
  <c r="Z178" i="79"/>
  <c r="V178" i="79"/>
  <c r="U178" i="79"/>
  <c r="T178" i="79"/>
  <c r="S178" i="79"/>
  <c r="R178" i="79"/>
  <c r="M178" i="79"/>
  <c r="J178" i="79" s="1"/>
  <c r="BF177" i="79"/>
  <c r="AR177" i="79"/>
  <c r="AS177" i="79" s="1"/>
  <c r="AQ177" i="79"/>
  <c r="AA177" i="79"/>
  <c r="V177" i="79"/>
  <c r="U177" i="79"/>
  <c r="X177" i="79" s="1"/>
  <c r="T177" i="79"/>
  <c r="S177" i="79"/>
  <c r="R177" i="79"/>
  <c r="M177" i="79"/>
  <c r="Z177" i="79" s="1"/>
  <c r="BF172" i="79"/>
  <c r="AR172" i="79"/>
  <c r="AS172" i="79" s="1"/>
  <c r="AT172" i="79" s="1"/>
  <c r="AU172" i="79" s="1"/>
  <c r="AV172" i="79" s="1"/>
  <c r="AQ172" i="79"/>
  <c r="AA172" i="79"/>
  <c r="V172" i="79"/>
  <c r="U172" i="79"/>
  <c r="X172" i="79" s="1"/>
  <c r="T172" i="79"/>
  <c r="S172" i="79"/>
  <c r="R172" i="79"/>
  <c r="M172" i="79"/>
  <c r="Z172" i="79" s="1"/>
  <c r="BF164" i="79"/>
  <c r="AR164" i="79"/>
  <c r="AS164" i="79" s="1"/>
  <c r="AT164" i="79" s="1"/>
  <c r="AU164" i="79" s="1"/>
  <c r="AV164" i="79" s="1"/>
  <c r="AQ164" i="79"/>
  <c r="AA164" i="79"/>
  <c r="V164" i="79"/>
  <c r="U164" i="79"/>
  <c r="T164" i="79"/>
  <c r="S164" i="79"/>
  <c r="R164" i="79"/>
  <c r="M164" i="79"/>
  <c r="Z164" i="79" s="1"/>
  <c r="BF162" i="79"/>
  <c r="AR162" i="79"/>
  <c r="AQ162" i="79"/>
  <c r="AA162" i="79"/>
  <c r="Z162" i="79"/>
  <c r="V162" i="79"/>
  <c r="U162" i="79"/>
  <c r="T162" i="79"/>
  <c r="S162" i="79"/>
  <c r="R162" i="79"/>
  <c r="M162" i="79"/>
  <c r="J162" i="79" s="1"/>
  <c r="BF161" i="79"/>
  <c r="AR161" i="79"/>
  <c r="AQ161" i="79"/>
  <c r="AA161" i="79"/>
  <c r="V161" i="79"/>
  <c r="U161" i="79"/>
  <c r="T161" i="79"/>
  <c r="S161" i="79"/>
  <c r="R161" i="79"/>
  <c r="M161" i="79"/>
  <c r="Z161" i="79" s="1"/>
  <c r="BF160" i="79"/>
  <c r="AR160" i="79"/>
  <c r="AQ160" i="79"/>
  <c r="AA160" i="79"/>
  <c r="V160" i="79"/>
  <c r="U160" i="79"/>
  <c r="T160" i="79"/>
  <c r="S160" i="79"/>
  <c r="R160" i="79"/>
  <c r="M160" i="79"/>
  <c r="Z160" i="79" s="1"/>
  <c r="BF158" i="79"/>
  <c r="AR158" i="79"/>
  <c r="AS158" i="79" s="1"/>
  <c r="AT158" i="79" s="1"/>
  <c r="AU158" i="79" s="1"/>
  <c r="AV158" i="79" s="1"/>
  <c r="AQ158" i="79"/>
  <c r="AA158" i="79"/>
  <c r="Z158" i="79"/>
  <c r="V158" i="79"/>
  <c r="U158" i="79"/>
  <c r="X158" i="79" s="1"/>
  <c r="T158" i="79"/>
  <c r="S158" i="79"/>
  <c r="R158" i="79"/>
  <c r="M158" i="79"/>
  <c r="J158" i="79" s="1"/>
  <c r="AP158" i="79" s="1"/>
  <c r="BF157" i="79"/>
  <c r="AR157" i="79"/>
  <c r="AQ157" i="79"/>
  <c r="AA157" i="79"/>
  <c r="V157" i="79"/>
  <c r="W157" i="79" s="1"/>
  <c r="U157" i="79"/>
  <c r="T157" i="79"/>
  <c r="S157" i="79"/>
  <c r="R157" i="79"/>
  <c r="M157" i="79"/>
  <c r="J157" i="79" s="1"/>
  <c r="BF144" i="79"/>
  <c r="AR144" i="79"/>
  <c r="AQ144" i="79"/>
  <c r="AA144" i="79"/>
  <c r="V144" i="79"/>
  <c r="U144" i="79"/>
  <c r="T144" i="79"/>
  <c r="S144" i="79"/>
  <c r="R144" i="79"/>
  <c r="M144" i="79"/>
  <c r="Z144" i="79" s="1"/>
  <c r="BF143" i="79"/>
  <c r="AR143" i="79"/>
  <c r="AS143" i="79" s="1"/>
  <c r="AT143" i="79" s="1"/>
  <c r="AU143" i="79" s="1"/>
  <c r="AV143" i="79" s="1"/>
  <c r="AQ143" i="79"/>
  <c r="AA143" i="79"/>
  <c r="V143" i="79"/>
  <c r="U143" i="79"/>
  <c r="T143" i="79"/>
  <c r="S143" i="79"/>
  <c r="R143" i="79"/>
  <c r="M143" i="79"/>
  <c r="Z143" i="79" s="1"/>
  <c r="BF140" i="79"/>
  <c r="AR140" i="79"/>
  <c r="AS140" i="79" s="1"/>
  <c r="AQ140" i="79"/>
  <c r="AA140" i="79"/>
  <c r="V140" i="79"/>
  <c r="U140" i="79"/>
  <c r="X140" i="79" s="1"/>
  <c r="T140" i="79"/>
  <c r="S140" i="79"/>
  <c r="R140" i="79"/>
  <c r="M140" i="79"/>
  <c r="Z140" i="79" s="1"/>
  <c r="BF135" i="79"/>
  <c r="AR135" i="79"/>
  <c r="AQ135" i="79"/>
  <c r="AA135" i="79"/>
  <c r="AO135" i="79" s="1"/>
  <c r="V135" i="79"/>
  <c r="U135" i="79"/>
  <c r="T135" i="79"/>
  <c r="S135" i="79"/>
  <c r="R135" i="79"/>
  <c r="M135" i="79"/>
  <c r="J135" i="79" s="1"/>
  <c r="BF125" i="79"/>
  <c r="AR125" i="79"/>
  <c r="AQ125" i="79"/>
  <c r="AA125" i="79"/>
  <c r="V125" i="79"/>
  <c r="U125" i="79"/>
  <c r="T125" i="79"/>
  <c r="S125" i="79"/>
  <c r="R125" i="79"/>
  <c r="M125" i="79"/>
  <c r="Z125" i="79" s="1"/>
  <c r="BF121" i="79"/>
  <c r="AS121" i="79"/>
  <c r="AT121" i="79" s="1"/>
  <c r="AU121" i="79" s="1"/>
  <c r="AV121" i="79" s="1"/>
  <c r="AR121" i="79"/>
  <c r="AQ121" i="79"/>
  <c r="AA121" i="79"/>
  <c r="V121" i="79"/>
  <c r="U121" i="79"/>
  <c r="T121" i="79"/>
  <c r="S121" i="79"/>
  <c r="R121" i="79"/>
  <c r="M121" i="79"/>
  <c r="Z121" i="79" s="1"/>
  <c r="BF120" i="79"/>
  <c r="AR120" i="79"/>
  <c r="AS120" i="79" s="1"/>
  <c r="AQ120" i="79"/>
  <c r="AA120" i="79"/>
  <c r="V120" i="79"/>
  <c r="U120" i="79"/>
  <c r="X120" i="79" s="1"/>
  <c r="T120" i="79"/>
  <c r="S120" i="79"/>
  <c r="R120" i="79"/>
  <c r="M120" i="79"/>
  <c r="Z120" i="79" s="1"/>
  <c r="BF116" i="79"/>
  <c r="AR116" i="79"/>
  <c r="AQ116" i="79"/>
  <c r="AA116" i="79"/>
  <c r="V116" i="79"/>
  <c r="U116" i="79"/>
  <c r="T116" i="79"/>
  <c r="S116" i="79"/>
  <c r="R116" i="79"/>
  <c r="M116" i="79"/>
  <c r="J116" i="79" s="1"/>
  <c r="BF115" i="79"/>
  <c r="AR115" i="79"/>
  <c r="AQ115" i="79"/>
  <c r="AA115" i="79"/>
  <c r="V115" i="79"/>
  <c r="U115" i="79"/>
  <c r="T115" i="79"/>
  <c r="S115" i="79"/>
  <c r="R115" i="79"/>
  <c r="M115" i="79"/>
  <c r="Z115" i="79" s="1"/>
  <c r="BF112" i="79"/>
  <c r="AR112" i="79"/>
  <c r="AS112" i="79" s="1"/>
  <c r="AQ112" i="79"/>
  <c r="AA112" i="79"/>
  <c r="V112" i="79"/>
  <c r="U112" i="79"/>
  <c r="T112" i="79"/>
  <c r="S112" i="79"/>
  <c r="R112" i="79"/>
  <c r="M112" i="79"/>
  <c r="Z112" i="79" s="1"/>
  <c r="BF110" i="79"/>
  <c r="AR110" i="79"/>
  <c r="AS110" i="79" s="1"/>
  <c r="AT110" i="79" s="1"/>
  <c r="AU110" i="79" s="1"/>
  <c r="AV110" i="79" s="1"/>
  <c r="AQ110" i="79"/>
  <c r="AA110" i="79"/>
  <c r="V110" i="79"/>
  <c r="U110" i="79"/>
  <c r="X110" i="79" s="1"/>
  <c r="T110" i="79"/>
  <c r="S110" i="79"/>
  <c r="R110" i="79"/>
  <c r="M110" i="79"/>
  <c r="Z110" i="79" s="1"/>
  <c r="BF104" i="79"/>
  <c r="AR104" i="79"/>
  <c r="AQ104" i="79"/>
  <c r="AA104" i="79"/>
  <c r="Z104" i="79"/>
  <c r="V104" i="79"/>
  <c r="U104" i="79"/>
  <c r="T104" i="79"/>
  <c r="S104" i="79"/>
  <c r="R104" i="79"/>
  <c r="M104" i="79"/>
  <c r="J104" i="79" s="1"/>
  <c r="BF102" i="79"/>
  <c r="AR102" i="79"/>
  <c r="AQ102" i="79"/>
  <c r="AA102" i="79"/>
  <c r="V102" i="79"/>
  <c r="U102" i="79"/>
  <c r="T102" i="79"/>
  <c r="S102" i="79"/>
  <c r="R102" i="79"/>
  <c r="M102" i="79"/>
  <c r="Z102" i="79" s="1"/>
  <c r="BF99" i="79"/>
  <c r="AR99" i="79"/>
  <c r="AS99" i="79" s="1"/>
  <c r="AQ99" i="79"/>
  <c r="AA99" i="79"/>
  <c r="V99" i="79"/>
  <c r="U99" i="79"/>
  <c r="T99" i="79"/>
  <c r="S99" i="79"/>
  <c r="R99" i="79"/>
  <c r="M99" i="79"/>
  <c r="Z99" i="79" s="1"/>
  <c r="BF88" i="79"/>
  <c r="AR88" i="79"/>
  <c r="AS88" i="79" s="1"/>
  <c r="AQ88" i="79"/>
  <c r="AA88" i="79"/>
  <c r="V88" i="79"/>
  <c r="U88" i="79"/>
  <c r="T88" i="79"/>
  <c r="S88" i="79"/>
  <c r="R88" i="79"/>
  <c r="M88" i="79"/>
  <c r="Z88" i="79" s="1"/>
  <c r="BF87" i="79"/>
  <c r="AR87" i="79"/>
  <c r="AQ87" i="79"/>
  <c r="AA87" i="79"/>
  <c r="V87" i="79"/>
  <c r="U87" i="79"/>
  <c r="T87" i="79"/>
  <c r="S87" i="79"/>
  <c r="R87" i="79"/>
  <c r="M87" i="79"/>
  <c r="J87" i="79" s="1"/>
  <c r="BF86" i="79"/>
  <c r="AR86" i="79"/>
  <c r="AQ86" i="79"/>
  <c r="AA86" i="79"/>
  <c r="V86" i="79"/>
  <c r="U86" i="79"/>
  <c r="T86" i="79"/>
  <c r="S86" i="79"/>
  <c r="R86" i="79"/>
  <c r="M86" i="79"/>
  <c r="Z86" i="79" s="1"/>
  <c r="BF82" i="79"/>
  <c r="AR82" i="79"/>
  <c r="AS82" i="79" s="1"/>
  <c r="AQ82" i="79"/>
  <c r="AA82" i="79"/>
  <c r="V82" i="79"/>
  <c r="U82" i="79"/>
  <c r="T82" i="79"/>
  <c r="S82" i="79"/>
  <c r="R82" i="79"/>
  <c r="M82" i="79"/>
  <c r="Z82" i="79" s="1"/>
  <c r="BF79" i="79"/>
  <c r="AR79" i="79"/>
  <c r="AS79" i="79" s="1"/>
  <c r="AT79" i="79" s="1"/>
  <c r="AU79" i="79" s="1"/>
  <c r="AV79" i="79" s="1"/>
  <c r="AQ79" i="79"/>
  <c r="AA79" i="79"/>
  <c r="V79" i="79"/>
  <c r="U79" i="79"/>
  <c r="T79" i="79"/>
  <c r="S79" i="79"/>
  <c r="R79" i="79"/>
  <c r="M79" i="79"/>
  <c r="Z79" i="79" s="1"/>
  <c r="BF77" i="79"/>
  <c r="AR77" i="79"/>
  <c r="AQ77" i="79"/>
  <c r="AA77" i="79"/>
  <c r="Z77" i="79"/>
  <c r="V77" i="79"/>
  <c r="U77" i="79"/>
  <c r="T77" i="79"/>
  <c r="S77" i="79"/>
  <c r="R77" i="79"/>
  <c r="M77" i="79"/>
  <c r="J77" i="79" s="1"/>
  <c r="BF64" i="79"/>
  <c r="AR64" i="79"/>
  <c r="AQ64" i="79"/>
  <c r="AA64" i="79"/>
  <c r="V64" i="79"/>
  <c r="U64" i="79"/>
  <c r="T64" i="79"/>
  <c r="S64" i="79"/>
  <c r="R64" i="79"/>
  <c r="M64" i="79"/>
  <c r="Z64" i="79" s="1"/>
  <c r="BF57" i="79"/>
  <c r="AR57" i="79"/>
  <c r="AS57" i="79" s="1"/>
  <c r="AQ57" i="79"/>
  <c r="AA57" i="79"/>
  <c r="V57" i="79"/>
  <c r="U57" i="79"/>
  <c r="T57" i="79"/>
  <c r="S57" i="79"/>
  <c r="R57" i="79"/>
  <c r="M57" i="79"/>
  <c r="Z57" i="79" s="1"/>
  <c r="BF48" i="79"/>
  <c r="AR48" i="79"/>
  <c r="AS48" i="79" s="1"/>
  <c r="AT48" i="79" s="1"/>
  <c r="AU48" i="79" s="1"/>
  <c r="AV48" i="79" s="1"/>
  <c r="AQ48" i="79"/>
  <c r="AA48" i="79"/>
  <c r="V48" i="79"/>
  <c r="U48" i="79"/>
  <c r="T48" i="79"/>
  <c r="S48" i="79"/>
  <c r="R48" i="79"/>
  <c r="M48" i="79"/>
  <c r="Z48" i="79" s="1"/>
  <c r="BF46" i="79"/>
  <c r="AR46" i="79"/>
  <c r="AQ46" i="79"/>
  <c r="AA46" i="79"/>
  <c r="V46" i="79"/>
  <c r="U46" i="79"/>
  <c r="T46" i="79"/>
  <c r="S46" i="79"/>
  <c r="R46" i="79"/>
  <c r="M46" i="79"/>
  <c r="J46" i="79" s="1"/>
  <c r="BF35" i="79"/>
  <c r="AR35" i="79"/>
  <c r="AQ35" i="79"/>
  <c r="AA35" i="79"/>
  <c r="V35" i="79"/>
  <c r="U35" i="79"/>
  <c r="T35" i="79"/>
  <c r="S35" i="79"/>
  <c r="R35" i="79"/>
  <c r="M35" i="79"/>
  <c r="Z35" i="79" s="1"/>
  <c r="BF29" i="79"/>
  <c r="AR29" i="79"/>
  <c r="AS29" i="79" s="1"/>
  <c r="AQ29" i="79"/>
  <c r="AA29" i="79"/>
  <c r="V29" i="79"/>
  <c r="U29" i="79"/>
  <c r="T29" i="79"/>
  <c r="S29" i="79"/>
  <c r="R29" i="79"/>
  <c r="M29" i="79"/>
  <c r="Z29" i="79" s="1"/>
  <c r="BF26" i="79"/>
  <c r="AR26" i="79"/>
  <c r="AS26" i="79" s="1"/>
  <c r="AT26" i="79" s="1"/>
  <c r="AU26" i="79" s="1"/>
  <c r="AV26" i="79" s="1"/>
  <c r="AQ26" i="79"/>
  <c r="AA26" i="79"/>
  <c r="V26" i="79"/>
  <c r="U26" i="79"/>
  <c r="T26" i="79"/>
  <c r="S26" i="79"/>
  <c r="R26" i="79"/>
  <c r="M26" i="79"/>
  <c r="Z26" i="79" s="1"/>
  <c r="BF22" i="79"/>
  <c r="AR22" i="79"/>
  <c r="AQ22" i="79"/>
  <c r="AA22" i="79"/>
  <c r="V22" i="79"/>
  <c r="U22" i="79"/>
  <c r="T22" i="79"/>
  <c r="S22" i="79"/>
  <c r="R22" i="79"/>
  <c r="M22" i="79"/>
  <c r="J22" i="79" s="1"/>
  <c r="BF21" i="79"/>
  <c r="AR21" i="79"/>
  <c r="AQ21" i="79"/>
  <c r="AA21" i="79"/>
  <c r="V21" i="79"/>
  <c r="U21" i="79"/>
  <c r="T21" i="79"/>
  <c r="S21" i="79"/>
  <c r="R21" i="79"/>
  <c r="M21" i="79"/>
  <c r="Z21" i="79" s="1"/>
  <c r="BF18" i="79"/>
  <c r="AR18" i="79"/>
  <c r="AS18" i="79" s="1"/>
  <c r="AQ18" i="79"/>
  <c r="AA18" i="79"/>
  <c r="V18" i="79"/>
  <c r="U18" i="79"/>
  <c r="T18" i="79"/>
  <c r="S18" i="79"/>
  <c r="R18" i="79"/>
  <c r="M18" i="79"/>
  <c r="Z18" i="79" s="1"/>
  <c r="BF14" i="79"/>
  <c r="AS14" i="79"/>
  <c r="AT14" i="79" s="1"/>
  <c r="AU14" i="79" s="1"/>
  <c r="AV14" i="79" s="1"/>
  <c r="AR14" i="79"/>
  <c r="AQ14" i="79"/>
  <c r="AA14" i="79"/>
  <c r="V14" i="79"/>
  <c r="U14" i="79"/>
  <c r="T14" i="79"/>
  <c r="S14" i="79"/>
  <c r="R14" i="79"/>
  <c r="M14" i="79"/>
  <c r="Z14" i="79" s="1"/>
  <c r="BF13" i="79"/>
  <c r="AR13" i="79"/>
  <c r="AQ13" i="79"/>
  <c r="AA13" i="79"/>
  <c r="V13" i="79"/>
  <c r="U13" i="79"/>
  <c r="T13" i="79"/>
  <c r="S13" i="79"/>
  <c r="R13" i="79"/>
  <c r="M13" i="79"/>
  <c r="J13" i="79" s="1"/>
  <c r="BF10" i="79"/>
  <c r="AR10" i="79"/>
  <c r="AQ10" i="79"/>
  <c r="AA10" i="79"/>
  <c r="V10" i="79"/>
  <c r="U10" i="79"/>
  <c r="T10" i="79"/>
  <c r="S10" i="79"/>
  <c r="R10" i="79"/>
  <c r="M10" i="79"/>
  <c r="Z10" i="79" s="1"/>
  <c r="BF519" i="79"/>
  <c r="AR519" i="79"/>
  <c r="AQ519" i="79"/>
  <c r="AA519" i="79"/>
  <c r="V519" i="79"/>
  <c r="U519" i="79"/>
  <c r="T519" i="79"/>
  <c r="S519" i="79"/>
  <c r="R519" i="79"/>
  <c r="M519" i="79"/>
  <c r="Z519" i="79" s="1"/>
  <c r="BF509" i="79"/>
  <c r="AR509" i="79"/>
  <c r="AQ509" i="79"/>
  <c r="AA509" i="79"/>
  <c r="V509" i="79"/>
  <c r="U509" i="79"/>
  <c r="T509" i="79"/>
  <c r="S509" i="79"/>
  <c r="R509" i="79"/>
  <c r="M509" i="79"/>
  <c r="Z509" i="79" s="1"/>
  <c r="BF504" i="79"/>
  <c r="AR504" i="79"/>
  <c r="AQ504" i="79"/>
  <c r="AA504" i="79"/>
  <c r="V504" i="79"/>
  <c r="U504" i="79"/>
  <c r="T504" i="79"/>
  <c r="S504" i="79"/>
  <c r="R504" i="79"/>
  <c r="M504" i="79"/>
  <c r="J504" i="79" s="1"/>
  <c r="BF493" i="79"/>
  <c r="AR493" i="79"/>
  <c r="AQ493" i="79"/>
  <c r="AA493" i="79"/>
  <c r="V493" i="79"/>
  <c r="U493" i="79"/>
  <c r="T493" i="79"/>
  <c r="S493" i="79"/>
  <c r="R493" i="79"/>
  <c r="M493" i="79"/>
  <c r="Z493" i="79" s="1"/>
  <c r="BF484" i="79"/>
  <c r="AR484" i="79"/>
  <c r="AQ484" i="79"/>
  <c r="AA484" i="79"/>
  <c r="V484" i="79"/>
  <c r="U484" i="79"/>
  <c r="T484" i="79"/>
  <c r="S484" i="79"/>
  <c r="R484" i="79"/>
  <c r="M484" i="79"/>
  <c r="Z484" i="79" s="1"/>
  <c r="BF481" i="79"/>
  <c r="AR481" i="79"/>
  <c r="AQ481" i="79"/>
  <c r="AA481" i="79"/>
  <c r="V481" i="79"/>
  <c r="U481" i="79"/>
  <c r="T481" i="79"/>
  <c r="S481" i="79"/>
  <c r="R481" i="79"/>
  <c r="M481" i="79"/>
  <c r="Z481" i="79" s="1"/>
  <c r="BF473" i="79"/>
  <c r="AR473" i="79"/>
  <c r="AQ473" i="79"/>
  <c r="AA473" i="79"/>
  <c r="Z473" i="79"/>
  <c r="V473" i="79"/>
  <c r="U473" i="79"/>
  <c r="T473" i="79"/>
  <c r="S473" i="79"/>
  <c r="R473" i="79"/>
  <c r="M473" i="79"/>
  <c r="J473" i="79" s="1"/>
  <c r="BF466" i="79"/>
  <c r="AR466" i="79"/>
  <c r="AQ466" i="79"/>
  <c r="AA466" i="79"/>
  <c r="V466" i="79"/>
  <c r="U466" i="79"/>
  <c r="T466" i="79"/>
  <c r="S466" i="79"/>
  <c r="R466" i="79"/>
  <c r="M466" i="79"/>
  <c r="Z466" i="79" s="1"/>
  <c r="BF463" i="79"/>
  <c r="AR463" i="79"/>
  <c r="AS463" i="79" s="1"/>
  <c r="AT463" i="79" s="1"/>
  <c r="AU463" i="79" s="1"/>
  <c r="AV463" i="79" s="1"/>
  <c r="AQ463" i="79"/>
  <c r="AA463" i="79"/>
  <c r="V463" i="79"/>
  <c r="U463" i="79"/>
  <c r="T463" i="79"/>
  <c r="S463" i="79"/>
  <c r="R463" i="79"/>
  <c r="M463" i="79"/>
  <c r="BF453" i="79"/>
  <c r="AR453" i="79"/>
  <c r="AQ453" i="79"/>
  <c r="AA453" i="79"/>
  <c r="V453" i="79"/>
  <c r="U453" i="79"/>
  <c r="X453" i="79" s="1"/>
  <c r="T453" i="79"/>
  <c r="S453" i="79"/>
  <c r="R453" i="79"/>
  <c r="M453" i="79"/>
  <c r="Z453" i="79" s="1"/>
  <c r="BF449" i="79"/>
  <c r="AR449" i="79"/>
  <c r="AS449" i="79" s="1"/>
  <c r="AT449" i="79" s="1"/>
  <c r="AU449" i="79" s="1"/>
  <c r="AV449" i="79" s="1"/>
  <c r="AQ449" i="79"/>
  <c r="AA449" i="79"/>
  <c r="V449" i="79"/>
  <c r="U449" i="79"/>
  <c r="T449" i="79"/>
  <c r="S449" i="79"/>
  <c r="R449" i="79"/>
  <c r="M449" i="79"/>
  <c r="J449" i="79" s="1"/>
  <c r="BF447" i="79"/>
  <c r="AR447" i="79"/>
  <c r="AQ447" i="79"/>
  <c r="AA447" i="79"/>
  <c r="V447" i="79"/>
  <c r="U447" i="79"/>
  <c r="T447" i="79"/>
  <c r="S447" i="79"/>
  <c r="R447" i="79"/>
  <c r="M447" i="79"/>
  <c r="Z447" i="79" s="1"/>
  <c r="BF441" i="79"/>
  <c r="AR441" i="79"/>
  <c r="AQ441" i="79"/>
  <c r="AA441" i="79"/>
  <c r="V441" i="79"/>
  <c r="U441" i="79"/>
  <c r="T441" i="79"/>
  <c r="S441" i="79"/>
  <c r="R441" i="79"/>
  <c r="M441" i="79"/>
  <c r="Z441" i="79" s="1"/>
  <c r="BF432" i="79"/>
  <c r="AR432" i="79"/>
  <c r="AQ432" i="79"/>
  <c r="AA432" i="79"/>
  <c r="V432" i="79"/>
  <c r="U432" i="79"/>
  <c r="T432" i="79"/>
  <c r="S432" i="79"/>
  <c r="R432" i="79"/>
  <c r="M432" i="79"/>
  <c r="Z432" i="79" s="1"/>
  <c r="BF431" i="79"/>
  <c r="AR431" i="79"/>
  <c r="AS431" i="79" s="1"/>
  <c r="AT431" i="79" s="1"/>
  <c r="AU431" i="79" s="1"/>
  <c r="AV431" i="79" s="1"/>
  <c r="AQ431" i="79"/>
  <c r="AA431" i="79"/>
  <c r="V431" i="79"/>
  <c r="U431" i="79"/>
  <c r="T431" i="79"/>
  <c r="S431" i="79"/>
  <c r="R431" i="79"/>
  <c r="M431" i="79"/>
  <c r="Z431" i="79" s="1"/>
  <c r="BF428" i="79"/>
  <c r="AR428" i="79"/>
  <c r="AQ428" i="79"/>
  <c r="AA428" i="79"/>
  <c r="Z428" i="79"/>
  <c r="V428" i="79"/>
  <c r="U428" i="79"/>
  <c r="AO428" i="79" s="1"/>
  <c r="T428" i="79"/>
  <c r="S428" i="79"/>
  <c r="R428" i="79"/>
  <c r="M428" i="79"/>
  <c r="J428" i="79" s="1"/>
  <c r="BF422" i="79"/>
  <c r="AR422" i="79"/>
  <c r="AQ422" i="79"/>
  <c r="AA422" i="79"/>
  <c r="V422" i="79"/>
  <c r="U422" i="79"/>
  <c r="T422" i="79"/>
  <c r="S422" i="79"/>
  <c r="R422" i="79"/>
  <c r="M422" i="79"/>
  <c r="Z422" i="79" s="1"/>
  <c r="BF419" i="79"/>
  <c r="AR419" i="79"/>
  <c r="AQ419" i="79"/>
  <c r="AA419" i="79"/>
  <c r="V419" i="79"/>
  <c r="U419" i="79"/>
  <c r="T419" i="79"/>
  <c r="S419" i="79"/>
  <c r="R419" i="79"/>
  <c r="M419" i="79"/>
  <c r="Z419" i="79" s="1"/>
  <c r="BF415" i="79"/>
  <c r="AR415" i="79"/>
  <c r="AS415" i="79" s="1"/>
  <c r="AT415" i="79" s="1"/>
  <c r="AU415" i="79" s="1"/>
  <c r="AV415" i="79" s="1"/>
  <c r="AQ415" i="79"/>
  <c r="AA415" i="79"/>
  <c r="V415" i="79"/>
  <c r="U415" i="79"/>
  <c r="T415" i="79"/>
  <c r="S415" i="79"/>
  <c r="R415" i="79"/>
  <c r="M415" i="79"/>
  <c r="J415" i="79" s="1"/>
  <c r="BF414" i="79"/>
  <c r="AR414" i="79"/>
  <c r="AQ414" i="79"/>
  <c r="AA414" i="79"/>
  <c r="V414" i="79"/>
  <c r="U414" i="79"/>
  <c r="X414" i="79" s="1"/>
  <c r="T414" i="79"/>
  <c r="S414" i="79"/>
  <c r="R414" i="79"/>
  <c r="M414" i="79"/>
  <c r="Z414" i="79" s="1"/>
  <c r="BF405" i="79"/>
  <c r="AR405" i="79"/>
  <c r="AS405" i="79" s="1"/>
  <c r="AT405" i="79" s="1"/>
  <c r="AU405" i="79" s="1"/>
  <c r="AV405" i="79" s="1"/>
  <c r="AQ405" i="79"/>
  <c r="AA405" i="79"/>
  <c r="V405" i="79"/>
  <c r="U405" i="79"/>
  <c r="W405" i="79" s="1"/>
  <c r="T405" i="79"/>
  <c r="S405" i="79"/>
  <c r="R405" i="79"/>
  <c r="M405" i="79"/>
  <c r="Z405" i="79" s="1"/>
  <c r="BF397" i="79"/>
  <c r="AR397" i="79"/>
  <c r="AQ397" i="79"/>
  <c r="AA397" i="79"/>
  <c r="V397" i="79"/>
  <c r="U397" i="79"/>
  <c r="T397" i="79"/>
  <c r="S397" i="79"/>
  <c r="R397" i="79"/>
  <c r="M397" i="79"/>
  <c r="Z397" i="79" s="1"/>
  <c r="BF389" i="79"/>
  <c r="AR389" i="79"/>
  <c r="AS389" i="79" s="1"/>
  <c r="AT389" i="79" s="1"/>
  <c r="AU389" i="79" s="1"/>
  <c r="AV389" i="79" s="1"/>
  <c r="AQ389" i="79"/>
  <c r="AA389" i="79"/>
  <c r="V389" i="79"/>
  <c r="U389" i="79"/>
  <c r="T389" i="79"/>
  <c r="S389" i="79"/>
  <c r="R389" i="79"/>
  <c r="M389" i="79"/>
  <c r="J389" i="79" s="1"/>
  <c r="BF387" i="79"/>
  <c r="AR387" i="79"/>
  <c r="AQ387" i="79"/>
  <c r="AA387" i="79"/>
  <c r="V387" i="79"/>
  <c r="U387" i="79"/>
  <c r="X387" i="79" s="1"/>
  <c r="T387" i="79"/>
  <c r="S387" i="79"/>
  <c r="R387" i="79"/>
  <c r="M387" i="79"/>
  <c r="Z387" i="79" s="1"/>
  <c r="BF379" i="79"/>
  <c r="AR379" i="79"/>
  <c r="AS379" i="79" s="1"/>
  <c r="AT379" i="79" s="1"/>
  <c r="AU379" i="79" s="1"/>
  <c r="AV379" i="79" s="1"/>
  <c r="AQ379" i="79"/>
  <c r="AA379" i="79"/>
  <c r="V379" i="79"/>
  <c r="U379" i="79"/>
  <c r="T379" i="79"/>
  <c r="S379" i="79"/>
  <c r="R379" i="79"/>
  <c r="M379" i="79"/>
  <c r="Z379" i="79" s="1"/>
  <c r="BF375" i="79"/>
  <c r="AR375" i="79"/>
  <c r="AQ375" i="79"/>
  <c r="AA375" i="79"/>
  <c r="V375" i="79"/>
  <c r="U375" i="79"/>
  <c r="T375" i="79"/>
  <c r="S375" i="79"/>
  <c r="R375" i="79"/>
  <c r="M375" i="79"/>
  <c r="Z375" i="79" s="1"/>
  <c r="BF369" i="79"/>
  <c r="AR369" i="79"/>
  <c r="AS369" i="79" s="1"/>
  <c r="AT369" i="79" s="1"/>
  <c r="AU369" i="79" s="1"/>
  <c r="AV369" i="79" s="1"/>
  <c r="AQ369" i="79"/>
  <c r="AA369" i="79"/>
  <c r="V369" i="79"/>
  <c r="U369" i="79"/>
  <c r="T369" i="79"/>
  <c r="S369" i="79"/>
  <c r="R369" i="79"/>
  <c r="M369" i="79"/>
  <c r="J369" i="79" s="1"/>
  <c r="BF356" i="79"/>
  <c r="AR356" i="79"/>
  <c r="AQ356" i="79"/>
  <c r="AA356" i="79"/>
  <c r="V356" i="79"/>
  <c r="U356" i="79"/>
  <c r="X356" i="79" s="1"/>
  <c r="T356" i="79"/>
  <c r="S356" i="79"/>
  <c r="R356" i="79"/>
  <c r="M356" i="79"/>
  <c r="Z356" i="79" s="1"/>
  <c r="BF349" i="79"/>
  <c r="AR349" i="79"/>
  <c r="AS349" i="79" s="1"/>
  <c r="AT349" i="79" s="1"/>
  <c r="AU349" i="79" s="1"/>
  <c r="AV349" i="79" s="1"/>
  <c r="AQ349" i="79"/>
  <c r="AA349" i="79"/>
  <c r="V349" i="79"/>
  <c r="U349" i="79"/>
  <c r="T349" i="79"/>
  <c r="S349" i="79"/>
  <c r="R349" i="79"/>
  <c r="M349" i="79"/>
  <c r="Z349" i="79" s="1"/>
  <c r="BF342" i="79"/>
  <c r="AR342" i="79"/>
  <c r="AQ342" i="79"/>
  <c r="AA342" i="79"/>
  <c r="Z342" i="79"/>
  <c r="X342" i="79"/>
  <c r="V342" i="79"/>
  <c r="U342" i="79"/>
  <c r="AO342" i="79" s="1"/>
  <c r="T342" i="79"/>
  <c r="S342" i="79"/>
  <c r="R342" i="79"/>
  <c r="M342" i="79"/>
  <c r="J342" i="79" s="1"/>
  <c r="AP342" i="79" s="1"/>
  <c r="BF337" i="79"/>
  <c r="AR337" i="79"/>
  <c r="AS337" i="79" s="1"/>
  <c r="AT337" i="79" s="1"/>
  <c r="AU337" i="79" s="1"/>
  <c r="AV337" i="79" s="1"/>
  <c r="AQ337" i="79"/>
  <c r="AA337" i="79"/>
  <c r="V337" i="79"/>
  <c r="U337" i="79"/>
  <c r="T337" i="79"/>
  <c r="S337" i="79"/>
  <c r="R337" i="79"/>
  <c r="M337" i="79"/>
  <c r="J337" i="79" s="1"/>
  <c r="BF328" i="79"/>
  <c r="AR328" i="79"/>
  <c r="AQ328" i="79"/>
  <c r="AA328" i="79"/>
  <c r="V328" i="79"/>
  <c r="U328" i="79"/>
  <c r="X328" i="79" s="1"/>
  <c r="T328" i="79"/>
  <c r="S328" i="79"/>
  <c r="R328" i="79"/>
  <c r="M328" i="79"/>
  <c r="Z328" i="79" s="1"/>
  <c r="BF319" i="79"/>
  <c r="AS319" i="79"/>
  <c r="AT319" i="79" s="1"/>
  <c r="AU319" i="79" s="1"/>
  <c r="AV319" i="79" s="1"/>
  <c r="AR319" i="79"/>
  <c r="AQ319" i="79"/>
  <c r="AA319" i="79"/>
  <c r="W319" i="79"/>
  <c r="V319" i="79"/>
  <c r="U319" i="79"/>
  <c r="T319" i="79"/>
  <c r="S319" i="79"/>
  <c r="R319" i="79"/>
  <c r="M319" i="79"/>
  <c r="Z319" i="79" s="1"/>
  <c r="BF317" i="79"/>
  <c r="AR317" i="79"/>
  <c r="AQ317" i="79"/>
  <c r="AA317" i="79"/>
  <c r="X317" i="79"/>
  <c r="V317" i="79"/>
  <c r="U317" i="79"/>
  <c r="T317" i="79"/>
  <c r="S317" i="79"/>
  <c r="R317" i="79"/>
  <c r="M317" i="79"/>
  <c r="Z317" i="79" s="1"/>
  <c r="BF309" i="79"/>
  <c r="AR309" i="79"/>
  <c r="AS309" i="79" s="1"/>
  <c r="AT309" i="79" s="1"/>
  <c r="AU309" i="79" s="1"/>
  <c r="AV309" i="79" s="1"/>
  <c r="AQ309" i="79"/>
  <c r="AA309" i="79"/>
  <c r="V309" i="79"/>
  <c r="U309" i="79"/>
  <c r="T309" i="79"/>
  <c r="S309" i="79"/>
  <c r="R309" i="79"/>
  <c r="M309" i="79"/>
  <c r="J309" i="79" s="1"/>
  <c r="BF305" i="79"/>
  <c r="AR305" i="79"/>
  <c r="AQ305" i="79"/>
  <c r="AA305" i="79"/>
  <c r="V305" i="79"/>
  <c r="W305" i="79" s="1"/>
  <c r="U305" i="79"/>
  <c r="X305" i="79" s="1"/>
  <c r="T305" i="79"/>
  <c r="S305" i="79"/>
  <c r="R305" i="79"/>
  <c r="M305" i="79"/>
  <c r="Z305" i="79" s="1"/>
  <c r="BF304" i="79"/>
  <c r="AR304" i="79"/>
  <c r="AS304" i="79" s="1"/>
  <c r="AT304" i="79" s="1"/>
  <c r="AU304" i="79" s="1"/>
  <c r="AV304" i="79" s="1"/>
  <c r="AQ304" i="79"/>
  <c r="AA304" i="79"/>
  <c r="V304" i="79"/>
  <c r="U304" i="79"/>
  <c r="T304" i="79"/>
  <c r="S304" i="79"/>
  <c r="R304" i="79"/>
  <c r="M304" i="79"/>
  <c r="Z304" i="79" s="1"/>
  <c r="BF298" i="79"/>
  <c r="AR298" i="79"/>
  <c r="AQ298" i="79"/>
  <c r="AA298" i="79"/>
  <c r="V298" i="79"/>
  <c r="U298" i="79"/>
  <c r="T298" i="79"/>
  <c r="S298" i="79"/>
  <c r="R298" i="79"/>
  <c r="M298" i="79"/>
  <c r="Z298" i="79" s="1"/>
  <c r="BF295" i="79"/>
  <c r="AR295" i="79"/>
  <c r="AS295" i="79" s="1"/>
  <c r="AT295" i="79" s="1"/>
  <c r="AU295" i="79" s="1"/>
  <c r="AV295" i="79" s="1"/>
  <c r="AQ295" i="79"/>
  <c r="AA295" i="79"/>
  <c r="V295" i="79"/>
  <c r="U295" i="79"/>
  <c r="T295" i="79"/>
  <c r="S295" i="79"/>
  <c r="R295" i="79"/>
  <c r="M295" i="79"/>
  <c r="J295" i="79" s="1"/>
  <c r="BF294" i="79"/>
  <c r="AR294" i="79"/>
  <c r="AQ294" i="79"/>
  <c r="AA294" i="79"/>
  <c r="V294" i="79"/>
  <c r="W294" i="79" s="1"/>
  <c r="U294" i="79"/>
  <c r="X294" i="79" s="1"/>
  <c r="T294" i="79"/>
  <c r="S294" i="79"/>
  <c r="R294" i="79"/>
  <c r="M294" i="79"/>
  <c r="Z294" i="79" s="1"/>
  <c r="BF283" i="79"/>
  <c r="AR283" i="79"/>
  <c r="AS283" i="79" s="1"/>
  <c r="AT283" i="79" s="1"/>
  <c r="AU283" i="79" s="1"/>
  <c r="AV283" i="79" s="1"/>
  <c r="AQ283" i="79"/>
  <c r="AA283" i="79"/>
  <c r="V283" i="79"/>
  <c r="U283" i="79"/>
  <c r="T283" i="79"/>
  <c r="S283" i="79"/>
  <c r="R283" i="79"/>
  <c r="M283" i="79"/>
  <c r="Z283" i="79" s="1"/>
  <c r="BF272" i="79"/>
  <c r="AR272" i="79"/>
  <c r="AQ272" i="79"/>
  <c r="AA272" i="79"/>
  <c r="Z272" i="79"/>
  <c r="V272" i="79"/>
  <c r="U272" i="79"/>
  <c r="T272" i="79"/>
  <c r="S272" i="79"/>
  <c r="R272" i="79"/>
  <c r="M272" i="79"/>
  <c r="J272" i="79" s="1"/>
  <c r="AP272" i="79" s="1"/>
  <c r="BF271" i="79"/>
  <c r="AR271" i="79"/>
  <c r="AS271" i="79" s="1"/>
  <c r="AT271" i="79" s="1"/>
  <c r="AU271" i="79" s="1"/>
  <c r="AV271" i="79" s="1"/>
  <c r="AQ271" i="79"/>
  <c r="AA271" i="79"/>
  <c r="V271" i="79"/>
  <c r="U271" i="79"/>
  <c r="T271" i="79"/>
  <c r="S271" i="79"/>
  <c r="R271" i="79"/>
  <c r="M271" i="79"/>
  <c r="J271" i="79" s="1"/>
  <c r="BF267" i="79"/>
  <c r="AR267" i="79"/>
  <c r="AQ267" i="79"/>
  <c r="AA267" i="79"/>
  <c r="V267" i="79"/>
  <c r="U267" i="79"/>
  <c r="X267" i="79" s="1"/>
  <c r="T267" i="79"/>
  <c r="S267" i="79"/>
  <c r="R267" i="79"/>
  <c r="M267" i="79"/>
  <c r="Z267" i="79" s="1"/>
  <c r="BF256" i="79"/>
  <c r="AR256" i="79"/>
  <c r="AS256" i="79" s="1"/>
  <c r="AT256" i="79" s="1"/>
  <c r="AU256" i="79" s="1"/>
  <c r="AV256" i="79" s="1"/>
  <c r="AQ256" i="79"/>
  <c r="AA256" i="79"/>
  <c r="V256" i="79"/>
  <c r="U256" i="79"/>
  <c r="T256" i="79"/>
  <c r="S256" i="79"/>
  <c r="R256" i="79"/>
  <c r="M256" i="79"/>
  <c r="Z256" i="79" s="1"/>
  <c r="BF252" i="79"/>
  <c r="AR252" i="79"/>
  <c r="AQ252" i="79"/>
  <c r="AA252" i="79"/>
  <c r="V252" i="79"/>
  <c r="U252" i="79"/>
  <c r="T252" i="79"/>
  <c r="S252" i="79"/>
  <c r="R252" i="79"/>
  <c r="M252" i="79"/>
  <c r="BF249" i="79"/>
  <c r="AR249" i="79"/>
  <c r="AS249" i="79" s="1"/>
  <c r="AT249" i="79" s="1"/>
  <c r="AU249" i="79" s="1"/>
  <c r="AV249" i="79" s="1"/>
  <c r="AQ249" i="79"/>
  <c r="AA249" i="79"/>
  <c r="V249" i="79"/>
  <c r="U249" i="79"/>
  <c r="T249" i="79"/>
  <c r="S249" i="79"/>
  <c r="R249" i="79"/>
  <c r="M249" i="79"/>
  <c r="J249" i="79" s="1"/>
  <c r="BF241" i="79"/>
  <c r="AR241" i="79"/>
  <c r="AQ241" i="79"/>
  <c r="AA241" i="79"/>
  <c r="V241" i="79"/>
  <c r="W241" i="79" s="1"/>
  <c r="U241" i="79"/>
  <c r="X241" i="79" s="1"/>
  <c r="T241" i="79"/>
  <c r="S241" i="79"/>
  <c r="R241" i="79"/>
  <c r="M241" i="79"/>
  <c r="Z241" i="79" s="1"/>
  <c r="BF240" i="79"/>
  <c r="AR240" i="79"/>
  <c r="AS240" i="79" s="1"/>
  <c r="AT240" i="79" s="1"/>
  <c r="AU240" i="79" s="1"/>
  <c r="AV240" i="79" s="1"/>
  <c r="AQ240" i="79"/>
  <c r="AA240" i="79"/>
  <c r="V240" i="79"/>
  <c r="U240" i="79"/>
  <c r="T240" i="79"/>
  <c r="S240" i="79"/>
  <c r="R240" i="79"/>
  <c r="M240" i="79"/>
  <c r="Z240" i="79" s="1"/>
  <c r="BF234" i="79"/>
  <c r="AR234" i="79"/>
  <c r="AQ234" i="79"/>
  <c r="AA234" i="79"/>
  <c r="V234" i="79"/>
  <c r="U234" i="79"/>
  <c r="X234" i="79" s="1"/>
  <c r="T234" i="79"/>
  <c r="S234" i="79"/>
  <c r="R234" i="79"/>
  <c r="M234" i="79"/>
  <c r="Z234" i="79" s="1"/>
  <c r="BF232" i="79"/>
  <c r="AR232" i="79"/>
  <c r="AS232" i="79" s="1"/>
  <c r="AT232" i="79" s="1"/>
  <c r="AU232" i="79" s="1"/>
  <c r="AV232" i="79" s="1"/>
  <c r="AQ232" i="79"/>
  <c r="AA232" i="79"/>
  <c r="V232" i="79"/>
  <c r="U232" i="79"/>
  <c r="T232" i="79"/>
  <c r="S232" i="79"/>
  <c r="R232" i="79"/>
  <c r="M232" i="79"/>
  <c r="J232" i="79" s="1"/>
  <c r="BF229" i="79"/>
  <c r="AR229" i="79"/>
  <c r="AQ229" i="79"/>
  <c r="AA229" i="79"/>
  <c r="V229" i="79"/>
  <c r="U229" i="79"/>
  <c r="X229" i="79" s="1"/>
  <c r="T229" i="79"/>
  <c r="S229" i="79"/>
  <c r="R229" i="79"/>
  <c r="M229" i="79"/>
  <c r="Z229" i="79" s="1"/>
  <c r="BF220" i="79"/>
  <c r="AR220" i="79"/>
  <c r="AS220" i="79" s="1"/>
  <c r="AT220" i="79" s="1"/>
  <c r="AU220" i="79" s="1"/>
  <c r="AV220" i="79" s="1"/>
  <c r="AQ220" i="79"/>
  <c r="AA220" i="79"/>
  <c r="V220" i="79"/>
  <c r="U220" i="79"/>
  <c r="T220" i="79"/>
  <c r="S220" i="79"/>
  <c r="R220" i="79"/>
  <c r="M220" i="79"/>
  <c r="Z220" i="79" s="1"/>
  <c r="BF199" i="79"/>
  <c r="AR199" i="79"/>
  <c r="AQ199" i="79"/>
  <c r="AA199" i="79"/>
  <c r="V199" i="79"/>
  <c r="U199" i="79"/>
  <c r="X199" i="79" s="1"/>
  <c r="T199" i="79"/>
  <c r="S199" i="79"/>
  <c r="R199" i="79"/>
  <c r="M199" i="79"/>
  <c r="Z199" i="79" s="1"/>
  <c r="BF197" i="79"/>
  <c r="AR197" i="79"/>
  <c r="AS197" i="79" s="1"/>
  <c r="AT197" i="79" s="1"/>
  <c r="AU197" i="79" s="1"/>
  <c r="AV197" i="79" s="1"/>
  <c r="AQ197" i="79"/>
  <c r="AA197" i="79"/>
  <c r="V197" i="79"/>
  <c r="U197" i="79"/>
  <c r="T197" i="79"/>
  <c r="S197" i="79"/>
  <c r="R197" i="79"/>
  <c r="M197" i="79"/>
  <c r="J197" i="79" s="1"/>
  <c r="BF195" i="79"/>
  <c r="AR195" i="79"/>
  <c r="AQ195" i="79"/>
  <c r="AA195" i="79"/>
  <c r="V195" i="79"/>
  <c r="U195" i="79"/>
  <c r="X195" i="79" s="1"/>
  <c r="T195" i="79"/>
  <c r="S195" i="79"/>
  <c r="R195" i="79"/>
  <c r="M195" i="79"/>
  <c r="BF190" i="79"/>
  <c r="AR190" i="79"/>
  <c r="AS190" i="79" s="1"/>
  <c r="AT190" i="79" s="1"/>
  <c r="AU190" i="79" s="1"/>
  <c r="AV190" i="79" s="1"/>
  <c r="AQ190" i="79"/>
  <c r="AA190" i="79"/>
  <c r="V190" i="79"/>
  <c r="U190" i="79"/>
  <c r="T190" i="79"/>
  <c r="S190" i="79"/>
  <c r="R190" i="79"/>
  <c r="M190" i="79"/>
  <c r="Z190" i="79" s="1"/>
  <c r="BF185" i="79"/>
  <c r="AR185" i="79"/>
  <c r="AQ185" i="79"/>
  <c r="AA185" i="79"/>
  <c r="V185" i="79"/>
  <c r="U185" i="79"/>
  <c r="T185" i="79"/>
  <c r="S185" i="79"/>
  <c r="R185" i="79"/>
  <c r="M185" i="79"/>
  <c r="Z185" i="79" s="1"/>
  <c r="BF184" i="79"/>
  <c r="AR184" i="79"/>
  <c r="AS184" i="79" s="1"/>
  <c r="AT184" i="79" s="1"/>
  <c r="AU184" i="79" s="1"/>
  <c r="AV184" i="79" s="1"/>
  <c r="AQ184" i="79"/>
  <c r="AA184" i="79"/>
  <c r="V184" i="79"/>
  <c r="U184" i="79"/>
  <c r="T184" i="79"/>
  <c r="S184" i="79"/>
  <c r="R184" i="79"/>
  <c r="M184" i="79"/>
  <c r="J184" i="79" s="1"/>
  <c r="BF179" i="79"/>
  <c r="AR179" i="79"/>
  <c r="AQ179" i="79"/>
  <c r="AA179" i="79"/>
  <c r="V179" i="79"/>
  <c r="U179" i="79"/>
  <c r="X179" i="79" s="1"/>
  <c r="T179" i="79"/>
  <c r="S179" i="79"/>
  <c r="R179" i="79"/>
  <c r="M179" i="79"/>
  <c r="BF176" i="79"/>
  <c r="AR176" i="79"/>
  <c r="AS176" i="79" s="1"/>
  <c r="AT176" i="79" s="1"/>
  <c r="AU176" i="79" s="1"/>
  <c r="AV176" i="79" s="1"/>
  <c r="AQ176" i="79"/>
  <c r="AA176" i="79"/>
  <c r="V176" i="79"/>
  <c r="U176" i="79"/>
  <c r="T176" i="79"/>
  <c r="S176" i="79"/>
  <c r="R176" i="79"/>
  <c r="M176" i="79"/>
  <c r="Z176" i="79" s="1"/>
  <c r="BF175" i="79"/>
  <c r="AR175" i="79"/>
  <c r="AQ175" i="79"/>
  <c r="AA175" i="79"/>
  <c r="Z175" i="79"/>
  <c r="V175" i="79"/>
  <c r="U175" i="79"/>
  <c r="T175" i="79"/>
  <c r="S175" i="79"/>
  <c r="R175" i="79"/>
  <c r="M175" i="79"/>
  <c r="J175" i="79" s="1"/>
  <c r="AP175" i="79" s="1"/>
  <c r="BF169" i="79"/>
  <c r="AR169" i="79"/>
  <c r="AS169" i="79" s="1"/>
  <c r="AT169" i="79" s="1"/>
  <c r="AU169" i="79" s="1"/>
  <c r="AV169" i="79" s="1"/>
  <c r="AQ169" i="79"/>
  <c r="AA169" i="79"/>
  <c r="V169" i="79"/>
  <c r="U169" i="79"/>
  <c r="T169" i="79"/>
  <c r="S169" i="79"/>
  <c r="R169" i="79"/>
  <c r="M169" i="79"/>
  <c r="J169" i="79" s="1"/>
  <c r="BF163" i="79"/>
  <c r="AR163" i="79"/>
  <c r="AQ163" i="79"/>
  <c r="AA163" i="79"/>
  <c r="V163" i="79"/>
  <c r="U163" i="79"/>
  <c r="X163" i="79" s="1"/>
  <c r="T163" i="79"/>
  <c r="S163" i="79"/>
  <c r="R163" i="79"/>
  <c r="M163" i="79"/>
  <c r="Z163" i="79" s="1"/>
  <c r="BF156" i="79"/>
  <c r="AR156" i="79"/>
  <c r="AS156" i="79" s="1"/>
  <c r="AT156" i="79" s="1"/>
  <c r="AU156" i="79" s="1"/>
  <c r="AV156" i="79" s="1"/>
  <c r="AQ156" i="79"/>
  <c r="AA156" i="79"/>
  <c r="V156" i="79"/>
  <c r="U156" i="79"/>
  <c r="T156" i="79"/>
  <c r="S156" i="79"/>
  <c r="R156" i="79"/>
  <c r="M156" i="79"/>
  <c r="Z156" i="79" s="1"/>
  <c r="BF154" i="79"/>
  <c r="AR154" i="79"/>
  <c r="AQ154" i="79"/>
  <c r="AA154" i="79"/>
  <c r="V154" i="79"/>
  <c r="U154" i="79"/>
  <c r="T154" i="79"/>
  <c r="S154" i="79"/>
  <c r="R154" i="79"/>
  <c r="M154" i="79"/>
  <c r="BF151" i="79"/>
  <c r="AR151" i="79"/>
  <c r="AS151" i="79" s="1"/>
  <c r="AT151" i="79" s="1"/>
  <c r="AU151" i="79" s="1"/>
  <c r="AV151" i="79" s="1"/>
  <c r="AQ151" i="79"/>
  <c r="AA151" i="79"/>
  <c r="V151" i="79"/>
  <c r="U151" i="79"/>
  <c r="T151" i="79"/>
  <c r="S151" i="79"/>
  <c r="R151" i="79"/>
  <c r="M151" i="79"/>
  <c r="J151" i="79" s="1"/>
  <c r="BF139" i="79"/>
  <c r="AR139" i="79"/>
  <c r="AQ139" i="79"/>
  <c r="AA139" i="79"/>
  <c r="V139" i="79"/>
  <c r="U139" i="79"/>
  <c r="X139" i="79" s="1"/>
  <c r="T139" i="79"/>
  <c r="S139" i="79"/>
  <c r="R139" i="79"/>
  <c r="M139" i="79"/>
  <c r="BF138" i="79"/>
  <c r="AR138" i="79"/>
  <c r="AS138" i="79" s="1"/>
  <c r="AT138" i="79" s="1"/>
  <c r="AU138" i="79" s="1"/>
  <c r="AV138" i="79" s="1"/>
  <c r="AQ138" i="79"/>
  <c r="AA138" i="79"/>
  <c r="V138" i="79"/>
  <c r="U138" i="79"/>
  <c r="T138" i="79"/>
  <c r="S138" i="79"/>
  <c r="R138" i="79"/>
  <c r="M138" i="79"/>
  <c r="Z138" i="79" s="1"/>
  <c r="BF130" i="79"/>
  <c r="AR130" i="79"/>
  <c r="AQ130" i="79"/>
  <c r="AA130" i="79"/>
  <c r="V130" i="79"/>
  <c r="U130" i="79"/>
  <c r="T130" i="79"/>
  <c r="S130" i="79"/>
  <c r="R130" i="79"/>
  <c r="M130" i="79"/>
  <c r="Z130" i="79" s="1"/>
  <c r="BF126" i="79"/>
  <c r="AS126" i="79"/>
  <c r="AT126" i="79" s="1"/>
  <c r="AU126" i="79" s="1"/>
  <c r="AV126" i="79" s="1"/>
  <c r="AR126" i="79"/>
  <c r="AQ126" i="79"/>
  <c r="AA126" i="79"/>
  <c r="V126" i="79"/>
  <c r="U126" i="79"/>
  <c r="T126" i="79"/>
  <c r="S126" i="79"/>
  <c r="R126" i="79"/>
  <c r="M126" i="79"/>
  <c r="J126" i="79" s="1"/>
  <c r="BF119" i="79"/>
  <c r="AR119" i="79"/>
  <c r="AQ119" i="79"/>
  <c r="AA119" i="79"/>
  <c r="V119" i="79"/>
  <c r="U119" i="79"/>
  <c r="X119" i="79" s="1"/>
  <c r="T119" i="79"/>
  <c r="S119" i="79"/>
  <c r="R119" i="79"/>
  <c r="M119" i="79"/>
  <c r="Z119" i="79" s="1"/>
  <c r="BF109" i="79"/>
  <c r="AR109" i="79"/>
  <c r="AS109" i="79" s="1"/>
  <c r="AT109" i="79" s="1"/>
  <c r="AU109" i="79" s="1"/>
  <c r="AV109" i="79" s="1"/>
  <c r="AQ109" i="79"/>
  <c r="AA109" i="79"/>
  <c r="V109" i="79"/>
  <c r="U109" i="79"/>
  <c r="T109" i="79"/>
  <c r="S109" i="79"/>
  <c r="R109" i="79"/>
  <c r="M109" i="79"/>
  <c r="Z109" i="79" s="1"/>
  <c r="BF106" i="79"/>
  <c r="AR106" i="79"/>
  <c r="AQ106" i="79"/>
  <c r="AA106" i="79"/>
  <c r="Z106" i="79"/>
  <c r="V106" i="79"/>
  <c r="U106" i="79"/>
  <c r="T106" i="79"/>
  <c r="S106" i="79"/>
  <c r="R106" i="79"/>
  <c r="M106" i="79"/>
  <c r="J106" i="79" s="1"/>
  <c r="AP106" i="79" s="1"/>
  <c r="BF103" i="79"/>
  <c r="AR103" i="79"/>
  <c r="AS103" i="79" s="1"/>
  <c r="AT103" i="79" s="1"/>
  <c r="AU103" i="79" s="1"/>
  <c r="AV103" i="79" s="1"/>
  <c r="AQ103" i="79"/>
  <c r="AA103" i="79"/>
  <c r="V103" i="79"/>
  <c r="U103" i="79"/>
  <c r="T103" i="79"/>
  <c r="S103" i="79"/>
  <c r="R103" i="79"/>
  <c r="M103" i="79"/>
  <c r="J103" i="79" s="1"/>
  <c r="BF101" i="79"/>
  <c r="AR101" i="79"/>
  <c r="AQ101" i="79"/>
  <c r="AA101" i="79"/>
  <c r="V101" i="79"/>
  <c r="U101" i="79"/>
  <c r="X101" i="79" s="1"/>
  <c r="T101" i="79"/>
  <c r="S101" i="79"/>
  <c r="R101" i="79"/>
  <c r="M101" i="79"/>
  <c r="Z101" i="79" s="1"/>
  <c r="BF97" i="79"/>
  <c r="AR97" i="79"/>
  <c r="AS97" i="79" s="1"/>
  <c r="AT97" i="79" s="1"/>
  <c r="AU97" i="79" s="1"/>
  <c r="AV97" i="79" s="1"/>
  <c r="AQ97" i="79"/>
  <c r="AA97" i="79"/>
  <c r="V97" i="79"/>
  <c r="U97" i="79"/>
  <c r="T97" i="79"/>
  <c r="S97" i="79"/>
  <c r="R97" i="79"/>
  <c r="M97" i="79"/>
  <c r="Z97" i="79" s="1"/>
  <c r="BF94" i="79"/>
  <c r="AR94" i="79"/>
  <c r="AQ94" i="79"/>
  <c r="AA94" i="79"/>
  <c r="V94" i="79"/>
  <c r="U94" i="79"/>
  <c r="X94" i="79" s="1"/>
  <c r="T94" i="79"/>
  <c r="S94" i="79"/>
  <c r="R94" i="79"/>
  <c r="M94" i="79"/>
  <c r="Z94" i="79" s="1"/>
  <c r="BF91" i="79"/>
  <c r="AR91" i="79"/>
  <c r="AS91" i="79" s="1"/>
  <c r="AT91" i="79" s="1"/>
  <c r="AU91" i="79" s="1"/>
  <c r="AV91" i="79" s="1"/>
  <c r="AQ91" i="79"/>
  <c r="AA91" i="79"/>
  <c r="V91" i="79"/>
  <c r="U91" i="79"/>
  <c r="T91" i="79"/>
  <c r="S91" i="79"/>
  <c r="R91" i="79"/>
  <c r="M91" i="79"/>
  <c r="J91" i="79" s="1"/>
  <c r="BF81" i="79"/>
  <c r="AR81" i="79"/>
  <c r="AQ81" i="79"/>
  <c r="AA81" i="79"/>
  <c r="V81" i="79"/>
  <c r="U81" i="79"/>
  <c r="X81" i="79" s="1"/>
  <c r="T81" i="79"/>
  <c r="S81" i="79"/>
  <c r="R81" i="79"/>
  <c r="M81" i="79"/>
  <c r="Z81" i="79" s="1"/>
  <c r="BF70" i="79"/>
  <c r="AR70" i="79"/>
  <c r="AS70" i="79" s="1"/>
  <c r="AT70" i="79" s="1"/>
  <c r="AU70" i="79" s="1"/>
  <c r="AV70" i="79" s="1"/>
  <c r="AQ70" i="79"/>
  <c r="AA70" i="79"/>
  <c r="V70" i="79"/>
  <c r="U70" i="79"/>
  <c r="W70" i="79" s="1"/>
  <c r="T70" i="79"/>
  <c r="S70" i="79"/>
  <c r="R70" i="79"/>
  <c r="M70" i="79"/>
  <c r="Z70" i="79" s="1"/>
  <c r="BF63" i="79"/>
  <c r="AR63" i="79"/>
  <c r="AQ63" i="79"/>
  <c r="AA63" i="79"/>
  <c r="V63" i="79"/>
  <c r="U63" i="79"/>
  <c r="T63" i="79"/>
  <c r="S63" i="79"/>
  <c r="R63" i="79"/>
  <c r="M63" i="79"/>
  <c r="Z63" i="79" s="1"/>
  <c r="BF62" i="79"/>
  <c r="AR62" i="79"/>
  <c r="AS62" i="79" s="1"/>
  <c r="AT62" i="79" s="1"/>
  <c r="AU62" i="79" s="1"/>
  <c r="AV62" i="79" s="1"/>
  <c r="AQ62" i="79"/>
  <c r="AA62" i="79"/>
  <c r="V62" i="79"/>
  <c r="U62" i="79"/>
  <c r="T62" i="79"/>
  <c r="S62" i="79"/>
  <c r="R62" i="79"/>
  <c r="M62" i="79"/>
  <c r="J62" i="79" s="1"/>
  <c r="BF60" i="79"/>
  <c r="AR60" i="79"/>
  <c r="AQ60" i="79"/>
  <c r="AA60" i="79"/>
  <c r="V60" i="79"/>
  <c r="U60" i="79"/>
  <c r="X60" i="79" s="1"/>
  <c r="T60" i="79"/>
  <c r="S60" i="79"/>
  <c r="R60" i="79"/>
  <c r="M60" i="79"/>
  <c r="Z60" i="79" s="1"/>
  <c r="BF59" i="79"/>
  <c r="AR59" i="79"/>
  <c r="AS59" i="79" s="1"/>
  <c r="AT59" i="79" s="1"/>
  <c r="AU59" i="79" s="1"/>
  <c r="AV59" i="79" s="1"/>
  <c r="AQ59" i="79"/>
  <c r="AA59" i="79"/>
  <c r="V59" i="79"/>
  <c r="W59" i="79" s="1"/>
  <c r="U59" i="79"/>
  <c r="T59" i="79"/>
  <c r="S59" i="79"/>
  <c r="R59" i="79"/>
  <c r="M59" i="79"/>
  <c r="Z59" i="79" s="1"/>
  <c r="BF58" i="79"/>
  <c r="AR58" i="79"/>
  <c r="AQ58" i="79"/>
  <c r="AA58" i="79"/>
  <c r="V58" i="79"/>
  <c r="U58" i="79"/>
  <c r="X58" i="79" s="1"/>
  <c r="T58" i="79"/>
  <c r="S58" i="79"/>
  <c r="R58" i="79"/>
  <c r="M58" i="79"/>
  <c r="Z58" i="79" s="1"/>
  <c r="BF52" i="79"/>
  <c r="AR52" i="79"/>
  <c r="AS52" i="79" s="1"/>
  <c r="AT52" i="79" s="1"/>
  <c r="AU52" i="79" s="1"/>
  <c r="AV52" i="79" s="1"/>
  <c r="AQ52" i="79"/>
  <c r="AA52" i="79"/>
  <c r="V52" i="79"/>
  <c r="U52" i="79"/>
  <c r="T52" i="79"/>
  <c r="S52" i="79"/>
  <c r="R52" i="79"/>
  <c r="M52" i="79"/>
  <c r="J52" i="79" s="1"/>
  <c r="BF43" i="79"/>
  <c r="AR43" i="79"/>
  <c r="AQ43" i="79"/>
  <c r="AA43" i="79"/>
  <c r="V43" i="79"/>
  <c r="U43" i="79"/>
  <c r="X43" i="79" s="1"/>
  <c r="T43" i="79"/>
  <c r="S43" i="79"/>
  <c r="R43" i="79"/>
  <c r="M43" i="79"/>
  <c r="BF42" i="79"/>
  <c r="AR42" i="79"/>
  <c r="AS42" i="79" s="1"/>
  <c r="AT42" i="79" s="1"/>
  <c r="AU42" i="79" s="1"/>
  <c r="AV42" i="79" s="1"/>
  <c r="AQ42" i="79"/>
  <c r="AA42" i="79"/>
  <c r="Z42" i="79"/>
  <c r="V42" i="79"/>
  <c r="U42" i="79"/>
  <c r="T42" i="79"/>
  <c r="S42" i="79"/>
  <c r="R42" i="79"/>
  <c r="M42" i="79"/>
  <c r="J42" i="79" s="1"/>
  <c r="BF41" i="79"/>
  <c r="AR41" i="79"/>
  <c r="AQ41" i="79"/>
  <c r="AA41" i="79"/>
  <c r="V41" i="79"/>
  <c r="U41" i="79"/>
  <c r="T41" i="79"/>
  <c r="S41" i="79"/>
  <c r="R41" i="79"/>
  <c r="M41" i="79"/>
  <c r="BF40" i="79"/>
  <c r="AR40" i="79"/>
  <c r="AS40" i="79" s="1"/>
  <c r="AT40" i="79" s="1"/>
  <c r="AU40" i="79" s="1"/>
  <c r="AV40" i="79" s="1"/>
  <c r="AQ40" i="79"/>
  <c r="AA40" i="79"/>
  <c r="V40" i="79"/>
  <c r="U40" i="79"/>
  <c r="T40" i="79"/>
  <c r="S40" i="79"/>
  <c r="R40" i="79"/>
  <c r="M40" i="79"/>
  <c r="J40" i="79" s="1"/>
  <c r="BF38" i="79"/>
  <c r="AR38" i="79"/>
  <c r="AQ38" i="79"/>
  <c r="AA38" i="79"/>
  <c r="V38" i="79"/>
  <c r="U38" i="79"/>
  <c r="X38" i="79" s="1"/>
  <c r="T38" i="79"/>
  <c r="S38" i="79"/>
  <c r="R38" i="79"/>
  <c r="M38" i="79"/>
  <c r="Z38" i="79" s="1"/>
  <c r="BF20" i="79"/>
  <c r="AS20" i="79"/>
  <c r="AT20" i="79" s="1"/>
  <c r="AU20" i="79" s="1"/>
  <c r="AV20" i="79" s="1"/>
  <c r="AR20" i="79"/>
  <c r="AQ20" i="79"/>
  <c r="AA20" i="79"/>
  <c r="V20" i="79"/>
  <c r="U20" i="79"/>
  <c r="W20" i="79" s="1"/>
  <c r="T20" i="79"/>
  <c r="S20" i="79"/>
  <c r="R20" i="79"/>
  <c r="M20" i="79"/>
  <c r="Z20" i="79" s="1"/>
  <c r="BF19" i="79"/>
  <c r="AR19" i="79"/>
  <c r="AQ19" i="79"/>
  <c r="AA19" i="79"/>
  <c r="V19" i="79"/>
  <c r="U19" i="79"/>
  <c r="X19" i="79" s="1"/>
  <c r="T19" i="79"/>
  <c r="S19" i="79"/>
  <c r="R19" i="79"/>
  <c r="M19" i="79"/>
  <c r="Z19" i="79" s="1"/>
  <c r="BF17" i="79"/>
  <c r="AR17" i="79"/>
  <c r="AS17" i="79" s="1"/>
  <c r="AT17" i="79" s="1"/>
  <c r="AU17" i="79" s="1"/>
  <c r="AV17" i="79" s="1"/>
  <c r="AQ17" i="79"/>
  <c r="AA17" i="79"/>
  <c r="V17" i="79"/>
  <c r="U17" i="79"/>
  <c r="T17" i="79"/>
  <c r="S17" i="79"/>
  <c r="R17" i="79"/>
  <c r="M17" i="79"/>
  <c r="J17" i="79" s="1"/>
  <c r="BF11" i="79"/>
  <c r="AR11" i="79"/>
  <c r="AQ11" i="79"/>
  <c r="AA11" i="79"/>
  <c r="V11" i="79"/>
  <c r="U11" i="79"/>
  <c r="X11" i="79" s="1"/>
  <c r="T11" i="79"/>
  <c r="S11" i="79"/>
  <c r="R11" i="79"/>
  <c r="M11" i="79"/>
  <c r="Z11" i="79" s="1"/>
  <c r="BF9" i="79"/>
  <c r="AR9" i="79"/>
  <c r="AS9" i="79" s="1"/>
  <c r="AT9" i="79" s="1"/>
  <c r="AU9" i="79" s="1"/>
  <c r="AV9" i="79" s="1"/>
  <c r="AQ9" i="79"/>
  <c r="AA9" i="79"/>
  <c r="V9" i="79"/>
  <c r="U9" i="79"/>
  <c r="T9" i="79"/>
  <c r="S9" i="79"/>
  <c r="R9" i="79"/>
  <c r="M9" i="79"/>
  <c r="Z9" i="79" s="1"/>
  <c r="BF8" i="79"/>
  <c r="AR8" i="79"/>
  <c r="AQ8" i="79"/>
  <c r="AA8" i="79"/>
  <c r="V8" i="79"/>
  <c r="U8" i="79"/>
  <c r="X8" i="79" s="1"/>
  <c r="T8" i="79"/>
  <c r="S8" i="79"/>
  <c r="R8" i="79"/>
  <c r="M8" i="79"/>
  <c r="Z8" i="79" s="1"/>
  <c r="BF7" i="79"/>
  <c r="AR7" i="79"/>
  <c r="AS7" i="79" s="1"/>
  <c r="AT7" i="79" s="1"/>
  <c r="AU7" i="79" s="1"/>
  <c r="AV7" i="79" s="1"/>
  <c r="AQ7" i="79"/>
  <c r="AA7" i="79"/>
  <c r="V7" i="79"/>
  <c r="U7" i="79"/>
  <c r="T7" i="79"/>
  <c r="S7" i="79"/>
  <c r="R7" i="79"/>
  <c r="M7" i="79"/>
  <c r="J7" i="79" s="1"/>
  <c r="BF521" i="79"/>
  <c r="AR521" i="79"/>
  <c r="AQ521" i="79"/>
  <c r="AA521" i="79"/>
  <c r="V521" i="79"/>
  <c r="U521" i="79"/>
  <c r="X521" i="79" s="1"/>
  <c r="T521" i="79"/>
  <c r="S521" i="79"/>
  <c r="R521" i="79"/>
  <c r="M521" i="79"/>
  <c r="Z521" i="79" s="1"/>
  <c r="BF513" i="79"/>
  <c r="AR513" i="79"/>
  <c r="AS513" i="79" s="1"/>
  <c r="AT513" i="79" s="1"/>
  <c r="AU513" i="79" s="1"/>
  <c r="AV513" i="79" s="1"/>
  <c r="AQ513" i="79"/>
  <c r="AA513" i="79"/>
  <c r="V513" i="79"/>
  <c r="U513" i="79"/>
  <c r="T513" i="79"/>
  <c r="S513" i="79"/>
  <c r="R513" i="79"/>
  <c r="M513" i="79"/>
  <c r="Z513" i="79" s="1"/>
  <c r="BF510" i="79"/>
  <c r="AR510" i="79"/>
  <c r="AQ510" i="79"/>
  <c r="AA510" i="79"/>
  <c r="V510" i="79"/>
  <c r="U510" i="79"/>
  <c r="T510" i="79"/>
  <c r="S510" i="79"/>
  <c r="R510" i="79"/>
  <c r="M510" i="79"/>
  <c r="Z510" i="79" s="1"/>
  <c r="BF508" i="79"/>
  <c r="AR508" i="79"/>
  <c r="AS508" i="79" s="1"/>
  <c r="AT508" i="79" s="1"/>
  <c r="AU508" i="79" s="1"/>
  <c r="AV508" i="79" s="1"/>
  <c r="AQ508" i="79"/>
  <c r="AA508" i="79"/>
  <c r="V508" i="79"/>
  <c r="U508" i="79"/>
  <c r="T508" i="79"/>
  <c r="S508" i="79"/>
  <c r="R508" i="79"/>
  <c r="M508" i="79"/>
  <c r="J508" i="79" s="1"/>
  <c r="BF507" i="79"/>
  <c r="AR507" i="79"/>
  <c r="AQ507" i="79"/>
  <c r="AA507" i="79"/>
  <c r="V507" i="79"/>
  <c r="U507" i="79"/>
  <c r="X507" i="79" s="1"/>
  <c r="T507" i="79"/>
  <c r="S507" i="79"/>
  <c r="R507" i="79"/>
  <c r="M507" i="79"/>
  <c r="Z507" i="79" s="1"/>
  <c r="BF505" i="79"/>
  <c r="AR505" i="79"/>
  <c r="AS505" i="79" s="1"/>
  <c r="AT505" i="79" s="1"/>
  <c r="AU505" i="79" s="1"/>
  <c r="AV505" i="79" s="1"/>
  <c r="AQ505" i="79"/>
  <c r="AA505" i="79"/>
  <c r="Z505" i="79"/>
  <c r="V505" i="79"/>
  <c r="U505" i="79"/>
  <c r="T505" i="79"/>
  <c r="S505" i="79"/>
  <c r="R505" i="79"/>
  <c r="M505" i="79"/>
  <c r="J505" i="79" s="1"/>
  <c r="BF502" i="79"/>
  <c r="AR502" i="79"/>
  <c r="AQ502" i="79"/>
  <c r="AA502" i="79"/>
  <c r="V502" i="79"/>
  <c r="U502" i="79"/>
  <c r="X502" i="79" s="1"/>
  <c r="T502" i="79"/>
  <c r="S502" i="79"/>
  <c r="R502" i="79"/>
  <c r="M502" i="79"/>
  <c r="Z502" i="79" s="1"/>
  <c r="BF501" i="79"/>
  <c r="AR501" i="79"/>
  <c r="AS501" i="79" s="1"/>
  <c r="AT501" i="79" s="1"/>
  <c r="AU501" i="79" s="1"/>
  <c r="AV501" i="79" s="1"/>
  <c r="AQ501" i="79"/>
  <c r="AA501" i="79"/>
  <c r="V501" i="79"/>
  <c r="U501" i="79"/>
  <c r="T501" i="79"/>
  <c r="S501" i="79"/>
  <c r="R501" i="79"/>
  <c r="M501" i="79"/>
  <c r="J501" i="79" s="1"/>
  <c r="BF497" i="79"/>
  <c r="AR497" i="79"/>
  <c r="AQ497" i="79"/>
  <c r="AA497" i="79"/>
  <c r="V497" i="79"/>
  <c r="U497" i="79"/>
  <c r="T497" i="79"/>
  <c r="S497" i="79"/>
  <c r="R497" i="79"/>
  <c r="M497" i="79"/>
  <c r="Z497" i="79" s="1"/>
  <c r="BF496" i="79"/>
  <c r="AR496" i="79"/>
  <c r="AS496" i="79" s="1"/>
  <c r="AT496" i="79" s="1"/>
  <c r="AU496" i="79" s="1"/>
  <c r="AV496" i="79" s="1"/>
  <c r="AQ496" i="79"/>
  <c r="AA496" i="79"/>
  <c r="V496" i="79"/>
  <c r="U496" i="79"/>
  <c r="T496" i="79"/>
  <c r="S496" i="79"/>
  <c r="R496" i="79"/>
  <c r="M496" i="79"/>
  <c r="Z496" i="79" s="1"/>
  <c r="BF495" i="79"/>
  <c r="AR495" i="79"/>
  <c r="AQ495" i="79"/>
  <c r="AA495" i="79"/>
  <c r="V495" i="79"/>
  <c r="U495" i="79"/>
  <c r="T495" i="79"/>
  <c r="S495" i="79"/>
  <c r="R495" i="79"/>
  <c r="M495" i="79"/>
  <c r="Z495" i="79" s="1"/>
  <c r="BF494" i="79"/>
  <c r="AS494" i="79"/>
  <c r="AT494" i="79" s="1"/>
  <c r="AU494" i="79" s="1"/>
  <c r="AV494" i="79" s="1"/>
  <c r="AR494" i="79"/>
  <c r="AQ494" i="79"/>
  <c r="AA494" i="79"/>
  <c r="V494" i="79"/>
  <c r="U494" i="79"/>
  <c r="T494" i="79"/>
  <c r="S494" i="79"/>
  <c r="R494" i="79"/>
  <c r="M494" i="79"/>
  <c r="J494" i="79" s="1"/>
  <c r="BF492" i="79"/>
  <c r="AR492" i="79"/>
  <c r="AQ492" i="79"/>
  <c r="AA492" i="79"/>
  <c r="V492" i="79"/>
  <c r="U492" i="79"/>
  <c r="X492" i="79" s="1"/>
  <c r="T492" i="79"/>
  <c r="S492" i="79"/>
  <c r="R492" i="79"/>
  <c r="M492" i="79"/>
  <c r="Z492" i="79" s="1"/>
  <c r="BF490" i="79"/>
  <c r="AR490" i="79"/>
  <c r="AS490" i="79" s="1"/>
  <c r="AT490" i="79" s="1"/>
  <c r="AU490" i="79" s="1"/>
  <c r="AV490" i="79" s="1"/>
  <c r="AQ490" i="79"/>
  <c r="AA490" i="79"/>
  <c r="V490" i="79"/>
  <c r="U490" i="79"/>
  <c r="T490" i="79"/>
  <c r="S490" i="79"/>
  <c r="R490" i="79"/>
  <c r="M490" i="79"/>
  <c r="Z490" i="79" s="1"/>
  <c r="BF486" i="79"/>
  <c r="AR486" i="79"/>
  <c r="AQ486" i="79"/>
  <c r="AA486" i="79"/>
  <c r="V486" i="79"/>
  <c r="U486" i="79"/>
  <c r="T486" i="79"/>
  <c r="S486" i="79"/>
  <c r="R486" i="79"/>
  <c r="M486" i="79"/>
  <c r="Z486" i="79" s="1"/>
  <c r="BF478" i="79"/>
  <c r="AR478" i="79"/>
  <c r="AS478" i="79" s="1"/>
  <c r="AT478" i="79" s="1"/>
  <c r="AU478" i="79" s="1"/>
  <c r="AV478" i="79" s="1"/>
  <c r="AQ478" i="79"/>
  <c r="AA478" i="79"/>
  <c r="V478" i="79"/>
  <c r="U478" i="79"/>
  <c r="T478" i="79"/>
  <c r="S478" i="79"/>
  <c r="R478" i="79"/>
  <c r="M478" i="79"/>
  <c r="J478" i="79" s="1"/>
  <c r="BF472" i="79"/>
  <c r="AR472" i="79"/>
  <c r="AQ472" i="79"/>
  <c r="AA472" i="79"/>
  <c r="V472" i="79"/>
  <c r="U472" i="79"/>
  <c r="X472" i="79" s="1"/>
  <c r="T472" i="79"/>
  <c r="S472" i="79"/>
  <c r="R472" i="79"/>
  <c r="M472" i="79"/>
  <c r="Z472" i="79" s="1"/>
  <c r="BF465" i="79"/>
  <c r="AR465" i="79"/>
  <c r="AS465" i="79" s="1"/>
  <c r="AT465" i="79" s="1"/>
  <c r="AU465" i="79" s="1"/>
  <c r="AV465" i="79" s="1"/>
  <c r="AQ465" i="79"/>
  <c r="AA465" i="79"/>
  <c r="V465" i="79"/>
  <c r="U465" i="79"/>
  <c r="T465" i="79"/>
  <c r="S465" i="79"/>
  <c r="R465" i="79"/>
  <c r="M465" i="79"/>
  <c r="Z465" i="79" s="1"/>
  <c r="BF461" i="79"/>
  <c r="AR461" i="79"/>
  <c r="AQ461" i="79"/>
  <c r="AA461" i="79"/>
  <c r="V461" i="79"/>
  <c r="U461" i="79"/>
  <c r="T461" i="79"/>
  <c r="S461" i="79"/>
  <c r="R461" i="79"/>
  <c r="M461" i="79"/>
  <c r="Z461" i="79" s="1"/>
  <c r="BF460" i="79"/>
  <c r="AR460" i="79"/>
  <c r="AS460" i="79" s="1"/>
  <c r="AT460" i="79" s="1"/>
  <c r="AU460" i="79" s="1"/>
  <c r="AV460" i="79" s="1"/>
  <c r="AQ460" i="79"/>
  <c r="AA460" i="79"/>
  <c r="V460" i="79"/>
  <c r="U460" i="79"/>
  <c r="T460" i="79"/>
  <c r="S460" i="79"/>
  <c r="R460" i="79"/>
  <c r="M460" i="79"/>
  <c r="Z460" i="79" s="1"/>
  <c r="BF454" i="79"/>
  <c r="AR454" i="79"/>
  <c r="AQ454" i="79"/>
  <c r="AA454" i="79"/>
  <c r="V454" i="79"/>
  <c r="U454" i="79"/>
  <c r="X454" i="79" s="1"/>
  <c r="T454" i="79"/>
  <c r="S454" i="79"/>
  <c r="R454" i="79"/>
  <c r="M454" i="79"/>
  <c r="Z454" i="79" s="1"/>
  <c r="BF448" i="79"/>
  <c r="AR448" i="79"/>
  <c r="AQ448" i="79"/>
  <c r="AA448" i="79"/>
  <c r="V448" i="79"/>
  <c r="U448" i="79"/>
  <c r="T448" i="79"/>
  <c r="S448" i="79"/>
  <c r="R448" i="79"/>
  <c r="M448" i="79"/>
  <c r="J448" i="79" s="1"/>
  <c r="BF443" i="79"/>
  <c r="AR443" i="79"/>
  <c r="AQ443" i="79"/>
  <c r="AA443" i="79"/>
  <c r="V443" i="79"/>
  <c r="U443" i="79"/>
  <c r="T443" i="79"/>
  <c r="S443" i="79"/>
  <c r="R443" i="79"/>
  <c r="M443" i="79"/>
  <c r="Z443" i="79" s="1"/>
  <c r="BF439" i="79"/>
  <c r="AR439" i="79"/>
  <c r="AS439" i="79" s="1"/>
  <c r="AQ439" i="79"/>
  <c r="AA439" i="79"/>
  <c r="V439" i="79"/>
  <c r="U439" i="79"/>
  <c r="T439" i="79"/>
  <c r="S439" i="79"/>
  <c r="R439" i="79"/>
  <c r="M439" i="79"/>
  <c r="Z439" i="79" s="1"/>
  <c r="BF437" i="79"/>
  <c r="AR437" i="79"/>
  <c r="AQ437" i="79"/>
  <c r="AA437" i="79"/>
  <c r="Z437" i="79"/>
  <c r="V437" i="79"/>
  <c r="U437" i="79"/>
  <c r="T437" i="79"/>
  <c r="S437" i="79"/>
  <c r="R437" i="79"/>
  <c r="M437" i="79"/>
  <c r="J437" i="79" s="1"/>
  <c r="BF434" i="79"/>
  <c r="AR434" i="79"/>
  <c r="AQ434" i="79"/>
  <c r="AA434" i="79"/>
  <c r="V434" i="79"/>
  <c r="U434" i="79"/>
  <c r="T434" i="79"/>
  <c r="S434" i="79"/>
  <c r="R434" i="79"/>
  <c r="M434" i="79"/>
  <c r="J434" i="79" s="1"/>
  <c r="BF433" i="79"/>
  <c r="AR433" i="79"/>
  <c r="AQ433" i="79"/>
  <c r="AA433" i="79"/>
  <c r="V433" i="79"/>
  <c r="U433" i="79"/>
  <c r="T433" i="79"/>
  <c r="S433" i="79"/>
  <c r="R433" i="79"/>
  <c r="M433" i="79"/>
  <c r="Z433" i="79" s="1"/>
  <c r="BF430" i="79"/>
  <c r="AR430" i="79"/>
  <c r="AS430" i="79" s="1"/>
  <c r="AQ430" i="79"/>
  <c r="AA430" i="79"/>
  <c r="V430" i="79"/>
  <c r="U430" i="79"/>
  <c r="T430" i="79"/>
  <c r="S430" i="79"/>
  <c r="R430" i="79"/>
  <c r="M430" i="79"/>
  <c r="Z430" i="79" s="1"/>
  <c r="BF418" i="79"/>
  <c r="AR418" i="79"/>
  <c r="AQ418" i="79"/>
  <c r="AA418" i="79"/>
  <c r="V418" i="79"/>
  <c r="U418" i="79"/>
  <c r="X418" i="79" s="1"/>
  <c r="T418" i="79"/>
  <c r="S418" i="79"/>
  <c r="R418" i="79"/>
  <c r="M418" i="79"/>
  <c r="Z418" i="79" s="1"/>
  <c r="BF417" i="79"/>
  <c r="AR417" i="79"/>
  <c r="AQ417" i="79"/>
  <c r="AA417" i="79"/>
  <c r="V417" i="79"/>
  <c r="U417" i="79"/>
  <c r="T417" i="79"/>
  <c r="S417" i="79"/>
  <c r="R417" i="79"/>
  <c r="M417" i="79"/>
  <c r="J417" i="79" s="1"/>
  <c r="BF416" i="79"/>
  <c r="AR416" i="79"/>
  <c r="AQ416" i="79"/>
  <c r="AA416" i="79"/>
  <c r="V416" i="79"/>
  <c r="U416" i="79"/>
  <c r="T416" i="79"/>
  <c r="S416" i="79"/>
  <c r="R416" i="79"/>
  <c r="M416" i="79"/>
  <c r="Z416" i="79" s="1"/>
  <c r="BF412" i="79"/>
  <c r="AR412" i="79"/>
  <c r="AS412" i="79" s="1"/>
  <c r="AT412" i="79" s="1"/>
  <c r="AU412" i="79" s="1"/>
  <c r="AV412" i="79" s="1"/>
  <c r="AQ412" i="79"/>
  <c r="AA412" i="79"/>
  <c r="V412" i="79"/>
  <c r="U412" i="79"/>
  <c r="T412" i="79"/>
  <c r="S412" i="79"/>
  <c r="R412" i="79"/>
  <c r="M412" i="79"/>
  <c r="Z412" i="79" s="1"/>
  <c r="BF407" i="79"/>
  <c r="AR407" i="79"/>
  <c r="AS407" i="79" s="1"/>
  <c r="AT407" i="79" s="1"/>
  <c r="AU407" i="79" s="1"/>
  <c r="AV407" i="79" s="1"/>
  <c r="AQ407" i="79"/>
  <c r="AA407" i="79"/>
  <c r="V407" i="79"/>
  <c r="U407" i="79"/>
  <c r="T407" i="79"/>
  <c r="S407" i="79"/>
  <c r="R407" i="79"/>
  <c r="M407" i="79"/>
  <c r="Z407" i="79" s="1"/>
  <c r="BF406" i="79"/>
  <c r="AR406" i="79"/>
  <c r="AQ406" i="79"/>
  <c r="AA406" i="79"/>
  <c r="V406" i="79"/>
  <c r="U406" i="79"/>
  <c r="T406" i="79"/>
  <c r="S406" i="79"/>
  <c r="R406" i="79"/>
  <c r="M406" i="79"/>
  <c r="J406" i="79" s="1"/>
  <c r="BF394" i="79"/>
  <c r="AR394" i="79"/>
  <c r="AQ394" i="79"/>
  <c r="AA394" i="79"/>
  <c r="Z394" i="79"/>
  <c r="V394" i="79"/>
  <c r="U394" i="79"/>
  <c r="T394" i="79"/>
  <c r="S394" i="79"/>
  <c r="R394" i="79"/>
  <c r="M394" i="79"/>
  <c r="J394" i="79" s="1"/>
  <c r="BF382" i="79"/>
  <c r="AR382" i="79"/>
  <c r="AS382" i="79" s="1"/>
  <c r="AQ382" i="79"/>
  <c r="AA382" i="79"/>
  <c r="V382" i="79"/>
  <c r="U382" i="79"/>
  <c r="T382" i="79"/>
  <c r="S382" i="79"/>
  <c r="R382" i="79"/>
  <c r="M382" i="79"/>
  <c r="Z382" i="79" s="1"/>
  <c r="BF381" i="79"/>
  <c r="AR381" i="79"/>
  <c r="AS381" i="79" s="1"/>
  <c r="AT381" i="79" s="1"/>
  <c r="AU381" i="79" s="1"/>
  <c r="AV381" i="79" s="1"/>
  <c r="AQ381" i="79"/>
  <c r="AA381" i="79"/>
  <c r="V381" i="79"/>
  <c r="U381" i="79"/>
  <c r="T381" i="79"/>
  <c r="S381" i="79"/>
  <c r="R381" i="79"/>
  <c r="M381" i="79"/>
  <c r="Z381" i="79" s="1"/>
  <c r="BF378" i="79"/>
  <c r="AR378" i="79"/>
  <c r="AQ378" i="79"/>
  <c r="AA378" i="79"/>
  <c r="V378" i="79"/>
  <c r="U378" i="79"/>
  <c r="T378" i="79"/>
  <c r="S378" i="79"/>
  <c r="R378" i="79"/>
  <c r="M378" i="79"/>
  <c r="J378" i="79" s="1"/>
  <c r="BF373" i="79"/>
  <c r="AR373" i="79"/>
  <c r="AQ373" i="79"/>
  <c r="AA373" i="79"/>
  <c r="V373" i="79"/>
  <c r="U373" i="79"/>
  <c r="T373" i="79"/>
  <c r="S373" i="79"/>
  <c r="R373" i="79"/>
  <c r="M373" i="79"/>
  <c r="Z373" i="79" s="1"/>
  <c r="BF372" i="79"/>
  <c r="AR372" i="79"/>
  <c r="AS372" i="79" s="1"/>
  <c r="AQ372" i="79"/>
  <c r="AA372" i="79"/>
  <c r="V372" i="79"/>
  <c r="U372" i="79"/>
  <c r="X372" i="79" s="1"/>
  <c r="T372" i="79"/>
  <c r="S372" i="79"/>
  <c r="R372" i="79"/>
  <c r="M372" i="79"/>
  <c r="Z372" i="79" s="1"/>
  <c r="BF367" i="79"/>
  <c r="AR367" i="79"/>
  <c r="AS367" i="79" s="1"/>
  <c r="AT367" i="79" s="1"/>
  <c r="AU367" i="79" s="1"/>
  <c r="AV367" i="79" s="1"/>
  <c r="AQ367" i="79"/>
  <c r="AA367" i="79"/>
  <c r="V367" i="79"/>
  <c r="U367" i="79"/>
  <c r="T367" i="79"/>
  <c r="S367" i="79"/>
  <c r="R367" i="79"/>
  <c r="M367" i="79"/>
  <c r="Z367" i="79" s="1"/>
  <c r="BF366" i="79"/>
  <c r="AR366" i="79"/>
  <c r="AQ366" i="79"/>
  <c r="AA366" i="79"/>
  <c r="V366" i="79"/>
  <c r="U366" i="79"/>
  <c r="T366" i="79"/>
  <c r="S366" i="79"/>
  <c r="R366" i="79"/>
  <c r="M366" i="79"/>
  <c r="J366" i="79" s="1"/>
  <c r="BF364" i="79"/>
  <c r="AR364" i="79"/>
  <c r="AQ364" i="79"/>
  <c r="AA364" i="79"/>
  <c r="V364" i="79"/>
  <c r="U364" i="79"/>
  <c r="T364" i="79"/>
  <c r="S364" i="79"/>
  <c r="R364" i="79"/>
  <c r="M364" i="79"/>
  <c r="Z364" i="79" s="1"/>
  <c r="BF363" i="79"/>
  <c r="AR363" i="79"/>
  <c r="AQ363" i="79"/>
  <c r="AA363" i="79"/>
  <c r="V363" i="79"/>
  <c r="U363" i="79"/>
  <c r="T363" i="79"/>
  <c r="S363" i="79"/>
  <c r="R363" i="79"/>
  <c r="M363" i="79"/>
  <c r="Z363" i="79" s="1"/>
  <c r="BF362" i="79"/>
  <c r="AR362" i="79"/>
  <c r="AS362" i="79" s="1"/>
  <c r="AT362" i="79" s="1"/>
  <c r="AU362" i="79" s="1"/>
  <c r="AV362" i="79" s="1"/>
  <c r="AQ362" i="79"/>
  <c r="AA362" i="79"/>
  <c r="V362" i="79"/>
  <c r="U362" i="79"/>
  <c r="T362" i="79"/>
  <c r="S362" i="79"/>
  <c r="R362" i="79"/>
  <c r="M362" i="79"/>
  <c r="Z362" i="79" s="1"/>
  <c r="BF347" i="79"/>
  <c r="AR347" i="79"/>
  <c r="AQ347" i="79"/>
  <c r="AA347" i="79"/>
  <c r="V347" i="79"/>
  <c r="U347" i="79"/>
  <c r="T347" i="79"/>
  <c r="S347" i="79"/>
  <c r="R347" i="79"/>
  <c r="M347" i="79"/>
  <c r="J347" i="79" s="1"/>
  <c r="BF344" i="79"/>
  <c r="AR344" i="79"/>
  <c r="AQ344" i="79"/>
  <c r="AA344" i="79"/>
  <c r="V344" i="79"/>
  <c r="U344" i="79"/>
  <c r="T344" i="79"/>
  <c r="S344" i="79"/>
  <c r="R344" i="79"/>
  <c r="M344" i="79"/>
  <c r="Z344" i="79" s="1"/>
  <c r="BF332" i="79"/>
  <c r="AR332" i="79"/>
  <c r="AS332" i="79" s="1"/>
  <c r="AT332" i="79" s="1"/>
  <c r="AU332" i="79" s="1"/>
  <c r="AV332" i="79" s="1"/>
  <c r="AQ332" i="79"/>
  <c r="AA332" i="79"/>
  <c r="V332" i="79"/>
  <c r="U332" i="79"/>
  <c r="T332" i="79"/>
  <c r="S332" i="79"/>
  <c r="R332" i="79"/>
  <c r="M332" i="79"/>
  <c r="Z332" i="79" s="1"/>
  <c r="BF331" i="79"/>
  <c r="AR331" i="79"/>
  <c r="AS331" i="79" s="1"/>
  <c r="AT331" i="79" s="1"/>
  <c r="AU331" i="79" s="1"/>
  <c r="AV331" i="79" s="1"/>
  <c r="AQ331" i="79"/>
  <c r="AA331" i="79"/>
  <c r="V331" i="79"/>
  <c r="U331" i="79"/>
  <c r="X331" i="79" s="1"/>
  <c r="T331" i="79"/>
  <c r="S331" i="79"/>
  <c r="R331" i="79"/>
  <c r="M331" i="79"/>
  <c r="Z331" i="79" s="1"/>
  <c r="BF324" i="79"/>
  <c r="AR324" i="79"/>
  <c r="AQ324" i="79"/>
  <c r="AQ531" i="79" s="1"/>
  <c r="AA324" i="79"/>
  <c r="AA531" i="79" s="1"/>
  <c r="V324" i="79"/>
  <c r="U324" i="79"/>
  <c r="T324" i="79"/>
  <c r="S324" i="79"/>
  <c r="S531" i="79" s="1"/>
  <c r="R324" i="79"/>
  <c r="M324" i="79"/>
  <c r="J324" i="79" s="1"/>
  <c r="BF322" i="79"/>
  <c r="AR322" i="79"/>
  <c r="AQ322" i="79"/>
  <c r="AA322" i="79"/>
  <c r="V322" i="79"/>
  <c r="U322" i="79"/>
  <c r="T322" i="79"/>
  <c r="S322" i="79"/>
  <c r="R322" i="79"/>
  <c r="M322" i="79"/>
  <c r="Z322" i="79" s="1"/>
  <c r="BF321" i="79"/>
  <c r="AR321" i="79"/>
  <c r="AS321" i="79" s="1"/>
  <c r="AQ321" i="79"/>
  <c r="AA321" i="79"/>
  <c r="V321" i="79"/>
  <c r="U321" i="79"/>
  <c r="X321" i="79" s="1"/>
  <c r="T321" i="79"/>
  <c r="S321" i="79"/>
  <c r="R321" i="79"/>
  <c r="M321" i="79"/>
  <c r="Z321" i="79" s="1"/>
  <c r="BF318" i="79"/>
  <c r="AR318" i="79"/>
  <c r="AS318" i="79" s="1"/>
  <c r="AT318" i="79" s="1"/>
  <c r="AU318" i="79" s="1"/>
  <c r="AV318" i="79" s="1"/>
  <c r="AQ318" i="79"/>
  <c r="AA318" i="79"/>
  <c r="Z318" i="79"/>
  <c r="V318" i="79"/>
  <c r="U318" i="79"/>
  <c r="X318" i="79" s="1"/>
  <c r="T318" i="79"/>
  <c r="S318" i="79"/>
  <c r="R318" i="79"/>
  <c r="M318" i="79"/>
  <c r="J318" i="79" s="1"/>
  <c r="AP318" i="79" s="1"/>
  <c r="BF315" i="79"/>
  <c r="AR315" i="79"/>
  <c r="AQ315" i="79"/>
  <c r="AA315" i="79"/>
  <c r="V315" i="79"/>
  <c r="U315" i="79"/>
  <c r="T315" i="79"/>
  <c r="S315" i="79"/>
  <c r="R315" i="79"/>
  <c r="M315" i="79"/>
  <c r="J315" i="79" s="1"/>
  <c r="BF310" i="79"/>
  <c r="AR310" i="79"/>
  <c r="AQ310" i="79"/>
  <c r="AA310" i="79"/>
  <c r="V310" i="79"/>
  <c r="U310" i="79"/>
  <c r="T310" i="79"/>
  <c r="S310" i="79"/>
  <c r="R310" i="79"/>
  <c r="M310" i="79"/>
  <c r="Z310" i="79" s="1"/>
  <c r="BF302" i="79"/>
  <c r="AR302" i="79"/>
  <c r="AS302" i="79" s="1"/>
  <c r="AT302" i="79" s="1"/>
  <c r="AU302" i="79" s="1"/>
  <c r="AV302" i="79" s="1"/>
  <c r="AQ302" i="79"/>
  <c r="AA302" i="79"/>
  <c r="V302" i="79"/>
  <c r="U302" i="79"/>
  <c r="T302" i="79"/>
  <c r="S302" i="79"/>
  <c r="R302" i="79"/>
  <c r="M302" i="79"/>
  <c r="Z302" i="79" s="1"/>
  <c r="BF301" i="79"/>
  <c r="AR301" i="79"/>
  <c r="AS301" i="79" s="1"/>
  <c r="AT301" i="79" s="1"/>
  <c r="AU301" i="79" s="1"/>
  <c r="AV301" i="79" s="1"/>
  <c r="AQ301" i="79"/>
  <c r="AA301" i="79"/>
  <c r="V301" i="79"/>
  <c r="U301" i="79"/>
  <c r="T301" i="79"/>
  <c r="S301" i="79"/>
  <c r="R301" i="79"/>
  <c r="M301" i="79"/>
  <c r="Z301" i="79" s="1"/>
  <c r="BF300" i="79"/>
  <c r="AR300" i="79"/>
  <c r="AQ300" i="79"/>
  <c r="AA300" i="79"/>
  <c r="V300" i="79"/>
  <c r="U300" i="79"/>
  <c r="T300" i="79"/>
  <c r="S300" i="79"/>
  <c r="R300" i="79"/>
  <c r="M300" i="79"/>
  <c r="J300" i="79" s="1"/>
  <c r="BF299" i="79"/>
  <c r="AR299" i="79"/>
  <c r="AQ299" i="79"/>
  <c r="AA299" i="79"/>
  <c r="V299" i="79"/>
  <c r="U299" i="79"/>
  <c r="T299" i="79"/>
  <c r="S299" i="79"/>
  <c r="R299" i="79"/>
  <c r="M299" i="79"/>
  <c r="Z299" i="79" s="1"/>
  <c r="BF296" i="79"/>
  <c r="AR296" i="79"/>
  <c r="AS296" i="79" s="1"/>
  <c r="AT296" i="79" s="1"/>
  <c r="AU296" i="79" s="1"/>
  <c r="AV296" i="79" s="1"/>
  <c r="AQ296" i="79"/>
  <c r="AA296" i="79"/>
  <c r="V296" i="79"/>
  <c r="U296" i="79"/>
  <c r="T296" i="79"/>
  <c r="S296" i="79"/>
  <c r="R296" i="79"/>
  <c r="M296" i="79"/>
  <c r="Z296" i="79" s="1"/>
  <c r="BF293" i="79"/>
  <c r="AR293" i="79"/>
  <c r="AS293" i="79" s="1"/>
  <c r="AT293" i="79" s="1"/>
  <c r="AU293" i="79" s="1"/>
  <c r="AV293" i="79" s="1"/>
  <c r="AQ293" i="79"/>
  <c r="AA293" i="79"/>
  <c r="V293" i="79"/>
  <c r="U293" i="79"/>
  <c r="X293" i="79" s="1"/>
  <c r="T293" i="79"/>
  <c r="S293" i="79"/>
  <c r="R293" i="79"/>
  <c r="M293" i="79"/>
  <c r="Z293" i="79" s="1"/>
  <c r="BF287" i="79"/>
  <c r="AR287" i="79"/>
  <c r="AQ287" i="79"/>
  <c r="AA287" i="79"/>
  <c r="V287" i="79"/>
  <c r="U287" i="79"/>
  <c r="T287" i="79"/>
  <c r="S287" i="79"/>
  <c r="R287" i="79"/>
  <c r="M287" i="79"/>
  <c r="J287" i="79" s="1"/>
  <c r="BF286" i="79"/>
  <c r="AR286" i="79"/>
  <c r="AQ286" i="79"/>
  <c r="AA286" i="79"/>
  <c r="V286" i="79"/>
  <c r="U286" i="79"/>
  <c r="T286" i="79"/>
  <c r="S286" i="79"/>
  <c r="R286" i="79"/>
  <c r="M286" i="79"/>
  <c r="Z286" i="79" s="1"/>
  <c r="BF285" i="79"/>
  <c r="AR285" i="79"/>
  <c r="AS285" i="79" s="1"/>
  <c r="AQ285" i="79"/>
  <c r="AA285" i="79"/>
  <c r="Z285" i="79"/>
  <c r="V285" i="79"/>
  <c r="U285" i="79"/>
  <c r="T285" i="79"/>
  <c r="S285" i="79"/>
  <c r="R285" i="79"/>
  <c r="M285" i="79"/>
  <c r="J285" i="79" s="1"/>
  <c r="AP285" i="79" s="1"/>
  <c r="BF282" i="79"/>
  <c r="AR282" i="79"/>
  <c r="AS282" i="79" s="1"/>
  <c r="AT282" i="79" s="1"/>
  <c r="AU282" i="79" s="1"/>
  <c r="AV282" i="79" s="1"/>
  <c r="AQ282" i="79"/>
  <c r="AA282" i="79"/>
  <c r="V282" i="79"/>
  <c r="U282" i="79"/>
  <c r="X282" i="79" s="1"/>
  <c r="T282" i="79"/>
  <c r="S282" i="79"/>
  <c r="R282" i="79"/>
  <c r="M282" i="79"/>
  <c r="Z282" i="79" s="1"/>
  <c r="BF281" i="79"/>
  <c r="AR281" i="79"/>
  <c r="AQ281" i="79"/>
  <c r="AA281" i="79"/>
  <c r="V281" i="79"/>
  <c r="U281" i="79"/>
  <c r="T281" i="79"/>
  <c r="S281" i="79"/>
  <c r="R281" i="79"/>
  <c r="M281" i="79"/>
  <c r="J281" i="79" s="1"/>
  <c r="BF280" i="79"/>
  <c r="AR280" i="79"/>
  <c r="AQ280" i="79"/>
  <c r="AA280" i="79"/>
  <c r="V280" i="79"/>
  <c r="U280" i="79"/>
  <c r="T280" i="79"/>
  <c r="S280" i="79"/>
  <c r="R280" i="79"/>
  <c r="M280" i="79"/>
  <c r="Z280" i="79" s="1"/>
  <c r="BF277" i="79"/>
  <c r="AR277" i="79"/>
  <c r="AS277" i="79" s="1"/>
  <c r="AT277" i="79" s="1"/>
  <c r="AU277" i="79" s="1"/>
  <c r="AV277" i="79" s="1"/>
  <c r="AQ277" i="79"/>
  <c r="AA277" i="79"/>
  <c r="V277" i="79"/>
  <c r="U277" i="79"/>
  <c r="T277" i="79"/>
  <c r="S277" i="79"/>
  <c r="R277" i="79"/>
  <c r="M277" i="79"/>
  <c r="Z277" i="79" s="1"/>
  <c r="BF275" i="79"/>
  <c r="AR275" i="79"/>
  <c r="AS275" i="79" s="1"/>
  <c r="AT275" i="79" s="1"/>
  <c r="AU275" i="79" s="1"/>
  <c r="AV275" i="79" s="1"/>
  <c r="AQ275" i="79"/>
  <c r="AA275" i="79"/>
  <c r="V275" i="79"/>
  <c r="U275" i="79"/>
  <c r="T275" i="79"/>
  <c r="S275" i="79"/>
  <c r="R275" i="79"/>
  <c r="M275" i="79"/>
  <c r="Z275" i="79" s="1"/>
  <c r="BF273" i="79"/>
  <c r="AR273" i="79"/>
  <c r="AQ273" i="79"/>
  <c r="AA273" i="79"/>
  <c r="V273" i="79"/>
  <c r="U273" i="79"/>
  <c r="T273" i="79"/>
  <c r="S273" i="79"/>
  <c r="R273" i="79"/>
  <c r="M273" i="79"/>
  <c r="J273" i="79" s="1"/>
  <c r="BF270" i="79"/>
  <c r="AR270" i="79"/>
  <c r="AQ270" i="79"/>
  <c r="AA270" i="79"/>
  <c r="V270" i="79"/>
  <c r="U270" i="79"/>
  <c r="T270" i="79"/>
  <c r="S270" i="79"/>
  <c r="R270" i="79"/>
  <c r="M270" i="79"/>
  <c r="Z270" i="79" s="1"/>
  <c r="BF265" i="79"/>
  <c r="AR265" i="79"/>
  <c r="AS265" i="79" s="1"/>
  <c r="AT265" i="79" s="1"/>
  <c r="AU265" i="79" s="1"/>
  <c r="AV265" i="79" s="1"/>
  <c r="AQ265" i="79"/>
  <c r="AA265" i="79"/>
  <c r="V265" i="79"/>
  <c r="U265" i="79"/>
  <c r="T265" i="79"/>
  <c r="S265" i="79"/>
  <c r="R265" i="79"/>
  <c r="M265" i="79"/>
  <c r="Z265" i="79" s="1"/>
  <c r="BF263" i="79"/>
  <c r="AR263" i="79"/>
  <c r="AS263" i="79" s="1"/>
  <c r="AT263" i="79" s="1"/>
  <c r="AU263" i="79" s="1"/>
  <c r="AV263" i="79" s="1"/>
  <c r="AQ263" i="79"/>
  <c r="AA263" i="79"/>
  <c r="V263" i="79"/>
  <c r="U263" i="79"/>
  <c r="X263" i="79" s="1"/>
  <c r="T263" i="79"/>
  <c r="S263" i="79"/>
  <c r="R263" i="79"/>
  <c r="M263" i="79"/>
  <c r="Z263" i="79" s="1"/>
  <c r="BF262" i="79"/>
  <c r="AR262" i="79"/>
  <c r="AQ262" i="79"/>
  <c r="AA262" i="79"/>
  <c r="V262" i="79"/>
  <c r="U262" i="79"/>
  <c r="T262" i="79"/>
  <c r="S262" i="79"/>
  <c r="R262" i="79"/>
  <c r="M262" i="79"/>
  <c r="J262" i="79" s="1"/>
  <c r="BF257" i="79"/>
  <c r="AR257" i="79"/>
  <c r="AQ257" i="79"/>
  <c r="AA257" i="79"/>
  <c r="V257" i="79"/>
  <c r="U257" i="79"/>
  <c r="T257" i="79"/>
  <c r="S257" i="79"/>
  <c r="R257" i="79"/>
  <c r="M257" i="79"/>
  <c r="Z257" i="79" s="1"/>
  <c r="BF254" i="79"/>
  <c r="AR254" i="79"/>
  <c r="AS254" i="79" s="1"/>
  <c r="AQ254" i="79"/>
  <c r="AA254" i="79"/>
  <c r="V254" i="79"/>
  <c r="U254" i="79"/>
  <c r="X254" i="79" s="1"/>
  <c r="T254" i="79"/>
  <c r="S254" i="79"/>
  <c r="R254" i="79"/>
  <c r="M254" i="79"/>
  <c r="Z254" i="79" s="1"/>
  <c r="BF248" i="79"/>
  <c r="AR248" i="79"/>
  <c r="AS248" i="79" s="1"/>
  <c r="AT248" i="79" s="1"/>
  <c r="AU248" i="79" s="1"/>
  <c r="AV248" i="79" s="1"/>
  <c r="AQ248" i="79"/>
  <c r="AA248" i="79"/>
  <c r="V248" i="79"/>
  <c r="U248" i="79"/>
  <c r="X248" i="79" s="1"/>
  <c r="T248" i="79"/>
  <c r="S248" i="79"/>
  <c r="R248" i="79"/>
  <c r="M248" i="79"/>
  <c r="Z248" i="79" s="1"/>
  <c r="BF239" i="79"/>
  <c r="AR239" i="79"/>
  <c r="AQ239" i="79"/>
  <c r="AA239" i="79"/>
  <c r="V239" i="79"/>
  <c r="U239" i="79"/>
  <c r="T239" i="79"/>
  <c r="S239" i="79"/>
  <c r="R239" i="79"/>
  <c r="M239" i="79"/>
  <c r="J239" i="79" s="1"/>
  <c r="BF238" i="79"/>
  <c r="AR238" i="79"/>
  <c r="AQ238" i="79"/>
  <c r="AA238" i="79"/>
  <c r="V238" i="79"/>
  <c r="U238" i="79"/>
  <c r="T238" i="79"/>
  <c r="S238" i="79"/>
  <c r="R238" i="79"/>
  <c r="M238" i="79"/>
  <c r="Z238" i="79" s="1"/>
  <c r="BF236" i="79"/>
  <c r="AR236" i="79"/>
  <c r="AS236" i="79" s="1"/>
  <c r="AQ236" i="79"/>
  <c r="AA236" i="79"/>
  <c r="V236" i="79"/>
  <c r="U236" i="79"/>
  <c r="X236" i="79" s="1"/>
  <c r="T236" i="79"/>
  <c r="S236" i="79"/>
  <c r="R236" i="79"/>
  <c r="M236" i="79"/>
  <c r="Z236" i="79" s="1"/>
  <c r="BF233" i="79"/>
  <c r="AR233" i="79"/>
  <c r="AS233" i="79" s="1"/>
  <c r="AT233" i="79" s="1"/>
  <c r="AU233" i="79" s="1"/>
  <c r="AV233" i="79" s="1"/>
  <c r="AQ233" i="79"/>
  <c r="AA233" i="79"/>
  <c r="V233" i="79"/>
  <c r="U233" i="79"/>
  <c r="X233" i="79" s="1"/>
  <c r="T233" i="79"/>
  <c r="S233" i="79"/>
  <c r="R233" i="79"/>
  <c r="M233" i="79"/>
  <c r="Z233" i="79" s="1"/>
  <c r="BF231" i="79"/>
  <c r="AR231" i="79"/>
  <c r="AQ231" i="79"/>
  <c r="AA231" i="79"/>
  <c r="V231" i="79"/>
  <c r="U231" i="79"/>
  <c r="T231" i="79"/>
  <c r="S231" i="79"/>
  <c r="R231" i="79"/>
  <c r="M231" i="79"/>
  <c r="J231" i="79" s="1"/>
  <c r="BF228" i="79"/>
  <c r="AR228" i="79"/>
  <c r="AQ228" i="79"/>
  <c r="AA228" i="79"/>
  <c r="V228" i="79"/>
  <c r="U228" i="79"/>
  <c r="T228" i="79"/>
  <c r="S228" i="79"/>
  <c r="R228" i="79"/>
  <c r="M228" i="79"/>
  <c r="Z228" i="79" s="1"/>
  <c r="BF227" i="79"/>
  <c r="AR227" i="79"/>
  <c r="AS227" i="79" s="1"/>
  <c r="AT227" i="79" s="1"/>
  <c r="AU227" i="79" s="1"/>
  <c r="AV227" i="79" s="1"/>
  <c r="AQ227" i="79"/>
  <c r="AA227" i="79"/>
  <c r="V227" i="79"/>
  <c r="U227" i="79"/>
  <c r="T227" i="79"/>
  <c r="S227" i="79"/>
  <c r="R227" i="79"/>
  <c r="M227" i="79"/>
  <c r="Z227" i="79" s="1"/>
  <c r="BF225" i="79"/>
  <c r="AR225" i="79"/>
  <c r="AS225" i="79" s="1"/>
  <c r="AT225" i="79" s="1"/>
  <c r="AU225" i="79" s="1"/>
  <c r="AV225" i="79" s="1"/>
  <c r="AQ225" i="79"/>
  <c r="AA225" i="79"/>
  <c r="V225" i="79"/>
  <c r="U225" i="79"/>
  <c r="X225" i="79" s="1"/>
  <c r="T225" i="79"/>
  <c r="S225" i="79"/>
  <c r="R225" i="79"/>
  <c r="M225" i="79"/>
  <c r="Z225" i="79" s="1"/>
  <c r="BF219" i="79"/>
  <c r="AR219" i="79"/>
  <c r="AQ219" i="79"/>
  <c r="AA219" i="79"/>
  <c r="V219" i="79"/>
  <c r="U219" i="79"/>
  <c r="T219" i="79"/>
  <c r="S219" i="79"/>
  <c r="R219" i="79"/>
  <c r="M219" i="79"/>
  <c r="J219" i="79" s="1"/>
  <c r="BF216" i="79"/>
  <c r="AR216" i="79"/>
  <c r="AQ216" i="79"/>
  <c r="AA216" i="79"/>
  <c r="V216" i="79"/>
  <c r="U216" i="79"/>
  <c r="T216" i="79"/>
  <c r="S216" i="79"/>
  <c r="R216" i="79"/>
  <c r="M216" i="79"/>
  <c r="Z216" i="79" s="1"/>
  <c r="BF214" i="79"/>
  <c r="AR214" i="79"/>
  <c r="AS214" i="79" s="1"/>
  <c r="AT214" i="79" s="1"/>
  <c r="AU214" i="79" s="1"/>
  <c r="AV214" i="79" s="1"/>
  <c r="AQ214" i="79"/>
  <c r="AA214" i="79"/>
  <c r="V214" i="79"/>
  <c r="U214" i="79"/>
  <c r="X214" i="79" s="1"/>
  <c r="T214" i="79"/>
  <c r="S214" i="79"/>
  <c r="R214" i="79"/>
  <c r="M214" i="79"/>
  <c r="Z214" i="79" s="1"/>
  <c r="BF208" i="79"/>
  <c r="AR208" i="79"/>
  <c r="AS208" i="79" s="1"/>
  <c r="AT208" i="79" s="1"/>
  <c r="AU208" i="79" s="1"/>
  <c r="AV208" i="79" s="1"/>
  <c r="AQ208" i="79"/>
  <c r="AA208" i="79"/>
  <c r="V208" i="79"/>
  <c r="U208" i="79"/>
  <c r="X208" i="79" s="1"/>
  <c r="T208" i="79"/>
  <c r="S208" i="79"/>
  <c r="R208" i="79"/>
  <c r="M208" i="79"/>
  <c r="Z208" i="79" s="1"/>
  <c r="BF207" i="79"/>
  <c r="AR207" i="79"/>
  <c r="AQ207" i="79"/>
  <c r="AA207" i="79"/>
  <c r="V207" i="79"/>
  <c r="U207" i="79"/>
  <c r="T207" i="79"/>
  <c r="S207" i="79"/>
  <c r="R207" i="79"/>
  <c r="M207" i="79"/>
  <c r="J207" i="79" s="1"/>
  <c r="BF206" i="79"/>
  <c r="AR206" i="79"/>
  <c r="AQ206" i="79"/>
  <c r="AA206" i="79"/>
  <c r="V206" i="79"/>
  <c r="U206" i="79"/>
  <c r="T206" i="79"/>
  <c r="S206" i="79"/>
  <c r="R206" i="79"/>
  <c r="M206" i="79"/>
  <c r="Z206" i="79" s="1"/>
  <c r="BF205" i="79"/>
  <c r="AR205" i="79"/>
  <c r="AS205" i="79" s="1"/>
  <c r="AQ205" i="79"/>
  <c r="AA205" i="79"/>
  <c r="X205" i="79"/>
  <c r="V205" i="79"/>
  <c r="U205" i="79"/>
  <c r="T205" i="79"/>
  <c r="S205" i="79"/>
  <c r="R205" i="79"/>
  <c r="M205" i="79"/>
  <c r="Z205" i="79" s="1"/>
  <c r="BF200" i="79"/>
  <c r="AR200" i="79"/>
  <c r="AS200" i="79" s="1"/>
  <c r="AT200" i="79" s="1"/>
  <c r="AU200" i="79" s="1"/>
  <c r="AV200" i="79" s="1"/>
  <c r="AQ200" i="79"/>
  <c r="AA200" i="79"/>
  <c r="V200" i="79"/>
  <c r="U200" i="79"/>
  <c r="T200" i="79"/>
  <c r="S200" i="79"/>
  <c r="R200" i="79"/>
  <c r="M200" i="79"/>
  <c r="Z200" i="79" s="1"/>
  <c r="BF194" i="79"/>
  <c r="AR194" i="79"/>
  <c r="AQ194" i="79"/>
  <c r="AA194" i="79"/>
  <c r="V194" i="79"/>
  <c r="U194" i="79"/>
  <c r="T194" i="79"/>
  <c r="S194" i="79"/>
  <c r="R194" i="79"/>
  <c r="M194" i="79"/>
  <c r="J194" i="79" s="1"/>
  <c r="BF174" i="79"/>
  <c r="AR174" i="79"/>
  <c r="AQ174" i="79"/>
  <c r="AA174" i="79"/>
  <c r="V174" i="79"/>
  <c r="U174" i="79"/>
  <c r="T174" i="79"/>
  <c r="S174" i="79"/>
  <c r="R174" i="79"/>
  <c r="M174" i="79"/>
  <c r="Z174" i="79" s="1"/>
  <c r="BF173" i="79"/>
  <c r="AR173" i="79"/>
  <c r="AS173" i="79" s="1"/>
  <c r="AT173" i="79" s="1"/>
  <c r="AU173" i="79" s="1"/>
  <c r="AV173" i="79" s="1"/>
  <c r="AQ173" i="79"/>
  <c r="AA173" i="79"/>
  <c r="V173" i="79"/>
  <c r="U173" i="79"/>
  <c r="X173" i="79" s="1"/>
  <c r="T173" i="79"/>
  <c r="S173" i="79"/>
  <c r="R173" i="79"/>
  <c r="M173" i="79"/>
  <c r="Z173" i="79" s="1"/>
  <c r="BF171" i="79"/>
  <c r="AR171" i="79"/>
  <c r="AS171" i="79" s="1"/>
  <c r="AT171" i="79" s="1"/>
  <c r="AU171" i="79" s="1"/>
  <c r="AV171" i="79" s="1"/>
  <c r="AQ171" i="79"/>
  <c r="AA171" i="79"/>
  <c r="V171" i="79"/>
  <c r="U171" i="79"/>
  <c r="T171" i="79"/>
  <c r="S171" i="79"/>
  <c r="R171" i="79"/>
  <c r="M171" i="79"/>
  <c r="Z171" i="79" s="1"/>
  <c r="BF170" i="79"/>
  <c r="AR170" i="79"/>
  <c r="AQ170" i="79"/>
  <c r="AA170" i="79"/>
  <c r="V170" i="79"/>
  <c r="U170" i="79"/>
  <c r="T170" i="79"/>
  <c r="S170" i="79"/>
  <c r="R170" i="79"/>
  <c r="M170" i="79"/>
  <c r="J170" i="79" s="1"/>
  <c r="BF168" i="79"/>
  <c r="AR168" i="79"/>
  <c r="AQ168" i="79"/>
  <c r="AA168" i="79"/>
  <c r="V168" i="79"/>
  <c r="U168" i="79"/>
  <c r="T168" i="79"/>
  <c r="S168" i="79"/>
  <c r="R168" i="79"/>
  <c r="M168" i="79"/>
  <c r="Z168" i="79" s="1"/>
  <c r="BF166" i="79"/>
  <c r="AR166" i="79"/>
  <c r="AS166" i="79" s="1"/>
  <c r="AQ166" i="79"/>
  <c r="AA166" i="79"/>
  <c r="V166" i="79"/>
  <c r="U166" i="79"/>
  <c r="T166" i="79"/>
  <c r="S166" i="79"/>
  <c r="R166" i="79"/>
  <c r="M166" i="79"/>
  <c r="Z166" i="79" s="1"/>
  <c r="BF165" i="79"/>
  <c r="AR165" i="79"/>
  <c r="AS165" i="79" s="1"/>
  <c r="AT165" i="79" s="1"/>
  <c r="AU165" i="79" s="1"/>
  <c r="AV165" i="79" s="1"/>
  <c r="AQ165" i="79"/>
  <c r="AA165" i="79"/>
  <c r="X165" i="79"/>
  <c r="V165" i="79"/>
  <c r="U165" i="79"/>
  <c r="T165" i="79"/>
  <c r="S165" i="79"/>
  <c r="R165" i="79"/>
  <c r="M165" i="79"/>
  <c r="Z165" i="79" s="1"/>
  <c r="BF159" i="79"/>
  <c r="AR159" i="79"/>
  <c r="AQ159" i="79"/>
  <c r="AA159" i="79"/>
  <c r="V159" i="79"/>
  <c r="U159" i="79"/>
  <c r="T159" i="79"/>
  <c r="S159" i="79"/>
  <c r="R159" i="79"/>
  <c r="M159" i="79"/>
  <c r="J159" i="79" s="1"/>
  <c r="BF152" i="79"/>
  <c r="AR152" i="79"/>
  <c r="AQ152" i="79"/>
  <c r="AA152" i="79"/>
  <c r="V152" i="79"/>
  <c r="U152" i="79"/>
  <c r="T152" i="79"/>
  <c r="S152" i="79"/>
  <c r="R152" i="79"/>
  <c r="M152" i="79"/>
  <c r="Z152" i="79" s="1"/>
  <c r="BF149" i="79"/>
  <c r="AR149" i="79"/>
  <c r="AS149" i="79" s="1"/>
  <c r="AT149" i="79" s="1"/>
  <c r="AU149" i="79" s="1"/>
  <c r="AV149" i="79" s="1"/>
  <c r="AQ149" i="79"/>
  <c r="AA149" i="79"/>
  <c r="V149" i="79"/>
  <c r="U149" i="79"/>
  <c r="X149" i="79" s="1"/>
  <c r="T149" i="79"/>
  <c r="S149" i="79"/>
  <c r="R149" i="79"/>
  <c r="M149" i="79"/>
  <c r="Z149" i="79" s="1"/>
  <c r="BF148" i="79"/>
  <c r="AR148" i="79"/>
  <c r="AS148" i="79" s="1"/>
  <c r="AT148" i="79" s="1"/>
  <c r="AU148" i="79" s="1"/>
  <c r="AV148" i="79" s="1"/>
  <c r="AQ148" i="79"/>
  <c r="AA148" i="79"/>
  <c r="V148" i="79"/>
  <c r="U148" i="79"/>
  <c r="T148" i="79"/>
  <c r="S148" i="79"/>
  <c r="R148" i="79"/>
  <c r="M148" i="79"/>
  <c r="Z148" i="79" s="1"/>
  <c r="BF147" i="79"/>
  <c r="AR147" i="79"/>
  <c r="AQ147" i="79"/>
  <c r="AA147" i="79"/>
  <c r="V147" i="79"/>
  <c r="U147" i="79"/>
  <c r="T147" i="79"/>
  <c r="S147" i="79"/>
  <c r="R147" i="79"/>
  <c r="M147" i="79"/>
  <c r="J147" i="79" s="1"/>
  <c r="BF146" i="79"/>
  <c r="AR146" i="79"/>
  <c r="AQ146" i="79"/>
  <c r="AA146" i="79"/>
  <c r="V146" i="79"/>
  <c r="U146" i="79"/>
  <c r="T146" i="79"/>
  <c r="S146" i="79"/>
  <c r="R146" i="79"/>
  <c r="M146" i="79"/>
  <c r="Z146" i="79" s="1"/>
  <c r="BF145" i="79"/>
  <c r="AR145" i="79"/>
  <c r="AS145" i="79" s="1"/>
  <c r="AQ145" i="79"/>
  <c r="AA145" i="79"/>
  <c r="AA530" i="79" s="1"/>
  <c r="V145" i="79"/>
  <c r="U145" i="79"/>
  <c r="W145" i="79" s="1"/>
  <c r="T145" i="79"/>
  <c r="S145" i="79"/>
  <c r="R145" i="79"/>
  <c r="M145" i="79"/>
  <c r="Z145" i="79" s="1"/>
  <c r="BF141" i="79"/>
  <c r="AR141" i="79"/>
  <c r="AS141" i="79" s="1"/>
  <c r="AT141" i="79" s="1"/>
  <c r="AU141" i="79" s="1"/>
  <c r="AV141" i="79" s="1"/>
  <c r="AQ141" i="79"/>
  <c r="AA141" i="79"/>
  <c r="V141" i="79"/>
  <c r="U141" i="79"/>
  <c r="T141" i="79"/>
  <c r="S141" i="79"/>
  <c r="R141" i="79"/>
  <c r="M141" i="79"/>
  <c r="Z141" i="79" s="1"/>
  <c r="J141" i="79"/>
  <c r="AP141" i="79" s="1"/>
  <c r="BF134" i="79"/>
  <c r="AR134" i="79"/>
  <c r="AR528" i="79" s="1"/>
  <c r="AQ134" i="79"/>
  <c r="AQ528" i="79" s="1"/>
  <c r="AA134" i="79"/>
  <c r="V134" i="79"/>
  <c r="U134" i="79"/>
  <c r="T134" i="79"/>
  <c r="T528" i="79" s="1"/>
  <c r="S134" i="79"/>
  <c r="R134" i="79"/>
  <c r="M134" i="79"/>
  <c r="J134" i="79" s="1"/>
  <c r="BF128" i="79"/>
  <c r="AR128" i="79"/>
  <c r="AQ128" i="79"/>
  <c r="AA128" i="79"/>
  <c r="V128" i="79"/>
  <c r="U128" i="79"/>
  <c r="T128" i="79"/>
  <c r="S128" i="79"/>
  <c r="R128" i="79"/>
  <c r="M128" i="79"/>
  <c r="Z128" i="79" s="1"/>
  <c r="BF127" i="79"/>
  <c r="AR127" i="79"/>
  <c r="AS127" i="79" s="1"/>
  <c r="AT127" i="79" s="1"/>
  <c r="AU127" i="79" s="1"/>
  <c r="AV127" i="79" s="1"/>
  <c r="AQ127" i="79"/>
  <c r="AA127" i="79"/>
  <c r="V127" i="79"/>
  <c r="U127" i="79"/>
  <c r="X127" i="79" s="1"/>
  <c r="T127" i="79"/>
  <c r="S127" i="79"/>
  <c r="R127" i="79"/>
  <c r="M127" i="79"/>
  <c r="Z127" i="79" s="1"/>
  <c r="J127" i="79"/>
  <c r="AP127" i="79" s="1"/>
  <c r="BF122" i="79"/>
  <c r="AR122" i="79"/>
  <c r="AS122" i="79" s="1"/>
  <c r="AT122" i="79" s="1"/>
  <c r="AU122" i="79" s="1"/>
  <c r="AV122" i="79" s="1"/>
  <c r="AQ122" i="79"/>
  <c r="AA122" i="79"/>
  <c r="V122" i="79"/>
  <c r="U122" i="79"/>
  <c r="T122" i="79"/>
  <c r="S122" i="79"/>
  <c r="R122" i="79"/>
  <c r="M122" i="79"/>
  <c r="Z122" i="79" s="1"/>
  <c r="BF118" i="79"/>
  <c r="AR118" i="79"/>
  <c r="AQ118" i="79"/>
  <c r="AA118" i="79"/>
  <c r="V118" i="79"/>
  <c r="U118" i="79"/>
  <c r="T118" i="79"/>
  <c r="S118" i="79"/>
  <c r="R118" i="79"/>
  <c r="M118" i="79"/>
  <c r="J118" i="79" s="1"/>
  <c r="BF113" i="79"/>
  <c r="AR113" i="79"/>
  <c r="AQ113" i="79"/>
  <c r="AA113" i="79"/>
  <c r="V113" i="79"/>
  <c r="U113" i="79"/>
  <c r="T113" i="79"/>
  <c r="S113" i="79"/>
  <c r="R113" i="79"/>
  <c r="M113" i="79"/>
  <c r="Z113" i="79" s="1"/>
  <c r="BF111" i="79"/>
  <c r="AR111" i="79"/>
  <c r="AS111" i="79" s="1"/>
  <c r="AQ111" i="79"/>
  <c r="AA111" i="79"/>
  <c r="V111" i="79"/>
  <c r="U111" i="79"/>
  <c r="W111" i="79" s="1"/>
  <c r="T111" i="79"/>
  <c r="S111" i="79"/>
  <c r="R111" i="79"/>
  <c r="M111" i="79"/>
  <c r="Z111" i="79" s="1"/>
  <c r="BF107" i="79"/>
  <c r="AR107" i="79"/>
  <c r="AS107" i="79" s="1"/>
  <c r="AT107" i="79" s="1"/>
  <c r="AU107" i="79" s="1"/>
  <c r="AV107" i="79" s="1"/>
  <c r="AQ107" i="79"/>
  <c r="AA107" i="79"/>
  <c r="V107" i="79"/>
  <c r="U107" i="79"/>
  <c r="X107" i="79" s="1"/>
  <c r="T107" i="79"/>
  <c r="S107" i="79"/>
  <c r="R107" i="79"/>
  <c r="M107" i="79"/>
  <c r="Z107" i="79" s="1"/>
  <c r="BF105" i="79"/>
  <c r="AR105" i="79"/>
  <c r="AQ105" i="79"/>
  <c r="AA105" i="79"/>
  <c r="V105" i="79"/>
  <c r="U105" i="79"/>
  <c r="T105" i="79"/>
  <c r="S105" i="79"/>
  <c r="R105" i="79"/>
  <c r="M105" i="79"/>
  <c r="J105" i="79" s="1"/>
  <c r="BF90" i="79"/>
  <c r="AR90" i="79"/>
  <c r="AQ90" i="79"/>
  <c r="AA90" i="79"/>
  <c r="Z90" i="79"/>
  <c r="V90" i="79"/>
  <c r="U90" i="79"/>
  <c r="T90" i="79"/>
  <c r="S90" i="79"/>
  <c r="R90" i="79"/>
  <c r="M90" i="79"/>
  <c r="J90" i="79" s="1"/>
  <c r="BF76" i="79"/>
  <c r="AR76" i="79"/>
  <c r="AS76" i="79" s="1"/>
  <c r="AQ76" i="79"/>
  <c r="AA76" i="79"/>
  <c r="V76" i="79"/>
  <c r="U76" i="79"/>
  <c r="X76" i="79" s="1"/>
  <c r="T76" i="79"/>
  <c r="S76" i="79"/>
  <c r="R76" i="79"/>
  <c r="M76" i="79"/>
  <c r="Z76" i="79" s="1"/>
  <c r="BF74" i="79"/>
  <c r="AR74" i="79"/>
  <c r="AS74" i="79" s="1"/>
  <c r="AT74" i="79" s="1"/>
  <c r="AU74" i="79" s="1"/>
  <c r="AV74" i="79" s="1"/>
  <c r="AQ74" i="79"/>
  <c r="AA74" i="79"/>
  <c r="V74" i="79"/>
  <c r="U74" i="79"/>
  <c r="W74" i="79" s="1"/>
  <c r="T74" i="79"/>
  <c r="S74" i="79"/>
  <c r="R74" i="79"/>
  <c r="M74" i="79"/>
  <c r="Z74" i="79" s="1"/>
  <c r="BF73" i="79"/>
  <c r="AR73" i="79"/>
  <c r="AQ73" i="79"/>
  <c r="AA73" i="79"/>
  <c r="V73" i="79"/>
  <c r="U73" i="79"/>
  <c r="T73" i="79"/>
  <c r="S73" i="79"/>
  <c r="R73" i="79"/>
  <c r="M73" i="79"/>
  <c r="J73" i="79" s="1"/>
  <c r="BF65" i="79"/>
  <c r="AR65" i="79"/>
  <c r="AQ65" i="79"/>
  <c r="AA65" i="79"/>
  <c r="V65" i="79"/>
  <c r="U65" i="79"/>
  <c r="T65" i="79"/>
  <c r="S65" i="79"/>
  <c r="R65" i="79"/>
  <c r="M65" i="79"/>
  <c r="Z65" i="79" s="1"/>
  <c r="BF56" i="79"/>
  <c r="AR56" i="79"/>
  <c r="AS56" i="79" s="1"/>
  <c r="AT56" i="79" s="1"/>
  <c r="AU56" i="79" s="1"/>
  <c r="AV56" i="79" s="1"/>
  <c r="AQ56" i="79"/>
  <c r="AA56" i="79"/>
  <c r="V56" i="79"/>
  <c r="U56" i="79"/>
  <c r="X56" i="79" s="1"/>
  <c r="T56" i="79"/>
  <c r="S56" i="79"/>
  <c r="R56" i="79"/>
  <c r="M56" i="79"/>
  <c r="Z56" i="79" s="1"/>
  <c r="BF55" i="79"/>
  <c r="AR55" i="79"/>
  <c r="AS55" i="79" s="1"/>
  <c r="AT55" i="79" s="1"/>
  <c r="AU55" i="79" s="1"/>
  <c r="AV55" i="79" s="1"/>
  <c r="AQ55" i="79"/>
  <c r="AA55" i="79"/>
  <c r="V55" i="79"/>
  <c r="U55" i="79"/>
  <c r="X55" i="79" s="1"/>
  <c r="T55" i="79"/>
  <c r="S55" i="79"/>
  <c r="R55" i="79"/>
  <c r="R535" i="79" s="1"/>
  <c r="M55" i="79"/>
  <c r="Z55" i="79" s="1"/>
  <c r="BF53" i="79"/>
  <c r="AR53" i="79"/>
  <c r="AQ53" i="79"/>
  <c r="AQ535" i="79" s="1"/>
  <c r="AA53" i="79"/>
  <c r="V53" i="79"/>
  <c r="U53" i="79"/>
  <c r="T53" i="79"/>
  <c r="T535" i="79" s="1"/>
  <c r="S53" i="79"/>
  <c r="R53" i="79"/>
  <c r="M53" i="79"/>
  <c r="J53" i="79" s="1"/>
  <c r="BF51" i="79"/>
  <c r="AR51" i="79"/>
  <c r="AQ51" i="79"/>
  <c r="AA51" i="79"/>
  <c r="V51" i="79"/>
  <c r="U51" i="79"/>
  <c r="T51" i="79"/>
  <c r="S51" i="79"/>
  <c r="R51" i="79"/>
  <c r="M51" i="79"/>
  <c r="Z51" i="79" s="1"/>
  <c r="BF50" i="79"/>
  <c r="AR50" i="79"/>
  <c r="AS50" i="79" s="1"/>
  <c r="AQ50" i="79"/>
  <c r="AA50" i="79"/>
  <c r="V50" i="79"/>
  <c r="U50" i="79"/>
  <c r="X50" i="79" s="1"/>
  <c r="T50" i="79"/>
  <c r="S50" i="79"/>
  <c r="R50" i="79"/>
  <c r="M50" i="79"/>
  <c r="Z50" i="79" s="1"/>
  <c r="J50" i="79"/>
  <c r="AP50" i="79" s="1"/>
  <c r="BF49" i="79"/>
  <c r="AR49" i="79"/>
  <c r="AS49" i="79" s="1"/>
  <c r="AT49" i="79" s="1"/>
  <c r="AU49" i="79" s="1"/>
  <c r="AV49" i="79" s="1"/>
  <c r="AQ49" i="79"/>
  <c r="AA49" i="79"/>
  <c r="V49" i="79"/>
  <c r="U49" i="79"/>
  <c r="X49" i="79" s="1"/>
  <c r="T49" i="79"/>
  <c r="T536" i="79" s="1"/>
  <c r="S49" i="79"/>
  <c r="R49" i="79"/>
  <c r="M49" i="79"/>
  <c r="Z49" i="79" s="1"/>
  <c r="BF45" i="79"/>
  <c r="AR45" i="79"/>
  <c r="AQ45" i="79"/>
  <c r="AA45" i="79"/>
  <c r="V45" i="79"/>
  <c r="U45" i="79"/>
  <c r="T45" i="79"/>
  <c r="S45" i="79"/>
  <c r="R45" i="79"/>
  <c r="M45" i="79"/>
  <c r="J45" i="79" s="1"/>
  <c r="BF44" i="79"/>
  <c r="AR44" i="79"/>
  <c r="AQ44" i="79"/>
  <c r="AA44" i="79"/>
  <c r="Z44" i="79"/>
  <c r="V44" i="79"/>
  <c r="U44" i="79"/>
  <c r="T44" i="79"/>
  <c r="S44" i="79"/>
  <c r="R44" i="79"/>
  <c r="M44" i="79"/>
  <c r="J44" i="79" s="1"/>
  <c r="BF39" i="79"/>
  <c r="AR39" i="79"/>
  <c r="AS39" i="79" s="1"/>
  <c r="AT39" i="79" s="1"/>
  <c r="AU39" i="79" s="1"/>
  <c r="AV39" i="79" s="1"/>
  <c r="AQ39" i="79"/>
  <c r="AA39" i="79"/>
  <c r="V39" i="79"/>
  <c r="U39" i="79"/>
  <c r="X39" i="79" s="1"/>
  <c r="T39" i="79"/>
  <c r="S39" i="79"/>
  <c r="R39" i="79"/>
  <c r="M39" i="79"/>
  <c r="Z39" i="79" s="1"/>
  <c r="BF37" i="79"/>
  <c r="AR37" i="79"/>
  <c r="AS37" i="79" s="1"/>
  <c r="AT37" i="79" s="1"/>
  <c r="AU37" i="79" s="1"/>
  <c r="AV37" i="79" s="1"/>
  <c r="AQ37" i="79"/>
  <c r="AA37" i="79"/>
  <c r="V37" i="79"/>
  <c r="U37" i="79"/>
  <c r="X37" i="79" s="1"/>
  <c r="T37" i="79"/>
  <c r="S37" i="79"/>
  <c r="R37" i="79"/>
  <c r="M37" i="79"/>
  <c r="Z37" i="79" s="1"/>
  <c r="BF36" i="79"/>
  <c r="AR36" i="79"/>
  <c r="AQ36" i="79"/>
  <c r="AA36" i="79"/>
  <c r="V36" i="79"/>
  <c r="U36" i="79"/>
  <c r="T36" i="79"/>
  <c r="S36" i="79"/>
  <c r="R36" i="79"/>
  <c r="M36" i="79"/>
  <c r="J36" i="79" s="1"/>
  <c r="BF34" i="79"/>
  <c r="AR34" i="79"/>
  <c r="AQ34" i="79"/>
  <c r="AA34" i="79"/>
  <c r="V34" i="79"/>
  <c r="U34" i="79"/>
  <c r="T34" i="79"/>
  <c r="S34" i="79"/>
  <c r="R34" i="79"/>
  <c r="M34" i="79"/>
  <c r="J34" i="79" s="1"/>
  <c r="BF32" i="79"/>
  <c r="AR32" i="79"/>
  <c r="AS32" i="79" s="1"/>
  <c r="AT32" i="79" s="1"/>
  <c r="AU32" i="79" s="1"/>
  <c r="AV32" i="79" s="1"/>
  <c r="AQ32" i="79"/>
  <c r="AA32" i="79"/>
  <c r="V32" i="79"/>
  <c r="U32" i="79"/>
  <c r="X32" i="79" s="1"/>
  <c r="T32" i="79"/>
  <c r="S32" i="79"/>
  <c r="R32" i="79"/>
  <c r="M32" i="79"/>
  <c r="Z32" i="79" s="1"/>
  <c r="BF30" i="79"/>
  <c r="AR30" i="79"/>
  <c r="AS30" i="79" s="1"/>
  <c r="AT30" i="79" s="1"/>
  <c r="AU30" i="79" s="1"/>
  <c r="AV30" i="79" s="1"/>
  <c r="AQ30" i="79"/>
  <c r="AA30" i="79"/>
  <c r="X30" i="79"/>
  <c r="V30" i="79"/>
  <c r="W30" i="79" s="1"/>
  <c r="U30" i="79"/>
  <c r="T30" i="79"/>
  <c r="S30" i="79"/>
  <c r="R30" i="79"/>
  <c r="M30" i="79"/>
  <c r="Z30" i="79" s="1"/>
  <c r="J30" i="79"/>
  <c r="AP30" i="79" s="1"/>
  <c r="BF27" i="79"/>
  <c r="AR27" i="79"/>
  <c r="AQ27" i="79"/>
  <c r="AA27" i="79"/>
  <c r="V27" i="79"/>
  <c r="U27" i="79"/>
  <c r="T27" i="79"/>
  <c r="S27" i="79"/>
  <c r="R27" i="79"/>
  <c r="M27" i="79"/>
  <c r="J27" i="79" s="1"/>
  <c r="BF24" i="79"/>
  <c r="AR24" i="79"/>
  <c r="AQ24" i="79"/>
  <c r="AA24" i="79"/>
  <c r="V24" i="79"/>
  <c r="U24" i="79"/>
  <c r="X24" i="79" s="1"/>
  <c r="T24" i="79"/>
  <c r="S24" i="79"/>
  <c r="R24" i="79"/>
  <c r="M24" i="79"/>
  <c r="Z24" i="79" s="1"/>
  <c r="BF23" i="79"/>
  <c r="BF537" i="79" s="1"/>
  <c r="AR23" i="79"/>
  <c r="AS23" i="79" s="1"/>
  <c r="AQ23" i="79"/>
  <c r="AA23" i="79"/>
  <c r="V23" i="79"/>
  <c r="U23" i="79"/>
  <c r="X23" i="79" s="1"/>
  <c r="T23" i="79"/>
  <c r="S23" i="79"/>
  <c r="R23" i="79"/>
  <c r="M23" i="79"/>
  <c r="Z23" i="79" s="1"/>
  <c r="BF16" i="79"/>
  <c r="AR16" i="79"/>
  <c r="AS16" i="79" s="1"/>
  <c r="AQ16" i="79"/>
  <c r="AA16" i="79"/>
  <c r="V16" i="79"/>
  <c r="U16" i="79"/>
  <c r="T16" i="79"/>
  <c r="S16" i="79"/>
  <c r="R16" i="79"/>
  <c r="M16" i="79"/>
  <c r="BF528" i="79"/>
  <c r="AA528" i="79"/>
  <c r="V528" i="79"/>
  <c r="U528" i="79"/>
  <c r="S528" i="79"/>
  <c r="R528" i="79"/>
  <c r="BF531" i="79"/>
  <c r="AR531" i="79"/>
  <c r="V531" i="79"/>
  <c r="U531" i="79"/>
  <c r="T531" i="79"/>
  <c r="R531" i="79"/>
  <c r="M531" i="79"/>
  <c r="V535" i="79"/>
  <c r="M532" i="79"/>
  <c r="AR530" i="79"/>
  <c r="V530" i="79"/>
  <c r="T530" i="79"/>
  <c r="R530" i="79"/>
  <c r="BG255" i="78"/>
  <c r="BE255" i="78"/>
  <c r="BC255" i="78"/>
  <c r="BB255" i="78"/>
  <c r="BA255" i="78"/>
  <c r="AZ255" i="78"/>
  <c r="AY255" i="78"/>
  <c r="AN255" i="78"/>
  <c r="AM255" i="78"/>
  <c r="AL255" i="78"/>
  <c r="AK255" i="78"/>
  <c r="AJ255" i="78"/>
  <c r="AI255" i="78"/>
  <c r="AH255" i="78"/>
  <c r="AG255" i="78"/>
  <c r="AF255" i="78"/>
  <c r="AE255" i="78"/>
  <c r="AD255" i="78"/>
  <c r="AC255" i="78"/>
  <c r="O255" i="78"/>
  <c r="K255" i="78"/>
  <c r="I255" i="78"/>
  <c r="E255" i="78"/>
  <c r="B255" i="78"/>
  <c r="BG254" i="78"/>
  <c r="BE254" i="78"/>
  <c r="BC254" i="78"/>
  <c r="BB254" i="78"/>
  <c r="BA254" i="78"/>
  <c r="AZ254" i="78"/>
  <c r="AY254" i="78"/>
  <c r="AN254" i="78"/>
  <c r="AM254" i="78"/>
  <c r="AL254" i="78"/>
  <c r="AK254" i="78"/>
  <c r="AJ254" i="78"/>
  <c r="AI254" i="78"/>
  <c r="AH254" i="78"/>
  <c r="AG254" i="78"/>
  <c r="AF254" i="78"/>
  <c r="AE254" i="78"/>
  <c r="AD254" i="78"/>
  <c r="AC254" i="78"/>
  <c r="O254" i="78"/>
  <c r="K254" i="78"/>
  <c r="I254" i="78"/>
  <c r="E254" i="78"/>
  <c r="B254" i="78"/>
  <c r="BG253" i="78"/>
  <c r="BE253" i="78"/>
  <c r="BC253" i="78"/>
  <c r="BB253" i="78"/>
  <c r="BA253" i="78"/>
  <c r="AZ253" i="78"/>
  <c r="AY253" i="78"/>
  <c r="AN253" i="78"/>
  <c r="AM253" i="78"/>
  <c r="AL253" i="78"/>
  <c r="AK253" i="78"/>
  <c r="AJ253" i="78"/>
  <c r="AI253" i="78"/>
  <c r="AH253" i="78"/>
  <c r="AG253" i="78"/>
  <c r="AF253" i="78"/>
  <c r="AE253" i="78"/>
  <c r="AD253" i="78"/>
  <c r="AC253" i="78"/>
  <c r="O253" i="78"/>
  <c r="K253" i="78"/>
  <c r="I253" i="78"/>
  <c r="E253" i="78"/>
  <c r="B253" i="78"/>
  <c r="BG252" i="78"/>
  <c r="BE252" i="78"/>
  <c r="BC252" i="78"/>
  <c r="BB252" i="78"/>
  <c r="BA252" i="78"/>
  <c r="AZ252" i="78"/>
  <c r="AY252" i="78"/>
  <c r="AN252" i="78"/>
  <c r="AM252" i="78"/>
  <c r="AL252" i="78"/>
  <c r="AK252" i="78"/>
  <c r="AJ252" i="78"/>
  <c r="AI252" i="78"/>
  <c r="AH252" i="78"/>
  <c r="AG252" i="78"/>
  <c r="AF252" i="78"/>
  <c r="AE252" i="78"/>
  <c r="AD252" i="78"/>
  <c r="AC252" i="78"/>
  <c r="O252" i="78"/>
  <c r="K252" i="78"/>
  <c r="I252" i="78"/>
  <c r="E252" i="78"/>
  <c r="B252" i="78"/>
  <c r="BG251" i="78"/>
  <c r="BE251" i="78"/>
  <c r="BC251" i="78"/>
  <c r="BB251" i="78"/>
  <c r="BA251" i="78"/>
  <c r="AZ251" i="78"/>
  <c r="AY251" i="78"/>
  <c r="AN251" i="78"/>
  <c r="AM251" i="78"/>
  <c r="AL251" i="78"/>
  <c r="AK251" i="78"/>
  <c r="AJ251" i="78"/>
  <c r="AI251" i="78"/>
  <c r="AH251" i="78"/>
  <c r="AG251" i="78"/>
  <c r="AF251" i="78"/>
  <c r="AE251" i="78"/>
  <c r="AD251" i="78"/>
  <c r="AC251" i="78"/>
  <c r="O251" i="78"/>
  <c r="K251" i="78"/>
  <c r="I251" i="78"/>
  <c r="E251" i="78"/>
  <c r="B251" i="78"/>
  <c r="BG250" i="78"/>
  <c r="BE250" i="78"/>
  <c r="BC250" i="78"/>
  <c r="BB250" i="78"/>
  <c r="BA250" i="78"/>
  <c r="AZ250" i="78"/>
  <c r="AY250" i="78"/>
  <c r="AN250" i="78"/>
  <c r="AM250" i="78"/>
  <c r="AL250" i="78"/>
  <c r="AK250" i="78"/>
  <c r="AJ250" i="78"/>
  <c r="AI250" i="78"/>
  <c r="AH250" i="78"/>
  <c r="AG250" i="78"/>
  <c r="AF250" i="78"/>
  <c r="AE250" i="78"/>
  <c r="AD250" i="78"/>
  <c r="AC250" i="78"/>
  <c r="O250" i="78"/>
  <c r="K250" i="78"/>
  <c r="I250" i="78"/>
  <c r="E250" i="78"/>
  <c r="B250" i="78"/>
  <c r="BG249" i="78"/>
  <c r="BE249" i="78"/>
  <c r="BC249" i="78"/>
  <c r="BB249" i="78"/>
  <c r="BA249" i="78"/>
  <c r="AZ249" i="78"/>
  <c r="AY249" i="78"/>
  <c r="AN249" i="78"/>
  <c r="AM249" i="78"/>
  <c r="AL249" i="78"/>
  <c r="AK249" i="78"/>
  <c r="AJ249" i="78"/>
  <c r="AI249" i="78"/>
  <c r="AH249" i="78"/>
  <c r="AG249" i="78"/>
  <c r="AF249" i="78"/>
  <c r="AE249" i="78"/>
  <c r="AD249" i="78"/>
  <c r="AC249" i="78"/>
  <c r="O249" i="78"/>
  <c r="K249" i="78"/>
  <c r="I249" i="78"/>
  <c r="E249" i="78"/>
  <c r="B249" i="78"/>
  <c r="BG248" i="78"/>
  <c r="BE248" i="78"/>
  <c r="BC248" i="78"/>
  <c r="BB248" i="78"/>
  <c r="BA248" i="78"/>
  <c r="AZ248" i="78"/>
  <c r="AY248" i="78"/>
  <c r="AN248" i="78"/>
  <c r="AM248" i="78"/>
  <c r="AL248" i="78"/>
  <c r="AK248" i="78"/>
  <c r="AJ248" i="78"/>
  <c r="AI248" i="78"/>
  <c r="AH248" i="78"/>
  <c r="AG248" i="78"/>
  <c r="AF248" i="78"/>
  <c r="AE248" i="78"/>
  <c r="AD248" i="78"/>
  <c r="AC248" i="78"/>
  <c r="O248" i="78"/>
  <c r="K248" i="78"/>
  <c r="I248" i="78"/>
  <c r="E248" i="78"/>
  <c r="B248" i="78"/>
  <c r="BG247" i="78"/>
  <c r="BE247" i="78"/>
  <c r="BC247" i="78"/>
  <c r="BB247" i="78"/>
  <c r="BA247" i="78"/>
  <c r="AZ247" i="78"/>
  <c r="AY247" i="78"/>
  <c r="AN247" i="78"/>
  <c r="AM247" i="78"/>
  <c r="AL247" i="78"/>
  <c r="AK247" i="78"/>
  <c r="AJ247" i="78"/>
  <c r="AI247" i="78"/>
  <c r="AH247" i="78"/>
  <c r="AG247" i="78"/>
  <c r="AF247" i="78"/>
  <c r="AE247" i="78"/>
  <c r="AD247" i="78"/>
  <c r="AC247" i="78"/>
  <c r="O247" i="78"/>
  <c r="K247" i="78"/>
  <c r="I247" i="78"/>
  <c r="E247" i="78"/>
  <c r="B247" i="78"/>
  <c r="BG246" i="78"/>
  <c r="BE246" i="78"/>
  <c r="BC246" i="78"/>
  <c r="BB246" i="78"/>
  <c r="BA246" i="78"/>
  <c r="AZ246" i="78"/>
  <c r="AY246" i="78"/>
  <c r="AN246" i="78"/>
  <c r="AM246" i="78"/>
  <c r="AL246" i="78"/>
  <c r="AK246" i="78"/>
  <c r="AJ246" i="78"/>
  <c r="AI246" i="78"/>
  <c r="AH246" i="78"/>
  <c r="AG246" i="78"/>
  <c r="AF246" i="78"/>
  <c r="AE246" i="78"/>
  <c r="AD246" i="78"/>
  <c r="AC246" i="78"/>
  <c r="O246" i="78"/>
  <c r="K246" i="78"/>
  <c r="I246" i="78"/>
  <c r="E246" i="78"/>
  <c r="B246" i="78"/>
  <c r="BG245" i="78"/>
  <c r="BE245" i="78"/>
  <c r="BC245" i="78"/>
  <c r="BB245" i="78"/>
  <c r="BA245" i="78"/>
  <c r="AZ245" i="78"/>
  <c r="AY245" i="78"/>
  <c r="AN245" i="78"/>
  <c r="AM245" i="78"/>
  <c r="AL245" i="78"/>
  <c r="AK245" i="78"/>
  <c r="AJ245" i="78"/>
  <c r="AI245" i="78"/>
  <c r="AH245" i="78"/>
  <c r="AG245" i="78"/>
  <c r="AF245" i="78"/>
  <c r="AE245" i="78"/>
  <c r="AD245" i="78"/>
  <c r="AC245" i="78"/>
  <c r="O245" i="78"/>
  <c r="K245" i="78"/>
  <c r="I245" i="78"/>
  <c r="E245" i="78"/>
  <c r="B245" i="78"/>
  <c r="BG242" i="78"/>
  <c r="BE242" i="78"/>
  <c r="BC242" i="78"/>
  <c r="BB242" i="78"/>
  <c r="BA242" i="78"/>
  <c r="AZ242" i="78"/>
  <c r="AY242" i="78"/>
  <c r="AN242" i="78"/>
  <c r="AM242" i="78"/>
  <c r="AL242" i="78"/>
  <c r="AK242" i="78"/>
  <c r="AJ242" i="78"/>
  <c r="AI242" i="78"/>
  <c r="AH242" i="78"/>
  <c r="AG242" i="78"/>
  <c r="AF242" i="78"/>
  <c r="AE242" i="78"/>
  <c r="AD242" i="78"/>
  <c r="AC242" i="78"/>
  <c r="O242" i="78"/>
  <c r="K242" i="78"/>
  <c r="I242" i="78"/>
  <c r="E242" i="78"/>
  <c r="B242" i="78"/>
  <c r="BF237" i="78"/>
  <c r="AR237" i="78"/>
  <c r="AQ237" i="78"/>
  <c r="AA237" i="78"/>
  <c r="V237" i="78"/>
  <c r="U237" i="78"/>
  <c r="T237" i="78"/>
  <c r="S237" i="78"/>
  <c r="R237" i="78"/>
  <c r="M237" i="78"/>
  <c r="Z237" i="78" s="1"/>
  <c r="BF235" i="78"/>
  <c r="AR235" i="78"/>
  <c r="AS235" i="78" s="1"/>
  <c r="AQ235" i="78"/>
  <c r="AA235" i="78"/>
  <c r="V235" i="78"/>
  <c r="U235" i="78"/>
  <c r="X235" i="78" s="1"/>
  <c r="T235" i="78"/>
  <c r="S235" i="78"/>
  <c r="R235" i="78"/>
  <c r="M235" i="78"/>
  <c r="Z235" i="78" s="1"/>
  <c r="BF230" i="78"/>
  <c r="AR230" i="78"/>
  <c r="AQ230" i="78"/>
  <c r="AA230" i="78"/>
  <c r="V230" i="78"/>
  <c r="U230" i="78"/>
  <c r="T230" i="78"/>
  <c r="S230" i="78"/>
  <c r="R230" i="78"/>
  <c r="M230" i="78"/>
  <c r="Z230" i="78" s="1"/>
  <c r="BF228" i="78"/>
  <c r="AR228" i="78"/>
  <c r="AQ228" i="78"/>
  <c r="AA228" i="78"/>
  <c r="V228" i="78"/>
  <c r="U228" i="78"/>
  <c r="T228" i="78"/>
  <c r="S228" i="78"/>
  <c r="R228" i="78"/>
  <c r="M228" i="78"/>
  <c r="Z228" i="78" s="1"/>
  <c r="BF226" i="78"/>
  <c r="AR226" i="78"/>
  <c r="AS226" i="78" s="1"/>
  <c r="AQ226" i="78"/>
  <c r="AA226" i="78"/>
  <c r="V226" i="78"/>
  <c r="U226" i="78"/>
  <c r="T226" i="78"/>
  <c r="S226" i="78"/>
  <c r="R226" i="78"/>
  <c r="M226" i="78"/>
  <c r="Z226" i="78" s="1"/>
  <c r="BF220" i="78"/>
  <c r="AR220" i="78"/>
  <c r="AQ220" i="78"/>
  <c r="AA220" i="78"/>
  <c r="V220" i="78"/>
  <c r="U220" i="78"/>
  <c r="X220" i="78" s="1"/>
  <c r="T220" i="78"/>
  <c r="S220" i="78"/>
  <c r="R220" i="78"/>
  <c r="M220" i="78"/>
  <c r="Z220" i="78" s="1"/>
  <c r="BF217" i="78"/>
  <c r="AR217" i="78"/>
  <c r="AS217" i="78" s="1"/>
  <c r="AQ217" i="78"/>
  <c r="AA217" i="78"/>
  <c r="V217" i="78"/>
  <c r="U217" i="78"/>
  <c r="T217" i="78"/>
  <c r="S217" i="78"/>
  <c r="R217" i="78"/>
  <c r="M217" i="78"/>
  <c r="Z217" i="78" s="1"/>
  <c r="BF216" i="78"/>
  <c r="AR216" i="78"/>
  <c r="AQ216" i="78"/>
  <c r="AA216" i="78"/>
  <c r="V216" i="78"/>
  <c r="U216" i="78"/>
  <c r="T216" i="78"/>
  <c r="S216" i="78"/>
  <c r="R216" i="78"/>
  <c r="M216" i="78"/>
  <c r="Z216" i="78" s="1"/>
  <c r="BF214" i="78"/>
  <c r="AR214" i="78"/>
  <c r="AS214" i="78" s="1"/>
  <c r="AQ214" i="78"/>
  <c r="AA214" i="78"/>
  <c r="V214" i="78"/>
  <c r="U214" i="78"/>
  <c r="T214" i="78"/>
  <c r="S214" i="78"/>
  <c r="R214" i="78"/>
  <c r="M214" i="78"/>
  <c r="Z214" i="78" s="1"/>
  <c r="BF213" i="78"/>
  <c r="AR213" i="78"/>
  <c r="AS213" i="78" s="1"/>
  <c r="AT213" i="78" s="1"/>
  <c r="AU213" i="78" s="1"/>
  <c r="AV213" i="78" s="1"/>
  <c r="AQ213" i="78"/>
  <c r="AA213" i="78"/>
  <c r="V213" i="78"/>
  <c r="U213" i="78"/>
  <c r="X213" i="78" s="1"/>
  <c r="T213" i="78"/>
  <c r="S213" i="78"/>
  <c r="R213" i="78"/>
  <c r="M213" i="78"/>
  <c r="Z213" i="78" s="1"/>
  <c r="BF205" i="78"/>
  <c r="AR205" i="78"/>
  <c r="AQ205" i="78"/>
  <c r="AA205" i="78"/>
  <c r="V205" i="78"/>
  <c r="U205" i="78"/>
  <c r="T205" i="78"/>
  <c r="S205" i="78"/>
  <c r="R205" i="78"/>
  <c r="M205" i="78"/>
  <c r="Z205" i="78" s="1"/>
  <c r="BF204" i="78"/>
  <c r="AR204" i="78"/>
  <c r="AQ204" i="78"/>
  <c r="AA204" i="78"/>
  <c r="V204" i="78"/>
  <c r="U204" i="78"/>
  <c r="T204" i="78"/>
  <c r="S204" i="78"/>
  <c r="R204" i="78"/>
  <c r="M204" i="78"/>
  <c r="Z204" i="78" s="1"/>
  <c r="BF198" i="78"/>
  <c r="AR198" i="78"/>
  <c r="AS198" i="78" s="1"/>
  <c r="AT198" i="78" s="1"/>
  <c r="AU198" i="78" s="1"/>
  <c r="AV198" i="78" s="1"/>
  <c r="AQ198" i="78"/>
  <c r="AA198" i="78"/>
  <c r="V198" i="78"/>
  <c r="U198" i="78"/>
  <c r="T198" i="78"/>
  <c r="S198" i="78"/>
  <c r="R198" i="78"/>
  <c r="M198" i="78"/>
  <c r="Z198" i="78" s="1"/>
  <c r="BF196" i="78"/>
  <c r="AR196" i="78"/>
  <c r="AS196" i="78" s="1"/>
  <c r="AT196" i="78" s="1"/>
  <c r="AU196" i="78" s="1"/>
  <c r="AV196" i="78" s="1"/>
  <c r="AQ196" i="78"/>
  <c r="AA196" i="78"/>
  <c r="V196" i="78"/>
  <c r="U196" i="78"/>
  <c r="X196" i="78" s="1"/>
  <c r="T196" i="78"/>
  <c r="S196" i="78"/>
  <c r="R196" i="78"/>
  <c r="M196" i="78"/>
  <c r="Z196" i="78" s="1"/>
  <c r="BF189" i="78"/>
  <c r="AR189" i="78"/>
  <c r="AQ189" i="78"/>
  <c r="AA189" i="78"/>
  <c r="V189" i="78"/>
  <c r="U189" i="78"/>
  <c r="T189" i="78"/>
  <c r="S189" i="78"/>
  <c r="R189" i="78"/>
  <c r="M189" i="78"/>
  <c r="Z189" i="78" s="1"/>
  <c r="BF183" i="78"/>
  <c r="AR183" i="78"/>
  <c r="AQ183" i="78"/>
  <c r="AA183" i="78"/>
  <c r="V183" i="78"/>
  <c r="U183" i="78"/>
  <c r="T183" i="78"/>
  <c r="S183" i="78"/>
  <c r="R183" i="78"/>
  <c r="M183" i="78"/>
  <c r="Z183" i="78" s="1"/>
  <c r="BF175" i="78"/>
  <c r="AR175" i="78"/>
  <c r="AS175" i="78" s="1"/>
  <c r="AQ175" i="78"/>
  <c r="AA175" i="78"/>
  <c r="V175" i="78"/>
  <c r="U175" i="78"/>
  <c r="T175" i="78"/>
  <c r="S175" i="78"/>
  <c r="R175" i="78"/>
  <c r="M175" i="78"/>
  <c r="Z175" i="78" s="1"/>
  <c r="BF171" i="78"/>
  <c r="AR171" i="78"/>
  <c r="AS171" i="78" s="1"/>
  <c r="AT171" i="78" s="1"/>
  <c r="AU171" i="78" s="1"/>
  <c r="AV171" i="78" s="1"/>
  <c r="AQ171" i="78"/>
  <c r="AA171" i="78"/>
  <c r="Z171" i="78"/>
  <c r="V171" i="78"/>
  <c r="U171" i="78"/>
  <c r="X171" i="78" s="1"/>
  <c r="T171" i="78"/>
  <c r="S171" i="78"/>
  <c r="R171" i="78"/>
  <c r="M171" i="78"/>
  <c r="J171" i="78" s="1"/>
  <c r="AP171" i="78" s="1"/>
  <c r="BF169" i="78"/>
  <c r="AR169" i="78"/>
  <c r="AQ169" i="78"/>
  <c r="AA169" i="78"/>
  <c r="V169" i="78"/>
  <c r="U169" i="78"/>
  <c r="T169" i="78"/>
  <c r="S169" i="78"/>
  <c r="R169" i="78"/>
  <c r="M169" i="78"/>
  <c r="Z169" i="78" s="1"/>
  <c r="BF166" i="78"/>
  <c r="AR166" i="78"/>
  <c r="AQ166" i="78"/>
  <c r="AA166" i="78"/>
  <c r="V166" i="78"/>
  <c r="U166" i="78"/>
  <c r="T166" i="78"/>
  <c r="S166" i="78"/>
  <c r="R166" i="78"/>
  <c r="M166" i="78"/>
  <c r="Z166" i="78" s="1"/>
  <c r="BF161" i="78"/>
  <c r="AR161" i="78"/>
  <c r="AS161" i="78" s="1"/>
  <c r="AT161" i="78" s="1"/>
  <c r="AU161" i="78" s="1"/>
  <c r="AV161" i="78" s="1"/>
  <c r="AQ161" i="78"/>
  <c r="AA161" i="78"/>
  <c r="V161" i="78"/>
  <c r="U161" i="78"/>
  <c r="T161" i="78"/>
  <c r="S161" i="78"/>
  <c r="R161" i="78"/>
  <c r="M161" i="78"/>
  <c r="Z161" i="78" s="1"/>
  <c r="BF154" i="78"/>
  <c r="AR154" i="78"/>
  <c r="AQ154" i="78"/>
  <c r="AA154" i="78"/>
  <c r="V154" i="78"/>
  <c r="U154" i="78"/>
  <c r="X154" i="78" s="1"/>
  <c r="T154" i="78"/>
  <c r="S154" i="78"/>
  <c r="R154" i="78"/>
  <c r="M154" i="78"/>
  <c r="Z154" i="78" s="1"/>
  <c r="BF152" i="78"/>
  <c r="AR152" i="78"/>
  <c r="AQ152" i="78"/>
  <c r="AA152" i="78"/>
  <c r="V152" i="78"/>
  <c r="U152" i="78"/>
  <c r="T152" i="78"/>
  <c r="S152" i="78"/>
  <c r="R152" i="78"/>
  <c r="M152" i="78"/>
  <c r="Z152" i="78" s="1"/>
  <c r="BF137" i="78"/>
  <c r="AR137" i="78"/>
  <c r="AQ137" i="78"/>
  <c r="AA137" i="78"/>
  <c r="V137" i="78"/>
  <c r="U137" i="78"/>
  <c r="T137" i="78"/>
  <c r="S137" i="78"/>
  <c r="R137" i="78"/>
  <c r="M137" i="78"/>
  <c r="Z137" i="78" s="1"/>
  <c r="BF135" i="78"/>
  <c r="AR135" i="78"/>
  <c r="AS135" i="78" s="1"/>
  <c r="AT135" i="78" s="1"/>
  <c r="AU135" i="78" s="1"/>
  <c r="AV135" i="78" s="1"/>
  <c r="AQ135" i="78"/>
  <c r="AA135" i="78"/>
  <c r="V135" i="78"/>
  <c r="U135" i="78"/>
  <c r="T135" i="78"/>
  <c r="S135" i="78"/>
  <c r="R135" i="78"/>
  <c r="M135" i="78"/>
  <c r="Z135" i="78" s="1"/>
  <c r="BF131" i="78"/>
  <c r="AR131" i="78"/>
  <c r="AQ131" i="78"/>
  <c r="AA131" i="78"/>
  <c r="V131" i="78"/>
  <c r="U131" i="78"/>
  <c r="X131" i="78" s="1"/>
  <c r="T131" i="78"/>
  <c r="S131" i="78"/>
  <c r="R131" i="78"/>
  <c r="M131" i="78"/>
  <c r="Z131" i="78" s="1"/>
  <c r="J131" i="78"/>
  <c r="AP131" i="78" s="1"/>
  <c r="BF124" i="78"/>
  <c r="AR124" i="78"/>
  <c r="AQ124" i="78"/>
  <c r="AA124" i="78"/>
  <c r="V124" i="78"/>
  <c r="U124" i="78"/>
  <c r="T124" i="78"/>
  <c r="S124" i="78"/>
  <c r="R124" i="78"/>
  <c r="M124" i="78"/>
  <c r="Z124" i="78" s="1"/>
  <c r="BF119" i="78"/>
  <c r="AR119" i="78"/>
  <c r="AQ119" i="78"/>
  <c r="AA119" i="78"/>
  <c r="V119" i="78"/>
  <c r="U119" i="78"/>
  <c r="T119" i="78"/>
  <c r="S119" i="78"/>
  <c r="R119" i="78"/>
  <c r="M119" i="78"/>
  <c r="Z119" i="78" s="1"/>
  <c r="BF113" i="78"/>
  <c r="AR113" i="78"/>
  <c r="AS113" i="78" s="1"/>
  <c r="AQ113" i="78"/>
  <c r="AA113" i="78"/>
  <c r="V113" i="78"/>
  <c r="U113" i="78"/>
  <c r="T113" i="78"/>
  <c r="S113" i="78"/>
  <c r="R113" i="78"/>
  <c r="M113" i="78"/>
  <c r="Z113" i="78" s="1"/>
  <c r="BF110" i="78"/>
  <c r="AR110" i="78"/>
  <c r="AQ110" i="78"/>
  <c r="AA110" i="78"/>
  <c r="V110" i="78"/>
  <c r="U110" i="78"/>
  <c r="X110" i="78" s="1"/>
  <c r="T110" i="78"/>
  <c r="S110" i="78"/>
  <c r="R110" i="78"/>
  <c r="M110" i="78"/>
  <c r="Z110" i="78" s="1"/>
  <c r="BF108" i="78"/>
  <c r="AR108" i="78"/>
  <c r="AQ108" i="78"/>
  <c r="AA108" i="78"/>
  <c r="V108" i="78"/>
  <c r="U108" i="78"/>
  <c r="T108" i="78"/>
  <c r="S108" i="78"/>
  <c r="R108" i="78"/>
  <c r="M108" i="78"/>
  <c r="Z108" i="78" s="1"/>
  <c r="BF107" i="78"/>
  <c r="AR107" i="78"/>
  <c r="AQ107" i="78"/>
  <c r="AA107" i="78"/>
  <c r="V107" i="78"/>
  <c r="U107" i="78"/>
  <c r="T107" i="78"/>
  <c r="S107" i="78"/>
  <c r="R107" i="78"/>
  <c r="M107" i="78"/>
  <c r="Z107" i="78" s="1"/>
  <c r="BF103" i="78"/>
  <c r="AR103" i="78"/>
  <c r="AS103" i="78" s="1"/>
  <c r="AQ103" i="78"/>
  <c r="AA103" i="78"/>
  <c r="V103" i="78"/>
  <c r="U103" i="78"/>
  <c r="T103" i="78"/>
  <c r="S103" i="78"/>
  <c r="R103" i="78"/>
  <c r="M103" i="78"/>
  <c r="Z103" i="78" s="1"/>
  <c r="BF101" i="78"/>
  <c r="AR101" i="78"/>
  <c r="AQ101" i="78"/>
  <c r="AA101" i="78"/>
  <c r="V101" i="78"/>
  <c r="U101" i="78"/>
  <c r="X101" i="78" s="1"/>
  <c r="T101" i="78"/>
  <c r="S101" i="78"/>
  <c r="R101" i="78"/>
  <c r="M101" i="78"/>
  <c r="Z101" i="78" s="1"/>
  <c r="BF95" i="78"/>
  <c r="AR95" i="78"/>
  <c r="AQ95" i="78"/>
  <c r="AA95" i="78"/>
  <c r="V95" i="78"/>
  <c r="U95" i="78"/>
  <c r="T95" i="78"/>
  <c r="S95" i="78"/>
  <c r="R95" i="78"/>
  <c r="M95" i="78"/>
  <c r="Z95" i="78" s="1"/>
  <c r="BF86" i="78"/>
  <c r="AR86" i="78"/>
  <c r="AQ86" i="78"/>
  <c r="AA86" i="78"/>
  <c r="V86" i="78"/>
  <c r="U86" i="78"/>
  <c r="T86" i="78"/>
  <c r="S86" i="78"/>
  <c r="R86" i="78"/>
  <c r="M86" i="78"/>
  <c r="Z86" i="78" s="1"/>
  <c r="BF81" i="78"/>
  <c r="AR81" i="78"/>
  <c r="AS81" i="78" s="1"/>
  <c r="AQ81" i="78"/>
  <c r="AA81" i="78"/>
  <c r="V81" i="78"/>
  <c r="U81" i="78"/>
  <c r="T81" i="78"/>
  <c r="S81" i="78"/>
  <c r="R81" i="78"/>
  <c r="M81" i="78"/>
  <c r="Z81" i="78" s="1"/>
  <c r="BF78" i="78"/>
  <c r="AR78" i="78"/>
  <c r="AQ78" i="78"/>
  <c r="AA78" i="78"/>
  <c r="V78" i="78"/>
  <c r="U78" i="78"/>
  <c r="X78" i="78" s="1"/>
  <c r="T78" i="78"/>
  <c r="S78" i="78"/>
  <c r="R78" i="78"/>
  <c r="M78" i="78"/>
  <c r="Z78" i="78" s="1"/>
  <c r="BF67" i="78"/>
  <c r="AR67" i="78"/>
  <c r="AQ67" i="78"/>
  <c r="AA67" i="78"/>
  <c r="V67" i="78"/>
  <c r="U67" i="78"/>
  <c r="T67" i="78"/>
  <c r="S67" i="78"/>
  <c r="R67" i="78"/>
  <c r="M67" i="78"/>
  <c r="Z67" i="78" s="1"/>
  <c r="BF58" i="78"/>
  <c r="AR58" i="78"/>
  <c r="AQ58" i="78"/>
  <c r="AA58" i="78"/>
  <c r="V58" i="78"/>
  <c r="U58" i="78"/>
  <c r="T58" i="78"/>
  <c r="S58" i="78"/>
  <c r="R58" i="78"/>
  <c r="M58" i="78"/>
  <c r="Z58" i="78" s="1"/>
  <c r="BF56" i="78"/>
  <c r="AR56" i="78"/>
  <c r="AS56" i="78" s="1"/>
  <c r="AT56" i="78" s="1"/>
  <c r="AU56" i="78" s="1"/>
  <c r="AV56" i="78" s="1"/>
  <c r="AQ56" i="78"/>
  <c r="AA56" i="78"/>
  <c r="V56" i="78"/>
  <c r="U56" i="78"/>
  <c r="X56" i="78" s="1"/>
  <c r="T56" i="78"/>
  <c r="S56" i="78"/>
  <c r="R56" i="78"/>
  <c r="M56" i="78"/>
  <c r="Z56" i="78" s="1"/>
  <c r="BF51" i="78"/>
  <c r="AR51" i="78"/>
  <c r="AQ51" i="78"/>
  <c r="AA51" i="78"/>
  <c r="V51" i="78"/>
  <c r="U51" i="78"/>
  <c r="X51" i="78" s="1"/>
  <c r="T51" i="78"/>
  <c r="S51" i="78"/>
  <c r="R51" i="78"/>
  <c r="M51" i="78"/>
  <c r="Z51" i="78" s="1"/>
  <c r="BF49" i="78"/>
  <c r="AR49" i="78"/>
  <c r="AQ49" i="78"/>
  <c r="AA49" i="78"/>
  <c r="V49" i="78"/>
  <c r="U49" i="78"/>
  <c r="T49" i="78"/>
  <c r="S49" i="78"/>
  <c r="R49" i="78"/>
  <c r="M49" i="78"/>
  <c r="Z49" i="78" s="1"/>
  <c r="BF48" i="78"/>
  <c r="AR48" i="78"/>
  <c r="AQ48" i="78"/>
  <c r="AA48" i="78"/>
  <c r="V48" i="78"/>
  <c r="U48" i="78"/>
  <c r="T48" i="78"/>
  <c r="S48" i="78"/>
  <c r="R48" i="78"/>
  <c r="M48" i="78"/>
  <c r="Z48" i="78" s="1"/>
  <c r="BF46" i="78"/>
  <c r="AR46" i="78"/>
  <c r="AS46" i="78" s="1"/>
  <c r="AQ46" i="78"/>
  <c r="AA46" i="78"/>
  <c r="V46" i="78"/>
  <c r="U46" i="78"/>
  <c r="X46" i="78" s="1"/>
  <c r="T46" i="78"/>
  <c r="S46" i="78"/>
  <c r="R46" i="78"/>
  <c r="M46" i="78"/>
  <c r="Z46" i="78" s="1"/>
  <c r="BF44" i="78"/>
  <c r="AR44" i="78"/>
  <c r="AQ44" i="78"/>
  <c r="AA44" i="78"/>
  <c r="V44" i="78"/>
  <c r="U44" i="78"/>
  <c r="X44" i="78" s="1"/>
  <c r="T44" i="78"/>
  <c r="S44" i="78"/>
  <c r="R44" i="78"/>
  <c r="M44" i="78"/>
  <c r="Z44" i="78" s="1"/>
  <c r="BF35" i="78"/>
  <c r="AR35" i="78"/>
  <c r="AQ35" i="78"/>
  <c r="AA35" i="78"/>
  <c r="V35" i="78"/>
  <c r="U35" i="78"/>
  <c r="T35" i="78"/>
  <c r="S35" i="78"/>
  <c r="R35" i="78"/>
  <c r="M35" i="78"/>
  <c r="Z35" i="78" s="1"/>
  <c r="BF33" i="78"/>
  <c r="AR33" i="78"/>
  <c r="AQ33" i="78"/>
  <c r="AA33" i="78"/>
  <c r="V33" i="78"/>
  <c r="U33" i="78"/>
  <c r="T33" i="78"/>
  <c r="S33" i="78"/>
  <c r="R33" i="78"/>
  <c r="M33" i="78"/>
  <c r="Z33" i="78" s="1"/>
  <c r="BF28" i="78"/>
  <c r="AR28" i="78"/>
  <c r="AS28" i="78" s="1"/>
  <c r="AQ28" i="78"/>
  <c r="AA28" i="78"/>
  <c r="V28" i="78"/>
  <c r="U28" i="78"/>
  <c r="X28" i="78" s="1"/>
  <c r="T28" i="78"/>
  <c r="S28" i="78"/>
  <c r="R28" i="78"/>
  <c r="M28" i="78"/>
  <c r="Z28" i="78" s="1"/>
  <c r="BF27" i="78"/>
  <c r="AR27" i="78"/>
  <c r="AS27" i="78" s="1"/>
  <c r="AT27" i="78" s="1"/>
  <c r="AU27" i="78" s="1"/>
  <c r="AV27" i="78" s="1"/>
  <c r="AQ27" i="78"/>
  <c r="AA27" i="78"/>
  <c r="V27" i="78"/>
  <c r="U27" i="78"/>
  <c r="X27" i="78" s="1"/>
  <c r="T27" i="78"/>
  <c r="S27" i="78"/>
  <c r="R27" i="78"/>
  <c r="M27" i="78"/>
  <c r="Z27" i="78" s="1"/>
  <c r="J27" i="78"/>
  <c r="AP27" i="78" s="1"/>
  <c r="BF21" i="78"/>
  <c r="AR21" i="78"/>
  <c r="AQ21" i="78"/>
  <c r="AA21" i="78"/>
  <c r="V21" i="78"/>
  <c r="U21" i="78"/>
  <c r="T21" i="78"/>
  <c r="S21" i="78"/>
  <c r="R21" i="78"/>
  <c r="M21" i="78"/>
  <c r="Z21" i="78" s="1"/>
  <c r="BF14" i="78"/>
  <c r="AR14" i="78"/>
  <c r="AQ14" i="78"/>
  <c r="AA14" i="78"/>
  <c r="V14" i="78"/>
  <c r="U14" i="78"/>
  <c r="T14" i="78"/>
  <c r="S14" i="78"/>
  <c r="R14" i="78"/>
  <c r="M14" i="78"/>
  <c r="Z14" i="78" s="1"/>
  <c r="BF222" i="78"/>
  <c r="AR222" i="78"/>
  <c r="AS222" i="78" s="1"/>
  <c r="AQ222" i="78"/>
  <c r="AA222" i="78"/>
  <c r="V222" i="78"/>
  <c r="U222" i="78"/>
  <c r="T222" i="78"/>
  <c r="S222" i="78"/>
  <c r="R222" i="78"/>
  <c r="M222" i="78"/>
  <c r="Z222" i="78" s="1"/>
  <c r="BF218" i="78"/>
  <c r="AR218" i="78"/>
  <c r="AQ218" i="78"/>
  <c r="AA218" i="78"/>
  <c r="V218" i="78"/>
  <c r="U218" i="78"/>
  <c r="T218" i="78"/>
  <c r="S218" i="78"/>
  <c r="R218" i="78"/>
  <c r="M218" i="78"/>
  <c r="Z218" i="78" s="1"/>
  <c r="BF184" i="78"/>
  <c r="AR184" i="78"/>
  <c r="AQ184" i="78"/>
  <c r="AA184" i="78"/>
  <c r="V184" i="78"/>
  <c r="U184" i="78"/>
  <c r="T184" i="78"/>
  <c r="S184" i="78"/>
  <c r="R184" i="78"/>
  <c r="M184" i="78"/>
  <c r="Z184" i="78" s="1"/>
  <c r="BF178" i="78"/>
  <c r="AR178" i="78"/>
  <c r="AQ178" i="78"/>
  <c r="AA178" i="78"/>
  <c r="Z178" i="78"/>
  <c r="V178" i="78"/>
  <c r="U178" i="78"/>
  <c r="T178" i="78"/>
  <c r="S178" i="78"/>
  <c r="R178" i="78"/>
  <c r="M178" i="78"/>
  <c r="J178" i="78" s="1"/>
  <c r="BF176" i="78"/>
  <c r="AR176" i="78"/>
  <c r="AS176" i="78" s="1"/>
  <c r="AT176" i="78" s="1"/>
  <c r="AU176" i="78" s="1"/>
  <c r="AV176" i="78" s="1"/>
  <c r="AQ176" i="78"/>
  <c r="AA176" i="78"/>
  <c r="V176" i="78"/>
  <c r="U176" i="78"/>
  <c r="T176" i="78"/>
  <c r="S176" i="78"/>
  <c r="R176" i="78"/>
  <c r="M176" i="78"/>
  <c r="Z176" i="78" s="1"/>
  <c r="BF170" i="78"/>
  <c r="AR170" i="78"/>
  <c r="AQ170" i="78"/>
  <c r="AA170" i="78"/>
  <c r="V170" i="78"/>
  <c r="U170" i="78"/>
  <c r="X170" i="78" s="1"/>
  <c r="T170" i="78"/>
  <c r="S170" i="78"/>
  <c r="R170" i="78"/>
  <c r="M170" i="78"/>
  <c r="Z170" i="78" s="1"/>
  <c r="BF167" i="78"/>
  <c r="AR167" i="78"/>
  <c r="AQ167" i="78"/>
  <c r="AA167" i="78"/>
  <c r="V167" i="78"/>
  <c r="U167" i="78"/>
  <c r="T167" i="78"/>
  <c r="S167" i="78"/>
  <c r="R167" i="78"/>
  <c r="M167" i="78"/>
  <c r="Z167" i="78" s="1"/>
  <c r="BF162" i="78"/>
  <c r="AR162" i="78"/>
  <c r="AQ162" i="78"/>
  <c r="AA162" i="78"/>
  <c r="V162" i="78"/>
  <c r="U162" i="78"/>
  <c r="T162" i="78"/>
  <c r="S162" i="78"/>
  <c r="R162" i="78"/>
  <c r="M162" i="78"/>
  <c r="Z162" i="78" s="1"/>
  <c r="BF136" i="78"/>
  <c r="AR136" i="78"/>
  <c r="AS136" i="78" s="1"/>
  <c r="AT136" i="78" s="1"/>
  <c r="AU136" i="78" s="1"/>
  <c r="AV136" i="78" s="1"/>
  <c r="AQ136" i="78"/>
  <c r="AA136" i="78"/>
  <c r="V136" i="78"/>
  <c r="U136" i="78"/>
  <c r="W136" i="78" s="1"/>
  <c r="T136" i="78"/>
  <c r="S136" i="78"/>
  <c r="R136" i="78"/>
  <c r="M136" i="78"/>
  <c r="Z136" i="78" s="1"/>
  <c r="BF134" i="78"/>
  <c r="AR134" i="78"/>
  <c r="AQ134" i="78"/>
  <c r="AA134" i="78"/>
  <c r="Z134" i="78"/>
  <c r="V134" i="78"/>
  <c r="U134" i="78"/>
  <c r="X134" i="78" s="1"/>
  <c r="T134" i="78"/>
  <c r="S134" i="78"/>
  <c r="R134" i="78"/>
  <c r="M134" i="78"/>
  <c r="J134" i="78" s="1"/>
  <c r="AP134" i="78" s="1"/>
  <c r="BF125" i="78"/>
  <c r="AR125" i="78"/>
  <c r="AQ125" i="78"/>
  <c r="AA125" i="78"/>
  <c r="V125" i="78"/>
  <c r="U125" i="78"/>
  <c r="T125" i="78"/>
  <c r="S125" i="78"/>
  <c r="R125" i="78"/>
  <c r="M125" i="78"/>
  <c r="Z125" i="78" s="1"/>
  <c r="BF104" i="78"/>
  <c r="AR104" i="78"/>
  <c r="AQ104" i="78"/>
  <c r="AA104" i="78"/>
  <c r="V104" i="78"/>
  <c r="U104" i="78"/>
  <c r="T104" i="78"/>
  <c r="S104" i="78"/>
  <c r="R104" i="78"/>
  <c r="M104" i="78"/>
  <c r="Z104" i="78" s="1"/>
  <c r="BF158" i="78"/>
  <c r="AR158" i="78"/>
  <c r="AS158" i="78" s="1"/>
  <c r="AT158" i="78" s="1"/>
  <c r="AU158" i="78" s="1"/>
  <c r="AV158" i="78" s="1"/>
  <c r="AQ158" i="78"/>
  <c r="AA158" i="78"/>
  <c r="V158" i="78"/>
  <c r="U158" i="78"/>
  <c r="W158" i="78" s="1"/>
  <c r="T158" i="78"/>
  <c r="S158" i="78"/>
  <c r="R158" i="78"/>
  <c r="M158" i="78"/>
  <c r="Z158" i="78" s="1"/>
  <c r="BF121" i="78"/>
  <c r="AR121" i="78"/>
  <c r="AQ121" i="78"/>
  <c r="AA121" i="78"/>
  <c r="V121" i="78"/>
  <c r="U121" i="78"/>
  <c r="X121" i="78" s="1"/>
  <c r="T121" i="78"/>
  <c r="S121" i="78"/>
  <c r="R121" i="78"/>
  <c r="M121" i="78"/>
  <c r="Z121" i="78" s="1"/>
  <c r="BF118" i="78"/>
  <c r="AR118" i="78"/>
  <c r="AQ118" i="78"/>
  <c r="AA118" i="78"/>
  <c r="V118" i="78"/>
  <c r="U118" i="78"/>
  <c r="T118" i="78"/>
  <c r="S118" i="78"/>
  <c r="R118" i="78"/>
  <c r="M118" i="78"/>
  <c r="Z118" i="78" s="1"/>
  <c r="BF100" i="78"/>
  <c r="AR100" i="78"/>
  <c r="AQ100" i="78"/>
  <c r="AA100" i="78"/>
  <c r="V100" i="78"/>
  <c r="U100" i="78"/>
  <c r="T100" i="78"/>
  <c r="S100" i="78"/>
  <c r="R100" i="78"/>
  <c r="M100" i="78"/>
  <c r="Z100" i="78" s="1"/>
  <c r="BF99" i="78"/>
  <c r="AR99" i="78"/>
  <c r="AS99" i="78" s="1"/>
  <c r="AT99" i="78" s="1"/>
  <c r="AU99" i="78" s="1"/>
  <c r="AV99" i="78" s="1"/>
  <c r="AQ99" i="78"/>
  <c r="AA99" i="78"/>
  <c r="V99" i="78"/>
  <c r="U99" i="78"/>
  <c r="W99" i="78" s="1"/>
  <c r="T99" i="78"/>
  <c r="S99" i="78"/>
  <c r="R99" i="78"/>
  <c r="M99" i="78"/>
  <c r="Z99" i="78" s="1"/>
  <c r="BF97" i="78"/>
  <c r="AR97" i="78"/>
  <c r="AQ97" i="78"/>
  <c r="AA97" i="78"/>
  <c r="V97" i="78"/>
  <c r="U97" i="78"/>
  <c r="X97" i="78" s="1"/>
  <c r="T97" i="78"/>
  <c r="S97" i="78"/>
  <c r="R97" i="78"/>
  <c r="M97" i="78"/>
  <c r="Z97" i="78" s="1"/>
  <c r="BF90" i="78"/>
  <c r="AR90" i="78"/>
  <c r="AQ90" i="78"/>
  <c r="AA90" i="78"/>
  <c r="V90" i="78"/>
  <c r="U90" i="78"/>
  <c r="T90" i="78"/>
  <c r="S90" i="78"/>
  <c r="R90" i="78"/>
  <c r="M90" i="78"/>
  <c r="Z90" i="78" s="1"/>
  <c r="BF85" i="78"/>
  <c r="AR85" i="78"/>
  <c r="AQ85" i="78"/>
  <c r="AA85" i="78"/>
  <c r="Z85" i="78"/>
  <c r="V85" i="78"/>
  <c r="U85" i="78"/>
  <c r="T85" i="78"/>
  <c r="S85" i="78"/>
  <c r="R85" i="78"/>
  <c r="M85" i="78"/>
  <c r="J85" i="78" s="1"/>
  <c r="AP85" i="78" s="1"/>
  <c r="BF74" i="78"/>
  <c r="AR74" i="78"/>
  <c r="AS74" i="78" s="1"/>
  <c r="AT74" i="78" s="1"/>
  <c r="AU74" i="78" s="1"/>
  <c r="AV74" i="78" s="1"/>
  <c r="AQ74" i="78"/>
  <c r="AA74" i="78"/>
  <c r="V74" i="78"/>
  <c r="U74" i="78"/>
  <c r="X74" i="78" s="1"/>
  <c r="T74" i="78"/>
  <c r="S74" i="78"/>
  <c r="R74" i="78"/>
  <c r="M74" i="78"/>
  <c r="Z74" i="78" s="1"/>
  <c r="BF50" i="78"/>
  <c r="AR50" i="78"/>
  <c r="AQ50" i="78"/>
  <c r="AA50" i="78"/>
  <c r="V50" i="78"/>
  <c r="U50" i="78"/>
  <c r="X50" i="78" s="1"/>
  <c r="T50" i="78"/>
  <c r="S50" i="78"/>
  <c r="R50" i="78"/>
  <c r="M50" i="78"/>
  <c r="Z50" i="78" s="1"/>
  <c r="BF37" i="78"/>
  <c r="AR37" i="78"/>
  <c r="AQ37" i="78"/>
  <c r="AA37" i="78"/>
  <c r="V37" i="78"/>
  <c r="U37" i="78"/>
  <c r="T37" i="78"/>
  <c r="S37" i="78"/>
  <c r="R37" i="78"/>
  <c r="M37" i="78"/>
  <c r="Z37" i="78" s="1"/>
  <c r="BF31" i="78"/>
  <c r="AR31" i="78"/>
  <c r="AQ31" i="78"/>
  <c r="AA31" i="78"/>
  <c r="V31" i="78"/>
  <c r="U31" i="78"/>
  <c r="X31" i="78" s="1"/>
  <c r="T31" i="78"/>
  <c r="S31" i="78"/>
  <c r="R31" i="78"/>
  <c r="M31" i="78"/>
  <c r="Z31" i="78" s="1"/>
  <c r="BF24" i="78"/>
  <c r="AR24" i="78"/>
  <c r="AS24" i="78" s="1"/>
  <c r="AT24" i="78" s="1"/>
  <c r="AU24" i="78" s="1"/>
  <c r="AV24" i="78" s="1"/>
  <c r="AQ24" i="78"/>
  <c r="AA24" i="78"/>
  <c r="X24" i="78"/>
  <c r="V24" i="78"/>
  <c r="U24" i="78"/>
  <c r="T24" i="78"/>
  <c r="S24" i="78"/>
  <c r="R24" i="78"/>
  <c r="M24" i="78"/>
  <c r="Z24" i="78" s="1"/>
  <c r="J24" i="78"/>
  <c r="AP24" i="78" s="1"/>
  <c r="BF219" i="78"/>
  <c r="AR219" i="78"/>
  <c r="AQ219" i="78"/>
  <c r="AA219" i="78"/>
  <c r="V219" i="78"/>
  <c r="U219" i="78"/>
  <c r="T219" i="78"/>
  <c r="S219" i="78"/>
  <c r="R219" i="78"/>
  <c r="M219" i="78"/>
  <c r="Z219" i="78" s="1"/>
  <c r="BF203" i="78"/>
  <c r="AR203" i="78"/>
  <c r="AQ203" i="78"/>
  <c r="AA203" i="78"/>
  <c r="V203" i="78"/>
  <c r="U203" i="78"/>
  <c r="T203" i="78"/>
  <c r="S203" i="78"/>
  <c r="R203" i="78"/>
  <c r="M203" i="78"/>
  <c r="Z203" i="78" s="1"/>
  <c r="BF202" i="78"/>
  <c r="AR202" i="78"/>
  <c r="AQ202" i="78"/>
  <c r="AA202" i="78"/>
  <c r="V202" i="78"/>
  <c r="U202" i="78"/>
  <c r="T202" i="78"/>
  <c r="S202" i="78"/>
  <c r="R202" i="78"/>
  <c r="M202" i="78"/>
  <c r="Z202" i="78" s="1"/>
  <c r="BF144" i="78"/>
  <c r="AR144" i="78"/>
  <c r="AS144" i="78" s="1"/>
  <c r="AT144" i="78" s="1"/>
  <c r="AU144" i="78" s="1"/>
  <c r="AV144" i="78" s="1"/>
  <c r="AQ144" i="78"/>
  <c r="AA144" i="78"/>
  <c r="V144" i="78"/>
  <c r="U144" i="78"/>
  <c r="T144" i="78"/>
  <c r="S144" i="78"/>
  <c r="R144" i="78"/>
  <c r="M144" i="78"/>
  <c r="Z144" i="78" s="1"/>
  <c r="BF111" i="78"/>
  <c r="AR111" i="78"/>
  <c r="AQ111" i="78"/>
  <c r="AA111" i="78"/>
  <c r="Z111" i="78"/>
  <c r="V111" i="78"/>
  <c r="U111" i="78"/>
  <c r="X111" i="78" s="1"/>
  <c r="T111" i="78"/>
  <c r="S111" i="78"/>
  <c r="R111" i="78"/>
  <c r="M111" i="78"/>
  <c r="J111" i="78"/>
  <c r="AP111" i="78" s="1"/>
  <c r="BF79" i="78"/>
  <c r="AR79" i="78"/>
  <c r="AQ79" i="78"/>
  <c r="AA79" i="78"/>
  <c r="V79" i="78"/>
  <c r="U79" i="78"/>
  <c r="T79" i="78"/>
  <c r="S79" i="78"/>
  <c r="R79" i="78"/>
  <c r="M79" i="78"/>
  <c r="Z79" i="78" s="1"/>
  <c r="BF77" i="78"/>
  <c r="AR77" i="78"/>
  <c r="AQ77" i="78"/>
  <c r="AA77" i="78"/>
  <c r="V77" i="78"/>
  <c r="U77" i="78"/>
  <c r="X77" i="78" s="1"/>
  <c r="T77" i="78"/>
  <c r="S77" i="78"/>
  <c r="R77" i="78"/>
  <c r="M77" i="78"/>
  <c r="Z77" i="78" s="1"/>
  <c r="J77" i="78"/>
  <c r="AP77" i="78" s="1"/>
  <c r="BF69" i="78"/>
  <c r="AR69" i="78"/>
  <c r="AS69" i="78" s="1"/>
  <c r="AT69" i="78" s="1"/>
  <c r="AU69" i="78" s="1"/>
  <c r="AV69" i="78" s="1"/>
  <c r="AQ69" i="78"/>
  <c r="AA69" i="78"/>
  <c r="V69" i="78"/>
  <c r="U69" i="78"/>
  <c r="X69" i="78" s="1"/>
  <c r="T69" i="78"/>
  <c r="S69" i="78"/>
  <c r="R69" i="78"/>
  <c r="M69" i="78"/>
  <c r="Z69" i="78" s="1"/>
  <c r="BF57" i="78"/>
  <c r="AR57" i="78"/>
  <c r="AQ57" i="78"/>
  <c r="AA57" i="78"/>
  <c r="V57" i="78"/>
  <c r="U57" i="78"/>
  <c r="X57" i="78" s="1"/>
  <c r="T57" i="78"/>
  <c r="S57" i="78"/>
  <c r="R57" i="78"/>
  <c r="M57" i="78"/>
  <c r="Z57" i="78" s="1"/>
  <c r="BF53" i="78"/>
  <c r="AR53" i="78"/>
  <c r="AQ53" i="78"/>
  <c r="AA53" i="78"/>
  <c r="V53" i="78"/>
  <c r="U53" i="78"/>
  <c r="T53" i="78"/>
  <c r="S53" i="78"/>
  <c r="R53" i="78"/>
  <c r="M53" i="78"/>
  <c r="Z53" i="78" s="1"/>
  <c r="BF13" i="78"/>
  <c r="AR13" i="78"/>
  <c r="AQ13" i="78"/>
  <c r="AA13" i="78"/>
  <c r="V13" i="78"/>
  <c r="U13" i="78"/>
  <c r="X13" i="78" s="1"/>
  <c r="T13" i="78"/>
  <c r="S13" i="78"/>
  <c r="R13" i="78"/>
  <c r="M13" i="78"/>
  <c r="Z13" i="78" s="1"/>
  <c r="BF236" i="78"/>
  <c r="AR236" i="78"/>
  <c r="AS236" i="78" s="1"/>
  <c r="AT236" i="78" s="1"/>
  <c r="AU236" i="78" s="1"/>
  <c r="AV236" i="78" s="1"/>
  <c r="AQ236" i="78"/>
  <c r="AA236" i="78"/>
  <c r="V236" i="78"/>
  <c r="U236" i="78"/>
  <c r="T236" i="78"/>
  <c r="S236" i="78"/>
  <c r="R236" i="78"/>
  <c r="M236" i="78"/>
  <c r="Z236" i="78" s="1"/>
  <c r="BF225" i="78"/>
  <c r="AR225" i="78"/>
  <c r="AQ225" i="78"/>
  <c r="AA225" i="78"/>
  <c r="V225" i="78"/>
  <c r="U225" i="78"/>
  <c r="T225" i="78"/>
  <c r="S225" i="78"/>
  <c r="R225" i="78"/>
  <c r="M225" i="78"/>
  <c r="Z225" i="78" s="1"/>
  <c r="BF210" i="78"/>
  <c r="AR210" i="78"/>
  <c r="AQ210" i="78"/>
  <c r="AA210" i="78"/>
  <c r="V210" i="78"/>
  <c r="U210" i="78"/>
  <c r="T210" i="78"/>
  <c r="S210" i="78"/>
  <c r="R210" i="78"/>
  <c r="M210" i="78"/>
  <c r="Z210" i="78" s="1"/>
  <c r="BF206" i="78"/>
  <c r="AR206" i="78"/>
  <c r="AQ206" i="78"/>
  <c r="AA206" i="78"/>
  <c r="V206" i="78"/>
  <c r="U206" i="78"/>
  <c r="T206" i="78"/>
  <c r="S206" i="78"/>
  <c r="R206" i="78"/>
  <c r="M206" i="78"/>
  <c r="Z206" i="78" s="1"/>
  <c r="BF201" i="78"/>
  <c r="AR201" i="78"/>
  <c r="AS201" i="78" s="1"/>
  <c r="AT201" i="78" s="1"/>
  <c r="AU201" i="78" s="1"/>
  <c r="AV201" i="78" s="1"/>
  <c r="AQ201" i="78"/>
  <c r="AA201" i="78"/>
  <c r="V201" i="78"/>
  <c r="U201" i="78"/>
  <c r="W201" i="78" s="1"/>
  <c r="T201" i="78"/>
  <c r="S201" i="78"/>
  <c r="R201" i="78"/>
  <c r="M201" i="78"/>
  <c r="Z201" i="78" s="1"/>
  <c r="BF172" i="78"/>
  <c r="AR172" i="78"/>
  <c r="AQ172" i="78"/>
  <c r="AA172" i="78"/>
  <c r="V172" i="78"/>
  <c r="U172" i="78"/>
  <c r="T172" i="78"/>
  <c r="S172" i="78"/>
  <c r="R172" i="78"/>
  <c r="M172" i="78"/>
  <c r="Z172" i="78" s="1"/>
  <c r="BF117" i="78"/>
  <c r="AR117" i="78"/>
  <c r="AQ117" i="78"/>
  <c r="AA117" i="78"/>
  <c r="V117" i="78"/>
  <c r="U117" i="78"/>
  <c r="T117" i="78"/>
  <c r="S117" i="78"/>
  <c r="R117" i="78"/>
  <c r="M117" i="78"/>
  <c r="Z117" i="78" s="1"/>
  <c r="BF112" i="78"/>
  <c r="AR112" i="78"/>
  <c r="AQ112" i="78"/>
  <c r="AA112" i="78"/>
  <c r="X112" i="78"/>
  <c r="V112" i="78"/>
  <c r="U112" i="78"/>
  <c r="T112" i="78"/>
  <c r="S112" i="78"/>
  <c r="R112" i="78"/>
  <c r="M112" i="78"/>
  <c r="Z112" i="78" s="1"/>
  <c r="BF102" i="78"/>
  <c r="AR102" i="78"/>
  <c r="AQ102" i="78"/>
  <c r="AA102" i="78"/>
  <c r="Z102" i="78"/>
  <c r="V102" i="78"/>
  <c r="U102" i="78"/>
  <c r="T102" i="78"/>
  <c r="S102" i="78"/>
  <c r="R102" i="78"/>
  <c r="M102" i="78"/>
  <c r="J102" i="78" s="1"/>
  <c r="AP102" i="78" s="1"/>
  <c r="BF80" i="78"/>
  <c r="AR80" i="78"/>
  <c r="AQ80" i="78"/>
  <c r="AA80" i="78"/>
  <c r="V80" i="78"/>
  <c r="U80" i="78"/>
  <c r="X80" i="78" s="1"/>
  <c r="T80" i="78"/>
  <c r="S80" i="78"/>
  <c r="R80" i="78"/>
  <c r="M80" i="78"/>
  <c r="Z80" i="78" s="1"/>
  <c r="BF55" i="78"/>
  <c r="AR55" i="78"/>
  <c r="AQ55" i="78"/>
  <c r="AA55" i="78"/>
  <c r="V55" i="78"/>
  <c r="U55" i="78"/>
  <c r="T55" i="78"/>
  <c r="S55" i="78"/>
  <c r="R55" i="78"/>
  <c r="M55" i="78"/>
  <c r="J55" i="78" s="1"/>
  <c r="BF52" i="78"/>
  <c r="AR52" i="78"/>
  <c r="AQ52" i="78"/>
  <c r="AA52" i="78"/>
  <c r="V52" i="78"/>
  <c r="U52" i="78"/>
  <c r="T52" i="78"/>
  <c r="S52" i="78"/>
  <c r="R52" i="78"/>
  <c r="M52" i="78"/>
  <c r="Z52" i="78" s="1"/>
  <c r="BF36" i="78"/>
  <c r="AR36" i="78"/>
  <c r="AS36" i="78" s="1"/>
  <c r="AT36" i="78" s="1"/>
  <c r="AU36" i="78" s="1"/>
  <c r="AV36" i="78" s="1"/>
  <c r="AQ36" i="78"/>
  <c r="AA36" i="78"/>
  <c r="V36" i="78"/>
  <c r="U36" i="78"/>
  <c r="X36" i="78" s="1"/>
  <c r="T36" i="78"/>
  <c r="S36" i="78"/>
  <c r="R36" i="78"/>
  <c r="M36" i="78"/>
  <c r="Z36" i="78" s="1"/>
  <c r="BF19" i="78"/>
  <c r="AR19" i="78"/>
  <c r="AS19" i="78" s="1"/>
  <c r="AT19" i="78" s="1"/>
  <c r="AU19" i="78" s="1"/>
  <c r="AV19" i="78" s="1"/>
  <c r="AQ19" i="78"/>
  <c r="AA19" i="78"/>
  <c r="V19" i="78"/>
  <c r="U19" i="78"/>
  <c r="T19" i="78"/>
  <c r="S19" i="78"/>
  <c r="R19" i="78"/>
  <c r="M19" i="78"/>
  <c r="Z19" i="78" s="1"/>
  <c r="BF16" i="78"/>
  <c r="AR16" i="78"/>
  <c r="AQ16" i="78"/>
  <c r="AA16" i="78"/>
  <c r="X16" i="78"/>
  <c r="V16" i="78"/>
  <c r="U16" i="78"/>
  <c r="T16" i="78"/>
  <c r="S16" i="78"/>
  <c r="R16" i="78"/>
  <c r="M16" i="78"/>
  <c r="Z16" i="78" s="1"/>
  <c r="BF9" i="78"/>
  <c r="AR9" i="78"/>
  <c r="AS9" i="78" s="1"/>
  <c r="AT9" i="78" s="1"/>
  <c r="AU9" i="78" s="1"/>
  <c r="AV9" i="78" s="1"/>
  <c r="AQ9" i="78"/>
  <c r="AA9" i="78"/>
  <c r="V9" i="78"/>
  <c r="U9" i="78"/>
  <c r="X9" i="78" s="1"/>
  <c r="T9" i="78"/>
  <c r="S9" i="78"/>
  <c r="R9" i="78"/>
  <c r="M9" i="78"/>
  <c r="Z9" i="78" s="1"/>
  <c r="BF8" i="78"/>
  <c r="AR8" i="78"/>
  <c r="AQ8" i="78"/>
  <c r="AA8" i="78"/>
  <c r="V8" i="78"/>
  <c r="U8" i="78"/>
  <c r="X8" i="78" s="1"/>
  <c r="T8" i="78"/>
  <c r="S8" i="78"/>
  <c r="R8" i="78"/>
  <c r="M8" i="78"/>
  <c r="Z8" i="78" s="1"/>
  <c r="J8" i="78"/>
  <c r="AP8" i="78" s="1"/>
  <c r="BF231" i="78"/>
  <c r="AR231" i="78"/>
  <c r="AQ231" i="78"/>
  <c r="AA231" i="78"/>
  <c r="V231" i="78"/>
  <c r="U231" i="78"/>
  <c r="T231" i="78"/>
  <c r="S231" i="78"/>
  <c r="R231" i="78"/>
  <c r="M231" i="78"/>
  <c r="Z231" i="78" s="1"/>
  <c r="J231" i="78"/>
  <c r="BF215" i="78"/>
  <c r="AR215" i="78"/>
  <c r="AQ215" i="78"/>
  <c r="AA215" i="78"/>
  <c r="V215" i="78"/>
  <c r="U215" i="78"/>
  <c r="T215" i="78"/>
  <c r="S215" i="78"/>
  <c r="R215" i="78"/>
  <c r="M215" i="78"/>
  <c r="Z215" i="78" s="1"/>
  <c r="BF212" i="78"/>
  <c r="AR212" i="78"/>
  <c r="AQ212" i="78"/>
  <c r="AA212" i="78"/>
  <c r="V212" i="78"/>
  <c r="U212" i="78"/>
  <c r="T212" i="78"/>
  <c r="S212" i="78"/>
  <c r="R212" i="78"/>
  <c r="M212" i="78"/>
  <c r="Z212" i="78" s="1"/>
  <c r="BF211" i="78"/>
  <c r="AR211" i="78"/>
  <c r="AQ211" i="78"/>
  <c r="AA211" i="78"/>
  <c r="V211" i="78"/>
  <c r="U211" i="78"/>
  <c r="T211" i="78"/>
  <c r="S211" i="78"/>
  <c r="R211" i="78"/>
  <c r="M211" i="78"/>
  <c r="Z211" i="78" s="1"/>
  <c r="BF192" i="78"/>
  <c r="AR192" i="78"/>
  <c r="AS192" i="78" s="1"/>
  <c r="AQ192" i="78"/>
  <c r="AA192" i="78"/>
  <c r="V192" i="78"/>
  <c r="U192" i="78"/>
  <c r="T192" i="78"/>
  <c r="S192" i="78"/>
  <c r="R192" i="78"/>
  <c r="M192" i="78"/>
  <c r="Z192" i="78" s="1"/>
  <c r="BF181" i="78"/>
  <c r="AR181" i="78"/>
  <c r="AQ181" i="78"/>
  <c r="AA181" i="78"/>
  <c r="V181" i="78"/>
  <c r="U181" i="78"/>
  <c r="T181" i="78"/>
  <c r="S181" i="78"/>
  <c r="R181" i="78"/>
  <c r="M181" i="78"/>
  <c r="Z181" i="78" s="1"/>
  <c r="BF179" i="78"/>
  <c r="AR179" i="78"/>
  <c r="AQ179" i="78"/>
  <c r="AA179" i="78"/>
  <c r="V179" i="78"/>
  <c r="U179" i="78"/>
  <c r="T179" i="78"/>
  <c r="S179" i="78"/>
  <c r="R179" i="78"/>
  <c r="M179" i="78"/>
  <c r="Z179" i="78" s="1"/>
  <c r="BF155" i="78"/>
  <c r="AR155" i="78"/>
  <c r="AQ155" i="78"/>
  <c r="AA155" i="78"/>
  <c r="V155" i="78"/>
  <c r="U155" i="78"/>
  <c r="T155" i="78"/>
  <c r="S155" i="78"/>
  <c r="R155" i="78"/>
  <c r="M155" i="78"/>
  <c r="Z155" i="78" s="1"/>
  <c r="BF139" i="78"/>
  <c r="AR139" i="78"/>
  <c r="AS139" i="78" s="1"/>
  <c r="AQ139" i="78"/>
  <c r="AA139" i="78"/>
  <c r="V139" i="78"/>
  <c r="U139" i="78"/>
  <c r="X139" i="78" s="1"/>
  <c r="T139" i="78"/>
  <c r="S139" i="78"/>
  <c r="R139" i="78"/>
  <c r="M139" i="78"/>
  <c r="Z139" i="78" s="1"/>
  <c r="BF129" i="78"/>
  <c r="AR129" i="78"/>
  <c r="AQ129" i="78"/>
  <c r="AA129" i="78"/>
  <c r="V129" i="78"/>
  <c r="U129" i="78"/>
  <c r="T129" i="78"/>
  <c r="S129" i="78"/>
  <c r="R129" i="78"/>
  <c r="M129" i="78"/>
  <c r="Z129" i="78" s="1"/>
  <c r="BF115" i="78"/>
  <c r="AR115" i="78"/>
  <c r="AQ115" i="78"/>
  <c r="AA115" i="78"/>
  <c r="V115" i="78"/>
  <c r="U115" i="78"/>
  <c r="T115" i="78"/>
  <c r="S115" i="78"/>
  <c r="R115" i="78"/>
  <c r="M115" i="78"/>
  <c r="Z115" i="78" s="1"/>
  <c r="BF105" i="78"/>
  <c r="AR105" i="78"/>
  <c r="AQ105" i="78"/>
  <c r="AA105" i="78"/>
  <c r="V105" i="78"/>
  <c r="U105" i="78"/>
  <c r="T105" i="78"/>
  <c r="S105" i="78"/>
  <c r="R105" i="78"/>
  <c r="M105" i="78"/>
  <c r="BF98" i="78"/>
  <c r="AR98" i="78"/>
  <c r="AS98" i="78" s="1"/>
  <c r="AQ98" i="78"/>
  <c r="AA98" i="78"/>
  <c r="V98" i="78"/>
  <c r="U98" i="78"/>
  <c r="T98" i="78"/>
  <c r="S98" i="78"/>
  <c r="R98" i="78"/>
  <c r="M98" i="78"/>
  <c r="BF92" i="78"/>
  <c r="AR92" i="78"/>
  <c r="AQ92" i="78"/>
  <c r="AA92" i="78"/>
  <c r="V92" i="78"/>
  <c r="U92" i="78"/>
  <c r="T92" i="78"/>
  <c r="S92" i="78"/>
  <c r="R92" i="78"/>
  <c r="M92" i="78"/>
  <c r="Z92" i="78" s="1"/>
  <c r="BF89" i="78"/>
  <c r="AR89" i="78"/>
  <c r="AQ89" i="78"/>
  <c r="AA89" i="78"/>
  <c r="V89" i="78"/>
  <c r="U89" i="78"/>
  <c r="T89" i="78"/>
  <c r="S89" i="78"/>
  <c r="R89" i="78"/>
  <c r="M89" i="78"/>
  <c r="Z89" i="78" s="1"/>
  <c r="BF72" i="78"/>
  <c r="AR72" i="78"/>
  <c r="AQ72" i="78"/>
  <c r="AA72" i="78"/>
  <c r="V72" i="78"/>
  <c r="U72" i="78"/>
  <c r="X72" i="78" s="1"/>
  <c r="T72" i="78"/>
  <c r="S72" i="78"/>
  <c r="R72" i="78"/>
  <c r="M72" i="78"/>
  <c r="Z72" i="78" s="1"/>
  <c r="BF68" i="78"/>
  <c r="AR68" i="78"/>
  <c r="AS68" i="78" s="1"/>
  <c r="AQ68" i="78"/>
  <c r="AA68" i="78"/>
  <c r="V68" i="78"/>
  <c r="U68" i="78"/>
  <c r="X68" i="78" s="1"/>
  <c r="T68" i="78"/>
  <c r="S68" i="78"/>
  <c r="R68" i="78"/>
  <c r="M68" i="78"/>
  <c r="Z68" i="78" s="1"/>
  <c r="BF66" i="78"/>
  <c r="AR66" i="78"/>
  <c r="AQ66" i="78"/>
  <c r="AA66" i="78"/>
  <c r="V66" i="78"/>
  <c r="U66" i="78"/>
  <c r="T66" i="78"/>
  <c r="S66" i="78"/>
  <c r="R66" i="78"/>
  <c r="M66" i="78"/>
  <c r="Z66" i="78" s="1"/>
  <c r="BF61" i="78"/>
  <c r="AR61" i="78"/>
  <c r="AQ61" i="78"/>
  <c r="AA61" i="78"/>
  <c r="V61" i="78"/>
  <c r="U61" i="78"/>
  <c r="T61" i="78"/>
  <c r="S61" i="78"/>
  <c r="R61" i="78"/>
  <c r="M61" i="78"/>
  <c r="Z61" i="78" s="1"/>
  <c r="BF34" i="78"/>
  <c r="AR34" i="78"/>
  <c r="AQ34" i="78"/>
  <c r="AA34" i="78"/>
  <c r="V34" i="78"/>
  <c r="U34" i="78"/>
  <c r="X34" i="78" s="1"/>
  <c r="T34" i="78"/>
  <c r="S34" i="78"/>
  <c r="R34" i="78"/>
  <c r="M34" i="78"/>
  <c r="Z34" i="78" s="1"/>
  <c r="BF17" i="78"/>
  <c r="AR17" i="78"/>
  <c r="AS17" i="78" s="1"/>
  <c r="AQ17" i="78"/>
  <c r="AA17" i="78"/>
  <c r="V17" i="78"/>
  <c r="U17" i="78"/>
  <c r="X17" i="78" s="1"/>
  <c r="T17" i="78"/>
  <c r="S17" i="78"/>
  <c r="R17" i="78"/>
  <c r="M17" i="78"/>
  <c r="Z17" i="78" s="1"/>
  <c r="BF15" i="78"/>
  <c r="AR15" i="78"/>
  <c r="AQ15" i="78"/>
  <c r="AA15" i="78"/>
  <c r="V15" i="78"/>
  <c r="U15" i="78"/>
  <c r="T15" i="78"/>
  <c r="S15" i="78"/>
  <c r="R15" i="78"/>
  <c r="M15" i="78"/>
  <c r="Z15" i="78" s="1"/>
  <c r="BF12" i="78"/>
  <c r="AR12" i="78"/>
  <c r="AQ12" i="78"/>
  <c r="AA12" i="78"/>
  <c r="V12" i="78"/>
  <c r="U12" i="78"/>
  <c r="T12" i="78"/>
  <c r="S12" i="78"/>
  <c r="R12" i="78"/>
  <c r="M12" i="78"/>
  <c r="Z12" i="78" s="1"/>
  <c r="BF238" i="78"/>
  <c r="AR238" i="78"/>
  <c r="AQ238" i="78"/>
  <c r="AA238" i="78"/>
  <c r="V238" i="78"/>
  <c r="U238" i="78"/>
  <c r="T238" i="78"/>
  <c r="S238" i="78"/>
  <c r="R238" i="78"/>
  <c r="M238" i="78"/>
  <c r="Z238" i="78" s="1"/>
  <c r="BF232" i="78"/>
  <c r="AR232" i="78"/>
  <c r="AS232" i="78" s="1"/>
  <c r="AQ232" i="78"/>
  <c r="AA232" i="78"/>
  <c r="V232" i="78"/>
  <c r="U232" i="78"/>
  <c r="T232" i="78"/>
  <c r="S232" i="78"/>
  <c r="R232" i="78"/>
  <c r="M232" i="78"/>
  <c r="Z232" i="78" s="1"/>
  <c r="BF227" i="78"/>
  <c r="AR227" i="78"/>
  <c r="AQ227" i="78"/>
  <c r="AA227" i="78"/>
  <c r="V227" i="78"/>
  <c r="U227" i="78"/>
  <c r="T227" i="78"/>
  <c r="S227" i="78"/>
  <c r="R227" i="78"/>
  <c r="M227" i="78"/>
  <c r="Z227" i="78" s="1"/>
  <c r="BF224" i="78"/>
  <c r="AR224" i="78"/>
  <c r="AQ224" i="78"/>
  <c r="AA224" i="78"/>
  <c r="V224" i="78"/>
  <c r="U224" i="78"/>
  <c r="T224" i="78"/>
  <c r="S224" i="78"/>
  <c r="R224" i="78"/>
  <c r="M224" i="78"/>
  <c r="Z224" i="78" s="1"/>
  <c r="BF221" i="78"/>
  <c r="AR221" i="78"/>
  <c r="AQ221" i="78"/>
  <c r="AA221" i="78"/>
  <c r="V221" i="78"/>
  <c r="U221" i="78"/>
  <c r="T221" i="78"/>
  <c r="S221" i="78"/>
  <c r="R221" i="78"/>
  <c r="M221" i="78"/>
  <c r="Z221" i="78" s="1"/>
  <c r="BF200" i="78"/>
  <c r="AR200" i="78"/>
  <c r="AS200" i="78" s="1"/>
  <c r="AQ200" i="78"/>
  <c r="AA200" i="78"/>
  <c r="V200" i="78"/>
  <c r="U200" i="78"/>
  <c r="T200" i="78"/>
  <c r="S200" i="78"/>
  <c r="R200" i="78"/>
  <c r="M200" i="78"/>
  <c r="Z200" i="78" s="1"/>
  <c r="BF199" i="78"/>
  <c r="AR199" i="78"/>
  <c r="AQ199" i="78"/>
  <c r="AA199" i="78"/>
  <c r="V199" i="78"/>
  <c r="U199" i="78"/>
  <c r="T199" i="78"/>
  <c r="S199" i="78"/>
  <c r="R199" i="78"/>
  <c r="M199" i="78"/>
  <c r="Z199" i="78" s="1"/>
  <c r="BF195" i="78"/>
  <c r="AR195" i="78"/>
  <c r="AQ195" i="78"/>
  <c r="AA195" i="78"/>
  <c r="V195" i="78"/>
  <c r="U195" i="78"/>
  <c r="T195" i="78"/>
  <c r="S195" i="78"/>
  <c r="R195" i="78"/>
  <c r="M195" i="78"/>
  <c r="Z195" i="78" s="1"/>
  <c r="BF187" i="78"/>
  <c r="AR187" i="78"/>
  <c r="AQ187" i="78"/>
  <c r="AA187" i="78"/>
  <c r="V187" i="78"/>
  <c r="U187" i="78"/>
  <c r="X187" i="78" s="1"/>
  <c r="T187" i="78"/>
  <c r="S187" i="78"/>
  <c r="R187" i="78"/>
  <c r="M187" i="78"/>
  <c r="Z187" i="78" s="1"/>
  <c r="BF185" i="78"/>
  <c r="AR185" i="78"/>
  <c r="AS185" i="78" s="1"/>
  <c r="AQ185" i="78"/>
  <c r="AA185" i="78"/>
  <c r="V185" i="78"/>
  <c r="U185" i="78"/>
  <c r="T185" i="78"/>
  <c r="S185" i="78"/>
  <c r="R185" i="78"/>
  <c r="M185" i="78"/>
  <c r="Z185" i="78" s="1"/>
  <c r="BF177" i="78"/>
  <c r="AR177" i="78"/>
  <c r="AQ177" i="78"/>
  <c r="AA177" i="78"/>
  <c r="V177" i="78"/>
  <c r="U177" i="78"/>
  <c r="T177" i="78"/>
  <c r="S177" i="78"/>
  <c r="R177" i="78"/>
  <c r="M177" i="78"/>
  <c r="Z177" i="78" s="1"/>
  <c r="BF163" i="78"/>
  <c r="AR163" i="78"/>
  <c r="AQ163" i="78"/>
  <c r="AA163" i="78"/>
  <c r="V163" i="78"/>
  <c r="U163" i="78"/>
  <c r="T163" i="78"/>
  <c r="S163" i="78"/>
  <c r="R163" i="78"/>
  <c r="M163" i="78"/>
  <c r="Z163" i="78" s="1"/>
  <c r="BF159" i="78"/>
  <c r="AR159" i="78"/>
  <c r="AQ159" i="78"/>
  <c r="AA159" i="78"/>
  <c r="V159" i="78"/>
  <c r="U159" i="78"/>
  <c r="X159" i="78" s="1"/>
  <c r="T159" i="78"/>
  <c r="S159" i="78"/>
  <c r="R159" i="78"/>
  <c r="M159" i="78"/>
  <c r="Z159" i="78" s="1"/>
  <c r="BF151" i="78"/>
  <c r="AR151" i="78"/>
  <c r="AS151" i="78" s="1"/>
  <c r="AQ151" i="78"/>
  <c r="AA151" i="78"/>
  <c r="V151" i="78"/>
  <c r="U151" i="78"/>
  <c r="T151" i="78"/>
  <c r="S151" i="78"/>
  <c r="R151" i="78"/>
  <c r="M151" i="78"/>
  <c r="Z151" i="78" s="1"/>
  <c r="BF145" i="78"/>
  <c r="AR145" i="78"/>
  <c r="AQ145" i="78"/>
  <c r="AA145" i="78"/>
  <c r="V145" i="78"/>
  <c r="U145" i="78"/>
  <c r="T145" i="78"/>
  <c r="S145" i="78"/>
  <c r="R145" i="78"/>
  <c r="M145" i="78"/>
  <c r="Z145" i="78" s="1"/>
  <c r="BF128" i="78"/>
  <c r="AR128" i="78"/>
  <c r="AQ128" i="78"/>
  <c r="AA128" i="78"/>
  <c r="V128" i="78"/>
  <c r="U128" i="78"/>
  <c r="T128" i="78"/>
  <c r="S128" i="78"/>
  <c r="R128" i="78"/>
  <c r="M128" i="78"/>
  <c r="Z128" i="78" s="1"/>
  <c r="BF127" i="78"/>
  <c r="AR127" i="78"/>
  <c r="AQ127" i="78"/>
  <c r="AA127" i="78"/>
  <c r="V127" i="78"/>
  <c r="U127" i="78"/>
  <c r="X127" i="78" s="1"/>
  <c r="T127" i="78"/>
  <c r="S127" i="78"/>
  <c r="R127" i="78"/>
  <c r="M127" i="78"/>
  <c r="Z127" i="78" s="1"/>
  <c r="BF126" i="78"/>
  <c r="AR126" i="78"/>
  <c r="AS126" i="78" s="1"/>
  <c r="AQ126" i="78"/>
  <c r="AA126" i="78"/>
  <c r="V126" i="78"/>
  <c r="U126" i="78"/>
  <c r="T126" i="78"/>
  <c r="S126" i="78"/>
  <c r="R126" i="78"/>
  <c r="M126" i="78"/>
  <c r="Z126" i="78" s="1"/>
  <c r="BF116" i="78"/>
  <c r="AR116" i="78"/>
  <c r="AQ116" i="78"/>
  <c r="AA116" i="78"/>
  <c r="V116" i="78"/>
  <c r="U116" i="78"/>
  <c r="T116" i="78"/>
  <c r="S116" i="78"/>
  <c r="R116" i="78"/>
  <c r="M116" i="78"/>
  <c r="Z116" i="78" s="1"/>
  <c r="BF114" i="78"/>
  <c r="AR114" i="78"/>
  <c r="AQ114" i="78"/>
  <c r="AA114" i="78"/>
  <c r="V114" i="78"/>
  <c r="U114" i="78"/>
  <c r="T114" i="78"/>
  <c r="S114" i="78"/>
  <c r="R114" i="78"/>
  <c r="M114" i="78"/>
  <c r="Z114" i="78" s="1"/>
  <c r="BF109" i="78"/>
  <c r="AR109" i="78"/>
  <c r="AQ109" i="78"/>
  <c r="AA109" i="78"/>
  <c r="X109" i="78"/>
  <c r="V109" i="78"/>
  <c r="U109" i="78"/>
  <c r="T109" i="78"/>
  <c r="S109" i="78"/>
  <c r="R109" i="78"/>
  <c r="M109" i="78"/>
  <c r="Z109" i="78" s="1"/>
  <c r="BF93" i="78"/>
  <c r="AR93" i="78"/>
  <c r="AS93" i="78" s="1"/>
  <c r="AQ93" i="78"/>
  <c r="AA93" i="78"/>
  <c r="V93" i="78"/>
  <c r="U93" i="78"/>
  <c r="T93" i="78"/>
  <c r="S93" i="78"/>
  <c r="R93" i="78"/>
  <c r="M93" i="78"/>
  <c r="Z93" i="78" s="1"/>
  <c r="BF71" i="78"/>
  <c r="AR71" i="78"/>
  <c r="AQ71" i="78"/>
  <c r="AA71" i="78"/>
  <c r="Z71" i="78"/>
  <c r="V71" i="78"/>
  <c r="U71" i="78"/>
  <c r="T71" i="78"/>
  <c r="S71" i="78"/>
  <c r="R71" i="78"/>
  <c r="M71" i="78"/>
  <c r="J71" i="78" s="1"/>
  <c r="BF63" i="78"/>
  <c r="AR63" i="78"/>
  <c r="AQ63" i="78"/>
  <c r="AA63" i="78"/>
  <c r="V63" i="78"/>
  <c r="U63" i="78"/>
  <c r="T63" i="78"/>
  <c r="S63" i="78"/>
  <c r="R63" i="78"/>
  <c r="M63" i="78"/>
  <c r="Z63" i="78" s="1"/>
  <c r="BF60" i="78"/>
  <c r="AR60" i="78"/>
  <c r="AQ60" i="78"/>
  <c r="AA60" i="78"/>
  <c r="V60" i="78"/>
  <c r="U60" i="78"/>
  <c r="X60" i="78" s="1"/>
  <c r="T60" i="78"/>
  <c r="S60" i="78"/>
  <c r="R60" i="78"/>
  <c r="M60" i="78"/>
  <c r="Z60" i="78" s="1"/>
  <c r="BF59" i="78"/>
  <c r="AR59" i="78"/>
  <c r="AS59" i="78" s="1"/>
  <c r="AQ59" i="78"/>
  <c r="AA59" i="78"/>
  <c r="V59" i="78"/>
  <c r="U59" i="78"/>
  <c r="X59" i="78" s="1"/>
  <c r="T59" i="78"/>
  <c r="S59" i="78"/>
  <c r="R59" i="78"/>
  <c r="M59" i="78"/>
  <c r="Z59" i="78" s="1"/>
  <c r="BF30" i="78"/>
  <c r="AR30" i="78"/>
  <c r="AQ30" i="78"/>
  <c r="AA30" i="78"/>
  <c r="V30" i="78"/>
  <c r="W30" i="78" s="1"/>
  <c r="U30" i="78"/>
  <c r="T30" i="78"/>
  <c r="S30" i="78"/>
  <c r="R30" i="78"/>
  <c r="M30" i="78"/>
  <c r="Z30" i="78" s="1"/>
  <c r="BF26" i="78"/>
  <c r="AR26" i="78"/>
  <c r="AQ26" i="78"/>
  <c r="AA26" i="78"/>
  <c r="V26" i="78"/>
  <c r="U26" i="78"/>
  <c r="T26" i="78"/>
  <c r="S26" i="78"/>
  <c r="R26" i="78"/>
  <c r="M26" i="78"/>
  <c r="Z26" i="78" s="1"/>
  <c r="BF20" i="78"/>
  <c r="AR20" i="78"/>
  <c r="AQ20" i="78"/>
  <c r="AA20" i="78"/>
  <c r="V20" i="78"/>
  <c r="U20" i="78"/>
  <c r="X20" i="78" s="1"/>
  <c r="T20" i="78"/>
  <c r="S20" i="78"/>
  <c r="R20" i="78"/>
  <c r="M20" i="78"/>
  <c r="Z20" i="78" s="1"/>
  <c r="BF10" i="78"/>
  <c r="AR10" i="78"/>
  <c r="AS10" i="78" s="1"/>
  <c r="AQ10" i="78"/>
  <c r="AA10" i="78"/>
  <c r="V10" i="78"/>
  <c r="U10" i="78"/>
  <c r="X10" i="78" s="1"/>
  <c r="T10" i="78"/>
  <c r="S10" i="78"/>
  <c r="R10" i="78"/>
  <c r="M10" i="78"/>
  <c r="Z10" i="78" s="1"/>
  <c r="BF7" i="78"/>
  <c r="AR7" i="78"/>
  <c r="AQ7" i="78"/>
  <c r="AA7" i="78"/>
  <c r="V7" i="78"/>
  <c r="W7" i="78" s="1"/>
  <c r="U7" i="78"/>
  <c r="T7" i="78"/>
  <c r="S7" i="78"/>
  <c r="R7" i="78"/>
  <c r="M7" i="78"/>
  <c r="Z7" i="78" s="1"/>
  <c r="BF239" i="78"/>
  <c r="AR239" i="78"/>
  <c r="AQ239" i="78"/>
  <c r="AA239" i="78"/>
  <c r="V239" i="78"/>
  <c r="U239" i="78"/>
  <c r="T239" i="78"/>
  <c r="S239" i="78"/>
  <c r="R239" i="78"/>
  <c r="M239" i="78"/>
  <c r="Z239" i="78" s="1"/>
  <c r="BF229" i="78"/>
  <c r="AR229" i="78"/>
  <c r="AQ229" i="78"/>
  <c r="AA229" i="78"/>
  <c r="V229" i="78"/>
  <c r="U229" i="78"/>
  <c r="T229" i="78"/>
  <c r="S229" i="78"/>
  <c r="R229" i="78"/>
  <c r="M229" i="78"/>
  <c r="Z229" i="78" s="1"/>
  <c r="BF208" i="78"/>
  <c r="AR208" i="78"/>
  <c r="AS208" i="78" s="1"/>
  <c r="AQ208" i="78"/>
  <c r="AA208" i="78"/>
  <c r="V208" i="78"/>
  <c r="U208" i="78"/>
  <c r="T208" i="78"/>
  <c r="S208" i="78"/>
  <c r="R208" i="78"/>
  <c r="M208" i="78"/>
  <c r="Z208" i="78" s="1"/>
  <c r="BF191" i="78"/>
  <c r="AR191" i="78"/>
  <c r="AQ191" i="78"/>
  <c r="AA191" i="78"/>
  <c r="V191" i="78"/>
  <c r="U191" i="78"/>
  <c r="T191" i="78"/>
  <c r="S191" i="78"/>
  <c r="R191" i="78"/>
  <c r="M191" i="78"/>
  <c r="Z191" i="78" s="1"/>
  <c r="BF190" i="78"/>
  <c r="AR190" i="78"/>
  <c r="AQ190" i="78"/>
  <c r="AA190" i="78"/>
  <c r="V190" i="78"/>
  <c r="U190" i="78"/>
  <c r="T190" i="78"/>
  <c r="S190" i="78"/>
  <c r="R190" i="78"/>
  <c r="M190" i="78"/>
  <c r="Z190" i="78" s="1"/>
  <c r="BF174" i="78"/>
  <c r="AR174" i="78"/>
  <c r="AQ174" i="78"/>
  <c r="AA174" i="78"/>
  <c r="V174" i="78"/>
  <c r="U174" i="78"/>
  <c r="X174" i="78" s="1"/>
  <c r="T174" i="78"/>
  <c r="S174" i="78"/>
  <c r="R174" i="78"/>
  <c r="M174" i="78"/>
  <c r="Z174" i="78" s="1"/>
  <c r="BF160" i="78"/>
  <c r="AR160" i="78"/>
  <c r="AS160" i="78" s="1"/>
  <c r="AQ160" i="78"/>
  <c r="AA160" i="78"/>
  <c r="V160" i="78"/>
  <c r="U160" i="78"/>
  <c r="T160" i="78"/>
  <c r="S160" i="78"/>
  <c r="R160" i="78"/>
  <c r="M160" i="78"/>
  <c r="Z160" i="78" s="1"/>
  <c r="BF157" i="78"/>
  <c r="AR157" i="78"/>
  <c r="AQ157" i="78"/>
  <c r="AA157" i="78"/>
  <c r="V157" i="78"/>
  <c r="U157" i="78"/>
  <c r="T157" i="78"/>
  <c r="S157" i="78"/>
  <c r="R157" i="78"/>
  <c r="M157" i="78"/>
  <c r="Z157" i="78" s="1"/>
  <c r="BF149" i="78"/>
  <c r="AR149" i="78"/>
  <c r="AQ149" i="78"/>
  <c r="AA149" i="78"/>
  <c r="V149" i="78"/>
  <c r="U149" i="78"/>
  <c r="T149" i="78"/>
  <c r="S149" i="78"/>
  <c r="R149" i="78"/>
  <c r="M149" i="78"/>
  <c r="Z149" i="78" s="1"/>
  <c r="BF146" i="78"/>
  <c r="AR146" i="78"/>
  <c r="AQ146" i="78"/>
  <c r="AA146" i="78"/>
  <c r="V146" i="78"/>
  <c r="U146" i="78"/>
  <c r="X146" i="78" s="1"/>
  <c r="T146" i="78"/>
  <c r="S146" i="78"/>
  <c r="R146" i="78"/>
  <c r="M146" i="78"/>
  <c r="Z146" i="78" s="1"/>
  <c r="BF143" i="78"/>
  <c r="AR143" i="78"/>
  <c r="AS143" i="78" s="1"/>
  <c r="AQ143" i="78"/>
  <c r="AA143" i="78"/>
  <c r="Z143" i="78"/>
  <c r="V143" i="78"/>
  <c r="U143" i="78"/>
  <c r="T143" i="78"/>
  <c r="S143" i="78"/>
  <c r="R143" i="78"/>
  <c r="M143" i="78"/>
  <c r="J143" i="78" s="1"/>
  <c r="BF141" i="78"/>
  <c r="AR141" i="78"/>
  <c r="AQ141" i="78"/>
  <c r="AA141" i="78"/>
  <c r="V141" i="78"/>
  <c r="U141" i="78"/>
  <c r="T141" i="78"/>
  <c r="S141" i="78"/>
  <c r="R141" i="78"/>
  <c r="M141" i="78"/>
  <c r="Z141" i="78" s="1"/>
  <c r="BF140" i="78"/>
  <c r="AR140" i="78"/>
  <c r="AQ140" i="78"/>
  <c r="AA140" i="78"/>
  <c r="V140" i="78"/>
  <c r="U140" i="78"/>
  <c r="T140" i="78"/>
  <c r="S140" i="78"/>
  <c r="R140" i="78"/>
  <c r="M140" i="78"/>
  <c r="Z140" i="78" s="1"/>
  <c r="BF123" i="78"/>
  <c r="AR123" i="78"/>
  <c r="AQ123" i="78"/>
  <c r="AA123" i="78"/>
  <c r="V123" i="78"/>
  <c r="U123" i="78"/>
  <c r="X123" i="78" s="1"/>
  <c r="T123" i="78"/>
  <c r="S123" i="78"/>
  <c r="R123" i="78"/>
  <c r="M123" i="78"/>
  <c r="Z123" i="78" s="1"/>
  <c r="BF120" i="78"/>
  <c r="AR120" i="78"/>
  <c r="AS120" i="78" s="1"/>
  <c r="AQ120" i="78"/>
  <c r="AA120" i="78"/>
  <c r="V120" i="78"/>
  <c r="U120" i="78"/>
  <c r="T120" i="78"/>
  <c r="S120" i="78"/>
  <c r="R120" i="78"/>
  <c r="M120" i="78"/>
  <c r="Z120" i="78" s="1"/>
  <c r="BF96" i="78"/>
  <c r="AR96" i="78"/>
  <c r="AQ96" i="78"/>
  <c r="AA96" i="78"/>
  <c r="V96" i="78"/>
  <c r="U96" i="78"/>
  <c r="T96" i="78"/>
  <c r="S96" i="78"/>
  <c r="R96" i="78"/>
  <c r="M96" i="78"/>
  <c r="Z96" i="78" s="1"/>
  <c r="BF94" i="78"/>
  <c r="AR94" i="78"/>
  <c r="AQ94" i="78"/>
  <c r="AA94" i="78"/>
  <c r="V94" i="78"/>
  <c r="U94" i="78"/>
  <c r="T94" i="78"/>
  <c r="S94" i="78"/>
  <c r="R94" i="78"/>
  <c r="M94" i="78"/>
  <c r="Z94" i="78" s="1"/>
  <c r="BF84" i="78"/>
  <c r="AR84" i="78"/>
  <c r="AQ84" i="78"/>
  <c r="AA84" i="78"/>
  <c r="V84" i="78"/>
  <c r="U84" i="78"/>
  <c r="X84" i="78" s="1"/>
  <c r="T84" i="78"/>
  <c r="S84" i="78"/>
  <c r="R84" i="78"/>
  <c r="M84" i="78"/>
  <c r="Z84" i="78" s="1"/>
  <c r="BF65" i="78"/>
  <c r="AR65" i="78"/>
  <c r="AS65" i="78" s="1"/>
  <c r="AQ65" i="78"/>
  <c r="AA65" i="78"/>
  <c r="V65" i="78"/>
  <c r="U65" i="78"/>
  <c r="W65" i="78" s="1"/>
  <c r="T65" i="78"/>
  <c r="S65" i="78"/>
  <c r="R65" i="78"/>
  <c r="M65" i="78"/>
  <c r="Z65" i="78" s="1"/>
  <c r="BF64" i="78"/>
  <c r="AR64" i="78"/>
  <c r="AQ64" i="78"/>
  <c r="AA64" i="78"/>
  <c r="Z64" i="78"/>
  <c r="V64" i="78"/>
  <c r="U64" i="78"/>
  <c r="T64" i="78"/>
  <c r="S64" i="78"/>
  <c r="R64" i="78"/>
  <c r="M64" i="78"/>
  <c r="J64" i="78" s="1"/>
  <c r="BF42" i="78"/>
  <c r="AR42" i="78"/>
  <c r="AQ42" i="78"/>
  <c r="AA42" i="78"/>
  <c r="V42" i="78"/>
  <c r="U42" i="78"/>
  <c r="T42" i="78"/>
  <c r="S42" i="78"/>
  <c r="R42" i="78"/>
  <c r="M42" i="78"/>
  <c r="Z42" i="78" s="1"/>
  <c r="BF39" i="78"/>
  <c r="AR39" i="78"/>
  <c r="AQ39" i="78"/>
  <c r="AA39" i="78"/>
  <c r="V39" i="78"/>
  <c r="U39" i="78"/>
  <c r="X39" i="78" s="1"/>
  <c r="T39" i="78"/>
  <c r="S39" i="78"/>
  <c r="R39" i="78"/>
  <c r="M39" i="78"/>
  <c r="Z39" i="78" s="1"/>
  <c r="BF25" i="78"/>
  <c r="AR25" i="78"/>
  <c r="AS25" i="78" s="1"/>
  <c r="AQ25" i="78"/>
  <c r="AA25" i="78"/>
  <c r="V25" i="78"/>
  <c r="U25" i="78"/>
  <c r="X25" i="78" s="1"/>
  <c r="T25" i="78"/>
  <c r="S25" i="78"/>
  <c r="R25" i="78"/>
  <c r="M25" i="78"/>
  <c r="Z25" i="78" s="1"/>
  <c r="BF23" i="78"/>
  <c r="AR23" i="78"/>
  <c r="AQ23" i="78"/>
  <c r="AA23" i="78"/>
  <c r="V23" i="78"/>
  <c r="U23" i="78"/>
  <c r="X23" i="78" s="1"/>
  <c r="T23" i="78"/>
  <c r="S23" i="78"/>
  <c r="R23" i="78"/>
  <c r="M23" i="78"/>
  <c r="Z23" i="78" s="1"/>
  <c r="BF18" i="78"/>
  <c r="AR18" i="78"/>
  <c r="AQ18" i="78"/>
  <c r="AA18" i="78"/>
  <c r="V18" i="78"/>
  <c r="U18" i="78"/>
  <c r="T18" i="78"/>
  <c r="S18" i="78"/>
  <c r="R18" i="78"/>
  <c r="M18" i="78"/>
  <c r="Z18" i="78" s="1"/>
  <c r="BF11" i="78"/>
  <c r="AR11" i="78"/>
  <c r="AQ11" i="78"/>
  <c r="AA11" i="78"/>
  <c r="V11" i="78"/>
  <c r="U11" i="78"/>
  <c r="X11" i="78" s="1"/>
  <c r="T11" i="78"/>
  <c r="S11" i="78"/>
  <c r="R11" i="78"/>
  <c r="M11" i="78"/>
  <c r="Z11" i="78" s="1"/>
  <c r="BF234" i="78"/>
  <c r="AR234" i="78"/>
  <c r="AS234" i="78" s="1"/>
  <c r="AQ234" i="78"/>
  <c r="AA234" i="78"/>
  <c r="V234" i="78"/>
  <c r="U234" i="78"/>
  <c r="T234" i="78"/>
  <c r="S234" i="78"/>
  <c r="R234" i="78"/>
  <c r="M234" i="78"/>
  <c r="Z234" i="78" s="1"/>
  <c r="BF207" i="78"/>
  <c r="AR207" i="78"/>
  <c r="AQ207" i="78"/>
  <c r="AA207" i="78"/>
  <c r="Z207" i="78"/>
  <c r="V207" i="78"/>
  <c r="U207" i="78"/>
  <c r="T207" i="78"/>
  <c r="S207" i="78"/>
  <c r="R207" i="78"/>
  <c r="M207" i="78"/>
  <c r="J207" i="78" s="1"/>
  <c r="BF186" i="78"/>
  <c r="AR186" i="78"/>
  <c r="AQ186" i="78"/>
  <c r="AA186" i="78"/>
  <c r="AA253" i="78" s="1"/>
  <c r="V186" i="78"/>
  <c r="U186" i="78"/>
  <c r="T186" i="78"/>
  <c r="S186" i="78"/>
  <c r="R186" i="78"/>
  <c r="R253" i="78" s="1"/>
  <c r="M186" i="78"/>
  <c r="Z186" i="78" s="1"/>
  <c r="BF180" i="78"/>
  <c r="AR180" i="78"/>
  <c r="AQ180" i="78"/>
  <c r="AA180" i="78"/>
  <c r="V180" i="78"/>
  <c r="U180" i="78"/>
  <c r="X180" i="78" s="1"/>
  <c r="T180" i="78"/>
  <c r="S180" i="78"/>
  <c r="R180" i="78"/>
  <c r="M180" i="78"/>
  <c r="Z180" i="78" s="1"/>
  <c r="BF173" i="78"/>
  <c r="AR173" i="78"/>
  <c r="AS173" i="78" s="1"/>
  <c r="AQ173" i="78"/>
  <c r="AA173" i="78"/>
  <c r="V173" i="78"/>
  <c r="U173" i="78"/>
  <c r="T173" i="78"/>
  <c r="S173" i="78"/>
  <c r="R173" i="78"/>
  <c r="M173" i="78"/>
  <c r="Z173" i="78" s="1"/>
  <c r="BF142" i="78"/>
  <c r="AR142" i="78"/>
  <c r="AQ142" i="78"/>
  <c r="AA142" i="78"/>
  <c r="V142" i="78"/>
  <c r="U142" i="78"/>
  <c r="T142" i="78"/>
  <c r="S142" i="78"/>
  <c r="R142" i="78"/>
  <c r="M142" i="78"/>
  <c r="Z142" i="78" s="1"/>
  <c r="BF133" i="78"/>
  <c r="AR133" i="78"/>
  <c r="AQ133" i="78"/>
  <c r="AA133" i="78"/>
  <c r="V133" i="78"/>
  <c r="U133" i="78"/>
  <c r="T133" i="78"/>
  <c r="S133" i="78"/>
  <c r="R133" i="78"/>
  <c r="M133" i="78"/>
  <c r="Z133" i="78" s="1"/>
  <c r="BF88" i="78"/>
  <c r="AR88" i="78"/>
  <c r="AQ88" i="78"/>
  <c r="AA88" i="78"/>
  <c r="V88" i="78"/>
  <c r="U88" i="78"/>
  <c r="X88" i="78" s="1"/>
  <c r="T88" i="78"/>
  <c r="S88" i="78"/>
  <c r="R88" i="78"/>
  <c r="M88" i="78"/>
  <c r="Z88" i="78" s="1"/>
  <c r="BF29" i="78"/>
  <c r="AR29" i="78"/>
  <c r="AS29" i="78" s="1"/>
  <c r="AQ29" i="78"/>
  <c r="AA29" i="78"/>
  <c r="V29" i="78"/>
  <c r="U29" i="78"/>
  <c r="X29" i="78" s="1"/>
  <c r="T29" i="78"/>
  <c r="S29" i="78"/>
  <c r="R29" i="78"/>
  <c r="M29" i="78"/>
  <c r="Z29" i="78" s="1"/>
  <c r="BF22" i="78"/>
  <c r="AR22" i="78"/>
  <c r="AQ22" i="78"/>
  <c r="AA22" i="78"/>
  <c r="V22" i="78"/>
  <c r="U22" i="78"/>
  <c r="T22" i="78"/>
  <c r="S22" i="78"/>
  <c r="R22" i="78"/>
  <c r="M22" i="78"/>
  <c r="Z22" i="78" s="1"/>
  <c r="BF197" i="78"/>
  <c r="AR197" i="78"/>
  <c r="AQ197" i="78"/>
  <c r="AA197" i="78"/>
  <c r="V197" i="78"/>
  <c r="U197" i="78"/>
  <c r="T197" i="78"/>
  <c r="S197" i="78"/>
  <c r="R197" i="78"/>
  <c r="M197" i="78"/>
  <c r="Z197" i="78" s="1"/>
  <c r="BF153" i="78"/>
  <c r="AR153" i="78"/>
  <c r="AQ153" i="78"/>
  <c r="AA153" i="78"/>
  <c r="V153" i="78"/>
  <c r="U153" i="78"/>
  <c r="X153" i="78" s="1"/>
  <c r="T153" i="78"/>
  <c r="S153" i="78"/>
  <c r="R153" i="78"/>
  <c r="M153" i="78"/>
  <c r="Z153" i="78" s="1"/>
  <c r="BF138" i="78"/>
  <c r="AR138" i="78"/>
  <c r="AS138" i="78" s="1"/>
  <c r="AQ138" i="78"/>
  <c r="AA138" i="78"/>
  <c r="V138" i="78"/>
  <c r="U138" i="78"/>
  <c r="T138" i="78"/>
  <c r="S138" i="78"/>
  <c r="R138" i="78"/>
  <c r="M138" i="78"/>
  <c r="Z138" i="78" s="1"/>
  <c r="BF130" i="78"/>
  <c r="AR130" i="78"/>
  <c r="AQ130" i="78"/>
  <c r="AA130" i="78"/>
  <c r="Z130" i="78"/>
  <c r="V130" i="78"/>
  <c r="U130" i="78"/>
  <c r="T130" i="78"/>
  <c r="S130" i="78"/>
  <c r="R130" i="78"/>
  <c r="M130" i="78"/>
  <c r="J130" i="78" s="1"/>
  <c r="BF32" i="78"/>
  <c r="AR32" i="78"/>
  <c r="AQ32" i="78"/>
  <c r="AA32" i="78"/>
  <c r="Z32" i="78"/>
  <c r="V32" i="78"/>
  <c r="U32" i="78"/>
  <c r="T32" i="78"/>
  <c r="S32" i="78"/>
  <c r="R32" i="78"/>
  <c r="M32" i="78"/>
  <c r="J32" i="78" s="1"/>
  <c r="BF223" i="78"/>
  <c r="AR223" i="78"/>
  <c r="AQ223" i="78"/>
  <c r="AA223" i="78"/>
  <c r="V223" i="78"/>
  <c r="U223" i="78"/>
  <c r="X223" i="78" s="1"/>
  <c r="T223" i="78"/>
  <c r="S223" i="78"/>
  <c r="R223" i="78"/>
  <c r="M223" i="78"/>
  <c r="Z223" i="78" s="1"/>
  <c r="BF193" i="78"/>
  <c r="AR193" i="78"/>
  <c r="AS193" i="78" s="1"/>
  <c r="AQ193" i="78"/>
  <c r="AA193" i="78"/>
  <c r="Z193" i="78"/>
  <c r="V193" i="78"/>
  <c r="U193" i="78"/>
  <c r="T193" i="78"/>
  <c r="S193" i="78"/>
  <c r="R193" i="78"/>
  <c r="M193" i="78"/>
  <c r="J193" i="78" s="1"/>
  <c r="BF150" i="78"/>
  <c r="AR150" i="78"/>
  <c r="AQ150" i="78"/>
  <c r="AA150" i="78"/>
  <c r="V150" i="78"/>
  <c r="U150" i="78"/>
  <c r="T150" i="78"/>
  <c r="S150" i="78"/>
  <c r="R150" i="78"/>
  <c r="M150" i="78"/>
  <c r="Z150" i="78" s="1"/>
  <c r="BF82" i="78"/>
  <c r="AR82" i="78"/>
  <c r="AQ82" i="78"/>
  <c r="AA82" i="78"/>
  <c r="V82" i="78"/>
  <c r="U82" i="78"/>
  <c r="T82" i="78"/>
  <c r="S82" i="78"/>
  <c r="R82" i="78"/>
  <c r="M82" i="78"/>
  <c r="J82" i="78" s="1"/>
  <c r="BF70" i="78"/>
  <c r="AR70" i="78"/>
  <c r="AQ70" i="78"/>
  <c r="AA70" i="78"/>
  <c r="V70" i="78"/>
  <c r="U70" i="78"/>
  <c r="X70" i="78" s="1"/>
  <c r="T70" i="78"/>
  <c r="S70" i="78"/>
  <c r="R70" i="78"/>
  <c r="M70" i="78"/>
  <c r="Z70" i="78" s="1"/>
  <c r="BF40" i="78"/>
  <c r="AR40" i="78"/>
  <c r="AS40" i="78" s="1"/>
  <c r="AT40" i="78" s="1"/>
  <c r="AU40" i="78" s="1"/>
  <c r="AV40" i="78" s="1"/>
  <c r="AQ40" i="78"/>
  <c r="AA40" i="78"/>
  <c r="V40" i="78"/>
  <c r="U40" i="78"/>
  <c r="T40" i="78"/>
  <c r="S40" i="78"/>
  <c r="R40" i="78"/>
  <c r="M40" i="78"/>
  <c r="Z40" i="78" s="1"/>
  <c r="BF182" i="78"/>
  <c r="AR182" i="78"/>
  <c r="AQ182" i="78"/>
  <c r="AA182" i="78"/>
  <c r="V182" i="78"/>
  <c r="U182" i="78"/>
  <c r="T182" i="78"/>
  <c r="S182" i="78"/>
  <c r="R182" i="78"/>
  <c r="M182" i="78"/>
  <c r="Z182" i="78" s="1"/>
  <c r="BF165" i="78"/>
  <c r="AR165" i="78"/>
  <c r="AQ165" i="78"/>
  <c r="AA165" i="78"/>
  <c r="V165" i="78"/>
  <c r="U165" i="78"/>
  <c r="T165" i="78"/>
  <c r="S165" i="78"/>
  <c r="R165" i="78"/>
  <c r="M165" i="78"/>
  <c r="J165" i="78" s="1"/>
  <c r="BF156" i="78"/>
  <c r="AR156" i="78"/>
  <c r="AQ156" i="78"/>
  <c r="AA156" i="78"/>
  <c r="V156" i="78"/>
  <c r="U156" i="78"/>
  <c r="T156" i="78"/>
  <c r="S156" i="78"/>
  <c r="R156" i="78"/>
  <c r="M156" i="78"/>
  <c r="J156" i="78" s="1"/>
  <c r="BF83" i="78"/>
  <c r="AR83" i="78"/>
  <c r="AS83" i="78" s="1"/>
  <c r="AT83" i="78" s="1"/>
  <c r="AU83" i="78" s="1"/>
  <c r="AV83" i="78" s="1"/>
  <c r="AQ83" i="78"/>
  <c r="AA83" i="78"/>
  <c r="V83" i="78"/>
  <c r="U83" i="78"/>
  <c r="T83" i="78"/>
  <c r="S83" i="78"/>
  <c r="R83" i="78"/>
  <c r="M83" i="78"/>
  <c r="Z83" i="78" s="1"/>
  <c r="BF76" i="78"/>
  <c r="AR76" i="78"/>
  <c r="AS76" i="78" s="1"/>
  <c r="AQ76" i="78"/>
  <c r="AA76" i="78"/>
  <c r="V76" i="78"/>
  <c r="U76" i="78"/>
  <c r="X76" i="78" s="1"/>
  <c r="T76" i="78"/>
  <c r="S76" i="78"/>
  <c r="R76" i="78"/>
  <c r="M76" i="78"/>
  <c r="Z76" i="78" s="1"/>
  <c r="BF62" i="78"/>
  <c r="AR62" i="78"/>
  <c r="AS62" i="78" s="1"/>
  <c r="AT62" i="78" s="1"/>
  <c r="AU62" i="78" s="1"/>
  <c r="AV62" i="78" s="1"/>
  <c r="AQ62" i="78"/>
  <c r="AA62" i="78"/>
  <c r="Z62" i="78"/>
  <c r="V62" i="78"/>
  <c r="U62" i="78"/>
  <c r="T62" i="78"/>
  <c r="S62" i="78"/>
  <c r="R62" i="78"/>
  <c r="M62" i="78"/>
  <c r="J62" i="78" s="1"/>
  <c r="BF47" i="78"/>
  <c r="AR47" i="78"/>
  <c r="AQ47" i="78"/>
  <c r="AA47" i="78"/>
  <c r="V47" i="78"/>
  <c r="U47" i="78"/>
  <c r="T47" i="78"/>
  <c r="S47" i="78"/>
  <c r="R47" i="78"/>
  <c r="M47" i="78"/>
  <c r="J47" i="78" s="1"/>
  <c r="BF41" i="78"/>
  <c r="AR41" i="78"/>
  <c r="AS41" i="78" s="1"/>
  <c r="AT41" i="78" s="1"/>
  <c r="AU41" i="78" s="1"/>
  <c r="AV41" i="78" s="1"/>
  <c r="AQ41" i="78"/>
  <c r="AA41" i="78"/>
  <c r="V41" i="78"/>
  <c r="U41" i="78"/>
  <c r="T41" i="78"/>
  <c r="S41" i="78"/>
  <c r="R41" i="78"/>
  <c r="M41" i="78"/>
  <c r="Z41" i="78" s="1"/>
  <c r="BF240" i="78"/>
  <c r="AR240" i="78"/>
  <c r="AS240" i="78" s="1"/>
  <c r="AQ240" i="78"/>
  <c r="AA240" i="78"/>
  <c r="V240" i="78"/>
  <c r="U240" i="78"/>
  <c r="X240" i="78" s="1"/>
  <c r="T240" i="78"/>
  <c r="S240" i="78"/>
  <c r="R240" i="78"/>
  <c r="M240" i="78"/>
  <c r="Z240" i="78" s="1"/>
  <c r="BF233" i="78"/>
  <c r="AR233" i="78"/>
  <c r="AS233" i="78" s="1"/>
  <c r="AT233" i="78" s="1"/>
  <c r="AU233" i="78" s="1"/>
  <c r="AV233" i="78" s="1"/>
  <c r="AQ233" i="78"/>
  <c r="AQ254" i="78" s="1"/>
  <c r="AA233" i="78"/>
  <c r="V233" i="78"/>
  <c r="U233" i="78"/>
  <c r="T233" i="78"/>
  <c r="T254" i="78" s="1"/>
  <c r="S233" i="78"/>
  <c r="R233" i="78"/>
  <c r="R254" i="78" s="1"/>
  <c r="M233" i="78"/>
  <c r="Z233" i="78" s="1"/>
  <c r="BF194" i="78"/>
  <c r="AR194" i="78"/>
  <c r="AQ194" i="78"/>
  <c r="AQ247" i="78" s="1"/>
  <c r="AA194" i="78"/>
  <c r="V194" i="78"/>
  <c r="U194" i="78"/>
  <c r="T194" i="78"/>
  <c r="S194" i="78"/>
  <c r="R194" i="78"/>
  <c r="M194" i="78"/>
  <c r="J194" i="78" s="1"/>
  <c r="BF91" i="78"/>
  <c r="AR91" i="78"/>
  <c r="AS91" i="78" s="1"/>
  <c r="AQ91" i="78"/>
  <c r="AA91" i="78"/>
  <c r="V91" i="78"/>
  <c r="U91" i="78"/>
  <c r="T91" i="78"/>
  <c r="S91" i="78"/>
  <c r="R91" i="78"/>
  <c r="M91" i="78"/>
  <c r="Z91" i="78" s="1"/>
  <c r="BF75" i="78"/>
  <c r="AS75" i="78"/>
  <c r="AT75" i="78" s="1"/>
  <c r="AU75" i="78" s="1"/>
  <c r="AV75" i="78" s="1"/>
  <c r="AR75" i="78"/>
  <c r="AQ75" i="78"/>
  <c r="AA75" i="78"/>
  <c r="V75" i="78"/>
  <c r="U75" i="78"/>
  <c r="X75" i="78" s="1"/>
  <c r="T75" i="78"/>
  <c r="S75" i="78"/>
  <c r="R75" i="78"/>
  <c r="M75" i="78"/>
  <c r="Z75" i="78" s="1"/>
  <c r="J75" i="78"/>
  <c r="AP75" i="78" s="1"/>
  <c r="BF43" i="78"/>
  <c r="AR43" i="78"/>
  <c r="AS43" i="78" s="1"/>
  <c r="AT43" i="78" s="1"/>
  <c r="AU43" i="78" s="1"/>
  <c r="AV43" i="78" s="1"/>
  <c r="AQ43" i="78"/>
  <c r="AA43" i="78"/>
  <c r="Z43" i="78"/>
  <c r="V43" i="78"/>
  <c r="U43" i="78"/>
  <c r="T43" i="78"/>
  <c r="S43" i="78"/>
  <c r="R43" i="78"/>
  <c r="M43" i="78"/>
  <c r="J43" i="78" s="1"/>
  <c r="BF209" i="78"/>
  <c r="AR209" i="78"/>
  <c r="AQ209" i="78"/>
  <c r="AA209" i="78"/>
  <c r="V209" i="78"/>
  <c r="U209" i="78"/>
  <c r="T209" i="78"/>
  <c r="S209" i="78"/>
  <c r="R209" i="78"/>
  <c r="M209" i="78"/>
  <c r="J209" i="78" s="1"/>
  <c r="BF164" i="78"/>
  <c r="AR164" i="78"/>
  <c r="AS164" i="78" s="1"/>
  <c r="AQ164" i="78"/>
  <c r="AA164" i="78"/>
  <c r="V164" i="78"/>
  <c r="U164" i="78"/>
  <c r="T164" i="78"/>
  <c r="S164" i="78"/>
  <c r="R164" i="78"/>
  <c r="M164" i="78"/>
  <c r="Z164" i="78" s="1"/>
  <c r="BF148" i="78"/>
  <c r="AR148" i="78"/>
  <c r="AS148" i="78" s="1"/>
  <c r="AT148" i="78" s="1"/>
  <c r="AU148" i="78" s="1"/>
  <c r="AV148" i="78" s="1"/>
  <c r="AQ148" i="78"/>
  <c r="AA148" i="78"/>
  <c r="V148" i="78"/>
  <c r="U148" i="78"/>
  <c r="X148" i="78" s="1"/>
  <c r="T148" i="78"/>
  <c r="S148" i="78"/>
  <c r="R148" i="78"/>
  <c r="M148" i="78"/>
  <c r="Z148" i="78" s="1"/>
  <c r="BF87" i="78"/>
  <c r="AR87" i="78"/>
  <c r="AS87" i="78" s="1"/>
  <c r="AT87" i="78" s="1"/>
  <c r="AU87" i="78" s="1"/>
  <c r="AV87" i="78" s="1"/>
  <c r="AQ87" i="78"/>
  <c r="AA87" i="78"/>
  <c r="V87" i="78"/>
  <c r="U87" i="78"/>
  <c r="T87" i="78"/>
  <c r="S87" i="78"/>
  <c r="R87" i="78"/>
  <c r="M87" i="78"/>
  <c r="Z87" i="78" s="1"/>
  <c r="BF73" i="78"/>
  <c r="BF248" i="78" s="1"/>
  <c r="AR73" i="78"/>
  <c r="AR248" i="78" s="1"/>
  <c r="AQ73" i="78"/>
  <c r="AA73" i="78"/>
  <c r="V73" i="78"/>
  <c r="U73" i="78"/>
  <c r="T73" i="78"/>
  <c r="S73" i="78"/>
  <c r="R73" i="78"/>
  <c r="M73" i="78"/>
  <c r="J73" i="78" s="1"/>
  <c r="BF45" i="78"/>
  <c r="AR45" i="78"/>
  <c r="AS45" i="78" s="1"/>
  <c r="AT45" i="78" s="1"/>
  <c r="AU45" i="78" s="1"/>
  <c r="AV45" i="78" s="1"/>
  <c r="AQ45" i="78"/>
  <c r="AA45" i="78"/>
  <c r="V45" i="78"/>
  <c r="U45" i="78"/>
  <c r="T45" i="78"/>
  <c r="S45" i="78"/>
  <c r="R45" i="78"/>
  <c r="M45" i="78"/>
  <c r="Z45" i="78" s="1"/>
  <c r="BF38" i="78"/>
  <c r="BF250" i="78" s="1"/>
  <c r="AR38" i="78"/>
  <c r="AS38" i="78" s="1"/>
  <c r="AQ38" i="78"/>
  <c r="AA38" i="78"/>
  <c r="AA250" i="78" s="1"/>
  <c r="V38" i="78"/>
  <c r="V250" i="78" s="1"/>
  <c r="U38" i="78"/>
  <c r="X38" i="78" s="1"/>
  <c r="T38" i="78"/>
  <c r="S38" i="78"/>
  <c r="S250" i="78" s="1"/>
  <c r="R38" i="78"/>
  <c r="R250" i="78" s="1"/>
  <c r="M38" i="78"/>
  <c r="Z38" i="78" s="1"/>
  <c r="BF188" i="78"/>
  <c r="AR188" i="78"/>
  <c r="AS188" i="78" s="1"/>
  <c r="AT188" i="78" s="1"/>
  <c r="AU188" i="78" s="1"/>
  <c r="AV188" i="78" s="1"/>
  <c r="AQ188" i="78"/>
  <c r="AA188" i="78"/>
  <c r="V188" i="78"/>
  <c r="U188" i="78"/>
  <c r="T188" i="78"/>
  <c r="S188" i="78"/>
  <c r="R188" i="78"/>
  <c r="M188" i="78"/>
  <c r="Z188" i="78" s="1"/>
  <c r="BF168" i="78"/>
  <c r="AR168" i="78"/>
  <c r="AQ168" i="78"/>
  <c r="AA168" i="78"/>
  <c r="V168" i="78"/>
  <c r="U168" i="78"/>
  <c r="T168" i="78"/>
  <c r="S168" i="78"/>
  <c r="R168" i="78"/>
  <c r="M168" i="78"/>
  <c r="J168" i="78" s="1"/>
  <c r="BF147" i="78"/>
  <c r="AR147" i="78"/>
  <c r="AS147" i="78" s="1"/>
  <c r="AT147" i="78" s="1"/>
  <c r="AU147" i="78" s="1"/>
  <c r="AV147" i="78" s="1"/>
  <c r="AQ147" i="78"/>
  <c r="AA147" i="78"/>
  <c r="Z147" i="78"/>
  <c r="V147" i="78"/>
  <c r="U147" i="78"/>
  <c r="T147" i="78"/>
  <c r="S147" i="78"/>
  <c r="R147" i="78"/>
  <c r="M147" i="78"/>
  <c r="J147" i="78" s="1"/>
  <c r="BF132" i="78"/>
  <c r="AR132" i="78"/>
  <c r="AS132" i="78" s="1"/>
  <c r="AT132" i="78" s="1"/>
  <c r="AU132" i="78" s="1"/>
  <c r="AV132" i="78" s="1"/>
  <c r="AQ132" i="78"/>
  <c r="AA132" i="78"/>
  <c r="V132" i="78"/>
  <c r="U132" i="78"/>
  <c r="X132" i="78" s="1"/>
  <c r="T132" i="78"/>
  <c r="S132" i="78"/>
  <c r="R132" i="78"/>
  <c r="M132" i="78"/>
  <c r="Z132" i="78" s="1"/>
  <c r="BF122" i="78"/>
  <c r="AR122" i="78"/>
  <c r="AS122" i="78" s="1"/>
  <c r="AT122" i="78" s="1"/>
  <c r="AU122" i="78" s="1"/>
  <c r="AV122" i="78" s="1"/>
  <c r="AQ122" i="78"/>
  <c r="AA122" i="78"/>
  <c r="V122" i="78"/>
  <c r="U122" i="78"/>
  <c r="T122" i="78"/>
  <c r="S122" i="78"/>
  <c r="R122" i="78"/>
  <c r="M122" i="78"/>
  <c r="Z122" i="78" s="1"/>
  <c r="BF106" i="78"/>
  <c r="BF252" i="78" s="1"/>
  <c r="AR106" i="78"/>
  <c r="AR252" i="78" s="1"/>
  <c r="AQ106" i="78"/>
  <c r="AQ252" i="78" s="1"/>
  <c r="AA106" i="78"/>
  <c r="V106" i="78"/>
  <c r="V252" i="78" s="1"/>
  <c r="U106" i="78"/>
  <c r="U252" i="78" s="1"/>
  <c r="T106" i="78"/>
  <c r="T252" i="78" s="1"/>
  <c r="S106" i="78"/>
  <c r="R106" i="78"/>
  <c r="R252" i="78" s="1"/>
  <c r="M106" i="78"/>
  <c r="J106" i="78" s="1"/>
  <c r="BF54" i="78"/>
  <c r="AR54" i="78"/>
  <c r="AS54" i="78" s="1"/>
  <c r="AT54" i="78" s="1"/>
  <c r="AU54" i="78" s="1"/>
  <c r="AQ54" i="78"/>
  <c r="AA54" i="78"/>
  <c r="V54" i="78"/>
  <c r="U54" i="78"/>
  <c r="T54" i="78"/>
  <c r="S54" i="78"/>
  <c r="R54" i="78"/>
  <c r="M54" i="78"/>
  <c r="BF245" i="78"/>
  <c r="AR245" i="78"/>
  <c r="AQ245" i="78"/>
  <c r="AA245" i="78"/>
  <c r="V245" i="78"/>
  <c r="U245" i="78"/>
  <c r="T245" i="78"/>
  <c r="S245" i="78"/>
  <c r="R245" i="78"/>
  <c r="M245" i="78"/>
  <c r="AA248" i="78"/>
  <c r="AR253" i="78"/>
  <c r="BF254" i="78"/>
  <c r="AR254" i="78"/>
  <c r="AA254" i="78"/>
  <c r="V254" i="78"/>
  <c r="U254" i="78"/>
  <c r="S254" i="78"/>
  <c r="AR250" i="78"/>
  <c r="T247" i="78"/>
  <c r="BG157" i="77"/>
  <c r="BE157" i="77"/>
  <c r="BC157" i="77"/>
  <c r="BB157" i="77"/>
  <c r="BA157" i="77"/>
  <c r="AZ157" i="77"/>
  <c r="AY157" i="77"/>
  <c r="AN157" i="77"/>
  <c r="AM157" i="77"/>
  <c r="AL157" i="77"/>
  <c r="AK157" i="77"/>
  <c r="AJ157" i="77"/>
  <c r="AI157" i="77"/>
  <c r="AH157" i="77"/>
  <c r="AG157" i="77"/>
  <c r="AF157" i="77"/>
  <c r="AE157" i="77"/>
  <c r="AD157" i="77"/>
  <c r="AC157" i="77"/>
  <c r="O157" i="77"/>
  <c r="K157" i="77"/>
  <c r="I157" i="77"/>
  <c r="E157" i="77"/>
  <c r="B157" i="77"/>
  <c r="BG156" i="77"/>
  <c r="BE156" i="77"/>
  <c r="BC156" i="77"/>
  <c r="BB156" i="77"/>
  <c r="BA156" i="77"/>
  <c r="AZ156" i="77"/>
  <c r="AY156" i="77"/>
  <c r="AN156" i="77"/>
  <c r="AM156" i="77"/>
  <c r="AL156" i="77"/>
  <c r="AK156" i="77"/>
  <c r="AJ156" i="77"/>
  <c r="AI156" i="77"/>
  <c r="AH156" i="77"/>
  <c r="AG156" i="77"/>
  <c r="AF156" i="77"/>
  <c r="AE156" i="77"/>
  <c r="AD156" i="77"/>
  <c r="AC156" i="77"/>
  <c r="O156" i="77"/>
  <c r="K156" i="77"/>
  <c r="I156" i="77"/>
  <c r="E156" i="77"/>
  <c r="B156" i="77"/>
  <c r="BG155" i="77"/>
  <c r="BE155" i="77"/>
  <c r="BC155" i="77"/>
  <c r="BB155" i="77"/>
  <c r="BA155" i="77"/>
  <c r="AZ155" i="77"/>
  <c r="AY155" i="77"/>
  <c r="AN155" i="77"/>
  <c r="AM155" i="77"/>
  <c r="AL155" i="77"/>
  <c r="AK155" i="77"/>
  <c r="AJ155" i="77"/>
  <c r="AI155" i="77"/>
  <c r="AH155" i="77"/>
  <c r="AG155" i="77"/>
  <c r="AF155" i="77"/>
  <c r="AE155" i="77"/>
  <c r="AD155" i="77"/>
  <c r="AC155" i="77"/>
  <c r="O155" i="77"/>
  <c r="K155" i="77"/>
  <c r="I155" i="77"/>
  <c r="E155" i="77"/>
  <c r="B155" i="77"/>
  <c r="BG154" i="77"/>
  <c r="BE154" i="77"/>
  <c r="BC154" i="77"/>
  <c r="BB154" i="77"/>
  <c r="BA154" i="77"/>
  <c r="AZ154" i="77"/>
  <c r="AY154" i="77"/>
  <c r="AN154" i="77"/>
  <c r="AM154" i="77"/>
  <c r="AL154" i="77"/>
  <c r="AK154" i="77"/>
  <c r="AJ154" i="77"/>
  <c r="AI154" i="77"/>
  <c r="AH154" i="77"/>
  <c r="AG154" i="77"/>
  <c r="AF154" i="77"/>
  <c r="AE154" i="77"/>
  <c r="AD154" i="77"/>
  <c r="AC154" i="77"/>
  <c r="O154" i="77"/>
  <c r="K154" i="77"/>
  <c r="I154" i="77"/>
  <c r="E154" i="77"/>
  <c r="B154" i="77"/>
  <c r="BG153" i="77"/>
  <c r="BE153" i="77"/>
  <c r="BC153" i="77"/>
  <c r="BB153" i="77"/>
  <c r="BA153" i="77"/>
  <c r="AZ153" i="77"/>
  <c r="AY153" i="77"/>
  <c r="AN153" i="77"/>
  <c r="AM153" i="77"/>
  <c r="AL153" i="77"/>
  <c r="AK153" i="77"/>
  <c r="AJ153" i="77"/>
  <c r="AI153" i="77"/>
  <c r="AH153" i="77"/>
  <c r="AG153" i="77"/>
  <c r="AF153" i="77"/>
  <c r="AE153" i="77"/>
  <c r="AD153" i="77"/>
  <c r="AC153" i="77"/>
  <c r="O153" i="77"/>
  <c r="K153" i="77"/>
  <c r="I153" i="77"/>
  <c r="E153" i="77"/>
  <c r="B153" i="77"/>
  <c r="BG152" i="77"/>
  <c r="BE152" i="77"/>
  <c r="BC152" i="77"/>
  <c r="BB152" i="77"/>
  <c r="BA152" i="77"/>
  <c r="AZ152" i="77"/>
  <c r="AY152" i="77"/>
  <c r="AN152" i="77"/>
  <c r="AM152" i="77"/>
  <c r="AL152" i="77"/>
  <c r="AK152" i="77"/>
  <c r="AJ152" i="77"/>
  <c r="AI152" i="77"/>
  <c r="AH152" i="77"/>
  <c r="AG152" i="77"/>
  <c r="AF152" i="77"/>
  <c r="AE152" i="77"/>
  <c r="AD152" i="77"/>
  <c r="AC152" i="77"/>
  <c r="O152" i="77"/>
  <c r="K152" i="77"/>
  <c r="I152" i="77"/>
  <c r="E152" i="77"/>
  <c r="B152" i="77"/>
  <c r="BG151" i="77"/>
  <c r="BE151" i="77"/>
  <c r="BC151" i="77"/>
  <c r="BB151" i="77"/>
  <c r="BA151" i="77"/>
  <c r="AZ151" i="77"/>
  <c r="AY151" i="77"/>
  <c r="AN151" i="77"/>
  <c r="AM151" i="77"/>
  <c r="AL151" i="77"/>
  <c r="AK151" i="77"/>
  <c r="AJ151" i="77"/>
  <c r="AI151" i="77"/>
  <c r="AH151" i="77"/>
  <c r="AG151" i="77"/>
  <c r="AF151" i="77"/>
  <c r="AE151" i="77"/>
  <c r="AD151" i="77"/>
  <c r="AC151" i="77"/>
  <c r="O151" i="77"/>
  <c r="K151" i="77"/>
  <c r="I151" i="77"/>
  <c r="E151" i="77"/>
  <c r="B151" i="77"/>
  <c r="BG150" i="77"/>
  <c r="BE150" i="77"/>
  <c r="BC150" i="77"/>
  <c r="BB150" i="77"/>
  <c r="BA150" i="77"/>
  <c r="AZ150" i="77"/>
  <c r="AY150" i="77"/>
  <c r="AN150" i="77"/>
  <c r="AM150" i="77"/>
  <c r="AL150" i="77"/>
  <c r="AK150" i="77"/>
  <c r="AJ150" i="77"/>
  <c r="AI150" i="77"/>
  <c r="AH150" i="77"/>
  <c r="AG150" i="77"/>
  <c r="AF150" i="77"/>
  <c r="AE150" i="77"/>
  <c r="AD150" i="77"/>
  <c r="AC150" i="77"/>
  <c r="O150" i="77"/>
  <c r="K150" i="77"/>
  <c r="I150" i="77"/>
  <c r="E150" i="77"/>
  <c r="B150" i="77"/>
  <c r="BG149" i="77"/>
  <c r="BE149" i="77"/>
  <c r="BC149" i="77"/>
  <c r="BB149" i="77"/>
  <c r="BA149" i="77"/>
  <c r="AZ149" i="77"/>
  <c r="AY149" i="77"/>
  <c r="AN149" i="77"/>
  <c r="AM149" i="77"/>
  <c r="AL149" i="77"/>
  <c r="AK149" i="77"/>
  <c r="AJ149" i="77"/>
  <c r="AI149" i="77"/>
  <c r="AH149" i="77"/>
  <c r="AG149" i="77"/>
  <c r="AF149" i="77"/>
  <c r="AE149" i="77"/>
  <c r="AD149" i="77"/>
  <c r="AC149" i="77"/>
  <c r="O149" i="77"/>
  <c r="K149" i="77"/>
  <c r="I149" i="77"/>
  <c r="E149" i="77"/>
  <c r="B149" i="77"/>
  <c r="BG148" i="77"/>
  <c r="BE148" i="77"/>
  <c r="BC148" i="77"/>
  <c r="BB148" i="77"/>
  <c r="BA148" i="77"/>
  <c r="AZ148" i="77"/>
  <c r="AY148" i="77"/>
  <c r="AN148" i="77"/>
  <c r="AM148" i="77"/>
  <c r="AL148" i="77"/>
  <c r="AK148" i="77"/>
  <c r="AJ148" i="77"/>
  <c r="AI148" i="77"/>
  <c r="AH148" i="77"/>
  <c r="AG148" i="77"/>
  <c r="AF148" i="77"/>
  <c r="AE148" i="77"/>
  <c r="AD148" i="77"/>
  <c r="AC148" i="77"/>
  <c r="O148" i="77"/>
  <c r="K148" i="77"/>
  <c r="I148" i="77"/>
  <c r="E148" i="77"/>
  <c r="B148" i="77"/>
  <c r="BG147" i="77"/>
  <c r="BE147" i="77"/>
  <c r="BC147" i="77"/>
  <c r="BB147" i="77"/>
  <c r="BA147" i="77"/>
  <c r="AZ147" i="77"/>
  <c r="AY147" i="77"/>
  <c r="AN147" i="77"/>
  <c r="AM147" i="77"/>
  <c r="AL147" i="77"/>
  <c r="AK147" i="77"/>
  <c r="AJ147" i="77"/>
  <c r="AI147" i="77"/>
  <c r="AH147" i="77"/>
  <c r="AG147" i="77"/>
  <c r="AF147" i="77"/>
  <c r="AE147" i="77"/>
  <c r="AD147" i="77"/>
  <c r="AC147" i="77"/>
  <c r="O147" i="77"/>
  <c r="K147" i="77"/>
  <c r="I147" i="77"/>
  <c r="E147" i="77"/>
  <c r="B147" i="77"/>
  <c r="BG144" i="77"/>
  <c r="BE144" i="77"/>
  <c r="BC144" i="77"/>
  <c r="BB144" i="77"/>
  <c r="BA144" i="77"/>
  <c r="AZ144" i="77"/>
  <c r="AY144" i="77"/>
  <c r="AN144" i="77"/>
  <c r="AM144" i="77"/>
  <c r="AL144" i="77"/>
  <c r="AK144" i="77"/>
  <c r="AJ144" i="77"/>
  <c r="AI144" i="77"/>
  <c r="AH144" i="77"/>
  <c r="AG144" i="77"/>
  <c r="AF144" i="77"/>
  <c r="AE144" i="77"/>
  <c r="AD144" i="77"/>
  <c r="AC144" i="77"/>
  <c r="O144" i="77"/>
  <c r="K144" i="77"/>
  <c r="I144" i="77"/>
  <c r="E144" i="77"/>
  <c r="B144" i="77"/>
  <c r="BF133" i="77"/>
  <c r="AR133" i="77"/>
  <c r="AS133" i="77" s="1"/>
  <c r="AQ133" i="77"/>
  <c r="AA133" i="77"/>
  <c r="V133" i="77"/>
  <c r="U133" i="77"/>
  <c r="X133" i="77" s="1"/>
  <c r="T133" i="77"/>
  <c r="S133" i="77"/>
  <c r="R133" i="77"/>
  <c r="M133" i="77"/>
  <c r="Z133" i="77" s="1"/>
  <c r="BF128" i="77"/>
  <c r="AR128" i="77"/>
  <c r="AS128" i="77" s="1"/>
  <c r="AT128" i="77" s="1"/>
  <c r="AU128" i="77" s="1"/>
  <c r="AV128" i="77" s="1"/>
  <c r="AQ128" i="77"/>
  <c r="AA128" i="77"/>
  <c r="V128" i="77"/>
  <c r="U128" i="77"/>
  <c r="X128" i="77" s="1"/>
  <c r="T128" i="77"/>
  <c r="S128" i="77"/>
  <c r="R128" i="77"/>
  <c r="M128" i="77"/>
  <c r="Z128" i="77" s="1"/>
  <c r="BF106" i="77"/>
  <c r="AR106" i="77"/>
  <c r="AQ106" i="77"/>
  <c r="AA106" i="77"/>
  <c r="V106" i="77"/>
  <c r="U106" i="77"/>
  <c r="T106" i="77"/>
  <c r="S106" i="77"/>
  <c r="R106" i="77"/>
  <c r="M106" i="77"/>
  <c r="Z106" i="77" s="1"/>
  <c r="BF104" i="77"/>
  <c r="AR104" i="77"/>
  <c r="AQ104" i="77"/>
  <c r="AA104" i="77"/>
  <c r="V104" i="77"/>
  <c r="U104" i="77"/>
  <c r="T104" i="77"/>
  <c r="S104" i="77"/>
  <c r="R104" i="77"/>
  <c r="M104" i="77"/>
  <c r="J104" i="77" s="1"/>
  <c r="BF88" i="77"/>
  <c r="AR88" i="77"/>
  <c r="AS88" i="77" s="1"/>
  <c r="AT88" i="77" s="1"/>
  <c r="AU88" i="77" s="1"/>
  <c r="AV88" i="77" s="1"/>
  <c r="AQ88" i="77"/>
  <c r="AA88" i="77"/>
  <c r="V88" i="77"/>
  <c r="U88" i="77"/>
  <c r="T88" i="77"/>
  <c r="S88" i="77"/>
  <c r="R88" i="77"/>
  <c r="M88" i="77"/>
  <c r="Z88" i="77" s="1"/>
  <c r="BF53" i="77"/>
  <c r="AR53" i="77"/>
  <c r="AS53" i="77" s="1"/>
  <c r="AT53" i="77" s="1"/>
  <c r="AU53" i="77" s="1"/>
  <c r="AV53" i="77" s="1"/>
  <c r="AQ53" i="77"/>
  <c r="AA53" i="77"/>
  <c r="V53" i="77"/>
  <c r="U53" i="77"/>
  <c r="T53" i="77"/>
  <c r="S53" i="77"/>
  <c r="R53" i="77"/>
  <c r="M53" i="77"/>
  <c r="Z53" i="77" s="1"/>
  <c r="BF51" i="77"/>
  <c r="AR51" i="77"/>
  <c r="AQ51" i="77"/>
  <c r="AA51" i="77"/>
  <c r="V51" i="77"/>
  <c r="U51" i="77"/>
  <c r="T51" i="77"/>
  <c r="S51" i="77"/>
  <c r="R51" i="77"/>
  <c r="M51" i="77"/>
  <c r="Z51" i="77" s="1"/>
  <c r="BF45" i="77"/>
  <c r="AR45" i="77"/>
  <c r="AQ45" i="77"/>
  <c r="AA45" i="77"/>
  <c r="V45" i="77"/>
  <c r="U45" i="77"/>
  <c r="T45" i="77"/>
  <c r="S45" i="77"/>
  <c r="R45" i="77"/>
  <c r="M45" i="77"/>
  <c r="J45" i="77" s="1"/>
  <c r="BF26" i="77"/>
  <c r="AR26" i="77"/>
  <c r="AS26" i="77" s="1"/>
  <c r="AQ26" i="77"/>
  <c r="AA26" i="77"/>
  <c r="V26" i="77"/>
  <c r="U26" i="77"/>
  <c r="T26" i="77"/>
  <c r="S26" i="77"/>
  <c r="R26" i="77"/>
  <c r="M26" i="77"/>
  <c r="Z26" i="77" s="1"/>
  <c r="BF19" i="77"/>
  <c r="AR19" i="77"/>
  <c r="AS19" i="77" s="1"/>
  <c r="AT19" i="77" s="1"/>
  <c r="AU19" i="77" s="1"/>
  <c r="AV19" i="77" s="1"/>
  <c r="AQ19" i="77"/>
  <c r="AA19" i="77"/>
  <c r="V19" i="77"/>
  <c r="U19" i="77"/>
  <c r="X19" i="77" s="1"/>
  <c r="T19" i="77"/>
  <c r="S19" i="77"/>
  <c r="R19" i="77"/>
  <c r="M19" i="77"/>
  <c r="Z19" i="77" s="1"/>
  <c r="BF14" i="77"/>
  <c r="AR14" i="77"/>
  <c r="AQ14" i="77"/>
  <c r="AA14" i="77"/>
  <c r="V14" i="77"/>
  <c r="U14" i="77"/>
  <c r="T14" i="77"/>
  <c r="S14" i="77"/>
  <c r="R14" i="77"/>
  <c r="M14" i="77"/>
  <c r="Z14" i="77" s="1"/>
  <c r="BF12" i="77"/>
  <c r="AR12" i="77"/>
  <c r="AQ12" i="77"/>
  <c r="AA12" i="77"/>
  <c r="V12" i="77"/>
  <c r="U12" i="77"/>
  <c r="T12" i="77"/>
  <c r="S12" i="77"/>
  <c r="R12" i="77"/>
  <c r="M12" i="77"/>
  <c r="J12" i="77" s="1"/>
  <c r="BF11" i="77"/>
  <c r="AR11" i="77"/>
  <c r="AS11" i="77" s="1"/>
  <c r="AT11" i="77" s="1"/>
  <c r="AU11" i="77" s="1"/>
  <c r="AV11" i="77" s="1"/>
  <c r="AQ11" i="77"/>
  <c r="AA11" i="77"/>
  <c r="V11" i="77"/>
  <c r="U11" i="77"/>
  <c r="X11" i="77" s="1"/>
  <c r="T11" i="77"/>
  <c r="S11" i="77"/>
  <c r="R11" i="77"/>
  <c r="M11" i="77"/>
  <c r="Z11" i="77" s="1"/>
  <c r="BF125" i="77"/>
  <c r="AR125" i="77"/>
  <c r="AS125" i="77" s="1"/>
  <c r="AT125" i="77" s="1"/>
  <c r="AU125" i="77" s="1"/>
  <c r="AV125" i="77" s="1"/>
  <c r="AQ125" i="77"/>
  <c r="AA125" i="77"/>
  <c r="V125" i="77"/>
  <c r="U125" i="77"/>
  <c r="X125" i="77" s="1"/>
  <c r="T125" i="77"/>
  <c r="S125" i="77"/>
  <c r="R125" i="77"/>
  <c r="M125" i="77"/>
  <c r="Z125" i="77" s="1"/>
  <c r="BF116" i="77"/>
  <c r="AR116" i="77"/>
  <c r="AQ116" i="77"/>
  <c r="AA116" i="77"/>
  <c r="V116" i="77"/>
  <c r="U116" i="77"/>
  <c r="T116" i="77"/>
  <c r="S116" i="77"/>
  <c r="R116" i="77"/>
  <c r="M116" i="77"/>
  <c r="Z116" i="77" s="1"/>
  <c r="BF111" i="77"/>
  <c r="AR111" i="77"/>
  <c r="AQ111" i="77"/>
  <c r="AA111" i="77"/>
  <c r="V111" i="77"/>
  <c r="U111" i="77"/>
  <c r="T111" i="77"/>
  <c r="S111" i="77"/>
  <c r="R111" i="77"/>
  <c r="M111" i="77"/>
  <c r="J111" i="77" s="1"/>
  <c r="BF103" i="77"/>
  <c r="AR103" i="77"/>
  <c r="AS103" i="77" s="1"/>
  <c r="AQ103" i="77"/>
  <c r="AA103" i="77"/>
  <c r="V103" i="77"/>
  <c r="U103" i="77"/>
  <c r="X103" i="77" s="1"/>
  <c r="T103" i="77"/>
  <c r="S103" i="77"/>
  <c r="R103" i="77"/>
  <c r="M103" i="77"/>
  <c r="Z103" i="77" s="1"/>
  <c r="BF101" i="77"/>
  <c r="AR101" i="77"/>
  <c r="AS101" i="77" s="1"/>
  <c r="AT101" i="77" s="1"/>
  <c r="AU101" i="77" s="1"/>
  <c r="AV101" i="77" s="1"/>
  <c r="AQ101" i="77"/>
  <c r="AA101" i="77"/>
  <c r="Z101" i="77"/>
  <c r="V101" i="77"/>
  <c r="U101" i="77"/>
  <c r="T101" i="77"/>
  <c r="S101" i="77"/>
  <c r="R101" i="77"/>
  <c r="M101" i="77"/>
  <c r="J101" i="77" s="1"/>
  <c r="AP101" i="77" s="1"/>
  <c r="BF93" i="77"/>
  <c r="AR93" i="77"/>
  <c r="AQ93" i="77"/>
  <c r="AA93" i="77"/>
  <c r="V93" i="77"/>
  <c r="U93" i="77"/>
  <c r="T93" i="77"/>
  <c r="S93" i="77"/>
  <c r="R93" i="77"/>
  <c r="M93" i="77"/>
  <c r="Z93" i="77" s="1"/>
  <c r="BF76" i="77"/>
  <c r="AR76" i="77"/>
  <c r="AQ76" i="77"/>
  <c r="AA76" i="77"/>
  <c r="V76" i="77"/>
  <c r="U76" i="77"/>
  <c r="T76" i="77"/>
  <c r="S76" i="77"/>
  <c r="R76" i="77"/>
  <c r="M76" i="77"/>
  <c r="J76" i="77" s="1"/>
  <c r="BF72" i="77"/>
  <c r="AR72" i="77"/>
  <c r="AS72" i="77" s="1"/>
  <c r="AQ72" i="77"/>
  <c r="AA72" i="77"/>
  <c r="V72" i="77"/>
  <c r="U72" i="77"/>
  <c r="T72" i="77"/>
  <c r="S72" i="77"/>
  <c r="R72" i="77"/>
  <c r="M72" i="77"/>
  <c r="Z72" i="77" s="1"/>
  <c r="BF67" i="77"/>
  <c r="AR67" i="77"/>
  <c r="AS67" i="77" s="1"/>
  <c r="AT67" i="77" s="1"/>
  <c r="AU67" i="77" s="1"/>
  <c r="AV67" i="77" s="1"/>
  <c r="AQ67" i="77"/>
  <c r="AA67" i="77"/>
  <c r="V67" i="77"/>
  <c r="U67" i="77"/>
  <c r="T67" i="77"/>
  <c r="S67" i="77"/>
  <c r="R67" i="77"/>
  <c r="M67" i="77"/>
  <c r="Z67" i="77" s="1"/>
  <c r="J67" i="77"/>
  <c r="AP67" i="77" s="1"/>
  <c r="BF31" i="77"/>
  <c r="AR31" i="77"/>
  <c r="AQ31" i="77"/>
  <c r="AA31" i="77"/>
  <c r="V31" i="77"/>
  <c r="U31" i="77"/>
  <c r="T31" i="77"/>
  <c r="S31" i="77"/>
  <c r="R31" i="77"/>
  <c r="M31" i="77"/>
  <c r="Z31" i="77" s="1"/>
  <c r="BF28" i="77"/>
  <c r="AR28" i="77"/>
  <c r="AQ28" i="77"/>
  <c r="AA28" i="77"/>
  <c r="V28" i="77"/>
  <c r="U28" i="77"/>
  <c r="T28" i="77"/>
  <c r="S28" i="77"/>
  <c r="R28" i="77"/>
  <c r="M28" i="77"/>
  <c r="J28" i="77" s="1"/>
  <c r="BF27" i="77"/>
  <c r="AR27" i="77"/>
  <c r="AS27" i="77" s="1"/>
  <c r="AT27" i="77" s="1"/>
  <c r="AU27" i="77" s="1"/>
  <c r="AV27" i="77" s="1"/>
  <c r="AQ27" i="77"/>
  <c r="AA27" i="77"/>
  <c r="V27" i="77"/>
  <c r="U27" i="77"/>
  <c r="T27" i="77"/>
  <c r="S27" i="77"/>
  <c r="R27" i="77"/>
  <c r="M27" i="77"/>
  <c r="Z27" i="77" s="1"/>
  <c r="BF24" i="77"/>
  <c r="AR24" i="77"/>
  <c r="AS24" i="77" s="1"/>
  <c r="AQ24" i="77"/>
  <c r="AA24" i="77"/>
  <c r="V24" i="77"/>
  <c r="U24" i="77"/>
  <c r="X24" i="77" s="1"/>
  <c r="T24" i="77"/>
  <c r="S24" i="77"/>
  <c r="R24" i="77"/>
  <c r="M24" i="77"/>
  <c r="Z24" i="77" s="1"/>
  <c r="BF17" i="77"/>
  <c r="AR17" i="77"/>
  <c r="AQ17" i="77"/>
  <c r="AA17" i="77"/>
  <c r="V17" i="77"/>
  <c r="U17" i="77"/>
  <c r="T17" i="77"/>
  <c r="S17" i="77"/>
  <c r="R17" i="77"/>
  <c r="M17" i="77"/>
  <c r="Z17" i="77" s="1"/>
  <c r="BF141" i="77"/>
  <c r="AR141" i="77"/>
  <c r="AQ141" i="77"/>
  <c r="AA141" i="77"/>
  <c r="V141" i="77"/>
  <c r="U141" i="77"/>
  <c r="T141" i="77"/>
  <c r="S141" i="77"/>
  <c r="R141" i="77"/>
  <c r="M141" i="77"/>
  <c r="J141" i="77" s="1"/>
  <c r="BF140" i="77"/>
  <c r="AR140" i="77"/>
  <c r="AS140" i="77" s="1"/>
  <c r="AT140" i="77" s="1"/>
  <c r="AU140" i="77" s="1"/>
  <c r="AV140" i="77" s="1"/>
  <c r="AQ140" i="77"/>
  <c r="AA140" i="77"/>
  <c r="V140" i="77"/>
  <c r="U140" i="77"/>
  <c r="X140" i="77" s="1"/>
  <c r="T140" i="77"/>
  <c r="S140" i="77"/>
  <c r="R140" i="77"/>
  <c r="M140" i="77"/>
  <c r="Z140" i="77" s="1"/>
  <c r="BF132" i="77"/>
  <c r="AR132" i="77"/>
  <c r="AQ132" i="77"/>
  <c r="AA132" i="77"/>
  <c r="V132" i="77"/>
  <c r="U132" i="77"/>
  <c r="T132" i="77"/>
  <c r="S132" i="77"/>
  <c r="R132" i="77"/>
  <c r="M132" i="77"/>
  <c r="Z132" i="77" s="1"/>
  <c r="BF95" i="77"/>
  <c r="AR95" i="77"/>
  <c r="AQ95" i="77"/>
  <c r="AA95" i="77"/>
  <c r="V95" i="77"/>
  <c r="U95" i="77"/>
  <c r="T95" i="77"/>
  <c r="S95" i="77"/>
  <c r="R95" i="77"/>
  <c r="M95" i="77"/>
  <c r="Z95" i="77" s="1"/>
  <c r="BF80" i="77"/>
  <c r="AR80" i="77"/>
  <c r="AQ80" i="77"/>
  <c r="AA80" i="77"/>
  <c r="V80" i="77"/>
  <c r="U80" i="77"/>
  <c r="T80" i="77"/>
  <c r="S80" i="77"/>
  <c r="R80" i="77"/>
  <c r="M80" i="77"/>
  <c r="J80" i="77" s="1"/>
  <c r="BF54" i="77"/>
  <c r="AR54" i="77"/>
  <c r="AS54" i="77" s="1"/>
  <c r="AT54" i="77" s="1"/>
  <c r="AU54" i="77" s="1"/>
  <c r="AV54" i="77" s="1"/>
  <c r="AQ54" i="77"/>
  <c r="AA54" i="77"/>
  <c r="V54" i="77"/>
  <c r="U54" i="77"/>
  <c r="X54" i="77" s="1"/>
  <c r="T54" i="77"/>
  <c r="S54" i="77"/>
  <c r="R54" i="77"/>
  <c r="M54" i="77"/>
  <c r="Z54" i="77" s="1"/>
  <c r="BF46" i="77"/>
  <c r="AR46" i="77"/>
  <c r="AS46" i="77" s="1"/>
  <c r="AT46" i="77" s="1"/>
  <c r="AU46" i="77" s="1"/>
  <c r="AV46" i="77" s="1"/>
  <c r="AQ46" i="77"/>
  <c r="AA46" i="77"/>
  <c r="V46" i="77"/>
  <c r="U46" i="77"/>
  <c r="X46" i="77" s="1"/>
  <c r="T46" i="77"/>
  <c r="S46" i="77"/>
  <c r="R46" i="77"/>
  <c r="M46" i="77"/>
  <c r="Z46" i="77" s="1"/>
  <c r="BF30" i="77"/>
  <c r="AR30" i="77"/>
  <c r="AQ30" i="77"/>
  <c r="AA30" i="77"/>
  <c r="V30" i="77"/>
  <c r="U30" i="77"/>
  <c r="T30" i="77"/>
  <c r="S30" i="77"/>
  <c r="R30" i="77"/>
  <c r="M30" i="77"/>
  <c r="Z30" i="77" s="1"/>
  <c r="BF15" i="77"/>
  <c r="AR15" i="77"/>
  <c r="AQ15" i="77"/>
  <c r="AA15" i="77"/>
  <c r="V15" i="77"/>
  <c r="U15" i="77"/>
  <c r="T15" i="77"/>
  <c r="S15" i="77"/>
  <c r="R15" i="77"/>
  <c r="M15" i="77"/>
  <c r="J15" i="77" s="1"/>
  <c r="BF136" i="77"/>
  <c r="AS136" i="77"/>
  <c r="AT136" i="77" s="1"/>
  <c r="AU136" i="77" s="1"/>
  <c r="AV136" i="77" s="1"/>
  <c r="AR136" i="77"/>
  <c r="AQ136" i="77"/>
  <c r="AA136" i="77"/>
  <c r="V136" i="77"/>
  <c r="U136" i="77"/>
  <c r="T136" i="77"/>
  <c r="S136" i="77"/>
  <c r="R136" i="77"/>
  <c r="M136" i="77"/>
  <c r="Z136" i="77" s="1"/>
  <c r="BF108" i="77"/>
  <c r="AS108" i="77"/>
  <c r="AT108" i="77" s="1"/>
  <c r="AU108" i="77" s="1"/>
  <c r="AV108" i="77" s="1"/>
  <c r="AR108" i="77"/>
  <c r="AQ108" i="77"/>
  <c r="AA108" i="77"/>
  <c r="V108" i="77"/>
  <c r="U108" i="77"/>
  <c r="X108" i="77" s="1"/>
  <c r="T108" i="77"/>
  <c r="S108" i="77"/>
  <c r="R108" i="77"/>
  <c r="M108" i="77"/>
  <c r="Z108" i="77" s="1"/>
  <c r="BF78" i="77"/>
  <c r="AR78" i="77"/>
  <c r="AS78" i="77" s="1"/>
  <c r="AT78" i="77" s="1"/>
  <c r="AU78" i="77" s="1"/>
  <c r="AV78" i="77" s="1"/>
  <c r="AQ78" i="77"/>
  <c r="AA78" i="77"/>
  <c r="V78" i="77"/>
  <c r="U78" i="77"/>
  <c r="T78" i="77"/>
  <c r="S78" i="77"/>
  <c r="R78" i="77"/>
  <c r="M78" i="77"/>
  <c r="Z78" i="77" s="1"/>
  <c r="BF58" i="77"/>
  <c r="AR58" i="77"/>
  <c r="AQ58" i="77"/>
  <c r="AA58" i="77"/>
  <c r="V58" i="77"/>
  <c r="U58" i="77"/>
  <c r="T58" i="77"/>
  <c r="S58" i="77"/>
  <c r="R58" i="77"/>
  <c r="M58" i="77"/>
  <c r="J58" i="77" s="1"/>
  <c r="BF35" i="77"/>
  <c r="AR35" i="77"/>
  <c r="AS35" i="77" s="1"/>
  <c r="AT35" i="77" s="1"/>
  <c r="AU35" i="77" s="1"/>
  <c r="AV35" i="77" s="1"/>
  <c r="AQ35" i="77"/>
  <c r="AA35" i="77"/>
  <c r="Z35" i="77"/>
  <c r="V35" i="77"/>
  <c r="U35" i="77"/>
  <c r="X35" i="77" s="1"/>
  <c r="T35" i="77"/>
  <c r="S35" i="77"/>
  <c r="R35" i="77"/>
  <c r="M35" i="77"/>
  <c r="J35" i="77" s="1"/>
  <c r="BF127" i="77"/>
  <c r="AR127" i="77"/>
  <c r="AS127" i="77" s="1"/>
  <c r="AT127" i="77" s="1"/>
  <c r="AQ127" i="77"/>
  <c r="AA127" i="77"/>
  <c r="Z127" i="77"/>
  <c r="V127" i="77"/>
  <c r="U127" i="77"/>
  <c r="X127" i="77" s="1"/>
  <c r="T127" i="77"/>
  <c r="S127" i="77"/>
  <c r="R127" i="77"/>
  <c r="M127" i="77"/>
  <c r="J127" i="77" s="1"/>
  <c r="AP127" i="77" s="1"/>
  <c r="BF65" i="77"/>
  <c r="AR65" i="77"/>
  <c r="AQ65" i="77"/>
  <c r="AA65" i="77"/>
  <c r="V65" i="77"/>
  <c r="U65" i="77"/>
  <c r="T65" i="77"/>
  <c r="S65" i="77"/>
  <c r="R65" i="77"/>
  <c r="M65" i="77"/>
  <c r="Z65" i="77" s="1"/>
  <c r="BF50" i="77"/>
  <c r="AR50" i="77"/>
  <c r="AQ50" i="77"/>
  <c r="AA50" i="77"/>
  <c r="V50" i="77"/>
  <c r="U50" i="77"/>
  <c r="T50" i="77"/>
  <c r="S50" i="77"/>
  <c r="R50" i="77"/>
  <c r="M50" i="77"/>
  <c r="J50" i="77" s="1"/>
  <c r="BF90" i="77"/>
  <c r="AR90" i="77"/>
  <c r="AS90" i="77" s="1"/>
  <c r="AT90" i="77" s="1"/>
  <c r="AU90" i="77" s="1"/>
  <c r="AV90" i="77" s="1"/>
  <c r="AQ90" i="77"/>
  <c r="AA90" i="77"/>
  <c r="V90" i="77"/>
  <c r="U90" i="77"/>
  <c r="X90" i="77" s="1"/>
  <c r="T90" i="77"/>
  <c r="S90" i="77"/>
  <c r="R90" i="77"/>
  <c r="M90" i="77"/>
  <c r="Z90" i="77" s="1"/>
  <c r="BF121" i="77"/>
  <c r="AR121" i="77"/>
  <c r="AQ121" i="77"/>
  <c r="AA121" i="77"/>
  <c r="V121" i="77"/>
  <c r="U121" i="77"/>
  <c r="T121" i="77"/>
  <c r="S121" i="77"/>
  <c r="R121" i="77"/>
  <c r="M121" i="77"/>
  <c r="Z121" i="77" s="1"/>
  <c r="BF130" i="77"/>
  <c r="AR130" i="77"/>
  <c r="AS130" i="77" s="1"/>
  <c r="AT130" i="77" s="1"/>
  <c r="AU130" i="77" s="1"/>
  <c r="AV130" i="77" s="1"/>
  <c r="AQ130" i="77"/>
  <c r="AA130" i="77"/>
  <c r="V130" i="77"/>
  <c r="U130" i="77"/>
  <c r="T130" i="77"/>
  <c r="S130" i="77"/>
  <c r="R130" i="77"/>
  <c r="M130" i="77"/>
  <c r="BF122" i="77"/>
  <c r="AR122" i="77"/>
  <c r="AQ122" i="77"/>
  <c r="AA122" i="77"/>
  <c r="V122" i="77"/>
  <c r="U122" i="77"/>
  <c r="X122" i="77" s="1"/>
  <c r="T122" i="77"/>
  <c r="S122" i="77"/>
  <c r="R122" i="77"/>
  <c r="M122" i="77"/>
  <c r="Z122" i="77" s="1"/>
  <c r="BF114" i="77"/>
  <c r="AR114" i="77"/>
  <c r="AS114" i="77" s="1"/>
  <c r="AT114" i="77" s="1"/>
  <c r="AU114" i="77" s="1"/>
  <c r="AV114" i="77" s="1"/>
  <c r="AQ114" i="77"/>
  <c r="AA114" i="77"/>
  <c r="V114" i="77"/>
  <c r="U114" i="77"/>
  <c r="T114" i="77"/>
  <c r="S114" i="77"/>
  <c r="R114" i="77"/>
  <c r="M114" i="77"/>
  <c r="Z114" i="77" s="1"/>
  <c r="BF75" i="77"/>
  <c r="AR75" i="77"/>
  <c r="AQ75" i="77"/>
  <c r="AA75" i="77"/>
  <c r="V75" i="77"/>
  <c r="U75" i="77"/>
  <c r="X75" i="77" s="1"/>
  <c r="T75" i="77"/>
  <c r="S75" i="77"/>
  <c r="R75" i="77"/>
  <c r="M75" i="77"/>
  <c r="Z75" i="77" s="1"/>
  <c r="BF48" i="77"/>
  <c r="AR48" i="77"/>
  <c r="AS48" i="77" s="1"/>
  <c r="AT48" i="77" s="1"/>
  <c r="AU48" i="77" s="1"/>
  <c r="AV48" i="77" s="1"/>
  <c r="AQ48" i="77"/>
  <c r="AA48" i="77"/>
  <c r="Z48" i="77"/>
  <c r="V48" i="77"/>
  <c r="U48" i="77"/>
  <c r="T48" i="77"/>
  <c r="S48" i="77"/>
  <c r="R48" i="77"/>
  <c r="M48" i="77"/>
  <c r="J48" i="77" s="1"/>
  <c r="BF41" i="77"/>
  <c r="AR41" i="77"/>
  <c r="AQ41" i="77"/>
  <c r="AA41" i="77"/>
  <c r="V41" i="77"/>
  <c r="U41" i="77"/>
  <c r="X41" i="77" s="1"/>
  <c r="T41" i="77"/>
  <c r="S41" i="77"/>
  <c r="R41" i="77"/>
  <c r="M41" i="77"/>
  <c r="Z41" i="77" s="1"/>
  <c r="BF126" i="77"/>
  <c r="AR126" i="77"/>
  <c r="AQ126" i="77"/>
  <c r="AA126" i="77"/>
  <c r="V126" i="77"/>
  <c r="U126" i="77"/>
  <c r="T126" i="77"/>
  <c r="S126" i="77"/>
  <c r="R126" i="77"/>
  <c r="M126" i="77"/>
  <c r="Z126" i="77" s="1"/>
  <c r="BF81" i="77"/>
  <c r="AR81" i="77"/>
  <c r="AQ81" i="77"/>
  <c r="AA81" i="77"/>
  <c r="V81" i="77"/>
  <c r="U81" i="77"/>
  <c r="T81" i="77"/>
  <c r="S81" i="77"/>
  <c r="R81" i="77"/>
  <c r="M81" i="77"/>
  <c r="Z81" i="77" s="1"/>
  <c r="BF43" i="77"/>
  <c r="AR43" i="77"/>
  <c r="AS43" i="77" s="1"/>
  <c r="AT43" i="77" s="1"/>
  <c r="AU43" i="77" s="1"/>
  <c r="AV43" i="77" s="1"/>
  <c r="AQ43" i="77"/>
  <c r="AA43" i="77"/>
  <c r="V43" i="77"/>
  <c r="U43" i="77"/>
  <c r="T43" i="77"/>
  <c r="S43" i="77"/>
  <c r="R43" i="77"/>
  <c r="M43" i="77"/>
  <c r="Z43" i="77" s="1"/>
  <c r="BF25" i="77"/>
  <c r="AR25" i="77"/>
  <c r="AQ25" i="77"/>
  <c r="AA25" i="77"/>
  <c r="V25" i="77"/>
  <c r="U25" i="77"/>
  <c r="X25" i="77" s="1"/>
  <c r="T25" i="77"/>
  <c r="S25" i="77"/>
  <c r="R25" i="77"/>
  <c r="M25" i="77"/>
  <c r="Z25" i="77" s="1"/>
  <c r="BF131" i="77"/>
  <c r="AR131" i="77"/>
  <c r="AQ131" i="77"/>
  <c r="AA131" i="77"/>
  <c r="V131" i="77"/>
  <c r="U131" i="77"/>
  <c r="T131" i="77"/>
  <c r="S131" i="77"/>
  <c r="R131" i="77"/>
  <c r="M131" i="77"/>
  <c r="Z131" i="77" s="1"/>
  <c r="BF86" i="77"/>
  <c r="AR86" i="77"/>
  <c r="AQ86" i="77"/>
  <c r="AA86" i="77"/>
  <c r="V86" i="77"/>
  <c r="U86" i="77"/>
  <c r="T86" i="77"/>
  <c r="S86" i="77"/>
  <c r="R86" i="77"/>
  <c r="M86" i="77"/>
  <c r="Z86" i="77" s="1"/>
  <c r="BF118" i="77"/>
  <c r="AR118" i="77"/>
  <c r="AS118" i="77" s="1"/>
  <c r="AQ118" i="77"/>
  <c r="AA118" i="77"/>
  <c r="V118" i="77"/>
  <c r="U118" i="77"/>
  <c r="T118" i="77"/>
  <c r="S118" i="77"/>
  <c r="R118" i="77"/>
  <c r="M118" i="77"/>
  <c r="Z118" i="77" s="1"/>
  <c r="BF22" i="77"/>
  <c r="AR22" i="77"/>
  <c r="AS22" i="77" s="1"/>
  <c r="AQ22" i="77"/>
  <c r="AA22" i="77"/>
  <c r="V22" i="77"/>
  <c r="U22" i="77"/>
  <c r="T22" i="77"/>
  <c r="S22" i="77"/>
  <c r="R22" i="77"/>
  <c r="M22" i="77"/>
  <c r="Z22" i="77" s="1"/>
  <c r="BF16" i="77"/>
  <c r="AR16" i="77"/>
  <c r="AQ16" i="77"/>
  <c r="AA16" i="77"/>
  <c r="V16" i="77"/>
  <c r="U16" i="77"/>
  <c r="T16" i="77"/>
  <c r="S16" i="77"/>
  <c r="R16" i="77"/>
  <c r="M16" i="77"/>
  <c r="Z16" i="77" s="1"/>
  <c r="BF38" i="77"/>
  <c r="AR38" i="77"/>
  <c r="AQ38" i="77"/>
  <c r="AA38" i="77"/>
  <c r="V38" i="77"/>
  <c r="U38" i="77"/>
  <c r="T38" i="77"/>
  <c r="S38" i="77"/>
  <c r="R38" i="77"/>
  <c r="M38" i="77"/>
  <c r="Z38" i="77" s="1"/>
  <c r="BF142" i="77"/>
  <c r="AR142" i="77"/>
  <c r="AS142" i="77" s="1"/>
  <c r="AQ142" i="77"/>
  <c r="AA142" i="77"/>
  <c r="V142" i="77"/>
  <c r="U142" i="77"/>
  <c r="T142" i="77"/>
  <c r="S142" i="77"/>
  <c r="R142" i="77"/>
  <c r="M142" i="77"/>
  <c r="Z142" i="77" s="1"/>
  <c r="BF112" i="77"/>
  <c r="AR112" i="77"/>
  <c r="AQ112" i="77"/>
  <c r="AA112" i="77"/>
  <c r="V112" i="77"/>
  <c r="U112" i="77"/>
  <c r="X112" i="77" s="1"/>
  <c r="T112" i="77"/>
  <c r="S112" i="77"/>
  <c r="R112" i="77"/>
  <c r="M112" i="77"/>
  <c r="Z112" i="77" s="1"/>
  <c r="BF13" i="77"/>
  <c r="AR13" i="77"/>
  <c r="AQ13" i="77"/>
  <c r="AA13" i="77"/>
  <c r="V13" i="77"/>
  <c r="U13" i="77"/>
  <c r="T13" i="77"/>
  <c r="S13" i="77"/>
  <c r="R13" i="77"/>
  <c r="M13" i="77"/>
  <c r="Z13" i="77" s="1"/>
  <c r="BF10" i="77"/>
  <c r="AR10" i="77"/>
  <c r="AQ10" i="77"/>
  <c r="AA10" i="77"/>
  <c r="V10" i="77"/>
  <c r="U10" i="77"/>
  <c r="T10" i="77"/>
  <c r="S10" i="77"/>
  <c r="R10" i="77"/>
  <c r="M10" i="77"/>
  <c r="Z10" i="77" s="1"/>
  <c r="BF138" i="77"/>
  <c r="AS138" i="77"/>
  <c r="AR138" i="77"/>
  <c r="AQ138" i="77"/>
  <c r="AA138" i="77"/>
  <c r="V138" i="77"/>
  <c r="U138" i="77"/>
  <c r="T138" i="77"/>
  <c r="S138" i="77"/>
  <c r="R138" i="77"/>
  <c r="M138" i="77"/>
  <c r="Z138" i="77" s="1"/>
  <c r="BF94" i="77"/>
  <c r="AR94" i="77"/>
  <c r="AQ94" i="77"/>
  <c r="AA94" i="77"/>
  <c r="V94" i="77"/>
  <c r="U94" i="77"/>
  <c r="X94" i="77" s="1"/>
  <c r="T94" i="77"/>
  <c r="S94" i="77"/>
  <c r="R94" i="77"/>
  <c r="M94" i="77"/>
  <c r="Z94" i="77" s="1"/>
  <c r="BF52" i="77"/>
  <c r="AR52" i="77"/>
  <c r="AQ52" i="77"/>
  <c r="AA52" i="77"/>
  <c r="V52" i="77"/>
  <c r="U52" i="77"/>
  <c r="T52" i="77"/>
  <c r="S52" i="77"/>
  <c r="R52" i="77"/>
  <c r="M52" i="77"/>
  <c r="Z52" i="77" s="1"/>
  <c r="BF39" i="77"/>
  <c r="AR39" i="77"/>
  <c r="AQ39" i="77"/>
  <c r="AA39" i="77"/>
  <c r="V39" i="77"/>
  <c r="U39" i="77"/>
  <c r="T39" i="77"/>
  <c r="S39" i="77"/>
  <c r="R39" i="77"/>
  <c r="M39" i="77"/>
  <c r="Z39" i="77" s="1"/>
  <c r="BF21" i="77"/>
  <c r="AR21" i="77"/>
  <c r="AS21" i="77" s="1"/>
  <c r="AT21" i="77" s="1"/>
  <c r="AU21" i="77" s="1"/>
  <c r="AV21" i="77" s="1"/>
  <c r="AQ21" i="77"/>
  <c r="AA21" i="77"/>
  <c r="V21" i="77"/>
  <c r="U21" i="77"/>
  <c r="T21" i="77"/>
  <c r="S21" i="77"/>
  <c r="R21" i="77"/>
  <c r="M21" i="77"/>
  <c r="Z21" i="77" s="1"/>
  <c r="BF109" i="77"/>
  <c r="AR109" i="77"/>
  <c r="AQ109" i="77"/>
  <c r="AA109" i="77"/>
  <c r="V109" i="77"/>
  <c r="U109" i="77"/>
  <c r="X109" i="77" s="1"/>
  <c r="T109" i="77"/>
  <c r="S109" i="77"/>
  <c r="R109" i="77"/>
  <c r="M109" i="77"/>
  <c r="Z109" i="77" s="1"/>
  <c r="BF77" i="77"/>
  <c r="AR77" i="77"/>
  <c r="AQ77" i="77"/>
  <c r="AA77" i="77"/>
  <c r="V77" i="77"/>
  <c r="U77" i="77"/>
  <c r="T77" i="77"/>
  <c r="S77" i="77"/>
  <c r="R77" i="77"/>
  <c r="M77" i="77"/>
  <c r="Z77" i="77" s="1"/>
  <c r="BF36" i="77"/>
  <c r="AR36" i="77"/>
  <c r="AQ36" i="77"/>
  <c r="AA36" i="77"/>
  <c r="V36" i="77"/>
  <c r="U36" i="77"/>
  <c r="T36" i="77"/>
  <c r="S36" i="77"/>
  <c r="R36" i="77"/>
  <c r="M36" i="77"/>
  <c r="Z36" i="77" s="1"/>
  <c r="BF34" i="77"/>
  <c r="AR34" i="77"/>
  <c r="AS34" i="77" s="1"/>
  <c r="AT34" i="77" s="1"/>
  <c r="AU34" i="77" s="1"/>
  <c r="AV34" i="77" s="1"/>
  <c r="AQ34" i="77"/>
  <c r="AA34" i="77"/>
  <c r="V34" i="77"/>
  <c r="U34" i="77"/>
  <c r="X34" i="77" s="1"/>
  <c r="T34" i="77"/>
  <c r="S34" i="77"/>
  <c r="R34" i="77"/>
  <c r="M34" i="77"/>
  <c r="Z34" i="77" s="1"/>
  <c r="BF99" i="77"/>
  <c r="AR99" i="77"/>
  <c r="AQ99" i="77"/>
  <c r="AA99" i="77"/>
  <c r="V99" i="77"/>
  <c r="U99" i="77"/>
  <c r="X99" i="77" s="1"/>
  <c r="T99" i="77"/>
  <c r="S99" i="77"/>
  <c r="R99" i="77"/>
  <c r="M99" i="77"/>
  <c r="Z99" i="77" s="1"/>
  <c r="BF79" i="77"/>
  <c r="AR79" i="77"/>
  <c r="AQ79" i="77"/>
  <c r="AA79" i="77"/>
  <c r="V79" i="77"/>
  <c r="U79" i="77"/>
  <c r="T79" i="77"/>
  <c r="S79" i="77"/>
  <c r="R79" i="77"/>
  <c r="M79" i="77"/>
  <c r="Z79" i="77" s="1"/>
  <c r="BF74" i="77"/>
  <c r="AR74" i="77"/>
  <c r="AQ74" i="77"/>
  <c r="AA74" i="77"/>
  <c r="V74" i="77"/>
  <c r="U74" i="77"/>
  <c r="T74" i="77"/>
  <c r="S74" i="77"/>
  <c r="R74" i="77"/>
  <c r="M74" i="77"/>
  <c r="Z74" i="77" s="1"/>
  <c r="BF137" i="77"/>
  <c r="AR137" i="77"/>
  <c r="AS137" i="77" s="1"/>
  <c r="AT137" i="77" s="1"/>
  <c r="AU137" i="77" s="1"/>
  <c r="AV137" i="77" s="1"/>
  <c r="AQ137" i="77"/>
  <c r="AA137" i="77"/>
  <c r="V137" i="77"/>
  <c r="U137" i="77"/>
  <c r="T137" i="77"/>
  <c r="S137" i="77"/>
  <c r="R137" i="77"/>
  <c r="M137" i="77"/>
  <c r="Z137" i="77" s="1"/>
  <c r="BF129" i="77"/>
  <c r="AR129" i="77"/>
  <c r="AQ129" i="77"/>
  <c r="AA129" i="77"/>
  <c r="V129" i="77"/>
  <c r="U129" i="77"/>
  <c r="X129" i="77" s="1"/>
  <c r="T129" i="77"/>
  <c r="S129" i="77"/>
  <c r="R129" i="77"/>
  <c r="M129" i="77"/>
  <c r="Z129" i="77" s="1"/>
  <c r="BF102" i="77"/>
  <c r="AR102" i="77"/>
  <c r="AQ102" i="77"/>
  <c r="AA102" i="77"/>
  <c r="V102" i="77"/>
  <c r="U102" i="77"/>
  <c r="T102" i="77"/>
  <c r="S102" i="77"/>
  <c r="R102" i="77"/>
  <c r="M102" i="77"/>
  <c r="Z102" i="77" s="1"/>
  <c r="BF64" i="77"/>
  <c r="AR64" i="77"/>
  <c r="AQ64" i="77"/>
  <c r="AA64" i="77"/>
  <c r="V64" i="77"/>
  <c r="U64" i="77"/>
  <c r="T64" i="77"/>
  <c r="S64" i="77"/>
  <c r="R64" i="77"/>
  <c r="M64" i="77"/>
  <c r="Z64" i="77" s="1"/>
  <c r="BF9" i="77"/>
  <c r="AR9" i="77"/>
  <c r="AS9" i="77" s="1"/>
  <c r="AT9" i="77" s="1"/>
  <c r="AU9" i="77" s="1"/>
  <c r="AV9" i="77" s="1"/>
  <c r="AQ9" i="77"/>
  <c r="AA9" i="77"/>
  <c r="V9" i="77"/>
  <c r="U9" i="77"/>
  <c r="T9" i="77"/>
  <c r="S9" i="77"/>
  <c r="R9" i="77"/>
  <c r="M9" i="77"/>
  <c r="Z9" i="77" s="1"/>
  <c r="BF8" i="77"/>
  <c r="AR8" i="77"/>
  <c r="AQ8" i="77"/>
  <c r="AA8" i="77"/>
  <c r="V8" i="77"/>
  <c r="U8" i="77"/>
  <c r="X8" i="77" s="1"/>
  <c r="T8" i="77"/>
  <c r="S8" i="77"/>
  <c r="R8" i="77"/>
  <c r="M8" i="77"/>
  <c r="Z8" i="77" s="1"/>
  <c r="BF119" i="77"/>
  <c r="BF147" i="77" s="1"/>
  <c r="AR119" i="77"/>
  <c r="AR147" i="77" s="1"/>
  <c r="AQ119" i="77"/>
  <c r="AQ147" i="77" s="1"/>
  <c r="AA119" i="77"/>
  <c r="AA147" i="77" s="1"/>
  <c r="V119" i="77"/>
  <c r="V147" i="77" s="1"/>
  <c r="U119" i="77"/>
  <c r="U147" i="77" s="1"/>
  <c r="T119" i="77"/>
  <c r="T147" i="77" s="1"/>
  <c r="S119" i="77"/>
  <c r="S147" i="77" s="1"/>
  <c r="R119" i="77"/>
  <c r="R147" i="77" s="1"/>
  <c r="M119" i="77"/>
  <c r="M147" i="77" s="1"/>
  <c r="BF105" i="77"/>
  <c r="AR105" i="77"/>
  <c r="AQ105" i="77"/>
  <c r="AA105" i="77"/>
  <c r="V105" i="77"/>
  <c r="U105" i="77"/>
  <c r="T105" i="77"/>
  <c r="S105" i="77"/>
  <c r="R105" i="77"/>
  <c r="M105" i="77"/>
  <c r="Z105" i="77" s="1"/>
  <c r="BF47" i="77"/>
  <c r="AS47" i="77"/>
  <c r="AR47" i="77"/>
  <c r="AQ47" i="77"/>
  <c r="AA47" i="77"/>
  <c r="V47" i="77"/>
  <c r="U47" i="77"/>
  <c r="T47" i="77"/>
  <c r="S47" i="77"/>
  <c r="R47" i="77"/>
  <c r="M47" i="77"/>
  <c r="Z47" i="77" s="1"/>
  <c r="BF139" i="77"/>
  <c r="AR139" i="77"/>
  <c r="AQ139" i="77"/>
  <c r="AA139" i="77"/>
  <c r="V139" i="77"/>
  <c r="U139" i="77"/>
  <c r="X139" i="77" s="1"/>
  <c r="T139" i="77"/>
  <c r="S139" i="77"/>
  <c r="R139" i="77"/>
  <c r="M139" i="77"/>
  <c r="Z139" i="77" s="1"/>
  <c r="BF135" i="77"/>
  <c r="AR135" i="77"/>
  <c r="AQ135" i="77"/>
  <c r="AA135" i="77"/>
  <c r="V135" i="77"/>
  <c r="U135" i="77"/>
  <c r="T135" i="77"/>
  <c r="S135" i="77"/>
  <c r="R135" i="77"/>
  <c r="M135" i="77"/>
  <c r="Z135" i="77" s="1"/>
  <c r="BF113" i="77"/>
  <c r="AR113" i="77"/>
  <c r="AQ113" i="77"/>
  <c r="AA113" i="77"/>
  <c r="V113" i="77"/>
  <c r="U113" i="77"/>
  <c r="T113" i="77"/>
  <c r="S113" i="77"/>
  <c r="R113" i="77"/>
  <c r="M113" i="77"/>
  <c r="Z113" i="77" s="1"/>
  <c r="BF91" i="77"/>
  <c r="AR91" i="77"/>
  <c r="AS91" i="77" s="1"/>
  <c r="AQ91" i="77"/>
  <c r="AA91" i="77"/>
  <c r="V91" i="77"/>
  <c r="U91" i="77"/>
  <c r="X91" i="77" s="1"/>
  <c r="T91" i="77"/>
  <c r="S91" i="77"/>
  <c r="R91" i="77"/>
  <c r="M91" i="77"/>
  <c r="Z91" i="77" s="1"/>
  <c r="BF85" i="77"/>
  <c r="AR85" i="77"/>
  <c r="AQ85" i="77"/>
  <c r="AA85" i="77"/>
  <c r="V85" i="77"/>
  <c r="U85" i="77"/>
  <c r="X85" i="77" s="1"/>
  <c r="T85" i="77"/>
  <c r="S85" i="77"/>
  <c r="R85" i="77"/>
  <c r="M85" i="77"/>
  <c r="Z85" i="77" s="1"/>
  <c r="BF62" i="77"/>
  <c r="BF150" i="77" s="1"/>
  <c r="AR62" i="77"/>
  <c r="AR150" i="77" s="1"/>
  <c r="AQ62" i="77"/>
  <c r="AQ150" i="77" s="1"/>
  <c r="AA62" i="77"/>
  <c r="AA150" i="77" s="1"/>
  <c r="Z62" i="77"/>
  <c r="V62" i="77"/>
  <c r="V150" i="77" s="1"/>
  <c r="U62" i="77"/>
  <c r="U150" i="77" s="1"/>
  <c r="T62" i="77"/>
  <c r="T150" i="77" s="1"/>
  <c r="S62" i="77"/>
  <c r="S150" i="77" s="1"/>
  <c r="R62" i="77"/>
  <c r="R150" i="77" s="1"/>
  <c r="M62" i="77"/>
  <c r="M150" i="77" s="1"/>
  <c r="BF60" i="77"/>
  <c r="AR60" i="77"/>
  <c r="AQ60" i="77"/>
  <c r="AA60" i="77"/>
  <c r="V60" i="77"/>
  <c r="U60" i="77"/>
  <c r="T60" i="77"/>
  <c r="S60" i="77"/>
  <c r="R60" i="77"/>
  <c r="M60" i="77"/>
  <c r="Z60" i="77" s="1"/>
  <c r="BF123" i="77"/>
  <c r="AR123" i="77"/>
  <c r="AS123" i="77" s="1"/>
  <c r="AQ123" i="77"/>
  <c r="AA123" i="77"/>
  <c r="V123" i="77"/>
  <c r="U123" i="77"/>
  <c r="X123" i="77" s="1"/>
  <c r="T123" i="77"/>
  <c r="S123" i="77"/>
  <c r="R123" i="77"/>
  <c r="M123" i="77"/>
  <c r="Z123" i="77" s="1"/>
  <c r="BF96" i="77"/>
  <c r="AR96" i="77"/>
  <c r="AQ96" i="77"/>
  <c r="AA96" i="77"/>
  <c r="V96" i="77"/>
  <c r="U96" i="77"/>
  <c r="X96" i="77" s="1"/>
  <c r="T96" i="77"/>
  <c r="S96" i="77"/>
  <c r="R96" i="77"/>
  <c r="M96" i="77"/>
  <c r="Z96" i="77" s="1"/>
  <c r="BF68" i="77"/>
  <c r="AR68" i="77"/>
  <c r="AQ68" i="77"/>
  <c r="AA68" i="77"/>
  <c r="V68" i="77"/>
  <c r="U68" i="77"/>
  <c r="T68" i="77"/>
  <c r="S68" i="77"/>
  <c r="R68" i="77"/>
  <c r="M68" i="77"/>
  <c r="Z68" i="77" s="1"/>
  <c r="BF20" i="77"/>
  <c r="AR20" i="77"/>
  <c r="AQ20" i="77"/>
  <c r="AA20" i="77"/>
  <c r="V20" i="77"/>
  <c r="U20" i="77"/>
  <c r="T20" i="77"/>
  <c r="S20" i="77"/>
  <c r="R20" i="77"/>
  <c r="M20" i="77"/>
  <c r="Z20" i="77" s="1"/>
  <c r="BF134" i="77"/>
  <c r="AR134" i="77"/>
  <c r="AS134" i="77" s="1"/>
  <c r="AT134" i="77" s="1"/>
  <c r="AU134" i="77" s="1"/>
  <c r="AV134" i="77" s="1"/>
  <c r="AQ134" i="77"/>
  <c r="AA134" i="77"/>
  <c r="V134" i="77"/>
  <c r="U134" i="77"/>
  <c r="X134" i="77" s="1"/>
  <c r="T134" i="77"/>
  <c r="S134" i="77"/>
  <c r="R134" i="77"/>
  <c r="M134" i="77"/>
  <c r="Z134" i="77" s="1"/>
  <c r="BF100" i="77"/>
  <c r="AR100" i="77"/>
  <c r="AQ100" i="77"/>
  <c r="AA100" i="77"/>
  <c r="V100" i="77"/>
  <c r="W100" i="77" s="1"/>
  <c r="U100" i="77"/>
  <c r="X100" i="77" s="1"/>
  <c r="T100" i="77"/>
  <c r="S100" i="77"/>
  <c r="R100" i="77"/>
  <c r="M100" i="77"/>
  <c r="Z100" i="77" s="1"/>
  <c r="BF84" i="77"/>
  <c r="AR84" i="77"/>
  <c r="AQ84" i="77"/>
  <c r="AA84" i="77"/>
  <c r="V84" i="77"/>
  <c r="U84" i="77"/>
  <c r="T84" i="77"/>
  <c r="S84" i="77"/>
  <c r="R84" i="77"/>
  <c r="M84" i="77"/>
  <c r="Z84" i="77" s="1"/>
  <c r="BF71" i="77"/>
  <c r="AR71" i="77"/>
  <c r="AQ71" i="77"/>
  <c r="AA71" i="77"/>
  <c r="V71" i="77"/>
  <c r="U71" i="77"/>
  <c r="T71" i="77"/>
  <c r="S71" i="77"/>
  <c r="R71" i="77"/>
  <c r="M71" i="77"/>
  <c r="Z71" i="77" s="1"/>
  <c r="BF61" i="77"/>
  <c r="AS61" i="77"/>
  <c r="AT61" i="77" s="1"/>
  <c r="AU61" i="77" s="1"/>
  <c r="AV61" i="77" s="1"/>
  <c r="AR61" i="77"/>
  <c r="AQ61" i="77"/>
  <c r="AA61" i="77"/>
  <c r="V61" i="77"/>
  <c r="U61" i="77"/>
  <c r="T61" i="77"/>
  <c r="S61" i="77"/>
  <c r="R61" i="77"/>
  <c r="M61" i="77"/>
  <c r="BF37" i="77"/>
  <c r="BF154" i="77" s="1"/>
  <c r="AR37" i="77"/>
  <c r="AR154" i="77" s="1"/>
  <c r="AQ37" i="77"/>
  <c r="AQ154" i="77" s="1"/>
  <c r="AA37" i="77"/>
  <c r="V37" i="77"/>
  <c r="V154" i="77" s="1"/>
  <c r="U37" i="77"/>
  <c r="U154" i="77" s="1"/>
  <c r="T37" i="77"/>
  <c r="T154" i="77" s="1"/>
  <c r="S37" i="77"/>
  <c r="S154" i="77" s="1"/>
  <c r="R37" i="77"/>
  <c r="R154" i="77" s="1"/>
  <c r="M37" i="77"/>
  <c r="M154" i="77" s="1"/>
  <c r="BF23" i="77"/>
  <c r="AR23" i="77"/>
  <c r="AQ23" i="77"/>
  <c r="AA23" i="77"/>
  <c r="V23" i="77"/>
  <c r="U23" i="77"/>
  <c r="T23" i="77"/>
  <c r="S23" i="77"/>
  <c r="R23" i="77"/>
  <c r="M23" i="77"/>
  <c r="Z23" i="77" s="1"/>
  <c r="BF117" i="77"/>
  <c r="AR117" i="77"/>
  <c r="AQ117" i="77"/>
  <c r="AA117" i="77"/>
  <c r="V117" i="77"/>
  <c r="U117" i="77"/>
  <c r="X117" i="77" s="1"/>
  <c r="T117" i="77"/>
  <c r="S117" i="77"/>
  <c r="R117" i="77"/>
  <c r="M117" i="77"/>
  <c r="Z117" i="77" s="1"/>
  <c r="BF89" i="77"/>
  <c r="AR89" i="77"/>
  <c r="AS89" i="77" s="1"/>
  <c r="AT89" i="77" s="1"/>
  <c r="AU89" i="77" s="1"/>
  <c r="AV89" i="77" s="1"/>
  <c r="AQ89" i="77"/>
  <c r="AA89" i="77"/>
  <c r="V89" i="77"/>
  <c r="U89" i="77"/>
  <c r="T89" i="77"/>
  <c r="S89" i="77"/>
  <c r="R89" i="77"/>
  <c r="M89" i="77"/>
  <c r="Z89" i="77" s="1"/>
  <c r="J89" i="77"/>
  <c r="AP89" i="77" s="1"/>
  <c r="BF83" i="77"/>
  <c r="AR83" i="77"/>
  <c r="AQ83" i="77"/>
  <c r="AA83" i="77"/>
  <c r="V83" i="77"/>
  <c r="U83" i="77"/>
  <c r="T83" i="77"/>
  <c r="S83" i="77"/>
  <c r="R83" i="77"/>
  <c r="M83" i="77"/>
  <c r="Z83" i="77" s="1"/>
  <c r="BF57" i="77"/>
  <c r="AR57" i="77"/>
  <c r="AQ57" i="77"/>
  <c r="AA57" i="77"/>
  <c r="V57" i="77"/>
  <c r="U57" i="77"/>
  <c r="T57" i="77"/>
  <c r="S57" i="77"/>
  <c r="R57" i="77"/>
  <c r="M57" i="77"/>
  <c r="Z57" i="77" s="1"/>
  <c r="BF40" i="77"/>
  <c r="AR40" i="77"/>
  <c r="AS40" i="77" s="1"/>
  <c r="AT40" i="77" s="1"/>
  <c r="AU40" i="77" s="1"/>
  <c r="AV40" i="77" s="1"/>
  <c r="AQ40" i="77"/>
  <c r="AA40" i="77"/>
  <c r="Z40" i="77"/>
  <c r="V40" i="77"/>
  <c r="U40" i="77"/>
  <c r="T40" i="77"/>
  <c r="S40" i="77"/>
  <c r="R40" i="77"/>
  <c r="M40" i="77"/>
  <c r="J40" i="77" s="1"/>
  <c r="AP40" i="77" s="1"/>
  <c r="BF107" i="77"/>
  <c r="AR107" i="77"/>
  <c r="AS107" i="77" s="1"/>
  <c r="AQ107" i="77"/>
  <c r="AA107" i="77"/>
  <c r="V107" i="77"/>
  <c r="U107" i="77"/>
  <c r="X107" i="77" s="1"/>
  <c r="T107" i="77"/>
  <c r="S107" i="77"/>
  <c r="R107" i="77"/>
  <c r="M107" i="77"/>
  <c r="J107" i="77" s="1"/>
  <c r="BF56" i="77"/>
  <c r="BF156" i="77" s="1"/>
  <c r="AR56" i="77"/>
  <c r="AR156" i="77" s="1"/>
  <c r="AQ56" i="77"/>
  <c r="AQ156" i="77" s="1"/>
  <c r="AA56" i="77"/>
  <c r="AA156" i="77" s="1"/>
  <c r="V56" i="77"/>
  <c r="V156" i="77" s="1"/>
  <c r="U56" i="77"/>
  <c r="U156" i="77" s="1"/>
  <c r="T56" i="77"/>
  <c r="T156" i="77" s="1"/>
  <c r="S56" i="77"/>
  <c r="S156" i="77" s="1"/>
  <c r="R56" i="77"/>
  <c r="R156" i="77" s="1"/>
  <c r="M56" i="77"/>
  <c r="M156" i="77" s="1"/>
  <c r="BF29" i="77"/>
  <c r="AR29" i="77"/>
  <c r="AQ29" i="77"/>
  <c r="AA29" i="77"/>
  <c r="V29" i="77"/>
  <c r="U29" i="77"/>
  <c r="T29" i="77"/>
  <c r="S29" i="77"/>
  <c r="R29" i="77"/>
  <c r="M29" i="77"/>
  <c r="Z29" i="77" s="1"/>
  <c r="BF124" i="77"/>
  <c r="AR124" i="77"/>
  <c r="AS124" i="77" s="1"/>
  <c r="AQ124" i="77"/>
  <c r="AA124" i="77"/>
  <c r="V124" i="77"/>
  <c r="U124" i="77"/>
  <c r="X124" i="77" s="1"/>
  <c r="T124" i="77"/>
  <c r="S124" i="77"/>
  <c r="R124" i="77"/>
  <c r="M124" i="77"/>
  <c r="Z124" i="77" s="1"/>
  <c r="BF120" i="77"/>
  <c r="AR120" i="77"/>
  <c r="AS120" i="77" s="1"/>
  <c r="AT120" i="77" s="1"/>
  <c r="AU120" i="77" s="1"/>
  <c r="AV120" i="77" s="1"/>
  <c r="AQ120" i="77"/>
  <c r="AA120" i="77"/>
  <c r="V120" i="77"/>
  <c r="U120" i="77"/>
  <c r="X120" i="77" s="1"/>
  <c r="T120" i="77"/>
  <c r="S120" i="77"/>
  <c r="R120" i="77"/>
  <c r="M120" i="77"/>
  <c r="Z120" i="77" s="1"/>
  <c r="BF115" i="77"/>
  <c r="AR115" i="77"/>
  <c r="AQ115" i="77"/>
  <c r="AA115" i="77"/>
  <c r="V115" i="77"/>
  <c r="U115" i="77"/>
  <c r="T115" i="77"/>
  <c r="S115" i="77"/>
  <c r="R115" i="77"/>
  <c r="M115" i="77"/>
  <c r="Z115" i="77" s="1"/>
  <c r="BF110" i="77"/>
  <c r="AR110" i="77"/>
  <c r="AQ110" i="77"/>
  <c r="AA110" i="77"/>
  <c r="V110" i="77"/>
  <c r="U110" i="77"/>
  <c r="T110" i="77"/>
  <c r="S110" i="77"/>
  <c r="R110" i="77"/>
  <c r="M110" i="77"/>
  <c r="Z110" i="77" s="1"/>
  <c r="BF42" i="77"/>
  <c r="AR42" i="77"/>
  <c r="AS42" i="77" s="1"/>
  <c r="AT42" i="77" s="1"/>
  <c r="AU42" i="77" s="1"/>
  <c r="AV42" i="77" s="1"/>
  <c r="AQ42" i="77"/>
  <c r="AA42" i="77"/>
  <c r="V42" i="77"/>
  <c r="U42" i="77"/>
  <c r="X42" i="77" s="1"/>
  <c r="T42" i="77"/>
  <c r="S42" i="77"/>
  <c r="R42" i="77"/>
  <c r="M42" i="77"/>
  <c r="Z42" i="77" s="1"/>
  <c r="BF7" i="77"/>
  <c r="AR7" i="77"/>
  <c r="AS7" i="77" s="1"/>
  <c r="AT7" i="77" s="1"/>
  <c r="AU7" i="77" s="1"/>
  <c r="AV7" i="77" s="1"/>
  <c r="AQ7" i="77"/>
  <c r="AA7" i="77"/>
  <c r="X7" i="77"/>
  <c r="V7" i="77"/>
  <c r="U7" i="77"/>
  <c r="T7" i="77"/>
  <c r="S7" i="77"/>
  <c r="R7" i="77"/>
  <c r="M7" i="77"/>
  <c r="Z7" i="77" s="1"/>
  <c r="J7" i="77"/>
  <c r="AP7" i="77" s="1"/>
  <c r="BF63" i="77"/>
  <c r="AR63" i="77"/>
  <c r="AQ63" i="77"/>
  <c r="AA63" i="77"/>
  <c r="V63" i="77"/>
  <c r="U63" i="77"/>
  <c r="T63" i="77"/>
  <c r="S63" i="77"/>
  <c r="R63" i="77"/>
  <c r="M63" i="77"/>
  <c r="Z63" i="77" s="1"/>
  <c r="BF87" i="77"/>
  <c r="AR87" i="77"/>
  <c r="AQ87" i="77"/>
  <c r="AA87" i="77"/>
  <c r="V87" i="77"/>
  <c r="U87" i="77"/>
  <c r="T87" i="77"/>
  <c r="S87" i="77"/>
  <c r="R87" i="77"/>
  <c r="M87" i="77"/>
  <c r="Z87" i="77" s="1"/>
  <c r="BF70" i="77"/>
  <c r="AR70" i="77"/>
  <c r="AS70" i="77" s="1"/>
  <c r="AT70" i="77" s="1"/>
  <c r="AU70" i="77" s="1"/>
  <c r="AV70" i="77" s="1"/>
  <c r="AQ70" i="77"/>
  <c r="AA70" i="77"/>
  <c r="V70" i="77"/>
  <c r="U70" i="77"/>
  <c r="T70" i="77"/>
  <c r="S70" i="77"/>
  <c r="R70" i="77"/>
  <c r="M70" i="77"/>
  <c r="Z70" i="77" s="1"/>
  <c r="BF55" i="77"/>
  <c r="AR55" i="77"/>
  <c r="AS55" i="77" s="1"/>
  <c r="AT55" i="77" s="1"/>
  <c r="AU55" i="77" s="1"/>
  <c r="AV55" i="77" s="1"/>
  <c r="AQ55" i="77"/>
  <c r="AA55" i="77"/>
  <c r="Z55" i="77"/>
  <c r="V55" i="77"/>
  <c r="U55" i="77"/>
  <c r="T55" i="77"/>
  <c r="S55" i="77"/>
  <c r="R55" i="77"/>
  <c r="M55" i="77"/>
  <c r="J55" i="77" s="1"/>
  <c r="AP55" i="77" s="1"/>
  <c r="BF33" i="77"/>
  <c r="AR33" i="77"/>
  <c r="AQ33" i="77"/>
  <c r="AA33" i="77"/>
  <c r="V33" i="77"/>
  <c r="U33" i="77"/>
  <c r="T33" i="77"/>
  <c r="S33" i="77"/>
  <c r="R33" i="77"/>
  <c r="M33" i="77"/>
  <c r="BF73" i="77"/>
  <c r="AR73" i="77"/>
  <c r="AQ73" i="77"/>
  <c r="AA73" i="77"/>
  <c r="V73" i="77"/>
  <c r="U73" i="77"/>
  <c r="T73" i="77"/>
  <c r="S73" i="77"/>
  <c r="R73" i="77"/>
  <c r="M73" i="77"/>
  <c r="Z73" i="77" s="1"/>
  <c r="BF69" i="77"/>
  <c r="AR69" i="77"/>
  <c r="AQ69" i="77"/>
  <c r="AA69" i="77"/>
  <c r="V69" i="77"/>
  <c r="U69" i="77"/>
  <c r="T69" i="77"/>
  <c r="S69" i="77"/>
  <c r="R69" i="77"/>
  <c r="M69" i="77"/>
  <c r="BF66" i="77"/>
  <c r="BF152" i="77" s="1"/>
  <c r="AS66" i="77"/>
  <c r="AR66" i="77"/>
  <c r="AR152" i="77" s="1"/>
  <c r="AQ66" i="77"/>
  <c r="AQ152" i="77" s="1"/>
  <c r="AA66" i="77"/>
  <c r="AA152" i="77" s="1"/>
  <c r="V66" i="77"/>
  <c r="V152" i="77" s="1"/>
  <c r="U66" i="77"/>
  <c r="T66" i="77"/>
  <c r="T152" i="77" s="1"/>
  <c r="S66" i="77"/>
  <c r="R66" i="77"/>
  <c r="R152" i="77" s="1"/>
  <c r="M66" i="77"/>
  <c r="M152" i="77" s="1"/>
  <c r="BF32" i="77"/>
  <c r="BF151" i="77" s="1"/>
  <c r="AR32" i="77"/>
  <c r="AQ32" i="77"/>
  <c r="AQ151" i="77" s="1"/>
  <c r="AA32" i="77"/>
  <c r="V32" i="77"/>
  <c r="U32" i="77"/>
  <c r="U151" i="77" s="1"/>
  <c r="T32" i="77"/>
  <c r="T151" i="77" s="1"/>
  <c r="S32" i="77"/>
  <c r="S151" i="77" s="1"/>
  <c r="R32" i="77"/>
  <c r="M32" i="77"/>
  <c r="M151" i="77" s="1"/>
  <c r="BF82" i="77"/>
  <c r="AR82" i="77"/>
  <c r="AQ82" i="77"/>
  <c r="AA82" i="77"/>
  <c r="V82" i="77"/>
  <c r="U82" i="77"/>
  <c r="T82" i="77"/>
  <c r="S82" i="77"/>
  <c r="R82" i="77"/>
  <c r="M82" i="77"/>
  <c r="Z82" i="77" s="1"/>
  <c r="BF49" i="77"/>
  <c r="AR49" i="77"/>
  <c r="AS49" i="77" s="1"/>
  <c r="AQ49" i="77"/>
  <c r="AA49" i="77"/>
  <c r="V49" i="77"/>
  <c r="U49" i="77"/>
  <c r="X49" i="77" s="1"/>
  <c r="T49" i="77"/>
  <c r="S49" i="77"/>
  <c r="R49" i="77"/>
  <c r="M49" i="77"/>
  <c r="Z49" i="77" s="1"/>
  <c r="BF98" i="77"/>
  <c r="AR98" i="77"/>
  <c r="AS98" i="77" s="1"/>
  <c r="AT98" i="77" s="1"/>
  <c r="AU98" i="77" s="1"/>
  <c r="AV98" i="77" s="1"/>
  <c r="AQ98" i="77"/>
  <c r="AA98" i="77"/>
  <c r="V98" i="77"/>
  <c r="U98" i="77"/>
  <c r="T98" i="77"/>
  <c r="S98" i="77"/>
  <c r="R98" i="77"/>
  <c r="M98" i="77"/>
  <c r="BF97" i="77"/>
  <c r="AR97" i="77"/>
  <c r="AR149" i="77" s="1"/>
  <c r="AQ97" i="77"/>
  <c r="AA97" i="77"/>
  <c r="V97" i="77"/>
  <c r="U97" i="77"/>
  <c r="U149" i="77" s="1"/>
  <c r="T97" i="77"/>
  <c r="S97" i="77"/>
  <c r="S149" i="77" s="1"/>
  <c r="R97" i="77"/>
  <c r="M97" i="77"/>
  <c r="M149" i="77" s="1"/>
  <c r="BF92" i="77"/>
  <c r="AR92" i="77"/>
  <c r="AQ92" i="77"/>
  <c r="AA92" i="77"/>
  <c r="V92" i="77"/>
  <c r="U92" i="77"/>
  <c r="T92" i="77"/>
  <c r="S92" i="77"/>
  <c r="R92" i="77"/>
  <c r="M92" i="77"/>
  <c r="Z92" i="77" s="1"/>
  <c r="BF59" i="77"/>
  <c r="AR59" i="77"/>
  <c r="AR148" i="77" s="1"/>
  <c r="AQ59" i="77"/>
  <c r="AQ148" i="77" s="1"/>
  <c r="AA59" i="77"/>
  <c r="AA148" i="77" s="1"/>
  <c r="V59" i="77"/>
  <c r="U59" i="77"/>
  <c r="X59" i="77" s="1"/>
  <c r="T59" i="77"/>
  <c r="T148" i="77" s="1"/>
  <c r="S59" i="77"/>
  <c r="S148" i="77" s="1"/>
  <c r="R59" i="77"/>
  <c r="M59" i="77"/>
  <c r="J59" i="77" s="1"/>
  <c r="BF44" i="77"/>
  <c r="BF153" i="77" s="1"/>
  <c r="AR44" i="77"/>
  <c r="AR153" i="77" s="1"/>
  <c r="AQ44" i="77"/>
  <c r="AA44" i="77"/>
  <c r="V44" i="77"/>
  <c r="U44" i="77"/>
  <c r="U153" i="77" s="1"/>
  <c r="T44" i="77"/>
  <c r="S44" i="77"/>
  <c r="R44" i="77"/>
  <c r="M44" i="77"/>
  <c r="M153" i="77" s="1"/>
  <c r="BF18" i="77"/>
  <c r="AR18" i="77"/>
  <c r="AQ18" i="77"/>
  <c r="AA18" i="77"/>
  <c r="V18" i="77"/>
  <c r="U18" i="77"/>
  <c r="T18" i="77"/>
  <c r="S18" i="77"/>
  <c r="R18" i="77"/>
  <c r="M18" i="77"/>
  <c r="J18" i="77" s="1"/>
  <c r="J117" i="77" l="1"/>
  <c r="AP117" i="77" s="1"/>
  <c r="J34" i="77"/>
  <c r="AP34" i="77" s="1"/>
  <c r="W127" i="77"/>
  <c r="W78" i="77"/>
  <c r="AP59" i="77"/>
  <c r="T153" i="77"/>
  <c r="AQ153" i="77"/>
  <c r="R148" i="77"/>
  <c r="V148" i="77"/>
  <c r="BF148" i="77"/>
  <c r="AO107" i="77"/>
  <c r="W89" i="77"/>
  <c r="J100" i="77"/>
  <c r="AP100" i="77" s="1"/>
  <c r="J47" i="77"/>
  <c r="AP47" i="77" s="1"/>
  <c r="W67" i="77"/>
  <c r="AO101" i="77"/>
  <c r="T155" i="77"/>
  <c r="W47" i="77"/>
  <c r="W121" i="77"/>
  <c r="J54" i="77"/>
  <c r="J24" i="77"/>
  <c r="AP24" i="77" s="1"/>
  <c r="W53" i="77"/>
  <c r="J128" i="77"/>
  <c r="AP128" i="77" s="1"/>
  <c r="U250" i="78"/>
  <c r="W59" i="78"/>
  <c r="J57" i="78"/>
  <c r="AP57" i="78" s="1"/>
  <c r="J219" i="78"/>
  <c r="W93" i="78"/>
  <c r="W126" i="78"/>
  <c r="J185" i="78"/>
  <c r="AP185" i="78" s="1"/>
  <c r="W23" i="78"/>
  <c r="J23" i="79"/>
  <c r="AO23" i="79" s="1"/>
  <c r="J49" i="79"/>
  <c r="AP49" i="79" s="1"/>
  <c r="J107" i="79"/>
  <c r="AP107" i="79" s="1"/>
  <c r="W141" i="79"/>
  <c r="W233" i="79"/>
  <c r="J63" i="79"/>
  <c r="AP63" i="79" s="1"/>
  <c r="W256" i="79"/>
  <c r="J419" i="79"/>
  <c r="J255" i="79"/>
  <c r="AP255" i="79" s="1"/>
  <c r="U537" i="79"/>
  <c r="AQ529" i="79"/>
  <c r="W407" i="79"/>
  <c r="AO425" i="79"/>
  <c r="W259" i="79"/>
  <c r="W28" i="79"/>
  <c r="AO279" i="79"/>
  <c r="AO303" i="79"/>
  <c r="AO326" i="79"/>
  <c r="R537" i="79"/>
  <c r="T533" i="79"/>
  <c r="AQ533" i="79"/>
  <c r="J145" i="79"/>
  <c r="AP145" i="79" s="1"/>
  <c r="J148" i="79"/>
  <c r="AP148" i="79" s="1"/>
  <c r="J225" i="79"/>
  <c r="AP225" i="79" s="1"/>
  <c r="AO285" i="79"/>
  <c r="J447" i="79"/>
  <c r="W135" i="79"/>
  <c r="W325" i="79"/>
  <c r="AO514" i="79"/>
  <c r="W198" i="79"/>
  <c r="W213" i="79"/>
  <c r="X259" i="79"/>
  <c r="J323" i="79"/>
  <c r="AP323" i="79" s="1"/>
  <c r="W360" i="79"/>
  <c r="X376" i="79"/>
  <c r="W488" i="79"/>
  <c r="AO498" i="79"/>
  <c r="W68" i="79"/>
  <c r="W303" i="79"/>
  <c r="J254" i="79"/>
  <c r="AP254" i="79" s="1"/>
  <c r="W275" i="79"/>
  <c r="J277" i="79"/>
  <c r="AP277" i="79" s="1"/>
  <c r="J418" i="79"/>
  <c r="AP418" i="79" s="1"/>
  <c r="J430" i="79"/>
  <c r="J454" i="79"/>
  <c r="AP454" i="79" s="1"/>
  <c r="J81" i="79"/>
  <c r="AP81" i="79" s="1"/>
  <c r="J94" i="79"/>
  <c r="AP94" i="79" s="1"/>
  <c r="J101" i="79"/>
  <c r="AP101" i="79" s="1"/>
  <c r="W109" i="79"/>
  <c r="W240" i="79"/>
  <c r="W304" i="79"/>
  <c r="W26" i="79"/>
  <c r="J88" i="79"/>
  <c r="AP88" i="79" s="1"/>
  <c r="AO162" i="79"/>
  <c r="J172" i="79"/>
  <c r="AP172" i="79" s="1"/>
  <c r="J177" i="79"/>
  <c r="AP177" i="79" s="1"/>
  <c r="J186" i="79"/>
  <c r="AP186" i="79" s="1"/>
  <c r="W211" i="79"/>
  <c r="J221" i="79"/>
  <c r="AP221" i="79" s="1"/>
  <c r="W403" i="79"/>
  <c r="J479" i="79"/>
  <c r="AP479" i="79" s="1"/>
  <c r="J522" i="79"/>
  <c r="AP522" i="79" s="1"/>
  <c r="AO31" i="79"/>
  <c r="BF532" i="79"/>
  <c r="W25" i="79"/>
  <c r="W31" i="79"/>
  <c r="AP31" i="79"/>
  <c r="W336" i="79"/>
  <c r="AO274" i="79"/>
  <c r="U533" i="79"/>
  <c r="AO148" i="79"/>
  <c r="BF535" i="79"/>
  <c r="AO318" i="79"/>
  <c r="M528" i="79"/>
  <c r="AP23" i="79"/>
  <c r="AO30" i="79"/>
  <c r="AQ532" i="79"/>
  <c r="J32" i="79"/>
  <c r="AO32" i="79" s="1"/>
  <c r="AR533" i="79"/>
  <c r="V537" i="79"/>
  <c r="W39" i="79"/>
  <c r="W49" i="79"/>
  <c r="W50" i="79"/>
  <c r="W76" i="79"/>
  <c r="J165" i="79"/>
  <c r="AP165" i="79" s="1"/>
  <c r="BF529" i="79"/>
  <c r="S535" i="79"/>
  <c r="AA535" i="79"/>
  <c r="T534" i="79"/>
  <c r="J200" i="79"/>
  <c r="AP200" i="79" s="1"/>
  <c r="J205" i="79"/>
  <c r="AP205" i="79" s="1"/>
  <c r="J208" i="79"/>
  <c r="AP208" i="79" s="1"/>
  <c r="J233" i="79"/>
  <c r="AP233" i="79" s="1"/>
  <c r="X275" i="79"/>
  <c r="J282" i="79"/>
  <c r="AP282" i="79" s="1"/>
  <c r="X285" i="79"/>
  <c r="J302" i="79"/>
  <c r="AP302" i="79" s="1"/>
  <c r="W318" i="79"/>
  <c r="J321" i="79"/>
  <c r="AP321" i="79" s="1"/>
  <c r="J407" i="79"/>
  <c r="AO407" i="79" s="1"/>
  <c r="W9" i="79"/>
  <c r="J19" i="79"/>
  <c r="AP19" i="79" s="1"/>
  <c r="AO272" i="79"/>
  <c r="J466" i="79"/>
  <c r="J481" i="79"/>
  <c r="J110" i="79"/>
  <c r="AP110" i="79" s="1"/>
  <c r="W162" i="79"/>
  <c r="W164" i="79"/>
  <c r="W177" i="79"/>
  <c r="X211" i="79"/>
  <c r="W266" i="79"/>
  <c r="AO385" i="79"/>
  <c r="J386" i="79"/>
  <c r="W474" i="79"/>
  <c r="AP278" i="79"/>
  <c r="W371" i="79"/>
  <c r="AO393" i="79"/>
  <c r="W400" i="79"/>
  <c r="J15" i="79"/>
  <c r="AP15" i="79" s="1"/>
  <c r="J67" i="79"/>
  <c r="AP131" i="79"/>
  <c r="X153" i="79"/>
  <c r="X345" i="79"/>
  <c r="J388" i="79"/>
  <c r="AP388" i="79" s="1"/>
  <c r="R533" i="79"/>
  <c r="V533" i="79"/>
  <c r="J39" i="79"/>
  <c r="AO39" i="79" s="1"/>
  <c r="J76" i="79"/>
  <c r="AP76" i="79" s="1"/>
  <c r="S530" i="79"/>
  <c r="X145" i="79"/>
  <c r="X148" i="79"/>
  <c r="W166" i="79"/>
  <c r="J173" i="79"/>
  <c r="AP173" i="79" s="1"/>
  <c r="W200" i="79"/>
  <c r="W205" i="79"/>
  <c r="J275" i="79"/>
  <c r="AP275" i="79" s="1"/>
  <c r="W301" i="79"/>
  <c r="J492" i="79"/>
  <c r="AP492" i="79" s="1"/>
  <c r="J58" i="79"/>
  <c r="AP58" i="79" s="1"/>
  <c r="W349" i="79"/>
  <c r="W79" i="79"/>
  <c r="J211" i="79"/>
  <c r="AP211" i="79" s="1"/>
  <c r="W467" i="79"/>
  <c r="X479" i="79"/>
  <c r="J500" i="79"/>
  <c r="AP500" i="79" s="1"/>
  <c r="J31" i="79"/>
  <c r="J108" i="79"/>
  <c r="AP108" i="79" s="1"/>
  <c r="AP259" i="79"/>
  <c r="J421" i="79"/>
  <c r="AO421" i="79"/>
  <c r="X444" i="79"/>
  <c r="J488" i="79"/>
  <c r="J153" i="79"/>
  <c r="W226" i="79"/>
  <c r="S536" i="79"/>
  <c r="U535" i="79"/>
  <c r="AR535" i="79"/>
  <c r="W122" i="79"/>
  <c r="W149" i="79"/>
  <c r="W171" i="79"/>
  <c r="W214" i="79"/>
  <c r="W248" i="79"/>
  <c r="AO282" i="79"/>
  <c r="W367" i="79"/>
  <c r="W381" i="79"/>
  <c r="Z43" i="79"/>
  <c r="J43" i="79"/>
  <c r="AP43" i="79" s="1"/>
  <c r="W195" i="79"/>
  <c r="W220" i="79"/>
  <c r="J234" i="79"/>
  <c r="AP234" i="79" s="1"/>
  <c r="W267" i="79"/>
  <c r="M533" i="79"/>
  <c r="W32" i="79"/>
  <c r="BF533" i="79"/>
  <c r="S537" i="79"/>
  <c r="AA537" i="79"/>
  <c r="S532" i="79"/>
  <c r="W37" i="79"/>
  <c r="U532" i="79"/>
  <c r="X111" i="79"/>
  <c r="X122" i="79"/>
  <c r="X166" i="79"/>
  <c r="X171" i="79"/>
  <c r="AO233" i="79"/>
  <c r="X301" i="79"/>
  <c r="Z41" i="79"/>
  <c r="J41" i="79"/>
  <c r="AP41" i="79" s="1"/>
  <c r="AO106" i="79"/>
  <c r="M529" i="79"/>
  <c r="U529" i="79"/>
  <c r="M537" i="79"/>
  <c r="AR537" i="79"/>
  <c r="W23" i="79"/>
  <c r="AQ537" i="79"/>
  <c r="S529" i="79"/>
  <c r="S533" i="79"/>
  <c r="AA533" i="79"/>
  <c r="T537" i="79"/>
  <c r="J37" i="79"/>
  <c r="AP37" i="79" s="1"/>
  <c r="J74" i="79"/>
  <c r="AP74" i="79" s="1"/>
  <c r="X74" i="79"/>
  <c r="W107" i="79"/>
  <c r="J111" i="79"/>
  <c r="AP111" i="79" s="1"/>
  <c r="J122" i="79"/>
  <c r="AP122" i="79" s="1"/>
  <c r="W127" i="79"/>
  <c r="X141" i="79"/>
  <c r="W148" i="79"/>
  <c r="J149" i="79"/>
  <c r="AP149" i="79" s="1"/>
  <c r="W165" i="79"/>
  <c r="J166" i="79"/>
  <c r="AP166" i="79" s="1"/>
  <c r="J171" i="79"/>
  <c r="AP171" i="79" s="1"/>
  <c r="W173" i="79"/>
  <c r="X200" i="79"/>
  <c r="W208" i="79"/>
  <c r="J214" i="79"/>
  <c r="AP214" i="79" s="1"/>
  <c r="W225" i="79"/>
  <c r="J227" i="79"/>
  <c r="AP227" i="79" s="1"/>
  <c r="J236" i="79"/>
  <c r="AP236" i="79" s="1"/>
  <c r="J248" i="79"/>
  <c r="AP248" i="79" s="1"/>
  <c r="W282" i="79"/>
  <c r="J301" i="79"/>
  <c r="AP301" i="79" s="1"/>
  <c r="J367" i="79"/>
  <c r="J372" i="79"/>
  <c r="AP372" i="79" s="1"/>
  <c r="J381" i="79"/>
  <c r="AO381" i="79" s="1"/>
  <c r="J382" i="79"/>
  <c r="AP382" i="79" s="1"/>
  <c r="J439" i="79"/>
  <c r="W465" i="79"/>
  <c r="J486" i="79"/>
  <c r="AP486" i="79" s="1"/>
  <c r="W490" i="79"/>
  <c r="W496" i="79"/>
  <c r="W507" i="79"/>
  <c r="J521" i="79"/>
  <c r="AP521" i="79" s="1"/>
  <c r="J8" i="79"/>
  <c r="AP8" i="79" s="1"/>
  <c r="J11" i="79"/>
  <c r="AP11" i="79" s="1"/>
  <c r="W138" i="79"/>
  <c r="AP32" i="79"/>
  <c r="J502" i="79"/>
  <c r="AP502" i="79" s="1"/>
  <c r="J510" i="79"/>
  <c r="AP510" i="79" s="1"/>
  <c r="W513" i="79"/>
  <c r="J163" i="79"/>
  <c r="AP163" i="79" s="1"/>
  <c r="AO175" i="79"/>
  <c r="X175" i="79"/>
  <c r="Z195" i="79"/>
  <c r="J195" i="79"/>
  <c r="AP195" i="79" s="1"/>
  <c r="W283" i="79"/>
  <c r="J431" i="79"/>
  <c r="AP431" i="79" s="1"/>
  <c r="W48" i="79"/>
  <c r="J79" i="79"/>
  <c r="AP79" i="79" s="1"/>
  <c r="W88" i="79"/>
  <c r="W158" i="79"/>
  <c r="AO255" i="79"/>
  <c r="J258" i="79"/>
  <c r="AP258" i="79" s="1"/>
  <c r="J266" i="79"/>
  <c r="AP266" i="79" s="1"/>
  <c r="X266" i="79"/>
  <c r="W386" i="79"/>
  <c r="J423" i="79"/>
  <c r="W425" i="79"/>
  <c r="AO500" i="79"/>
  <c r="W69" i="79"/>
  <c r="W96" i="79"/>
  <c r="W243" i="79"/>
  <c r="J288" i="79"/>
  <c r="AP288" i="79" s="1"/>
  <c r="J376" i="79"/>
  <c r="J499" i="79"/>
  <c r="J142" i="79"/>
  <c r="AP142" i="79" s="1"/>
  <c r="W279" i="79"/>
  <c r="J327" i="79"/>
  <c r="AP327" i="79" s="1"/>
  <c r="J339" i="79"/>
  <c r="X395" i="79"/>
  <c r="X485" i="79"/>
  <c r="X361" i="79"/>
  <c r="W42" i="79"/>
  <c r="W81" i="79"/>
  <c r="W97" i="79"/>
  <c r="J305" i="79"/>
  <c r="AP305" i="79" s="1"/>
  <c r="J453" i="79"/>
  <c r="W14" i="79"/>
  <c r="X88" i="79"/>
  <c r="W140" i="79"/>
  <c r="AO157" i="79"/>
  <c r="AO158" i="79"/>
  <c r="J182" i="79"/>
  <c r="AP182" i="79" s="1"/>
  <c r="W235" i="79"/>
  <c r="X255" i="79"/>
  <c r="J276" i="79"/>
  <c r="AP276" i="79" s="1"/>
  <c r="X438" i="79"/>
  <c r="AO456" i="79"/>
  <c r="W456" i="79"/>
  <c r="X514" i="79"/>
  <c r="W520" i="79"/>
  <c r="AO522" i="79"/>
  <c r="AO84" i="79"/>
  <c r="J89" i="79"/>
  <c r="AP89" i="79" s="1"/>
  <c r="J98" i="79"/>
  <c r="W124" i="79"/>
  <c r="W180" i="79"/>
  <c r="J218" i="79"/>
  <c r="AP218" i="79" s="1"/>
  <c r="J243" i="79"/>
  <c r="AP243" i="79" s="1"/>
  <c r="W320" i="79"/>
  <c r="W352" i="79"/>
  <c r="J361" i="79"/>
  <c r="AO488" i="79"/>
  <c r="W85" i="79"/>
  <c r="X100" i="79"/>
  <c r="W114" i="79"/>
  <c r="AO132" i="79"/>
  <c r="W136" i="79"/>
  <c r="AO209" i="79"/>
  <c r="W209" i="79"/>
  <c r="AO353" i="79"/>
  <c r="J375" i="79"/>
  <c r="W379" i="79"/>
  <c r="X79" i="79"/>
  <c r="AP338" i="79"/>
  <c r="AP396" i="79"/>
  <c r="X499" i="79"/>
  <c r="J100" i="79"/>
  <c r="J131" i="79"/>
  <c r="W150" i="79"/>
  <c r="AS150" i="79"/>
  <c r="AT150" i="79" s="1"/>
  <c r="AU150" i="79" s="1"/>
  <c r="AV150" i="79" s="1"/>
  <c r="X212" i="79"/>
  <c r="W339" i="79"/>
  <c r="X357" i="79"/>
  <c r="X427" i="79"/>
  <c r="AT23" i="79"/>
  <c r="AU23" i="79" s="1"/>
  <c r="AV23" i="79" s="1"/>
  <c r="AT76" i="79"/>
  <c r="AU76" i="79" s="1"/>
  <c r="AV76" i="79" s="1"/>
  <c r="AT321" i="79"/>
  <c r="AU321" i="79" s="1"/>
  <c r="AV321" i="79" s="1"/>
  <c r="AT382" i="79"/>
  <c r="AU382" i="79" s="1"/>
  <c r="AV382" i="79" s="1"/>
  <c r="AT285" i="79"/>
  <c r="AU285" i="79" s="1"/>
  <c r="AV285" i="79" s="1"/>
  <c r="AW430" i="79"/>
  <c r="AX430" i="79" s="1"/>
  <c r="AT430" i="79"/>
  <c r="AU430" i="79" s="1"/>
  <c r="AV430" i="79" s="1"/>
  <c r="AT50" i="79"/>
  <c r="AU50" i="79" s="1"/>
  <c r="AV50" i="79" s="1"/>
  <c r="AT254" i="79"/>
  <c r="AU254" i="79" s="1"/>
  <c r="AV254" i="79" s="1"/>
  <c r="J362" i="79"/>
  <c r="AP362" i="79" s="1"/>
  <c r="AO418" i="79"/>
  <c r="J472" i="79"/>
  <c r="AP472" i="79" s="1"/>
  <c r="J497" i="79"/>
  <c r="AP497" i="79" s="1"/>
  <c r="AO43" i="79"/>
  <c r="J185" i="79"/>
  <c r="AP185" i="79" s="1"/>
  <c r="AW177" i="79"/>
  <c r="AX177" i="79" s="1"/>
  <c r="AT177" i="79"/>
  <c r="AU177" i="79" s="1"/>
  <c r="AV177" i="79" s="1"/>
  <c r="AT78" i="79"/>
  <c r="AU78" i="79" s="1"/>
  <c r="AV78" i="79" s="1"/>
  <c r="AO90" i="79"/>
  <c r="AT111" i="79"/>
  <c r="AU111" i="79" s="1"/>
  <c r="AV111" i="79" s="1"/>
  <c r="AT145" i="79"/>
  <c r="AU145" i="79" s="1"/>
  <c r="AV145" i="79" s="1"/>
  <c r="AT166" i="79"/>
  <c r="AU166" i="79" s="1"/>
  <c r="AV166" i="79" s="1"/>
  <c r="AT205" i="79"/>
  <c r="AU205" i="79" s="1"/>
  <c r="AV205" i="79" s="1"/>
  <c r="AO227" i="79"/>
  <c r="AT236" i="79"/>
  <c r="AU236" i="79" s="1"/>
  <c r="AV236" i="79" s="1"/>
  <c r="AO277" i="79"/>
  <c r="AO302" i="79"/>
  <c r="AT372" i="79"/>
  <c r="AU372" i="79" s="1"/>
  <c r="AV372" i="79" s="1"/>
  <c r="AO382" i="79"/>
  <c r="AT439" i="79"/>
  <c r="AU439" i="79" s="1"/>
  <c r="AV439" i="79" s="1"/>
  <c r="W38" i="79"/>
  <c r="AO41" i="79"/>
  <c r="W60" i="79"/>
  <c r="AO63" i="79"/>
  <c r="W119" i="79"/>
  <c r="Z139" i="79"/>
  <c r="J139" i="79"/>
  <c r="AP139" i="79" s="1"/>
  <c r="Z154" i="79"/>
  <c r="J154" i="79"/>
  <c r="AP154" i="79" s="1"/>
  <c r="X154" i="79"/>
  <c r="Z179" i="79"/>
  <c r="J179" i="79"/>
  <c r="AP179" i="79" s="1"/>
  <c r="AO185" i="79"/>
  <c r="X185" i="79"/>
  <c r="J229" i="79"/>
  <c r="AP229" i="79" s="1"/>
  <c r="Z252" i="79"/>
  <c r="J252" i="79"/>
  <c r="AP252" i="79" s="1"/>
  <c r="X252" i="79"/>
  <c r="AT99" i="79"/>
  <c r="AU99" i="79" s="1"/>
  <c r="AV99" i="79" s="1"/>
  <c r="AT140" i="79"/>
  <c r="AU140" i="79" s="1"/>
  <c r="AV140" i="79" s="1"/>
  <c r="AT351" i="79"/>
  <c r="AU351" i="79" s="1"/>
  <c r="AV351" i="79" s="1"/>
  <c r="AT133" i="79"/>
  <c r="AU133" i="79" s="1"/>
  <c r="AV133" i="79" s="1"/>
  <c r="W55" i="79"/>
  <c r="W56" i="79"/>
  <c r="AO107" i="79"/>
  <c r="AO141" i="79"/>
  <c r="AO165" i="79"/>
  <c r="AO200" i="79"/>
  <c r="AO225" i="79"/>
  <c r="AO236" i="79"/>
  <c r="W263" i="79"/>
  <c r="X265" i="79"/>
  <c r="AO275" i="79"/>
  <c r="W293" i="79"/>
  <c r="X296" i="79"/>
  <c r="W331" i="79"/>
  <c r="X332" i="79"/>
  <c r="X363" i="79"/>
  <c r="AO372" i="79"/>
  <c r="X412" i="79"/>
  <c r="W418" i="79"/>
  <c r="AP430" i="79"/>
  <c r="AP437" i="79"/>
  <c r="AO502" i="79"/>
  <c r="W11" i="79"/>
  <c r="AO19" i="79"/>
  <c r="AO42" i="79"/>
  <c r="W43" i="79"/>
  <c r="AO58" i="79"/>
  <c r="AO81" i="79"/>
  <c r="W101" i="79"/>
  <c r="X130" i="79"/>
  <c r="W139" i="79"/>
  <c r="W179" i="79"/>
  <c r="AT82" i="79"/>
  <c r="AU82" i="79" s="1"/>
  <c r="AV82" i="79" s="1"/>
  <c r="AT237" i="79"/>
  <c r="AU237" i="79" s="1"/>
  <c r="AV237" i="79" s="1"/>
  <c r="M535" i="79"/>
  <c r="AO37" i="79"/>
  <c r="AP39" i="79"/>
  <c r="AO49" i="79"/>
  <c r="J55" i="79"/>
  <c r="AP55" i="79" s="1"/>
  <c r="J56" i="79"/>
  <c r="AP56" i="79" s="1"/>
  <c r="AW56" i="79"/>
  <c r="AX56" i="79" s="1"/>
  <c r="X227" i="79"/>
  <c r="AO254" i="79"/>
  <c r="J263" i="79"/>
  <c r="AP263" i="79" s="1"/>
  <c r="J265" i="79"/>
  <c r="AP265" i="79" s="1"/>
  <c r="X277" i="79"/>
  <c r="J293" i="79"/>
  <c r="AP293" i="79" s="1"/>
  <c r="J296" i="79"/>
  <c r="AP296" i="79" s="1"/>
  <c r="X302" i="79"/>
  <c r="AO321" i="79"/>
  <c r="J331" i="79"/>
  <c r="AP331" i="79" s="1"/>
  <c r="J332" i="79"/>
  <c r="AP332" i="79" s="1"/>
  <c r="W362" i="79"/>
  <c r="J363" i="79"/>
  <c r="AP363" i="79" s="1"/>
  <c r="AP367" i="79"/>
  <c r="AO367" i="79"/>
  <c r="X382" i="79"/>
  <c r="AO394" i="79"/>
  <c r="AP407" i="79"/>
  <c r="J412" i="79"/>
  <c r="AP412" i="79" s="1"/>
  <c r="AP439" i="79"/>
  <c r="AO454" i="79"/>
  <c r="J461" i="79"/>
  <c r="AO492" i="79"/>
  <c r="J495" i="79"/>
  <c r="AP495" i="79" s="1"/>
  <c r="X497" i="79"/>
  <c r="J507" i="79"/>
  <c r="AP507" i="79" s="1"/>
  <c r="W521" i="79"/>
  <c r="AO8" i="79"/>
  <c r="J38" i="79"/>
  <c r="AP38" i="79" s="1"/>
  <c r="X41" i="79"/>
  <c r="J60" i="79"/>
  <c r="AP60" i="79" s="1"/>
  <c r="X63" i="79"/>
  <c r="AO101" i="79"/>
  <c r="X106" i="79"/>
  <c r="J119" i="79"/>
  <c r="AP119" i="79" s="1"/>
  <c r="J130" i="79"/>
  <c r="AP130" i="79" s="1"/>
  <c r="AO163" i="79"/>
  <c r="AT120" i="79"/>
  <c r="AU120" i="79" s="1"/>
  <c r="AV120" i="79" s="1"/>
  <c r="AT333" i="79"/>
  <c r="AU333" i="79" s="1"/>
  <c r="AV333" i="79" s="1"/>
  <c r="J241" i="79"/>
  <c r="AP241" i="79" s="1"/>
  <c r="J298" i="79"/>
  <c r="AP298" i="79" s="1"/>
  <c r="J397" i="79"/>
  <c r="J14" i="79"/>
  <c r="AP14" i="79" s="1"/>
  <c r="X14" i="79"/>
  <c r="J26" i="79"/>
  <c r="AP26" i="79" s="1"/>
  <c r="X26" i="79"/>
  <c r="J48" i="79"/>
  <c r="AP48" i="79" s="1"/>
  <c r="X48" i="79"/>
  <c r="AO77" i="79"/>
  <c r="J120" i="79"/>
  <c r="AP120" i="79" s="1"/>
  <c r="W182" i="79"/>
  <c r="AO211" i="79"/>
  <c r="J235" i="79"/>
  <c r="AP235" i="79" s="1"/>
  <c r="X235" i="79"/>
  <c r="J237" i="79"/>
  <c r="AP237" i="79" s="1"/>
  <c r="W255" i="79"/>
  <c r="AO266" i="79"/>
  <c r="J350" i="79"/>
  <c r="AP350" i="79" s="1"/>
  <c r="J380" i="79"/>
  <c r="AO380" i="79" s="1"/>
  <c r="J390" i="79"/>
  <c r="AP390" i="79" s="1"/>
  <c r="J408" i="79"/>
  <c r="AP408" i="79" s="1"/>
  <c r="AW452" i="79"/>
  <c r="AX452" i="79" s="1"/>
  <c r="AO479" i="79"/>
  <c r="AW479" i="79"/>
  <c r="AX479" i="79" s="1"/>
  <c r="W500" i="79"/>
  <c r="AO520" i="79"/>
  <c r="W522" i="79"/>
  <c r="AW523" i="79"/>
  <c r="AX523" i="79" s="1"/>
  <c r="J69" i="79"/>
  <c r="AP69" i="79" s="1"/>
  <c r="X69" i="79"/>
  <c r="J78" i="79"/>
  <c r="AP78" i="79" s="1"/>
  <c r="W84" i="79"/>
  <c r="AW89" i="79"/>
  <c r="AX89" i="79" s="1"/>
  <c r="J180" i="79"/>
  <c r="AP180" i="79" s="1"/>
  <c r="X187" i="79"/>
  <c r="Z202" i="79"/>
  <c r="J202" i="79"/>
  <c r="X202" i="79"/>
  <c r="AP202" i="79"/>
  <c r="W202" i="79"/>
  <c r="Z306" i="79"/>
  <c r="J306" i="79"/>
  <c r="AP306" i="79"/>
  <c r="W306" i="79"/>
  <c r="AO298" i="79"/>
  <c r="J328" i="79"/>
  <c r="AP328" i="79" s="1"/>
  <c r="J356" i="79"/>
  <c r="AP356" i="79" s="1"/>
  <c r="AP397" i="79"/>
  <c r="J414" i="79"/>
  <c r="AP414" i="79" s="1"/>
  <c r="AO172" i="79"/>
  <c r="AP380" i="79"/>
  <c r="AO467" i="79"/>
  <c r="X500" i="79"/>
  <c r="X522" i="79"/>
  <c r="AO78" i="79"/>
  <c r="Z133" i="79"/>
  <c r="J133" i="79"/>
  <c r="AP133" i="79" s="1"/>
  <c r="J204" i="79"/>
  <c r="AP204" i="79" s="1"/>
  <c r="Z264" i="79"/>
  <c r="J264" i="79"/>
  <c r="AP264" i="79" s="1"/>
  <c r="X264" i="79"/>
  <c r="AT308" i="79"/>
  <c r="AU308" i="79" s="1"/>
  <c r="AV308" i="79" s="1"/>
  <c r="AO305" i="79"/>
  <c r="W13" i="79"/>
  <c r="AT18" i="79"/>
  <c r="AU18" i="79" s="1"/>
  <c r="AV18" i="79" s="1"/>
  <c r="W22" i="79"/>
  <c r="AT29" i="79"/>
  <c r="AU29" i="79" s="1"/>
  <c r="AV29" i="79" s="1"/>
  <c r="W46" i="79"/>
  <c r="AT57" i="79"/>
  <c r="AU57" i="79" s="1"/>
  <c r="AV57" i="79" s="1"/>
  <c r="W77" i="79"/>
  <c r="AT88" i="79"/>
  <c r="AU88" i="79" s="1"/>
  <c r="AV88" i="79" s="1"/>
  <c r="AT112" i="79"/>
  <c r="AU112" i="79" s="1"/>
  <c r="AV112" i="79" s="1"/>
  <c r="W116" i="79"/>
  <c r="W120" i="79"/>
  <c r="W230" i="79"/>
  <c r="AO258" i="79"/>
  <c r="W380" i="79"/>
  <c r="AP386" i="79"/>
  <c r="AO386" i="79"/>
  <c r="AO423" i="79"/>
  <c r="AS500" i="79"/>
  <c r="AT500" i="79" s="1"/>
  <c r="AU500" i="79" s="1"/>
  <c r="AV500" i="79" s="1"/>
  <c r="AO523" i="79"/>
  <c r="W66" i="79"/>
  <c r="AO89" i="79"/>
  <c r="AO108" i="79"/>
  <c r="W167" i="79"/>
  <c r="AW259" i="79"/>
  <c r="AX259" i="79" s="1"/>
  <c r="AO94" i="79"/>
  <c r="AO139" i="79"/>
  <c r="W163" i="79"/>
  <c r="J199" i="79"/>
  <c r="AP199" i="79" s="1"/>
  <c r="W229" i="79"/>
  <c r="AO234" i="79"/>
  <c r="J267" i="79"/>
  <c r="AP267" i="79" s="1"/>
  <c r="AO267" i="79"/>
  <c r="X272" i="79"/>
  <c r="J294" i="79"/>
  <c r="AP294" i="79" s="1"/>
  <c r="X298" i="79"/>
  <c r="J317" i="79"/>
  <c r="AP317" i="79" s="1"/>
  <c r="W328" i="79"/>
  <c r="AP375" i="79"/>
  <c r="J387" i="79"/>
  <c r="AP387" i="79" s="1"/>
  <c r="W414" i="79"/>
  <c r="AP419" i="79"/>
  <c r="J432" i="79"/>
  <c r="AP432" i="79" s="1"/>
  <c r="AO447" i="79"/>
  <c r="AO466" i="79"/>
  <c r="AP481" i="79"/>
  <c r="J509" i="79"/>
  <c r="AP509" i="79" s="1"/>
  <c r="W87" i="79"/>
  <c r="W110" i="79"/>
  <c r="J140" i="79"/>
  <c r="AP140" i="79" s="1"/>
  <c r="J164" i="79"/>
  <c r="AO164" i="79" s="1"/>
  <c r="W172" i="79"/>
  <c r="W181" i="79"/>
  <c r="AO221" i="79"/>
  <c r="X237" i="79"/>
  <c r="W245" i="79"/>
  <c r="AO276" i="79"/>
  <c r="J325" i="79"/>
  <c r="J333" i="79"/>
  <c r="AP333" i="79" s="1"/>
  <c r="W350" i="79"/>
  <c r="J351" i="79"/>
  <c r="AP351" i="79" s="1"/>
  <c r="AO383" i="79"/>
  <c r="X390" i="79"/>
  <c r="AO403" i="79"/>
  <c r="X408" i="79"/>
  <c r="AS464" i="79"/>
  <c r="AT464" i="79" s="1"/>
  <c r="AU464" i="79" s="1"/>
  <c r="AV464" i="79" s="1"/>
  <c r="J480" i="79"/>
  <c r="AO480" i="79" s="1"/>
  <c r="W483" i="79"/>
  <c r="J54" i="79"/>
  <c r="AP54" i="79" s="1"/>
  <c r="X78" i="79"/>
  <c r="W83" i="79"/>
  <c r="AP98" i="79"/>
  <c r="W98" i="79"/>
  <c r="AO98" i="79"/>
  <c r="Z124" i="79"/>
  <c r="J124" i="79"/>
  <c r="AP124" i="79" s="1"/>
  <c r="X133" i="79"/>
  <c r="X180" i="79"/>
  <c r="J187" i="79"/>
  <c r="AP187" i="79" s="1"/>
  <c r="AO202" i="79"/>
  <c r="Z215" i="79"/>
  <c r="J215" i="79"/>
  <c r="AO215" i="79"/>
  <c r="X215" i="79"/>
  <c r="AO306" i="79"/>
  <c r="AW323" i="79"/>
  <c r="AX323" i="79" s="1"/>
  <c r="J354" i="79"/>
  <c r="J374" i="79"/>
  <c r="X374" i="79"/>
  <c r="AP393" i="79"/>
  <c r="J404" i="79"/>
  <c r="J475" i="79"/>
  <c r="AO475" i="79" s="1"/>
  <c r="J476" i="79"/>
  <c r="J33" i="79"/>
  <c r="AP33" i="79" s="1"/>
  <c r="J71" i="79"/>
  <c r="AP71" i="79" s="1"/>
  <c r="J75" i="79"/>
  <c r="J93" i="79"/>
  <c r="J129" i="79"/>
  <c r="J196" i="79"/>
  <c r="AP203" i="79"/>
  <c r="J224" i="79"/>
  <c r="J307" i="79"/>
  <c r="J341" i="79"/>
  <c r="J411" i="79"/>
  <c r="J440" i="79"/>
  <c r="AP450" i="79"/>
  <c r="J462" i="79"/>
  <c r="AO462" i="79" s="1"/>
  <c r="AO470" i="79"/>
  <c r="J489" i="79"/>
  <c r="AO489" i="79" s="1"/>
  <c r="J518" i="79"/>
  <c r="AP518" i="79" s="1"/>
  <c r="AP354" i="79"/>
  <c r="AP404" i="79"/>
  <c r="AP75" i="79"/>
  <c r="AP93" i="79"/>
  <c r="AO196" i="79"/>
  <c r="AP224" i="79"/>
  <c r="AP307" i="79"/>
  <c r="AP411" i="79"/>
  <c r="AP440" i="79"/>
  <c r="AO210" i="79"/>
  <c r="AO218" i="79"/>
  <c r="X308" i="79"/>
  <c r="AO323" i="79"/>
  <c r="X338" i="79"/>
  <c r="AO352" i="79"/>
  <c r="AP358" i="79"/>
  <c r="AO374" i="79"/>
  <c r="AP376" i="79"/>
  <c r="W393" i="79"/>
  <c r="X396" i="79"/>
  <c r="AP399" i="79"/>
  <c r="AP400" i="79"/>
  <c r="AO400" i="79"/>
  <c r="AP444" i="79"/>
  <c r="AP67" i="79"/>
  <c r="AO85" i="79"/>
  <c r="AP100" i="79"/>
  <c r="AO142" i="79"/>
  <c r="AO150" i="79"/>
  <c r="AO153" i="79"/>
  <c r="AP188" i="79"/>
  <c r="W196" i="79"/>
  <c r="AP196" i="79"/>
  <c r="X203" i="79"/>
  <c r="J212" i="79"/>
  <c r="AO226" i="79"/>
  <c r="X250" i="79"/>
  <c r="J284" i="79"/>
  <c r="AP284" i="79" s="1"/>
  <c r="AO327" i="79"/>
  <c r="AO339" i="79"/>
  <c r="J345" i="79"/>
  <c r="J357" i="79"/>
  <c r="AO388" i="79"/>
  <c r="J395" i="79"/>
  <c r="J427" i="79"/>
  <c r="X450" i="79"/>
  <c r="AO458" i="79"/>
  <c r="W470" i="79"/>
  <c r="AS242" i="79"/>
  <c r="AT242" i="79" s="1"/>
  <c r="AU242" i="79" s="1"/>
  <c r="AV242" i="79" s="1"/>
  <c r="AO288" i="79"/>
  <c r="J308" i="79"/>
  <c r="AP308" i="79" s="1"/>
  <c r="AO320" i="79"/>
  <c r="X354" i="79"/>
  <c r="AP361" i="79"/>
  <c r="J371" i="79"/>
  <c r="AO371" i="79"/>
  <c r="W374" i="79"/>
  <c r="AP391" i="79"/>
  <c r="X404" i="79"/>
  <c r="W421" i="79"/>
  <c r="J426" i="79"/>
  <c r="AO426" i="79" s="1"/>
  <c r="J491" i="79"/>
  <c r="AP499" i="79"/>
  <c r="J506" i="79"/>
  <c r="J512" i="79"/>
  <c r="AP512" i="79" s="1"/>
  <c r="AO15" i="79"/>
  <c r="X33" i="79"/>
  <c r="X71" i="79"/>
  <c r="X75" i="79"/>
  <c r="X93" i="79"/>
  <c r="J136" i="79"/>
  <c r="AP136" i="79" s="1"/>
  <c r="W153" i="79"/>
  <c r="X188" i="79"/>
  <c r="AO189" i="79"/>
  <c r="J203" i="79"/>
  <c r="AP212" i="79"/>
  <c r="X224" i="79"/>
  <c r="J250" i="79"/>
  <c r="AP250" i="79" s="1"/>
  <c r="J291" i="79"/>
  <c r="X307" i="79"/>
  <c r="AP345" i="79"/>
  <c r="AP357" i="79"/>
  <c r="AP395" i="79"/>
  <c r="X411" i="79"/>
  <c r="AP427" i="79"/>
  <c r="X440" i="79"/>
  <c r="J450" i="79"/>
  <c r="AP485" i="79"/>
  <c r="J65" i="78"/>
  <c r="AP65" i="78" s="1"/>
  <c r="W192" i="78"/>
  <c r="S249" i="78"/>
  <c r="R251" i="78"/>
  <c r="V251" i="78"/>
  <c r="AQ246" i="78"/>
  <c r="W188" i="78"/>
  <c r="J182" i="78"/>
  <c r="R248" i="78"/>
  <c r="W101" i="78"/>
  <c r="W132" i="78"/>
  <c r="M250" i="78"/>
  <c r="U248" i="78"/>
  <c r="W234" i="78"/>
  <c r="X65" i="78"/>
  <c r="W208" i="78"/>
  <c r="W200" i="78"/>
  <c r="W232" i="78"/>
  <c r="J192" i="78"/>
  <c r="AO192" i="78" s="1"/>
  <c r="W9" i="78"/>
  <c r="W36" i="78"/>
  <c r="J13" i="78"/>
  <c r="AP13" i="78" s="1"/>
  <c r="W24" i="78"/>
  <c r="AO85" i="78"/>
  <c r="S246" i="78"/>
  <c r="T248" i="78"/>
  <c r="AQ248" i="78"/>
  <c r="W87" i="78"/>
  <c r="W75" i="78"/>
  <c r="W120" i="78"/>
  <c r="W143" i="78"/>
  <c r="V253" i="78"/>
  <c r="J159" i="78"/>
  <c r="AP159" i="78" s="1"/>
  <c r="W185" i="78"/>
  <c r="J72" i="78"/>
  <c r="AP72" i="78" s="1"/>
  <c r="W51" i="78"/>
  <c r="W56" i="78"/>
  <c r="U247" i="78"/>
  <c r="AA252" i="78"/>
  <c r="T250" i="78"/>
  <c r="AQ250" i="78"/>
  <c r="S252" i="78"/>
  <c r="V247" i="78"/>
  <c r="R247" i="78"/>
  <c r="W173" i="78"/>
  <c r="S253" i="78"/>
  <c r="W151" i="78"/>
  <c r="W17" i="78"/>
  <c r="W68" i="78"/>
  <c r="W80" i="78"/>
  <c r="AO24" i="78"/>
  <c r="J198" i="78"/>
  <c r="AO147" i="78"/>
  <c r="AQ249" i="78"/>
  <c r="AO43" i="78"/>
  <c r="AR251" i="78"/>
  <c r="M254" i="78"/>
  <c r="M248" i="78"/>
  <c r="BF246" i="78"/>
  <c r="AA247" i="78"/>
  <c r="BF247" i="78"/>
  <c r="S248" i="78"/>
  <c r="AO62" i="78"/>
  <c r="BF249" i="78"/>
  <c r="AA251" i="78"/>
  <c r="V248" i="78"/>
  <c r="W66" i="78"/>
  <c r="W134" i="78"/>
  <c r="W46" i="78"/>
  <c r="W131" i="78"/>
  <c r="AR247" i="78"/>
  <c r="M247" i="78"/>
  <c r="J132" i="78"/>
  <c r="AP132" i="78" s="1"/>
  <c r="W233" i="78"/>
  <c r="W62" i="78"/>
  <c r="Z165" i="78"/>
  <c r="W40" i="78"/>
  <c r="W193" i="78"/>
  <c r="AO193" i="78"/>
  <c r="W138" i="78"/>
  <c r="J173" i="78"/>
  <c r="AP173" i="78" s="1"/>
  <c r="J84" i="78"/>
  <c r="AP84" i="78" s="1"/>
  <c r="J96" i="78"/>
  <c r="AO96" i="78" s="1"/>
  <c r="J120" i="78"/>
  <c r="AO120" i="78" s="1"/>
  <c r="J109" i="78"/>
  <c r="AP109" i="78" s="1"/>
  <c r="J68" i="78"/>
  <c r="AO68" i="78" s="1"/>
  <c r="W129" i="78"/>
  <c r="W8" i="78"/>
  <c r="AO102" i="78"/>
  <c r="W172" i="78"/>
  <c r="J69" i="78"/>
  <c r="AP69" i="78" s="1"/>
  <c r="W111" i="78"/>
  <c r="J99" i="78"/>
  <c r="AP99" i="78" s="1"/>
  <c r="X99" i="78"/>
  <c r="J158" i="78"/>
  <c r="AO158" i="78" s="1"/>
  <c r="W27" i="78"/>
  <c r="J46" i="78"/>
  <c r="AP46" i="78" s="1"/>
  <c r="J51" i="78"/>
  <c r="AP51" i="78" s="1"/>
  <c r="J101" i="78"/>
  <c r="AP101" i="78" s="1"/>
  <c r="U246" i="78"/>
  <c r="M249" i="78"/>
  <c r="W122" i="78"/>
  <c r="W160" i="78"/>
  <c r="J229" i="78"/>
  <c r="AP229" i="78" s="1"/>
  <c r="J31" i="78"/>
  <c r="AP31" i="78" s="1"/>
  <c r="J50" i="78"/>
  <c r="AP50" i="78" s="1"/>
  <c r="J170" i="78"/>
  <c r="AP170" i="78" s="1"/>
  <c r="J81" i="78"/>
  <c r="J196" i="78"/>
  <c r="AP196" i="78" s="1"/>
  <c r="J213" i="78"/>
  <c r="AP213" i="78" s="1"/>
  <c r="AO171" i="78"/>
  <c r="M246" i="78"/>
  <c r="U249" i="78"/>
  <c r="M252" i="78"/>
  <c r="W43" i="78"/>
  <c r="W240" i="78"/>
  <c r="W76" i="78"/>
  <c r="W22" i="78"/>
  <c r="W29" i="78"/>
  <c r="W15" i="78"/>
  <c r="W69" i="78"/>
  <c r="W50" i="78"/>
  <c r="W170" i="78"/>
  <c r="W171" i="78"/>
  <c r="W196" i="78"/>
  <c r="W213" i="78"/>
  <c r="AT38" i="78"/>
  <c r="AU38" i="78" s="1"/>
  <c r="AV38" i="78" s="1"/>
  <c r="AT91" i="78"/>
  <c r="AU91" i="78" s="1"/>
  <c r="AV91" i="78" s="1"/>
  <c r="AT240" i="78"/>
  <c r="AU240" i="78" s="1"/>
  <c r="AV240" i="78" s="1"/>
  <c r="AT76" i="78"/>
  <c r="AU76" i="78" s="1"/>
  <c r="AV76" i="78" s="1"/>
  <c r="AT164" i="78"/>
  <c r="AU164" i="78" s="1"/>
  <c r="AV164" i="78" s="1"/>
  <c r="J148" i="78"/>
  <c r="AP148" i="78" s="1"/>
  <c r="J76" i="78"/>
  <c r="AP76" i="78" s="1"/>
  <c r="J29" i="78"/>
  <c r="J88" i="78"/>
  <c r="AP88" i="78" s="1"/>
  <c r="AO173" i="78"/>
  <c r="W64" i="78"/>
  <c r="AO84" i="78"/>
  <c r="AO143" i="78"/>
  <c r="W10" i="78"/>
  <c r="J59" i="78"/>
  <c r="J60" i="78"/>
  <c r="AP60" i="78" s="1"/>
  <c r="J93" i="78"/>
  <c r="AP93" i="78" s="1"/>
  <c r="AO109" i="78"/>
  <c r="J151" i="78"/>
  <c r="AP151" i="78" s="1"/>
  <c r="AO159" i="78"/>
  <c r="J200" i="78"/>
  <c r="AO200" i="78" s="1"/>
  <c r="Z98" i="78"/>
  <c r="J98" i="78"/>
  <c r="AP98" i="78" s="1"/>
  <c r="W98" i="78"/>
  <c r="X98" i="78"/>
  <c r="Z105" i="78"/>
  <c r="J105" i="78"/>
  <c r="AP105" i="78" s="1"/>
  <c r="X105" i="78"/>
  <c r="AT235" i="78"/>
  <c r="AU235" i="78" s="1"/>
  <c r="AV235" i="78" s="1"/>
  <c r="AW147" i="78"/>
  <c r="AX147" i="78" s="1"/>
  <c r="W38" i="78"/>
  <c r="J240" i="78"/>
  <c r="AP240" i="78" s="1"/>
  <c r="AW41" i="78"/>
  <c r="AX41" i="78" s="1"/>
  <c r="AW83" i="78"/>
  <c r="AX83" i="78" s="1"/>
  <c r="J223" i="78"/>
  <c r="AP223" i="78" s="1"/>
  <c r="J153" i="78"/>
  <c r="AP153" i="78" s="1"/>
  <c r="AO88" i="78"/>
  <c r="J11" i="78"/>
  <c r="AP11" i="78" s="1"/>
  <c r="J23" i="78"/>
  <c r="AP23" i="78" s="1"/>
  <c r="W25" i="78"/>
  <c r="AO65" i="78"/>
  <c r="J174" i="78"/>
  <c r="AP174" i="78" s="1"/>
  <c r="J191" i="78"/>
  <c r="AP191" i="78" s="1"/>
  <c r="J208" i="78"/>
  <c r="AO208" i="78" s="1"/>
  <c r="J10" i="78"/>
  <c r="J20" i="78"/>
  <c r="AP20" i="78" s="1"/>
  <c r="AO93" i="78"/>
  <c r="J127" i="78"/>
  <c r="AP127" i="78" s="1"/>
  <c r="AO151" i="78"/>
  <c r="J187" i="78"/>
  <c r="AP187" i="78" s="1"/>
  <c r="AP200" i="78"/>
  <c r="J238" i="78"/>
  <c r="AP238" i="78" s="1"/>
  <c r="AT113" i="78"/>
  <c r="AU113" i="78" s="1"/>
  <c r="AV113" i="78" s="1"/>
  <c r="J38" i="78"/>
  <c r="AP38" i="78" s="1"/>
  <c r="W148" i="78"/>
  <c r="AP182" i="78"/>
  <c r="J70" i="78"/>
  <c r="AP70" i="78" s="1"/>
  <c r="J150" i="78"/>
  <c r="J138" i="78"/>
  <c r="AP138" i="78" s="1"/>
  <c r="J180" i="78"/>
  <c r="AP180" i="78" s="1"/>
  <c r="J234" i="78"/>
  <c r="AO234" i="78" s="1"/>
  <c r="J25" i="78"/>
  <c r="AP25" i="78" s="1"/>
  <c r="J39" i="78"/>
  <c r="AP39" i="78" s="1"/>
  <c r="AO64" i="78"/>
  <c r="J123" i="78"/>
  <c r="AP123" i="78" s="1"/>
  <c r="J141" i="78"/>
  <c r="AP141" i="78" s="1"/>
  <c r="J146" i="78"/>
  <c r="AP146" i="78" s="1"/>
  <c r="J157" i="78"/>
  <c r="AP157" i="78" s="1"/>
  <c r="J160" i="78"/>
  <c r="AP160" i="78" s="1"/>
  <c r="J126" i="78"/>
  <c r="AO126" i="78" s="1"/>
  <c r="AO187" i="78"/>
  <c r="J221" i="78"/>
  <c r="AP221" i="78" s="1"/>
  <c r="AT28" i="78"/>
  <c r="AU28" i="78" s="1"/>
  <c r="AV28" i="78" s="1"/>
  <c r="AP150" i="78"/>
  <c r="AP64" i="78"/>
  <c r="AP143" i="78"/>
  <c r="AP126" i="78"/>
  <c r="AO185" i="78"/>
  <c r="AT226" i="78"/>
  <c r="AU226" i="78" s="1"/>
  <c r="AV226" i="78" s="1"/>
  <c r="X102" i="78"/>
  <c r="J206" i="78"/>
  <c r="AP206" i="78" s="1"/>
  <c r="J144" i="78"/>
  <c r="AO144" i="78" s="1"/>
  <c r="J97" i="78"/>
  <c r="AP97" i="78" s="1"/>
  <c r="J100" i="78"/>
  <c r="AP100" i="78" s="1"/>
  <c r="J121" i="78"/>
  <c r="AP121" i="78" s="1"/>
  <c r="J136" i="78"/>
  <c r="AP136" i="78" s="1"/>
  <c r="X136" i="78"/>
  <c r="J218" i="78"/>
  <c r="AO218" i="78" s="1"/>
  <c r="J222" i="78"/>
  <c r="AO8" i="78"/>
  <c r="AO57" i="78"/>
  <c r="AP222" i="78"/>
  <c r="AO27" i="78"/>
  <c r="J44" i="78"/>
  <c r="AP44" i="78" s="1"/>
  <c r="J56" i="78"/>
  <c r="AP56" i="78" s="1"/>
  <c r="W78" i="78"/>
  <c r="AP81" i="78"/>
  <c r="J110" i="78"/>
  <c r="AP110" i="78" s="1"/>
  <c r="W154" i="78"/>
  <c r="J220" i="78"/>
  <c r="AP220" i="78" s="1"/>
  <c r="W230" i="78"/>
  <c r="J232" i="78"/>
  <c r="AO232" i="78" s="1"/>
  <c r="J17" i="78"/>
  <c r="J34" i="78"/>
  <c r="AP34" i="78" s="1"/>
  <c r="AO72" i="78"/>
  <c r="W92" i="78"/>
  <c r="W139" i="78"/>
  <c r="AO231" i="78"/>
  <c r="J9" i="78"/>
  <c r="J16" i="78"/>
  <c r="AP16" i="78" s="1"/>
  <c r="J36" i="78"/>
  <c r="AP36" i="78" s="1"/>
  <c r="AS102" i="78"/>
  <c r="AT102" i="78" s="1"/>
  <c r="AU102" i="78" s="1"/>
  <c r="AV102" i="78" s="1"/>
  <c r="J112" i="78"/>
  <c r="AP112" i="78" s="1"/>
  <c r="J172" i="78"/>
  <c r="AO172" i="78" s="1"/>
  <c r="J201" i="78"/>
  <c r="AO201" i="78" s="1"/>
  <c r="W236" i="78"/>
  <c r="AO13" i="78"/>
  <c r="W74" i="78"/>
  <c r="X85" i="78"/>
  <c r="W97" i="78"/>
  <c r="W121" i="78"/>
  <c r="AO170" i="78"/>
  <c r="W218" i="78"/>
  <c r="W28" i="78"/>
  <c r="AO131" i="78"/>
  <c r="AW175" i="78"/>
  <c r="AX175" i="78" s="1"/>
  <c r="W235" i="78"/>
  <c r="AO34" i="78"/>
  <c r="J139" i="78"/>
  <c r="J155" i="78"/>
  <c r="AP155" i="78" s="1"/>
  <c r="J211" i="78"/>
  <c r="AP211" i="78" s="1"/>
  <c r="AO16" i="78"/>
  <c r="J80" i="78"/>
  <c r="AP80" i="78" s="1"/>
  <c r="W102" i="78"/>
  <c r="J225" i="78"/>
  <c r="AP225" i="78" s="1"/>
  <c r="J236" i="78"/>
  <c r="AO236" i="78" s="1"/>
  <c r="W57" i="78"/>
  <c r="AO77" i="78"/>
  <c r="AO111" i="78"/>
  <c r="W144" i="78"/>
  <c r="J202" i="78"/>
  <c r="AP202" i="78" s="1"/>
  <c r="AP219" i="78"/>
  <c r="AO31" i="78"/>
  <c r="J74" i="78"/>
  <c r="X100" i="78"/>
  <c r="J104" i="78"/>
  <c r="AP104" i="78" s="1"/>
  <c r="AO134" i="78"/>
  <c r="J176" i="78"/>
  <c r="AP176" i="78" s="1"/>
  <c r="AT222" i="78"/>
  <c r="AU222" i="78" s="1"/>
  <c r="AV222" i="78" s="1"/>
  <c r="J28" i="78"/>
  <c r="AP28" i="78" s="1"/>
  <c r="W44" i="78"/>
  <c r="AT46" i="78"/>
  <c r="AU46" i="78" s="1"/>
  <c r="AV46" i="78" s="1"/>
  <c r="J78" i="78"/>
  <c r="AP78" i="78" s="1"/>
  <c r="AT81" i="78"/>
  <c r="AU81" i="78" s="1"/>
  <c r="AV81" i="78" s="1"/>
  <c r="AT103" i="78"/>
  <c r="AU103" i="78" s="1"/>
  <c r="AV103" i="78" s="1"/>
  <c r="W110" i="78"/>
  <c r="J154" i="78"/>
  <c r="AP154" i="78" s="1"/>
  <c r="AT175" i="78"/>
  <c r="AU175" i="78" s="1"/>
  <c r="AV175" i="78" s="1"/>
  <c r="AP198" i="78"/>
  <c r="AT214" i="78"/>
  <c r="AU214" i="78" s="1"/>
  <c r="AV214" i="78" s="1"/>
  <c r="W220" i="78"/>
  <c r="J230" i="78"/>
  <c r="AO230" i="78" s="1"/>
  <c r="J235" i="78"/>
  <c r="AP235" i="78" s="1"/>
  <c r="W49" i="77"/>
  <c r="W33" i="77"/>
  <c r="W8" i="77"/>
  <c r="W109" i="77"/>
  <c r="W94" i="77"/>
  <c r="W130" i="77"/>
  <c r="W7" i="77"/>
  <c r="J42" i="77"/>
  <c r="AP42" i="77" s="1"/>
  <c r="AO40" i="77"/>
  <c r="J96" i="77"/>
  <c r="AP96" i="77" s="1"/>
  <c r="J74" i="77"/>
  <c r="W34" i="77"/>
  <c r="W112" i="77"/>
  <c r="AO127" i="77"/>
  <c r="J140" i="77"/>
  <c r="AO24" i="77"/>
  <c r="J103" i="77"/>
  <c r="AP103" i="77" s="1"/>
  <c r="W14" i="77"/>
  <c r="W106" i="77"/>
  <c r="J49" i="77"/>
  <c r="AP49" i="77" s="1"/>
  <c r="AR151" i="77"/>
  <c r="X89" i="77"/>
  <c r="J91" i="77"/>
  <c r="AP91" i="77" s="1"/>
  <c r="X47" i="77"/>
  <c r="W9" i="77"/>
  <c r="W21" i="77"/>
  <c r="W132" i="77"/>
  <c r="Z28" i="77"/>
  <c r="X67" i="77"/>
  <c r="W59" i="77"/>
  <c r="J120" i="77"/>
  <c r="AP120" i="77" s="1"/>
  <c r="J123" i="77"/>
  <c r="AP123" i="77" s="1"/>
  <c r="J85" i="77"/>
  <c r="AP85" i="77" s="1"/>
  <c r="W91" i="77"/>
  <c r="W41" i="77"/>
  <c r="J108" i="77"/>
  <c r="AP108" i="77" s="1"/>
  <c r="AO67" i="77"/>
  <c r="W125" i="77"/>
  <c r="W115" i="77"/>
  <c r="J124" i="77"/>
  <c r="AP124" i="77" s="1"/>
  <c r="AO89" i="77"/>
  <c r="W85" i="77"/>
  <c r="W129" i="77"/>
  <c r="W22" i="77"/>
  <c r="J43" i="77"/>
  <c r="AP43" i="77" s="1"/>
  <c r="J41" i="77"/>
  <c r="AP41" i="77" s="1"/>
  <c r="AS121" i="77"/>
  <c r="AT121" i="77" s="1"/>
  <c r="AU121" i="77" s="1"/>
  <c r="AV121" i="77" s="1"/>
  <c r="J90" i="77"/>
  <c r="AP90" i="77" s="1"/>
  <c r="W108" i="77"/>
  <c r="W30" i="77"/>
  <c r="AS132" i="77"/>
  <c r="AT132" i="77" s="1"/>
  <c r="AU132" i="77" s="1"/>
  <c r="AV132" i="77" s="1"/>
  <c r="W17" i="77"/>
  <c r="W24" i="77"/>
  <c r="W31" i="77"/>
  <c r="J72" i="77"/>
  <c r="AP72" i="77" s="1"/>
  <c r="J125" i="77"/>
  <c r="AP125" i="77" s="1"/>
  <c r="J19" i="77"/>
  <c r="AP19" i="77" s="1"/>
  <c r="W120" i="77"/>
  <c r="W123" i="77"/>
  <c r="J114" i="77"/>
  <c r="W46" i="77"/>
  <c r="J26" i="77"/>
  <c r="AP26" i="77" s="1"/>
  <c r="J133" i="77"/>
  <c r="AP133" i="77" s="1"/>
  <c r="U152" i="77"/>
  <c r="W66" i="77"/>
  <c r="AT91" i="77"/>
  <c r="AU91" i="77" s="1"/>
  <c r="AV91" i="77" s="1"/>
  <c r="AT24" i="77"/>
  <c r="AU24" i="77" s="1"/>
  <c r="AV24" i="77" s="1"/>
  <c r="AW24" i="77"/>
  <c r="AX24" i="77" s="1"/>
  <c r="AT72" i="77"/>
  <c r="AU72" i="77" s="1"/>
  <c r="AV72" i="77" s="1"/>
  <c r="R149" i="77"/>
  <c r="V149" i="77"/>
  <c r="BF149" i="77"/>
  <c r="Z69" i="77"/>
  <c r="J69" i="77"/>
  <c r="AP69" i="77" s="1"/>
  <c r="X69" i="77"/>
  <c r="AT26" i="77"/>
  <c r="AU26" i="77" s="1"/>
  <c r="AV26" i="77" s="1"/>
  <c r="AT133" i="77"/>
  <c r="AU133" i="77" s="1"/>
  <c r="AV133" i="77" s="1"/>
  <c r="AS59" i="77"/>
  <c r="AT59" i="77" s="1"/>
  <c r="V153" i="77"/>
  <c r="AS44" i="77"/>
  <c r="M148" i="77"/>
  <c r="AT49" i="77"/>
  <c r="AU49" i="77" s="1"/>
  <c r="AV49" i="77" s="1"/>
  <c r="X55" i="77"/>
  <c r="AO55" i="77"/>
  <c r="W55" i="77"/>
  <c r="AT124" i="77"/>
  <c r="AU124" i="77" s="1"/>
  <c r="AV124" i="77" s="1"/>
  <c r="AT142" i="77"/>
  <c r="AU142" i="77" s="1"/>
  <c r="AV142" i="77" s="1"/>
  <c r="AT103" i="77"/>
  <c r="AU103" i="77" s="1"/>
  <c r="AV103" i="77" s="1"/>
  <c r="X70" i="77"/>
  <c r="R153" i="77"/>
  <c r="U148" i="77"/>
  <c r="S153" i="77"/>
  <c r="AA153" i="77"/>
  <c r="Z98" i="77"/>
  <c r="J98" i="77"/>
  <c r="AO98" i="77" s="1"/>
  <c r="W98" i="77"/>
  <c r="J66" i="77"/>
  <c r="AO66" i="77" s="1"/>
  <c r="Z33" i="77"/>
  <c r="J33" i="77"/>
  <c r="AP33" i="77" s="1"/>
  <c r="J70" i="77"/>
  <c r="AP70" i="77" s="1"/>
  <c r="AO7" i="77"/>
  <c r="Z61" i="77"/>
  <c r="J61" i="77"/>
  <c r="AP61" i="77" s="1"/>
  <c r="W61" i="77"/>
  <c r="X61" i="77"/>
  <c r="AT123" i="77"/>
  <c r="AU123" i="77" s="1"/>
  <c r="AV123" i="77" s="1"/>
  <c r="AT118" i="77"/>
  <c r="AU118" i="77" s="1"/>
  <c r="AV118" i="77" s="1"/>
  <c r="AW108" i="77"/>
  <c r="AX108" i="77" s="1"/>
  <c r="J139" i="77"/>
  <c r="AP139" i="77" s="1"/>
  <c r="J9" i="77"/>
  <c r="AP9" i="77" s="1"/>
  <c r="X9" i="77"/>
  <c r="J64" i="77"/>
  <c r="AP64" i="77" s="1"/>
  <c r="J137" i="77"/>
  <c r="AP137" i="77" s="1"/>
  <c r="J99" i="77"/>
  <c r="AP99" i="77" s="1"/>
  <c r="J36" i="77"/>
  <c r="AO36" i="77" s="1"/>
  <c r="J21" i="77"/>
  <c r="AP21" i="77" s="1"/>
  <c r="X21" i="77"/>
  <c r="J142" i="77"/>
  <c r="J22" i="77"/>
  <c r="AP22" i="77" s="1"/>
  <c r="X22" i="77"/>
  <c r="J118" i="77"/>
  <c r="AP118" i="77" s="1"/>
  <c r="J25" i="77"/>
  <c r="AP25" i="77" s="1"/>
  <c r="J75" i="77"/>
  <c r="AP75" i="77" s="1"/>
  <c r="J121" i="77"/>
  <c r="AP121" i="77" s="1"/>
  <c r="X121" i="77"/>
  <c r="J132" i="77"/>
  <c r="AP132" i="77" s="1"/>
  <c r="X132" i="77"/>
  <c r="J27" i="77"/>
  <c r="AO27" i="77" s="1"/>
  <c r="AO72" i="77"/>
  <c r="X101" i="77"/>
  <c r="W116" i="77"/>
  <c r="AO125" i="77"/>
  <c r="J53" i="77"/>
  <c r="AP53" i="77" s="1"/>
  <c r="X53" i="77"/>
  <c r="J88" i="77"/>
  <c r="AP88" i="77" s="1"/>
  <c r="W128" i="77"/>
  <c r="AP36" i="77"/>
  <c r="AP142" i="77"/>
  <c r="AA149" i="77"/>
  <c r="R151" i="77"/>
  <c r="V151" i="77"/>
  <c r="AO42" i="77"/>
  <c r="S155" i="77"/>
  <c r="W107" i="77"/>
  <c r="X40" i="77"/>
  <c r="AO117" i="77"/>
  <c r="AO100" i="77"/>
  <c r="W134" i="77"/>
  <c r="W139" i="77"/>
  <c r="AT47" i="77"/>
  <c r="AU47" i="77" s="1"/>
  <c r="AV47" i="77" s="1"/>
  <c r="AO9" i="77"/>
  <c r="AP74" i="77"/>
  <c r="W99" i="77"/>
  <c r="J94" i="77"/>
  <c r="AP94" i="77" s="1"/>
  <c r="AT138" i="77"/>
  <c r="AU138" i="77" s="1"/>
  <c r="AV138" i="77" s="1"/>
  <c r="W25" i="77"/>
  <c r="W75" i="77"/>
  <c r="AP114" i="77"/>
  <c r="W65" i="77"/>
  <c r="AS65" i="77"/>
  <c r="AT65" i="77" s="1"/>
  <c r="AU65" i="77" s="1"/>
  <c r="AV65" i="77" s="1"/>
  <c r="Z58" i="77"/>
  <c r="J136" i="77"/>
  <c r="AO136" i="77" s="1"/>
  <c r="AS30" i="77"/>
  <c r="AT30" i="77" s="1"/>
  <c r="AU30" i="77" s="1"/>
  <c r="AV30" i="77" s="1"/>
  <c r="J46" i="77"/>
  <c r="AP46" i="77" s="1"/>
  <c r="AO54" i="77"/>
  <c r="AP54" i="77"/>
  <c r="W95" i="77"/>
  <c r="AO132" i="77"/>
  <c r="AO140" i="77"/>
  <c r="AP140" i="77"/>
  <c r="X72" i="77"/>
  <c r="W93" i="77"/>
  <c r="AO103" i="77"/>
  <c r="J11" i="77"/>
  <c r="AP11" i="77" s="1"/>
  <c r="W19" i="77"/>
  <c r="X26" i="77"/>
  <c r="W51" i="77"/>
  <c r="AO53" i="77"/>
  <c r="AO133" i="77"/>
  <c r="T149" i="77"/>
  <c r="AQ149" i="77"/>
  <c r="AA151" i="77"/>
  <c r="S152" i="77"/>
  <c r="W63" i="77"/>
  <c r="AO124" i="77"/>
  <c r="W83" i="77"/>
  <c r="AA154" i="77"/>
  <c r="J134" i="77"/>
  <c r="AP134" i="77" s="1"/>
  <c r="W96" i="77"/>
  <c r="J8" i="77"/>
  <c r="AP8" i="77" s="1"/>
  <c r="J129" i="77"/>
  <c r="AP129" i="77" s="1"/>
  <c r="J109" i="77"/>
  <c r="AP109" i="77" s="1"/>
  <c r="J138" i="77"/>
  <c r="AP138" i="77" s="1"/>
  <c r="J112" i="77"/>
  <c r="AP112" i="77" s="1"/>
  <c r="AP48" i="77"/>
  <c r="AW130" i="77"/>
  <c r="AX130" i="77" s="1"/>
  <c r="Z80" i="77"/>
  <c r="X27" i="77"/>
  <c r="W101" i="77"/>
  <c r="AO11" i="77"/>
  <c r="X88" i="77"/>
  <c r="M538" i="79"/>
  <c r="M525" i="79"/>
  <c r="AQ538" i="79"/>
  <c r="AQ525" i="79"/>
  <c r="BF538" i="79"/>
  <c r="BF525" i="79"/>
  <c r="V534" i="79"/>
  <c r="AA534" i="79"/>
  <c r="AR534" i="79"/>
  <c r="M530" i="79"/>
  <c r="R536" i="79"/>
  <c r="V536" i="79"/>
  <c r="AA536" i="79"/>
  <c r="AR536" i="79"/>
  <c r="S538" i="79"/>
  <c r="S525" i="79"/>
  <c r="U538" i="79"/>
  <c r="U525" i="79"/>
  <c r="R534" i="79"/>
  <c r="U530" i="79"/>
  <c r="AQ530" i="79"/>
  <c r="BF530" i="79"/>
  <c r="R538" i="79"/>
  <c r="R525" i="79"/>
  <c r="V538" i="79"/>
  <c r="V525" i="79"/>
  <c r="AA538" i="79"/>
  <c r="AA525" i="79"/>
  <c r="AR538" i="79"/>
  <c r="AR525" i="79"/>
  <c r="S534" i="79"/>
  <c r="T529" i="79"/>
  <c r="R532" i="79"/>
  <c r="V532" i="79"/>
  <c r="AA532" i="79"/>
  <c r="AR532" i="79"/>
  <c r="T538" i="79"/>
  <c r="T525" i="79"/>
  <c r="M534" i="79"/>
  <c r="U534" i="79"/>
  <c r="AQ534" i="79"/>
  <c r="BF534" i="79"/>
  <c r="R529" i="79"/>
  <c r="V529" i="79"/>
  <c r="AA529" i="79"/>
  <c r="AR529" i="79"/>
  <c r="T532" i="79"/>
  <c r="M536" i="79"/>
  <c r="U536" i="79"/>
  <c r="AQ536" i="79"/>
  <c r="BF536" i="79"/>
  <c r="J16" i="79"/>
  <c r="AP16" i="79" s="1"/>
  <c r="Z16" i="79"/>
  <c r="AP27" i="79"/>
  <c r="X27" i="79"/>
  <c r="AO27" i="79"/>
  <c r="W27" i="79"/>
  <c r="AW30" i="79"/>
  <c r="AX30" i="79" s="1"/>
  <c r="AW32" i="79"/>
  <c r="AX32" i="79" s="1"/>
  <c r="AW37" i="79"/>
  <c r="AX37" i="79" s="1"/>
  <c r="AW39" i="79"/>
  <c r="AX39" i="79" s="1"/>
  <c r="AP118" i="79"/>
  <c r="AP147" i="79"/>
  <c r="AP170" i="79"/>
  <c r="AP207" i="79"/>
  <c r="AW227" i="79"/>
  <c r="AX227" i="79" s="1"/>
  <c r="AP239" i="79"/>
  <c r="AW277" i="79"/>
  <c r="AX277" i="79" s="1"/>
  <c r="AW302" i="79"/>
  <c r="AX302" i="79" s="1"/>
  <c r="AP366" i="79"/>
  <c r="AP378" i="79"/>
  <c r="AP406" i="79"/>
  <c r="AW407" i="79"/>
  <c r="AX407" i="79" s="1"/>
  <c r="AP448" i="79"/>
  <c r="X16" i="79"/>
  <c r="AT16" i="79"/>
  <c r="AS27" i="79"/>
  <c r="AT27" i="79" s="1"/>
  <c r="AU27" i="79" s="1"/>
  <c r="AV27" i="79" s="1"/>
  <c r="AO34" i="79"/>
  <c r="W34" i="79"/>
  <c r="AP34" i="79"/>
  <c r="X34" i="79"/>
  <c r="AO44" i="79"/>
  <c r="W44" i="79"/>
  <c r="AP44" i="79"/>
  <c r="X44" i="79"/>
  <c r="AP53" i="79"/>
  <c r="AP262" i="79"/>
  <c r="AP287" i="79"/>
  <c r="AP324" i="79"/>
  <c r="J24" i="79"/>
  <c r="AP24" i="79" s="1"/>
  <c r="Z27" i="79"/>
  <c r="AP36" i="79"/>
  <c r="AS36" i="79"/>
  <c r="AT36" i="79" s="1"/>
  <c r="AU36" i="79" s="1"/>
  <c r="AV36" i="79" s="1"/>
  <c r="AP45" i="79"/>
  <c r="AS45" i="79"/>
  <c r="AT45" i="79" s="1"/>
  <c r="AU45" i="79" s="1"/>
  <c r="AV45" i="79" s="1"/>
  <c r="AP105" i="79"/>
  <c r="AP134" i="79"/>
  <c r="AP159" i="79"/>
  <c r="AP194" i="79"/>
  <c r="AP219" i="79"/>
  <c r="AP273" i="79"/>
  <c r="AP300" i="79"/>
  <c r="AP347" i="79"/>
  <c r="AP417" i="79"/>
  <c r="W16" i="79"/>
  <c r="W24" i="79"/>
  <c r="Z34" i="79"/>
  <c r="AP73" i="79"/>
  <c r="AW127" i="79"/>
  <c r="AX127" i="79" s="1"/>
  <c r="AW149" i="79"/>
  <c r="AX149" i="79" s="1"/>
  <c r="AW173" i="79"/>
  <c r="AX173" i="79" s="1"/>
  <c r="AW214" i="79"/>
  <c r="AX214" i="79" s="1"/>
  <c r="AP231" i="79"/>
  <c r="AW265" i="79"/>
  <c r="AX265" i="79" s="1"/>
  <c r="AP281" i="79"/>
  <c r="AW296" i="79"/>
  <c r="AX296" i="79" s="1"/>
  <c r="AP315" i="79"/>
  <c r="AW332" i="79"/>
  <c r="AX332" i="79" s="1"/>
  <c r="AW412" i="79"/>
  <c r="AX412" i="79" s="1"/>
  <c r="AP434" i="79"/>
  <c r="Z36" i="79"/>
  <c r="Z45" i="79"/>
  <c r="AO50" i="79"/>
  <c r="J51" i="79"/>
  <c r="AP51" i="79" s="1"/>
  <c r="X51" i="79"/>
  <c r="Z53" i="79"/>
  <c r="AO56" i="79"/>
  <c r="J65" i="79"/>
  <c r="AO65" i="79" s="1"/>
  <c r="X65" i="79"/>
  <c r="Z73" i="79"/>
  <c r="AO76" i="79"/>
  <c r="X90" i="79"/>
  <c r="AP90" i="79"/>
  <c r="Z105" i="79"/>
  <c r="AO111" i="79"/>
  <c r="J113" i="79"/>
  <c r="AO113" i="79" s="1"/>
  <c r="X113" i="79"/>
  <c r="Z118" i="79"/>
  <c r="AO127" i="79"/>
  <c r="J128" i="79"/>
  <c r="AO128" i="79" s="1"/>
  <c r="X128" i="79"/>
  <c r="Z134" i="79"/>
  <c r="AO145" i="79"/>
  <c r="J146" i="79"/>
  <c r="AO146" i="79" s="1"/>
  <c r="X146" i="79"/>
  <c r="Z147" i="79"/>
  <c r="AO149" i="79"/>
  <c r="J152" i="79"/>
  <c r="AP152" i="79" s="1"/>
  <c r="X152" i="79"/>
  <c r="Z159" i="79"/>
  <c r="AO166" i="79"/>
  <c r="J168" i="79"/>
  <c r="AO168" i="79" s="1"/>
  <c r="X168" i="79"/>
  <c r="Z170" i="79"/>
  <c r="AO173" i="79"/>
  <c r="J174" i="79"/>
  <c r="AO174" i="79" s="1"/>
  <c r="X174" i="79"/>
  <c r="Z194" i="79"/>
  <c r="AO205" i="79"/>
  <c r="J206" i="79"/>
  <c r="AO206" i="79" s="1"/>
  <c r="X206" i="79"/>
  <c r="Z207" i="79"/>
  <c r="AO214" i="79"/>
  <c r="J216" i="79"/>
  <c r="AO216" i="79" s="1"/>
  <c r="X216" i="79"/>
  <c r="Z219" i="79"/>
  <c r="W227" i="79"/>
  <c r="J228" i="79"/>
  <c r="AO228" i="79" s="1"/>
  <c r="X228" i="79"/>
  <c r="Z231" i="79"/>
  <c r="W236" i="79"/>
  <c r="J238" i="79"/>
  <c r="AO238" i="79" s="1"/>
  <c r="X238" i="79"/>
  <c r="Z239" i="79"/>
  <c r="W254" i="79"/>
  <c r="J257" i="79"/>
  <c r="AP257" i="79" s="1"/>
  <c r="X257" i="79"/>
  <c r="Z262" i="79"/>
  <c r="W265" i="79"/>
  <c r="J270" i="79"/>
  <c r="AO270" i="79" s="1"/>
  <c r="X270" i="79"/>
  <c r="Z273" i="79"/>
  <c r="W277" i="79"/>
  <c r="J280" i="79"/>
  <c r="AO280" i="79" s="1"/>
  <c r="X280" i="79"/>
  <c r="Z281" i="79"/>
  <c r="W285" i="79"/>
  <c r="J286" i="79"/>
  <c r="AO286" i="79" s="1"/>
  <c r="X286" i="79"/>
  <c r="Z287" i="79"/>
  <c r="W296" i="79"/>
  <c r="J299" i="79"/>
  <c r="AO299" i="79" s="1"/>
  <c r="X299" i="79"/>
  <c r="Z300" i="79"/>
  <c r="W302" i="79"/>
  <c r="J310" i="79"/>
  <c r="AO310" i="79" s="1"/>
  <c r="X310" i="79"/>
  <c r="Z315" i="79"/>
  <c r="W321" i="79"/>
  <c r="J322" i="79"/>
  <c r="AO322" i="79" s="1"/>
  <c r="X322" i="79"/>
  <c r="Z324" i="79"/>
  <c r="W332" i="79"/>
  <c r="J344" i="79"/>
  <c r="AO344" i="79" s="1"/>
  <c r="X344" i="79"/>
  <c r="Z347" i="79"/>
  <c r="W363" i="79"/>
  <c r="AS363" i="79"/>
  <c r="AT363" i="79" s="1"/>
  <c r="AU363" i="79" s="1"/>
  <c r="AV363" i="79" s="1"/>
  <c r="J364" i="79"/>
  <c r="AP364" i="79" s="1"/>
  <c r="X364" i="79"/>
  <c r="Z366" i="79"/>
  <c r="W372" i="79"/>
  <c r="J373" i="79"/>
  <c r="AO373" i="79" s="1"/>
  <c r="X373" i="79"/>
  <c r="AP373" i="79"/>
  <c r="Z378" i="79"/>
  <c r="W382" i="79"/>
  <c r="X394" i="79"/>
  <c r="AP394" i="79"/>
  <c r="Z406" i="79"/>
  <c r="W412" i="79"/>
  <c r="J416" i="79"/>
  <c r="AO416" i="79" s="1"/>
  <c r="X416" i="79"/>
  <c r="Z417" i="79"/>
  <c r="W430" i="79"/>
  <c r="AO430" i="79"/>
  <c r="J433" i="79"/>
  <c r="AO433" i="79" s="1"/>
  <c r="X433" i="79"/>
  <c r="Z434" i="79"/>
  <c r="W439" i="79"/>
  <c r="AO439" i="79"/>
  <c r="J443" i="79"/>
  <c r="AO443" i="79" s="1"/>
  <c r="X443" i="79"/>
  <c r="Z448" i="79"/>
  <c r="W460" i="79"/>
  <c r="AW460" i="79"/>
  <c r="AX460" i="79" s="1"/>
  <c r="AP494" i="79"/>
  <c r="AP91" i="79"/>
  <c r="AP169" i="79"/>
  <c r="AP232" i="79"/>
  <c r="AP337" i="79"/>
  <c r="AP369" i="79"/>
  <c r="AP415" i="79"/>
  <c r="AP449" i="79"/>
  <c r="AW49" i="79"/>
  <c r="AX49" i="79" s="1"/>
  <c r="AW55" i="79"/>
  <c r="AX55" i="79" s="1"/>
  <c r="AW74" i="79"/>
  <c r="AX74" i="79" s="1"/>
  <c r="AW107" i="79"/>
  <c r="AX107" i="79" s="1"/>
  <c r="AW122" i="79"/>
  <c r="AX122" i="79" s="1"/>
  <c r="AW141" i="79"/>
  <c r="AX141" i="79" s="1"/>
  <c r="AW148" i="79"/>
  <c r="AX148" i="79" s="1"/>
  <c r="AW165" i="79"/>
  <c r="AX165" i="79" s="1"/>
  <c r="AW171" i="79"/>
  <c r="AX171" i="79" s="1"/>
  <c r="AW200" i="79"/>
  <c r="AX200" i="79" s="1"/>
  <c r="AW208" i="79"/>
  <c r="AX208" i="79" s="1"/>
  <c r="AW225" i="79"/>
  <c r="AX225" i="79" s="1"/>
  <c r="AW233" i="79"/>
  <c r="AX233" i="79" s="1"/>
  <c r="AW248" i="79"/>
  <c r="AX248" i="79" s="1"/>
  <c r="AW263" i="79"/>
  <c r="AX263" i="79" s="1"/>
  <c r="AW275" i="79"/>
  <c r="AX275" i="79" s="1"/>
  <c r="AW282" i="79"/>
  <c r="AX282" i="79" s="1"/>
  <c r="AW293" i="79"/>
  <c r="AX293" i="79" s="1"/>
  <c r="AW301" i="79"/>
  <c r="AX301" i="79" s="1"/>
  <c r="AW318" i="79"/>
  <c r="AX318" i="79" s="1"/>
  <c r="AW331" i="79"/>
  <c r="AX331" i="79" s="1"/>
  <c r="AW362" i="79"/>
  <c r="AX362" i="79" s="1"/>
  <c r="AW367" i="79"/>
  <c r="AX367" i="79" s="1"/>
  <c r="AW381" i="79"/>
  <c r="AX381" i="79" s="1"/>
  <c r="AS418" i="79"/>
  <c r="AT418" i="79" s="1"/>
  <c r="AU418" i="79" s="1"/>
  <c r="AV418" i="79" s="1"/>
  <c r="X430" i="79"/>
  <c r="W437" i="79"/>
  <c r="AO437" i="79"/>
  <c r="AS437" i="79"/>
  <c r="AT437" i="79" s="1"/>
  <c r="AU437" i="79" s="1"/>
  <c r="AV437" i="79" s="1"/>
  <c r="X439" i="79"/>
  <c r="W454" i="79"/>
  <c r="AS454" i="79"/>
  <c r="AT454" i="79" s="1"/>
  <c r="AU454" i="79" s="1"/>
  <c r="AV454" i="79" s="1"/>
  <c r="J460" i="79"/>
  <c r="AO460" i="79" s="1"/>
  <c r="X460" i="79"/>
  <c r="AP461" i="79"/>
  <c r="X461" i="79"/>
  <c r="AO461" i="79"/>
  <c r="W461" i="79"/>
  <c r="AP508" i="79"/>
  <c r="AP40" i="79"/>
  <c r="AP62" i="79"/>
  <c r="AP197" i="79"/>
  <c r="AP309" i="79"/>
  <c r="W36" i="79"/>
  <c r="AO36" i="79"/>
  <c r="W45" i="79"/>
  <c r="AO45" i="79"/>
  <c r="W53" i="79"/>
  <c r="AO53" i="79"/>
  <c r="AS53" i="79"/>
  <c r="AT53" i="79" s="1"/>
  <c r="AU53" i="79" s="1"/>
  <c r="AV53" i="79" s="1"/>
  <c r="W73" i="79"/>
  <c r="AO73" i="79"/>
  <c r="AS73" i="79"/>
  <c r="AT73" i="79" s="1"/>
  <c r="AU73" i="79" s="1"/>
  <c r="AV73" i="79" s="1"/>
  <c r="W105" i="79"/>
  <c r="AO105" i="79"/>
  <c r="AS105" i="79"/>
  <c r="AT105" i="79" s="1"/>
  <c r="AU105" i="79" s="1"/>
  <c r="AV105" i="79" s="1"/>
  <c r="W118" i="79"/>
  <c r="AO118" i="79"/>
  <c r="AS118" i="79"/>
  <c r="AT118" i="79" s="1"/>
  <c r="AU118" i="79" s="1"/>
  <c r="AV118" i="79" s="1"/>
  <c r="W134" i="79"/>
  <c r="AO134" i="79"/>
  <c r="AS134" i="79"/>
  <c r="AT134" i="79" s="1"/>
  <c r="AU134" i="79" s="1"/>
  <c r="AV134" i="79" s="1"/>
  <c r="W147" i="79"/>
  <c r="AO147" i="79"/>
  <c r="AS147" i="79"/>
  <c r="AT147" i="79" s="1"/>
  <c r="AU147" i="79" s="1"/>
  <c r="AV147" i="79" s="1"/>
  <c r="W159" i="79"/>
  <c r="AO159" i="79"/>
  <c r="AS159" i="79"/>
  <c r="AT159" i="79" s="1"/>
  <c r="AU159" i="79" s="1"/>
  <c r="AV159" i="79" s="1"/>
  <c r="W170" i="79"/>
  <c r="AO170" i="79"/>
  <c r="AS170" i="79"/>
  <c r="AT170" i="79" s="1"/>
  <c r="AU170" i="79" s="1"/>
  <c r="AV170" i="79" s="1"/>
  <c r="W194" i="79"/>
  <c r="AO194" i="79"/>
  <c r="AS194" i="79"/>
  <c r="AT194" i="79" s="1"/>
  <c r="AU194" i="79" s="1"/>
  <c r="AV194" i="79" s="1"/>
  <c r="W207" i="79"/>
  <c r="AO207" i="79"/>
  <c r="AS207" i="79"/>
  <c r="AT207" i="79" s="1"/>
  <c r="AU207" i="79" s="1"/>
  <c r="AV207" i="79" s="1"/>
  <c r="W219" i="79"/>
  <c r="AO219" i="79"/>
  <c r="AS219" i="79"/>
  <c r="AT219" i="79" s="1"/>
  <c r="AU219" i="79" s="1"/>
  <c r="AV219" i="79" s="1"/>
  <c r="W231" i="79"/>
  <c r="AO231" i="79"/>
  <c r="AS231" i="79"/>
  <c r="AT231" i="79" s="1"/>
  <c r="AU231" i="79" s="1"/>
  <c r="AV231" i="79" s="1"/>
  <c r="W239" i="79"/>
  <c r="AO239" i="79"/>
  <c r="AS239" i="79"/>
  <c r="AT239" i="79" s="1"/>
  <c r="AU239" i="79" s="1"/>
  <c r="AV239" i="79" s="1"/>
  <c r="W262" i="79"/>
  <c r="AO262" i="79"/>
  <c r="AS262" i="79"/>
  <c r="AT262" i="79" s="1"/>
  <c r="AU262" i="79" s="1"/>
  <c r="AV262" i="79" s="1"/>
  <c r="W273" i="79"/>
  <c r="AO273" i="79"/>
  <c r="AS273" i="79"/>
  <c r="AT273" i="79" s="1"/>
  <c r="AU273" i="79" s="1"/>
  <c r="AV273" i="79" s="1"/>
  <c r="W281" i="79"/>
  <c r="AO281" i="79"/>
  <c r="AS281" i="79"/>
  <c r="AT281" i="79" s="1"/>
  <c r="AU281" i="79" s="1"/>
  <c r="AV281" i="79" s="1"/>
  <c r="W287" i="79"/>
  <c r="AO287" i="79"/>
  <c r="AS287" i="79"/>
  <c r="AT287" i="79" s="1"/>
  <c r="AU287" i="79" s="1"/>
  <c r="AV287" i="79" s="1"/>
  <c r="W300" i="79"/>
  <c r="AO300" i="79"/>
  <c r="AS300" i="79"/>
  <c r="AT300" i="79" s="1"/>
  <c r="AU300" i="79" s="1"/>
  <c r="AV300" i="79" s="1"/>
  <c r="W315" i="79"/>
  <c r="AO315" i="79"/>
  <c r="AS315" i="79"/>
  <c r="AT315" i="79" s="1"/>
  <c r="AU315" i="79" s="1"/>
  <c r="AV315" i="79" s="1"/>
  <c r="W324" i="79"/>
  <c r="AO324" i="79"/>
  <c r="AS324" i="79"/>
  <c r="AT324" i="79" s="1"/>
  <c r="AU324" i="79" s="1"/>
  <c r="AV324" i="79" s="1"/>
  <c r="W347" i="79"/>
  <c r="AO347" i="79"/>
  <c r="AS347" i="79"/>
  <c r="AT347" i="79" s="1"/>
  <c r="AU347" i="79" s="1"/>
  <c r="AV347" i="79" s="1"/>
  <c r="X362" i="79"/>
  <c r="W366" i="79"/>
  <c r="AO366" i="79"/>
  <c r="AS366" i="79"/>
  <c r="AT366" i="79" s="1"/>
  <c r="AU366" i="79" s="1"/>
  <c r="AV366" i="79" s="1"/>
  <c r="X367" i="79"/>
  <c r="W378" i="79"/>
  <c r="AO378" i="79"/>
  <c r="AS378" i="79"/>
  <c r="AT378" i="79" s="1"/>
  <c r="AU378" i="79" s="1"/>
  <c r="AV378" i="79" s="1"/>
  <c r="X381" i="79"/>
  <c r="W406" i="79"/>
  <c r="AO406" i="79"/>
  <c r="AS406" i="79"/>
  <c r="AT406" i="79" s="1"/>
  <c r="AU406" i="79" s="1"/>
  <c r="AV406" i="79" s="1"/>
  <c r="X407" i="79"/>
  <c r="W417" i="79"/>
  <c r="AO417" i="79"/>
  <c r="AS417" i="79"/>
  <c r="AT417" i="79" s="1"/>
  <c r="AU417" i="79" s="1"/>
  <c r="AV417" i="79" s="1"/>
  <c r="W434" i="79"/>
  <c r="AO434" i="79"/>
  <c r="AS434" i="79"/>
  <c r="AT434" i="79" s="1"/>
  <c r="AU434" i="79" s="1"/>
  <c r="AV434" i="79" s="1"/>
  <c r="X437" i="79"/>
  <c r="W448" i="79"/>
  <c r="AO448" i="79"/>
  <c r="AS448" i="79"/>
  <c r="AT448" i="79" s="1"/>
  <c r="AU448" i="79" s="1"/>
  <c r="AV448" i="79" s="1"/>
  <c r="AS461" i="79"/>
  <c r="AT461" i="79" s="1"/>
  <c r="AU461" i="79" s="1"/>
  <c r="AV461" i="79" s="1"/>
  <c r="AW465" i="79"/>
  <c r="AX465" i="79" s="1"/>
  <c r="AO472" i="79"/>
  <c r="AP478" i="79"/>
  <c r="AP501" i="79"/>
  <c r="AP17" i="79"/>
  <c r="AP42" i="79"/>
  <c r="AP52" i="79"/>
  <c r="AP151" i="79"/>
  <c r="AP271" i="79"/>
  <c r="AP295" i="79"/>
  <c r="AP389" i="79"/>
  <c r="AS24" i="79"/>
  <c r="AT24" i="79" s="1"/>
  <c r="AU24" i="79" s="1"/>
  <c r="AV24" i="79" s="1"/>
  <c r="AS34" i="79"/>
  <c r="AT34" i="79" s="1"/>
  <c r="AU34" i="79" s="1"/>
  <c r="AV34" i="79" s="1"/>
  <c r="X36" i="79"/>
  <c r="AS44" i="79"/>
  <c r="AT44" i="79" s="1"/>
  <c r="AU44" i="79" s="1"/>
  <c r="AV44" i="79" s="1"/>
  <c r="X45" i="79"/>
  <c r="W51" i="79"/>
  <c r="AS51" i="79"/>
  <c r="AT51" i="79" s="1"/>
  <c r="AU51" i="79" s="1"/>
  <c r="AV51" i="79" s="1"/>
  <c r="X53" i="79"/>
  <c r="W65" i="79"/>
  <c r="AS65" i="79"/>
  <c r="AT65" i="79" s="1"/>
  <c r="AU65" i="79" s="1"/>
  <c r="AV65" i="79" s="1"/>
  <c r="X73" i="79"/>
  <c r="W90" i="79"/>
  <c r="AS90" i="79"/>
  <c r="AT90" i="79" s="1"/>
  <c r="AU90" i="79" s="1"/>
  <c r="AV90" i="79" s="1"/>
  <c r="X105" i="79"/>
  <c r="W113" i="79"/>
  <c r="AS113" i="79"/>
  <c r="AT113" i="79" s="1"/>
  <c r="AU113" i="79" s="1"/>
  <c r="AV113" i="79" s="1"/>
  <c r="X118" i="79"/>
  <c r="W128" i="79"/>
  <c r="AS128" i="79"/>
  <c r="AT128" i="79" s="1"/>
  <c r="AU128" i="79" s="1"/>
  <c r="AV128" i="79" s="1"/>
  <c r="X134" i="79"/>
  <c r="W146" i="79"/>
  <c r="AS146" i="79"/>
  <c r="AT146" i="79" s="1"/>
  <c r="AU146" i="79" s="1"/>
  <c r="AV146" i="79" s="1"/>
  <c r="X147" i="79"/>
  <c r="W152" i="79"/>
  <c r="AS152" i="79"/>
  <c r="AT152" i="79" s="1"/>
  <c r="AU152" i="79" s="1"/>
  <c r="AV152" i="79" s="1"/>
  <c r="X159" i="79"/>
  <c r="W168" i="79"/>
  <c r="AS168" i="79"/>
  <c r="AT168" i="79" s="1"/>
  <c r="AU168" i="79" s="1"/>
  <c r="AV168" i="79" s="1"/>
  <c r="X170" i="79"/>
  <c r="W174" i="79"/>
  <c r="AS174" i="79"/>
  <c r="AT174" i="79" s="1"/>
  <c r="AU174" i="79" s="1"/>
  <c r="AV174" i="79" s="1"/>
  <c r="X194" i="79"/>
  <c r="W206" i="79"/>
  <c r="AS206" i="79"/>
  <c r="AT206" i="79" s="1"/>
  <c r="AU206" i="79" s="1"/>
  <c r="AV206" i="79" s="1"/>
  <c r="X207" i="79"/>
  <c r="W216" i="79"/>
  <c r="AS216" i="79"/>
  <c r="AT216" i="79" s="1"/>
  <c r="AU216" i="79" s="1"/>
  <c r="AV216" i="79" s="1"/>
  <c r="X219" i="79"/>
  <c r="W228" i="79"/>
  <c r="AS228" i="79"/>
  <c r="AT228" i="79" s="1"/>
  <c r="AU228" i="79" s="1"/>
  <c r="AV228" i="79" s="1"/>
  <c r="X231" i="79"/>
  <c r="W238" i="79"/>
  <c r="AS238" i="79"/>
  <c r="AT238" i="79" s="1"/>
  <c r="AU238" i="79" s="1"/>
  <c r="AV238" i="79" s="1"/>
  <c r="X239" i="79"/>
  <c r="W257" i="79"/>
  <c r="AS257" i="79"/>
  <c r="AT257" i="79" s="1"/>
  <c r="AU257" i="79" s="1"/>
  <c r="AV257" i="79" s="1"/>
  <c r="X262" i="79"/>
  <c r="W270" i="79"/>
  <c r="AS270" i="79"/>
  <c r="AT270" i="79" s="1"/>
  <c r="AU270" i="79" s="1"/>
  <c r="AV270" i="79" s="1"/>
  <c r="X273" i="79"/>
  <c r="W280" i="79"/>
  <c r="AS280" i="79"/>
  <c r="AT280" i="79" s="1"/>
  <c r="AU280" i="79" s="1"/>
  <c r="AV280" i="79" s="1"/>
  <c r="X281" i="79"/>
  <c r="W286" i="79"/>
  <c r="AS286" i="79"/>
  <c r="AT286" i="79" s="1"/>
  <c r="AU286" i="79" s="1"/>
  <c r="AV286" i="79" s="1"/>
  <c r="X287" i="79"/>
  <c r="W299" i="79"/>
  <c r="AS299" i="79"/>
  <c r="AT299" i="79" s="1"/>
  <c r="AU299" i="79" s="1"/>
  <c r="AV299" i="79" s="1"/>
  <c r="X300" i="79"/>
  <c r="W310" i="79"/>
  <c r="AS310" i="79"/>
  <c r="AT310" i="79" s="1"/>
  <c r="AU310" i="79" s="1"/>
  <c r="AV310" i="79" s="1"/>
  <c r="X315" i="79"/>
  <c r="W322" i="79"/>
  <c r="AS322" i="79"/>
  <c r="AT322" i="79" s="1"/>
  <c r="AU322" i="79" s="1"/>
  <c r="AV322" i="79" s="1"/>
  <c r="X324" i="79"/>
  <c r="W344" i="79"/>
  <c r="AS344" i="79"/>
  <c r="AT344" i="79" s="1"/>
  <c r="AU344" i="79" s="1"/>
  <c r="AV344" i="79" s="1"/>
  <c r="X347" i="79"/>
  <c r="W364" i="79"/>
  <c r="AS364" i="79"/>
  <c r="AT364" i="79" s="1"/>
  <c r="AU364" i="79" s="1"/>
  <c r="AV364" i="79" s="1"/>
  <c r="X366" i="79"/>
  <c r="W373" i="79"/>
  <c r="AS373" i="79"/>
  <c r="AT373" i="79" s="1"/>
  <c r="AU373" i="79" s="1"/>
  <c r="AV373" i="79" s="1"/>
  <c r="X378" i="79"/>
  <c r="W394" i="79"/>
  <c r="AS394" i="79"/>
  <c r="AT394" i="79" s="1"/>
  <c r="AU394" i="79" s="1"/>
  <c r="AV394" i="79" s="1"/>
  <c r="X406" i="79"/>
  <c r="W416" i="79"/>
  <c r="AS416" i="79"/>
  <c r="AT416" i="79" s="1"/>
  <c r="AU416" i="79" s="1"/>
  <c r="AV416" i="79" s="1"/>
  <c r="X417" i="79"/>
  <c r="W433" i="79"/>
  <c r="AS433" i="79"/>
  <c r="AT433" i="79" s="1"/>
  <c r="AU433" i="79" s="1"/>
  <c r="AV433" i="79" s="1"/>
  <c r="X434" i="79"/>
  <c r="W443" i="79"/>
  <c r="AS443" i="79"/>
  <c r="AT443" i="79" s="1"/>
  <c r="AU443" i="79" s="1"/>
  <c r="AV443" i="79" s="1"/>
  <c r="X448" i="79"/>
  <c r="AP505" i="79"/>
  <c r="AP7" i="79"/>
  <c r="AP103" i="79"/>
  <c r="AP126" i="79"/>
  <c r="AP184" i="79"/>
  <c r="AP249" i="79"/>
  <c r="Z478" i="79"/>
  <c r="AW490" i="79"/>
  <c r="AX490" i="79" s="1"/>
  <c r="Z494" i="79"/>
  <c r="AW496" i="79"/>
  <c r="AX496" i="79" s="1"/>
  <c r="Z501" i="79"/>
  <c r="W505" i="79"/>
  <c r="AO505" i="79"/>
  <c r="AW505" i="79"/>
  <c r="AX505" i="79" s="1"/>
  <c r="Z508" i="79"/>
  <c r="AW513" i="79"/>
  <c r="AX513" i="79" s="1"/>
  <c r="Z7" i="79"/>
  <c r="AW9" i="79"/>
  <c r="AX9" i="79" s="1"/>
  <c r="Z17" i="79"/>
  <c r="AW20" i="79"/>
  <c r="AX20" i="79" s="1"/>
  <c r="Z40" i="79"/>
  <c r="AW42" i="79"/>
  <c r="AX42" i="79" s="1"/>
  <c r="Z52" i="79"/>
  <c r="AW59" i="79"/>
  <c r="AX59" i="79" s="1"/>
  <c r="Z62" i="79"/>
  <c r="AW70" i="79"/>
  <c r="AX70" i="79" s="1"/>
  <c r="Z91" i="79"/>
  <c r="AW97" i="79"/>
  <c r="AX97" i="79" s="1"/>
  <c r="Z103" i="79"/>
  <c r="AW109" i="79"/>
  <c r="AX109" i="79" s="1"/>
  <c r="Z126" i="79"/>
  <c r="AW138" i="79"/>
  <c r="AX138" i="79" s="1"/>
  <c r="Z151" i="79"/>
  <c r="W156" i="79"/>
  <c r="AW156" i="79"/>
  <c r="AX156" i="79" s="1"/>
  <c r="Z169" i="79"/>
  <c r="W176" i="79"/>
  <c r="AW176" i="79"/>
  <c r="AX176" i="79" s="1"/>
  <c r="Z184" i="79"/>
  <c r="W190" i="79"/>
  <c r="AW190" i="79"/>
  <c r="AX190" i="79" s="1"/>
  <c r="Z197" i="79"/>
  <c r="AW220" i="79"/>
  <c r="AX220" i="79" s="1"/>
  <c r="Z232" i="79"/>
  <c r="AW240" i="79"/>
  <c r="AX240" i="79" s="1"/>
  <c r="Z249" i="79"/>
  <c r="AW256" i="79"/>
  <c r="AX256" i="79" s="1"/>
  <c r="Z271" i="79"/>
  <c r="AW283" i="79"/>
  <c r="AX283" i="79" s="1"/>
  <c r="Z295" i="79"/>
  <c r="AW304" i="79"/>
  <c r="AX304" i="79" s="1"/>
  <c r="Z309" i="79"/>
  <c r="AW319" i="79"/>
  <c r="AX319" i="79" s="1"/>
  <c r="Z337" i="79"/>
  <c r="AW349" i="79"/>
  <c r="AX349" i="79" s="1"/>
  <c r="Z369" i="79"/>
  <c r="AW379" i="79"/>
  <c r="AX379" i="79" s="1"/>
  <c r="Z389" i="79"/>
  <c r="AW405" i="79"/>
  <c r="AX405" i="79" s="1"/>
  <c r="Z415" i="79"/>
  <c r="W422" i="79"/>
  <c r="AS422" i="79"/>
  <c r="AT422" i="79" s="1"/>
  <c r="AU422" i="79" s="1"/>
  <c r="AV422" i="79" s="1"/>
  <c r="X428" i="79"/>
  <c r="AP428" i="79"/>
  <c r="W441" i="79"/>
  <c r="AS441" i="79"/>
  <c r="AT441" i="79" s="1"/>
  <c r="AU441" i="79" s="1"/>
  <c r="AV441" i="79" s="1"/>
  <c r="X447" i="79"/>
  <c r="AP447" i="79"/>
  <c r="Z449" i="79"/>
  <c r="AP453" i="79"/>
  <c r="Z463" i="79"/>
  <c r="J463" i="79"/>
  <c r="AP463" i="79" s="1"/>
  <c r="AP473" i="79"/>
  <c r="AP87" i="79"/>
  <c r="J465" i="79"/>
  <c r="AO465" i="79" s="1"/>
  <c r="X465" i="79"/>
  <c r="W486" i="79"/>
  <c r="AO486" i="79"/>
  <c r="AS486" i="79"/>
  <c r="AT486" i="79" s="1"/>
  <c r="AU486" i="79" s="1"/>
  <c r="AV486" i="79" s="1"/>
  <c r="J490" i="79"/>
  <c r="AO490" i="79" s="1"/>
  <c r="X490" i="79"/>
  <c r="W495" i="79"/>
  <c r="AO495" i="79"/>
  <c r="AS495" i="79"/>
  <c r="AT495" i="79" s="1"/>
  <c r="AU495" i="79" s="1"/>
  <c r="AV495" i="79" s="1"/>
  <c r="J496" i="79"/>
  <c r="AO496" i="79" s="1"/>
  <c r="X496" i="79"/>
  <c r="W502" i="79"/>
  <c r="AS502" i="79"/>
  <c r="AT502" i="79" s="1"/>
  <c r="AU502" i="79" s="1"/>
  <c r="AV502" i="79" s="1"/>
  <c r="X505" i="79"/>
  <c r="W510" i="79"/>
  <c r="AO510" i="79"/>
  <c r="AS510" i="79"/>
  <c r="AT510" i="79" s="1"/>
  <c r="AU510" i="79" s="1"/>
  <c r="AV510" i="79" s="1"/>
  <c r="J513" i="79"/>
  <c r="AO513" i="79" s="1"/>
  <c r="X513" i="79"/>
  <c r="W8" i="79"/>
  <c r="AS8" i="79"/>
  <c r="AT8" i="79" s="1"/>
  <c r="AU8" i="79" s="1"/>
  <c r="AV8" i="79" s="1"/>
  <c r="J9" i="79"/>
  <c r="AO9" i="79" s="1"/>
  <c r="X9" i="79"/>
  <c r="W19" i="79"/>
  <c r="AS19" i="79"/>
  <c r="AT19" i="79" s="1"/>
  <c r="AU19" i="79" s="1"/>
  <c r="AV19" i="79" s="1"/>
  <c r="J20" i="79"/>
  <c r="AO20" i="79" s="1"/>
  <c r="X20" i="79"/>
  <c r="W41" i="79"/>
  <c r="AS41" i="79"/>
  <c r="AT41" i="79" s="1"/>
  <c r="AU41" i="79" s="1"/>
  <c r="AV41" i="79" s="1"/>
  <c r="X42" i="79"/>
  <c r="W58" i="79"/>
  <c r="AS58" i="79"/>
  <c r="AT58" i="79" s="1"/>
  <c r="AU58" i="79" s="1"/>
  <c r="AV58" i="79" s="1"/>
  <c r="J59" i="79"/>
  <c r="AO59" i="79" s="1"/>
  <c r="X59" i="79"/>
  <c r="W63" i="79"/>
  <c r="AS63" i="79"/>
  <c r="AT63" i="79" s="1"/>
  <c r="AU63" i="79" s="1"/>
  <c r="AV63" i="79" s="1"/>
  <c r="J70" i="79"/>
  <c r="AO70" i="79" s="1"/>
  <c r="X70" i="79"/>
  <c r="W94" i="79"/>
  <c r="AS94" i="79"/>
  <c r="AT94" i="79" s="1"/>
  <c r="AU94" i="79" s="1"/>
  <c r="AV94" i="79" s="1"/>
  <c r="J97" i="79"/>
  <c r="AO97" i="79" s="1"/>
  <c r="X97" i="79"/>
  <c r="W106" i="79"/>
  <c r="AS106" i="79"/>
  <c r="AT106" i="79" s="1"/>
  <c r="AU106" i="79" s="1"/>
  <c r="AV106" i="79" s="1"/>
  <c r="J109" i="79"/>
  <c r="AO109" i="79" s="1"/>
  <c r="X109" i="79"/>
  <c r="W130" i="79"/>
  <c r="AS130" i="79"/>
  <c r="AT130" i="79" s="1"/>
  <c r="AU130" i="79" s="1"/>
  <c r="AV130" i="79" s="1"/>
  <c r="J138" i="79"/>
  <c r="AO138" i="79" s="1"/>
  <c r="X138" i="79"/>
  <c r="W154" i="79"/>
  <c r="AS154" i="79"/>
  <c r="AT154" i="79" s="1"/>
  <c r="AU154" i="79" s="1"/>
  <c r="AV154" i="79" s="1"/>
  <c r="J156" i="79"/>
  <c r="AP156" i="79" s="1"/>
  <c r="X156" i="79"/>
  <c r="W175" i="79"/>
  <c r="AS175" i="79"/>
  <c r="AT175" i="79" s="1"/>
  <c r="AU175" i="79" s="1"/>
  <c r="AV175" i="79" s="1"/>
  <c r="J176" i="79"/>
  <c r="AO176" i="79" s="1"/>
  <c r="X176" i="79"/>
  <c r="W185" i="79"/>
  <c r="AS185" i="79"/>
  <c r="AT185" i="79" s="1"/>
  <c r="AU185" i="79" s="1"/>
  <c r="AV185" i="79" s="1"/>
  <c r="J190" i="79"/>
  <c r="AO190" i="79" s="1"/>
  <c r="X190" i="79"/>
  <c r="W199" i="79"/>
  <c r="AS199" i="79"/>
  <c r="AT199" i="79" s="1"/>
  <c r="AU199" i="79" s="1"/>
  <c r="AV199" i="79" s="1"/>
  <c r="J220" i="79"/>
  <c r="AO220" i="79" s="1"/>
  <c r="X220" i="79"/>
  <c r="W234" i="79"/>
  <c r="AS234" i="79"/>
  <c r="AT234" i="79" s="1"/>
  <c r="AU234" i="79" s="1"/>
  <c r="AV234" i="79" s="1"/>
  <c r="J240" i="79"/>
  <c r="AO240" i="79" s="1"/>
  <c r="X240" i="79"/>
  <c r="W252" i="79"/>
  <c r="AS252" i="79"/>
  <c r="AT252" i="79" s="1"/>
  <c r="AU252" i="79" s="1"/>
  <c r="AV252" i="79" s="1"/>
  <c r="J256" i="79"/>
  <c r="AO256" i="79" s="1"/>
  <c r="X256" i="79"/>
  <c r="W272" i="79"/>
  <c r="AS272" i="79"/>
  <c r="AT272" i="79" s="1"/>
  <c r="AU272" i="79" s="1"/>
  <c r="AV272" i="79" s="1"/>
  <c r="J283" i="79"/>
  <c r="AO283" i="79" s="1"/>
  <c r="X283" i="79"/>
  <c r="W298" i="79"/>
  <c r="AS298" i="79"/>
  <c r="AT298" i="79" s="1"/>
  <c r="AU298" i="79" s="1"/>
  <c r="AV298" i="79" s="1"/>
  <c r="J304" i="79"/>
  <c r="AO304" i="79" s="1"/>
  <c r="X304" i="79"/>
  <c r="W317" i="79"/>
  <c r="AS317" i="79"/>
  <c r="AT317" i="79" s="1"/>
  <c r="AU317" i="79" s="1"/>
  <c r="AV317" i="79" s="1"/>
  <c r="J319" i="79"/>
  <c r="AO319" i="79" s="1"/>
  <c r="X319" i="79"/>
  <c r="W342" i="79"/>
  <c r="AS342" i="79"/>
  <c r="AT342" i="79" s="1"/>
  <c r="AU342" i="79" s="1"/>
  <c r="AV342" i="79" s="1"/>
  <c r="J349" i="79"/>
  <c r="AO349" i="79" s="1"/>
  <c r="X349" i="79"/>
  <c r="W375" i="79"/>
  <c r="AO375" i="79"/>
  <c r="AS375" i="79"/>
  <c r="AT375" i="79" s="1"/>
  <c r="AU375" i="79" s="1"/>
  <c r="AV375" i="79" s="1"/>
  <c r="J379" i="79"/>
  <c r="AO379" i="79" s="1"/>
  <c r="X379" i="79"/>
  <c r="W397" i="79"/>
  <c r="AO397" i="79"/>
  <c r="AS397" i="79"/>
  <c r="AT397" i="79" s="1"/>
  <c r="AU397" i="79" s="1"/>
  <c r="AV397" i="79" s="1"/>
  <c r="J405" i="79"/>
  <c r="AO405" i="79" s="1"/>
  <c r="X405" i="79"/>
  <c r="W419" i="79"/>
  <c r="AO419" i="79"/>
  <c r="AS419" i="79"/>
  <c r="AT419" i="79" s="1"/>
  <c r="AU419" i="79" s="1"/>
  <c r="AV419" i="79" s="1"/>
  <c r="J422" i="79"/>
  <c r="AO422" i="79" s="1"/>
  <c r="X422" i="79"/>
  <c r="W432" i="79"/>
  <c r="AO432" i="79"/>
  <c r="AS432" i="79"/>
  <c r="AT432" i="79" s="1"/>
  <c r="AU432" i="79" s="1"/>
  <c r="AV432" i="79" s="1"/>
  <c r="J441" i="79"/>
  <c r="AP441" i="79" s="1"/>
  <c r="X441" i="79"/>
  <c r="AO13" i="79"/>
  <c r="AO22" i="79"/>
  <c r="AO46" i="79"/>
  <c r="AO116" i="79"/>
  <c r="AP162" i="79"/>
  <c r="W478" i="79"/>
  <c r="AO478" i="79"/>
  <c r="AW478" i="79"/>
  <c r="AX478" i="79" s="1"/>
  <c r="X486" i="79"/>
  <c r="W494" i="79"/>
  <c r="AO494" i="79"/>
  <c r="AW494" i="79"/>
  <c r="AX494" i="79" s="1"/>
  <c r="X495" i="79"/>
  <c r="W501" i="79"/>
  <c r="AO501" i="79"/>
  <c r="AW501" i="79"/>
  <c r="AX501" i="79" s="1"/>
  <c r="W508" i="79"/>
  <c r="AO508" i="79"/>
  <c r="AW508" i="79"/>
  <c r="AX508" i="79" s="1"/>
  <c r="X510" i="79"/>
  <c r="W7" i="79"/>
  <c r="AO7" i="79"/>
  <c r="AW7" i="79"/>
  <c r="AX7" i="79" s="1"/>
  <c r="W17" i="79"/>
  <c r="AO17" i="79"/>
  <c r="AW17" i="79"/>
  <c r="AX17" i="79" s="1"/>
  <c r="W40" i="79"/>
  <c r="AO40" i="79"/>
  <c r="AW40" i="79"/>
  <c r="AX40" i="79" s="1"/>
  <c r="W52" i="79"/>
  <c r="AO52" i="79"/>
  <c r="AW52" i="79"/>
  <c r="AX52" i="79" s="1"/>
  <c r="W62" i="79"/>
  <c r="AO62" i="79"/>
  <c r="AW62" i="79"/>
  <c r="AX62" i="79" s="1"/>
  <c r="W91" i="79"/>
  <c r="AO91" i="79"/>
  <c r="AW91" i="79"/>
  <c r="AX91" i="79" s="1"/>
  <c r="W103" i="79"/>
  <c r="AO103" i="79"/>
  <c r="AW103" i="79"/>
  <c r="AX103" i="79" s="1"/>
  <c r="W126" i="79"/>
  <c r="AO126" i="79"/>
  <c r="AW126" i="79"/>
  <c r="AX126" i="79" s="1"/>
  <c r="W151" i="79"/>
  <c r="AO151" i="79"/>
  <c r="AW151" i="79"/>
  <c r="AX151" i="79" s="1"/>
  <c r="W169" i="79"/>
  <c r="AO169" i="79"/>
  <c r="AW169" i="79"/>
  <c r="AX169" i="79" s="1"/>
  <c r="W184" i="79"/>
  <c r="AO184" i="79"/>
  <c r="AW184" i="79"/>
  <c r="AX184" i="79" s="1"/>
  <c r="W197" i="79"/>
  <c r="AO197" i="79"/>
  <c r="AW197" i="79"/>
  <c r="AX197" i="79" s="1"/>
  <c r="W232" i="79"/>
  <c r="AO232" i="79"/>
  <c r="AW232" i="79"/>
  <c r="AX232" i="79" s="1"/>
  <c r="W249" i="79"/>
  <c r="AO249" i="79"/>
  <c r="AW249" i="79"/>
  <c r="AX249" i="79" s="1"/>
  <c r="W271" i="79"/>
  <c r="AO271" i="79"/>
  <c r="AW271" i="79"/>
  <c r="AX271" i="79" s="1"/>
  <c r="W295" i="79"/>
  <c r="AO295" i="79"/>
  <c r="AW295" i="79"/>
  <c r="AX295" i="79" s="1"/>
  <c r="W309" i="79"/>
  <c r="AO309" i="79"/>
  <c r="AW309" i="79"/>
  <c r="AX309" i="79" s="1"/>
  <c r="W337" i="79"/>
  <c r="AO337" i="79"/>
  <c r="AW337" i="79"/>
  <c r="AX337" i="79" s="1"/>
  <c r="W369" i="79"/>
  <c r="AO369" i="79"/>
  <c r="AW369" i="79"/>
  <c r="AX369" i="79" s="1"/>
  <c r="X375" i="79"/>
  <c r="W389" i="79"/>
  <c r="AO389" i="79"/>
  <c r="AW389" i="79"/>
  <c r="AX389" i="79" s="1"/>
  <c r="X397" i="79"/>
  <c r="W415" i="79"/>
  <c r="AO415" i="79"/>
  <c r="AW415" i="79"/>
  <c r="AX415" i="79" s="1"/>
  <c r="X419" i="79"/>
  <c r="W431" i="79"/>
  <c r="AO431" i="79"/>
  <c r="AW431" i="79"/>
  <c r="AX431" i="79" s="1"/>
  <c r="X432" i="79"/>
  <c r="W449" i="79"/>
  <c r="AO449" i="79"/>
  <c r="AW449" i="79"/>
  <c r="AX449" i="79" s="1"/>
  <c r="AS453" i="79"/>
  <c r="AT453" i="79" s="1"/>
  <c r="AU453" i="79" s="1"/>
  <c r="AV453" i="79" s="1"/>
  <c r="AP504" i="79"/>
  <c r="AW14" i="79"/>
  <c r="AX14" i="79" s="1"/>
  <c r="AW26" i="79"/>
  <c r="AX26" i="79" s="1"/>
  <c r="AW48" i="79"/>
  <c r="AX48" i="79" s="1"/>
  <c r="AO87" i="79"/>
  <c r="AW110" i="79"/>
  <c r="AX110" i="79" s="1"/>
  <c r="AW121" i="79"/>
  <c r="AX121" i="79" s="1"/>
  <c r="AP135" i="79"/>
  <c r="AW143" i="79"/>
  <c r="AX143" i="79" s="1"/>
  <c r="AP157" i="79"/>
  <c r="W472" i="79"/>
  <c r="AS472" i="79"/>
  <c r="AT472" i="79" s="1"/>
  <c r="AU472" i="79" s="1"/>
  <c r="AV472" i="79" s="1"/>
  <c r="X478" i="79"/>
  <c r="W492" i="79"/>
  <c r="AS492" i="79"/>
  <c r="AT492" i="79" s="1"/>
  <c r="AU492" i="79" s="1"/>
  <c r="AV492" i="79" s="1"/>
  <c r="X494" i="79"/>
  <c r="W497" i="79"/>
  <c r="AS497" i="79"/>
  <c r="AT497" i="79" s="1"/>
  <c r="AU497" i="79" s="1"/>
  <c r="AV497" i="79" s="1"/>
  <c r="X501" i="79"/>
  <c r="AS507" i="79"/>
  <c r="AT507" i="79" s="1"/>
  <c r="AU507" i="79" s="1"/>
  <c r="AV507" i="79" s="1"/>
  <c r="X508" i="79"/>
  <c r="AS521" i="79"/>
  <c r="AT521" i="79" s="1"/>
  <c r="AU521" i="79" s="1"/>
  <c r="AV521" i="79" s="1"/>
  <c r="X7" i="79"/>
  <c r="AS11" i="79"/>
  <c r="AT11" i="79" s="1"/>
  <c r="AU11" i="79" s="1"/>
  <c r="AV11" i="79" s="1"/>
  <c r="X17" i="79"/>
  <c r="AS38" i="79"/>
  <c r="AT38" i="79" s="1"/>
  <c r="AU38" i="79" s="1"/>
  <c r="AV38" i="79" s="1"/>
  <c r="X40" i="79"/>
  <c r="AS43" i="79"/>
  <c r="AT43" i="79" s="1"/>
  <c r="AU43" i="79" s="1"/>
  <c r="AV43" i="79" s="1"/>
  <c r="X52" i="79"/>
  <c r="AS60" i="79"/>
  <c r="AT60" i="79" s="1"/>
  <c r="AU60" i="79" s="1"/>
  <c r="AV60" i="79" s="1"/>
  <c r="X62" i="79"/>
  <c r="AS81" i="79"/>
  <c r="AT81" i="79" s="1"/>
  <c r="AU81" i="79" s="1"/>
  <c r="AV81" i="79" s="1"/>
  <c r="X91" i="79"/>
  <c r="AS101" i="79"/>
  <c r="AT101" i="79" s="1"/>
  <c r="AU101" i="79" s="1"/>
  <c r="AV101" i="79" s="1"/>
  <c r="X103" i="79"/>
  <c r="AS119" i="79"/>
  <c r="AT119" i="79" s="1"/>
  <c r="AU119" i="79" s="1"/>
  <c r="AV119" i="79" s="1"/>
  <c r="X126" i="79"/>
  <c r="AS139" i="79"/>
  <c r="AT139" i="79" s="1"/>
  <c r="AU139" i="79" s="1"/>
  <c r="AV139" i="79" s="1"/>
  <c r="X151" i="79"/>
  <c r="AS163" i="79"/>
  <c r="AT163" i="79" s="1"/>
  <c r="AU163" i="79" s="1"/>
  <c r="AV163" i="79" s="1"/>
  <c r="X169" i="79"/>
  <c r="AS179" i="79"/>
  <c r="AT179" i="79" s="1"/>
  <c r="AU179" i="79" s="1"/>
  <c r="AV179" i="79" s="1"/>
  <c r="X184" i="79"/>
  <c r="AS195" i="79"/>
  <c r="AT195" i="79" s="1"/>
  <c r="AU195" i="79" s="1"/>
  <c r="AV195" i="79" s="1"/>
  <c r="X197" i="79"/>
  <c r="AS229" i="79"/>
  <c r="AT229" i="79" s="1"/>
  <c r="AU229" i="79" s="1"/>
  <c r="AV229" i="79" s="1"/>
  <c r="X232" i="79"/>
  <c r="AS241" i="79"/>
  <c r="AT241" i="79" s="1"/>
  <c r="AU241" i="79" s="1"/>
  <c r="AV241" i="79" s="1"/>
  <c r="X249" i="79"/>
  <c r="AS267" i="79"/>
  <c r="AT267" i="79" s="1"/>
  <c r="AU267" i="79" s="1"/>
  <c r="AV267" i="79" s="1"/>
  <c r="X271" i="79"/>
  <c r="AS294" i="79"/>
  <c r="AT294" i="79" s="1"/>
  <c r="AU294" i="79" s="1"/>
  <c r="AV294" i="79" s="1"/>
  <c r="X295" i="79"/>
  <c r="AS305" i="79"/>
  <c r="AT305" i="79" s="1"/>
  <c r="AU305" i="79" s="1"/>
  <c r="AV305" i="79" s="1"/>
  <c r="X309" i="79"/>
  <c r="AS328" i="79"/>
  <c r="AT328" i="79" s="1"/>
  <c r="AU328" i="79" s="1"/>
  <c r="AV328" i="79" s="1"/>
  <c r="X337" i="79"/>
  <c r="W356" i="79"/>
  <c r="AS356" i="79"/>
  <c r="AT356" i="79" s="1"/>
  <c r="AU356" i="79" s="1"/>
  <c r="AV356" i="79" s="1"/>
  <c r="X369" i="79"/>
  <c r="W387" i="79"/>
  <c r="AS387" i="79"/>
  <c r="AT387" i="79" s="1"/>
  <c r="AU387" i="79" s="1"/>
  <c r="AV387" i="79" s="1"/>
  <c r="X389" i="79"/>
  <c r="AS414" i="79"/>
  <c r="AT414" i="79" s="1"/>
  <c r="AU414" i="79" s="1"/>
  <c r="AV414" i="79" s="1"/>
  <c r="X415" i="79"/>
  <c r="W428" i="79"/>
  <c r="AS428" i="79"/>
  <c r="AT428" i="79" s="1"/>
  <c r="AU428" i="79" s="1"/>
  <c r="AV428" i="79" s="1"/>
  <c r="X431" i="79"/>
  <c r="W447" i="79"/>
  <c r="AS447" i="79"/>
  <c r="AT447" i="79" s="1"/>
  <c r="AU447" i="79" s="1"/>
  <c r="AV447" i="79" s="1"/>
  <c r="X449" i="79"/>
  <c r="AO453" i="79"/>
  <c r="W453" i="79"/>
  <c r="AP13" i="79"/>
  <c r="AP22" i="79"/>
  <c r="AP46" i="79"/>
  <c r="AP77" i="79"/>
  <c r="AW79" i="79"/>
  <c r="AX79" i="79" s="1"/>
  <c r="AP104" i="79"/>
  <c r="AP116" i="79"/>
  <c r="AW158" i="79"/>
  <c r="AX158" i="79" s="1"/>
  <c r="W463" i="79"/>
  <c r="AO463" i="79"/>
  <c r="AW463" i="79"/>
  <c r="AX463" i="79" s="1"/>
  <c r="X466" i="79"/>
  <c r="AP466" i="79"/>
  <c r="W484" i="79"/>
  <c r="AS484" i="79"/>
  <c r="AT484" i="79" s="1"/>
  <c r="AU484" i="79" s="1"/>
  <c r="AV484" i="79" s="1"/>
  <c r="J493" i="79"/>
  <c r="AO493" i="79" s="1"/>
  <c r="X493" i="79"/>
  <c r="Z504" i="79"/>
  <c r="W519" i="79"/>
  <c r="AS519" i="79"/>
  <c r="AT519" i="79" s="1"/>
  <c r="AU519" i="79" s="1"/>
  <c r="AV519" i="79" s="1"/>
  <c r="J10" i="79"/>
  <c r="AP10" i="79" s="1"/>
  <c r="X10" i="79"/>
  <c r="Z13" i="79"/>
  <c r="W18" i="79"/>
  <c r="J21" i="79"/>
  <c r="AO21" i="79" s="1"/>
  <c r="X21" i="79"/>
  <c r="Z22" i="79"/>
  <c r="W29" i="79"/>
  <c r="J35" i="79"/>
  <c r="AP35" i="79" s="1"/>
  <c r="X35" i="79"/>
  <c r="Z46" i="79"/>
  <c r="W57" i="79"/>
  <c r="J64" i="79"/>
  <c r="AO64" i="79" s="1"/>
  <c r="X64" i="79"/>
  <c r="W82" i="79"/>
  <c r="J86" i="79"/>
  <c r="AO86" i="79" s="1"/>
  <c r="X86" i="79"/>
  <c r="Z87" i="79"/>
  <c r="W99" i="79"/>
  <c r="J102" i="79"/>
  <c r="AO102" i="79" s="1"/>
  <c r="X102" i="79"/>
  <c r="W112" i="79"/>
  <c r="J115" i="79"/>
  <c r="AO115" i="79" s="1"/>
  <c r="X115" i="79"/>
  <c r="Z116" i="79"/>
  <c r="W121" i="79"/>
  <c r="J125" i="79"/>
  <c r="AO125" i="79" s="1"/>
  <c r="X125" i="79"/>
  <c r="Z135" i="79"/>
  <c r="W143" i="79"/>
  <c r="J144" i="79"/>
  <c r="AO144" i="79" s="1"/>
  <c r="X144" i="79"/>
  <c r="Z157" i="79"/>
  <c r="W160" i="79"/>
  <c r="AS160" i="79"/>
  <c r="AT160" i="79" s="1"/>
  <c r="AU160" i="79" s="1"/>
  <c r="AV160" i="79" s="1"/>
  <c r="J161" i="79"/>
  <c r="AO161" i="79" s="1"/>
  <c r="X161" i="79"/>
  <c r="AW186" i="79"/>
  <c r="AX186" i="79" s="1"/>
  <c r="AP456" i="79"/>
  <c r="X463" i="79"/>
  <c r="W481" i="79"/>
  <c r="AO481" i="79"/>
  <c r="AS481" i="79"/>
  <c r="AT481" i="79" s="1"/>
  <c r="AU481" i="79" s="1"/>
  <c r="AV481" i="79" s="1"/>
  <c r="J484" i="79"/>
  <c r="AP484" i="79" s="1"/>
  <c r="X484" i="79"/>
  <c r="W509" i="79"/>
  <c r="AO509" i="79"/>
  <c r="AS509" i="79"/>
  <c r="AT509" i="79" s="1"/>
  <c r="AU509" i="79" s="1"/>
  <c r="AV509" i="79" s="1"/>
  <c r="J519" i="79"/>
  <c r="AP519" i="79" s="1"/>
  <c r="X519" i="79"/>
  <c r="AO14" i="79"/>
  <c r="J18" i="79"/>
  <c r="AP18" i="79" s="1"/>
  <c r="X18" i="79"/>
  <c r="AO26" i="79"/>
  <c r="J29" i="79"/>
  <c r="AP29" i="79" s="1"/>
  <c r="X29" i="79"/>
  <c r="AO48" i="79"/>
  <c r="J57" i="79"/>
  <c r="AP57" i="79" s="1"/>
  <c r="X57" i="79"/>
  <c r="AO79" i="79"/>
  <c r="J82" i="79"/>
  <c r="AO82" i="79" s="1"/>
  <c r="X82" i="79"/>
  <c r="AO88" i="79"/>
  <c r="J99" i="79"/>
  <c r="AP99" i="79" s="1"/>
  <c r="X99" i="79"/>
  <c r="AO110" i="79"/>
  <c r="J112" i="79"/>
  <c r="AO112" i="79" s="1"/>
  <c r="X112" i="79"/>
  <c r="AO120" i="79"/>
  <c r="J121" i="79"/>
  <c r="AP121" i="79" s="1"/>
  <c r="X121" i="79"/>
  <c r="AO140" i="79"/>
  <c r="J143" i="79"/>
  <c r="AP143" i="79" s="1"/>
  <c r="X143" i="79"/>
  <c r="J160" i="79"/>
  <c r="AP160" i="79" s="1"/>
  <c r="X160" i="79"/>
  <c r="AO177" i="79"/>
  <c r="AP178" i="79"/>
  <c r="X178" i="79"/>
  <c r="AO178" i="79"/>
  <c r="W178" i="79"/>
  <c r="AW182" i="79"/>
  <c r="AX182" i="79" s="1"/>
  <c r="AO186" i="79"/>
  <c r="AP192" i="79"/>
  <c r="X192" i="79"/>
  <c r="AO192" i="79"/>
  <c r="W192" i="79"/>
  <c r="AP403" i="79"/>
  <c r="W473" i="79"/>
  <c r="AO473" i="79"/>
  <c r="AS473" i="79"/>
  <c r="AT473" i="79" s="1"/>
  <c r="AU473" i="79" s="1"/>
  <c r="AV473" i="79" s="1"/>
  <c r="X481" i="79"/>
  <c r="W504" i="79"/>
  <c r="AO504" i="79"/>
  <c r="AS504" i="79"/>
  <c r="AT504" i="79" s="1"/>
  <c r="AU504" i="79" s="1"/>
  <c r="AV504" i="79" s="1"/>
  <c r="X509" i="79"/>
  <c r="AS13" i="79"/>
  <c r="AT13" i="79" s="1"/>
  <c r="AU13" i="79" s="1"/>
  <c r="AV13" i="79" s="1"/>
  <c r="AS22" i="79"/>
  <c r="AT22" i="79" s="1"/>
  <c r="AU22" i="79" s="1"/>
  <c r="AV22" i="79" s="1"/>
  <c r="AS46" i="79"/>
  <c r="AT46" i="79" s="1"/>
  <c r="AU46" i="79" s="1"/>
  <c r="AV46" i="79" s="1"/>
  <c r="AS77" i="79"/>
  <c r="AT77" i="79" s="1"/>
  <c r="AU77" i="79" s="1"/>
  <c r="AV77" i="79" s="1"/>
  <c r="AS87" i="79"/>
  <c r="AT87" i="79" s="1"/>
  <c r="AU87" i="79" s="1"/>
  <c r="AV87" i="79" s="1"/>
  <c r="W104" i="79"/>
  <c r="AO104" i="79"/>
  <c r="AS104" i="79"/>
  <c r="AT104" i="79" s="1"/>
  <c r="AU104" i="79" s="1"/>
  <c r="AV104" i="79" s="1"/>
  <c r="AS116" i="79"/>
  <c r="AT116" i="79" s="1"/>
  <c r="AU116" i="79" s="1"/>
  <c r="AV116" i="79" s="1"/>
  <c r="AS135" i="79"/>
  <c r="AT135" i="79" s="1"/>
  <c r="AU135" i="79" s="1"/>
  <c r="AV135" i="79" s="1"/>
  <c r="AS157" i="79"/>
  <c r="AT157" i="79" s="1"/>
  <c r="AU157" i="79" s="1"/>
  <c r="AV157" i="79" s="1"/>
  <c r="AS162" i="79"/>
  <c r="AT162" i="79" s="1"/>
  <c r="AU162" i="79" s="1"/>
  <c r="AV162" i="79" s="1"/>
  <c r="AW164" i="79"/>
  <c r="AX164" i="79" s="1"/>
  <c r="AW172" i="79"/>
  <c r="AX172" i="79" s="1"/>
  <c r="AS178" i="79"/>
  <c r="AT178" i="79" s="1"/>
  <c r="AU178" i="79" s="1"/>
  <c r="AV178" i="79" s="1"/>
  <c r="AW258" i="79"/>
  <c r="AX258" i="79" s="1"/>
  <c r="W466" i="79"/>
  <c r="AS466" i="79"/>
  <c r="AT466" i="79" s="1"/>
  <c r="AU466" i="79" s="1"/>
  <c r="AV466" i="79" s="1"/>
  <c r="X473" i="79"/>
  <c r="W493" i="79"/>
  <c r="AS493" i="79"/>
  <c r="AT493" i="79" s="1"/>
  <c r="AU493" i="79" s="1"/>
  <c r="AV493" i="79" s="1"/>
  <c r="X504" i="79"/>
  <c r="W10" i="79"/>
  <c r="AS10" i="79"/>
  <c r="AT10" i="79" s="1"/>
  <c r="AU10" i="79" s="1"/>
  <c r="AV10" i="79" s="1"/>
  <c r="X13" i="79"/>
  <c r="W21" i="79"/>
  <c r="AS21" i="79"/>
  <c r="AT21" i="79" s="1"/>
  <c r="AU21" i="79" s="1"/>
  <c r="AV21" i="79" s="1"/>
  <c r="X22" i="79"/>
  <c r="W35" i="79"/>
  <c r="AS35" i="79"/>
  <c r="AT35" i="79" s="1"/>
  <c r="AU35" i="79" s="1"/>
  <c r="AV35" i="79" s="1"/>
  <c r="X46" i="79"/>
  <c r="W64" i="79"/>
  <c r="AS64" i="79"/>
  <c r="AT64" i="79" s="1"/>
  <c r="AU64" i="79" s="1"/>
  <c r="AV64" i="79" s="1"/>
  <c r="X77" i="79"/>
  <c r="W86" i="79"/>
  <c r="AS86" i="79"/>
  <c r="AT86" i="79" s="1"/>
  <c r="AU86" i="79" s="1"/>
  <c r="AV86" i="79" s="1"/>
  <c r="X87" i="79"/>
  <c r="W102" i="79"/>
  <c r="AS102" i="79"/>
  <c r="AT102" i="79" s="1"/>
  <c r="AU102" i="79" s="1"/>
  <c r="AV102" i="79" s="1"/>
  <c r="X104" i="79"/>
  <c r="W115" i="79"/>
  <c r="AS115" i="79"/>
  <c r="AT115" i="79" s="1"/>
  <c r="AU115" i="79" s="1"/>
  <c r="AV115" i="79" s="1"/>
  <c r="X116" i="79"/>
  <c r="W125" i="79"/>
  <c r="AS125" i="79"/>
  <c r="AT125" i="79" s="1"/>
  <c r="AU125" i="79" s="1"/>
  <c r="AV125" i="79" s="1"/>
  <c r="X135" i="79"/>
  <c r="W144" i="79"/>
  <c r="AS144" i="79"/>
  <c r="AT144" i="79" s="1"/>
  <c r="AU144" i="79" s="1"/>
  <c r="AV144" i="79" s="1"/>
  <c r="X157" i="79"/>
  <c r="W161" i="79"/>
  <c r="AS161" i="79"/>
  <c r="AT161" i="79" s="1"/>
  <c r="AU161" i="79" s="1"/>
  <c r="AV161" i="79" s="1"/>
  <c r="X162" i="79"/>
  <c r="AP164" i="79"/>
  <c r="X164" i="79"/>
  <c r="AS181" i="79"/>
  <c r="AT181" i="79" s="1"/>
  <c r="AU181" i="79" s="1"/>
  <c r="AV181" i="79" s="1"/>
  <c r="Z192" i="79"/>
  <c r="AW221" i="79"/>
  <c r="AX221" i="79" s="1"/>
  <c r="AP222" i="79"/>
  <c r="AW276" i="79"/>
  <c r="AX276" i="79" s="1"/>
  <c r="AW383" i="79"/>
  <c r="AX383" i="79" s="1"/>
  <c r="AP384" i="79"/>
  <c r="AP425" i="79"/>
  <c r="J181" i="79"/>
  <c r="AP181" i="79" s="1"/>
  <c r="X181" i="79"/>
  <c r="AS192" i="79"/>
  <c r="AT192" i="79" s="1"/>
  <c r="AU192" i="79" s="1"/>
  <c r="AV192" i="79" s="1"/>
  <c r="J193" i="79"/>
  <c r="AP193" i="79" s="1"/>
  <c r="X193" i="79"/>
  <c r="W222" i="79"/>
  <c r="AO222" i="79"/>
  <c r="AS222" i="79"/>
  <c r="AT222" i="79" s="1"/>
  <c r="AU222" i="79" s="1"/>
  <c r="AV222" i="79" s="1"/>
  <c r="J230" i="79"/>
  <c r="AP230" i="79" s="1"/>
  <c r="X230" i="79"/>
  <c r="W244" i="79"/>
  <c r="AS244" i="79"/>
  <c r="AT244" i="79" s="1"/>
  <c r="AU244" i="79" s="1"/>
  <c r="AV244" i="79" s="1"/>
  <c r="J245" i="79"/>
  <c r="AP245" i="79" s="1"/>
  <c r="X245" i="79"/>
  <c r="W260" i="79"/>
  <c r="AS260" i="79"/>
  <c r="AT260" i="79" s="1"/>
  <c r="AU260" i="79" s="1"/>
  <c r="AV260" i="79" s="1"/>
  <c r="J261" i="79"/>
  <c r="AP261" i="79" s="1"/>
  <c r="X261" i="79"/>
  <c r="W297" i="79"/>
  <c r="AS297" i="79"/>
  <c r="AT297" i="79" s="1"/>
  <c r="AU297" i="79" s="1"/>
  <c r="AV297" i="79" s="1"/>
  <c r="J311" i="79"/>
  <c r="AO311" i="79" s="1"/>
  <c r="X311" i="79"/>
  <c r="W340" i="79"/>
  <c r="AS340" i="79"/>
  <c r="AT340" i="79" s="1"/>
  <c r="AU340" i="79" s="1"/>
  <c r="AV340" i="79" s="1"/>
  <c r="J348" i="79"/>
  <c r="AP348" i="79" s="1"/>
  <c r="X348" i="79"/>
  <c r="W359" i="79"/>
  <c r="AS359" i="79"/>
  <c r="AT359" i="79" s="1"/>
  <c r="AU359" i="79" s="1"/>
  <c r="AV359" i="79" s="1"/>
  <c r="J368" i="79"/>
  <c r="AO368" i="79" s="1"/>
  <c r="X368" i="79"/>
  <c r="W384" i="79"/>
  <c r="AO384" i="79"/>
  <c r="AS384" i="79"/>
  <c r="AT384" i="79" s="1"/>
  <c r="AU384" i="79" s="1"/>
  <c r="AV384" i="79" s="1"/>
  <c r="X385" i="79"/>
  <c r="AP385" i="79"/>
  <c r="W401" i="79"/>
  <c r="AS401" i="79"/>
  <c r="AT401" i="79" s="1"/>
  <c r="AU401" i="79" s="1"/>
  <c r="AV401" i="79" s="1"/>
  <c r="J402" i="79"/>
  <c r="AO402" i="79" s="1"/>
  <c r="X402" i="79"/>
  <c r="Z403" i="79"/>
  <c r="W413" i="79"/>
  <c r="AW413" i="79"/>
  <c r="AX413" i="79" s="1"/>
  <c r="X423" i="79"/>
  <c r="AP423" i="79"/>
  <c r="Z425" i="79"/>
  <c r="W452" i="79"/>
  <c r="Z456" i="79"/>
  <c r="AP464" i="79"/>
  <c r="X464" i="79"/>
  <c r="AW467" i="79"/>
  <c r="AX467" i="79" s="1"/>
  <c r="J468" i="79"/>
  <c r="AP468" i="79" s="1"/>
  <c r="AS474" i="79"/>
  <c r="AT474" i="79" s="1"/>
  <c r="AU474" i="79" s="1"/>
  <c r="AV474" i="79" s="1"/>
  <c r="Z482" i="79"/>
  <c r="AW514" i="79"/>
  <c r="AX514" i="79" s="1"/>
  <c r="AW54" i="79"/>
  <c r="AX54" i="79" s="1"/>
  <c r="AW108" i="79"/>
  <c r="AX108" i="79" s="1"/>
  <c r="W186" i="79"/>
  <c r="W221" i="79"/>
  <c r="X222" i="79"/>
  <c r="W237" i="79"/>
  <c r="J244" i="79"/>
  <c r="AP244" i="79" s="1"/>
  <c r="X244" i="79"/>
  <c r="W258" i="79"/>
  <c r="J260" i="79"/>
  <c r="AP260" i="79" s="1"/>
  <c r="X260" i="79"/>
  <c r="W276" i="79"/>
  <c r="J297" i="79"/>
  <c r="AP297" i="79" s="1"/>
  <c r="X297" i="79"/>
  <c r="W333" i="79"/>
  <c r="J340" i="79"/>
  <c r="AO340" i="79" s="1"/>
  <c r="X340" i="79"/>
  <c r="W351" i="79"/>
  <c r="J359" i="79"/>
  <c r="AP359" i="79" s="1"/>
  <c r="X359" i="79"/>
  <c r="W383" i="79"/>
  <c r="X384" i="79"/>
  <c r="W390" i="79"/>
  <c r="AS390" i="79"/>
  <c r="AT390" i="79" s="1"/>
  <c r="AU390" i="79" s="1"/>
  <c r="AV390" i="79" s="1"/>
  <c r="J401" i="79"/>
  <c r="AO401" i="79" s="1"/>
  <c r="X401" i="79"/>
  <c r="W408" i="79"/>
  <c r="AS408" i="79"/>
  <c r="AT408" i="79" s="1"/>
  <c r="AU408" i="79" s="1"/>
  <c r="AV408" i="79" s="1"/>
  <c r="J413" i="79"/>
  <c r="AO413" i="79" s="1"/>
  <c r="X413" i="79"/>
  <c r="W438" i="79"/>
  <c r="AS438" i="79"/>
  <c r="AT438" i="79" s="1"/>
  <c r="AU438" i="79" s="1"/>
  <c r="AV438" i="79" s="1"/>
  <c r="J452" i="79"/>
  <c r="AP452" i="79" s="1"/>
  <c r="X452" i="79"/>
  <c r="AW456" i="79"/>
  <c r="AX456" i="79" s="1"/>
  <c r="J457" i="79"/>
  <c r="AP457" i="79" s="1"/>
  <c r="AS457" i="79"/>
  <c r="AT457" i="79" s="1"/>
  <c r="AU457" i="79" s="1"/>
  <c r="AV457" i="79" s="1"/>
  <c r="AO464" i="79"/>
  <c r="AO468" i="79"/>
  <c r="W468" i="79"/>
  <c r="AW468" i="79"/>
  <c r="AX468" i="79" s="1"/>
  <c r="Z469" i="79"/>
  <c r="AW480" i="79"/>
  <c r="AX480" i="79" s="1"/>
  <c r="AP217" i="79"/>
  <c r="AW243" i="79"/>
  <c r="AX243" i="79" s="1"/>
  <c r="AW211" i="79"/>
  <c r="AX211" i="79" s="1"/>
  <c r="AW235" i="79"/>
  <c r="AX235" i="79" s="1"/>
  <c r="AW255" i="79"/>
  <c r="AX255" i="79" s="1"/>
  <c r="AW266" i="79"/>
  <c r="AX266" i="79" s="1"/>
  <c r="AW325" i="79"/>
  <c r="AX325" i="79" s="1"/>
  <c r="AW350" i="79"/>
  <c r="AX350" i="79" s="1"/>
  <c r="AW380" i="79"/>
  <c r="AX380" i="79" s="1"/>
  <c r="AW386" i="79"/>
  <c r="AX386" i="79" s="1"/>
  <c r="AW403" i="79"/>
  <c r="AX403" i="79" s="1"/>
  <c r="AW425" i="79"/>
  <c r="AX425" i="79" s="1"/>
  <c r="AO457" i="79"/>
  <c r="W457" i="79"/>
  <c r="W464" i="79"/>
  <c r="AP482" i="79"/>
  <c r="X482" i="79"/>
  <c r="AO482" i="79"/>
  <c r="W482" i="79"/>
  <c r="AS193" i="79"/>
  <c r="AT193" i="79" s="1"/>
  <c r="AU193" i="79" s="1"/>
  <c r="AV193" i="79" s="1"/>
  <c r="AS230" i="79"/>
  <c r="AT230" i="79" s="1"/>
  <c r="AU230" i="79" s="1"/>
  <c r="AV230" i="79" s="1"/>
  <c r="AS245" i="79"/>
  <c r="AT245" i="79" s="1"/>
  <c r="AU245" i="79" s="1"/>
  <c r="AV245" i="79" s="1"/>
  <c r="W261" i="79"/>
  <c r="AS261" i="79"/>
  <c r="AT261" i="79" s="1"/>
  <c r="AU261" i="79" s="1"/>
  <c r="AV261" i="79" s="1"/>
  <c r="W311" i="79"/>
  <c r="AS311" i="79"/>
  <c r="AT311" i="79" s="1"/>
  <c r="AU311" i="79" s="1"/>
  <c r="AV311" i="79" s="1"/>
  <c r="W348" i="79"/>
  <c r="AS348" i="79"/>
  <c r="AT348" i="79" s="1"/>
  <c r="AU348" i="79" s="1"/>
  <c r="AV348" i="79" s="1"/>
  <c r="X350" i="79"/>
  <c r="W368" i="79"/>
  <c r="AS368" i="79"/>
  <c r="AT368" i="79" s="1"/>
  <c r="AU368" i="79" s="1"/>
  <c r="AV368" i="79" s="1"/>
  <c r="X380" i="79"/>
  <c r="W385" i="79"/>
  <c r="AS385" i="79"/>
  <c r="AT385" i="79" s="1"/>
  <c r="AU385" i="79" s="1"/>
  <c r="AV385" i="79" s="1"/>
  <c r="X386" i="79"/>
  <c r="W402" i="79"/>
  <c r="AS402" i="79"/>
  <c r="AT402" i="79" s="1"/>
  <c r="AU402" i="79" s="1"/>
  <c r="AV402" i="79" s="1"/>
  <c r="X403" i="79"/>
  <c r="W423" i="79"/>
  <c r="AS423" i="79"/>
  <c r="AT423" i="79" s="1"/>
  <c r="AU423" i="79" s="1"/>
  <c r="AV423" i="79" s="1"/>
  <c r="X425" i="79"/>
  <c r="X456" i="79"/>
  <c r="Z464" i="79"/>
  <c r="AP469" i="79"/>
  <c r="X469" i="79"/>
  <c r="AO469" i="79"/>
  <c r="W469" i="79"/>
  <c r="AS483" i="79"/>
  <c r="AT483" i="79" s="1"/>
  <c r="AU483" i="79" s="1"/>
  <c r="AV483" i="79" s="1"/>
  <c r="AP520" i="79"/>
  <c r="AW187" i="79"/>
  <c r="AX187" i="79" s="1"/>
  <c r="AS520" i="79"/>
  <c r="AT520" i="79" s="1"/>
  <c r="AU520" i="79" s="1"/>
  <c r="AV520" i="79" s="1"/>
  <c r="AT522" i="79"/>
  <c r="AU522" i="79" s="1"/>
  <c r="AV522" i="79" s="1"/>
  <c r="AS25" i="79"/>
  <c r="AT25" i="79" s="1"/>
  <c r="AU25" i="79" s="1"/>
  <c r="AV25" i="79" s="1"/>
  <c r="AT31" i="79"/>
  <c r="AU31" i="79" s="1"/>
  <c r="AV31" i="79" s="1"/>
  <c r="AS66" i="79"/>
  <c r="AT66" i="79" s="1"/>
  <c r="AU66" i="79" s="1"/>
  <c r="AV66" i="79" s="1"/>
  <c r="AT69" i="79"/>
  <c r="AU69" i="79" s="1"/>
  <c r="AV69" i="79" s="1"/>
  <c r="AS83" i="79"/>
  <c r="AT83" i="79" s="1"/>
  <c r="AU83" i="79" s="1"/>
  <c r="AV83" i="79" s="1"/>
  <c r="AT84" i="79"/>
  <c r="AU84" i="79" s="1"/>
  <c r="AV84" i="79" s="1"/>
  <c r="AS96" i="79"/>
  <c r="AT96" i="79" s="1"/>
  <c r="AU96" i="79" s="1"/>
  <c r="AV96" i="79" s="1"/>
  <c r="AT98" i="79"/>
  <c r="AU98" i="79" s="1"/>
  <c r="AV98" i="79" s="1"/>
  <c r="AS123" i="79"/>
  <c r="AT123" i="79" s="1"/>
  <c r="AU123" i="79" s="1"/>
  <c r="AV123" i="79" s="1"/>
  <c r="AT124" i="79"/>
  <c r="AU124" i="79" s="1"/>
  <c r="AV124" i="79" s="1"/>
  <c r="AS167" i="79"/>
  <c r="AT167" i="79" s="1"/>
  <c r="AU167" i="79" s="1"/>
  <c r="AV167" i="79" s="1"/>
  <c r="AT180" i="79"/>
  <c r="AU180" i="79" s="1"/>
  <c r="AV180" i="79" s="1"/>
  <c r="AS198" i="79"/>
  <c r="AT198" i="79" s="1"/>
  <c r="AU198" i="79" s="1"/>
  <c r="AV198" i="79" s="1"/>
  <c r="AT202" i="79"/>
  <c r="AU202" i="79" s="1"/>
  <c r="AV202" i="79" s="1"/>
  <c r="AW213" i="79"/>
  <c r="AX213" i="79" s="1"/>
  <c r="Z217" i="79"/>
  <c r="AP242" i="79"/>
  <c r="X242" i="79"/>
  <c r="AP247" i="79"/>
  <c r="X247" i="79"/>
  <c r="AO247" i="79"/>
  <c r="W247" i="79"/>
  <c r="AP268" i="79"/>
  <c r="X268" i="79"/>
  <c r="AO268" i="79"/>
  <c r="W268" i="79"/>
  <c r="AP329" i="79"/>
  <c r="AS469" i="79"/>
  <c r="AT469" i="79" s="1"/>
  <c r="AU469" i="79" s="1"/>
  <c r="AV469" i="79" s="1"/>
  <c r="J474" i="79"/>
  <c r="AP474" i="79" s="1"/>
  <c r="X474" i="79"/>
  <c r="AS482" i="79"/>
  <c r="AT482" i="79" s="1"/>
  <c r="AU482" i="79" s="1"/>
  <c r="AV482" i="79" s="1"/>
  <c r="J483" i="79"/>
  <c r="AO483" i="79" s="1"/>
  <c r="X483" i="79"/>
  <c r="W516" i="79"/>
  <c r="AS516" i="79"/>
  <c r="AT516" i="79" s="1"/>
  <c r="AU516" i="79" s="1"/>
  <c r="AV516" i="79" s="1"/>
  <c r="X520" i="79"/>
  <c r="W12" i="79"/>
  <c r="AS12" i="79"/>
  <c r="AT12" i="79" s="1"/>
  <c r="AU12" i="79" s="1"/>
  <c r="AV12" i="79" s="1"/>
  <c r="J25" i="79"/>
  <c r="AP25" i="79" s="1"/>
  <c r="X25" i="79"/>
  <c r="W61" i="79"/>
  <c r="AS61" i="79"/>
  <c r="AT61" i="79" s="1"/>
  <c r="AU61" i="79" s="1"/>
  <c r="AV61" i="79" s="1"/>
  <c r="J66" i="79"/>
  <c r="AP66" i="79" s="1"/>
  <c r="X66" i="79"/>
  <c r="W80" i="79"/>
  <c r="AO80" i="79"/>
  <c r="AS80" i="79"/>
  <c r="AT80" i="79" s="1"/>
  <c r="AU80" i="79" s="1"/>
  <c r="AV80" i="79" s="1"/>
  <c r="J83" i="79"/>
  <c r="AP83" i="79" s="1"/>
  <c r="X83" i="79"/>
  <c r="W92" i="79"/>
  <c r="AO92" i="79"/>
  <c r="AS92" i="79"/>
  <c r="AT92" i="79" s="1"/>
  <c r="AU92" i="79" s="1"/>
  <c r="AV92" i="79" s="1"/>
  <c r="J96" i="79"/>
  <c r="AP96" i="79" s="1"/>
  <c r="X96" i="79"/>
  <c r="W117" i="79"/>
  <c r="AO117" i="79"/>
  <c r="AS117" i="79"/>
  <c r="AT117" i="79" s="1"/>
  <c r="AU117" i="79" s="1"/>
  <c r="AV117" i="79" s="1"/>
  <c r="J123" i="79"/>
  <c r="X123" i="79"/>
  <c r="W155" i="79"/>
  <c r="AS155" i="79"/>
  <c r="AT155" i="79" s="1"/>
  <c r="AU155" i="79" s="1"/>
  <c r="AV155" i="79" s="1"/>
  <c r="J167" i="79"/>
  <c r="AO167" i="79" s="1"/>
  <c r="X167" i="79"/>
  <c r="W191" i="79"/>
  <c r="AO191" i="79"/>
  <c r="AS191" i="79"/>
  <c r="AT191" i="79" s="1"/>
  <c r="AU191" i="79" s="1"/>
  <c r="AV191" i="79" s="1"/>
  <c r="J198" i="79"/>
  <c r="X198" i="79"/>
  <c r="W210" i="79"/>
  <c r="AS210" i="79"/>
  <c r="AT210" i="79" s="1"/>
  <c r="AU210" i="79" s="1"/>
  <c r="AV210" i="79" s="1"/>
  <c r="J213" i="79"/>
  <c r="AO213" i="79" s="1"/>
  <c r="X213" i="79"/>
  <c r="W218" i="79"/>
  <c r="AS218" i="79"/>
  <c r="AT218" i="79" s="1"/>
  <c r="AU218" i="79" s="1"/>
  <c r="AV218" i="79" s="1"/>
  <c r="AO242" i="79"/>
  <c r="AS253" i="79"/>
  <c r="AT253" i="79" s="1"/>
  <c r="AU253" i="79" s="1"/>
  <c r="AV253" i="79" s="1"/>
  <c r="AS269" i="79"/>
  <c r="AT269" i="79" s="1"/>
  <c r="AU269" i="79" s="1"/>
  <c r="AV269" i="79" s="1"/>
  <c r="AW288" i="79"/>
  <c r="AX288" i="79" s="1"/>
  <c r="AP290" i="79"/>
  <c r="W480" i="79"/>
  <c r="W514" i="79"/>
  <c r="J516" i="79"/>
  <c r="AP516" i="79" s="1"/>
  <c r="X516" i="79"/>
  <c r="W523" i="79"/>
  <c r="J12" i="79"/>
  <c r="AP12" i="79" s="1"/>
  <c r="X12" i="79"/>
  <c r="W54" i="79"/>
  <c r="J61" i="79"/>
  <c r="AO61" i="79" s="1"/>
  <c r="X61" i="79"/>
  <c r="W78" i="79"/>
  <c r="J80" i="79"/>
  <c r="X80" i="79"/>
  <c r="W89" i="79"/>
  <c r="J92" i="79"/>
  <c r="X92" i="79"/>
  <c r="W108" i="79"/>
  <c r="J117" i="79"/>
  <c r="X117" i="79"/>
  <c r="W133" i="79"/>
  <c r="J155" i="79"/>
  <c r="AO155" i="79" s="1"/>
  <c r="X155" i="79"/>
  <c r="W187" i="79"/>
  <c r="X191" i="79"/>
  <c r="W204" i="79"/>
  <c r="AO204" i="79"/>
  <c r="AW204" i="79"/>
  <c r="AX204" i="79" s="1"/>
  <c r="W217" i="79"/>
  <c r="AO217" i="79"/>
  <c r="AW217" i="79"/>
  <c r="AX217" i="79" s="1"/>
  <c r="W242" i="79"/>
  <c r="Z247" i="79"/>
  <c r="Z268" i="79"/>
  <c r="AP313" i="79"/>
  <c r="AP343" i="79"/>
  <c r="AP355" i="79"/>
  <c r="AP398" i="79"/>
  <c r="AP410" i="79"/>
  <c r="AW476" i="79"/>
  <c r="AX476" i="79" s="1"/>
  <c r="X204" i="79"/>
  <c r="W215" i="79"/>
  <c r="AS215" i="79"/>
  <c r="AT215" i="79" s="1"/>
  <c r="AU215" i="79" s="1"/>
  <c r="AV215" i="79" s="1"/>
  <c r="X217" i="79"/>
  <c r="Z242" i="79"/>
  <c r="J246" i="79"/>
  <c r="AP246" i="79" s="1"/>
  <c r="AW246" i="79"/>
  <c r="AX246" i="79" s="1"/>
  <c r="AW264" i="79"/>
  <c r="AX264" i="79" s="1"/>
  <c r="AP377" i="79"/>
  <c r="AP435" i="79"/>
  <c r="AP445" i="79"/>
  <c r="AW278" i="79"/>
  <c r="AX278" i="79" s="1"/>
  <c r="AW306" i="79"/>
  <c r="AX306" i="79" s="1"/>
  <c r="Z313" i="79"/>
  <c r="AW320" i="79"/>
  <c r="AX320" i="79" s="1"/>
  <c r="Z329" i="79"/>
  <c r="AW336" i="79"/>
  <c r="AX336" i="79" s="1"/>
  <c r="AW352" i="79"/>
  <c r="AX352" i="79" s="1"/>
  <c r="Z355" i="79"/>
  <c r="AW360" i="79"/>
  <c r="AX360" i="79" s="1"/>
  <c r="Z365" i="79"/>
  <c r="AW374" i="79"/>
  <c r="AX374" i="79" s="1"/>
  <c r="Z377" i="79"/>
  <c r="AW393" i="79"/>
  <c r="AX393" i="79" s="1"/>
  <c r="Z398" i="79"/>
  <c r="AW400" i="79"/>
  <c r="AX400" i="79" s="1"/>
  <c r="AW421" i="79"/>
  <c r="AX421" i="79" s="1"/>
  <c r="X426" i="79"/>
  <c r="AP426" i="79"/>
  <c r="Z435" i="79"/>
  <c r="W442" i="79"/>
  <c r="AW442" i="79"/>
  <c r="AX442" i="79" s="1"/>
  <c r="Z445" i="79"/>
  <c r="W471" i="79"/>
  <c r="AO471" i="79"/>
  <c r="AS471" i="79"/>
  <c r="AT471" i="79" s="1"/>
  <c r="AU471" i="79" s="1"/>
  <c r="AV471" i="79" s="1"/>
  <c r="X475" i="79"/>
  <c r="AP475" i="79"/>
  <c r="AW477" i="79"/>
  <c r="AX477" i="79" s="1"/>
  <c r="W253" i="79"/>
  <c r="W269" i="79"/>
  <c r="W292" i="79"/>
  <c r="AS292" i="79"/>
  <c r="AT292" i="79" s="1"/>
  <c r="AU292" i="79" s="1"/>
  <c r="AV292" i="79" s="1"/>
  <c r="X306" i="79"/>
  <c r="W316" i="79"/>
  <c r="AO316" i="79"/>
  <c r="AS316" i="79"/>
  <c r="AT316" i="79" s="1"/>
  <c r="AU316" i="79" s="1"/>
  <c r="AV316" i="79" s="1"/>
  <c r="X320" i="79"/>
  <c r="W335" i="79"/>
  <c r="AS335" i="79"/>
  <c r="AT335" i="79" s="1"/>
  <c r="AU335" i="79" s="1"/>
  <c r="AV335" i="79" s="1"/>
  <c r="J336" i="79"/>
  <c r="AO336" i="79" s="1"/>
  <c r="X336" i="79"/>
  <c r="W346" i="79"/>
  <c r="AS346" i="79"/>
  <c r="AT346" i="79" s="1"/>
  <c r="AU346" i="79" s="1"/>
  <c r="AV346" i="79" s="1"/>
  <c r="X352" i="79"/>
  <c r="W358" i="79"/>
  <c r="AO358" i="79"/>
  <c r="AS358" i="79"/>
  <c r="AT358" i="79" s="1"/>
  <c r="AU358" i="79" s="1"/>
  <c r="AV358" i="79" s="1"/>
  <c r="J360" i="79"/>
  <c r="AO360" i="79" s="1"/>
  <c r="X360" i="79"/>
  <c r="AS371" i="79"/>
  <c r="AT371" i="79" s="1"/>
  <c r="AU371" i="79" s="1"/>
  <c r="AV371" i="79" s="1"/>
  <c r="W391" i="79"/>
  <c r="AO391" i="79"/>
  <c r="AS391" i="79"/>
  <c r="AT391" i="79" s="1"/>
  <c r="AU391" i="79" s="1"/>
  <c r="AV391" i="79" s="1"/>
  <c r="X393" i="79"/>
  <c r="W399" i="79"/>
  <c r="AO399" i="79"/>
  <c r="AS399" i="79"/>
  <c r="AT399" i="79" s="1"/>
  <c r="AU399" i="79" s="1"/>
  <c r="AV399" i="79" s="1"/>
  <c r="X400" i="79"/>
  <c r="W420" i="79"/>
  <c r="AS420" i="79"/>
  <c r="AT420" i="79" s="1"/>
  <c r="AU420" i="79" s="1"/>
  <c r="AV420" i="79" s="1"/>
  <c r="X421" i="79"/>
  <c r="W436" i="79"/>
  <c r="AO436" i="79"/>
  <c r="AS436" i="79"/>
  <c r="AT436" i="79" s="1"/>
  <c r="AU436" i="79" s="1"/>
  <c r="AV436" i="79" s="1"/>
  <c r="J442" i="79"/>
  <c r="AP442" i="79" s="1"/>
  <c r="X442" i="79"/>
  <c r="W455" i="79"/>
  <c r="AS455" i="79"/>
  <c r="AT455" i="79" s="1"/>
  <c r="AU455" i="79" s="1"/>
  <c r="AV455" i="79" s="1"/>
  <c r="J471" i="79"/>
  <c r="X471" i="79"/>
  <c r="W477" i="79"/>
  <c r="AO477" i="79"/>
  <c r="AP488" i="79"/>
  <c r="X488" i="79"/>
  <c r="AS247" i="79"/>
  <c r="AT247" i="79" s="1"/>
  <c r="AU247" i="79" s="1"/>
  <c r="AV247" i="79" s="1"/>
  <c r="J253" i="79"/>
  <c r="AP253" i="79" s="1"/>
  <c r="X253" i="79"/>
  <c r="AS268" i="79"/>
  <c r="AT268" i="79" s="1"/>
  <c r="AU268" i="79" s="1"/>
  <c r="AV268" i="79" s="1"/>
  <c r="J269" i="79"/>
  <c r="AO269" i="79" s="1"/>
  <c r="X269" i="79"/>
  <c r="W290" i="79"/>
  <c r="AO290" i="79"/>
  <c r="AS290" i="79"/>
  <c r="AT290" i="79" s="1"/>
  <c r="AU290" i="79" s="1"/>
  <c r="AV290" i="79" s="1"/>
  <c r="J292" i="79"/>
  <c r="AP292" i="79" s="1"/>
  <c r="X292" i="79"/>
  <c r="W313" i="79"/>
  <c r="AO313" i="79"/>
  <c r="AS313" i="79"/>
  <c r="AT313" i="79" s="1"/>
  <c r="AU313" i="79" s="1"/>
  <c r="AV313" i="79" s="1"/>
  <c r="X316" i="79"/>
  <c r="W329" i="79"/>
  <c r="AO329" i="79"/>
  <c r="AS329" i="79"/>
  <c r="AT329" i="79" s="1"/>
  <c r="AU329" i="79" s="1"/>
  <c r="AV329" i="79" s="1"/>
  <c r="J335" i="79"/>
  <c r="AP335" i="79" s="1"/>
  <c r="X335" i="79"/>
  <c r="W343" i="79"/>
  <c r="AO343" i="79"/>
  <c r="AS343" i="79"/>
  <c r="AT343" i="79" s="1"/>
  <c r="AU343" i="79" s="1"/>
  <c r="AV343" i="79" s="1"/>
  <c r="J346" i="79"/>
  <c r="AP346" i="79" s="1"/>
  <c r="X346" i="79"/>
  <c r="W355" i="79"/>
  <c r="AO355" i="79"/>
  <c r="AS355" i="79"/>
  <c r="AT355" i="79" s="1"/>
  <c r="AU355" i="79" s="1"/>
  <c r="AV355" i="79" s="1"/>
  <c r="X358" i="79"/>
  <c r="W365" i="79"/>
  <c r="AO365" i="79"/>
  <c r="AS365" i="79"/>
  <c r="AT365" i="79" s="1"/>
  <c r="AU365" i="79" s="1"/>
  <c r="AV365" i="79" s="1"/>
  <c r="X371" i="79"/>
  <c r="W377" i="79"/>
  <c r="AO377" i="79"/>
  <c r="AS377" i="79"/>
  <c r="AT377" i="79" s="1"/>
  <c r="AU377" i="79" s="1"/>
  <c r="AV377" i="79" s="1"/>
  <c r="X391" i="79"/>
  <c r="W398" i="79"/>
  <c r="AO398" i="79"/>
  <c r="AS398" i="79"/>
  <c r="AT398" i="79" s="1"/>
  <c r="AU398" i="79" s="1"/>
  <c r="AV398" i="79" s="1"/>
  <c r="X399" i="79"/>
  <c r="W410" i="79"/>
  <c r="AO410" i="79"/>
  <c r="AS410" i="79"/>
  <c r="AT410" i="79" s="1"/>
  <c r="AU410" i="79" s="1"/>
  <c r="AV410" i="79" s="1"/>
  <c r="J420" i="79"/>
  <c r="AO420" i="79" s="1"/>
  <c r="X420" i="79"/>
  <c r="W435" i="79"/>
  <c r="AO435" i="79"/>
  <c r="AS435" i="79"/>
  <c r="AT435" i="79" s="1"/>
  <c r="AU435" i="79" s="1"/>
  <c r="AV435" i="79" s="1"/>
  <c r="J436" i="79"/>
  <c r="X436" i="79"/>
  <c r="W445" i="79"/>
  <c r="AO445" i="79"/>
  <c r="AS445" i="79"/>
  <c r="AT445" i="79" s="1"/>
  <c r="AU445" i="79" s="1"/>
  <c r="AV445" i="79" s="1"/>
  <c r="J455" i="79"/>
  <c r="AP455" i="79" s="1"/>
  <c r="X455" i="79"/>
  <c r="W476" i="79"/>
  <c r="AO476" i="79"/>
  <c r="J477" i="79"/>
  <c r="X477" i="79"/>
  <c r="W246" i="79"/>
  <c r="W264" i="79"/>
  <c r="W288" i="79"/>
  <c r="X290" i="79"/>
  <c r="W308" i="79"/>
  <c r="X313" i="79"/>
  <c r="W323" i="79"/>
  <c r="X329" i="79"/>
  <c r="W338" i="79"/>
  <c r="AS338" i="79"/>
  <c r="AT338" i="79" s="1"/>
  <c r="AU338" i="79" s="1"/>
  <c r="AV338" i="79" s="1"/>
  <c r="X343" i="79"/>
  <c r="W354" i="79"/>
  <c r="AS354" i="79"/>
  <c r="AT354" i="79" s="1"/>
  <c r="AU354" i="79" s="1"/>
  <c r="AV354" i="79" s="1"/>
  <c r="X355" i="79"/>
  <c r="W361" i="79"/>
  <c r="AS361" i="79"/>
  <c r="AT361" i="79" s="1"/>
  <c r="AU361" i="79" s="1"/>
  <c r="AV361" i="79" s="1"/>
  <c r="X365" i="79"/>
  <c r="W376" i="79"/>
  <c r="AS376" i="79"/>
  <c r="AT376" i="79" s="1"/>
  <c r="AU376" i="79" s="1"/>
  <c r="AV376" i="79" s="1"/>
  <c r="X377" i="79"/>
  <c r="W396" i="79"/>
  <c r="AS396" i="79"/>
  <c r="AT396" i="79" s="1"/>
  <c r="AU396" i="79" s="1"/>
  <c r="AV396" i="79" s="1"/>
  <c r="X398" i="79"/>
  <c r="W404" i="79"/>
  <c r="AS404" i="79"/>
  <c r="AT404" i="79" s="1"/>
  <c r="AU404" i="79" s="1"/>
  <c r="AV404" i="79" s="1"/>
  <c r="X410" i="79"/>
  <c r="W426" i="79"/>
  <c r="AS426" i="79"/>
  <c r="AT426" i="79" s="1"/>
  <c r="AU426" i="79" s="1"/>
  <c r="AV426" i="79" s="1"/>
  <c r="X435" i="79"/>
  <c r="W444" i="79"/>
  <c r="AS444" i="79"/>
  <c r="AT444" i="79" s="1"/>
  <c r="AU444" i="79" s="1"/>
  <c r="AV444" i="79" s="1"/>
  <c r="X445" i="79"/>
  <c r="W475" i="79"/>
  <c r="AS475" i="79"/>
  <c r="AT475" i="79" s="1"/>
  <c r="AU475" i="79" s="1"/>
  <c r="AV475" i="79" s="1"/>
  <c r="X476" i="79"/>
  <c r="AW488" i="79"/>
  <c r="AX488" i="79" s="1"/>
  <c r="AP491" i="79"/>
  <c r="AS491" i="79"/>
  <c r="AT491" i="79" s="1"/>
  <c r="AU491" i="79" s="1"/>
  <c r="AV491" i="79" s="1"/>
  <c r="AP498" i="79"/>
  <c r="AW93" i="79"/>
  <c r="AX93" i="79" s="1"/>
  <c r="AV129" i="79"/>
  <c r="AW129" i="79" s="1"/>
  <c r="AX129" i="79" s="1"/>
  <c r="W499" i="79"/>
  <c r="AS499" i="79"/>
  <c r="AT499" i="79" s="1"/>
  <c r="AU499" i="79" s="1"/>
  <c r="AV499" i="79" s="1"/>
  <c r="J503" i="79"/>
  <c r="X503" i="79"/>
  <c r="AP503" i="79"/>
  <c r="W512" i="79"/>
  <c r="AO512" i="79"/>
  <c r="AS512" i="79"/>
  <c r="AT512" i="79" s="1"/>
  <c r="AU512" i="79" s="1"/>
  <c r="AV512" i="79" s="1"/>
  <c r="J515" i="79"/>
  <c r="AP515" i="79" s="1"/>
  <c r="X515" i="79"/>
  <c r="W33" i="79"/>
  <c r="AS33" i="79"/>
  <c r="AT33" i="79" s="1"/>
  <c r="AU33" i="79" s="1"/>
  <c r="AV33" i="79" s="1"/>
  <c r="J47" i="79"/>
  <c r="X47" i="79"/>
  <c r="AP47" i="79"/>
  <c r="AT47" i="79"/>
  <c r="AU47" i="79" s="1"/>
  <c r="AV47" i="79" s="1"/>
  <c r="W71" i="79"/>
  <c r="AS71" i="79"/>
  <c r="AT71" i="79" s="1"/>
  <c r="AU71" i="79" s="1"/>
  <c r="AV71" i="79" s="1"/>
  <c r="J72" i="79"/>
  <c r="X72" i="79"/>
  <c r="AP72" i="79"/>
  <c r="W93" i="79"/>
  <c r="AS93" i="79"/>
  <c r="AT93" i="79" s="1"/>
  <c r="AU93" i="79" s="1"/>
  <c r="AV93" i="79" s="1"/>
  <c r="J95" i="79"/>
  <c r="X95" i="79"/>
  <c r="AP95" i="79"/>
  <c r="AS114" i="79"/>
  <c r="AT114" i="79" s="1"/>
  <c r="AU114" i="79" s="1"/>
  <c r="AV114" i="79" s="1"/>
  <c r="AP132" i="79"/>
  <c r="X132" i="79"/>
  <c r="AS136" i="79"/>
  <c r="AT136" i="79" s="1"/>
  <c r="AU136" i="79" s="1"/>
  <c r="AV136" i="79" s="1"/>
  <c r="AP326" i="79"/>
  <c r="AW498" i="79"/>
  <c r="AX498" i="79" s="1"/>
  <c r="W511" i="79"/>
  <c r="AW511" i="79"/>
  <c r="AX511" i="79" s="1"/>
  <c r="X512" i="79"/>
  <c r="AW28" i="79"/>
  <c r="AX28" i="79" s="1"/>
  <c r="AW68" i="79"/>
  <c r="AX68" i="79" s="1"/>
  <c r="AW85" i="79"/>
  <c r="AX85" i="79" s="1"/>
  <c r="AS131" i="79"/>
  <c r="AT131" i="79" s="1"/>
  <c r="AU131" i="79" s="1"/>
  <c r="AV131" i="79" s="1"/>
  <c r="AO136" i="79"/>
  <c r="AP137" i="79"/>
  <c r="X137" i="79"/>
  <c r="AO137" i="79"/>
  <c r="W137" i="79"/>
  <c r="AS142" i="79"/>
  <c r="AT142" i="79" s="1"/>
  <c r="AU142" i="79" s="1"/>
  <c r="AV142" i="79" s="1"/>
  <c r="AP183" i="79"/>
  <c r="X183" i="79"/>
  <c r="AO183" i="79"/>
  <c r="W183" i="79"/>
  <c r="AP209" i="79"/>
  <c r="AP279" i="79"/>
  <c r="W491" i="79"/>
  <c r="AO491" i="79"/>
  <c r="X498" i="79"/>
  <c r="W506" i="79"/>
  <c r="AO506" i="79"/>
  <c r="AS506" i="79"/>
  <c r="AT506" i="79" s="1"/>
  <c r="AU506" i="79" s="1"/>
  <c r="AV506" i="79" s="1"/>
  <c r="J511" i="79"/>
  <c r="AP511" i="79" s="1"/>
  <c r="X511" i="79"/>
  <c r="W15" i="79"/>
  <c r="AS15" i="79"/>
  <c r="AT15" i="79" s="1"/>
  <c r="AU15" i="79" s="1"/>
  <c r="AV15" i="79" s="1"/>
  <c r="J28" i="79"/>
  <c r="AO28" i="79" s="1"/>
  <c r="X28" i="79"/>
  <c r="W67" i="79"/>
  <c r="AS67" i="79"/>
  <c r="AT67" i="79" s="1"/>
  <c r="AU67" i="79" s="1"/>
  <c r="AV67" i="79" s="1"/>
  <c r="J68" i="79"/>
  <c r="AO68" i="79" s="1"/>
  <c r="X68" i="79"/>
  <c r="W75" i="79"/>
  <c r="AS75" i="79"/>
  <c r="AT75" i="79" s="1"/>
  <c r="AU75" i="79" s="1"/>
  <c r="AV75" i="79" s="1"/>
  <c r="J85" i="79"/>
  <c r="X85" i="79"/>
  <c r="W100" i="79"/>
  <c r="AS100" i="79"/>
  <c r="AT100" i="79" s="1"/>
  <c r="AU100" i="79" s="1"/>
  <c r="AV100" i="79" s="1"/>
  <c r="J114" i="79"/>
  <c r="AP114" i="79" s="1"/>
  <c r="W129" i="79"/>
  <c r="AO129" i="79"/>
  <c r="AO131" i="79"/>
  <c r="W131" i="79"/>
  <c r="W132" i="79"/>
  <c r="AW132" i="79"/>
  <c r="AX132" i="79" s="1"/>
  <c r="AP226" i="79"/>
  <c r="X491" i="79"/>
  <c r="W503" i="79"/>
  <c r="AS503" i="79"/>
  <c r="AT503" i="79" s="1"/>
  <c r="AU503" i="79" s="1"/>
  <c r="AV503" i="79" s="1"/>
  <c r="X506" i="79"/>
  <c r="W515" i="79"/>
  <c r="AS515" i="79"/>
  <c r="AT515" i="79" s="1"/>
  <c r="AU515" i="79" s="1"/>
  <c r="AV515" i="79" s="1"/>
  <c r="W47" i="79"/>
  <c r="W72" i="79"/>
  <c r="AS72" i="79"/>
  <c r="AT72" i="79" s="1"/>
  <c r="AU72" i="79" s="1"/>
  <c r="AV72" i="79" s="1"/>
  <c r="W95" i="79"/>
  <c r="AS95" i="79"/>
  <c r="AT95" i="79" s="1"/>
  <c r="AU95" i="79" s="1"/>
  <c r="AV95" i="79" s="1"/>
  <c r="X129" i="79"/>
  <c r="Z132" i="79"/>
  <c r="Z137" i="79"/>
  <c r="Z183" i="79"/>
  <c r="AS188" i="79"/>
  <c r="AT188" i="79" s="1"/>
  <c r="AU188" i="79" s="1"/>
  <c r="AV188" i="79" s="1"/>
  <c r="AP189" i="79"/>
  <c r="AP303" i="79"/>
  <c r="AW137" i="79"/>
  <c r="AX137" i="79" s="1"/>
  <c r="Z150" i="79"/>
  <c r="AW183" i="79"/>
  <c r="AX183" i="79" s="1"/>
  <c r="Z189" i="79"/>
  <c r="W201" i="79"/>
  <c r="AO201" i="79"/>
  <c r="AW201" i="79"/>
  <c r="AX201" i="79" s="1"/>
  <c r="Z209" i="79"/>
  <c r="W223" i="79"/>
  <c r="AO223" i="79"/>
  <c r="AW223" i="79"/>
  <c r="AX223" i="79" s="1"/>
  <c r="Z226" i="79"/>
  <c r="W251" i="79"/>
  <c r="AW251" i="79"/>
  <c r="AX251" i="79" s="1"/>
  <c r="X274" i="79"/>
  <c r="AP274" i="79"/>
  <c r="Z279" i="79"/>
  <c r="W289" i="79"/>
  <c r="AW289" i="79"/>
  <c r="AX289" i="79" s="1"/>
  <c r="X291" i="79"/>
  <c r="AP291" i="79"/>
  <c r="Z303" i="79"/>
  <c r="W312" i="79"/>
  <c r="AS312" i="79"/>
  <c r="AT312" i="79" s="1"/>
  <c r="AU312" i="79" s="1"/>
  <c r="AV312" i="79" s="1"/>
  <c r="J314" i="79"/>
  <c r="AP314" i="79" s="1"/>
  <c r="X314" i="79"/>
  <c r="Z326" i="79"/>
  <c r="W330" i="79"/>
  <c r="AO330" i="79"/>
  <c r="AS330" i="79"/>
  <c r="AT330" i="79" s="1"/>
  <c r="AU330" i="79" s="1"/>
  <c r="AV330" i="79" s="1"/>
  <c r="X334" i="79"/>
  <c r="AP334" i="79"/>
  <c r="AO341" i="79"/>
  <c r="Z353" i="79"/>
  <c r="AP370" i="79"/>
  <c r="AP429" i="79"/>
  <c r="AP517" i="79"/>
  <c r="AS153" i="79"/>
  <c r="AT153" i="79" s="1"/>
  <c r="AU153" i="79" s="1"/>
  <c r="AV153" i="79" s="1"/>
  <c r="AS196" i="79"/>
  <c r="AT196" i="79" s="1"/>
  <c r="AU196" i="79" s="1"/>
  <c r="AV196" i="79" s="1"/>
  <c r="J201" i="79"/>
  <c r="X201" i="79"/>
  <c r="W212" i="79"/>
  <c r="AS212" i="79"/>
  <c r="AT212" i="79" s="1"/>
  <c r="AU212" i="79" s="1"/>
  <c r="AV212" i="79" s="1"/>
  <c r="J223" i="79"/>
  <c r="X223" i="79"/>
  <c r="W250" i="79"/>
  <c r="AS250" i="79"/>
  <c r="AT250" i="79" s="1"/>
  <c r="AU250" i="79" s="1"/>
  <c r="AV250" i="79" s="1"/>
  <c r="J251" i="79"/>
  <c r="AO251" i="79" s="1"/>
  <c r="X251" i="79"/>
  <c r="W284" i="79"/>
  <c r="AS284" i="79"/>
  <c r="AT284" i="79" s="1"/>
  <c r="AU284" i="79" s="1"/>
  <c r="AV284" i="79" s="1"/>
  <c r="J289" i="79"/>
  <c r="AP289" i="79" s="1"/>
  <c r="X289" i="79"/>
  <c r="W307" i="79"/>
  <c r="AS307" i="79"/>
  <c r="AT307" i="79" s="1"/>
  <c r="AU307" i="79" s="1"/>
  <c r="AV307" i="79" s="1"/>
  <c r="J312" i="79"/>
  <c r="AP312" i="79" s="1"/>
  <c r="X312" i="79"/>
  <c r="W327" i="79"/>
  <c r="AS327" i="79"/>
  <c r="AT327" i="79" s="1"/>
  <c r="AU327" i="79" s="1"/>
  <c r="AV327" i="79" s="1"/>
  <c r="J330" i="79"/>
  <c r="X330" i="79"/>
  <c r="AW341" i="79"/>
  <c r="AX341" i="79" s="1"/>
  <c r="AP353" i="79"/>
  <c r="X353" i="79"/>
  <c r="AW189" i="79"/>
  <c r="AX189" i="79" s="1"/>
  <c r="AW209" i="79"/>
  <c r="AX209" i="79" s="1"/>
  <c r="AW226" i="79"/>
  <c r="AX226" i="79" s="1"/>
  <c r="AW279" i="79"/>
  <c r="AX279" i="79" s="1"/>
  <c r="AW303" i="79"/>
  <c r="AX303" i="79" s="1"/>
  <c r="AW326" i="79"/>
  <c r="AX326" i="79" s="1"/>
  <c r="AW339" i="79"/>
  <c r="AX339" i="79" s="1"/>
  <c r="W142" i="79"/>
  <c r="X150" i="79"/>
  <c r="W188" i="79"/>
  <c r="X189" i="79"/>
  <c r="W203" i="79"/>
  <c r="AS203" i="79"/>
  <c r="AT203" i="79" s="1"/>
  <c r="AU203" i="79" s="1"/>
  <c r="AV203" i="79" s="1"/>
  <c r="X209" i="79"/>
  <c r="W224" i="79"/>
  <c r="AS224" i="79"/>
  <c r="AT224" i="79" s="1"/>
  <c r="AU224" i="79" s="1"/>
  <c r="AV224" i="79" s="1"/>
  <c r="X226" i="79"/>
  <c r="W274" i="79"/>
  <c r="AS274" i="79"/>
  <c r="AT274" i="79" s="1"/>
  <c r="AU274" i="79" s="1"/>
  <c r="AV274" i="79" s="1"/>
  <c r="X279" i="79"/>
  <c r="W291" i="79"/>
  <c r="AS291" i="79"/>
  <c r="AT291" i="79" s="1"/>
  <c r="AU291" i="79" s="1"/>
  <c r="AV291" i="79" s="1"/>
  <c r="X303" i="79"/>
  <c r="W314" i="79"/>
  <c r="AS314" i="79"/>
  <c r="AT314" i="79" s="1"/>
  <c r="AU314" i="79" s="1"/>
  <c r="AV314" i="79" s="1"/>
  <c r="X326" i="79"/>
  <c r="W334" i="79"/>
  <c r="AS334" i="79"/>
  <c r="AT334" i="79" s="1"/>
  <c r="AU334" i="79" s="1"/>
  <c r="AV334" i="79" s="1"/>
  <c r="X339" i="79"/>
  <c r="AP341" i="79"/>
  <c r="X341" i="79"/>
  <c r="AS345" i="79"/>
  <c r="AT345" i="79" s="1"/>
  <c r="AU345" i="79" s="1"/>
  <c r="AV345" i="79" s="1"/>
  <c r="W353" i="79"/>
  <c r="AW353" i="79"/>
  <c r="AX353" i="79" s="1"/>
  <c r="W392" i="79"/>
  <c r="AO392" i="79"/>
  <c r="AW392" i="79"/>
  <c r="AX392" i="79" s="1"/>
  <c r="Z409" i="79"/>
  <c r="W424" i="79"/>
  <c r="AW424" i="79"/>
  <c r="AX424" i="79" s="1"/>
  <c r="Z429" i="79"/>
  <c r="W446" i="79"/>
  <c r="AO446" i="79"/>
  <c r="AW446" i="79"/>
  <c r="AX446" i="79" s="1"/>
  <c r="Z451" i="79"/>
  <c r="W459" i="79"/>
  <c r="AO459" i="79"/>
  <c r="AW459" i="79"/>
  <c r="AX459" i="79" s="1"/>
  <c r="X462" i="79"/>
  <c r="AP462" i="79"/>
  <c r="Z470" i="79"/>
  <c r="W487" i="79"/>
  <c r="AW487" i="79"/>
  <c r="AX487" i="79" s="1"/>
  <c r="X489" i="79"/>
  <c r="AP489" i="79"/>
  <c r="Z517" i="79"/>
  <c r="W345" i="79"/>
  <c r="W388" i="79"/>
  <c r="AS388" i="79"/>
  <c r="AT388" i="79" s="1"/>
  <c r="AU388" i="79" s="1"/>
  <c r="AV388" i="79" s="1"/>
  <c r="J392" i="79"/>
  <c r="X392" i="79"/>
  <c r="W411" i="79"/>
  <c r="AS411" i="79"/>
  <c r="AT411" i="79" s="1"/>
  <c r="AU411" i="79" s="1"/>
  <c r="AV411" i="79" s="1"/>
  <c r="J424" i="79"/>
  <c r="AO424" i="79" s="1"/>
  <c r="X424" i="79"/>
  <c r="W440" i="79"/>
  <c r="AS440" i="79"/>
  <c r="AT440" i="79" s="1"/>
  <c r="AU440" i="79" s="1"/>
  <c r="AV440" i="79" s="1"/>
  <c r="X446" i="79"/>
  <c r="AS458" i="79"/>
  <c r="AT458" i="79" s="1"/>
  <c r="AU458" i="79" s="1"/>
  <c r="AV458" i="79" s="1"/>
  <c r="J459" i="79"/>
  <c r="X459" i="79"/>
  <c r="W485" i="79"/>
  <c r="AS485" i="79"/>
  <c r="AT485" i="79" s="1"/>
  <c r="AU485" i="79" s="1"/>
  <c r="AV485" i="79" s="1"/>
  <c r="J487" i="79"/>
  <c r="AP487" i="79" s="1"/>
  <c r="X487" i="79"/>
  <c r="W518" i="79"/>
  <c r="AO518" i="79"/>
  <c r="AS518" i="79"/>
  <c r="AT518" i="79" s="1"/>
  <c r="AU518" i="79" s="1"/>
  <c r="AV518" i="79" s="1"/>
  <c r="W370" i="79"/>
  <c r="AO370" i="79"/>
  <c r="AW370" i="79"/>
  <c r="AX370" i="79" s="1"/>
  <c r="W409" i="79"/>
  <c r="AO409" i="79"/>
  <c r="AW409" i="79"/>
  <c r="AX409" i="79" s="1"/>
  <c r="W429" i="79"/>
  <c r="AO429" i="79"/>
  <c r="AW429" i="79"/>
  <c r="AX429" i="79" s="1"/>
  <c r="W451" i="79"/>
  <c r="AO451" i="79"/>
  <c r="AW451" i="79"/>
  <c r="AX451" i="79" s="1"/>
  <c r="AW470" i="79"/>
  <c r="AX470" i="79" s="1"/>
  <c r="W517" i="79"/>
  <c r="AO517" i="79"/>
  <c r="AW517" i="79"/>
  <c r="AX517" i="79" s="1"/>
  <c r="X518" i="79"/>
  <c r="W357" i="79"/>
  <c r="AS357" i="79"/>
  <c r="AT357" i="79" s="1"/>
  <c r="AU357" i="79" s="1"/>
  <c r="AV357" i="79" s="1"/>
  <c r="X370" i="79"/>
  <c r="W395" i="79"/>
  <c r="AS395" i="79"/>
  <c r="AT395" i="79" s="1"/>
  <c r="AU395" i="79" s="1"/>
  <c r="AV395" i="79" s="1"/>
  <c r="X409" i="79"/>
  <c r="W427" i="79"/>
  <c r="AS427" i="79"/>
  <c r="AT427" i="79" s="1"/>
  <c r="AU427" i="79" s="1"/>
  <c r="AV427" i="79" s="1"/>
  <c r="X429" i="79"/>
  <c r="W450" i="79"/>
  <c r="AS450" i="79"/>
  <c r="AT450" i="79" s="1"/>
  <c r="AU450" i="79" s="1"/>
  <c r="AV450" i="79" s="1"/>
  <c r="X451" i="79"/>
  <c r="W462" i="79"/>
  <c r="AS462" i="79"/>
  <c r="AT462" i="79" s="1"/>
  <c r="AU462" i="79" s="1"/>
  <c r="AV462" i="79" s="1"/>
  <c r="X470" i="79"/>
  <c r="W489" i="79"/>
  <c r="AS489" i="79"/>
  <c r="AT489" i="79" s="1"/>
  <c r="AU489" i="79" s="1"/>
  <c r="AV489" i="79" s="1"/>
  <c r="X517" i="79"/>
  <c r="AP73" i="78"/>
  <c r="AP43" i="78"/>
  <c r="AP209" i="78"/>
  <c r="AP194" i="78"/>
  <c r="AP62" i="78"/>
  <c r="AP168" i="78"/>
  <c r="AP47" i="78"/>
  <c r="AP156" i="78"/>
  <c r="AP106" i="78"/>
  <c r="AW132" i="78"/>
  <c r="AX132" i="78" s="1"/>
  <c r="AW45" i="78"/>
  <c r="AX45" i="78" s="1"/>
  <c r="AW148" i="78"/>
  <c r="AX148" i="78" s="1"/>
  <c r="AW75" i="78"/>
  <c r="AX75" i="78" s="1"/>
  <c r="T255" i="78"/>
  <c r="T242" i="78"/>
  <c r="M251" i="78"/>
  <c r="U251" i="78"/>
  <c r="AQ251" i="78"/>
  <c r="BF251" i="78"/>
  <c r="R246" i="78"/>
  <c r="V246" i="78"/>
  <c r="AA246" i="78"/>
  <c r="AR246" i="78"/>
  <c r="T249" i="78"/>
  <c r="M253" i="78"/>
  <c r="U253" i="78"/>
  <c r="AQ253" i="78"/>
  <c r="BF253" i="78"/>
  <c r="J54" i="78"/>
  <c r="AP54" i="78" s="1"/>
  <c r="X54" i="78"/>
  <c r="Z106" i="78"/>
  <c r="AO132" i="78"/>
  <c r="X147" i="78"/>
  <c r="AP147" i="78"/>
  <c r="Z168" i="78"/>
  <c r="AO38" i="78"/>
  <c r="J45" i="78"/>
  <c r="AP45" i="78" s="1"/>
  <c r="X45" i="78"/>
  <c r="Z73" i="78"/>
  <c r="J164" i="78"/>
  <c r="AO164" i="78" s="1"/>
  <c r="X164" i="78"/>
  <c r="Z209" i="78"/>
  <c r="AO75" i="78"/>
  <c r="J91" i="78"/>
  <c r="AO91" i="78" s="1"/>
  <c r="X91" i="78"/>
  <c r="Z194" i="78"/>
  <c r="J41" i="78"/>
  <c r="AO41" i="78" s="1"/>
  <c r="X41" i="78"/>
  <c r="Z47" i="78"/>
  <c r="J83" i="78"/>
  <c r="AP83" i="78" s="1"/>
  <c r="X83" i="78"/>
  <c r="Z156" i="78"/>
  <c r="AS165" i="78"/>
  <c r="AT165" i="78" s="1"/>
  <c r="AU165" i="78" s="1"/>
  <c r="AV165" i="78" s="1"/>
  <c r="AP71" i="78"/>
  <c r="Z54" i="78"/>
  <c r="AW122" i="78"/>
  <c r="AX122" i="78" s="1"/>
  <c r="AW188" i="78"/>
  <c r="AX188" i="78" s="1"/>
  <c r="AW87" i="78"/>
  <c r="AX87" i="78" s="1"/>
  <c r="AW43" i="78"/>
  <c r="AX43" i="78" s="1"/>
  <c r="AW233" i="78"/>
  <c r="AX233" i="78" s="1"/>
  <c r="AW62" i="78"/>
  <c r="AX62" i="78" s="1"/>
  <c r="AP82" i="78"/>
  <c r="X82" i="78"/>
  <c r="AO82" i="78"/>
  <c r="W82" i="78"/>
  <c r="R255" i="78"/>
  <c r="R242" i="78"/>
  <c r="V255" i="78"/>
  <c r="V242" i="78"/>
  <c r="AA255" i="78"/>
  <c r="AA242" i="78"/>
  <c r="AR255" i="78"/>
  <c r="AR242" i="78"/>
  <c r="S251" i="78"/>
  <c r="T246" i="78"/>
  <c r="R249" i="78"/>
  <c r="V249" i="78"/>
  <c r="AA249" i="78"/>
  <c r="AR249" i="78"/>
  <c r="Z245" i="78"/>
  <c r="AV54" i="78"/>
  <c r="AW54" i="78" s="1"/>
  <c r="W106" i="78"/>
  <c r="AO106" i="78"/>
  <c r="AS106" i="78"/>
  <c r="AT106" i="78" s="1"/>
  <c r="AU106" i="78" s="1"/>
  <c r="AV106" i="78" s="1"/>
  <c r="J122" i="78"/>
  <c r="AO122" i="78" s="1"/>
  <c r="X122" i="78"/>
  <c r="W168" i="78"/>
  <c r="AO168" i="78"/>
  <c r="AS168" i="78"/>
  <c r="AT168" i="78" s="1"/>
  <c r="AU168" i="78" s="1"/>
  <c r="AV168" i="78" s="1"/>
  <c r="J188" i="78"/>
  <c r="AO188" i="78" s="1"/>
  <c r="X188" i="78"/>
  <c r="W73" i="78"/>
  <c r="AO73" i="78"/>
  <c r="AS73" i="78"/>
  <c r="AT73" i="78" s="1"/>
  <c r="AU73" i="78" s="1"/>
  <c r="AV73" i="78" s="1"/>
  <c r="J87" i="78"/>
  <c r="AO87" i="78" s="1"/>
  <c r="X87" i="78"/>
  <c r="W209" i="78"/>
  <c r="AO209" i="78"/>
  <c r="AS209" i="78"/>
  <c r="AT209" i="78" s="1"/>
  <c r="AU209" i="78" s="1"/>
  <c r="AV209" i="78" s="1"/>
  <c r="X43" i="78"/>
  <c r="W194" i="78"/>
  <c r="AO194" i="78"/>
  <c r="AS194" i="78"/>
  <c r="AT194" i="78" s="1"/>
  <c r="AU194" i="78" s="1"/>
  <c r="AV194" i="78" s="1"/>
  <c r="J233" i="78"/>
  <c r="AO233" i="78" s="1"/>
  <c r="X233" i="78"/>
  <c r="W47" i="78"/>
  <c r="AO47" i="78"/>
  <c r="AS47" i="78"/>
  <c r="AT47" i="78" s="1"/>
  <c r="AU47" i="78" s="1"/>
  <c r="AV47" i="78" s="1"/>
  <c r="X62" i="78"/>
  <c r="W156" i="78"/>
  <c r="AO156" i="78"/>
  <c r="AS156" i="78"/>
  <c r="AT156" i="78" s="1"/>
  <c r="AU156" i="78" s="1"/>
  <c r="AV156" i="78" s="1"/>
  <c r="AS182" i="78"/>
  <c r="AT182" i="78" s="1"/>
  <c r="AU182" i="78" s="1"/>
  <c r="AV182" i="78" s="1"/>
  <c r="AW40" i="78"/>
  <c r="AX40" i="78" s="1"/>
  <c r="AO70" i="78"/>
  <c r="AP193" i="78"/>
  <c r="AP32" i="78"/>
  <c r="AP130" i="78"/>
  <c r="AP207" i="78"/>
  <c r="M255" i="78"/>
  <c r="M242" i="78"/>
  <c r="U255" i="78"/>
  <c r="U242" i="78"/>
  <c r="AQ255" i="78"/>
  <c r="AQ242" i="78"/>
  <c r="BF255" i="78"/>
  <c r="BF242" i="78"/>
  <c r="S255" i="78"/>
  <c r="S242" i="78"/>
  <c r="T251" i="78"/>
  <c r="S247" i="78"/>
  <c r="T253" i="78"/>
  <c r="W54" i="78"/>
  <c r="X106" i="78"/>
  <c r="W147" i="78"/>
  <c r="X168" i="78"/>
  <c r="W45" i="78"/>
  <c r="X73" i="78"/>
  <c r="W164" i="78"/>
  <c r="X209" i="78"/>
  <c r="W91" i="78"/>
  <c r="X194" i="78"/>
  <c r="W41" i="78"/>
  <c r="X47" i="78"/>
  <c r="W83" i="78"/>
  <c r="X156" i="78"/>
  <c r="AP165" i="78"/>
  <c r="X165" i="78"/>
  <c r="AO165" i="78"/>
  <c r="W165" i="78"/>
  <c r="Z82" i="78"/>
  <c r="W182" i="78"/>
  <c r="AO182" i="78"/>
  <c r="J40" i="78"/>
  <c r="AO40" i="78" s="1"/>
  <c r="X40" i="78"/>
  <c r="W150" i="78"/>
  <c r="AO150" i="78"/>
  <c r="AS150" i="78"/>
  <c r="AT150" i="78" s="1"/>
  <c r="AU150" i="78" s="1"/>
  <c r="AV150" i="78" s="1"/>
  <c r="X193" i="78"/>
  <c r="AT193" i="78"/>
  <c r="AU193" i="78" s="1"/>
  <c r="AV193" i="78" s="1"/>
  <c r="W130" i="78"/>
  <c r="AO130" i="78"/>
  <c r="AS130" i="78"/>
  <c r="AT130" i="78" s="1"/>
  <c r="AU130" i="78" s="1"/>
  <c r="AV130" i="78" s="1"/>
  <c r="X138" i="78"/>
  <c r="AT138" i="78"/>
  <c r="AU138" i="78" s="1"/>
  <c r="AV138" i="78" s="1"/>
  <c r="AS22" i="78"/>
  <c r="AT22" i="78" s="1"/>
  <c r="AU22" i="78" s="1"/>
  <c r="AV22" i="78" s="1"/>
  <c r="AT29" i="78"/>
  <c r="AU29" i="78" s="1"/>
  <c r="AV29" i="78" s="1"/>
  <c r="W142" i="78"/>
  <c r="AS142" i="78"/>
  <c r="AT142" i="78" s="1"/>
  <c r="AU142" i="78" s="1"/>
  <c r="AV142" i="78" s="1"/>
  <c r="X173" i="78"/>
  <c r="AT173" i="78"/>
  <c r="AU173" i="78" s="1"/>
  <c r="AV173" i="78" s="1"/>
  <c r="W207" i="78"/>
  <c r="AO207" i="78"/>
  <c r="AS207" i="78"/>
  <c r="AT207" i="78" s="1"/>
  <c r="AU207" i="78" s="1"/>
  <c r="AV207" i="78" s="1"/>
  <c r="X234" i="78"/>
  <c r="AT234" i="78"/>
  <c r="AU234" i="78" s="1"/>
  <c r="AV234" i="78" s="1"/>
  <c r="AS23" i="78"/>
  <c r="AT23" i="78" s="1"/>
  <c r="AU23" i="78" s="1"/>
  <c r="AV23" i="78" s="1"/>
  <c r="AT25" i="78"/>
  <c r="AU25" i="78" s="1"/>
  <c r="AV25" i="78" s="1"/>
  <c r="AS64" i="78"/>
  <c r="AT64" i="78" s="1"/>
  <c r="AU64" i="78" s="1"/>
  <c r="AV64" i="78" s="1"/>
  <c r="AT65" i="78"/>
  <c r="AU65" i="78" s="1"/>
  <c r="AV65" i="78" s="1"/>
  <c r="W96" i="78"/>
  <c r="AS96" i="78"/>
  <c r="AT96" i="78" s="1"/>
  <c r="AU96" i="78" s="1"/>
  <c r="AV96" i="78" s="1"/>
  <c r="X120" i="78"/>
  <c r="AT120" i="78"/>
  <c r="AU120" i="78" s="1"/>
  <c r="AV120" i="78" s="1"/>
  <c r="W141" i="78"/>
  <c r="AO141" i="78"/>
  <c r="AS141" i="78"/>
  <c r="AT141" i="78" s="1"/>
  <c r="AU141" i="78" s="1"/>
  <c r="AV141" i="78" s="1"/>
  <c r="X143" i="78"/>
  <c r="AT143" i="78"/>
  <c r="AU143" i="78" s="1"/>
  <c r="AV143" i="78" s="1"/>
  <c r="W157" i="78"/>
  <c r="AS157" i="78"/>
  <c r="AT157" i="78" s="1"/>
  <c r="AU157" i="78" s="1"/>
  <c r="AV157" i="78" s="1"/>
  <c r="X160" i="78"/>
  <c r="AT160" i="78"/>
  <c r="AU160" i="78" s="1"/>
  <c r="AV160" i="78" s="1"/>
  <c r="W191" i="78"/>
  <c r="AO191" i="78"/>
  <c r="AS191" i="78"/>
  <c r="AT191" i="78" s="1"/>
  <c r="AU191" i="78" s="1"/>
  <c r="AV191" i="78" s="1"/>
  <c r="X208" i="78"/>
  <c r="AT208" i="78"/>
  <c r="AU208" i="78" s="1"/>
  <c r="AV208" i="78" s="1"/>
  <c r="AS7" i="78"/>
  <c r="AT7" i="78" s="1"/>
  <c r="AU7" i="78" s="1"/>
  <c r="AV7" i="78" s="1"/>
  <c r="AT10" i="78"/>
  <c r="AU10" i="78" s="1"/>
  <c r="AV10" i="78" s="1"/>
  <c r="AS30" i="78"/>
  <c r="AT30" i="78" s="1"/>
  <c r="AU30" i="78" s="1"/>
  <c r="AV30" i="78" s="1"/>
  <c r="AT59" i="78"/>
  <c r="AU59" i="78" s="1"/>
  <c r="AV59" i="78" s="1"/>
  <c r="W71" i="78"/>
  <c r="AO71" i="78"/>
  <c r="AS71" i="78"/>
  <c r="AT71" i="78" s="1"/>
  <c r="AU71" i="78" s="1"/>
  <c r="AV71" i="78" s="1"/>
  <c r="X93" i="78"/>
  <c r="AT93" i="78"/>
  <c r="AU93" i="78" s="1"/>
  <c r="AV93" i="78" s="1"/>
  <c r="W116" i="78"/>
  <c r="AS116" i="78"/>
  <c r="AT116" i="78" s="1"/>
  <c r="AU116" i="78" s="1"/>
  <c r="AV116" i="78" s="1"/>
  <c r="X126" i="78"/>
  <c r="AT126" i="78"/>
  <c r="AU126" i="78" s="1"/>
  <c r="AV126" i="78" s="1"/>
  <c r="W145" i="78"/>
  <c r="AS145" i="78"/>
  <c r="AT145" i="78" s="1"/>
  <c r="AU145" i="78" s="1"/>
  <c r="AV145" i="78" s="1"/>
  <c r="X151" i="78"/>
  <c r="AT151" i="78"/>
  <c r="AU151" i="78" s="1"/>
  <c r="AV151" i="78" s="1"/>
  <c r="W177" i="78"/>
  <c r="AS177" i="78"/>
  <c r="AT177" i="78" s="1"/>
  <c r="AU177" i="78" s="1"/>
  <c r="AV177" i="78" s="1"/>
  <c r="X185" i="78"/>
  <c r="AT185" i="78"/>
  <c r="AU185" i="78" s="1"/>
  <c r="AV185" i="78" s="1"/>
  <c r="W199" i="78"/>
  <c r="AS199" i="78"/>
  <c r="AT199" i="78" s="1"/>
  <c r="AU199" i="78" s="1"/>
  <c r="AV199" i="78" s="1"/>
  <c r="X200" i="78"/>
  <c r="AT200" i="78"/>
  <c r="AU200" i="78" s="1"/>
  <c r="AV200" i="78" s="1"/>
  <c r="W227" i="78"/>
  <c r="AS227" i="78"/>
  <c r="AT227" i="78" s="1"/>
  <c r="AU227" i="78" s="1"/>
  <c r="AV227" i="78" s="1"/>
  <c r="X232" i="78"/>
  <c r="AT232" i="78"/>
  <c r="AU232" i="78" s="1"/>
  <c r="AV232" i="78" s="1"/>
  <c r="AS15" i="78"/>
  <c r="AT15" i="78" s="1"/>
  <c r="AU15" i="78" s="1"/>
  <c r="AV15" i="78" s="1"/>
  <c r="AT17" i="78"/>
  <c r="AU17" i="78" s="1"/>
  <c r="AV17" i="78" s="1"/>
  <c r="AS66" i="78"/>
  <c r="AT66" i="78" s="1"/>
  <c r="AU66" i="78" s="1"/>
  <c r="AV66" i="78" s="1"/>
  <c r="AT68" i="78"/>
  <c r="AU68" i="78" s="1"/>
  <c r="AV68" i="78" s="1"/>
  <c r="AS92" i="78"/>
  <c r="AT92" i="78" s="1"/>
  <c r="AU92" i="78" s="1"/>
  <c r="AV92" i="78" s="1"/>
  <c r="AT98" i="78"/>
  <c r="AU98" i="78" s="1"/>
  <c r="AV98" i="78" s="1"/>
  <c r="AS129" i="78"/>
  <c r="AT129" i="78" s="1"/>
  <c r="AU129" i="78" s="1"/>
  <c r="AV129" i="78" s="1"/>
  <c r="AT139" i="78"/>
  <c r="AU139" i="78" s="1"/>
  <c r="AV139" i="78" s="1"/>
  <c r="W181" i="78"/>
  <c r="AS181" i="78"/>
  <c r="AT181" i="78" s="1"/>
  <c r="AU181" i="78" s="1"/>
  <c r="AV181" i="78" s="1"/>
  <c r="X192" i="78"/>
  <c r="AT192" i="78"/>
  <c r="AU192" i="78" s="1"/>
  <c r="AV192" i="78" s="1"/>
  <c r="W215" i="78"/>
  <c r="AS215" i="78"/>
  <c r="AT215" i="78" s="1"/>
  <c r="AU215" i="78" s="1"/>
  <c r="AV215" i="78" s="1"/>
  <c r="X231" i="78"/>
  <c r="AP231" i="78"/>
  <c r="W16" i="78"/>
  <c r="AS16" i="78"/>
  <c r="AT16" i="78" s="1"/>
  <c r="AU16" i="78" s="1"/>
  <c r="AV16" i="78" s="1"/>
  <c r="J19" i="78"/>
  <c r="AO19" i="78" s="1"/>
  <c r="X19" i="78"/>
  <c r="AW36" i="78"/>
  <c r="AX36" i="78" s="1"/>
  <c r="J52" i="78"/>
  <c r="AP52" i="78" s="1"/>
  <c r="Z55" i="78"/>
  <c r="X182" i="78"/>
  <c r="AS82" i="78"/>
  <c r="AT82" i="78" s="1"/>
  <c r="AU82" i="78" s="1"/>
  <c r="AV82" i="78" s="1"/>
  <c r="X150" i="78"/>
  <c r="W32" i="78"/>
  <c r="AO32" i="78"/>
  <c r="AS32" i="78"/>
  <c r="AT32" i="78" s="1"/>
  <c r="AU32" i="78" s="1"/>
  <c r="AV32" i="78" s="1"/>
  <c r="X130" i="78"/>
  <c r="W197" i="78"/>
  <c r="AS197" i="78"/>
  <c r="AT197" i="78" s="1"/>
  <c r="AU197" i="78" s="1"/>
  <c r="AV197" i="78" s="1"/>
  <c r="J22" i="78"/>
  <c r="AP22" i="78" s="1"/>
  <c r="X22" i="78"/>
  <c r="W133" i="78"/>
  <c r="AS133" i="78"/>
  <c r="AT133" i="78" s="1"/>
  <c r="AU133" i="78" s="1"/>
  <c r="AV133" i="78" s="1"/>
  <c r="J142" i="78"/>
  <c r="AP142" i="78" s="1"/>
  <c r="X142" i="78"/>
  <c r="W186" i="78"/>
  <c r="AS186" i="78"/>
  <c r="AT186" i="78" s="1"/>
  <c r="AU186" i="78" s="1"/>
  <c r="AV186" i="78" s="1"/>
  <c r="X207" i="78"/>
  <c r="W18" i="78"/>
  <c r="AS18" i="78"/>
  <c r="AT18" i="78" s="1"/>
  <c r="AU18" i="78" s="1"/>
  <c r="AV18" i="78" s="1"/>
  <c r="W42" i="78"/>
  <c r="AS42" i="78"/>
  <c r="AT42" i="78" s="1"/>
  <c r="AU42" i="78" s="1"/>
  <c r="AV42" i="78" s="1"/>
  <c r="X64" i="78"/>
  <c r="W94" i="78"/>
  <c r="AS94" i="78"/>
  <c r="AT94" i="78" s="1"/>
  <c r="AU94" i="78" s="1"/>
  <c r="AV94" i="78" s="1"/>
  <c r="X96" i="78"/>
  <c r="W140" i="78"/>
  <c r="AS140" i="78"/>
  <c r="AT140" i="78" s="1"/>
  <c r="AU140" i="78" s="1"/>
  <c r="AV140" i="78" s="1"/>
  <c r="X141" i="78"/>
  <c r="W149" i="78"/>
  <c r="AS149" i="78"/>
  <c r="AT149" i="78" s="1"/>
  <c r="AU149" i="78" s="1"/>
  <c r="AV149" i="78" s="1"/>
  <c r="X157" i="78"/>
  <c r="W190" i="78"/>
  <c r="AS190" i="78"/>
  <c r="AT190" i="78" s="1"/>
  <c r="AU190" i="78" s="1"/>
  <c r="AV190" i="78" s="1"/>
  <c r="X191" i="78"/>
  <c r="W239" i="78"/>
  <c r="AS239" i="78"/>
  <c r="AT239" i="78" s="1"/>
  <c r="AU239" i="78" s="1"/>
  <c r="AV239" i="78" s="1"/>
  <c r="J7" i="78"/>
  <c r="AO7" i="78" s="1"/>
  <c r="X7" i="78"/>
  <c r="W26" i="78"/>
  <c r="AO26" i="78"/>
  <c r="AS26" i="78"/>
  <c r="AT26" i="78" s="1"/>
  <c r="AU26" i="78" s="1"/>
  <c r="AV26" i="78" s="1"/>
  <c r="J30" i="78"/>
  <c r="AP30" i="78" s="1"/>
  <c r="X30" i="78"/>
  <c r="W63" i="78"/>
  <c r="AS63" i="78"/>
  <c r="AT63" i="78" s="1"/>
  <c r="AU63" i="78" s="1"/>
  <c r="AV63" i="78" s="1"/>
  <c r="X71" i="78"/>
  <c r="W114" i="78"/>
  <c r="AS114" i="78"/>
  <c r="AT114" i="78" s="1"/>
  <c r="AU114" i="78" s="1"/>
  <c r="AV114" i="78" s="1"/>
  <c r="J116" i="78"/>
  <c r="AP116" i="78" s="1"/>
  <c r="X116" i="78"/>
  <c r="W128" i="78"/>
  <c r="AS128" i="78"/>
  <c r="AT128" i="78" s="1"/>
  <c r="AU128" i="78" s="1"/>
  <c r="AV128" i="78" s="1"/>
  <c r="J145" i="78"/>
  <c r="AP145" i="78" s="1"/>
  <c r="X145" i="78"/>
  <c r="W163" i="78"/>
  <c r="AS163" i="78"/>
  <c r="AT163" i="78" s="1"/>
  <c r="AU163" i="78" s="1"/>
  <c r="AV163" i="78" s="1"/>
  <c r="J177" i="78"/>
  <c r="AO177" i="78" s="1"/>
  <c r="X177" i="78"/>
  <c r="W195" i="78"/>
  <c r="AO195" i="78"/>
  <c r="AS195" i="78"/>
  <c r="AT195" i="78" s="1"/>
  <c r="AU195" i="78" s="1"/>
  <c r="AV195" i="78" s="1"/>
  <c r="J199" i="78"/>
  <c r="AO199" i="78" s="1"/>
  <c r="X199" i="78"/>
  <c r="W224" i="78"/>
  <c r="AS224" i="78"/>
  <c r="AT224" i="78" s="1"/>
  <c r="AU224" i="78" s="1"/>
  <c r="AV224" i="78" s="1"/>
  <c r="J227" i="78"/>
  <c r="AP227" i="78" s="1"/>
  <c r="X227" i="78"/>
  <c r="W12" i="78"/>
  <c r="AS12" i="78"/>
  <c r="AT12" i="78" s="1"/>
  <c r="AU12" i="78" s="1"/>
  <c r="AV12" i="78" s="1"/>
  <c r="J15" i="78"/>
  <c r="AO15" i="78" s="1"/>
  <c r="X15" i="78"/>
  <c r="W61" i="78"/>
  <c r="AS61" i="78"/>
  <c r="AT61" i="78" s="1"/>
  <c r="AU61" i="78" s="1"/>
  <c r="AV61" i="78" s="1"/>
  <c r="J66" i="78"/>
  <c r="AO66" i="78" s="1"/>
  <c r="X66" i="78"/>
  <c r="W89" i="78"/>
  <c r="AS89" i="78"/>
  <c r="AT89" i="78" s="1"/>
  <c r="AU89" i="78" s="1"/>
  <c r="AV89" i="78" s="1"/>
  <c r="J92" i="78"/>
  <c r="AO92" i="78" s="1"/>
  <c r="X92" i="78"/>
  <c r="W115" i="78"/>
  <c r="AS115" i="78"/>
  <c r="AT115" i="78" s="1"/>
  <c r="AU115" i="78" s="1"/>
  <c r="AV115" i="78" s="1"/>
  <c r="J129" i="78"/>
  <c r="AO129" i="78" s="1"/>
  <c r="X129" i="78"/>
  <c r="W179" i="78"/>
  <c r="AS179" i="78"/>
  <c r="AT179" i="78" s="1"/>
  <c r="AU179" i="78" s="1"/>
  <c r="AV179" i="78" s="1"/>
  <c r="J181" i="78"/>
  <c r="AP181" i="78" s="1"/>
  <c r="X181" i="78"/>
  <c r="W212" i="78"/>
  <c r="AS212" i="78"/>
  <c r="AT212" i="78" s="1"/>
  <c r="AU212" i="78" s="1"/>
  <c r="AV212" i="78" s="1"/>
  <c r="J215" i="78"/>
  <c r="AP215" i="78" s="1"/>
  <c r="X215" i="78"/>
  <c r="AW9" i="78"/>
  <c r="AX9" i="78" s="1"/>
  <c r="AO36" i="78"/>
  <c r="W52" i="78"/>
  <c r="W70" i="78"/>
  <c r="AS70" i="78"/>
  <c r="AT70" i="78" s="1"/>
  <c r="AU70" i="78" s="1"/>
  <c r="AV70" i="78" s="1"/>
  <c r="W223" i="78"/>
  <c r="AS223" i="78"/>
  <c r="AT223" i="78" s="1"/>
  <c r="AU223" i="78" s="1"/>
  <c r="AV223" i="78" s="1"/>
  <c r="X32" i="78"/>
  <c r="W153" i="78"/>
  <c r="AS153" i="78"/>
  <c r="AT153" i="78" s="1"/>
  <c r="AU153" i="78" s="1"/>
  <c r="AV153" i="78" s="1"/>
  <c r="J197" i="78"/>
  <c r="AP197" i="78" s="1"/>
  <c r="X197" i="78"/>
  <c r="W88" i="78"/>
  <c r="AS88" i="78"/>
  <c r="AT88" i="78" s="1"/>
  <c r="AU88" i="78" s="1"/>
  <c r="AV88" i="78" s="1"/>
  <c r="J133" i="78"/>
  <c r="AP133" i="78" s="1"/>
  <c r="X133" i="78"/>
  <c r="W180" i="78"/>
  <c r="AS180" i="78"/>
  <c r="AT180" i="78" s="1"/>
  <c r="AU180" i="78" s="1"/>
  <c r="AV180" i="78" s="1"/>
  <c r="J186" i="78"/>
  <c r="AP186" i="78" s="1"/>
  <c r="X186" i="78"/>
  <c r="W11" i="78"/>
  <c r="AS11" i="78"/>
  <c r="AT11" i="78" s="1"/>
  <c r="AU11" i="78" s="1"/>
  <c r="AV11" i="78" s="1"/>
  <c r="J18" i="78"/>
  <c r="AP18" i="78" s="1"/>
  <c r="X18" i="78"/>
  <c r="W39" i="78"/>
  <c r="AS39" i="78"/>
  <c r="AT39" i="78" s="1"/>
  <c r="AU39" i="78" s="1"/>
  <c r="AV39" i="78" s="1"/>
  <c r="J42" i="78"/>
  <c r="AO42" i="78" s="1"/>
  <c r="X42" i="78"/>
  <c r="W84" i="78"/>
  <c r="AS84" i="78"/>
  <c r="AT84" i="78" s="1"/>
  <c r="AU84" i="78" s="1"/>
  <c r="AV84" i="78" s="1"/>
  <c r="J94" i="78"/>
  <c r="AP94" i="78" s="1"/>
  <c r="X94" i="78"/>
  <c r="W123" i="78"/>
  <c r="AS123" i="78"/>
  <c r="AT123" i="78" s="1"/>
  <c r="AU123" i="78" s="1"/>
  <c r="AV123" i="78" s="1"/>
  <c r="J140" i="78"/>
  <c r="AP140" i="78" s="1"/>
  <c r="X140" i="78"/>
  <c r="W146" i="78"/>
  <c r="AS146" i="78"/>
  <c r="AT146" i="78" s="1"/>
  <c r="AU146" i="78" s="1"/>
  <c r="AV146" i="78" s="1"/>
  <c r="J149" i="78"/>
  <c r="AP149" i="78" s="1"/>
  <c r="X149" i="78"/>
  <c r="W174" i="78"/>
  <c r="AS174" i="78"/>
  <c r="AT174" i="78" s="1"/>
  <c r="AU174" i="78" s="1"/>
  <c r="AV174" i="78" s="1"/>
  <c r="J190" i="78"/>
  <c r="AP190" i="78" s="1"/>
  <c r="X190" i="78"/>
  <c r="W229" i="78"/>
  <c r="AO229" i="78"/>
  <c r="AS229" i="78"/>
  <c r="AT229" i="78" s="1"/>
  <c r="AU229" i="78" s="1"/>
  <c r="AV229" i="78" s="1"/>
  <c r="J239" i="78"/>
  <c r="AP239" i="78" s="1"/>
  <c r="X239" i="78"/>
  <c r="W20" i="78"/>
  <c r="AS20" i="78"/>
  <c r="AT20" i="78" s="1"/>
  <c r="AU20" i="78" s="1"/>
  <c r="AV20" i="78" s="1"/>
  <c r="J26" i="78"/>
  <c r="AP26" i="78" s="1"/>
  <c r="X26" i="78"/>
  <c r="W60" i="78"/>
  <c r="AS60" i="78"/>
  <c r="AT60" i="78" s="1"/>
  <c r="AU60" i="78" s="1"/>
  <c r="AV60" i="78" s="1"/>
  <c r="J63" i="78"/>
  <c r="AP63" i="78" s="1"/>
  <c r="X63" i="78"/>
  <c r="W109" i="78"/>
  <c r="AS109" i="78"/>
  <c r="AT109" i="78" s="1"/>
  <c r="AU109" i="78" s="1"/>
  <c r="AV109" i="78" s="1"/>
  <c r="J114" i="78"/>
  <c r="AO114" i="78" s="1"/>
  <c r="X114" i="78"/>
  <c r="W127" i="78"/>
  <c r="AS127" i="78"/>
  <c r="AT127" i="78" s="1"/>
  <c r="AU127" i="78" s="1"/>
  <c r="AV127" i="78" s="1"/>
  <c r="J128" i="78"/>
  <c r="AO128" i="78" s="1"/>
  <c r="X128" i="78"/>
  <c r="W159" i="78"/>
  <c r="AS159" i="78"/>
  <c r="AT159" i="78" s="1"/>
  <c r="AU159" i="78" s="1"/>
  <c r="AV159" i="78" s="1"/>
  <c r="J163" i="78"/>
  <c r="AP163" i="78" s="1"/>
  <c r="X163" i="78"/>
  <c r="W187" i="78"/>
  <c r="AS187" i="78"/>
  <c r="AT187" i="78" s="1"/>
  <c r="AU187" i="78" s="1"/>
  <c r="AV187" i="78" s="1"/>
  <c r="J195" i="78"/>
  <c r="AP195" i="78" s="1"/>
  <c r="X195" i="78"/>
  <c r="W221" i="78"/>
  <c r="AO221" i="78"/>
  <c r="AS221" i="78"/>
  <c r="AT221" i="78" s="1"/>
  <c r="AU221" i="78" s="1"/>
  <c r="AV221" i="78" s="1"/>
  <c r="J224" i="78"/>
  <c r="AO224" i="78" s="1"/>
  <c r="X224" i="78"/>
  <c r="W238" i="78"/>
  <c r="AS238" i="78"/>
  <c r="AT238" i="78" s="1"/>
  <c r="AU238" i="78" s="1"/>
  <c r="AV238" i="78" s="1"/>
  <c r="J12" i="78"/>
  <c r="AP12" i="78" s="1"/>
  <c r="X12" i="78"/>
  <c r="W34" i="78"/>
  <c r="AS34" i="78"/>
  <c r="AT34" i="78" s="1"/>
  <c r="AU34" i="78" s="1"/>
  <c r="AV34" i="78" s="1"/>
  <c r="J61" i="78"/>
  <c r="AP61" i="78" s="1"/>
  <c r="X61" i="78"/>
  <c r="W72" i="78"/>
  <c r="AS72" i="78"/>
  <c r="AT72" i="78" s="1"/>
  <c r="AU72" i="78" s="1"/>
  <c r="AV72" i="78" s="1"/>
  <c r="J89" i="78"/>
  <c r="AP89" i="78" s="1"/>
  <c r="X89" i="78"/>
  <c r="W105" i="78"/>
  <c r="AS105" i="78"/>
  <c r="AT105" i="78" s="1"/>
  <c r="AU105" i="78" s="1"/>
  <c r="AV105" i="78" s="1"/>
  <c r="J115" i="78"/>
  <c r="AP115" i="78" s="1"/>
  <c r="X115" i="78"/>
  <c r="W155" i="78"/>
  <c r="AO155" i="78"/>
  <c r="AS155" i="78"/>
  <c r="AT155" i="78" s="1"/>
  <c r="AU155" i="78" s="1"/>
  <c r="AV155" i="78" s="1"/>
  <c r="J179" i="78"/>
  <c r="AO179" i="78" s="1"/>
  <c r="X179" i="78"/>
  <c r="W211" i="78"/>
  <c r="AO211" i="78"/>
  <c r="AS211" i="78"/>
  <c r="AT211" i="78" s="1"/>
  <c r="AU211" i="78" s="1"/>
  <c r="AV211" i="78" s="1"/>
  <c r="J212" i="78"/>
  <c r="AP212" i="78" s="1"/>
  <c r="X212" i="78"/>
  <c r="AS8" i="78"/>
  <c r="AT8" i="78" s="1"/>
  <c r="AU8" i="78" s="1"/>
  <c r="AV8" i="78" s="1"/>
  <c r="AW19" i="78"/>
  <c r="AX19" i="78" s="1"/>
  <c r="AO55" i="78"/>
  <c r="W55" i="78"/>
  <c r="AP55" i="78"/>
  <c r="X55" i="78"/>
  <c r="AS80" i="78"/>
  <c r="AT80" i="78" s="1"/>
  <c r="AU80" i="78" s="1"/>
  <c r="AV80" i="78" s="1"/>
  <c r="AW136" i="78"/>
  <c r="AX136" i="78" s="1"/>
  <c r="AW135" i="78"/>
  <c r="AX135" i="78" s="1"/>
  <c r="AW198" i="78"/>
  <c r="AX198" i="78" s="1"/>
  <c r="X229" i="78"/>
  <c r="X221" i="78"/>
  <c r="X238" i="78"/>
  <c r="X155" i="78"/>
  <c r="X211" i="78"/>
  <c r="X248" i="78" s="1"/>
  <c r="W231" i="78"/>
  <c r="AS231" i="78"/>
  <c r="AT231" i="78" s="1"/>
  <c r="AU231" i="78" s="1"/>
  <c r="AV231" i="78" s="1"/>
  <c r="W19" i="78"/>
  <c r="X52" i="78"/>
  <c r="AS55" i="78"/>
  <c r="AT55" i="78" s="1"/>
  <c r="AU55" i="78" s="1"/>
  <c r="AV55" i="78" s="1"/>
  <c r="AW176" i="78"/>
  <c r="AX176" i="78" s="1"/>
  <c r="AP178" i="78"/>
  <c r="AW56" i="78"/>
  <c r="AX56" i="78" s="1"/>
  <c r="AW161" i="78"/>
  <c r="AX161" i="78" s="1"/>
  <c r="AW171" i="78"/>
  <c r="AX171" i="78" s="1"/>
  <c r="AW213" i="78"/>
  <c r="AX213" i="78" s="1"/>
  <c r="AS52" i="78"/>
  <c r="AT52" i="78" s="1"/>
  <c r="AU52" i="78" s="1"/>
  <c r="AV52" i="78" s="1"/>
  <c r="W112" i="78"/>
  <c r="AS112" i="78"/>
  <c r="AT112" i="78" s="1"/>
  <c r="AU112" i="78" s="1"/>
  <c r="AV112" i="78" s="1"/>
  <c r="J117" i="78"/>
  <c r="AP117" i="78" s="1"/>
  <c r="X117" i="78"/>
  <c r="W206" i="78"/>
  <c r="AS206" i="78"/>
  <c r="AT206" i="78" s="1"/>
  <c r="AU206" i="78" s="1"/>
  <c r="AV206" i="78" s="1"/>
  <c r="J210" i="78"/>
  <c r="AO210" i="78" s="1"/>
  <c r="X210" i="78"/>
  <c r="W13" i="78"/>
  <c r="AS13" i="78"/>
  <c r="AT13" i="78" s="1"/>
  <c r="AU13" i="78" s="1"/>
  <c r="AV13" i="78" s="1"/>
  <c r="J53" i="78"/>
  <c r="AO53" i="78" s="1"/>
  <c r="X53" i="78"/>
  <c r="W77" i="78"/>
  <c r="AS77" i="78"/>
  <c r="AT77" i="78" s="1"/>
  <c r="AU77" i="78" s="1"/>
  <c r="AV77" i="78" s="1"/>
  <c r="J79" i="78"/>
  <c r="AP79" i="78" s="1"/>
  <c r="X79" i="78"/>
  <c r="W202" i="78"/>
  <c r="AO202" i="78"/>
  <c r="AS202" i="78"/>
  <c r="AT202" i="78" s="1"/>
  <c r="AU202" i="78" s="1"/>
  <c r="AV202" i="78" s="1"/>
  <c r="J203" i="78"/>
  <c r="AO203" i="78" s="1"/>
  <c r="X203" i="78"/>
  <c r="W31" i="78"/>
  <c r="AS31" i="78"/>
  <c r="AT31" i="78" s="1"/>
  <c r="AU31" i="78" s="1"/>
  <c r="AV31" i="78" s="1"/>
  <c r="J37" i="78"/>
  <c r="AO37" i="78" s="1"/>
  <c r="X37" i="78"/>
  <c r="W85" i="78"/>
  <c r="AS85" i="78"/>
  <c r="AT85" i="78" s="1"/>
  <c r="AU85" i="78" s="1"/>
  <c r="AV85" i="78" s="1"/>
  <c r="J90" i="78"/>
  <c r="AO90" i="78" s="1"/>
  <c r="X90" i="78"/>
  <c r="W100" i="78"/>
  <c r="AS100" i="78"/>
  <c r="AT100" i="78" s="1"/>
  <c r="AU100" i="78" s="1"/>
  <c r="AV100" i="78" s="1"/>
  <c r="J118" i="78"/>
  <c r="AP118" i="78" s="1"/>
  <c r="X118" i="78"/>
  <c r="W104" i="78"/>
  <c r="AO104" i="78"/>
  <c r="AS104" i="78"/>
  <c r="AT104" i="78" s="1"/>
  <c r="AU104" i="78" s="1"/>
  <c r="AV104" i="78" s="1"/>
  <c r="J125" i="78"/>
  <c r="AO125" i="78" s="1"/>
  <c r="X125" i="78"/>
  <c r="W162" i="78"/>
  <c r="AS162" i="78"/>
  <c r="AT162" i="78" s="1"/>
  <c r="AU162" i="78" s="1"/>
  <c r="AV162" i="78" s="1"/>
  <c r="J167" i="78"/>
  <c r="AO167" i="78" s="1"/>
  <c r="X167" i="78"/>
  <c r="W178" i="78"/>
  <c r="AO178" i="78"/>
  <c r="AS178" i="78"/>
  <c r="AT178" i="78" s="1"/>
  <c r="AU178" i="78" s="1"/>
  <c r="AV178" i="78" s="1"/>
  <c r="J184" i="78"/>
  <c r="AO184" i="78" s="1"/>
  <c r="X184" i="78"/>
  <c r="W14" i="78"/>
  <c r="AS14" i="78"/>
  <c r="AT14" i="78" s="1"/>
  <c r="AU14" i="78" s="1"/>
  <c r="AV14" i="78" s="1"/>
  <c r="J21" i="78"/>
  <c r="AP21" i="78" s="1"/>
  <c r="X21" i="78"/>
  <c r="W33" i="78"/>
  <c r="AS33" i="78"/>
  <c r="AT33" i="78" s="1"/>
  <c r="AU33" i="78" s="1"/>
  <c r="AV33" i="78" s="1"/>
  <c r="J35" i="78"/>
  <c r="AO35" i="78" s="1"/>
  <c r="X35" i="78"/>
  <c r="W48" i="78"/>
  <c r="AS48" i="78"/>
  <c r="AT48" i="78" s="1"/>
  <c r="AU48" i="78" s="1"/>
  <c r="AV48" i="78" s="1"/>
  <c r="J49" i="78"/>
  <c r="AO49" i="78" s="1"/>
  <c r="X49" i="78"/>
  <c r="W58" i="78"/>
  <c r="AS58" i="78"/>
  <c r="AT58" i="78" s="1"/>
  <c r="AU58" i="78" s="1"/>
  <c r="AV58" i="78" s="1"/>
  <c r="J67" i="78"/>
  <c r="AP67" i="78" s="1"/>
  <c r="X67" i="78"/>
  <c r="W86" i="78"/>
  <c r="AS86" i="78"/>
  <c r="AT86" i="78" s="1"/>
  <c r="AU86" i="78" s="1"/>
  <c r="AV86" i="78" s="1"/>
  <c r="J95" i="78"/>
  <c r="AP95" i="78" s="1"/>
  <c r="X95" i="78"/>
  <c r="W107" i="78"/>
  <c r="AS107" i="78"/>
  <c r="AT107" i="78" s="1"/>
  <c r="AU107" i="78" s="1"/>
  <c r="AV107" i="78" s="1"/>
  <c r="J108" i="78"/>
  <c r="AO108" i="78" s="1"/>
  <c r="X108" i="78"/>
  <c r="W119" i="78"/>
  <c r="AS119" i="78"/>
  <c r="AT119" i="78" s="1"/>
  <c r="AU119" i="78" s="1"/>
  <c r="AV119" i="78" s="1"/>
  <c r="J124" i="78"/>
  <c r="AO124" i="78" s="1"/>
  <c r="X124" i="78"/>
  <c r="W137" i="78"/>
  <c r="AS137" i="78"/>
  <c r="AT137" i="78" s="1"/>
  <c r="AU137" i="78" s="1"/>
  <c r="AV137" i="78" s="1"/>
  <c r="J152" i="78"/>
  <c r="AO152" i="78" s="1"/>
  <c r="X152" i="78"/>
  <c r="W166" i="78"/>
  <c r="AS166" i="78"/>
  <c r="AT166" i="78" s="1"/>
  <c r="AU166" i="78" s="1"/>
  <c r="AV166" i="78" s="1"/>
  <c r="J169" i="78"/>
  <c r="AO169" i="78" s="1"/>
  <c r="X169" i="78"/>
  <c r="W183" i="78"/>
  <c r="AS183" i="78"/>
  <c r="AT183" i="78" s="1"/>
  <c r="AU183" i="78" s="1"/>
  <c r="AV183" i="78" s="1"/>
  <c r="J189" i="78"/>
  <c r="AO189" i="78" s="1"/>
  <c r="X189" i="78"/>
  <c r="W204" i="78"/>
  <c r="AS204" i="78"/>
  <c r="AT204" i="78" s="1"/>
  <c r="AU204" i="78" s="1"/>
  <c r="AV204" i="78" s="1"/>
  <c r="J205" i="78"/>
  <c r="AP205" i="78" s="1"/>
  <c r="X205" i="78"/>
  <c r="W216" i="78"/>
  <c r="AS216" i="78"/>
  <c r="AT216" i="78" s="1"/>
  <c r="AU216" i="78" s="1"/>
  <c r="AV216" i="78" s="1"/>
  <c r="J217" i="78"/>
  <c r="AO217" i="78" s="1"/>
  <c r="X217" i="78"/>
  <c r="AT217" i="78"/>
  <c r="AU217" i="78" s="1"/>
  <c r="AV217" i="78" s="1"/>
  <c r="W228" i="78"/>
  <c r="AS228" i="78"/>
  <c r="AT228" i="78" s="1"/>
  <c r="AU228" i="78" s="1"/>
  <c r="AV228" i="78" s="1"/>
  <c r="X230" i="78"/>
  <c r="AW201" i="78"/>
  <c r="AX201" i="78" s="1"/>
  <c r="X206" i="78"/>
  <c r="AW236" i="78"/>
  <c r="AX236" i="78" s="1"/>
  <c r="AW69" i="78"/>
  <c r="AX69" i="78" s="1"/>
  <c r="AW144" i="78"/>
  <c r="AX144" i="78" s="1"/>
  <c r="X202" i="78"/>
  <c r="AW24" i="78"/>
  <c r="AX24" i="78" s="1"/>
  <c r="AW74" i="78"/>
  <c r="AX74" i="78" s="1"/>
  <c r="AO99" i="78"/>
  <c r="AW99" i="78"/>
  <c r="AX99" i="78" s="1"/>
  <c r="AW158" i="78"/>
  <c r="AX158" i="78" s="1"/>
  <c r="X104" i="78"/>
  <c r="AO136" i="78"/>
  <c r="J162" i="78"/>
  <c r="AP162" i="78" s="1"/>
  <c r="X162" i="78"/>
  <c r="W176" i="78"/>
  <c r="AO176" i="78"/>
  <c r="X178" i="78"/>
  <c r="W222" i="78"/>
  <c r="AO222" i="78"/>
  <c r="J14" i="78"/>
  <c r="AO14" i="78" s="1"/>
  <c r="X14" i="78"/>
  <c r="AO28" i="78"/>
  <c r="J33" i="78"/>
  <c r="AO33" i="78" s="1"/>
  <c r="X33" i="78"/>
  <c r="AO46" i="78"/>
  <c r="J48" i="78"/>
  <c r="AP48" i="78" s="1"/>
  <c r="X48" i="78"/>
  <c r="AO56" i="78"/>
  <c r="J58" i="78"/>
  <c r="AP58" i="78" s="1"/>
  <c r="X58" i="78"/>
  <c r="W81" i="78"/>
  <c r="AO81" i="78"/>
  <c r="J86" i="78"/>
  <c r="AO86" i="78" s="1"/>
  <c r="X86" i="78"/>
  <c r="W103" i="78"/>
  <c r="J107" i="78"/>
  <c r="AO107" i="78" s="1"/>
  <c r="X107" i="78"/>
  <c r="W113" i="78"/>
  <c r="J119" i="78"/>
  <c r="AP119" i="78" s="1"/>
  <c r="X119" i="78"/>
  <c r="W135" i="78"/>
  <c r="J137" i="78"/>
  <c r="AO137" i="78" s="1"/>
  <c r="X137" i="78"/>
  <c r="W161" i="78"/>
  <c r="J166" i="78"/>
  <c r="AP166" i="78" s="1"/>
  <c r="X166" i="78"/>
  <c r="W175" i="78"/>
  <c r="J183" i="78"/>
  <c r="AO183" i="78" s="1"/>
  <c r="X183" i="78"/>
  <c r="W198" i="78"/>
  <c r="AO198" i="78"/>
  <c r="J204" i="78"/>
  <c r="AP204" i="78" s="1"/>
  <c r="X204" i="78"/>
  <c r="W214" i="78"/>
  <c r="J216" i="78"/>
  <c r="AO216" i="78" s="1"/>
  <c r="X216" i="78"/>
  <c r="W226" i="78"/>
  <c r="J228" i="78"/>
  <c r="AP228" i="78" s="1"/>
  <c r="X228" i="78"/>
  <c r="W237" i="78"/>
  <c r="AS237" i="78"/>
  <c r="AT237" i="78" s="1"/>
  <c r="AU237" i="78" s="1"/>
  <c r="AV237" i="78" s="1"/>
  <c r="AS172" i="78"/>
  <c r="AT172" i="78" s="1"/>
  <c r="AU172" i="78" s="1"/>
  <c r="AV172" i="78" s="1"/>
  <c r="X201" i="78"/>
  <c r="W225" i="78"/>
  <c r="AS225" i="78"/>
  <c r="AT225" i="78" s="1"/>
  <c r="AU225" i="78" s="1"/>
  <c r="AV225" i="78" s="1"/>
  <c r="X236" i="78"/>
  <c r="AS57" i="78"/>
  <c r="AT57" i="78" s="1"/>
  <c r="AU57" i="78" s="1"/>
  <c r="AV57" i="78" s="1"/>
  <c r="AS111" i="78"/>
  <c r="AT111" i="78" s="1"/>
  <c r="AU111" i="78" s="1"/>
  <c r="AV111" i="78" s="1"/>
  <c r="X144" i="78"/>
  <c r="W219" i="78"/>
  <c r="AO219" i="78"/>
  <c r="AS219" i="78"/>
  <c r="AT219" i="78" s="1"/>
  <c r="AU219" i="78" s="1"/>
  <c r="AV219" i="78" s="1"/>
  <c r="AS50" i="78"/>
  <c r="AT50" i="78" s="1"/>
  <c r="AU50" i="78" s="1"/>
  <c r="AV50" i="78" s="1"/>
  <c r="AS97" i="78"/>
  <c r="AT97" i="78" s="1"/>
  <c r="AU97" i="78" s="1"/>
  <c r="AV97" i="78" s="1"/>
  <c r="AS121" i="78"/>
  <c r="AT121" i="78" s="1"/>
  <c r="AU121" i="78" s="1"/>
  <c r="AV121" i="78" s="1"/>
  <c r="X158" i="78"/>
  <c r="AS134" i="78"/>
  <c r="AT134" i="78" s="1"/>
  <c r="AU134" i="78" s="1"/>
  <c r="AV134" i="78" s="1"/>
  <c r="AS170" i="78"/>
  <c r="AT170" i="78" s="1"/>
  <c r="AU170" i="78" s="1"/>
  <c r="AV170" i="78" s="1"/>
  <c r="X176" i="78"/>
  <c r="AS218" i="78"/>
  <c r="AT218" i="78" s="1"/>
  <c r="AU218" i="78" s="1"/>
  <c r="AV218" i="78" s="1"/>
  <c r="X222" i="78"/>
  <c r="AW27" i="78"/>
  <c r="AX27" i="78" s="1"/>
  <c r="AS44" i="78"/>
  <c r="AT44" i="78" s="1"/>
  <c r="AU44" i="78" s="1"/>
  <c r="AV44" i="78" s="1"/>
  <c r="AS51" i="78"/>
  <c r="AT51" i="78" s="1"/>
  <c r="AU51" i="78" s="1"/>
  <c r="AV51" i="78" s="1"/>
  <c r="AS78" i="78"/>
  <c r="AT78" i="78" s="1"/>
  <c r="AU78" i="78" s="1"/>
  <c r="AV78" i="78" s="1"/>
  <c r="X81" i="78"/>
  <c r="AS101" i="78"/>
  <c r="AT101" i="78" s="1"/>
  <c r="AU101" i="78" s="1"/>
  <c r="AV101" i="78" s="1"/>
  <c r="J103" i="78"/>
  <c r="AP103" i="78" s="1"/>
  <c r="X103" i="78"/>
  <c r="AS110" i="78"/>
  <c r="AT110" i="78" s="1"/>
  <c r="AU110" i="78" s="1"/>
  <c r="AV110" i="78" s="1"/>
  <c r="J113" i="78"/>
  <c r="AP113" i="78" s="1"/>
  <c r="X113" i="78"/>
  <c r="AS131" i="78"/>
  <c r="AT131" i="78" s="1"/>
  <c r="AU131" i="78" s="1"/>
  <c r="AV131" i="78" s="1"/>
  <c r="J135" i="78"/>
  <c r="AP135" i="78" s="1"/>
  <c r="X135" i="78"/>
  <c r="AS154" i="78"/>
  <c r="AT154" i="78" s="1"/>
  <c r="AU154" i="78" s="1"/>
  <c r="AV154" i="78" s="1"/>
  <c r="J161" i="78"/>
  <c r="AP161" i="78" s="1"/>
  <c r="X161" i="78"/>
  <c r="J175" i="78"/>
  <c r="AO175" i="78" s="1"/>
  <c r="X175" i="78"/>
  <c r="AO196" i="78"/>
  <c r="AW196" i="78"/>
  <c r="AX196" i="78" s="1"/>
  <c r="X198" i="78"/>
  <c r="AO213" i="78"/>
  <c r="J214" i="78"/>
  <c r="AP214" i="78" s="1"/>
  <c r="X214" i="78"/>
  <c r="AS220" i="78"/>
  <c r="AT220" i="78" s="1"/>
  <c r="AU220" i="78" s="1"/>
  <c r="AV220" i="78" s="1"/>
  <c r="J226" i="78"/>
  <c r="AP226" i="78" s="1"/>
  <c r="X226" i="78"/>
  <c r="AO235" i="78"/>
  <c r="J237" i="78"/>
  <c r="AP237" i="78" s="1"/>
  <c r="X237" i="78"/>
  <c r="W117" i="78"/>
  <c r="AS117" i="78"/>
  <c r="AT117" i="78" s="1"/>
  <c r="AU117" i="78" s="1"/>
  <c r="AV117" i="78" s="1"/>
  <c r="X172" i="78"/>
  <c r="W210" i="78"/>
  <c r="AS210" i="78"/>
  <c r="AT210" i="78" s="1"/>
  <c r="AU210" i="78" s="1"/>
  <c r="AV210" i="78" s="1"/>
  <c r="X225" i="78"/>
  <c r="X245" i="78" s="1"/>
  <c r="W53" i="78"/>
  <c r="AS53" i="78"/>
  <c r="AT53" i="78" s="1"/>
  <c r="AU53" i="78" s="1"/>
  <c r="AV53" i="78" s="1"/>
  <c r="W79" i="78"/>
  <c r="AS79" i="78"/>
  <c r="AT79" i="78" s="1"/>
  <c r="AU79" i="78" s="1"/>
  <c r="AV79" i="78" s="1"/>
  <c r="W203" i="78"/>
  <c r="AS203" i="78"/>
  <c r="AT203" i="78" s="1"/>
  <c r="AU203" i="78" s="1"/>
  <c r="AV203" i="78" s="1"/>
  <c r="X219" i="78"/>
  <c r="W37" i="78"/>
  <c r="AS37" i="78"/>
  <c r="AT37" i="78" s="1"/>
  <c r="AU37" i="78" s="1"/>
  <c r="AV37" i="78" s="1"/>
  <c r="W90" i="78"/>
  <c r="AS90" i="78"/>
  <c r="AT90" i="78" s="1"/>
  <c r="AU90" i="78" s="1"/>
  <c r="AV90" i="78" s="1"/>
  <c r="W118" i="78"/>
  <c r="AS118" i="78"/>
  <c r="AT118" i="78" s="1"/>
  <c r="AU118" i="78" s="1"/>
  <c r="AV118" i="78" s="1"/>
  <c r="W125" i="78"/>
  <c r="AS125" i="78"/>
  <c r="AT125" i="78" s="1"/>
  <c r="AU125" i="78" s="1"/>
  <c r="AV125" i="78" s="1"/>
  <c r="W167" i="78"/>
  <c r="AS167" i="78"/>
  <c r="AT167" i="78" s="1"/>
  <c r="AU167" i="78" s="1"/>
  <c r="AV167" i="78" s="1"/>
  <c r="W184" i="78"/>
  <c r="AS184" i="78"/>
  <c r="AT184" i="78" s="1"/>
  <c r="AU184" i="78" s="1"/>
  <c r="AV184" i="78" s="1"/>
  <c r="X218" i="78"/>
  <c r="W21" i="78"/>
  <c r="AS21" i="78"/>
  <c r="AT21" i="78" s="1"/>
  <c r="AU21" i="78" s="1"/>
  <c r="AV21" i="78" s="1"/>
  <c r="W35" i="78"/>
  <c r="AS35" i="78"/>
  <c r="AT35" i="78" s="1"/>
  <c r="AU35" i="78" s="1"/>
  <c r="AV35" i="78" s="1"/>
  <c r="W49" i="78"/>
  <c r="AS49" i="78"/>
  <c r="AT49" i="78" s="1"/>
  <c r="AU49" i="78" s="1"/>
  <c r="AV49" i="78" s="1"/>
  <c r="W67" i="78"/>
  <c r="AS67" i="78"/>
  <c r="AT67" i="78" s="1"/>
  <c r="AU67" i="78" s="1"/>
  <c r="AV67" i="78" s="1"/>
  <c r="W95" i="78"/>
  <c r="AS95" i="78"/>
  <c r="AT95" i="78" s="1"/>
  <c r="AU95" i="78" s="1"/>
  <c r="AV95" i="78" s="1"/>
  <c r="W108" i="78"/>
  <c r="AS108" i="78"/>
  <c r="AT108" i="78" s="1"/>
  <c r="AU108" i="78" s="1"/>
  <c r="AV108" i="78" s="1"/>
  <c r="W124" i="78"/>
  <c r="AS124" i="78"/>
  <c r="AT124" i="78" s="1"/>
  <c r="AU124" i="78" s="1"/>
  <c r="AV124" i="78" s="1"/>
  <c r="W152" i="78"/>
  <c r="AS152" i="78"/>
  <c r="AT152" i="78" s="1"/>
  <c r="AU152" i="78" s="1"/>
  <c r="AV152" i="78" s="1"/>
  <c r="W169" i="78"/>
  <c r="AS169" i="78"/>
  <c r="AT169" i="78" s="1"/>
  <c r="AU169" i="78" s="1"/>
  <c r="AV169" i="78" s="1"/>
  <c r="W189" i="78"/>
  <c r="AS189" i="78"/>
  <c r="AT189" i="78" s="1"/>
  <c r="AU189" i="78" s="1"/>
  <c r="AV189" i="78" s="1"/>
  <c r="W205" i="78"/>
  <c r="AS205" i="78"/>
  <c r="AT205" i="78" s="1"/>
  <c r="AU205" i="78" s="1"/>
  <c r="AV205" i="78" s="1"/>
  <c r="W217" i="78"/>
  <c r="AS230" i="78"/>
  <c r="AT230" i="78" s="1"/>
  <c r="AU230" i="78" s="1"/>
  <c r="AV230" i="78" s="1"/>
  <c r="AW42" i="77"/>
  <c r="AX42" i="77" s="1"/>
  <c r="AW61" i="77"/>
  <c r="AX61" i="77" s="1"/>
  <c r="AW21" i="77"/>
  <c r="AX21" i="77" s="1"/>
  <c r="AP18" i="77"/>
  <c r="AW70" i="77"/>
  <c r="AX70" i="77" s="1"/>
  <c r="AW40" i="77"/>
  <c r="AX40" i="77" s="1"/>
  <c r="AW134" i="77"/>
  <c r="AX134" i="77" s="1"/>
  <c r="AW43" i="77"/>
  <c r="AX43" i="77" s="1"/>
  <c r="AW114" i="77"/>
  <c r="AX114" i="77" s="1"/>
  <c r="AU127" i="77"/>
  <c r="AV127" i="77" s="1"/>
  <c r="T157" i="77"/>
  <c r="T144" i="77"/>
  <c r="X18" i="77"/>
  <c r="Z44" i="77"/>
  <c r="W92" i="77"/>
  <c r="AS92" i="77"/>
  <c r="AT92" i="77" s="1"/>
  <c r="AU92" i="77" s="1"/>
  <c r="AV92" i="77" s="1"/>
  <c r="J97" i="77"/>
  <c r="X97" i="77"/>
  <c r="W82" i="77"/>
  <c r="AS82" i="77"/>
  <c r="AT82" i="77" s="1"/>
  <c r="AU82" i="77" s="1"/>
  <c r="AV82" i="77" s="1"/>
  <c r="J32" i="77"/>
  <c r="AP32" i="77" s="1"/>
  <c r="X32" i="77"/>
  <c r="Z66" i="77"/>
  <c r="W73" i="77"/>
  <c r="AS73" i="77"/>
  <c r="AT73" i="77" s="1"/>
  <c r="AU73" i="77" s="1"/>
  <c r="AV73" i="77" s="1"/>
  <c r="X33" i="77"/>
  <c r="W87" i="77"/>
  <c r="AS87" i="77"/>
  <c r="AT87" i="77" s="1"/>
  <c r="AU87" i="77" s="1"/>
  <c r="AV87" i="77" s="1"/>
  <c r="J63" i="77"/>
  <c r="AO63" i="77" s="1"/>
  <c r="X63" i="77"/>
  <c r="W110" i="77"/>
  <c r="AS110" i="77"/>
  <c r="AT110" i="77" s="1"/>
  <c r="AU110" i="77" s="1"/>
  <c r="AV110" i="77" s="1"/>
  <c r="J115" i="77"/>
  <c r="AP115" i="77" s="1"/>
  <c r="X115" i="77"/>
  <c r="W29" i="77"/>
  <c r="AS29" i="77"/>
  <c r="AT29" i="77" s="1"/>
  <c r="AU29" i="77" s="1"/>
  <c r="AV29" i="77" s="1"/>
  <c r="J56" i="77"/>
  <c r="AO56" i="77" s="1"/>
  <c r="X56" i="77"/>
  <c r="M155" i="77"/>
  <c r="U155" i="77"/>
  <c r="Z107" i="77"/>
  <c r="AQ155" i="77"/>
  <c r="BF155" i="77"/>
  <c r="W57" i="77"/>
  <c r="AS57" i="77"/>
  <c r="AT57" i="77" s="1"/>
  <c r="AU57" i="77" s="1"/>
  <c r="AV57" i="77" s="1"/>
  <c r="J83" i="77"/>
  <c r="AP83" i="77" s="1"/>
  <c r="X83" i="77"/>
  <c r="W23" i="77"/>
  <c r="AS23" i="77"/>
  <c r="AT23" i="77" s="1"/>
  <c r="AU23" i="77" s="1"/>
  <c r="AV23" i="77" s="1"/>
  <c r="J37" i="77"/>
  <c r="X37" i="77"/>
  <c r="W84" i="77"/>
  <c r="AS84" i="77"/>
  <c r="AT84" i="77" s="1"/>
  <c r="AU84" i="77" s="1"/>
  <c r="AV84" i="77" s="1"/>
  <c r="W68" i="77"/>
  <c r="AS68" i="77"/>
  <c r="AT68" i="77" s="1"/>
  <c r="AU68" i="77" s="1"/>
  <c r="AV68" i="77" s="1"/>
  <c r="W62" i="77"/>
  <c r="AO62" i="77"/>
  <c r="AS62" i="77"/>
  <c r="W135" i="77"/>
  <c r="AS135" i="77"/>
  <c r="AT135" i="77" s="1"/>
  <c r="AU135" i="77" s="1"/>
  <c r="AV135" i="77" s="1"/>
  <c r="W119" i="77"/>
  <c r="AS119" i="77"/>
  <c r="W102" i="77"/>
  <c r="AS102" i="77"/>
  <c r="AT102" i="77" s="1"/>
  <c r="AU102" i="77" s="1"/>
  <c r="AV102" i="77" s="1"/>
  <c r="W79" i="77"/>
  <c r="AS79" i="77"/>
  <c r="AT79" i="77" s="1"/>
  <c r="AU79" i="77" s="1"/>
  <c r="AV79" i="77" s="1"/>
  <c r="W77" i="77"/>
  <c r="AS77" i="77"/>
  <c r="AT77" i="77" s="1"/>
  <c r="AU77" i="77" s="1"/>
  <c r="AV77" i="77" s="1"/>
  <c r="W52" i="77"/>
  <c r="AS52" i="77"/>
  <c r="AT52" i="77" s="1"/>
  <c r="AU52" i="77" s="1"/>
  <c r="AV52" i="77" s="1"/>
  <c r="W13" i="77"/>
  <c r="AS13" i="77"/>
  <c r="AT13" i="77" s="1"/>
  <c r="AU13" i="77" s="1"/>
  <c r="AV13" i="77" s="1"/>
  <c r="W16" i="77"/>
  <c r="AS16" i="77"/>
  <c r="AT16" i="77" s="1"/>
  <c r="AU16" i="77" s="1"/>
  <c r="AV16" i="77" s="1"/>
  <c r="AT22" i="77"/>
  <c r="AU22" i="77" s="1"/>
  <c r="AV22" i="77" s="1"/>
  <c r="W131" i="77"/>
  <c r="AS131" i="77"/>
  <c r="AT131" i="77" s="1"/>
  <c r="AU131" i="77" s="1"/>
  <c r="AV131" i="77" s="1"/>
  <c r="W126" i="77"/>
  <c r="AS126" i="77"/>
  <c r="AT126" i="77" s="1"/>
  <c r="AU126" i="77" s="1"/>
  <c r="AV126" i="77" s="1"/>
  <c r="AS75" i="77"/>
  <c r="AT75" i="77" s="1"/>
  <c r="AU75" i="77" s="1"/>
  <c r="AV75" i="77" s="1"/>
  <c r="Z130" i="77"/>
  <c r="J130" i="77"/>
  <c r="AO130" i="77" s="1"/>
  <c r="AS50" i="77"/>
  <c r="AT50" i="77" s="1"/>
  <c r="AU50" i="77" s="1"/>
  <c r="AV50" i="77" s="1"/>
  <c r="AP35" i="77"/>
  <c r="AW78" i="77"/>
  <c r="AX78" i="77" s="1"/>
  <c r="W136" i="77"/>
  <c r="AW136" i="77"/>
  <c r="AX136" i="77" s="1"/>
  <c r="Z15" i="77"/>
  <c r="AW46" i="77"/>
  <c r="AX46" i="77" s="1"/>
  <c r="AP80" i="77"/>
  <c r="X80" i="77"/>
  <c r="AO80" i="77"/>
  <c r="W80" i="77"/>
  <c r="AS17" i="77"/>
  <c r="AT17" i="77" s="1"/>
  <c r="AU17" i="77" s="1"/>
  <c r="AV17" i="77" s="1"/>
  <c r="AP111" i="77"/>
  <c r="AO59" i="77"/>
  <c r="J92" i="77"/>
  <c r="AO92" i="77" s="1"/>
  <c r="X92" i="77"/>
  <c r="Z97" i="77"/>
  <c r="AO49" i="77"/>
  <c r="J82" i="77"/>
  <c r="AP82" i="77" s="1"/>
  <c r="X82" i="77"/>
  <c r="Z32" i="77"/>
  <c r="W69" i="77"/>
  <c r="AS69" i="77"/>
  <c r="AT69" i="77" s="1"/>
  <c r="AU69" i="77" s="1"/>
  <c r="AV69" i="77" s="1"/>
  <c r="J73" i="77"/>
  <c r="AP73" i="77" s="1"/>
  <c r="X73" i="77"/>
  <c r="W70" i="77"/>
  <c r="J87" i="77"/>
  <c r="AP87" i="77" s="1"/>
  <c r="X87" i="77"/>
  <c r="W42" i="77"/>
  <c r="J110" i="77"/>
  <c r="AP110" i="77" s="1"/>
  <c r="X110" i="77"/>
  <c r="W124" i="77"/>
  <c r="J29" i="77"/>
  <c r="AO29" i="77" s="1"/>
  <c r="X29" i="77"/>
  <c r="Z56" i="77"/>
  <c r="R155" i="77"/>
  <c r="V155" i="77"/>
  <c r="AA155" i="77"/>
  <c r="AR155" i="77"/>
  <c r="W40" i="77"/>
  <c r="J57" i="77"/>
  <c r="AP57" i="77" s="1"/>
  <c r="X57" i="77"/>
  <c r="W117" i="77"/>
  <c r="AS117" i="77"/>
  <c r="AT117" i="77" s="1"/>
  <c r="AU117" i="77" s="1"/>
  <c r="AV117" i="77" s="1"/>
  <c r="J23" i="77"/>
  <c r="AO23" i="77" s="1"/>
  <c r="X23" i="77"/>
  <c r="Z37" i="77"/>
  <c r="W71" i="77"/>
  <c r="AS71" i="77"/>
  <c r="AT71" i="77" s="1"/>
  <c r="AU71" i="77" s="1"/>
  <c r="AV71" i="77" s="1"/>
  <c r="J84" i="77"/>
  <c r="AP84" i="77" s="1"/>
  <c r="X84" i="77"/>
  <c r="W20" i="77"/>
  <c r="AS20" i="77"/>
  <c r="AT20" i="77" s="1"/>
  <c r="AU20" i="77" s="1"/>
  <c r="AV20" i="77" s="1"/>
  <c r="J68" i="77"/>
  <c r="AP68" i="77" s="1"/>
  <c r="X68" i="77"/>
  <c r="W60" i="77"/>
  <c r="AS60" i="77"/>
  <c r="AT60" i="77" s="1"/>
  <c r="AU60" i="77" s="1"/>
  <c r="AV60" i="77" s="1"/>
  <c r="J62" i="77"/>
  <c r="X62" i="77"/>
  <c r="W113" i="77"/>
  <c r="AS113" i="77"/>
  <c r="AT113" i="77" s="1"/>
  <c r="AU113" i="77" s="1"/>
  <c r="AV113" i="77" s="1"/>
  <c r="J135" i="77"/>
  <c r="AO135" i="77" s="1"/>
  <c r="X135" i="77"/>
  <c r="W105" i="77"/>
  <c r="AS105" i="77"/>
  <c r="AT105" i="77" s="1"/>
  <c r="AU105" i="77" s="1"/>
  <c r="AV105" i="77" s="1"/>
  <c r="J119" i="77"/>
  <c r="AO119" i="77" s="1"/>
  <c r="X119" i="77"/>
  <c r="W64" i="77"/>
  <c r="AO64" i="77"/>
  <c r="AS64" i="77"/>
  <c r="AT64" i="77" s="1"/>
  <c r="AU64" i="77" s="1"/>
  <c r="AV64" i="77" s="1"/>
  <c r="J102" i="77"/>
  <c r="AP102" i="77" s="1"/>
  <c r="X102" i="77"/>
  <c r="W74" i="77"/>
  <c r="AO74" i="77"/>
  <c r="AS74" i="77"/>
  <c r="AT74" i="77" s="1"/>
  <c r="AU74" i="77" s="1"/>
  <c r="AV74" i="77" s="1"/>
  <c r="J79" i="77"/>
  <c r="AP79" i="77" s="1"/>
  <c r="X79" i="77"/>
  <c r="W36" i="77"/>
  <c r="AS36" i="77"/>
  <c r="AT36" i="77" s="1"/>
  <c r="AU36" i="77" s="1"/>
  <c r="AV36" i="77" s="1"/>
  <c r="J77" i="77"/>
  <c r="AO77" i="77" s="1"/>
  <c r="X77" i="77"/>
  <c r="W39" i="77"/>
  <c r="AS39" i="77"/>
  <c r="AT39" i="77" s="1"/>
  <c r="AU39" i="77" s="1"/>
  <c r="AV39" i="77" s="1"/>
  <c r="J52" i="77"/>
  <c r="AO52" i="77" s="1"/>
  <c r="X52" i="77"/>
  <c r="W10" i="77"/>
  <c r="AS10" i="77"/>
  <c r="AT10" i="77" s="1"/>
  <c r="AU10" i="77" s="1"/>
  <c r="AV10" i="77" s="1"/>
  <c r="J13" i="77"/>
  <c r="AP13" i="77" s="1"/>
  <c r="X13" i="77"/>
  <c r="W38" i="77"/>
  <c r="AS38" i="77"/>
  <c r="AT38" i="77" s="1"/>
  <c r="AU38" i="77" s="1"/>
  <c r="AV38" i="77" s="1"/>
  <c r="J16" i="77"/>
  <c r="AO16" i="77" s="1"/>
  <c r="X16" i="77"/>
  <c r="W86" i="77"/>
  <c r="AS86" i="77"/>
  <c r="AT86" i="77" s="1"/>
  <c r="AU86" i="77" s="1"/>
  <c r="AV86" i="77" s="1"/>
  <c r="J131" i="77"/>
  <c r="AO131" i="77" s="1"/>
  <c r="X131" i="77"/>
  <c r="W81" i="77"/>
  <c r="AS81" i="77"/>
  <c r="AT81" i="77" s="1"/>
  <c r="AU81" i="77" s="1"/>
  <c r="AV81" i="77" s="1"/>
  <c r="J126" i="77"/>
  <c r="AO126" i="77" s="1"/>
  <c r="X126" i="77"/>
  <c r="J122" i="77"/>
  <c r="AO122" i="77" s="1"/>
  <c r="AS122" i="77"/>
  <c r="AT122" i="77" s="1"/>
  <c r="AU122" i="77" s="1"/>
  <c r="AV122" i="77" s="1"/>
  <c r="AO90" i="77"/>
  <c r="W90" i="77"/>
  <c r="AW90" i="77"/>
  <c r="AX90" i="77" s="1"/>
  <c r="Z50" i="77"/>
  <c r="AP58" i="77"/>
  <c r="X58" i="77"/>
  <c r="AO58" i="77"/>
  <c r="W58" i="77"/>
  <c r="AO108" i="77"/>
  <c r="AP136" i="77"/>
  <c r="AS95" i="77"/>
  <c r="AT95" i="77" s="1"/>
  <c r="AU95" i="77" s="1"/>
  <c r="AV95" i="77" s="1"/>
  <c r="Z141" i="77"/>
  <c r="AW27" i="77"/>
  <c r="AX27" i="77" s="1"/>
  <c r="AW11" i="77"/>
  <c r="AX11" i="77" s="1"/>
  <c r="AP12" i="77"/>
  <c r="R157" i="77"/>
  <c r="R144" i="77"/>
  <c r="AW98" i="77"/>
  <c r="AX98" i="77" s="1"/>
  <c r="AW55" i="77"/>
  <c r="AX55" i="77" s="1"/>
  <c r="AW7" i="77"/>
  <c r="AX7" i="77" s="1"/>
  <c r="AW120" i="77"/>
  <c r="AX120" i="77" s="1"/>
  <c r="AW89" i="77"/>
  <c r="AX89" i="77" s="1"/>
  <c r="AO61" i="77"/>
  <c r="J71" i="77"/>
  <c r="AP71" i="77" s="1"/>
  <c r="X71" i="77"/>
  <c r="AO134" i="77"/>
  <c r="J20" i="77"/>
  <c r="AP20" i="77" s="1"/>
  <c r="X20" i="77"/>
  <c r="AO123" i="77"/>
  <c r="J60" i="77"/>
  <c r="AP60" i="77" s="1"/>
  <c r="X60" i="77"/>
  <c r="AO91" i="77"/>
  <c r="J113" i="77"/>
  <c r="AP113" i="77" s="1"/>
  <c r="X113" i="77"/>
  <c r="AO47" i="77"/>
  <c r="J105" i="77"/>
  <c r="AP105" i="77" s="1"/>
  <c r="X105" i="77"/>
  <c r="Z119" i="77"/>
  <c r="AW9" i="77"/>
  <c r="AX9" i="77" s="1"/>
  <c r="X64" i="77"/>
  <c r="W137" i="77"/>
  <c r="AW137" i="77"/>
  <c r="AX137" i="77" s="1"/>
  <c r="X74" i="77"/>
  <c r="AO34" i="77"/>
  <c r="AW34" i="77"/>
  <c r="AX34" i="77" s="1"/>
  <c r="X36" i="77"/>
  <c r="AO21" i="77"/>
  <c r="J39" i="77"/>
  <c r="AP39" i="77" s="1"/>
  <c r="X39" i="77"/>
  <c r="W138" i="77"/>
  <c r="J10" i="77"/>
  <c r="AP10" i="77" s="1"/>
  <c r="X10" i="77"/>
  <c r="W142" i="77"/>
  <c r="AO142" i="77"/>
  <c r="J38" i="77"/>
  <c r="AP38" i="77" s="1"/>
  <c r="X38" i="77"/>
  <c r="W118" i="77"/>
  <c r="J86" i="77"/>
  <c r="AP86" i="77" s="1"/>
  <c r="X86" i="77"/>
  <c r="W43" i="77"/>
  <c r="AO43" i="77"/>
  <c r="J81" i="77"/>
  <c r="AP81" i="77" s="1"/>
  <c r="X81" i="77"/>
  <c r="W48" i="77"/>
  <c r="AO48" i="77"/>
  <c r="AW48" i="77"/>
  <c r="AX48" i="77" s="1"/>
  <c r="W114" i="77"/>
  <c r="AO114" i="77"/>
  <c r="W122" i="77"/>
  <c r="AO121" i="77"/>
  <c r="AS58" i="77"/>
  <c r="AT58" i="77" s="1"/>
  <c r="AU58" i="77" s="1"/>
  <c r="AV58" i="77" s="1"/>
  <c r="X136" i="77"/>
  <c r="AP15" i="77"/>
  <c r="X15" i="77"/>
  <c r="AO15" i="77"/>
  <c r="W15" i="77"/>
  <c r="AO46" i="77"/>
  <c r="AW140" i="77"/>
  <c r="AX140" i="77" s="1"/>
  <c r="AP28" i="77"/>
  <c r="X28" i="77"/>
  <c r="AO28" i="77"/>
  <c r="W28" i="77"/>
  <c r="AP76" i="77"/>
  <c r="AP45" i="77"/>
  <c r="M157" i="77"/>
  <c r="M144" i="77"/>
  <c r="U157" i="77"/>
  <c r="U144" i="77"/>
  <c r="Z18" i="77"/>
  <c r="AQ157" i="77"/>
  <c r="AQ144" i="77"/>
  <c r="BF157" i="77"/>
  <c r="BF144" i="77"/>
  <c r="V157" i="77"/>
  <c r="V144" i="77"/>
  <c r="AA157" i="77"/>
  <c r="AA144" i="77"/>
  <c r="AR157" i="77"/>
  <c r="AR144" i="77"/>
  <c r="W44" i="77"/>
  <c r="S157" i="77"/>
  <c r="S144" i="77"/>
  <c r="W18" i="77"/>
  <c r="AO18" i="77"/>
  <c r="AS18" i="77"/>
  <c r="J44" i="77"/>
  <c r="X44" i="77"/>
  <c r="AT44" i="77"/>
  <c r="Z59" i="77"/>
  <c r="AU59" i="77"/>
  <c r="W97" i="77"/>
  <c r="AO97" i="77"/>
  <c r="AS97" i="77"/>
  <c r="X98" i="77"/>
  <c r="W32" i="77"/>
  <c r="AO32" i="77"/>
  <c r="AS32" i="77"/>
  <c r="X66" i="77"/>
  <c r="AT66" i="77"/>
  <c r="AS33" i="77"/>
  <c r="AT33" i="77" s="1"/>
  <c r="AU33" i="77" s="1"/>
  <c r="AV33" i="77" s="1"/>
  <c r="AS63" i="77"/>
  <c r="AT63" i="77" s="1"/>
  <c r="AU63" i="77" s="1"/>
  <c r="AV63" i="77" s="1"/>
  <c r="AS115" i="77"/>
  <c r="AT115" i="77" s="1"/>
  <c r="AU115" i="77" s="1"/>
  <c r="AV115" i="77" s="1"/>
  <c r="W56" i="77"/>
  <c r="AS56" i="77"/>
  <c r="AP107" i="77"/>
  <c r="AT107" i="77"/>
  <c r="AS83" i="77"/>
  <c r="AT83" i="77" s="1"/>
  <c r="AU83" i="77" s="1"/>
  <c r="AV83" i="77" s="1"/>
  <c r="W37" i="77"/>
  <c r="AO37" i="77"/>
  <c r="AS37" i="77"/>
  <c r="AS100" i="77"/>
  <c r="AT100" i="77" s="1"/>
  <c r="AU100" i="77" s="1"/>
  <c r="AV100" i="77" s="1"/>
  <c r="AS96" i="77"/>
  <c r="AT96" i="77" s="1"/>
  <c r="AU96" i="77" s="1"/>
  <c r="AV96" i="77" s="1"/>
  <c r="AS85" i="77"/>
  <c r="AT85" i="77" s="1"/>
  <c r="AU85" i="77" s="1"/>
  <c r="AV85" i="77" s="1"/>
  <c r="AS139" i="77"/>
  <c r="AT139" i="77" s="1"/>
  <c r="AU139" i="77" s="1"/>
  <c r="AV139" i="77" s="1"/>
  <c r="AS8" i="77"/>
  <c r="AT8" i="77" s="1"/>
  <c r="AU8" i="77" s="1"/>
  <c r="AV8" i="77" s="1"/>
  <c r="AS129" i="77"/>
  <c r="AT129" i="77" s="1"/>
  <c r="AU129" i="77" s="1"/>
  <c r="AV129" i="77" s="1"/>
  <c r="X137" i="77"/>
  <c r="AS99" i="77"/>
  <c r="AT99" i="77" s="1"/>
  <c r="AU99" i="77" s="1"/>
  <c r="AV99" i="77" s="1"/>
  <c r="AS109" i="77"/>
  <c r="AT109" i="77" s="1"/>
  <c r="AU109" i="77" s="1"/>
  <c r="AV109" i="77" s="1"/>
  <c r="AS94" i="77"/>
  <c r="AT94" i="77" s="1"/>
  <c r="AU94" i="77" s="1"/>
  <c r="AV94" i="77" s="1"/>
  <c r="X138" i="77"/>
  <c r="AS112" i="77"/>
  <c r="AT112" i="77" s="1"/>
  <c r="AU112" i="77" s="1"/>
  <c r="AV112" i="77" s="1"/>
  <c r="X142" i="77"/>
  <c r="X118" i="77"/>
  <c r="AS25" i="77"/>
  <c r="AT25" i="77" s="1"/>
  <c r="AU25" i="77" s="1"/>
  <c r="AV25" i="77" s="1"/>
  <c r="X43" i="77"/>
  <c r="AS41" i="77"/>
  <c r="AT41" i="77" s="1"/>
  <c r="AU41" i="77" s="1"/>
  <c r="AV41" i="77" s="1"/>
  <c r="X48" i="77"/>
  <c r="X114" i="77"/>
  <c r="AP50" i="77"/>
  <c r="X50" i="77"/>
  <c r="AO50" i="77"/>
  <c r="W50" i="77"/>
  <c r="AO35" i="77"/>
  <c r="W35" i="77"/>
  <c r="AW35" i="77"/>
  <c r="AX35" i="77" s="1"/>
  <c r="AS15" i="77"/>
  <c r="AT15" i="77" s="1"/>
  <c r="AU15" i="77" s="1"/>
  <c r="AV15" i="77" s="1"/>
  <c r="AW54" i="77"/>
  <c r="AX54" i="77" s="1"/>
  <c r="AP141" i="77"/>
  <c r="X141" i="77"/>
  <c r="AO141" i="77"/>
  <c r="W141" i="77"/>
  <c r="AS31" i="77"/>
  <c r="AT31" i="77" s="1"/>
  <c r="AU31" i="77" s="1"/>
  <c r="AV31" i="77" s="1"/>
  <c r="AW88" i="77"/>
  <c r="AX88" i="77" s="1"/>
  <c r="AP104" i="77"/>
  <c r="AW67" i="77"/>
  <c r="AX67" i="77" s="1"/>
  <c r="Z76" i="77"/>
  <c r="AW101" i="77"/>
  <c r="AX101" i="77" s="1"/>
  <c r="Z111" i="77"/>
  <c r="AW125" i="77"/>
  <c r="AX125" i="77" s="1"/>
  <c r="Z12" i="77"/>
  <c r="AW19" i="77"/>
  <c r="AX19" i="77" s="1"/>
  <c r="Z45" i="77"/>
  <c r="AW53" i="77"/>
  <c r="AX53" i="77" s="1"/>
  <c r="Z104" i="77"/>
  <c r="AW128" i="77"/>
  <c r="AX128" i="77" s="1"/>
  <c r="Z150" i="77"/>
  <c r="AS93" i="77"/>
  <c r="AT93" i="77" s="1"/>
  <c r="AU93" i="77" s="1"/>
  <c r="AV93" i="77" s="1"/>
  <c r="AS116" i="77"/>
  <c r="AT116" i="77" s="1"/>
  <c r="AU116" i="77" s="1"/>
  <c r="AV116" i="77" s="1"/>
  <c r="AS14" i="77"/>
  <c r="AT14" i="77" s="1"/>
  <c r="AU14" i="77" s="1"/>
  <c r="AV14" i="77" s="1"/>
  <c r="AS51" i="77"/>
  <c r="AT51" i="77" s="1"/>
  <c r="AU51" i="77" s="1"/>
  <c r="AV51" i="77" s="1"/>
  <c r="AS106" i="77"/>
  <c r="AT106" i="77" s="1"/>
  <c r="AU106" i="77" s="1"/>
  <c r="AV106" i="77" s="1"/>
  <c r="X130" i="77"/>
  <c r="J65" i="77"/>
  <c r="AO65" i="77" s="1"/>
  <c r="X65" i="77"/>
  <c r="J78" i="77"/>
  <c r="AO78" i="77" s="1"/>
  <c r="X78" i="77"/>
  <c r="J30" i="77"/>
  <c r="AO30" i="77" s="1"/>
  <c r="X30" i="77"/>
  <c r="AS80" i="77"/>
  <c r="AT80" i="77" s="1"/>
  <c r="AU80" i="77" s="1"/>
  <c r="AV80" i="77" s="1"/>
  <c r="J95" i="77"/>
  <c r="AO95" i="77" s="1"/>
  <c r="X95" i="77"/>
  <c r="AS141" i="77"/>
  <c r="AT141" i="77" s="1"/>
  <c r="AU141" i="77" s="1"/>
  <c r="AV141" i="77" s="1"/>
  <c r="J17" i="77"/>
  <c r="X17" i="77"/>
  <c r="AS28" i="77"/>
  <c r="AT28" i="77" s="1"/>
  <c r="AU28" i="77" s="1"/>
  <c r="AV28" i="77" s="1"/>
  <c r="J31" i="77"/>
  <c r="AO31" i="77" s="1"/>
  <c r="X31" i="77"/>
  <c r="W76" i="77"/>
  <c r="AO76" i="77"/>
  <c r="AS76" i="77"/>
  <c r="AT76" i="77" s="1"/>
  <c r="AU76" i="77" s="1"/>
  <c r="AV76" i="77" s="1"/>
  <c r="J93" i="77"/>
  <c r="AP93" i="77" s="1"/>
  <c r="X93" i="77"/>
  <c r="W111" i="77"/>
  <c r="AO111" i="77"/>
  <c r="AS111" i="77"/>
  <c r="AT111" i="77" s="1"/>
  <c r="AU111" i="77" s="1"/>
  <c r="AV111" i="77" s="1"/>
  <c r="J116" i="77"/>
  <c r="AO116" i="77" s="1"/>
  <c r="X116" i="77"/>
  <c r="W12" i="77"/>
  <c r="AO12" i="77"/>
  <c r="AS12" i="77"/>
  <c r="AT12" i="77" s="1"/>
  <c r="AU12" i="77" s="1"/>
  <c r="AV12" i="77" s="1"/>
  <c r="J14" i="77"/>
  <c r="AO14" i="77" s="1"/>
  <c r="X14" i="77"/>
  <c r="W45" i="77"/>
  <c r="AO45" i="77"/>
  <c r="AS45" i="77"/>
  <c r="AT45" i="77" s="1"/>
  <c r="AU45" i="77" s="1"/>
  <c r="AV45" i="77" s="1"/>
  <c r="J51" i="77"/>
  <c r="AO51" i="77" s="1"/>
  <c r="X51" i="77"/>
  <c r="W104" i="77"/>
  <c r="AO104" i="77"/>
  <c r="AS104" i="77"/>
  <c r="AT104" i="77" s="1"/>
  <c r="AU104" i="77" s="1"/>
  <c r="AV104" i="77" s="1"/>
  <c r="J106" i="77"/>
  <c r="AP106" i="77" s="1"/>
  <c r="X106" i="77"/>
  <c r="W54" i="77"/>
  <c r="W140" i="77"/>
  <c r="W27" i="77"/>
  <c r="W72" i="77"/>
  <c r="X76" i="77"/>
  <c r="W103" i="77"/>
  <c r="X111" i="77"/>
  <c r="W11" i="77"/>
  <c r="X12" i="77"/>
  <c r="W26" i="77"/>
  <c r="X45" i="77"/>
  <c r="W88" i="77"/>
  <c r="X104" i="77"/>
  <c r="W133" i="77"/>
  <c r="AP130" i="77" l="1"/>
  <c r="AO8" i="77"/>
  <c r="AO33" i="77"/>
  <c r="AP27" i="77"/>
  <c r="AO26" i="77"/>
  <c r="AO128" i="77"/>
  <c r="AO109" i="77"/>
  <c r="AO22" i="77"/>
  <c r="AO38" i="77"/>
  <c r="J155" i="77"/>
  <c r="AO39" i="77"/>
  <c r="AO85" i="77"/>
  <c r="AW142" i="77"/>
  <c r="AX142" i="77" s="1"/>
  <c r="AO157" i="78"/>
  <c r="AP201" i="78"/>
  <c r="AO105" i="78"/>
  <c r="AO253" i="78" s="1"/>
  <c r="AP120" i="78"/>
  <c r="AO54" i="78"/>
  <c r="AO240" i="78"/>
  <c r="AO148" i="78"/>
  <c r="AO50" i="78"/>
  <c r="AO138" i="78"/>
  <c r="AO153" i="78"/>
  <c r="AO51" i="78"/>
  <c r="AP68" i="78"/>
  <c r="AP255" i="78" s="1"/>
  <c r="AP228" i="79"/>
  <c r="AP381" i="79"/>
  <c r="AO521" i="79"/>
  <c r="AP311" i="79"/>
  <c r="AP65" i="79"/>
  <c r="AO195" i="79"/>
  <c r="AW82" i="79"/>
  <c r="AX82" i="79" s="1"/>
  <c r="AW254" i="79"/>
  <c r="AX254" i="79" s="1"/>
  <c r="AW453" i="79"/>
  <c r="AX453" i="79" s="1"/>
  <c r="AW112" i="79"/>
  <c r="AX112" i="79" s="1"/>
  <c r="AW333" i="79"/>
  <c r="AX333" i="79" s="1"/>
  <c r="AP368" i="79"/>
  <c r="AP144" i="79"/>
  <c r="AP310" i="79"/>
  <c r="AW236" i="79"/>
  <c r="AX236" i="79" s="1"/>
  <c r="AO208" i="79"/>
  <c r="AO297" i="79"/>
  <c r="AW178" i="79"/>
  <c r="AX178" i="79" s="1"/>
  <c r="AW194" i="79"/>
  <c r="AX194" i="79" s="1"/>
  <c r="AO487" i="79"/>
  <c r="AP336" i="79"/>
  <c r="AO18" i="79"/>
  <c r="X536" i="79"/>
  <c r="W538" i="79"/>
  <c r="AO235" i="79"/>
  <c r="AW308" i="79"/>
  <c r="AX308" i="79" s="1"/>
  <c r="AW18" i="79"/>
  <c r="AX18" i="79" s="1"/>
  <c r="AW99" i="79"/>
  <c r="AX99" i="79" s="1"/>
  <c r="AW76" i="79"/>
  <c r="AX76" i="79" s="1"/>
  <c r="AO248" i="79"/>
  <c r="AO96" i="79"/>
  <c r="AP64" i="79"/>
  <c r="AW63" i="79"/>
  <c r="AX63" i="79" s="1"/>
  <c r="X531" i="79"/>
  <c r="W530" i="79"/>
  <c r="Z531" i="79"/>
  <c r="AP216" i="79"/>
  <c r="AO16" i="79"/>
  <c r="AO33" i="79"/>
  <c r="AO308" i="79"/>
  <c r="AO294" i="79"/>
  <c r="AO356" i="79"/>
  <c r="AO350" i="79"/>
  <c r="AO414" i="79"/>
  <c r="AO328" i="79"/>
  <c r="AO38" i="79"/>
  <c r="AO507" i="79"/>
  <c r="AO301" i="79"/>
  <c r="AW351" i="79"/>
  <c r="AX351" i="79" s="1"/>
  <c r="AO497" i="79"/>
  <c r="AO362" i="79"/>
  <c r="AW78" i="79"/>
  <c r="AX78" i="79" s="1"/>
  <c r="AW145" i="79"/>
  <c r="AX145" i="79" s="1"/>
  <c r="AW382" i="79"/>
  <c r="AX382" i="79" s="1"/>
  <c r="AO243" i="79"/>
  <c r="AW150" i="79"/>
  <c r="AX150" i="79" s="1"/>
  <c r="AO74" i="79"/>
  <c r="X534" i="79"/>
  <c r="X528" i="79"/>
  <c r="AP322" i="79"/>
  <c r="AP113" i="79"/>
  <c r="X533" i="79"/>
  <c r="AO264" i="79"/>
  <c r="AO11" i="79"/>
  <c r="AW372" i="79"/>
  <c r="AX372" i="79" s="1"/>
  <c r="AO182" i="79"/>
  <c r="AO122" i="79"/>
  <c r="W537" i="79"/>
  <c r="W532" i="79"/>
  <c r="AO119" i="79"/>
  <c r="AO171" i="79"/>
  <c r="AW440" i="79"/>
  <c r="AX440" i="79" s="1"/>
  <c r="AW458" i="79"/>
  <c r="AX458" i="79" s="1"/>
  <c r="AW274" i="79"/>
  <c r="AX274" i="79" s="1"/>
  <c r="AW142" i="79"/>
  <c r="AX142" i="79" s="1"/>
  <c r="AO511" i="79"/>
  <c r="AW153" i="79"/>
  <c r="AX153" i="79" s="1"/>
  <c r="AO346" i="79"/>
  <c r="AW503" i="79"/>
  <c r="AX503" i="79" s="1"/>
  <c r="AW396" i="79"/>
  <c r="AX396" i="79" s="1"/>
  <c r="AO474" i="79"/>
  <c r="AP167" i="79"/>
  <c r="AP61" i="79"/>
  <c r="AP401" i="79"/>
  <c r="AO230" i="79"/>
  <c r="AO143" i="79"/>
  <c r="AW144" i="79"/>
  <c r="AX144" i="79" s="1"/>
  <c r="AP82" i="79"/>
  <c r="AW497" i="79"/>
  <c r="AX497" i="79" s="1"/>
  <c r="AW356" i="79"/>
  <c r="AX356" i="79" s="1"/>
  <c r="AW185" i="79"/>
  <c r="AX185" i="79" s="1"/>
  <c r="AW492" i="79"/>
  <c r="AX492" i="79" s="1"/>
  <c r="AW422" i="79"/>
  <c r="AX422" i="79" s="1"/>
  <c r="AP496" i="79"/>
  <c r="AW134" i="79"/>
  <c r="AX134" i="79" s="1"/>
  <c r="AO364" i="79"/>
  <c r="AW27" i="79"/>
  <c r="AX27" i="79" s="1"/>
  <c r="AP460" i="79"/>
  <c r="AO284" i="79"/>
  <c r="AW242" i="79"/>
  <c r="AX242" i="79" s="1"/>
  <c r="AO124" i="79"/>
  <c r="AO133" i="79"/>
  <c r="AO390" i="79"/>
  <c r="AO237" i="79"/>
  <c r="AW57" i="79"/>
  <c r="AX57" i="79" s="1"/>
  <c r="AO187" i="79"/>
  <c r="AP480" i="79"/>
  <c r="AO351" i="79"/>
  <c r="AO179" i="79"/>
  <c r="AW120" i="79"/>
  <c r="AX120" i="79" s="1"/>
  <c r="AO60" i="79"/>
  <c r="AW237" i="79"/>
  <c r="AX237" i="79" s="1"/>
  <c r="AW133" i="79"/>
  <c r="AX133" i="79" s="1"/>
  <c r="AW140" i="79"/>
  <c r="AX140" i="79" s="1"/>
  <c r="AO252" i="79"/>
  <c r="AO130" i="79"/>
  <c r="AO412" i="79"/>
  <c r="AO332" i="79"/>
  <c r="AW205" i="79"/>
  <c r="AX205" i="79" s="1"/>
  <c r="AW212" i="79"/>
  <c r="AX212" i="79" s="1"/>
  <c r="AW398" i="79"/>
  <c r="AX398" i="79" s="1"/>
  <c r="AO66" i="79"/>
  <c r="AW124" i="79"/>
  <c r="AX124" i="79" s="1"/>
  <c r="AO245" i="79"/>
  <c r="AW116" i="79"/>
  <c r="AX116" i="79" s="1"/>
  <c r="AW35" i="79"/>
  <c r="AX35" i="79" s="1"/>
  <c r="AP20" i="79"/>
  <c r="AP405" i="79"/>
  <c r="AW179" i="79"/>
  <c r="AX179" i="79" s="1"/>
  <c r="AO152" i="79"/>
  <c r="AW34" i="79"/>
  <c r="AX34" i="79" s="1"/>
  <c r="AW206" i="79"/>
  <c r="AX206" i="79" s="1"/>
  <c r="AW53" i="79"/>
  <c r="AX53" i="79" s="1"/>
  <c r="AW147" i="79"/>
  <c r="AX147" i="79" s="1"/>
  <c r="J528" i="79"/>
  <c r="AO71" i="79"/>
  <c r="AW29" i="79"/>
  <c r="AX29" i="79" s="1"/>
  <c r="AO241" i="79"/>
  <c r="AO154" i="79"/>
  <c r="AO293" i="79"/>
  <c r="AO296" i="79"/>
  <c r="AW166" i="79"/>
  <c r="AX166" i="79" s="1"/>
  <c r="AW188" i="79"/>
  <c r="AX188" i="79" s="1"/>
  <c r="AW334" i="79"/>
  <c r="AX334" i="79" s="1"/>
  <c r="AW515" i="79"/>
  <c r="AX515" i="79" s="1"/>
  <c r="AW71" i="79"/>
  <c r="AX71" i="79" s="1"/>
  <c r="AW435" i="79"/>
  <c r="AX435" i="79" s="1"/>
  <c r="AO516" i="79"/>
  <c r="AW365" i="79"/>
  <c r="AX365" i="79" s="1"/>
  <c r="AW69" i="79"/>
  <c r="AX69" i="79" s="1"/>
  <c r="AW483" i="79"/>
  <c r="AX483" i="79" s="1"/>
  <c r="AW25" i="79"/>
  <c r="AX25" i="79" s="1"/>
  <c r="AW457" i="79"/>
  <c r="AX457" i="79" s="1"/>
  <c r="AW516" i="79"/>
  <c r="AX516" i="79" s="1"/>
  <c r="AO260" i="79"/>
  <c r="AW340" i="79"/>
  <c r="AX340" i="79" s="1"/>
  <c r="AP21" i="79"/>
  <c r="AW10" i="79"/>
  <c r="AX10" i="79" s="1"/>
  <c r="AW252" i="79"/>
  <c r="AX252" i="79" s="1"/>
  <c r="AP280" i="79"/>
  <c r="AP168" i="79"/>
  <c r="AW363" i="79"/>
  <c r="AX363" i="79" s="1"/>
  <c r="AW44" i="79"/>
  <c r="AX44" i="79" s="1"/>
  <c r="AW207" i="79"/>
  <c r="AX207" i="79" s="1"/>
  <c r="W525" i="79"/>
  <c r="AO333" i="79"/>
  <c r="AO387" i="79"/>
  <c r="AO229" i="79"/>
  <c r="AW439" i="79"/>
  <c r="AX439" i="79" s="1"/>
  <c r="AO363" i="79"/>
  <c r="AO265" i="79"/>
  <c r="AW518" i="79"/>
  <c r="AX518" i="79" s="1"/>
  <c r="AW224" i="79"/>
  <c r="AX224" i="79" s="1"/>
  <c r="AW330" i="79"/>
  <c r="AX330" i="79" s="1"/>
  <c r="AW314" i="79"/>
  <c r="AX314" i="79" s="1"/>
  <c r="AW72" i="79"/>
  <c r="AX72" i="79" s="1"/>
  <c r="AW67" i="79"/>
  <c r="AX67" i="79" s="1"/>
  <c r="AW420" i="79"/>
  <c r="AX420" i="79" s="1"/>
  <c r="AW290" i="79"/>
  <c r="AX290" i="79" s="1"/>
  <c r="AO25" i="79"/>
  <c r="AP483" i="79"/>
  <c r="AW84" i="79"/>
  <c r="AX84" i="79" s="1"/>
  <c r="AO452" i="79"/>
  <c r="AO244" i="79"/>
  <c r="AW261" i="79"/>
  <c r="AX261" i="79" s="1"/>
  <c r="AP115" i="79"/>
  <c r="AP86" i="79"/>
  <c r="AO57" i="79"/>
  <c r="AO519" i="79"/>
  <c r="AW135" i="79"/>
  <c r="AX135" i="79" s="1"/>
  <c r="AW509" i="79"/>
  <c r="AX509" i="79" s="1"/>
  <c r="AW104" i="79"/>
  <c r="AX104" i="79" s="1"/>
  <c r="AW317" i="79"/>
  <c r="AX317" i="79" s="1"/>
  <c r="AW305" i="79"/>
  <c r="AX305" i="79" s="1"/>
  <c r="AW106" i="79"/>
  <c r="AX106" i="79" s="1"/>
  <c r="AW428" i="79"/>
  <c r="AX428" i="79" s="1"/>
  <c r="AP433" i="79"/>
  <c r="AP270" i="79"/>
  <c r="AW434" i="79"/>
  <c r="AX434" i="79" s="1"/>
  <c r="AW315" i="79"/>
  <c r="AX315" i="79" s="1"/>
  <c r="AO257" i="79"/>
  <c r="AO51" i="79"/>
  <c r="AW454" i="79"/>
  <c r="AX454" i="79" s="1"/>
  <c r="AW262" i="79"/>
  <c r="AX262" i="79" s="1"/>
  <c r="AW146" i="79"/>
  <c r="AX146" i="79" s="1"/>
  <c r="J531" i="79"/>
  <c r="AO250" i="79"/>
  <c r="AP325" i="79"/>
  <c r="AO325" i="79"/>
  <c r="AO69" i="79"/>
  <c r="AW464" i="79"/>
  <c r="AX464" i="79" s="1"/>
  <c r="AO180" i="79"/>
  <c r="AO408" i="79"/>
  <c r="AW88" i="79"/>
  <c r="AX88" i="79" s="1"/>
  <c r="AO54" i="79"/>
  <c r="AO317" i="79"/>
  <c r="AO199" i="79"/>
  <c r="AO331" i="79"/>
  <c r="AO263" i="79"/>
  <c r="AO55" i="79"/>
  <c r="AW500" i="79"/>
  <c r="AX500" i="79" s="1"/>
  <c r="AW111" i="79"/>
  <c r="AX111" i="79" s="1"/>
  <c r="AW50" i="79"/>
  <c r="AX50" i="79" s="1"/>
  <c r="AW285" i="79"/>
  <c r="AX285" i="79" s="1"/>
  <c r="AW321" i="79"/>
  <c r="AX321" i="79" s="1"/>
  <c r="AW23" i="79"/>
  <c r="AX23" i="79" s="1"/>
  <c r="AO238" i="78"/>
  <c r="AO76" i="78"/>
  <c r="AO78" i="78"/>
  <c r="AO44" i="78"/>
  <c r="AP96" i="78"/>
  <c r="AO225" i="78"/>
  <c r="AO206" i="78"/>
  <c r="AP41" i="78"/>
  <c r="AP158" i="78"/>
  <c r="AP192" i="78"/>
  <c r="AO101" i="78"/>
  <c r="AO97" i="78"/>
  <c r="AO123" i="78"/>
  <c r="AP218" i="78"/>
  <c r="AP234" i="78"/>
  <c r="AP152" i="78"/>
  <c r="AP210" i="78"/>
  <c r="AW55" i="78"/>
  <c r="AX55" i="78" s="1"/>
  <c r="AO220" i="78"/>
  <c r="AO11" i="78"/>
  <c r="AW164" i="78"/>
  <c r="AX164" i="78" s="1"/>
  <c r="AW240" i="78"/>
  <c r="AX240" i="78" s="1"/>
  <c r="AW38" i="78"/>
  <c r="AX38" i="78" s="1"/>
  <c r="AO95" i="78"/>
  <c r="AW206" i="78"/>
  <c r="AX206" i="78" s="1"/>
  <c r="AP172" i="78"/>
  <c r="AW76" i="78"/>
  <c r="AX76" i="78" s="1"/>
  <c r="AW91" i="78"/>
  <c r="AX91" i="78" s="1"/>
  <c r="AP184" i="78"/>
  <c r="AP203" i="78"/>
  <c r="AO21" i="78"/>
  <c r="AW210" i="78"/>
  <c r="AX210" i="78" s="1"/>
  <c r="AW85" i="78"/>
  <c r="AX85" i="78" s="1"/>
  <c r="AP144" i="78"/>
  <c r="AP253" i="78" s="1"/>
  <c r="AW28" i="78"/>
  <c r="AX28" i="78" s="1"/>
  <c r="AO127" i="78"/>
  <c r="AO174" i="78"/>
  <c r="AW113" i="78"/>
  <c r="AX113" i="78" s="1"/>
  <c r="AO60" i="78"/>
  <c r="AO23" i="78"/>
  <c r="AO69" i="78"/>
  <c r="AO246" i="78" s="1"/>
  <c r="AW137" i="78"/>
  <c r="AX137" i="78" s="1"/>
  <c r="AW184" i="78"/>
  <c r="AX184" i="78" s="1"/>
  <c r="AO142" i="78"/>
  <c r="W246" i="78"/>
  <c r="AW165" i="78"/>
  <c r="AX165" i="78" s="1"/>
  <c r="X251" i="78"/>
  <c r="AW46" i="78"/>
  <c r="AX46" i="78" s="1"/>
  <c r="AP175" i="78"/>
  <c r="AW44" i="78"/>
  <c r="AX44" i="78" s="1"/>
  <c r="AO112" i="78"/>
  <c r="AP232" i="78"/>
  <c r="AO110" i="78"/>
  <c r="AO121" i="78"/>
  <c r="AO160" i="78"/>
  <c r="AO20" i="78"/>
  <c r="AP108" i="78"/>
  <c r="AP37" i="78"/>
  <c r="AW104" i="78"/>
  <c r="AX104" i="78" s="1"/>
  <c r="AW125" i="78"/>
  <c r="AX125" i="78" s="1"/>
  <c r="AP14" i="78"/>
  <c r="AW32" i="78"/>
  <c r="AX32" i="78" s="1"/>
  <c r="AW182" i="78"/>
  <c r="AX182" i="78" s="1"/>
  <c r="Z248" i="78"/>
  <c r="AP189" i="78"/>
  <c r="AP35" i="78"/>
  <c r="AP250" i="78" s="1"/>
  <c r="AP53" i="78"/>
  <c r="AW169" i="78"/>
  <c r="AX169" i="78" s="1"/>
  <c r="AW112" i="78"/>
  <c r="AX112" i="78" s="1"/>
  <c r="AW220" i="78"/>
  <c r="AX220" i="78" s="1"/>
  <c r="AW33" i="78"/>
  <c r="AX33" i="78" s="1"/>
  <c r="AO52" i="78"/>
  <c r="AO12" i="78"/>
  <c r="AW178" i="78"/>
  <c r="AX178" i="78" s="1"/>
  <c r="AW52" i="78"/>
  <c r="AX52" i="78" s="1"/>
  <c r="AW238" i="78"/>
  <c r="AX238" i="78" s="1"/>
  <c r="AW173" i="78"/>
  <c r="AX173" i="78" s="1"/>
  <c r="AO154" i="78"/>
  <c r="AP74" i="78"/>
  <c r="AO74" i="78"/>
  <c r="AW214" i="78"/>
  <c r="AX214" i="78" s="1"/>
  <c r="AW81" i="78"/>
  <c r="AX81" i="78" s="1"/>
  <c r="AP9" i="78"/>
  <c r="AO9" i="78"/>
  <c r="AP208" i="78"/>
  <c r="AO223" i="78"/>
  <c r="AP10" i="78"/>
  <c r="AO10" i="78"/>
  <c r="AW235" i="78"/>
  <c r="AX235" i="78" s="1"/>
  <c r="AO205" i="78"/>
  <c r="AW174" i="78"/>
  <c r="AX174" i="78" s="1"/>
  <c r="AW102" i="78"/>
  <c r="AX102" i="78" s="1"/>
  <c r="AP59" i="78"/>
  <c r="AO59" i="78"/>
  <c r="AO118" i="78"/>
  <c r="AO67" i="78"/>
  <c r="AW77" i="78"/>
  <c r="AX77" i="78" s="1"/>
  <c r="AW80" i="78"/>
  <c r="AX80" i="78" s="1"/>
  <c r="AW110" i="78"/>
  <c r="AX110" i="78" s="1"/>
  <c r="AO115" i="78"/>
  <c r="AW217" i="78"/>
  <c r="AX217" i="78" s="1"/>
  <c r="AW11" i="78"/>
  <c r="AX11" i="78" s="1"/>
  <c r="AO80" i="78"/>
  <c r="AP230" i="78"/>
  <c r="AP236" i="78"/>
  <c r="AO146" i="78"/>
  <c r="AO180" i="78"/>
  <c r="AO25" i="78"/>
  <c r="AP29" i="78"/>
  <c r="AP247" i="78" s="1"/>
  <c r="AO29" i="78"/>
  <c r="AP217" i="78"/>
  <c r="AP125" i="78"/>
  <c r="AW170" i="78"/>
  <c r="AX170" i="78" s="1"/>
  <c r="AO89" i="78"/>
  <c r="AP19" i="78"/>
  <c r="AW207" i="78"/>
  <c r="AX207" i="78" s="1"/>
  <c r="AP91" i="78"/>
  <c r="AP139" i="78"/>
  <c r="AO139" i="78"/>
  <c r="AW103" i="78"/>
  <c r="AX103" i="78" s="1"/>
  <c r="AW222" i="78"/>
  <c r="AX222" i="78" s="1"/>
  <c r="AP17" i="78"/>
  <c r="AO17" i="78"/>
  <c r="AO100" i="78"/>
  <c r="AW226" i="78"/>
  <c r="AX226" i="78" s="1"/>
  <c r="AO39" i="78"/>
  <c r="AO98" i="78"/>
  <c r="AP66" i="77"/>
  <c r="AO41" i="77"/>
  <c r="AW103" i="77"/>
  <c r="AX103" i="77" s="1"/>
  <c r="AW124" i="77"/>
  <c r="AX124" i="77" s="1"/>
  <c r="AO137" i="77"/>
  <c r="X155" i="77"/>
  <c r="AO118" i="77"/>
  <c r="AO138" i="77"/>
  <c r="AO94" i="77"/>
  <c r="AO96" i="77"/>
  <c r="W152" i="77"/>
  <c r="AW15" i="77"/>
  <c r="AX15" i="77" s="1"/>
  <c r="AP122" i="77"/>
  <c r="AW127" i="77"/>
  <c r="AX127" i="77" s="1"/>
  <c r="AO69" i="77"/>
  <c r="AO19" i="77"/>
  <c r="AO120" i="77"/>
  <c r="AP98" i="77"/>
  <c r="AW26" i="77"/>
  <c r="AX26" i="77" s="1"/>
  <c r="AW132" i="77"/>
  <c r="AX132" i="77" s="1"/>
  <c r="AW121" i="77"/>
  <c r="AX121" i="77" s="1"/>
  <c r="AO93" i="77"/>
  <c r="AW95" i="77"/>
  <c r="AX95" i="77" s="1"/>
  <c r="AO81" i="77"/>
  <c r="AO71" i="77"/>
  <c r="X148" i="77"/>
  <c r="AW82" i="77"/>
  <c r="AX82" i="77" s="1"/>
  <c r="AO129" i="77"/>
  <c r="AO70" i="77"/>
  <c r="AW72" i="77"/>
  <c r="AX72" i="77" s="1"/>
  <c r="AW91" i="77"/>
  <c r="AX91" i="77" s="1"/>
  <c r="W148" i="77"/>
  <c r="AO25" i="77"/>
  <c r="AO139" i="77"/>
  <c r="AW118" i="77"/>
  <c r="AX118" i="77" s="1"/>
  <c r="AW133" i="77"/>
  <c r="AX133" i="77" s="1"/>
  <c r="AW31" i="77"/>
  <c r="AX31" i="77" s="1"/>
  <c r="W155" i="77"/>
  <c r="AO113" i="77"/>
  <c r="AW30" i="77"/>
  <c r="AX30" i="77" s="1"/>
  <c r="AO60" i="77"/>
  <c r="AO112" i="77"/>
  <c r="AO88" i="77"/>
  <c r="AW65" i="77"/>
  <c r="AX65" i="77" s="1"/>
  <c r="AW138" i="77"/>
  <c r="AX138" i="77" s="1"/>
  <c r="AW47" i="77"/>
  <c r="AX47" i="77" s="1"/>
  <c r="AO75" i="77"/>
  <c r="AO99" i="77"/>
  <c r="AW123" i="77"/>
  <c r="AX123" i="77" s="1"/>
  <c r="AW49" i="77"/>
  <c r="AX49" i="77" s="1"/>
  <c r="AP424" i="79"/>
  <c r="AO12" i="79"/>
  <c r="AW444" i="79"/>
  <c r="AX444" i="79" s="1"/>
  <c r="AW411" i="79"/>
  <c r="AX411" i="79" s="1"/>
  <c r="AW489" i="79"/>
  <c r="AX489" i="79" s="1"/>
  <c r="AW427" i="79"/>
  <c r="AX427" i="79" s="1"/>
  <c r="AO289" i="79"/>
  <c r="AW327" i="79"/>
  <c r="AX327" i="79" s="1"/>
  <c r="AO314" i="79"/>
  <c r="AW284" i="79"/>
  <c r="AX284" i="79" s="1"/>
  <c r="AW75" i="79"/>
  <c r="AX75" i="79" s="1"/>
  <c r="AO515" i="79"/>
  <c r="AW491" i="79"/>
  <c r="AX491" i="79" s="1"/>
  <c r="AW47" i="79"/>
  <c r="AX47" i="79" s="1"/>
  <c r="AW499" i="79"/>
  <c r="AX499" i="79" s="1"/>
  <c r="AO455" i="79"/>
  <c r="AO335" i="79"/>
  <c r="AO292" i="79"/>
  <c r="AO253" i="79"/>
  <c r="AO536" i="79" s="1"/>
  <c r="AW15" i="79"/>
  <c r="AX15" i="79" s="1"/>
  <c r="AO442" i="79"/>
  <c r="AW377" i="79"/>
  <c r="AX377" i="79" s="1"/>
  <c r="AW338" i="79"/>
  <c r="AX338" i="79" s="1"/>
  <c r="AW455" i="79"/>
  <c r="AX455" i="79" s="1"/>
  <c r="AP420" i="79"/>
  <c r="AW346" i="79"/>
  <c r="AX346" i="79" s="1"/>
  <c r="AW316" i="79"/>
  <c r="AX316" i="79" s="1"/>
  <c r="AW371" i="79"/>
  <c r="AX371" i="79" s="1"/>
  <c r="AW269" i="79"/>
  <c r="AX269" i="79" s="1"/>
  <c r="AW253" i="79"/>
  <c r="AX253" i="79" s="1"/>
  <c r="AW426" i="79"/>
  <c r="AX426" i="79" s="1"/>
  <c r="AW329" i="79"/>
  <c r="AX329" i="79" s="1"/>
  <c r="AW210" i="79"/>
  <c r="AX210" i="79" s="1"/>
  <c r="AW482" i="79"/>
  <c r="AX482" i="79" s="1"/>
  <c r="AW155" i="79"/>
  <c r="AX155" i="79" s="1"/>
  <c r="AO83" i="79"/>
  <c r="AW202" i="79"/>
  <c r="AX202" i="79" s="1"/>
  <c r="AW96" i="79"/>
  <c r="AX96" i="79" s="1"/>
  <c r="AW123" i="79"/>
  <c r="AX123" i="79" s="1"/>
  <c r="AW83" i="79"/>
  <c r="AX83" i="79" s="1"/>
  <c r="AW474" i="79"/>
  <c r="AX474" i="79" s="1"/>
  <c r="AO359" i="79"/>
  <c r="AW348" i="79"/>
  <c r="AX348" i="79" s="1"/>
  <c r="AW181" i="79"/>
  <c r="AX181" i="79" s="1"/>
  <c r="AO261" i="79"/>
  <c r="AW193" i="79"/>
  <c r="AX193" i="79" s="1"/>
  <c r="AO181" i="79"/>
  <c r="AW423" i="79"/>
  <c r="AX423" i="79" s="1"/>
  <c r="AW384" i="79"/>
  <c r="AX384" i="79" s="1"/>
  <c r="AP340" i="79"/>
  <c r="AO99" i="79"/>
  <c r="AW160" i="79"/>
  <c r="AX160" i="79" s="1"/>
  <c r="AW22" i="79"/>
  <c r="AX22" i="79" s="1"/>
  <c r="AW493" i="79"/>
  <c r="AX493" i="79" s="1"/>
  <c r="AW157" i="79"/>
  <c r="AX157" i="79" s="1"/>
  <c r="AW504" i="79"/>
  <c r="AX504" i="79" s="1"/>
  <c r="AW86" i="79"/>
  <c r="AX86" i="79" s="1"/>
  <c r="AW473" i="79"/>
  <c r="AX473" i="79" s="1"/>
  <c r="AW102" i="79"/>
  <c r="AX102" i="79" s="1"/>
  <c r="AW77" i="79"/>
  <c r="AX77" i="79" s="1"/>
  <c r="AO35" i="79"/>
  <c r="AO10" i="79"/>
  <c r="AO441" i="79"/>
  <c r="AW397" i="79"/>
  <c r="AX397" i="79" s="1"/>
  <c r="AP304" i="79"/>
  <c r="AW199" i="79"/>
  <c r="AX199" i="79" s="1"/>
  <c r="AW139" i="79"/>
  <c r="AX139" i="79" s="1"/>
  <c r="AP59" i="79"/>
  <c r="AW11" i="79"/>
  <c r="AX11" i="79" s="1"/>
  <c r="AW486" i="79"/>
  <c r="AX486" i="79" s="1"/>
  <c r="AW195" i="79"/>
  <c r="AX195" i="79" s="1"/>
  <c r="AW94" i="79"/>
  <c r="AX94" i="79" s="1"/>
  <c r="AW507" i="79"/>
  <c r="AX507" i="79" s="1"/>
  <c r="AW461" i="79"/>
  <c r="AX461" i="79" s="1"/>
  <c r="AW447" i="79"/>
  <c r="AX447" i="79" s="1"/>
  <c r="AW419" i="79"/>
  <c r="AX419" i="79" s="1"/>
  <c r="AW328" i="79"/>
  <c r="AX328" i="79" s="1"/>
  <c r="AP240" i="79"/>
  <c r="AW163" i="79"/>
  <c r="AX163" i="79" s="1"/>
  <c r="AW81" i="79"/>
  <c r="AX81" i="79" s="1"/>
  <c r="AP513" i="79"/>
  <c r="AP422" i="79"/>
  <c r="AW241" i="79"/>
  <c r="AX241" i="79" s="1"/>
  <c r="AW101" i="79"/>
  <c r="AX101" i="79" s="1"/>
  <c r="AP9" i="79"/>
  <c r="AP299" i="79"/>
  <c r="AP206" i="79"/>
  <c r="AP146" i="79"/>
  <c r="AW418" i="79"/>
  <c r="AX418" i="79" s="1"/>
  <c r="AW344" i="79"/>
  <c r="AX344" i="79" s="1"/>
  <c r="AW281" i="79"/>
  <c r="AX281" i="79" s="1"/>
  <c r="AW128" i="79"/>
  <c r="AX128" i="79" s="1"/>
  <c r="AW73" i="79"/>
  <c r="AX73" i="79" s="1"/>
  <c r="AO24" i="79"/>
  <c r="AW347" i="79"/>
  <c r="AX347" i="79" s="1"/>
  <c r="AW300" i="79"/>
  <c r="AX300" i="79" s="1"/>
  <c r="AW273" i="79"/>
  <c r="AX273" i="79" s="1"/>
  <c r="AW219" i="79"/>
  <c r="AX219" i="79" s="1"/>
  <c r="AW159" i="79"/>
  <c r="AX159" i="79" s="1"/>
  <c r="AW105" i="79"/>
  <c r="AX105" i="79" s="1"/>
  <c r="AW443" i="79"/>
  <c r="AX443" i="79" s="1"/>
  <c r="AW448" i="79"/>
  <c r="AX448" i="79" s="1"/>
  <c r="AW378" i="79"/>
  <c r="AX378" i="79" s="1"/>
  <c r="AW310" i="79"/>
  <c r="AX310" i="79" s="1"/>
  <c r="AW228" i="79"/>
  <c r="AX228" i="79" s="1"/>
  <c r="AS528" i="79"/>
  <c r="AO531" i="79"/>
  <c r="X535" i="79"/>
  <c r="AT537" i="79"/>
  <c r="AT532" i="79"/>
  <c r="J532" i="79"/>
  <c r="X538" i="79"/>
  <c r="X525" i="79"/>
  <c r="J538" i="79"/>
  <c r="J525" i="79"/>
  <c r="J536" i="79"/>
  <c r="AS530" i="79"/>
  <c r="Z528" i="79"/>
  <c r="AS536" i="79"/>
  <c r="Z529" i="79"/>
  <c r="AT528" i="79"/>
  <c r="Z535" i="79"/>
  <c r="Z537" i="79"/>
  <c r="Z532" i="79"/>
  <c r="AW291" i="79"/>
  <c r="AX291" i="79" s="1"/>
  <c r="AW388" i="79"/>
  <c r="AX388" i="79" s="1"/>
  <c r="AW345" i="79"/>
  <c r="AX345" i="79" s="1"/>
  <c r="AW485" i="79"/>
  <c r="AX485" i="79" s="1"/>
  <c r="AW395" i="79"/>
  <c r="AX395" i="79" s="1"/>
  <c r="AW307" i="79"/>
  <c r="AX307" i="79" s="1"/>
  <c r="AW312" i="79"/>
  <c r="AX312" i="79" s="1"/>
  <c r="AW203" i="79"/>
  <c r="AX203" i="79" s="1"/>
  <c r="AW131" i="79"/>
  <c r="AX131" i="79" s="1"/>
  <c r="AP251" i="79"/>
  <c r="AW136" i="79"/>
  <c r="AX136" i="79" s="1"/>
  <c r="AP68" i="79"/>
  <c r="AW33" i="79"/>
  <c r="AX33" i="79" s="1"/>
  <c r="AW512" i="79"/>
  <c r="AX512" i="79" s="1"/>
  <c r="AW445" i="79"/>
  <c r="AX445" i="79" s="1"/>
  <c r="AW410" i="79"/>
  <c r="AX410" i="79" s="1"/>
  <c r="AW335" i="79"/>
  <c r="AX335" i="79" s="1"/>
  <c r="AW358" i="79"/>
  <c r="AX358" i="79" s="1"/>
  <c r="AW313" i="79"/>
  <c r="AX313" i="79" s="1"/>
  <c r="AW475" i="79"/>
  <c r="AX475" i="79" s="1"/>
  <c r="AW361" i="79"/>
  <c r="AX361" i="79" s="1"/>
  <c r="AP269" i="79"/>
  <c r="AW391" i="79"/>
  <c r="AX391" i="79" s="1"/>
  <c r="AW218" i="79"/>
  <c r="AX218" i="79" s="1"/>
  <c r="AW66" i="79"/>
  <c r="AX66" i="79" s="1"/>
  <c r="AP155" i="79"/>
  <c r="AP528" i="79" s="1"/>
  <c r="AW31" i="79"/>
  <c r="AX31" i="79" s="1"/>
  <c r="AW180" i="79"/>
  <c r="AX180" i="79" s="1"/>
  <c r="AW198" i="79"/>
  <c r="AX198" i="79" s="1"/>
  <c r="AW117" i="79"/>
  <c r="AX117" i="79" s="1"/>
  <c r="AW522" i="79"/>
  <c r="AX522" i="79" s="1"/>
  <c r="AP402" i="79"/>
  <c r="AP413" i="79"/>
  <c r="AO348" i="79"/>
  <c r="AW230" i="79"/>
  <c r="AX230" i="79" s="1"/>
  <c r="AO193" i="79"/>
  <c r="AW402" i="79"/>
  <c r="AX402" i="79" s="1"/>
  <c r="AW260" i="79"/>
  <c r="AX260" i="79" s="1"/>
  <c r="AW192" i="79"/>
  <c r="AX192" i="79" s="1"/>
  <c r="AW244" i="79"/>
  <c r="AX244" i="79" s="1"/>
  <c r="AW408" i="79"/>
  <c r="AX408" i="79" s="1"/>
  <c r="AW359" i="79"/>
  <c r="AX359" i="79" s="1"/>
  <c r="AW245" i="79"/>
  <c r="AX245" i="79" s="1"/>
  <c r="AP161" i="79"/>
  <c r="AO160" i="79"/>
  <c r="AO534" i="79" s="1"/>
  <c r="AO121" i="79"/>
  <c r="AO530" i="79" s="1"/>
  <c r="AP102" i="79"/>
  <c r="AO29" i="79"/>
  <c r="AP493" i="79"/>
  <c r="AO484" i="79"/>
  <c r="AW125" i="79"/>
  <c r="AX125" i="79" s="1"/>
  <c r="AW162" i="79"/>
  <c r="AX162" i="79" s="1"/>
  <c r="AW519" i="79"/>
  <c r="AX519" i="79" s="1"/>
  <c r="AW466" i="79"/>
  <c r="AX466" i="79" s="1"/>
  <c r="AW115" i="79"/>
  <c r="AX115" i="79" s="1"/>
  <c r="AW64" i="79"/>
  <c r="AX64" i="79" s="1"/>
  <c r="AW21" i="79"/>
  <c r="AX21" i="79" s="1"/>
  <c r="AW484" i="79"/>
  <c r="AX484" i="79" s="1"/>
  <c r="AW387" i="79"/>
  <c r="AX387" i="79" s="1"/>
  <c r="AW294" i="79"/>
  <c r="AX294" i="79" s="1"/>
  <c r="AW43" i="79"/>
  <c r="AX43" i="79" s="1"/>
  <c r="AW472" i="79"/>
  <c r="AX472" i="79" s="1"/>
  <c r="AP349" i="79"/>
  <c r="AP176" i="79"/>
  <c r="AP70" i="79"/>
  <c r="AP530" i="79" s="1"/>
  <c r="AW38" i="79"/>
  <c r="AX38" i="79" s="1"/>
  <c r="AW441" i="79"/>
  <c r="AX441" i="79" s="1"/>
  <c r="AW414" i="79"/>
  <c r="AX414" i="79" s="1"/>
  <c r="AW229" i="79"/>
  <c r="AX229" i="79" s="1"/>
  <c r="AW130" i="79"/>
  <c r="AX130" i="79" s="1"/>
  <c r="AW298" i="79"/>
  <c r="AX298" i="79" s="1"/>
  <c r="AW154" i="79"/>
  <c r="AX154" i="79" s="1"/>
  <c r="AW521" i="79"/>
  <c r="AX521" i="79" s="1"/>
  <c r="AP443" i="79"/>
  <c r="AP416" i="79"/>
  <c r="AP344" i="79"/>
  <c r="AP286" i="79"/>
  <c r="AP238" i="79"/>
  <c r="AP174" i="79"/>
  <c r="AP128" i="79"/>
  <c r="AW416" i="79"/>
  <c r="AX416" i="79" s="1"/>
  <c r="AW299" i="79"/>
  <c r="AX299" i="79" s="1"/>
  <c r="AW231" i="79"/>
  <c r="AX231" i="79" s="1"/>
  <c r="AW152" i="79"/>
  <c r="AX152" i="79" s="1"/>
  <c r="AW417" i="79"/>
  <c r="AX417" i="79" s="1"/>
  <c r="AW45" i="79"/>
  <c r="AX45" i="79" s="1"/>
  <c r="AW36" i="79"/>
  <c r="AX36" i="79" s="1"/>
  <c r="AW24" i="79"/>
  <c r="AX24" i="79" s="1"/>
  <c r="AW364" i="79"/>
  <c r="AX364" i="79" s="1"/>
  <c r="AW287" i="79"/>
  <c r="AX287" i="79" s="1"/>
  <c r="AW238" i="79"/>
  <c r="AX238" i="79" s="1"/>
  <c r="AW168" i="79"/>
  <c r="AX168" i="79" s="1"/>
  <c r="AW113" i="79"/>
  <c r="AX113" i="79" s="1"/>
  <c r="AW170" i="79"/>
  <c r="AX170" i="79" s="1"/>
  <c r="AW118" i="79"/>
  <c r="AX118" i="79" s="1"/>
  <c r="W531" i="79"/>
  <c r="J535" i="79"/>
  <c r="Z536" i="79"/>
  <c r="X530" i="79"/>
  <c r="W535" i="79"/>
  <c r="W536" i="79"/>
  <c r="AS533" i="79"/>
  <c r="X529" i="79"/>
  <c r="AS534" i="79"/>
  <c r="AS529" i="79"/>
  <c r="Z538" i="79"/>
  <c r="Z525" i="79"/>
  <c r="J534" i="79"/>
  <c r="AS538" i="79"/>
  <c r="AP536" i="79"/>
  <c r="AW343" i="79"/>
  <c r="AX343" i="79" s="1"/>
  <c r="AW292" i="79"/>
  <c r="AX292" i="79" s="1"/>
  <c r="AW450" i="79"/>
  <c r="AX450" i="79" s="1"/>
  <c r="AW462" i="79"/>
  <c r="AX462" i="79" s="1"/>
  <c r="AW357" i="79"/>
  <c r="AX357" i="79" s="1"/>
  <c r="AO312" i="79"/>
  <c r="AW250" i="79"/>
  <c r="AX250" i="79" s="1"/>
  <c r="AW196" i="79"/>
  <c r="AX196" i="79" s="1"/>
  <c r="AO114" i="79"/>
  <c r="AP28" i="79"/>
  <c r="AW95" i="79"/>
  <c r="AX95" i="79" s="1"/>
  <c r="AW114" i="79"/>
  <c r="AX114" i="79" s="1"/>
  <c r="AW100" i="79"/>
  <c r="AX100" i="79" s="1"/>
  <c r="AW506" i="79"/>
  <c r="AX506" i="79" s="1"/>
  <c r="AW404" i="79"/>
  <c r="AX404" i="79" s="1"/>
  <c r="AW354" i="79"/>
  <c r="AX354" i="79" s="1"/>
  <c r="AW436" i="79"/>
  <c r="AX436" i="79" s="1"/>
  <c r="AW399" i="79"/>
  <c r="AX399" i="79" s="1"/>
  <c r="AW355" i="79"/>
  <c r="AX355" i="79" s="1"/>
  <c r="AW471" i="79"/>
  <c r="AX471" i="79" s="1"/>
  <c r="AP360" i="79"/>
  <c r="AW268" i="79"/>
  <c r="AX268" i="79" s="1"/>
  <c r="AW247" i="79"/>
  <c r="AX247" i="79" s="1"/>
  <c r="AW376" i="79"/>
  <c r="AX376" i="79" s="1"/>
  <c r="AO246" i="79"/>
  <c r="AW215" i="79"/>
  <c r="AX215" i="79" s="1"/>
  <c r="AW98" i="79"/>
  <c r="AX98" i="79" s="1"/>
  <c r="AW12" i="79"/>
  <c r="AX12" i="79" s="1"/>
  <c r="AW167" i="79"/>
  <c r="AX167" i="79" s="1"/>
  <c r="AW80" i="79"/>
  <c r="AX80" i="79" s="1"/>
  <c r="AW191" i="79"/>
  <c r="AX191" i="79" s="1"/>
  <c r="AW61" i="79"/>
  <c r="AX61" i="79" s="1"/>
  <c r="AW520" i="79"/>
  <c r="AX520" i="79" s="1"/>
  <c r="AW469" i="79"/>
  <c r="AX469" i="79" s="1"/>
  <c r="AW401" i="79"/>
  <c r="AX401" i="79" s="1"/>
  <c r="AW368" i="79"/>
  <c r="AX368" i="79" s="1"/>
  <c r="AW297" i="79"/>
  <c r="AX297" i="79" s="1"/>
  <c r="AW390" i="79"/>
  <c r="AX390" i="79" s="1"/>
  <c r="AP125" i="79"/>
  <c r="AW46" i="79"/>
  <c r="AX46" i="79" s="1"/>
  <c r="AW13" i="79"/>
  <c r="AX13" i="79" s="1"/>
  <c r="AW161" i="79"/>
  <c r="AX161" i="79" s="1"/>
  <c r="AP112" i="79"/>
  <c r="AW87" i="79"/>
  <c r="AX87" i="79" s="1"/>
  <c r="AW342" i="79"/>
  <c r="AX342" i="79" s="1"/>
  <c r="AW267" i="79"/>
  <c r="AX267" i="79" s="1"/>
  <c r="AW175" i="79"/>
  <c r="AX175" i="79" s="1"/>
  <c r="AW41" i="79"/>
  <c r="AX41" i="79" s="1"/>
  <c r="AW432" i="79"/>
  <c r="AX432" i="79" s="1"/>
  <c r="AP319" i="79"/>
  <c r="AW234" i="79"/>
  <c r="AX234" i="79" s="1"/>
  <c r="AW60" i="79"/>
  <c r="AX60" i="79" s="1"/>
  <c r="AP490" i="79"/>
  <c r="AP531" i="79" s="1"/>
  <c r="AP465" i="79"/>
  <c r="AW375" i="79"/>
  <c r="AX375" i="79" s="1"/>
  <c r="AW272" i="79"/>
  <c r="AX272" i="79" s="1"/>
  <c r="AP109" i="79"/>
  <c r="AW495" i="79"/>
  <c r="AX495" i="79" s="1"/>
  <c r="AP379" i="79"/>
  <c r="AP283" i="79"/>
  <c r="AP190" i="79"/>
  <c r="AP138" i="79"/>
  <c r="AW58" i="79"/>
  <c r="AX58" i="79" s="1"/>
  <c r="AW502" i="79"/>
  <c r="AX502" i="79" s="1"/>
  <c r="AW270" i="79"/>
  <c r="AX270" i="79" s="1"/>
  <c r="AW174" i="79"/>
  <c r="AX174" i="79" s="1"/>
  <c r="AW322" i="79"/>
  <c r="AX322" i="79" s="1"/>
  <c r="AW286" i="79"/>
  <c r="AX286" i="79" s="1"/>
  <c r="AW257" i="79"/>
  <c r="AX257" i="79" s="1"/>
  <c r="AW51" i="79"/>
  <c r="AX51" i="79" s="1"/>
  <c r="AW394" i="79"/>
  <c r="AX394" i="79" s="1"/>
  <c r="AW437" i="79"/>
  <c r="AX437" i="79" s="1"/>
  <c r="AW406" i="79"/>
  <c r="AX406" i="79" s="1"/>
  <c r="AW366" i="79"/>
  <c r="AX366" i="79" s="1"/>
  <c r="AW239" i="79"/>
  <c r="AX239" i="79" s="1"/>
  <c r="W528" i="79"/>
  <c r="AT535" i="79"/>
  <c r="X537" i="79"/>
  <c r="X532" i="79"/>
  <c r="J530" i="79"/>
  <c r="AT538" i="79"/>
  <c r="AS537" i="79"/>
  <c r="AS532" i="79"/>
  <c r="AO533" i="79"/>
  <c r="Z530" i="79"/>
  <c r="J533" i="79"/>
  <c r="AP213" i="79"/>
  <c r="AW92" i="79"/>
  <c r="AX92" i="79" s="1"/>
  <c r="AW438" i="79"/>
  <c r="AX438" i="79" s="1"/>
  <c r="AW311" i="79"/>
  <c r="AX311" i="79" s="1"/>
  <c r="AW385" i="79"/>
  <c r="AX385" i="79" s="1"/>
  <c r="AW222" i="79"/>
  <c r="AX222" i="79" s="1"/>
  <c r="AW481" i="79"/>
  <c r="AX481" i="79" s="1"/>
  <c r="AO156" i="79"/>
  <c r="AP220" i="79"/>
  <c r="AW510" i="79"/>
  <c r="AX510" i="79" s="1"/>
  <c r="AP97" i="79"/>
  <c r="AW8" i="79"/>
  <c r="AX8" i="79" s="1"/>
  <c r="AP256" i="79"/>
  <c r="AW119" i="79"/>
  <c r="AX119" i="79" s="1"/>
  <c r="AW19" i="79"/>
  <c r="AX19" i="79" s="1"/>
  <c r="AW216" i="79"/>
  <c r="AX216" i="79" s="1"/>
  <c r="AW90" i="79"/>
  <c r="AX90" i="79" s="1"/>
  <c r="AW373" i="79"/>
  <c r="AX373" i="79" s="1"/>
  <c r="AW324" i="79"/>
  <c r="AX324" i="79" s="1"/>
  <c r="AU16" i="79"/>
  <c r="AW433" i="79"/>
  <c r="AX433" i="79" s="1"/>
  <c r="AW280" i="79"/>
  <c r="AX280" i="79" s="1"/>
  <c r="AW65" i="79"/>
  <c r="AX65" i="79" s="1"/>
  <c r="AS531" i="79"/>
  <c r="AP535" i="79"/>
  <c r="J537" i="79"/>
  <c r="Z533" i="79"/>
  <c r="AT530" i="79"/>
  <c r="Z534" i="79"/>
  <c r="AP538" i="79"/>
  <c r="AS535" i="79"/>
  <c r="AO528" i="79"/>
  <c r="AU528" i="79"/>
  <c r="W533" i="79"/>
  <c r="AT529" i="79"/>
  <c r="J529" i="79"/>
  <c r="W534" i="79"/>
  <c r="W529" i="79"/>
  <c r="AS525" i="79"/>
  <c r="AO228" i="78"/>
  <c r="AW189" i="78"/>
  <c r="AX189" i="78" s="1"/>
  <c r="AW204" i="78"/>
  <c r="AX204" i="78" s="1"/>
  <c r="AW152" i="78"/>
  <c r="AX152" i="78" s="1"/>
  <c r="AW119" i="78"/>
  <c r="AX119" i="78" s="1"/>
  <c r="AW237" i="78"/>
  <c r="AX237" i="78" s="1"/>
  <c r="AW219" i="78"/>
  <c r="AX219" i="78" s="1"/>
  <c r="AO79" i="78"/>
  <c r="AW117" i="78"/>
  <c r="AX117" i="78" s="1"/>
  <c r="AO18" i="78"/>
  <c r="AO186" i="78"/>
  <c r="AP183" i="78"/>
  <c r="AW108" i="78"/>
  <c r="AX108" i="78" s="1"/>
  <c r="AP86" i="78"/>
  <c r="AW35" i="78"/>
  <c r="AX35" i="78" s="1"/>
  <c r="AO181" i="78"/>
  <c r="AO145" i="78"/>
  <c r="AW98" i="78"/>
  <c r="AX98" i="78" s="1"/>
  <c r="AW187" i="78"/>
  <c r="AX187" i="78" s="1"/>
  <c r="AW116" i="78"/>
  <c r="AX116" i="78" s="1"/>
  <c r="AW239" i="78"/>
  <c r="AX239" i="78" s="1"/>
  <c r="AW149" i="78"/>
  <c r="AX149" i="78" s="1"/>
  <c r="AW140" i="78"/>
  <c r="AX140" i="78" s="1"/>
  <c r="AP42" i="78"/>
  <c r="AO22" i="78"/>
  <c r="AW223" i="78"/>
  <c r="AX223" i="78" s="1"/>
  <c r="AX54" i="78"/>
  <c r="W252" i="78"/>
  <c r="AS249" i="78"/>
  <c r="AW16" i="78"/>
  <c r="AX16" i="78" s="1"/>
  <c r="AW139" i="78"/>
  <c r="AX139" i="78" s="1"/>
  <c r="AW34" i="78"/>
  <c r="AX34" i="78" s="1"/>
  <c r="AP224" i="78"/>
  <c r="AW128" i="78"/>
  <c r="AX128" i="78" s="1"/>
  <c r="AW26" i="78"/>
  <c r="AX26" i="78" s="1"/>
  <c r="AP7" i="78"/>
  <c r="AW160" i="78"/>
  <c r="AX160" i="78" s="1"/>
  <c r="AW138" i="78"/>
  <c r="AX138" i="78" s="1"/>
  <c r="AP40" i="78"/>
  <c r="AV254" i="78"/>
  <c r="AS250" i="78"/>
  <c r="X246" i="78"/>
  <c r="AS251" i="78"/>
  <c r="AW179" i="78"/>
  <c r="AX179" i="78" s="1"/>
  <c r="AW61" i="78"/>
  <c r="AX61" i="78" s="1"/>
  <c r="AP15" i="78"/>
  <c r="AP199" i="78"/>
  <c r="AW109" i="78"/>
  <c r="AX109" i="78" s="1"/>
  <c r="AW59" i="78"/>
  <c r="AX59" i="78" s="1"/>
  <c r="AW133" i="78"/>
  <c r="AX133" i="78" s="1"/>
  <c r="AW181" i="78"/>
  <c r="AX181" i="78" s="1"/>
  <c r="AW89" i="78"/>
  <c r="AX89" i="78" s="1"/>
  <c r="AP66" i="78"/>
  <c r="AW114" i="78"/>
  <c r="AX114" i="78" s="1"/>
  <c r="AW123" i="78"/>
  <c r="AX123" i="78" s="1"/>
  <c r="AW65" i="78"/>
  <c r="AX65" i="78" s="1"/>
  <c r="AW142" i="78"/>
  <c r="AX142" i="78" s="1"/>
  <c r="AS245" i="78"/>
  <c r="AS248" i="78"/>
  <c r="Z253" i="78"/>
  <c r="Z250" i="78"/>
  <c r="AP248" i="78"/>
  <c r="AW156" i="78"/>
  <c r="AX156" i="78" s="1"/>
  <c r="AO45" i="78"/>
  <c r="J255" i="78"/>
  <c r="AO237" i="78"/>
  <c r="AO226" i="78"/>
  <c r="AO214" i="78"/>
  <c r="AO161" i="78"/>
  <c r="AO135" i="78"/>
  <c r="AO113" i="78"/>
  <c r="AO103" i="78"/>
  <c r="AO204" i="78"/>
  <c r="AP169" i="78"/>
  <c r="AO166" i="78"/>
  <c r="AP124" i="78"/>
  <c r="AO119" i="78"/>
  <c r="AP49" i="78"/>
  <c r="AO48" i="78"/>
  <c r="AP167" i="78"/>
  <c r="AO162" i="78"/>
  <c r="AP137" i="78"/>
  <c r="AW78" i="78"/>
  <c r="AX78" i="78" s="1"/>
  <c r="AW49" i="78"/>
  <c r="AX49" i="78" s="1"/>
  <c r="AW218" i="78"/>
  <c r="AX218" i="78" s="1"/>
  <c r="AW90" i="78"/>
  <c r="AX90" i="78" s="1"/>
  <c r="AW230" i="78"/>
  <c r="AX230" i="78" s="1"/>
  <c r="AW162" i="78"/>
  <c r="AX162" i="78" s="1"/>
  <c r="AW50" i="78"/>
  <c r="AX50" i="78" s="1"/>
  <c r="AW225" i="78"/>
  <c r="AX225" i="78" s="1"/>
  <c r="AW107" i="78"/>
  <c r="AX107" i="78" s="1"/>
  <c r="AP33" i="78"/>
  <c r="AW203" i="78"/>
  <c r="AX203" i="78" s="1"/>
  <c r="AW57" i="78"/>
  <c r="AX57" i="78" s="1"/>
  <c r="AO117" i="78"/>
  <c r="AO212" i="78"/>
  <c r="AO61" i="78"/>
  <c r="AO163" i="78"/>
  <c r="AO248" i="78" s="1"/>
  <c r="AO239" i="78"/>
  <c r="AO190" i="78"/>
  <c r="AO149" i="78"/>
  <c r="AO140" i="78"/>
  <c r="AO94" i="78"/>
  <c r="AO133" i="78"/>
  <c r="AW216" i="78"/>
  <c r="AX216" i="78" s="1"/>
  <c r="AW166" i="78"/>
  <c r="AX166" i="78" s="1"/>
  <c r="AW51" i="78"/>
  <c r="AX51" i="78" s="1"/>
  <c r="AW121" i="78"/>
  <c r="AX121" i="78" s="1"/>
  <c r="AW53" i="78"/>
  <c r="AX53" i="78" s="1"/>
  <c r="AO227" i="78"/>
  <c r="AO116" i="78"/>
  <c r="AW92" i="78"/>
  <c r="AX92" i="78" s="1"/>
  <c r="AW232" i="78"/>
  <c r="AX232" i="78" s="1"/>
  <c r="AW177" i="78"/>
  <c r="AX177" i="78" s="1"/>
  <c r="AW25" i="78"/>
  <c r="AX25" i="78" s="1"/>
  <c r="AW186" i="78"/>
  <c r="AX186" i="78" s="1"/>
  <c r="AW153" i="78"/>
  <c r="AX153" i="78" s="1"/>
  <c r="AW150" i="78"/>
  <c r="AX150" i="78" s="1"/>
  <c r="J253" i="78"/>
  <c r="W254" i="78"/>
  <c r="X250" i="78"/>
  <c r="AS247" i="78"/>
  <c r="Z246" i="78"/>
  <c r="J251" i="78"/>
  <c r="AS255" i="78"/>
  <c r="Z255" i="78"/>
  <c r="Z242" i="78"/>
  <c r="AW211" i="78"/>
  <c r="AX211" i="78" s="1"/>
  <c r="AW129" i="78"/>
  <c r="AX129" i="78" s="1"/>
  <c r="AW12" i="78"/>
  <c r="AX12" i="78" s="1"/>
  <c r="AW195" i="78"/>
  <c r="AX195" i="78" s="1"/>
  <c r="AP128" i="78"/>
  <c r="AW191" i="78"/>
  <c r="AX191" i="78" s="1"/>
  <c r="AW18" i="78"/>
  <c r="AX18" i="78" s="1"/>
  <c r="AW88" i="78"/>
  <c r="AX88" i="78" s="1"/>
  <c r="AW82" i="78"/>
  <c r="AX82" i="78" s="1"/>
  <c r="AS253" i="78"/>
  <c r="AV247" i="78"/>
  <c r="AU249" i="78"/>
  <c r="AW8" i="78"/>
  <c r="AX8" i="78" s="1"/>
  <c r="AP179" i="78"/>
  <c r="AW227" i="78"/>
  <c r="AX227" i="78" s="1"/>
  <c r="AW159" i="78"/>
  <c r="AX159" i="78" s="1"/>
  <c r="AW71" i="78"/>
  <c r="AX71" i="78" s="1"/>
  <c r="AW30" i="78"/>
  <c r="AX30" i="78" s="1"/>
  <c r="J245" i="78"/>
  <c r="AU254" i="78"/>
  <c r="Z249" i="78"/>
  <c r="AW231" i="78"/>
  <c r="AX231" i="78" s="1"/>
  <c r="AW163" i="78"/>
  <c r="AX163" i="78" s="1"/>
  <c r="AP114" i="78"/>
  <c r="AW229" i="78"/>
  <c r="AX229" i="78" s="1"/>
  <c r="AW96" i="78"/>
  <c r="AX96" i="78" s="1"/>
  <c r="AW64" i="78"/>
  <c r="AX64" i="78" s="1"/>
  <c r="AP164" i="78"/>
  <c r="W245" i="78"/>
  <c r="X254" i="78"/>
  <c r="AT249" i="78"/>
  <c r="J249" i="78"/>
  <c r="X247" i="78"/>
  <c r="X255" i="78"/>
  <c r="X242" i="78"/>
  <c r="AW168" i="78"/>
  <c r="AX168" i="78" s="1"/>
  <c r="AW209" i="78"/>
  <c r="AX209" i="78" s="1"/>
  <c r="AO83" i="78"/>
  <c r="AW73" i="78"/>
  <c r="AX73" i="78" s="1"/>
  <c r="AP90" i="78"/>
  <c r="AW58" i="78"/>
  <c r="AX58" i="78" s="1"/>
  <c r="AW134" i="78"/>
  <c r="AX134" i="78" s="1"/>
  <c r="AW228" i="78"/>
  <c r="AX228" i="78" s="1"/>
  <c r="AW67" i="78"/>
  <c r="AX67" i="78" s="1"/>
  <c r="AW31" i="78"/>
  <c r="AX31" i="78" s="1"/>
  <c r="AW124" i="78"/>
  <c r="AX124" i="78" s="1"/>
  <c r="AP107" i="78"/>
  <c r="AW167" i="78"/>
  <c r="AX167" i="78" s="1"/>
  <c r="AW37" i="78"/>
  <c r="AX37" i="78" s="1"/>
  <c r="AW13" i="78"/>
  <c r="AX13" i="78" s="1"/>
  <c r="AO197" i="78"/>
  <c r="AP216" i="78"/>
  <c r="AW101" i="78"/>
  <c r="AX101" i="78" s="1"/>
  <c r="AW48" i="78"/>
  <c r="AX48" i="78" s="1"/>
  <c r="AW14" i="78"/>
  <c r="AX14" i="78" s="1"/>
  <c r="AW100" i="78"/>
  <c r="AX100" i="78" s="1"/>
  <c r="AW115" i="78"/>
  <c r="AX115" i="78" s="1"/>
  <c r="AP92" i="78"/>
  <c r="AW221" i="78"/>
  <c r="AX221" i="78" s="1"/>
  <c r="AP177" i="78"/>
  <c r="AO30" i="78"/>
  <c r="AW143" i="78"/>
  <c r="AX143" i="78" s="1"/>
  <c r="AW120" i="78"/>
  <c r="AX120" i="78" s="1"/>
  <c r="AW23" i="78"/>
  <c r="AX23" i="78" s="1"/>
  <c r="AW130" i="78"/>
  <c r="AX130" i="78" s="1"/>
  <c r="AS252" i="78"/>
  <c r="J250" i="78"/>
  <c r="W249" i="78"/>
  <c r="AW192" i="78"/>
  <c r="AX192" i="78" s="1"/>
  <c r="AP129" i="78"/>
  <c r="AW126" i="78"/>
  <c r="AX126" i="78" s="1"/>
  <c r="AW10" i="78"/>
  <c r="AX10" i="78" s="1"/>
  <c r="AW190" i="78"/>
  <c r="AX190" i="78" s="1"/>
  <c r="AW197" i="78"/>
  <c r="AX197" i="78" s="1"/>
  <c r="AU245" i="78"/>
  <c r="AV245" i="78"/>
  <c r="W250" i="78"/>
  <c r="AT246" i="78"/>
  <c r="J246" i="78"/>
  <c r="W251" i="78"/>
  <c r="AW212" i="78"/>
  <c r="AX212" i="78" s="1"/>
  <c r="AW17" i="78"/>
  <c r="AX17" i="78" s="1"/>
  <c r="AW145" i="78"/>
  <c r="AX145" i="78" s="1"/>
  <c r="AW63" i="78"/>
  <c r="AX63" i="78" s="1"/>
  <c r="AW29" i="78"/>
  <c r="AX29" i="78" s="1"/>
  <c r="AT245" i="78"/>
  <c r="J248" i="78"/>
  <c r="Z252" i="78"/>
  <c r="Z254" i="78"/>
  <c r="AW215" i="78"/>
  <c r="AX215" i="78" s="1"/>
  <c r="AW68" i="78"/>
  <c r="AX68" i="78" s="1"/>
  <c r="AW93" i="78"/>
  <c r="AX93" i="78" s="1"/>
  <c r="AW208" i="78"/>
  <c r="AX208" i="78" s="1"/>
  <c r="AW94" i="78"/>
  <c r="AX94" i="78" s="1"/>
  <c r="AW39" i="78"/>
  <c r="AX39" i="78" s="1"/>
  <c r="AW70" i="78"/>
  <c r="AX70" i="78" s="1"/>
  <c r="W248" i="78"/>
  <c r="X252" i="78"/>
  <c r="J254" i="78"/>
  <c r="J247" i="78"/>
  <c r="Z251" i="78"/>
  <c r="AU247" i="78"/>
  <c r="AW106" i="78"/>
  <c r="AX106" i="78" s="1"/>
  <c r="AW47" i="78"/>
  <c r="AX47" i="78" s="1"/>
  <c r="AU252" i="78"/>
  <c r="AP252" i="78"/>
  <c r="AO58" i="78"/>
  <c r="AW154" i="78"/>
  <c r="AX154" i="78" s="1"/>
  <c r="AW95" i="78"/>
  <c r="AX95" i="78" s="1"/>
  <c r="AW21" i="78"/>
  <c r="AX21" i="78" s="1"/>
  <c r="AW118" i="78"/>
  <c r="AX118" i="78" s="1"/>
  <c r="AW111" i="78"/>
  <c r="AX111" i="78" s="1"/>
  <c r="AW131" i="78"/>
  <c r="AX131" i="78" s="1"/>
  <c r="AW202" i="78"/>
  <c r="AX202" i="78" s="1"/>
  <c r="AW205" i="78"/>
  <c r="AX205" i="78" s="1"/>
  <c r="AW79" i="78"/>
  <c r="AX79" i="78" s="1"/>
  <c r="AW172" i="78"/>
  <c r="AX172" i="78" s="1"/>
  <c r="AO63" i="78"/>
  <c r="AW183" i="78"/>
  <c r="AX183" i="78" s="1"/>
  <c r="AW86" i="78"/>
  <c r="AX86" i="78" s="1"/>
  <c r="AW97" i="78"/>
  <c r="AX97" i="78" s="1"/>
  <c r="AO215" i="78"/>
  <c r="AW200" i="78"/>
  <c r="AX200" i="78" s="1"/>
  <c r="AW127" i="78"/>
  <c r="AX127" i="78" s="1"/>
  <c r="AW20" i="78"/>
  <c r="AX20" i="78" s="1"/>
  <c r="AW157" i="78"/>
  <c r="AX157" i="78" s="1"/>
  <c r="AW141" i="78"/>
  <c r="AX141" i="78" s="1"/>
  <c r="AW42" i="78"/>
  <c r="AX42" i="78" s="1"/>
  <c r="X253" i="78"/>
  <c r="AS254" i="78"/>
  <c r="W247" i="78"/>
  <c r="AS242" i="78"/>
  <c r="W255" i="78"/>
  <c r="W242" i="78"/>
  <c r="AW155" i="78"/>
  <c r="AX155" i="78" s="1"/>
  <c r="AW224" i="78"/>
  <c r="AX224" i="78" s="1"/>
  <c r="AW185" i="78"/>
  <c r="AX185" i="78" s="1"/>
  <c r="AW60" i="78"/>
  <c r="AX60" i="78" s="1"/>
  <c r="AW7" i="78"/>
  <c r="AX7" i="78" s="1"/>
  <c r="AW234" i="78"/>
  <c r="AX234" i="78" s="1"/>
  <c r="AW193" i="78"/>
  <c r="AX193" i="78" s="1"/>
  <c r="W253" i="78"/>
  <c r="AV249" i="78"/>
  <c r="Z247" i="78"/>
  <c r="AW72" i="78"/>
  <c r="AX72" i="78" s="1"/>
  <c r="AW15" i="78"/>
  <c r="AX15" i="78" s="1"/>
  <c r="AW199" i="78"/>
  <c r="AX199" i="78" s="1"/>
  <c r="AW84" i="78"/>
  <c r="AX84" i="78" s="1"/>
  <c r="AW22" i="78"/>
  <c r="AX22" i="78" s="1"/>
  <c r="AP245" i="78"/>
  <c r="AS246" i="78"/>
  <c r="AW105" i="78"/>
  <c r="AX105" i="78" s="1"/>
  <c r="AW66" i="78"/>
  <c r="AX66" i="78" s="1"/>
  <c r="AW151" i="78"/>
  <c r="AX151" i="78" s="1"/>
  <c r="AW146" i="78"/>
  <c r="AX146" i="78" s="1"/>
  <c r="AW180" i="78"/>
  <c r="AX180" i="78" s="1"/>
  <c r="J252" i="78"/>
  <c r="AT254" i="78"/>
  <c r="X249" i="78"/>
  <c r="AT247" i="78"/>
  <c r="AP87" i="78"/>
  <c r="AT255" i="78"/>
  <c r="AP122" i="78"/>
  <c r="AT252" i="78"/>
  <c r="J242" i="78"/>
  <c r="AW194" i="78"/>
  <c r="AX194" i="78" s="1"/>
  <c r="AP188" i="78"/>
  <c r="AP233" i="78"/>
  <c r="AP254" i="78" s="1"/>
  <c r="AP116" i="77"/>
  <c r="AP31" i="77"/>
  <c r="AO154" i="77"/>
  <c r="AS156" i="77"/>
  <c r="AT56" i="77"/>
  <c r="X152" i="77"/>
  <c r="AS149" i="77"/>
  <c r="AT97" i="77"/>
  <c r="Z148" i="77"/>
  <c r="J153" i="77"/>
  <c r="AO44" i="77"/>
  <c r="W157" i="77"/>
  <c r="W144" i="77"/>
  <c r="J148" i="77"/>
  <c r="AW45" i="77"/>
  <c r="AX45" i="77" s="1"/>
  <c r="AP51" i="77"/>
  <c r="AP95" i="77"/>
  <c r="AP65" i="77"/>
  <c r="AO86" i="77"/>
  <c r="AP119" i="77"/>
  <c r="AP147" i="77" s="1"/>
  <c r="AO105" i="77"/>
  <c r="X150" i="77"/>
  <c r="AO20" i="77"/>
  <c r="AO152" i="77" s="1"/>
  <c r="AP14" i="77"/>
  <c r="AW17" i="77"/>
  <c r="AX17" i="77" s="1"/>
  <c r="AP30" i="77"/>
  <c r="AW50" i="77"/>
  <c r="AX50" i="77" s="1"/>
  <c r="AO13" i="77"/>
  <c r="AO102" i="77"/>
  <c r="W150" i="77"/>
  <c r="X154" i="77"/>
  <c r="AO57" i="77"/>
  <c r="Z155" i="77"/>
  <c r="X156" i="77"/>
  <c r="AO110" i="77"/>
  <c r="AO82" i="77"/>
  <c r="J149" i="77"/>
  <c r="Z153" i="77"/>
  <c r="AW96" i="77"/>
  <c r="AX96" i="77" s="1"/>
  <c r="AW84" i="77"/>
  <c r="AX84" i="77" s="1"/>
  <c r="AW87" i="77"/>
  <c r="AX87" i="77" s="1"/>
  <c r="J144" i="77"/>
  <c r="AP131" i="77"/>
  <c r="AW109" i="77"/>
  <c r="AX109" i="77" s="1"/>
  <c r="AW29" i="77"/>
  <c r="AX29" i="77" s="1"/>
  <c r="AP126" i="77"/>
  <c r="AW38" i="77"/>
  <c r="AX38" i="77" s="1"/>
  <c r="AW139" i="77"/>
  <c r="AX139" i="77" s="1"/>
  <c r="AP23" i="77"/>
  <c r="AP63" i="77"/>
  <c r="AP16" i="77"/>
  <c r="AW64" i="77"/>
  <c r="AX64" i="77" s="1"/>
  <c r="AP135" i="77"/>
  <c r="AP148" i="77" s="1"/>
  <c r="AP92" i="77"/>
  <c r="AW94" i="77"/>
  <c r="AX94" i="77" s="1"/>
  <c r="AW77" i="77"/>
  <c r="AX77" i="77" s="1"/>
  <c r="AW100" i="77"/>
  <c r="AX100" i="77" s="1"/>
  <c r="AO83" i="77"/>
  <c r="AW28" i="77"/>
  <c r="AX28" i="77" s="1"/>
  <c r="W154" i="77"/>
  <c r="J152" i="77"/>
  <c r="W151" i="77"/>
  <c r="AU44" i="77"/>
  <c r="AO17" i="77"/>
  <c r="AS152" i="77"/>
  <c r="AT148" i="77"/>
  <c r="AW12" i="77"/>
  <c r="AX12" i="77" s="1"/>
  <c r="AW93" i="77"/>
  <c r="AX93" i="77" s="1"/>
  <c r="AW80" i="77"/>
  <c r="AX80" i="77" s="1"/>
  <c r="X147" i="77"/>
  <c r="J150" i="77"/>
  <c r="Z151" i="77"/>
  <c r="Z149" i="77"/>
  <c r="AS148" i="77"/>
  <c r="AW111" i="77"/>
  <c r="AX111" i="77" s="1"/>
  <c r="AP17" i="77"/>
  <c r="AP155" i="77" s="1"/>
  <c r="AO79" i="77"/>
  <c r="W147" i="77"/>
  <c r="AO84" i="77"/>
  <c r="J154" i="77"/>
  <c r="J156" i="77"/>
  <c r="AO87" i="77"/>
  <c r="AO73" i="77"/>
  <c r="X151" i="77"/>
  <c r="X157" i="77"/>
  <c r="X144" i="77"/>
  <c r="AW41" i="77"/>
  <c r="AX41" i="77" s="1"/>
  <c r="AW52" i="77"/>
  <c r="AX52" i="77" s="1"/>
  <c r="AW20" i="77"/>
  <c r="AX20" i="77" s="1"/>
  <c r="J157" i="77"/>
  <c r="AW16" i="77"/>
  <c r="AX16" i="77" s="1"/>
  <c r="AW36" i="77"/>
  <c r="AX36" i="77" s="1"/>
  <c r="AW92" i="77"/>
  <c r="AX92" i="77" s="1"/>
  <c r="AW25" i="77"/>
  <c r="AX25" i="77" s="1"/>
  <c r="AW113" i="77"/>
  <c r="AX113" i="77" s="1"/>
  <c r="AW68" i="77"/>
  <c r="AX68" i="77" s="1"/>
  <c r="AW83" i="77"/>
  <c r="AX83" i="77" s="1"/>
  <c r="AW112" i="77"/>
  <c r="AX112" i="77" s="1"/>
  <c r="AW105" i="77"/>
  <c r="AX105" i="77" s="1"/>
  <c r="AP29" i="77"/>
  <c r="AW39" i="77"/>
  <c r="AX39" i="77" s="1"/>
  <c r="AP77" i="77"/>
  <c r="AP152" i="77" s="1"/>
  <c r="AW71" i="77"/>
  <c r="AX71" i="77" s="1"/>
  <c r="AW110" i="77"/>
  <c r="AX110" i="77" s="1"/>
  <c r="AW33" i="77"/>
  <c r="AX33" i="77" s="1"/>
  <c r="AO156" i="77"/>
  <c r="AO147" i="77"/>
  <c r="AP78" i="77"/>
  <c r="W156" i="77"/>
  <c r="AT152" i="77"/>
  <c r="AU66" i="77"/>
  <c r="W149" i="77"/>
  <c r="AP44" i="77"/>
  <c r="AS157" i="77"/>
  <c r="AS144" i="77"/>
  <c r="AT18" i="77"/>
  <c r="AS153" i="77"/>
  <c r="AW106" i="77"/>
  <c r="AX106" i="77" s="1"/>
  <c r="AW58" i="77"/>
  <c r="AX58" i="77" s="1"/>
  <c r="AS155" i="77"/>
  <c r="AW122" i="77"/>
  <c r="AX122" i="77" s="1"/>
  <c r="AO10" i="77"/>
  <c r="J147" i="77"/>
  <c r="AO148" i="77"/>
  <c r="AO106" i="77"/>
  <c r="AW141" i="77"/>
  <c r="AX141" i="77" s="1"/>
  <c r="AS150" i="77"/>
  <c r="AT62" i="77"/>
  <c r="AO68" i="77"/>
  <c r="J151" i="77"/>
  <c r="AP97" i="77"/>
  <c r="AW81" i="77"/>
  <c r="AX81" i="77" s="1"/>
  <c r="AP52" i="77"/>
  <c r="AW117" i="77"/>
  <c r="AX117" i="77" s="1"/>
  <c r="AW115" i="77"/>
  <c r="AX115" i="77" s="1"/>
  <c r="AW10" i="77"/>
  <c r="AX10" i="77" s="1"/>
  <c r="AW129" i="77"/>
  <c r="AX129" i="77" s="1"/>
  <c r="AW75" i="77"/>
  <c r="AX75" i="77" s="1"/>
  <c r="AW86" i="77"/>
  <c r="AX86" i="77" s="1"/>
  <c r="AW99" i="77"/>
  <c r="AX99" i="77" s="1"/>
  <c r="AW79" i="77"/>
  <c r="AX79" i="77" s="1"/>
  <c r="AO115" i="77"/>
  <c r="AW13" i="77"/>
  <c r="AX13" i="77" s="1"/>
  <c r="AW102" i="77"/>
  <c r="AX102" i="77" s="1"/>
  <c r="AW73" i="77"/>
  <c r="AX73" i="77" s="1"/>
  <c r="AW104" i="77"/>
  <c r="AX104" i="77" s="1"/>
  <c r="AW116" i="77"/>
  <c r="AX116" i="77" s="1"/>
  <c r="AS154" i="77"/>
  <c r="AT37" i="77"/>
  <c r="AT155" i="77"/>
  <c r="AU107" i="77"/>
  <c r="AS151" i="77"/>
  <c r="AT32" i="77"/>
  <c r="AU148" i="77"/>
  <c r="AV59" i="77"/>
  <c r="AV148" i="77" s="1"/>
  <c r="X153" i="77"/>
  <c r="AO157" i="77"/>
  <c r="W153" i="77"/>
  <c r="Z157" i="77"/>
  <c r="Z144" i="77"/>
  <c r="AW76" i="77"/>
  <c r="AX76" i="77" s="1"/>
  <c r="Z147" i="77"/>
  <c r="AW51" i="77"/>
  <c r="AX51" i="77" s="1"/>
  <c r="AP62" i="77"/>
  <c r="AP150" i="77" s="1"/>
  <c r="Z154" i="77"/>
  <c r="Z156" i="77"/>
  <c r="AW14" i="77"/>
  <c r="AX14" i="77" s="1"/>
  <c r="AS147" i="77"/>
  <c r="AT119" i="77"/>
  <c r="AO150" i="77"/>
  <c r="AP37" i="77"/>
  <c r="AP56" i="77"/>
  <c r="Z152" i="77"/>
  <c r="X149" i="77"/>
  <c r="AW85" i="77"/>
  <c r="AX85" i="77" s="1"/>
  <c r="AW57" i="77"/>
  <c r="AX57" i="77" s="1"/>
  <c r="AW131" i="77"/>
  <c r="AX131" i="77" s="1"/>
  <c r="AW8" i="77"/>
  <c r="AX8" i="77" s="1"/>
  <c r="AW126" i="77"/>
  <c r="AX126" i="77" s="1"/>
  <c r="AW74" i="77"/>
  <c r="AX74" i="77" s="1"/>
  <c r="AW60" i="77"/>
  <c r="AX60" i="77" s="1"/>
  <c r="AW23" i="77"/>
  <c r="AX23" i="77" s="1"/>
  <c r="AW63" i="77"/>
  <c r="AX63" i="77" s="1"/>
  <c r="AW22" i="77"/>
  <c r="AX22" i="77" s="1"/>
  <c r="AW135" i="77"/>
  <c r="AX135" i="77" s="1"/>
  <c r="AW69" i="77"/>
  <c r="AX69" i="77" s="1"/>
  <c r="BF833" i="4"/>
  <c r="BF882" i="4"/>
  <c r="AQ833" i="4"/>
  <c r="AR833" i="4"/>
  <c r="AS833" i="4" s="1"/>
  <c r="AT833" i="4" s="1"/>
  <c r="AU833" i="4" s="1"/>
  <c r="AV833" i="4" s="1"/>
  <c r="AQ882" i="4"/>
  <c r="AR882" i="4"/>
  <c r="AS882" i="4" s="1"/>
  <c r="AT882" i="4" s="1"/>
  <c r="AU882" i="4" s="1"/>
  <c r="AV882" i="4" s="1"/>
  <c r="AA833" i="4"/>
  <c r="AA882" i="4"/>
  <c r="R833" i="4"/>
  <c r="S833" i="4"/>
  <c r="T833" i="4"/>
  <c r="U833" i="4"/>
  <c r="X833" i="4" s="1"/>
  <c r="V833" i="4"/>
  <c r="R882" i="4"/>
  <c r="S882" i="4"/>
  <c r="T882" i="4"/>
  <c r="U882" i="4"/>
  <c r="X882" i="4" s="1"/>
  <c r="V882" i="4"/>
  <c r="M882" i="4"/>
  <c r="J882" i="4" s="1"/>
  <c r="M833" i="4"/>
  <c r="J833" i="4" s="1"/>
  <c r="Y833" i="12"/>
  <c r="Z833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Y882" i="12"/>
  <c r="Z882" i="12"/>
  <c r="AA882" i="12"/>
  <c r="AB882" i="12"/>
  <c r="AC882" i="12"/>
  <c r="AD882" i="12"/>
  <c r="AE882" i="12"/>
  <c r="AF882" i="12"/>
  <c r="AG882" i="12"/>
  <c r="AH882" i="12"/>
  <c r="AI882" i="12"/>
  <c r="AJ882" i="12"/>
  <c r="AK882" i="12"/>
  <c r="AL882" i="12"/>
  <c r="AM882" i="12"/>
  <c r="AN882" i="12"/>
  <c r="AO882" i="12"/>
  <c r="AP882" i="12"/>
  <c r="AQ882" i="12"/>
  <c r="AR882" i="12"/>
  <c r="AO245" i="78" l="1"/>
  <c r="AO254" i="78"/>
  <c r="AP537" i="79"/>
  <c r="AP533" i="79"/>
  <c r="AO535" i="79"/>
  <c r="AP534" i="79"/>
  <c r="AO529" i="79"/>
  <c r="AO247" i="78"/>
  <c r="AO252" i="78"/>
  <c r="AO250" i="78"/>
  <c r="AO249" i="78"/>
  <c r="AP251" i="78"/>
  <c r="AO251" i="78"/>
  <c r="AO149" i="77"/>
  <c r="AP157" i="77"/>
  <c r="AP151" i="77"/>
  <c r="AP156" i="77"/>
  <c r="AO144" i="77"/>
  <c r="AO151" i="77"/>
  <c r="AU538" i="79"/>
  <c r="AO537" i="79"/>
  <c r="AO538" i="79"/>
  <c r="AO525" i="79"/>
  <c r="AP525" i="79"/>
  <c r="AU530" i="79"/>
  <c r="AV530" i="79"/>
  <c r="AP532" i="79"/>
  <c r="AU532" i="79"/>
  <c r="AV528" i="79"/>
  <c r="AT533" i="79"/>
  <c r="AP529" i="79"/>
  <c r="AU535" i="79"/>
  <c r="AV535" i="79"/>
  <c r="AU529" i="79"/>
  <c r="AV529" i="79"/>
  <c r="AT531" i="79"/>
  <c r="AV16" i="79"/>
  <c r="AT525" i="79"/>
  <c r="AT534" i="79"/>
  <c r="AT536" i="79"/>
  <c r="AO532" i="79"/>
  <c r="AU537" i="79"/>
  <c r="AW245" i="78"/>
  <c r="AX245" i="78"/>
  <c r="AP242" i="78"/>
  <c r="AO242" i="78"/>
  <c r="AT248" i="78"/>
  <c r="AT251" i="78"/>
  <c r="AT242" i="78"/>
  <c r="AX247" i="78"/>
  <c r="AP249" i="78"/>
  <c r="AO255" i="78"/>
  <c r="AW247" i="78"/>
  <c r="AP246" i="78"/>
  <c r="AX249" i="78"/>
  <c r="AU246" i="78"/>
  <c r="AX254" i="78"/>
  <c r="AW249" i="78"/>
  <c r="AV252" i="78"/>
  <c r="AW254" i="78"/>
  <c r="AT253" i="78"/>
  <c r="AT250" i="78"/>
  <c r="AP144" i="77"/>
  <c r="AT150" i="77"/>
  <c r="AU62" i="77"/>
  <c r="AT157" i="77"/>
  <c r="AT144" i="77"/>
  <c r="AU18" i="77"/>
  <c r="AP153" i="77"/>
  <c r="AT147" i="77"/>
  <c r="AU119" i="77"/>
  <c r="AT151" i="77"/>
  <c r="AU32" i="77"/>
  <c r="AU155" i="77"/>
  <c r="AV107" i="77"/>
  <c r="AV155" i="77" s="1"/>
  <c r="AP149" i="77"/>
  <c r="AO155" i="77"/>
  <c r="AW59" i="77"/>
  <c r="AU152" i="77"/>
  <c r="AV66" i="77"/>
  <c r="AV152" i="77" s="1"/>
  <c r="AV44" i="77"/>
  <c r="AT149" i="77"/>
  <c r="AU97" i="77"/>
  <c r="AT156" i="77"/>
  <c r="AU56" i="77"/>
  <c r="AP154" i="77"/>
  <c r="AT154" i="77"/>
  <c r="AU37" i="77"/>
  <c r="AT153" i="77"/>
  <c r="AO153" i="77"/>
  <c r="Z833" i="4"/>
  <c r="Z882" i="4"/>
  <c r="W833" i="4"/>
  <c r="AP882" i="4"/>
  <c r="AP833" i="4"/>
  <c r="AO882" i="4"/>
  <c r="AO833" i="4"/>
  <c r="AW882" i="4"/>
  <c r="AX882" i="4" s="1"/>
  <c r="AW833" i="4"/>
  <c r="AX833" i="4" s="1"/>
  <c r="W882" i="4"/>
  <c r="AS882" i="12"/>
  <c r="AT882" i="12"/>
  <c r="AT833" i="12"/>
  <c r="AS833" i="12"/>
  <c r="AU533" i="79" l="1"/>
  <c r="AV533" i="79"/>
  <c r="AV532" i="79"/>
  <c r="AW528" i="79"/>
  <c r="AX528" i="79"/>
  <c r="AU534" i="79"/>
  <c r="AV534" i="79"/>
  <c r="AU525" i="79"/>
  <c r="AV537" i="79"/>
  <c r="AU536" i="79"/>
  <c r="AU531" i="79"/>
  <c r="AV538" i="79"/>
  <c r="AV525" i="79"/>
  <c r="AW16" i="79"/>
  <c r="AW538" i="79" s="1"/>
  <c r="AU251" i="78"/>
  <c r="AU242" i="78"/>
  <c r="AU253" i="78"/>
  <c r="AW252" i="78"/>
  <c r="AX252" i="78"/>
  <c r="AU255" i="78"/>
  <c r="AU248" i="78"/>
  <c r="AV248" i="78"/>
  <c r="AU250" i="78"/>
  <c r="AV250" i="78"/>
  <c r="AV246" i="78"/>
  <c r="AU153" i="77"/>
  <c r="AU151" i="77"/>
  <c r="AV32" i="77"/>
  <c r="AU157" i="77"/>
  <c r="AU144" i="77"/>
  <c r="AV18" i="77"/>
  <c r="AW18" i="77" s="1"/>
  <c r="AU147" i="77"/>
  <c r="AV119" i="77"/>
  <c r="AU150" i="77"/>
  <c r="AV62" i="77"/>
  <c r="AW107" i="77"/>
  <c r="AU149" i="77"/>
  <c r="AV97" i="77"/>
  <c r="AV149" i="77" s="1"/>
  <c r="AW66" i="77"/>
  <c r="AU154" i="77"/>
  <c r="AV37" i="77"/>
  <c r="AU156" i="77"/>
  <c r="AV56" i="77"/>
  <c r="AV156" i="77" s="1"/>
  <c r="AV153" i="77"/>
  <c r="AW148" i="77"/>
  <c r="AX59" i="77"/>
  <c r="AX148" i="77" s="1"/>
  <c r="AW44" i="77"/>
  <c r="AW56" i="77" l="1"/>
  <c r="AX56" i="77" s="1"/>
  <c r="AX156" i="77" s="1"/>
  <c r="AX16" i="79"/>
  <c r="AW533" i="79"/>
  <c r="AX533" i="79"/>
  <c r="AW530" i="79"/>
  <c r="AX530" i="79"/>
  <c r="AV531" i="79"/>
  <c r="AW537" i="79"/>
  <c r="AX537" i="79"/>
  <c r="AW532" i="79"/>
  <c r="AX532" i="79"/>
  <c r="AV536" i="79"/>
  <c r="AW529" i="79"/>
  <c r="AX529" i="79"/>
  <c r="AW535" i="79"/>
  <c r="AX535" i="79"/>
  <c r="AX538" i="79"/>
  <c r="AW246" i="78"/>
  <c r="AX246" i="78"/>
  <c r="AW251" i="78"/>
  <c r="AX251" i="78"/>
  <c r="AV255" i="78"/>
  <c r="AV253" i="78"/>
  <c r="AW242" i="78"/>
  <c r="AV251" i="78"/>
  <c r="AV242" i="78"/>
  <c r="AX18" i="77"/>
  <c r="AX44" i="77"/>
  <c r="AW156" i="77"/>
  <c r="AV151" i="77"/>
  <c r="AW32" i="77"/>
  <c r="AV154" i="77"/>
  <c r="AW37" i="77"/>
  <c r="AV147" i="77"/>
  <c r="AW119" i="77"/>
  <c r="AW152" i="77"/>
  <c r="AX66" i="77"/>
  <c r="AX152" i="77" s="1"/>
  <c r="AW155" i="77"/>
  <c r="AX107" i="77"/>
  <c r="AX155" i="77" s="1"/>
  <c r="AW97" i="77"/>
  <c r="AV150" i="77"/>
  <c r="AW62" i="77"/>
  <c r="AV157" i="77"/>
  <c r="AV144" i="77"/>
  <c r="AW531" i="79" l="1"/>
  <c r="AX531" i="79"/>
  <c r="AW534" i="79"/>
  <c r="AW525" i="79"/>
  <c r="AW536" i="79"/>
  <c r="AX536" i="79"/>
  <c r="AW255" i="78"/>
  <c r="AW253" i="78"/>
  <c r="AX253" i="78"/>
  <c r="AW248" i="78"/>
  <c r="AX248" i="78"/>
  <c r="AW250" i="78"/>
  <c r="AW154" i="77"/>
  <c r="AX37" i="77"/>
  <c r="AX154" i="77" s="1"/>
  <c r="AW149" i="77"/>
  <c r="AX97" i="77"/>
  <c r="AX149" i="77" s="1"/>
  <c r="AW147" i="77"/>
  <c r="AX119" i="77"/>
  <c r="AX147" i="77" s="1"/>
  <c r="AW151" i="77"/>
  <c r="AX32" i="77"/>
  <c r="AX151" i="77" s="1"/>
  <c r="AX153" i="77"/>
  <c r="AW144" i="77"/>
  <c r="AW150" i="77"/>
  <c r="AX62" i="77"/>
  <c r="AX150" i="77" s="1"/>
  <c r="AW153" i="77"/>
  <c r="AW157" i="77"/>
  <c r="AX534" i="79" l="1"/>
  <c r="AX525" i="79"/>
  <c r="AX250" i="78"/>
  <c r="AX242" i="78"/>
  <c r="AX255" i="78"/>
  <c r="AX157" i="77"/>
  <c r="AX144" i="77"/>
  <c r="B895" i="4" l="1"/>
  <c r="BF247" i="4" l="1"/>
  <c r="BF372" i="4"/>
  <c r="BF209" i="4"/>
  <c r="AQ209" i="4"/>
  <c r="AR209" i="4"/>
  <c r="AS209" i="4" s="1"/>
  <c r="AT209" i="4" s="1"/>
  <c r="AU209" i="4" s="1"/>
  <c r="AV209" i="4" s="1"/>
  <c r="AQ247" i="4"/>
  <c r="AR247" i="4"/>
  <c r="AS247" i="4" s="1"/>
  <c r="AT247" i="4" s="1"/>
  <c r="AU247" i="4" s="1"/>
  <c r="AV247" i="4" s="1"/>
  <c r="AQ372" i="4"/>
  <c r="AR372" i="4"/>
  <c r="AS372" i="4" s="1"/>
  <c r="AT372" i="4" s="1"/>
  <c r="AU372" i="4" s="1"/>
  <c r="AV372" i="4" s="1"/>
  <c r="AA209" i="4"/>
  <c r="AA247" i="4"/>
  <c r="AA372" i="4"/>
  <c r="S209" i="4"/>
  <c r="T209" i="4"/>
  <c r="U209" i="4"/>
  <c r="V209" i="4"/>
  <c r="S247" i="4"/>
  <c r="T247" i="4"/>
  <c r="U247" i="4"/>
  <c r="X247" i="4" s="1"/>
  <c r="V247" i="4"/>
  <c r="S372" i="4"/>
  <c r="T372" i="4"/>
  <c r="U372" i="4"/>
  <c r="AO372" i="4" s="1"/>
  <c r="V372" i="4"/>
  <c r="R209" i="4"/>
  <c r="R247" i="4"/>
  <c r="R372" i="4"/>
  <c r="M209" i="4"/>
  <c r="J209" i="4" s="1"/>
  <c r="M247" i="4"/>
  <c r="J247" i="4" s="1"/>
  <c r="M372" i="4"/>
  <c r="Z372" i="4" s="1"/>
  <c r="Z247" i="4" l="1"/>
  <c r="J372" i="4"/>
  <c r="Z209" i="4"/>
  <c r="W209" i="4"/>
  <c r="AO247" i="4"/>
  <c r="W247" i="4"/>
  <c r="AO209" i="4"/>
  <c r="W372" i="4"/>
  <c r="AP372" i="4"/>
  <c r="AP247" i="4"/>
  <c r="AP209" i="4"/>
  <c r="AW247" i="4"/>
  <c r="AX247" i="4" s="1"/>
  <c r="AW372" i="4"/>
  <c r="AX372" i="4" s="1"/>
  <c r="AW209" i="4"/>
  <c r="AX209" i="4" s="1"/>
  <c r="X372" i="4"/>
  <c r="X209" i="4"/>
  <c r="BF657" i="4" l="1"/>
  <c r="BF715" i="4"/>
  <c r="BF825" i="4"/>
  <c r="BF753" i="4"/>
  <c r="BF352" i="4"/>
  <c r="BF316" i="4"/>
  <c r="AQ316" i="4"/>
  <c r="AR316" i="4"/>
  <c r="AS316" i="4" s="1"/>
  <c r="AT316" i="4" s="1"/>
  <c r="AU316" i="4" s="1"/>
  <c r="AV316" i="4" s="1"/>
  <c r="AQ657" i="4"/>
  <c r="AR657" i="4"/>
  <c r="AS657" i="4" s="1"/>
  <c r="AT657" i="4" s="1"/>
  <c r="AU657" i="4" s="1"/>
  <c r="AV657" i="4" s="1"/>
  <c r="AQ715" i="4"/>
  <c r="AR715" i="4"/>
  <c r="AS715" i="4" s="1"/>
  <c r="AT715" i="4" s="1"/>
  <c r="AU715" i="4" s="1"/>
  <c r="AV715" i="4" s="1"/>
  <c r="AQ825" i="4"/>
  <c r="AR825" i="4"/>
  <c r="AS825" i="4" s="1"/>
  <c r="AT825" i="4" s="1"/>
  <c r="AU825" i="4" s="1"/>
  <c r="AV825" i="4" s="1"/>
  <c r="AQ753" i="4"/>
  <c r="AR753" i="4"/>
  <c r="AS753" i="4" s="1"/>
  <c r="AT753" i="4" s="1"/>
  <c r="AU753" i="4" s="1"/>
  <c r="AV753" i="4" s="1"/>
  <c r="AQ352" i="4"/>
  <c r="AR352" i="4"/>
  <c r="AS352" i="4" s="1"/>
  <c r="AT352" i="4" s="1"/>
  <c r="AU352" i="4" s="1"/>
  <c r="AV352" i="4" s="1"/>
  <c r="S316" i="4"/>
  <c r="T316" i="4"/>
  <c r="U316" i="4"/>
  <c r="X316" i="4" s="1"/>
  <c r="V316" i="4"/>
  <c r="S657" i="4"/>
  <c r="T657" i="4"/>
  <c r="U657" i="4"/>
  <c r="AO657" i="4" s="1"/>
  <c r="V657" i="4"/>
  <c r="S715" i="4"/>
  <c r="T715" i="4"/>
  <c r="U715" i="4"/>
  <c r="V715" i="4"/>
  <c r="S825" i="4"/>
  <c r="T825" i="4"/>
  <c r="U825" i="4"/>
  <c r="AO825" i="4" s="1"/>
  <c r="V825" i="4"/>
  <c r="S753" i="4"/>
  <c r="T753" i="4"/>
  <c r="U753" i="4"/>
  <c r="AO753" i="4" s="1"/>
  <c r="V753" i="4"/>
  <c r="S352" i="4"/>
  <c r="T352" i="4"/>
  <c r="U352" i="4"/>
  <c r="AO352" i="4" s="1"/>
  <c r="V352" i="4"/>
  <c r="Y316" i="12"/>
  <c r="Z316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Y657" i="12"/>
  <c r="Z657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Y715" i="12"/>
  <c r="Z715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Y825" i="12"/>
  <c r="Z825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Y753" i="12"/>
  <c r="Z753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Y352" i="12"/>
  <c r="Z352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16" i="4"/>
  <c r="AA657" i="4"/>
  <c r="AA715" i="4"/>
  <c r="AA825" i="4"/>
  <c r="AA753" i="4"/>
  <c r="AA352" i="4"/>
  <c r="M316" i="4"/>
  <c r="J316" i="4" s="1"/>
  <c r="M657" i="4"/>
  <c r="J657" i="4" s="1"/>
  <c r="M715" i="4"/>
  <c r="J715" i="4" s="1"/>
  <c r="M825" i="4"/>
  <c r="J825" i="4" s="1"/>
  <c r="M753" i="4"/>
  <c r="J753" i="4" s="1"/>
  <c r="M352" i="4"/>
  <c r="J352" i="4" s="1"/>
  <c r="R316" i="4"/>
  <c r="R657" i="4"/>
  <c r="R715" i="4"/>
  <c r="R825" i="4"/>
  <c r="R753" i="4"/>
  <c r="R352" i="4"/>
  <c r="AS825" i="12" l="1"/>
  <c r="AS657" i="12"/>
  <c r="AS352" i="12"/>
  <c r="Z352" i="4"/>
  <c r="AT352" i="12"/>
  <c r="AT753" i="12"/>
  <c r="AS753" i="12"/>
  <c r="AT825" i="12"/>
  <c r="AS715" i="12"/>
  <c r="AT657" i="12"/>
  <c r="AT316" i="12"/>
  <c r="AS316" i="12"/>
  <c r="Z657" i="4"/>
  <c r="Z825" i="4"/>
  <c r="Z753" i="4"/>
  <c r="Z715" i="4"/>
  <c r="Z316" i="4"/>
  <c r="X753" i="4"/>
  <c r="W753" i="4"/>
  <c r="X825" i="4"/>
  <c r="W657" i="4"/>
  <c r="W316" i="4"/>
  <c r="W352" i="4"/>
  <c r="X352" i="4"/>
  <c r="W825" i="4"/>
  <c r="X657" i="4"/>
  <c r="AO316" i="4"/>
  <c r="W715" i="4"/>
  <c r="AP352" i="4"/>
  <c r="AP753" i="4"/>
  <c r="AP825" i="4"/>
  <c r="AP715" i="4"/>
  <c r="AP657" i="4"/>
  <c r="AP316" i="4"/>
  <c r="AO715" i="4"/>
  <c r="AW352" i="4"/>
  <c r="AX352" i="4" s="1"/>
  <c r="AW825" i="4"/>
  <c r="AX825" i="4" s="1"/>
  <c r="AW657" i="4"/>
  <c r="AX657" i="4" s="1"/>
  <c r="AW753" i="4"/>
  <c r="AX753" i="4" s="1"/>
  <c r="AW715" i="4"/>
  <c r="AX715" i="4" s="1"/>
  <c r="AW316" i="4"/>
  <c r="AX316" i="4" s="1"/>
  <c r="X715" i="4"/>
  <c r="AT715" i="12"/>
  <c r="BF223" i="4" l="1"/>
  <c r="BF456" i="4"/>
  <c r="BF601" i="4"/>
  <c r="BF771" i="4"/>
  <c r="BF662" i="4"/>
  <c r="AQ662" i="4"/>
  <c r="AR662" i="4"/>
  <c r="AS662" i="4" s="1"/>
  <c r="AT662" i="4" s="1"/>
  <c r="AU662" i="4" s="1"/>
  <c r="AV662" i="4" s="1"/>
  <c r="AQ223" i="4"/>
  <c r="AR223" i="4"/>
  <c r="AS223" i="4" s="1"/>
  <c r="AT223" i="4" s="1"/>
  <c r="AU223" i="4" s="1"/>
  <c r="AV223" i="4" s="1"/>
  <c r="AQ456" i="4"/>
  <c r="AR456" i="4"/>
  <c r="AS456" i="4" s="1"/>
  <c r="AT456" i="4" s="1"/>
  <c r="AU456" i="4" s="1"/>
  <c r="AV456" i="4" s="1"/>
  <c r="AQ601" i="4"/>
  <c r="AR601" i="4"/>
  <c r="AS601" i="4" s="1"/>
  <c r="AT601" i="4" s="1"/>
  <c r="AU601" i="4" s="1"/>
  <c r="AV601" i="4" s="1"/>
  <c r="AQ771" i="4"/>
  <c r="AR771" i="4"/>
  <c r="AS771" i="4" s="1"/>
  <c r="AT771" i="4" s="1"/>
  <c r="AU771" i="4" s="1"/>
  <c r="AV771" i="4" s="1"/>
  <c r="AA662" i="4"/>
  <c r="AA223" i="4"/>
  <c r="AA456" i="4"/>
  <c r="AA601" i="4"/>
  <c r="AA771" i="4"/>
  <c r="S662" i="4"/>
  <c r="T662" i="4"/>
  <c r="U662" i="4"/>
  <c r="AO662" i="4" s="1"/>
  <c r="V662" i="4"/>
  <c r="S223" i="4"/>
  <c r="T223" i="4"/>
  <c r="U223" i="4"/>
  <c r="V223" i="4"/>
  <c r="S456" i="4"/>
  <c r="T456" i="4"/>
  <c r="U456" i="4"/>
  <c r="X456" i="4" s="1"/>
  <c r="V456" i="4"/>
  <c r="S601" i="4"/>
  <c r="T601" i="4"/>
  <c r="U601" i="4"/>
  <c r="X601" i="4" s="1"/>
  <c r="V601" i="4"/>
  <c r="S771" i="4"/>
  <c r="T771" i="4"/>
  <c r="U771" i="4"/>
  <c r="X771" i="4" s="1"/>
  <c r="V771" i="4"/>
  <c r="Y662" i="12"/>
  <c r="Z662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Y223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Y456" i="12"/>
  <c r="Z456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Y601" i="12"/>
  <c r="Z601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Y771" i="12"/>
  <c r="Z771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R662" i="4"/>
  <c r="R223" i="4"/>
  <c r="R456" i="4"/>
  <c r="R601" i="4"/>
  <c r="R771" i="4"/>
  <c r="M771" i="4"/>
  <c r="J771" i="4" s="1"/>
  <c r="M601" i="4"/>
  <c r="J601" i="4" s="1"/>
  <c r="M456" i="4"/>
  <c r="J456" i="4" s="1"/>
  <c r="M223" i="4"/>
  <c r="J223" i="4" s="1"/>
  <c r="M662" i="4"/>
  <c r="J662" i="4" s="1"/>
  <c r="AS223" i="12" l="1"/>
  <c r="AT662" i="12"/>
  <c r="W601" i="4"/>
  <c r="Z456" i="4"/>
  <c r="Z223" i="4"/>
  <c r="Z771" i="4"/>
  <c r="Z662" i="4"/>
  <c r="Z601" i="4"/>
  <c r="AT771" i="12"/>
  <c r="AT601" i="12"/>
  <c r="AT456" i="12"/>
  <c r="AS601" i="12"/>
  <c r="AS662" i="12"/>
  <c r="AS771" i="12"/>
  <c r="AS456" i="12"/>
  <c r="AT223" i="12"/>
  <c r="X662" i="4"/>
  <c r="W662" i="4"/>
  <c r="W456" i="4"/>
  <c r="AO456" i="4"/>
  <c r="W223" i="4"/>
  <c r="AP771" i="4"/>
  <c r="AP601" i="4"/>
  <c r="AP456" i="4"/>
  <c r="AP223" i="4"/>
  <c r="AP662" i="4"/>
  <c r="AO771" i="4"/>
  <c r="AO601" i="4"/>
  <c r="AO223" i="4"/>
  <c r="AW601" i="4"/>
  <c r="AX601" i="4" s="1"/>
  <c r="AW223" i="4"/>
  <c r="AX223" i="4" s="1"/>
  <c r="AW771" i="4"/>
  <c r="AX771" i="4" s="1"/>
  <c r="AW456" i="4"/>
  <c r="AX456" i="4" s="1"/>
  <c r="AW662" i="4"/>
  <c r="AX662" i="4" s="1"/>
  <c r="W771" i="4"/>
  <c r="X223" i="4"/>
  <c r="AC104" i="7" l="1"/>
  <c r="AC102" i="7"/>
  <c r="Y119" i="12"/>
  <c r="Z119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Y574" i="12"/>
  <c r="Z574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Y232" i="12"/>
  <c r="Z232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Y696" i="12"/>
  <c r="Z696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Y101" i="12"/>
  <c r="Z101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Y338" i="12"/>
  <c r="Z338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Y322" i="12"/>
  <c r="Z322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Y324" i="12"/>
  <c r="Z324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Y798" i="12"/>
  <c r="Z798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S696" i="12" l="1"/>
  <c r="AS322" i="12"/>
  <c r="AS101" i="12"/>
  <c r="AS574" i="12"/>
  <c r="AS324" i="12"/>
  <c r="AT101" i="12"/>
  <c r="AS197" i="12"/>
  <c r="AT696" i="12"/>
  <c r="AS232" i="12"/>
  <c r="AT574" i="12"/>
  <c r="AS119" i="12"/>
  <c r="AS798" i="12"/>
  <c r="AT798" i="12"/>
  <c r="AT324" i="12"/>
  <c r="AT322" i="12"/>
  <c r="AT338" i="12"/>
  <c r="AS338" i="12"/>
  <c r="AT197" i="12"/>
  <c r="AT232" i="12"/>
  <c r="AT119" i="12"/>
  <c r="BF232" i="4" l="1"/>
  <c r="BF696" i="4"/>
  <c r="BF197" i="4"/>
  <c r="BF101" i="4"/>
  <c r="BF338" i="4"/>
  <c r="BF322" i="4"/>
  <c r="BF672" i="4"/>
  <c r="BF324" i="4"/>
  <c r="BF798" i="4"/>
  <c r="BF574" i="4"/>
  <c r="BF119" i="4"/>
  <c r="AQ119" i="4"/>
  <c r="AR119" i="4"/>
  <c r="AS119" i="4" s="1"/>
  <c r="AT119" i="4" s="1"/>
  <c r="AU119" i="4" s="1"/>
  <c r="AV119" i="4" s="1"/>
  <c r="AQ574" i="4"/>
  <c r="AR574" i="4"/>
  <c r="AS574" i="4" s="1"/>
  <c r="AT574" i="4" s="1"/>
  <c r="AU574" i="4" s="1"/>
  <c r="AV574" i="4" s="1"/>
  <c r="AQ232" i="4"/>
  <c r="AR232" i="4"/>
  <c r="AS232" i="4" s="1"/>
  <c r="AT232" i="4" s="1"/>
  <c r="AU232" i="4" s="1"/>
  <c r="AV232" i="4" s="1"/>
  <c r="AQ696" i="4"/>
  <c r="AR696" i="4"/>
  <c r="AS696" i="4" s="1"/>
  <c r="AT696" i="4" s="1"/>
  <c r="AU696" i="4" s="1"/>
  <c r="AV696" i="4" s="1"/>
  <c r="AQ197" i="4"/>
  <c r="AR197" i="4"/>
  <c r="AS197" i="4" s="1"/>
  <c r="AT197" i="4" s="1"/>
  <c r="AU197" i="4" s="1"/>
  <c r="AV197" i="4" s="1"/>
  <c r="AQ101" i="4"/>
  <c r="AR101" i="4"/>
  <c r="AS101" i="4" s="1"/>
  <c r="AT101" i="4" s="1"/>
  <c r="AU101" i="4" s="1"/>
  <c r="AV101" i="4" s="1"/>
  <c r="AQ338" i="4"/>
  <c r="AR338" i="4"/>
  <c r="AS338" i="4" s="1"/>
  <c r="AT338" i="4" s="1"/>
  <c r="AU338" i="4" s="1"/>
  <c r="AV338" i="4" s="1"/>
  <c r="AQ322" i="4"/>
  <c r="AR322" i="4"/>
  <c r="AS322" i="4" s="1"/>
  <c r="AT322" i="4" s="1"/>
  <c r="AU322" i="4" s="1"/>
  <c r="AV322" i="4" s="1"/>
  <c r="AQ672" i="4"/>
  <c r="AR672" i="4"/>
  <c r="AS672" i="4" s="1"/>
  <c r="AT672" i="4" s="1"/>
  <c r="AU672" i="4" s="1"/>
  <c r="AV672" i="4" s="1"/>
  <c r="AQ324" i="4"/>
  <c r="AR324" i="4"/>
  <c r="AS324" i="4" s="1"/>
  <c r="AT324" i="4" s="1"/>
  <c r="AU324" i="4" s="1"/>
  <c r="AV324" i="4" s="1"/>
  <c r="AQ798" i="4"/>
  <c r="AR798" i="4"/>
  <c r="AS798" i="4" s="1"/>
  <c r="AT798" i="4" s="1"/>
  <c r="AU798" i="4" s="1"/>
  <c r="AV798" i="4" s="1"/>
  <c r="AA798" i="4"/>
  <c r="AA119" i="4"/>
  <c r="AA574" i="4"/>
  <c r="AA232" i="4"/>
  <c r="AA696" i="4"/>
  <c r="AA197" i="4"/>
  <c r="AA101" i="4"/>
  <c r="AA338" i="4"/>
  <c r="AA322" i="4"/>
  <c r="AA672" i="4"/>
  <c r="AA324" i="4"/>
  <c r="R119" i="4"/>
  <c r="S119" i="4"/>
  <c r="T119" i="4"/>
  <c r="U119" i="4"/>
  <c r="AO119" i="4" s="1"/>
  <c r="V119" i="4"/>
  <c r="R574" i="4"/>
  <c r="S574" i="4"/>
  <c r="T574" i="4"/>
  <c r="U574" i="4"/>
  <c r="AO574" i="4" s="1"/>
  <c r="V574" i="4"/>
  <c r="R232" i="4"/>
  <c r="S232" i="4"/>
  <c r="T232" i="4"/>
  <c r="U232" i="4"/>
  <c r="X232" i="4" s="1"/>
  <c r="V232" i="4"/>
  <c r="R696" i="4"/>
  <c r="S696" i="4"/>
  <c r="T696" i="4"/>
  <c r="U696" i="4"/>
  <c r="V696" i="4"/>
  <c r="R197" i="4"/>
  <c r="S197" i="4"/>
  <c r="T197" i="4"/>
  <c r="U197" i="4"/>
  <c r="V197" i="4"/>
  <c r="R101" i="4"/>
  <c r="S101" i="4"/>
  <c r="T101" i="4"/>
  <c r="U101" i="4"/>
  <c r="AO101" i="4" s="1"/>
  <c r="V101" i="4"/>
  <c r="R338" i="4"/>
  <c r="S338" i="4"/>
  <c r="T338" i="4"/>
  <c r="U338" i="4"/>
  <c r="X338" i="4" s="1"/>
  <c r="V338" i="4"/>
  <c r="R322" i="4"/>
  <c r="S322" i="4"/>
  <c r="T322" i="4"/>
  <c r="U322" i="4"/>
  <c r="V322" i="4"/>
  <c r="R672" i="4"/>
  <c r="S672" i="4"/>
  <c r="T672" i="4"/>
  <c r="U672" i="4"/>
  <c r="X672" i="4" s="1"/>
  <c r="V672" i="4"/>
  <c r="R324" i="4"/>
  <c r="S324" i="4"/>
  <c r="T324" i="4"/>
  <c r="U324" i="4"/>
  <c r="X324" i="4" s="1"/>
  <c r="V324" i="4"/>
  <c r="R798" i="4"/>
  <c r="S798" i="4"/>
  <c r="T798" i="4"/>
  <c r="U798" i="4"/>
  <c r="AO798" i="4" s="1"/>
  <c r="V798" i="4"/>
  <c r="M119" i="4"/>
  <c r="Z119" i="4" s="1"/>
  <c r="M574" i="4"/>
  <c r="Z574" i="4" s="1"/>
  <c r="M232" i="4"/>
  <c r="Z232" i="4" s="1"/>
  <c r="M696" i="4"/>
  <c r="Z696" i="4" s="1"/>
  <c r="M197" i="4"/>
  <c r="Z197" i="4" s="1"/>
  <c r="M101" i="4"/>
  <c r="Z101" i="4" s="1"/>
  <c r="M338" i="4"/>
  <c r="Z338" i="4" s="1"/>
  <c r="M322" i="4"/>
  <c r="Z322" i="4" s="1"/>
  <c r="M672" i="4"/>
  <c r="Z672" i="4" s="1"/>
  <c r="M324" i="4"/>
  <c r="Z324" i="4" s="1"/>
  <c r="M798" i="4"/>
  <c r="Z798" i="4" s="1"/>
  <c r="J696" i="4"/>
  <c r="X574" i="4" l="1"/>
  <c r="J322" i="4"/>
  <c r="J798" i="4"/>
  <c r="J338" i="4"/>
  <c r="J232" i="4"/>
  <c r="AP232" i="4" s="1"/>
  <c r="J324" i="4"/>
  <c r="AO324" i="4" s="1"/>
  <c r="J101" i="4"/>
  <c r="J574" i="4"/>
  <c r="J672" i="4"/>
  <c r="AP672" i="4" s="1"/>
  <c r="J197" i="4"/>
  <c r="AO197" i="4" s="1"/>
  <c r="J119" i="4"/>
  <c r="W798" i="4"/>
  <c r="X101" i="4"/>
  <c r="W101" i="4"/>
  <c r="X798" i="4"/>
  <c r="W322" i="4"/>
  <c r="X197" i="4"/>
  <c r="W696" i="4"/>
  <c r="X119" i="4"/>
  <c r="W672" i="4"/>
  <c r="W197" i="4"/>
  <c r="W119" i="4"/>
  <c r="AP798" i="4"/>
  <c r="AP322" i="4"/>
  <c r="AP338" i="4"/>
  <c r="AP101" i="4"/>
  <c r="AP696" i="4"/>
  <c r="AP574" i="4"/>
  <c r="AP119" i="4"/>
  <c r="W574" i="4"/>
  <c r="AO322" i="4"/>
  <c r="AO338" i="4"/>
  <c r="AO696" i="4"/>
  <c r="AW798" i="4"/>
  <c r="AX798" i="4" s="1"/>
  <c r="AW322" i="4"/>
  <c r="AX322" i="4" s="1"/>
  <c r="AW101" i="4"/>
  <c r="AX101" i="4" s="1"/>
  <c r="AW696" i="4"/>
  <c r="AX696" i="4" s="1"/>
  <c r="AW574" i="4"/>
  <c r="AX574" i="4" s="1"/>
  <c r="AW324" i="4"/>
  <c r="AX324" i="4" s="1"/>
  <c r="AW672" i="4"/>
  <c r="AX672" i="4" s="1"/>
  <c r="AW338" i="4"/>
  <c r="AX338" i="4" s="1"/>
  <c r="AW197" i="4"/>
  <c r="AX197" i="4" s="1"/>
  <c r="AW232" i="4"/>
  <c r="AX232" i="4" s="1"/>
  <c r="AW119" i="4"/>
  <c r="AX119" i="4" s="1"/>
  <c r="W324" i="4"/>
  <c r="X322" i="4"/>
  <c r="W338" i="4"/>
  <c r="X696" i="4"/>
  <c r="W232" i="4"/>
  <c r="AO232" i="4" l="1"/>
  <c r="AO672" i="4"/>
  <c r="AP197" i="4"/>
  <c r="AP324" i="4"/>
  <c r="BF537" i="4"/>
  <c r="BF827" i="4"/>
  <c r="BF111" i="4"/>
  <c r="BF468" i="4"/>
  <c r="BF271" i="4"/>
  <c r="BF163" i="4"/>
  <c r="BF883" i="4"/>
  <c r="BF136" i="4"/>
  <c r="BF262" i="4"/>
  <c r="BF411" i="4"/>
  <c r="AQ411" i="4"/>
  <c r="AR411" i="4"/>
  <c r="AS411" i="4" s="1"/>
  <c r="AT411" i="4" s="1"/>
  <c r="AU411" i="4" s="1"/>
  <c r="AV411" i="4" s="1"/>
  <c r="AQ537" i="4"/>
  <c r="AR537" i="4"/>
  <c r="AS537" i="4" s="1"/>
  <c r="AT537" i="4" s="1"/>
  <c r="AQ827" i="4"/>
  <c r="AR827" i="4"/>
  <c r="AS827" i="4" s="1"/>
  <c r="AT827" i="4" s="1"/>
  <c r="AU827" i="4" s="1"/>
  <c r="AV827" i="4" s="1"/>
  <c r="AQ111" i="4"/>
  <c r="AR111" i="4"/>
  <c r="AS111" i="4" s="1"/>
  <c r="AT111" i="4" s="1"/>
  <c r="AU111" i="4" s="1"/>
  <c r="AV111" i="4" s="1"/>
  <c r="AQ468" i="4"/>
  <c r="AR468" i="4"/>
  <c r="AS468" i="4" s="1"/>
  <c r="AT468" i="4" s="1"/>
  <c r="AU468" i="4" s="1"/>
  <c r="AV468" i="4" s="1"/>
  <c r="AQ271" i="4"/>
  <c r="AR271" i="4"/>
  <c r="AS271" i="4" s="1"/>
  <c r="AT271" i="4" s="1"/>
  <c r="AU271" i="4" s="1"/>
  <c r="AV271" i="4" s="1"/>
  <c r="AQ163" i="4"/>
  <c r="AR163" i="4"/>
  <c r="AS163" i="4" s="1"/>
  <c r="AT163" i="4" s="1"/>
  <c r="AU163" i="4" s="1"/>
  <c r="AV163" i="4" s="1"/>
  <c r="AQ883" i="4"/>
  <c r="AR883" i="4"/>
  <c r="AS883" i="4" s="1"/>
  <c r="AT883" i="4" s="1"/>
  <c r="AU883" i="4" s="1"/>
  <c r="AV883" i="4" s="1"/>
  <c r="AQ136" i="4"/>
  <c r="AR136" i="4"/>
  <c r="AS136" i="4" s="1"/>
  <c r="AT136" i="4" s="1"/>
  <c r="AU136" i="4" s="1"/>
  <c r="AV136" i="4" s="1"/>
  <c r="AQ262" i="4"/>
  <c r="AR262" i="4"/>
  <c r="AS262" i="4" s="1"/>
  <c r="AT262" i="4" s="1"/>
  <c r="AU262" i="4" s="1"/>
  <c r="AV262" i="4" s="1"/>
  <c r="S411" i="4"/>
  <c r="T411" i="4"/>
  <c r="U411" i="4"/>
  <c r="X411" i="4" s="1"/>
  <c r="V411" i="4"/>
  <c r="S537" i="4"/>
  <c r="T537" i="4"/>
  <c r="U537" i="4"/>
  <c r="V537" i="4"/>
  <c r="S827" i="4"/>
  <c r="T827" i="4"/>
  <c r="U827" i="4"/>
  <c r="V827" i="4"/>
  <c r="S111" i="4"/>
  <c r="T111" i="4"/>
  <c r="U111" i="4"/>
  <c r="X111" i="4" s="1"/>
  <c r="V111" i="4"/>
  <c r="S468" i="4"/>
  <c r="T468" i="4"/>
  <c r="U468" i="4"/>
  <c r="X468" i="4" s="1"/>
  <c r="V468" i="4"/>
  <c r="S271" i="4"/>
  <c r="T271" i="4"/>
  <c r="U271" i="4"/>
  <c r="AO271" i="4" s="1"/>
  <c r="V271" i="4"/>
  <c r="S163" i="4"/>
  <c r="T163" i="4"/>
  <c r="U163" i="4"/>
  <c r="V163" i="4"/>
  <c r="S883" i="4"/>
  <c r="T883" i="4"/>
  <c r="U883" i="4"/>
  <c r="V883" i="4"/>
  <c r="S136" i="4"/>
  <c r="T136" i="4"/>
  <c r="U136" i="4"/>
  <c r="AO136" i="4" s="1"/>
  <c r="V136" i="4"/>
  <c r="S262" i="4"/>
  <c r="T262" i="4"/>
  <c r="U262" i="4"/>
  <c r="AO262" i="4" s="1"/>
  <c r="V262" i="4"/>
  <c r="AA411" i="4"/>
  <c r="AA537" i="4"/>
  <c r="AA827" i="4"/>
  <c r="AA111" i="4"/>
  <c r="AA468" i="4"/>
  <c r="AA271" i="4"/>
  <c r="AA163" i="4"/>
  <c r="AA883" i="4"/>
  <c r="AA136" i="4"/>
  <c r="AA262" i="4"/>
  <c r="R411" i="4"/>
  <c r="R537" i="4"/>
  <c r="R827" i="4"/>
  <c r="R111" i="4"/>
  <c r="R468" i="4"/>
  <c r="R271" i="4"/>
  <c r="R163" i="4"/>
  <c r="R883" i="4"/>
  <c r="R136" i="4"/>
  <c r="R262" i="4"/>
  <c r="W883" i="4" l="1"/>
  <c r="W827" i="4"/>
  <c r="W163" i="4"/>
  <c r="X262" i="4"/>
  <c r="X883" i="4"/>
  <c r="W262" i="4"/>
  <c r="X136" i="4"/>
  <c r="X271" i="4"/>
  <c r="W468" i="4"/>
  <c r="W111" i="4"/>
  <c r="X827" i="4"/>
  <c r="W411" i="4"/>
  <c r="W136" i="4"/>
  <c r="W271" i="4"/>
  <c r="X537" i="4"/>
  <c r="AP262" i="4"/>
  <c r="AP136" i="4"/>
  <c r="AP163" i="4"/>
  <c r="AP271" i="4"/>
  <c r="W537" i="4"/>
  <c r="AO163" i="4"/>
  <c r="AU537" i="4"/>
  <c r="AV537" i="4" s="1"/>
  <c r="AW262" i="4"/>
  <c r="AX262" i="4" s="1"/>
  <c r="AW883" i="4"/>
  <c r="AX883" i="4" s="1"/>
  <c r="AW271" i="4"/>
  <c r="AX271" i="4" s="1"/>
  <c r="AW111" i="4"/>
  <c r="AX111" i="4" s="1"/>
  <c r="AW136" i="4"/>
  <c r="AX136" i="4" s="1"/>
  <c r="AW163" i="4"/>
  <c r="AX163" i="4" s="1"/>
  <c r="AW468" i="4"/>
  <c r="AX468" i="4" s="1"/>
  <c r="AW827" i="4"/>
  <c r="AX827" i="4" s="1"/>
  <c r="AW411" i="4"/>
  <c r="AX411" i="4" s="1"/>
  <c r="X163" i="4"/>
  <c r="M411" i="4"/>
  <c r="M537" i="4"/>
  <c r="M827" i="4"/>
  <c r="M111" i="4"/>
  <c r="M468" i="4"/>
  <c r="M271" i="4"/>
  <c r="M163" i="4"/>
  <c r="M883" i="4"/>
  <c r="M136" i="4"/>
  <c r="M262" i="4"/>
  <c r="J163" i="4" l="1"/>
  <c r="Z163" i="4"/>
  <c r="J827" i="4"/>
  <c r="Z827" i="4"/>
  <c r="J262" i="4"/>
  <c r="Z262" i="4"/>
  <c r="J271" i="4"/>
  <c r="Z271" i="4"/>
  <c r="J537" i="4"/>
  <c r="Z537" i="4"/>
  <c r="J136" i="4"/>
  <c r="Z136" i="4"/>
  <c r="J468" i="4"/>
  <c r="Z468" i="4"/>
  <c r="J411" i="4"/>
  <c r="Z411" i="4"/>
  <c r="J883" i="4"/>
  <c r="Z883" i="4"/>
  <c r="J111" i="4"/>
  <c r="Z111" i="4"/>
  <c r="AW537" i="4"/>
  <c r="AX537" i="4" s="1"/>
  <c r="Y411" i="12"/>
  <c r="Z411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Y537" i="12"/>
  <c r="Z537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Y827" i="12"/>
  <c r="Z827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Y468" i="12"/>
  <c r="Z468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Y271" i="12"/>
  <c r="Z271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Y163" i="12"/>
  <c r="Z163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Y883" i="12"/>
  <c r="Z883" i="12"/>
  <c r="AA883" i="12"/>
  <c r="AB883" i="12"/>
  <c r="AC883" i="12"/>
  <c r="AD883" i="12"/>
  <c r="AE883" i="12"/>
  <c r="AF883" i="12"/>
  <c r="AG883" i="12"/>
  <c r="AH883" i="12"/>
  <c r="AI883" i="12"/>
  <c r="AJ883" i="12"/>
  <c r="AK883" i="12"/>
  <c r="AL883" i="12"/>
  <c r="AM883" i="12"/>
  <c r="AN883" i="12"/>
  <c r="AO883" i="12"/>
  <c r="AP883" i="12"/>
  <c r="AQ883" i="12"/>
  <c r="AR883" i="12"/>
  <c r="Y136" i="12"/>
  <c r="Z136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Y262" i="12"/>
  <c r="Z262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T411" i="12" l="1"/>
  <c r="AT827" i="12"/>
  <c r="AT163" i="12"/>
  <c r="AT468" i="12"/>
  <c r="AT262" i="12"/>
  <c r="AT883" i="12"/>
  <c r="AS271" i="12"/>
  <c r="AS827" i="12"/>
  <c r="AT136" i="12"/>
  <c r="AS136" i="12"/>
  <c r="AT271" i="12"/>
  <c r="AS111" i="12"/>
  <c r="AS411" i="12"/>
  <c r="AS163" i="12"/>
  <c r="AT111" i="12"/>
  <c r="AS537" i="12"/>
  <c r="AS262" i="12"/>
  <c r="AS883" i="12"/>
  <c r="AS468" i="12"/>
  <c r="AT537" i="12"/>
  <c r="AP111" i="4"/>
  <c r="AO111" i="4"/>
  <c r="AP411" i="4"/>
  <c r="AO411" i="4"/>
  <c r="AP827" i="4"/>
  <c r="AO827" i="4"/>
  <c r="AP883" i="4"/>
  <c r="AO883" i="4"/>
  <c r="AP468" i="4"/>
  <c r="AO468" i="4"/>
  <c r="AP537" i="4"/>
  <c r="AO537" i="4"/>
  <c r="E631" i="6"/>
  <c r="F631" i="6"/>
  <c r="G631" i="6"/>
  <c r="H631" i="6"/>
  <c r="K631" i="6"/>
  <c r="L631" i="6"/>
  <c r="M631" i="6"/>
  <c r="C631" i="6" l="1"/>
  <c r="N631" i="6"/>
  <c r="BF42" i="4" l="1"/>
  <c r="BF156" i="4"/>
  <c r="BF694" i="4"/>
  <c r="AQ42" i="4"/>
  <c r="AR42" i="4"/>
  <c r="AS42" i="4" s="1"/>
  <c r="AT42" i="4" s="1"/>
  <c r="AU42" i="4" s="1"/>
  <c r="AV42" i="4" s="1"/>
  <c r="AQ156" i="4"/>
  <c r="AR156" i="4"/>
  <c r="AS156" i="4" s="1"/>
  <c r="AT156" i="4" s="1"/>
  <c r="AU156" i="4" s="1"/>
  <c r="AV156" i="4" s="1"/>
  <c r="AQ694" i="4"/>
  <c r="AR694" i="4"/>
  <c r="AS694" i="4" s="1"/>
  <c r="AT694" i="4" s="1"/>
  <c r="AU694" i="4" s="1"/>
  <c r="AV694" i="4" s="1"/>
  <c r="AA42" i="4"/>
  <c r="AA156" i="4"/>
  <c r="AA694" i="4"/>
  <c r="R42" i="4"/>
  <c r="S42" i="4"/>
  <c r="T42" i="4"/>
  <c r="U42" i="4"/>
  <c r="V42" i="4"/>
  <c r="R156" i="4"/>
  <c r="S156" i="4"/>
  <c r="T156" i="4"/>
  <c r="U156" i="4"/>
  <c r="AP156" i="4" s="1"/>
  <c r="V156" i="4"/>
  <c r="R694" i="4"/>
  <c r="S694" i="4"/>
  <c r="T694" i="4"/>
  <c r="U694" i="4"/>
  <c r="V694" i="4"/>
  <c r="M42" i="4"/>
  <c r="J42" i="4" s="1"/>
  <c r="M156" i="4"/>
  <c r="J156" i="4" s="1"/>
  <c r="M694" i="4"/>
  <c r="J694" i="4" s="1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Y694" i="12"/>
  <c r="Z694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Z156" i="4" l="1"/>
  <c r="Z694" i="4"/>
  <c r="Z42" i="4"/>
  <c r="AS156" i="12"/>
  <c r="W42" i="4"/>
  <c r="X156" i="4"/>
  <c r="W156" i="4"/>
  <c r="W694" i="4"/>
  <c r="AS694" i="12"/>
  <c r="AT156" i="12"/>
  <c r="AT694" i="12"/>
  <c r="AO694" i="4"/>
  <c r="AO156" i="4"/>
  <c r="X694" i="4"/>
  <c r="AO42" i="4"/>
  <c r="AP694" i="4"/>
  <c r="AP42" i="4"/>
  <c r="AW156" i="4"/>
  <c r="AX156" i="4" s="1"/>
  <c r="AW694" i="4"/>
  <c r="AX694" i="4" s="1"/>
  <c r="AW42" i="4"/>
  <c r="AX42" i="4" s="1"/>
  <c r="X42" i="4"/>
  <c r="AS42" i="12"/>
  <c r="AT42" i="12"/>
  <c r="M620" i="6"/>
  <c r="M622" i="6"/>
  <c r="M623" i="6"/>
  <c r="M624" i="6"/>
  <c r="M625" i="6"/>
  <c r="M626" i="6"/>
  <c r="M627" i="6"/>
  <c r="M628" i="6"/>
  <c r="M629" i="6"/>
  <c r="M630" i="6"/>
  <c r="M621" i="6"/>
  <c r="L620" i="6"/>
  <c r="L621" i="6"/>
  <c r="L622" i="6"/>
  <c r="L623" i="6"/>
  <c r="L624" i="6"/>
  <c r="L625" i="6"/>
  <c r="L626" i="6"/>
  <c r="L627" i="6"/>
  <c r="L628" i="6"/>
  <c r="L629" i="6"/>
  <c r="L630" i="6"/>
  <c r="K620" i="6"/>
  <c r="K621" i="6"/>
  <c r="K622" i="6"/>
  <c r="K623" i="6"/>
  <c r="K624" i="6"/>
  <c r="K625" i="6"/>
  <c r="K626" i="6"/>
  <c r="K627" i="6"/>
  <c r="K628" i="6"/>
  <c r="K629" i="6"/>
  <c r="K630" i="6"/>
  <c r="N627" i="6" l="1"/>
  <c r="N623" i="6"/>
  <c r="N626" i="6"/>
  <c r="N622" i="6"/>
  <c r="N625" i="6"/>
  <c r="N629" i="6"/>
  <c r="N628" i="6"/>
  <c r="N624" i="6"/>
  <c r="N621" i="6"/>
  <c r="N620" i="6"/>
  <c r="N630" i="6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2" i="4"/>
  <c r="AR103" i="4"/>
  <c r="AR104" i="4"/>
  <c r="AR105" i="4"/>
  <c r="AR106" i="4"/>
  <c r="AR107" i="4"/>
  <c r="AR108" i="4"/>
  <c r="AR109" i="4"/>
  <c r="AR110" i="4"/>
  <c r="AR112" i="4"/>
  <c r="AR113" i="4"/>
  <c r="AR114" i="4"/>
  <c r="AR115" i="4"/>
  <c r="AR116" i="4"/>
  <c r="AR117" i="4"/>
  <c r="AR118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7" i="4"/>
  <c r="AR158" i="4"/>
  <c r="AR159" i="4"/>
  <c r="AR160" i="4"/>
  <c r="AR161" i="4"/>
  <c r="AR162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8" i="4"/>
  <c r="AR199" i="4"/>
  <c r="AR200" i="4"/>
  <c r="AR201" i="4"/>
  <c r="AR202" i="4"/>
  <c r="AR203" i="4"/>
  <c r="AR204" i="4"/>
  <c r="AR205" i="4"/>
  <c r="AR206" i="4"/>
  <c r="AR207" i="4"/>
  <c r="AR208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4" i="4"/>
  <c r="AR225" i="4"/>
  <c r="AR226" i="4"/>
  <c r="AR227" i="4"/>
  <c r="AR228" i="4"/>
  <c r="AR229" i="4"/>
  <c r="AR230" i="4"/>
  <c r="AR231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3" i="4"/>
  <c r="AR264" i="4"/>
  <c r="AR265" i="4"/>
  <c r="AR266" i="4"/>
  <c r="AR267" i="4"/>
  <c r="AR268" i="4"/>
  <c r="AR269" i="4"/>
  <c r="AR270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7" i="4"/>
  <c r="AR318" i="4"/>
  <c r="AR319" i="4"/>
  <c r="AR320" i="4"/>
  <c r="AR321" i="4"/>
  <c r="AR323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464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7" i="4"/>
  <c r="AR458" i="4"/>
  <c r="AR459" i="4"/>
  <c r="AR460" i="4"/>
  <c r="AR461" i="4"/>
  <c r="AR462" i="4"/>
  <c r="AR463" i="4"/>
  <c r="AR465" i="4"/>
  <c r="AR466" i="4"/>
  <c r="AR467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8" i="4"/>
  <c r="AR659" i="4"/>
  <c r="AR660" i="4"/>
  <c r="AR661" i="4"/>
  <c r="AR663" i="4"/>
  <c r="AR664" i="4"/>
  <c r="AR665" i="4"/>
  <c r="AR666" i="4"/>
  <c r="AR667" i="4"/>
  <c r="AR668" i="4"/>
  <c r="AR669" i="4"/>
  <c r="AR670" i="4"/>
  <c r="AR671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7" i="4"/>
  <c r="AR688" i="4"/>
  <c r="AR689" i="4"/>
  <c r="AR690" i="4"/>
  <c r="AR691" i="4"/>
  <c r="AR692" i="4"/>
  <c r="AR693" i="4"/>
  <c r="AR695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9" i="4"/>
  <c r="AR800" i="4"/>
  <c r="AR801" i="4"/>
  <c r="AR802" i="4"/>
  <c r="AR803" i="4"/>
  <c r="AR804" i="4"/>
  <c r="AR805" i="4"/>
  <c r="AR806" i="4"/>
  <c r="AR77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6" i="4"/>
  <c r="AR828" i="4"/>
  <c r="AR829" i="4"/>
  <c r="AR830" i="4"/>
  <c r="AR831" i="4"/>
  <c r="AR832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4" i="4"/>
  <c r="AR855" i="4"/>
  <c r="AR853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0" i="4"/>
  <c r="AR881" i="4"/>
  <c r="AR884" i="4"/>
  <c r="AR885" i="4"/>
  <c r="AR886" i="4"/>
  <c r="AR887" i="4"/>
  <c r="AR888" i="4"/>
  <c r="AR889" i="4"/>
  <c r="AR890" i="4"/>
  <c r="AR891" i="4"/>
  <c r="AR892" i="4"/>
  <c r="AR893" i="4"/>
  <c r="AR7" i="4"/>
  <c r="U7" i="4"/>
  <c r="T7" i="4"/>
  <c r="S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69" i="4"/>
  <c r="T269" i="4"/>
  <c r="U269" i="4"/>
  <c r="V269" i="4"/>
  <c r="S270" i="4"/>
  <c r="T270" i="4"/>
  <c r="U270" i="4"/>
  <c r="V270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7" i="4"/>
  <c r="T317" i="4"/>
  <c r="U317" i="4"/>
  <c r="V317" i="4"/>
  <c r="S318" i="4"/>
  <c r="T318" i="4"/>
  <c r="U318" i="4"/>
  <c r="V318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3" i="4"/>
  <c r="T323" i="4"/>
  <c r="U323" i="4"/>
  <c r="V323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464" i="4"/>
  <c r="T464" i="4"/>
  <c r="U464" i="4"/>
  <c r="V464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5" i="4"/>
  <c r="T695" i="4"/>
  <c r="U695" i="4"/>
  <c r="V695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S752" i="4"/>
  <c r="T752" i="4"/>
  <c r="U752" i="4"/>
  <c r="V752" i="4"/>
  <c r="S754" i="4"/>
  <c r="T754" i="4"/>
  <c r="U754" i="4"/>
  <c r="V754" i="4"/>
  <c r="S755" i="4"/>
  <c r="T755" i="4"/>
  <c r="U755" i="4"/>
  <c r="V755" i="4"/>
  <c r="S756" i="4"/>
  <c r="T756" i="4"/>
  <c r="U756" i="4"/>
  <c r="V756" i="4"/>
  <c r="S757" i="4"/>
  <c r="T757" i="4"/>
  <c r="U757" i="4"/>
  <c r="V757" i="4"/>
  <c r="S758" i="4"/>
  <c r="T758" i="4"/>
  <c r="U758" i="4"/>
  <c r="V758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3" i="4"/>
  <c r="T763" i="4"/>
  <c r="U763" i="4"/>
  <c r="V763" i="4"/>
  <c r="S764" i="4"/>
  <c r="T764" i="4"/>
  <c r="U764" i="4"/>
  <c r="V764" i="4"/>
  <c r="S765" i="4"/>
  <c r="T765" i="4"/>
  <c r="U765" i="4"/>
  <c r="V765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0" i="4"/>
  <c r="T770" i="4"/>
  <c r="U770" i="4"/>
  <c r="V770" i="4"/>
  <c r="S772" i="4"/>
  <c r="T772" i="4"/>
  <c r="U772" i="4"/>
  <c r="V772" i="4"/>
  <c r="S773" i="4"/>
  <c r="T773" i="4"/>
  <c r="U773" i="4"/>
  <c r="V773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2" i="4"/>
  <c r="T782" i="4"/>
  <c r="U782" i="4"/>
  <c r="V782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8" i="4"/>
  <c r="T788" i="4"/>
  <c r="U788" i="4"/>
  <c r="V788" i="4"/>
  <c r="S789" i="4"/>
  <c r="T789" i="4"/>
  <c r="U789" i="4"/>
  <c r="V789" i="4"/>
  <c r="S790" i="4"/>
  <c r="T790" i="4"/>
  <c r="U790" i="4"/>
  <c r="V790" i="4"/>
  <c r="S791" i="4"/>
  <c r="T791" i="4"/>
  <c r="U791" i="4"/>
  <c r="V791" i="4"/>
  <c r="S792" i="4"/>
  <c r="T792" i="4"/>
  <c r="U792" i="4"/>
  <c r="V792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7" i="4"/>
  <c r="T797" i="4"/>
  <c r="U797" i="4"/>
  <c r="V797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806" i="4"/>
  <c r="T806" i="4"/>
  <c r="U806" i="4"/>
  <c r="V806" i="4"/>
  <c r="S77" i="4"/>
  <c r="T77" i="4"/>
  <c r="U77" i="4"/>
  <c r="V77" i="4"/>
  <c r="S807" i="4"/>
  <c r="T807" i="4"/>
  <c r="U807" i="4"/>
  <c r="V807" i="4"/>
  <c r="S808" i="4"/>
  <c r="T808" i="4"/>
  <c r="U808" i="4"/>
  <c r="V808" i="4"/>
  <c r="S809" i="4"/>
  <c r="T809" i="4"/>
  <c r="U809" i="4"/>
  <c r="V809" i="4"/>
  <c r="S810" i="4"/>
  <c r="T810" i="4"/>
  <c r="U810" i="4"/>
  <c r="V810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6" i="4"/>
  <c r="T816" i="4"/>
  <c r="U816" i="4"/>
  <c r="V816" i="4"/>
  <c r="S817" i="4"/>
  <c r="T817" i="4"/>
  <c r="U817" i="4"/>
  <c r="V817" i="4"/>
  <c r="S818" i="4"/>
  <c r="T818" i="4"/>
  <c r="U818" i="4"/>
  <c r="V818" i="4"/>
  <c r="S819" i="4"/>
  <c r="T819" i="4"/>
  <c r="U819" i="4"/>
  <c r="V819" i="4"/>
  <c r="S820" i="4"/>
  <c r="T820" i="4"/>
  <c r="U820" i="4"/>
  <c r="V820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4" i="4"/>
  <c r="T824" i="4"/>
  <c r="U824" i="4"/>
  <c r="V824" i="4"/>
  <c r="S826" i="4"/>
  <c r="T826" i="4"/>
  <c r="U826" i="4"/>
  <c r="V826" i="4"/>
  <c r="S828" i="4"/>
  <c r="T828" i="4"/>
  <c r="U828" i="4"/>
  <c r="V828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4" i="4"/>
  <c r="T834" i="4"/>
  <c r="U834" i="4"/>
  <c r="V834" i="4"/>
  <c r="S835" i="4"/>
  <c r="T835" i="4"/>
  <c r="U835" i="4"/>
  <c r="V835" i="4"/>
  <c r="S836" i="4"/>
  <c r="T836" i="4"/>
  <c r="U836" i="4"/>
  <c r="V836" i="4"/>
  <c r="S837" i="4"/>
  <c r="T837" i="4"/>
  <c r="U837" i="4"/>
  <c r="V837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2" i="4"/>
  <c r="T842" i="4"/>
  <c r="U842" i="4"/>
  <c r="V842" i="4"/>
  <c r="S843" i="4"/>
  <c r="T843" i="4"/>
  <c r="U843" i="4"/>
  <c r="V843" i="4"/>
  <c r="S844" i="4"/>
  <c r="T844" i="4"/>
  <c r="U844" i="4"/>
  <c r="V844" i="4"/>
  <c r="S845" i="4"/>
  <c r="T845" i="4"/>
  <c r="U845" i="4"/>
  <c r="V845" i="4"/>
  <c r="S846" i="4"/>
  <c r="T846" i="4"/>
  <c r="U846" i="4"/>
  <c r="V846" i="4"/>
  <c r="S847" i="4"/>
  <c r="T847" i="4"/>
  <c r="U847" i="4"/>
  <c r="V847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1" i="4"/>
  <c r="T851" i="4"/>
  <c r="U851" i="4"/>
  <c r="V851" i="4"/>
  <c r="S852" i="4"/>
  <c r="T852" i="4"/>
  <c r="U852" i="4"/>
  <c r="V852" i="4"/>
  <c r="S854" i="4"/>
  <c r="T854" i="4"/>
  <c r="U854" i="4"/>
  <c r="V854" i="4"/>
  <c r="S855" i="4"/>
  <c r="T855" i="4"/>
  <c r="U855" i="4"/>
  <c r="V855" i="4"/>
  <c r="S853" i="4"/>
  <c r="T853" i="4"/>
  <c r="U853" i="4"/>
  <c r="V853" i="4"/>
  <c r="S856" i="4"/>
  <c r="T856" i="4"/>
  <c r="U856" i="4"/>
  <c r="V856" i="4"/>
  <c r="S857" i="4"/>
  <c r="T857" i="4"/>
  <c r="U857" i="4"/>
  <c r="V857" i="4"/>
  <c r="S858" i="4"/>
  <c r="T858" i="4"/>
  <c r="U858" i="4"/>
  <c r="V858" i="4"/>
  <c r="S859" i="4"/>
  <c r="T859" i="4"/>
  <c r="U859" i="4"/>
  <c r="V859" i="4"/>
  <c r="S860" i="4"/>
  <c r="T860" i="4"/>
  <c r="U860" i="4"/>
  <c r="V860" i="4"/>
  <c r="S861" i="4"/>
  <c r="T861" i="4"/>
  <c r="U861" i="4"/>
  <c r="V861" i="4"/>
  <c r="S862" i="4"/>
  <c r="T862" i="4"/>
  <c r="U862" i="4"/>
  <c r="V862" i="4"/>
  <c r="S863" i="4"/>
  <c r="T863" i="4"/>
  <c r="U863" i="4"/>
  <c r="V863" i="4"/>
  <c r="S864" i="4"/>
  <c r="T864" i="4"/>
  <c r="U864" i="4"/>
  <c r="V864" i="4"/>
  <c r="S865" i="4"/>
  <c r="T865" i="4"/>
  <c r="U865" i="4"/>
  <c r="V865" i="4"/>
  <c r="S866" i="4"/>
  <c r="T866" i="4"/>
  <c r="U866" i="4"/>
  <c r="V866" i="4"/>
  <c r="S867" i="4"/>
  <c r="T867" i="4"/>
  <c r="U867" i="4"/>
  <c r="V867" i="4"/>
  <c r="S868" i="4"/>
  <c r="T868" i="4"/>
  <c r="U868" i="4"/>
  <c r="V868" i="4"/>
  <c r="S869" i="4"/>
  <c r="T869" i="4"/>
  <c r="U869" i="4"/>
  <c r="V869" i="4"/>
  <c r="S870" i="4"/>
  <c r="T870" i="4"/>
  <c r="U870" i="4"/>
  <c r="V870" i="4"/>
  <c r="S871" i="4"/>
  <c r="T871" i="4"/>
  <c r="U871" i="4"/>
  <c r="V871" i="4"/>
  <c r="S872" i="4"/>
  <c r="T872" i="4"/>
  <c r="U872" i="4"/>
  <c r="V872" i="4"/>
  <c r="S873" i="4"/>
  <c r="T873" i="4"/>
  <c r="U873" i="4"/>
  <c r="V873" i="4"/>
  <c r="S874" i="4"/>
  <c r="T874" i="4"/>
  <c r="U874" i="4"/>
  <c r="V874" i="4"/>
  <c r="S875" i="4"/>
  <c r="T875" i="4"/>
  <c r="U875" i="4"/>
  <c r="V875" i="4"/>
  <c r="S876" i="4"/>
  <c r="T876" i="4"/>
  <c r="U876" i="4"/>
  <c r="V876" i="4"/>
  <c r="S877" i="4"/>
  <c r="T877" i="4"/>
  <c r="U877" i="4"/>
  <c r="V877" i="4"/>
  <c r="S878" i="4"/>
  <c r="T878" i="4"/>
  <c r="U878" i="4"/>
  <c r="V878" i="4"/>
  <c r="S879" i="4"/>
  <c r="T879" i="4"/>
  <c r="U879" i="4"/>
  <c r="V879" i="4"/>
  <c r="S880" i="4"/>
  <c r="T880" i="4"/>
  <c r="U880" i="4"/>
  <c r="V880" i="4"/>
  <c r="S881" i="4"/>
  <c r="T881" i="4"/>
  <c r="U881" i="4"/>
  <c r="V881" i="4"/>
  <c r="S884" i="4"/>
  <c r="T884" i="4"/>
  <c r="U884" i="4"/>
  <c r="V884" i="4"/>
  <c r="S885" i="4"/>
  <c r="T885" i="4"/>
  <c r="U885" i="4"/>
  <c r="V885" i="4"/>
  <c r="S886" i="4"/>
  <c r="T886" i="4"/>
  <c r="U886" i="4"/>
  <c r="V886" i="4"/>
  <c r="S887" i="4"/>
  <c r="T887" i="4"/>
  <c r="U887" i="4"/>
  <c r="V887" i="4"/>
  <c r="S888" i="4"/>
  <c r="T888" i="4"/>
  <c r="U888" i="4"/>
  <c r="V888" i="4"/>
  <c r="S889" i="4"/>
  <c r="T889" i="4"/>
  <c r="U889" i="4"/>
  <c r="V889" i="4"/>
  <c r="S890" i="4"/>
  <c r="T890" i="4"/>
  <c r="U890" i="4"/>
  <c r="V890" i="4"/>
  <c r="S891" i="4"/>
  <c r="T891" i="4"/>
  <c r="U891" i="4"/>
  <c r="V891" i="4"/>
  <c r="S892" i="4"/>
  <c r="T892" i="4"/>
  <c r="U892" i="4"/>
  <c r="V892" i="4"/>
  <c r="S893" i="4"/>
  <c r="T893" i="4"/>
  <c r="U893" i="4"/>
  <c r="V893" i="4"/>
  <c r="V7" i="4"/>
  <c r="Z58" i="12"/>
  <c r="Z8" i="12"/>
  <c r="Z15" i="12"/>
  <c r="Z11" i="12"/>
  <c r="Z13" i="12"/>
  <c r="Z38" i="12"/>
  <c r="Z17" i="12"/>
  <c r="Z18" i="12"/>
  <c r="Z76" i="12"/>
  <c r="Z864" i="12"/>
  <c r="Z26" i="12"/>
  <c r="Z28" i="12"/>
  <c r="Z29" i="12"/>
  <c r="Z7" i="12"/>
  <c r="Z19" i="12"/>
  <c r="Z39" i="12"/>
  <c r="Z59" i="12"/>
  <c r="Z89" i="12"/>
  <c r="Z43" i="12"/>
  <c r="Z40" i="12"/>
  <c r="Z47" i="12"/>
  <c r="Z65" i="12"/>
  <c r="Z45" i="12"/>
  <c r="Z41" i="12"/>
  <c r="Z475" i="12"/>
  <c r="Z44" i="12"/>
  <c r="Z33" i="12"/>
  <c r="Z530" i="12"/>
  <c r="Z237" i="12"/>
  <c r="Z23" i="12"/>
  <c r="Z10" i="12"/>
  <c r="Z16" i="12"/>
  <c r="Z25" i="12"/>
  <c r="Z24" i="12"/>
  <c r="Z87" i="12"/>
  <c r="Z27" i="12"/>
  <c r="Z86" i="12"/>
  <c r="Z52" i="12"/>
  <c r="Z85" i="12"/>
  <c r="Z64" i="12"/>
  <c r="Z50" i="12"/>
  <c r="Z51" i="12"/>
  <c r="Z12" i="12"/>
  <c r="Z72" i="12"/>
  <c r="Z48" i="12"/>
  <c r="Z60" i="12"/>
  <c r="Z20" i="12"/>
  <c r="Z55" i="12"/>
  <c r="Z54" i="12"/>
  <c r="Z56" i="12"/>
  <c r="Z57" i="12"/>
  <c r="Z35" i="12"/>
  <c r="Z62" i="12"/>
  <c r="Z61" i="12"/>
  <c r="Z9" i="12"/>
  <c r="Z34" i="12"/>
  <c r="Z74" i="12"/>
  <c r="Z880" i="12"/>
  <c r="Z67" i="12"/>
  <c r="Z14" i="12"/>
  <c r="Z21" i="12"/>
  <c r="Z66" i="12"/>
  <c r="Z32" i="12"/>
  <c r="Z49" i="12"/>
  <c r="Z68" i="12"/>
  <c r="Z69" i="12"/>
  <c r="Z37" i="12"/>
  <c r="Z71" i="12"/>
  <c r="Z70" i="12"/>
  <c r="Z36" i="12"/>
  <c r="Z31" i="12"/>
  <c r="Z763" i="12"/>
  <c r="Z73" i="12"/>
  <c r="Z75" i="12"/>
  <c r="Z78" i="12"/>
  <c r="Z46" i="12"/>
  <c r="Z22" i="12"/>
  <c r="Z80" i="12"/>
  <c r="Z84" i="12"/>
  <c r="Z79" i="12"/>
  <c r="Z82" i="12"/>
  <c r="Z83" i="12"/>
  <c r="Z88" i="12"/>
  <c r="Z109" i="12"/>
  <c r="Z120" i="12"/>
  <c r="Z100" i="12"/>
  <c r="Z95" i="12"/>
  <c r="Z137" i="12"/>
  <c r="Z92" i="12"/>
  <c r="Z125" i="12"/>
  <c r="Z121" i="12"/>
  <c r="Z114" i="12"/>
  <c r="Z116" i="12"/>
  <c r="Z117" i="12"/>
  <c r="Z608" i="12"/>
  <c r="Z106" i="12"/>
  <c r="Z96" i="12"/>
  <c r="Z110" i="12"/>
  <c r="Z90" i="12"/>
  <c r="Z132" i="12"/>
  <c r="Z97" i="12"/>
  <c r="Z102" i="12"/>
  <c r="Z98" i="12"/>
  <c r="Z112" i="12"/>
  <c r="Z115" i="12"/>
  <c r="Z118" i="12"/>
  <c r="Z91" i="12"/>
  <c r="Z124" i="12"/>
  <c r="Z93" i="12"/>
  <c r="Z135" i="12"/>
  <c r="Z126" i="12"/>
  <c r="Z129" i="12"/>
  <c r="Z241" i="12"/>
  <c r="Z123" i="12"/>
  <c r="Z131" i="12"/>
  <c r="Z81" i="12"/>
  <c r="Z128" i="12"/>
  <c r="Z94" i="12"/>
  <c r="Z113" i="12"/>
  <c r="Z127" i="12"/>
  <c r="Z104" i="12"/>
  <c r="Z130" i="12"/>
  <c r="Z105" i="12"/>
  <c r="Z99" i="12"/>
  <c r="Z122" i="12"/>
  <c r="Z108" i="12"/>
  <c r="Z159" i="12"/>
  <c r="Z168" i="12"/>
  <c r="Z150" i="12"/>
  <c r="Z210" i="12"/>
  <c r="Z214" i="12"/>
  <c r="Z803" i="12"/>
  <c r="Z144" i="12"/>
  <c r="Z194" i="12"/>
  <c r="Z181" i="12"/>
  <c r="Z177" i="12"/>
  <c r="Z152" i="12"/>
  <c r="Z138" i="12"/>
  <c r="Z205" i="12"/>
  <c r="Z199" i="12"/>
  <c r="Z140" i="12"/>
  <c r="Z195" i="12"/>
  <c r="Z142" i="12"/>
  <c r="Z141" i="12"/>
  <c r="Z143" i="12"/>
  <c r="Z145" i="12"/>
  <c r="Z147" i="12"/>
  <c r="Z153" i="12"/>
  <c r="Z157" i="12"/>
  <c r="Z325" i="12"/>
  <c r="Z158" i="12"/>
  <c r="Z183" i="12"/>
  <c r="Z191" i="12"/>
  <c r="Z139" i="12"/>
  <c r="Z166" i="12"/>
  <c r="Z167" i="12"/>
  <c r="Z193" i="12"/>
  <c r="Z192" i="12"/>
  <c r="Z212" i="12"/>
  <c r="Z169" i="12"/>
  <c r="Z630" i="12"/>
  <c r="Z146" i="12"/>
  <c r="Z164" i="12"/>
  <c r="Z165" i="12"/>
  <c r="Z170" i="12"/>
  <c r="Z202" i="12"/>
  <c r="Z196" i="12"/>
  <c r="Z216" i="12"/>
  <c r="Z160" i="12"/>
  <c r="Z215" i="12"/>
  <c r="Z162" i="12"/>
  <c r="Z171" i="12"/>
  <c r="Z174" i="12"/>
  <c r="Z178" i="12"/>
  <c r="Z180" i="12"/>
  <c r="Z182" i="12"/>
  <c r="Z446" i="12"/>
  <c r="Z211" i="12"/>
  <c r="Z155" i="12"/>
  <c r="Z184" i="12"/>
  <c r="Z172" i="12"/>
  <c r="Z185" i="12"/>
  <c r="Z186" i="12"/>
  <c r="Z176" i="12"/>
  <c r="Z175" i="12"/>
  <c r="Z300" i="12"/>
  <c r="Z149" i="12"/>
  <c r="Z151" i="12"/>
  <c r="Z203" i="12"/>
  <c r="Z213" i="12"/>
  <c r="Z200" i="12"/>
  <c r="Z206" i="12"/>
  <c r="Z245" i="12"/>
  <c r="Z204" i="12"/>
  <c r="Z189" i="12"/>
  <c r="Z188" i="12"/>
  <c r="Z343" i="12"/>
  <c r="Z173" i="12"/>
  <c r="Z190" i="12"/>
  <c r="Z148" i="12"/>
  <c r="Z154" i="12"/>
  <c r="Z198" i="12"/>
  <c r="Z201" i="12"/>
  <c r="Z207" i="12"/>
  <c r="Z161" i="12"/>
  <c r="Z208" i="12"/>
  <c r="Z179" i="12"/>
  <c r="Z187" i="12"/>
  <c r="Z227" i="12"/>
  <c r="Z229" i="12"/>
  <c r="Z231" i="12"/>
  <c r="Z218" i="12"/>
  <c r="Z889" i="12"/>
  <c r="Z228" i="12"/>
  <c r="Z234" i="12"/>
  <c r="Z220" i="12"/>
  <c r="Z222" i="12"/>
  <c r="Z233" i="12"/>
  <c r="Z217" i="12"/>
  <c r="Z238" i="12"/>
  <c r="Z813" i="12"/>
  <c r="Z219" i="12"/>
  <c r="Z224" i="12"/>
  <c r="Z225" i="12"/>
  <c r="Z632" i="12"/>
  <c r="Z221" i="12"/>
  <c r="Z236" i="12"/>
  <c r="Z239" i="12"/>
  <c r="Z240" i="12"/>
  <c r="Z235" i="12"/>
  <c r="Z242" i="12"/>
  <c r="Z248" i="12"/>
  <c r="Z249" i="12"/>
  <c r="Z256" i="12"/>
  <c r="Z269" i="12"/>
  <c r="Z270" i="12"/>
  <c r="Z244" i="12"/>
  <c r="Z251" i="12"/>
  <c r="Z246" i="12"/>
  <c r="Z255" i="12"/>
  <c r="Z254" i="12"/>
  <c r="Z257" i="12"/>
  <c r="Z258" i="12"/>
  <c r="Z250" i="12"/>
  <c r="Z268" i="12"/>
  <c r="Z259" i="12"/>
  <c r="Z243" i="12"/>
  <c r="Z260" i="12"/>
  <c r="Z273" i="12"/>
  <c r="Z261" i="12"/>
  <c r="Z263" i="12"/>
  <c r="Z253" i="12"/>
  <c r="Z264" i="12"/>
  <c r="Z266" i="12"/>
  <c r="Z267" i="12"/>
  <c r="Z252" i="12"/>
  <c r="Z272" i="12"/>
  <c r="Z274" i="12"/>
  <c r="Z669" i="12"/>
  <c r="Z275" i="12"/>
  <c r="Z265" i="12"/>
  <c r="Z280" i="12"/>
  <c r="Z277" i="12"/>
  <c r="Z276" i="12"/>
  <c r="Z278" i="12"/>
  <c r="Z746" i="12"/>
  <c r="Z279" i="12"/>
  <c r="Z888" i="12"/>
  <c r="Z309" i="12"/>
  <c r="Z289" i="12"/>
  <c r="Z310" i="12"/>
  <c r="Z306" i="12"/>
  <c r="Z285" i="12"/>
  <c r="Z282" i="12"/>
  <c r="Z292" i="12"/>
  <c r="Z30" i="12"/>
  <c r="Z319" i="12"/>
  <c r="Z290" i="12"/>
  <c r="Z311" i="12"/>
  <c r="Z299" i="12"/>
  <c r="Z298" i="12"/>
  <c r="Z281" i="12"/>
  <c r="Z312" i="12"/>
  <c r="Z134" i="12"/>
  <c r="Z284" i="12"/>
  <c r="Z286" i="12"/>
  <c r="Z287" i="12"/>
  <c r="Z288" i="12"/>
  <c r="Z295" i="12"/>
  <c r="Z294" i="12"/>
  <c r="Z773" i="12"/>
  <c r="Z296" i="12"/>
  <c r="Z315" i="12"/>
  <c r="Z297" i="12"/>
  <c r="Z318" i="12"/>
  <c r="Z307" i="12"/>
  <c r="Z308" i="12"/>
  <c r="Z326" i="12"/>
  <c r="Z302" i="12"/>
  <c r="Z317" i="12"/>
  <c r="Z321" i="12"/>
  <c r="Z305" i="12"/>
  <c r="Z303" i="12"/>
  <c r="Z304" i="12"/>
  <c r="Z293" i="12"/>
  <c r="Z301" i="12"/>
  <c r="Z314" i="12"/>
  <c r="Z283" i="12"/>
  <c r="Z313" i="12"/>
  <c r="Z291" i="12"/>
  <c r="Z103" i="12"/>
  <c r="Z320" i="12"/>
  <c r="Z341" i="12"/>
  <c r="Z340" i="12"/>
  <c r="Z329" i="12"/>
  <c r="Z332" i="12"/>
  <c r="Z339" i="12"/>
  <c r="Z344" i="12"/>
  <c r="Z345" i="12"/>
  <c r="Z333" i="12"/>
  <c r="Z327" i="12"/>
  <c r="Z351" i="12"/>
  <c r="Z337" i="12"/>
  <c r="Z330" i="12"/>
  <c r="Z328" i="12"/>
  <c r="Z348" i="12"/>
  <c r="Z350" i="12"/>
  <c r="Z347" i="12"/>
  <c r="Z336" i="12"/>
  <c r="Z349" i="12"/>
  <c r="Z331" i="12"/>
  <c r="Z335" i="12"/>
  <c r="Z346" i="12"/>
  <c r="Z334" i="12"/>
  <c r="Z323" i="12"/>
  <c r="Z354" i="12"/>
  <c r="Z774" i="12"/>
  <c r="Z377" i="12"/>
  <c r="Z464" i="12"/>
  <c r="Z369" i="12"/>
  <c r="Z355" i="12"/>
  <c r="Z393" i="12"/>
  <c r="Z394" i="12"/>
  <c r="Z396" i="12"/>
  <c r="Z395" i="12"/>
  <c r="AS395" i="12" s="1"/>
  <c r="Z362" i="12"/>
  <c r="Z360" i="12"/>
  <c r="Z388" i="12"/>
  <c r="Z371" i="12"/>
  <c r="Z363" i="12"/>
  <c r="Z382" i="12"/>
  <c r="Z376" i="12"/>
  <c r="Z389" i="12"/>
  <c r="Z366" i="12"/>
  <c r="Z524" i="12"/>
  <c r="Z387" i="12"/>
  <c r="Z367" i="12"/>
  <c r="Z385" i="12"/>
  <c r="Z368" i="12"/>
  <c r="Z375" i="12"/>
  <c r="Z373" i="12"/>
  <c r="Z364" i="12"/>
  <c r="Z357" i="12"/>
  <c r="Z378" i="12"/>
  <c r="Z361" i="12"/>
  <c r="Z365" i="12"/>
  <c r="Z380" i="12"/>
  <c r="Z379" i="12"/>
  <c r="Z381" i="12"/>
  <c r="Z374" i="12"/>
  <c r="Z358" i="12"/>
  <c r="Z386" i="12"/>
  <c r="Z384" i="12"/>
  <c r="Z383" i="12"/>
  <c r="Z390" i="12"/>
  <c r="Z391" i="12"/>
  <c r="Z356" i="12"/>
  <c r="Z370" i="12"/>
  <c r="Z392" i="12"/>
  <c r="Z397" i="12"/>
  <c r="Z403" i="12"/>
  <c r="Z405" i="12"/>
  <c r="Z424" i="12"/>
  <c r="Z407" i="12"/>
  <c r="Z408" i="12"/>
  <c r="Z398" i="12"/>
  <c r="Z401" i="12"/>
  <c r="Z417" i="12"/>
  <c r="Z409" i="12"/>
  <c r="Z413" i="12"/>
  <c r="Z577" i="12"/>
  <c r="Z415" i="12"/>
  <c r="Z402" i="12"/>
  <c r="Z404" i="12"/>
  <c r="Z778" i="12"/>
  <c r="Z400" i="12"/>
  <c r="Z399" i="12"/>
  <c r="Z406" i="12"/>
  <c r="Z414" i="12"/>
  <c r="Z421" i="12"/>
  <c r="Z416" i="12"/>
  <c r="Z412" i="12"/>
  <c r="Z425" i="12"/>
  <c r="Z422" i="12"/>
  <c r="Z420" i="12"/>
  <c r="Z418" i="12"/>
  <c r="Z419" i="12"/>
  <c r="Z423" i="12"/>
  <c r="Z429" i="12"/>
  <c r="Z721" i="12"/>
  <c r="Z428" i="12"/>
  <c r="Z430" i="12"/>
  <c r="Z426" i="12"/>
  <c r="Z435" i="12"/>
  <c r="Z432" i="12"/>
  <c r="Z427" i="12"/>
  <c r="Z433" i="12"/>
  <c r="Z431" i="12"/>
  <c r="Z434" i="12"/>
  <c r="Z437" i="12"/>
  <c r="Z438" i="12"/>
  <c r="Z450" i="12"/>
  <c r="Z439" i="12"/>
  <c r="Z436" i="12"/>
  <c r="Z451" i="12"/>
  <c r="Z440" i="12"/>
  <c r="Z441" i="12"/>
  <c r="Z445" i="12"/>
  <c r="Z442" i="12"/>
  <c r="Z443" i="12"/>
  <c r="Z448" i="12"/>
  <c r="Z444" i="12"/>
  <c r="Z449" i="12"/>
  <c r="Z447" i="12"/>
  <c r="Z459" i="12"/>
  <c r="Z467" i="12"/>
  <c r="Z480" i="12"/>
  <c r="Z454" i="12"/>
  <c r="Z455" i="12"/>
  <c r="Z457" i="12"/>
  <c r="Z482" i="12"/>
  <c r="Z485" i="12"/>
  <c r="Z458" i="12"/>
  <c r="Z488" i="12"/>
  <c r="Z460" i="12"/>
  <c r="Z483" i="12"/>
  <c r="Z469" i="12"/>
  <c r="Z462" i="12"/>
  <c r="Z470" i="12"/>
  <c r="Z465" i="12"/>
  <c r="Z481" i="12"/>
  <c r="Z471" i="12"/>
  <c r="Z461" i="12"/>
  <c r="Z473" i="12"/>
  <c r="Z466" i="12"/>
  <c r="Z474" i="12"/>
  <c r="Z453" i="12"/>
  <c r="Z463" i="12"/>
  <c r="Z472" i="12"/>
  <c r="Z478" i="12"/>
  <c r="Z477" i="12"/>
  <c r="Z479" i="12"/>
  <c r="Z486" i="12"/>
  <c r="Z487" i="12"/>
  <c r="Z500" i="12"/>
  <c r="Z491" i="12"/>
  <c r="Z514" i="12"/>
  <c r="Z527" i="12"/>
  <c r="Z516" i="12"/>
  <c r="Z492" i="12"/>
  <c r="Z523" i="12"/>
  <c r="Z476" i="12"/>
  <c r="Z493" i="12"/>
  <c r="Z513" i="12"/>
  <c r="Z534" i="12"/>
  <c r="Z505" i="12"/>
  <c r="Z522" i="12"/>
  <c r="Z528" i="12"/>
  <c r="Z832" i="12"/>
  <c r="Z494" i="12"/>
  <c r="Z525" i="12"/>
  <c r="Z495" i="12"/>
  <c r="Z489" i="12"/>
  <c r="Z547" i="12"/>
  <c r="Z497" i="12"/>
  <c r="Z496" i="12"/>
  <c r="Z548" i="12"/>
  <c r="Z520" i="12"/>
  <c r="Z501" i="12"/>
  <c r="Z518" i="12"/>
  <c r="Z503" i="12"/>
  <c r="Z510" i="12"/>
  <c r="Z536" i="12"/>
  <c r="Z509" i="12"/>
  <c r="Z498" i="12"/>
  <c r="Z538" i="12"/>
  <c r="Z506" i="12"/>
  <c r="Z508" i="12"/>
  <c r="Z511" i="12"/>
  <c r="Z512" i="12"/>
  <c r="Z517" i="12"/>
  <c r="Z502" i="12"/>
  <c r="Z543" i="12"/>
  <c r="Z533" i="12"/>
  <c r="Z490" i="12"/>
  <c r="Z542" i="12"/>
  <c r="Z531" i="12"/>
  <c r="Z521" i="12"/>
  <c r="Z519" i="12"/>
  <c r="Z499" i="12"/>
  <c r="Z507" i="12"/>
  <c r="Z804" i="12"/>
  <c r="Z529" i="12"/>
  <c r="Z504" i="12"/>
  <c r="Z539" i="12"/>
  <c r="Z532" i="12"/>
  <c r="Z544" i="12"/>
  <c r="Z535" i="12"/>
  <c r="Z540" i="12"/>
  <c r="Z545" i="12"/>
  <c r="Z541" i="12"/>
  <c r="Z549" i="12"/>
  <c r="Z515" i="12"/>
  <c r="Z553" i="12"/>
  <c r="Z550" i="12"/>
  <c r="Z554" i="12"/>
  <c r="Z569" i="12"/>
  <c r="Z561" i="12"/>
  <c r="Z563" i="12"/>
  <c r="Z562" i="12"/>
  <c r="Z551" i="12"/>
  <c r="Z571" i="12"/>
  <c r="Z564" i="12"/>
  <c r="Z552" i="12"/>
  <c r="Z573" i="12"/>
  <c r="Z578" i="12"/>
  <c r="Z567" i="12"/>
  <c r="Z559" i="12"/>
  <c r="Z576" i="12"/>
  <c r="Z558" i="12"/>
  <c r="Z587" i="12"/>
  <c r="Z556" i="12"/>
  <c r="Z557" i="12"/>
  <c r="Z570" i="12"/>
  <c r="Z568" i="12"/>
  <c r="Z565" i="12"/>
  <c r="Z555" i="12"/>
  <c r="Z566" i="12"/>
  <c r="Z579" i="12"/>
  <c r="Z560" i="12"/>
  <c r="Z575" i="12"/>
  <c r="Z572" i="12"/>
  <c r="Z583" i="12"/>
  <c r="Z586" i="12"/>
  <c r="Z584" i="12"/>
  <c r="Z585" i="12"/>
  <c r="Z581" i="12"/>
  <c r="Z580" i="12"/>
  <c r="Z582" i="12"/>
  <c r="Z605" i="12"/>
  <c r="Z607" i="12"/>
  <c r="Z590" i="12"/>
  <c r="Z592" i="12"/>
  <c r="Z591" i="12"/>
  <c r="Z596" i="12"/>
  <c r="Z600" i="12"/>
  <c r="Z594" i="12"/>
  <c r="Z598" i="12"/>
  <c r="Z593" i="12"/>
  <c r="Z597" i="12"/>
  <c r="Z595" i="12"/>
  <c r="Z603" i="12"/>
  <c r="Z599" i="12"/>
  <c r="Z602" i="12"/>
  <c r="Z604" i="12"/>
  <c r="Z589" i="12"/>
  <c r="Z606" i="12"/>
  <c r="Z342" i="12"/>
  <c r="Z614" i="12"/>
  <c r="Z629" i="12"/>
  <c r="Z658" i="12"/>
  <c r="Z628" i="12"/>
  <c r="Z626" i="12"/>
  <c r="Z618" i="12"/>
  <c r="Z615" i="12"/>
  <c r="Z610" i="12"/>
  <c r="Z613" i="12"/>
  <c r="Z609" i="12"/>
  <c r="Z637" i="12"/>
  <c r="Z616" i="12"/>
  <c r="Z646" i="12"/>
  <c r="Z612" i="12"/>
  <c r="Z619" i="12"/>
  <c r="Z647" i="12"/>
  <c r="Z620" i="12"/>
  <c r="Z622" i="12"/>
  <c r="Z633" i="12"/>
  <c r="Z654" i="12"/>
  <c r="Z655" i="12"/>
  <c r="Z643" i="12"/>
  <c r="Z638" i="12"/>
  <c r="Z634" i="12"/>
  <c r="Z635" i="12"/>
  <c r="Z636" i="12"/>
  <c r="Z627" i="12"/>
  <c r="Z639" i="12"/>
  <c r="Z640" i="12"/>
  <c r="Z641" i="12"/>
  <c r="Z656" i="12"/>
  <c r="Z642" i="12"/>
  <c r="Z644" i="12"/>
  <c r="Z645" i="12"/>
  <c r="Z63" i="12"/>
  <c r="Z621" i="12"/>
  <c r="Z648" i="12"/>
  <c r="Z649" i="12"/>
  <c r="Z623" i="12"/>
  <c r="Z625" i="12"/>
  <c r="Z631" i="12"/>
  <c r="Z611" i="12"/>
  <c r="Z650" i="12"/>
  <c r="Z624" i="12"/>
  <c r="Z651" i="12"/>
  <c r="Z652" i="12"/>
  <c r="Z653" i="12"/>
  <c r="Z617" i="12"/>
  <c r="Z660" i="12"/>
  <c r="Z663" i="12"/>
  <c r="Z661" i="12"/>
  <c r="Z452" i="12"/>
  <c r="Z659" i="12"/>
  <c r="Z226" i="12"/>
  <c r="Z679" i="12"/>
  <c r="Z692" i="12"/>
  <c r="Z681" i="12"/>
  <c r="Z588" i="12"/>
  <c r="Z666" i="12"/>
  <c r="Z671" i="12"/>
  <c r="Z673" i="12"/>
  <c r="Z674" i="12"/>
  <c r="Z690" i="12"/>
  <c r="Z683" i="12"/>
  <c r="Z667" i="12"/>
  <c r="Z691" i="12"/>
  <c r="Z682" i="12"/>
  <c r="Z670" i="12"/>
  <c r="Z684" i="12"/>
  <c r="Z672" i="12"/>
  <c r="Z675" i="12"/>
  <c r="Z665" i="12"/>
  <c r="Z680" i="12"/>
  <c r="Z677" i="12"/>
  <c r="Z685" i="12"/>
  <c r="Z687" i="12"/>
  <c r="Z688" i="12"/>
  <c r="Z668" i="12"/>
  <c r="Z676" i="12"/>
  <c r="Z689" i="12"/>
  <c r="Z693" i="12"/>
  <c r="Z664" i="12"/>
  <c r="Z678" i="12"/>
  <c r="Z737" i="12"/>
  <c r="Z747" i="12"/>
  <c r="Z700" i="12"/>
  <c r="Z695" i="12"/>
  <c r="Z697" i="12"/>
  <c r="Z107" i="12"/>
  <c r="Z698" i="12"/>
  <c r="Z756" i="12"/>
  <c r="Z727" i="12"/>
  <c r="Z707" i="12"/>
  <c r="Z718" i="12"/>
  <c r="Z741" i="12"/>
  <c r="Z759" i="12"/>
  <c r="Z703" i="12"/>
  <c r="Z709" i="12"/>
  <c r="Z714" i="12"/>
  <c r="Z716" i="12"/>
  <c r="Z706" i="12"/>
  <c r="Z133" i="12"/>
  <c r="Z717" i="12"/>
  <c r="Z725" i="12"/>
  <c r="Z710" i="12"/>
  <c r="Z736" i="12"/>
  <c r="Z744" i="12"/>
  <c r="Z699" i="12"/>
  <c r="Z719" i="12"/>
  <c r="Z722" i="12"/>
  <c r="Z755" i="12"/>
  <c r="Z724" i="12"/>
  <c r="Z729" i="12"/>
  <c r="Z735" i="12"/>
  <c r="Z733" i="12"/>
  <c r="Z708" i="12"/>
  <c r="Z720" i="12"/>
  <c r="Z743" i="12"/>
  <c r="Z732" i="12"/>
  <c r="Z734" i="12"/>
  <c r="Z726" i="12"/>
  <c r="Z701" i="12"/>
  <c r="Z484" i="12"/>
  <c r="Z757" i="12"/>
  <c r="Z711" i="12"/>
  <c r="Z738" i="12"/>
  <c r="Z739" i="12"/>
  <c r="Z742" i="12"/>
  <c r="Z745" i="12"/>
  <c r="Z728" i="12"/>
  <c r="Z758" i="12"/>
  <c r="Z754" i="12"/>
  <c r="Z713" i="12"/>
  <c r="Z702" i="12"/>
  <c r="Z752" i="12"/>
  <c r="Z751" i="12"/>
  <c r="Z705" i="12"/>
  <c r="Z704" i="12"/>
  <c r="Z749" i="12"/>
  <c r="Z760" i="12"/>
  <c r="Z761" i="12"/>
  <c r="Z748" i="12"/>
  <c r="Z410" i="12"/>
  <c r="Z750" i="12"/>
  <c r="Z712" i="12"/>
  <c r="Z731" i="12"/>
  <c r="Z730" i="12"/>
  <c r="Z762" i="12"/>
  <c r="Z791" i="12"/>
  <c r="Z723" i="12"/>
  <c r="Z772" i="12"/>
  <c r="Z766" i="12"/>
  <c r="Z53" i="12"/>
  <c r="Z768" i="12"/>
  <c r="Z767" i="12"/>
  <c r="Z783" i="12"/>
  <c r="Z769" i="12"/>
  <c r="Z790" i="12"/>
  <c r="Z764" i="12"/>
  <c r="Z799" i="12"/>
  <c r="Z800" i="12"/>
  <c r="Z785" i="12"/>
  <c r="Z801" i="12"/>
  <c r="Z770" i="12"/>
  <c r="Z359" i="12"/>
  <c r="Z776" i="12"/>
  <c r="Z788" i="12"/>
  <c r="Z775" i="12"/>
  <c r="Z777" i="12"/>
  <c r="Z794" i="12"/>
  <c r="Z780" i="12"/>
  <c r="Z779" i="12"/>
  <c r="Z782" i="12"/>
  <c r="Z786" i="12"/>
  <c r="Z781" i="12"/>
  <c r="Z797" i="12"/>
  <c r="Z784" i="12"/>
  <c r="Z795" i="12"/>
  <c r="Z793" i="12"/>
  <c r="Z765" i="12"/>
  <c r="Z802" i="12"/>
  <c r="Z789" i="12"/>
  <c r="Z792" i="12"/>
  <c r="Z787" i="12"/>
  <c r="Z796" i="12"/>
  <c r="Z824" i="12"/>
  <c r="Z810" i="12"/>
  <c r="Z814" i="12"/>
  <c r="Z816" i="12"/>
  <c r="Z817" i="12"/>
  <c r="Z77" i="12"/>
  <c r="Z818" i="12"/>
  <c r="Z821" i="12"/>
  <c r="Z806" i="12"/>
  <c r="Z807" i="12"/>
  <c r="Z808" i="12"/>
  <c r="Z809" i="12"/>
  <c r="Z811" i="12"/>
  <c r="Z823" i="12"/>
  <c r="Z829" i="12"/>
  <c r="Z819" i="12"/>
  <c r="Z822" i="12"/>
  <c r="Z830" i="12"/>
  <c r="Z812" i="12"/>
  <c r="Z815" i="12"/>
  <c r="Z820" i="12"/>
  <c r="Z805" i="12"/>
  <c r="Z826" i="12"/>
  <c r="Z828" i="12"/>
  <c r="Z546" i="12"/>
  <c r="Z836" i="12"/>
  <c r="Z835" i="12"/>
  <c r="Z839" i="12"/>
  <c r="Z840" i="12"/>
  <c r="Z834" i="12"/>
  <c r="Z831" i="12"/>
  <c r="Z838" i="12"/>
  <c r="Z837" i="12"/>
  <c r="Z867" i="12"/>
  <c r="Z869" i="12"/>
  <c r="Z878" i="12"/>
  <c r="Z353" i="12"/>
  <c r="Z845" i="12"/>
  <c r="Z865" i="12"/>
  <c r="Z230" i="12"/>
  <c r="Z843" i="12"/>
  <c r="Z844" i="12"/>
  <c r="Z847" i="12"/>
  <c r="Z862" i="12"/>
  <c r="Z875" i="12"/>
  <c r="Z881" i="12"/>
  <c r="Z848" i="12"/>
  <c r="Z846" i="12"/>
  <c r="Z851" i="12"/>
  <c r="Z870" i="12"/>
  <c r="Z850" i="12"/>
  <c r="Z855" i="12"/>
  <c r="Z852" i="12"/>
  <c r="Z872" i="12"/>
  <c r="Z877" i="12"/>
  <c r="Z876" i="12"/>
  <c r="Z842" i="12"/>
  <c r="Z853" i="12"/>
  <c r="Z841" i="12"/>
  <c r="Z859" i="12"/>
  <c r="Z860" i="12"/>
  <c r="Z871" i="12"/>
  <c r="Z856" i="12"/>
  <c r="Z854" i="12"/>
  <c r="Z884" i="12"/>
  <c r="Z857" i="12"/>
  <c r="Z863" i="12"/>
  <c r="Z874" i="12"/>
  <c r="Z861" i="12"/>
  <c r="Z858" i="12"/>
  <c r="Z879" i="12"/>
  <c r="Z849" i="12"/>
  <c r="Z866" i="12"/>
  <c r="Z868" i="12"/>
  <c r="Z873" i="12"/>
  <c r="Z885" i="12"/>
  <c r="Z886" i="12"/>
  <c r="Z887" i="12"/>
  <c r="Z890" i="12"/>
  <c r="Z891" i="12"/>
  <c r="Z892" i="12"/>
  <c r="Z893" i="12"/>
  <c r="Z526" i="12"/>
  <c r="Z740" i="12"/>
  <c r="Y526" i="12"/>
  <c r="Y58" i="12"/>
  <c r="Y8" i="12"/>
  <c r="Y15" i="12"/>
  <c r="Y11" i="12"/>
  <c r="Y13" i="12"/>
  <c r="Y38" i="12"/>
  <c r="Y17" i="12"/>
  <c r="Y18" i="12"/>
  <c r="Y76" i="12"/>
  <c r="Y864" i="12"/>
  <c r="Y26" i="12"/>
  <c r="Y28" i="12"/>
  <c r="Y29" i="12"/>
  <c r="Y7" i="12"/>
  <c r="Y19" i="12"/>
  <c r="Y39" i="12"/>
  <c r="Y59" i="12"/>
  <c r="Y89" i="12"/>
  <c r="Y43" i="12"/>
  <c r="Y40" i="12"/>
  <c r="Y47" i="12"/>
  <c r="Y65" i="12"/>
  <c r="Y45" i="12"/>
  <c r="Y41" i="12"/>
  <c r="Y475" i="12"/>
  <c r="Y44" i="12"/>
  <c r="Y33" i="12"/>
  <c r="Y530" i="12"/>
  <c r="Y237" i="12"/>
  <c r="Y23" i="12"/>
  <c r="Y10" i="12"/>
  <c r="Y16" i="12"/>
  <c r="Y25" i="12"/>
  <c r="Y24" i="12"/>
  <c r="Y87" i="12"/>
  <c r="Y27" i="12"/>
  <c r="Y86" i="12"/>
  <c r="Y52" i="12"/>
  <c r="Y85" i="12"/>
  <c r="Y64" i="12"/>
  <c r="Y50" i="12"/>
  <c r="Y51" i="12"/>
  <c r="Y12" i="12"/>
  <c r="Y72" i="12"/>
  <c r="Y48" i="12"/>
  <c r="Y60" i="12"/>
  <c r="Y20" i="12"/>
  <c r="Y55" i="12"/>
  <c r="Y54" i="12"/>
  <c r="Y56" i="12"/>
  <c r="Y57" i="12"/>
  <c r="Y35" i="12"/>
  <c r="Y62" i="12"/>
  <c r="Y61" i="12"/>
  <c r="Y9" i="12"/>
  <c r="Y34" i="12"/>
  <c r="Y74" i="12"/>
  <c r="Y880" i="12"/>
  <c r="Y67" i="12"/>
  <c r="Y14" i="12"/>
  <c r="Y21" i="12"/>
  <c r="Y66" i="12"/>
  <c r="Y32" i="12"/>
  <c r="Y49" i="12"/>
  <c r="Y68" i="12"/>
  <c r="Y69" i="12"/>
  <c r="Y37" i="12"/>
  <c r="Y71" i="12"/>
  <c r="Y70" i="12"/>
  <c r="Y36" i="12"/>
  <c r="Y31" i="12"/>
  <c r="Y763" i="12"/>
  <c r="Y73" i="12"/>
  <c r="Y75" i="12"/>
  <c r="Y78" i="12"/>
  <c r="Y46" i="12"/>
  <c r="Y22" i="12"/>
  <c r="Y80" i="12"/>
  <c r="Y84" i="12"/>
  <c r="Y79" i="12"/>
  <c r="Y82" i="12"/>
  <c r="Y83" i="12"/>
  <c r="Y88" i="12"/>
  <c r="Y109" i="12"/>
  <c r="Y120" i="12"/>
  <c r="Y100" i="12"/>
  <c r="Y95" i="12"/>
  <c r="Y137" i="12"/>
  <c r="Y92" i="12"/>
  <c r="Y125" i="12"/>
  <c r="Y121" i="12"/>
  <c r="Y114" i="12"/>
  <c r="Y116" i="12"/>
  <c r="Y117" i="12"/>
  <c r="Y608" i="12"/>
  <c r="Y106" i="12"/>
  <c r="Y96" i="12"/>
  <c r="Y110" i="12"/>
  <c r="Y90" i="12"/>
  <c r="Y132" i="12"/>
  <c r="Y97" i="12"/>
  <c r="Y102" i="12"/>
  <c r="Y98" i="12"/>
  <c r="Y112" i="12"/>
  <c r="Y115" i="12"/>
  <c r="Y118" i="12"/>
  <c r="Y91" i="12"/>
  <c r="Y124" i="12"/>
  <c r="Y93" i="12"/>
  <c r="Y135" i="12"/>
  <c r="Y126" i="12"/>
  <c r="Y129" i="12"/>
  <c r="Y241" i="12"/>
  <c r="Y123" i="12"/>
  <c r="Y131" i="12"/>
  <c r="Y81" i="12"/>
  <c r="Y128" i="12"/>
  <c r="Y94" i="12"/>
  <c r="Y113" i="12"/>
  <c r="Y127" i="12"/>
  <c r="Y104" i="12"/>
  <c r="Y130" i="12"/>
  <c r="Y105" i="12"/>
  <c r="Y99" i="12"/>
  <c r="Y122" i="12"/>
  <c r="Y108" i="12"/>
  <c r="Y159" i="12"/>
  <c r="Y168" i="12"/>
  <c r="Y150" i="12"/>
  <c r="Y210" i="12"/>
  <c r="Y214" i="12"/>
  <c r="Y803" i="12"/>
  <c r="Y144" i="12"/>
  <c r="Y194" i="12"/>
  <c r="Y181" i="12"/>
  <c r="Y177" i="12"/>
  <c r="Y152" i="12"/>
  <c r="Y138" i="12"/>
  <c r="Y205" i="12"/>
  <c r="Y199" i="12"/>
  <c r="Y140" i="12"/>
  <c r="Y195" i="12"/>
  <c r="Y142" i="12"/>
  <c r="Y141" i="12"/>
  <c r="Y143" i="12"/>
  <c r="Y145" i="12"/>
  <c r="Y147" i="12"/>
  <c r="Y153" i="12"/>
  <c r="Y157" i="12"/>
  <c r="Y325" i="12"/>
  <c r="Y158" i="12"/>
  <c r="Y183" i="12"/>
  <c r="Y191" i="12"/>
  <c r="Y139" i="12"/>
  <c r="Y166" i="12"/>
  <c r="Y167" i="12"/>
  <c r="Y193" i="12"/>
  <c r="Y192" i="12"/>
  <c r="Y212" i="12"/>
  <c r="Y169" i="12"/>
  <c r="Y630" i="12"/>
  <c r="Y146" i="12"/>
  <c r="Y164" i="12"/>
  <c r="Y165" i="12"/>
  <c r="Y170" i="12"/>
  <c r="Y202" i="12"/>
  <c r="Y196" i="12"/>
  <c r="Y216" i="12"/>
  <c r="Y160" i="12"/>
  <c r="Y215" i="12"/>
  <c r="Y162" i="12"/>
  <c r="Y171" i="12"/>
  <c r="Y174" i="12"/>
  <c r="Y178" i="12"/>
  <c r="Y180" i="12"/>
  <c r="Y182" i="12"/>
  <c r="Y446" i="12"/>
  <c r="Y211" i="12"/>
  <c r="Y155" i="12"/>
  <c r="Y184" i="12"/>
  <c r="Y172" i="12"/>
  <c r="Y185" i="12"/>
  <c r="Y186" i="12"/>
  <c r="Y176" i="12"/>
  <c r="Y175" i="12"/>
  <c r="Y300" i="12"/>
  <c r="Y149" i="12"/>
  <c r="Y151" i="12"/>
  <c r="Y203" i="12"/>
  <c r="Y213" i="12"/>
  <c r="Y200" i="12"/>
  <c r="Y206" i="12"/>
  <c r="Y245" i="12"/>
  <c r="Y204" i="12"/>
  <c r="Y189" i="12"/>
  <c r="Y188" i="12"/>
  <c r="Y343" i="12"/>
  <c r="Y173" i="12"/>
  <c r="Y190" i="12"/>
  <c r="Y148" i="12"/>
  <c r="Y154" i="12"/>
  <c r="Y198" i="12"/>
  <c r="Y201" i="12"/>
  <c r="Y207" i="12"/>
  <c r="Y161" i="12"/>
  <c r="Y208" i="12"/>
  <c r="Y179" i="12"/>
  <c r="Y187" i="12"/>
  <c r="Y227" i="12"/>
  <c r="Y229" i="12"/>
  <c r="Y231" i="12"/>
  <c r="Y218" i="12"/>
  <c r="Y889" i="12"/>
  <c r="Y228" i="12"/>
  <c r="Y234" i="12"/>
  <c r="Y220" i="12"/>
  <c r="Y222" i="12"/>
  <c r="Y233" i="12"/>
  <c r="Y217" i="12"/>
  <c r="Y238" i="12"/>
  <c r="Y813" i="12"/>
  <c r="Y219" i="12"/>
  <c r="Y224" i="12"/>
  <c r="Y225" i="12"/>
  <c r="Y632" i="12"/>
  <c r="Y221" i="12"/>
  <c r="Y236" i="12"/>
  <c r="Y239" i="12"/>
  <c r="Y240" i="12"/>
  <c r="Y235" i="12"/>
  <c r="Y242" i="12"/>
  <c r="Y248" i="12"/>
  <c r="Y249" i="12"/>
  <c r="Y256" i="12"/>
  <c r="Y269" i="12"/>
  <c r="Y270" i="12"/>
  <c r="Y244" i="12"/>
  <c r="Y251" i="12"/>
  <c r="Y246" i="12"/>
  <c r="Y255" i="12"/>
  <c r="Y254" i="12"/>
  <c r="Y257" i="12"/>
  <c r="Y258" i="12"/>
  <c r="Y250" i="12"/>
  <c r="Y268" i="12"/>
  <c r="Y259" i="12"/>
  <c r="Y243" i="12"/>
  <c r="Y260" i="12"/>
  <c r="Y273" i="12"/>
  <c r="Y261" i="12"/>
  <c r="Y263" i="12"/>
  <c r="Y253" i="12"/>
  <c r="Y264" i="12"/>
  <c r="Y266" i="12"/>
  <c r="Y267" i="12"/>
  <c r="Y252" i="12"/>
  <c r="Y272" i="12"/>
  <c r="Y274" i="12"/>
  <c r="Y669" i="12"/>
  <c r="Y275" i="12"/>
  <c r="Y265" i="12"/>
  <c r="Y280" i="12"/>
  <c r="Y277" i="12"/>
  <c r="Y276" i="12"/>
  <c r="Y278" i="12"/>
  <c r="Y746" i="12"/>
  <c r="Y279" i="12"/>
  <c r="Y888" i="12"/>
  <c r="Y309" i="12"/>
  <c r="Y289" i="12"/>
  <c r="Y310" i="12"/>
  <c r="Y306" i="12"/>
  <c r="Y285" i="12"/>
  <c r="Y282" i="12"/>
  <c r="Y292" i="12"/>
  <c r="Y30" i="12"/>
  <c r="Y319" i="12"/>
  <c r="Y290" i="12"/>
  <c r="Y311" i="12"/>
  <c r="Y299" i="12"/>
  <c r="Y298" i="12"/>
  <c r="Y281" i="12"/>
  <c r="Y312" i="12"/>
  <c r="Y134" i="12"/>
  <c r="Y284" i="12"/>
  <c r="Y286" i="12"/>
  <c r="Y287" i="12"/>
  <c r="Y288" i="12"/>
  <c r="Y295" i="12"/>
  <c r="Y294" i="12"/>
  <c r="Y773" i="12"/>
  <c r="Y296" i="12"/>
  <c r="Y315" i="12"/>
  <c r="Y297" i="12"/>
  <c r="Y318" i="12"/>
  <c r="Y307" i="12"/>
  <c r="Y308" i="12"/>
  <c r="Y326" i="12"/>
  <c r="Y302" i="12"/>
  <c r="Y317" i="12"/>
  <c r="Y321" i="12"/>
  <c r="Y305" i="12"/>
  <c r="Y303" i="12"/>
  <c r="Y304" i="12"/>
  <c r="Y293" i="12"/>
  <c r="Y301" i="12"/>
  <c r="Y314" i="12"/>
  <c r="Y283" i="12"/>
  <c r="Y313" i="12"/>
  <c r="Y291" i="12"/>
  <c r="Y103" i="12"/>
  <c r="Y320" i="12"/>
  <c r="Y341" i="12"/>
  <c r="Y340" i="12"/>
  <c r="Y329" i="12"/>
  <c r="Y332" i="12"/>
  <c r="Y339" i="12"/>
  <c r="Y344" i="12"/>
  <c r="Y345" i="12"/>
  <c r="Y333" i="12"/>
  <c r="Y327" i="12"/>
  <c r="Y351" i="12"/>
  <c r="Y337" i="12"/>
  <c r="Y330" i="12"/>
  <c r="Y328" i="12"/>
  <c r="Y348" i="12"/>
  <c r="Y350" i="12"/>
  <c r="Y347" i="12"/>
  <c r="Y336" i="12"/>
  <c r="Y349" i="12"/>
  <c r="Y331" i="12"/>
  <c r="Y335" i="12"/>
  <c r="Y346" i="12"/>
  <c r="Y334" i="12"/>
  <c r="Y323" i="12"/>
  <c r="Y354" i="12"/>
  <c r="Y774" i="12"/>
  <c r="Y377" i="12"/>
  <c r="Y464" i="12"/>
  <c r="Y369" i="12"/>
  <c r="Y355" i="12"/>
  <c r="Y393" i="12"/>
  <c r="Y394" i="12"/>
  <c r="Y396" i="12"/>
  <c r="Y395" i="12"/>
  <c r="Y362" i="12"/>
  <c r="Y360" i="12"/>
  <c r="Y388" i="12"/>
  <c r="Y371" i="12"/>
  <c r="Y363" i="12"/>
  <c r="Y382" i="12"/>
  <c r="Y376" i="12"/>
  <c r="Y389" i="12"/>
  <c r="Y366" i="12"/>
  <c r="Y524" i="12"/>
  <c r="Y387" i="12"/>
  <c r="Y367" i="12"/>
  <c r="Y385" i="12"/>
  <c r="Y368" i="12"/>
  <c r="Y375" i="12"/>
  <c r="Y373" i="12"/>
  <c r="Y364" i="12"/>
  <c r="Y357" i="12"/>
  <c r="Y378" i="12"/>
  <c r="Y361" i="12"/>
  <c r="Y365" i="12"/>
  <c r="Y380" i="12"/>
  <c r="Y379" i="12"/>
  <c r="Y381" i="12"/>
  <c r="Y374" i="12"/>
  <c r="Y358" i="12"/>
  <c r="Y386" i="12"/>
  <c r="Y384" i="12"/>
  <c r="Y383" i="12"/>
  <c r="Y390" i="12"/>
  <c r="Y391" i="12"/>
  <c r="Y356" i="12"/>
  <c r="Y370" i="12"/>
  <c r="Y392" i="12"/>
  <c r="Y397" i="12"/>
  <c r="Y403" i="12"/>
  <c r="Y405" i="12"/>
  <c r="Y424" i="12"/>
  <c r="Y407" i="12"/>
  <c r="Y408" i="12"/>
  <c r="Y398" i="12"/>
  <c r="Y401" i="12"/>
  <c r="Y417" i="12"/>
  <c r="Y409" i="12"/>
  <c r="Y413" i="12"/>
  <c r="Y577" i="12"/>
  <c r="Y415" i="12"/>
  <c r="Y402" i="12"/>
  <c r="Y404" i="12"/>
  <c r="Y778" i="12"/>
  <c r="Y400" i="12"/>
  <c r="Y399" i="12"/>
  <c r="Y406" i="12"/>
  <c r="Y414" i="12"/>
  <c r="Y421" i="12"/>
  <c r="Y416" i="12"/>
  <c r="Y412" i="12"/>
  <c r="Y425" i="12"/>
  <c r="Y422" i="12"/>
  <c r="Y420" i="12"/>
  <c r="Y418" i="12"/>
  <c r="Y419" i="12"/>
  <c r="Y423" i="12"/>
  <c r="Y429" i="12"/>
  <c r="Y721" i="12"/>
  <c r="Y428" i="12"/>
  <c r="Y430" i="12"/>
  <c r="Y426" i="12"/>
  <c r="Y435" i="12"/>
  <c r="Y432" i="12"/>
  <c r="Y427" i="12"/>
  <c r="Y433" i="12"/>
  <c r="Y431" i="12"/>
  <c r="Y434" i="12"/>
  <c r="Y437" i="12"/>
  <c r="Y438" i="12"/>
  <c r="Y450" i="12"/>
  <c r="Y439" i="12"/>
  <c r="Y436" i="12"/>
  <c r="Y451" i="12"/>
  <c r="Y440" i="12"/>
  <c r="Y441" i="12"/>
  <c r="Y445" i="12"/>
  <c r="Y442" i="12"/>
  <c r="Y443" i="12"/>
  <c r="Y448" i="12"/>
  <c r="Y444" i="12"/>
  <c r="Y449" i="12"/>
  <c r="Y447" i="12"/>
  <c r="Y459" i="12"/>
  <c r="Y467" i="12"/>
  <c r="Y480" i="12"/>
  <c r="Y454" i="12"/>
  <c r="Y455" i="12"/>
  <c r="Y457" i="12"/>
  <c r="Y482" i="12"/>
  <c r="Y485" i="12"/>
  <c r="Y458" i="12"/>
  <c r="Y488" i="12"/>
  <c r="Y460" i="12"/>
  <c r="Y483" i="12"/>
  <c r="Y469" i="12"/>
  <c r="Y462" i="12"/>
  <c r="Y470" i="12"/>
  <c r="Y465" i="12"/>
  <c r="Y481" i="12"/>
  <c r="Y471" i="12"/>
  <c r="Y461" i="12"/>
  <c r="Y473" i="12"/>
  <c r="Y466" i="12"/>
  <c r="Y474" i="12"/>
  <c r="Y453" i="12"/>
  <c r="Y463" i="12"/>
  <c r="Y472" i="12"/>
  <c r="Y478" i="12"/>
  <c r="Y477" i="12"/>
  <c r="Y479" i="12"/>
  <c r="Y486" i="12"/>
  <c r="Y487" i="12"/>
  <c r="Y500" i="12"/>
  <c r="Y491" i="12"/>
  <c r="Y514" i="12"/>
  <c r="Y527" i="12"/>
  <c r="Y516" i="12"/>
  <c r="Y492" i="12"/>
  <c r="Y523" i="12"/>
  <c r="Y476" i="12"/>
  <c r="Y493" i="12"/>
  <c r="Y513" i="12"/>
  <c r="Y534" i="12"/>
  <c r="Y505" i="12"/>
  <c r="Y522" i="12"/>
  <c r="Y528" i="12"/>
  <c r="Y832" i="12"/>
  <c r="Y494" i="12"/>
  <c r="Y525" i="12"/>
  <c r="Y495" i="12"/>
  <c r="Y489" i="12"/>
  <c r="Y547" i="12"/>
  <c r="Y497" i="12"/>
  <c r="Y496" i="12"/>
  <c r="Y548" i="12"/>
  <c r="Y520" i="12"/>
  <c r="Y501" i="12"/>
  <c r="Y518" i="12"/>
  <c r="Y503" i="12"/>
  <c r="Y510" i="12"/>
  <c r="Y536" i="12"/>
  <c r="Y509" i="12"/>
  <c r="Y498" i="12"/>
  <c r="Y538" i="12"/>
  <c r="Y506" i="12"/>
  <c r="Y508" i="12"/>
  <c r="Y511" i="12"/>
  <c r="Y512" i="12"/>
  <c r="Y517" i="12"/>
  <c r="Y502" i="12"/>
  <c r="Y543" i="12"/>
  <c r="Y533" i="12"/>
  <c r="Y490" i="12"/>
  <c r="Y542" i="12"/>
  <c r="Y531" i="12"/>
  <c r="Y521" i="12"/>
  <c r="Y519" i="12"/>
  <c r="Y499" i="12"/>
  <c r="Y507" i="12"/>
  <c r="Y804" i="12"/>
  <c r="Y529" i="12"/>
  <c r="Y504" i="12"/>
  <c r="Y539" i="12"/>
  <c r="Y532" i="12"/>
  <c r="Y544" i="12"/>
  <c r="Y535" i="12"/>
  <c r="Y540" i="12"/>
  <c r="Y545" i="12"/>
  <c r="Y541" i="12"/>
  <c r="Y549" i="12"/>
  <c r="Y515" i="12"/>
  <c r="Y553" i="12"/>
  <c r="Y550" i="12"/>
  <c r="Y554" i="12"/>
  <c r="Y569" i="12"/>
  <c r="Y561" i="12"/>
  <c r="Y563" i="12"/>
  <c r="Y562" i="12"/>
  <c r="Y551" i="12"/>
  <c r="Y571" i="12"/>
  <c r="Y564" i="12"/>
  <c r="Y552" i="12"/>
  <c r="Y573" i="12"/>
  <c r="Y578" i="12"/>
  <c r="Y567" i="12"/>
  <c r="Y559" i="12"/>
  <c r="Y576" i="12"/>
  <c r="Y558" i="12"/>
  <c r="Y587" i="12"/>
  <c r="Y556" i="12"/>
  <c r="Y557" i="12"/>
  <c r="Y570" i="12"/>
  <c r="Y568" i="12"/>
  <c r="Y565" i="12"/>
  <c r="Y555" i="12"/>
  <c r="Y566" i="12"/>
  <c r="Y579" i="12"/>
  <c r="Y560" i="12"/>
  <c r="Y575" i="12"/>
  <c r="Y572" i="12"/>
  <c r="Y583" i="12"/>
  <c r="Y586" i="12"/>
  <c r="Y584" i="12"/>
  <c r="Y585" i="12"/>
  <c r="Y581" i="12"/>
  <c r="Y580" i="12"/>
  <c r="Y582" i="12"/>
  <c r="Y605" i="12"/>
  <c r="Y607" i="12"/>
  <c r="Y590" i="12"/>
  <c r="Y592" i="12"/>
  <c r="Y591" i="12"/>
  <c r="Y596" i="12"/>
  <c r="Y600" i="12"/>
  <c r="Y594" i="12"/>
  <c r="Y598" i="12"/>
  <c r="Y593" i="12"/>
  <c r="Y597" i="12"/>
  <c r="Y595" i="12"/>
  <c r="Y603" i="12"/>
  <c r="Y599" i="12"/>
  <c r="Y602" i="12"/>
  <c r="Y604" i="12"/>
  <c r="Y589" i="12"/>
  <c r="Y606" i="12"/>
  <c r="Y342" i="12"/>
  <c r="Y614" i="12"/>
  <c r="Y629" i="12"/>
  <c r="Y658" i="12"/>
  <c r="Y628" i="12"/>
  <c r="Y626" i="12"/>
  <c r="Y618" i="12"/>
  <c r="Y615" i="12"/>
  <c r="Y610" i="12"/>
  <c r="Y613" i="12"/>
  <c r="Y609" i="12"/>
  <c r="Y637" i="12"/>
  <c r="Y616" i="12"/>
  <c r="Y646" i="12"/>
  <c r="Y612" i="12"/>
  <c r="Y619" i="12"/>
  <c r="Y647" i="12"/>
  <c r="Y620" i="12"/>
  <c r="Y622" i="12"/>
  <c r="Y633" i="12"/>
  <c r="Y654" i="12"/>
  <c r="Y655" i="12"/>
  <c r="Y643" i="12"/>
  <c r="Y638" i="12"/>
  <c r="Y634" i="12"/>
  <c r="Y635" i="12"/>
  <c r="Y636" i="12"/>
  <c r="Y627" i="12"/>
  <c r="Y639" i="12"/>
  <c r="Y640" i="12"/>
  <c r="Y641" i="12"/>
  <c r="Y656" i="12"/>
  <c r="Y642" i="12"/>
  <c r="Y644" i="12"/>
  <c r="Y645" i="12"/>
  <c r="Y63" i="12"/>
  <c r="Y621" i="12"/>
  <c r="Y648" i="12"/>
  <c r="Y649" i="12"/>
  <c r="Y623" i="12"/>
  <c r="Y625" i="12"/>
  <c r="Y631" i="12"/>
  <c r="Y611" i="12"/>
  <c r="Y650" i="12"/>
  <c r="Y624" i="12"/>
  <c r="Y651" i="12"/>
  <c r="Y652" i="12"/>
  <c r="Y653" i="12"/>
  <c r="Y617" i="12"/>
  <c r="Y660" i="12"/>
  <c r="Y663" i="12"/>
  <c r="Y661" i="12"/>
  <c r="Y452" i="12"/>
  <c r="Y659" i="12"/>
  <c r="Y226" i="12"/>
  <c r="Y679" i="12"/>
  <c r="Y692" i="12"/>
  <c r="Y681" i="12"/>
  <c r="Y588" i="12"/>
  <c r="Y666" i="12"/>
  <c r="Y671" i="12"/>
  <c r="Y673" i="12"/>
  <c r="Y674" i="12"/>
  <c r="Y690" i="12"/>
  <c r="Y683" i="12"/>
  <c r="Y667" i="12"/>
  <c r="Y691" i="12"/>
  <c r="Y682" i="12"/>
  <c r="Y670" i="12"/>
  <c r="Y684" i="12"/>
  <c r="Y672" i="12"/>
  <c r="Y675" i="12"/>
  <c r="Y665" i="12"/>
  <c r="Y680" i="12"/>
  <c r="Y677" i="12"/>
  <c r="Y685" i="12"/>
  <c r="Y687" i="12"/>
  <c r="Y688" i="12"/>
  <c r="Y668" i="12"/>
  <c r="Y676" i="12"/>
  <c r="Y689" i="12"/>
  <c r="Y693" i="12"/>
  <c r="Y664" i="12"/>
  <c r="Y678" i="12"/>
  <c r="Y737" i="12"/>
  <c r="Y747" i="12"/>
  <c r="Y700" i="12"/>
  <c r="Y695" i="12"/>
  <c r="Y697" i="12"/>
  <c r="Y107" i="12"/>
  <c r="Y698" i="12"/>
  <c r="Y756" i="12"/>
  <c r="Y727" i="12"/>
  <c r="Y707" i="12"/>
  <c r="Y718" i="12"/>
  <c r="Y741" i="12"/>
  <c r="Y759" i="12"/>
  <c r="Y703" i="12"/>
  <c r="Y709" i="12"/>
  <c r="Y714" i="12"/>
  <c r="Y716" i="12"/>
  <c r="Y706" i="12"/>
  <c r="Y133" i="12"/>
  <c r="Y717" i="12"/>
  <c r="Y725" i="12"/>
  <c r="Y710" i="12"/>
  <c r="Y736" i="12"/>
  <c r="Y744" i="12"/>
  <c r="Y699" i="12"/>
  <c r="Y719" i="12"/>
  <c r="Y722" i="12"/>
  <c r="Y755" i="12"/>
  <c r="Y724" i="12"/>
  <c r="Y729" i="12"/>
  <c r="Y735" i="12"/>
  <c r="Y733" i="12"/>
  <c r="Y708" i="12"/>
  <c r="Y720" i="12"/>
  <c r="Y743" i="12"/>
  <c r="Y732" i="12"/>
  <c r="Y734" i="12"/>
  <c r="Y726" i="12"/>
  <c r="Y701" i="12"/>
  <c r="Y484" i="12"/>
  <c r="Y757" i="12"/>
  <c r="Y711" i="12"/>
  <c r="Y738" i="12"/>
  <c r="Y739" i="12"/>
  <c r="Y742" i="12"/>
  <c r="Y745" i="12"/>
  <c r="Y728" i="12"/>
  <c r="Y758" i="12"/>
  <c r="Y754" i="12"/>
  <c r="Y713" i="12"/>
  <c r="Y702" i="12"/>
  <c r="Y752" i="12"/>
  <c r="Y751" i="12"/>
  <c r="Y705" i="12"/>
  <c r="Y704" i="12"/>
  <c r="Y749" i="12"/>
  <c r="Y760" i="12"/>
  <c r="Y761" i="12"/>
  <c r="Y748" i="12"/>
  <c r="Y410" i="12"/>
  <c r="Y750" i="12"/>
  <c r="Y712" i="12"/>
  <c r="Y731" i="12"/>
  <c r="Y730" i="12"/>
  <c r="Y762" i="12"/>
  <c r="Y791" i="12"/>
  <c r="Y723" i="12"/>
  <c r="Y772" i="12"/>
  <c r="Y766" i="12"/>
  <c r="Y53" i="12"/>
  <c r="Y768" i="12"/>
  <c r="Y767" i="12"/>
  <c r="Y783" i="12"/>
  <c r="Y769" i="12"/>
  <c r="Y790" i="12"/>
  <c r="Y764" i="12"/>
  <c r="Y799" i="12"/>
  <c r="Y800" i="12"/>
  <c r="Y785" i="12"/>
  <c r="Y801" i="12"/>
  <c r="Y770" i="12"/>
  <c r="Y359" i="12"/>
  <c r="Y776" i="12"/>
  <c r="Y788" i="12"/>
  <c r="Y775" i="12"/>
  <c r="Y777" i="12"/>
  <c r="Y794" i="12"/>
  <c r="Y780" i="12"/>
  <c r="Y779" i="12"/>
  <c r="Y782" i="12"/>
  <c r="Y786" i="12"/>
  <c r="Y781" i="12"/>
  <c r="Y797" i="12"/>
  <c r="Y784" i="12"/>
  <c r="Y795" i="12"/>
  <c r="Y793" i="12"/>
  <c r="Y765" i="12"/>
  <c r="Y802" i="12"/>
  <c r="Y789" i="12"/>
  <c r="Y792" i="12"/>
  <c r="Y787" i="12"/>
  <c r="Y796" i="12"/>
  <c r="Y824" i="12"/>
  <c r="Y810" i="12"/>
  <c r="Y814" i="12"/>
  <c r="Y816" i="12"/>
  <c r="Y817" i="12"/>
  <c r="Y77" i="12"/>
  <c r="Y818" i="12"/>
  <c r="Y821" i="12"/>
  <c r="Y806" i="12"/>
  <c r="Y807" i="12"/>
  <c r="Y808" i="12"/>
  <c r="Y809" i="12"/>
  <c r="Y811" i="12"/>
  <c r="Y823" i="12"/>
  <c r="Y829" i="12"/>
  <c r="Y819" i="12"/>
  <c r="Y822" i="12"/>
  <c r="Y830" i="12"/>
  <c r="Y812" i="12"/>
  <c r="Y815" i="12"/>
  <c r="Y820" i="12"/>
  <c r="Y805" i="12"/>
  <c r="Y826" i="12"/>
  <c r="Y828" i="12"/>
  <c r="Y546" i="12"/>
  <c r="Y836" i="12"/>
  <c r="Y835" i="12"/>
  <c r="Y839" i="12"/>
  <c r="Y840" i="12"/>
  <c r="Y834" i="12"/>
  <c r="Y831" i="12"/>
  <c r="Y838" i="12"/>
  <c r="Y837" i="12"/>
  <c r="Y867" i="12"/>
  <c r="Y869" i="12"/>
  <c r="Y878" i="12"/>
  <c r="Y353" i="12"/>
  <c r="Y845" i="12"/>
  <c r="Y865" i="12"/>
  <c r="Y230" i="12"/>
  <c r="Y843" i="12"/>
  <c r="Y844" i="12"/>
  <c r="Y847" i="12"/>
  <c r="Y862" i="12"/>
  <c r="Y875" i="12"/>
  <c r="Y881" i="12"/>
  <c r="Y848" i="12"/>
  <c r="Y846" i="12"/>
  <c r="Y851" i="12"/>
  <c r="Y870" i="12"/>
  <c r="Y850" i="12"/>
  <c r="Y855" i="12"/>
  <c r="Y852" i="12"/>
  <c r="Y872" i="12"/>
  <c r="Y877" i="12"/>
  <c r="Y876" i="12"/>
  <c r="Y842" i="12"/>
  <c r="Y853" i="12"/>
  <c r="Y841" i="12"/>
  <c r="Y859" i="12"/>
  <c r="Y860" i="12"/>
  <c r="Y871" i="12"/>
  <c r="Y856" i="12"/>
  <c r="Y854" i="12"/>
  <c r="Y884" i="12"/>
  <c r="Y857" i="12"/>
  <c r="Y863" i="12"/>
  <c r="Y874" i="12"/>
  <c r="Y861" i="12"/>
  <c r="Y858" i="12"/>
  <c r="Y879" i="12"/>
  <c r="Y849" i="12"/>
  <c r="Y866" i="12"/>
  <c r="Y868" i="12"/>
  <c r="Y873" i="12"/>
  <c r="Y885" i="12"/>
  <c r="Y886" i="12"/>
  <c r="Y887" i="12"/>
  <c r="Y890" i="12"/>
  <c r="Y891" i="12"/>
  <c r="Y892" i="12"/>
  <c r="Y893" i="12"/>
  <c r="Y740" i="12"/>
  <c r="AT363" i="12" l="1"/>
  <c r="AS363" i="12"/>
  <c r="AT395" i="12"/>
  <c r="C686" i="12"/>
  <c r="U686" i="4" l="1"/>
  <c r="V686" i="4"/>
  <c r="S686" i="4"/>
  <c r="AR686" i="4"/>
  <c r="T686" i="4"/>
  <c r="Z686" i="12"/>
  <c r="Y686" i="12"/>
  <c r="BE895" i="4"/>
  <c r="BG895" i="4"/>
  <c r="BE896" i="4" l="1"/>
  <c r="BG896" i="4"/>
  <c r="BE897" i="4"/>
  <c r="BG897" i="4"/>
  <c r="BE898" i="4"/>
  <c r="BG898" i="4"/>
  <c r="BE901" i="4"/>
  <c r="BG901" i="4"/>
  <c r="BE902" i="4"/>
  <c r="BG902" i="4"/>
  <c r="BE903" i="4"/>
  <c r="BG903" i="4"/>
  <c r="BE904" i="4"/>
  <c r="BG904" i="4"/>
  <c r="BE905" i="4"/>
  <c r="BG905" i="4"/>
  <c r="BE906" i="4"/>
  <c r="BG906" i="4"/>
  <c r="BE907" i="4"/>
  <c r="BG907" i="4"/>
  <c r="BE908" i="4"/>
  <c r="BG908" i="4"/>
  <c r="BE909" i="4"/>
  <c r="BG909" i="4"/>
  <c r="BE910" i="4"/>
  <c r="BG910" i="4"/>
  <c r="BE911" i="4"/>
  <c r="BG911" i="4"/>
  <c r="AY896" i="4"/>
  <c r="AZ896" i="4"/>
  <c r="BA896" i="4"/>
  <c r="BB896" i="4"/>
  <c r="BC896" i="4"/>
  <c r="AY897" i="4"/>
  <c r="AZ897" i="4"/>
  <c r="BA897" i="4"/>
  <c r="BB897" i="4"/>
  <c r="BC897" i="4"/>
  <c r="AY898" i="4"/>
  <c r="AZ898" i="4"/>
  <c r="BA898" i="4"/>
  <c r="BB898" i="4"/>
  <c r="BC898" i="4"/>
  <c r="AY901" i="4"/>
  <c r="AZ901" i="4"/>
  <c r="BA901" i="4"/>
  <c r="BB901" i="4"/>
  <c r="BC901" i="4"/>
  <c r="AY902" i="4"/>
  <c r="AZ902" i="4"/>
  <c r="BA902" i="4"/>
  <c r="BB902" i="4"/>
  <c r="BC902" i="4"/>
  <c r="AY903" i="4"/>
  <c r="AZ903" i="4"/>
  <c r="BA903" i="4"/>
  <c r="BB903" i="4"/>
  <c r="BC903" i="4"/>
  <c r="AY904" i="4"/>
  <c r="AZ904" i="4"/>
  <c r="BA904" i="4"/>
  <c r="BB904" i="4"/>
  <c r="BC904" i="4"/>
  <c r="AY905" i="4"/>
  <c r="AZ905" i="4"/>
  <c r="BA905" i="4"/>
  <c r="BB905" i="4"/>
  <c r="BC905" i="4"/>
  <c r="AY906" i="4"/>
  <c r="AZ906" i="4"/>
  <c r="BA906" i="4"/>
  <c r="BB906" i="4"/>
  <c r="BC906" i="4"/>
  <c r="AY907" i="4"/>
  <c r="AZ907" i="4"/>
  <c r="BA907" i="4"/>
  <c r="BB907" i="4"/>
  <c r="BC907" i="4"/>
  <c r="AY908" i="4"/>
  <c r="AZ908" i="4"/>
  <c r="BA908" i="4"/>
  <c r="BB908" i="4"/>
  <c r="BC908" i="4"/>
  <c r="AY909" i="4"/>
  <c r="AZ909" i="4"/>
  <c r="BA909" i="4"/>
  <c r="BB909" i="4"/>
  <c r="BC909" i="4"/>
  <c r="AY910" i="4"/>
  <c r="AZ910" i="4"/>
  <c r="BA910" i="4"/>
  <c r="BB910" i="4"/>
  <c r="BC910" i="4"/>
  <c r="AY911" i="4"/>
  <c r="AZ911" i="4"/>
  <c r="BA911" i="4"/>
  <c r="BB911" i="4"/>
  <c r="BC911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AC904" i="4"/>
  <c r="AD904" i="4"/>
  <c r="AE904" i="4"/>
  <c r="AF904" i="4"/>
  <c r="AG904" i="4"/>
  <c r="AH904" i="4"/>
  <c r="AI904" i="4"/>
  <c r="AJ904" i="4"/>
  <c r="AK904" i="4"/>
  <c r="AL904" i="4"/>
  <c r="AM904" i="4"/>
  <c r="AN904" i="4"/>
  <c r="AC905" i="4"/>
  <c r="AD905" i="4"/>
  <c r="AE905" i="4"/>
  <c r="AF905" i="4"/>
  <c r="AG905" i="4"/>
  <c r="AH905" i="4"/>
  <c r="AI905" i="4"/>
  <c r="AJ905" i="4"/>
  <c r="AK905" i="4"/>
  <c r="AL905" i="4"/>
  <c r="AM905" i="4"/>
  <c r="AN905" i="4"/>
  <c r="AC906" i="4"/>
  <c r="AD906" i="4"/>
  <c r="AE906" i="4"/>
  <c r="AF906" i="4"/>
  <c r="AG906" i="4"/>
  <c r="AH906" i="4"/>
  <c r="AI906" i="4"/>
  <c r="AJ906" i="4"/>
  <c r="AK906" i="4"/>
  <c r="AL906" i="4"/>
  <c r="AM906" i="4"/>
  <c r="AN906" i="4"/>
  <c r="AC907" i="4"/>
  <c r="AD907" i="4"/>
  <c r="AE907" i="4"/>
  <c r="AF907" i="4"/>
  <c r="AG907" i="4"/>
  <c r="AH907" i="4"/>
  <c r="AI907" i="4"/>
  <c r="AJ907" i="4"/>
  <c r="AK907" i="4"/>
  <c r="AL907" i="4"/>
  <c r="AM907" i="4"/>
  <c r="AN907" i="4"/>
  <c r="AC908" i="4"/>
  <c r="AD908" i="4"/>
  <c r="AE908" i="4"/>
  <c r="AF908" i="4"/>
  <c r="AG908" i="4"/>
  <c r="AH908" i="4"/>
  <c r="AI908" i="4"/>
  <c r="AJ908" i="4"/>
  <c r="AK908" i="4"/>
  <c r="AL908" i="4"/>
  <c r="AM908" i="4"/>
  <c r="AN908" i="4"/>
  <c r="AC909" i="4"/>
  <c r="AD909" i="4"/>
  <c r="AE909" i="4"/>
  <c r="AF909" i="4"/>
  <c r="AG909" i="4"/>
  <c r="AH909" i="4"/>
  <c r="AI909" i="4"/>
  <c r="AJ909" i="4"/>
  <c r="AK909" i="4"/>
  <c r="AL909" i="4"/>
  <c r="AM909" i="4"/>
  <c r="AN909" i="4"/>
  <c r="AC910" i="4"/>
  <c r="AD910" i="4"/>
  <c r="AE910" i="4"/>
  <c r="AF910" i="4"/>
  <c r="AG910" i="4"/>
  <c r="AH910" i="4"/>
  <c r="AI910" i="4"/>
  <c r="AJ910" i="4"/>
  <c r="AK910" i="4"/>
  <c r="AL910" i="4"/>
  <c r="AM910" i="4"/>
  <c r="AN910" i="4"/>
  <c r="AC911" i="4"/>
  <c r="AD911" i="4"/>
  <c r="AE911" i="4"/>
  <c r="AF911" i="4"/>
  <c r="AG911" i="4"/>
  <c r="AH911" i="4"/>
  <c r="AI911" i="4"/>
  <c r="AJ911" i="4"/>
  <c r="AK911" i="4"/>
  <c r="AL911" i="4"/>
  <c r="AM911" i="4"/>
  <c r="AN911" i="4"/>
  <c r="K901" i="4"/>
  <c r="O901" i="4"/>
  <c r="K902" i="4"/>
  <c r="O902" i="4"/>
  <c r="K903" i="4"/>
  <c r="O903" i="4"/>
  <c r="K904" i="4"/>
  <c r="O904" i="4"/>
  <c r="K905" i="4"/>
  <c r="O905" i="4"/>
  <c r="K906" i="4"/>
  <c r="O906" i="4"/>
  <c r="K907" i="4"/>
  <c r="O907" i="4"/>
  <c r="K908" i="4"/>
  <c r="O908" i="4"/>
  <c r="K909" i="4"/>
  <c r="O909" i="4"/>
  <c r="K910" i="4"/>
  <c r="O910" i="4"/>
  <c r="K911" i="4"/>
  <c r="O911" i="4"/>
  <c r="I902" i="4"/>
  <c r="I903" i="4"/>
  <c r="I904" i="4"/>
  <c r="I905" i="4"/>
  <c r="I906" i="4"/>
  <c r="I907" i="4"/>
  <c r="I908" i="4"/>
  <c r="I909" i="4"/>
  <c r="I910" i="4"/>
  <c r="I911" i="4"/>
  <c r="I901" i="4"/>
  <c r="B902" i="4"/>
  <c r="B903" i="4"/>
  <c r="B904" i="4"/>
  <c r="B905" i="4"/>
  <c r="B906" i="4"/>
  <c r="B907" i="4"/>
  <c r="B908" i="4"/>
  <c r="B909" i="4"/>
  <c r="B910" i="4"/>
  <c r="B911" i="4"/>
  <c r="B901" i="4"/>
  <c r="E902" i="4"/>
  <c r="E903" i="4"/>
  <c r="E904" i="4"/>
  <c r="E905" i="4"/>
  <c r="E906" i="4"/>
  <c r="E907" i="4"/>
  <c r="E908" i="4"/>
  <c r="E909" i="4"/>
  <c r="E910" i="4"/>
  <c r="E911" i="4"/>
  <c r="E901" i="4"/>
  <c r="AA227" i="12" l="1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S404" i="12" l="1"/>
  <c r="AT404" i="12"/>
  <c r="AT227" i="12"/>
  <c r="AS227" i="12"/>
  <c r="BF227" i="4"/>
  <c r="BF404" i="4"/>
  <c r="AQ227" i="4"/>
  <c r="AS227" i="4"/>
  <c r="AT227" i="4" s="1"/>
  <c r="AU227" i="4" s="1"/>
  <c r="AV227" i="4" s="1"/>
  <c r="AQ404" i="4"/>
  <c r="AA227" i="4"/>
  <c r="AA404" i="4"/>
  <c r="R404" i="4"/>
  <c r="M404" i="4"/>
  <c r="Z404" i="4" s="1"/>
  <c r="R227" i="4"/>
  <c r="M227" i="4"/>
  <c r="J227" i="4" s="1"/>
  <c r="AP227" i="4" l="1"/>
  <c r="Z227" i="4"/>
  <c r="J404" i="4"/>
  <c r="AO404" i="4" s="1"/>
  <c r="W404" i="4"/>
  <c r="W227" i="4"/>
  <c r="X227" i="4"/>
  <c r="AO227" i="4"/>
  <c r="X404" i="4"/>
  <c r="AS404" i="4"/>
  <c r="AT404" i="4" s="1"/>
  <c r="AU404" i="4" s="1"/>
  <c r="AV404" i="4" s="1"/>
  <c r="AW227" i="4"/>
  <c r="AX227" i="4" s="1"/>
  <c r="AP404" i="4" l="1"/>
  <c r="AW404" i="4"/>
  <c r="AX404" i="4" s="1"/>
  <c r="I4" i="5"/>
  <c r="AA67" i="12" l="1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BF67" i="4"/>
  <c r="BF515" i="4"/>
  <c r="BF559" i="4"/>
  <c r="BF228" i="4"/>
  <c r="BF341" i="4"/>
  <c r="AQ67" i="4"/>
  <c r="AS67" i="4"/>
  <c r="AT67" i="4" s="1"/>
  <c r="AU67" i="4" s="1"/>
  <c r="AV67" i="4" s="1"/>
  <c r="AQ515" i="4"/>
  <c r="AS515" i="4"/>
  <c r="AT515" i="4" s="1"/>
  <c r="AU515" i="4" s="1"/>
  <c r="AV515" i="4" s="1"/>
  <c r="AQ559" i="4"/>
  <c r="AS559" i="4"/>
  <c r="AT559" i="4" s="1"/>
  <c r="AU559" i="4" s="1"/>
  <c r="AV559" i="4" s="1"/>
  <c r="AQ228" i="4"/>
  <c r="AS228" i="4"/>
  <c r="AT228" i="4" s="1"/>
  <c r="AU228" i="4" s="1"/>
  <c r="AV228" i="4" s="1"/>
  <c r="AQ341" i="4"/>
  <c r="AS341" i="4"/>
  <c r="AT341" i="4" s="1"/>
  <c r="AU341" i="4" s="1"/>
  <c r="AV341" i="4" s="1"/>
  <c r="AA67" i="4"/>
  <c r="AA515" i="4"/>
  <c r="AA559" i="4"/>
  <c r="AA228" i="4"/>
  <c r="AA341" i="4"/>
  <c r="M67" i="4"/>
  <c r="J67" i="4" s="1"/>
  <c r="R67" i="4"/>
  <c r="AO67" i="4"/>
  <c r="M515" i="4"/>
  <c r="J515" i="4" s="1"/>
  <c r="R515" i="4"/>
  <c r="M559" i="4"/>
  <c r="J559" i="4" s="1"/>
  <c r="R559" i="4"/>
  <c r="M228" i="4"/>
  <c r="J228" i="4" s="1"/>
  <c r="R228" i="4"/>
  <c r="M341" i="4"/>
  <c r="J341" i="4" s="1"/>
  <c r="R341" i="4"/>
  <c r="AS228" i="12" l="1"/>
  <c r="AT228" i="12"/>
  <c r="AT515" i="12"/>
  <c r="AS515" i="12"/>
  <c r="AS341" i="12"/>
  <c r="AT341" i="12"/>
  <c r="AS559" i="12"/>
  <c r="AT559" i="12"/>
  <c r="AS67" i="12"/>
  <c r="AT67" i="12"/>
  <c r="Z341" i="4"/>
  <c r="Z559" i="4"/>
  <c r="Z67" i="4"/>
  <c r="Z228" i="4"/>
  <c r="Z515" i="4"/>
  <c r="AP228" i="4"/>
  <c r="AO515" i="4"/>
  <c r="W341" i="4"/>
  <c r="W559" i="4"/>
  <c r="X67" i="4"/>
  <c r="AO341" i="4"/>
  <c r="W67" i="4"/>
  <c r="AP67" i="4"/>
  <c r="AP341" i="4"/>
  <c r="W228" i="4"/>
  <c r="AO228" i="4"/>
  <c r="AO559" i="4"/>
  <c r="AP559" i="4"/>
  <c r="X515" i="4"/>
  <c r="AP515" i="4"/>
  <c r="W515" i="4"/>
  <c r="AW228" i="4"/>
  <c r="AX228" i="4" s="1"/>
  <c r="AW515" i="4"/>
  <c r="AX515" i="4" s="1"/>
  <c r="AW341" i="4"/>
  <c r="AX341" i="4" s="1"/>
  <c r="AW559" i="4"/>
  <c r="AX559" i="4" s="1"/>
  <c r="AW67" i="4"/>
  <c r="AX67" i="4" s="1"/>
  <c r="X228" i="4"/>
  <c r="X341" i="4"/>
  <c r="X559" i="4"/>
  <c r="E895" i="4" l="1"/>
  <c r="E629" i="6" l="1"/>
  <c r="F629" i="6"/>
  <c r="G629" i="6"/>
  <c r="H629" i="6"/>
  <c r="H630" i="6"/>
  <c r="G630" i="6"/>
  <c r="F630" i="6"/>
  <c r="E630" i="6"/>
  <c r="T51" i="7" l="1"/>
  <c r="AA233" i="12" l="1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O898" i="4"/>
  <c r="K898" i="4"/>
  <c r="I898" i="4"/>
  <c r="E898" i="4"/>
  <c r="B898" i="4"/>
  <c r="O897" i="4"/>
  <c r="K897" i="4"/>
  <c r="I897" i="4"/>
  <c r="E897" i="4"/>
  <c r="B897" i="4"/>
  <c r="O896" i="4"/>
  <c r="K896" i="4"/>
  <c r="I896" i="4"/>
  <c r="E896" i="4"/>
  <c r="B896" i="4"/>
  <c r="AY895" i="4"/>
  <c r="AZ895" i="4"/>
  <c r="BA895" i="4"/>
  <c r="BB895" i="4"/>
  <c r="BC895" i="4"/>
  <c r="AN895" i="4"/>
  <c r="AE895" i="4"/>
  <c r="AF895" i="4"/>
  <c r="AG895" i="4"/>
  <c r="AH895" i="4"/>
  <c r="AI895" i="4"/>
  <c r="AJ895" i="4"/>
  <c r="AK895" i="4"/>
  <c r="AL895" i="4"/>
  <c r="AM895" i="4"/>
  <c r="AD895" i="4"/>
  <c r="AC895" i="4"/>
  <c r="O895" i="4"/>
  <c r="K895" i="4"/>
  <c r="I895" i="4"/>
  <c r="BF154" i="4"/>
  <c r="BF233" i="4"/>
  <c r="BF590" i="4"/>
  <c r="BF718" i="4"/>
  <c r="BF23" i="4"/>
  <c r="AQ23" i="4"/>
  <c r="AS23" i="4"/>
  <c r="AT23" i="4" s="1"/>
  <c r="AU23" i="4" s="1"/>
  <c r="AV23" i="4" s="1"/>
  <c r="AQ154" i="4"/>
  <c r="AS154" i="4"/>
  <c r="AT154" i="4" s="1"/>
  <c r="AU154" i="4" s="1"/>
  <c r="AV154" i="4" s="1"/>
  <c r="AQ233" i="4"/>
  <c r="AS233" i="4"/>
  <c r="AT233" i="4" s="1"/>
  <c r="AU233" i="4" s="1"/>
  <c r="AV233" i="4" s="1"/>
  <c r="AQ590" i="4"/>
  <c r="AS590" i="4"/>
  <c r="AT590" i="4" s="1"/>
  <c r="AU590" i="4" s="1"/>
  <c r="AV590" i="4" s="1"/>
  <c r="AQ718" i="4"/>
  <c r="AS718" i="4"/>
  <c r="AT718" i="4" s="1"/>
  <c r="AU718" i="4" s="1"/>
  <c r="AV718" i="4" s="1"/>
  <c r="AA23" i="4"/>
  <c r="AA154" i="4"/>
  <c r="AA233" i="4"/>
  <c r="AA590" i="4"/>
  <c r="AA718" i="4"/>
  <c r="AO233" i="4"/>
  <c r="R23" i="4"/>
  <c r="R154" i="4"/>
  <c r="R233" i="4"/>
  <c r="R590" i="4"/>
  <c r="R718" i="4"/>
  <c r="M23" i="4"/>
  <c r="J23" i="4" s="1"/>
  <c r="M154" i="4"/>
  <c r="J154" i="4" s="1"/>
  <c r="M233" i="4"/>
  <c r="J233" i="4" s="1"/>
  <c r="M590" i="4"/>
  <c r="J590" i="4" s="1"/>
  <c r="M718" i="4"/>
  <c r="J718" i="4" s="1"/>
  <c r="AT23" i="12" l="1"/>
  <c r="AS23" i="12"/>
  <c r="AS590" i="12"/>
  <c r="AT590" i="12"/>
  <c r="AT154" i="12"/>
  <c r="AS154" i="12"/>
  <c r="AS718" i="12"/>
  <c r="AT718" i="12"/>
  <c r="AT233" i="12"/>
  <c r="AS233" i="12"/>
  <c r="Z590" i="4"/>
  <c r="Z154" i="4"/>
  <c r="Z718" i="4"/>
  <c r="Z233" i="4"/>
  <c r="Z23" i="4"/>
  <c r="AO23" i="4"/>
  <c r="W23" i="4"/>
  <c r="X23" i="4"/>
  <c r="W718" i="4"/>
  <c r="W590" i="4"/>
  <c r="W154" i="4"/>
  <c r="X233" i="4"/>
  <c r="AP718" i="4"/>
  <c r="AP590" i="4"/>
  <c r="AP233" i="4"/>
  <c r="AP154" i="4"/>
  <c r="AP23" i="4"/>
  <c r="W233" i="4"/>
  <c r="AO718" i="4"/>
  <c r="AO590" i="4"/>
  <c r="AO154" i="4"/>
  <c r="AW590" i="4"/>
  <c r="AX590" i="4" s="1"/>
  <c r="AW154" i="4"/>
  <c r="AX154" i="4" s="1"/>
  <c r="AW718" i="4"/>
  <c r="AX718" i="4" s="1"/>
  <c r="AW233" i="4"/>
  <c r="AX233" i="4" s="1"/>
  <c r="AW23" i="4"/>
  <c r="AX23" i="4" s="1"/>
  <c r="X718" i="4"/>
  <c r="X590" i="4"/>
  <c r="X154" i="4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43" i="7"/>
  <c r="P143" i="7"/>
  <c r="D143" i="7"/>
  <c r="O143" i="7"/>
  <c r="I143" i="7"/>
  <c r="C143" i="7"/>
  <c r="N143" i="7"/>
  <c r="H143" i="7"/>
  <c r="B143" i="7"/>
  <c r="BF16" i="4" l="1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8" i="4"/>
  <c r="BF69" i="4"/>
  <c r="BF70" i="4"/>
  <c r="BF71" i="4"/>
  <c r="BF72" i="4"/>
  <c r="BF73" i="4"/>
  <c r="BF74" i="4"/>
  <c r="BF75" i="4"/>
  <c r="BF76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2" i="4"/>
  <c r="BF103" i="4"/>
  <c r="BF104" i="4"/>
  <c r="BF105" i="4"/>
  <c r="BF106" i="4"/>
  <c r="BF107" i="4"/>
  <c r="BF108" i="4"/>
  <c r="BF109" i="4"/>
  <c r="BF110" i="4"/>
  <c r="BF112" i="4"/>
  <c r="BF113" i="4"/>
  <c r="BF114" i="4"/>
  <c r="BF115" i="4"/>
  <c r="BF116" i="4"/>
  <c r="BF117" i="4"/>
  <c r="BF118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5" i="4"/>
  <c r="BF157" i="4"/>
  <c r="BF158" i="4"/>
  <c r="BF159" i="4"/>
  <c r="BF160" i="4"/>
  <c r="BF161" i="4"/>
  <c r="BF162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8" i="4"/>
  <c r="BF199" i="4"/>
  <c r="BF200" i="4"/>
  <c r="BF201" i="4"/>
  <c r="BF202" i="4"/>
  <c r="BF203" i="4"/>
  <c r="BF204" i="4"/>
  <c r="BF205" i="4"/>
  <c r="BF206" i="4"/>
  <c r="BF207" i="4"/>
  <c r="BF208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2" i="4"/>
  <c r="BF224" i="4"/>
  <c r="BF225" i="4"/>
  <c r="BF226" i="4"/>
  <c r="BF229" i="4"/>
  <c r="BF230" i="4"/>
  <c r="BF231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3" i="4"/>
  <c r="BF264" i="4"/>
  <c r="BF265" i="4"/>
  <c r="BF266" i="4"/>
  <c r="BF267" i="4"/>
  <c r="BF268" i="4"/>
  <c r="BF269" i="4"/>
  <c r="BF270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7" i="4"/>
  <c r="BF318" i="4"/>
  <c r="BF319" i="4"/>
  <c r="BF320" i="4"/>
  <c r="BF321" i="4"/>
  <c r="BF323" i="4"/>
  <c r="BF325" i="4"/>
  <c r="BF326" i="4"/>
  <c r="BF327" i="4"/>
  <c r="BF328" i="4"/>
  <c r="BF329" i="4"/>
  <c r="BF330" i="4"/>
  <c r="BF331" i="4"/>
  <c r="BF332" i="4"/>
  <c r="BF333" i="4"/>
  <c r="BF334" i="4"/>
  <c r="BF335" i="4"/>
  <c r="BF336" i="4"/>
  <c r="BF337" i="4"/>
  <c r="BF339" i="4"/>
  <c r="BF340" i="4"/>
  <c r="BF342" i="4"/>
  <c r="BF343" i="4"/>
  <c r="BF344" i="4"/>
  <c r="BF345" i="4"/>
  <c r="BF346" i="4"/>
  <c r="BF347" i="4"/>
  <c r="BF348" i="4"/>
  <c r="BF349" i="4"/>
  <c r="BF350" i="4"/>
  <c r="BF351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464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5" i="4"/>
  <c r="BF406" i="4"/>
  <c r="BF407" i="4"/>
  <c r="BF408" i="4"/>
  <c r="BF409" i="4"/>
  <c r="BF410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3" i="4"/>
  <c r="BF454" i="4"/>
  <c r="BF455" i="4"/>
  <c r="BF457" i="4"/>
  <c r="BF458" i="4"/>
  <c r="BF459" i="4"/>
  <c r="BF460" i="4"/>
  <c r="BF461" i="4"/>
  <c r="BF462" i="4"/>
  <c r="BF463" i="4"/>
  <c r="BF465" i="4"/>
  <c r="BF467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8" i="4"/>
  <c r="BF509" i="4"/>
  <c r="BF510" i="4"/>
  <c r="BF511" i="4"/>
  <c r="BF512" i="4"/>
  <c r="BF513" i="4"/>
  <c r="BF514" i="4"/>
  <c r="BF516" i="4"/>
  <c r="BF517" i="4"/>
  <c r="BF518" i="4"/>
  <c r="BF519" i="4"/>
  <c r="BF520" i="4"/>
  <c r="BF521" i="4"/>
  <c r="BF522" i="4"/>
  <c r="BF523" i="4"/>
  <c r="BF524" i="4"/>
  <c r="BF525" i="4"/>
  <c r="BF527" i="4"/>
  <c r="BF528" i="4"/>
  <c r="BF529" i="4"/>
  <c r="BF530" i="4"/>
  <c r="BF531" i="4"/>
  <c r="BF532" i="4"/>
  <c r="BF533" i="4"/>
  <c r="BF534" i="4"/>
  <c r="BF535" i="4"/>
  <c r="BF536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8" i="4"/>
  <c r="BF560" i="4"/>
  <c r="BF561" i="4"/>
  <c r="BF562" i="4"/>
  <c r="BF563" i="4"/>
  <c r="BF564" i="4"/>
  <c r="BF565" i="4"/>
  <c r="BF566" i="4"/>
  <c r="BF567" i="4"/>
  <c r="BF568" i="4"/>
  <c r="BF569" i="4"/>
  <c r="BF570" i="4"/>
  <c r="BF571" i="4"/>
  <c r="BF572" i="4"/>
  <c r="BF573" i="4"/>
  <c r="BF575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89" i="4"/>
  <c r="BF591" i="4"/>
  <c r="BF592" i="4"/>
  <c r="BF593" i="4"/>
  <c r="BF594" i="4"/>
  <c r="BF595" i="4"/>
  <c r="BF596" i="4"/>
  <c r="BF597" i="4"/>
  <c r="BF598" i="4"/>
  <c r="BF599" i="4"/>
  <c r="BF600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656" i="4"/>
  <c r="BF466" i="4"/>
  <c r="BF658" i="4"/>
  <c r="BF659" i="4"/>
  <c r="BF660" i="4"/>
  <c r="BF661" i="4"/>
  <c r="BF663" i="4"/>
  <c r="BF664" i="4"/>
  <c r="BF665" i="4"/>
  <c r="BF666" i="4"/>
  <c r="BF667" i="4"/>
  <c r="BF668" i="4"/>
  <c r="BF669" i="4"/>
  <c r="BF670" i="4"/>
  <c r="BF671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3" i="4"/>
  <c r="BF695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6" i="4"/>
  <c r="BF717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4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2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5" i="4"/>
  <c r="BF796" i="4"/>
  <c r="BF797" i="4"/>
  <c r="BF799" i="4"/>
  <c r="BF800" i="4"/>
  <c r="BF801" i="4"/>
  <c r="BF802" i="4"/>
  <c r="BF803" i="4"/>
  <c r="BF804" i="4"/>
  <c r="BF805" i="4"/>
  <c r="BF806" i="4"/>
  <c r="BF77" i="4"/>
  <c r="BF80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0" i="4"/>
  <c r="BF821" i="4"/>
  <c r="BF822" i="4"/>
  <c r="BF823" i="4"/>
  <c r="BF824" i="4"/>
  <c r="BF826" i="4"/>
  <c r="BF828" i="4"/>
  <c r="BF829" i="4"/>
  <c r="BF830" i="4"/>
  <c r="BF831" i="4"/>
  <c r="BF832" i="4"/>
  <c r="BF834" i="4"/>
  <c r="BF835" i="4"/>
  <c r="BF836" i="4"/>
  <c r="BF837" i="4"/>
  <c r="BF838" i="4"/>
  <c r="BF839" i="4"/>
  <c r="BF840" i="4"/>
  <c r="BF841" i="4"/>
  <c r="BF842" i="4"/>
  <c r="BF843" i="4"/>
  <c r="BF844" i="4"/>
  <c r="BF845" i="4"/>
  <c r="BF846" i="4"/>
  <c r="BF847" i="4"/>
  <c r="BF848" i="4"/>
  <c r="BF849" i="4"/>
  <c r="BF850" i="4"/>
  <c r="BF851" i="4"/>
  <c r="BF852" i="4"/>
  <c r="BF854" i="4"/>
  <c r="BF855" i="4"/>
  <c r="BF853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1" i="4"/>
  <c r="BF872" i="4"/>
  <c r="BF873" i="4"/>
  <c r="BF874" i="4"/>
  <c r="BF875" i="4"/>
  <c r="BF876" i="4"/>
  <c r="BF877" i="4"/>
  <c r="BF878" i="4"/>
  <c r="BF879" i="4"/>
  <c r="BF880" i="4"/>
  <c r="BF881" i="4"/>
  <c r="BF884" i="4"/>
  <c r="BF885" i="4"/>
  <c r="BF886" i="4"/>
  <c r="BF887" i="4"/>
  <c r="BF888" i="4"/>
  <c r="BF889" i="4"/>
  <c r="BF890" i="4"/>
  <c r="BF891" i="4"/>
  <c r="BF892" i="4"/>
  <c r="BF893" i="4"/>
  <c r="BF8" i="4"/>
  <c r="BF9" i="4"/>
  <c r="BF10" i="4"/>
  <c r="BF11" i="4"/>
  <c r="BF12" i="4"/>
  <c r="BF13" i="4"/>
  <c r="BF14" i="4"/>
  <c r="BF15" i="4"/>
  <c r="BF7" i="4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Q275" i="4"/>
  <c r="AA275" i="4"/>
  <c r="R275" i="4"/>
  <c r="M275" i="4"/>
  <c r="J275" i="4" s="1"/>
  <c r="AT275" i="12" l="1"/>
  <c r="AS275" i="12"/>
  <c r="BF905" i="4"/>
  <c r="BF906" i="4"/>
  <c r="BF897" i="4"/>
  <c r="BF902" i="4"/>
  <c r="BF903" i="4"/>
  <c r="BF901" i="4"/>
  <c r="BF909" i="4"/>
  <c r="BF904" i="4"/>
  <c r="BF910" i="4"/>
  <c r="BF911" i="4"/>
  <c r="BF908" i="4"/>
  <c r="BF526" i="4"/>
  <c r="BF895" i="4" s="1"/>
  <c r="BE6" i="5"/>
  <c r="Z275" i="4"/>
  <c r="AP275" i="4"/>
  <c r="W275" i="4"/>
  <c r="AO275" i="4"/>
  <c r="AS275" i="4"/>
  <c r="AT275" i="4" s="1"/>
  <c r="AU275" i="4" s="1"/>
  <c r="AV275" i="4" s="1"/>
  <c r="X275" i="4"/>
  <c r="BF898" i="4" l="1"/>
  <c r="BF6" i="5"/>
  <c r="BF907" i="4"/>
  <c r="BF896" i="4"/>
  <c r="AW275" i="4"/>
  <c r="AX275" i="4" s="1"/>
  <c r="AA652" i="12" l="1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95" i="12" l="1"/>
  <c r="AT495" i="12"/>
  <c r="AS477" i="12"/>
  <c r="AT477" i="12"/>
  <c r="AS652" i="12"/>
  <c r="AT652" i="12"/>
  <c r="AQ652" i="4"/>
  <c r="AA652" i="4"/>
  <c r="R652" i="4"/>
  <c r="M652" i="4"/>
  <c r="Z652" i="4" s="1"/>
  <c r="AQ893" i="4"/>
  <c r="AA893" i="4"/>
  <c r="R893" i="4"/>
  <c r="M893" i="4"/>
  <c r="Z893" i="4" s="1"/>
  <c r="AS892" i="4"/>
  <c r="AT892" i="4" s="1"/>
  <c r="AU892" i="4" s="1"/>
  <c r="AV892" i="4" s="1"/>
  <c r="AQ892" i="4"/>
  <c r="AA892" i="4"/>
  <c r="R892" i="4"/>
  <c r="M892" i="4"/>
  <c r="Z892" i="4" s="1"/>
  <c r="J893" i="4" l="1"/>
  <c r="AP893" i="4" s="1"/>
  <c r="J892" i="4"/>
  <c r="AP892" i="4" s="1"/>
  <c r="J652" i="4"/>
  <c r="AP652" i="4" s="1"/>
  <c r="W652" i="4"/>
  <c r="AS652" i="4"/>
  <c r="AT652" i="4" s="1"/>
  <c r="AU652" i="4" s="1"/>
  <c r="AV652" i="4" s="1"/>
  <c r="X652" i="4"/>
  <c r="AW892" i="4"/>
  <c r="AX892" i="4" s="1"/>
  <c r="W892" i="4"/>
  <c r="X892" i="4"/>
  <c r="W893" i="4"/>
  <c r="AS893" i="4"/>
  <c r="AT893" i="4" s="1"/>
  <c r="AU893" i="4" s="1"/>
  <c r="AV893" i="4" s="1"/>
  <c r="X893" i="4"/>
  <c r="AO893" i="4" l="1"/>
  <c r="AO892" i="4"/>
  <c r="AO652" i="4"/>
  <c r="AW652" i="4"/>
  <c r="AX652" i="4" s="1"/>
  <c r="AW893" i="4"/>
  <c r="AX893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52" i="4" l="1"/>
  <c r="X541" i="4"/>
  <c r="S903" i="4"/>
  <c r="T903" i="4"/>
  <c r="U903" i="4"/>
  <c r="V903" i="4"/>
  <c r="S908" i="4"/>
  <c r="T908" i="4"/>
  <c r="V908" i="4"/>
  <c r="S901" i="4"/>
  <c r="T901" i="4"/>
  <c r="U901" i="4"/>
  <c r="V901" i="4"/>
  <c r="AS152" i="4"/>
  <c r="AT152" i="4" s="1"/>
  <c r="AU152" i="4" s="1"/>
  <c r="AV152" i="4" s="1"/>
  <c r="AS541" i="4"/>
  <c r="AT541" i="4" s="1"/>
  <c r="AU541" i="4" s="1"/>
  <c r="AV541" i="4" s="1"/>
  <c r="AS140" i="4"/>
  <c r="AT140" i="4" s="1"/>
  <c r="AU140" i="4" s="1"/>
  <c r="AV140" i="4" s="1"/>
  <c r="AS712" i="4"/>
  <c r="AT712" i="4" s="1"/>
  <c r="AU712" i="4" s="1"/>
  <c r="AV712" i="4" s="1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Q152" i="4"/>
  <c r="AQ541" i="4"/>
  <c r="AQ770" i="4"/>
  <c r="AQ140" i="4"/>
  <c r="AQ712" i="4"/>
  <c r="AA152" i="4"/>
  <c r="AA541" i="4"/>
  <c r="AA770" i="4"/>
  <c r="AA140" i="4"/>
  <c r="AA712" i="4"/>
  <c r="R152" i="4"/>
  <c r="R541" i="4"/>
  <c r="R770" i="4"/>
  <c r="R140" i="4"/>
  <c r="R712" i="4"/>
  <c r="M152" i="4"/>
  <c r="J152" i="4" s="1"/>
  <c r="M541" i="4"/>
  <c r="J541" i="4" s="1"/>
  <c r="M770" i="4"/>
  <c r="Z770" i="4" s="1"/>
  <c r="M140" i="4"/>
  <c r="Z140" i="4" s="1"/>
  <c r="M712" i="4"/>
  <c r="J712" i="4" s="1"/>
  <c r="AS541" i="12" l="1"/>
  <c r="AT541" i="12"/>
  <c r="AT140" i="12"/>
  <c r="AS140" i="12"/>
  <c r="AS712" i="12"/>
  <c r="AT712" i="12"/>
  <c r="AS770" i="12"/>
  <c r="AT770" i="12"/>
  <c r="AT152" i="12"/>
  <c r="AS152" i="12"/>
  <c r="U908" i="4"/>
  <c r="V902" i="4"/>
  <c r="V905" i="4"/>
  <c r="AR910" i="4"/>
  <c r="U902" i="4"/>
  <c r="U905" i="4"/>
  <c r="T902" i="4"/>
  <c r="AR897" i="4"/>
  <c r="AR902" i="4"/>
  <c r="AR903" i="4"/>
  <c r="AR905" i="4"/>
  <c r="S909" i="4"/>
  <c r="S911" i="4"/>
  <c r="S910" i="4"/>
  <c r="AR6" i="5"/>
  <c r="AR907" i="4"/>
  <c r="AR896" i="4"/>
  <c r="AR904" i="4"/>
  <c r="AR911" i="4"/>
  <c r="S905" i="4"/>
  <c r="V909" i="4"/>
  <c r="V911" i="4"/>
  <c r="V910" i="4"/>
  <c r="V906" i="4"/>
  <c r="V6" i="5"/>
  <c r="V907" i="4"/>
  <c r="V904" i="4"/>
  <c r="S906" i="4"/>
  <c r="S902" i="4"/>
  <c r="S6" i="5"/>
  <c r="S907" i="4"/>
  <c r="AR908" i="4"/>
  <c r="AR898" i="4"/>
  <c r="AR906" i="4"/>
  <c r="T905" i="4"/>
  <c r="U909" i="4"/>
  <c r="U911" i="4"/>
  <c r="U910" i="4"/>
  <c r="U906" i="4"/>
  <c r="U6" i="5"/>
  <c r="U907" i="4"/>
  <c r="U904" i="4"/>
  <c r="AR909" i="4"/>
  <c r="AR901" i="4"/>
  <c r="T909" i="4"/>
  <c r="T911" i="4"/>
  <c r="T910" i="4"/>
  <c r="T906" i="4"/>
  <c r="T6" i="5"/>
  <c r="T907" i="4"/>
  <c r="T904" i="4"/>
  <c r="S904" i="4"/>
  <c r="S895" i="4"/>
  <c r="AR895" i="4"/>
  <c r="S898" i="4"/>
  <c r="S897" i="4"/>
  <c r="S896" i="4"/>
  <c r="V898" i="4"/>
  <c r="V897" i="4"/>
  <c r="T896" i="4"/>
  <c r="T895" i="4"/>
  <c r="U898" i="4"/>
  <c r="U897" i="4"/>
  <c r="U896" i="4"/>
  <c r="U895" i="4"/>
  <c r="T898" i="4"/>
  <c r="T897" i="4"/>
  <c r="V896" i="4"/>
  <c r="V895" i="4"/>
  <c r="AP712" i="4"/>
  <c r="AP152" i="4"/>
  <c r="AP541" i="4"/>
  <c r="J140" i="4"/>
  <c r="AO140" i="4" s="1"/>
  <c r="W140" i="4"/>
  <c r="W152" i="4"/>
  <c r="X140" i="4"/>
  <c r="AO712" i="4"/>
  <c r="Z541" i="4"/>
  <c r="AO541" i="4"/>
  <c r="J770" i="4"/>
  <c r="Z712" i="4"/>
  <c r="Z152" i="4"/>
  <c r="W770" i="4"/>
  <c r="W712" i="4"/>
  <c r="W541" i="4"/>
  <c r="AO770" i="4"/>
  <c r="X712" i="4"/>
  <c r="X770" i="4"/>
  <c r="X152" i="4"/>
  <c r="AP770" i="4"/>
  <c r="AS770" i="4"/>
  <c r="AT770" i="4" s="1"/>
  <c r="AU770" i="4" s="1"/>
  <c r="AV770" i="4" s="1"/>
  <c r="AW140" i="4"/>
  <c r="AX140" i="4" s="1"/>
  <c r="AW541" i="4"/>
  <c r="AX541" i="4" s="1"/>
  <c r="AW712" i="4"/>
  <c r="AX712" i="4" s="1"/>
  <c r="AW152" i="4"/>
  <c r="AX152" i="4" s="1"/>
  <c r="AP140" i="4" l="1"/>
  <c r="AW770" i="4"/>
  <c r="AX770" i="4" s="1"/>
  <c r="X54" i="7" l="1"/>
  <c r="X53" i="7"/>
  <c r="X52" i="7"/>
  <c r="R7" i="4" l="1"/>
  <c r="X8" i="4"/>
  <c r="X15" i="4"/>
  <c r="X19" i="4"/>
  <c r="X24" i="4"/>
  <c r="X31" i="4"/>
  <c r="X38" i="4"/>
  <c r="X43" i="4"/>
  <c r="X47" i="4"/>
  <c r="X58" i="4"/>
  <c r="X62" i="4"/>
  <c r="X70" i="4"/>
  <c r="X74" i="4"/>
  <c r="X79" i="4"/>
  <c r="X87" i="4"/>
  <c r="X90" i="4"/>
  <c r="X94" i="4"/>
  <c r="X103" i="4"/>
  <c r="X110" i="4"/>
  <c r="X120" i="4"/>
  <c r="X123" i="4"/>
  <c r="X143" i="4"/>
  <c r="X150" i="4"/>
  <c r="X160" i="4"/>
  <c r="X169" i="4"/>
  <c r="X173" i="4"/>
  <c r="X174" i="4"/>
  <c r="X175" i="4"/>
  <c r="X176" i="4"/>
  <c r="X178" i="4"/>
  <c r="X179" i="4"/>
  <c r="X181" i="4"/>
  <c r="X182" i="4"/>
  <c r="X183" i="4"/>
  <c r="X185" i="4"/>
  <c r="X186" i="4"/>
  <c r="X188" i="4"/>
  <c r="X189" i="4"/>
  <c r="X190" i="4"/>
  <c r="X192" i="4"/>
  <c r="X193" i="4"/>
  <c r="X195" i="4"/>
  <c r="X196" i="4"/>
  <c r="X199" i="4"/>
  <c r="X200" i="4"/>
  <c r="X201" i="4"/>
  <c r="X203" i="4"/>
  <c r="X204" i="4"/>
  <c r="X205" i="4"/>
  <c r="X207" i="4"/>
  <c r="X208" i="4"/>
  <c r="X211" i="4"/>
  <c r="X212" i="4"/>
  <c r="X214" i="4"/>
  <c r="X215" i="4"/>
  <c r="X216" i="4"/>
  <c r="X218" i="4"/>
  <c r="X219" i="4"/>
  <c r="X220" i="4"/>
  <c r="X222" i="4"/>
  <c r="X224" i="4"/>
  <c r="X225" i="4"/>
  <c r="X229" i="4"/>
  <c r="X230" i="4"/>
  <c r="X231" i="4"/>
  <c r="X235" i="4"/>
  <c r="X236" i="4"/>
  <c r="X238" i="4"/>
  <c r="X239" i="4"/>
  <c r="X240" i="4"/>
  <c r="X242" i="4"/>
  <c r="X243" i="4"/>
  <c r="X244" i="4"/>
  <c r="X246" i="4"/>
  <c r="X248" i="4"/>
  <c r="X249" i="4"/>
  <c r="X250" i="4"/>
  <c r="X251" i="4"/>
  <c r="X253" i="4"/>
  <c r="X254" i="4"/>
  <c r="X255" i="4"/>
  <c r="X257" i="4"/>
  <c r="X258" i="4"/>
  <c r="X259" i="4"/>
  <c r="X261" i="4"/>
  <c r="X263" i="4"/>
  <c r="X264" i="4"/>
  <c r="X266" i="4"/>
  <c r="X267" i="4"/>
  <c r="X268" i="4"/>
  <c r="X269" i="4"/>
  <c r="X270" i="4"/>
  <c r="X273" i="4"/>
  <c r="X274" i="4"/>
  <c r="X276" i="4"/>
  <c r="X278" i="4"/>
  <c r="X279" i="4"/>
  <c r="X280" i="4"/>
  <c r="X282" i="4"/>
  <c r="X283" i="4"/>
  <c r="X284" i="4"/>
  <c r="X285" i="4"/>
  <c r="X286" i="4"/>
  <c r="X287" i="4"/>
  <c r="X289" i="4"/>
  <c r="X290" i="4"/>
  <c r="X291" i="4"/>
  <c r="X293" i="4"/>
  <c r="X294" i="4"/>
  <c r="X295" i="4"/>
  <c r="X296" i="4"/>
  <c r="X299" i="4"/>
  <c r="X300" i="4"/>
  <c r="X301" i="4"/>
  <c r="X303" i="4"/>
  <c r="X306" i="4"/>
  <c r="X308" i="4"/>
  <c r="X310" i="4"/>
  <c r="X311" i="4"/>
  <c r="X312" i="4"/>
  <c r="X313" i="4"/>
  <c r="X314" i="4"/>
  <c r="X315" i="4"/>
  <c r="X317" i="4"/>
  <c r="X319" i="4"/>
  <c r="X320" i="4"/>
  <c r="X321" i="4"/>
  <c r="X325" i="4"/>
  <c r="X326" i="4"/>
  <c r="X327" i="4"/>
  <c r="X329" i="4"/>
  <c r="X330" i="4"/>
  <c r="X332" i="4"/>
  <c r="X333" i="4"/>
  <c r="X334" i="4"/>
  <c r="X336" i="4"/>
  <c r="X339" i="4"/>
  <c r="X342" i="4"/>
  <c r="X345" i="4"/>
  <c r="X347" i="4"/>
  <c r="X349" i="4"/>
  <c r="X351" i="4"/>
  <c r="X354" i="4"/>
  <c r="X357" i="4"/>
  <c r="X358" i="4"/>
  <c r="X360" i="4"/>
  <c r="W361" i="4"/>
  <c r="X362" i="4"/>
  <c r="X364" i="4"/>
  <c r="W365" i="4"/>
  <c r="X366" i="4"/>
  <c r="X368" i="4"/>
  <c r="W369" i="4"/>
  <c r="X370" i="4"/>
  <c r="X373" i="4"/>
  <c r="X375" i="4"/>
  <c r="X377" i="4"/>
  <c r="X379" i="4"/>
  <c r="X381" i="4"/>
  <c r="X383" i="4"/>
  <c r="X385" i="4"/>
  <c r="X464" i="4"/>
  <c r="X388" i="4"/>
  <c r="W389" i="4"/>
  <c r="X390" i="4"/>
  <c r="X392" i="4"/>
  <c r="W393" i="4"/>
  <c r="X394" i="4"/>
  <c r="X396" i="4"/>
  <c r="W397" i="4"/>
  <c r="X398" i="4"/>
  <c r="X400" i="4"/>
  <c r="W401" i="4"/>
  <c r="X402" i="4"/>
  <c r="X405" i="4"/>
  <c r="X407" i="4"/>
  <c r="X409" i="4"/>
  <c r="X412" i="4"/>
  <c r="X414" i="4"/>
  <c r="X417" i="4"/>
  <c r="X419" i="4"/>
  <c r="X421" i="4"/>
  <c r="X423" i="4"/>
  <c r="X425" i="4"/>
  <c r="X427" i="4"/>
  <c r="X429" i="4"/>
  <c r="X431" i="4"/>
  <c r="X433" i="4"/>
  <c r="X435" i="4"/>
  <c r="X437" i="4"/>
  <c r="X439" i="4"/>
  <c r="X441" i="4"/>
  <c r="X442" i="4"/>
  <c r="X444" i="4"/>
  <c r="X446" i="4"/>
  <c r="X448" i="4"/>
  <c r="X450" i="4"/>
  <c r="X452" i="4"/>
  <c r="X454" i="4"/>
  <c r="X457" i="4"/>
  <c r="X459" i="4"/>
  <c r="X461" i="4"/>
  <c r="X463" i="4"/>
  <c r="X465" i="4"/>
  <c r="X467" i="4"/>
  <c r="X469" i="4"/>
  <c r="X470" i="4"/>
  <c r="X471" i="4"/>
  <c r="X472" i="4"/>
  <c r="X473" i="4"/>
  <c r="X474" i="4"/>
  <c r="X475" i="4"/>
  <c r="X476" i="4"/>
  <c r="X478" i="4"/>
  <c r="X479" i="4"/>
  <c r="X480" i="4"/>
  <c r="X481" i="4"/>
  <c r="X482" i="4"/>
  <c r="X483" i="4"/>
  <c r="X484" i="4"/>
  <c r="X485" i="4"/>
  <c r="X487" i="4"/>
  <c r="X488" i="4"/>
  <c r="X489" i="4"/>
  <c r="X490" i="4"/>
  <c r="X491" i="4"/>
  <c r="X492" i="4"/>
  <c r="X494" i="4"/>
  <c r="X496" i="4"/>
  <c r="X497" i="4"/>
  <c r="X498" i="4"/>
  <c r="X500" i="4"/>
  <c r="X501" i="4"/>
  <c r="X502" i="4"/>
  <c r="X504" i="4"/>
  <c r="X506" i="4"/>
  <c r="X507" i="4"/>
  <c r="X508" i="4"/>
  <c r="X510" i="4"/>
  <c r="X512" i="4"/>
  <c r="X513" i="4"/>
  <c r="X514" i="4"/>
  <c r="X517" i="4"/>
  <c r="W518" i="4"/>
  <c r="X520" i="4"/>
  <c r="X521" i="4"/>
  <c r="X522" i="4"/>
  <c r="X523" i="4"/>
  <c r="X524" i="4"/>
  <c r="X525" i="4"/>
  <c r="X527" i="4"/>
  <c r="X528" i="4"/>
  <c r="X529" i="4"/>
  <c r="W530" i="4"/>
  <c r="X531" i="4"/>
  <c r="W532" i="4"/>
  <c r="X533" i="4"/>
  <c r="W534" i="4"/>
  <c r="X535" i="4"/>
  <c r="X538" i="4"/>
  <c r="X539" i="4"/>
  <c r="X540" i="4"/>
  <c r="W542" i="4"/>
  <c r="X543" i="4"/>
  <c r="W544" i="4"/>
  <c r="X545" i="4"/>
  <c r="X547" i="4"/>
  <c r="X548" i="4"/>
  <c r="X549" i="4"/>
  <c r="W550" i="4"/>
  <c r="X551" i="4"/>
  <c r="W552" i="4"/>
  <c r="X553" i="4"/>
  <c r="X555" i="4"/>
  <c r="X556" i="4"/>
  <c r="X557" i="4"/>
  <c r="X560" i="4"/>
  <c r="X563" i="4"/>
  <c r="X564" i="4"/>
  <c r="X565" i="4"/>
  <c r="X567" i="4"/>
  <c r="X569" i="4"/>
  <c r="X571" i="4"/>
  <c r="X572" i="4"/>
  <c r="X573" i="4"/>
  <c r="X576" i="4"/>
  <c r="W577" i="4"/>
  <c r="X578" i="4"/>
  <c r="X580" i="4"/>
  <c r="X581" i="4"/>
  <c r="X582" i="4"/>
  <c r="X584" i="4"/>
  <c r="X585" i="4"/>
  <c r="X586" i="4"/>
  <c r="X588" i="4"/>
  <c r="X589" i="4"/>
  <c r="X592" i="4"/>
  <c r="X594" i="4"/>
  <c r="X596" i="4"/>
  <c r="X597" i="4"/>
  <c r="X598" i="4"/>
  <c r="X600" i="4"/>
  <c r="X602" i="4"/>
  <c r="X603" i="4"/>
  <c r="X604" i="4"/>
  <c r="X606" i="4"/>
  <c r="X608" i="4"/>
  <c r="X610" i="4"/>
  <c r="X611" i="4"/>
  <c r="X612" i="4"/>
  <c r="X614" i="4"/>
  <c r="X615" i="4"/>
  <c r="X617" i="4"/>
  <c r="X618" i="4"/>
  <c r="X619" i="4"/>
  <c r="X622" i="4"/>
  <c r="X624" i="4"/>
  <c r="X625" i="4"/>
  <c r="X626" i="4"/>
  <c r="X628" i="4"/>
  <c r="X630" i="4"/>
  <c r="X632" i="4"/>
  <c r="X634" i="4"/>
  <c r="X636" i="4"/>
  <c r="X638" i="4"/>
  <c r="X640" i="4"/>
  <c r="X642" i="4"/>
  <c r="X644" i="4"/>
  <c r="X645" i="4"/>
  <c r="X646" i="4"/>
  <c r="X648" i="4"/>
  <c r="X650" i="4"/>
  <c r="X654" i="4"/>
  <c r="X656" i="4"/>
  <c r="X658" i="4"/>
  <c r="X660" i="4"/>
  <c r="X663" i="4"/>
  <c r="X665" i="4"/>
  <c r="X667" i="4"/>
  <c r="X669" i="4"/>
  <c r="X671" i="4"/>
  <c r="X673" i="4"/>
  <c r="X675" i="4"/>
  <c r="X677" i="4"/>
  <c r="X678" i="4"/>
  <c r="X679" i="4"/>
  <c r="X681" i="4"/>
  <c r="X683" i="4"/>
  <c r="X685" i="4"/>
  <c r="X687" i="4"/>
  <c r="X689" i="4"/>
  <c r="X690" i="4"/>
  <c r="X692" i="4"/>
  <c r="X695" i="4"/>
  <c r="X698" i="4"/>
  <c r="X700" i="4"/>
  <c r="X702" i="4"/>
  <c r="X704" i="4"/>
  <c r="X706" i="4"/>
  <c r="X709" i="4"/>
  <c r="X711" i="4"/>
  <c r="X714" i="4"/>
  <c r="X716" i="4"/>
  <c r="X720" i="4"/>
  <c r="X722" i="4"/>
  <c r="X723" i="4"/>
  <c r="X724" i="4"/>
  <c r="X726" i="4"/>
  <c r="X728" i="4"/>
  <c r="X730" i="4"/>
  <c r="X731" i="4"/>
  <c r="X732" i="4"/>
  <c r="X734" i="4"/>
  <c r="X737" i="4"/>
  <c r="X739" i="4"/>
  <c r="X742" i="4"/>
  <c r="X744" i="4"/>
  <c r="X746" i="4"/>
  <c r="X748" i="4"/>
  <c r="X750" i="4"/>
  <c r="X752" i="4"/>
  <c r="X755" i="4"/>
  <c r="X756" i="4"/>
  <c r="X757" i="4"/>
  <c r="X758" i="4"/>
  <c r="X759" i="4"/>
  <c r="X760" i="4"/>
  <c r="X761" i="4"/>
  <c r="X765" i="4"/>
  <c r="X766" i="4"/>
  <c r="X767" i="4"/>
  <c r="X768" i="4"/>
  <c r="X774" i="4"/>
  <c r="X775" i="4"/>
  <c r="X776" i="4"/>
  <c r="X777" i="4"/>
  <c r="X778" i="4"/>
  <c r="X781" i="4"/>
  <c r="X782" i="4"/>
  <c r="X783" i="4"/>
  <c r="X784" i="4"/>
  <c r="X785" i="4"/>
  <c r="X789" i="4"/>
  <c r="X790" i="4"/>
  <c r="X791" i="4"/>
  <c r="X792" i="4"/>
  <c r="X793" i="4"/>
  <c r="W795" i="4"/>
  <c r="X797" i="4"/>
  <c r="X799" i="4"/>
  <c r="X800" i="4"/>
  <c r="X801" i="4"/>
  <c r="X802" i="4"/>
  <c r="W804" i="4"/>
  <c r="X806" i="4"/>
  <c r="X77" i="4"/>
  <c r="X807" i="4"/>
  <c r="X808" i="4"/>
  <c r="X810" i="4"/>
  <c r="X812" i="4"/>
  <c r="X813" i="4"/>
  <c r="X814" i="4"/>
  <c r="X815" i="4"/>
  <c r="X816" i="4"/>
  <c r="X820" i="4"/>
  <c r="X821" i="4"/>
  <c r="X822" i="4"/>
  <c r="X823" i="4"/>
  <c r="X824" i="4"/>
  <c r="X826" i="4"/>
  <c r="X828" i="4"/>
  <c r="X829" i="4"/>
  <c r="X830" i="4"/>
  <c r="X831" i="4"/>
  <c r="X832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4" i="4"/>
  <c r="X855" i="4"/>
  <c r="X853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4" i="4"/>
  <c r="X885" i="4"/>
  <c r="X886" i="4"/>
  <c r="X887" i="4"/>
  <c r="X888" i="4"/>
  <c r="X889" i="4"/>
  <c r="X890" i="4"/>
  <c r="X891" i="4"/>
  <c r="X495" i="4"/>
  <c r="X477" i="4"/>
  <c r="W307" i="4" l="1"/>
  <c r="W304" i="4"/>
  <c r="W234" i="4"/>
  <c r="W221" i="4"/>
  <c r="W198" i="4"/>
  <c r="W155" i="4"/>
  <c r="W147" i="4"/>
  <c r="W138" i="4"/>
  <c r="W130" i="4"/>
  <c r="W107" i="4"/>
  <c r="W105" i="4"/>
  <c r="W104" i="4"/>
  <c r="W98" i="4"/>
  <c r="W96" i="4"/>
  <c r="W95" i="4"/>
  <c r="W65" i="4"/>
  <c r="W64" i="4"/>
  <c r="W63" i="4"/>
  <c r="X740" i="4"/>
  <c r="W284" i="4"/>
  <c r="W15" i="4"/>
  <c r="W34" i="4"/>
  <c r="W28" i="4"/>
  <c r="W26" i="4"/>
  <c r="W25" i="4"/>
  <c r="W741" i="4"/>
  <c r="W735" i="4"/>
  <c r="W733" i="4"/>
  <c r="W703" i="4"/>
  <c r="W701" i="4"/>
  <c r="W671" i="4"/>
  <c r="W594" i="4"/>
  <c r="W169" i="4"/>
  <c r="W553" i="4"/>
  <c r="X552" i="4"/>
  <c r="W120" i="4"/>
  <c r="W110" i="4"/>
  <c r="X107" i="4"/>
  <c r="W781" i="4"/>
  <c r="W332" i="4"/>
  <c r="W293" i="4"/>
  <c r="W291" i="4"/>
  <c r="W285" i="4"/>
  <c r="W79" i="4"/>
  <c r="W47" i="4"/>
  <c r="W890" i="4"/>
  <c r="W337" i="4"/>
  <c r="W335" i="4"/>
  <c r="W325" i="4"/>
  <c r="W211" i="4"/>
  <c r="W818" i="4"/>
  <c r="W749" i="4"/>
  <c r="W747" i="4"/>
  <c r="W745" i="4"/>
  <c r="W743" i="4"/>
  <c r="W742" i="4"/>
  <c r="W722" i="4"/>
  <c r="W693" i="4"/>
  <c r="W691" i="4"/>
  <c r="W688" i="4"/>
  <c r="W687" i="4"/>
  <c r="W203" i="4"/>
  <c r="W797" i="4"/>
  <c r="W789" i="4"/>
  <c r="W654" i="4"/>
  <c r="W638" i="4"/>
  <c r="W575" i="4"/>
  <c r="W561" i="4"/>
  <c r="W558" i="4"/>
  <c r="W160" i="4"/>
  <c r="X155" i="4"/>
  <c r="W765" i="4"/>
  <c r="W697" i="4"/>
  <c r="W695" i="4"/>
  <c r="X693" i="4"/>
  <c r="W622" i="4"/>
  <c r="W608" i="4"/>
  <c r="W535" i="4"/>
  <c r="W8" i="4"/>
  <c r="W820" i="4"/>
  <c r="W812" i="4"/>
  <c r="W772" i="4"/>
  <c r="W763" i="4"/>
  <c r="W757" i="4"/>
  <c r="W730" i="4"/>
  <c r="W710" i="4"/>
  <c r="W708" i="4"/>
  <c r="W705" i="4"/>
  <c r="W704" i="4"/>
  <c r="W686" i="4"/>
  <c r="W684" i="4"/>
  <c r="W682" i="4"/>
  <c r="W680" i="4"/>
  <c r="W679" i="4"/>
  <c r="W661" i="4"/>
  <c r="W659" i="4"/>
  <c r="W466" i="4"/>
  <c r="W655" i="4"/>
  <c r="W653" i="4"/>
  <c r="W651" i="4"/>
  <c r="W649" i="4"/>
  <c r="W647" i="4"/>
  <c r="W646" i="4"/>
  <c r="W629" i="4"/>
  <c r="W627" i="4"/>
  <c r="W621" i="4"/>
  <c r="W620" i="4"/>
  <c r="W599" i="4"/>
  <c r="W593" i="4"/>
  <c r="W591" i="4"/>
  <c r="W586" i="4"/>
  <c r="W568" i="4"/>
  <c r="W566" i="4"/>
  <c r="W345" i="4"/>
  <c r="W310" i="4"/>
  <c r="W308" i="4"/>
  <c r="W229" i="4"/>
  <c r="W218" i="4"/>
  <c r="W176" i="4"/>
  <c r="W103" i="4"/>
  <c r="W94" i="4"/>
  <c r="W62" i="4"/>
  <c r="W31" i="4"/>
  <c r="W24" i="4"/>
  <c r="W810" i="4"/>
  <c r="W806" i="4"/>
  <c r="W787" i="4"/>
  <c r="W780" i="4"/>
  <c r="W774" i="4"/>
  <c r="X772" i="4"/>
  <c r="W756" i="4"/>
  <c r="W754" i="4"/>
  <c r="W750" i="4"/>
  <c r="W727" i="4"/>
  <c r="W725" i="4"/>
  <c r="W719" i="4"/>
  <c r="W717" i="4"/>
  <c r="W713" i="4"/>
  <c r="W711" i="4"/>
  <c r="X710" i="4"/>
  <c r="W678" i="4"/>
  <c r="W676" i="4"/>
  <c r="W674" i="4"/>
  <c r="W670" i="4"/>
  <c r="W668" i="4"/>
  <c r="W666" i="4"/>
  <c r="W664" i="4"/>
  <c r="W663" i="4"/>
  <c r="X661" i="4"/>
  <c r="W645" i="4"/>
  <c r="W643" i="4"/>
  <c r="W641" i="4"/>
  <c r="W639" i="4"/>
  <c r="W637" i="4"/>
  <c r="W635" i="4"/>
  <c r="W633" i="4"/>
  <c r="W630" i="4"/>
  <c r="X629" i="4"/>
  <c r="W615" i="4"/>
  <c r="W613" i="4"/>
  <c r="W607" i="4"/>
  <c r="W605" i="4"/>
  <c r="W600" i="4"/>
  <c r="X599" i="4"/>
  <c r="W585" i="4"/>
  <c r="W583" i="4"/>
  <c r="W578" i="4"/>
  <c r="W569" i="4"/>
  <c r="X568" i="4"/>
  <c r="W545" i="4"/>
  <c r="W441" i="4"/>
  <c r="W435" i="4"/>
  <c r="W297" i="4"/>
  <c r="W213" i="4"/>
  <c r="W206" i="4"/>
  <c r="W173" i="4"/>
  <c r="W165" i="4"/>
  <c r="W123" i="4"/>
  <c r="W121" i="4"/>
  <c r="W857" i="4"/>
  <c r="W850" i="4"/>
  <c r="X795" i="4"/>
  <c r="X741" i="4"/>
  <c r="X534" i="4"/>
  <c r="W409" i="4"/>
  <c r="W377" i="4"/>
  <c r="W370" i="4"/>
  <c r="W328" i="4"/>
  <c r="W318" i="4"/>
  <c r="W315" i="4"/>
  <c r="W314" i="4"/>
  <c r="W241" i="4"/>
  <c r="W238" i="4"/>
  <c r="W150" i="4"/>
  <c r="W143" i="4"/>
  <c r="X138" i="4"/>
  <c r="W115" i="4"/>
  <c r="W113" i="4"/>
  <c r="W112" i="4"/>
  <c r="W83" i="4"/>
  <c r="W81" i="4"/>
  <c r="W80" i="4"/>
  <c r="W51" i="4"/>
  <c r="W49" i="4"/>
  <c r="W48" i="4"/>
  <c r="W19" i="4"/>
  <c r="W17" i="4"/>
  <c r="W16" i="4"/>
  <c r="W11" i="4"/>
  <c r="W10" i="4"/>
  <c r="W9" i="4"/>
  <c r="X780" i="4"/>
  <c r="X763" i="4"/>
  <c r="X749" i="4"/>
  <c r="X703" i="4"/>
  <c r="X686" i="4"/>
  <c r="X670" i="4"/>
  <c r="X653" i="4"/>
  <c r="X637" i="4"/>
  <c r="X621" i="4"/>
  <c r="X607" i="4"/>
  <c r="X593" i="4"/>
  <c r="X577" i="4"/>
  <c r="X561" i="4"/>
  <c r="X544" i="4"/>
  <c r="W521" i="4"/>
  <c r="W474" i="4"/>
  <c r="W467" i="4"/>
  <c r="W402" i="4"/>
  <c r="W339" i="4"/>
  <c r="W321" i="4"/>
  <c r="X307" i="4"/>
  <c r="X165" i="4"/>
  <c r="X147" i="4"/>
  <c r="X130" i="4"/>
  <c r="X115" i="4"/>
  <c r="X98" i="4"/>
  <c r="W90" i="4"/>
  <c r="W89" i="4"/>
  <c r="W88" i="4"/>
  <c r="W87" i="4"/>
  <c r="X83" i="4"/>
  <c r="W74" i="4"/>
  <c r="W72" i="4"/>
  <c r="W71" i="4"/>
  <c r="W70" i="4"/>
  <c r="X65" i="4"/>
  <c r="W58" i="4"/>
  <c r="W56" i="4"/>
  <c r="W55" i="4"/>
  <c r="X51" i="4"/>
  <c r="W43" i="4"/>
  <c r="W40" i="4"/>
  <c r="W39" i="4"/>
  <c r="W38" i="4"/>
  <c r="X34" i="4"/>
  <c r="W844" i="4"/>
  <c r="W738" i="4"/>
  <c r="W736" i="4"/>
  <c r="W732" i="4"/>
  <c r="W720" i="4"/>
  <c r="W716" i="4"/>
  <c r="W700" i="4"/>
  <c r="W632" i="4"/>
  <c r="W617" i="4"/>
  <c r="W602" i="4"/>
  <c r="W571" i="4"/>
  <c r="W502" i="4"/>
  <c r="W448" i="4"/>
  <c r="W442" i="4"/>
  <c r="W385" i="4"/>
  <c r="W379" i="4"/>
  <c r="W303" i="4"/>
  <c r="W301" i="4"/>
  <c r="W287" i="4"/>
  <c r="W278" i="4"/>
  <c r="W276" i="4"/>
  <c r="W273" i="4"/>
  <c r="W270" i="4"/>
  <c r="W261" i="4"/>
  <c r="W259" i="4"/>
  <c r="W257" i="4"/>
  <c r="X28" i="4"/>
  <c r="X11" i="4"/>
  <c r="W885" i="4"/>
  <c r="X818" i="4"/>
  <c r="X804" i="4"/>
  <c r="X787" i="4"/>
  <c r="W32" i="4"/>
  <c r="W881" i="4"/>
  <c r="W875" i="4"/>
  <c r="W739" i="4"/>
  <c r="X738" i="4"/>
  <c r="W728" i="4"/>
  <c r="W690" i="4"/>
  <c r="W624" i="4"/>
  <c r="W610" i="4"/>
  <c r="W596" i="4"/>
  <c r="W580" i="4"/>
  <c r="W525" i="4"/>
  <c r="W475" i="4"/>
  <c r="W417" i="4"/>
  <c r="W412" i="4"/>
  <c r="W354" i="4"/>
  <c r="W347" i="4"/>
  <c r="W299" i="4"/>
  <c r="W282" i="4"/>
  <c r="W280" i="4"/>
  <c r="W269" i="4"/>
  <c r="W268" i="4"/>
  <c r="W266" i="4"/>
  <c r="W264" i="4"/>
  <c r="W253" i="4"/>
  <c r="W873" i="4"/>
  <c r="W867" i="4"/>
  <c r="W837" i="4"/>
  <c r="W836" i="4"/>
  <c r="W755" i="4"/>
  <c r="W746" i="4"/>
  <c r="X745" i="4"/>
  <c r="W737" i="4"/>
  <c r="W731" i="4"/>
  <c r="W729" i="4"/>
  <c r="X727" i="4"/>
  <c r="W707" i="4"/>
  <c r="X707" i="4"/>
  <c r="W865" i="4"/>
  <c r="W859" i="4"/>
  <c r="W829" i="4"/>
  <c r="W826" i="4"/>
  <c r="W744" i="4"/>
  <c r="X735" i="4"/>
  <c r="W724" i="4"/>
  <c r="W699" i="4"/>
  <c r="X699" i="4"/>
  <c r="W842" i="4"/>
  <c r="W814" i="4"/>
  <c r="W77" i="4"/>
  <c r="W800" i="4"/>
  <c r="W791" i="4"/>
  <c r="W783" i="4"/>
  <c r="W776" i="4"/>
  <c r="W767" i="4"/>
  <c r="W759" i="4"/>
  <c r="W752" i="4"/>
  <c r="W751" i="4"/>
  <c r="W723" i="4"/>
  <c r="W721" i="4"/>
  <c r="X719" i="4"/>
  <c r="W748" i="4"/>
  <c r="W740" i="4"/>
  <c r="W734" i="4"/>
  <c r="W726" i="4"/>
  <c r="W709" i="4"/>
  <c r="W702" i="4"/>
  <c r="W692" i="4"/>
  <c r="W685" i="4"/>
  <c r="W677" i="4"/>
  <c r="W669" i="4"/>
  <c r="W660" i="4"/>
  <c r="W644" i="4"/>
  <c r="W636" i="4"/>
  <c r="W628" i="4"/>
  <c r="W614" i="4"/>
  <c r="W606" i="4"/>
  <c r="W592" i="4"/>
  <c r="W584" i="4"/>
  <c r="W576" i="4"/>
  <c r="W567" i="4"/>
  <c r="W533" i="4"/>
  <c r="X532" i="4"/>
  <c r="W513" i="4"/>
  <c r="W501" i="4"/>
  <c r="W497" i="4"/>
  <c r="W489" i="4"/>
  <c r="W465" i="4"/>
  <c r="W459" i="4"/>
  <c r="W433" i="4"/>
  <c r="W427" i="4"/>
  <c r="W410" i="4"/>
  <c r="W406" i="4"/>
  <c r="W400" i="4"/>
  <c r="W394" i="4"/>
  <c r="W378" i="4"/>
  <c r="W374" i="4"/>
  <c r="W368" i="4"/>
  <c r="W362" i="4"/>
  <c r="W346" i="4"/>
  <c r="W343" i="4"/>
  <c r="W331" i="4"/>
  <c r="W323" i="4"/>
  <c r="W309" i="4"/>
  <c r="W300" i="4"/>
  <c r="X297" i="4"/>
  <c r="W289" i="4"/>
  <c r="W683" i="4"/>
  <c r="X682" i="4"/>
  <c r="W675" i="4"/>
  <c r="X674" i="4"/>
  <c r="W667" i="4"/>
  <c r="X666" i="4"/>
  <c r="W658" i="4"/>
  <c r="X466" i="4"/>
  <c r="W650" i="4"/>
  <c r="X649" i="4"/>
  <c r="W642" i="4"/>
  <c r="X641" i="4"/>
  <c r="W634" i="4"/>
  <c r="X633" i="4"/>
  <c r="W626" i="4"/>
  <c r="W619" i="4"/>
  <c r="W612" i="4"/>
  <c r="W604" i="4"/>
  <c r="W598" i="4"/>
  <c r="W589" i="4"/>
  <c r="W582" i="4"/>
  <c r="W573" i="4"/>
  <c r="W565" i="4"/>
  <c r="W557" i="4"/>
  <c r="W549" i="4"/>
  <c r="W540" i="4"/>
  <c r="W528" i="4"/>
  <c r="W527" i="4"/>
  <c r="W512" i="4"/>
  <c r="W510" i="4"/>
  <c r="W507" i="4"/>
  <c r="W483" i="4"/>
  <c r="W457" i="4"/>
  <c r="W450" i="4"/>
  <c r="W425" i="4"/>
  <c r="W419" i="4"/>
  <c r="W392" i="4"/>
  <c r="W464" i="4"/>
  <c r="W360" i="4"/>
  <c r="W334" i="4"/>
  <c r="W327" i="4"/>
  <c r="W306" i="4"/>
  <c r="X304" i="4"/>
  <c r="W296" i="4"/>
  <c r="W295" i="4"/>
  <c r="W714" i="4"/>
  <c r="W706" i="4"/>
  <c r="W698" i="4"/>
  <c r="W689" i="4"/>
  <c r="W681" i="4"/>
  <c r="W673" i="4"/>
  <c r="W665" i="4"/>
  <c r="W656" i="4"/>
  <c r="W648" i="4"/>
  <c r="W640" i="4"/>
  <c r="W631" i="4"/>
  <c r="W625" i="4"/>
  <c r="W623" i="4"/>
  <c r="W618" i="4"/>
  <c r="W616" i="4"/>
  <c r="W611" i="4"/>
  <c r="W609" i="4"/>
  <c r="W603" i="4"/>
  <c r="W597" i="4"/>
  <c r="W595" i="4"/>
  <c r="W588" i="4"/>
  <c r="W587" i="4"/>
  <c r="W581" i="4"/>
  <c r="W579" i="4"/>
  <c r="W572" i="4"/>
  <c r="W570" i="4"/>
  <c r="W564" i="4"/>
  <c r="W562" i="4"/>
  <c r="W556" i="4"/>
  <c r="W554" i="4"/>
  <c r="W548" i="4"/>
  <c r="W546" i="4"/>
  <c r="W539" i="4"/>
  <c r="W536" i="4"/>
  <c r="W386" i="4"/>
  <c r="W382" i="4"/>
  <c r="W355" i="4"/>
  <c r="W350" i="4"/>
  <c r="W302" i="4"/>
  <c r="W294" i="4"/>
  <c r="W249" i="4"/>
  <c r="W242" i="4"/>
  <c r="W222" i="4"/>
  <c r="W214" i="4"/>
  <c r="W207" i="4"/>
  <c r="W199" i="4"/>
  <c r="W288" i="4"/>
  <c r="W281" i="4"/>
  <c r="W272" i="4"/>
  <c r="W265" i="4"/>
  <c r="W256" i="4"/>
  <c r="W190" i="4"/>
  <c r="W183" i="4"/>
  <c r="W305" i="4"/>
  <c r="W298" i="4"/>
  <c r="W292" i="4"/>
  <c r="W277" i="4"/>
  <c r="W260" i="4"/>
  <c r="W252" i="4"/>
  <c r="W245" i="4"/>
  <c r="W237" i="4"/>
  <c r="W226" i="4"/>
  <c r="W217" i="4"/>
  <c r="W210" i="4"/>
  <c r="W202" i="4"/>
  <c r="W194" i="4"/>
  <c r="W186" i="4"/>
  <c r="W125" i="4"/>
  <c r="W117" i="4"/>
  <c r="W116" i="4"/>
  <c r="W108" i="4"/>
  <c r="W100" i="4"/>
  <c r="W99" i="4"/>
  <c r="W92" i="4"/>
  <c r="W91" i="4"/>
  <c r="W85" i="4"/>
  <c r="W84" i="4"/>
  <c r="W76" i="4"/>
  <c r="W75" i="4"/>
  <c r="W68" i="4"/>
  <c r="W66" i="4"/>
  <c r="W60" i="4"/>
  <c r="W59" i="4"/>
  <c r="W53" i="4"/>
  <c r="W52" i="4"/>
  <c r="W45" i="4"/>
  <c r="W44" i="4"/>
  <c r="W36" i="4"/>
  <c r="W35" i="4"/>
  <c r="W29" i="4"/>
  <c r="W21" i="4"/>
  <c r="W20" i="4"/>
  <c r="W13" i="4"/>
  <c r="W12" i="4"/>
  <c r="W888" i="4"/>
  <c r="W871" i="4"/>
  <c r="W863" i="4"/>
  <c r="W853" i="4"/>
  <c r="W477" i="4"/>
  <c r="W877" i="4"/>
  <c r="W869" i="4"/>
  <c r="W861" i="4"/>
  <c r="W855" i="4"/>
  <c r="W848" i="4"/>
  <c r="W840" i="4"/>
  <c r="W834" i="4"/>
  <c r="W823" i="4"/>
  <c r="W819" i="4"/>
  <c r="W815" i="4"/>
  <c r="W811" i="4"/>
  <c r="W807" i="4"/>
  <c r="W805" i="4"/>
  <c r="W801" i="4"/>
  <c r="W796" i="4"/>
  <c r="W792" i="4"/>
  <c r="W788" i="4"/>
  <c r="W784" i="4"/>
  <c r="W777" i="4"/>
  <c r="W773" i="4"/>
  <c r="W768" i="4"/>
  <c r="W764" i="4"/>
  <c r="W760" i="4"/>
  <c r="W538" i="4"/>
  <c r="X536" i="4"/>
  <c r="X530" i="4"/>
  <c r="X518" i="4"/>
  <c r="X505" i="4"/>
  <c r="W505" i="4"/>
  <c r="W846" i="4"/>
  <c r="W839" i="4"/>
  <c r="W831" i="4"/>
  <c r="X754" i="4"/>
  <c r="X751" i="4"/>
  <c r="X747" i="4"/>
  <c r="X743" i="4"/>
  <c r="X736" i="4"/>
  <c r="X733" i="4"/>
  <c r="X729" i="4"/>
  <c r="X725" i="4"/>
  <c r="X721" i="4"/>
  <c r="X717" i="4"/>
  <c r="X713" i="4"/>
  <c r="X708" i="4"/>
  <c r="X705" i="4"/>
  <c r="X701" i="4"/>
  <c r="X697" i="4"/>
  <c r="X691" i="4"/>
  <c r="X688" i="4"/>
  <c r="X684" i="4"/>
  <c r="X680" i="4"/>
  <c r="X676" i="4"/>
  <c r="X668" i="4"/>
  <c r="X664" i="4"/>
  <c r="X659" i="4"/>
  <c r="X655" i="4"/>
  <c r="X651" i="4"/>
  <c r="X647" i="4"/>
  <c r="X643" i="4"/>
  <c r="X639" i="4"/>
  <c r="X635" i="4"/>
  <c r="X631" i="4"/>
  <c r="X627" i="4"/>
  <c r="X623" i="4"/>
  <c r="X620" i="4"/>
  <c r="X616" i="4"/>
  <c r="X613" i="4"/>
  <c r="X609" i="4"/>
  <c r="X605" i="4"/>
  <c r="X595" i="4"/>
  <c r="X591" i="4"/>
  <c r="X587" i="4"/>
  <c r="X583" i="4"/>
  <c r="X579" i="4"/>
  <c r="X575" i="4"/>
  <c r="X570" i="4"/>
  <c r="X566" i="4"/>
  <c r="W563" i="4"/>
  <c r="X562" i="4"/>
  <c r="W560" i="4"/>
  <c r="X558" i="4"/>
  <c r="W555" i="4"/>
  <c r="X554" i="4"/>
  <c r="W551" i="4"/>
  <c r="X550" i="4"/>
  <c r="W547" i="4"/>
  <c r="X546" i="4"/>
  <c r="W543" i="4"/>
  <c r="X542" i="4"/>
  <c r="W523" i="4"/>
  <c r="X499" i="4"/>
  <c r="W499" i="4"/>
  <c r="W816" i="4"/>
  <c r="W808" i="4"/>
  <c r="W802" i="4"/>
  <c r="W793" i="4"/>
  <c r="W785" i="4"/>
  <c r="W778" i="4"/>
  <c r="W761" i="4"/>
  <c r="X516" i="4"/>
  <c r="W516" i="4"/>
  <c r="X493" i="4"/>
  <c r="W493" i="4"/>
  <c r="W879" i="4"/>
  <c r="W509" i="4"/>
  <c r="X509" i="4"/>
  <c r="X486" i="4"/>
  <c r="W486" i="4"/>
  <c r="W480" i="4"/>
  <c r="W471" i="4"/>
  <c r="W463" i="4"/>
  <c r="W454" i="4"/>
  <c r="W446" i="4"/>
  <c r="W439" i="4"/>
  <c r="W431" i="4"/>
  <c r="W423" i="4"/>
  <c r="W407" i="4"/>
  <c r="W398" i="4"/>
  <c r="W390" i="4"/>
  <c r="W383" i="4"/>
  <c r="W375" i="4"/>
  <c r="W366" i="4"/>
  <c r="W358" i="4"/>
  <c r="W351" i="4"/>
  <c r="X331" i="4"/>
  <c r="X323" i="4"/>
  <c r="X309" i="4"/>
  <c r="X305" i="4"/>
  <c r="X302" i="4"/>
  <c r="X298" i="4"/>
  <c r="X292" i="4"/>
  <c r="W290" i="4"/>
  <c r="X288" i="4"/>
  <c r="W286" i="4"/>
  <c r="W283" i="4"/>
  <c r="X281" i="4"/>
  <c r="W279" i="4"/>
  <c r="X277" i="4"/>
  <c r="W274" i="4"/>
  <c r="X272" i="4"/>
  <c r="W267" i="4"/>
  <c r="X265" i="4"/>
  <c r="W263" i="4"/>
  <c r="X260" i="4"/>
  <c r="W258" i="4"/>
  <c r="X256" i="4"/>
  <c r="W254" i="4"/>
  <c r="X252" i="4"/>
  <c r="W250" i="4"/>
  <c r="W246" i="4"/>
  <c r="X245" i="4"/>
  <c r="W243" i="4"/>
  <c r="X241" i="4"/>
  <c r="W239" i="4"/>
  <c r="X237" i="4"/>
  <c r="W235" i="4"/>
  <c r="X234" i="4"/>
  <c r="W230" i="4"/>
  <c r="X226" i="4"/>
  <c r="W224" i="4"/>
  <c r="X221" i="4"/>
  <c r="W219" i="4"/>
  <c r="X217" i="4"/>
  <c r="W215" i="4"/>
  <c r="X213" i="4"/>
  <c r="X210" i="4"/>
  <c r="W208" i="4"/>
  <c r="X206" i="4"/>
  <c r="W204" i="4"/>
  <c r="X202" i="4"/>
  <c r="W200" i="4"/>
  <c r="X198" i="4"/>
  <c r="W195" i="4"/>
  <c r="X194" i="4"/>
  <c r="W526" i="4"/>
  <c r="W520" i="4"/>
  <c r="W511" i="4"/>
  <c r="W504" i="4"/>
  <c r="W492" i="4"/>
  <c r="W479" i="4"/>
  <c r="W470" i="4"/>
  <c r="W461" i="4"/>
  <c r="W452" i="4"/>
  <c r="W444" i="4"/>
  <c r="W437" i="4"/>
  <c r="W429" i="4"/>
  <c r="W421" i="4"/>
  <c r="W414" i="4"/>
  <c r="W408" i="4"/>
  <c r="W405" i="4"/>
  <c r="W399" i="4"/>
  <c r="W396" i="4"/>
  <c r="W391" i="4"/>
  <c r="W388" i="4"/>
  <c r="W384" i="4"/>
  <c r="W381" i="4"/>
  <c r="W376" i="4"/>
  <c r="W373" i="4"/>
  <c r="W367" i="4"/>
  <c r="W364" i="4"/>
  <c r="W359" i="4"/>
  <c r="W357" i="4"/>
  <c r="W353" i="4"/>
  <c r="W349" i="4"/>
  <c r="W344" i="4"/>
  <c r="W342" i="4"/>
  <c r="W336" i="4"/>
  <c r="W329" i="4"/>
  <c r="W319" i="4"/>
  <c r="W312" i="4"/>
  <c r="W191" i="4"/>
  <c r="X191" i="4"/>
  <c r="W184" i="4"/>
  <c r="X184" i="4"/>
  <c r="W177" i="4"/>
  <c r="X177" i="4"/>
  <c r="W171" i="4"/>
  <c r="X171" i="4"/>
  <c r="W162" i="4"/>
  <c r="X162" i="4"/>
  <c r="W145" i="4"/>
  <c r="X145" i="4"/>
  <c r="W135" i="4"/>
  <c r="X135" i="4"/>
  <c r="W128" i="4"/>
  <c r="X128" i="4"/>
  <c r="W255" i="4"/>
  <c r="W251" i="4"/>
  <c r="W248" i="4"/>
  <c r="W244" i="4"/>
  <c r="W240" i="4"/>
  <c r="W236" i="4"/>
  <c r="W231" i="4"/>
  <c r="W225" i="4"/>
  <c r="W220" i="4"/>
  <c r="W216" i="4"/>
  <c r="W212" i="4"/>
  <c r="W205" i="4"/>
  <c r="W201" i="4"/>
  <c r="W196" i="4"/>
  <c r="W174" i="4"/>
  <c r="W519" i="4"/>
  <c r="W503" i="4"/>
  <c r="W403" i="4"/>
  <c r="W395" i="4"/>
  <c r="W387" i="4"/>
  <c r="W380" i="4"/>
  <c r="W371" i="4"/>
  <c r="W363" i="4"/>
  <c r="W356" i="4"/>
  <c r="W348" i="4"/>
  <c r="W340" i="4"/>
  <c r="W311" i="4"/>
  <c r="W187" i="4"/>
  <c r="X187" i="4"/>
  <c r="W180" i="4"/>
  <c r="X180" i="4"/>
  <c r="W167" i="4"/>
  <c r="X167" i="4"/>
  <c r="W158" i="4"/>
  <c r="X158" i="4"/>
  <c r="W141" i="4"/>
  <c r="X141" i="4"/>
  <c r="W132" i="4"/>
  <c r="X132" i="4"/>
  <c r="X125" i="4"/>
  <c r="X117" i="4"/>
  <c r="X113" i="4"/>
  <c r="X105" i="4"/>
  <c r="X100" i="4"/>
  <c r="X96" i="4"/>
  <c r="X92" i="4"/>
  <c r="X89" i="4"/>
  <c r="X85" i="4"/>
  <c r="X81" i="4"/>
  <c r="X76" i="4"/>
  <c r="X72" i="4"/>
  <c r="X68" i="4"/>
  <c r="X64" i="4"/>
  <c r="X60" i="4"/>
  <c r="X56" i="4"/>
  <c r="X53" i="4"/>
  <c r="X49" i="4"/>
  <c r="X45" i="4"/>
  <c r="X40" i="4"/>
  <c r="X36" i="4"/>
  <c r="X29" i="4"/>
  <c r="X26" i="4"/>
  <c r="X21" i="4"/>
  <c r="X17" i="4"/>
  <c r="X13" i="4"/>
  <c r="X10" i="4"/>
  <c r="W193" i="4"/>
  <c r="W192" i="4"/>
  <c r="W189" i="4"/>
  <c r="W188" i="4"/>
  <c r="W185" i="4"/>
  <c r="W182" i="4"/>
  <c r="W181" i="4"/>
  <c r="W179" i="4"/>
  <c r="W178" i="4"/>
  <c r="W118" i="4"/>
  <c r="W114" i="4"/>
  <c r="W109" i="4"/>
  <c r="W106" i="4"/>
  <c r="W102" i="4"/>
  <c r="W97" i="4"/>
  <c r="W93" i="4"/>
  <c r="W86" i="4"/>
  <c r="W82" i="4"/>
  <c r="W78" i="4"/>
  <c r="W73" i="4"/>
  <c r="W69" i="4"/>
  <c r="W61" i="4"/>
  <c r="W57" i="4"/>
  <c r="W54" i="4"/>
  <c r="W50" i="4"/>
  <c r="W46" i="4"/>
  <c r="W41" i="4"/>
  <c r="W37" i="4"/>
  <c r="W33" i="4"/>
  <c r="W30" i="4"/>
  <c r="W27" i="4"/>
  <c r="W22" i="4"/>
  <c r="W18" i="4"/>
  <c r="W14" i="4"/>
  <c r="W495" i="4"/>
  <c r="W872" i="4"/>
  <c r="W870" i="4"/>
  <c r="W868" i="4"/>
  <c r="W866" i="4"/>
  <c r="W864" i="4"/>
  <c r="W860" i="4"/>
  <c r="W858" i="4"/>
  <c r="W856" i="4"/>
  <c r="W854" i="4"/>
  <c r="W852" i="4"/>
  <c r="W851" i="4"/>
  <c r="W849" i="4"/>
  <c r="W847" i="4"/>
  <c r="W845" i="4"/>
  <c r="W843" i="4"/>
  <c r="W841" i="4"/>
  <c r="W838" i="4"/>
  <c r="W835" i="4"/>
  <c r="W832" i="4"/>
  <c r="W830" i="4"/>
  <c r="W828" i="4"/>
  <c r="W824" i="4"/>
  <c r="W822" i="4"/>
  <c r="X819" i="4"/>
  <c r="X811" i="4"/>
  <c r="X805" i="4"/>
  <c r="X796" i="4"/>
  <c r="X788" i="4"/>
  <c r="X773" i="4"/>
  <c r="X764" i="4"/>
  <c r="W891" i="4"/>
  <c r="W889" i="4"/>
  <c r="W887" i="4"/>
  <c r="W886" i="4"/>
  <c r="W884" i="4"/>
  <c r="W880" i="4"/>
  <c r="W878" i="4"/>
  <c r="W876" i="4"/>
  <c r="W874" i="4"/>
  <c r="W862" i="4"/>
  <c r="W817" i="4"/>
  <c r="W809" i="4"/>
  <c r="W803" i="4"/>
  <c r="W794" i="4"/>
  <c r="W786" i="4"/>
  <c r="W779" i="4"/>
  <c r="W769" i="4"/>
  <c r="W762" i="4"/>
  <c r="W821" i="4"/>
  <c r="X817" i="4"/>
  <c r="W813" i="4"/>
  <c r="X809" i="4"/>
  <c r="X803" i="4"/>
  <c r="W799" i="4"/>
  <c r="X794" i="4"/>
  <c r="W790" i="4"/>
  <c r="X786" i="4"/>
  <c r="W782" i="4"/>
  <c r="X779" i="4"/>
  <c r="W775" i="4"/>
  <c r="X769" i="4"/>
  <c r="W766" i="4"/>
  <c r="X762" i="4"/>
  <c r="W758" i="4"/>
  <c r="W529" i="4"/>
  <c r="X526" i="4"/>
  <c r="W522" i="4"/>
  <c r="X519" i="4"/>
  <c r="W514" i="4"/>
  <c r="X511" i="4"/>
  <c r="W506" i="4"/>
  <c r="X503" i="4"/>
  <c r="W498" i="4"/>
  <c r="W496" i="4"/>
  <c r="W491" i="4"/>
  <c r="W488" i="4"/>
  <c r="W485" i="4"/>
  <c r="W482" i="4"/>
  <c r="W478" i="4"/>
  <c r="W473" i="4"/>
  <c r="W469" i="4"/>
  <c r="W458" i="4"/>
  <c r="X458" i="4"/>
  <c r="W449" i="4"/>
  <c r="X449" i="4"/>
  <c r="W434" i="4"/>
  <c r="X434" i="4"/>
  <c r="W426" i="4"/>
  <c r="X426" i="4"/>
  <c r="W418" i="4"/>
  <c r="X418" i="4"/>
  <c r="W531" i="4"/>
  <c r="W524" i="4"/>
  <c r="W517" i="4"/>
  <c r="W508" i="4"/>
  <c r="W500" i="4"/>
  <c r="W494" i="4"/>
  <c r="W490" i="4"/>
  <c r="W487" i="4"/>
  <c r="W484" i="4"/>
  <c r="W481" i="4"/>
  <c r="W476" i="4"/>
  <c r="W472" i="4"/>
  <c r="W455" i="4"/>
  <c r="X455" i="4"/>
  <c r="W447" i="4"/>
  <c r="X447" i="4"/>
  <c r="W440" i="4"/>
  <c r="X440" i="4"/>
  <c r="W432" i="4"/>
  <c r="X432" i="4"/>
  <c r="W424" i="4"/>
  <c r="X424" i="4"/>
  <c r="W416" i="4"/>
  <c r="X416" i="4"/>
  <c r="W462" i="4"/>
  <c r="X462" i="4"/>
  <c r="W453" i="4"/>
  <c r="X453" i="4"/>
  <c r="W445" i="4"/>
  <c r="X445" i="4"/>
  <c r="W438" i="4"/>
  <c r="X438" i="4"/>
  <c r="W430" i="4"/>
  <c r="X430" i="4"/>
  <c r="W422" i="4"/>
  <c r="X422" i="4"/>
  <c r="W415" i="4"/>
  <c r="X415" i="4"/>
  <c r="W460" i="4"/>
  <c r="X460" i="4"/>
  <c r="W451" i="4"/>
  <c r="X451" i="4"/>
  <c r="W443" i="4"/>
  <c r="X443" i="4"/>
  <c r="W436" i="4"/>
  <c r="X436" i="4"/>
  <c r="W428" i="4"/>
  <c r="X428" i="4"/>
  <c r="W420" i="4"/>
  <c r="X420" i="4"/>
  <c r="W413" i="4"/>
  <c r="X413" i="4"/>
  <c r="X410" i="4"/>
  <c r="X408" i="4"/>
  <c r="X406" i="4"/>
  <c r="X403" i="4"/>
  <c r="X401" i="4"/>
  <c r="X399" i="4"/>
  <c r="X397" i="4"/>
  <c r="X395" i="4"/>
  <c r="X393" i="4"/>
  <c r="X391" i="4"/>
  <c r="X389" i="4"/>
  <c r="X387" i="4"/>
  <c r="X386" i="4"/>
  <c r="X384" i="4"/>
  <c r="X382" i="4"/>
  <c r="X380" i="4"/>
  <c r="X378" i="4"/>
  <c r="X376" i="4"/>
  <c r="X374" i="4"/>
  <c r="X371" i="4"/>
  <c r="X369" i="4"/>
  <c r="X367" i="4"/>
  <c r="X365" i="4"/>
  <c r="X363" i="4"/>
  <c r="X361" i="4"/>
  <c r="X359" i="4"/>
  <c r="X356" i="4"/>
  <c r="X355" i="4"/>
  <c r="X353" i="4"/>
  <c r="X350" i="4"/>
  <c r="X348" i="4"/>
  <c r="X346" i="4"/>
  <c r="X344" i="4"/>
  <c r="X343" i="4"/>
  <c r="X340" i="4"/>
  <c r="X337" i="4"/>
  <c r="W330" i="4"/>
  <c r="W320" i="4"/>
  <c r="W313" i="4"/>
  <c r="X335" i="4"/>
  <c r="X328" i="4"/>
  <c r="X318" i="4"/>
  <c r="W333" i="4"/>
  <c r="W326" i="4"/>
  <c r="W317" i="4"/>
  <c r="W175" i="4"/>
  <c r="W172" i="4"/>
  <c r="X172" i="4"/>
  <c r="W168" i="4"/>
  <c r="X168" i="4"/>
  <c r="W164" i="4"/>
  <c r="X164" i="4"/>
  <c r="W159" i="4"/>
  <c r="X159" i="4"/>
  <c r="W153" i="4"/>
  <c r="X153" i="4"/>
  <c r="W149" i="4"/>
  <c r="X149" i="4"/>
  <c r="W146" i="4"/>
  <c r="X146" i="4"/>
  <c r="W142" i="4"/>
  <c r="X142" i="4"/>
  <c r="W137" i="4"/>
  <c r="X137" i="4"/>
  <c r="W133" i="4"/>
  <c r="X133" i="4"/>
  <c r="W129" i="4"/>
  <c r="X129" i="4"/>
  <c r="W126" i="4"/>
  <c r="X126" i="4"/>
  <c r="W122" i="4"/>
  <c r="X122" i="4"/>
  <c r="W170" i="4"/>
  <c r="X170" i="4"/>
  <c r="W166" i="4"/>
  <c r="X166" i="4"/>
  <c r="W161" i="4"/>
  <c r="X161" i="4"/>
  <c r="W157" i="4"/>
  <c r="X157" i="4"/>
  <c r="W151" i="4"/>
  <c r="X151" i="4"/>
  <c r="W148" i="4"/>
  <c r="X148" i="4"/>
  <c r="W144" i="4"/>
  <c r="X144" i="4"/>
  <c r="W139" i="4"/>
  <c r="X139" i="4"/>
  <c r="W134" i="4"/>
  <c r="X134" i="4"/>
  <c r="W131" i="4"/>
  <c r="X131" i="4"/>
  <c r="W127" i="4"/>
  <c r="X127" i="4"/>
  <c r="W124" i="4"/>
  <c r="X124" i="4"/>
  <c r="X121" i="4"/>
  <c r="X118" i="4"/>
  <c r="X116" i="4"/>
  <c r="X114" i="4"/>
  <c r="X112" i="4"/>
  <c r="X109" i="4"/>
  <c r="X108" i="4"/>
  <c r="X106" i="4"/>
  <c r="X104" i="4"/>
  <c r="X102" i="4"/>
  <c r="X99" i="4"/>
  <c r="X97" i="4"/>
  <c r="X95" i="4"/>
  <c r="X93" i="4"/>
  <c r="X91" i="4"/>
  <c r="X88" i="4"/>
  <c r="X86" i="4"/>
  <c r="X84" i="4"/>
  <c r="X82" i="4"/>
  <c r="X80" i="4"/>
  <c r="X78" i="4"/>
  <c r="X75" i="4"/>
  <c r="X73" i="4"/>
  <c r="X71" i="4"/>
  <c r="X69" i="4"/>
  <c r="X66" i="4"/>
  <c r="X63" i="4"/>
  <c r="X61" i="4"/>
  <c r="X59" i="4"/>
  <c r="X57" i="4"/>
  <c r="X55" i="4"/>
  <c r="X54" i="4"/>
  <c r="X52" i="4"/>
  <c r="X50" i="4"/>
  <c r="X48" i="4"/>
  <c r="X46" i="4"/>
  <c r="X44" i="4"/>
  <c r="X41" i="4"/>
  <c r="X39" i="4"/>
  <c r="X37" i="4"/>
  <c r="X35" i="4"/>
  <c r="X33" i="4"/>
  <c r="X32" i="4"/>
  <c r="X30" i="4"/>
  <c r="X27" i="4"/>
  <c r="X25" i="4"/>
  <c r="X22" i="4"/>
  <c r="X20" i="4"/>
  <c r="X18" i="4"/>
  <c r="X16" i="4"/>
  <c r="X14" i="4"/>
  <c r="X12" i="4"/>
  <c r="X9" i="4"/>
  <c r="AS744" i="4"/>
  <c r="AT744" i="4" s="1"/>
  <c r="AU744" i="4" s="1"/>
  <c r="AV744" i="4" s="1"/>
  <c r="AS312" i="4"/>
  <c r="AT312" i="4" s="1"/>
  <c r="AU312" i="4" s="1"/>
  <c r="AV312" i="4" s="1"/>
  <c r="AS365" i="4"/>
  <c r="AT365" i="4" s="1"/>
  <c r="AU365" i="4" s="1"/>
  <c r="AV365" i="4" s="1"/>
  <c r="AS539" i="4"/>
  <c r="AT539" i="4" s="1"/>
  <c r="AU539" i="4" s="1"/>
  <c r="AV539" i="4" s="1"/>
  <c r="AS755" i="4"/>
  <c r="AT755" i="4" s="1"/>
  <c r="AU755" i="4" s="1"/>
  <c r="AV755" i="4" s="1"/>
  <c r="AS92" i="4"/>
  <c r="AT92" i="4" s="1"/>
  <c r="AU92" i="4" s="1"/>
  <c r="AV92" i="4" s="1"/>
  <c r="AS359" i="4"/>
  <c r="AT359" i="4" s="1"/>
  <c r="AU359" i="4" s="1"/>
  <c r="AV359" i="4" s="1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Q92" i="4"/>
  <c r="AA92" i="4"/>
  <c r="AQ539" i="4"/>
  <c r="AA539" i="4"/>
  <c r="AQ744" i="4"/>
  <c r="AA744" i="4"/>
  <c r="AQ755" i="4"/>
  <c r="AA755" i="4"/>
  <c r="AO755" i="4" s="1"/>
  <c r="AQ359" i="4"/>
  <c r="AA359" i="4"/>
  <c r="AQ312" i="4"/>
  <c r="AA312" i="4"/>
  <c r="AQ365" i="4"/>
  <c r="AA365" i="4"/>
  <c r="R92" i="4"/>
  <c r="R539" i="4"/>
  <c r="R744" i="4"/>
  <c r="R755" i="4"/>
  <c r="R359" i="4"/>
  <c r="R312" i="4"/>
  <c r="R365" i="4"/>
  <c r="M92" i="4"/>
  <c r="J92" i="4" s="1"/>
  <c r="AP92" i="4" s="1"/>
  <c r="M539" i="4"/>
  <c r="J539" i="4" s="1"/>
  <c r="AP539" i="4" s="1"/>
  <c r="M744" i="4"/>
  <c r="J744" i="4" s="1"/>
  <c r="AP744" i="4" s="1"/>
  <c r="M755" i="4"/>
  <c r="J755" i="4" s="1"/>
  <c r="AP755" i="4" s="1"/>
  <c r="M359" i="4"/>
  <c r="J359" i="4" s="1"/>
  <c r="AP359" i="4" s="1"/>
  <c r="M312" i="4"/>
  <c r="J312" i="4" s="1"/>
  <c r="AP312" i="4" s="1"/>
  <c r="M365" i="4"/>
  <c r="J365" i="4" s="1"/>
  <c r="AP365" i="4" s="1"/>
  <c r="AT312" i="12" l="1"/>
  <c r="AS312" i="12"/>
  <c r="AS755" i="12"/>
  <c r="AT755" i="12"/>
  <c r="AT539" i="12"/>
  <c r="AS539" i="12"/>
  <c r="AT365" i="12"/>
  <c r="AS365" i="12"/>
  <c r="AT359" i="12"/>
  <c r="AS359" i="12"/>
  <c r="AS744" i="12"/>
  <c r="AT744" i="12"/>
  <c r="AS92" i="12"/>
  <c r="AT92" i="12"/>
  <c r="X902" i="4"/>
  <c r="X910" i="4"/>
  <c r="X909" i="4"/>
  <c r="W903" i="4"/>
  <c r="X904" i="4"/>
  <c r="W6" i="5"/>
  <c r="W907" i="4"/>
  <c r="X903" i="4"/>
  <c r="W901" i="4"/>
  <c r="W904" i="4"/>
  <c r="W902" i="4"/>
  <c r="W911" i="4"/>
  <c r="X908" i="4"/>
  <c r="W905" i="4"/>
  <c r="X905" i="4"/>
  <c r="X6" i="5"/>
  <c r="X907" i="4"/>
  <c r="X911" i="4"/>
  <c r="X901" i="4"/>
  <c r="W909" i="4"/>
  <c r="W910" i="4"/>
  <c r="W908" i="4"/>
  <c r="X897" i="4"/>
  <c r="W896" i="4"/>
  <c r="W897" i="4"/>
  <c r="X896" i="4"/>
  <c r="Z365" i="4"/>
  <c r="AO359" i="4"/>
  <c r="Z744" i="4"/>
  <c r="AO92" i="4"/>
  <c r="AO312" i="4"/>
  <c r="Z755" i="4"/>
  <c r="AO539" i="4"/>
  <c r="AO365" i="4"/>
  <c r="Z359" i="4"/>
  <c r="AO744" i="4"/>
  <c r="Z92" i="4"/>
  <c r="Z312" i="4"/>
  <c r="Z539" i="4"/>
  <c r="AW312" i="4"/>
  <c r="AX312" i="4" s="1"/>
  <c r="AW359" i="4"/>
  <c r="AX359" i="4" s="1"/>
  <c r="AW539" i="4"/>
  <c r="AX539" i="4" s="1"/>
  <c r="AW755" i="4"/>
  <c r="AX755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 s="1"/>
  <c r="AU12" i="4" s="1"/>
  <c r="AV12" i="4" s="1"/>
  <c r="AS30" i="4"/>
  <c r="AT30" i="4" s="1"/>
  <c r="AU30" i="4" s="1"/>
  <c r="AV30" i="4" s="1"/>
  <c r="AS38" i="4"/>
  <c r="AS84" i="4"/>
  <c r="AT84" i="4" s="1"/>
  <c r="AU84" i="4" s="1"/>
  <c r="AV84" i="4" s="1"/>
  <c r="AS110" i="4"/>
  <c r="AT110" i="4" s="1"/>
  <c r="AU110" i="4" s="1"/>
  <c r="AV110" i="4" s="1"/>
  <c r="AS143" i="4"/>
  <c r="AT143" i="4" s="1"/>
  <c r="AU143" i="4" s="1"/>
  <c r="AV143" i="4" s="1"/>
  <c r="AS286" i="4"/>
  <c r="AT286" i="4" s="1"/>
  <c r="AU286" i="4" s="1"/>
  <c r="AV286" i="4" s="1"/>
  <c r="AS295" i="4"/>
  <c r="AT295" i="4" s="1"/>
  <c r="AU295" i="4" s="1"/>
  <c r="AV295" i="4" s="1"/>
  <c r="AS308" i="4"/>
  <c r="AT308" i="4" s="1"/>
  <c r="AU308" i="4" s="1"/>
  <c r="AV308" i="4" s="1"/>
  <c r="AS311" i="4"/>
  <c r="AT311" i="4" s="1"/>
  <c r="AU311" i="4" s="1"/>
  <c r="AV311" i="4" s="1"/>
  <c r="AS323" i="4"/>
  <c r="AT323" i="4" s="1"/>
  <c r="AU323" i="4" s="1"/>
  <c r="AV323" i="4" s="1"/>
  <c r="AS328" i="4"/>
  <c r="AT328" i="4" s="1"/>
  <c r="AU328" i="4" s="1"/>
  <c r="AV328" i="4" s="1"/>
  <c r="AS339" i="4"/>
  <c r="AT339" i="4" s="1"/>
  <c r="AU339" i="4" s="1"/>
  <c r="AV339" i="4" s="1"/>
  <c r="AS358" i="4"/>
  <c r="AT358" i="4" s="1"/>
  <c r="AU358" i="4" s="1"/>
  <c r="AV358" i="4" s="1"/>
  <c r="AS373" i="4"/>
  <c r="AT373" i="4" s="1"/>
  <c r="AU373" i="4" s="1"/>
  <c r="AV373" i="4" s="1"/>
  <c r="AS377" i="4"/>
  <c r="AT377" i="4" s="1"/>
  <c r="AU377" i="4" s="1"/>
  <c r="AV377" i="4" s="1"/>
  <c r="AS388" i="4"/>
  <c r="AT388" i="4" s="1"/>
  <c r="AU388" i="4" s="1"/>
  <c r="AV388" i="4" s="1"/>
  <c r="AS392" i="4"/>
  <c r="AT392" i="4" s="1"/>
  <c r="AU392" i="4" s="1"/>
  <c r="AV392" i="4" s="1"/>
  <c r="AS403" i="4"/>
  <c r="AT403" i="4" s="1"/>
  <c r="AU403" i="4" s="1"/>
  <c r="AV403" i="4" s="1"/>
  <c r="AS413" i="4"/>
  <c r="AT413" i="4" s="1"/>
  <c r="AU413" i="4" s="1"/>
  <c r="AV413" i="4" s="1"/>
  <c r="AS420" i="4"/>
  <c r="AT420" i="4" s="1"/>
  <c r="AU420" i="4" s="1"/>
  <c r="AV420" i="4" s="1"/>
  <c r="AS425" i="4"/>
  <c r="AT425" i="4" s="1"/>
  <c r="AU425" i="4" s="1"/>
  <c r="AV425" i="4" s="1"/>
  <c r="AS441" i="4"/>
  <c r="AT441" i="4" s="1"/>
  <c r="AU441" i="4" s="1"/>
  <c r="AV441" i="4" s="1"/>
  <c r="AS451" i="4"/>
  <c r="AT451" i="4" s="1"/>
  <c r="AU451" i="4" s="1"/>
  <c r="AV451" i="4" s="1"/>
  <c r="AS462" i="4"/>
  <c r="AT462" i="4" s="1"/>
  <c r="AU462" i="4" s="1"/>
  <c r="AV462" i="4" s="1"/>
  <c r="AS470" i="4"/>
  <c r="AT470" i="4" s="1"/>
  <c r="AU470" i="4" s="1"/>
  <c r="AV470" i="4" s="1"/>
  <c r="AT38" i="4" l="1"/>
  <c r="X7" i="4"/>
  <c r="X906" i="4" s="1"/>
  <c r="W7" i="4"/>
  <c r="W906" i="4" s="1"/>
  <c r="AS7" i="4"/>
  <c r="AT7" i="4" s="1"/>
  <c r="AU7" i="4" s="1"/>
  <c r="AV7" i="4" s="1"/>
  <c r="AS888" i="4"/>
  <c r="AT888" i="4" s="1"/>
  <c r="AU888" i="4" s="1"/>
  <c r="AV888" i="4" s="1"/>
  <c r="AS885" i="4"/>
  <c r="AT885" i="4" s="1"/>
  <c r="AU885" i="4" s="1"/>
  <c r="AV885" i="4" s="1"/>
  <c r="AS879" i="4"/>
  <c r="AT879" i="4" s="1"/>
  <c r="AU879" i="4" s="1"/>
  <c r="AV879" i="4" s="1"/>
  <c r="AS875" i="4"/>
  <c r="AT875" i="4" s="1"/>
  <c r="AU875" i="4" s="1"/>
  <c r="AV875" i="4" s="1"/>
  <c r="AS871" i="4"/>
  <c r="AT871" i="4" s="1"/>
  <c r="AU871" i="4" s="1"/>
  <c r="AV871" i="4" s="1"/>
  <c r="AS867" i="4"/>
  <c r="AT867" i="4" s="1"/>
  <c r="AU867" i="4" s="1"/>
  <c r="AV867" i="4" s="1"/>
  <c r="AS863" i="4"/>
  <c r="AT863" i="4" s="1"/>
  <c r="AU863" i="4" s="1"/>
  <c r="AV863" i="4" s="1"/>
  <c r="AS859" i="4"/>
  <c r="AT859" i="4" s="1"/>
  <c r="AU859" i="4" s="1"/>
  <c r="AV859" i="4" s="1"/>
  <c r="AS853" i="4"/>
  <c r="AT853" i="4" s="1"/>
  <c r="AU853" i="4" s="1"/>
  <c r="AV853" i="4" s="1"/>
  <c r="AS850" i="4"/>
  <c r="AT850" i="4" s="1"/>
  <c r="AU850" i="4" s="1"/>
  <c r="AV850" i="4" s="1"/>
  <c r="AS846" i="4"/>
  <c r="AT846" i="4" s="1"/>
  <c r="AU846" i="4" s="1"/>
  <c r="AV846" i="4" s="1"/>
  <c r="AS842" i="4"/>
  <c r="AT842" i="4" s="1"/>
  <c r="AU842" i="4" s="1"/>
  <c r="AV842" i="4" s="1"/>
  <c r="AS839" i="4"/>
  <c r="AT839" i="4" s="1"/>
  <c r="AU839" i="4" s="1"/>
  <c r="AV839" i="4" s="1"/>
  <c r="AS836" i="4"/>
  <c r="AT836" i="4" s="1"/>
  <c r="AU836" i="4" s="1"/>
  <c r="AV836" i="4" s="1"/>
  <c r="AS831" i="4"/>
  <c r="AT831" i="4" s="1"/>
  <c r="AU831" i="4" s="1"/>
  <c r="AV831" i="4" s="1"/>
  <c r="AS826" i="4"/>
  <c r="AT826" i="4" s="1"/>
  <c r="AU826" i="4" s="1"/>
  <c r="AV826" i="4" s="1"/>
  <c r="AS821" i="4"/>
  <c r="AT821" i="4" s="1"/>
  <c r="AU821" i="4" s="1"/>
  <c r="AV821" i="4" s="1"/>
  <c r="AS817" i="4"/>
  <c r="AT817" i="4" s="1"/>
  <c r="AU817" i="4" s="1"/>
  <c r="AV817" i="4" s="1"/>
  <c r="AS813" i="4"/>
  <c r="AT813" i="4" s="1"/>
  <c r="AU813" i="4" s="1"/>
  <c r="AV813" i="4" s="1"/>
  <c r="AS809" i="4"/>
  <c r="AT809" i="4" s="1"/>
  <c r="AU809" i="4" s="1"/>
  <c r="AV809" i="4" s="1"/>
  <c r="AS803" i="4"/>
  <c r="AT803" i="4" s="1"/>
  <c r="AU803" i="4" s="1"/>
  <c r="AV803" i="4" s="1"/>
  <c r="AS799" i="4"/>
  <c r="AT799" i="4" s="1"/>
  <c r="AU799" i="4" s="1"/>
  <c r="AV799" i="4" s="1"/>
  <c r="AS794" i="4"/>
  <c r="AT794" i="4" s="1"/>
  <c r="AU794" i="4" s="1"/>
  <c r="AV794" i="4" s="1"/>
  <c r="AS790" i="4"/>
  <c r="AT790" i="4" s="1"/>
  <c r="AU790" i="4" s="1"/>
  <c r="AV790" i="4" s="1"/>
  <c r="AS786" i="4"/>
  <c r="AT786" i="4" s="1"/>
  <c r="AU786" i="4" s="1"/>
  <c r="AV786" i="4" s="1"/>
  <c r="AS782" i="4"/>
  <c r="AT782" i="4" s="1"/>
  <c r="AU782" i="4" s="1"/>
  <c r="AV782" i="4" s="1"/>
  <c r="AS779" i="4"/>
  <c r="AT779" i="4" s="1"/>
  <c r="AU779" i="4" s="1"/>
  <c r="AV779" i="4" s="1"/>
  <c r="AS775" i="4"/>
  <c r="AT775" i="4" s="1"/>
  <c r="AU775" i="4" s="1"/>
  <c r="AV775" i="4" s="1"/>
  <c r="AS769" i="4"/>
  <c r="AT769" i="4" s="1"/>
  <c r="AU769" i="4" s="1"/>
  <c r="AV769" i="4" s="1"/>
  <c r="AS766" i="4"/>
  <c r="AT766" i="4" s="1"/>
  <c r="AU766" i="4" s="1"/>
  <c r="AV766" i="4" s="1"/>
  <c r="AS762" i="4"/>
  <c r="AT762" i="4" s="1"/>
  <c r="AU762" i="4" s="1"/>
  <c r="AV762" i="4" s="1"/>
  <c r="AS758" i="4"/>
  <c r="AT758" i="4" s="1"/>
  <c r="AU758" i="4" s="1"/>
  <c r="AV758" i="4" s="1"/>
  <c r="AS750" i="4"/>
  <c r="AT750" i="4" s="1"/>
  <c r="AU750" i="4" s="1"/>
  <c r="AV750" i="4" s="1"/>
  <c r="AS746" i="4"/>
  <c r="AT746" i="4" s="1"/>
  <c r="AU746" i="4" s="1"/>
  <c r="AV746" i="4" s="1"/>
  <c r="AS741" i="4"/>
  <c r="AT741" i="4" s="1"/>
  <c r="AU741" i="4" s="1"/>
  <c r="AV741" i="4" s="1"/>
  <c r="AS738" i="4"/>
  <c r="AT738" i="4" s="1"/>
  <c r="AU738" i="4" s="1"/>
  <c r="AV738" i="4" s="1"/>
  <c r="AS735" i="4"/>
  <c r="AT735" i="4" s="1"/>
  <c r="AU735" i="4" s="1"/>
  <c r="AV735" i="4" s="1"/>
  <c r="AS731" i="4"/>
  <c r="AT731" i="4" s="1"/>
  <c r="AU731" i="4" s="1"/>
  <c r="AV731" i="4" s="1"/>
  <c r="AS727" i="4"/>
  <c r="AT727" i="4" s="1"/>
  <c r="AU727" i="4" s="1"/>
  <c r="AV727" i="4" s="1"/>
  <c r="AS723" i="4"/>
  <c r="AT723" i="4" s="1"/>
  <c r="AU723" i="4" s="1"/>
  <c r="AV723" i="4" s="1"/>
  <c r="AS719" i="4"/>
  <c r="AT719" i="4" s="1"/>
  <c r="AU719" i="4" s="1"/>
  <c r="AV719" i="4" s="1"/>
  <c r="AS710" i="4"/>
  <c r="AT710" i="4" s="1"/>
  <c r="AU710" i="4" s="1"/>
  <c r="AV710" i="4" s="1"/>
  <c r="AS707" i="4"/>
  <c r="AT707" i="4" s="1"/>
  <c r="AU707" i="4" s="1"/>
  <c r="AV707" i="4" s="1"/>
  <c r="AS703" i="4"/>
  <c r="AT703" i="4" s="1"/>
  <c r="AU703" i="4" s="1"/>
  <c r="AV703" i="4" s="1"/>
  <c r="AS699" i="4"/>
  <c r="AT699" i="4" s="1"/>
  <c r="AU699" i="4" s="1"/>
  <c r="AV699" i="4" s="1"/>
  <c r="AS693" i="4"/>
  <c r="AT693" i="4" s="1"/>
  <c r="AU693" i="4" s="1"/>
  <c r="AV693" i="4" s="1"/>
  <c r="AS686" i="4"/>
  <c r="AT686" i="4" s="1"/>
  <c r="AU686" i="4" s="1"/>
  <c r="AV686" i="4" s="1"/>
  <c r="AS682" i="4"/>
  <c r="AT682" i="4" s="1"/>
  <c r="AU682" i="4" s="1"/>
  <c r="AV682" i="4" s="1"/>
  <c r="AS678" i="4"/>
  <c r="AT678" i="4" s="1"/>
  <c r="AU678" i="4" s="1"/>
  <c r="AV678" i="4" s="1"/>
  <c r="AS674" i="4"/>
  <c r="AT674" i="4" s="1"/>
  <c r="AU674" i="4" s="1"/>
  <c r="AV674" i="4" s="1"/>
  <c r="AS670" i="4"/>
  <c r="AT670" i="4" s="1"/>
  <c r="AU670" i="4" s="1"/>
  <c r="AV670" i="4" s="1"/>
  <c r="AS666" i="4"/>
  <c r="AT666" i="4" s="1"/>
  <c r="AU666" i="4" s="1"/>
  <c r="AV666" i="4" s="1"/>
  <c r="AS661" i="4"/>
  <c r="AT661" i="4" s="1"/>
  <c r="AU661" i="4" s="1"/>
  <c r="AV661" i="4" s="1"/>
  <c r="AS466" i="4"/>
  <c r="AT466" i="4" s="1"/>
  <c r="AU466" i="4" s="1"/>
  <c r="AV466" i="4" s="1"/>
  <c r="AW466" i="4" s="1"/>
  <c r="AX466" i="4" s="1"/>
  <c r="AS653" i="4"/>
  <c r="AT653" i="4" s="1"/>
  <c r="AU653" i="4" s="1"/>
  <c r="AV653" i="4" s="1"/>
  <c r="AS649" i="4"/>
  <c r="AT649" i="4" s="1"/>
  <c r="AU649" i="4" s="1"/>
  <c r="AV649" i="4" s="1"/>
  <c r="AS645" i="4"/>
  <c r="AT645" i="4" s="1"/>
  <c r="AU645" i="4" s="1"/>
  <c r="AV645" i="4" s="1"/>
  <c r="AS641" i="4"/>
  <c r="AT641" i="4" s="1"/>
  <c r="AU641" i="4" s="1"/>
  <c r="AV641" i="4" s="1"/>
  <c r="AS637" i="4"/>
  <c r="AT637" i="4" s="1"/>
  <c r="AU637" i="4" s="1"/>
  <c r="AV637" i="4" s="1"/>
  <c r="AS633" i="4"/>
  <c r="AT633" i="4" s="1"/>
  <c r="AU633" i="4" s="1"/>
  <c r="AV633" i="4" s="1"/>
  <c r="AS629" i="4"/>
  <c r="AT629" i="4" s="1"/>
  <c r="AU629" i="4" s="1"/>
  <c r="AV629" i="4" s="1"/>
  <c r="AS625" i="4"/>
  <c r="AT625" i="4" s="1"/>
  <c r="AU625" i="4" s="1"/>
  <c r="AV625" i="4" s="1"/>
  <c r="AS621" i="4"/>
  <c r="AT621" i="4" s="1"/>
  <c r="AU621" i="4" s="1"/>
  <c r="AV621" i="4" s="1"/>
  <c r="AS618" i="4"/>
  <c r="AT618" i="4" s="1"/>
  <c r="AU618" i="4" s="1"/>
  <c r="AV618" i="4" s="1"/>
  <c r="AS615" i="4"/>
  <c r="AT615" i="4" s="1"/>
  <c r="AU615" i="4" s="1"/>
  <c r="AV615" i="4" s="1"/>
  <c r="AS611" i="4"/>
  <c r="AT611" i="4" s="1"/>
  <c r="AU611" i="4" s="1"/>
  <c r="AV611" i="4" s="1"/>
  <c r="AS607" i="4"/>
  <c r="AT607" i="4" s="1"/>
  <c r="AU607" i="4" s="1"/>
  <c r="AV607" i="4" s="1"/>
  <c r="AS603" i="4"/>
  <c r="AT603" i="4" s="1"/>
  <c r="AU603" i="4" s="1"/>
  <c r="AV603" i="4" s="1"/>
  <c r="AS599" i="4"/>
  <c r="AT599" i="4" s="1"/>
  <c r="AU599" i="4" s="1"/>
  <c r="AV599" i="4" s="1"/>
  <c r="AS597" i="4"/>
  <c r="AT597" i="4" s="1"/>
  <c r="AU597" i="4" s="1"/>
  <c r="AV597" i="4" s="1"/>
  <c r="AS593" i="4"/>
  <c r="AT593" i="4" s="1"/>
  <c r="AU593" i="4" s="1"/>
  <c r="AV593" i="4" s="1"/>
  <c r="AS588" i="4"/>
  <c r="AT588" i="4" s="1"/>
  <c r="AU588" i="4" s="1"/>
  <c r="AV588" i="4" s="1"/>
  <c r="AS585" i="4"/>
  <c r="AT585" i="4" s="1"/>
  <c r="AU585" i="4" s="1"/>
  <c r="AV585" i="4" s="1"/>
  <c r="AS581" i="4"/>
  <c r="AT581" i="4" s="1"/>
  <c r="AU581" i="4" s="1"/>
  <c r="AV581" i="4" s="1"/>
  <c r="AS577" i="4"/>
  <c r="AT577" i="4" s="1"/>
  <c r="AU577" i="4" s="1"/>
  <c r="AV577" i="4" s="1"/>
  <c r="AS572" i="4"/>
  <c r="AT572" i="4" s="1"/>
  <c r="AU572" i="4" s="1"/>
  <c r="AV572" i="4" s="1"/>
  <c r="AS568" i="4"/>
  <c r="AT568" i="4" s="1"/>
  <c r="AU568" i="4" s="1"/>
  <c r="AV568" i="4" s="1"/>
  <c r="AS564" i="4"/>
  <c r="AT564" i="4" s="1"/>
  <c r="AU564" i="4" s="1"/>
  <c r="AV564" i="4" s="1"/>
  <c r="AS561" i="4"/>
  <c r="AT561" i="4" s="1"/>
  <c r="AU561" i="4" s="1"/>
  <c r="AV561" i="4" s="1"/>
  <c r="AS556" i="4"/>
  <c r="AT556" i="4" s="1"/>
  <c r="AU556" i="4" s="1"/>
  <c r="AV556" i="4" s="1"/>
  <c r="AS552" i="4"/>
  <c r="AT552" i="4" s="1"/>
  <c r="AU552" i="4" s="1"/>
  <c r="AV552" i="4" s="1"/>
  <c r="AS548" i="4"/>
  <c r="AT548" i="4" s="1"/>
  <c r="AU548" i="4" s="1"/>
  <c r="AV548" i="4" s="1"/>
  <c r="AS544" i="4"/>
  <c r="AT544" i="4" s="1"/>
  <c r="AU544" i="4" s="1"/>
  <c r="AV544" i="4" s="1"/>
  <c r="AS538" i="4"/>
  <c r="AT538" i="4" s="1"/>
  <c r="AU538" i="4" s="1"/>
  <c r="AV538" i="4" s="1"/>
  <c r="AS533" i="4"/>
  <c r="AT533" i="4" s="1"/>
  <c r="AU533" i="4" s="1"/>
  <c r="AV533" i="4" s="1"/>
  <c r="AS529" i="4"/>
  <c r="AT529" i="4" s="1"/>
  <c r="AU529" i="4" s="1"/>
  <c r="AV529" i="4" s="1"/>
  <c r="AS525" i="4"/>
  <c r="AT525" i="4" s="1"/>
  <c r="AU525" i="4" s="1"/>
  <c r="AV525" i="4" s="1"/>
  <c r="AS522" i="4"/>
  <c r="AT522" i="4" s="1"/>
  <c r="AU522" i="4" s="1"/>
  <c r="AV522" i="4" s="1"/>
  <c r="AS514" i="4"/>
  <c r="AT514" i="4" s="1"/>
  <c r="AU514" i="4" s="1"/>
  <c r="AV514" i="4" s="1"/>
  <c r="AS510" i="4"/>
  <c r="AT510" i="4" s="1"/>
  <c r="AU510" i="4" s="1"/>
  <c r="AV510" i="4" s="1"/>
  <c r="AS506" i="4"/>
  <c r="AT506" i="4" s="1"/>
  <c r="AU506" i="4" s="1"/>
  <c r="AV506" i="4" s="1"/>
  <c r="AS502" i="4"/>
  <c r="AT502" i="4" s="1"/>
  <c r="AU502" i="4" s="1"/>
  <c r="AV502" i="4" s="1"/>
  <c r="AS498" i="4"/>
  <c r="AT498" i="4" s="1"/>
  <c r="AU498" i="4" s="1"/>
  <c r="AV498" i="4" s="1"/>
  <c r="AS494" i="4"/>
  <c r="AT494" i="4" s="1"/>
  <c r="AU494" i="4" s="1"/>
  <c r="AV494" i="4" s="1"/>
  <c r="AS490" i="4"/>
  <c r="AT490" i="4" s="1"/>
  <c r="AU490" i="4" s="1"/>
  <c r="AV490" i="4" s="1"/>
  <c r="AS487" i="4"/>
  <c r="AT487" i="4" s="1"/>
  <c r="AU487" i="4" s="1"/>
  <c r="AV487" i="4" s="1"/>
  <c r="AS484" i="4"/>
  <c r="AT484" i="4" s="1"/>
  <c r="AU484" i="4" s="1"/>
  <c r="AV484" i="4" s="1"/>
  <c r="AS481" i="4"/>
  <c r="AT481" i="4" s="1"/>
  <c r="AU481" i="4" s="1"/>
  <c r="AV481" i="4" s="1"/>
  <c r="AS8" i="4"/>
  <c r="AS891" i="4"/>
  <c r="AT891" i="4" s="1"/>
  <c r="AU891" i="4" s="1"/>
  <c r="AV891" i="4" s="1"/>
  <c r="AS887" i="4"/>
  <c r="AT887" i="4" s="1"/>
  <c r="AU887" i="4" s="1"/>
  <c r="AV887" i="4" s="1"/>
  <c r="AS884" i="4"/>
  <c r="AT884" i="4" s="1"/>
  <c r="AU884" i="4" s="1"/>
  <c r="AV884" i="4" s="1"/>
  <c r="AS878" i="4"/>
  <c r="AT878" i="4" s="1"/>
  <c r="AU878" i="4" s="1"/>
  <c r="AV878" i="4" s="1"/>
  <c r="AS874" i="4"/>
  <c r="AT874" i="4" s="1"/>
  <c r="AU874" i="4" s="1"/>
  <c r="AV874" i="4" s="1"/>
  <c r="AS870" i="4"/>
  <c r="AT870" i="4" s="1"/>
  <c r="AU870" i="4" s="1"/>
  <c r="AV870" i="4" s="1"/>
  <c r="AS866" i="4"/>
  <c r="AT866" i="4" s="1"/>
  <c r="AU866" i="4" s="1"/>
  <c r="AV866" i="4" s="1"/>
  <c r="AS862" i="4"/>
  <c r="AT862" i="4" s="1"/>
  <c r="AU862" i="4" s="1"/>
  <c r="AV862" i="4" s="1"/>
  <c r="AS858" i="4"/>
  <c r="AT858" i="4" s="1"/>
  <c r="AU858" i="4" s="1"/>
  <c r="AV858" i="4" s="1"/>
  <c r="AS852" i="4"/>
  <c r="AT852" i="4" s="1"/>
  <c r="AU852" i="4" s="1"/>
  <c r="AV852" i="4" s="1"/>
  <c r="AS849" i="4"/>
  <c r="AT849" i="4" s="1"/>
  <c r="AU849" i="4" s="1"/>
  <c r="AV849" i="4" s="1"/>
  <c r="AS845" i="4"/>
  <c r="AT845" i="4" s="1"/>
  <c r="AU845" i="4" s="1"/>
  <c r="AV845" i="4" s="1"/>
  <c r="AS841" i="4"/>
  <c r="AT841" i="4" s="1"/>
  <c r="AU841" i="4" s="1"/>
  <c r="AV841" i="4" s="1"/>
  <c r="AS838" i="4"/>
  <c r="AT838" i="4" s="1"/>
  <c r="AU838" i="4" s="1"/>
  <c r="AV838" i="4" s="1"/>
  <c r="AS835" i="4"/>
  <c r="AT835" i="4" s="1"/>
  <c r="AU835" i="4" s="1"/>
  <c r="AV835" i="4" s="1"/>
  <c r="AS830" i="4"/>
  <c r="AT830" i="4" s="1"/>
  <c r="AU830" i="4" s="1"/>
  <c r="AV830" i="4" s="1"/>
  <c r="AS824" i="4"/>
  <c r="AT824" i="4" s="1"/>
  <c r="AU824" i="4" s="1"/>
  <c r="AV824" i="4" s="1"/>
  <c r="AS820" i="4"/>
  <c r="AT820" i="4" s="1"/>
  <c r="AU820" i="4" s="1"/>
  <c r="AV820" i="4" s="1"/>
  <c r="AS816" i="4"/>
  <c r="AT816" i="4" s="1"/>
  <c r="AU816" i="4" s="1"/>
  <c r="AV816" i="4" s="1"/>
  <c r="AS812" i="4"/>
  <c r="AT812" i="4" s="1"/>
  <c r="AU812" i="4" s="1"/>
  <c r="AV812" i="4" s="1"/>
  <c r="AS808" i="4"/>
  <c r="AT808" i="4" s="1"/>
  <c r="AU808" i="4" s="1"/>
  <c r="AV808" i="4" s="1"/>
  <c r="AS806" i="4"/>
  <c r="AT806" i="4" s="1"/>
  <c r="AU806" i="4" s="1"/>
  <c r="AV806" i="4" s="1"/>
  <c r="AS802" i="4"/>
  <c r="AT802" i="4" s="1"/>
  <c r="AU802" i="4" s="1"/>
  <c r="AV802" i="4" s="1"/>
  <c r="AS797" i="4"/>
  <c r="AT797" i="4" s="1"/>
  <c r="AU797" i="4" s="1"/>
  <c r="AV797" i="4" s="1"/>
  <c r="AS793" i="4"/>
  <c r="AT793" i="4" s="1"/>
  <c r="AU793" i="4" s="1"/>
  <c r="AV793" i="4" s="1"/>
  <c r="AS789" i="4"/>
  <c r="AT789" i="4" s="1"/>
  <c r="AU789" i="4" s="1"/>
  <c r="AV789" i="4" s="1"/>
  <c r="AS785" i="4"/>
  <c r="AT785" i="4" s="1"/>
  <c r="AU785" i="4" s="1"/>
  <c r="AV785" i="4" s="1"/>
  <c r="AS781" i="4"/>
  <c r="AT781" i="4" s="1"/>
  <c r="AU781" i="4" s="1"/>
  <c r="AV781" i="4" s="1"/>
  <c r="AS778" i="4"/>
  <c r="AT778" i="4" s="1"/>
  <c r="AU778" i="4" s="1"/>
  <c r="AV778" i="4" s="1"/>
  <c r="AS774" i="4"/>
  <c r="AT774" i="4" s="1"/>
  <c r="AU774" i="4" s="1"/>
  <c r="AV774" i="4" s="1"/>
  <c r="AS765" i="4"/>
  <c r="AT765" i="4" s="1"/>
  <c r="AU765" i="4" s="1"/>
  <c r="AV765" i="4" s="1"/>
  <c r="AS761" i="4"/>
  <c r="AT761" i="4" s="1"/>
  <c r="AU761" i="4" s="1"/>
  <c r="AV761" i="4" s="1"/>
  <c r="AS757" i="4"/>
  <c r="AT757" i="4" s="1"/>
  <c r="AU757" i="4" s="1"/>
  <c r="AV757" i="4" s="1"/>
  <c r="AS752" i="4"/>
  <c r="AT752" i="4" s="1"/>
  <c r="AU752" i="4" s="1"/>
  <c r="AV752" i="4" s="1"/>
  <c r="AS749" i="4"/>
  <c r="AT749" i="4" s="1"/>
  <c r="AU749" i="4" s="1"/>
  <c r="AV749" i="4" s="1"/>
  <c r="AS745" i="4"/>
  <c r="AT745" i="4" s="1"/>
  <c r="AU745" i="4" s="1"/>
  <c r="AV745" i="4" s="1"/>
  <c r="AS740" i="4"/>
  <c r="AS737" i="4"/>
  <c r="AT737" i="4" s="1"/>
  <c r="AU737" i="4" s="1"/>
  <c r="AV737" i="4" s="1"/>
  <c r="AS734" i="4"/>
  <c r="AT734" i="4" s="1"/>
  <c r="AU734" i="4" s="1"/>
  <c r="AV734" i="4" s="1"/>
  <c r="AS730" i="4"/>
  <c r="AT730" i="4" s="1"/>
  <c r="AU730" i="4" s="1"/>
  <c r="AV730" i="4" s="1"/>
  <c r="AS726" i="4"/>
  <c r="AT726" i="4" s="1"/>
  <c r="AU726" i="4" s="1"/>
  <c r="AV726" i="4" s="1"/>
  <c r="AS722" i="4"/>
  <c r="AT722" i="4" s="1"/>
  <c r="AU722" i="4" s="1"/>
  <c r="AV722" i="4" s="1"/>
  <c r="AS714" i="4"/>
  <c r="AT714" i="4" s="1"/>
  <c r="AU714" i="4" s="1"/>
  <c r="AV714" i="4" s="1"/>
  <c r="AS709" i="4"/>
  <c r="AT709" i="4" s="1"/>
  <c r="AU709" i="4" s="1"/>
  <c r="AV709" i="4" s="1"/>
  <c r="AS706" i="4"/>
  <c r="AT706" i="4" s="1"/>
  <c r="AU706" i="4" s="1"/>
  <c r="AV706" i="4" s="1"/>
  <c r="AS702" i="4"/>
  <c r="AT702" i="4" s="1"/>
  <c r="AU702" i="4" s="1"/>
  <c r="AV702" i="4" s="1"/>
  <c r="AS698" i="4"/>
  <c r="AT698" i="4" s="1"/>
  <c r="AU698" i="4" s="1"/>
  <c r="AV698" i="4" s="1"/>
  <c r="AS692" i="4"/>
  <c r="AT692" i="4" s="1"/>
  <c r="AU692" i="4" s="1"/>
  <c r="AV692" i="4" s="1"/>
  <c r="AS689" i="4"/>
  <c r="AT689" i="4" s="1"/>
  <c r="AU689" i="4" s="1"/>
  <c r="AV689" i="4" s="1"/>
  <c r="AS685" i="4"/>
  <c r="AT685" i="4" s="1"/>
  <c r="AU685" i="4" s="1"/>
  <c r="AV685" i="4" s="1"/>
  <c r="AS681" i="4"/>
  <c r="AT681" i="4" s="1"/>
  <c r="AU681" i="4" s="1"/>
  <c r="AV681" i="4" s="1"/>
  <c r="AS677" i="4"/>
  <c r="AT677" i="4" s="1"/>
  <c r="AU677" i="4" s="1"/>
  <c r="AV677" i="4" s="1"/>
  <c r="AS673" i="4"/>
  <c r="AT673" i="4" s="1"/>
  <c r="AU673" i="4" s="1"/>
  <c r="AV673" i="4" s="1"/>
  <c r="AS669" i="4"/>
  <c r="AT669" i="4" s="1"/>
  <c r="AU669" i="4" s="1"/>
  <c r="AV669" i="4" s="1"/>
  <c r="AS665" i="4"/>
  <c r="AT665" i="4" s="1"/>
  <c r="AU665" i="4" s="1"/>
  <c r="AV665" i="4" s="1"/>
  <c r="AS660" i="4"/>
  <c r="AT660" i="4" s="1"/>
  <c r="AU660" i="4" s="1"/>
  <c r="AV660" i="4" s="1"/>
  <c r="AS656" i="4"/>
  <c r="AT656" i="4" s="1"/>
  <c r="AU656" i="4" s="1"/>
  <c r="AV656" i="4" s="1"/>
  <c r="AS648" i="4"/>
  <c r="AT648" i="4" s="1"/>
  <c r="AU648" i="4" s="1"/>
  <c r="AV648" i="4" s="1"/>
  <c r="AS644" i="4"/>
  <c r="AT644" i="4" s="1"/>
  <c r="AU644" i="4" s="1"/>
  <c r="AV644" i="4" s="1"/>
  <c r="AS640" i="4"/>
  <c r="AT640" i="4" s="1"/>
  <c r="AU640" i="4" s="1"/>
  <c r="AV640" i="4" s="1"/>
  <c r="AS636" i="4"/>
  <c r="AT636" i="4" s="1"/>
  <c r="AU636" i="4" s="1"/>
  <c r="AV636" i="4" s="1"/>
  <c r="AS632" i="4"/>
  <c r="AT632" i="4" s="1"/>
  <c r="AU632" i="4" s="1"/>
  <c r="AV632" i="4" s="1"/>
  <c r="AS628" i="4"/>
  <c r="AT628" i="4" s="1"/>
  <c r="AU628" i="4" s="1"/>
  <c r="AV628" i="4" s="1"/>
  <c r="AS624" i="4"/>
  <c r="AT624" i="4" s="1"/>
  <c r="AU624" i="4" s="1"/>
  <c r="AV624" i="4" s="1"/>
  <c r="AS617" i="4"/>
  <c r="AT617" i="4" s="1"/>
  <c r="AU617" i="4" s="1"/>
  <c r="AV617" i="4" s="1"/>
  <c r="AS614" i="4"/>
  <c r="AT614" i="4" s="1"/>
  <c r="AU614" i="4" s="1"/>
  <c r="AV614" i="4" s="1"/>
  <c r="AS610" i="4"/>
  <c r="AT610" i="4" s="1"/>
  <c r="AU610" i="4" s="1"/>
  <c r="AV610" i="4" s="1"/>
  <c r="AS606" i="4"/>
  <c r="AT606" i="4" s="1"/>
  <c r="AU606" i="4" s="1"/>
  <c r="AV606" i="4" s="1"/>
  <c r="AS602" i="4"/>
  <c r="AT602" i="4" s="1"/>
  <c r="AU602" i="4" s="1"/>
  <c r="AV602" i="4" s="1"/>
  <c r="AS596" i="4"/>
  <c r="AT596" i="4" s="1"/>
  <c r="AU596" i="4" s="1"/>
  <c r="AV596" i="4" s="1"/>
  <c r="AS592" i="4"/>
  <c r="AT592" i="4" s="1"/>
  <c r="AU592" i="4" s="1"/>
  <c r="AV592" i="4" s="1"/>
  <c r="AS584" i="4"/>
  <c r="AT584" i="4" s="1"/>
  <c r="AU584" i="4" s="1"/>
  <c r="AV584" i="4" s="1"/>
  <c r="AS580" i="4"/>
  <c r="AT580" i="4" s="1"/>
  <c r="AU580" i="4" s="1"/>
  <c r="AV580" i="4" s="1"/>
  <c r="AS576" i="4"/>
  <c r="AT576" i="4" s="1"/>
  <c r="AU576" i="4" s="1"/>
  <c r="AV576" i="4" s="1"/>
  <c r="AS571" i="4"/>
  <c r="AT571" i="4" s="1"/>
  <c r="AU571" i="4" s="1"/>
  <c r="AV571" i="4" s="1"/>
  <c r="AS567" i="4"/>
  <c r="AT567" i="4" s="1"/>
  <c r="AU567" i="4" s="1"/>
  <c r="AV567" i="4" s="1"/>
  <c r="AS563" i="4"/>
  <c r="AT563" i="4" s="1"/>
  <c r="AU563" i="4" s="1"/>
  <c r="AV563" i="4" s="1"/>
  <c r="AS560" i="4"/>
  <c r="AT560" i="4" s="1"/>
  <c r="AU560" i="4" s="1"/>
  <c r="AV560" i="4" s="1"/>
  <c r="AS555" i="4"/>
  <c r="AT555" i="4" s="1"/>
  <c r="AU555" i="4" s="1"/>
  <c r="AV555" i="4" s="1"/>
  <c r="AS551" i="4"/>
  <c r="AT551" i="4" s="1"/>
  <c r="AU551" i="4" s="1"/>
  <c r="AV551" i="4" s="1"/>
  <c r="AS547" i="4"/>
  <c r="AT547" i="4" s="1"/>
  <c r="AU547" i="4" s="1"/>
  <c r="AV547" i="4" s="1"/>
  <c r="AS543" i="4"/>
  <c r="AT543" i="4" s="1"/>
  <c r="AU543" i="4" s="1"/>
  <c r="AV543" i="4" s="1"/>
  <c r="AS536" i="4"/>
  <c r="AT536" i="4" s="1"/>
  <c r="AU536" i="4" s="1"/>
  <c r="AV536" i="4" s="1"/>
  <c r="AS532" i="4"/>
  <c r="AT532" i="4" s="1"/>
  <c r="AU532" i="4" s="1"/>
  <c r="AV532" i="4" s="1"/>
  <c r="AS528" i="4"/>
  <c r="AT528" i="4" s="1"/>
  <c r="AU528" i="4" s="1"/>
  <c r="AV528" i="4" s="1"/>
  <c r="AS521" i="4"/>
  <c r="AT521" i="4" s="1"/>
  <c r="AU521" i="4" s="1"/>
  <c r="AV521" i="4" s="1"/>
  <c r="AS518" i="4"/>
  <c r="AT518" i="4" s="1"/>
  <c r="AU518" i="4" s="1"/>
  <c r="AV518" i="4" s="1"/>
  <c r="AS513" i="4"/>
  <c r="AT513" i="4" s="1"/>
  <c r="AU513" i="4" s="1"/>
  <c r="AV513" i="4" s="1"/>
  <c r="AS509" i="4"/>
  <c r="AT509" i="4" s="1"/>
  <c r="AU509" i="4" s="1"/>
  <c r="AV509" i="4" s="1"/>
  <c r="AS505" i="4"/>
  <c r="AT505" i="4" s="1"/>
  <c r="AU505" i="4" s="1"/>
  <c r="AV505" i="4" s="1"/>
  <c r="AS501" i="4"/>
  <c r="AT501" i="4" s="1"/>
  <c r="AU501" i="4" s="1"/>
  <c r="AV501" i="4" s="1"/>
  <c r="AS493" i="4"/>
  <c r="AT493" i="4" s="1"/>
  <c r="AU493" i="4" s="1"/>
  <c r="AV493" i="4" s="1"/>
  <c r="AS489" i="4"/>
  <c r="AT489" i="4" s="1"/>
  <c r="AU489" i="4" s="1"/>
  <c r="AV489" i="4" s="1"/>
  <c r="AS486" i="4"/>
  <c r="AT486" i="4" s="1"/>
  <c r="AU486" i="4" s="1"/>
  <c r="AV486" i="4" s="1"/>
  <c r="AS483" i="4"/>
  <c r="AT483" i="4" s="1"/>
  <c r="AU483" i="4" s="1"/>
  <c r="AV483" i="4" s="1"/>
  <c r="AS480" i="4"/>
  <c r="AT480" i="4" s="1"/>
  <c r="AU480" i="4" s="1"/>
  <c r="AV480" i="4" s="1"/>
  <c r="AS475" i="4"/>
  <c r="AT475" i="4" s="1"/>
  <c r="AU475" i="4" s="1"/>
  <c r="AV475" i="4" s="1"/>
  <c r="AS471" i="4"/>
  <c r="AT471" i="4" s="1"/>
  <c r="AU471" i="4" s="1"/>
  <c r="AV471" i="4" s="1"/>
  <c r="AS467" i="4"/>
  <c r="AT467" i="4" s="1"/>
  <c r="AU467" i="4" s="1"/>
  <c r="AV467" i="4" s="1"/>
  <c r="AS461" i="4"/>
  <c r="AT461" i="4" s="1"/>
  <c r="AU461" i="4" s="1"/>
  <c r="AV461" i="4" s="1"/>
  <c r="AS477" i="4"/>
  <c r="AT477" i="4" s="1"/>
  <c r="AU477" i="4" s="1"/>
  <c r="AV477" i="4" s="1"/>
  <c r="AS890" i="4"/>
  <c r="AT890" i="4" s="1"/>
  <c r="AU890" i="4" s="1"/>
  <c r="AV890" i="4" s="1"/>
  <c r="AS881" i="4"/>
  <c r="AT881" i="4" s="1"/>
  <c r="AU881" i="4" s="1"/>
  <c r="AV881" i="4" s="1"/>
  <c r="AS877" i="4"/>
  <c r="AT877" i="4" s="1"/>
  <c r="AU877" i="4" s="1"/>
  <c r="AV877" i="4" s="1"/>
  <c r="AS873" i="4"/>
  <c r="AT873" i="4" s="1"/>
  <c r="AU873" i="4" s="1"/>
  <c r="AV873" i="4" s="1"/>
  <c r="AS869" i="4"/>
  <c r="AT869" i="4" s="1"/>
  <c r="AU869" i="4" s="1"/>
  <c r="AV869" i="4" s="1"/>
  <c r="AS865" i="4"/>
  <c r="AT865" i="4" s="1"/>
  <c r="AU865" i="4" s="1"/>
  <c r="AV865" i="4" s="1"/>
  <c r="AS861" i="4"/>
  <c r="AT861" i="4" s="1"/>
  <c r="AU861" i="4" s="1"/>
  <c r="AV861" i="4" s="1"/>
  <c r="AS857" i="4"/>
  <c r="AT857" i="4" s="1"/>
  <c r="AU857" i="4" s="1"/>
  <c r="AV857" i="4" s="1"/>
  <c r="AS855" i="4"/>
  <c r="AT855" i="4" s="1"/>
  <c r="AU855" i="4" s="1"/>
  <c r="AV855" i="4" s="1"/>
  <c r="AS848" i="4"/>
  <c r="AT848" i="4" s="1"/>
  <c r="AU848" i="4" s="1"/>
  <c r="AV848" i="4" s="1"/>
  <c r="AS844" i="4"/>
  <c r="AT844" i="4" s="1"/>
  <c r="AU844" i="4" s="1"/>
  <c r="AV844" i="4" s="1"/>
  <c r="AS840" i="4"/>
  <c r="AT840" i="4" s="1"/>
  <c r="AU840" i="4" s="1"/>
  <c r="AV840" i="4" s="1"/>
  <c r="AS837" i="4"/>
  <c r="AT837" i="4" s="1"/>
  <c r="AU837" i="4" s="1"/>
  <c r="AV837" i="4" s="1"/>
  <c r="AS834" i="4"/>
  <c r="AT834" i="4" s="1"/>
  <c r="AU834" i="4" s="1"/>
  <c r="AV834" i="4" s="1"/>
  <c r="AS829" i="4"/>
  <c r="AT829" i="4" s="1"/>
  <c r="AU829" i="4" s="1"/>
  <c r="AV829" i="4" s="1"/>
  <c r="AS823" i="4"/>
  <c r="AT823" i="4" s="1"/>
  <c r="AU823" i="4" s="1"/>
  <c r="AV823" i="4" s="1"/>
  <c r="AS819" i="4"/>
  <c r="AT819" i="4" s="1"/>
  <c r="AU819" i="4" s="1"/>
  <c r="AV819" i="4" s="1"/>
  <c r="AS815" i="4"/>
  <c r="AT815" i="4" s="1"/>
  <c r="AU815" i="4" s="1"/>
  <c r="AV815" i="4" s="1"/>
  <c r="AS811" i="4"/>
  <c r="AT811" i="4" s="1"/>
  <c r="AU811" i="4" s="1"/>
  <c r="AV811" i="4" s="1"/>
  <c r="AS807" i="4"/>
  <c r="AT807" i="4" s="1"/>
  <c r="AU807" i="4" s="1"/>
  <c r="AV807" i="4" s="1"/>
  <c r="AS805" i="4"/>
  <c r="AT805" i="4" s="1"/>
  <c r="AU805" i="4" s="1"/>
  <c r="AV805" i="4" s="1"/>
  <c r="AS801" i="4"/>
  <c r="AT801" i="4" s="1"/>
  <c r="AU801" i="4" s="1"/>
  <c r="AV801" i="4" s="1"/>
  <c r="AS796" i="4"/>
  <c r="AT796" i="4" s="1"/>
  <c r="AU796" i="4" s="1"/>
  <c r="AV796" i="4" s="1"/>
  <c r="AS792" i="4"/>
  <c r="AT792" i="4" s="1"/>
  <c r="AU792" i="4" s="1"/>
  <c r="AV792" i="4" s="1"/>
  <c r="AS788" i="4"/>
  <c r="AT788" i="4" s="1"/>
  <c r="AU788" i="4" s="1"/>
  <c r="AV788" i="4" s="1"/>
  <c r="AS784" i="4"/>
  <c r="AT784" i="4" s="1"/>
  <c r="AU784" i="4" s="1"/>
  <c r="AV784" i="4" s="1"/>
  <c r="AS777" i="4"/>
  <c r="AT777" i="4" s="1"/>
  <c r="AU777" i="4" s="1"/>
  <c r="AV777" i="4" s="1"/>
  <c r="AS773" i="4"/>
  <c r="AT773" i="4" s="1"/>
  <c r="AU773" i="4" s="1"/>
  <c r="AV773" i="4" s="1"/>
  <c r="AS768" i="4"/>
  <c r="AT768" i="4" s="1"/>
  <c r="AU768" i="4" s="1"/>
  <c r="AV768" i="4" s="1"/>
  <c r="AS764" i="4"/>
  <c r="AT764" i="4" s="1"/>
  <c r="AU764" i="4" s="1"/>
  <c r="AV764" i="4" s="1"/>
  <c r="AS760" i="4"/>
  <c r="AT760" i="4" s="1"/>
  <c r="AU760" i="4" s="1"/>
  <c r="AV760" i="4" s="1"/>
  <c r="AS756" i="4"/>
  <c r="AT756" i="4" s="1"/>
  <c r="AU756" i="4" s="1"/>
  <c r="AV756" i="4" s="1"/>
  <c r="AS748" i="4"/>
  <c r="AT748" i="4" s="1"/>
  <c r="AU748" i="4" s="1"/>
  <c r="AV748" i="4" s="1"/>
  <c r="AS743" i="4"/>
  <c r="AT743" i="4" s="1"/>
  <c r="AU743" i="4" s="1"/>
  <c r="AV743" i="4" s="1"/>
  <c r="AS736" i="4"/>
  <c r="AT736" i="4" s="1"/>
  <c r="AU736" i="4" s="1"/>
  <c r="AV736" i="4" s="1"/>
  <c r="AS733" i="4"/>
  <c r="AT733" i="4" s="1"/>
  <c r="AU733" i="4" s="1"/>
  <c r="AV733" i="4" s="1"/>
  <c r="AS729" i="4"/>
  <c r="AT729" i="4" s="1"/>
  <c r="AU729" i="4" s="1"/>
  <c r="AV729" i="4" s="1"/>
  <c r="AS725" i="4"/>
  <c r="AT725" i="4" s="1"/>
  <c r="AU725" i="4" s="1"/>
  <c r="AV725" i="4" s="1"/>
  <c r="AS721" i="4"/>
  <c r="AT721" i="4" s="1"/>
  <c r="AU721" i="4" s="1"/>
  <c r="AV721" i="4" s="1"/>
  <c r="AS717" i="4"/>
  <c r="AT717" i="4" s="1"/>
  <c r="AU717" i="4" s="1"/>
  <c r="AV717" i="4" s="1"/>
  <c r="AS713" i="4"/>
  <c r="AT713" i="4" s="1"/>
  <c r="AU713" i="4" s="1"/>
  <c r="AV713" i="4" s="1"/>
  <c r="AS708" i="4"/>
  <c r="AT708" i="4" s="1"/>
  <c r="AU708" i="4" s="1"/>
  <c r="AV708" i="4" s="1"/>
  <c r="AS705" i="4"/>
  <c r="AT705" i="4" s="1"/>
  <c r="AU705" i="4" s="1"/>
  <c r="AV705" i="4" s="1"/>
  <c r="AS701" i="4"/>
  <c r="AT701" i="4" s="1"/>
  <c r="AU701" i="4" s="1"/>
  <c r="AV701" i="4" s="1"/>
  <c r="AS697" i="4"/>
  <c r="AT697" i="4" s="1"/>
  <c r="AU697" i="4" s="1"/>
  <c r="AV697" i="4" s="1"/>
  <c r="AS691" i="4"/>
  <c r="AT691" i="4" s="1"/>
  <c r="AU691" i="4" s="1"/>
  <c r="AV691" i="4" s="1"/>
  <c r="AS688" i="4"/>
  <c r="AT688" i="4" s="1"/>
  <c r="AU688" i="4" s="1"/>
  <c r="AV688" i="4" s="1"/>
  <c r="AS684" i="4"/>
  <c r="AT684" i="4" s="1"/>
  <c r="AU684" i="4" s="1"/>
  <c r="AV684" i="4" s="1"/>
  <c r="AS680" i="4"/>
  <c r="AT680" i="4" s="1"/>
  <c r="AU680" i="4" s="1"/>
  <c r="AV680" i="4" s="1"/>
  <c r="AS676" i="4"/>
  <c r="AT676" i="4" s="1"/>
  <c r="AU676" i="4" s="1"/>
  <c r="AV676" i="4" s="1"/>
  <c r="AS668" i="4"/>
  <c r="AT668" i="4" s="1"/>
  <c r="AU668" i="4" s="1"/>
  <c r="AV668" i="4" s="1"/>
  <c r="AS664" i="4"/>
  <c r="AT664" i="4" s="1"/>
  <c r="AU664" i="4" s="1"/>
  <c r="AV664" i="4" s="1"/>
  <c r="AS659" i="4"/>
  <c r="AT659" i="4" s="1"/>
  <c r="AU659" i="4" s="1"/>
  <c r="AV659" i="4" s="1"/>
  <c r="AS655" i="4"/>
  <c r="AT655" i="4" s="1"/>
  <c r="AU655" i="4" s="1"/>
  <c r="AV655" i="4" s="1"/>
  <c r="AS651" i="4"/>
  <c r="AT651" i="4" s="1"/>
  <c r="AU651" i="4" s="1"/>
  <c r="AV651" i="4" s="1"/>
  <c r="AS647" i="4"/>
  <c r="AT647" i="4" s="1"/>
  <c r="AU647" i="4" s="1"/>
  <c r="AV647" i="4" s="1"/>
  <c r="AS643" i="4"/>
  <c r="AT643" i="4" s="1"/>
  <c r="AU643" i="4" s="1"/>
  <c r="AV643" i="4" s="1"/>
  <c r="AS639" i="4"/>
  <c r="AT639" i="4" s="1"/>
  <c r="AU639" i="4" s="1"/>
  <c r="AV639" i="4" s="1"/>
  <c r="AS635" i="4"/>
  <c r="AT635" i="4" s="1"/>
  <c r="AU635" i="4" s="1"/>
  <c r="AV635" i="4" s="1"/>
  <c r="AS631" i="4"/>
  <c r="AT631" i="4" s="1"/>
  <c r="AU631" i="4" s="1"/>
  <c r="AV631" i="4" s="1"/>
  <c r="AS627" i="4"/>
  <c r="AT627" i="4" s="1"/>
  <c r="AU627" i="4" s="1"/>
  <c r="AV627" i="4" s="1"/>
  <c r="AS623" i="4"/>
  <c r="AT623" i="4" s="1"/>
  <c r="AU623" i="4" s="1"/>
  <c r="AV623" i="4" s="1"/>
  <c r="AS620" i="4"/>
  <c r="AT620" i="4" s="1"/>
  <c r="AU620" i="4" s="1"/>
  <c r="AV620" i="4" s="1"/>
  <c r="AS616" i="4"/>
  <c r="AT616" i="4" s="1"/>
  <c r="AU616" i="4" s="1"/>
  <c r="AV616" i="4" s="1"/>
  <c r="AS613" i="4"/>
  <c r="AT613" i="4" s="1"/>
  <c r="AU613" i="4" s="1"/>
  <c r="AV613" i="4" s="1"/>
  <c r="AS609" i="4"/>
  <c r="AT609" i="4" s="1"/>
  <c r="AU609" i="4" s="1"/>
  <c r="AV609" i="4" s="1"/>
  <c r="AS605" i="4"/>
  <c r="AT605" i="4" s="1"/>
  <c r="AU605" i="4" s="1"/>
  <c r="AV605" i="4" s="1"/>
  <c r="AS595" i="4"/>
  <c r="AT595" i="4" s="1"/>
  <c r="AU595" i="4" s="1"/>
  <c r="AV595" i="4" s="1"/>
  <c r="AS591" i="4"/>
  <c r="AT591" i="4" s="1"/>
  <c r="AU591" i="4" s="1"/>
  <c r="AV591" i="4" s="1"/>
  <c r="AS587" i="4"/>
  <c r="AT587" i="4" s="1"/>
  <c r="AU587" i="4" s="1"/>
  <c r="AV587" i="4" s="1"/>
  <c r="AS583" i="4"/>
  <c r="AT583" i="4" s="1"/>
  <c r="AU583" i="4" s="1"/>
  <c r="AV583" i="4" s="1"/>
  <c r="AS579" i="4"/>
  <c r="AT579" i="4" s="1"/>
  <c r="AU579" i="4" s="1"/>
  <c r="AV579" i="4" s="1"/>
  <c r="AS575" i="4"/>
  <c r="AT575" i="4" s="1"/>
  <c r="AU575" i="4" s="1"/>
  <c r="AV575" i="4" s="1"/>
  <c r="AS570" i="4"/>
  <c r="AT570" i="4" s="1"/>
  <c r="AU570" i="4" s="1"/>
  <c r="AV570" i="4" s="1"/>
  <c r="AS566" i="4"/>
  <c r="AT566" i="4" s="1"/>
  <c r="AU566" i="4" s="1"/>
  <c r="AV566" i="4" s="1"/>
  <c r="AS562" i="4"/>
  <c r="AT562" i="4" s="1"/>
  <c r="AU562" i="4" s="1"/>
  <c r="AV562" i="4" s="1"/>
  <c r="AS558" i="4"/>
  <c r="AT558" i="4" s="1"/>
  <c r="AU558" i="4" s="1"/>
  <c r="AV558" i="4" s="1"/>
  <c r="AS554" i="4"/>
  <c r="AT554" i="4" s="1"/>
  <c r="AU554" i="4" s="1"/>
  <c r="AV554" i="4" s="1"/>
  <c r="AS550" i="4"/>
  <c r="AT550" i="4" s="1"/>
  <c r="AU550" i="4" s="1"/>
  <c r="AV550" i="4" s="1"/>
  <c r="AS546" i="4"/>
  <c r="AT546" i="4" s="1"/>
  <c r="AU546" i="4" s="1"/>
  <c r="AV546" i="4" s="1"/>
  <c r="AS542" i="4"/>
  <c r="AT542" i="4" s="1"/>
  <c r="AU542" i="4" s="1"/>
  <c r="AV542" i="4" s="1"/>
  <c r="AS535" i="4"/>
  <c r="AT535" i="4" s="1"/>
  <c r="AU535" i="4" s="1"/>
  <c r="AV535" i="4" s="1"/>
  <c r="AS531" i="4"/>
  <c r="AT531" i="4" s="1"/>
  <c r="AU531" i="4" s="1"/>
  <c r="AV531" i="4" s="1"/>
  <c r="AS527" i="4"/>
  <c r="AT527" i="4" s="1"/>
  <c r="AU527" i="4" s="1"/>
  <c r="AV527" i="4" s="1"/>
  <c r="AS524" i="4"/>
  <c r="AT524" i="4" s="1"/>
  <c r="AU524" i="4" s="1"/>
  <c r="AV524" i="4" s="1"/>
  <c r="AS520" i="4"/>
  <c r="AT520" i="4" s="1"/>
  <c r="AU520" i="4" s="1"/>
  <c r="AV520" i="4" s="1"/>
  <c r="AS517" i="4"/>
  <c r="AT517" i="4" s="1"/>
  <c r="AU517" i="4" s="1"/>
  <c r="AV517" i="4" s="1"/>
  <c r="AS512" i="4"/>
  <c r="AT512" i="4" s="1"/>
  <c r="AU512" i="4" s="1"/>
  <c r="AV512" i="4" s="1"/>
  <c r="AS508" i="4"/>
  <c r="AT508" i="4" s="1"/>
  <c r="AU508" i="4" s="1"/>
  <c r="AV508" i="4" s="1"/>
  <c r="AS504" i="4"/>
  <c r="AT504" i="4" s="1"/>
  <c r="AU504" i="4" s="1"/>
  <c r="AV504" i="4" s="1"/>
  <c r="AS500" i="4"/>
  <c r="AT500" i="4" s="1"/>
  <c r="AU500" i="4" s="1"/>
  <c r="AV500" i="4" s="1"/>
  <c r="AS497" i="4"/>
  <c r="AT497" i="4" s="1"/>
  <c r="AU497" i="4" s="1"/>
  <c r="AV497" i="4" s="1"/>
  <c r="AS492" i="4"/>
  <c r="AT492" i="4" s="1"/>
  <c r="AU492" i="4" s="1"/>
  <c r="AV492" i="4" s="1"/>
  <c r="AS495" i="4"/>
  <c r="AT495" i="4" s="1"/>
  <c r="AU495" i="4" s="1"/>
  <c r="AV495" i="4" s="1"/>
  <c r="AS889" i="4"/>
  <c r="AT889" i="4" s="1"/>
  <c r="AU889" i="4" s="1"/>
  <c r="AV889" i="4" s="1"/>
  <c r="AS886" i="4"/>
  <c r="AT886" i="4" s="1"/>
  <c r="AU886" i="4" s="1"/>
  <c r="AV886" i="4" s="1"/>
  <c r="AS880" i="4"/>
  <c r="AT880" i="4" s="1"/>
  <c r="AU880" i="4" s="1"/>
  <c r="AV880" i="4" s="1"/>
  <c r="AS876" i="4"/>
  <c r="AT876" i="4" s="1"/>
  <c r="AU876" i="4" s="1"/>
  <c r="AV876" i="4" s="1"/>
  <c r="AS872" i="4"/>
  <c r="AT872" i="4" s="1"/>
  <c r="AU872" i="4" s="1"/>
  <c r="AV872" i="4" s="1"/>
  <c r="AS868" i="4"/>
  <c r="AT868" i="4" s="1"/>
  <c r="AU868" i="4" s="1"/>
  <c r="AV868" i="4" s="1"/>
  <c r="AS864" i="4"/>
  <c r="AT864" i="4" s="1"/>
  <c r="AU864" i="4" s="1"/>
  <c r="AV864" i="4" s="1"/>
  <c r="AS860" i="4"/>
  <c r="AT860" i="4" s="1"/>
  <c r="AU860" i="4" s="1"/>
  <c r="AV860" i="4" s="1"/>
  <c r="AS856" i="4"/>
  <c r="AT856" i="4" s="1"/>
  <c r="AU856" i="4" s="1"/>
  <c r="AV856" i="4" s="1"/>
  <c r="AS854" i="4"/>
  <c r="AT854" i="4" s="1"/>
  <c r="AU854" i="4" s="1"/>
  <c r="AV854" i="4" s="1"/>
  <c r="AS851" i="4"/>
  <c r="AT851" i="4" s="1"/>
  <c r="AU851" i="4" s="1"/>
  <c r="AV851" i="4" s="1"/>
  <c r="AS847" i="4"/>
  <c r="AT847" i="4" s="1"/>
  <c r="AU847" i="4" s="1"/>
  <c r="AV847" i="4" s="1"/>
  <c r="AS843" i="4"/>
  <c r="AT843" i="4" s="1"/>
  <c r="AU843" i="4" s="1"/>
  <c r="AV843" i="4" s="1"/>
  <c r="AS832" i="4"/>
  <c r="AT832" i="4" s="1"/>
  <c r="AU832" i="4" s="1"/>
  <c r="AV832" i="4" s="1"/>
  <c r="AS828" i="4"/>
  <c r="AT828" i="4" s="1"/>
  <c r="AU828" i="4" s="1"/>
  <c r="AV828" i="4" s="1"/>
  <c r="AS822" i="4"/>
  <c r="AT822" i="4" s="1"/>
  <c r="AU822" i="4" s="1"/>
  <c r="AV822" i="4" s="1"/>
  <c r="AS818" i="4"/>
  <c r="AT818" i="4" s="1"/>
  <c r="AU818" i="4" s="1"/>
  <c r="AV818" i="4" s="1"/>
  <c r="AS814" i="4"/>
  <c r="AT814" i="4" s="1"/>
  <c r="AU814" i="4" s="1"/>
  <c r="AV814" i="4" s="1"/>
  <c r="AS810" i="4"/>
  <c r="AT810" i="4" s="1"/>
  <c r="AU810" i="4" s="1"/>
  <c r="AV810" i="4" s="1"/>
  <c r="AS77" i="4"/>
  <c r="AT77" i="4" s="1"/>
  <c r="AU77" i="4" s="1"/>
  <c r="AV77" i="4" s="1"/>
  <c r="AS804" i="4"/>
  <c r="AT804" i="4" s="1"/>
  <c r="AU804" i="4" s="1"/>
  <c r="AV804" i="4" s="1"/>
  <c r="AS800" i="4"/>
  <c r="AT800" i="4" s="1"/>
  <c r="AU800" i="4" s="1"/>
  <c r="AV800" i="4" s="1"/>
  <c r="AS795" i="4"/>
  <c r="AT795" i="4" s="1"/>
  <c r="AU795" i="4" s="1"/>
  <c r="AV795" i="4" s="1"/>
  <c r="AS791" i="4"/>
  <c r="AT791" i="4" s="1"/>
  <c r="AU791" i="4" s="1"/>
  <c r="AV791" i="4" s="1"/>
  <c r="AS787" i="4"/>
  <c r="AT787" i="4" s="1"/>
  <c r="AU787" i="4" s="1"/>
  <c r="AV787" i="4" s="1"/>
  <c r="AS783" i="4"/>
  <c r="AT783" i="4" s="1"/>
  <c r="AU783" i="4" s="1"/>
  <c r="AV783" i="4" s="1"/>
  <c r="AS780" i="4"/>
  <c r="AT780" i="4" s="1"/>
  <c r="AU780" i="4" s="1"/>
  <c r="AV780" i="4" s="1"/>
  <c r="AS776" i="4"/>
  <c r="AT776" i="4" s="1"/>
  <c r="AU776" i="4" s="1"/>
  <c r="AV776" i="4" s="1"/>
  <c r="AS772" i="4"/>
  <c r="AT772" i="4" s="1"/>
  <c r="AU772" i="4" s="1"/>
  <c r="AV772" i="4" s="1"/>
  <c r="AS767" i="4"/>
  <c r="AT767" i="4" s="1"/>
  <c r="AU767" i="4" s="1"/>
  <c r="AV767" i="4" s="1"/>
  <c r="AS763" i="4"/>
  <c r="AT763" i="4" s="1"/>
  <c r="AU763" i="4" s="1"/>
  <c r="AV763" i="4" s="1"/>
  <c r="AS759" i="4"/>
  <c r="AT759" i="4" s="1"/>
  <c r="AU759" i="4" s="1"/>
  <c r="AV759" i="4" s="1"/>
  <c r="AS754" i="4"/>
  <c r="AT754" i="4" s="1"/>
  <c r="AU754" i="4" s="1"/>
  <c r="AV754" i="4" s="1"/>
  <c r="AS751" i="4"/>
  <c r="AT751" i="4" s="1"/>
  <c r="AU751" i="4" s="1"/>
  <c r="AV751" i="4" s="1"/>
  <c r="AS747" i="4"/>
  <c r="AT747" i="4" s="1"/>
  <c r="AU747" i="4" s="1"/>
  <c r="AV747" i="4" s="1"/>
  <c r="AS742" i="4"/>
  <c r="AT742" i="4" s="1"/>
  <c r="AU742" i="4" s="1"/>
  <c r="AV742" i="4" s="1"/>
  <c r="AS739" i="4"/>
  <c r="AT739" i="4" s="1"/>
  <c r="AU739" i="4" s="1"/>
  <c r="AV739" i="4" s="1"/>
  <c r="AS732" i="4"/>
  <c r="AT732" i="4" s="1"/>
  <c r="AU732" i="4" s="1"/>
  <c r="AV732" i="4" s="1"/>
  <c r="AS728" i="4"/>
  <c r="AT728" i="4" s="1"/>
  <c r="AU728" i="4" s="1"/>
  <c r="AV728" i="4" s="1"/>
  <c r="AS724" i="4"/>
  <c r="AT724" i="4" s="1"/>
  <c r="AU724" i="4" s="1"/>
  <c r="AV724" i="4" s="1"/>
  <c r="AS720" i="4"/>
  <c r="AT720" i="4" s="1"/>
  <c r="AU720" i="4" s="1"/>
  <c r="AV720" i="4" s="1"/>
  <c r="AS716" i="4"/>
  <c r="AT716" i="4" s="1"/>
  <c r="AU716" i="4" s="1"/>
  <c r="AV716" i="4" s="1"/>
  <c r="AS711" i="4"/>
  <c r="AT711" i="4" s="1"/>
  <c r="AU711" i="4" s="1"/>
  <c r="AV711" i="4" s="1"/>
  <c r="AS704" i="4"/>
  <c r="AT704" i="4" s="1"/>
  <c r="AU704" i="4" s="1"/>
  <c r="AV704" i="4" s="1"/>
  <c r="AS700" i="4"/>
  <c r="AT700" i="4" s="1"/>
  <c r="AU700" i="4" s="1"/>
  <c r="AV700" i="4" s="1"/>
  <c r="AS695" i="4"/>
  <c r="AT695" i="4" s="1"/>
  <c r="AU695" i="4" s="1"/>
  <c r="AV695" i="4" s="1"/>
  <c r="AS690" i="4"/>
  <c r="AT690" i="4" s="1"/>
  <c r="AU690" i="4" s="1"/>
  <c r="AV690" i="4" s="1"/>
  <c r="AS687" i="4"/>
  <c r="AT687" i="4" s="1"/>
  <c r="AU687" i="4" s="1"/>
  <c r="AV687" i="4" s="1"/>
  <c r="AS683" i="4"/>
  <c r="AT683" i="4" s="1"/>
  <c r="AU683" i="4" s="1"/>
  <c r="AV683" i="4" s="1"/>
  <c r="AS679" i="4"/>
  <c r="AT679" i="4" s="1"/>
  <c r="AU679" i="4" s="1"/>
  <c r="AV679" i="4" s="1"/>
  <c r="AS675" i="4"/>
  <c r="AT675" i="4" s="1"/>
  <c r="AU675" i="4" s="1"/>
  <c r="AV675" i="4" s="1"/>
  <c r="AS671" i="4"/>
  <c r="AT671" i="4" s="1"/>
  <c r="AU671" i="4" s="1"/>
  <c r="AV671" i="4" s="1"/>
  <c r="AS667" i="4"/>
  <c r="AT667" i="4" s="1"/>
  <c r="AU667" i="4" s="1"/>
  <c r="AV667" i="4" s="1"/>
  <c r="AS663" i="4"/>
  <c r="AT663" i="4" s="1"/>
  <c r="AU663" i="4" s="1"/>
  <c r="AV663" i="4" s="1"/>
  <c r="AS658" i="4"/>
  <c r="AT658" i="4" s="1"/>
  <c r="AU658" i="4" s="1"/>
  <c r="AV658" i="4" s="1"/>
  <c r="AS654" i="4"/>
  <c r="AT654" i="4" s="1"/>
  <c r="AU654" i="4" s="1"/>
  <c r="AV654" i="4" s="1"/>
  <c r="AS650" i="4"/>
  <c r="AT650" i="4" s="1"/>
  <c r="AU650" i="4" s="1"/>
  <c r="AV650" i="4" s="1"/>
  <c r="AS646" i="4"/>
  <c r="AT646" i="4" s="1"/>
  <c r="AU646" i="4" s="1"/>
  <c r="AV646" i="4" s="1"/>
  <c r="AS642" i="4"/>
  <c r="AT642" i="4" s="1"/>
  <c r="AU642" i="4" s="1"/>
  <c r="AV642" i="4" s="1"/>
  <c r="AS638" i="4"/>
  <c r="AT638" i="4" s="1"/>
  <c r="AU638" i="4" s="1"/>
  <c r="AV638" i="4" s="1"/>
  <c r="AS634" i="4"/>
  <c r="AT634" i="4" s="1"/>
  <c r="AU634" i="4" s="1"/>
  <c r="AV634" i="4" s="1"/>
  <c r="AS630" i="4"/>
  <c r="AT630" i="4" s="1"/>
  <c r="AU630" i="4" s="1"/>
  <c r="AV630" i="4" s="1"/>
  <c r="AS626" i="4"/>
  <c r="AT626" i="4" s="1"/>
  <c r="AU626" i="4" s="1"/>
  <c r="AV626" i="4" s="1"/>
  <c r="AS622" i="4"/>
  <c r="AT622" i="4" s="1"/>
  <c r="AU622" i="4" s="1"/>
  <c r="AV622" i="4" s="1"/>
  <c r="AS619" i="4"/>
  <c r="AT619" i="4" s="1"/>
  <c r="AU619" i="4" s="1"/>
  <c r="AV619" i="4" s="1"/>
  <c r="AS612" i="4"/>
  <c r="AT612" i="4" s="1"/>
  <c r="AU612" i="4" s="1"/>
  <c r="AV612" i="4" s="1"/>
  <c r="AS608" i="4"/>
  <c r="AT608" i="4" s="1"/>
  <c r="AU608" i="4" s="1"/>
  <c r="AV608" i="4" s="1"/>
  <c r="AS604" i="4"/>
  <c r="AT604" i="4" s="1"/>
  <c r="AU604" i="4" s="1"/>
  <c r="AV604" i="4" s="1"/>
  <c r="AS600" i="4"/>
  <c r="AT600" i="4" s="1"/>
  <c r="AU600" i="4" s="1"/>
  <c r="AV600" i="4" s="1"/>
  <c r="AS598" i="4"/>
  <c r="AT598" i="4" s="1"/>
  <c r="AU598" i="4" s="1"/>
  <c r="AV598" i="4" s="1"/>
  <c r="AS594" i="4"/>
  <c r="AT594" i="4" s="1"/>
  <c r="AU594" i="4" s="1"/>
  <c r="AV594" i="4" s="1"/>
  <c r="AS589" i="4"/>
  <c r="AT589" i="4" s="1"/>
  <c r="AU589" i="4" s="1"/>
  <c r="AV589" i="4" s="1"/>
  <c r="AS586" i="4"/>
  <c r="AT586" i="4" s="1"/>
  <c r="AU586" i="4" s="1"/>
  <c r="AV586" i="4" s="1"/>
  <c r="AS582" i="4"/>
  <c r="AT582" i="4" s="1"/>
  <c r="AU582" i="4" s="1"/>
  <c r="AV582" i="4" s="1"/>
  <c r="AS578" i="4"/>
  <c r="AT578" i="4" s="1"/>
  <c r="AU578" i="4" s="1"/>
  <c r="AV578" i="4" s="1"/>
  <c r="AS573" i="4"/>
  <c r="AT573" i="4" s="1"/>
  <c r="AU573" i="4" s="1"/>
  <c r="AV573" i="4" s="1"/>
  <c r="AS569" i="4"/>
  <c r="AT569" i="4" s="1"/>
  <c r="AU569" i="4" s="1"/>
  <c r="AV569" i="4" s="1"/>
  <c r="AS565" i="4"/>
  <c r="AT565" i="4" s="1"/>
  <c r="AU565" i="4" s="1"/>
  <c r="AV565" i="4" s="1"/>
  <c r="AS557" i="4"/>
  <c r="AT557" i="4" s="1"/>
  <c r="AU557" i="4" s="1"/>
  <c r="AV557" i="4" s="1"/>
  <c r="AS553" i="4"/>
  <c r="AT553" i="4" s="1"/>
  <c r="AU553" i="4" s="1"/>
  <c r="AV553" i="4" s="1"/>
  <c r="AS549" i="4"/>
  <c r="AT549" i="4" s="1"/>
  <c r="AU549" i="4" s="1"/>
  <c r="AV549" i="4" s="1"/>
  <c r="AS545" i="4"/>
  <c r="AT545" i="4" s="1"/>
  <c r="AU545" i="4" s="1"/>
  <c r="AV545" i="4" s="1"/>
  <c r="AS540" i="4"/>
  <c r="AT540" i="4" s="1"/>
  <c r="AU540" i="4" s="1"/>
  <c r="AV540" i="4" s="1"/>
  <c r="AS534" i="4"/>
  <c r="AT534" i="4" s="1"/>
  <c r="AU534" i="4" s="1"/>
  <c r="AV534" i="4" s="1"/>
  <c r="AS530" i="4"/>
  <c r="AS526" i="4"/>
  <c r="AS523" i="4"/>
  <c r="AT523" i="4" s="1"/>
  <c r="AU523" i="4" s="1"/>
  <c r="AV523" i="4" s="1"/>
  <c r="AS519" i="4"/>
  <c r="AT519" i="4" s="1"/>
  <c r="AU519" i="4" s="1"/>
  <c r="AV519" i="4" s="1"/>
  <c r="AS516" i="4"/>
  <c r="AT516" i="4" s="1"/>
  <c r="AU516" i="4" s="1"/>
  <c r="AV516" i="4" s="1"/>
  <c r="AS511" i="4"/>
  <c r="AT511" i="4" s="1"/>
  <c r="AU511" i="4" s="1"/>
  <c r="AV511" i="4" s="1"/>
  <c r="AS507" i="4"/>
  <c r="AT507" i="4" s="1"/>
  <c r="AU507" i="4" s="1"/>
  <c r="AV507" i="4" s="1"/>
  <c r="AS503" i="4"/>
  <c r="AT503" i="4" s="1"/>
  <c r="AU503" i="4" s="1"/>
  <c r="AV503" i="4" s="1"/>
  <c r="AS499" i="4"/>
  <c r="AT499" i="4" s="1"/>
  <c r="AU499" i="4" s="1"/>
  <c r="AV499" i="4" s="1"/>
  <c r="AS496" i="4"/>
  <c r="AT496" i="4" s="1"/>
  <c r="AU496" i="4" s="1"/>
  <c r="AV496" i="4" s="1"/>
  <c r="AS491" i="4"/>
  <c r="AT491" i="4" s="1"/>
  <c r="AU491" i="4" s="1"/>
  <c r="AV491" i="4" s="1"/>
  <c r="AS488" i="4"/>
  <c r="AT488" i="4" s="1"/>
  <c r="AU488" i="4" s="1"/>
  <c r="AV488" i="4" s="1"/>
  <c r="AS485" i="4"/>
  <c r="AT485" i="4" s="1"/>
  <c r="AU485" i="4" s="1"/>
  <c r="AV485" i="4" s="1"/>
  <c r="AS482" i="4"/>
  <c r="AT482" i="4" s="1"/>
  <c r="AU482" i="4" s="1"/>
  <c r="AV482" i="4" s="1"/>
  <c r="AS478" i="4"/>
  <c r="AT478" i="4" s="1"/>
  <c r="AU478" i="4" s="1"/>
  <c r="AV478" i="4" s="1"/>
  <c r="AS469" i="4"/>
  <c r="AT469" i="4" s="1"/>
  <c r="AU469" i="4" s="1"/>
  <c r="AV469" i="4" s="1"/>
  <c r="AS463" i="4"/>
  <c r="AT463" i="4" s="1"/>
  <c r="AU463" i="4" s="1"/>
  <c r="AV463" i="4" s="1"/>
  <c r="AS459" i="4"/>
  <c r="AT459" i="4" s="1"/>
  <c r="AU459" i="4" s="1"/>
  <c r="AV459" i="4" s="1"/>
  <c r="AS450" i="4"/>
  <c r="AT450" i="4" s="1"/>
  <c r="AU450" i="4" s="1"/>
  <c r="AV450" i="4" s="1"/>
  <c r="AS446" i="4"/>
  <c r="AT446" i="4" s="1"/>
  <c r="AU446" i="4" s="1"/>
  <c r="AV446" i="4" s="1"/>
  <c r="AS442" i="4"/>
  <c r="AT442" i="4" s="1"/>
  <c r="AU442" i="4" s="1"/>
  <c r="AV442" i="4" s="1"/>
  <c r="AS435" i="4"/>
  <c r="AT435" i="4" s="1"/>
  <c r="AU435" i="4" s="1"/>
  <c r="AV435" i="4" s="1"/>
  <c r="AS431" i="4"/>
  <c r="AT431" i="4" s="1"/>
  <c r="AU431" i="4" s="1"/>
  <c r="AV431" i="4" s="1"/>
  <c r="AS427" i="4"/>
  <c r="AT427" i="4" s="1"/>
  <c r="AU427" i="4" s="1"/>
  <c r="AV427" i="4" s="1"/>
  <c r="AS419" i="4"/>
  <c r="AT419" i="4" s="1"/>
  <c r="AU419" i="4" s="1"/>
  <c r="AV419" i="4" s="1"/>
  <c r="AS412" i="4"/>
  <c r="AT412" i="4" s="1"/>
  <c r="AU412" i="4" s="1"/>
  <c r="AV412" i="4" s="1"/>
  <c r="AS402" i="4"/>
  <c r="AT402" i="4" s="1"/>
  <c r="AU402" i="4" s="1"/>
  <c r="AV402" i="4" s="1"/>
  <c r="AS394" i="4"/>
  <c r="AT394" i="4" s="1"/>
  <c r="AU394" i="4" s="1"/>
  <c r="AV394" i="4" s="1"/>
  <c r="AS390" i="4"/>
  <c r="AT390" i="4" s="1"/>
  <c r="AU390" i="4" s="1"/>
  <c r="AV390" i="4" s="1"/>
  <c r="AS464" i="4"/>
  <c r="AT464" i="4" s="1"/>
  <c r="AU464" i="4" s="1"/>
  <c r="AV464" i="4" s="1"/>
  <c r="AS383" i="4"/>
  <c r="AT383" i="4" s="1"/>
  <c r="AU383" i="4" s="1"/>
  <c r="AV383" i="4" s="1"/>
  <c r="AS379" i="4"/>
  <c r="AT379" i="4" s="1"/>
  <c r="AU379" i="4" s="1"/>
  <c r="AV379" i="4" s="1"/>
  <c r="AS375" i="4"/>
  <c r="AT375" i="4" s="1"/>
  <c r="AU375" i="4" s="1"/>
  <c r="AV375" i="4" s="1"/>
  <c r="AS370" i="4"/>
  <c r="AT370" i="4" s="1"/>
  <c r="AU370" i="4" s="1"/>
  <c r="AV370" i="4" s="1"/>
  <c r="AS366" i="4"/>
  <c r="AT366" i="4" s="1"/>
  <c r="AU366" i="4" s="1"/>
  <c r="AV366" i="4" s="1"/>
  <c r="AS361" i="4"/>
  <c r="AT361" i="4" s="1"/>
  <c r="AU361" i="4" s="1"/>
  <c r="AV361" i="4" s="1"/>
  <c r="AS357" i="4"/>
  <c r="AT357" i="4" s="1"/>
  <c r="AU357" i="4" s="1"/>
  <c r="AV357" i="4" s="1"/>
  <c r="AS354" i="4"/>
  <c r="AT354" i="4" s="1"/>
  <c r="AU354" i="4" s="1"/>
  <c r="AV354" i="4" s="1"/>
  <c r="AS349" i="4"/>
  <c r="AT349" i="4" s="1"/>
  <c r="AU349" i="4" s="1"/>
  <c r="AV349" i="4" s="1"/>
  <c r="AS345" i="4"/>
  <c r="AT345" i="4" s="1"/>
  <c r="AU345" i="4" s="1"/>
  <c r="AV345" i="4" s="1"/>
  <c r="AS342" i="4"/>
  <c r="AT342" i="4" s="1"/>
  <c r="AU342" i="4" s="1"/>
  <c r="AV342" i="4" s="1"/>
  <c r="AS333" i="4"/>
  <c r="AT333" i="4" s="1"/>
  <c r="AU333" i="4" s="1"/>
  <c r="AV333" i="4" s="1"/>
  <c r="AS330" i="4"/>
  <c r="AT330" i="4" s="1"/>
  <c r="AU330" i="4" s="1"/>
  <c r="AV330" i="4" s="1"/>
  <c r="AS326" i="4"/>
  <c r="AT326" i="4" s="1"/>
  <c r="AU326" i="4" s="1"/>
  <c r="AV326" i="4" s="1"/>
  <c r="AS320" i="4"/>
  <c r="AT320" i="4" s="1"/>
  <c r="AU320" i="4" s="1"/>
  <c r="AV320" i="4" s="1"/>
  <c r="AS317" i="4"/>
  <c r="AT317" i="4" s="1"/>
  <c r="AU317" i="4" s="1"/>
  <c r="AV317" i="4" s="1"/>
  <c r="AS313" i="4"/>
  <c r="AT313" i="4" s="1"/>
  <c r="AU313" i="4" s="1"/>
  <c r="AV313" i="4" s="1"/>
  <c r="AS310" i="4"/>
  <c r="AT310" i="4" s="1"/>
  <c r="AU310" i="4" s="1"/>
  <c r="AV310" i="4" s="1"/>
  <c r="AS306" i="4"/>
  <c r="AT306" i="4" s="1"/>
  <c r="AU306" i="4" s="1"/>
  <c r="AV306" i="4" s="1"/>
  <c r="AS303" i="4"/>
  <c r="AT303" i="4" s="1"/>
  <c r="AU303" i="4" s="1"/>
  <c r="AV303" i="4" s="1"/>
  <c r="AS299" i="4"/>
  <c r="AT299" i="4" s="1"/>
  <c r="AU299" i="4" s="1"/>
  <c r="AV299" i="4" s="1"/>
  <c r="AS296" i="4"/>
  <c r="AT296" i="4" s="1"/>
  <c r="AU296" i="4" s="1"/>
  <c r="AV296" i="4" s="1"/>
  <c r="AS293" i="4"/>
  <c r="AT293" i="4" s="1"/>
  <c r="AU293" i="4" s="1"/>
  <c r="AV293" i="4" s="1"/>
  <c r="AS289" i="4"/>
  <c r="AT289" i="4" s="1"/>
  <c r="AU289" i="4" s="1"/>
  <c r="AV289" i="4" s="1"/>
  <c r="AS285" i="4"/>
  <c r="AT285" i="4" s="1"/>
  <c r="AU285" i="4" s="1"/>
  <c r="AV285" i="4" s="1"/>
  <c r="AS282" i="4"/>
  <c r="AT282" i="4" s="1"/>
  <c r="AU282" i="4" s="1"/>
  <c r="AV282" i="4" s="1"/>
  <c r="AS278" i="4"/>
  <c r="AT278" i="4" s="1"/>
  <c r="AU278" i="4" s="1"/>
  <c r="AV278" i="4" s="1"/>
  <c r="AS273" i="4"/>
  <c r="AT273" i="4" s="1"/>
  <c r="AU273" i="4" s="1"/>
  <c r="AV273" i="4" s="1"/>
  <c r="AS269" i="4"/>
  <c r="AT269" i="4" s="1"/>
  <c r="AU269" i="4" s="1"/>
  <c r="AV269" i="4" s="1"/>
  <c r="AS266" i="4"/>
  <c r="AT266" i="4" s="1"/>
  <c r="AU266" i="4" s="1"/>
  <c r="AV266" i="4" s="1"/>
  <c r="AS257" i="4"/>
  <c r="AT257" i="4" s="1"/>
  <c r="AU257" i="4" s="1"/>
  <c r="AV257" i="4" s="1"/>
  <c r="AS253" i="4"/>
  <c r="AT253" i="4" s="1"/>
  <c r="AU253" i="4" s="1"/>
  <c r="AV253" i="4" s="1"/>
  <c r="AS249" i="4"/>
  <c r="AT249" i="4" s="1"/>
  <c r="AU249" i="4" s="1"/>
  <c r="AV249" i="4" s="1"/>
  <c r="AS242" i="4"/>
  <c r="AT242" i="4" s="1"/>
  <c r="AU242" i="4" s="1"/>
  <c r="AV242" i="4" s="1"/>
  <c r="AS238" i="4"/>
  <c r="AT238" i="4" s="1"/>
  <c r="AU238" i="4" s="1"/>
  <c r="AV238" i="4" s="1"/>
  <c r="AS235" i="4"/>
  <c r="AT235" i="4" s="1"/>
  <c r="AU235" i="4" s="1"/>
  <c r="AV235" i="4" s="1"/>
  <c r="AS230" i="4"/>
  <c r="AT230" i="4" s="1"/>
  <c r="AU230" i="4" s="1"/>
  <c r="AV230" i="4" s="1"/>
  <c r="AS224" i="4"/>
  <c r="AT224" i="4" s="1"/>
  <c r="AU224" i="4" s="1"/>
  <c r="AV224" i="4" s="1"/>
  <c r="AS219" i="4"/>
  <c r="AT219" i="4" s="1"/>
  <c r="AU219" i="4" s="1"/>
  <c r="AV219" i="4" s="1"/>
  <c r="AS215" i="4"/>
  <c r="AT215" i="4" s="1"/>
  <c r="AU215" i="4" s="1"/>
  <c r="AV215" i="4" s="1"/>
  <c r="AS208" i="4"/>
  <c r="AT208" i="4" s="1"/>
  <c r="AU208" i="4" s="1"/>
  <c r="AV208" i="4" s="1"/>
  <c r="AS204" i="4"/>
  <c r="AT204" i="4" s="1"/>
  <c r="AU204" i="4" s="1"/>
  <c r="AV204" i="4" s="1"/>
  <c r="AS200" i="4"/>
  <c r="AT200" i="4" s="1"/>
  <c r="AU200" i="4" s="1"/>
  <c r="AV200" i="4" s="1"/>
  <c r="AS193" i="4"/>
  <c r="AT193" i="4" s="1"/>
  <c r="AU193" i="4" s="1"/>
  <c r="AV193" i="4" s="1"/>
  <c r="AS189" i="4"/>
  <c r="AT189" i="4" s="1"/>
  <c r="AU189" i="4" s="1"/>
  <c r="AV189" i="4" s="1"/>
  <c r="AS185" i="4"/>
  <c r="AT185" i="4" s="1"/>
  <c r="AU185" i="4" s="1"/>
  <c r="AV185" i="4" s="1"/>
  <c r="AS182" i="4"/>
  <c r="AT182" i="4" s="1"/>
  <c r="AU182" i="4" s="1"/>
  <c r="AV182" i="4" s="1"/>
  <c r="AS179" i="4"/>
  <c r="AT179" i="4" s="1"/>
  <c r="AU179" i="4" s="1"/>
  <c r="AV179" i="4" s="1"/>
  <c r="AS175" i="4"/>
  <c r="AT175" i="4" s="1"/>
  <c r="AU175" i="4" s="1"/>
  <c r="AV175" i="4" s="1"/>
  <c r="AS172" i="4"/>
  <c r="AT172" i="4" s="1"/>
  <c r="AU172" i="4" s="1"/>
  <c r="AV172" i="4" s="1"/>
  <c r="AS164" i="4"/>
  <c r="AT164" i="4" s="1"/>
  <c r="AU164" i="4" s="1"/>
  <c r="AV164" i="4" s="1"/>
  <c r="AS159" i="4"/>
  <c r="AT159" i="4" s="1"/>
  <c r="AU159" i="4" s="1"/>
  <c r="AV159" i="4" s="1"/>
  <c r="AS153" i="4"/>
  <c r="AT153" i="4" s="1"/>
  <c r="AU153" i="4" s="1"/>
  <c r="AV153" i="4" s="1"/>
  <c r="AS149" i="4"/>
  <c r="AT149" i="4" s="1"/>
  <c r="AU149" i="4" s="1"/>
  <c r="AV149" i="4" s="1"/>
  <c r="AS146" i="4"/>
  <c r="AT146" i="4" s="1"/>
  <c r="AU146" i="4" s="1"/>
  <c r="AV146" i="4" s="1"/>
  <c r="AS142" i="4"/>
  <c r="AT142" i="4" s="1"/>
  <c r="AU142" i="4" s="1"/>
  <c r="AV142" i="4" s="1"/>
  <c r="AS137" i="4"/>
  <c r="AT137" i="4" s="1"/>
  <c r="AU137" i="4" s="1"/>
  <c r="AV137" i="4" s="1"/>
  <c r="AS133" i="4"/>
  <c r="AT133" i="4" s="1"/>
  <c r="AU133" i="4" s="1"/>
  <c r="AV133" i="4" s="1"/>
  <c r="AS129" i="4"/>
  <c r="AT129" i="4" s="1"/>
  <c r="AU129" i="4" s="1"/>
  <c r="AV129" i="4" s="1"/>
  <c r="AS126" i="4"/>
  <c r="AT126" i="4" s="1"/>
  <c r="AU126" i="4" s="1"/>
  <c r="AV126" i="4" s="1"/>
  <c r="AS122" i="4"/>
  <c r="AT122" i="4" s="1"/>
  <c r="AU122" i="4" s="1"/>
  <c r="AV122" i="4" s="1"/>
  <c r="AS118" i="4"/>
  <c r="AT118" i="4" s="1"/>
  <c r="AU118" i="4" s="1"/>
  <c r="AV118" i="4" s="1"/>
  <c r="AS114" i="4"/>
  <c r="AT114" i="4" s="1"/>
  <c r="AU114" i="4" s="1"/>
  <c r="AV114" i="4" s="1"/>
  <c r="AS109" i="4"/>
  <c r="AT109" i="4" s="1"/>
  <c r="AU109" i="4" s="1"/>
  <c r="AV109" i="4" s="1"/>
  <c r="AS106" i="4"/>
  <c r="AT106" i="4" s="1"/>
  <c r="AU106" i="4" s="1"/>
  <c r="AV106" i="4" s="1"/>
  <c r="AS102" i="4"/>
  <c r="AT102" i="4" s="1"/>
  <c r="AU102" i="4" s="1"/>
  <c r="AV102" i="4" s="1"/>
  <c r="AS97" i="4"/>
  <c r="AT97" i="4" s="1"/>
  <c r="AU97" i="4" s="1"/>
  <c r="AV97" i="4" s="1"/>
  <c r="AS93" i="4"/>
  <c r="AT93" i="4" s="1"/>
  <c r="AU93" i="4" s="1"/>
  <c r="AV93" i="4" s="1"/>
  <c r="AS89" i="4"/>
  <c r="AT89" i="4" s="1"/>
  <c r="AU89" i="4" s="1"/>
  <c r="AV89" i="4" s="1"/>
  <c r="AS85" i="4"/>
  <c r="AT85" i="4" s="1"/>
  <c r="AU85" i="4" s="1"/>
  <c r="AV85" i="4" s="1"/>
  <c r="AS81" i="4"/>
  <c r="AT81" i="4" s="1"/>
  <c r="AU81" i="4" s="1"/>
  <c r="AV81" i="4" s="1"/>
  <c r="AS76" i="4"/>
  <c r="AS72" i="4"/>
  <c r="AT72" i="4" s="1"/>
  <c r="AU72" i="4" s="1"/>
  <c r="AV72" i="4" s="1"/>
  <c r="AS68" i="4"/>
  <c r="AT68" i="4" s="1"/>
  <c r="AU68" i="4" s="1"/>
  <c r="AV68" i="4" s="1"/>
  <c r="AS64" i="4"/>
  <c r="AT64" i="4" s="1"/>
  <c r="AU64" i="4" s="1"/>
  <c r="AV64" i="4" s="1"/>
  <c r="AS60" i="4"/>
  <c r="AT60" i="4" s="1"/>
  <c r="AU60" i="4" s="1"/>
  <c r="AV60" i="4" s="1"/>
  <c r="AS53" i="4"/>
  <c r="AT53" i="4" s="1"/>
  <c r="AU53" i="4" s="1"/>
  <c r="AV53" i="4" s="1"/>
  <c r="AS49" i="4"/>
  <c r="AT49" i="4" s="1"/>
  <c r="AU49" i="4" s="1"/>
  <c r="AV49" i="4" s="1"/>
  <c r="AS45" i="4"/>
  <c r="AT45" i="4" s="1"/>
  <c r="AU45" i="4" s="1"/>
  <c r="AV45" i="4" s="1"/>
  <c r="AS40" i="4"/>
  <c r="AT40" i="4" s="1"/>
  <c r="AU40" i="4" s="1"/>
  <c r="AV40" i="4" s="1"/>
  <c r="AS36" i="4"/>
  <c r="AT36" i="4" s="1"/>
  <c r="AU36" i="4" s="1"/>
  <c r="AV36" i="4" s="1"/>
  <c r="AS29" i="4"/>
  <c r="AT29" i="4" s="1"/>
  <c r="AU29" i="4" s="1"/>
  <c r="AV29" i="4" s="1"/>
  <c r="AS26" i="4"/>
  <c r="AS17" i="4"/>
  <c r="AS13" i="4"/>
  <c r="AT13" i="4" s="1"/>
  <c r="AU13" i="4" s="1"/>
  <c r="AV13" i="4" s="1"/>
  <c r="AS10" i="4"/>
  <c r="AT10" i="4" s="1"/>
  <c r="AU10" i="4" s="1"/>
  <c r="AV10" i="4" s="1"/>
  <c r="AS473" i="4"/>
  <c r="AT473" i="4" s="1"/>
  <c r="AU473" i="4" s="1"/>
  <c r="AV473" i="4" s="1"/>
  <c r="AS476" i="4"/>
  <c r="AT476" i="4" s="1"/>
  <c r="AU476" i="4" s="1"/>
  <c r="AV476" i="4" s="1"/>
  <c r="AS472" i="4"/>
  <c r="AT472" i="4" s="1"/>
  <c r="AU472" i="4" s="1"/>
  <c r="AV472" i="4" s="1"/>
  <c r="AW462" i="4"/>
  <c r="AX462" i="4" s="1"/>
  <c r="AS458" i="4"/>
  <c r="AT458" i="4" s="1"/>
  <c r="AU458" i="4" s="1"/>
  <c r="AV458" i="4" s="1"/>
  <c r="AS453" i="4"/>
  <c r="AT453" i="4" s="1"/>
  <c r="AU453" i="4" s="1"/>
  <c r="AV453" i="4" s="1"/>
  <c r="AS449" i="4"/>
  <c r="AT449" i="4" s="1"/>
  <c r="AU449" i="4" s="1"/>
  <c r="AV449" i="4" s="1"/>
  <c r="AS438" i="4"/>
  <c r="AT438" i="4" s="1"/>
  <c r="AU438" i="4" s="1"/>
  <c r="AV438" i="4" s="1"/>
  <c r="AS434" i="4"/>
  <c r="AT434" i="4" s="1"/>
  <c r="AU434" i="4" s="1"/>
  <c r="AV434" i="4" s="1"/>
  <c r="AS426" i="4"/>
  <c r="AT426" i="4" s="1"/>
  <c r="AU426" i="4" s="1"/>
  <c r="AV426" i="4" s="1"/>
  <c r="AW426" i="4" s="1"/>
  <c r="AX426" i="4" s="1"/>
  <c r="AS422" i="4"/>
  <c r="AT422" i="4" s="1"/>
  <c r="AU422" i="4" s="1"/>
  <c r="AV422" i="4" s="1"/>
  <c r="AS418" i="4"/>
  <c r="AT418" i="4" s="1"/>
  <c r="AU418" i="4" s="1"/>
  <c r="AV418" i="4" s="1"/>
  <c r="AS415" i="4"/>
  <c r="AT415" i="4" s="1"/>
  <c r="AU415" i="4" s="1"/>
  <c r="AV415" i="4" s="1"/>
  <c r="AS410" i="4"/>
  <c r="AT410" i="4" s="1"/>
  <c r="AU410" i="4" s="1"/>
  <c r="AV410" i="4" s="1"/>
  <c r="AS406" i="4"/>
  <c r="AT406" i="4" s="1"/>
  <c r="AU406" i="4" s="1"/>
  <c r="AV406" i="4" s="1"/>
  <c r="AS401" i="4"/>
  <c r="AT401" i="4" s="1"/>
  <c r="AU401" i="4" s="1"/>
  <c r="AV401" i="4" s="1"/>
  <c r="AS397" i="4"/>
  <c r="AT397" i="4" s="1"/>
  <c r="AU397" i="4" s="1"/>
  <c r="AV397" i="4" s="1"/>
  <c r="AS393" i="4"/>
  <c r="AT393" i="4" s="1"/>
  <c r="AU393" i="4" s="1"/>
  <c r="AV393" i="4" s="1"/>
  <c r="AS389" i="4"/>
  <c r="AT389" i="4" s="1"/>
  <c r="AU389" i="4" s="1"/>
  <c r="AV389" i="4" s="1"/>
  <c r="AS386" i="4"/>
  <c r="AT386" i="4" s="1"/>
  <c r="AU386" i="4" s="1"/>
  <c r="AV386" i="4" s="1"/>
  <c r="AS382" i="4"/>
  <c r="AT382" i="4" s="1"/>
  <c r="AU382" i="4" s="1"/>
  <c r="AV382" i="4" s="1"/>
  <c r="AS378" i="4"/>
  <c r="AT378" i="4" s="1"/>
  <c r="AU378" i="4" s="1"/>
  <c r="AV378" i="4" s="1"/>
  <c r="AS374" i="4"/>
  <c r="AT374" i="4" s="1"/>
  <c r="AU374" i="4" s="1"/>
  <c r="AV374" i="4" s="1"/>
  <c r="AS369" i="4"/>
  <c r="AT369" i="4" s="1"/>
  <c r="AU369" i="4" s="1"/>
  <c r="AV369" i="4" s="1"/>
  <c r="AS364" i="4"/>
  <c r="AT364" i="4" s="1"/>
  <c r="AU364" i="4" s="1"/>
  <c r="AV364" i="4" s="1"/>
  <c r="AS360" i="4"/>
  <c r="AT360" i="4" s="1"/>
  <c r="AU360" i="4" s="1"/>
  <c r="AV360" i="4" s="1"/>
  <c r="AS356" i="4"/>
  <c r="AT356" i="4" s="1"/>
  <c r="AU356" i="4" s="1"/>
  <c r="AV356" i="4" s="1"/>
  <c r="AS353" i="4"/>
  <c r="AT353" i="4" s="1"/>
  <c r="AU353" i="4" s="1"/>
  <c r="AV353" i="4" s="1"/>
  <c r="AS348" i="4"/>
  <c r="AT348" i="4" s="1"/>
  <c r="AU348" i="4" s="1"/>
  <c r="AV348" i="4" s="1"/>
  <c r="AS344" i="4"/>
  <c r="AT344" i="4" s="1"/>
  <c r="AU344" i="4" s="1"/>
  <c r="AV344" i="4" s="1"/>
  <c r="AS340" i="4"/>
  <c r="AT340" i="4" s="1"/>
  <c r="AU340" i="4" s="1"/>
  <c r="AV340" i="4" s="1"/>
  <c r="AS336" i="4"/>
  <c r="AT336" i="4" s="1"/>
  <c r="AU336" i="4" s="1"/>
  <c r="AV336" i="4" s="1"/>
  <c r="AS332" i="4"/>
  <c r="AT332" i="4" s="1"/>
  <c r="AU332" i="4" s="1"/>
  <c r="AV332" i="4" s="1"/>
  <c r="AS329" i="4"/>
  <c r="AT329" i="4" s="1"/>
  <c r="AU329" i="4" s="1"/>
  <c r="AV329" i="4" s="1"/>
  <c r="AS325" i="4"/>
  <c r="AT325" i="4" s="1"/>
  <c r="AU325" i="4" s="1"/>
  <c r="AV325" i="4" s="1"/>
  <c r="AS319" i="4"/>
  <c r="AT319" i="4" s="1"/>
  <c r="AU319" i="4" s="1"/>
  <c r="AV319" i="4" s="1"/>
  <c r="AS315" i="4"/>
  <c r="AT315" i="4" s="1"/>
  <c r="AU315" i="4" s="1"/>
  <c r="AV315" i="4" s="1"/>
  <c r="AS309" i="4"/>
  <c r="AT309" i="4" s="1"/>
  <c r="AU309" i="4" s="1"/>
  <c r="AV309" i="4" s="1"/>
  <c r="AS305" i="4"/>
  <c r="AT305" i="4" s="1"/>
  <c r="AU305" i="4" s="1"/>
  <c r="AV305" i="4" s="1"/>
  <c r="AS302" i="4"/>
  <c r="AT302" i="4" s="1"/>
  <c r="AU302" i="4" s="1"/>
  <c r="AV302" i="4" s="1"/>
  <c r="AS298" i="4"/>
  <c r="AT298" i="4" s="1"/>
  <c r="AU298" i="4" s="1"/>
  <c r="AV298" i="4" s="1"/>
  <c r="AS292" i="4"/>
  <c r="AT292" i="4" s="1"/>
  <c r="AU292" i="4" s="1"/>
  <c r="AV292" i="4" s="1"/>
  <c r="AS288" i="4"/>
  <c r="AT288" i="4" s="1"/>
  <c r="AU288" i="4" s="1"/>
  <c r="AV288" i="4" s="1"/>
  <c r="AS281" i="4"/>
  <c r="AT281" i="4" s="1"/>
  <c r="AU281" i="4" s="1"/>
  <c r="AV281" i="4" s="1"/>
  <c r="AS277" i="4"/>
  <c r="AT277" i="4" s="1"/>
  <c r="AU277" i="4" s="1"/>
  <c r="AV277" i="4" s="1"/>
  <c r="AS265" i="4"/>
  <c r="AT265" i="4" s="1"/>
  <c r="AU265" i="4" s="1"/>
  <c r="AV265" i="4" s="1"/>
  <c r="AS260" i="4"/>
  <c r="AT260" i="4" s="1"/>
  <c r="AU260" i="4" s="1"/>
  <c r="AV260" i="4" s="1"/>
  <c r="AS256" i="4"/>
  <c r="AT256" i="4" s="1"/>
  <c r="AU256" i="4" s="1"/>
  <c r="AV256" i="4" s="1"/>
  <c r="AS252" i="4"/>
  <c r="AT252" i="4" s="1"/>
  <c r="AU252" i="4" s="1"/>
  <c r="AV252" i="4" s="1"/>
  <c r="AS245" i="4"/>
  <c r="AT245" i="4" s="1"/>
  <c r="AU245" i="4" s="1"/>
  <c r="AV245" i="4" s="1"/>
  <c r="AS241" i="4"/>
  <c r="AT241" i="4" s="1"/>
  <c r="AU241" i="4" s="1"/>
  <c r="AV241" i="4" s="1"/>
  <c r="AS229" i="4"/>
  <c r="AT229" i="4" s="1"/>
  <c r="AU229" i="4" s="1"/>
  <c r="AV229" i="4" s="1"/>
  <c r="AS222" i="4"/>
  <c r="AT222" i="4" s="1"/>
  <c r="AU222" i="4" s="1"/>
  <c r="AV222" i="4" s="1"/>
  <c r="AS218" i="4"/>
  <c r="AT218" i="4" s="1"/>
  <c r="AU218" i="4" s="1"/>
  <c r="AV218" i="4" s="1"/>
  <c r="AS214" i="4"/>
  <c r="AT214" i="4" s="1"/>
  <c r="AU214" i="4" s="1"/>
  <c r="AV214" i="4" s="1"/>
  <c r="AS211" i="4"/>
  <c r="AT211" i="4" s="1"/>
  <c r="AU211" i="4" s="1"/>
  <c r="AV211" i="4" s="1"/>
  <c r="AS203" i="4"/>
  <c r="AT203" i="4" s="1"/>
  <c r="AU203" i="4" s="1"/>
  <c r="AV203" i="4" s="1"/>
  <c r="AS199" i="4"/>
  <c r="AT199" i="4" s="1"/>
  <c r="AU199" i="4" s="1"/>
  <c r="AV199" i="4" s="1"/>
  <c r="AS192" i="4"/>
  <c r="AT192" i="4" s="1"/>
  <c r="AU192" i="4" s="1"/>
  <c r="AV192" i="4" s="1"/>
  <c r="AS188" i="4"/>
  <c r="AT188" i="4" s="1"/>
  <c r="AU188" i="4" s="1"/>
  <c r="AV188" i="4" s="1"/>
  <c r="AS181" i="4"/>
  <c r="AT181" i="4" s="1"/>
  <c r="AU181" i="4" s="1"/>
  <c r="AV181" i="4" s="1"/>
  <c r="AS174" i="4"/>
  <c r="AT174" i="4" s="1"/>
  <c r="AU174" i="4" s="1"/>
  <c r="AV174" i="4" s="1"/>
  <c r="AS171" i="4"/>
  <c r="AT171" i="4" s="1"/>
  <c r="AU171" i="4" s="1"/>
  <c r="AV171" i="4" s="1"/>
  <c r="AS167" i="4"/>
  <c r="AT167" i="4" s="1"/>
  <c r="AU167" i="4" s="1"/>
  <c r="AV167" i="4" s="1"/>
  <c r="AS162" i="4"/>
  <c r="AT162" i="4" s="1"/>
  <c r="AU162" i="4" s="1"/>
  <c r="AV162" i="4" s="1"/>
  <c r="AS158" i="4"/>
  <c r="AT158" i="4" s="1"/>
  <c r="AU158" i="4" s="1"/>
  <c r="AV158" i="4" s="1"/>
  <c r="AS145" i="4"/>
  <c r="AT145" i="4" s="1"/>
  <c r="AU145" i="4" s="1"/>
  <c r="AV145" i="4" s="1"/>
  <c r="AS141" i="4"/>
  <c r="AT141" i="4" s="1"/>
  <c r="AU141" i="4" s="1"/>
  <c r="AV141" i="4" s="1"/>
  <c r="AS135" i="4"/>
  <c r="AT135" i="4" s="1"/>
  <c r="AU135" i="4" s="1"/>
  <c r="AV135" i="4" s="1"/>
  <c r="AS132" i="4"/>
  <c r="AT132" i="4" s="1"/>
  <c r="AU132" i="4" s="1"/>
  <c r="AV132" i="4" s="1"/>
  <c r="AS128" i="4"/>
  <c r="AT128" i="4" s="1"/>
  <c r="AU128" i="4" s="1"/>
  <c r="AV128" i="4" s="1"/>
  <c r="AS125" i="4"/>
  <c r="AT125" i="4" s="1"/>
  <c r="AU125" i="4" s="1"/>
  <c r="AV125" i="4" s="1"/>
  <c r="AS117" i="4"/>
  <c r="AT117" i="4" s="1"/>
  <c r="AU117" i="4" s="1"/>
  <c r="AV117" i="4" s="1"/>
  <c r="AS113" i="4"/>
  <c r="AT113" i="4" s="1"/>
  <c r="AU113" i="4" s="1"/>
  <c r="AV113" i="4" s="1"/>
  <c r="AS105" i="4"/>
  <c r="AT105" i="4" s="1"/>
  <c r="AU105" i="4" s="1"/>
  <c r="AV105" i="4" s="1"/>
  <c r="AS100" i="4"/>
  <c r="AT100" i="4" s="1"/>
  <c r="AU100" i="4" s="1"/>
  <c r="AV100" i="4" s="1"/>
  <c r="AS96" i="4"/>
  <c r="AT96" i="4" s="1"/>
  <c r="AU96" i="4" s="1"/>
  <c r="AV96" i="4" s="1"/>
  <c r="AS91" i="4"/>
  <c r="AT91" i="4" s="1"/>
  <c r="AU91" i="4" s="1"/>
  <c r="AV91" i="4" s="1"/>
  <c r="AS88" i="4"/>
  <c r="AT88" i="4" s="1"/>
  <c r="AU88" i="4" s="1"/>
  <c r="AV88" i="4" s="1"/>
  <c r="AW84" i="4"/>
  <c r="AX84" i="4" s="1"/>
  <c r="AS80" i="4"/>
  <c r="AT80" i="4" s="1"/>
  <c r="AU80" i="4" s="1"/>
  <c r="AV80" i="4" s="1"/>
  <c r="AS75" i="4"/>
  <c r="AT75" i="4" s="1"/>
  <c r="AU75" i="4" s="1"/>
  <c r="AV75" i="4" s="1"/>
  <c r="AS71" i="4"/>
  <c r="AT71" i="4" s="1"/>
  <c r="AU71" i="4" s="1"/>
  <c r="AV71" i="4" s="1"/>
  <c r="AS66" i="4"/>
  <c r="AT66" i="4" s="1"/>
  <c r="AU66" i="4" s="1"/>
  <c r="AV66" i="4" s="1"/>
  <c r="AS63" i="4"/>
  <c r="AT63" i="4" s="1"/>
  <c r="AU63" i="4" s="1"/>
  <c r="AV63" i="4" s="1"/>
  <c r="AS59" i="4"/>
  <c r="AS55" i="4"/>
  <c r="AS52" i="4"/>
  <c r="AT52" i="4" s="1"/>
  <c r="AU52" i="4" s="1"/>
  <c r="AV52" i="4" s="1"/>
  <c r="AS48" i="4"/>
  <c r="AT48" i="4" s="1"/>
  <c r="AU48" i="4" s="1"/>
  <c r="AV48" i="4" s="1"/>
  <c r="AS44" i="4"/>
  <c r="AT44" i="4" s="1"/>
  <c r="AU44" i="4" s="1"/>
  <c r="AV44" i="4" s="1"/>
  <c r="AS39" i="4"/>
  <c r="AT39" i="4" s="1"/>
  <c r="AU39" i="4" s="1"/>
  <c r="AV39" i="4" s="1"/>
  <c r="AS35" i="4"/>
  <c r="AT35" i="4" s="1"/>
  <c r="AU35" i="4" s="1"/>
  <c r="AV35" i="4" s="1"/>
  <c r="AS32" i="4"/>
  <c r="AT32" i="4" s="1"/>
  <c r="AU32" i="4" s="1"/>
  <c r="AV32" i="4" s="1"/>
  <c r="AS25" i="4"/>
  <c r="AT25" i="4" s="1"/>
  <c r="AU25" i="4" s="1"/>
  <c r="AV25" i="4" s="1"/>
  <c r="AS20" i="4"/>
  <c r="AT20" i="4" s="1"/>
  <c r="AU20" i="4" s="1"/>
  <c r="AV20" i="4" s="1"/>
  <c r="AS16" i="4"/>
  <c r="AT16" i="4" s="1"/>
  <c r="AU16" i="4" s="1"/>
  <c r="AV16" i="4" s="1"/>
  <c r="AW12" i="4"/>
  <c r="AX12" i="4" s="1"/>
  <c r="AS9" i="4"/>
  <c r="AT9" i="4" s="1"/>
  <c r="AU9" i="4" s="1"/>
  <c r="AV9" i="4" s="1"/>
  <c r="AS423" i="4"/>
  <c r="AT423" i="4" s="1"/>
  <c r="AU423" i="4" s="1"/>
  <c r="AV423" i="4" s="1"/>
  <c r="AS272" i="4"/>
  <c r="AT272" i="4" s="1"/>
  <c r="AU272" i="4" s="1"/>
  <c r="AV272" i="4" s="1"/>
  <c r="AS178" i="4"/>
  <c r="AT178" i="4" s="1"/>
  <c r="AU178" i="4" s="1"/>
  <c r="AV178" i="4" s="1"/>
  <c r="AS452" i="4"/>
  <c r="AT452" i="4" s="1"/>
  <c r="AU452" i="4" s="1"/>
  <c r="AV452" i="4" s="1"/>
  <c r="AS448" i="4"/>
  <c r="AT448" i="4" s="1"/>
  <c r="AU448" i="4" s="1"/>
  <c r="AV448" i="4" s="1"/>
  <c r="AS444" i="4"/>
  <c r="AT444" i="4" s="1"/>
  <c r="AU444" i="4" s="1"/>
  <c r="AV444" i="4" s="1"/>
  <c r="AW441" i="4"/>
  <c r="AX441" i="4" s="1"/>
  <c r="AS437" i="4"/>
  <c r="AT437" i="4" s="1"/>
  <c r="AU437" i="4" s="1"/>
  <c r="AV437" i="4" s="1"/>
  <c r="AS433" i="4"/>
  <c r="AT433" i="4" s="1"/>
  <c r="AU433" i="4" s="1"/>
  <c r="AV433" i="4" s="1"/>
  <c r="AS429" i="4"/>
  <c r="AT429" i="4" s="1"/>
  <c r="AU429" i="4" s="1"/>
  <c r="AV429" i="4" s="1"/>
  <c r="AW425" i="4"/>
  <c r="AX425" i="4" s="1"/>
  <c r="AS421" i="4"/>
  <c r="AT421" i="4" s="1"/>
  <c r="AU421" i="4" s="1"/>
  <c r="AV421" i="4" s="1"/>
  <c r="AS417" i="4"/>
  <c r="AT417" i="4" s="1"/>
  <c r="AU417" i="4" s="1"/>
  <c r="AV417" i="4" s="1"/>
  <c r="AS414" i="4"/>
  <c r="AT414" i="4" s="1"/>
  <c r="AU414" i="4" s="1"/>
  <c r="AV414" i="4" s="1"/>
  <c r="AS409" i="4"/>
  <c r="AT409" i="4" s="1"/>
  <c r="AU409" i="4" s="1"/>
  <c r="AV409" i="4" s="1"/>
  <c r="AS405" i="4"/>
  <c r="AT405" i="4" s="1"/>
  <c r="AU405" i="4" s="1"/>
  <c r="AV405" i="4" s="1"/>
  <c r="AS400" i="4"/>
  <c r="AT400" i="4" s="1"/>
  <c r="AU400" i="4" s="1"/>
  <c r="AV400" i="4" s="1"/>
  <c r="AS396" i="4"/>
  <c r="AT396" i="4" s="1"/>
  <c r="AU396" i="4" s="1"/>
  <c r="AV396" i="4" s="1"/>
  <c r="AW392" i="4"/>
  <c r="AX392" i="4" s="1"/>
  <c r="AW388" i="4"/>
  <c r="AX388" i="4" s="1"/>
  <c r="AW377" i="4"/>
  <c r="AX377" i="4" s="1"/>
  <c r="AW373" i="4"/>
  <c r="AX373" i="4" s="1"/>
  <c r="AW358" i="4"/>
  <c r="AX358" i="4" s="1"/>
  <c r="AW339" i="4"/>
  <c r="AX339" i="4" s="1"/>
  <c r="AW328" i="4"/>
  <c r="AX328" i="4" s="1"/>
  <c r="AW323" i="4"/>
  <c r="AX323" i="4" s="1"/>
  <c r="AW311" i="4"/>
  <c r="AX311" i="4" s="1"/>
  <c r="AW308" i="4"/>
  <c r="AX308" i="4" s="1"/>
  <c r="AW295" i="4"/>
  <c r="AX295" i="4" s="1"/>
  <c r="AS287" i="4"/>
  <c r="AT287" i="4" s="1"/>
  <c r="AU287" i="4" s="1"/>
  <c r="AV287" i="4" s="1"/>
  <c r="AS284" i="4"/>
  <c r="AT284" i="4" s="1"/>
  <c r="AU284" i="4" s="1"/>
  <c r="AV284" i="4" s="1"/>
  <c r="AS280" i="4"/>
  <c r="AT280" i="4" s="1"/>
  <c r="AU280" i="4" s="1"/>
  <c r="AV280" i="4" s="1"/>
  <c r="AS276" i="4"/>
  <c r="AT276" i="4" s="1"/>
  <c r="AU276" i="4" s="1"/>
  <c r="AV276" i="4" s="1"/>
  <c r="AS270" i="4"/>
  <c r="AT270" i="4" s="1"/>
  <c r="AU270" i="4" s="1"/>
  <c r="AV270" i="4" s="1"/>
  <c r="AS268" i="4"/>
  <c r="AT268" i="4" s="1"/>
  <c r="AU268" i="4" s="1"/>
  <c r="AV268" i="4" s="1"/>
  <c r="AS264" i="4"/>
  <c r="AT264" i="4" s="1"/>
  <c r="AU264" i="4" s="1"/>
  <c r="AV264" i="4" s="1"/>
  <c r="AS259" i="4"/>
  <c r="AT259" i="4" s="1"/>
  <c r="AU259" i="4" s="1"/>
  <c r="AV259" i="4" s="1"/>
  <c r="AS255" i="4"/>
  <c r="AT255" i="4" s="1"/>
  <c r="AU255" i="4" s="1"/>
  <c r="AV255" i="4" s="1"/>
  <c r="AS251" i="4"/>
  <c r="AT251" i="4" s="1"/>
  <c r="AU251" i="4" s="1"/>
  <c r="AV251" i="4" s="1"/>
  <c r="AS248" i="4"/>
  <c r="AT248" i="4" s="1"/>
  <c r="AU248" i="4" s="1"/>
  <c r="AV248" i="4" s="1"/>
  <c r="AS244" i="4"/>
  <c r="AT244" i="4" s="1"/>
  <c r="AU244" i="4" s="1"/>
  <c r="AV244" i="4" s="1"/>
  <c r="AS240" i="4"/>
  <c r="AT240" i="4" s="1"/>
  <c r="AU240" i="4" s="1"/>
  <c r="AV240" i="4" s="1"/>
  <c r="AS237" i="4"/>
  <c r="AT237" i="4" s="1"/>
  <c r="AU237" i="4" s="1"/>
  <c r="AV237" i="4" s="1"/>
  <c r="AS234" i="4"/>
  <c r="AT234" i="4" s="1"/>
  <c r="AU234" i="4" s="1"/>
  <c r="AV234" i="4" s="1"/>
  <c r="AS226" i="4"/>
  <c r="AT226" i="4" s="1"/>
  <c r="AU226" i="4" s="1"/>
  <c r="AV226" i="4" s="1"/>
  <c r="AS221" i="4"/>
  <c r="AT221" i="4" s="1"/>
  <c r="AU221" i="4" s="1"/>
  <c r="AV221" i="4" s="1"/>
  <c r="AS217" i="4"/>
  <c r="AT217" i="4" s="1"/>
  <c r="AU217" i="4" s="1"/>
  <c r="AV217" i="4" s="1"/>
  <c r="AS213" i="4"/>
  <c r="AT213" i="4" s="1"/>
  <c r="AU213" i="4" s="1"/>
  <c r="AV213" i="4" s="1"/>
  <c r="AS210" i="4"/>
  <c r="AT210" i="4" s="1"/>
  <c r="AU210" i="4" s="1"/>
  <c r="AV210" i="4" s="1"/>
  <c r="AS206" i="4"/>
  <c r="AT206" i="4" s="1"/>
  <c r="AU206" i="4" s="1"/>
  <c r="AV206" i="4" s="1"/>
  <c r="AS202" i="4"/>
  <c r="AT202" i="4" s="1"/>
  <c r="AU202" i="4" s="1"/>
  <c r="AV202" i="4" s="1"/>
  <c r="AS198" i="4"/>
  <c r="AT198" i="4" s="1"/>
  <c r="AU198" i="4" s="1"/>
  <c r="AV198" i="4" s="1"/>
  <c r="AS194" i="4"/>
  <c r="AT194" i="4" s="1"/>
  <c r="AU194" i="4" s="1"/>
  <c r="AV194" i="4" s="1"/>
  <c r="AS191" i="4"/>
  <c r="AT191" i="4" s="1"/>
  <c r="AU191" i="4" s="1"/>
  <c r="AV191" i="4" s="1"/>
  <c r="AS187" i="4"/>
  <c r="AT187" i="4" s="1"/>
  <c r="AU187" i="4" s="1"/>
  <c r="AV187" i="4" s="1"/>
  <c r="AS184" i="4"/>
  <c r="AT184" i="4" s="1"/>
  <c r="AU184" i="4" s="1"/>
  <c r="AV184" i="4" s="1"/>
  <c r="AS180" i="4"/>
  <c r="AT180" i="4" s="1"/>
  <c r="AU180" i="4" s="1"/>
  <c r="AV180" i="4" s="1"/>
  <c r="AS177" i="4"/>
  <c r="AT177" i="4" s="1"/>
  <c r="AU177" i="4" s="1"/>
  <c r="AV177" i="4" s="1"/>
  <c r="AS170" i="4"/>
  <c r="AT170" i="4" s="1"/>
  <c r="AU170" i="4" s="1"/>
  <c r="AV170" i="4" s="1"/>
  <c r="AS166" i="4"/>
  <c r="AT166" i="4" s="1"/>
  <c r="AU166" i="4" s="1"/>
  <c r="AV166" i="4" s="1"/>
  <c r="AS161" i="4"/>
  <c r="AT161" i="4" s="1"/>
  <c r="AU161" i="4" s="1"/>
  <c r="AV161" i="4" s="1"/>
  <c r="AS157" i="4"/>
  <c r="AT157" i="4" s="1"/>
  <c r="AU157" i="4" s="1"/>
  <c r="AV157" i="4" s="1"/>
  <c r="AS151" i="4"/>
  <c r="AT151" i="4" s="1"/>
  <c r="AU151" i="4" s="1"/>
  <c r="AV151" i="4" s="1"/>
  <c r="AS148" i="4"/>
  <c r="AT148" i="4" s="1"/>
  <c r="AU148" i="4" s="1"/>
  <c r="AV148" i="4" s="1"/>
  <c r="AS144" i="4"/>
  <c r="AT144" i="4" s="1"/>
  <c r="AU144" i="4" s="1"/>
  <c r="AV144" i="4" s="1"/>
  <c r="AS139" i="4"/>
  <c r="AT139" i="4" s="1"/>
  <c r="AU139" i="4" s="1"/>
  <c r="AV139" i="4" s="1"/>
  <c r="AS134" i="4"/>
  <c r="AT134" i="4" s="1"/>
  <c r="AU134" i="4" s="1"/>
  <c r="AV134" i="4" s="1"/>
  <c r="AS131" i="4"/>
  <c r="AT131" i="4" s="1"/>
  <c r="AU131" i="4" s="1"/>
  <c r="AV131" i="4" s="1"/>
  <c r="AS127" i="4"/>
  <c r="AT127" i="4" s="1"/>
  <c r="AU127" i="4" s="1"/>
  <c r="AV127" i="4" s="1"/>
  <c r="AS124" i="4"/>
  <c r="AT124" i="4" s="1"/>
  <c r="AU124" i="4" s="1"/>
  <c r="AV124" i="4" s="1"/>
  <c r="AS121" i="4"/>
  <c r="AT121" i="4" s="1"/>
  <c r="AU121" i="4" s="1"/>
  <c r="AV121" i="4" s="1"/>
  <c r="AS116" i="4"/>
  <c r="AT116" i="4" s="1"/>
  <c r="AU116" i="4" s="1"/>
  <c r="AV116" i="4" s="1"/>
  <c r="AS112" i="4"/>
  <c r="AT112" i="4" s="1"/>
  <c r="AU112" i="4" s="1"/>
  <c r="AV112" i="4" s="1"/>
  <c r="AS108" i="4"/>
  <c r="AT108" i="4" s="1"/>
  <c r="AU108" i="4" s="1"/>
  <c r="AV108" i="4" s="1"/>
  <c r="AS104" i="4"/>
  <c r="AT104" i="4" s="1"/>
  <c r="AU104" i="4" s="1"/>
  <c r="AV104" i="4" s="1"/>
  <c r="AS99" i="4"/>
  <c r="AT99" i="4" s="1"/>
  <c r="AU99" i="4" s="1"/>
  <c r="AV99" i="4" s="1"/>
  <c r="AS95" i="4"/>
  <c r="AT95" i="4" s="1"/>
  <c r="AU95" i="4" s="1"/>
  <c r="AV95" i="4" s="1"/>
  <c r="AS90" i="4"/>
  <c r="AT90" i="4" s="1"/>
  <c r="AU90" i="4" s="1"/>
  <c r="AV90" i="4" s="1"/>
  <c r="AS87" i="4"/>
  <c r="AT87" i="4" s="1"/>
  <c r="AU87" i="4" s="1"/>
  <c r="AV87" i="4" s="1"/>
  <c r="AS83" i="4"/>
  <c r="AT83" i="4" s="1"/>
  <c r="AU83" i="4" s="1"/>
  <c r="AV83" i="4" s="1"/>
  <c r="AS79" i="4"/>
  <c r="AT79" i="4" s="1"/>
  <c r="AU79" i="4" s="1"/>
  <c r="AV79" i="4" s="1"/>
  <c r="AS74" i="4"/>
  <c r="AT74" i="4" s="1"/>
  <c r="AU74" i="4" s="1"/>
  <c r="AV74" i="4" s="1"/>
  <c r="AS70" i="4"/>
  <c r="AT70" i="4" s="1"/>
  <c r="AU70" i="4" s="1"/>
  <c r="AV70" i="4" s="1"/>
  <c r="AS65" i="4"/>
  <c r="AT65" i="4" s="1"/>
  <c r="AU65" i="4" s="1"/>
  <c r="AV65" i="4" s="1"/>
  <c r="AS62" i="4"/>
  <c r="AT62" i="4" s="1"/>
  <c r="AU62" i="4" s="1"/>
  <c r="AV62" i="4" s="1"/>
  <c r="AS58" i="4"/>
  <c r="AT58" i="4" s="1"/>
  <c r="AU58" i="4" s="1"/>
  <c r="AV58" i="4" s="1"/>
  <c r="AS51" i="4"/>
  <c r="AT51" i="4" s="1"/>
  <c r="AU51" i="4" s="1"/>
  <c r="AV51" i="4" s="1"/>
  <c r="AS47" i="4"/>
  <c r="AT47" i="4" s="1"/>
  <c r="AU47" i="4" s="1"/>
  <c r="AV47" i="4" s="1"/>
  <c r="AS43" i="4"/>
  <c r="AT43" i="4" s="1"/>
  <c r="AU43" i="4" s="1"/>
  <c r="AV43" i="4" s="1"/>
  <c r="AS34" i="4"/>
  <c r="AT34" i="4" s="1"/>
  <c r="AU34" i="4" s="1"/>
  <c r="AV34" i="4" s="1"/>
  <c r="AS31" i="4"/>
  <c r="AT31" i="4" s="1"/>
  <c r="AU31" i="4" s="1"/>
  <c r="AV31" i="4" s="1"/>
  <c r="AS28" i="4"/>
  <c r="AT28" i="4" s="1"/>
  <c r="AU28" i="4" s="1"/>
  <c r="AV28" i="4" s="1"/>
  <c r="AS24" i="4"/>
  <c r="AT24" i="4" s="1"/>
  <c r="AU24" i="4" s="1"/>
  <c r="AV24" i="4" s="1"/>
  <c r="AS19" i="4"/>
  <c r="AT19" i="4" s="1"/>
  <c r="AU19" i="4" s="1"/>
  <c r="AV19" i="4" s="1"/>
  <c r="AS15" i="4"/>
  <c r="AS11" i="4"/>
  <c r="AT11" i="4" s="1"/>
  <c r="AU11" i="4" s="1"/>
  <c r="AV11" i="4" s="1"/>
  <c r="AS457" i="4"/>
  <c r="AT457" i="4" s="1"/>
  <c r="AU457" i="4" s="1"/>
  <c r="AV457" i="4" s="1"/>
  <c r="AS439" i="4"/>
  <c r="AT439" i="4" s="1"/>
  <c r="AU439" i="4" s="1"/>
  <c r="AV439" i="4" s="1"/>
  <c r="AS430" i="4"/>
  <c r="AT430" i="4" s="1"/>
  <c r="AU430" i="4" s="1"/>
  <c r="AV430" i="4" s="1"/>
  <c r="AS398" i="4"/>
  <c r="AT398" i="4" s="1"/>
  <c r="AU398" i="4" s="1"/>
  <c r="AV398" i="4" s="1"/>
  <c r="AS385" i="4"/>
  <c r="AT385" i="4" s="1"/>
  <c r="AU385" i="4" s="1"/>
  <c r="AV385" i="4" s="1"/>
  <c r="AS368" i="4"/>
  <c r="AT368" i="4" s="1"/>
  <c r="AU368" i="4" s="1"/>
  <c r="AV368" i="4" s="1"/>
  <c r="AS351" i="4"/>
  <c r="AT351" i="4" s="1"/>
  <c r="AU351" i="4" s="1"/>
  <c r="AV351" i="4" s="1"/>
  <c r="AS335" i="4"/>
  <c r="AT335" i="4" s="1"/>
  <c r="AU335" i="4" s="1"/>
  <c r="AV335" i="4" s="1"/>
  <c r="AS318" i="4"/>
  <c r="AT318" i="4" s="1"/>
  <c r="AU318" i="4" s="1"/>
  <c r="AV318" i="4" s="1"/>
  <c r="AS301" i="4"/>
  <c r="AT301" i="4" s="1"/>
  <c r="AU301" i="4" s="1"/>
  <c r="AV301" i="4" s="1"/>
  <c r="AS207" i="4"/>
  <c r="AT207" i="4" s="1"/>
  <c r="AU207" i="4" s="1"/>
  <c r="AV207" i="4" s="1"/>
  <c r="AS168" i="4"/>
  <c r="AT168" i="4" s="1"/>
  <c r="AU168" i="4" s="1"/>
  <c r="AV168" i="4" s="1"/>
  <c r="AS479" i="4"/>
  <c r="AT479" i="4" s="1"/>
  <c r="AU479" i="4" s="1"/>
  <c r="AV479" i="4" s="1"/>
  <c r="AS474" i="4"/>
  <c r="AT474" i="4" s="1"/>
  <c r="AU474" i="4" s="1"/>
  <c r="AV474" i="4" s="1"/>
  <c r="AW470" i="4"/>
  <c r="AX470" i="4" s="1"/>
  <c r="AS465" i="4"/>
  <c r="AT465" i="4" s="1"/>
  <c r="AU465" i="4" s="1"/>
  <c r="AV465" i="4" s="1"/>
  <c r="AS460" i="4"/>
  <c r="AT460" i="4" s="1"/>
  <c r="AU460" i="4" s="1"/>
  <c r="AV460" i="4" s="1"/>
  <c r="AS455" i="4"/>
  <c r="AT455" i="4" s="1"/>
  <c r="AU455" i="4" s="1"/>
  <c r="AV455" i="4" s="1"/>
  <c r="AW451" i="4"/>
  <c r="AX451" i="4" s="1"/>
  <c r="AS447" i="4"/>
  <c r="AT447" i="4" s="1"/>
  <c r="AU447" i="4" s="1"/>
  <c r="AV447" i="4" s="1"/>
  <c r="AS443" i="4"/>
  <c r="AT443" i="4" s="1"/>
  <c r="AU443" i="4" s="1"/>
  <c r="AV443" i="4" s="1"/>
  <c r="AS440" i="4"/>
  <c r="AT440" i="4" s="1"/>
  <c r="AU440" i="4" s="1"/>
  <c r="AV440" i="4" s="1"/>
  <c r="AS432" i="4"/>
  <c r="AT432" i="4" s="1"/>
  <c r="AU432" i="4" s="1"/>
  <c r="AV432" i="4" s="1"/>
  <c r="AW432" i="4" s="1"/>
  <c r="AX432" i="4" s="1"/>
  <c r="AS428" i="4"/>
  <c r="AT428" i="4" s="1"/>
  <c r="AU428" i="4" s="1"/>
  <c r="AV428" i="4" s="1"/>
  <c r="AS424" i="4"/>
  <c r="AT424" i="4" s="1"/>
  <c r="AU424" i="4" s="1"/>
  <c r="AV424" i="4" s="1"/>
  <c r="AW420" i="4"/>
  <c r="AX420" i="4" s="1"/>
  <c r="AS416" i="4"/>
  <c r="AT416" i="4" s="1"/>
  <c r="AU416" i="4" s="1"/>
  <c r="AV416" i="4" s="1"/>
  <c r="AW413" i="4"/>
  <c r="AX413" i="4" s="1"/>
  <c r="AS408" i="4"/>
  <c r="AT408" i="4" s="1"/>
  <c r="AU408" i="4" s="1"/>
  <c r="AV408" i="4" s="1"/>
  <c r="AW403" i="4"/>
  <c r="AX403" i="4" s="1"/>
  <c r="AS399" i="4"/>
  <c r="AT399" i="4" s="1"/>
  <c r="AU399" i="4" s="1"/>
  <c r="AV399" i="4" s="1"/>
  <c r="AS391" i="4"/>
  <c r="AT391" i="4" s="1"/>
  <c r="AU391" i="4" s="1"/>
  <c r="AV391" i="4" s="1"/>
  <c r="AS387" i="4"/>
  <c r="AT387" i="4" s="1"/>
  <c r="AU387" i="4" s="1"/>
  <c r="AV387" i="4" s="1"/>
  <c r="AS384" i="4"/>
  <c r="AT384" i="4" s="1"/>
  <c r="AU384" i="4" s="1"/>
  <c r="AV384" i="4" s="1"/>
  <c r="AS380" i="4"/>
  <c r="AT380" i="4" s="1"/>
  <c r="AU380" i="4" s="1"/>
  <c r="AV380" i="4" s="1"/>
  <c r="AS376" i="4"/>
  <c r="AT376" i="4" s="1"/>
  <c r="AU376" i="4" s="1"/>
  <c r="AV376" i="4" s="1"/>
  <c r="AS371" i="4"/>
  <c r="AT371" i="4" s="1"/>
  <c r="AU371" i="4" s="1"/>
  <c r="AV371" i="4" s="1"/>
  <c r="AS367" i="4"/>
  <c r="AT367" i="4" s="1"/>
  <c r="AU367" i="4" s="1"/>
  <c r="AV367" i="4" s="1"/>
  <c r="AS362" i="4"/>
  <c r="AT362" i="4" s="1"/>
  <c r="AU362" i="4" s="1"/>
  <c r="AV362" i="4" s="1"/>
  <c r="AS355" i="4"/>
  <c r="AT355" i="4" s="1"/>
  <c r="AU355" i="4" s="1"/>
  <c r="AV355" i="4" s="1"/>
  <c r="AS350" i="4"/>
  <c r="AT350" i="4" s="1"/>
  <c r="AU350" i="4" s="1"/>
  <c r="AV350" i="4" s="1"/>
  <c r="AS346" i="4"/>
  <c r="AT346" i="4" s="1"/>
  <c r="AU346" i="4" s="1"/>
  <c r="AV346" i="4" s="1"/>
  <c r="AS343" i="4"/>
  <c r="AT343" i="4" s="1"/>
  <c r="AU343" i="4" s="1"/>
  <c r="AV343" i="4" s="1"/>
  <c r="AS337" i="4"/>
  <c r="AT337" i="4" s="1"/>
  <c r="AU337" i="4" s="1"/>
  <c r="AV337" i="4" s="1"/>
  <c r="AS334" i="4"/>
  <c r="AT334" i="4" s="1"/>
  <c r="AU334" i="4" s="1"/>
  <c r="AV334" i="4" s="1"/>
  <c r="AS327" i="4"/>
  <c r="AT327" i="4" s="1"/>
  <c r="AU327" i="4" s="1"/>
  <c r="AV327" i="4" s="1"/>
  <c r="AS321" i="4"/>
  <c r="AT321" i="4" s="1"/>
  <c r="AU321" i="4" s="1"/>
  <c r="AV321" i="4" s="1"/>
  <c r="AS314" i="4"/>
  <c r="AT314" i="4" s="1"/>
  <c r="AU314" i="4" s="1"/>
  <c r="AV314" i="4" s="1"/>
  <c r="AS307" i="4"/>
  <c r="AT307" i="4" s="1"/>
  <c r="AU307" i="4" s="1"/>
  <c r="AV307" i="4" s="1"/>
  <c r="AS304" i="4"/>
  <c r="AT304" i="4" s="1"/>
  <c r="AU304" i="4" s="1"/>
  <c r="AV304" i="4" s="1"/>
  <c r="AS300" i="4"/>
  <c r="AT300" i="4" s="1"/>
  <c r="AU300" i="4" s="1"/>
  <c r="AV300" i="4" s="1"/>
  <c r="AS297" i="4"/>
  <c r="AT297" i="4" s="1"/>
  <c r="AU297" i="4" s="1"/>
  <c r="AV297" i="4" s="1"/>
  <c r="AS294" i="4"/>
  <c r="AT294" i="4" s="1"/>
  <c r="AU294" i="4" s="1"/>
  <c r="AV294" i="4" s="1"/>
  <c r="AS290" i="4"/>
  <c r="AT290" i="4" s="1"/>
  <c r="AU290" i="4" s="1"/>
  <c r="AV290" i="4" s="1"/>
  <c r="AW286" i="4"/>
  <c r="AX286" i="4" s="1"/>
  <c r="AS283" i="4"/>
  <c r="AT283" i="4" s="1"/>
  <c r="AU283" i="4" s="1"/>
  <c r="AV283" i="4" s="1"/>
  <c r="AS279" i="4"/>
  <c r="AT279" i="4" s="1"/>
  <c r="AU279" i="4" s="1"/>
  <c r="AV279" i="4" s="1"/>
  <c r="AS274" i="4"/>
  <c r="AT274" i="4" s="1"/>
  <c r="AU274" i="4" s="1"/>
  <c r="AV274" i="4" s="1"/>
  <c r="AS267" i="4"/>
  <c r="AT267" i="4" s="1"/>
  <c r="AU267" i="4" s="1"/>
  <c r="AV267" i="4" s="1"/>
  <c r="AS263" i="4"/>
  <c r="AT263" i="4" s="1"/>
  <c r="AU263" i="4" s="1"/>
  <c r="AV263" i="4" s="1"/>
  <c r="AS258" i="4"/>
  <c r="AT258" i="4" s="1"/>
  <c r="AU258" i="4" s="1"/>
  <c r="AV258" i="4" s="1"/>
  <c r="AS254" i="4"/>
  <c r="AT254" i="4" s="1"/>
  <c r="AU254" i="4" s="1"/>
  <c r="AV254" i="4" s="1"/>
  <c r="AS250" i="4"/>
  <c r="AT250" i="4" s="1"/>
  <c r="AU250" i="4" s="1"/>
  <c r="AV250" i="4" s="1"/>
  <c r="AS246" i="4"/>
  <c r="AT246" i="4" s="1"/>
  <c r="AU246" i="4" s="1"/>
  <c r="AV246" i="4" s="1"/>
  <c r="AS243" i="4"/>
  <c r="AT243" i="4" s="1"/>
  <c r="AU243" i="4" s="1"/>
  <c r="AV243" i="4" s="1"/>
  <c r="AS239" i="4"/>
  <c r="AT239" i="4" s="1"/>
  <c r="AU239" i="4" s="1"/>
  <c r="AV239" i="4" s="1"/>
  <c r="AS236" i="4"/>
  <c r="AT236" i="4" s="1"/>
  <c r="AU236" i="4" s="1"/>
  <c r="AV236" i="4" s="1"/>
  <c r="AS231" i="4"/>
  <c r="AT231" i="4" s="1"/>
  <c r="AU231" i="4" s="1"/>
  <c r="AV231" i="4" s="1"/>
  <c r="AS225" i="4"/>
  <c r="AT225" i="4" s="1"/>
  <c r="AU225" i="4" s="1"/>
  <c r="AV225" i="4" s="1"/>
  <c r="AS220" i="4"/>
  <c r="AT220" i="4" s="1"/>
  <c r="AU220" i="4" s="1"/>
  <c r="AV220" i="4" s="1"/>
  <c r="AS216" i="4"/>
  <c r="AT216" i="4" s="1"/>
  <c r="AU216" i="4" s="1"/>
  <c r="AV216" i="4" s="1"/>
  <c r="AS212" i="4"/>
  <c r="AT212" i="4" s="1"/>
  <c r="AU212" i="4" s="1"/>
  <c r="AV212" i="4" s="1"/>
  <c r="AS205" i="4"/>
  <c r="AT205" i="4" s="1"/>
  <c r="AU205" i="4" s="1"/>
  <c r="AV205" i="4" s="1"/>
  <c r="AS201" i="4"/>
  <c r="AT201" i="4" s="1"/>
  <c r="AU201" i="4" s="1"/>
  <c r="AV201" i="4" s="1"/>
  <c r="AS196" i="4"/>
  <c r="AT196" i="4" s="1"/>
  <c r="AU196" i="4" s="1"/>
  <c r="AV196" i="4" s="1"/>
  <c r="AS190" i="4"/>
  <c r="AT190" i="4" s="1"/>
  <c r="AU190" i="4" s="1"/>
  <c r="AV190" i="4" s="1"/>
  <c r="AS186" i="4"/>
  <c r="AT186" i="4" s="1"/>
  <c r="AU186" i="4" s="1"/>
  <c r="AV186" i="4" s="1"/>
  <c r="AS183" i="4"/>
  <c r="AT183" i="4" s="1"/>
  <c r="AU183" i="4" s="1"/>
  <c r="AV183" i="4" s="1"/>
  <c r="AS176" i="4"/>
  <c r="AT176" i="4" s="1"/>
  <c r="AU176" i="4" s="1"/>
  <c r="AV176" i="4" s="1"/>
  <c r="AS173" i="4"/>
  <c r="AT173" i="4" s="1"/>
  <c r="AU173" i="4" s="1"/>
  <c r="AV173" i="4" s="1"/>
  <c r="AS169" i="4"/>
  <c r="AT169" i="4" s="1"/>
  <c r="AU169" i="4" s="1"/>
  <c r="AV169" i="4" s="1"/>
  <c r="AS165" i="4"/>
  <c r="AT165" i="4" s="1"/>
  <c r="AU165" i="4" s="1"/>
  <c r="AV165" i="4" s="1"/>
  <c r="AS160" i="4"/>
  <c r="AT160" i="4" s="1"/>
  <c r="AU160" i="4" s="1"/>
  <c r="AV160" i="4" s="1"/>
  <c r="AS155" i="4"/>
  <c r="AT155" i="4" s="1"/>
  <c r="AU155" i="4" s="1"/>
  <c r="AV155" i="4" s="1"/>
  <c r="AS150" i="4"/>
  <c r="AT150" i="4" s="1"/>
  <c r="AU150" i="4" s="1"/>
  <c r="AV150" i="4" s="1"/>
  <c r="AS147" i="4"/>
  <c r="AT147" i="4" s="1"/>
  <c r="AU147" i="4" s="1"/>
  <c r="AV147" i="4" s="1"/>
  <c r="AW143" i="4"/>
  <c r="AX143" i="4" s="1"/>
  <c r="AS138" i="4"/>
  <c r="AT138" i="4" s="1"/>
  <c r="AU138" i="4" s="1"/>
  <c r="AV138" i="4" s="1"/>
  <c r="AS130" i="4"/>
  <c r="AT130" i="4" s="1"/>
  <c r="AU130" i="4" s="1"/>
  <c r="AV130" i="4" s="1"/>
  <c r="AS123" i="4"/>
  <c r="AT123" i="4" s="1"/>
  <c r="AU123" i="4" s="1"/>
  <c r="AV123" i="4" s="1"/>
  <c r="AS120" i="4"/>
  <c r="AT120" i="4" s="1"/>
  <c r="AU120" i="4" s="1"/>
  <c r="AV120" i="4" s="1"/>
  <c r="AS115" i="4"/>
  <c r="AT115" i="4" s="1"/>
  <c r="AU115" i="4" s="1"/>
  <c r="AV115" i="4" s="1"/>
  <c r="AW110" i="4"/>
  <c r="AX110" i="4" s="1"/>
  <c r="AS107" i="4"/>
  <c r="AT107" i="4" s="1"/>
  <c r="AU107" i="4" s="1"/>
  <c r="AV107" i="4" s="1"/>
  <c r="AS103" i="4"/>
  <c r="AT103" i="4" s="1"/>
  <c r="AU103" i="4" s="1"/>
  <c r="AV103" i="4" s="1"/>
  <c r="AS98" i="4"/>
  <c r="AT98" i="4" s="1"/>
  <c r="AU98" i="4" s="1"/>
  <c r="AV98" i="4" s="1"/>
  <c r="AS86" i="4"/>
  <c r="AT86" i="4" s="1"/>
  <c r="AU86" i="4" s="1"/>
  <c r="AV86" i="4" s="1"/>
  <c r="AS82" i="4"/>
  <c r="AT82" i="4" s="1"/>
  <c r="AU82" i="4" s="1"/>
  <c r="AV82" i="4" s="1"/>
  <c r="AS78" i="4"/>
  <c r="AT78" i="4" s="1"/>
  <c r="AU78" i="4" s="1"/>
  <c r="AV78" i="4" s="1"/>
  <c r="AS73" i="4"/>
  <c r="AT73" i="4" s="1"/>
  <c r="AU73" i="4" s="1"/>
  <c r="AV73" i="4" s="1"/>
  <c r="AS69" i="4"/>
  <c r="AT69" i="4" s="1"/>
  <c r="AU69" i="4" s="1"/>
  <c r="AV69" i="4" s="1"/>
  <c r="AS61" i="4"/>
  <c r="AT61" i="4" s="1"/>
  <c r="AU61" i="4" s="1"/>
  <c r="AV61" i="4" s="1"/>
  <c r="AS57" i="4"/>
  <c r="AT57" i="4" s="1"/>
  <c r="AU57" i="4" s="1"/>
  <c r="AV57" i="4" s="1"/>
  <c r="AS54" i="4"/>
  <c r="AT54" i="4" s="1"/>
  <c r="AU54" i="4" s="1"/>
  <c r="AV54" i="4" s="1"/>
  <c r="AS50" i="4"/>
  <c r="AT50" i="4" s="1"/>
  <c r="AU50" i="4" s="1"/>
  <c r="AV50" i="4" s="1"/>
  <c r="AS46" i="4"/>
  <c r="AT46" i="4" s="1"/>
  <c r="AU46" i="4" s="1"/>
  <c r="AV46" i="4" s="1"/>
  <c r="AS41" i="4"/>
  <c r="AT41" i="4" s="1"/>
  <c r="AU41" i="4" s="1"/>
  <c r="AV41" i="4" s="1"/>
  <c r="AS37" i="4"/>
  <c r="AT37" i="4" s="1"/>
  <c r="AU37" i="4" s="1"/>
  <c r="AV37" i="4" s="1"/>
  <c r="AS33" i="4"/>
  <c r="AT33" i="4" s="1"/>
  <c r="AU33" i="4" s="1"/>
  <c r="AV33" i="4" s="1"/>
  <c r="AW30" i="4"/>
  <c r="AX30" i="4" s="1"/>
  <c r="AS27" i="4"/>
  <c r="AT27" i="4" s="1"/>
  <c r="AU27" i="4" s="1"/>
  <c r="AV27" i="4" s="1"/>
  <c r="AS22" i="4"/>
  <c r="AT22" i="4" s="1"/>
  <c r="AU22" i="4" s="1"/>
  <c r="AV22" i="4" s="1"/>
  <c r="AS18" i="4"/>
  <c r="AT18" i="4" s="1"/>
  <c r="AU18" i="4" s="1"/>
  <c r="AV18" i="4" s="1"/>
  <c r="AS14" i="4"/>
  <c r="AT14" i="4" s="1"/>
  <c r="AU14" i="4" s="1"/>
  <c r="AV14" i="4" s="1"/>
  <c r="AS454" i="4"/>
  <c r="AT454" i="4" s="1"/>
  <c r="AU454" i="4" s="1"/>
  <c r="AV454" i="4" s="1"/>
  <c r="AS445" i="4"/>
  <c r="AT445" i="4" s="1"/>
  <c r="AU445" i="4" s="1"/>
  <c r="AV445" i="4" s="1"/>
  <c r="AS436" i="4"/>
  <c r="AT436" i="4" s="1"/>
  <c r="AU436" i="4" s="1"/>
  <c r="AV436" i="4" s="1"/>
  <c r="AS407" i="4"/>
  <c r="AT407" i="4" s="1"/>
  <c r="AU407" i="4" s="1"/>
  <c r="AV407" i="4" s="1"/>
  <c r="AS395" i="4"/>
  <c r="AT395" i="4" s="1"/>
  <c r="AU395" i="4" s="1"/>
  <c r="AV395" i="4" s="1"/>
  <c r="AS381" i="4"/>
  <c r="AT381" i="4" s="1"/>
  <c r="AU381" i="4" s="1"/>
  <c r="AV381" i="4" s="1"/>
  <c r="AS363" i="4"/>
  <c r="AT363" i="4" s="1"/>
  <c r="AU363" i="4" s="1"/>
  <c r="AV363" i="4" s="1"/>
  <c r="AS347" i="4"/>
  <c r="AT347" i="4" s="1"/>
  <c r="AU347" i="4" s="1"/>
  <c r="AV347" i="4" s="1"/>
  <c r="AS331" i="4"/>
  <c r="AT331" i="4" s="1"/>
  <c r="AU331" i="4" s="1"/>
  <c r="AV331" i="4" s="1"/>
  <c r="AS291" i="4"/>
  <c r="AT291" i="4" s="1"/>
  <c r="AU291" i="4" s="1"/>
  <c r="AV291" i="4" s="1"/>
  <c r="AS261" i="4"/>
  <c r="AT261" i="4" s="1"/>
  <c r="AU261" i="4" s="1"/>
  <c r="AV261" i="4" s="1"/>
  <c r="AS195" i="4"/>
  <c r="AT195" i="4" s="1"/>
  <c r="AU195" i="4" s="1"/>
  <c r="AV195" i="4" s="1"/>
  <c r="AS94" i="4"/>
  <c r="AT94" i="4" s="1"/>
  <c r="AU94" i="4" s="1"/>
  <c r="AV94" i="4" s="1"/>
  <c r="AS56" i="4"/>
  <c r="AT56" i="4" s="1"/>
  <c r="AU56" i="4" s="1"/>
  <c r="AV56" i="4" s="1"/>
  <c r="AS21" i="4"/>
  <c r="AT21" i="4" s="1"/>
  <c r="AU21" i="4" s="1"/>
  <c r="AV21" i="4" s="1"/>
  <c r="AW365" i="4"/>
  <c r="AX365" i="4" s="1"/>
  <c r="AW744" i="4"/>
  <c r="AX744" i="4" s="1"/>
  <c r="AW92" i="4"/>
  <c r="AX92" i="4" s="1"/>
  <c r="AQ395" i="4"/>
  <c r="AA395" i="4"/>
  <c r="M395" i="4"/>
  <c r="J395" i="4" s="1"/>
  <c r="AP395" i="4" s="1"/>
  <c r="R395" i="4"/>
  <c r="AT15" i="4" l="1"/>
  <c r="AS898" i="4"/>
  <c r="AS906" i="4"/>
  <c r="AT59" i="4"/>
  <c r="AS909" i="4"/>
  <c r="AT17" i="4"/>
  <c r="AS908" i="4"/>
  <c r="AT76" i="4"/>
  <c r="AS901" i="4"/>
  <c r="AS907" i="4"/>
  <c r="AS896" i="4"/>
  <c r="AS905" i="4"/>
  <c r="AT26" i="4"/>
  <c r="AS911" i="4"/>
  <c r="AT530" i="4"/>
  <c r="AS903" i="4"/>
  <c r="AT8" i="4"/>
  <c r="AS897" i="4"/>
  <c r="AS902" i="4"/>
  <c r="AS910" i="4"/>
  <c r="AT55" i="4"/>
  <c r="AS904" i="4"/>
  <c r="AU38" i="4"/>
  <c r="AT910" i="4"/>
  <c r="W895" i="4"/>
  <c r="W898" i="4"/>
  <c r="AS895" i="4"/>
  <c r="X898" i="4"/>
  <c r="X895" i="4"/>
  <c r="AT526" i="4"/>
  <c r="AT907" i="4" s="1"/>
  <c r="AS6" i="5"/>
  <c r="AT740" i="4"/>
  <c r="Z395" i="4"/>
  <c r="AO395" i="4"/>
  <c r="AW422" i="4"/>
  <c r="AX422" i="4" s="1"/>
  <c r="AW458" i="4"/>
  <c r="AX458" i="4" s="1"/>
  <c r="AW460" i="4"/>
  <c r="AX460" i="4" s="1"/>
  <c r="AW786" i="4"/>
  <c r="AX786" i="4" s="1"/>
  <c r="AW406" i="4"/>
  <c r="AX406" i="4" s="1"/>
  <c r="AW453" i="4"/>
  <c r="AX453" i="4" s="1"/>
  <c r="AW53" i="4"/>
  <c r="AX53" i="4" s="1"/>
  <c r="AW172" i="4"/>
  <c r="AX172" i="4" s="1"/>
  <c r="AW130" i="4"/>
  <c r="AX130" i="4" s="1"/>
  <c r="AW138" i="4"/>
  <c r="AX138" i="4" s="1"/>
  <c r="AW424" i="4"/>
  <c r="AX424" i="4" s="1"/>
  <c r="AW278" i="4"/>
  <c r="AX278" i="4" s="1"/>
  <c r="AW723" i="4"/>
  <c r="AX723" i="4" s="1"/>
  <c r="AW428" i="4"/>
  <c r="AX428" i="4" s="1"/>
  <c r="AW455" i="4"/>
  <c r="AX455" i="4" s="1"/>
  <c r="AW465" i="4"/>
  <c r="AX465" i="4" s="1"/>
  <c r="AW374" i="4"/>
  <c r="AX374" i="4" s="1"/>
  <c r="AW185" i="4"/>
  <c r="AX185" i="4" s="1"/>
  <c r="AW435" i="4"/>
  <c r="AX435" i="4" s="1"/>
  <c r="AW850" i="4"/>
  <c r="AX850" i="4" s="1"/>
  <c r="AW389" i="4"/>
  <c r="AX389" i="4" s="1"/>
  <c r="AW449" i="4"/>
  <c r="AX449" i="4" s="1"/>
  <c r="AW427" i="4"/>
  <c r="AX427" i="4" s="1"/>
  <c r="AW433" i="4"/>
  <c r="AX433" i="4" s="1"/>
  <c r="AW88" i="4"/>
  <c r="AX88" i="4" s="1"/>
  <c r="AW96" i="4"/>
  <c r="AX96" i="4" s="1"/>
  <c r="AW105" i="4"/>
  <c r="AX105" i="4" s="1"/>
  <c r="AW113" i="4"/>
  <c r="AX113" i="4" s="1"/>
  <c r="AW128" i="4"/>
  <c r="AX128" i="4" s="1"/>
  <c r="AW135" i="4"/>
  <c r="AX135" i="4" s="1"/>
  <c r="AW145" i="4"/>
  <c r="AX145" i="4" s="1"/>
  <c r="AW162" i="4"/>
  <c r="AX162" i="4" s="1"/>
  <c r="AW171" i="4"/>
  <c r="AX171" i="4" s="1"/>
  <c r="AW364" i="4"/>
  <c r="AX364" i="4" s="1"/>
  <c r="AW397" i="4"/>
  <c r="AX397" i="4" s="1"/>
  <c r="AW179" i="4"/>
  <c r="AX179" i="4" s="1"/>
  <c r="AW269" i="4"/>
  <c r="AX269" i="4" s="1"/>
  <c r="AW289" i="4"/>
  <c r="AX289" i="4" s="1"/>
  <c r="AW296" i="4"/>
  <c r="AX296" i="4" s="1"/>
  <c r="AW303" i="4"/>
  <c r="AX303" i="4" s="1"/>
  <c r="AW310" i="4"/>
  <c r="AX310" i="4" s="1"/>
  <c r="AW317" i="4"/>
  <c r="AX317" i="4" s="1"/>
  <c r="AW326" i="4"/>
  <c r="AX326" i="4" s="1"/>
  <c r="AW333" i="4"/>
  <c r="AX333" i="4" s="1"/>
  <c r="AW342" i="4"/>
  <c r="AX342" i="4" s="1"/>
  <c r="AW349" i="4"/>
  <c r="AX349" i="4" s="1"/>
  <c r="AW357" i="4"/>
  <c r="AX357" i="4" s="1"/>
  <c r="AW366" i="4"/>
  <c r="AX366" i="4" s="1"/>
  <c r="AW375" i="4"/>
  <c r="AX375" i="4" s="1"/>
  <c r="AW383" i="4"/>
  <c r="AX383" i="4" s="1"/>
  <c r="AW390" i="4"/>
  <c r="AX390" i="4" s="1"/>
  <c r="AW431" i="4"/>
  <c r="AX431" i="4" s="1"/>
  <c r="AW674" i="4"/>
  <c r="AX674" i="4" s="1"/>
  <c r="AW738" i="4"/>
  <c r="AX738" i="4" s="1"/>
  <c r="AW803" i="4"/>
  <c r="AX803" i="4" s="1"/>
  <c r="AW863" i="4"/>
  <c r="AX863" i="4" s="1"/>
  <c r="AW429" i="4"/>
  <c r="AX429" i="4" s="1"/>
  <c r="AW437" i="4"/>
  <c r="AX437" i="4" s="1"/>
  <c r="AW91" i="4"/>
  <c r="AX91" i="4" s="1"/>
  <c r="AW100" i="4"/>
  <c r="AX100" i="4" s="1"/>
  <c r="AW117" i="4"/>
  <c r="AX117" i="4" s="1"/>
  <c r="AW125" i="4"/>
  <c r="AX125" i="4" s="1"/>
  <c r="AW132" i="4"/>
  <c r="AX132" i="4" s="1"/>
  <c r="AW141" i="4"/>
  <c r="AX141" i="4" s="1"/>
  <c r="AW158" i="4"/>
  <c r="AX158" i="4" s="1"/>
  <c r="AW167" i="4"/>
  <c r="AX167" i="4" s="1"/>
  <c r="AW174" i="4"/>
  <c r="AX174" i="4" s="1"/>
  <c r="AW382" i="4"/>
  <c r="AX382" i="4" s="1"/>
  <c r="AW415" i="4"/>
  <c r="AX415" i="4" s="1"/>
  <c r="AW193" i="4"/>
  <c r="AX193" i="4" s="1"/>
  <c r="AW285" i="4"/>
  <c r="AX285" i="4" s="1"/>
  <c r="AW293" i="4"/>
  <c r="AX293" i="4" s="1"/>
  <c r="AW299" i="4"/>
  <c r="AX299" i="4" s="1"/>
  <c r="AW306" i="4"/>
  <c r="AX306" i="4" s="1"/>
  <c r="AW313" i="4"/>
  <c r="AX313" i="4" s="1"/>
  <c r="AW320" i="4"/>
  <c r="AX320" i="4" s="1"/>
  <c r="AW330" i="4"/>
  <c r="AX330" i="4" s="1"/>
  <c r="AW345" i="4"/>
  <c r="AX345" i="4" s="1"/>
  <c r="AW354" i="4"/>
  <c r="AX354" i="4" s="1"/>
  <c r="AW361" i="4"/>
  <c r="AX361" i="4" s="1"/>
  <c r="AW370" i="4"/>
  <c r="AX370" i="4" s="1"/>
  <c r="AW379" i="4"/>
  <c r="AX379" i="4" s="1"/>
  <c r="AW464" i="4"/>
  <c r="AX464" i="4" s="1"/>
  <c r="AW394" i="4"/>
  <c r="AX394" i="4" s="1"/>
  <c r="AW817" i="4"/>
  <c r="AX817" i="4" s="1"/>
  <c r="AW879" i="4"/>
  <c r="AX879" i="4" s="1"/>
  <c r="AW707" i="4"/>
  <c r="AX707" i="4" s="1"/>
  <c r="AW769" i="4"/>
  <c r="AX769" i="4" s="1"/>
  <c r="AW836" i="4"/>
  <c r="AX836" i="4" s="1"/>
  <c r="AW18" i="4"/>
  <c r="AX18" i="4" s="1"/>
  <c r="AW27" i="4"/>
  <c r="AX27" i="4" s="1"/>
  <c r="AW103" i="4"/>
  <c r="AX103" i="4" s="1"/>
  <c r="AW290" i="4"/>
  <c r="AX290" i="4" s="1"/>
  <c r="AW297" i="4"/>
  <c r="AX297" i="4" s="1"/>
  <c r="AW304" i="4"/>
  <c r="AX304" i="4" s="1"/>
  <c r="AW327" i="4"/>
  <c r="AX327" i="4" s="1"/>
  <c r="AW334" i="4"/>
  <c r="AX334" i="4" s="1"/>
  <c r="AW343" i="4"/>
  <c r="AX343" i="4" s="1"/>
  <c r="AW350" i="4"/>
  <c r="AX350" i="4" s="1"/>
  <c r="AW367" i="4"/>
  <c r="AX367" i="4" s="1"/>
  <c r="AW376" i="4"/>
  <c r="AX376" i="4" s="1"/>
  <c r="AW384" i="4"/>
  <c r="AX384" i="4" s="1"/>
  <c r="AW391" i="4"/>
  <c r="AX391" i="4" s="1"/>
  <c r="AW408" i="4"/>
  <c r="AX408" i="4" s="1"/>
  <c r="AW43" i="4"/>
  <c r="AX43" i="4" s="1"/>
  <c r="AW51" i="4"/>
  <c r="AX51" i="4" s="1"/>
  <c r="AW58" i="4"/>
  <c r="AX58" i="4" s="1"/>
  <c r="AW65" i="4"/>
  <c r="AX65" i="4" s="1"/>
  <c r="AW74" i="4"/>
  <c r="AX74" i="4" s="1"/>
  <c r="AW83" i="4"/>
  <c r="AX83" i="4" s="1"/>
  <c r="AW90" i="4"/>
  <c r="AX90" i="4" s="1"/>
  <c r="AW99" i="4"/>
  <c r="AX99" i="4" s="1"/>
  <c r="AW108" i="4"/>
  <c r="AX108" i="4" s="1"/>
  <c r="AW116" i="4"/>
  <c r="AX116" i="4" s="1"/>
  <c r="AW124" i="4"/>
  <c r="AX124" i="4" s="1"/>
  <c r="AW131" i="4"/>
  <c r="AX131" i="4" s="1"/>
  <c r="AW139" i="4"/>
  <c r="AX139" i="4" s="1"/>
  <c r="AW148" i="4"/>
  <c r="AX148" i="4" s="1"/>
  <c r="AW157" i="4"/>
  <c r="AX157" i="4" s="1"/>
  <c r="AW166" i="4"/>
  <c r="AX166" i="4" s="1"/>
  <c r="AW180" i="4"/>
  <c r="AX180" i="4" s="1"/>
  <c r="AW187" i="4"/>
  <c r="AX187" i="4" s="1"/>
  <c r="AW194" i="4"/>
  <c r="AX194" i="4" s="1"/>
  <c r="AW202" i="4"/>
  <c r="AX202" i="4" s="1"/>
  <c r="AW210" i="4"/>
  <c r="AX210" i="4" s="1"/>
  <c r="AW217" i="4"/>
  <c r="AX217" i="4" s="1"/>
  <c r="AW226" i="4"/>
  <c r="AX226" i="4" s="1"/>
  <c r="AW237" i="4"/>
  <c r="AX237" i="4" s="1"/>
  <c r="AW244" i="4"/>
  <c r="AX244" i="4" s="1"/>
  <c r="AW251" i="4"/>
  <c r="AX251" i="4" s="1"/>
  <c r="AW259" i="4"/>
  <c r="AX259" i="4" s="1"/>
  <c r="AW268" i="4"/>
  <c r="AX268" i="4" s="1"/>
  <c r="AW276" i="4"/>
  <c r="AX276" i="4" s="1"/>
  <c r="AW284" i="4"/>
  <c r="AX284" i="4" s="1"/>
  <c r="AW347" i="4"/>
  <c r="AX347" i="4" s="1"/>
  <c r="AW9" i="4"/>
  <c r="AX9" i="4" s="1"/>
  <c r="AW178" i="4"/>
  <c r="AX178" i="4" s="1"/>
  <c r="AW207" i="4"/>
  <c r="AX207" i="4" s="1"/>
  <c r="AW214" i="4"/>
  <c r="AX214" i="4" s="1"/>
  <c r="AW222" i="4"/>
  <c r="AX222" i="4" s="1"/>
  <c r="AW241" i="4"/>
  <c r="AX241" i="4" s="1"/>
  <c r="AW272" i="4"/>
  <c r="AX272" i="4" s="1"/>
  <c r="AW281" i="4"/>
  <c r="AX281" i="4" s="1"/>
  <c r="AW288" i="4"/>
  <c r="AX288" i="4" s="1"/>
  <c r="AW302" i="4"/>
  <c r="AX302" i="4" s="1"/>
  <c r="AW309" i="4"/>
  <c r="AX309" i="4" s="1"/>
  <c r="AW315" i="4"/>
  <c r="AX315" i="4" s="1"/>
  <c r="AW325" i="4"/>
  <c r="AX325" i="4" s="1"/>
  <c r="AW332" i="4"/>
  <c r="AX332" i="4" s="1"/>
  <c r="AW340" i="4"/>
  <c r="AX340" i="4" s="1"/>
  <c r="AW348" i="4"/>
  <c r="AX348" i="4" s="1"/>
  <c r="AW356" i="4"/>
  <c r="AX356" i="4" s="1"/>
  <c r="AW7" i="4"/>
  <c r="AX7" i="4" s="1"/>
  <c r="AW381" i="4"/>
  <c r="AX381" i="4" s="1"/>
  <c r="AW29" i="4"/>
  <c r="AX29" i="4" s="1"/>
  <c r="AW36" i="4"/>
  <c r="AX36" i="4" s="1"/>
  <c r="AW45" i="4"/>
  <c r="AX45" i="4" s="1"/>
  <c r="AW463" i="4"/>
  <c r="AX463" i="4" s="1"/>
  <c r="AW832" i="4"/>
  <c r="AX832" i="4" s="1"/>
  <c r="AW698" i="4"/>
  <c r="AX698" i="4" s="1"/>
  <c r="AW666" i="4"/>
  <c r="AX666" i="4" s="1"/>
  <c r="AW699" i="4"/>
  <c r="AX699" i="4" s="1"/>
  <c r="AW731" i="4"/>
  <c r="AX731" i="4" s="1"/>
  <c r="AW762" i="4"/>
  <c r="AX762" i="4" s="1"/>
  <c r="AW794" i="4"/>
  <c r="AX794" i="4" s="1"/>
  <c r="AW826" i="4"/>
  <c r="AX826" i="4" s="1"/>
  <c r="AW853" i="4"/>
  <c r="AX853" i="4" s="1"/>
  <c r="AW888" i="4"/>
  <c r="AX888" i="4" s="1"/>
  <c r="AW14" i="4"/>
  <c r="AX14" i="4" s="1"/>
  <c r="AW22" i="4"/>
  <c r="AX22" i="4" s="1"/>
  <c r="AW98" i="4"/>
  <c r="AX98" i="4" s="1"/>
  <c r="AW107" i="4"/>
  <c r="AX107" i="4" s="1"/>
  <c r="AW294" i="4"/>
  <c r="AX294" i="4" s="1"/>
  <c r="AW300" i="4"/>
  <c r="AX300" i="4" s="1"/>
  <c r="AW307" i="4"/>
  <c r="AX307" i="4" s="1"/>
  <c r="AW314" i="4"/>
  <c r="AX314" i="4" s="1"/>
  <c r="AW321" i="4"/>
  <c r="AX321" i="4" s="1"/>
  <c r="AW337" i="4"/>
  <c r="AX337" i="4" s="1"/>
  <c r="AW346" i="4"/>
  <c r="AX346" i="4" s="1"/>
  <c r="AW355" i="4"/>
  <c r="AX355" i="4" s="1"/>
  <c r="AW362" i="4"/>
  <c r="AX362" i="4" s="1"/>
  <c r="AW371" i="4"/>
  <c r="AX371" i="4" s="1"/>
  <c r="AW380" i="4"/>
  <c r="AX380" i="4" s="1"/>
  <c r="AW387" i="4"/>
  <c r="AX387" i="4" s="1"/>
  <c r="AW47" i="4"/>
  <c r="AX47" i="4" s="1"/>
  <c r="AW62" i="4"/>
  <c r="AX62" i="4" s="1"/>
  <c r="AW70" i="4"/>
  <c r="AX70" i="4" s="1"/>
  <c r="AW79" i="4"/>
  <c r="AX79" i="4" s="1"/>
  <c r="AW87" i="4"/>
  <c r="AX87" i="4" s="1"/>
  <c r="AW95" i="4"/>
  <c r="AX95" i="4" s="1"/>
  <c r="AW104" i="4"/>
  <c r="AX104" i="4" s="1"/>
  <c r="AW112" i="4"/>
  <c r="AX112" i="4" s="1"/>
  <c r="AW121" i="4"/>
  <c r="AX121" i="4" s="1"/>
  <c r="AW127" i="4"/>
  <c r="AX127" i="4" s="1"/>
  <c r="AW134" i="4"/>
  <c r="AX134" i="4" s="1"/>
  <c r="AW144" i="4"/>
  <c r="AX144" i="4" s="1"/>
  <c r="AW151" i="4"/>
  <c r="AX151" i="4" s="1"/>
  <c r="AW161" i="4"/>
  <c r="AX161" i="4" s="1"/>
  <c r="AW170" i="4"/>
  <c r="AX170" i="4" s="1"/>
  <c r="AW177" i="4"/>
  <c r="AX177" i="4" s="1"/>
  <c r="AW184" i="4"/>
  <c r="AX184" i="4" s="1"/>
  <c r="AW191" i="4"/>
  <c r="AX191" i="4" s="1"/>
  <c r="AW198" i="4"/>
  <c r="AX198" i="4" s="1"/>
  <c r="AW206" i="4"/>
  <c r="AX206" i="4" s="1"/>
  <c r="AW213" i="4"/>
  <c r="AX213" i="4" s="1"/>
  <c r="AW221" i="4"/>
  <c r="AX221" i="4" s="1"/>
  <c r="AW234" i="4"/>
  <c r="AX234" i="4" s="1"/>
  <c r="AW240" i="4"/>
  <c r="AX240" i="4" s="1"/>
  <c r="AW248" i="4"/>
  <c r="AX248" i="4" s="1"/>
  <c r="AW255" i="4"/>
  <c r="AX255" i="4" s="1"/>
  <c r="AW264" i="4"/>
  <c r="AX264" i="4" s="1"/>
  <c r="AW270" i="4"/>
  <c r="AX270" i="4" s="1"/>
  <c r="AW280" i="4"/>
  <c r="AX280" i="4" s="1"/>
  <c r="AW287" i="4"/>
  <c r="AX287" i="4" s="1"/>
  <c r="AW457" i="4"/>
  <c r="AX457" i="4" s="1"/>
  <c r="AW211" i="4"/>
  <c r="AX211" i="4" s="1"/>
  <c r="AW218" i="4"/>
  <c r="AX218" i="4" s="1"/>
  <c r="AW229" i="4"/>
  <c r="AX229" i="4" s="1"/>
  <c r="AW245" i="4"/>
  <c r="AX245" i="4" s="1"/>
  <c r="AW277" i="4"/>
  <c r="AX277" i="4" s="1"/>
  <c r="AW292" i="4"/>
  <c r="AX292" i="4" s="1"/>
  <c r="AW298" i="4"/>
  <c r="AX298" i="4" s="1"/>
  <c r="AW305" i="4"/>
  <c r="AX305" i="4" s="1"/>
  <c r="AW319" i="4"/>
  <c r="AX319" i="4" s="1"/>
  <c r="AW329" i="4"/>
  <c r="AX329" i="4" s="1"/>
  <c r="AW336" i="4"/>
  <c r="AX336" i="4" s="1"/>
  <c r="AW344" i="4"/>
  <c r="AX344" i="4" s="1"/>
  <c r="AW353" i="4"/>
  <c r="AX353" i="4" s="1"/>
  <c r="AW360" i="4"/>
  <c r="AX360" i="4" s="1"/>
  <c r="AW369" i="4"/>
  <c r="AX369" i="4" s="1"/>
  <c r="AW378" i="4"/>
  <c r="AX378" i="4" s="1"/>
  <c r="AW386" i="4"/>
  <c r="AX386" i="4" s="1"/>
  <c r="AW393" i="4"/>
  <c r="AX393" i="4" s="1"/>
  <c r="AW401" i="4"/>
  <c r="AX401" i="4" s="1"/>
  <c r="AW410" i="4"/>
  <c r="AX410" i="4" s="1"/>
  <c r="AW418" i="4"/>
  <c r="AX418" i="4" s="1"/>
  <c r="AW445" i="4"/>
  <c r="AX445" i="4" s="1"/>
  <c r="AW266" i="4"/>
  <c r="AX266" i="4" s="1"/>
  <c r="AW273" i="4"/>
  <c r="AX273" i="4" s="1"/>
  <c r="AW282" i="4"/>
  <c r="AX282" i="4" s="1"/>
  <c r="AW40" i="4"/>
  <c r="AX40" i="4" s="1"/>
  <c r="AW49" i="4"/>
  <c r="AX49" i="4" s="1"/>
  <c r="AW175" i="4"/>
  <c r="AX175" i="4" s="1"/>
  <c r="AW182" i="4"/>
  <c r="AX182" i="4" s="1"/>
  <c r="AW189" i="4"/>
  <c r="AX189" i="4" s="1"/>
  <c r="AW412" i="4"/>
  <c r="AX412" i="4" s="1"/>
  <c r="AW459" i="4"/>
  <c r="AX459" i="4" s="1"/>
  <c r="AW469" i="4"/>
  <c r="AX469" i="4" s="1"/>
  <c r="AW527" i="4"/>
  <c r="AX527" i="4" s="1"/>
  <c r="AW682" i="4"/>
  <c r="AX682" i="4" s="1"/>
  <c r="AW746" i="4"/>
  <c r="AX746" i="4" s="1"/>
  <c r="AW779" i="4"/>
  <c r="AX779" i="4" s="1"/>
  <c r="AW809" i="4"/>
  <c r="AX809" i="4" s="1"/>
  <c r="AW842" i="4"/>
  <c r="AX842" i="4" s="1"/>
  <c r="AW871" i="4"/>
  <c r="AX871" i="4" s="1"/>
  <c r="AW331" i="4"/>
  <c r="AX331" i="4" s="1"/>
  <c r="AW363" i="4"/>
  <c r="AX363" i="4" s="1"/>
  <c r="AW261" i="4"/>
  <c r="AX261" i="4" s="1"/>
  <c r="AW407" i="4"/>
  <c r="AX407" i="4" s="1"/>
  <c r="AW454" i="4"/>
  <c r="AX454" i="4" s="1"/>
  <c r="AW37" i="4"/>
  <c r="AX37" i="4" s="1"/>
  <c r="AW46" i="4"/>
  <c r="AX46" i="4" s="1"/>
  <c r="AW54" i="4"/>
  <c r="AX54" i="4" s="1"/>
  <c r="AW61" i="4"/>
  <c r="AX61" i="4" s="1"/>
  <c r="AW69" i="4"/>
  <c r="AX69" i="4" s="1"/>
  <c r="AW78" i="4"/>
  <c r="AX78" i="4" s="1"/>
  <c r="AW86" i="4"/>
  <c r="AX86" i="4" s="1"/>
  <c r="AW115" i="4"/>
  <c r="AX115" i="4" s="1"/>
  <c r="AW123" i="4"/>
  <c r="AX123" i="4" s="1"/>
  <c r="AW150" i="4"/>
  <c r="AX150" i="4" s="1"/>
  <c r="AW160" i="4"/>
  <c r="AX160" i="4" s="1"/>
  <c r="AW169" i="4"/>
  <c r="AX169" i="4" s="1"/>
  <c r="AW176" i="4"/>
  <c r="AX176" i="4" s="1"/>
  <c r="AW183" i="4"/>
  <c r="AX183" i="4" s="1"/>
  <c r="AW190" i="4"/>
  <c r="AX190" i="4" s="1"/>
  <c r="AW196" i="4"/>
  <c r="AX196" i="4" s="1"/>
  <c r="AW205" i="4"/>
  <c r="AX205" i="4" s="1"/>
  <c r="AW212" i="4"/>
  <c r="AX212" i="4" s="1"/>
  <c r="AW220" i="4"/>
  <c r="AX220" i="4" s="1"/>
  <c r="AW231" i="4"/>
  <c r="AX231" i="4" s="1"/>
  <c r="AW239" i="4"/>
  <c r="AX239" i="4" s="1"/>
  <c r="AW246" i="4"/>
  <c r="AX246" i="4" s="1"/>
  <c r="AW254" i="4"/>
  <c r="AX254" i="4" s="1"/>
  <c r="AW263" i="4"/>
  <c r="AX263" i="4" s="1"/>
  <c r="AW279" i="4"/>
  <c r="AX279" i="4" s="1"/>
  <c r="AW399" i="4"/>
  <c r="AX399" i="4" s="1"/>
  <c r="AW440" i="4"/>
  <c r="AX440" i="4" s="1"/>
  <c r="AW447" i="4"/>
  <c r="AX447" i="4" s="1"/>
  <c r="AW479" i="4"/>
  <c r="AX479" i="4" s="1"/>
  <c r="AW24" i="4"/>
  <c r="AX24" i="4" s="1"/>
  <c r="AW31" i="4"/>
  <c r="AX31" i="4" s="1"/>
  <c r="AW291" i="4"/>
  <c r="AX291" i="4" s="1"/>
  <c r="AW318" i="4"/>
  <c r="AX318" i="4" s="1"/>
  <c r="AW335" i="4"/>
  <c r="AX335" i="4" s="1"/>
  <c r="AW351" i="4"/>
  <c r="AX351" i="4" s="1"/>
  <c r="AW368" i="4"/>
  <c r="AX368" i="4" s="1"/>
  <c r="AW385" i="4"/>
  <c r="AX385" i="4" s="1"/>
  <c r="AW396" i="4"/>
  <c r="AX396" i="4" s="1"/>
  <c r="AW405" i="4"/>
  <c r="AX405" i="4" s="1"/>
  <c r="AW414" i="4"/>
  <c r="AX414" i="4" s="1"/>
  <c r="AW421" i="4"/>
  <c r="AX421" i="4" s="1"/>
  <c r="AW448" i="4"/>
  <c r="AX448" i="4" s="1"/>
  <c r="AW16" i="4"/>
  <c r="AX16" i="4" s="1"/>
  <c r="AW25" i="4"/>
  <c r="AX25" i="4" s="1"/>
  <c r="AW32" i="4"/>
  <c r="AX32" i="4" s="1"/>
  <c r="AW39" i="4"/>
  <c r="AX39" i="4" s="1"/>
  <c r="AW48" i="4"/>
  <c r="AX48" i="4" s="1"/>
  <c r="AW63" i="4"/>
  <c r="AX63" i="4" s="1"/>
  <c r="AW71" i="4"/>
  <c r="AX71" i="4" s="1"/>
  <c r="AW80" i="4"/>
  <c r="AX80" i="4" s="1"/>
  <c r="AW181" i="4"/>
  <c r="AX181" i="4" s="1"/>
  <c r="AW188" i="4"/>
  <c r="AX188" i="4" s="1"/>
  <c r="AW203" i="4"/>
  <c r="AX203" i="4" s="1"/>
  <c r="AW256" i="4"/>
  <c r="AX256" i="4" s="1"/>
  <c r="AW265" i="4"/>
  <c r="AX265" i="4" s="1"/>
  <c r="AW434" i="4"/>
  <c r="AX434" i="4" s="1"/>
  <c r="AW472" i="4"/>
  <c r="AX472" i="4" s="1"/>
  <c r="AW13" i="4"/>
  <c r="AX13" i="4" s="1"/>
  <c r="AW56" i="4"/>
  <c r="AX56" i="4" s="1"/>
  <c r="AW64" i="4"/>
  <c r="AX64" i="4" s="1"/>
  <c r="AW72" i="4"/>
  <c r="AX72" i="4" s="1"/>
  <c r="AW81" i="4"/>
  <c r="AX81" i="4" s="1"/>
  <c r="AW89" i="4"/>
  <c r="AX89" i="4" s="1"/>
  <c r="AW97" i="4"/>
  <c r="AX97" i="4" s="1"/>
  <c r="AW106" i="4"/>
  <c r="AX106" i="4" s="1"/>
  <c r="AW114" i="4"/>
  <c r="AX114" i="4" s="1"/>
  <c r="AW122" i="4"/>
  <c r="AX122" i="4" s="1"/>
  <c r="AW129" i="4"/>
  <c r="AX129" i="4" s="1"/>
  <c r="AW137" i="4"/>
  <c r="AX137" i="4" s="1"/>
  <c r="AW146" i="4"/>
  <c r="AX146" i="4" s="1"/>
  <c r="AW153" i="4"/>
  <c r="AX153" i="4" s="1"/>
  <c r="AW164" i="4"/>
  <c r="AX164" i="4" s="1"/>
  <c r="AW195" i="4"/>
  <c r="AX195" i="4" s="1"/>
  <c r="AW204" i="4"/>
  <c r="AX204" i="4" s="1"/>
  <c r="AW219" i="4"/>
  <c r="AX219" i="4" s="1"/>
  <c r="AW230" i="4"/>
  <c r="AX230" i="4" s="1"/>
  <c r="AW238" i="4"/>
  <c r="AX238" i="4" s="1"/>
  <c r="AW253" i="4"/>
  <c r="AX253" i="4" s="1"/>
  <c r="AW398" i="4"/>
  <c r="AX398" i="4" s="1"/>
  <c r="AW419" i="4"/>
  <c r="AX419" i="4" s="1"/>
  <c r="AW439" i="4"/>
  <c r="AX439" i="4" s="1"/>
  <c r="AW446" i="4"/>
  <c r="AX446" i="4" s="1"/>
  <c r="AW478" i="4"/>
  <c r="AX478" i="4" s="1"/>
  <c r="AW485" i="4"/>
  <c r="AX485" i="4" s="1"/>
  <c r="AW491" i="4"/>
  <c r="AX491" i="4" s="1"/>
  <c r="AW499" i="4"/>
  <c r="AX499" i="4" s="1"/>
  <c r="AW507" i="4"/>
  <c r="AX507" i="4" s="1"/>
  <c r="AW516" i="4"/>
  <c r="AX516" i="4" s="1"/>
  <c r="AW523" i="4"/>
  <c r="AX523" i="4" s="1"/>
  <c r="AW540" i="4"/>
  <c r="AX540" i="4" s="1"/>
  <c r="AW549" i="4"/>
  <c r="AX549" i="4" s="1"/>
  <c r="AW557" i="4"/>
  <c r="AX557" i="4" s="1"/>
  <c r="AW565" i="4"/>
  <c r="AX565" i="4" s="1"/>
  <c r="AW573" i="4"/>
  <c r="AX573" i="4" s="1"/>
  <c r="AW582" i="4"/>
  <c r="AX582" i="4" s="1"/>
  <c r="AW589" i="4"/>
  <c r="AX589" i="4" s="1"/>
  <c r="AW598" i="4"/>
  <c r="AX598" i="4" s="1"/>
  <c r="AW604" i="4"/>
  <c r="AX604" i="4" s="1"/>
  <c r="AW612" i="4"/>
  <c r="AX612" i="4" s="1"/>
  <c r="AW619" i="4"/>
  <c r="AX619" i="4" s="1"/>
  <c r="AW626" i="4"/>
  <c r="AX626" i="4" s="1"/>
  <c r="AW634" i="4"/>
  <c r="AX634" i="4" s="1"/>
  <c r="AW642" i="4"/>
  <c r="AX642" i="4" s="1"/>
  <c r="AW650" i="4"/>
  <c r="AX650" i="4" s="1"/>
  <c r="AW658" i="4"/>
  <c r="AX658" i="4" s="1"/>
  <c r="AW667" i="4"/>
  <c r="AX667" i="4" s="1"/>
  <c r="AW675" i="4"/>
  <c r="AX675" i="4" s="1"/>
  <c r="AW683" i="4"/>
  <c r="AX683" i="4" s="1"/>
  <c r="AW690" i="4"/>
  <c r="AX690" i="4" s="1"/>
  <c r="AW700" i="4"/>
  <c r="AX700" i="4" s="1"/>
  <c r="AW716" i="4"/>
  <c r="AX716" i="4" s="1"/>
  <c r="AW724" i="4"/>
  <c r="AX724" i="4" s="1"/>
  <c r="AW732" i="4"/>
  <c r="AX732" i="4" s="1"/>
  <c r="AW739" i="4"/>
  <c r="AX739" i="4" s="1"/>
  <c r="AW747" i="4"/>
  <c r="AX747" i="4" s="1"/>
  <c r="AW754" i="4"/>
  <c r="AX754" i="4" s="1"/>
  <c r="AW763" i="4"/>
  <c r="AX763" i="4" s="1"/>
  <c r="AW772" i="4"/>
  <c r="AX772" i="4" s="1"/>
  <c r="AW780" i="4"/>
  <c r="AX780" i="4" s="1"/>
  <c r="AW787" i="4"/>
  <c r="AX787" i="4" s="1"/>
  <c r="AW795" i="4"/>
  <c r="AX795" i="4" s="1"/>
  <c r="AW804" i="4"/>
  <c r="AX804" i="4" s="1"/>
  <c r="AW810" i="4"/>
  <c r="AX810" i="4" s="1"/>
  <c r="AW818" i="4"/>
  <c r="AX818" i="4" s="1"/>
  <c r="AW828" i="4"/>
  <c r="AX828" i="4" s="1"/>
  <c r="AW843" i="4"/>
  <c r="AX843" i="4" s="1"/>
  <c r="AW851" i="4"/>
  <c r="AX851" i="4" s="1"/>
  <c r="AW856" i="4"/>
  <c r="AX856" i="4" s="1"/>
  <c r="AW864" i="4"/>
  <c r="AX864" i="4" s="1"/>
  <c r="AW872" i="4"/>
  <c r="AX872" i="4" s="1"/>
  <c r="AW880" i="4"/>
  <c r="AX880" i="4" s="1"/>
  <c r="AW889" i="4"/>
  <c r="AX889" i="4" s="1"/>
  <c r="AW497" i="4"/>
  <c r="AX497" i="4" s="1"/>
  <c r="AW504" i="4"/>
  <c r="AX504" i="4" s="1"/>
  <c r="AW512" i="4"/>
  <c r="AX512" i="4" s="1"/>
  <c r="AW520" i="4"/>
  <c r="AX520" i="4" s="1"/>
  <c r="AW535" i="4"/>
  <c r="AX535" i="4" s="1"/>
  <c r="AW546" i="4"/>
  <c r="AX546" i="4" s="1"/>
  <c r="AW554" i="4"/>
  <c r="AX554" i="4" s="1"/>
  <c r="AW562" i="4"/>
  <c r="AX562" i="4" s="1"/>
  <c r="AW570" i="4"/>
  <c r="AX570" i="4" s="1"/>
  <c r="AW579" i="4"/>
  <c r="AX579" i="4" s="1"/>
  <c r="AW587" i="4"/>
  <c r="AX587" i="4" s="1"/>
  <c r="AW595" i="4"/>
  <c r="AX595" i="4" s="1"/>
  <c r="AW609" i="4"/>
  <c r="AX609" i="4" s="1"/>
  <c r="AW616" i="4"/>
  <c r="AX616" i="4" s="1"/>
  <c r="AW623" i="4"/>
  <c r="AX623" i="4" s="1"/>
  <c r="AW631" i="4"/>
  <c r="AX631" i="4" s="1"/>
  <c r="AW639" i="4"/>
  <c r="AX639" i="4" s="1"/>
  <c r="AW647" i="4"/>
  <c r="AX647" i="4" s="1"/>
  <c r="AW655" i="4"/>
  <c r="AX655" i="4" s="1"/>
  <c r="AW664" i="4"/>
  <c r="AX664" i="4" s="1"/>
  <c r="AW680" i="4"/>
  <c r="AX680" i="4" s="1"/>
  <c r="AW688" i="4"/>
  <c r="AX688" i="4" s="1"/>
  <c r="AW697" i="4"/>
  <c r="AX697" i="4" s="1"/>
  <c r="AW705" i="4"/>
  <c r="AX705" i="4" s="1"/>
  <c r="AW713" i="4"/>
  <c r="AX713" i="4" s="1"/>
  <c r="AW721" i="4"/>
  <c r="AX721" i="4" s="1"/>
  <c r="AW729" i="4"/>
  <c r="AX729" i="4" s="1"/>
  <c r="AW736" i="4"/>
  <c r="AX736" i="4" s="1"/>
  <c r="AW743" i="4"/>
  <c r="AX743" i="4" s="1"/>
  <c r="AW760" i="4"/>
  <c r="AX760" i="4" s="1"/>
  <c r="AW768" i="4"/>
  <c r="AX768" i="4" s="1"/>
  <c r="AW777" i="4"/>
  <c r="AX777" i="4" s="1"/>
  <c r="AW784" i="4"/>
  <c r="AX784" i="4" s="1"/>
  <c r="AW792" i="4"/>
  <c r="AX792" i="4" s="1"/>
  <c r="AW801" i="4"/>
  <c r="AX801" i="4" s="1"/>
  <c r="AW807" i="4"/>
  <c r="AX807" i="4" s="1"/>
  <c r="AW815" i="4"/>
  <c r="AX815" i="4" s="1"/>
  <c r="AW823" i="4"/>
  <c r="AX823" i="4" s="1"/>
  <c r="AW834" i="4"/>
  <c r="AX834" i="4" s="1"/>
  <c r="AW840" i="4"/>
  <c r="AX840" i="4" s="1"/>
  <c r="AW848" i="4"/>
  <c r="AX848" i="4" s="1"/>
  <c r="AW855" i="4"/>
  <c r="AX855" i="4" s="1"/>
  <c r="AW861" i="4"/>
  <c r="AX861" i="4" s="1"/>
  <c r="AW869" i="4"/>
  <c r="AX869" i="4" s="1"/>
  <c r="AW877" i="4"/>
  <c r="AX877" i="4" s="1"/>
  <c r="AW477" i="4"/>
  <c r="AX477" i="4" s="1"/>
  <c r="AW467" i="4"/>
  <c r="AX467" i="4" s="1"/>
  <c r="AW475" i="4"/>
  <c r="AX475" i="4" s="1"/>
  <c r="AW483" i="4"/>
  <c r="AX483" i="4" s="1"/>
  <c r="AW489" i="4"/>
  <c r="AX489" i="4" s="1"/>
  <c r="AW505" i="4"/>
  <c r="AX505" i="4" s="1"/>
  <c r="AW513" i="4"/>
  <c r="AX513" i="4" s="1"/>
  <c r="AW521" i="4"/>
  <c r="AX521" i="4" s="1"/>
  <c r="AW528" i="4"/>
  <c r="AX528" i="4" s="1"/>
  <c r="AW536" i="4"/>
  <c r="AX536" i="4" s="1"/>
  <c r="AW547" i="4"/>
  <c r="AX547" i="4" s="1"/>
  <c r="AW555" i="4"/>
  <c r="AX555" i="4" s="1"/>
  <c r="AW563" i="4"/>
  <c r="AX563" i="4" s="1"/>
  <c r="AW571" i="4"/>
  <c r="AX571" i="4" s="1"/>
  <c r="AW580" i="4"/>
  <c r="AX580" i="4" s="1"/>
  <c r="AW596" i="4"/>
  <c r="AX596" i="4" s="1"/>
  <c r="AW602" i="4"/>
  <c r="AX602" i="4" s="1"/>
  <c r="AW610" i="4"/>
  <c r="AX610" i="4" s="1"/>
  <c r="AW617" i="4"/>
  <c r="AX617" i="4" s="1"/>
  <c r="AW624" i="4"/>
  <c r="AX624" i="4" s="1"/>
  <c r="AW632" i="4"/>
  <c r="AX632" i="4" s="1"/>
  <c r="AW640" i="4"/>
  <c r="AX640" i="4" s="1"/>
  <c r="AW648" i="4"/>
  <c r="AX648" i="4" s="1"/>
  <c r="AW656" i="4"/>
  <c r="AX656" i="4" s="1"/>
  <c r="AW665" i="4"/>
  <c r="AX665" i="4" s="1"/>
  <c r="AW673" i="4"/>
  <c r="AX673" i="4" s="1"/>
  <c r="AW681" i="4"/>
  <c r="AX681" i="4" s="1"/>
  <c r="AW689" i="4"/>
  <c r="AX689" i="4" s="1"/>
  <c r="AW706" i="4"/>
  <c r="AX706" i="4" s="1"/>
  <c r="AW714" i="4"/>
  <c r="AX714" i="4" s="1"/>
  <c r="AW722" i="4"/>
  <c r="AX722" i="4" s="1"/>
  <c r="AW730" i="4"/>
  <c r="AX730" i="4" s="1"/>
  <c r="AW737" i="4"/>
  <c r="AX737" i="4" s="1"/>
  <c r="AW745" i="4"/>
  <c r="AX745" i="4" s="1"/>
  <c r="AW752" i="4"/>
  <c r="AX752" i="4" s="1"/>
  <c r="AW761" i="4"/>
  <c r="AX761" i="4" s="1"/>
  <c r="AW778" i="4"/>
  <c r="AX778" i="4" s="1"/>
  <c r="AW785" i="4"/>
  <c r="AX785" i="4" s="1"/>
  <c r="AW793" i="4"/>
  <c r="AX793" i="4" s="1"/>
  <c r="AW802" i="4"/>
  <c r="AX802" i="4" s="1"/>
  <c r="AW808" i="4"/>
  <c r="AX808" i="4" s="1"/>
  <c r="AW816" i="4"/>
  <c r="AX816" i="4" s="1"/>
  <c r="AW824" i="4"/>
  <c r="AX824" i="4" s="1"/>
  <c r="AW835" i="4"/>
  <c r="AX835" i="4" s="1"/>
  <c r="AW841" i="4"/>
  <c r="AX841" i="4" s="1"/>
  <c r="AW849" i="4"/>
  <c r="AX849" i="4" s="1"/>
  <c r="AW862" i="4"/>
  <c r="AX862" i="4" s="1"/>
  <c r="AW870" i="4"/>
  <c r="AX870" i="4" s="1"/>
  <c r="AW878" i="4"/>
  <c r="AX878" i="4" s="1"/>
  <c r="AW887" i="4"/>
  <c r="AX887" i="4" s="1"/>
  <c r="AW484" i="4"/>
  <c r="AX484" i="4" s="1"/>
  <c r="AW490" i="4"/>
  <c r="AX490" i="4" s="1"/>
  <c r="AW498" i="4"/>
  <c r="AX498" i="4" s="1"/>
  <c r="AW506" i="4"/>
  <c r="AX506" i="4" s="1"/>
  <c r="AW514" i="4"/>
  <c r="AX514" i="4" s="1"/>
  <c r="AW522" i="4"/>
  <c r="AX522" i="4" s="1"/>
  <c r="AW529" i="4"/>
  <c r="AX529" i="4" s="1"/>
  <c r="AW538" i="4"/>
  <c r="AX538" i="4" s="1"/>
  <c r="AW548" i="4"/>
  <c r="AX548" i="4" s="1"/>
  <c r="AW556" i="4"/>
  <c r="AX556" i="4" s="1"/>
  <c r="AW564" i="4"/>
  <c r="AX564" i="4" s="1"/>
  <c r="AW572" i="4"/>
  <c r="AX572" i="4" s="1"/>
  <c r="AW581" i="4"/>
  <c r="AX581" i="4" s="1"/>
  <c r="AW588" i="4"/>
  <c r="AX588" i="4" s="1"/>
  <c r="AW597" i="4"/>
  <c r="AX597" i="4" s="1"/>
  <c r="AW603" i="4"/>
  <c r="AX603" i="4" s="1"/>
  <c r="AW611" i="4"/>
  <c r="AX611" i="4" s="1"/>
  <c r="AW618" i="4"/>
  <c r="AX618" i="4" s="1"/>
  <c r="AW625" i="4"/>
  <c r="AX625" i="4" s="1"/>
  <c r="AW633" i="4"/>
  <c r="AX633" i="4" s="1"/>
  <c r="AW641" i="4"/>
  <c r="AX641" i="4" s="1"/>
  <c r="AW649" i="4"/>
  <c r="AX649" i="4" s="1"/>
  <c r="AW423" i="4"/>
  <c r="AX423" i="4" s="1"/>
  <c r="AW168" i="4"/>
  <c r="AX168" i="4" s="1"/>
  <c r="AW33" i="4"/>
  <c r="AX33" i="4" s="1"/>
  <c r="AW41" i="4"/>
  <c r="AX41" i="4" s="1"/>
  <c r="AW50" i="4"/>
  <c r="AX50" i="4" s="1"/>
  <c r="AW57" i="4"/>
  <c r="AX57" i="4" s="1"/>
  <c r="AW73" i="4"/>
  <c r="AX73" i="4" s="1"/>
  <c r="AW82" i="4"/>
  <c r="AX82" i="4" s="1"/>
  <c r="AW120" i="4"/>
  <c r="AX120" i="4" s="1"/>
  <c r="AW147" i="4"/>
  <c r="AX147" i="4" s="1"/>
  <c r="AW155" i="4"/>
  <c r="AX155" i="4" s="1"/>
  <c r="AW165" i="4"/>
  <c r="AX165" i="4" s="1"/>
  <c r="AW173" i="4"/>
  <c r="AX173" i="4" s="1"/>
  <c r="AW186" i="4"/>
  <c r="AX186" i="4" s="1"/>
  <c r="AW201" i="4"/>
  <c r="AX201" i="4" s="1"/>
  <c r="AW216" i="4"/>
  <c r="AX216" i="4" s="1"/>
  <c r="AW225" i="4"/>
  <c r="AX225" i="4" s="1"/>
  <c r="AW236" i="4"/>
  <c r="AX236" i="4" s="1"/>
  <c r="AW243" i="4"/>
  <c r="AX243" i="4" s="1"/>
  <c r="AW250" i="4"/>
  <c r="AX250" i="4" s="1"/>
  <c r="AW258" i="4"/>
  <c r="AX258" i="4" s="1"/>
  <c r="AW267" i="4"/>
  <c r="AX267" i="4" s="1"/>
  <c r="AW274" i="4"/>
  <c r="AX274" i="4" s="1"/>
  <c r="AW283" i="4"/>
  <c r="AX283" i="4" s="1"/>
  <c r="AW395" i="4"/>
  <c r="AX395" i="4" s="1"/>
  <c r="AW416" i="4"/>
  <c r="AX416" i="4" s="1"/>
  <c r="AW436" i="4"/>
  <c r="AX436" i="4" s="1"/>
  <c r="AW443" i="4"/>
  <c r="AX443" i="4" s="1"/>
  <c r="AW474" i="4"/>
  <c r="AX474" i="4" s="1"/>
  <c r="AW11" i="4"/>
  <c r="AX11" i="4" s="1"/>
  <c r="AW19" i="4"/>
  <c r="AX19" i="4" s="1"/>
  <c r="AW28" i="4"/>
  <c r="AX28" i="4" s="1"/>
  <c r="AW34" i="4"/>
  <c r="AX34" i="4" s="1"/>
  <c r="AW400" i="4"/>
  <c r="AX400" i="4" s="1"/>
  <c r="AW409" i="4"/>
  <c r="AX409" i="4" s="1"/>
  <c r="AW417" i="4"/>
  <c r="AX417" i="4" s="1"/>
  <c r="AW444" i="4"/>
  <c r="AX444" i="4" s="1"/>
  <c r="AW452" i="4"/>
  <c r="AX452" i="4" s="1"/>
  <c r="AW20" i="4"/>
  <c r="AX20" i="4" s="1"/>
  <c r="AW35" i="4"/>
  <c r="AX35" i="4" s="1"/>
  <c r="AW44" i="4"/>
  <c r="AX44" i="4" s="1"/>
  <c r="AW52" i="4"/>
  <c r="AX52" i="4" s="1"/>
  <c r="AW66" i="4"/>
  <c r="AX66" i="4" s="1"/>
  <c r="AW75" i="4"/>
  <c r="AX75" i="4" s="1"/>
  <c r="AW192" i="4"/>
  <c r="AX192" i="4" s="1"/>
  <c r="AW199" i="4"/>
  <c r="AX199" i="4" s="1"/>
  <c r="AW252" i="4"/>
  <c r="AX252" i="4" s="1"/>
  <c r="AW260" i="4"/>
  <c r="AX260" i="4" s="1"/>
  <c r="AW430" i="4"/>
  <c r="AX430" i="4" s="1"/>
  <c r="AW438" i="4"/>
  <c r="AX438" i="4" s="1"/>
  <c r="AW476" i="4"/>
  <c r="AX476" i="4" s="1"/>
  <c r="AW10" i="4"/>
  <c r="AX10" i="4" s="1"/>
  <c r="AW60" i="4"/>
  <c r="AX60" i="4" s="1"/>
  <c r="AW68" i="4"/>
  <c r="AX68" i="4" s="1"/>
  <c r="AW85" i="4"/>
  <c r="AX85" i="4" s="1"/>
  <c r="AW93" i="4"/>
  <c r="AX93" i="4" s="1"/>
  <c r="AW102" i="4"/>
  <c r="AX102" i="4" s="1"/>
  <c r="AW109" i="4"/>
  <c r="AX109" i="4" s="1"/>
  <c r="AW118" i="4"/>
  <c r="AX118" i="4" s="1"/>
  <c r="AW126" i="4"/>
  <c r="AX126" i="4" s="1"/>
  <c r="AW133" i="4"/>
  <c r="AX133" i="4" s="1"/>
  <c r="AW142" i="4"/>
  <c r="AX142" i="4" s="1"/>
  <c r="AW149" i="4"/>
  <c r="AX149" i="4" s="1"/>
  <c r="AW159" i="4"/>
  <c r="AX159" i="4" s="1"/>
  <c r="AW200" i="4"/>
  <c r="AX200" i="4" s="1"/>
  <c r="AW208" i="4"/>
  <c r="AX208" i="4" s="1"/>
  <c r="AW215" i="4"/>
  <c r="AX215" i="4" s="1"/>
  <c r="AW224" i="4"/>
  <c r="AX224" i="4" s="1"/>
  <c r="AW235" i="4"/>
  <c r="AX235" i="4" s="1"/>
  <c r="AW242" i="4"/>
  <c r="AX242" i="4" s="1"/>
  <c r="AW249" i="4"/>
  <c r="AX249" i="4" s="1"/>
  <c r="AW257" i="4"/>
  <c r="AX257" i="4" s="1"/>
  <c r="AW402" i="4"/>
  <c r="AX402" i="4" s="1"/>
  <c r="AW442" i="4"/>
  <c r="AX442" i="4" s="1"/>
  <c r="AW450" i="4"/>
  <c r="AX450" i="4" s="1"/>
  <c r="AW473" i="4"/>
  <c r="AX473" i="4" s="1"/>
  <c r="AW482" i="4"/>
  <c r="AX482" i="4" s="1"/>
  <c r="AW488" i="4"/>
  <c r="AX488" i="4" s="1"/>
  <c r="AW496" i="4"/>
  <c r="AX496" i="4" s="1"/>
  <c r="AW503" i="4"/>
  <c r="AX503" i="4" s="1"/>
  <c r="AW511" i="4"/>
  <c r="AX511" i="4" s="1"/>
  <c r="AW519" i="4"/>
  <c r="AX519" i="4" s="1"/>
  <c r="AW534" i="4"/>
  <c r="AX534" i="4" s="1"/>
  <c r="AW545" i="4"/>
  <c r="AX545" i="4" s="1"/>
  <c r="AW553" i="4"/>
  <c r="AX553" i="4" s="1"/>
  <c r="AW569" i="4"/>
  <c r="AX569" i="4" s="1"/>
  <c r="AW578" i="4"/>
  <c r="AX578" i="4" s="1"/>
  <c r="AW586" i="4"/>
  <c r="AX586" i="4" s="1"/>
  <c r="AW594" i="4"/>
  <c r="AX594" i="4" s="1"/>
  <c r="AW600" i="4"/>
  <c r="AX600" i="4" s="1"/>
  <c r="AW608" i="4"/>
  <c r="AX608" i="4" s="1"/>
  <c r="AW622" i="4"/>
  <c r="AX622" i="4" s="1"/>
  <c r="AW630" i="4"/>
  <c r="AX630" i="4" s="1"/>
  <c r="AW638" i="4"/>
  <c r="AX638" i="4" s="1"/>
  <c r="AW646" i="4"/>
  <c r="AX646" i="4" s="1"/>
  <c r="AW654" i="4"/>
  <c r="AX654" i="4" s="1"/>
  <c r="AW663" i="4"/>
  <c r="AX663" i="4" s="1"/>
  <c r="AW671" i="4"/>
  <c r="AX671" i="4" s="1"/>
  <c r="AW679" i="4"/>
  <c r="AX679" i="4" s="1"/>
  <c r="AW687" i="4"/>
  <c r="AX687" i="4" s="1"/>
  <c r="AW695" i="4"/>
  <c r="AX695" i="4" s="1"/>
  <c r="AW704" i="4"/>
  <c r="AX704" i="4" s="1"/>
  <c r="AW711" i="4"/>
  <c r="AX711" i="4" s="1"/>
  <c r="AW720" i="4"/>
  <c r="AX720" i="4" s="1"/>
  <c r="AW728" i="4"/>
  <c r="AX728" i="4" s="1"/>
  <c r="AW742" i="4"/>
  <c r="AX742" i="4" s="1"/>
  <c r="AW751" i="4"/>
  <c r="AX751" i="4" s="1"/>
  <c r="AW759" i="4"/>
  <c r="AX759" i="4" s="1"/>
  <c r="AW767" i="4"/>
  <c r="AX767" i="4" s="1"/>
  <c r="AW776" i="4"/>
  <c r="AX776" i="4" s="1"/>
  <c r="AW783" i="4"/>
  <c r="AX783" i="4" s="1"/>
  <c r="AW791" i="4"/>
  <c r="AX791" i="4" s="1"/>
  <c r="AW800" i="4"/>
  <c r="AX800" i="4" s="1"/>
  <c r="AW77" i="4"/>
  <c r="AX77" i="4" s="1"/>
  <c r="AW814" i="4"/>
  <c r="AX814" i="4" s="1"/>
  <c r="AW822" i="4"/>
  <c r="AX822" i="4" s="1"/>
  <c r="AW847" i="4"/>
  <c r="AX847" i="4" s="1"/>
  <c r="AW854" i="4"/>
  <c r="AX854" i="4" s="1"/>
  <c r="AW860" i="4"/>
  <c r="AX860" i="4" s="1"/>
  <c r="AW868" i="4"/>
  <c r="AX868" i="4" s="1"/>
  <c r="AW876" i="4"/>
  <c r="AX876" i="4" s="1"/>
  <c r="AW886" i="4"/>
  <c r="AX886" i="4" s="1"/>
  <c r="AW495" i="4"/>
  <c r="AX495" i="4" s="1"/>
  <c r="AW492" i="4"/>
  <c r="AX492" i="4" s="1"/>
  <c r="AW500" i="4"/>
  <c r="AX500" i="4" s="1"/>
  <c r="AW508" i="4"/>
  <c r="AX508" i="4" s="1"/>
  <c r="AW517" i="4"/>
  <c r="AX517" i="4" s="1"/>
  <c r="AW524" i="4"/>
  <c r="AX524" i="4" s="1"/>
  <c r="AW531" i="4"/>
  <c r="AX531" i="4" s="1"/>
  <c r="AW542" i="4"/>
  <c r="AX542" i="4" s="1"/>
  <c r="AW550" i="4"/>
  <c r="AX550" i="4" s="1"/>
  <c r="AW558" i="4"/>
  <c r="AX558" i="4" s="1"/>
  <c r="AW566" i="4"/>
  <c r="AX566" i="4" s="1"/>
  <c r="AW575" i="4"/>
  <c r="AX575" i="4" s="1"/>
  <c r="AW583" i="4"/>
  <c r="AX583" i="4" s="1"/>
  <c r="AW591" i="4"/>
  <c r="AX591" i="4" s="1"/>
  <c r="AW605" i="4"/>
  <c r="AX605" i="4" s="1"/>
  <c r="AW613" i="4"/>
  <c r="AX613" i="4" s="1"/>
  <c r="AW620" i="4"/>
  <c r="AX620" i="4" s="1"/>
  <c r="AW627" i="4"/>
  <c r="AX627" i="4" s="1"/>
  <c r="AW635" i="4"/>
  <c r="AX635" i="4" s="1"/>
  <c r="AW643" i="4"/>
  <c r="AX643" i="4" s="1"/>
  <c r="AW651" i="4"/>
  <c r="AX651" i="4" s="1"/>
  <c r="AW659" i="4"/>
  <c r="AX659" i="4" s="1"/>
  <c r="AW668" i="4"/>
  <c r="AX668" i="4" s="1"/>
  <c r="AW676" i="4"/>
  <c r="AX676" i="4" s="1"/>
  <c r="AW684" i="4"/>
  <c r="AX684" i="4" s="1"/>
  <c r="AW691" i="4"/>
  <c r="AX691" i="4" s="1"/>
  <c r="AW701" i="4"/>
  <c r="AX701" i="4" s="1"/>
  <c r="AW708" i="4"/>
  <c r="AX708" i="4" s="1"/>
  <c r="AW717" i="4"/>
  <c r="AX717" i="4" s="1"/>
  <c r="AW725" i="4"/>
  <c r="AX725" i="4" s="1"/>
  <c r="AW733" i="4"/>
  <c r="AX733" i="4" s="1"/>
  <c r="AW748" i="4"/>
  <c r="AX748" i="4" s="1"/>
  <c r="AW756" i="4"/>
  <c r="AX756" i="4" s="1"/>
  <c r="AW764" i="4"/>
  <c r="AX764" i="4" s="1"/>
  <c r="AW773" i="4"/>
  <c r="AX773" i="4" s="1"/>
  <c r="AW788" i="4"/>
  <c r="AX788" i="4" s="1"/>
  <c r="AW796" i="4"/>
  <c r="AX796" i="4" s="1"/>
  <c r="AW805" i="4"/>
  <c r="AX805" i="4" s="1"/>
  <c r="AW811" i="4"/>
  <c r="AX811" i="4" s="1"/>
  <c r="AW819" i="4"/>
  <c r="AX819" i="4" s="1"/>
  <c r="AW829" i="4"/>
  <c r="AX829" i="4" s="1"/>
  <c r="AW837" i="4"/>
  <c r="AX837" i="4" s="1"/>
  <c r="AW844" i="4"/>
  <c r="AX844" i="4" s="1"/>
  <c r="AW857" i="4"/>
  <c r="AX857" i="4" s="1"/>
  <c r="AW865" i="4"/>
  <c r="AX865" i="4" s="1"/>
  <c r="AW873" i="4"/>
  <c r="AX873" i="4" s="1"/>
  <c r="AW881" i="4"/>
  <c r="AX881" i="4" s="1"/>
  <c r="AW890" i="4"/>
  <c r="AX890" i="4" s="1"/>
  <c r="AW461" i="4"/>
  <c r="AX461" i="4" s="1"/>
  <c r="AW471" i="4"/>
  <c r="AX471" i="4" s="1"/>
  <c r="AW480" i="4"/>
  <c r="AX480" i="4" s="1"/>
  <c r="AW486" i="4"/>
  <c r="AX486" i="4" s="1"/>
  <c r="AW493" i="4"/>
  <c r="AX493" i="4" s="1"/>
  <c r="AW501" i="4"/>
  <c r="AX501" i="4" s="1"/>
  <c r="AW509" i="4"/>
  <c r="AX509" i="4" s="1"/>
  <c r="AW518" i="4"/>
  <c r="AX518" i="4" s="1"/>
  <c r="AW532" i="4"/>
  <c r="AX532" i="4" s="1"/>
  <c r="AW543" i="4"/>
  <c r="AX543" i="4" s="1"/>
  <c r="AW551" i="4"/>
  <c r="AX551" i="4" s="1"/>
  <c r="AW560" i="4"/>
  <c r="AX560" i="4" s="1"/>
  <c r="AW567" i="4"/>
  <c r="AX567" i="4" s="1"/>
  <c r="AW576" i="4"/>
  <c r="AX576" i="4" s="1"/>
  <c r="AW584" i="4"/>
  <c r="AX584" i="4" s="1"/>
  <c r="AW592" i="4"/>
  <c r="AX592" i="4" s="1"/>
  <c r="AW606" i="4"/>
  <c r="AX606" i="4" s="1"/>
  <c r="AW614" i="4"/>
  <c r="AX614" i="4" s="1"/>
  <c r="AW628" i="4"/>
  <c r="AX628" i="4" s="1"/>
  <c r="AW636" i="4"/>
  <c r="AX636" i="4" s="1"/>
  <c r="AW644" i="4"/>
  <c r="AX644" i="4" s="1"/>
  <c r="AW660" i="4"/>
  <c r="AX660" i="4" s="1"/>
  <c r="AW669" i="4"/>
  <c r="AX669" i="4" s="1"/>
  <c r="AW677" i="4"/>
  <c r="AX677" i="4" s="1"/>
  <c r="AW685" i="4"/>
  <c r="AX685" i="4" s="1"/>
  <c r="AW692" i="4"/>
  <c r="AX692" i="4" s="1"/>
  <c r="AW702" i="4"/>
  <c r="AX702" i="4" s="1"/>
  <c r="AW709" i="4"/>
  <c r="AX709" i="4" s="1"/>
  <c r="AW726" i="4"/>
  <c r="AX726" i="4" s="1"/>
  <c r="AW734" i="4"/>
  <c r="AX734" i="4" s="1"/>
  <c r="AW749" i="4"/>
  <c r="AX749" i="4" s="1"/>
  <c r="AW757" i="4"/>
  <c r="AX757" i="4" s="1"/>
  <c r="AW765" i="4"/>
  <c r="AX765" i="4" s="1"/>
  <c r="AW774" i="4"/>
  <c r="AX774" i="4" s="1"/>
  <c r="AW781" i="4"/>
  <c r="AX781" i="4" s="1"/>
  <c r="AW789" i="4"/>
  <c r="AX789" i="4" s="1"/>
  <c r="AW797" i="4"/>
  <c r="AX797" i="4" s="1"/>
  <c r="AW806" i="4"/>
  <c r="AX806" i="4" s="1"/>
  <c r="AW812" i="4"/>
  <c r="AX812" i="4" s="1"/>
  <c r="AW820" i="4"/>
  <c r="AX820" i="4" s="1"/>
  <c r="AW830" i="4"/>
  <c r="AX830" i="4" s="1"/>
  <c r="AW838" i="4"/>
  <c r="AX838" i="4" s="1"/>
  <c r="AW845" i="4"/>
  <c r="AX845" i="4" s="1"/>
  <c r="AW852" i="4"/>
  <c r="AX852" i="4" s="1"/>
  <c r="AW858" i="4"/>
  <c r="AX858" i="4" s="1"/>
  <c r="AW866" i="4"/>
  <c r="AX866" i="4" s="1"/>
  <c r="AW874" i="4"/>
  <c r="AX874" i="4" s="1"/>
  <c r="AW884" i="4"/>
  <c r="AX884" i="4" s="1"/>
  <c r="AW891" i="4"/>
  <c r="AX891" i="4" s="1"/>
  <c r="AW481" i="4"/>
  <c r="AX481" i="4" s="1"/>
  <c r="AW487" i="4"/>
  <c r="AX487" i="4" s="1"/>
  <c r="AW494" i="4"/>
  <c r="AX494" i="4" s="1"/>
  <c r="AW502" i="4"/>
  <c r="AX502" i="4" s="1"/>
  <c r="AW510" i="4"/>
  <c r="AX510" i="4" s="1"/>
  <c r="AW525" i="4"/>
  <c r="AX525" i="4" s="1"/>
  <c r="AW533" i="4"/>
  <c r="AX533" i="4" s="1"/>
  <c r="AW544" i="4"/>
  <c r="AX544" i="4" s="1"/>
  <c r="AW552" i="4"/>
  <c r="AX552" i="4" s="1"/>
  <c r="AW561" i="4"/>
  <c r="AX561" i="4" s="1"/>
  <c r="AW568" i="4"/>
  <c r="AX568" i="4" s="1"/>
  <c r="AW577" i="4"/>
  <c r="AX577" i="4" s="1"/>
  <c r="AW585" i="4"/>
  <c r="AX585" i="4" s="1"/>
  <c r="AW593" i="4"/>
  <c r="AX593" i="4" s="1"/>
  <c r="AW599" i="4"/>
  <c r="AX599" i="4" s="1"/>
  <c r="AW607" i="4"/>
  <c r="AX607" i="4" s="1"/>
  <c r="AW615" i="4"/>
  <c r="AX615" i="4" s="1"/>
  <c r="AW621" i="4"/>
  <c r="AX621" i="4" s="1"/>
  <c r="AW629" i="4"/>
  <c r="AX629" i="4" s="1"/>
  <c r="AW637" i="4"/>
  <c r="AX637" i="4" s="1"/>
  <c r="AW645" i="4"/>
  <c r="AX645" i="4" s="1"/>
  <c r="AW653" i="4"/>
  <c r="AX653" i="4" s="1"/>
  <c r="AW661" i="4"/>
  <c r="AX661" i="4" s="1"/>
  <c r="AW670" i="4"/>
  <c r="AX670" i="4" s="1"/>
  <c r="AW678" i="4"/>
  <c r="AX678" i="4" s="1"/>
  <c r="AW686" i="4"/>
  <c r="AX686" i="4" s="1"/>
  <c r="AW693" i="4"/>
  <c r="AX693" i="4" s="1"/>
  <c r="AW703" i="4"/>
  <c r="AX703" i="4" s="1"/>
  <c r="AW710" i="4"/>
  <c r="AX710" i="4" s="1"/>
  <c r="AW719" i="4"/>
  <c r="AX719" i="4" s="1"/>
  <c r="AW727" i="4"/>
  <c r="AX727" i="4" s="1"/>
  <c r="AW735" i="4"/>
  <c r="AX735" i="4" s="1"/>
  <c r="AW741" i="4"/>
  <c r="AX741" i="4" s="1"/>
  <c r="AW750" i="4"/>
  <c r="AX750" i="4" s="1"/>
  <c r="AW758" i="4"/>
  <c r="AX758" i="4" s="1"/>
  <c r="AW766" i="4"/>
  <c r="AX766" i="4" s="1"/>
  <c r="AW775" i="4"/>
  <c r="AX775" i="4" s="1"/>
  <c r="AW782" i="4"/>
  <c r="AX782" i="4" s="1"/>
  <c r="AW790" i="4"/>
  <c r="AX790" i="4" s="1"/>
  <c r="AW799" i="4"/>
  <c r="AX799" i="4" s="1"/>
  <c r="AW813" i="4"/>
  <c r="AX813" i="4" s="1"/>
  <c r="AW821" i="4"/>
  <c r="AX821" i="4" s="1"/>
  <c r="AW831" i="4"/>
  <c r="AX831" i="4" s="1"/>
  <c r="AW839" i="4"/>
  <c r="AX839" i="4" s="1"/>
  <c r="AW846" i="4"/>
  <c r="AX846" i="4" s="1"/>
  <c r="AW859" i="4"/>
  <c r="AX859" i="4" s="1"/>
  <c r="AW867" i="4"/>
  <c r="AX867" i="4" s="1"/>
  <c r="AW875" i="4"/>
  <c r="AX875" i="4" s="1"/>
  <c r="AW885" i="4"/>
  <c r="AX885" i="4" s="1"/>
  <c r="AW94" i="4"/>
  <c r="AX94" i="4" s="1"/>
  <c r="AW301" i="4"/>
  <c r="AX301" i="4" s="1"/>
  <c r="AW21" i="4"/>
  <c r="AX21" i="4" s="1"/>
  <c r="AQ363" i="4"/>
  <c r="AA363" i="4"/>
  <c r="M740" i="4"/>
  <c r="M526" i="4"/>
  <c r="M58" i="4"/>
  <c r="M8" i="4"/>
  <c r="M15" i="4"/>
  <c r="M11" i="4"/>
  <c r="M13" i="4"/>
  <c r="M38" i="4"/>
  <c r="M17" i="4"/>
  <c r="M18" i="4"/>
  <c r="M76" i="4"/>
  <c r="M864" i="4"/>
  <c r="M26" i="4"/>
  <c r="M28" i="4"/>
  <c r="M29" i="4"/>
  <c r="M7" i="4"/>
  <c r="M19" i="4"/>
  <c r="M39" i="4"/>
  <c r="M59" i="4"/>
  <c r="M89" i="4"/>
  <c r="M43" i="4"/>
  <c r="M40" i="4"/>
  <c r="M47" i="4"/>
  <c r="M65" i="4"/>
  <c r="M45" i="4"/>
  <c r="M41" i="4"/>
  <c r="M475" i="4"/>
  <c r="M44" i="4"/>
  <c r="M33" i="4"/>
  <c r="M530" i="4"/>
  <c r="M237" i="4"/>
  <c r="M10" i="4"/>
  <c r="M16" i="4"/>
  <c r="M25" i="4"/>
  <c r="M24" i="4"/>
  <c r="M87" i="4"/>
  <c r="M27" i="4"/>
  <c r="M86" i="4"/>
  <c r="M52" i="4"/>
  <c r="M85" i="4"/>
  <c r="M64" i="4"/>
  <c r="M50" i="4"/>
  <c r="M51" i="4"/>
  <c r="M12" i="4"/>
  <c r="M72" i="4"/>
  <c r="M48" i="4"/>
  <c r="M60" i="4"/>
  <c r="M20" i="4"/>
  <c r="M55" i="4"/>
  <c r="M54" i="4"/>
  <c r="M56" i="4"/>
  <c r="M57" i="4"/>
  <c r="M35" i="4"/>
  <c r="M62" i="4"/>
  <c r="M61" i="4"/>
  <c r="M9" i="4"/>
  <c r="M34" i="4"/>
  <c r="M74" i="4"/>
  <c r="M880" i="4"/>
  <c r="M14" i="4"/>
  <c r="M21" i="4"/>
  <c r="M66" i="4"/>
  <c r="M32" i="4"/>
  <c r="M49" i="4"/>
  <c r="M68" i="4"/>
  <c r="M69" i="4"/>
  <c r="M37" i="4"/>
  <c r="M71" i="4"/>
  <c r="M70" i="4"/>
  <c r="M36" i="4"/>
  <c r="M31" i="4"/>
  <c r="M763" i="4"/>
  <c r="M73" i="4"/>
  <c r="M75" i="4"/>
  <c r="M78" i="4"/>
  <c r="M46" i="4"/>
  <c r="M22" i="4"/>
  <c r="M80" i="4"/>
  <c r="M84" i="4"/>
  <c r="M79" i="4"/>
  <c r="M82" i="4"/>
  <c r="M83" i="4"/>
  <c r="M88" i="4"/>
  <c r="M109" i="4"/>
  <c r="M120" i="4"/>
  <c r="M100" i="4"/>
  <c r="M95" i="4"/>
  <c r="M137" i="4"/>
  <c r="M125" i="4"/>
  <c r="M121" i="4"/>
  <c r="M114" i="4"/>
  <c r="M116" i="4"/>
  <c r="M608" i="4"/>
  <c r="M117" i="4"/>
  <c r="M106" i="4"/>
  <c r="M96" i="4"/>
  <c r="M110" i="4"/>
  <c r="M90" i="4"/>
  <c r="M132" i="4"/>
  <c r="M97" i="4"/>
  <c r="M102" i="4"/>
  <c r="M98" i="4"/>
  <c r="M112" i="4"/>
  <c r="M115" i="4"/>
  <c r="M118" i="4"/>
  <c r="M91" i="4"/>
  <c r="M124" i="4"/>
  <c r="M93" i="4"/>
  <c r="M135" i="4"/>
  <c r="M126" i="4"/>
  <c r="M129" i="4"/>
  <c r="M241" i="4"/>
  <c r="M123" i="4"/>
  <c r="M131" i="4"/>
  <c r="M81" i="4"/>
  <c r="M128" i="4"/>
  <c r="M94" i="4"/>
  <c r="M113" i="4"/>
  <c r="M127" i="4"/>
  <c r="M104" i="4"/>
  <c r="M130" i="4"/>
  <c r="M105" i="4"/>
  <c r="M99" i="4"/>
  <c r="M122" i="4"/>
  <c r="M108" i="4"/>
  <c r="M159" i="4"/>
  <c r="M168" i="4"/>
  <c r="M150" i="4"/>
  <c r="M210" i="4"/>
  <c r="M214" i="4"/>
  <c r="M803" i="4"/>
  <c r="M144" i="4"/>
  <c r="M194" i="4"/>
  <c r="M181" i="4"/>
  <c r="M177" i="4"/>
  <c r="M138" i="4"/>
  <c r="M205" i="4"/>
  <c r="M199" i="4"/>
  <c r="M195" i="4"/>
  <c r="M142" i="4"/>
  <c r="M141" i="4"/>
  <c r="M143" i="4"/>
  <c r="M145" i="4"/>
  <c r="M147" i="4"/>
  <c r="M153" i="4"/>
  <c r="M157" i="4"/>
  <c r="M325" i="4"/>
  <c r="M158" i="4"/>
  <c r="M183" i="4"/>
  <c r="M191" i="4"/>
  <c r="M139" i="4"/>
  <c r="M166" i="4"/>
  <c r="M167" i="4"/>
  <c r="M193" i="4"/>
  <c r="M192" i="4"/>
  <c r="M212" i="4"/>
  <c r="M169" i="4"/>
  <c r="M630" i="4"/>
  <c r="M146" i="4"/>
  <c r="M164" i="4"/>
  <c r="M165" i="4"/>
  <c r="M170" i="4"/>
  <c r="M202" i="4"/>
  <c r="M196" i="4"/>
  <c r="M216" i="4"/>
  <c r="M160" i="4"/>
  <c r="M215" i="4"/>
  <c r="M162" i="4"/>
  <c r="M171" i="4"/>
  <c r="M174" i="4"/>
  <c r="M178" i="4"/>
  <c r="M180" i="4"/>
  <c r="M182" i="4"/>
  <c r="M446" i="4"/>
  <c r="M211" i="4"/>
  <c r="M155" i="4"/>
  <c r="M184" i="4"/>
  <c r="M172" i="4"/>
  <c r="M185" i="4"/>
  <c r="M186" i="4"/>
  <c r="M176" i="4"/>
  <c r="M175" i="4"/>
  <c r="M300" i="4"/>
  <c r="M149" i="4"/>
  <c r="M151" i="4"/>
  <c r="M203" i="4"/>
  <c r="M213" i="4"/>
  <c r="M200" i="4"/>
  <c r="M206" i="4"/>
  <c r="M245" i="4"/>
  <c r="M204" i="4"/>
  <c r="M189" i="4"/>
  <c r="M188" i="4"/>
  <c r="M343" i="4"/>
  <c r="M173" i="4"/>
  <c r="M190" i="4"/>
  <c r="M148" i="4"/>
  <c r="M198" i="4"/>
  <c r="M201" i="4"/>
  <c r="M207" i="4"/>
  <c r="M161" i="4"/>
  <c r="M208" i="4"/>
  <c r="M179" i="4"/>
  <c r="M187" i="4"/>
  <c r="M229" i="4"/>
  <c r="M231" i="4"/>
  <c r="M218" i="4"/>
  <c r="M889" i="4"/>
  <c r="M234" i="4"/>
  <c r="M220" i="4"/>
  <c r="M222" i="4"/>
  <c r="M217" i="4"/>
  <c r="M238" i="4"/>
  <c r="M813" i="4"/>
  <c r="M219" i="4"/>
  <c r="M224" i="4"/>
  <c r="M225" i="4"/>
  <c r="M632" i="4"/>
  <c r="M221" i="4"/>
  <c r="M236" i="4"/>
  <c r="M239" i="4"/>
  <c r="M240" i="4"/>
  <c r="M235" i="4"/>
  <c r="M242" i="4"/>
  <c r="M248" i="4"/>
  <c r="M249" i="4"/>
  <c r="M256" i="4"/>
  <c r="M269" i="4"/>
  <c r="M270" i="4"/>
  <c r="M244" i="4"/>
  <c r="M251" i="4"/>
  <c r="M246" i="4"/>
  <c r="M255" i="4"/>
  <c r="M254" i="4"/>
  <c r="M257" i="4"/>
  <c r="M258" i="4"/>
  <c r="M250" i="4"/>
  <c r="M268" i="4"/>
  <c r="M259" i="4"/>
  <c r="M243" i="4"/>
  <c r="M260" i="4"/>
  <c r="M273" i="4"/>
  <c r="M261" i="4"/>
  <c r="M263" i="4"/>
  <c r="M253" i="4"/>
  <c r="M264" i="4"/>
  <c r="M266" i="4"/>
  <c r="M267" i="4"/>
  <c r="M252" i="4"/>
  <c r="M272" i="4"/>
  <c r="M274" i="4"/>
  <c r="M669" i="4"/>
  <c r="M265" i="4"/>
  <c r="M280" i="4"/>
  <c r="M277" i="4"/>
  <c r="M276" i="4"/>
  <c r="M278" i="4"/>
  <c r="M746" i="4"/>
  <c r="M279" i="4"/>
  <c r="M888" i="4"/>
  <c r="M309" i="4"/>
  <c r="M289" i="4"/>
  <c r="M310" i="4"/>
  <c r="M306" i="4"/>
  <c r="M285" i="4"/>
  <c r="M282" i="4"/>
  <c r="M292" i="4"/>
  <c r="M30" i="4"/>
  <c r="M319" i="4"/>
  <c r="M290" i="4"/>
  <c r="M311" i="4"/>
  <c r="M299" i="4"/>
  <c r="M298" i="4"/>
  <c r="M281" i="4"/>
  <c r="M134" i="4"/>
  <c r="M284" i="4"/>
  <c r="M286" i="4"/>
  <c r="M287" i="4"/>
  <c r="M288" i="4"/>
  <c r="M295" i="4"/>
  <c r="M294" i="4"/>
  <c r="M773" i="4"/>
  <c r="M296" i="4"/>
  <c r="M315" i="4"/>
  <c r="M297" i="4"/>
  <c r="M318" i="4"/>
  <c r="M307" i="4"/>
  <c r="M308" i="4"/>
  <c r="M326" i="4"/>
  <c r="M302" i="4"/>
  <c r="M317" i="4"/>
  <c r="M321" i="4"/>
  <c r="M305" i="4"/>
  <c r="M303" i="4"/>
  <c r="M304" i="4"/>
  <c r="M293" i="4"/>
  <c r="M301" i="4"/>
  <c r="M314" i="4"/>
  <c r="M283" i="4"/>
  <c r="M313" i="4"/>
  <c r="M291" i="4"/>
  <c r="M103" i="4"/>
  <c r="M320" i="4"/>
  <c r="M340" i="4"/>
  <c r="M329" i="4"/>
  <c r="M332" i="4"/>
  <c r="M339" i="4"/>
  <c r="M344" i="4"/>
  <c r="M345" i="4"/>
  <c r="M333" i="4"/>
  <c r="M327" i="4"/>
  <c r="M351" i="4"/>
  <c r="M337" i="4"/>
  <c r="M330" i="4"/>
  <c r="M328" i="4"/>
  <c r="M348" i="4"/>
  <c r="M350" i="4"/>
  <c r="M347" i="4"/>
  <c r="M336" i="4"/>
  <c r="M349" i="4"/>
  <c r="M331" i="4"/>
  <c r="M335" i="4"/>
  <c r="M346" i="4"/>
  <c r="M334" i="4"/>
  <c r="M323" i="4"/>
  <c r="M354" i="4"/>
  <c r="M774" i="4"/>
  <c r="M377" i="4"/>
  <c r="M464" i="4"/>
  <c r="M369" i="4"/>
  <c r="M355" i="4"/>
  <c r="M393" i="4"/>
  <c r="M394" i="4"/>
  <c r="J394" i="4" s="1"/>
  <c r="M396" i="4"/>
  <c r="M362" i="4"/>
  <c r="M360" i="4"/>
  <c r="M388" i="4"/>
  <c r="M371" i="4"/>
  <c r="M382" i="4"/>
  <c r="M376" i="4"/>
  <c r="M389" i="4"/>
  <c r="M366" i="4"/>
  <c r="M524" i="4"/>
  <c r="M387" i="4"/>
  <c r="M367" i="4"/>
  <c r="M385" i="4"/>
  <c r="M368" i="4"/>
  <c r="M375" i="4"/>
  <c r="M373" i="4"/>
  <c r="M364" i="4"/>
  <c r="M357" i="4"/>
  <c r="M378" i="4"/>
  <c r="M361" i="4"/>
  <c r="M380" i="4"/>
  <c r="M379" i="4"/>
  <c r="M381" i="4"/>
  <c r="M374" i="4"/>
  <c r="M358" i="4"/>
  <c r="M386" i="4"/>
  <c r="M384" i="4"/>
  <c r="M383" i="4"/>
  <c r="M390" i="4"/>
  <c r="M391" i="4"/>
  <c r="M356" i="4"/>
  <c r="M370" i="4"/>
  <c r="M392" i="4"/>
  <c r="M397" i="4"/>
  <c r="M403" i="4"/>
  <c r="M405" i="4"/>
  <c r="M424" i="4"/>
  <c r="M407" i="4"/>
  <c r="M408" i="4"/>
  <c r="M398" i="4"/>
  <c r="M401" i="4"/>
  <c r="M417" i="4"/>
  <c r="M409" i="4"/>
  <c r="M413" i="4"/>
  <c r="M577" i="4"/>
  <c r="M415" i="4"/>
  <c r="M402" i="4"/>
  <c r="M778" i="4"/>
  <c r="M400" i="4"/>
  <c r="M399" i="4"/>
  <c r="M406" i="4"/>
  <c r="M414" i="4"/>
  <c r="M421" i="4"/>
  <c r="M416" i="4"/>
  <c r="M412" i="4"/>
  <c r="M425" i="4"/>
  <c r="M422" i="4"/>
  <c r="M420" i="4"/>
  <c r="M418" i="4"/>
  <c r="M419" i="4"/>
  <c r="M423" i="4"/>
  <c r="M429" i="4"/>
  <c r="M721" i="4"/>
  <c r="M428" i="4"/>
  <c r="M430" i="4"/>
  <c r="M426" i="4"/>
  <c r="M435" i="4"/>
  <c r="M432" i="4"/>
  <c r="M427" i="4"/>
  <c r="M433" i="4"/>
  <c r="M431" i="4"/>
  <c r="M434" i="4"/>
  <c r="M437" i="4"/>
  <c r="M438" i="4"/>
  <c r="M450" i="4"/>
  <c r="M439" i="4"/>
  <c r="M436" i="4"/>
  <c r="M451" i="4"/>
  <c r="M440" i="4"/>
  <c r="M441" i="4"/>
  <c r="M445" i="4"/>
  <c r="M442" i="4"/>
  <c r="M443" i="4"/>
  <c r="M448" i="4"/>
  <c r="M444" i="4"/>
  <c r="M449" i="4"/>
  <c r="M447" i="4"/>
  <c r="M459" i="4"/>
  <c r="M467" i="4"/>
  <c r="M480" i="4"/>
  <c r="M454" i="4"/>
  <c r="M455" i="4"/>
  <c r="M457" i="4"/>
  <c r="M482" i="4"/>
  <c r="M485" i="4"/>
  <c r="M458" i="4"/>
  <c r="M488" i="4"/>
  <c r="M460" i="4"/>
  <c r="M483" i="4"/>
  <c r="M469" i="4"/>
  <c r="M462" i="4"/>
  <c r="M470" i="4"/>
  <c r="M465" i="4"/>
  <c r="M481" i="4"/>
  <c r="M471" i="4"/>
  <c r="M461" i="4"/>
  <c r="M473" i="4"/>
  <c r="M474" i="4"/>
  <c r="M453" i="4"/>
  <c r="M463" i="4"/>
  <c r="M472" i="4"/>
  <c r="M478" i="4"/>
  <c r="M479" i="4"/>
  <c r="M486" i="4"/>
  <c r="M487" i="4"/>
  <c r="M500" i="4"/>
  <c r="M491" i="4"/>
  <c r="M514" i="4"/>
  <c r="M527" i="4"/>
  <c r="M516" i="4"/>
  <c r="M492" i="4"/>
  <c r="M523" i="4"/>
  <c r="M476" i="4"/>
  <c r="M493" i="4"/>
  <c r="M513" i="4"/>
  <c r="M534" i="4"/>
  <c r="M505" i="4"/>
  <c r="M522" i="4"/>
  <c r="M528" i="4"/>
  <c r="M832" i="4"/>
  <c r="M494" i="4"/>
  <c r="M525" i="4"/>
  <c r="M489" i="4"/>
  <c r="M547" i="4"/>
  <c r="M497" i="4"/>
  <c r="M496" i="4"/>
  <c r="M548" i="4"/>
  <c r="M520" i="4"/>
  <c r="M501" i="4"/>
  <c r="M518" i="4"/>
  <c r="M503" i="4"/>
  <c r="M510" i="4"/>
  <c r="M536" i="4"/>
  <c r="M509" i="4"/>
  <c r="M498" i="4"/>
  <c r="M538" i="4"/>
  <c r="M506" i="4"/>
  <c r="M508" i="4"/>
  <c r="M511" i="4"/>
  <c r="M512" i="4"/>
  <c r="M517" i="4"/>
  <c r="M502" i="4"/>
  <c r="M543" i="4"/>
  <c r="M533" i="4"/>
  <c r="M490" i="4"/>
  <c r="M542" i="4"/>
  <c r="M531" i="4"/>
  <c r="M521" i="4"/>
  <c r="M519" i="4"/>
  <c r="M499" i="4"/>
  <c r="M507" i="4"/>
  <c r="M804" i="4"/>
  <c r="M529" i="4"/>
  <c r="M504" i="4"/>
  <c r="M532" i="4"/>
  <c r="M544" i="4"/>
  <c r="M535" i="4"/>
  <c r="M540" i="4"/>
  <c r="M545" i="4"/>
  <c r="M549" i="4"/>
  <c r="M553" i="4"/>
  <c r="M550" i="4"/>
  <c r="M554" i="4"/>
  <c r="M569" i="4"/>
  <c r="M561" i="4"/>
  <c r="M563" i="4"/>
  <c r="M562" i="4"/>
  <c r="M551" i="4"/>
  <c r="M571" i="4"/>
  <c r="M564" i="4"/>
  <c r="M552" i="4"/>
  <c r="M573" i="4"/>
  <c r="M578" i="4"/>
  <c r="M567" i="4"/>
  <c r="M576" i="4"/>
  <c r="M558" i="4"/>
  <c r="M587" i="4"/>
  <c r="M556" i="4"/>
  <c r="M557" i="4"/>
  <c r="M570" i="4"/>
  <c r="M568" i="4"/>
  <c r="M565" i="4"/>
  <c r="M555" i="4"/>
  <c r="M566" i="4"/>
  <c r="M579" i="4"/>
  <c r="M560" i="4"/>
  <c r="M575" i="4"/>
  <c r="M572" i="4"/>
  <c r="M583" i="4"/>
  <c r="M586" i="4"/>
  <c r="M584" i="4"/>
  <c r="M585" i="4"/>
  <c r="M581" i="4"/>
  <c r="M580" i="4"/>
  <c r="M582" i="4"/>
  <c r="M605" i="4"/>
  <c r="M607" i="4"/>
  <c r="M592" i="4"/>
  <c r="M591" i="4"/>
  <c r="M596" i="4"/>
  <c r="M600" i="4"/>
  <c r="M594" i="4"/>
  <c r="M598" i="4"/>
  <c r="M593" i="4"/>
  <c r="M597" i="4"/>
  <c r="M595" i="4"/>
  <c r="M603" i="4"/>
  <c r="M599" i="4"/>
  <c r="M602" i="4"/>
  <c r="M604" i="4"/>
  <c r="M589" i="4"/>
  <c r="M606" i="4"/>
  <c r="M342" i="4"/>
  <c r="M614" i="4"/>
  <c r="M629" i="4"/>
  <c r="M658" i="4"/>
  <c r="M628" i="4"/>
  <c r="M626" i="4"/>
  <c r="M618" i="4"/>
  <c r="M615" i="4"/>
  <c r="M610" i="4"/>
  <c r="M613" i="4"/>
  <c r="M609" i="4"/>
  <c r="M637" i="4"/>
  <c r="M616" i="4"/>
  <c r="M646" i="4"/>
  <c r="M612" i="4"/>
  <c r="M619" i="4"/>
  <c r="M647" i="4"/>
  <c r="M620" i="4"/>
  <c r="M622" i="4"/>
  <c r="M633" i="4"/>
  <c r="M654" i="4"/>
  <c r="M655" i="4"/>
  <c r="M643" i="4"/>
  <c r="M638" i="4"/>
  <c r="M634" i="4"/>
  <c r="M635" i="4"/>
  <c r="M636" i="4"/>
  <c r="M627" i="4"/>
  <c r="M639" i="4"/>
  <c r="M640" i="4"/>
  <c r="M641" i="4"/>
  <c r="M656" i="4"/>
  <c r="M642" i="4"/>
  <c r="M644" i="4"/>
  <c r="M645" i="4"/>
  <c r="M466" i="4"/>
  <c r="M63" i="4"/>
  <c r="M621" i="4"/>
  <c r="M648" i="4"/>
  <c r="M649" i="4"/>
  <c r="M623" i="4"/>
  <c r="M625" i="4"/>
  <c r="M631" i="4"/>
  <c r="M611" i="4"/>
  <c r="M650" i="4"/>
  <c r="M624" i="4"/>
  <c r="M651" i="4"/>
  <c r="M653" i="4"/>
  <c r="M617" i="4"/>
  <c r="M660" i="4"/>
  <c r="M663" i="4"/>
  <c r="M661" i="4"/>
  <c r="M452" i="4"/>
  <c r="M659" i="4"/>
  <c r="M226" i="4"/>
  <c r="M679" i="4"/>
  <c r="M692" i="4"/>
  <c r="M681" i="4"/>
  <c r="M588" i="4"/>
  <c r="M666" i="4"/>
  <c r="M671" i="4"/>
  <c r="M673" i="4"/>
  <c r="M674" i="4"/>
  <c r="M690" i="4"/>
  <c r="M683" i="4"/>
  <c r="M667" i="4"/>
  <c r="M691" i="4"/>
  <c r="M682" i="4"/>
  <c r="M670" i="4"/>
  <c r="M684" i="4"/>
  <c r="M675" i="4"/>
  <c r="M665" i="4"/>
  <c r="M680" i="4"/>
  <c r="M677" i="4"/>
  <c r="M685" i="4"/>
  <c r="M686" i="4"/>
  <c r="M687" i="4"/>
  <c r="M688" i="4"/>
  <c r="M668" i="4"/>
  <c r="M676" i="4"/>
  <c r="M689" i="4"/>
  <c r="M693" i="4"/>
  <c r="M664" i="4"/>
  <c r="M678" i="4"/>
  <c r="M737" i="4"/>
  <c r="M747" i="4"/>
  <c r="M700" i="4"/>
  <c r="M695" i="4"/>
  <c r="M697" i="4"/>
  <c r="M107" i="4"/>
  <c r="M698" i="4"/>
  <c r="M756" i="4"/>
  <c r="M727" i="4"/>
  <c r="M707" i="4"/>
  <c r="M741" i="4"/>
  <c r="M759" i="4"/>
  <c r="M703" i="4"/>
  <c r="M709" i="4"/>
  <c r="M714" i="4"/>
  <c r="M716" i="4"/>
  <c r="M706" i="4"/>
  <c r="M133" i="4"/>
  <c r="M717" i="4"/>
  <c r="M725" i="4"/>
  <c r="M710" i="4"/>
  <c r="M736" i="4"/>
  <c r="M699" i="4"/>
  <c r="M719" i="4"/>
  <c r="M722" i="4"/>
  <c r="M724" i="4"/>
  <c r="M729" i="4"/>
  <c r="M735" i="4"/>
  <c r="M733" i="4"/>
  <c r="M708" i="4"/>
  <c r="M720" i="4"/>
  <c r="M743" i="4"/>
  <c r="M732" i="4"/>
  <c r="M734" i="4"/>
  <c r="M726" i="4"/>
  <c r="M701" i="4"/>
  <c r="M484" i="4"/>
  <c r="M757" i="4"/>
  <c r="M711" i="4"/>
  <c r="M738" i="4"/>
  <c r="M739" i="4"/>
  <c r="M742" i="4"/>
  <c r="M745" i="4"/>
  <c r="M728" i="4"/>
  <c r="M758" i="4"/>
  <c r="M754" i="4"/>
  <c r="M713" i="4"/>
  <c r="M702" i="4"/>
  <c r="M752" i="4"/>
  <c r="M751" i="4"/>
  <c r="M705" i="4"/>
  <c r="M704" i="4"/>
  <c r="M749" i="4"/>
  <c r="M760" i="4"/>
  <c r="M761" i="4"/>
  <c r="M748" i="4"/>
  <c r="M410" i="4"/>
  <c r="M750" i="4"/>
  <c r="M731" i="4"/>
  <c r="M730" i="4"/>
  <c r="M762" i="4"/>
  <c r="M791" i="4"/>
  <c r="M723" i="4"/>
  <c r="M772" i="4"/>
  <c r="M766" i="4"/>
  <c r="M53" i="4"/>
  <c r="M768" i="4"/>
  <c r="M767" i="4"/>
  <c r="M783" i="4"/>
  <c r="M769" i="4"/>
  <c r="M790" i="4"/>
  <c r="M764" i="4"/>
  <c r="M799" i="4"/>
  <c r="M800" i="4"/>
  <c r="M785" i="4"/>
  <c r="M801" i="4"/>
  <c r="M776" i="4"/>
  <c r="M788" i="4"/>
  <c r="M775" i="4"/>
  <c r="M777" i="4"/>
  <c r="M794" i="4"/>
  <c r="M780" i="4"/>
  <c r="M779" i="4"/>
  <c r="M782" i="4"/>
  <c r="M786" i="4"/>
  <c r="M781" i="4"/>
  <c r="M797" i="4"/>
  <c r="M784" i="4"/>
  <c r="M795" i="4"/>
  <c r="M793" i="4"/>
  <c r="M765" i="4"/>
  <c r="M802" i="4"/>
  <c r="M789" i="4"/>
  <c r="M792" i="4"/>
  <c r="M787" i="4"/>
  <c r="M796" i="4"/>
  <c r="M824" i="4"/>
  <c r="M810" i="4"/>
  <c r="M814" i="4"/>
  <c r="M816" i="4"/>
  <c r="M817" i="4"/>
  <c r="M77" i="4"/>
  <c r="M818" i="4"/>
  <c r="M821" i="4"/>
  <c r="M806" i="4"/>
  <c r="M807" i="4"/>
  <c r="M808" i="4"/>
  <c r="M809" i="4"/>
  <c r="M811" i="4"/>
  <c r="M823" i="4"/>
  <c r="M829" i="4"/>
  <c r="M819" i="4"/>
  <c r="M822" i="4"/>
  <c r="M830" i="4"/>
  <c r="M812" i="4"/>
  <c r="M815" i="4"/>
  <c r="M820" i="4"/>
  <c r="M805" i="4"/>
  <c r="M826" i="4"/>
  <c r="M828" i="4"/>
  <c r="M546" i="4"/>
  <c r="M836" i="4"/>
  <c r="M835" i="4"/>
  <c r="M839" i="4"/>
  <c r="M840" i="4"/>
  <c r="M834" i="4"/>
  <c r="M831" i="4"/>
  <c r="M838" i="4"/>
  <c r="M837" i="4"/>
  <c r="M867" i="4"/>
  <c r="M869" i="4"/>
  <c r="M878" i="4"/>
  <c r="M353" i="4"/>
  <c r="M845" i="4"/>
  <c r="M865" i="4"/>
  <c r="M230" i="4"/>
  <c r="M843" i="4"/>
  <c r="M844" i="4"/>
  <c r="M847" i="4"/>
  <c r="M862" i="4"/>
  <c r="M875" i="4"/>
  <c r="M881" i="4"/>
  <c r="M848" i="4"/>
  <c r="M846" i="4"/>
  <c r="M851" i="4"/>
  <c r="M870" i="4"/>
  <c r="M850" i="4"/>
  <c r="M855" i="4"/>
  <c r="M852" i="4"/>
  <c r="M872" i="4"/>
  <c r="M877" i="4"/>
  <c r="M876" i="4"/>
  <c r="M842" i="4"/>
  <c r="M853" i="4"/>
  <c r="M841" i="4"/>
  <c r="M859" i="4"/>
  <c r="M860" i="4"/>
  <c r="M871" i="4"/>
  <c r="M856" i="4"/>
  <c r="M854" i="4"/>
  <c r="M884" i="4"/>
  <c r="M857" i="4"/>
  <c r="M863" i="4"/>
  <c r="M874" i="4"/>
  <c r="M861" i="4"/>
  <c r="M858" i="4"/>
  <c r="M879" i="4"/>
  <c r="M849" i="4"/>
  <c r="M866" i="4"/>
  <c r="M868" i="4"/>
  <c r="M873" i="4"/>
  <c r="M885" i="4"/>
  <c r="M886" i="4"/>
  <c r="M887" i="4"/>
  <c r="M890" i="4"/>
  <c r="M891" i="4"/>
  <c r="M495" i="4"/>
  <c r="M477" i="4"/>
  <c r="M363" i="4"/>
  <c r="J363" i="4" s="1"/>
  <c r="AP363" i="4" s="1"/>
  <c r="R363" i="4"/>
  <c r="M908" i="4" l="1"/>
  <c r="M909" i="4"/>
  <c r="M901" i="4"/>
  <c r="AT896" i="4"/>
  <c r="AT905" i="4"/>
  <c r="AU76" i="4"/>
  <c r="AT901" i="4"/>
  <c r="AU59" i="4"/>
  <c r="AT909" i="4"/>
  <c r="M904" i="4"/>
  <c r="M906" i="4"/>
  <c r="M903" i="4"/>
  <c r="M907" i="4"/>
  <c r="AV38" i="4"/>
  <c r="AV910" i="4" s="1"/>
  <c r="AU910" i="4"/>
  <c r="AU530" i="4"/>
  <c r="AT903" i="4"/>
  <c r="M911" i="4"/>
  <c r="M905" i="4"/>
  <c r="AU17" i="4"/>
  <c r="AT908" i="4"/>
  <c r="M910" i="4"/>
  <c r="M902" i="4"/>
  <c r="AU55" i="4"/>
  <c r="AT904" i="4"/>
  <c r="AU8" i="4"/>
  <c r="AT897" i="4"/>
  <c r="AT902" i="4"/>
  <c r="AU26" i="4"/>
  <c r="AT911" i="4"/>
  <c r="AU15" i="4"/>
  <c r="AT898" i="4"/>
  <c r="AT906" i="4"/>
  <c r="J7" i="4"/>
  <c r="M898" i="4"/>
  <c r="M895" i="4"/>
  <c r="M897" i="4"/>
  <c r="M896" i="4"/>
  <c r="AT895" i="4"/>
  <c r="AU526" i="4"/>
  <c r="AU907" i="4" s="1"/>
  <c r="AT6" i="5"/>
  <c r="AU740" i="4"/>
  <c r="AO363" i="4"/>
  <c r="Z363" i="4"/>
  <c r="R885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799" i="12"/>
  <c r="AB799" i="12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64" i="12"/>
  <c r="AB864" i="12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880" i="12"/>
  <c r="AB880" i="12"/>
  <c r="AC880" i="12"/>
  <c r="AD880" i="12"/>
  <c r="AE880" i="12"/>
  <c r="AF880" i="12"/>
  <c r="AG880" i="12"/>
  <c r="AH880" i="12"/>
  <c r="AI880" i="12"/>
  <c r="AJ880" i="12"/>
  <c r="AK880" i="12"/>
  <c r="AL880" i="12"/>
  <c r="AM880" i="12"/>
  <c r="AN880" i="12"/>
  <c r="AO880" i="12"/>
  <c r="AP880" i="12"/>
  <c r="AQ880" i="12"/>
  <c r="AR880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803" i="12"/>
  <c r="AB803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A889" i="12"/>
  <c r="AB889" i="12"/>
  <c r="AC889" i="12"/>
  <c r="AD889" i="12"/>
  <c r="AE889" i="12"/>
  <c r="AF889" i="12"/>
  <c r="AG889" i="12"/>
  <c r="AH889" i="12"/>
  <c r="AI889" i="12"/>
  <c r="AJ889" i="12"/>
  <c r="AK889" i="12"/>
  <c r="AL889" i="12"/>
  <c r="AM889" i="12"/>
  <c r="AN889" i="12"/>
  <c r="AO889" i="12"/>
  <c r="AP889" i="12"/>
  <c r="AQ889" i="12"/>
  <c r="AR889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888" i="12"/>
  <c r="AB888" i="12"/>
  <c r="AC888" i="12"/>
  <c r="AD888" i="12"/>
  <c r="AE888" i="12"/>
  <c r="AF888" i="12"/>
  <c r="AG888" i="12"/>
  <c r="AH888" i="12"/>
  <c r="AI888" i="12"/>
  <c r="AJ888" i="12"/>
  <c r="AK888" i="12"/>
  <c r="AL888" i="12"/>
  <c r="AM888" i="12"/>
  <c r="AN888" i="12"/>
  <c r="AO888" i="12"/>
  <c r="AP888" i="12"/>
  <c r="AQ888" i="12"/>
  <c r="AR888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A406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30" i="12"/>
  <c r="AB430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3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832" i="12"/>
  <c r="AB832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733" i="12"/>
  <c r="AB733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A732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484" i="12"/>
  <c r="AB484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A739" i="12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791" i="12"/>
  <c r="AB791" i="12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783" i="12"/>
  <c r="AB783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801" i="12"/>
  <c r="AB801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77" i="12"/>
  <c r="AB777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A779" i="12"/>
  <c r="AB779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781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797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95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793" i="12"/>
  <c r="AB793" i="12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A789" i="12"/>
  <c r="AB789" i="12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A787" i="12"/>
  <c r="AB787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824" i="12"/>
  <c r="AB824" i="12"/>
  <c r="AC824" i="12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A814" i="12"/>
  <c r="AB814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816" i="12"/>
  <c r="AB816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818" i="12"/>
  <c r="AB818" i="12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807" i="12"/>
  <c r="AB807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A822" i="12"/>
  <c r="AB822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826" i="12"/>
  <c r="AB826" i="12"/>
  <c r="AC826" i="12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28" i="12"/>
  <c r="AB828" i="12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67" i="12"/>
  <c r="AB867" i="12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AQ869" i="12"/>
  <c r="AR869" i="12"/>
  <c r="AA878" i="12"/>
  <c r="AB878" i="12"/>
  <c r="AC878" i="12"/>
  <c r="AD878" i="12"/>
  <c r="AE878" i="12"/>
  <c r="AF878" i="12"/>
  <c r="AG878" i="12"/>
  <c r="AH878" i="12"/>
  <c r="AI878" i="12"/>
  <c r="AJ878" i="12"/>
  <c r="AK878" i="12"/>
  <c r="AL878" i="12"/>
  <c r="AM878" i="12"/>
  <c r="AN878" i="12"/>
  <c r="AO878" i="12"/>
  <c r="AP878" i="12"/>
  <c r="AQ878" i="12"/>
  <c r="AR878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844" i="12"/>
  <c r="AB844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862" i="12"/>
  <c r="AB862" i="12"/>
  <c r="AC862" i="12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A875" i="12"/>
  <c r="AB875" i="12"/>
  <c r="AC875" i="12"/>
  <c r="AD875" i="12"/>
  <c r="AE875" i="12"/>
  <c r="AF875" i="12"/>
  <c r="AG875" i="12"/>
  <c r="AH875" i="12"/>
  <c r="AI875" i="12"/>
  <c r="AJ875" i="12"/>
  <c r="AK875" i="12"/>
  <c r="AL875" i="12"/>
  <c r="AM875" i="12"/>
  <c r="AN875" i="12"/>
  <c r="AO875" i="12"/>
  <c r="AP875" i="12"/>
  <c r="AQ875" i="12"/>
  <c r="AR875" i="12"/>
  <c r="AA881" i="12"/>
  <c r="AB881" i="12"/>
  <c r="AC881" i="12"/>
  <c r="AD881" i="12"/>
  <c r="AE881" i="12"/>
  <c r="AF881" i="12"/>
  <c r="AG881" i="12"/>
  <c r="AH881" i="12"/>
  <c r="AI881" i="12"/>
  <c r="AJ881" i="12"/>
  <c r="AK881" i="12"/>
  <c r="AL881" i="12"/>
  <c r="AM881" i="12"/>
  <c r="AN881" i="12"/>
  <c r="AO881" i="12"/>
  <c r="AP881" i="12"/>
  <c r="AQ881" i="12"/>
  <c r="AR881" i="12"/>
  <c r="AA848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A851" i="12"/>
  <c r="AB851" i="12"/>
  <c r="AC851" i="12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870" i="12"/>
  <c r="AB870" i="12"/>
  <c r="AC870" i="12"/>
  <c r="AD870" i="12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AQ870" i="12"/>
  <c r="AR870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872" i="12"/>
  <c r="AB872" i="12"/>
  <c r="AC872" i="12"/>
  <c r="AD872" i="12"/>
  <c r="AE872" i="12"/>
  <c r="AF872" i="12"/>
  <c r="AG872" i="12"/>
  <c r="AH872" i="12"/>
  <c r="AI872" i="12"/>
  <c r="AJ872" i="12"/>
  <c r="AK872" i="12"/>
  <c r="AL872" i="12"/>
  <c r="AM872" i="12"/>
  <c r="AN872" i="12"/>
  <c r="AO872" i="12"/>
  <c r="AP872" i="12"/>
  <c r="AQ872" i="12"/>
  <c r="AR872" i="12"/>
  <c r="AA877" i="12"/>
  <c r="AB877" i="12"/>
  <c r="AC877" i="12"/>
  <c r="AD877" i="12"/>
  <c r="AE877" i="12"/>
  <c r="AF877" i="12"/>
  <c r="AG877" i="12"/>
  <c r="AH877" i="12"/>
  <c r="AI877" i="12"/>
  <c r="AJ877" i="12"/>
  <c r="AK877" i="12"/>
  <c r="AL877" i="12"/>
  <c r="AM877" i="12"/>
  <c r="AN877" i="12"/>
  <c r="AO877" i="12"/>
  <c r="AP877" i="12"/>
  <c r="AQ877" i="12"/>
  <c r="AR877" i="12"/>
  <c r="AA876" i="12"/>
  <c r="AB876" i="12"/>
  <c r="AC876" i="12"/>
  <c r="AD876" i="12"/>
  <c r="AE876" i="12"/>
  <c r="AF876" i="12"/>
  <c r="AG876" i="12"/>
  <c r="AH876" i="12"/>
  <c r="AI876" i="12"/>
  <c r="AJ876" i="12"/>
  <c r="AK876" i="12"/>
  <c r="AL876" i="12"/>
  <c r="AM876" i="12"/>
  <c r="AN876" i="12"/>
  <c r="AO876" i="12"/>
  <c r="AP876" i="12"/>
  <c r="AQ876" i="12"/>
  <c r="AR876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A860" i="12"/>
  <c r="AB860" i="12"/>
  <c r="AC860" i="12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A871" i="12"/>
  <c r="AB871" i="12"/>
  <c r="AC871" i="12"/>
  <c r="AD871" i="12"/>
  <c r="AE871" i="12"/>
  <c r="AF871" i="12"/>
  <c r="AG871" i="12"/>
  <c r="AH871" i="12"/>
  <c r="AI871" i="12"/>
  <c r="AJ871" i="12"/>
  <c r="AK871" i="12"/>
  <c r="AL871" i="12"/>
  <c r="AM871" i="12"/>
  <c r="AN871" i="12"/>
  <c r="AO871" i="12"/>
  <c r="AP871" i="12"/>
  <c r="AQ871" i="12"/>
  <c r="AR871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884" i="12"/>
  <c r="AB884" i="12"/>
  <c r="AC884" i="12"/>
  <c r="AD884" i="12"/>
  <c r="AE884" i="12"/>
  <c r="AF884" i="12"/>
  <c r="AG884" i="12"/>
  <c r="AH884" i="12"/>
  <c r="AI884" i="12"/>
  <c r="AJ884" i="12"/>
  <c r="AK884" i="12"/>
  <c r="AL884" i="12"/>
  <c r="AM884" i="12"/>
  <c r="AN884" i="12"/>
  <c r="AO884" i="12"/>
  <c r="AP884" i="12"/>
  <c r="AQ884" i="12"/>
  <c r="AR884" i="12"/>
  <c r="AA857" i="12"/>
  <c r="AB857" i="12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AA874" i="12"/>
  <c r="AB874" i="12"/>
  <c r="AC874" i="12"/>
  <c r="AD874" i="12"/>
  <c r="AE874" i="12"/>
  <c r="AF874" i="12"/>
  <c r="AG874" i="12"/>
  <c r="AH874" i="12"/>
  <c r="AI874" i="12"/>
  <c r="AJ874" i="12"/>
  <c r="AK874" i="12"/>
  <c r="AL874" i="12"/>
  <c r="AM874" i="12"/>
  <c r="AN874" i="12"/>
  <c r="AO874" i="12"/>
  <c r="AP874" i="12"/>
  <c r="AQ874" i="12"/>
  <c r="AR874" i="12"/>
  <c r="AA861" i="12"/>
  <c r="AB861" i="12"/>
  <c r="AC861" i="12"/>
  <c r="AD861" i="12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A858" i="12"/>
  <c r="AB858" i="12"/>
  <c r="AC858" i="12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A879" i="12"/>
  <c r="AB879" i="12"/>
  <c r="AC879" i="12"/>
  <c r="AD879" i="12"/>
  <c r="AE879" i="12"/>
  <c r="AF879" i="12"/>
  <c r="AG879" i="12"/>
  <c r="AH879" i="12"/>
  <c r="AI879" i="12"/>
  <c r="AJ879" i="12"/>
  <c r="AK879" i="12"/>
  <c r="AL879" i="12"/>
  <c r="AM879" i="12"/>
  <c r="AN879" i="12"/>
  <c r="AO879" i="12"/>
  <c r="AP879" i="12"/>
  <c r="AQ879" i="12"/>
  <c r="AR879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AQ868" i="12"/>
  <c r="AR868" i="12"/>
  <c r="AA873" i="12"/>
  <c r="AB873" i="12"/>
  <c r="AC873" i="12"/>
  <c r="AD873" i="12"/>
  <c r="AE873" i="12"/>
  <c r="AF873" i="12"/>
  <c r="AG873" i="12"/>
  <c r="AH873" i="12"/>
  <c r="AI873" i="12"/>
  <c r="AJ873" i="12"/>
  <c r="AK873" i="12"/>
  <c r="AL873" i="12"/>
  <c r="AM873" i="12"/>
  <c r="AN873" i="12"/>
  <c r="AO873" i="12"/>
  <c r="AP873" i="12"/>
  <c r="AQ873" i="12"/>
  <c r="AR873" i="12"/>
  <c r="AA885" i="12"/>
  <c r="AB885" i="12"/>
  <c r="AC885" i="12"/>
  <c r="AD885" i="12"/>
  <c r="AE885" i="12"/>
  <c r="AF885" i="12"/>
  <c r="AG885" i="12"/>
  <c r="AH885" i="12"/>
  <c r="AI885" i="12"/>
  <c r="AJ885" i="12"/>
  <c r="AK885" i="12"/>
  <c r="AL885" i="12"/>
  <c r="AM885" i="12"/>
  <c r="AN885" i="12"/>
  <c r="AO885" i="12"/>
  <c r="AP885" i="12"/>
  <c r="AQ885" i="12"/>
  <c r="AR885" i="12"/>
  <c r="AA886" i="12"/>
  <c r="AB886" i="12"/>
  <c r="AC886" i="12"/>
  <c r="AD886" i="12"/>
  <c r="AE886" i="12"/>
  <c r="AF886" i="12"/>
  <c r="AG886" i="12"/>
  <c r="AH886" i="12"/>
  <c r="AI886" i="12"/>
  <c r="AJ886" i="12"/>
  <c r="AK886" i="12"/>
  <c r="AL886" i="12"/>
  <c r="AM886" i="12"/>
  <c r="AN886" i="12"/>
  <c r="AO886" i="12"/>
  <c r="AP886" i="12"/>
  <c r="AQ886" i="12"/>
  <c r="AR886" i="12"/>
  <c r="AA887" i="12"/>
  <c r="AB887" i="12"/>
  <c r="AC887" i="12"/>
  <c r="AD887" i="12"/>
  <c r="AE887" i="12"/>
  <c r="AF887" i="12"/>
  <c r="AG887" i="12"/>
  <c r="AH887" i="12"/>
  <c r="AI887" i="12"/>
  <c r="AJ887" i="12"/>
  <c r="AK887" i="12"/>
  <c r="AL887" i="12"/>
  <c r="AM887" i="12"/>
  <c r="AN887" i="12"/>
  <c r="AO887" i="12"/>
  <c r="AP887" i="12"/>
  <c r="AQ887" i="12"/>
  <c r="AR887" i="12"/>
  <c r="AA890" i="12"/>
  <c r="AB890" i="12"/>
  <c r="AC890" i="12"/>
  <c r="AD890" i="12"/>
  <c r="AE890" i="12"/>
  <c r="AF890" i="12"/>
  <c r="AG890" i="12"/>
  <c r="AH890" i="12"/>
  <c r="AI890" i="12"/>
  <c r="AJ890" i="12"/>
  <c r="AK890" i="12"/>
  <c r="AL890" i="12"/>
  <c r="AM890" i="12"/>
  <c r="AN890" i="12"/>
  <c r="AO890" i="12"/>
  <c r="AP890" i="12"/>
  <c r="AQ890" i="12"/>
  <c r="AR890" i="12"/>
  <c r="AA891" i="12"/>
  <c r="AB891" i="12"/>
  <c r="AC891" i="12"/>
  <c r="AD891" i="12"/>
  <c r="AE891" i="12"/>
  <c r="AF891" i="12"/>
  <c r="AG891" i="12"/>
  <c r="AH891" i="12"/>
  <c r="AI891" i="12"/>
  <c r="AJ891" i="12"/>
  <c r="AK891" i="12"/>
  <c r="AL891" i="12"/>
  <c r="AM891" i="12"/>
  <c r="AN891" i="12"/>
  <c r="AO891" i="12"/>
  <c r="AP891" i="12"/>
  <c r="AQ891" i="12"/>
  <c r="AR891" i="12"/>
  <c r="AA892" i="12"/>
  <c r="AB892" i="12"/>
  <c r="AC892" i="12"/>
  <c r="AD892" i="12"/>
  <c r="AE892" i="12"/>
  <c r="AF892" i="12"/>
  <c r="AG892" i="12"/>
  <c r="AH892" i="12"/>
  <c r="AI892" i="12"/>
  <c r="AJ892" i="12"/>
  <c r="AK892" i="12"/>
  <c r="AL892" i="12"/>
  <c r="AM892" i="12"/>
  <c r="AN892" i="12"/>
  <c r="AO892" i="12"/>
  <c r="AP892" i="12"/>
  <c r="AQ892" i="12"/>
  <c r="AR892" i="12"/>
  <c r="AA893" i="12"/>
  <c r="AB893" i="12"/>
  <c r="AC893" i="12"/>
  <c r="AD893" i="12"/>
  <c r="AE893" i="12"/>
  <c r="AF893" i="12"/>
  <c r="AG893" i="12"/>
  <c r="AH893" i="12"/>
  <c r="AI893" i="12"/>
  <c r="AJ893" i="12"/>
  <c r="AK893" i="12"/>
  <c r="AL893" i="12"/>
  <c r="AM893" i="12"/>
  <c r="AN893" i="12"/>
  <c r="AO893" i="12"/>
  <c r="AP893" i="12"/>
  <c r="AQ893" i="12"/>
  <c r="AR893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G740" i="12"/>
  <c r="AF740" i="12"/>
  <c r="AE740" i="12"/>
  <c r="AD740" i="12"/>
  <c r="AC740" i="12"/>
  <c r="AB740" i="12"/>
  <c r="AA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V54" i="7"/>
  <c r="U54" i="7"/>
  <c r="U53" i="7"/>
  <c r="AO799" i="4"/>
  <c r="AP799" i="4"/>
  <c r="AO850" i="4"/>
  <c r="AP850" i="4"/>
  <c r="AO864" i="4"/>
  <c r="AP864" i="4"/>
  <c r="AQ204" i="4"/>
  <c r="AA204" i="4"/>
  <c r="AQ298" i="4"/>
  <c r="AA298" i="4"/>
  <c r="AQ299" i="4"/>
  <c r="AA299" i="4"/>
  <c r="AQ497" i="4"/>
  <c r="AA497" i="4"/>
  <c r="AQ507" i="4"/>
  <c r="AA507" i="4"/>
  <c r="AQ513" i="4"/>
  <c r="AA513" i="4"/>
  <c r="AQ596" i="4"/>
  <c r="AA596" i="4"/>
  <c r="AQ649" i="4"/>
  <c r="AA649" i="4"/>
  <c r="AQ780" i="4"/>
  <c r="AA780" i="4"/>
  <c r="AQ799" i="4"/>
  <c r="AA799" i="4"/>
  <c r="AQ850" i="4"/>
  <c r="AA850" i="4"/>
  <c r="AQ864" i="4"/>
  <c r="AA864" i="4"/>
  <c r="AQ407" i="4"/>
  <c r="AA407" i="4"/>
  <c r="AQ413" i="4"/>
  <c r="AA413" i="4"/>
  <c r="AQ205" i="4"/>
  <c r="AA205" i="4"/>
  <c r="AA7" i="4"/>
  <c r="J413" i="4"/>
  <c r="Z407" i="4"/>
  <c r="Z204" i="4"/>
  <c r="J298" i="4"/>
  <c r="AP298" i="4" s="1"/>
  <c r="Z299" i="4"/>
  <c r="J497" i="4"/>
  <c r="AP497" i="4" s="1"/>
  <c r="Z507" i="4"/>
  <c r="J513" i="4"/>
  <c r="AP513" i="4" s="1"/>
  <c r="Z596" i="4"/>
  <c r="Z649" i="4"/>
  <c r="Z780" i="4"/>
  <c r="J799" i="4"/>
  <c r="J850" i="4"/>
  <c r="J864" i="4"/>
  <c r="Z205" i="4"/>
  <c r="R204" i="4"/>
  <c r="R298" i="4"/>
  <c r="R299" i="4"/>
  <c r="R497" i="4"/>
  <c r="R507" i="4"/>
  <c r="R513" i="4"/>
  <c r="R596" i="4"/>
  <c r="R649" i="4"/>
  <c r="R780" i="4"/>
  <c r="R799" i="4"/>
  <c r="R850" i="4"/>
  <c r="R864" i="4"/>
  <c r="R407" i="4"/>
  <c r="R413" i="4"/>
  <c r="R205" i="4"/>
  <c r="J407" i="4"/>
  <c r="AP407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U52" i="7"/>
  <c r="AS70" i="7" s="1"/>
  <c r="AS77" i="7" s="1"/>
  <c r="V52" i="7"/>
  <c r="AS71" i="7" s="1"/>
  <c r="AS78" i="7" s="1"/>
  <c r="V53" i="7"/>
  <c r="B605" i="6"/>
  <c r="B606" i="6" s="1"/>
  <c r="B607" i="6" s="1"/>
  <c r="C617" i="6" s="1"/>
  <c r="E605" i="6"/>
  <c r="E606" i="6" s="1"/>
  <c r="E607" i="6" s="1"/>
  <c r="E617" i="6" s="1"/>
  <c r="E616" i="6" s="1"/>
  <c r="F605" i="6"/>
  <c r="F606" i="6" s="1"/>
  <c r="F607" i="6" s="1"/>
  <c r="G605" i="6"/>
  <c r="G606" i="6" s="1"/>
  <c r="G607" i="6" s="1"/>
  <c r="G617" i="6" s="1"/>
  <c r="H605" i="6"/>
  <c r="H606" i="6" s="1"/>
  <c r="H607" i="6" s="1"/>
  <c r="C609" i="6"/>
  <c r="D609" i="6"/>
  <c r="C613" i="6"/>
  <c r="C614" i="6"/>
  <c r="C615" i="6"/>
  <c r="C620" i="6"/>
  <c r="C621" i="6"/>
  <c r="C622" i="6"/>
  <c r="C623" i="6"/>
  <c r="C624" i="6"/>
  <c r="C625" i="6"/>
  <c r="C626" i="6"/>
  <c r="C627" i="6"/>
  <c r="C628" i="6"/>
  <c r="C629" i="6"/>
  <c r="C630" i="6"/>
  <c r="E632" i="6"/>
  <c r="F632" i="6"/>
  <c r="G632" i="6"/>
  <c r="H632" i="6"/>
  <c r="C635" i="6"/>
  <c r="C647" i="6" s="1"/>
  <c r="C636" i="6"/>
  <c r="C637" i="6"/>
  <c r="C638" i="6"/>
  <c r="C639" i="6"/>
  <c r="C640" i="6"/>
  <c r="C641" i="6"/>
  <c r="C642" i="6"/>
  <c r="C643" i="6"/>
  <c r="C644" i="6"/>
  <c r="E645" i="6"/>
  <c r="F645" i="6"/>
  <c r="G645" i="6"/>
  <c r="H645" i="6"/>
  <c r="E647" i="6"/>
  <c r="F647" i="6"/>
  <c r="G647" i="6"/>
  <c r="H647" i="6"/>
  <c r="C648" i="6"/>
  <c r="E648" i="6"/>
  <c r="F648" i="6"/>
  <c r="G648" i="6"/>
  <c r="H648" i="6"/>
  <c r="C649" i="6"/>
  <c r="E649" i="6"/>
  <c r="F649" i="6"/>
  <c r="G649" i="6"/>
  <c r="H649" i="6"/>
  <c r="E650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P11" i="4" s="1"/>
  <c r="AQ11" i="4"/>
  <c r="AA11" i="4"/>
  <c r="R12" i="4"/>
  <c r="Z12" i="4"/>
  <c r="AQ12" i="4"/>
  <c r="AA12" i="4"/>
  <c r="R13" i="4"/>
  <c r="J13" i="4"/>
  <c r="AQ13" i="4"/>
  <c r="AA13" i="4"/>
  <c r="R14" i="4"/>
  <c r="Z14" i="4"/>
  <c r="AQ14" i="4"/>
  <c r="AA14" i="4"/>
  <c r="R15" i="4"/>
  <c r="Z15" i="4"/>
  <c r="AQ15" i="4"/>
  <c r="AA15" i="4"/>
  <c r="R16" i="4"/>
  <c r="Z16" i="4"/>
  <c r="AQ16" i="4"/>
  <c r="AA16" i="4"/>
  <c r="R17" i="4"/>
  <c r="J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Z29" i="4"/>
  <c r="AQ29" i="4"/>
  <c r="AA29" i="4"/>
  <c r="R30" i="4"/>
  <c r="J30" i="4"/>
  <c r="AQ30" i="4"/>
  <c r="AA30" i="4"/>
  <c r="R31" i="4"/>
  <c r="J31" i="4"/>
  <c r="AQ31" i="4"/>
  <c r="AA31" i="4"/>
  <c r="R32" i="4"/>
  <c r="Z32" i="4"/>
  <c r="AQ32" i="4"/>
  <c r="AA32" i="4"/>
  <c r="R33" i="4"/>
  <c r="Z33" i="4"/>
  <c r="AQ33" i="4"/>
  <c r="AA33" i="4"/>
  <c r="R34" i="4"/>
  <c r="AQ34" i="4"/>
  <c r="AA34" i="4"/>
  <c r="R35" i="4"/>
  <c r="Z35" i="4"/>
  <c r="AQ35" i="4"/>
  <c r="AA35" i="4"/>
  <c r="R36" i="4"/>
  <c r="Z36" i="4"/>
  <c r="AQ36" i="4"/>
  <c r="AA36" i="4"/>
  <c r="R37" i="4"/>
  <c r="Z37" i="4"/>
  <c r="AQ37" i="4"/>
  <c r="AA37" i="4"/>
  <c r="R38" i="4"/>
  <c r="Z38" i="4"/>
  <c r="AQ38" i="4"/>
  <c r="AA38" i="4"/>
  <c r="R39" i="4"/>
  <c r="Z39" i="4"/>
  <c r="AQ39" i="4"/>
  <c r="AA39" i="4"/>
  <c r="R40" i="4"/>
  <c r="AQ40" i="4"/>
  <c r="AA40" i="4"/>
  <c r="R41" i="4"/>
  <c r="Z41" i="4"/>
  <c r="AQ41" i="4"/>
  <c r="AA41" i="4"/>
  <c r="R43" i="4"/>
  <c r="Z43" i="4"/>
  <c r="AQ43" i="4"/>
  <c r="AA43" i="4"/>
  <c r="R44" i="4"/>
  <c r="Z44" i="4"/>
  <c r="AQ44" i="4"/>
  <c r="AA44" i="4"/>
  <c r="R45" i="4"/>
  <c r="Z45" i="4"/>
  <c r="AQ45" i="4"/>
  <c r="AA45" i="4"/>
  <c r="AO45" i="4"/>
  <c r="AP45" i="4"/>
  <c r="R46" i="4"/>
  <c r="Z46" i="4"/>
  <c r="AQ46" i="4"/>
  <c r="AA46" i="4"/>
  <c r="R47" i="4"/>
  <c r="Z47" i="4"/>
  <c r="AQ47" i="4"/>
  <c r="AA47" i="4"/>
  <c r="R48" i="4"/>
  <c r="J48" i="4"/>
  <c r="AP48" i="4" s="1"/>
  <c r="AQ48" i="4"/>
  <c r="AA48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Z52" i="4"/>
  <c r="AQ52" i="4"/>
  <c r="AA52" i="4"/>
  <c r="R53" i="4"/>
  <c r="Z53" i="4"/>
  <c r="AQ53" i="4"/>
  <c r="AA53" i="4"/>
  <c r="R54" i="4"/>
  <c r="J54" i="4"/>
  <c r="AP54" i="4" s="1"/>
  <c r="Z54" i="4"/>
  <c r="AQ54" i="4"/>
  <c r="AA54" i="4"/>
  <c r="R55" i="4"/>
  <c r="Z55" i="4"/>
  <c r="AQ55" i="4"/>
  <c r="AA55" i="4"/>
  <c r="R56" i="4"/>
  <c r="Z56" i="4"/>
  <c r="AQ56" i="4"/>
  <c r="AA56" i="4"/>
  <c r="R57" i="4"/>
  <c r="J57" i="4"/>
  <c r="AP57" i="4" s="1"/>
  <c r="AQ57" i="4"/>
  <c r="AA57" i="4"/>
  <c r="R58" i="4"/>
  <c r="Z58" i="4"/>
  <c r="AQ58" i="4"/>
  <c r="AA58" i="4"/>
  <c r="R59" i="4"/>
  <c r="Z59" i="4"/>
  <c r="AQ59" i="4"/>
  <c r="AA59" i="4"/>
  <c r="R60" i="4"/>
  <c r="Z60" i="4"/>
  <c r="AQ60" i="4"/>
  <c r="AA60" i="4"/>
  <c r="R61" i="4"/>
  <c r="J61" i="4"/>
  <c r="AP61" i="4" s="1"/>
  <c r="Z61" i="4"/>
  <c r="AQ61" i="4"/>
  <c r="AA61" i="4"/>
  <c r="R62" i="4"/>
  <c r="Z62" i="4"/>
  <c r="AQ62" i="4"/>
  <c r="AA62" i="4"/>
  <c r="R63" i="4"/>
  <c r="Z63" i="4"/>
  <c r="AQ63" i="4"/>
  <c r="AA63" i="4"/>
  <c r="AO63" i="4" s="1"/>
  <c r="R64" i="4"/>
  <c r="Z64" i="4"/>
  <c r="AQ64" i="4"/>
  <c r="AA64" i="4"/>
  <c r="R65" i="4"/>
  <c r="J65" i="4"/>
  <c r="AP65" i="4" s="1"/>
  <c r="AQ65" i="4"/>
  <c r="AA65" i="4"/>
  <c r="R66" i="4"/>
  <c r="J66" i="4"/>
  <c r="AQ66" i="4"/>
  <c r="AA66" i="4"/>
  <c r="R68" i="4"/>
  <c r="J68" i="4"/>
  <c r="AP68" i="4" s="1"/>
  <c r="AQ68" i="4"/>
  <c r="AA68" i="4"/>
  <c r="R69" i="4"/>
  <c r="Z69" i="4"/>
  <c r="AQ69" i="4"/>
  <c r="AA69" i="4"/>
  <c r="R70" i="4"/>
  <c r="AQ70" i="4"/>
  <c r="AA70" i="4"/>
  <c r="R71" i="4"/>
  <c r="J71" i="4"/>
  <c r="AP71" i="4" s="1"/>
  <c r="AQ71" i="4"/>
  <c r="AA71" i="4"/>
  <c r="R72" i="4"/>
  <c r="Z72" i="4"/>
  <c r="AQ72" i="4"/>
  <c r="AA72" i="4"/>
  <c r="R73" i="4"/>
  <c r="J73" i="4"/>
  <c r="AP73" i="4" s="1"/>
  <c r="AQ73" i="4"/>
  <c r="AA73" i="4"/>
  <c r="R74" i="4"/>
  <c r="J74" i="4"/>
  <c r="AQ74" i="4"/>
  <c r="AA74" i="4"/>
  <c r="R75" i="4"/>
  <c r="J75" i="4"/>
  <c r="AP75" i="4" s="1"/>
  <c r="AQ75" i="4"/>
  <c r="AA75" i="4"/>
  <c r="R76" i="4"/>
  <c r="J76" i="4"/>
  <c r="AQ76" i="4"/>
  <c r="AA76" i="4"/>
  <c r="R78" i="4"/>
  <c r="J78" i="4"/>
  <c r="AP78" i="4" s="1"/>
  <c r="AQ78" i="4"/>
  <c r="AA78" i="4"/>
  <c r="R79" i="4"/>
  <c r="J79" i="4"/>
  <c r="AP79" i="4" s="1"/>
  <c r="AQ79" i="4"/>
  <c r="AA79" i="4"/>
  <c r="R80" i="4"/>
  <c r="Z80" i="4"/>
  <c r="AQ80" i="4"/>
  <c r="AA80" i="4"/>
  <c r="R81" i="4"/>
  <c r="Z81" i="4"/>
  <c r="AQ81" i="4"/>
  <c r="AA81" i="4"/>
  <c r="R82" i="4"/>
  <c r="Z82" i="4"/>
  <c r="AQ82" i="4"/>
  <c r="AA82" i="4"/>
  <c r="R83" i="4"/>
  <c r="Z83" i="4"/>
  <c r="AQ83" i="4"/>
  <c r="AA83" i="4"/>
  <c r="R84" i="4"/>
  <c r="J84" i="4"/>
  <c r="AQ84" i="4"/>
  <c r="AA84" i="4"/>
  <c r="R85" i="4"/>
  <c r="J85" i="4"/>
  <c r="AP85" i="4" s="1"/>
  <c r="AQ85" i="4"/>
  <c r="AA85" i="4"/>
  <c r="R86" i="4"/>
  <c r="J86" i="4"/>
  <c r="AQ86" i="4"/>
  <c r="AA86" i="4"/>
  <c r="R87" i="4"/>
  <c r="J87" i="4"/>
  <c r="AP87" i="4" s="1"/>
  <c r="AQ87" i="4"/>
  <c r="AA87" i="4"/>
  <c r="R88" i="4"/>
  <c r="J88" i="4"/>
  <c r="AP88" i="4" s="1"/>
  <c r="Z88" i="4"/>
  <c r="AQ88" i="4"/>
  <c r="AA88" i="4"/>
  <c r="R89" i="4"/>
  <c r="J89" i="4"/>
  <c r="AP89" i="4" s="1"/>
  <c r="AQ89" i="4"/>
  <c r="AA89" i="4"/>
  <c r="R90" i="4"/>
  <c r="J90" i="4"/>
  <c r="AP90" i="4" s="1"/>
  <c r="AQ90" i="4"/>
  <c r="AA90" i="4"/>
  <c r="R91" i="4"/>
  <c r="Z91" i="4"/>
  <c r="AQ91" i="4"/>
  <c r="AA91" i="4"/>
  <c r="R93" i="4"/>
  <c r="J93" i="4"/>
  <c r="AP93" i="4" s="1"/>
  <c r="AQ93" i="4"/>
  <c r="AA93" i="4"/>
  <c r="R94" i="4"/>
  <c r="J94" i="4"/>
  <c r="AQ94" i="4"/>
  <c r="AA94" i="4"/>
  <c r="R95" i="4"/>
  <c r="J95" i="4"/>
  <c r="AP95" i="4" s="1"/>
  <c r="AQ95" i="4"/>
  <c r="AA95" i="4"/>
  <c r="R96" i="4"/>
  <c r="J96" i="4"/>
  <c r="AP96" i="4" s="1"/>
  <c r="AQ96" i="4"/>
  <c r="AA96" i="4"/>
  <c r="R97" i="4"/>
  <c r="J97" i="4"/>
  <c r="AP97" i="4" s="1"/>
  <c r="AQ97" i="4"/>
  <c r="AA97" i="4"/>
  <c r="R98" i="4"/>
  <c r="J98" i="4"/>
  <c r="AP98" i="4" s="1"/>
  <c r="AQ98" i="4"/>
  <c r="AA98" i="4"/>
  <c r="R99" i="4"/>
  <c r="Z99" i="4"/>
  <c r="AQ99" i="4"/>
  <c r="AA99" i="4"/>
  <c r="R100" i="4"/>
  <c r="J100" i="4"/>
  <c r="AQ100" i="4"/>
  <c r="AA100" i="4"/>
  <c r="R102" i="4"/>
  <c r="Z102" i="4"/>
  <c r="AQ102" i="4"/>
  <c r="AA102" i="4"/>
  <c r="R103" i="4"/>
  <c r="J103" i="4"/>
  <c r="AP103" i="4" s="1"/>
  <c r="AQ103" i="4"/>
  <c r="AA103" i="4"/>
  <c r="R104" i="4"/>
  <c r="J104" i="4"/>
  <c r="AP104" i="4" s="1"/>
  <c r="Z104" i="4"/>
  <c r="AQ104" i="4"/>
  <c r="AA104" i="4"/>
  <c r="R105" i="4"/>
  <c r="J105" i="4"/>
  <c r="AP105" i="4" s="1"/>
  <c r="AQ105" i="4"/>
  <c r="AA105" i="4"/>
  <c r="R106" i="4"/>
  <c r="Z106" i="4"/>
  <c r="AQ106" i="4"/>
  <c r="AA106" i="4"/>
  <c r="R107" i="4"/>
  <c r="J107" i="4"/>
  <c r="AP107" i="4" s="1"/>
  <c r="AQ107" i="4"/>
  <c r="AA107" i="4"/>
  <c r="R108" i="4"/>
  <c r="J108" i="4"/>
  <c r="AP108" i="4" s="1"/>
  <c r="AQ108" i="4"/>
  <c r="AA108" i="4"/>
  <c r="R109" i="4"/>
  <c r="Z109" i="4"/>
  <c r="AQ109" i="4"/>
  <c r="AA109" i="4"/>
  <c r="R110" i="4"/>
  <c r="J110" i="4"/>
  <c r="AQ110" i="4"/>
  <c r="AA110" i="4"/>
  <c r="R112" i="4"/>
  <c r="AQ112" i="4"/>
  <c r="AA112" i="4"/>
  <c r="R113" i="4"/>
  <c r="J113" i="4"/>
  <c r="AQ113" i="4"/>
  <c r="AA113" i="4"/>
  <c r="R114" i="4"/>
  <c r="AQ114" i="4"/>
  <c r="AA114" i="4"/>
  <c r="R115" i="4"/>
  <c r="J115" i="4"/>
  <c r="AP115" i="4" s="1"/>
  <c r="AQ115" i="4"/>
  <c r="AA115" i="4"/>
  <c r="R116" i="4"/>
  <c r="J116" i="4"/>
  <c r="AP116" i="4" s="1"/>
  <c r="AQ116" i="4"/>
  <c r="AA116" i="4"/>
  <c r="R117" i="4"/>
  <c r="J117" i="4"/>
  <c r="AQ117" i="4"/>
  <c r="AA117" i="4"/>
  <c r="R118" i="4"/>
  <c r="J118" i="4"/>
  <c r="AP118" i="4" s="1"/>
  <c r="AQ118" i="4"/>
  <c r="AA118" i="4"/>
  <c r="R120" i="4"/>
  <c r="J120" i="4"/>
  <c r="AP120" i="4" s="1"/>
  <c r="AQ120" i="4"/>
  <c r="AA120" i="4"/>
  <c r="R121" i="4"/>
  <c r="Z121" i="4"/>
  <c r="AQ121" i="4"/>
  <c r="AA121" i="4"/>
  <c r="R122" i="4"/>
  <c r="Z122" i="4"/>
  <c r="AQ122" i="4"/>
  <c r="AA122" i="4"/>
  <c r="R123" i="4"/>
  <c r="J123" i="4"/>
  <c r="AP123" i="4" s="1"/>
  <c r="AQ123" i="4"/>
  <c r="AA123" i="4"/>
  <c r="R124" i="4"/>
  <c r="J124" i="4"/>
  <c r="AQ124" i="4"/>
  <c r="AA124" i="4"/>
  <c r="R125" i="4"/>
  <c r="J125" i="4"/>
  <c r="AP125" i="4" s="1"/>
  <c r="AQ125" i="4"/>
  <c r="AA125" i="4"/>
  <c r="R126" i="4"/>
  <c r="J126" i="4"/>
  <c r="AQ126" i="4"/>
  <c r="AA126" i="4"/>
  <c r="R127" i="4"/>
  <c r="J127" i="4"/>
  <c r="AP127" i="4" s="1"/>
  <c r="AQ127" i="4"/>
  <c r="AA127" i="4"/>
  <c r="R128" i="4"/>
  <c r="AQ128" i="4"/>
  <c r="AA128" i="4"/>
  <c r="R129" i="4"/>
  <c r="J129" i="4"/>
  <c r="AP129" i="4" s="1"/>
  <c r="AQ129" i="4"/>
  <c r="AA129" i="4"/>
  <c r="R130" i="4"/>
  <c r="J130" i="4"/>
  <c r="AQ130" i="4"/>
  <c r="AA130" i="4"/>
  <c r="R131" i="4"/>
  <c r="J131" i="4"/>
  <c r="AP131" i="4" s="1"/>
  <c r="AQ131" i="4"/>
  <c r="AA131" i="4"/>
  <c r="R132" i="4"/>
  <c r="J132" i="4"/>
  <c r="AQ132" i="4"/>
  <c r="AA132" i="4"/>
  <c r="R133" i="4"/>
  <c r="J133" i="4"/>
  <c r="AP133" i="4" s="1"/>
  <c r="AQ133" i="4"/>
  <c r="AA133" i="4"/>
  <c r="R134" i="4"/>
  <c r="J134" i="4"/>
  <c r="AP134" i="4" s="1"/>
  <c r="AQ134" i="4"/>
  <c r="AA134" i="4"/>
  <c r="R135" i="4"/>
  <c r="Z135" i="4"/>
  <c r="AQ135" i="4"/>
  <c r="AA135" i="4"/>
  <c r="R137" i="4"/>
  <c r="J137" i="4"/>
  <c r="AP137" i="4" s="1"/>
  <c r="AQ137" i="4"/>
  <c r="AA137" i="4"/>
  <c r="R138" i="4"/>
  <c r="Z138" i="4"/>
  <c r="AQ138" i="4"/>
  <c r="AA138" i="4"/>
  <c r="R139" i="4"/>
  <c r="J139" i="4"/>
  <c r="AQ139" i="4"/>
  <c r="AA139" i="4"/>
  <c r="R141" i="4"/>
  <c r="Z141" i="4"/>
  <c r="AQ141" i="4"/>
  <c r="AA141" i="4"/>
  <c r="R142" i="4"/>
  <c r="J142" i="4"/>
  <c r="AP142" i="4" s="1"/>
  <c r="AQ142" i="4"/>
  <c r="AA142" i="4"/>
  <c r="R143" i="4"/>
  <c r="AQ143" i="4"/>
  <c r="AA143" i="4"/>
  <c r="R144" i="4"/>
  <c r="AQ144" i="4"/>
  <c r="AA144" i="4"/>
  <c r="R145" i="4"/>
  <c r="AQ145" i="4"/>
  <c r="AA145" i="4"/>
  <c r="R146" i="4"/>
  <c r="J146" i="4"/>
  <c r="AP146" i="4" s="1"/>
  <c r="AQ146" i="4"/>
  <c r="AA146" i="4"/>
  <c r="R147" i="4"/>
  <c r="J147" i="4"/>
  <c r="AP147" i="4" s="1"/>
  <c r="AQ147" i="4"/>
  <c r="AA147" i="4"/>
  <c r="R148" i="4"/>
  <c r="J148" i="4"/>
  <c r="AP148" i="4" s="1"/>
  <c r="AQ148" i="4"/>
  <c r="AA148" i="4"/>
  <c r="R149" i="4"/>
  <c r="Z149" i="4"/>
  <c r="AQ149" i="4"/>
  <c r="AA149" i="4"/>
  <c r="R150" i="4"/>
  <c r="J150" i="4"/>
  <c r="AQ150" i="4"/>
  <c r="AA150" i="4"/>
  <c r="R151" i="4"/>
  <c r="J151" i="4"/>
  <c r="AQ151" i="4"/>
  <c r="AA151" i="4"/>
  <c r="R153" i="4"/>
  <c r="J153" i="4"/>
  <c r="AP153" i="4" s="1"/>
  <c r="AQ153" i="4"/>
  <c r="AA153" i="4"/>
  <c r="R155" i="4"/>
  <c r="AQ155" i="4"/>
  <c r="AA155" i="4"/>
  <c r="R157" i="4"/>
  <c r="Z157" i="4"/>
  <c r="AQ157" i="4"/>
  <c r="AA157" i="4"/>
  <c r="R158" i="4"/>
  <c r="Z158" i="4"/>
  <c r="AQ158" i="4"/>
  <c r="AA158" i="4"/>
  <c r="R159" i="4"/>
  <c r="AQ159" i="4"/>
  <c r="AA159" i="4"/>
  <c r="R160" i="4"/>
  <c r="J160" i="4"/>
  <c r="AP160" i="4" s="1"/>
  <c r="AQ160" i="4"/>
  <c r="AA160" i="4"/>
  <c r="R161" i="4"/>
  <c r="J161" i="4"/>
  <c r="AP161" i="4" s="1"/>
  <c r="AQ161" i="4"/>
  <c r="AA161" i="4"/>
  <c r="R162" i="4"/>
  <c r="J162" i="4"/>
  <c r="AP162" i="4" s="1"/>
  <c r="AQ162" i="4"/>
  <c r="AA162" i="4"/>
  <c r="R164" i="4"/>
  <c r="J164" i="4"/>
  <c r="AQ164" i="4"/>
  <c r="AA164" i="4"/>
  <c r="R165" i="4"/>
  <c r="Z165" i="4"/>
  <c r="AQ165" i="4"/>
  <c r="AA165" i="4"/>
  <c r="R166" i="4"/>
  <c r="J166" i="4"/>
  <c r="AP166" i="4" s="1"/>
  <c r="AQ166" i="4"/>
  <c r="AA166" i="4"/>
  <c r="R167" i="4"/>
  <c r="J167" i="4"/>
  <c r="AQ167" i="4"/>
  <c r="AA167" i="4"/>
  <c r="R168" i="4"/>
  <c r="AQ168" i="4"/>
  <c r="AA168" i="4"/>
  <c r="R169" i="4"/>
  <c r="AQ169" i="4"/>
  <c r="AA169" i="4"/>
  <c r="R170" i="4"/>
  <c r="J170" i="4"/>
  <c r="AP170" i="4" s="1"/>
  <c r="AQ170" i="4"/>
  <c r="AA170" i="4"/>
  <c r="R171" i="4"/>
  <c r="Z171" i="4"/>
  <c r="AQ171" i="4"/>
  <c r="AA171" i="4"/>
  <c r="R172" i="4"/>
  <c r="J172" i="4"/>
  <c r="AP172" i="4" s="1"/>
  <c r="AQ172" i="4"/>
  <c r="AA172" i="4"/>
  <c r="R173" i="4"/>
  <c r="J173" i="4"/>
  <c r="AP173" i="4" s="1"/>
  <c r="AQ173" i="4"/>
  <c r="AA173" i="4"/>
  <c r="R174" i="4"/>
  <c r="Z174" i="4"/>
  <c r="AQ174" i="4"/>
  <c r="AA174" i="4"/>
  <c r="R175" i="4"/>
  <c r="Z175" i="4"/>
  <c r="AQ175" i="4"/>
  <c r="AA175" i="4"/>
  <c r="R176" i="4"/>
  <c r="J176" i="4"/>
  <c r="AP176" i="4" s="1"/>
  <c r="AQ176" i="4"/>
  <c r="AA176" i="4"/>
  <c r="R177" i="4"/>
  <c r="J177" i="4"/>
  <c r="AQ177" i="4"/>
  <c r="AA177" i="4"/>
  <c r="R178" i="4"/>
  <c r="J178" i="4"/>
  <c r="AP178" i="4" s="1"/>
  <c r="AQ178" i="4"/>
  <c r="AA178" i="4"/>
  <c r="R179" i="4"/>
  <c r="J179" i="4"/>
  <c r="AQ179" i="4"/>
  <c r="AA179" i="4"/>
  <c r="R180" i="4"/>
  <c r="AQ180" i="4"/>
  <c r="AA180" i="4"/>
  <c r="R181" i="4"/>
  <c r="J181" i="4"/>
  <c r="AP181" i="4" s="1"/>
  <c r="AQ181" i="4"/>
  <c r="AA181" i="4"/>
  <c r="R182" i="4"/>
  <c r="Z182" i="4"/>
  <c r="AQ182" i="4"/>
  <c r="AA182" i="4"/>
  <c r="R183" i="4"/>
  <c r="J183" i="4"/>
  <c r="AP183" i="4" s="1"/>
  <c r="AQ183" i="4"/>
  <c r="AA183" i="4"/>
  <c r="R184" i="4"/>
  <c r="Z184" i="4"/>
  <c r="AQ184" i="4"/>
  <c r="AA184" i="4"/>
  <c r="R185" i="4"/>
  <c r="Z185" i="4"/>
  <c r="AQ185" i="4"/>
  <c r="AA185" i="4"/>
  <c r="R186" i="4"/>
  <c r="Z186" i="4"/>
  <c r="AQ186" i="4"/>
  <c r="AA186" i="4"/>
  <c r="R187" i="4"/>
  <c r="J187" i="4"/>
  <c r="Z187" i="4"/>
  <c r="AQ187" i="4"/>
  <c r="AA187" i="4"/>
  <c r="AP187" i="4"/>
  <c r="R188" i="4"/>
  <c r="Z188" i="4"/>
  <c r="AQ188" i="4"/>
  <c r="AA188" i="4"/>
  <c r="R189" i="4"/>
  <c r="Z189" i="4"/>
  <c r="AQ189" i="4"/>
  <c r="AA189" i="4"/>
  <c r="R190" i="4"/>
  <c r="Z190" i="4"/>
  <c r="AQ190" i="4"/>
  <c r="AA190" i="4"/>
  <c r="R191" i="4"/>
  <c r="J191" i="4"/>
  <c r="AP191" i="4" s="1"/>
  <c r="AQ191" i="4"/>
  <c r="AA191" i="4"/>
  <c r="R192" i="4"/>
  <c r="J192" i="4"/>
  <c r="AP192" i="4" s="1"/>
  <c r="AQ192" i="4"/>
  <c r="AA192" i="4"/>
  <c r="R193" i="4"/>
  <c r="Z193" i="4"/>
  <c r="AQ193" i="4"/>
  <c r="AA193" i="4"/>
  <c r="R194" i="4"/>
  <c r="Z194" i="4"/>
  <c r="AQ194" i="4"/>
  <c r="AA194" i="4"/>
  <c r="R195" i="4"/>
  <c r="Z195" i="4"/>
  <c r="AQ195" i="4"/>
  <c r="AA195" i="4"/>
  <c r="R196" i="4"/>
  <c r="Z196" i="4"/>
  <c r="AQ196" i="4"/>
  <c r="AA196" i="4"/>
  <c r="R198" i="4"/>
  <c r="Z198" i="4"/>
  <c r="AQ198" i="4"/>
  <c r="AA198" i="4"/>
  <c r="R199" i="4"/>
  <c r="Z199" i="4"/>
  <c r="AQ199" i="4"/>
  <c r="AA199" i="4"/>
  <c r="R200" i="4"/>
  <c r="Z200" i="4"/>
  <c r="AQ200" i="4"/>
  <c r="AA200" i="4"/>
  <c r="R201" i="4"/>
  <c r="Z201" i="4"/>
  <c r="AQ201" i="4"/>
  <c r="AA201" i="4"/>
  <c r="R202" i="4"/>
  <c r="AQ202" i="4"/>
  <c r="AA202" i="4"/>
  <c r="R203" i="4"/>
  <c r="J203" i="4"/>
  <c r="AQ203" i="4"/>
  <c r="AA203" i="4"/>
  <c r="R206" i="4"/>
  <c r="J206" i="4"/>
  <c r="AQ206" i="4"/>
  <c r="AA206" i="4"/>
  <c r="R207" i="4"/>
  <c r="Z207" i="4"/>
  <c r="AQ207" i="4"/>
  <c r="AA207" i="4"/>
  <c r="R208" i="4"/>
  <c r="Z208" i="4"/>
  <c r="AQ208" i="4"/>
  <c r="AA208" i="4"/>
  <c r="R210" i="4"/>
  <c r="Z210" i="4"/>
  <c r="AQ210" i="4"/>
  <c r="AA210" i="4"/>
  <c r="R211" i="4"/>
  <c r="Z211" i="4"/>
  <c r="AQ211" i="4"/>
  <c r="AA211" i="4"/>
  <c r="R212" i="4"/>
  <c r="Z212" i="4"/>
  <c r="AQ212" i="4"/>
  <c r="AA212" i="4"/>
  <c r="R213" i="4"/>
  <c r="J213" i="4"/>
  <c r="AP213" i="4" s="1"/>
  <c r="AQ213" i="4"/>
  <c r="AA213" i="4"/>
  <c r="R214" i="4"/>
  <c r="Z214" i="4"/>
  <c r="AQ214" i="4"/>
  <c r="AA214" i="4"/>
  <c r="R215" i="4"/>
  <c r="J215" i="4"/>
  <c r="AQ215" i="4"/>
  <c r="AA215" i="4"/>
  <c r="R216" i="4"/>
  <c r="J216" i="4"/>
  <c r="AP216" i="4" s="1"/>
  <c r="AQ216" i="4"/>
  <c r="AA216" i="4"/>
  <c r="R217" i="4"/>
  <c r="J217" i="4"/>
  <c r="AQ217" i="4"/>
  <c r="AA217" i="4"/>
  <c r="R218" i="4"/>
  <c r="J218" i="4"/>
  <c r="AQ218" i="4"/>
  <c r="AA218" i="4"/>
  <c r="R219" i="4"/>
  <c r="Z219" i="4"/>
  <c r="AQ219" i="4"/>
  <c r="AA219" i="4"/>
  <c r="R220" i="4"/>
  <c r="Z220" i="4"/>
  <c r="AQ220" i="4"/>
  <c r="AA220" i="4"/>
  <c r="R221" i="4"/>
  <c r="Z221" i="4"/>
  <c r="AQ221" i="4"/>
  <c r="AA221" i="4"/>
  <c r="R222" i="4"/>
  <c r="Z222" i="4"/>
  <c r="AQ222" i="4"/>
  <c r="AA222" i="4"/>
  <c r="R224" i="4"/>
  <c r="J224" i="4"/>
  <c r="AP224" i="4" s="1"/>
  <c r="Z224" i="4"/>
  <c r="AQ224" i="4"/>
  <c r="AA224" i="4"/>
  <c r="AO224" i="4" s="1"/>
  <c r="R225" i="4"/>
  <c r="J225" i="4"/>
  <c r="AP225" i="4" s="1"/>
  <c r="Z225" i="4"/>
  <c r="AQ225" i="4"/>
  <c r="AA225" i="4"/>
  <c r="R226" i="4"/>
  <c r="J226" i="4"/>
  <c r="AP226" i="4" s="1"/>
  <c r="AQ226" i="4"/>
  <c r="AA226" i="4"/>
  <c r="R229" i="4"/>
  <c r="Z229" i="4"/>
  <c r="AQ229" i="4"/>
  <c r="AA229" i="4"/>
  <c r="R230" i="4"/>
  <c r="Z230" i="4"/>
  <c r="AQ230" i="4"/>
  <c r="AA230" i="4"/>
  <c r="R231" i="4"/>
  <c r="J231" i="4"/>
  <c r="AP231" i="4" s="1"/>
  <c r="AQ231" i="4"/>
  <c r="AA231" i="4"/>
  <c r="R234" i="4"/>
  <c r="AQ234" i="4"/>
  <c r="AA234" i="4"/>
  <c r="R235" i="4"/>
  <c r="J235" i="4"/>
  <c r="AP235" i="4" s="1"/>
  <c r="AQ235" i="4"/>
  <c r="AA235" i="4"/>
  <c r="R236" i="4"/>
  <c r="J236" i="4"/>
  <c r="AQ236" i="4"/>
  <c r="AA236" i="4"/>
  <c r="R237" i="4"/>
  <c r="J237" i="4"/>
  <c r="AP237" i="4" s="1"/>
  <c r="AQ237" i="4"/>
  <c r="AA237" i="4"/>
  <c r="R238" i="4"/>
  <c r="J238" i="4"/>
  <c r="AP238" i="4" s="1"/>
  <c r="AQ238" i="4"/>
  <c r="AA238" i="4"/>
  <c r="R239" i="4"/>
  <c r="Z239" i="4"/>
  <c r="AQ239" i="4"/>
  <c r="AA239" i="4"/>
  <c r="R240" i="4"/>
  <c r="AQ240" i="4"/>
  <c r="AA240" i="4"/>
  <c r="R241" i="4"/>
  <c r="J241" i="4"/>
  <c r="AP241" i="4" s="1"/>
  <c r="AQ241" i="4"/>
  <c r="AA241" i="4"/>
  <c r="R242" i="4"/>
  <c r="J242" i="4"/>
  <c r="AP242" i="4" s="1"/>
  <c r="AQ242" i="4"/>
  <c r="AA242" i="4"/>
  <c r="R243" i="4"/>
  <c r="J243" i="4"/>
  <c r="AP243" i="4" s="1"/>
  <c r="AQ243" i="4"/>
  <c r="AA243" i="4"/>
  <c r="R244" i="4"/>
  <c r="Z244" i="4"/>
  <c r="AQ244" i="4"/>
  <c r="AA244" i="4"/>
  <c r="R245" i="4"/>
  <c r="J245" i="4"/>
  <c r="AP245" i="4" s="1"/>
  <c r="AQ245" i="4"/>
  <c r="AA245" i="4"/>
  <c r="R246" i="4"/>
  <c r="J246" i="4"/>
  <c r="AP246" i="4" s="1"/>
  <c r="AQ246" i="4"/>
  <c r="AA246" i="4"/>
  <c r="R248" i="4"/>
  <c r="AQ248" i="4"/>
  <c r="AA248" i="4"/>
  <c r="R249" i="4"/>
  <c r="J249" i="4"/>
  <c r="AQ249" i="4"/>
  <c r="AA249" i="4"/>
  <c r="R250" i="4"/>
  <c r="J250" i="4"/>
  <c r="AP250" i="4" s="1"/>
  <c r="AQ250" i="4"/>
  <c r="AA250" i="4"/>
  <c r="R251" i="4"/>
  <c r="J251" i="4"/>
  <c r="AP251" i="4" s="1"/>
  <c r="AQ251" i="4"/>
  <c r="AA251" i="4"/>
  <c r="R252" i="4"/>
  <c r="J252" i="4"/>
  <c r="AP252" i="4" s="1"/>
  <c r="AQ252" i="4"/>
  <c r="AA252" i="4"/>
  <c r="R253" i="4"/>
  <c r="J253" i="4"/>
  <c r="AP253" i="4" s="1"/>
  <c r="AQ253" i="4"/>
  <c r="AA253" i="4"/>
  <c r="R254" i="4"/>
  <c r="J254" i="4"/>
  <c r="AQ254" i="4"/>
  <c r="AA254" i="4"/>
  <c r="R255" i="4"/>
  <c r="Z255" i="4"/>
  <c r="AQ255" i="4"/>
  <c r="AA255" i="4"/>
  <c r="R256" i="4"/>
  <c r="J256" i="4"/>
  <c r="AP256" i="4" s="1"/>
  <c r="AQ256" i="4"/>
  <c r="AA256" i="4"/>
  <c r="R257" i="4"/>
  <c r="J257" i="4"/>
  <c r="AP257" i="4" s="1"/>
  <c r="AQ257" i="4"/>
  <c r="AA257" i="4"/>
  <c r="R258" i="4"/>
  <c r="J258" i="4"/>
  <c r="AP258" i="4" s="1"/>
  <c r="AQ258" i="4"/>
  <c r="AA258" i="4"/>
  <c r="R259" i="4"/>
  <c r="Z259" i="4"/>
  <c r="AQ259" i="4"/>
  <c r="AA259" i="4"/>
  <c r="R260" i="4"/>
  <c r="Z260" i="4"/>
  <c r="AQ260" i="4"/>
  <c r="AA260" i="4"/>
  <c r="R261" i="4"/>
  <c r="Z261" i="4"/>
  <c r="AQ261" i="4"/>
  <c r="AA261" i="4"/>
  <c r="R263" i="4"/>
  <c r="Z263" i="4"/>
  <c r="AQ263" i="4"/>
  <c r="AA263" i="4"/>
  <c r="R264" i="4"/>
  <c r="AQ264" i="4"/>
  <c r="AA264" i="4"/>
  <c r="R265" i="4"/>
  <c r="Z265" i="4"/>
  <c r="AQ265" i="4"/>
  <c r="AA265" i="4"/>
  <c r="R266" i="4"/>
  <c r="Z266" i="4"/>
  <c r="AQ266" i="4"/>
  <c r="AA266" i="4"/>
  <c r="R267" i="4"/>
  <c r="Z267" i="4"/>
  <c r="AQ267" i="4"/>
  <c r="AA267" i="4"/>
  <c r="R268" i="4"/>
  <c r="J268" i="4"/>
  <c r="AP268" i="4" s="1"/>
  <c r="Z268" i="4"/>
  <c r="AQ268" i="4"/>
  <c r="AA268" i="4"/>
  <c r="R269" i="4"/>
  <c r="Z269" i="4"/>
  <c r="AQ269" i="4"/>
  <c r="AA269" i="4"/>
  <c r="R270" i="4"/>
  <c r="J270" i="4"/>
  <c r="AP270" i="4" s="1"/>
  <c r="AQ270" i="4"/>
  <c r="AA270" i="4"/>
  <c r="R272" i="4"/>
  <c r="J272" i="4"/>
  <c r="AP272" i="4" s="1"/>
  <c r="AQ272" i="4"/>
  <c r="AA272" i="4"/>
  <c r="R273" i="4"/>
  <c r="J273" i="4"/>
  <c r="AQ273" i="4"/>
  <c r="AA273" i="4"/>
  <c r="R274" i="4"/>
  <c r="Z274" i="4"/>
  <c r="AQ274" i="4"/>
  <c r="AA274" i="4"/>
  <c r="R276" i="4"/>
  <c r="J276" i="4"/>
  <c r="AP276" i="4" s="1"/>
  <c r="AQ276" i="4"/>
  <c r="AA276" i="4"/>
  <c r="R277" i="4"/>
  <c r="J277" i="4"/>
  <c r="AP277" i="4" s="1"/>
  <c r="AQ277" i="4"/>
  <c r="AA277" i="4"/>
  <c r="R278" i="4"/>
  <c r="Z278" i="4"/>
  <c r="AQ278" i="4"/>
  <c r="AA278" i="4"/>
  <c r="R279" i="4"/>
  <c r="Z279" i="4"/>
  <c r="AQ279" i="4"/>
  <c r="AA279" i="4"/>
  <c r="R280" i="4"/>
  <c r="Z280" i="4"/>
  <c r="AQ280" i="4"/>
  <c r="AA280" i="4"/>
  <c r="R281" i="4"/>
  <c r="J281" i="4"/>
  <c r="AP281" i="4" s="1"/>
  <c r="AQ281" i="4"/>
  <c r="AA281" i="4"/>
  <c r="R282" i="4"/>
  <c r="J282" i="4"/>
  <c r="AQ282" i="4"/>
  <c r="AA282" i="4"/>
  <c r="R283" i="4"/>
  <c r="Z283" i="4"/>
  <c r="AQ283" i="4"/>
  <c r="AA283" i="4"/>
  <c r="R284" i="4"/>
  <c r="Z284" i="4"/>
  <c r="AQ284" i="4"/>
  <c r="AA284" i="4"/>
  <c r="R285" i="4"/>
  <c r="Z285" i="4"/>
  <c r="AQ285" i="4"/>
  <c r="AA285" i="4"/>
  <c r="R286" i="4"/>
  <c r="Z286" i="4"/>
  <c r="AQ286" i="4"/>
  <c r="AA286" i="4"/>
  <c r="R287" i="4"/>
  <c r="J287" i="4"/>
  <c r="AP287" i="4" s="1"/>
  <c r="AQ287" i="4"/>
  <c r="AA287" i="4"/>
  <c r="R288" i="4"/>
  <c r="Z288" i="4"/>
  <c r="AQ288" i="4"/>
  <c r="AA288" i="4"/>
  <c r="R289" i="4"/>
  <c r="Z289" i="4"/>
  <c r="AQ289" i="4"/>
  <c r="AA289" i="4"/>
  <c r="R290" i="4"/>
  <c r="AQ290" i="4"/>
  <c r="AA290" i="4"/>
  <c r="R291" i="4"/>
  <c r="J291" i="4"/>
  <c r="AP291" i="4" s="1"/>
  <c r="AQ291" i="4"/>
  <c r="AA291" i="4"/>
  <c r="R292" i="4"/>
  <c r="J292" i="4"/>
  <c r="AP292" i="4" s="1"/>
  <c r="AQ292" i="4"/>
  <c r="AA292" i="4"/>
  <c r="R293" i="4"/>
  <c r="Z293" i="4"/>
  <c r="AQ293" i="4"/>
  <c r="AA293" i="4"/>
  <c r="R294" i="4"/>
  <c r="J294" i="4"/>
  <c r="AQ294" i="4"/>
  <c r="AA294" i="4"/>
  <c r="R295" i="4"/>
  <c r="J295" i="4"/>
  <c r="AP295" i="4" s="1"/>
  <c r="AQ295" i="4"/>
  <c r="AA295" i="4"/>
  <c r="R296" i="4"/>
  <c r="Z296" i="4"/>
  <c r="AQ296" i="4"/>
  <c r="AA296" i="4"/>
  <c r="R297" i="4"/>
  <c r="J297" i="4"/>
  <c r="AP297" i="4" s="1"/>
  <c r="AQ297" i="4"/>
  <c r="AA297" i="4"/>
  <c r="R300" i="4"/>
  <c r="AQ300" i="4"/>
  <c r="AA300" i="4"/>
  <c r="R301" i="4"/>
  <c r="Z301" i="4"/>
  <c r="AQ301" i="4"/>
  <c r="AA301" i="4"/>
  <c r="R302" i="4"/>
  <c r="Z302" i="4"/>
  <c r="AQ302" i="4"/>
  <c r="AA302" i="4"/>
  <c r="R303" i="4"/>
  <c r="J303" i="4"/>
  <c r="AP303" i="4" s="1"/>
  <c r="AQ303" i="4"/>
  <c r="AA303" i="4"/>
  <c r="R304" i="4"/>
  <c r="Z304" i="4"/>
  <c r="AQ304" i="4"/>
  <c r="AA304" i="4"/>
  <c r="R305" i="4"/>
  <c r="J305" i="4"/>
  <c r="AP305" i="4" s="1"/>
  <c r="AQ305" i="4"/>
  <c r="AA305" i="4"/>
  <c r="R306" i="4"/>
  <c r="J306" i="4"/>
  <c r="AP306" i="4" s="1"/>
  <c r="AQ306" i="4"/>
  <c r="AA306" i="4"/>
  <c r="R307" i="4"/>
  <c r="AQ307" i="4"/>
  <c r="AA307" i="4"/>
  <c r="R308" i="4"/>
  <c r="Z308" i="4"/>
  <c r="AQ308" i="4"/>
  <c r="AA308" i="4"/>
  <c r="R309" i="4"/>
  <c r="J309" i="4"/>
  <c r="AQ309" i="4"/>
  <c r="AA309" i="4"/>
  <c r="R310" i="4"/>
  <c r="J310" i="4"/>
  <c r="AP310" i="4" s="1"/>
  <c r="AQ310" i="4"/>
  <c r="AA310" i="4"/>
  <c r="R311" i="4"/>
  <c r="J311" i="4"/>
  <c r="AP311" i="4" s="1"/>
  <c r="AQ311" i="4"/>
  <c r="AA311" i="4"/>
  <c r="R313" i="4"/>
  <c r="Z313" i="4"/>
  <c r="AQ313" i="4"/>
  <c r="AA313" i="4"/>
  <c r="R314" i="4"/>
  <c r="Z314" i="4"/>
  <c r="AQ314" i="4"/>
  <c r="AA314" i="4"/>
  <c r="R315" i="4"/>
  <c r="AQ315" i="4"/>
  <c r="AA315" i="4"/>
  <c r="R317" i="4"/>
  <c r="Z317" i="4"/>
  <c r="AQ317" i="4"/>
  <c r="AA317" i="4"/>
  <c r="R318" i="4"/>
  <c r="Z318" i="4"/>
  <c r="AQ318" i="4"/>
  <c r="AA318" i="4"/>
  <c r="R319" i="4"/>
  <c r="J319" i="4"/>
  <c r="AP319" i="4" s="1"/>
  <c r="AQ319" i="4"/>
  <c r="AA319" i="4"/>
  <c r="R320" i="4"/>
  <c r="Z320" i="4"/>
  <c r="AQ320" i="4"/>
  <c r="AA320" i="4"/>
  <c r="R321" i="4"/>
  <c r="J321" i="4"/>
  <c r="AP321" i="4" s="1"/>
  <c r="AQ321" i="4"/>
  <c r="AA321" i="4"/>
  <c r="R323" i="4"/>
  <c r="J323" i="4"/>
  <c r="AP323" i="4" s="1"/>
  <c r="AQ323" i="4"/>
  <c r="AA323" i="4"/>
  <c r="R325" i="4"/>
  <c r="Z325" i="4"/>
  <c r="AQ325" i="4"/>
  <c r="AA325" i="4"/>
  <c r="R326" i="4"/>
  <c r="Z326" i="4"/>
  <c r="AQ326" i="4"/>
  <c r="AA326" i="4"/>
  <c r="R327" i="4"/>
  <c r="Z327" i="4"/>
  <c r="AQ327" i="4"/>
  <c r="AA327" i="4"/>
  <c r="R328" i="4"/>
  <c r="J328" i="4"/>
  <c r="AQ328" i="4"/>
  <c r="AA328" i="4"/>
  <c r="R329" i="4"/>
  <c r="Z329" i="4"/>
  <c r="AQ329" i="4"/>
  <c r="AA329" i="4"/>
  <c r="R330" i="4"/>
  <c r="J330" i="4"/>
  <c r="AP330" i="4" s="1"/>
  <c r="AQ330" i="4"/>
  <c r="AA330" i="4"/>
  <c r="R331" i="4"/>
  <c r="Z331" i="4"/>
  <c r="AQ331" i="4"/>
  <c r="AA331" i="4"/>
  <c r="R332" i="4"/>
  <c r="Z332" i="4"/>
  <c r="AQ332" i="4"/>
  <c r="AA332" i="4"/>
  <c r="R333" i="4"/>
  <c r="Z333" i="4"/>
  <c r="AQ333" i="4"/>
  <c r="AA333" i="4"/>
  <c r="R334" i="4"/>
  <c r="AQ334" i="4"/>
  <c r="AA334" i="4"/>
  <c r="R335" i="4"/>
  <c r="Z335" i="4"/>
  <c r="AQ335" i="4"/>
  <c r="AA335" i="4"/>
  <c r="R336" i="4"/>
  <c r="AQ336" i="4"/>
  <c r="AA336" i="4"/>
  <c r="R337" i="4"/>
  <c r="J337" i="4"/>
  <c r="AP337" i="4" s="1"/>
  <c r="AQ337" i="4"/>
  <c r="AA337" i="4"/>
  <c r="R339" i="4"/>
  <c r="J339" i="4"/>
  <c r="AP339" i="4" s="1"/>
  <c r="AQ339" i="4"/>
  <c r="AA339" i="4"/>
  <c r="R340" i="4"/>
  <c r="J340" i="4"/>
  <c r="AP340" i="4" s="1"/>
  <c r="AQ340" i="4"/>
  <c r="AA340" i="4"/>
  <c r="R342" i="4"/>
  <c r="J342" i="4"/>
  <c r="AP342" i="4" s="1"/>
  <c r="AQ342" i="4"/>
  <c r="AA342" i="4"/>
  <c r="R343" i="4"/>
  <c r="J343" i="4"/>
  <c r="AP343" i="4" s="1"/>
  <c r="AQ343" i="4"/>
  <c r="AA343" i="4"/>
  <c r="R344" i="4"/>
  <c r="J344" i="4"/>
  <c r="AP344" i="4" s="1"/>
  <c r="AQ344" i="4"/>
  <c r="AA344" i="4"/>
  <c r="R345" i="4"/>
  <c r="J345" i="4"/>
  <c r="AQ345" i="4"/>
  <c r="AA345" i="4"/>
  <c r="R346" i="4"/>
  <c r="J346" i="4"/>
  <c r="AP346" i="4" s="1"/>
  <c r="AQ346" i="4"/>
  <c r="AA346" i="4"/>
  <c r="R347" i="4"/>
  <c r="AQ347" i="4"/>
  <c r="AA347" i="4"/>
  <c r="R348" i="4"/>
  <c r="J348" i="4"/>
  <c r="AP348" i="4" s="1"/>
  <c r="AQ348" i="4"/>
  <c r="AA348" i="4"/>
  <c r="R349" i="4"/>
  <c r="J349" i="4"/>
  <c r="AQ349" i="4"/>
  <c r="AA349" i="4"/>
  <c r="R350" i="4"/>
  <c r="AQ350" i="4"/>
  <c r="AA350" i="4"/>
  <c r="R351" i="4"/>
  <c r="J351" i="4"/>
  <c r="AP351" i="4" s="1"/>
  <c r="AQ351" i="4"/>
  <c r="AA351" i="4"/>
  <c r="R353" i="4"/>
  <c r="J353" i="4"/>
  <c r="AQ353" i="4"/>
  <c r="AA353" i="4"/>
  <c r="R354" i="4"/>
  <c r="J354" i="4"/>
  <c r="AP354" i="4" s="1"/>
  <c r="AQ354" i="4"/>
  <c r="AA354" i="4"/>
  <c r="R355" i="4"/>
  <c r="AQ355" i="4"/>
  <c r="AA355" i="4"/>
  <c r="R356" i="4"/>
  <c r="AQ356" i="4"/>
  <c r="AA356" i="4"/>
  <c r="R357" i="4"/>
  <c r="Z357" i="4"/>
  <c r="AQ357" i="4"/>
  <c r="AA357" i="4"/>
  <c r="AO357" i="4"/>
  <c r="AP357" i="4"/>
  <c r="R358" i="4"/>
  <c r="J358" i="4"/>
  <c r="AP358" i="4" s="1"/>
  <c r="AQ358" i="4"/>
  <c r="AA358" i="4"/>
  <c r="R360" i="4"/>
  <c r="AQ360" i="4"/>
  <c r="AA360" i="4"/>
  <c r="R361" i="4"/>
  <c r="AQ361" i="4"/>
  <c r="AA361" i="4"/>
  <c r="R362" i="4"/>
  <c r="J362" i="4"/>
  <c r="AP362" i="4" s="1"/>
  <c r="AQ362" i="4"/>
  <c r="AA362" i="4"/>
  <c r="R364" i="4"/>
  <c r="J364" i="4"/>
  <c r="AP364" i="4" s="1"/>
  <c r="AQ364" i="4"/>
  <c r="AA364" i="4"/>
  <c r="R366" i="4"/>
  <c r="Z366" i="4"/>
  <c r="AQ366" i="4"/>
  <c r="AA366" i="4"/>
  <c r="R367" i="4"/>
  <c r="AQ367" i="4"/>
  <c r="AA367" i="4"/>
  <c r="R368" i="4"/>
  <c r="AQ368" i="4"/>
  <c r="AA368" i="4"/>
  <c r="R369" i="4"/>
  <c r="J369" i="4"/>
  <c r="AQ369" i="4"/>
  <c r="AA369" i="4"/>
  <c r="R370" i="4"/>
  <c r="J370" i="4"/>
  <c r="AP370" i="4" s="1"/>
  <c r="AQ370" i="4"/>
  <c r="AA370" i="4"/>
  <c r="R371" i="4"/>
  <c r="J371" i="4"/>
  <c r="AP371" i="4" s="1"/>
  <c r="AQ371" i="4"/>
  <c r="AA371" i="4"/>
  <c r="R373" i="4"/>
  <c r="J373" i="4"/>
  <c r="AQ373" i="4"/>
  <c r="AA373" i="4"/>
  <c r="AO373" i="4"/>
  <c r="AP373" i="4"/>
  <c r="R374" i="4"/>
  <c r="AQ374" i="4"/>
  <c r="AA374" i="4"/>
  <c r="R375" i="4"/>
  <c r="J375" i="4"/>
  <c r="AP375" i="4" s="1"/>
  <c r="AQ375" i="4"/>
  <c r="AA375" i="4"/>
  <c r="R376" i="4"/>
  <c r="J376" i="4"/>
  <c r="AP376" i="4" s="1"/>
  <c r="AQ376" i="4"/>
  <c r="AA376" i="4"/>
  <c r="R377" i="4"/>
  <c r="J377" i="4"/>
  <c r="AQ377" i="4"/>
  <c r="AA377" i="4"/>
  <c r="R378" i="4"/>
  <c r="AQ378" i="4"/>
  <c r="AA378" i="4"/>
  <c r="R379" i="4"/>
  <c r="AQ379" i="4"/>
  <c r="AA379" i="4"/>
  <c r="R380" i="4"/>
  <c r="J380" i="4"/>
  <c r="AP380" i="4" s="1"/>
  <c r="Z380" i="4"/>
  <c r="AQ380" i="4"/>
  <c r="AA380" i="4"/>
  <c r="AO380" i="4" s="1"/>
  <c r="R381" i="4"/>
  <c r="AQ381" i="4"/>
  <c r="AA381" i="4"/>
  <c r="R382" i="4"/>
  <c r="J382" i="4"/>
  <c r="AP382" i="4" s="1"/>
  <c r="Z382" i="4"/>
  <c r="AQ382" i="4"/>
  <c r="AA382" i="4"/>
  <c r="R383" i="4"/>
  <c r="AQ383" i="4"/>
  <c r="AA383" i="4"/>
  <c r="R384" i="4"/>
  <c r="AQ384" i="4"/>
  <c r="AA384" i="4"/>
  <c r="R385" i="4"/>
  <c r="AQ385" i="4"/>
  <c r="AA385" i="4"/>
  <c r="R386" i="4"/>
  <c r="AQ386" i="4"/>
  <c r="AA386" i="4"/>
  <c r="R464" i="4"/>
  <c r="AQ464" i="4"/>
  <c r="AA464" i="4"/>
  <c r="R387" i="4"/>
  <c r="AQ387" i="4"/>
  <c r="AA387" i="4"/>
  <c r="R388" i="4"/>
  <c r="AQ388" i="4"/>
  <c r="AA388" i="4"/>
  <c r="R389" i="4"/>
  <c r="AQ389" i="4"/>
  <c r="AA389" i="4"/>
  <c r="R390" i="4"/>
  <c r="Z390" i="4"/>
  <c r="AQ390" i="4"/>
  <c r="AA390" i="4"/>
  <c r="R391" i="4"/>
  <c r="J391" i="4"/>
  <c r="AP391" i="4" s="1"/>
  <c r="AQ391" i="4"/>
  <c r="AA391" i="4"/>
  <c r="R392" i="4"/>
  <c r="J392" i="4"/>
  <c r="AP392" i="4" s="1"/>
  <c r="AQ392" i="4"/>
  <c r="AA392" i="4"/>
  <c r="R393" i="4"/>
  <c r="Z393" i="4"/>
  <c r="AQ393" i="4"/>
  <c r="AA393" i="4"/>
  <c r="R394" i="4"/>
  <c r="AP394" i="4"/>
  <c r="AQ394" i="4"/>
  <c r="AA394" i="4"/>
  <c r="AO394" i="4" s="1"/>
  <c r="R396" i="4"/>
  <c r="J396" i="4"/>
  <c r="AP396" i="4" s="1"/>
  <c r="Z396" i="4"/>
  <c r="AQ396" i="4"/>
  <c r="AA396" i="4"/>
  <c r="R397" i="4"/>
  <c r="AQ397" i="4"/>
  <c r="AA397" i="4"/>
  <c r="R398" i="4"/>
  <c r="J398" i="4"/>
  <c r="AQ398" i="4"/>
  <c r="AA398" i="4"/>
  <c r="AO398" i="4"/>
  <c r="AP398" i="4"/>
  <c r="R399" i="4"/>
  <c r="AQ399" i="4"/>
  <c r="AA399" i="4"/>
  <c r="R400" i="4"/>
  <c r="AQ400" i="4"/>
  <c r="AA400" i="4"/>
  <c r="R401" i="4"/>
  <c r="AQ401" i="4"/>
  <c r="AA401" i="4"/>
  <c r="R402" i="4"/>
  <c r="Z402" i="4"/>
  <c r="AQ402" i="4"/>
  <c r="AA402" i="4"/>
  <c r="R403" i="4"/>
  <c r="AQ403" i="4"/>
  <c r="AA403" i="4"/>
  <c r="R405" i="4"/>
  <c r="AQ405" i="4"/>
  <c r="AA405" i="4"/>
  <c r="R406" i="4"/>
  <c r="AQ406" i="4"/>
  <c r="AA406" i="4"/>
  <c r="R408" i="4"/>
  <c r="AQ408" i="4"/>
  <c r="AA408" i="4"/>
  <c r="R409" i="4"/>
  <c r="AQ409" i="4"/>
  <c r="AA409" i="4"/>
  <c r="R410" i="4"/>
  <c r="AQ410" i="4"/>
  <c r="AA410" i="4"/>
  <c r="R412" i="4"/>
  <c r="AQ412" i="4"/>
  <c r="AA412" i="4"/>
  <c r="R414" i="4"/>
  <c r="AQ414" i="4"/>
  <c r="AA414" i="4"/>
  <c r="R415" i="4"/>
  <c r="AQ415" i="4"/>
  <c r="AA415" i="4"/>
  <c r="R416" i="4"/>
  <c r="AQ416" i="4"/>
  <c r="AA416" i="4"/>
  <c r="R417" i="4"/>
  <c r="AQ417" i="4"/>
  <c r="AA417" i="4"/>
  <c r="R418" i="4"/>
  <c r="AQ418" i="4"/>
  <c r="AA418" i="4"/>
  <c r="R419" i="4"/>
  <c r="Z419" i="4"/>
  <c r="AQ419" i="4"/>
  <c r="AA419" i="4"/>
  <c r="R420" i="4"/>
  <c r="AQ420" i="4"/>
  <c r="AA420" i="4"/>
  <c r="R421" i="4"/>
  <c r="Z421" i="4"/>
  <c r="AQ421" i="4"/>
  <c r="AA421" i="4"/>
  <c r="R422" i="4"/>
  <c r="AQ422" i="4"/>
  <c r="AA422" i="4"/>
  <c r="AO422" i="4"/>
  <c r="AP422" i="4"/>
  <c r="R423" i="4"/>
  <c r="Z423" i="4"/>
  <c r="AQ423" i="4"/>
  <c r="AA423" i="4"/>
  <c r="R424" i="4"/>
  <c r="J424" i="4"/>
  <c r="AP424" i="4" s="1"/>
  <c r="AQ424" i="4"/>
  <c r="AA424" i="4"/>
  <c r="R425" i="4"/>
  <c r="Z425" i="4"/>
  <c r="AQ425" i="4"/>
  <c r="AA425" i="4"/>
  <c r="R426" i="4"/>
  <c r="Z426" i="4"/>
  <c r="AQ426" i="4"/>
  <c r="AA426" i="4"/>
  <c r="R427" i="4"/>
  <c r="Z427" i="4"/>
  <c r="AQ427" i="4"/>
  <c r="AA427" i="4"/>
  <c r="R428" i="4"/>
  <c r="J428" i="4"/>
  <c r="AP428" i="4" s="1"/>
  <c r="AQ428" i="4"/>
  <c r="AA428" i="4"/>
  <c r="R429" i="4"/>
  <c r="Z429" i="4"/>
  <c r="AQ429" i="4"/>
  <c r="AA429" i="4"/>
  <c r="R430" i="4"/>
  <c r="AQ430" i="4"/>
  <c r="AA430" i="4"/>
  <c r="R431" i="4"/>
  <c r="Z431" i="4"/>
  <c r="AQ431" i="4"/>
  <c r="AA431" i="4"/>
  <c r="R432" i="4"/>
  <c r="J432" i="4"/>
  <c r="AP432" i="4" s="1"/>
  <c r="AQ432" i="4"/>
  <c r="AA432" i="4"/>
  <c r="R433" i="4"/>
  <c r="J433" i="4"/>
  <c r="AP433" i="4" s="1"/>
  <c r="AQ433" i="4"/>
  <c r="AA433" i="4"/>
  <c r="R434" i="4"/>
  <c r="AQ434" i="4"/>
  <c r="AA434" i="4"/>
  <c r="R435" i="4"/>
  <c r="J435" i="4"/>
  <c r="AP435" i="4" s="1"/>
  <c r="AQ435" i="4"/>
  <c r="AA435" i="4"/>
  <c r="R436" i="4"/>
  <c r="Z436" i="4"/>
  <c r="AQ436" i="4"/>
  <c r="AA436" i="4"/>
  <c r="R437" i="4"/>
  <c r="Z437" i="4"/>
  <c r="AQ437" i="4"/>
  <c r="AA437" i="4"/>
  <c r="R438" i="4"/>
  <c r="Z438" i="4"/>
  <c r="AQ438" i="4"/>
  <c r="AA438" i="4"/>
  <c r="R439" i="4"/>
  <c r="Z439" i="4"/>
  <c r="AQ439" i="4"/>
  <c r="AA439" i="4"/>
  <c r="R440" i="4"/>
  <c r="AQ440" i="4"/>
  <c r="AA440" i="4"/>
  <c r="R441" i="4"/>
  <c r="Z441" i="4"/>
  <c r="AQ441" i="4"/>
  <c r="AA441" i="4"/>
  <c r="R442" i="4"/>
  <c r="Z442" i="4"/>
  <c r="AQ442" i="4"/>
  <c r="AA442" i="4"/>
  <c r="R443" i="4"/>
  <c r="AQ443" i="4"/>
  <c r="AA443" i="4"/>
  <c r="R444" i="4"/>
  <c r="J444" i="4"/>
  <c r="AP444" i="4" s="1"/>
  <c r="AQ444" i="4"/>
  <c r="AA444" i="4"/>
  <c r="R445" i="4"/>
  <c r="AQ445" i="4"/>
  <c r="AA445" i="4"/>
  <c r="R446" i="4"/>
  <c r="J446" i="4"/>
  <c r="AQ446" i="4"/>
  <c r="AA446" i="4"/>
  <c r="R447" i="4"/>
  <c r="J447" i="4"/>
  <c r="AP447" i="4" s="1"/>
  <c r="AQ447" i="4"/>
  <c r="AA447" i="4"/>
  <c r="R448" i="4"/>
  <c r="J448" i="4"/>
  <c r="AP448" i="4" s="1"/>
  <c r="AQ448" i="4"/>
  <c r="AA448" i="4"/>
  <c r="R449" i="4"/>
  <c r="AQ449" i="4"/>
  <c r="AA449" i="4"/>
  <c r="R450" i="4"/>
  <c r="J450" i="4"/>
  <c r="AP450" i="4" s="1"/>
  <c r="AQ450" i="4"/>
  <c r="AA450" i="4"/>
  <c r="R451" i="4"/>
  <c r="J451" i="4"/>
  <c r="AQ451" i="4"/>
  <c r="AA451" i="4"/>
  <c r="R452" i="4"/>
  <c r="Z452" i="4"/>
  <c r="AQ452" i="4"/>
  <c r="AA452" i="4"/>
  <c r="R453" i="4"/>
  <c r="AQ453" i="4"/>
  <c r="AA453" i="4"/>
  <c r="R454" i="4"/>
  <c r="AQ454" i="4"/>
  <c r="AA454" i="4"/>
  <c r="AO454" i="4"/>
  <c r="AP454" i="4"/>
  <c r="R455" i="4"/>
  <c r="AQ455" i="4"/>
  <c r="AA455" i="4"/>
  <c r="R457" i="4"/>
  <c r="Z457" i="4"/>
  <c r="AQ457" i="4"/>
  <c r="AA457" i="4"/>
  <c r="R458" i="4"/>
  <c r="AQ458" i="4"/>
  <c r="AA458" i="4"/>
  <c r="R459" i="4"/>
  <c r="Z459" i="4"/>
  <c r="AQ459" i="4"/>
  <c r="AA459" i="4"/>
  <c r="R460" i="4"/>
  <c r="J460" i="4"/>
  <c r="AQ460" i="4"/>
  <c r="AA460" i="4"/>
  <c r="R461" i="4"/>
  <c r="J461" i="4"/>
  <c r="AQ461" i="4"/>
  <c r="AA461" i="4"/>
  <c r="R462" i="4"/>
  <c r="Z462" i="4"/>
  <c r="AQ462" i="4"/>
  <c r="AA462" i="4"/>
  <c r="R463" i="4"/>
  <c r="J463" i="4"/>
  <c r="AP463" i="4" s="1"/>
  <c r="AQ463" i="4"/>
  <c r="AA463" i="4"/>
  <c r="R465" i="4"/>
  <c r="J465" i="4"/>
  <c r="AP465" i="4" s="1"/>
  <c r="AQ465" i="4"/>
  <c r="AA465" i="4"/>
  <c r="R467" i="4"/>
  <c r="Z467" i="4"/>
  <c r="AQ467" i="4"/>
  <c r="AA467" i="4"/>
  <c r="R469" i="4"/>
  <c r="J469" i="4"/>
  <c r="AQ469" i="4"/>
  <c r="AA469" i="4"/>
  <c r="R470" i="4"/>
  <c r="Z470" i="4"/>
  <c r="AQ470" i="4"/>
  <c r="AA470" i="4"/>
  <c r="R471" i="4"/>
  <c r="Z471" i="4"/>
  <c r="AQ471" i="4"/>
  <c r="AA471" i="4"/>
  <c r="R472" i="4"/>
  <c r="Z472" i="4"/>
  <c r="AQ472" i="4"/>
  <c r="AA472" i="4"/>
  <c r="R473" i="4"/>
  <c r="Z473" i="4"/>
  <c r="AQ473" i="4"/>
  <c r="AA473" i="4"/>
  <c r="R474" i="4"/>
  <c r="J474" i="4"/>
  <c r="AP474" i="4" s="1"/>
  <c r="AQ474" i="4"/>
  <c r="AA474" i="4"/>
  <c r="R475" i="4"/>
  <c r="Z475" i="4"/>
  <c r="AQ475" i="4"/>
  <c r="AA475" i="4"/>
  <c r="R476" i="4"/>
  <c r="Z476" i="4"/>
  <c r="AQ476" i="4"/>
  <c r="AA476" i="4"/>
  <c r="R478" i="4"/>
  <c r="Z478" i="4"/>
  <c r="AQ478" i="4"/>
  <c r="AA478" i="4"/>
  <c r="R479" i="4"/>
  <c r="Z479" i="4"/>
  <c r="AQ479" i="4"/>
  <c r="AA479" i="4"/>
  <c r="R480" i="4"/>
  <c r="Z480" i="4"/>
  <c r="AQ480" i="4"/>
  <c r="AA480" i="4"/>
  <c r="AO480" i="4"/>
  <c r="AP480" i="4"/>
  <c r="R481" i="4"/>
  <c r="Z481" i="4"/>
  <c r="AQ481" i="4"/>
  <c r="AA481" i="4"/>
  <c r="R482" i="4"/>
  <c r="AQ482" i="4"/>
  <c r="AA482" i="4"/>
  <c r="R483" i="4"/>
  <c r="AQ483" i="4"/>
  <c r="AA483" i="4"/>
  <c r="R484" i="4"/>
  <c r="J484" i="4"/>
  <c r="AP484" i="4" s="1"/>
  <c r="AQ484" i="4"/>
  <c r="AA484" i="4"/>
  <c r="R485" i="4"/>
  <c r="AQ485" i="4"/>
  <c r="AA485" i="4"/>
  <c r="R486" i="4"/>
  <c r="J486" i="4"/>
  <c r="AQ486" i="4"/>
  <c r="AA486" i="4"/>
  <c r="R487" i="4"/>
  <c r="J487" i="4"/>
  <c r="AP487" i="4" s="1"/>
  <c r="AQ487" i="4"/>
  <c r="AA487" i="4"/>
  <c r="R488" i="4"/>
  <c r="Z488" i="4"/>
  <c r="AQ488" i="4"/>
  <c r="AA488" i="4"/>
  <c r="R489" i="4"/>
  <c r="J489" i="4"/>
  <c r="AP489" i="4" s="1"/>
  <c r="AQ489" i="4"/>
  <c r="AA489" i="4"/>
  <c r="R490" i="4"/>
  <c r="J490" i="4"/>
  <c r="AQ490" i="4"/>
  <c r="AA490" i="4"/>
  <c r="R491" i="4"/>
  <c r="Z491" i="4"/>
  <c r="AQ491" i="4"/>
  <c r="AA491" i="4"/>
  <c r="R492" i="4"/>
  <c r="AQ492" i="4"/>
  <c r="AA492" i="4"/>
  <c r="R493" i="4"/>
  <c r="J493" i="4"/>
  <c r="AP493" i="4" s="1"/>
  <c r="AQ493" i="4"/>
  <c r="AA493" i="4"/>
  <c r="R494" i="4"/>
  <c r="AQ494" i="4"/>
  <c r="AA494" i="4"/>
  <c r="R496" i="4"/>
  <c r="Z496" i="4"/>
  <c r="AQ496" i="4"/>
  <c r="AA496" i="4"/>
  <c r="R498" i="4"/>
  <c r="Z498" i="4"/>
  <c r="J498" i="4"/>
  <c r="AP498" i="4" s="1"/>
  <c r="AQ498" i="4"/>
  <c r="AA498" i="4"/>
  <c r="R499" i="4"/>
  <c r="Z499" i="4"/>
  <c r="AQ499" i="4"/>
  <c r="AA499" i="4"/>
  <c r="AO499" i="4"/>
  <c r="AP499" i="4"/>
  <c r="R500" i="4"/>
  <c r="AQ500" i="4"/>
  <c r="AA500" i="4"/>
  <c r="AO500" i="4"/>
  <c r="AP500" i="4"/>
  <c r="R501" i="4"/>
  <c r="J501" i="4"/>
  <c r="AP501" i="4" s="1"/>
  <c r="AQ501" i="4"/>
  <c r="AA501" i="4"/>
  <c r="R502" i="4"/>
  <c r="AQ502" i="4"/>
  <c r="AA502" i="4"/>
  <c r="R503" i="4"/>
  <c r="J503" i="4"/>
  <c r="AP503" i="4" s="1"/>
  <c r="AQ503" i="4"/>
  <c r="AA503" i="4"/>
  <c r="AO503" i="4" s="1"/>
  <c r="R504" i="4"/>
  <c r="J504" i="4"/>
  <c r="AP504" i="4" s="1"/>
  <c r="AQ504" i="4"/>
  <c r="AA504" i="4"/>
  <c r="R505" i="4"/>
  <c r="J505" i="4"/>
  <c r="AP505" i="4" s="1"/>
  <c r="AQ505" i="4"/>
  <c r="AA505" i="4"/>
  <c r="R506" i="4"/>
  <c r="Z506" i="4"/>
  <c r="AQ506" i="4"/>
  <c r="AA506" i="4"/>
  <c r="R508" i="4"/>
  <c r="J508" i="4"/>
  <c r="AP508" i="4" s="1"/>
  <c r="AQ508" i="4"/>
  <c r="AA508" i="4"/>
  <c r="R509" i="4"/>
  <c r="J509" i="4"/>
  <c r="AP509" i="4" s="1"/>
  <c r="AQ509" i="4"/>
  <c r="AA509" i="4"/>
  <c r="R510" i="4"/>
  <c r="J510" i="4"/>
  <c r="AQ510" i="4"/>
  <c r="AA510" i="4"/>
  <c r="R511" i="4"/>
  <c r="J511" i="4"/>
  <c r="AQ511" i="4"/>
  <c r="AA511" i="4"/>
  <c r="R512" i="4"/>
  <c r="J512" i="4"/>
  <c r="AP512" i="4" s="1"/>
  <c r="AQ512" i="4"/>
  <c r="AA512" i="4"/>
  <c r="R514" i="4"/>
  <c r="Z514" i="4"/>
  <c r="AQ514" i="4"/>
  <c r="AA514" i="4"/>
  <c r="R516" i="4"/>
  <c r="AQ516" i="4"/>
  <c r="AA516" i="4"/>
  <c r="R517" i="4"/>
  <c r="J517" i="4"/>
  <c r="AP517" i="4" s="1"/>
  <c r="AQ517" i="4"/>
  <c r="AA517" i="4"/>
  <c r="R518" i="4"/>
  <c r="AQ518" i="4"/>
  <c r="AA518" i="4"/>
  <c r="R519" i="4"/>
  <c r="J519" i="4"/>
  <c r="AQ519" i="4"/>
  <c r="AA519" i="4"/>
  <c r="AO519" i="4"/>
  <c r="AP519" i="4"/>
  <c r="R520" i="4"/>
  <c r="Z520" i="4"/>
  <c r="AQ520" i="4"/>
  <c r="AA520" i="4"/>
  <c r="R521" i="4"/>
  <c r="J521" i="4"/>
  <c r="AP521" i="4" s="1"/>
  <c r="AQ521" i="4"/>
  <c r="AA521" i="4"/>
  <c r="R522" i="4"/>
  <c r="Z522" i="4"/>
  <c r="AQ522" i="4"/>
  <c r="AA522" i="4"/>
  <c r="R523" i="4"/>
  <c r="J523" i="4"/>
  <c r="AP523" i="4" s="1"/>
  <c r="AQ523" i="4"/>
  <c r="AA523" i="4"/>
  <c r="R524" i="4"/>
  <c r="AQ524" i="4"/>
  <c r="AA524" i="4"/>
  <c r="R525" i="4"/>
  <c r="AQ525" i="4"/>
  <c r="AA525" i="4"/>
  <c r="R526" i="4"/>
  <c r="AQ526" i="4"/>
  <c r="AA526" i="4"/>
  <c r="R527" i="4"/>
  <c r="J527" i="4"/>
  <c r="AP527" i="4" s="1"/>
  <c r="AQ527" i="4"/>
  <c r="AA527" i="4"/>
  <c r="R528" i="4"/>
  <c r="Z528" i="4"/>
  <c r="AQ528" i="4"/>
  <c r="AA528" i="4"/>
  <c r="AO528" i="4"/>
  <c r="AP528" i="4"/>
  <c r="R529" i="4"/>
  <c r="AQ529" i="4"/>
  <c r="AA529" i="4"/>
  <c r="R530" i="4"/>
  <c r="AQ530" i="4"/>
  <c r="AA530" i="4"/>
  <c r="R531" i="4"/>
  <c r="AQ531" i="4"/>
  <c r="AA531" i="4"/>
  <c r="R532" i="4"/>
  <c r="AQ532" i="4"/>
  <c r="AA532" i="4"/>
  <c r="R533" i="4"/>
  <c r="J533" i="4"/>
  <c r="AP533" i="4" s="1"/>
  <c r="AQ533" i="4"/>
  <c r="AA533" i="4"/>
  <c r="R534" i="4"/>
  <c r="J534" i="4"/>
  <c r="AP534" i="4" s="1"/>
  <c r="AQ534" i="4"/>
  <c r="AA534" i="4"/>
  <c r="R535" i="4"/>
  <c r="AQ535" i="4"/>
  <c r="AA535" i="4"/>
  <c r="R536" i="4"/>
  <c r="AQ536" i="4"/>
  <c r="AA536" i="4"/>
  <c r="R538" i="4"/>
  <c r="AQ538" i="4"/>
  <c r="AA538" i="4"/>
  <c r="R540" i="4"/>
  <c r="Z540" i="4"/>
  <c r="AQ540" i="4"/>
  <c r="AA540" i="4"/>
  <c r="R542" i="4"/>
  <c r="Z542" i="4"/>
  <c r="AQ542" i="4"/>
  <c r="AA542" i="4"/>
  <c r="R543" i="4"/>
  <c r="J543" i="4"/>
  <c r="AQ543" i="4"/>
  <c r="AA543" i="4"/>
  <c r="R544" i="4"/>
  <c r="Z544" i="4"/>
  <c r="AQ544" i="4"/>
  <c r="AA544" i="4"/>
  <c r="R545" i="4"/>
  <c r="J545" i="4"/>
  <c r="AQ545" i="4"/>
  <c r="AA545" i="4"/>
  <c r="R546" i="4"/>
  <c r="J546" i="4"/>
  <c r="AQ546" i="4"/>
  <c r="AA546" i="4"/>
  <c r="R547" i="4"/>
  <c r="J547" i="4"/>
  <c r="AQ547" i="4"/>
  <c r="AA547" i="4"/>
  <c r="R548" i="4"/>
  <c r="AQ548" i="4"/>
  <c r="AA548" i="4"/>
  <c r="R549" i="4"/>
  <c r="Z549" i="4"/>
  <c r="AQ549" i="4"/>
  <c r="AA549" i="4"/>
  <c r="R550" i="4"/>
  <c r="AQ550" i="4"/>
  <c r="AA550" i="4"/>
  <c r="AO550" i="4"/>
  <c r="AP550" i="4"/>
  <c r="R551" i="4"/>
  <c r="J551" i="4"/>
  <c r="AP551" i="4" s="1"/>
  <c r="AQ551" i="4"/>
  <c r="AA551" i="4"/>
  <c r="R552" i="4"/>
  <c r="J552" i="4"/>
  <c r="AQ552" i="4"/>
  <c r="AA552" i="4"/>
  <c r="R553" i="4"/>
  <c r="Z553" i="4"/>
  <c r="AQ553" i="4"/>
  <c r="AA553" i="4"/>
  <c r="R554" i="4"/>
  <c r="Z554" i="4"/>
  <c r="AQ554" i="4"/>
  <c r="AA554" i="4"/>
  <c r="R555" i="4"/>
  <c r="J555" i="4"/>
  <c r="AP555" i="4" s="1"/>
  <c r="AQ555" i="4"/>
  <c r="AA555" i="4"/>
  <c r="R556" i="4"/>
  <c r="Z556" i="4"/>
  <c r="AQ556" i="4"/>
  <c r="AA556" i="4"/>
  <c r="R557" i="4"/>
  <c r="J557" i="4"/>
  <c r="AQ557" i="4"/>
  <c r="AA557" i="4"/>
  <c r="AO557" i="4"/>
  <c r="AP557" i="4"/>
  <c r="R558" i="4"/>
  <c r="Z558" i="4"/>
  <c r="AQ558" i="4"/>
  <c r="AA558" i="4"/>
  <c r="R560" i="4"/>
  <c r="Z560" i="4"/>
  <c r="AQ560" i="4"/>
  <c r="AA560" i="4"/>
  <c r="R561" i="4"/>
  <c r="AQ561" i="4"/>
  <c r="AA561" i="4"/>
  <c r="R562" i="4"/>
  <c r="J562" i="4"/>
  <c r="AP562" i="4" s="1"/>
  <c r="Z562" i="4"/>
  <c r="AQ562" i="4"/>
  <c r="AA562" i="4"/>
  <c r="R563" i="4"/>
  <c r="Z563" i="4"/>
  <c r="AQ563" i="4"/>
  <c r="AA563" i="4"/>
  <c r="R564" i="4"/>
  <c r="AQ564" i="4"/>
  <c r="AA564" i="4"/>
  <c r="AO564" i="4"/>
  <c r="AP564" i="4"/>
  <c r="R565" i="4"/>
  <c r="Z565" i="4"/>
  <c r="AQ565" i="4"/>
  <c r="AA565" i="4"/>
  <c r="R566" i="4"/>
  <c r="J566" i="4"/>
  <c r="AQ566" i="4"/>
  <c r="AA566" i="4"/>
  <c r="R567" i="4"/>
  <c r="Z567" i="4"/>
  <c r="J567" i="4"/>
  <c r="AP567" i="4" s="1"/>
  <c r="AQ567" i="4"/>
  <c r="AA567" i="4"/>
  <c r="R568" i="4"/>
  <c r="Z568" i="4"/>
  <c r="AQ568" i="4"/>
  <c r="AA568" i="4"/>
  <c r="R569" i="4"/>
  <c r="Z569" i="4"/>
  <c r="AQ569" i="4"/>
  <c r="AA569" i="4"/>
  <c r="R570" i="4"/>
  <c r="Z570" i="4"/>
  <c r="AQ570" i="4"/>
  <c r="AA570" i="4"/>
  <c r="R571" i="4"/>
  <c r="J571" i="4"/>
  <c r="AP571" i="4" s="1"/>
  <c r="AQ571" i="4"/>
  <c r="AA571" i="4"/>
  <c r="R572" i="4"/>
  <c r="J572" i="4"/>
  <c r="AQ572" i="4"/>
  <c r="AA572" i="4"/>
  <c r="R573" i="4"/>
  <c r="Z573" i="4"/>
  <c r="AQ573" i="4"/>
  <c r="AA573" i="4"/>
  <c r="R575" i="4"/>
  <c r="AQ575" i="4"/>
  <c r="AA575" i="4"/>
  <c r="R576" i="4"/>
  <c r="AQ576" i="4"/>
  <c r="AA576" i="4"/>
  <c r="R577" i="4"/>
  <c r="Z577" i="4"/>
  <c r="AQ577" i="4"/>
  <c r="AA577" i="4"/>
  <c r="R578" i="4"/>
  <c r="J578" i="4"/>
  <c r="AP578" i="4" s="1"/>
  <c r="AQ578" i="4"/>
  <c r="AA578" i="4"/>
  <c r="R579" i="4"/>
  <c r="AQ579" i="4"/>
  <c r="AA579" i="4"/>
  <c r="R580" i="4"/>
  <c r="AQ580" i="4"/>
  <c r="AA580" i="4"/>
  <c r="R581" i="4"/>
  <c r="AQ581" i="4"/>
  <c r="AA581" i="4"/>
  <c r="R582" i="4"/>
  <c r="J582" i="4"/>
  <c r="AP582" i="4" s="1"/>
  <c r="AQ582" i="4"/>
  <c r="AA582" i="4"/>
  <c r="R583" i="4"/>
  <c r="J583" i="4"/>
  <c r="AQ583" i="4"/>
  <c r="AA583" i="4"/>
  <c r="R584" i="4"/>
  <c r="Z584" i="4"/>
  <c r="AQ584" i="4"/>
  <c r="AA584" i="4"/>
  <c r="R585" i="4"/>
  <c r="J585" i="4"/>
  <c r="AP585" i="4" s="1"/>
  <c r="Z585" i="4"/>
  <c r="AQ585" i="4"/>
  <c r="AA585" i="4"/>
  <c r="R586" i="4"/>
  <c r="J586" i="4"/>
  <c r="AP586" i="4" s="1"/>
  <c r="AQ586" i="4"/>
  <c r="AA586" i="4"/>
  <c r="R587" i="4"/>
  <c r="AQ587" i="4"/>
  <c r="AA587" i="4"/>
  <c r="R588" i="4"/>
  <c r="Z588" i="4"/>
  <c r="AQ588" i="4"/>
  <c r="AA588" i="4"/>
  <c r="R589" i="4"/>
  <c r="AQ589" i="4"/>
  <c r="AA589" i="4"/>
  <c r="AO589" i="4"/>
  <c r="AP589" i="4"/>
  <c r="R591" i="4"/>
  <c r="Z591" i="4"/>
  <c r="AQ591" i="4"/>
  <c r="AA591" i="4"/>
  <c r="R592" i="4"/>
  <c r="Z592" i="4"/>
  <c r="AQ592" i="4"/>
  <c r="AA592" i="4"/>
  <c r="R593" i="4"/>
  <c r="Z593" i="4"/>
  <c r="AQ593" i="4"/>
  <c r="AA593" i="4"/>
  <c r="AO593" i="4"/>
  <c r="AP593" i="4"/>
  <c r="R594" i="4"/>
  <c r="Z594" i="4"/>
  <c r="AQ594" i="4"/>
  <c r="AA594" i="4"/>
  <c r="R595" i="4"/>
  <c r="J595" i="4"/>
  <c r="AQ595" i="4"/>
  <c r="AA595" i="4"/>
  <c r="R597" i="4"/>
  <c r="Z597" i="4"/>
  <c r="AQ597" i="4"/>
  <c r="AA597" i="4"/>
  <c r="R598" i="4"/>
  <c r="Z598" i="4"/>
  <c r="AQ598" i="4"/>
  <c r="AA598" i="4"/>
  <c r="R599" i="4"/>
  <c r="Z599" i="4"/>
  <c r="AQ599" i="4"/>
  <c r="AA599" i="4"/>
  <c r="R600" i="4"/>
  <c r="Z600" i="4"/>
  <c r="AQ600" i="4"/>
  <c r="AA600" i="4"/>
  <c r="R602" i="4"/>
  <c r="AQ602" i="4"/>
  <c r="AA602" i="4"/>
  <c r="R603" i="4"/>
  <c r="Z603" i="4"/>
  <c r="AQ603" i="4"/>
  <c r="AA603" i="4"/>
  <c r="R604" i="4"/>
  <c r="Z604" i="4"/>
  <c r="AQ604" i="4"/>
  <c r="AA604" i="4"/>
  <c r="R605" i="4"/>
  <c r="J605" i="4"/>
  <c r="AQ605" i="4"/>
  <c r="AA605" i="4"/>
  <c r="AO605" i="4"/>
  <c r="AP605" i="4"/>
  <c r="R606" i="4"/>
  <c r="Z606" i="4"/>
  <c r="AQ606" i="4"/>
  <c r="AA606" i="4"/>
  <c r="R607" i="4"/>
  <c r="J607" i="4"/>
  <c r="AQ607" i="4"/>
  <c r="AA607" i="4"/>
  <c r="R608" i="4"/>
  <c r="Z608" i="4"/>
  <c r="AQ608" i="4"/>
  <c r="AA608" i="4"/>
  <c r="R609" i="4"/>
  <c r="J609" i="4"/>
  <c r="AP609" i="4" s="1"/>
  <c r="AQ609" i="4"/>
  <c r="AA609" i="4"/>
  <c r="R610" i="4"/>
  <c r="J610" i="4"/>
  <c r="AP610" i="4" s="1"/>
  <c r="AQ610" i="4"/>
  <c r="AA610" i="4"/>
  <c r="R611" i="4"/>
  <c r="AQ611" i="4"/>
  <c r="AA611" i="4"/>
  <c r="R612" i="4"/>
  <c r="Z612" i="4"/>
  <c r="AQ612" i="4"/>
  <c r="AA612" i="4"/>
  <c r="R613" i="4"/>
  <c r="Z613" i="4"/>
  <c r="AQ613" i="4"/>
  <c r="AA613" i="4"/>
  <c r="AO613" i="4"/>
  <c r="AP613" i="4"/>
  <c r="R614" i="4"/>
  <c r="Z614" i="4"/>
  <c r="AQ614" i="4"/>
  <c r="AA614" i="4"/>
  <c r="R615" i="4"/>
  <c r="AQ615" i="4"/>
  <c r="AA615" i="4"/>
  <c r="R616" i="4"/>
  <c r="J616" i="4"/>
  <c r="AP616" i="4" s="1"/>
  <c r="Z616" i="4"/>
  <c r="AQ616" i="4"/>
  <c r="AA616" i="4"/>
  <c r="R617" i="4"/>
  <c r="J617" i="4"/>
  <c r="AQ617" i="4"/>
  <c r="AA617" i="4"/>
  <c r="R618" i="4"/>
  <c r="Z618" i="4"/>
  <c r="AQ618" i="4"/>
  <c r="AA618" i="4"/>
  <c r="R619" i="4"/>
  <c r="J619" i="4"/>
  <c r="AQ619" i="4"/>
  <c r="AA619" i="4"/>
  <c r="R620" i="4"/>
  <c r="AQ620" i="4"/>
  <c r="AA620" i="4"/>
  <c r="R621" i="4"/>
  <c r="J621" i="4"/>
  <c r="AQ621" i="4"/>
  <c r="AA621" i="4"/>
  <c r="AO621" i="4"/>
  <c r="AP621" i="4"/>
  <c r="R622" i="4"/>
  <c r="AQ622" i="4"/>
  <c r="AA622" i="4"/>
  <c r="R623" i="4"/>
  <c r="Z623" i="4"/>
  <c r="AQ623" i="4"/>
  <c r="AA623" i="4"/>
  <c r="R624" i="4"/>
  <c r="AQ624" i="4"/>
  <c r="AA624" i="4"/>
  <c r="R625" i="4"/>
  <c r="Z625" i="4"/>
  <c r="AQ625" i="4"/>
  <c r="AA625" i="4"/>
  <c r="R626" i="4"/>
  <c r="Z626" i="4"/>
  <c r="AQ626" i="4"/>
  <c r="AA626" i="4"/>
  <c r="R627" i="4"/>
  <c r="Z627" i="4"/>
  <c r="AQ627" i="4"/>
  <c r="AA627" i="4"/>
  <c r="R628" i="4"/>
  <c r="Z628" i="4"/>
  <c r="AQ628" i="4"/>
  <c r="AA628" i="4"/>
  <c r="AO628" i="4"/>
  <c r="AP628" i="4"/>
  <c r="R629" i="4"/>
  <c r="Z629" i="4"/>
  <c r="AQ629" i="4"/>
  <c r="AA629" i="4"/>
  <c r="R630" i="4"/>
  <c r="Z630" i="4"/>
  <c r="AQ630" i="4"/>
  <c r="AA630" i="4"/>
  <c r="AO630" i="4"/>
  <c r="AP630" i="4"/>
  <c r="R631" i="4"/>
  <c r="J631" i="4"/>
  <c r="AQ631" i="4"/>
  <c r="AA631" i="4"/>
  <c r="R632" i="4"/>
  <c r="AQ632" i="4"/>
  <c r="AA632" i="4"/>
  <c r="R633" i="4"/>
  <c r="AQ633" i="4"/>
  <c r="AA633" i="4"/>
  <c r="R634" i="4"/>
  <c r="J634" i="4"/>
  <c r="AP634" i="4" s="1"/>
  <c r="AQ634" i="4"/>
  <c r="AA634" i="4"/>
  <c r="R635" i="4"/>
  <c r="Z635" i="4"/>
  <c r="AQ635" i="4"/>
  <c r="AA635" i="4"/>
  <c r="R636" i="4"/>
  <c r="J636" i="4"/>
  <c r="AP636" i="4" s="1"/>
  <c r="AQ636" i="4"/>
  <c r="AA636" i="4"/>
  <c r="R637" i="4"/>
  <c r="Z637" i="4"/>
  <c r="AQ637" i="4"/>
  <c r="AA637" i="4"/>
  <c r="R638" i="4"/>
  <c r="J638" i="4"/>
  <c r="AP638" i="4" s="1"/>
  <c r="AQ638" i="4"/>
  <c r="AA638" i="4"/>
  <c r="R639" i="4"/>
  <c r="Z639" i="4"/>
  <c r="AQ639" i="4"/>
  <c r="AA639" i="4"/>
  <c r="R640" i="4"/>
  <c r="J640" i="4"/>
  <c r="AP640" i="4" s="1"/>
  <c r="AQ640" i="4"/>
  <c r="AA640" i="4"/>
  <c r="R641" i="4"/>
  <c r="Z641" i="4"/>
  <c r="AQ641" i="4"/>
  <c r="AA641" i="4"/>
  <c r="R642" i="4"/>
  <c r="AQ642" i="4"/>
  <c r="AA642" i="4"/>
  <c r="R643" i="4"/>
  <c r="Z643" i="4"/>
  <c r="AQ643" i="4"/>
  <c r="AA643" i="4"/>
  <c r="R644" i="4"/>
  <c r="J644" i="4"/>
  <c r="AQ644" i="4"/>
  <c r="AA644" i="4"/>
  <c r="R645" i="4"/>
  <c r="J645" i="4"/>
  <c r="AP645" i="4" s="1"/>
  <c r="AQ645" i="4"/>
  <c r="AA645" i="4"/>
  <c r="R646" i="4"/>
  <c r="AQ646" i="4"/>
  <c r="AA646" i="4"/>
  <c r="R647" i="4"/>
  <c r="AQ647" i="4"/>
  <c r="AA647" i="4"/>
  <c r="R648" i="4"/>
  <c r="Z648" i="4"/>
  <c r="AQ648" i="4"/>
  <c r="AA648" i="4"/>
  <c r="R650" i="4"/>
  <c r="AQ650" i="4"/>
  <c r="AA650" i="4"/>
  <c r="R651" i="4"/>
  <c r="Z651" i="4"/>
  <c r="AQ651" i="4"/>
  <c r="AA651" i="4"/>
  <c r="R653" i="4"/>
  <c r="Z653" i="4"/>
  <c r="AQ653" i="4"/>
  <c r="AA653" i="4"/>
  <c r="R654" i="4"/>
  <c r="J654" i="4"/>
  <c r="AQ654" i="4"/>
  <c r="AA654" i="4"/>
  <c r="R655" i="4"/>
  <c r="Z655" i="4"/>
  <c r="AQ655" i="4"/>
  <c r="AA655" i="4"/>
  <c r="R656" i="4"/>
  <c r="Z656" i="4"/>
  <c r="AQ656" i="4"/>
  <c r="AA656" i="4"/>
  <c r="AO656" i="4" s="1"/>
  <c r="R466" i="4"/>
  <c r="Z466" i="4"/>
  <c r="AQ466" i="4"/>
  <c r="AA466" i="4"/>
  <c r="R658" i="4"/>
  <c r="AQ658" i="4"/>
  <c r="AA658" i="4"/>
  <c r="R659" i="4"/>
  <c r="AQ659" i="4"/>
  <c r="AA659" i="4"/>
  <c r="R660" i="4"/>
  <c r="Z660" i="4"/>
  <c r="AQ660" i="4"/>
  <c r="AA660" i="4"/>
  <c r="R661" i="4"/>
  <c r="AQ661" i="4"/>
  <c r="AA661" i="4"/>
  <c r="R663" i="4"/>
  <c r="Z663" i="4"/>
  <c r="AQ663" i="4"/>
  <c r="AA663" i="4"/>
  <c r="AO663" i="4"/>
  <c r="AP663" i="4"/>
  <c r="R664" i="4"/>
  <c r="AQ664" i="4"/>
  <c r="AA664" i="4"/>
  <c r="R665" i="4"/>
  <c r="AQ665" i="4"/>
  <c r="AA665" i="4"/>
  <c r="R666" i="4"/>
  <c r="Z666" i="4"/>
  <c r="AQ666" i="4"/>
  <c r="AA666" i="4"/>
  <c r="R667" i="4"/>
  <c r="AQ667" i="4"/>
  <c r="AA667" i="4"/>
  <c r="R668" i="4"/>
  <c r="Z668" i="4"/>
  <c r="AQ668" i="4"/>
  <c r="AA668" i="4"/>
  <c r="R669" i="4"/>
  <c r="Z669" i="4"/>
  <c r="AQ669" i="4"/>
  <c r="AA669" i="4"/>
  <c r="R670" i="4"/>
  <c r="Z670" i="4"/>
  <c r="AQ670" i="4"/>
  <c r="AA670" i="4"/>
  <c r="R671" i="4"/>
  <c r="AQ671" i="4"/>
  <c r="AA671" i="4"/>
  <c r="R673" i="4"/>
  <c r="AQ673" i="4"/>
  <c r="AA673" i="4"/>
  <c r="R674" i="4"/>
  <c r="AQ674" i="4"/>
  <c r="AA674" i="4"/>
  <c r="R675" i="4"/>
  <c r="AQ675" i="4"/>
  <c r="AA675" i="4"/>
  <c r="R676" i="4"/>
  <c r="AQ676" i="4"/>
  <c r="AA676" i="4"/>
  <c r="R677" i="4"/>
  <c r="AQ677" i="4"/>
  <c r="AA677" i="4"/>
  <c r="R678" i="4"/>
  <c r="AQ678" i="4"/>
  <c r="AA678" i="4"/>
  <c r="R679" i="4"/>
  <c r="J679" i="4"/>
  <c r="AP679" i="4" s="1"/>
  <c r="AQ679" i="4"/>
  <c r="AA679" i="4"/>
  <c r="R680" i="4"/>
  <c r="Z680" i="4"/>
  <c r="AQ680" i="4"/>
  <c r="AA680" i="4"/>
  <c r="R681" i="4"/>
  <c r="Z681" i="4"/>
  <c r="AQ681" i="4"/>
  <c r="AA681" i="4"/>
  <c r="AO681" i="4"/>
  <c r="AP681" i="4"/>
  <c r="R682" i="4"/>
  <c r="J682" i="4"/>
  <c r="AQ682" i="4"/>
  <c r="AA682" i="4"/>
  <c r="R683" i="4"/>
  <c r="J683" i="4"/>
  <c r="AP683" i="4" s="1"/>
  <c r="Z683" i="4"/>
  <c r="AQ683" i="4"/>
  <c r="AA683" i="4"/>
  <c r="R684" i="4"/>
  <c r="AQ684" i="4"/>
  <c r="AA684" i="4"/>
  <c r="R685" i="4"/>
  <c r="AQ685" i="4"/>
  <c r="AA685" i="4"/>
  <c r="R686" i="4"/>
  <c r="AQ686" i="4"/>
  <c r="AA686" i="4"/>
  <c r="R687" i="4"/>
  <c r="J687" i="4"/>
  <c r="AQ687" i="4"/>
  <c r="AA687" i="4"/>
  <c r="R688" i="4"/>
  <c r="AQ688" i="4"/>
  <c r="AA688" i="4"/>
  <c r="R689" i="4"/>
  <c r="AQ689" i="4"/>
  <c r="AA689" i="4"/>
  <c r="R690" i="4"/>
  <c r="J690" i="4"/>
  <c r="AP690" i="4" s="1"/>
  <c r="AQ690" i="4"/>
  <c r="AA690" i="4"/>
  <c r="R691" i="4"/>
  <c r="J691" i="4"/>
  <c r="AP691" i="4" s="1"/>
  <c r="AQ691" i="4"/>
  <c r="AA691" i="4"/>
  <c r="R692" i="4"/>
  <c r="Z692" i="4"/>
  <c r="AQ692" i="4"/>
  <c r="AA692" i="4"/>
  <c r="R693" i="4"/>
  <c r="Z693" i="4"/>
  <c r="AQ693" i="4"/>
  <c r="AA693" i="4"/>
  <c r="R695" i="4"/>
  <c r="J695" i="4"/>
  <c r="AP695" i="4" s="1"/>
  <c r="AQ695" i="4"/>
  <c r="AA695" i="4"/>
  <c r="R697" i="4"/>
  <c r="J697" i="4"/>
  <c r="AP697" i="4" s="1"/>
  <c r="AQ697" i="4"/>
  <c r="AA697" i="4"/>
  <c r="R698" i="4"/>
  <c r="Z698" i="4"/>
  <c r="AQ698" i="4"/>
  <c r="AA698" i="4"/>
  <c r="R699" i="4"/>
  <c r="AQ699" i="4"/>
  <c r="AA699" i="4"/>
  <c r="R700" i="4"/>
  <c r="J700" i="4"/>
  <c r="AP700" i="4" s="1"/>
  <c r="AQ700" i="4"/>
  <c r="AA700" i="4"/>
  <c r="R701" i="4"/>
  <c r="J701" i="4"/>
  <c r="AP701" i="4" s="1"/>
  <c r="AQ701" i="4"/>
  <c r="AA701" i="4"/>
  <c r="R702" i="4"/>
  <c r="J702" i="4"/>
  <c r="AP702" i="4" s="1"/>
  <c r="AQ702" i="4"/>
  <c r="AA702" i="4"/>
  <c r="R703" i="4"/>
  <c r="J703" i="4"/>
  <c r="AP703" i="4" s="1"/>
  <c r="AQ703" i="4"/>
  <c r="AA703" i="4"/>
  <c r="R704" i="4"/>
  <c r="J704" i="4"/>
  <c r="AP704" i="4" s="1"/>
  <c r="AQ704" i="4"/>
  <c r="AA704" i="4"/>
  <c r="R705" i="4"/>
  <c r="Z705" i="4"/>
  <c r="AQ705" i="4"/>
  <c r="AA705" i="4"/>
  <c r="R706" i="4"/>
  <c r="AQ706" i="4"/>
  <c r="AA706" i="4"/>
  <c r="R707" i="4"/>
  <c r="Z707" i="4"/>
  <c r="AQ707" i="4"/>
  <c r="AA707" i="4"/>
  <c r="R708" i="4"/>
  <c r="J708" i="4"/>
  <c r="AP708" i="4" s="1"/>
  <c r="AQ708" i="4"/>
  <c r="AA708" i="4"/>
  <c r="R709" i="4"/>
  <c r="J709" i="4"/>
  <c r="AQ709" i="4"/>
  <c r="AA709" i="4"/>
  <c r="AO709" i="4"/>
  <c r="AP709" i="4"/>
  <c r="R710" i="4"/>
  <c r="J710" i="4"/>
  <c r="AP710" i="4" s="1"/>
  <c r="AQ710" i="4"/>
  <c r="AA710" i="4"/>
  <c r="R711" i="4"/>
  <c r="Z711" i="4"/>
  <c r="AQ711" i="4"/>
  <c r="AA711" i="4"/>
  <c r="R713" i="4"/>
  <c r="Z713" i="4"/>
  <c r="AQ713" i="4"/>
  <c r="AA713" i="4"/>
  <c r="R714" i="4"/>
  <c r="J714" i="4"/>
  <c r="AQ714" i="4"/>
  <c r="AA714" i="4"/>
  <c r="R716" i="4"/>
  <c r="AQ716" i="4"/>
  <c r="AA716" i="4"/>
  <c r="R717" i="4"/>
  <c r="AQ717" i="4"/>
  <c r="AA717" i="4"/>
  <c r="R719" i="4"/>
  <c r="J719" i="4"/>
  <c r="AP719" i="4" s="1"/>
  <c r="AQ719" i="4"/>
  <c r="AA719" i="4"/>
  <c r="R720" i="4"/>
  <c r="J720" i="4"/>
  <c r="AQ720" i="4"/>
  <c r="AA720" i="4"/>
  <c r="R721" i="4"/>
  <c r="AQ721" i="4"/>
  <c r="AA721" i="4"/>
  <c r="R722" i="4"/>
  <c r="J722" i="4"/>
  <c r="AQ722" i="4"/>
  <c r="AA722" i="4"/>
  <c r="R723" i="4"/>
  <c r="Z723" i="4"/>
  <c r="AQ723" i="4"/>
  <c r="AA723" i="4"/>
  <c r="R724" i="4"/>
  <c r="J724" i="4"/>
  <c r="AP724" i="4" s="1"/>
  <c r="AQ724" i="4"/>
  <c r="AA724" i="4"/>
  <c r="R725" i="4"/>
  <c r="J725" i="4"/>
  <c r="AQ725" i="4"/>
  <c r="AA725" i="4"/>
  <c r="R726" i="4"/>
  <c r="J726" i="4"/>
  <c r="AP726" i="4" s="1"/>
  <c r="AQ726" i="4"/>
  <c r="AA726" i="4"/>
  <c r="R727" i="4"/>
  <c r="J727" i="4"/>
  <c r="AP727" i="4" s="1"/>
  <c r="AQ727" i="4"/>
  <c r="AA727" i="4"/>
  <c r="R728" i="4"/>
  <c r="J728" i="4"/>
  <c r="AP728" i="4" s="1"/>
  <c r="AQ728" i="4"/>
  <c r="AA728" i="4"/>
  <c r="R729" i="4"/>
  <c r="AQ729" i="4"/>
  <c r="AA729" i="4"/>
  <c r="R730" i="4"/>
  <c r="J730" i="4"/>
  <c r="AP730" i="4" s="1"/>
  <c r="AQ730" i="4"/>
  <c r="AA730" i="4"/>
  <c r="R731" i="4"/>
  <c r="J731" i="4"/>
  <c r="AQ731" i="4"/>
  <c r="AA731" i="4"/>
  <c r="AO731" i="4"/>
  <c r="AP731" i="4"/>
  <c r="R732" i="4"/>
  <c r="AQ732" i="4"/>
  <c r="AA732" i="4"/>
  <c r="R733" i="4"/>
  <c r="AQ733" i="4"/>
  <c r="AA733" i="4"/>
  <c r="AO733" i="4" s="1"/>
  <c r="R734" i="4"/>
  <c r="AQ734" i="4"/>
  <c r="AA734" i="4"/>
  <c r="R735" i="4"/>
  <c r="J735" i="4"/>
  <c r="AP735" i="4" s="1"/>
  <c r="AQ735" i="4"/>
  <c r="AA735" i="4"/>
  <c r="R736" i="4"/>
  <c r="AQ736" i="4"/>
  <c r="AA736" i="4"/>
  <c r="R737" i="4"/>
  <c r="Z737" i="4"/>
  <c r="AQ737" i="4"/>
  <c r="AA737" i="4"/>
  <c r="R738" i="4"/>
  <c r="Z738" i="4"/>
  <c r="AQ738" i="4"/>
  <c r="AA738" i="4"/>
  <c r="R739" i="4"/>
  <c r="J739" i="4"/>
  <c r="AQ739" i="4"/>
  <c r="AA739" i="4"/>
  <c r="R740" i="4"/>
  <c r="J740" i="4"/>
  <c r="AQ740" i="4"/>
  <c r="AA740" i="4"/>
  <c r="R741" i="4"/>
  <c r="Z741" i="4"/>
  <c r="AQ741" i="4"/>
  <c r="AA741" i="4"/>
  <c r="R742" i="4"/>
  <c r="AQ742" i="4"/>
  <c r="AA742" i="4"/>
  <c r="AO742" i="4"/>
  <c r="AP742" i="4"/>
  <c r="R743" i="4"/>
  <c r="Z743" i="4"/>
  <c r="AQ743" i="4"/>
  <c r="AA743" i="4"/>
  <c r="R745" i="4"/>
  <c r="J745" i="4"/>
  <c r="AP745" i="4" s="1"/>
  <c r="AQ745" i="4"/>
  <c r="AA745" i="4"/>
  <c r="R746" i="4"/>
  <c r="J746" i="4"/>
  <c r="AQ746" i="4"/>
  <c r="AA746" i="4"/>
  <c r="AO746" i="4"/>
  <c r="AP746" i="4"/>
  <c r="R747" i="4"/>
  <c r="Z747" i="4"/>
  <c r="AQ747" i="4"/>
  <c r="AA747" i="4"/>
  <c r="R748" i="4"/>
  <c r="AQ748" i="4"/>
  <c r="AA748" i="4"/>
  <c r="AO748" i="4"/>
  <c r="AP748" i="4"/>
  <c r="R749" i="4"/>
  <c r="AQ749" i="4"/>
  <c r="AA749" i="4"/>
  <c r="R750" i="4"/>
  <c r="Z750" i="4"/>
  <c r="AQ750" i="4"/>
  <c r="AA750" i="4"/>
  <c r="R751" i="4"/>
  <c r="Z751" i="4"/>
  <c r="AQ751" i="4"/>
  <c r="AA751" i="4"/>
  <c r="R752" i="4"/>
  <c r="Z752" i="4"/>
  <c r="AQ752" i="4"/>
  <c r="AA752" i="4"/>
  <c r="R754" i="4"/>
  <c r="Z754" i="4"/>
  <c r="AQ754" i="4"/>
  <c r="AA754" i="4"/>
  <c r="R756" i="4"/>
  <c r="J756" i="4"/>
  <c r="AP756" i="4" s="1"/>
  <c r="AQ756" i="4"/>
  <c r="AA756" i="4"/>
  <c r="R757" i="4"/>
  <c r="Z757" i="4"/>
  <c r="AQ757" i="4"/>
  <c r="AA757" i="4"/>
  <c r="R758" i="4"/>
  <c r="Z758" i="4"/>
  <c r="AQ758" i="4"/>
  <c r="AA758" i="4"/>
  <c r="R759" i="4"/>
  <c r="J759" i="4"/>
  <c r="AP759" i="4" s="1"/>
  <c r="AQ759" i="4"/>
  <c r="AA759" i="4"/>
  <c r="R760" i="4"/>
  <c r="Z760" i="4"/>
  <c r="AQ760" i="4"/>
  <c r="AA760" i="4"/>
  <c r="R761" i="4"/>
  <c r="J761" i="4"/>
  <c r="AP761" i="4" s="1"/>
  <c r="AQ761" i="4"/>
  <c r="AA761" i="4"/>
  <c r="R762" i="4"/>
  <c r="J762" i="4"/>
  <c r="AP762" i="4" s="1"/>
  <c r="AQ762" i="4"/>
  <c r="AA762" i="4"/>
  <c r="R763" i="4"/>
  <c r="Z763" i="4"/>
  <c r="AQ763" i="4"/>
  <c r="AA763" i="4"/>
  <c r="R764" i="4"/>
  <c r="Z764" i="4"/>
  <c r="AQ764" i="4"/>
  <c r="AA764" i="4"/>
  <c r="R765" i="4"/>
  <c r="AQ765" i="4"/>
  <c r="AA765" i="4"/>
  <c r="R766" i="4"/>
  <c r="Z766" i="4"/>
  <c r="AQ766" i="4"/>
  <c r="AA766" i="4"/>
  <c r="R767" i="4"/>
  <c r="Z767" i="4"/>
  <c r="AQ767" i="4"/>
  <c r="AA767" i="4"/>
  <c r="R768" i="4"/>
  <c r="Z768" i="4"/>
  <c r="AQ768" i="4"/>
  <c r="AA768" i="4"/>
  <c r="R769" i="4"/>
  <c r="J769" i="4"/>
  <c r="AP769" i="4" s="1"/>
  <c r="AQ769" i="4"/>
  <c r="AA769" i="4"/>
  <c r="R772" i="4"/>
  <c r="J772" i="4"/>
  <c r="AQ772" i="4"/>
  <c r="AA772" i="4"/>
  <c r="R773" i="4"/>
  <c r="Z773" i="4"/>
  <c r="AQ773" i="4"/>
  <c r="AA773" i="4"/>
  <c r="R774" i="4"/>
  <c r="Z774" i="4"/>
  <c r="AQ774" i="4"/>
  <c r="AA774" i="4"/>
  <c r="R775" i="4"/>
  <c r="J775" i="4"/>
  <c r="AP775" i="4" s="1"/>
  <c r="AQ775" i="4"/>
  <c r="AA775" i="4"/>
  <c r="R776" i="4"/>
  <c r="J776" i="4"/>
  <c r="AP776" i="4" s="1"/>
  <c r="AQ776" i="4"/>
  <c r="AA776" i="4"/>
  <c r="R777" i="4"/>
  <c r="J777" i="4"/>
  <c r="AQ777" i="4"/>
  <c r="AA777" i="4"/>
  <c r="R778" i="4"/>
  <c r="J778" i="4"/>
  <c r="AP778" i="4" s="1"/>
  <c r="AQ778" i="4"/>
  <c r="AA778" i="4"/>
  <c r="R779" i="4"/>
  <c r="Z779" i="4"/>
  <c r="AQ779" i="4"/>
  <c r="AA779" i="4"/>
  <c r="R781" i="4"/>
  <c r="Z781" i="4"/>
  <c r="AQ781" i="4"/>
  <c r="AA781" i="4"/>
  <c r="R782" i="4"/>
  <c r="Z782" i="4"/>
  <c r="AQ782" i="4"/>
  <c r="AA782" i="4"/>
  <c r="R783" i="4"/>
  <c r="J783" i="4"/>
  <c r="AP783" i="4" s="1"/>
  <c r="AQ783" i="4"/>
  <c r="AA783" i="4"/>
  <c r="R784" i="4"/>
  <c r="Z784" i="4"/>
  <c r="AQ784" i="4"/>
  <c r="AA784" i="4"/>
  <c r="R785" i="4"/>
  <c r="Z785" i="4"/>
  <c r="AQ785" i="4"/>
  <c r="AA785" i="4"/>
  <c r="R786" i="4"/>
  <c r="J786" i="4"/>
  <c r="AQ786" i="4"/>
  <c r="AA786" i="4"/>
  <c r="R787" i="4"/>
  <c r="Z787" i="4"/>
  <c r="AQ787" i="4"/>
  <c r="AA787" i="4"/>
  <c r="R788" i="4"/>
  <c r="Z788" i="4"/>
  <c r="AQ788" i="4"/>
  <c r="AA788" i="4"/>
  <c r="R789" i="4"/>
  <c r="Z789" i="4"/>
  <c r="AQ789" i="4"/>
  <c r="AA789" i="4"/>
  <c r="R790" i="4"/>
  <c r="AQ790" i="4"/>
  <c r="AA790" i="4"/>
  <c r="R791" i="4"/>
  <c r="J791" i="4"/>
  <c r="AP791" i="4" s="1"/>
  <c r="AQ791" i="4"/>
  <c r="AA791" i="4"/>
  <c r="R792" i="4"/>
  <c r="J792" i="4"/>
  <c r="AP792" i="4" s="1"/>
  <c r="AQ792" i="4"/>
  <c r="AA792" i="4"/>
  <c r="AO792" i="4" s="1"/>
  <c r="R793" i="4"/>
  <c r="J793" i="4"/>
  <c r="AP793" i="4" s="1"/>
  <c r="AQ793" i="4"/>
  <c r="AA793" i="4"/>
  <c r="R794" i="4"/>
  <c r="J794" i="4"/>
  <c r="AP794" i="4" s="1"/>
  <c r="AQ794" i="4"/>
  <c r="AA794" i="4"/>
  <c r="R795" i="4"/>
  <c r="Z795" i="4"/>
  <c r="AQ795" i="4"/>
  <c r="AA795" i="4"/>
  <c r="R796" i="4"/>
  <c r="Z796" i="4"/>
  <c r="AQ796" i="4"/>
  <c r="AA796" i="4"/>
  <c r="R797" i="4"/>
  <c r="Z797" i="4"/>
  <c r="AQ797" i="4"/>
  <c r="AA797" i="4"/>
  <c r="R800" i="4"/>
  <c r="Z800" i="4"/>
  <c r="AQ800" i="4"/>
  <c r="AA800" i="4"/>
  <c r="R801" i="4"/>
  <c r="Z801" i="4"/>
  <c r="AQ801" i="4"/>
  <c r="AA801" i="4"/>
  <c r="R802" i="4"/>
  <c r="J802" i="4"/>
  <c r="AQ802" i="4"/>
  <c r="AA802" i="4"/>
  <c r="R803" i="4"/>
  <c r="AQ803" i="4"/>
  <c r="AA803" i="4"/>
  <c r="R804" i="4"/>
  <c r="J804" i="4"/>
  <c r="AP804" i="4" s="1"/>
  <c r="AQ804" i="4"/>
  <c r="AA804" i="4"/>
  <c r="R805" i="4"/>
  <c r="Z805" i="4"/>
  <c r="AQ805" i="4"/>
  <c r="AA805" i="4"/>
  <c r="R806" i="4"/>
  <c r="Z806" i="4"/>
  <c r="AQ806" i="4"/>
  <c r="AA806" i="4"/>
  <c r="R77" i="4"/>
  <c r="J77" i="4"/>
  <c r="AQ77" i="4"/>
  <c r="AA77" i="4"/>
  <c r="R807" i="4"/>
  <c r="J807" i="4"/>
  <c r="AQ807" i="4"/>
  <c r="AA807" i="4"/>
  <c r="R808" i="4"/>
  <c r="AQ808" i="4"/>
  <c r="AA808" i="4"/>
  <c r="AO808" i="4"/>
  <c r="AP808" i="4"/>
  <c r="R809" i="4"/>
  <c r="J809" i="4"/>
  <c r="AQ809" i="4"/>
  <c r="AA809" i="4"/>
  <c r="AO809" i="4"/>
  <c r="AP809" i="4"/>
  <c r="R810" i="4"/>
  <c r="J810" i="4"/>
  <c r="AP810" i="4" s="1"/>
  <c r="AQ810" i="4"/>
  <c r="AA810" i="4"/>
  <c r="R811" i="4"/>
  <c r="J811" i="4"/>
  <c r="AQ811" i="4"/>
  <c r="AA811" i="4"/>
  <c r="R812" i="4"/>
  <c r="Z812" i="4"/>
  <c r="AQ812" i="4"/>
  <c r="AA812" i="4"/>
  <c r="R813" i="4"/>
  <c r="Z813" i="4"/>
  <c r="AQ813" i="4"/>
  <c r="AA813" i="4"/>
  <c r="R814" i="4"/>
  <c r="Z814" i="4"/>
  <c r="AQ814" i="4"/>
  <c r="AA814" i="4"/>
  <c r="R815" i="4"/>
  <c r="J815" i="4"/>
  <c r="AQ815" i="4"/>
  <c r="AA815" i="4"/>
  <c r="R816" i="4"/>
  <c r="J816" i="4"/>
  <c r="AP816" i="4" s="1"/>
  <c r="AQ816" i="4"/>
  <c r="AA816" i="4"/>
  <c r="R817" i="4"/>
  <c r="Z817" i="4"/>
  <c r="AQ817" i="4"/>
  <c r="AA817" i="4"/>
  <c r="R818" i="4"/>
  <c r="J818" i="4"/>
  <c r="AQ818" i="4"/>
  <c r="AA818" i="4"/>
  <c r="R819" i="4"/>
  <c r="Z819" i="4"/>
  <c r="AQ819" i="4"/>
  <c r="AA819" i="4"/>
  <c r="R820" i="4"/>
  <c r="J820" i="4"/>
  <c r="AQ820" i="4"/>
  <c r="AA820" i="4"/>
  <c r="R821" i="4"/>
  <c r="J821" i="4"/>
  <c r="AQ821" i="4"/>
  <c r="AA821" i="4"/>
  <c r="R822" i="4"/>
  <c r="Z822" i="4"/>
  <c r="AQ822" i="4"/>
  <c r="AA822" i="4"/>
  <c r="R823" i="4"/>
  <c r="J823" i="4"/>
  <c r="AQ823" i="4"/>
  <c r="AA823" i="4"/>
  <c r="R824" i="4"/>
  <c r="AQ824" i="4"/>
  <c r="AA824" i="4"/>
  <c r="R826" i="4"/>
  <c r="J826" i="4"/>
  <c r="AQ826" i="4"/>
  <c r="AA826" i="4"/>
  <c r="R828" i="4"/>
  <c r="J828" i="4"/>
  <c r="AQ828" i="4"/>
  <c r="AA828" i="4"/>
  <c r="R829" i="4"/>
  <c r="Z829" i="4"/>
  <c r="AQ829" i="4"/>
  <c r="AA829" i="4"/>
  <c r="R830" i="4"/>
  <c r="Z830" i="4"/>
  <c r="AQ830" i="4"/>
  <c r="AA830" i="4"/>
  <c r="R831" i="4"/>
  <c r="AQ831" i="4"/>
  <c r="AA831" i="4"/>
  <c r="R832" i="4"/>
  <c r="Z832" i="4"/>
  <c r="AQ832" i="4"/>
  <c r="AA832" i="4"/>
  <c r="AO832" i="4"/>
  <c r="AP832" i="4"/>
  <c r="R834" i="4"/>
  <c r="Z834" i="4"/>
  <c r="AQ834" i="4"/>
  <c r="AA834" i="4"/>
  <c r="R835" i="4"/>
  <c r="J835" i="4"/>
  <c r="AQ835" i="4"/>
  <c r="AA835" i="4"/>
  <c r="R836" i="4"/>
  <c r="J836" i="4"/>
  <c r="AP836" i="4" s="1"/>
  <c r="AQ836" i="4"/>
  <c r="AA836" i="4"/>
  <c r="R837" i="4"/>
  <c r="J837" i="4"/>
  <c r="AQ837" i="4"/>
  <c r="AA837" i="4"/>
  <c r="R838" i="4"/>
  <c r="Z838" i="4"/>
  <c r="AQ838" i="4"/>
  <c r="AA838" i="4"/>
  <c r="R839" i="4"/>
  <c r="AQ839" i="4"/>
  <c r="AA839" i="4"/>
  <c r="R840" i="4"/>
  <c r="Z840" i="4"/>
  <c r="AQ840" i="4"/>
  <c r="AA840" i="4"/>
  <c r="R841" i="4"/>
  <c r="Z841" i="4"/>
  <c r="AQ841" i="4"/>
  <c r="AA841" i="4"/>
  <c r="R842" i="4"/>
  <c r="J842" i="4"/>
  <c r="AP842" i="4" s="1"/>
  <c r="AQ842" i="4"/>
  <c r="AA842" i="4"/>
  <c r="R843" i="4"/>
  <c r="AQ843" i="4"/>
  <c r="AA843" i="4"/>
  <c r="R844" i="4"/>
  <c r="J844" i="4"/>
  <c r="AP844" i="4" s="1"/>
  <c r="AQ844" i="4"/>
  <c r="AA844" i="4"/>
  <c r="R845" i="4"/>
  <c r="J845" i="4"/>
  <c r="AQ845" i="4"/>
  <c r="AA845" i="4"/>
  <c r="R846" i="4"/>
  <c r="Z846" i="4"/>
  <c r="AQ846" i="4"/>
  <c r="AA846" i="4"/>
  <c r="R847" i="4"/>
  <c r="Z847" i="4"/>
  <c r="AQ847" i="4"/>
  <c r="AA847" i="4"/>
  <c r="R848" i="4"/>
  <c r="AQ848" i="4"/>
  <c r="AA848" i="4"/>
  <c r="R849" i="4"/>
  <c r="Z849" i="4"/>
  <c r="AQ849" i="4"/>
  <c r="AA849" i="4"/>
  <c r="R851" i="4"/>
  <c r="Z851" i="4"/>
  <c r="AQ851" i="4"/>
  <c r="AA851" i="4"/>
  <c r="R852" i="4"/>
  <c r="AQ852" i="4"/>
  <c r="AA852" i="4"/>
  <c r="R854" i="4"/>
  <c r="J854" i="4"/>
  <c r="AP854" i="4" s="1"/>
  <c r="AQ854" i="4"/>
  <c r="AA854" i="4"/>
  <c r="R855" i="4"/>
  <c r="Z855" i="4"/>
  <c r="AQ855" i="4"/>
  <c r="AA855" i="4"/>
  <c r="R853" i="4"/>
  <c r="Z853" i="4"/>
  <c r="AQ853" i="4"/>
  <c r="AA853" i="4"/>
  <c r="R856" i="4"/>
  <c r="J856" i="4"/>
  <c r="AP856" i="4" s="1"/>
  <c r="AQ856" i="4"/>
  <c r="AA856" i="4"/>
  <c r="R857" i="4"/>
  <c r="J857" i="4"/>
  <c r="AP857" i="4" s="1"/>
  <c r="AQ857" i="4"/>
  <c r="AA857" i="4"/>
  <c r="R858" i="4"/>
  <c r="J858" i="4"/>
  <c r="AP858" i="4" s="1"/>
  <c r="AQ858" i="4"/>
  <c r="AA858" i="4"/>
  <c r="R859" i="4"/>
  <c r="Z859" i="4"/>
  <c r="AQ859" i="4"/>
  <c r="AA859" i="4"/>
  <c r="R860" i="4"/>
  <c r="Z860" i="4"/>
  <c r="AQ860" i="4"/>
  <c r="AA860" i="4"/>
  <c r="AO860" i="4"/>
  <c r="AP860" i="4"/>
  <c r="R861" i="4"/>
  <c r="J861" i="4"/>
  <c r="AQ861" i="4"/>
  <c r="AA861" i="4"/>
  <c r="R862" i="4"/>
  <c r="Z862" i="4"/>
  <c r="AQ862" i="4"/>
  <c r="AA862" i="4"/>
  <c r="R863" i="4"/>
  <c r="J863" i="4"/>
  <c r="AP863" i="4" s="1"/>
  <c r="AQ863" i="4"/>
  <c r="AA863" i="4"/>
  <c r="R865" i="4"/>
  <c r="AQ865" i="4"/>
  <c r="AA865" i="4"/>
  <c r="R866" i="4"/>
  <c r="J866" i="4"/>
  <c r="AQ866" i="4"/>
  <c r="AA866" i="4"/>
  <c r="R867" i="4"/>
  <c r="AQ867" i="4"/>
  <c r="AA867" i="4"/>
  <c r="R868" i="4"/>
  <c r="AQ868" i="4"/>
  <c r="AA868" i="4"/>
  <c r="R869" i="4"/>
  <c r="Z869" i="4"/>
  <c r="AQ869" i="4"/>
  <c r="AA869" i="4"/>
  <c r="R870" i="4"/>
  <c r="AQ870" i="4"/>
  <c r="AA870" i="4"/>
  <c r="R871" i="4"/>
  <c r="J871" i="4"/>
  <c r="AP871" i="4" s="1"/>
  <c r="AQ871" i="4"/>
  <c r="AA871" i="4"/>
  <c r="R872" i="4"/>
  <c r="Z872" i="4"/>
  <c r="AQ872" i="4"/>
  <c r="AA872" i="4"/>
  <c r="R873" i="4"/>
  <c r="J873" i="4"/>
  <c r="AQ873" i="4"/>
  <c r="AA873" i="4"/>
  <c r="R874" i="4"/>
  <c r="Z874" i="4"/>
  <c r="AQ874" i="4"/>
  <c r="AA874" i="4"/>
  <c r="R875" i="4"/>
  <c r="J875" i="4"/>
  <c r="AP875" i="4" s="1"/>
  <c r="AQ875" i="4"/>
  <c r="AA875" i="4"/>
  <c r="R876" i="4"/>
  <c r="AQ876" i="4"/>
  <c r="AA876" i="4"/>
  <c r="R877" i="4"/>
  <c r="J877" i="4"/>
  <c r="AQ877" i="4"/>
  <c r="AA877" i="4"/>
  <c r="R878" i="4"/>
  <c r="AQ878" i="4"/>
  <c r="AA878" i="4"/>
  <c r="R879" i="4"/>
  <c r="AQ879" i="4"/>
  <c r="AA879" i="4"/>
  <c r="R880" i="4"/>
  <c r="Z880" i="4"/>
  <c r="AQ880" i="4"/>
  <c r="AA880" i="4"/>
  <c r="R881" i="4"/>
  <c r="J881" i="4"/>
  <c r="AQ881" i="4"/>
  <c r="AA881" i="4"/>
  <c r="R884" i="4"/>
  <c r="AQ884" i="4"/>
  <c r="AA884" i="4"/>
  <c r="J885" i="4"/>
  <c r="AP885" i="4" s="1"/>
  <c r="AQ885" i="4"/>
  <c r="AA885" i="4"/>
  <c r="R886" i="4"/>
  <c r="AQ886" i="4"/>
  <c r="AA886" i="4"/>
  <c r="R887" i="4"/>
  <c r="AQ887" i="4"/>
  <c r="AA887" i="4"/>
  <c r="R888" i="4"/>
  <c r="Z888" i="4"/>
  <c r="AQ888" i="4"/>
  <c r="AA888" i="4"/>
  <c r="R889" i="4"/>
  <c r="J889" i="4"/>
  <c r="AP889" i="4" s="1"/>
  <c r="AQ889" i="4"/>
  <c r="AA889" i="4"/>
  <c r="R890" i="4"/>
  <c r="AQ890" i="4"/>
  <c r="AA890" i="4"/>
  <c r="R891" i="4"/>
  <c r="AQ891" i="4"/>
  <c r="AA891" i="4"/>
  <c r="R495" i="4"/>
  <c r="Z495" i="4"/>
  <c r="AQ495" i="4"/>
  <c r="AA495" i="4"/>
  <c r="R477" i="4"/>
  <c r="AQ477" i="4"/>
  <c r="AA477" i="4"/>
  <c r="Z587" i="4"/>
  <c r="J587" i="4"/>
  <c r="AP587" i="4" s="1"/>
  <c r="Z583" i="4"/>
  <c r="Z579" i="4"/>
  <c r="J579" i="4"/>
  <c r="AP579" i="4" s="1"/>
  <c r="Z572" i="4"/>
  <c r="J569" i="4"/>
  <c r="AP569" i="4" s="1"/>
  <c r="J540" i="4"/>
  <c r="AP540" i="4" s="1"/>
  <c r="Z531" i="4"/>
  <c r="J531" i="4"/>
  <c r="AP531" i="4" s="1"/>
  <c r="J528" i="4"/>
  <c r="Z521" i="4"/>
  <c r="Z516" i="4"/>
  <c r="J516" i="4"/>
  <c r="J506" i="4"/>
  <c r="AP506" i="4" s="1"/>
  <c r="J491" i="4"/>
  <c r="J488" i="4"/>
  <c r="AP488" i="4" s="1"/>
  <c r="J453" i="4"/>
  <c r="Z453" i="4"/>
  <c r="J445" i="4"/>
  <c r="AP445" i="4" s="1"/>
  <c r="Z445" i="4"/>
  <c r="J412" i="4"/>
  <c r="AP412" i="4" s="1"/>
  <c r="Z412" i="4"/>
  <c r="J393" i="4"/>
  <c r="J637" i="4"/>
  <c r="AP637" i="4" s="1"/>
  <c r="J606" i="4"/>
  <c r="AP606" i="4" s="1"/>
  <c r="J600" i="4"/>
  <c r="AP600" i="4" s="1"/>
  <c r="J594" i="4"/>
  <c r="AP594" i="4" s="1"/>
  <c r="Z586" i="4"/>
  <c r="Z582" i="4"/>
  <c r="Z576" i="4"/>
  <c r="J576" i="4"/>
  <c r="AP576" i="4" s="1"/>
  <c r="Z571" i="4"/>
  <c r="J558" i="4"/>
  <c r="AP558" i="4" s="1"/>
  <c r="Z551" i="4"/>
  <c r="Z534" i="4"/>
  <c r="Z524" i="4"/>
  <c r="J524" i="4"/>
  <c r="AP524" i="4" s="1"/>
  <c r="Z510" i="4"/>
  <c r="Z505" i="4"/>
  <c r="Z501" i="4"/>
  <c r="Z490" i="4"/>
  <c r="Z487" i="4"/>
  <c r="Z484" i="4"/>
  <c r="J481" i="4"/>
  <c r="J476" i="4"/>
  <c r="AP476" i="4" s="1"/>
  <c r="J406" i="4"/>
  <c r="AP406" i="4" s="1"/>
  <c r="Z406" i="4"/>
  <c r="J629" i="4"/>
  <c r="AP629" i="4" s="1"/>
  <c r="J618" i="4"/>
  <c r="AP618" i="4" s="1"/>
  <c r="J604" i="4"/>
  <c r="AP604" i="4" s="1"/>
  <c r="Z602" i="4"/>
  <c r="J602" i="4"/>
  <c r="AP602" i="4" s="1"/>
  <c r="Z581" i="4"/>
  <c r="J581" i="4"/>
  <c r="AP581" i="4" s="1"/>
  <c r="Z575" i="4"/>
  <c r="J575" i="4"/>
  <c r="AP575" i="4" s="1"/>
  <c r="Z564" i="4"/>
  <c r="J564" i="4"/>
  <c r="J554" i="4"/>
  <c r="Z547" i="4"/>
  <c r="Z533" i="4"/>
  <c r="Z523" i="4"/>
  <c r="Z518" i="4"/>
  <c r="J518" i="4"/>
  <c r="AP518" i="4" s="1"/>
  <c r="Z509" i="4"/>
  <c r="Z504" i="4"/>
  <c r="Z493" i="4"/>
  <c r="Z489" i="4"/>
  <c r="Z486" i="4"/>
  <c r="J449" i="4"/>
  <c r="AP449" i="4" s="1"/>
  <c r="Z449" i="4"/>
  <c r="J438" i="4"/>
  <c r="AP438" i="4" s="1"/>
  <c r="J434" i="4"/>
  <c r="AP434" i="4" s="1"/>
  <c r="Z434" i="4"/>
  <c r="J430" i="4"/>
  <c r="AP430" i="4" s="1"/>
  <c r="Z430" i="4"/>
  <c r="J426" i="4"/>
  <c r="AP426" i="4" s="1"/>
  <c r="J399" i="4"/>
  <c r="AP399" i="4" s="1"/>
  <c r="Z399" i="4"/>
  <c r="J387" i="4"/>
  <c r="AP387" i="4" s="1"/>
  <c r="Z387" i="4"/>
  <c r="J597" i="4"/>
  <c r="AP597" i="4" s="1"/>
  <c r="J584" i="4"/>
  <c r="Z580" i="4"/>
  <c r="J580" i="4"/>
  <c r="AP580" i="4" s="1"/>
  <c r="J573" i="4"/>
  <c r="AP573" i="4" s="1"/>
  <c r="J570" i="4"/>
  <c r="AP570" i="4" s="1"/>
  <c r="Z566" i="4"/>
  <c r="J563" i="4"/>
  <c r="Z546" i="4"/>
  <c r="J542" i="4"/>
  <c r="AP542" i="4" s="1"/>
  <c r="Z519" i="4"/>
  <c r="Z517" i="4"/>
  <c r="Z512" i="4"/>
  <c r="Z508" i="4"/>
  <c r="Z503" i="4"/>
  <c r="Z500" i="4"/>
  <c r="J500" i="4"/>
  <c r="J472" i="4"/>
  <c r="AP472" i="4" s="1"/>
  <c r="J462" i="4"/>
  <c r="AP462" i="4" s="1"/>
  <c r="J422" i="4"/>
  <c r="Z422" i="4"/>
  <c r="J416" i="4"/>
  <c r="AP416" i="4" s="1"/>
  <c r="Z416" i="4"/>
  <c r="J402" i="4"/>
  <c r="J384" i="4"/>
  <c r="AP384" i="4" s="1"/>
  <c r="Z384" i="4"/>
  <c r="Z474" i="4"/>
  <c r="Z465" i="4"/>
  <c r="Z460" i="4"/>
  <c r="Z451" i="4"/>
  <c r="Z447" i="4"/>
  <c r="Z428" i="4"/>
  <c r="Z424" i="4"/>
  <c r="J410" i="4"/>
  <c r="AP410" i="4" s="1"/>
  <c r="Z410" i="4"/>
  <c r="J405" i="4"/>
  <c r="AP405" i="4" s="1"/>
  <c r="Z405" i="4"/>
  <c r="J464" i="4"/>
  <c r="AP464" i="4" s="1"/>
  <c r="Z464" i="4"/>
  <c r="J383" i="4"/>
  <c r="Z383" i="4"/>
  <c r="J418" i="4"/>
  <c r="AP418" i="4" s="1"/>
  <c r="Z418" i="4"/>
  <c r="J415" i="4"/>
  <c r="AP415" i="4" s="1"/>
  <c r="Z415" i="4"/>
  <c r="J409" i="4"/>
  <c r="AP409" i="4" s="1"/>
  <c r="Z409" i="4"/>
  <c r="J403" i="4"/>
  <c r="AP403" i="4" s="1"/>
  <c r="Z403" i="4"/>
  <c r="J401" i="4"/>
  <c r="AP401" i="4" s="1"/>
  <c r="Z401" i="4"/>
  <c r="Z398" i="4"/>
  <c r="J389" i="4"/>
  <c r="AP389" i="4" s="1"/>
  <c r="Z389" i="4"/>
  <c r="J386" i="4"/>
  <c r="AP386" i="4" s="1"/>
  <c r="Z386" i="4"/>
  <c r="J417" i="4"/>
  <c r="AP417" i="4" s="1"/>
  <c r="Z417" i="4"/>
  <c r="J414" i="4"/>
  <c r="AP414" i="4" s="1"/>
  <c r="Z414" i="4"/>
  <c r="J408" i="4"/>
  <c r="AP408" i="4" s="1"/>
  <c r="Z408" i="4"/>
  <c r="J400" i="4"/>
  <c r="AP400" i="4" s="1"/>
  <c r="Z400" i="4"/>
  <c r="Z394" i="4"/>
  <c r="Z391" i="4"/>
  <c r="J388" i="4"/>
  <c r="AP388" i="4" s="1"/>
  <c r="Z388" i="4"/>
  <c r="J385" i="4"/>
  <c r="AP385" i="4" s="1"/>
  <c r="Z385" i="4"/>
  <c r="Z376" i="4"/>
  <c r="Z375" i="4"/>
  <c r="Z373" i="4"/>
  <c r="Z371" i="4"/>
  <c r="Z370" i="4"/>
  <c r="Z369" i="4"/>
  <c r="Z364" i="4"/>
  <c r="Z362" i="4"/>
  <c r="Z358" i="4"/>
  <c r="Z354" i="4"/>
  <c r="Z353" i="4"/>
  <c r="Z351" i="4"/>
  <c r="Z345" i="4"/>
  <c r="Z344" i="4"/>
  <c r="Z342" i="4"/>
  <c r="Z340" i="4"/>
  <c r="Z339" i="4"/>
  <c r="Z337" i="4"/>
  <c r="J331" i="4"/>
  <c r="J325" i="4"/>
  <c r="AP325" i="4" s="1"/>
  <c r="J329" i="4"/>
  <c r="AP329" i="4" s="1"/>
  <c r="J327" i="4"/>
  <c r="AP327" i="4" s="1"/>
  <c r="J318" i="4"/>
  <c r="AP318" i="4" s="1"/>
  <c r="J317" i="4"/>
  <c r="AP317" i="4" s="1"/>
  <c r="J267" i="4"/>
  <c r="AP267" i="4" s="1"/>
  <c r="J266" i="4"/>
  <c r="AP266" i="4" s="1"/>
  <c r="J265" i="4"/>
  <c r="AP265" i="4" s="1"/>
  <c r="J263" i="4"/>
  <c r="AP263" i="4" s="1"/>
  <c r="J261" i="4"/>
  <c r="AP261" i="4" s="1"/>
  <c r="J260" i="4"/>
  <c r="AP260" i="4" s="1"/>
  <c r="J259" i="4"/>
  <c r="Z256" i="4"/>
  <c r="Z252" i="4"/>
  <c r="Z245" i="4"/>
  <c r="Z241" i="4"/>
  <c r="Z257" i="4"/>
  <c r="Z253" i="4"/>
  <c r="Z249" i="4"/>
  <c r="Z242" i="4"/>
  <c r="Z235" i="4"/>
  <c r="Z254" i="4"/>
  <c r="Z250" i="4"/>
  <c r="Z243" i="4"/>
  <c r="Z236" i="4"/>
  <c r="J28" i="4"/>
  <c r="J27" i="4"/>
  <c r="AP27" i="4" s="1"/>
  <c r="J26" i="4"/>
  <c r="J25" i="4"/>
  <c r="AP25" i="4" s="1"/>
  <c r="J24" i="4"/>
  <c r="AP24" i="4" s="1"/>
  <c r="J22" i="4"/>
  <c r="AP22" i="4" s="1"/>
  <c r="J21" i="4"/>
  <c r="AP21" i="4" s="1"/>
  <c r="J20" i="4"/>
  <c r="J19" i="4"/>
  <c r="AP19" i="4" s="1"/>
  <c r="J16" i="4"/>
  <c r="AP16" i="4" s="1"/>
  <c r="J15" i="4"/>
  <c r="J14" i="4"/>
  <c r="AP14" i="4" s="1"/>
  <c r="J12" i="4"/>
  <c r="AP12" i="4" s="1"/>
  <c r="J10" i="4"/>
  <c r="J9" i="4"/>
  <c r="J8" i="4"/>
  <c r="J593" i="4"/>
  <c r="Z545" i="4"/>
  <c r="J592" i="4"/>
  <c r="AP592" i="4" s="1"/>
  <c r="J577" i="4"/>
  <c r="AP577" i="4" s="1"/>
  <c r="Z578" i="4"/>
  <c r="J549" i="4"/>
  <c r="Z346" i="4"/>
  <c r="Z377" i="4"/>
  <c r="Z392" i="4"/>
  <c r="Z526" i="4"/>
  <c r="J520" i="4"/>
  <c r="J591" i="4"/>
  <c r="AP591" i="4" s="1"/>
  <c r="J560" i="4"/>
  <c r="J565" i="4"/>
  <c r="AP565" i="4" s="1"/>
  <c r="J333" i="4"/>
  <c r="AP333" i="4" s="1"/>
  <c r="Z343" i="4"/>
  <c r="Z348" i="4"/>
  <c r="J603" i="4"/>
  <c r="AP603" i="4" s="1"/>
  <c r="J612" i="4"/>
  <c r="AP612" i="4" s="1"/>
  <c r="J626" i="4"/>
  <c r="J635" i="4"/>
  <c r="AP635" i="4" s="1"/>
  <c r="J643" i="4"/>
  <c r="AP643" i="4" s="1"/>
  <c r="J738" i="4"/>
  <c r="AP738" i="4" s="1"/>
  <c r="J880" i="4"/>
  <c r="AP880" i="4" s="1"/>
  <c r="J834" i="4"/>
  <c r="AP834" i="4" s="1"/>
  <c r="J781" i="4"/>
  <c r="AP781" i="4" s="1"/>
  <c r="J230" i="4"/>
  <c r="J846" i="4"/>
  <c r="AP846" i="4" s="1"/>
  <c r="Z160" i="4"/>
  <c r="J757" i="4"/>
  <c r="AP757" i="4" s="1"/>
  <c r="J764" i="4"/>
  <c r="AP764" i="4" s="1"/>
  <c r="J302" i="4"/>
  <c r="AP302" i="4" s="1"/>
  <c r="J475" i="4"/>
  <c r="AP475" i="4" s="1"/>
  <c r="Z132" i="4"/>
  <c r="Z108" i="4"/>
  <c r="Z84" i="4"/>
  <c r="Z728" i="4"/>
  <c r="J109" i="4"/>
  <c r="AP109" i="4" s="1"/>
  <c r="J289" i="4"/>
  <c r="AP289" i="4" s="1"/>
  <c r="J199" i="4"/>
  <c r="AP199" i="4" s="1"/>
  <c r="Z103" i="4"/>
  <c r="J795" i="4"/>
  <c r="AP795" i="4" s="1"/>
  <c r="Z147" i="4"/>
  <c r="Z113" i="4"/>
  <c r="Z73" i="4"/>
  <c r="J182" i="4"/>
  <c r="Z804" i="4"/>
  <c r="Z772" i="4"/>
  <c r="J751" i="4"/>
  <c r="AP751" i="4" s="1"/>
  <c r="Z735" i="4"/>
  <c r="Z703" i="4"/>
  <c r="J429" i="4"/>
  <c r="J313" i="4"/>
  <c r="AP313" i="4" s="1"/>
  <c r="Z292" i="4"/>
  <c r="Z217" i="4"/>
  <c r="Z118" i="4"/>
  <c r="J44" i="4"/>
  <c r="AP44" i="4" s="1"/>
  <c r="J855" i="4"/>
  <c r="Z828" i="4"/>
  <c r="Z736" i="4"/>
  <c r="J736" i="4"/>
  <c r="AP736" i="4" s="1"/>
  <c r="J495" i="4"/>
  <c r="AP495" i="4" s="1"/>
  <c r="Z848" i="4"/>
  <c r="J848" i="4"/>
  <c r="AP848" i="4" s="1"/>
  <c r="J747" i="4"/>
  <c r="AP747" i="4" s="1"/>
  <c r="Z664" i="4"/>
  <c r="J664" i="4"/>
  <c r="AP664" i="4" s="1"/>
  <c r="Z858" i="4"/>
  <c r="J355" i="4"/>
  <c r="AP355" i="4" s="1"/>
  <c r="Z355" i="4"/>
  <c r="J347" i="4"/>
  <c r="AP347" i="4" s="1"/>
  <c r="Z347" i="4"/>
  <c r="J788" i="4"/>
  <c r="AP788" i="4" s="1"/>
  <c r="J732" i="4"/>
  <c r="AP732" i="4" s="1"/>
  <c r="Z732" i="4"/>
  <c r="Z688" i="4"/>
  <c r="J688" i="4"/>
  <c r="AP688" i="4" s="1"/>
  <c r="Z708" i="4"/>
  <c r="Z433" i="4"/>
  <c r="J419" i="4"/>
  <c r="AP419" i="4" s="1"/>
  <c r="Z319" i="4"/>
  <c r="Z270" i="4"/>
  <c r="J189" i="4"/>
  <c r="Z167" i="4"/>
  <c r="Z137" i="4"/>
  <c r="J53" i="4"/>
  <c r="AP53" i="4" s="1"/>
  <c r="J46" i="4"/>
  <c r="AP46" i="4" s="1"/>
  <c r="Z303" i="4"/>
  <c r="J141" i="4"/>
  <c r="AP141" i="4" s="1"/>
  <c r="J106" i="4"/>
  <c r="AP106" i="4" s="1"/>
  <c r="J99" i="4"/>
  <c r="AP99" i="4" s="1"/>
  <c r="Z203" i="4"/>
  <c r="Z131" i="4"/>
  <c r="Z115" i="4"/>
  <c r="Z844" i="4"/>
  <c r="Z809" i="4"/>
  <c r="Z759" i="4"/>
  <c r="J750" i="4"/>
  <c r="AP750" i="4" s="1"/>
  <c r="J711" i="4"/>
  <c r="AP711" i="4" s="1"/>
  <c r="J707" i="4"/>
  <c r="AP707" i="4" s="1"/>
  <c r="J668" i="4"/>
  <c r="AP668" i="4" s="1"/>
  <c r="J663" i="4"/>
  <c r="J648" i="4"/>
  <c r="AP648" i="4" s="1"/>
  <c r="J623" i="4"/>
  <c r="Z461" i="4"/>
  <c r="J308" i="4"/>
  <c r="AP308" i="4" s="1"/>
  <c r="J301" i="4"/>
  <c r="AP301" i="4" s="1"/>
  <c r="J293" i="4"/>
  <c r="J279" i="4"/>
  <c r="AP279" i="4" s="1"/>
  <c r="J278" i="4"/>
  <c r="AP278" i="4" s="1"/>
  <c r="Z216" i="4"/>
  <c r="J122" i="4"/>
  <c r="AP122" i="4" s="1"/>
  <c r="Z97" i="4"/>
  <c r="Z65" i="4"/>
  <c r="J851" i="4"/>
  <c r="Z818" i="4"/>
  <c r="Z791" i="4"/>
  <c r="Z786" i="4"/>
  <c r="Z769" i="4"/>
  <c r="J758" i="4"/>
  <c r="AP758" i="4" s="1"/>
  <c r="J752" i="4"/>
  <c r="AP752" i="4" s="1"/>
  <c r="Z709" i="4"/>
  <c r="J457" i="4"/>
  <c r="AP457" i="4" s="1"/>
  <c r="J431" i="4"/>
  <c r="AP431" i="4" s="1"/>
  <c r="Z94" i="4"/>
  <c r="J58" i="4"/>
  <c r="AP58" i="4" s="1"/>
  <c r="Z687" i="4"/>
  <c r="J680" i="4"/>
  <c r="AP680" i="4" s="1"/>
  <c r="J653" i="4"/>
  <c r="AP653" i="4" s="1"/>
  <c r="J157" i="4"/>
  <c r="AP157" i="4" s="1"/>
  <c r="J135" i="4"/>
  <c r="Z863" i="4"/>
  <c r="J847" i="4"/>
  <c r="AP847" i="4" s="1"/>
  <c r="Z837" i="4"/>
  <c r="J832" i="4"/>
  <c r="J819" i="4"/>
  <c r="AP819" i="4" s="1"/>
  <c r="J763" i="4"/>
  <c r="AP763" i="4" s="1"/>
  <c r="J754" i="4"/>
  <c r="AP754" i="4" s="1"/>
  <c r="Z761" i="4"/>
  <c r="J749" i="4"/>
  <c r="AP749" i="4" s="1"/>
  <c r="Z749" i="4"/>
  <c r="Z875" i="4"/>
  <c r="J849" i="4"/>
  <c r="AP849" i="4" s="1"/>
  <c r="Z845" i="4"/>
  <c r="Z816" i="4"/>
  <c r="Z792" i="4"/>
  <c r="J787" i="4"/>
  <c r="AP787" i="4" s="1"/>
  <c r="Z746" i="4"/>
  <c r="Z731" i="4"/>
  <c r="J888" i="4"/>
  <c r="AP888" i="4" s="1"/>
  <c r="J748" i="4"/>
  <c r="Z748" i="4"/>
  <c r="Z740" i="4"/>
  <c r="Z734" i="4"/>
  <c r="J734" i="4"/>
  <c r="AP734" i="4" s="1"/>
  <c r="J741" i="4"/>
  <c r="AP741" i="4" s="1"/>
  <c r="Z726" i="4"/>
  <c r="J723" i="4"/>
  <c r="AP723" i="4" s="1"/>
  <c r="Z720" i="4"/>
  <c r="J698" i="4"/>
  <c r="AP698" i="4" s="1"/>
  <c r="J693" i="4"/>
  <c r="AP693" i="4" s="1"/>
  <c r="J681" i="4"/>
  <c r="J670" i="4"/>
  <c r="AP670" i="4" s="1"/>
  <c r="J666" i="4"/>
  <c r="J660" i="4"/>
  <c r="AP660" i="4" s="1"/>
  <c r="J466" i="4"/>
  <c r="J656" i="4"/>
  <c r="AP656" i="4" s="1"/>
  <c r="J651" i="4"/>
  <c r="AP651" i="4" s="1"/>
  <c r="J630" i="4"/>
  <c r="J625" i="4"/>
  <c r="AP625" i="4" s="1"/>
  <c r="J614" i="4"/>
  <c r="J613" i="4"/>
  <c r="J478" i="4"/>
  <c r="AP478" i="4" s="1"/>
  <c r="Z463" i="4"/>
  <c r="J441" i="4"/>
  <c r="AP441" i="4" s="1"/>
  <c r="Z636" i="4"/>
  <c r="Z231" i="4"/>
  <c r="J229" i="4"/>
  <c r="AP229" i="4" s="1"/>
  <c r="Z218" i="4"/>
  <c r="J175" i="4"/>
  <c r="AP175" i="4" s="1"/>
  <c r="J32" i="4"/>
  <c r="Z448" i="4"/>
  <c r="J427" i="4"/>
  <c r="J421" i="4"/>
  <c r="AP421" i="4" s="1"/>
  <c r="J332" i="4"/>
  <c r="AP332" i="4" s="1"/>
  <c r="Z310" i="4"/>
  <c r="Z305" i="4"/>
  <c r="Z297" i="4"/>
  <c r="Z295" i="4"/>
  <c r="Z276" i="4"/>
  <c r="Z192" i="4"/>
  <c r="Z191" i="4"/>
  <c r="J158" i="4"/>
  <c r="AP158" i="4" s="1"/>
  <c r="J36" i="4"/>
  <c r="AP36" i="4" s="1"/>
  <c r="Z330" i="4"/>
  <c r="Z328" i="4"/>
  <c r="J269" i="4"/>
  <c r="AP269" i="4" s="1"/>
  <c r="Z181" i="4"/>
  <c r="Z176" i="4"/>
  <c r="J60" i="4"/>
  <c r="AP60" i="4" s="1"/>
  <c r="Z30" i="4"/>
  <c r="J477" i="4"/>
  <c r="AP477" i="4" s="1"/>
  <c r="Z477" i="4"/>
  <c r="Z889" i="4"/>
  <c r="J822" i="4"/>
  <c r="AP822" i="4" s="1"/>
  <c r="J817" i="4"/>
  <c r="AP817" i="4" s="1"/>
  <c r="Z810" i="4"/>
  <c r="J805" i="4"/>
  <c r="Z802" i="4"/>
  <c r="J760" i="4"/>
  <c r="J743" i="4"/>
  <c r="AP743" i="4" s="1"/>
  <c r="J737" i="4"/>
  <c r="Z733" i="4"/>
  <c r="J733" i="4"/>
  <c r="AP733" i="4" s="1"/>
  <c r="Z717" i="4"/>
  <c r="J717" i="4"/>
  <c r="AP717" i="4" s="1"/>
  <c r="Z700" i="4"/>
  <c r="J729" i="4"/>
  <c r="AP729" i="4" s="1"/>
  <c r="Z729" i="4"/>
  <c r="J684" i="4"/>
  <c r="Z684" i="4"/>
  <c r="Z679" i="4"/>
  <c r="Z676" i="4"/>
  <c r="J676" i="4"/>
  <c r="AP676" i="4" s="1"/>
  <c r="Z671" i="4"/>
  <c r="J671" i="4"/>
  <c r="AP671" i="4" s="1"/>
  <c r="Z667" i="4"/>
  <c r="J667" i="4"/>
  <c r="AP667" i="4" s="1"/>
  <c r="Z661" i="4"/>
  <c r="J661" i="4"/>
  <c r="AP661" i="4" s="1"/>
  <c r="Z658" i="4"/>
  <c r="J658" i="4"/>
  <c r="AP658" i="4" s="1"/>
  <c r="Z647" i="4"/>
  <c r="J647" i="4"/>
  <c r="AP647" i="4" s="1"/>
  <c r="J642" i="4"/>
  <c r="AP642" i="4" s="1"/>
  <c r="Z642" i="4"/>
  <c r="Z689" i="4"/>
  <c r="J689" i="4"/>
  <c r="J713" i="4"/>
  <c r="Z678" i="4"/>
  <c r="J678" i="4"/>
  <c r="AP678" i="4" s="1"/>
  <c r="Z674" i="4"/>
  <c r="J674" i="4"/>
  <c r="J669" i="4"/>
  <c r="Z665" i="4"/>
  <c r="J665" i="4"/>
  <c r="Z659" i="4"/>
  <c r="J659" i="4"/>
  <c r="AP659" i="4" s="1"/>
  <c r="Z650" i="4"/>
  <c r="J650" i="4"/>
  <c r="AP650" i="4" s="1"/>
  <c r="Z645" i="4"/>
  <c r="Z634" i="4"/>
  <c r="Z469" i="4"/>
  <c r="J459" i="4"/>
  <c r="AP459" i="4" s="1"/>
  <c r="Z446" i="4"/>
  <c r="Z444" i="4"/>
  <c r="Z435" i="4"/>
  <c r="J425" i="4"/>
  <c r="AP425" i="4" s="1"/>
  <c r="J335" i="4"/>
  <c r="AP335" i="4" s="1"/>
  <c r="Z311" i="4"/>
  <c r="Z309" i="4"/>
  <c r="Z306" i="4"/>
  <c r="J285" i="4"/>
  <c r="AP285" i="4" s="1"/>
  <c r="Z282" i="4"/>
  <c r="Z277" i="4"/>
  <c r="Z272" i="4"/>
  <c r="J234" i="4"/>
  <c r="AP234" i="4" s="1"/>
  <c r="Z234" i="4"/>
  <c r="J201" i="4"/>
  <c r="AP201" i="4" s="1"/>
  <c r="J194" i="4"/>
  <c r="AP194" i="4" s="1"/>
  <c r="J155" i="4"/>
  <c r="AP155" i="4" s="1"/>
  <c r="Z155" i="4"/>
  <c r="Z450" i="4"/>
  <c r="J442" i="4"/>
  <c r="J288" i="4"/>
  <c r="AP288" i="4" s="1"/>
  <c r="J200" i="4"/>
  <c r="AP200" i="4" s="1"/>
  <c r="J198" i="4"/>
  <c r="AP198" i="4" s="1"/>
  <c r="J186" i="4"/>
  <c r="AP186" i="4" s="1"/>
  <c r="J168" i="4"/>
  <c r="AP168" i="4" s="1"/>
  <c r="Z168" i="4"/>
  <c r="Z248" i="4"/>
  <c r="J248" i="4"/>
  <c r="AP248" i="4" s="1"/>
  <c r="J159" i="4"/>
  <c r="AP159" i="4" s="1"/>
  <c r="Z159" i="4"/>
  <c r="Z151" i="4"/>
  <c r="Z148" i="4"/>
  <c r="Z139" i="4"/>
  <c r="Z129" i="4"/>
  <c r="Z124" i="4"/>
  <c r="Z100" i="4"/>
  <c r="Z98" i="4"/>
  <c r="Z95" i="4"/>
  <c r="Z75" i="4"/>
  <c r="J50" i="4"/>
  <c r="AP50" i="4" s="1"/>
  <c r="J43" i="4"/>
  <c r="AP43" i="4" s="1"/>
  <c r="J38" i="4"/>
  <c r="Z7" i="4"/>
  <c r="J64" i="4"/>
  <c r="J56" i="4"/>
  <c r="AP56" i="4" s="1"/>
  <c r="Z881" i="4"/>
  <c r="Z873" i="4"/>
  <c r="J841" i="4"/>
  <c r="AP841" i="4" s="1"/>
  <c r="J840" i="4"/>
  <c r="AP840" i="4" s="1"/>
  <c r="Z835" i="4"/>
  <c r="J830" i="4"/>
  <c r="J829" i="4"/>
  <c r="AP829" i="4" s="1"/>
  <c r="Z823" i="4"/>
  <c r="Z821" i="4"/>
  <c r="Z820" i="4"/>
  <c r="J814" i="4"/>
  <c r="AP814" i="4" s="1"/>
  <c r="J813" i="4"/>
  <c r="AP813" i="4" s="1"/>
  <c r="J812" i="4"/>
  <c r="Z807" i="4"/>
  <c r="Z77" i="4"/>
  <c r="J801" i="4"/>
  <c r="AP801" i="4" s="1"/>
  <c r="J800" i="4"/>
  <c r="AP800" i="4" s="1"/>
  <c r="J797" i="4"/>
  <c r="AP797" i="4" s="1"/>
  <c r="J796" i="4"/>
  <c r="AP796" i="4" s="1"/>
  <c r="Z793" i="4"/>
  <c r="J785" i="4"/>
  <c r="AP785" i="4" s="1"/>
  <c r="J784" i="4"/>
  <c r="J782" i="4"/>
  <c r="Z777" i="4"/>
  <c r="Z776" i="4"/>
  <c r="Z775" i="4"/>
  <c r="J768" i="4"/>
  <c r="AP768" i="4" s="1"/>
  <c r="J767" i="4"/>
  <c r="AP767" i="4" s="1"/>
  <c r="J766" i="4"/>
  <c r="AP766" i="4" s="1"/>
  <c r="Z730" i="4"/>
  <c r="Z727" i="4"/>
  <c r="Z725" i="4"/>
  <c r="Z724" i="4"/>
  <c r="Z704" i="4"/>
  <c r="Z695" i="4"/>
  <c r="Z691" i="4"/>
  <c r="Z690" i="4"/>
  <c r="Z877" i="4"/>
  <c r="Z861" i="4"/>
  <c r="Z722" i="4"/>
  <c r="Z719" i="4"/>
  <c r="Z710" i="4"/>
  <c r="Z702" i="4"/>
  <c r="Z701" i="4"/>
  <c r="Z638" i="4"/>
  <c r="Z619" i="4"/>
  <c r="Z607" i="4"/>
  <c r="J480" i="4"/>
  <c r="J473" i="4"/>
  <c r="AP473" i="4" s="1"/>
  <c r="J452" i="4"/>
  <c r="AP452" i="4" s="1"/>
  <c r="J437" i="4"/>
  <c r="AP437" i="4" s="1"/>
  <c r="J423" i="4"/>
  <c r="J307" i="4"/>
  <c r="Z307" i="4"/>
  <c r="J290" i="4"/>
  <c r="AP290" i="4" s="1"/>
  <c r="Z290" i="4"/>
  <c r="J300" i="4"/>
  <c r="AP300" i="4" s="1"/>
  <c r="Z300" i="4"/>
  <c r="Z640" i="4"/>
  <c r="Z617" i="4"/>
  <c r="Z609" i="4"/>
  <c r="Z323" i="4"/>
  <c r="J283" i="4"/>
  <c r="AP283" i="4" s="1"/>
  <c r="Z273" i="4"/>
  <c r="J255" i="4"/>
  <c r="Z251" i="4"/>
  <c r="Z237" i="4"/>
  <c r="Z226" i="4"/>
  <c r="J221" i="4"/>
  <c r="J220" i="4"/>
  <c r="AP220" i="4" s="1"/>
  <c r="Z215" i="4"/>
  <c r="J214" i="4"/>
  <c r="AP214" i="4" s="1"/>
  <c r="J212" i="4"/>
  <c r="AP212" i="4" s="1"/>
  <c r="J210" i="4"/>
  <c r="AP210" i="4" s="1"/>
  <c r="J208" i="4"/>
  <c r="AP208" i="4" s="1"/>
  <c r="J207" i="4"/>
  <c r="AP207" i="4" s="1"/>
  <c r="J196" i="4"/>
  <c r="AP196" i="4" s="1"/>
  <c r="J195" i="4"/>
  <c r="J193" i="4"/>
  <c r="J188" i="4"/>
  <c r="AP188" i="4" s="1"/>
  <c r="J185" i="4"/>
  <c r="Z179" i="4"/>
  <c r="Z178" i="4"/>
  <c r="Z173" i="4"/>
  <c r="Z172" i="4"/>
  <c r="Z164" i="4"/>
  <c r="Z162" i="4"/>
  <c r="Z146" i="4"/>
  <c r="J143" i="4"/>
  <c r="AP143" i="4" s="1"/>
  <c r="Z143" i="4"/>
  <c r="J304" i="4"/>
  <c r="AP304" i="4" s="1"/>
  <c r="J286" i="4"/>
  <c r="J274" i="4"/>
  <c r="AP274" i="4" s="1"/>
  <c r="Z166" i="4"/>
  <c r="J145" i="4"/>
  <c r="AP145" i="4" s="1"/>
  <c r="Z145" i="4"/>
  <c r="Z177" i="4"/>
  <c r="Z170" i="4"/>
  <c r="Z161" i="4"/>
  <c r="Z153" i="4"/>
  <c r="J144" i="4"/>
  <c r="AP144" i="4" s="1"/>
  <c r="Z144" i="4"/>
  <c r="Z134" i="4"/>
  <c r="Z133" i="4"/>
  <c r="Z130" i="4"/>
  <c r="Z127" i="4"/>
  <c r="Z126" i="4"/>
  <c r="Z125" i="4"/>
  <c r="Z123" i="4"/>
  <c r="Z120" i="4"/>
  <c r="Z116" i="4"/>
  <c r="Z110" i="4"/>
  <c r="Z107" i="4"/>
  <c r="Z105" i="4"/>
  <c r="Z96" i="4"/>
  <c r="Z93" i="4"/>
  <c r="Z90" i="4"/>
  <c r="Z87" i="4"/>
  <c r="Z86" i="4"/>
  <c r="Z78" i="4"/>
  <c r="Z71" i="4"/>
  <c r="Z68" i="4"/>
  <c r="Z79" i="4"/>
  <c r="AP7" i="4"/>
  <c r="J83" i="4"/>
  <c r="AP83" i="4" s="1"/>
  <c r="J82" i="4"/>
  <c r="AP82" i="4" s="1"/>
  <c r="J81" i="4"/>
  <c r="AP81" i="4" s="1"/>
  <c r="J70" i="4"/>
  <c r="AP70" i="4" s="1"/>
  <c r="Z70" i="4"/>
  <c r="J51" i="4"/>
  <c r="AP51" i="4" s="1"/>
  <c r="J49" i="4"/>
  <c r="AP49" i="4" s="1"/>
  <c r="J47" i="4"/>
  <c r="AP47" i="4" s="1"/>
  <c r="J41" i="4"/>
  <c r="AP41" i="4" s="1"/>
  <c r="Z89" i="4"/>
  <c r="Z85" i="4"/>
  <c r="Z76" i="4"/>
  <c r="Z74" i="4"/>
  <c r="J63" i="4"/>
  <c r="AP63" i="4" s="1"/>
  <c r="J59" i="4"/>
  <c r="J55" i="4"/>
  <c r="J52" i="4"/>
  <c r="J45" i="4"/>
  <c r="J39" i="4"/>
  <c r="J37" i="4"/>
  <c r="J35" i="4"/>
  <c r="AP35" i="4" s="1"/>
  <c r="J34" i="4"/>
  <c r="AP34" i="4" s="1"/>
  <c r="Z34" i="4"/>
  <c r="J29" i="4"/>
  <c r="AP29" i="4" s="1"/>
  <c r="J205" i="4"/>
  <c r="AP205" i="4" s="1"/>
  <c r="Z765" i="4"/>
  <c r="J765" i="4"/>
  <c r="AP765" i="4" s="1"/>
  <c r="Z677" i="4"/>
  <c r="J677" i="4"/>
  <c r="Z675" i="4"/>
  <c r="J675" i="4"/>
  <c r="Z803" i="4"/>
  <c r="J803" i="4"/>
  <c r="AP803" i="4" s="1"/>
  <c r="J891" i="4"/>
  <c r="Z891" i="4"/>
  <c r="Z742" i="4"/>
  <c r="J742" i="4"/>
  <c r="Z716" i="4"/>
  <c r="J716" i="4"/>
  <c r="Z685" i="4"/>
  <c r="J685" i="4"/>
  <c r="J868" i="4"/>
  <c r="Z868" i="4"/>
  <c r="Z865" i="4"/>
  <c r="J865" i="4"/>
  <c r="AP865" i="4" s="1"/>
  <c r="J628" i="4"/>
  <c r="J599" i="4"/>
  <c r="AP599" i="4" s="1"/>
  <c r="Z631" i="4"/>
  <c r="Z886" i="4"/>
  <c r="J886" i="4"/>
  <c r="Z624" i="4"/>
  <c r="J624" i="4"/>
  <c r="AP624" i="4" s="1"/>
  <c r="Z876" i="4"/>
  <c r="J876" i="4"/>
  <c r="AP876" i="4" s="1"/>
  <c r="J535" i="4"/>
  <c r="AP535" i="4" s="1"/>
  <c r="Z535" i="4"/>
  <c r="Z532" i="4"/>
  <c r="J532" i="4"/>
  <c r="AP532" i="4" s="1"/>
  <c r="Z530" i="4"/>
  <c r="J530" i="4"/>
  <c r="Z529" i="4"/>
  <c r="J529" i="4"/>
  <c r="AP529" i="4" s="1"/>
  <c r="Z633" i="4"/>
  <c r="J633" i="4"/>
  <c r="AP633" i="4" s="1"/>
  <c r="J561" i="4"/>
  <c r="Z561" i="4"/>
  <c r="Z550" i="4"/>
  <c r="J550" i="4"/>
  <c r="Z66" i="4"/>
  <c r="J507" i="4"/>
  <c r="J641" i="4"/>
  <c r="Z117" i="4"/>
  <c r="Z513" i="4"/>
  <c r="Z298" i="4"/>
  <c r="Z885" i="4"/>
  <c r="Z890" i="4"/>
  <c r="J890" i="4"/>
  <c r="AP890" i="4" s="1"/>
  <c r="J879" i="4"/>
  <c r="AP879" i="4" s="1"/>
  <c r="Z879" i="4"/>
  <c r="J872" i="4"/>
  <c r="J853" i="4"/>
  <c r="AP853" i="4" s="1"/>
  <c r="Z497" i="4"/>
  <c r="Z850" i="4"/>
  <c r="J649" i="4"/>
  <c r="AP649" i="4" s="1"/>
  <c r="J874" i="4"/>
  <c r="AP874" i="4" s="1"/>
  <c r="Z870" i="4"/>
  <c r="J870" i="4"/>
  <c r="AP870" i="4" s="1"/>
  <c r="J867" i="4"/>
  <c r="AP867" i="4" s="1"/>
  <c r="Z867" i="4"/>
  <c r="Z884" i="4"/>
  <c r="J884" i="4"/>
  <c r="Z839" i="4"/>
  <c r="J839" i="4"/>
  <c r="Z413" i="4"/>
  <c r="Z836" i="4"/>
  <c r="J608" i="4"/>
  <c r="AP608" i="4" s="1"/>
  <c r="Z552" i="4"/>
  <c r="J639" i="4"/>
  <c r="Z595" i="4"/>
  <c r="Z864" i="4"/>
  <c r="J780" i="4"/>
  <c r="AP780" i="4" s="1"/>
  <c r="W53" i="7"/>
  <c r="W54" i="7"/>
  <c r="W52" i="7"/>
  <c r="AS72" i="7" s="1"/>
  <c r="AS79" i="7" s="1"/>
  <c r="AO225" i="4" l="1"/>
  <c r="AO382" i="4"/>
  <c r="AO82" i="4"/>
  <c r="AO104" i="4"/>
  <c r="AO135" i="4"/>
  <c r="AO195" i="4"/>
  <c r="AO268" i="4"/>
  <c r="AO32" i="4"/>
  <c r="AO39" i="4"/>
  <c r="AO392" i="4"/>
  <c r="AO11" i="4"/>
  <c r="AO433" i="4"/>
  <c r="AO618" i="4"/>
  <c r="AO187" i="4"/>
  <c r="AO708" i="4"/>
  <c r="AO578" i="4"/>
  <c r="AO437" i="4"/>
  <c r="AO401" i="4"/>
  <c r="AO476" i="4"/>
  <c r="AO794" i="4"/>
  <c r="AO787" i="4"/>
  <c r="AO769" i="4"/>
  <c r="AO402" i="4"/>
  <c r="AO822" i="4"/>
  <c r="AO698" i="4"/>
  <c r="AO693" i="4"/>
  <c r="AO658" i="4"/>
  <c r="AO602" i="4"/>
  <c r="AO576" i="4"/>
  <c r="AO535" i="4"/>
  <c r="AO7" i="4"/>
  <c r="AO587" i="4"/>
  <c r="AO678" i="4"/>
  <c r="AO570" i="4"/>
  <c r="AO389" i="4"/>
  <c r="AS58" i="12"/>
  <c r="AT58" i="12"/>
  <c r="AT893" i="12"/>
  <c r="AS893" i="12"/>
  <c r="AS891" i="12"/>
  <c r="AT891" i="12"/>
  <c r="AT887" i="12"/>
  <c r="AS887" i="12"/>
  <c r="AS885" i="12"/>
  <c r="AT885" i="12"/>
  <c r="AT868" i="12"/>
  <c r="AS868" i="12"/>
  <c r="AS849" i="12"/>
  <c r="AT849" i="12"/>
  <c r="AS858" i="12"/>
  <c r="AT858" i="12"/>
  <c r="AS874" i="12"/>
  <c r="AT874" i="12"/>
  <c r="AS857" i="12"/>
  <c r="AT857" i="12"/>
  <c r="AS854" i="12"/>
  <c r="AT854" i="12"/>
  <c r="AS871" i="12"/>
  <c r="AT871" i="12"/>
  <c r="AS859" i="12"/>
  <c r="AT859" i="12"/>
  <c r="AS842" i="12"/>
  <c r="AT842" i="12"/>
  <c r="AS877" i="12"/>
  <c r="AT877" i="12"/>
  <c r="AS852" i="12"/>
  <c r="AT852" i="12"/>
  <c r="AT870" i="12"/>
  <c r="AS870" i="12"/>
  <c r="AS846" i="12"/>
  <c r="AT846" i="12"/>
  <c r="AS881" i="12"/>
  <c r="AT881" i="12"/>
  <c r="AT862" i="12"/>
  <c r="AS862" i="12"/>
  <c r="AS844" i="12"/>
  <c r="AT844" i="12"/>
  <c r="AS230" i="12"/>
  <c r="AT230" i="12"/>
  <c r="AT845" i="12"/>
  <c r="AS845" i="12"/>
  <c r="AT878" i="12"/>
  <c r="AS878" i="12"/>
  <c r="AT867" i="12"/>
  <c r="AS867" i="12"/>
  <c r="AS838" i="12"/>
  <c r="AT838" i="12"/>
  <c r="AT834" i="12"/>
  <c r="AS834" i="12"/>
  <c r="AT839" i="12"/>
  <c r="AS839" i="12"/>
  <c r="AS835" i="12"/>
  <c r="AT835" i="12"/>
  <c r="AS836" i="12"/>
  <c r="AT836" i="12"/>
  <c r="AT828" i="12"/>
  <c r="AS828" i="12"/>
  <c r="AT805" i="12"/>
  <c r="AS805" i="12"/>
  <c r="AT815" i="12"/>
  <c r="AS815" i="12"/>
  <c r="AS830" i="12"/>
  <c r="AT830" i="12"/>
  <c r="AS819" i="12"/>
  <c r="AT819" i="12"/>
  <c r="AT823" i="12"/>
  <c r="AS823" i="12"/>
  <c r="AS809" i="12"/>
  <c r="AT809" i="12"/>
  <c r="AS807" i="12"/>
  <c r="AT807" i="12"/>
  <c r="AT821" i="12"/>
  <c r="AS821" i="12"/>
  <c r="AS77" i="12"/>
  <c r="AT77" i="12"/>
  <c r="AT816" i="12"/>
  <c r="AS816" i="12"/>
  <c r="AS810" i="12"/>
  <c r="AT810" i="12"/>
  <c r="AT796" i="12"/>
  <c r="AS796" i="12"/>
  <c r="AS792" i="12"/>
  <c r="AT792" i="12"/>
  <c r="AS802" i="12"/>
  <c r="AT802" i="12"/>
  <c r="AS793" i="12"/>
  <c r="AT793" i="12"/>
  <c r="AT795" i="12"/>
  <c r="AS795" i="12"/>
  <c r="AT797" i="12"/>
  <c r="AS797" i="12"/>
  <c r="AT786" i="12"/>
  <c r="AS786" i="12"/>
  <c r="AS779" i="12"/>
  <c r="AT779" i="12"/>
  <c r="AS777" i="12"/>
  <c r="AT777" i="12"/>
  <c r="AS788" i="12"/>
  <c r="AT788" i="12"/>
  <c r="AS801" i="12"/>
  <c r="AT801" i="12"/>
  <c r="AS800" i="12"/>
  <c r="AT800" i="12"/>
  <c r="AS790" i="12"/>
  <c r="AT790" i="12"/>
  <c r="AS783" i="12"/>
  <c r="AT783" i="12"/>
  <c r="AT768" i="12"/>
  <c r="AS768" i="12"/>
  <c r="AS766" i="12"/>
  <c r="AT766" i="12"/>
  <c r="AS723" i="12"/>
  <c r="AT723" i="12"/>
  <c r="AS762" i="12"/>
  <c r="AT762" i="12"/>
  <c r="AT731" i="12"/>
  <c r="AS731" i="12"/>
  <c r="AS410" i="12"/>
  <c r="AT410" i="12"/>
  <c r="AS761" i="12"/>
  <c r="AT761" i="12"/>
  <c r="AS749" i="12"/>
  <c r="AT749" i="12"/>
  <c r="AT705" i="12"/>
  <c r="AS705" i="12"/>
  <c r="AS752" i="12"/>
  <c r="AT752" i="12"/>
  <c r="AT713" i="12"/>
  <c r="AS713" i="12"/>
  <c r="AS758" i="12"/>
  <c r="AT758" i="12"/>
  <c r="AT745" i="12"/>
  <c r="AS745" i="12"/>
  <c r="AS739" i="12"/>
  <c r="AT739" i="12"/>
  <c r="AS711" i="12"/>
  <c r="AT711" i="12"/>
  <c r="AS484" i="12"/>
  <c r="AT484" i="12"/>
  <c r="AT726" i="12"/>
  <c r="AS726" i="12"/>
  <c r="AS732" i="12"/>
  <c r="AT732" i="12"/>
  <c r="AT720" i="12"/>
  <c r="AS720" i="12"/>
  <c r="AS733" i="12"/>
  <c r="AT733" i="12"/>
  <c r="AS729" i="12"/>
  <c r="AT729" i="12"/>
  <c r="AT722" i="12"/>
  <c r="AS722" i="12"/>
  <c r="AS699" i="12"/>
  <c r="AT699" i="12"/>
  <c r="AS710" i="12"/>
  <c r="AT710" i="12"/>
  <c r="AS717" i="12"/>
  <c r="AT717" i="12"/>
  <c r="AT706" i="12"/>
  <c r="AS706" i="12"/>
  <c r="AS716" i="12"/>
  <c r="AT716" i="12"/>
  <c r="AS709" i="12"/>
  <c r="AT709" i="12"/>
  <c r="AS759" i="12"/>
  <c r="AT759" i="12"/>
  <c r="AS707" i="12"/>
  <c r="AT707" i="12"/>
  <c r="AT756" i="12"/>
  <c r="AS756" i="12"/>
  <c r="AS107" i="12"/>
  <c r="AT107" i="12"/>
  <c r="AS695" i="12"/>
  <c r="AT695" i="12"/>
  <c r="AS747" i="12"/>
  <c r="AT747" i="12"/>
  <c r="AT678" i="12"/>
  <c r="AS678" i="12"/>
  <c r="AT693" i="12"/>
  <c r="AS693" i="12"/>
  <c r="AS676" i="12"/>
  <c r="AT676" i="12"/>
  <c r="AS688" i="12"/>
  <c r="AT688" i="12"/>
  <c r="AT686" i="12"/>
  <c r="AS686" i="12"/>
  <c r="AT677" i="12"/>
  <c r="AS677" i="12"/>
  <c r="AT665" i="12"/>
  <c r="AS665" i="12"/>
  <c r="AS684" i="12"/>
  <c r="AT684" i="12"/>
  <c r="AS682" i="12"/>
  <c r="AT682" i="12"/>
  <c r="AS667" i="12"/>
  <c r="AT667" i="12"/>
  <c r="AS690" i="12"/>
  <c r="AT690" i="12"/>
  <c r="AS673" i="12"/>
  <c r="AT673" i="12"/>
  <c r="AT666" i="12"/>
  <c r="AS666" i="12"/>
  <c r="AS681" i="12"/>
  <c r="AT681" i="12"/>
  <c r="AS679" i="12"/>
  <c r="AT679" i="12"/>
  <c r="AS659" i="12"/>
  <c r="AT659" i="12"/>
  <c r="AT661" i="12"/>
  <c r="AS661" i="12"/>
  <c r="AS660" i="12"/>
  <c r="AT660" i="12"/>
  <c r="AS653" i="12"/>
  <c r="AT653" i="12"/>
  <c r="AS624" i="12"/>
  <c r="AT624" i="12"/>
  <c r="AS611" i="12"/>
  <c r="AT611" i="12"/>
  <c r="AT625" i="12"/>
  <c r="AS625" i="12"/>
  <c r="AS648" i="12"/>
  <c r="AT648" i="12"/>
  <c r="AS63" i="12"/>
  <c r="AT63" i="12"/>
  <c r="AT645" i="12"/>
  <c r="AS645" i="12"/>
  <c r="AT642" i="12"/>
  <c r="AS642" i="12"/>
  <c r="AS641" i="12"/>
  <c r="AT641" i="12"/>
  <c r="AS639" i="12"/>
  <c r="AT639" i="12"/>
  <c r="AT636" i="12"/>
  <c r="AS636" i="12"/>
  <c r="AT634" i="12"/>
  <c r="AS634" i="12"/>
  <c r="AS643" i="12"/>
  <c r="AT643" i="12"/>
  <c r="AS654" i="12"/>
  <c r="AT654" i="12"/>
  <c r="AT622" i="12"/>
  <c r="AS622" i="12"/>
  <c r="AT647" i="12"/>
  <c r="AS647" i="12"/>
  <c r="AS612" i="12"/>
  <c r="AT612" i="12"/>
  <c r="AS616" i="12"/>
  <c r="AT616" i="12"/>
  <c r="AS609" i="12"/>
  <c r="AT609" i="12"/>
  <c r="AT610" i="12"/>
  <c r="AS610" i="12"/>
  <c r="AS618" i="12"/>
  <c r="AT618" i="12"/>
  <c r="AS628" i="12"/>
  <c r="AT628" i="12"/>
  <c r="AS629" i="12"/>
  <c r="AT629" i="12"/>
  <c r="AT342" i="12"/>
  <c r="AS342" i="12"/>
  <c r="AS604" i="12"/>
  <c r="AT604" i="12"/>
  <c r="AS599" i="12"/>
  <c r="AT599" i="12"/>
  <c r="AT595" i="12"/>
  <c r="AS595" i="12"/>
  <c r="AS593" i="12"/>
  <c r="AT593" i="12"/>
  <c r="AS594" i="12"/>
  <c r="AT594" i="12"/>
  <c r="AS591" i="12"/>
  <c r="AT591" i="12"/>
  <c r="AS607" i="12"/>
  <c r="AT607" i="12"/>
  <c r="AS582" i="12"/>
  <c r="AT582" i="12"/>
  <c r="AS581" i="12"/>
  <c r="AT581" i="12"/>
  <c r="AS585" i="12"/>
  <c r="AT585" i="12"/>
  <c r="AS586" i="12"/>
  <c r="AT586" i="12"/>
  <c r="AS572" i="12"/>
  <c r="AT572" i="12"/>
  <c r="AS560" i="12"/>
  <c r="AT560" i="12"/>
  <c r="AS566" i="12"/>
  <c r="AT566" i="12"/>
  <c r="AS565" i="12"/>
  <c r="AT565" i="12"/>
  <c r="AS570" i="12"/>
  <c r="AT570" i="12"/>
  <c r="AT556" i="12"/>
  <c r="AS556" i="12"/>
  <c r="AS558" i="12"/>
  <c r="AT558" i="12"/>
  <c r="AS567" i="12"/>
  <c r="AT567" i="12"/>
  <c r="AS573" i="12"/>
  <c r="AT573" i="12"/>
  <c r="AT564" i="12"/>
  <c r="AS564" i="12"/>
  <c r="AT551" i="12"/>
  <c r="AS551" i="12"/>
  <c r="AS563" i="12"/>
  <c r="AT563" i="12"/>
  <c r="AS569" i="12"/>
  <c r="AT569" i="12"/>
  <c r="AT550" i="12"/>
  <c r="AS550" i="12"/>
  <c r="AS549" i="12"/>
  <c r="AT549" i="12"/>
  <c r="AS540" i="12"/>
  <c r="AT540" i="12"/>
  <c r="AS544" i="12"/>
  <c r="AT544" i="12"/>
  <c r="AS504" i="12"/>
  <c r="AT504" i="12"/>
  <c r="AS804" i="12"/>
  <c r="AT804" i="12"/>
  <c r="AT519" i="12"/>
  <c r="AS519" i="12"/>
  <c r="AT531" i="12"/>
  <c r="AS531" i="12"/>
  <c r="AS490" i="12"/>
  <c r="AT490" i="12"/>
  <c r="AS543" i="12"/>
  <c r="AT543" i="12"/>
  <c r="AT517" i="12"/>
  <c r="AS517" i="12"/>
  <c r="AT511" i="12"/>
  <c r="AS511" i="12"/>
  <c r="AS506" i="12"/>
  <c r="AT506" i="12"/>
  <c r="AS498" i="12"/>
  <c r="AT498" i="12"/>
  <c r="AS536" i="12"/>
  <c r="AT536" i="12"/>
  <c r="AT503" i="12"/>
  <c r="AS503" i="12"/>
  <c r="AS501" i="12"/>
  <c r="AT501" i="12"/>
  <c r="AS496" i="12"/>
  <c r="AT496" i="12"/>
  <c r="AT489" i="12"/>
  <c r="AS489" i="12"/>
  <c r="AS494" i="12"/>
  <c r="AT494" i="12"/>
  <c r="AS528" i="12"/>
  <c r="AT528" i="12"/>
  <c r="AT505" i="12"/>
  <c r="AS505" i="12"/>
  <c r="AS493" i="12"/>
  <c r="AT493" i="12"/>
  <c r="AT523" i="12"/>
  <c r="AS523" i="12"/>
  <c r="AS516" i="12"/>
  <c r="AT516" i="12"/>
  <c r="AS514" i="12"/>
  <c r="AT514" i="12"/>
  <c r="AS500" i="12"/>
  <c r="AT500" i="12"/>
  <c r="AS486" i="12"/>
  <c r="AT486" i="12"/>
  <c r="AT478" i="12"/>
  <c r="AS478" i="12"/>
  <c r="AS463" i="12"/>
  <c r="AT463" i="12"/>
  <c r="AS474" i="12"/>
  <c r="AT474" i="12"/>
  <c r="AS461" i="12"/>
  <c r="AT461" i="12"/>
  <c r="AS481" i="12"/>
  <c r="AT481" i="12"/>
  <c r="AS465" i="12"/>
  <c r="AT465" i="12"/>
  <c r="AT462" i="12"/>
  <c r="AS462" i="12"/>
  <c r="AS483" i="12"/>
  <c r="AT483" i="12"/>
  <c r="AS488" i="12"/>
  <c r="AT488" i="12"/>
  <c r="AS485" i="12"/>
  <c r="AT485" i="12"/>
  <c r="AT457" i="12"/>
  <c r="AS457" i="12"/>
  <c r="AS454" i="12"/>
  <c r="AT454" i="12"/>
  <c r="AT467" i="12"/>
  <c r="AS467" i="12"/>
  <c r="AS444" i="12"/>
  <c r="AT444" i="12"/>
  <c r="AS443" i="12"/>
  <c r="AT443" i="12"/>
  <c r="AS445" i="12"/>
  <c r="AT445" i="12"/>
  <c r="AS440" i="12"/>
  <c r="AT440" i="12"/>
  <c r="AS436" i="12"/>
  <c r="AT436" i="12"/>
  <c r="AS450" i="12"/>
  <c r="AT450" i="12"/>
  <c r="AS437" i="12"/>
  <c r="AT437" i="12"/>
  <c r="AT431" i="12"/>
  <c r="AS431" i="12"/>
  <c r="AS427" i="12"/>
  <c r="AT427" i="12"/>
  <c r="AT435" i="12"/>
  <c r="AS435" i="12"/>
  <c r="AS430" i="12"/>
  <c r="AT430" i="12"/>
  <c r="AS721" i="12"/>
  <c r="AT721" i="12"/>
  <c r="AS423" i="12"/>
  <c r="AT423" i="12"/>
  <c r="AT418" i="12"/>
  <c r="AS418" i="12"/>
  <c r="AS422" i="12"/>
  <c r="AT422" i="12"/>
  <c r="AS412" i="12"/>
  <c r="AT412" i="12"/>
  <c r="AS421" i="12"/>
  <c r="AT421" i="12"/>
  <c r="AT406" i="12"/>
  <c r="AS406" i="12"/>
  <c r="AS400" i="12"/>
  <c r="AT400" i="12"/>
  <c r="AT402" i="12"/>
  <c r="AS402" i="12"/>
  <c r="AS577" i="12"/>
  <c r="AT577" i="12"/>
  <c r="AS417" i="12"/>
  <c r="AT417" i="12"/>
  <c r="AS398" i="12"/>
  <c r="AT398" i="12"/>
  <c r="AS424" i="12"/>
  <c r="AT424" i="12"/>
  <c r="AT403" i="12"/>
  <c r="AS403" i="12"/>
  <c r="AT392" i="12"/>
  <c r="AS392" i="12"/>
  <c r="AT356" i="12"/>
  <c r="AS356" i="12"/>
  <c r="AT390" i="12"/>
  <c r="AS390" i="12"/>
  <c r="AS384" i="12"/>
  <c r="AT384" i="12"/>
  <c r="AT358" i="12"/>
  <c r="AS358" i="12"/>
  <c r="AS381" i="12"/>
  <c r="AT381" i="12"/>
  <c r="AT380" i="12"/>
  <c r="AS380" i="12"/>
  <c r="AS378" i="12"/>
  <c r="AT378" i="12"/>
  <c r="AS364" i="12"/>
  <c r="AT364" i="12"/>
  <c r="AS375" i="12"/>
  <c r="AT375" i="12"/>
  <c r="AT385" i="12"/>
  <c r="AS385" i="12"/>
  <c r="AS387" i="12"/>
  <c r="AT387" i="12"/>
  <c r="AT366" i="12"/>
  <c r="AS366" i="12"/>
  <c r="AS376" i="12"/>
  <c r="AT376" i="12"/>
  <c r="AT371" i="12"/>
  <c r="AS371" i="12"/>
  <c r="AT360" i="12"/>
  <c r="AS360" i="12"/>
  <c r="AT396" i="12"/>
  <c r="AS396" i="12"/>
  <c r="AT393" i="12"/>
  <c r="AS393" i="12"/>
  <c r="AS369" i="12"/>
  <c r="AT369" i="12"/>
  <c r="AT377" i="12"/>
  <c r="AS377" i="12"/>
  <c r="AS354" i="12"/>
  <c r="AT354" i="12"/>
  <c r="AT334" i="12"/>
  <c r="AS334" i="12"/>
  <c r="AS346" i="12"/>
  <c r="AT346" i="12"/>
  <c r="AT331" i="12"/>
  <c r="AS331" i="12"/>
  <c r="AS336" i="12"/>
  <c r="AT336" i="12"/>
  <c r="AT350" i="12"/>
  <c r="AS350" i="12"/>
  <c r="AS328" i="12"/>
  <c r="AT328" i="12"/>
  <c r="AT337" i="12"/>
  <c r="AS337" i="12"/>
  <c r="AS327" i="12"/>
  <c r="AT327" i="12"/>
  <c r="AT345" i="12"/>
  <c r="AS345" i="12"/>
  <c r="AS339" i="12"/>
  <c r="AT339" i="12"/>
  <c r="AT329" i="12"/>
  <c r="AS329" i="12"/>
  <c r="AS320" i="12"/>
  <c r="AT320" i="12"/>
  <c r="AS291" i="12"/>
  <c r="AT291" i="12"/>
  <c r="AT283" i="12"/>
  <c r="AS283" i="12"/>
  <c r="AS301" i="12"/>
  <c r="AT301" i="12"/>
  <c r="AT304" i="12"/>
  <c r="AS304" i="12"/>
  <c r="AS305" i="12"/>
  <c r="AT305" i="12"/>
  <c r="AT317" i="12"/>
  <c r="AS317" i="12"/>
  <c r="AT326" i="12"/>
  <c r="AS326" i="12"/>
  <c r="AT307" i="12"/>
  <c r="AS307" i="12"/>
  <c r="AS297" i="12"/>
  <c r="AT297" i="12"/>
  <c r="AT296" i="12"/>
  <c r="AS296" i="12"/>
  <c r="AT294" i="12"/>
  <c r="AS294" i="12"/>
  <c r="AS288" i="12"/>
  <c r="AT288" i="12"/>
  <c r="AT286" i="12"/>
  <c r="AS286" i="12"/>
  <c r="AT134" i="12"/>
  <c r="AS134" i="12"/>
  <c r="AT311" i="12"/>
  <c r="AS311" i="12"/>
  <c r="AS319" i="12"/>
  <c r="AT319" i="12"/>
  <c r="AT292" i="12"/>
  <c r="AS292" i="12"/>
  <c r="AS285" i="12"/>
  <c r="AT285" i="12"/>
  <c r="AT310" i="12"/>
  <c r="AS310" i="12"/>
  <c r="AS309" i="12"/>
  <c r="AT309" i="12"/>
  <c r="AT279" i="12"/>
  <c r="AS279" i="12"/>
  <c r="AS278" i="12"/>
  <c r="AT278" i="12"/>
  <c r="AT277" i="12"/>
  <c r="AS277" i="12"/>
  <c r="AS265" i="12"/>
  <c r="AT265" i="12"/>
  <c r="AT274" i="12"/>
  <c r="AS274" i="12"/>
  <c r="AT252" i="12"/>
  <c r="AS252" i="12"/>
  <c r="AT266" i="12"/>
  <c r="AS266" i="12"/>
  <c r="AT253" i="12"/>
  <c r="AS253" i="12"/>
  <c r="AS261" i="12"/>
  <c r="AT261" i="12"/>
  <c r="AT260" i="12"/>
  <c r="AS260" i="12"/>
  <c r="AT259" i="12"/>
  <c r="AS259" i="12"/>
  <c r="AT250" i="12"/>
  <c r="AS250" i="12"/>
  <c r="AT257" i="12"/>
  <c r="AS257" i="12"/>
  <c r="AT255" i="12"/>
  <c r="AS255" i="12"/>
  <c r="AS251" i="12"/>
  <c r="AT251" i="12"/>
  <c r="AT270" i="12"/>
  <c r="AS270" i="12"/>
  <c r="AT256" i="12"/>
  <c r="AS256" i="12"/>
  <c r="AT248" i="12"/>
  <c r="AS248" i="12"/>
  <c r="AS235" i="12"/>
  <c r="AT235" i="12"/>
  <c r="AT240" i="12"/>
  <c r="AS240" i="12"/>
  <c r="AT236" i="12"/>
  <c r="AS236" i="12"/>
  <c r="AS632" i="12"/>
  <c r="AT632" i="12"/>
  <c r="AT224" i="12"/>
  <c r="AS224" i="12"/>
  <c r="AT813" i="12"/>
  <c r="AS813" i="12"/>
  <c r="AT217" i="12"/>
  <c r="AS217" i="12"/>
  <c r="AT220" i="12"/>
  <c r="AS220" i="12"/>
  <c r="AT889" i="12"/>
  <c r="AS889" i="12"/>
  <c r="AS231" i="12"/>
  <c r="AT231" i="12"/>
  <c r="AS187" i="12"/>
  <c r="AT187" i="12"/>
  <c r="AT208" i="12"/>
  <c r="AS208" i="12"/>
  <c r="AT207" i="12"/>
  <c r="AS207" i="12"/>
  <c r="AS198" i="12"/>
  <c r="AT198" i="12"/>
  <c r="AT190" i="12"/>
  <c r="AS190" i="12"/>
  <c r="AT343" i="12"/>
  <c r="AS343" i="12"/>
  <c r="AT189" i="12"/>
  <c r="AS189" i="12"/>
  <c r="AS206" i="12"/>
  <c r="AT206" i="12"/>
  <c r="AS213" i="12"/>
  <c r="AT213" i="12"/>
  <c r="AS151" i="12"/>
  <c r="AT151" i="12"/>
  <c r="AS300" i="12"/>
  <c r="AT300" i="12"/>
  <c r="AS176" i="12"/>
  <c r="AT176" i="12"/>
  <c r="AT185" i="12"/>
  <c r="AS185" i="12"/>
  <c r="AS184" i="12"/>
  <c r="AT184" i="12"/>
  <c r="AS211" i="12"/>
  <c r="AT211" i="12"/>
  <c r="AS182" i="12"/>
  <c r="AT182" i="12"/>
  <c r="AS178" i="12"/>
  <c r="AT178" i="12"/>
  <c r="AT171" i="12"/>
  <c r="AS171" i="12"/>
  <c r="AS215" i="12"/>
  <c r="AT215" i="12"/>
  <c r="AS216" i="12"/>
  <c r="AT216" i="12"/>
  <c r="AT202" i="12"/>
  <c r="AS202" i="12"/>
  <c r="AS165" i="12"/>
  <c r="AT165" i="12"/>
  <c r="AS146" i="12"/>
  <c r="AT146" i="12"/>
  <c r="AS169" i="12"/>
  <c r="AT169" i="12"/>
  <c r="AT192" i="12"/>
  <c r="AS192" i="12"/>
  <c r="AT167" i="12"/>
  <c r="AS167" i="12"/>
  <c r="AS139" i="12"/>
  <c r="AT139" i="12"/>
  <c r="AT191" i="12"/>
  <c r="AS191" i="12"/>
  <c r="AT158" i="12"/>
  <c r="AS158" i="12"/>
  <c r="AT157" i="12"/>
  <c r="AS157" i="12"/>
  <c r="AS147" i="12"/>
  <c r="AT147" i="12"/>
  <c r="AS143" i="12"/>
  <c r="AT143" i="12"/>
  <c r="AT142" i="12"/>
  <c r="AS142" i="12"/>
  <c r="AT199" i="12"/>
  <c r="AS199" i="12"/>
  <c r="AT177" i="12"/>
  <c r="AS177" i="12"/>
  <c r="AT194" i="12"/>
  <c r="AS194" i="12"/>
  <c r="AT803" i="12"/>
  <c r="AS803" i="12"/>
  <c r="AS210" i="12"/>
  <c r="AT210" i="12"/>
  <c r="AT168" i="12"/>
  <c r="AS168" i="12"/>
  <c r="AT108" i="12"/>
  <c r="AS108" i="12"/>
  <c r="AS99" i="12"/>
  <c r="AT99" i="12"/>
  <c r="AS130" i="12"/>
  <c r="AT130" i="12"/>
  <c r="AT127" i="12"/>
  <c r="AS127" i="12"/>
  <c r="AT94" i="12"/>
  <c r="AS94" i="12"/>
  <c r="AT81" i="12"/>
  <c r="AS81" i="12"/>
  <c r="AS123" i="12"/>
  <c r="AT123" i="12"/>
  <c r="AS129" i="12"/>
  <c r="AT129" i="12"/>
  <c r="AT135" i="12"/>
  <c r="AS135" i="12"/>
  <c r="AT124" i="12"/>
  <c r="AS124" i="12"/>
  <c r="AT118" i="12"/>
  <c r="AS118" i="12"/>
  <c r="AS112" i="12"/>
  <c r="AT112" i="12"/>
  <c r="AT97" i="12"/>
  <c r="AS97" i="12"/>
  <c r="AS90" i="12"/>
  <c r="AT90" i="12"/>
  <c r="AS96" i="12"/>
  <c r="AT96" i="12"/>
  <c r="AT117" i="12"/>
  <c r="AS117" i="12"/>
  <c r="AT116" i="12"/>
  <c r="AS116" i="12"/>
  <c r="AS121" i="12"/>
  <c r="AT121" i="12"/>
  <c r="AT137" i="12"/>
  <c r="AS137" i="12"/>
  <c r="AT100" i="12"/>
  <c r="AS100" i="12"/>
  <c r="AT109" i="12"/>
  <c r="AS109" i="12"/>
  <c r="AS83" i="12"/>
  <c r="AT83" i="12"/>
  <c r="AS79" i="12"/>
  <c r="AT79" i="12"/>
  <c r="AS80" i="12"/>
  <c r="AT80" i="12"/>
  <c r="AS46" i="12"/>
  <c r="AT46" i="12"/>
  <c r="AS75" i="12"/>
  <c r="AT75" i="12"/>
  <c r="AT763" i="12"/>
  <c r="AS763" i="12"/>
  <c r="AS36" i="12"/>
  <c r="AT36" i="12"/>
  <c r="AS71" i="12"/>
  <c r="AT71" i="12"/>
  <c r="AT69" i="12"/>
  <c r="AS69" i="12"/>
  <c r="AS49" i="12"/>
  <c r="AT49" i="12"/>
  <c r="AS66" i="12"/>
  <c r="AT66" i="12"/>
  <c r="AS14" i="12"/>
  <c r="AT14" i="12"/>
  <c r="AT74" i="12"/>
  <c r="AS74" i="12"/>
  <c r="AT9" i="12"/>
  <c r="AS9" i="12"/>
  <c r="AS62" i="12"/>
  <c r="AT62" i="12"/>
  <c r="AS57" i="12"/>
  <c r="AT57" i="12"/>
  <c r="AS54" i="12"/>
  <c r="AT54" i="12"/>
  <c r="AT20" i="12"/>
  <c r="AS20" i="12"/>
  <c r="AS48" i="12"/>
  <c r="AT48" i="12"/>
  <c r="AT12" i="12"/>
  <c r="AS12" i="12"/>
  <c r="AS50" i="12"/>
  <c r="AT50" i="12"/>
  <c r="AT85" i="12"/>
  <c r="AS85" i="12"/>
  <c r="AS86" i="12"/>
  <c r="AT86" i="12"/>
  <c r="AS87" i="12"/>
  <c r="AT87" i="12"/>
  <c r="AS25" i="12"/>
  <c r="AT25" i="12"/>
  <c r="AT10" i="12"/>
  <c r="AS10" i="12"/>
  <c r="AT530" i="12"/>
  <c r="AS530" i="12"/>
  <c r="AT44" i="12"/>
  <c r="AS44" i="12"/>
  <c r="AS41" i="12"/>
  <c r="AT41" i="12"/>
  <c r="AT65" i="12"/>
  <c r="AS65" i="12"/>
  <c r="AT40" i="12"/>
  <c r="AS40" i="12"/>
  <c r="AT89" i="12"/>
  <c r="AS89" i="12"/>
  <c r="AS39" i="12"/>
  <c r="AT39" i="12"/>
  <c r="AS7" i="12"/>
  <c r="AT7" i="12"/>
  <c r="AT28" i="12"/>
  <c r="AS28" i="12"/>
  <c r="AS76" i="12"/>
  <c r="AT76" i="12"/>
  <c r="AT17" i="12"/>
  <c r="AS17" i="12"/>
  <c r="AS13" i="12"/>
  <c r="AT13" i="12"/>
  <c r="AS15" i="12"/>
  <c r="AT15" i="12"/>
  <c r="AT413" i="12"/>
  <c r="AS413" i="12"/>
  <c r="AT864" i="12"/>
  <c r="AS864" i="12"/>
  <c r="AS799" i="12"/>
  <c r="AT799" i="12"/>
  <c r="AS672" i="12"/>
  <c r="AT672" i="12"/>
  <c r="AT596" i="12"/>
  <c r="AS596" i="12"/>
  <c r="AS507" i="12"/>
  <c r="AT507" i="12"/>
  <c r="AS299" i="12"/>
  <c r="AT299" i="12"/>
  <c r="AT204" i="12"/>
  <c r="AS204" i="12"/>
  <c r="AT740" i="12"/>
  <c r="AS740" i="12"/>
  <c r="AS8" i="12"/>
  <c r="AT8" i="12"/>
  <c r="AS526" i="12"/>
  <c r="AT526" i="12"/>
  <c r="AS892" i="12"/>
  <c r="AT892" i="12"/>
  <c r="AS890" i="12"/>
  <c r="AT890" i="12"/>
  <c r="AS886" i="12"/>
  <c r="AT886" i="12"/>
  <c r="AS873" i="12"/>
  <c r="AT873" i="12"/>
  <c r="AS866" i="12"/>
  <c r="AT866" i="12"/>
  <c r="AS879" i="12"/>
  <c r="AT879" i="12"/>
  <c r="AT861" i="12"/>
  <c r="AS861" i="12"/>
  <c r="AT863" i="12"/>
  <c r="AS863" i="12"/>
  <c r="AT884" i="12"/>
  <c r="AS884" i="12"/>
  <c r="AS856" i="12"/>
  <c r="AT856" i="12"/>
  <c r="AT860" i="12"/>
  <c r="AS860" i="12"/>
  <c r="AS841" i="12"/>
  <c r="AT841" i="12"/>
  <c r="AS853" i="12"/>
  <c r="AT853" i="12"/>
  <c r="AS876" i="12"/>
  <c r="AT876" i="12"/>
  <c r="AT872" i="12"/>
  <c r="AS872" i="12"/>
  <c r="AT855" i="12"/>
  <c r="AS855" i="12"/>
  <c r="AS851" i="12"/>
  <c r="AT851" i="12"/>
  <c r="AS848" i="12"/>
  <c r="AT848" i="12"/>
  <c r="AS875" i="12"/>
  <c r="AT875" i="12"/>
  <c r="AS847" i="12"/>
  <c r="AT847" i="12"/>
  <c r="AT843" i="12"/>
  <c r="AS843" i="12"/>
  <c r="AS865" i="12"/>
  <c r="AT865" i="12"/>
  <c r="AS353" i="12"/>
  <c r="AT353" i="12"/>
  <c r="AS869" i="12"/>
  <c r="AT869" i="12"/>
  <c r="AS837" i="12"/>
  <c r="AT837" i="12"/>
  <c r="AS831" i="12"/>
  <c r="AT831" i="12"/>
  <c r="AS840" i="12"/>
  <c r="AT840" i="12"/>
  <c r="AS546" i="12"/>
  <c r="AT546" i="12"/>
  <c r="AS826" i="12"/>
  <c r="AT826" i="12"/>
  <c r="AS820" i="12"/>
  <c r="AT820" i="12"/>
  <c r="AS812" i="12"/>
  <c r="AT812" i="12"/>
  <c r="AS822" i="12"/>
  <c r="AT822" i="12"/>
  <c r="AS829" i="12"/>
  <c r="AT829" i="12"/>
  <c r="AS811" i="12"/>
  <c r="AT811" i="12"/>
  <c r="AT808" i="12"/>
  <c r="AS808" i="12"/>
  <c r="AS806" i="12"/>
  <c r="AT806" i="12"/>
  <c r="AS818" i="12"/>
  <c r="AT818" i="12"/>
  <c r="AS817" i="12"/>
  <c r="AT817" i="12"/>
  <c r="AS814" i="12"/>
  <c r="AT814" i="12"/>
  <c r="AS824" i="12"/>
  <c r="AT824" i="12"/>
  <c r="AS787" i="12"/>
  <c r="AT787" i="12"/>
  <c r="AS789" i="12"/>
  <c r="AT789" i="12"/>
  <c r="AT765" i="12"/>
  <c r="AS765" i="12"/>
  <c r="AS784" i="12"/>
  <c r="AT784" i="12"/>
  <c r="AS781" i="12"/>
  <c r="AT781" i="12"/>
  <c r="AS782" i="12"/>
  <c r="AT782" i="12"/>
  <c r="AS794" i="12"/>
  <c r="AT794" i="12"/>
  <c r="AT775" i="12"/>
  <c r="AS775" i="12"/>
  <c r="AS776" i="12"/>
  <c r="AT776" i="12"/>
  <c r="AT785" i="12"/>
  <c r="AS785" i="12"/>
  <c r="AS764" i="12"/>
  <c r="AT764" i="12"/>
  <c r="AS769" i="12"/>
  <c r="AT769" i="12"/>
  <c r="AS767" i="12"/>
  <c r="AT767" i="12"/>
  <c r="AS53" i="12"/>
  <c r="AT53" i="12"/>
  <c r="AS772" i="12"/>
  <c r="AT772" i="12"/>
  <c r="AT791" i="12"/>
  <c r="AS791" i="12"/>
  <c r="AS730" i="12"/>
  <c r="AT730" i="12"/>
  <c r="AT750" i="12"/>
  <c r="AS750" i="12"/>
  <c r="AT748" i="12"/>
  <c r="AS748" i="12"/>
  <c r="AS760" i="12"/>
  <c r="AT760" i="12"/>
  <c r="AT704" i="12"/>
  <c r="AS704" i="12"/>
  <c r="AT751" i="12"/>
  <c r="AS751" i="12"/>
  <c r="AS702" i="12"/>
  <c r="AT702" i="12"/>
  <c r="AS754" i="12"/>
  <c r="AT754" i="12"/>
  <c r="AS728" i="12"/>
  <c r="AT728" i="12"/>
  <c r="AS742" i="12"/>
  <c r="AT742" i="12"/>
  <c r="AT738" i="12"/>
  <c r="AS738" i="12"/>
  <c r="AS757" i="12"/>
  <c r="AT757" i="12"/>
  <c r="AS701" i="12"/>
  <c r="AT701" i="12"/>
  <c r="AS734" i="12"/>
  <c r="AT734" i="12"/>
  <c r="AT743" i="12"/>
  <c r="AS743" i="12"/>
  <c r="AS708" i="12"/>
  <c r="AT708" i="12"/>
  <c r="AT735" i="12"/>
  <c r="AS735" i="12"/>
  <c r="AT724" i="12"/>
  <c r="AS724" i="12"/>
  <c r="AS719" i="12"/>
  <c r="AT719" i="12"/>
  <c r="AT736" i="12"/>
  <c r="AS736" i="12"/>
  <c r="AT725" i="12"/>
  <c r="AS725" i="12"/>
  <c r="AS133" i="12"/>
  <c r="AT133" i="12"/>
  <c r="AT714" i="12"/>
  <c r="AS714" i="12"/>
  <c r="AS703" i="12"/>
  <c r="AT703" i="12"/>
  <c r="AS741" i="12"/>
  <c r="AT741" i="12"/>
  <c r="AS727" i="12"/>
  <c r="AT727" i="12"/>
  <c r="AT698" i="12"/>
  <c r="AS698" i="12"/>
  <c r="AS697" i="12"/>
  <c r="AT697" i="12"/>
  <c r="AS700" i="12"/>
  <c r="AT700" i="12"/>
  <c r="AS737" i="12"/>
  <c r="AT737" i="12"/>
  <c r="AT664" i="12"/>
  <c r="AS664" i="12"/>
  <c r="AS689" i="12"/>
  <c r="AT689" i="12"/>
  <c r="AT668" i="12"/>
  <c r="AS668" i="12"/>
  <c r="AS687" i="12"/>
  <c r="AT687" i="12"/>
  <c r="AS685" i="12"/>
  <c r="AT685" i="12"/>
  <c r="AS680" i="12"/>
  <c r="AT680" i="12"/>
  <c r="AS675" i="12"/>
  <c r="AT675" i="12"/>
  <c r="AS670" i="12"/>
  <c r="AT670" i="12"/>
  <c r="AS691" i="12"/>
  <c r="AT691" i="12"/>
  <c r="AT683" i="12"/>
  <c r="AS683" i="12"/>
  <c r="AS674" i="12"/>
  <c r="AT674" i="12"/>
  <c r="AS671" i="12"/>
  <c r="AT671" i="12"/>
  <c r="AT588" i="12"/>
  <c r="AS588" i="12"/>
  <c r="AT692" i="12"/>
  <c r="AS692" i="12"/>
  <c r="AS226" i="12"/>
  <c r="AT226" i="12"/>
  <c r="AS452" i="12"/>
  <c r="AT452" i="12"/>
  <c r="AT663" i="12"/>
  <c r="AS663" i="12"/>
  <c r="AT617" i="12"/>
  <c r="AS617" i="12"/>
  <c r="AS651" i="12"/>
  <c r="AT651" i="12"/>
  <c r="AS650" i="12"/>
  <c r="AT650" i="12"/>
  <c r="AS631" i="12"/>
  <c r="AT631" i="12"/>
  <c r="AT623" i="12"/>
  <c r="AS623" i="12"/>
  <c r="AS621" i="12"/>
  <c r="AT621" i="12"/>
  <c r="AS466" i="12"/>
  <c r="AT466" i="12"/>
  <c r="AS644" i="12"/>
  <c r="AT644" i="12"/>
  <c r="AS656" i="12"/>
  <c r="AT656" i="12"/>
  <c r="AS640" i="12"/>
  <c r="AT640" i="12"/>
  <c r="AT627" i="12"/>
  <c r="AS627" i="12"/>
  <c r="AS635" i="12"/>
  <c r="AT635" i="12"/>
  <c r="AS638" i="12"/>
  <c r="AT638" i="12"/>
  <c r="AS655" i="12"/>
  <c r="AT655" i="12"/>
  <c r="AT633" i="12"/>
  <c r="AS633" i="12"/>
  <c r="AS620" i="12"/>
  <c r="AT620" i="12"/>
  <c r="AT619" i="12"/>
  <c r="AS619" i="12"/>
  <c r="AS646" i="12"/>
  <c r="AT646" i="12"/>
  <c r="AS637" i="12"/>
  <c r="AT637" i="12"/>
  <c r="AS613" i="12"/>
  <c r="AT613" i="12"/>
  <c r="AS615" i="12"/>
  <c r="AT615" i="12"/>
  <c r="AS626" i="12"/>
  <c r="AT626" i="12"/>
  <c r="AS658" i="12"/>
  <c r="AT658" i="12"/>
  <c r="AS614" i="12"/>
  <c r="AT614" i="12"/>
  <c r="AS606" i="12"/>
  <c r="AT606" i="12"/>
  <c r="AS589" i="12"/>
  <c r="AT589" i="12"/>
  <c r="AT602" i="12"/>
  <c r="AS602" i="12"/>
  <c r="AS603" i="12"/>
  <c r="AT603" i="12"/>
  <c r="AS597" i="12"/>
  <c r="AT597" i="12"/>
  <c r="AS598" i="12"/>
  <c r="AT598" i="12"/>
  <c r="AT600" i="12"/>
  <c r="AS600" i="12"/>
  <c r="AT592" i="12"/>
  <c r="AS592" i="12"/>
  <c r="AS605" i="12"/>
  <c r="AT605" i="12"/>
  <c r="AS580" i="12"/>
  <c r="AT580" i="12"/>
  <c r="AT584" i="12"/>
  <c r="AS584" i="12"/>
  <c r="AS583" i="12"/>
  <c r="AT583" i="12"/>
  <c r="AS575" i="12"/>
  <c r="AT575" i="12"/>
  <c r="AS579" i="12"/>
  <c r="AT579" i="12"/>
  <c r="AT555" i="12"/>
  <c r="AS555" i="12"/>
  <c r="AS568" i="12"/>
  <c r="AT568" i="12"/>
  <c r="AS557" i="12"/>
  <c r="AT557" i="12"/>
  <c r="AT587" i="12"/>
  <c r="AS587" i="12"/>
  <c r="AT576" i="12"/>
  <c r="AS576" i="12"/>
  <c r="AS578" i="12"/>
  <c r="AT578" i="12"/>
  <c r="AT552" i="12"/>
  <c r="AS552" i="12"/>
  <c r="AS571" i="12"/>
  <c r="AT571" i="12"/>
  <c r="AS562" i="12"/>
  <c r="AT562" i="12"/>
  <c r="AS561" i="12"/>
  <c r="AT561" i="12"/>
  <c r="AS554" i="12"/>
  <c r="AT554" i="12"/>
  <c r="AS553" i="12"/>
  <c r="AT553" i="12"/>
  <c r="AS545" i="12"/>
  <c r="AT545" i="12"/>
  <c r="AS535" i="12"/>
  <c r="AT535" i="12"/>
  <c r="AS532" i="12"/>
  <c r="AT532" i="12"/>
  <c r="AS529" i="12"/>
  <c r="AT529" i="12"/>
  <c r="AT499" i="12"/>
  <c r="AS499" i="12"/>
  <c r="AS521" i="12"/>
  <c r="AT521" i="12"/>
  <c r="AS542" i="12"/>
  <c r="AT542" i="12"/>
  <c r="AS533" i="12"/>
  <c r="AT533" i="12"/>
  <c r="AT502" i="12"/>
  <c r="AS502" i="12"/>
  <c r="AS512" i="12"/>
  <c r="AT512" i="12"/>
  <c r="AS508" i="12"/>
  <c r="AT508" i="12"/>
  <c r="AS538" i="12"/>
  <c r="AT538" i="12"/>
  <c r="AS509" i="12"/>
  <c r="AT509" i="12"/>
  <c r="AS510" i="12"/>
  <c r="AT510" i="12"/>
  <c r="AS518" i="12"/>
  <c r="AT518" i="12"/>
  <c r="AS520" i="12"/>
  <c r="AT520" i="12"/>
  <c r="AS548" i="12"/>
  <c r="AT548" i="12"/>
  <c r="AT547" i="12"/>
  <c r="AS547" i="12"/>
  <c r="AS525" i="12"/>
  <c r="AT525" i="12"/>
  <c r="AT832" i="12"/>
  <c r="AS832" i="12"/>
  <c r="AS522" i="12"/>
  <c r="AT522" i="12"/>
  <c r="AS534" i="12"/>
  <c r="AT534" i="12"/>
  <c r="AS476" i="12"/>
  <c r="AT476" i="12"/>
  <c r="AT492" i="12"/>
  <c r="AS492" i="12"/>
  <c r="AT527" i="12"/>
  <c r="AS527" i="12"/>
  <c r="AS491" i="12"/>
  <c r="AT491" i="12"/>
  <c r="AS487" i="12"/>
  <c r="AT487" i="12"/>
  <c r="AS479" i="12"/>
  <c r="AT479" i="12"/>
  <c r="AS472" i="12"/>
  <c r="AT472" i="12"/>
  <c r="AS453" i="12"/>
  <c r="AT453" i="12"/>
  <c r="AS473" i="12"/>
  <c r="AT473" i="12"/>
  <c r="AT471" i="12"/>
  <c r="AS471" i="12"/>
  <c r="AS470" i="12"/>
  <c r="AT470" i="12"/>
  <c r="AS469" i="12"/>
  <c r="AT469" i="12"/>
  <c r="AT460" i="12"/>
  <c r="AS460" i="12"/>
  <c r="AS458" i="12"/>
  <c r="AT458" i="12"/>
  <c r="AS482" i="12"/>
  <c r="AT482" i="12"/>
  <c r="AT455" i="12"/>
  <c r="AS455" i="12"/>
  <c r="AT480" i="12"/>
  <c r="AS480" i="12"/>
  <c r="AS459" i="12"/>
  <c r="AT459" i="12"/>
  <c r="AS447" i="12"/>
  <c r="AT447" i="12"/>
  <c r="AT449" i="12"/>
  <c r="AS449" i="12"/>
  <c r="AT448" i="12"/>
  <c r="AS448" i="12"/>
  <c r="AS442" i="12"/>
  <c r="AT442" i="12"/>
  <c r="AS441" i="12"/>
  <c r="AT441" i="12"/>
  <c r="AT451" i="12"/>
  <c r="AS451" i="12"/>
  <c r="AT439" i="12"/>
  <c r="AS439" i="12"/>
  <c r="AS438" i="12"/>
  <c r="AT438" i="12"/>
  <c r="AS434" i="12"/>
  <c r="AT434" i="12"/>
  <c r="AT433" i="12"/>
  <c r="AS433" i="12"/>
  <c r="AT432" i="12"/>
  <c r="AS432" i="12"/>
  <c r="AT426" i="12"/>
  <c r="AS426" i="12"/>
  <c r="AS428" i="12"/>
  <c r="AT428" i="12"/>
  <c r="AT429" i="12"/>
  <c r="AS429" i="12"/>
  <c r="AS419" i="12"/>
  <c r="AT419" i="12"/>
  <c r="AT420" i="12"/>
  <c r="AS420" i="12"/>
  <c r="AS425" i="12"/>
  <c r="AT425" i="12"/>
  <c r="AS416" i="12"/>
  <c r="AT416" i="12"/>
  <c r="AS414" i="12"/>
  <c r="AT414" i="12"/>
  <c r="AS399" i="12"/>
  <c r="AT399" i="12"/>
  <c r="AS778" i="12"/>
  <c r="AT778" i="12"/>
  <c r="AS415" i="12"/>
  <c r="AT415" i="12"/>
  <c r="AS409" i="12"/>
  <c r="AT409" i="12"/>
  <c r="AS401" i="12"/>
  <c r="AT401" i="12"/>
  <c r="AT408" i="12"/>
  <c r="AS408" i="12"/>
  <c r="AT405" i="12"/>
  <c r="AS405" i="12"/>
  <c r="AT397" i="12"/>
  <c r="AS397" i="12"/>
  <c r="AS370" i="12"/>
  <c r="AT370" i="12"/>
  <c r="AS391" i="12"/>
  <c r="AT391" i="12"/>
  <c r="AT383" i="12"/>
  <c r="AS383" i="12"/>
  <c r="AS386" i="12"/>
  <c r="AT386" i="12"/>
  <c r="AS374" i="12"/>
  <c r="AT374" i="12"/>
  <c r="AS379" i="12"/>
  <c r="AT379" i="12"/>
  <c r="AS361" i="12"/>
  <c r="AT361" i="12"/>
  <c r="AT357" i="12"/>
  <c r="AS357" i="12"/>
  <c r="AT373" i="12"/>
  <c r="AS373" i="12"/>
  <c r="AT368" i="12"/>
  <c r="AS368" i="12"/>
  <c r="AS367" i="12"/>
  <c r="AT367" i="12"/>
  <c r="AT524" i="12"/>
  <c r="AS524" i="12"/>
  <c r="AT389" i="12"/>
  <c r="AS389" i="12"/>
  <c r="AS382" i="12"/>
  <c r="AT382" i="12"/>
  <c r="AT388" i="12"/>
  <c r="AS388" i="12"/>
  <c r="AT362" i="12"/>
  <c r="AS362" i="12"/>
  <c r="AT394" i="12"/>
  <c r="AS394" i="12"/>
  <c r="AS355" i="12"/>
  <c r="AT355" i="12"/>
  <c r="AT464" i="12"/>
  <c r="AS464" i="12"/>
  <c r="AT774" i="12"/>
  <c r="AS774" i="12"/>
  <c r="AT323" i="12"/>
  <c r="AS323" i="12"/>
  <c r="AT335" i="12"/>
  <c r="AS335" i="12"/>
  <c r="AT349" i="12"/>
  <c r="AS349" i="12"/>
  <c r="AT347" i="12"/>
  <c r="AS347" i="12"/>
  <c r="AS348" i="12"/>
  <c r="AT348" i="12"/>
  <c r="AT330" i="12"/>
  <c r="AS330" i="12"/>
  <c r="AT351" i="12"/>
  <c r="AS351" i="12"/>
  <c r="AS333" i="12"/>
  <c r="AT333" i="12"/>
  <c r="AT344" i="12"/>
  <c r="AS344" i="12"/>
  <c r="AT332" i="12"/>
  <c r="AS332" i="12"/>
  <c r="AT340" i="12"/>
  <c r="AS340" i="12"/>
  <c r="AT103" i="12"/>
  <c r="AS103" i="12"/>
  <c r="AS313" i="12"/>
  <c r="AT313" i="12"/>
  <c r="AT314" i="12"/>
  <c r="AS314" i="12"/>
  <c r="AS293" i="12"/>
  <c r="AT293" i="12"/>
  <c r="AT303" i="12"/>
  <c r="AS303" i="12"/>
  <c r="AS321" i="12"/>
  <c r="AT321" i="12"/>
  <c r="AT302" i="12"/>
  <c r="AS302" i="12"/>
  <c r="AS308" i="12"/>
  <c r="AT308" i="12"/>
  <c r="AT318" i="12"/>
  <c r="AS318" i="12"/>
  <c r="AS315" i="12"/>
  <c r="AT315" i="12"/>
  <c r="AT773" i="12"/>
  <c r="AS773" i="12"/>
  <c r="AS295" i="12"/>
  <c r="AT295" i="12"/>
  <c r="AT287" i="12"/>
  <c r="AS287" i="12"/>
  <c r="AS284" i="12"/>
  <c r="AT284" i="12"/>
  <c r="AT281" i="12"/>
  <c r="AS281" i="12"/>
  <c r="AS290" i="12"/>
  <c r="AT290" i="12"/>
  <c r="AT30" i="12"/>
  <c r="AS30" i="12"/>
  <c r="AS282" i="12"/>
  <c r="AT282" i="12"/>
  <c r="AS306" i="12"/>
  <c r="AT306" i="12"/>
  <c r="AS289" i="12"/>
  <c r="AT289" i="12"/>
  <c r="AT888" i="12"/>
  <c r="AS888" i="12"/>
  <c r="AT746" i="12"/>
  <c r="AS746" i="12"/>
  <c r="AS276" i="12"/>
  <c r="AT276" i="12"/>
  <c r="AS280" i="12"/>
  <c r="AT280" i="12"/>
  <c r="AT669" i="12"/>
  <c r="AS669" i="12"/>
  <c r="AS272" i="12"/>
  <c r="AT272" i="12"/>
  <c r="AT267" i="12"/>
  <c r="AS267" i="12"/>
  <c r="AT264" i="12"/>
  <c r="AS264" i="12"/>
  <c r="AT263" i="12"/>
  <c r="AS263" i="12"/>
  <c r="AS273" i="12"/>
  <c r="AT273" i="12"/>
  <c r="AT243" i="12"/>
  <c r="AS243" i="12"/>
  <c r="AS268" i="12"/>
  <c r="AT268" i="12"/>
  <c r="AT258" i="12"/>
  <c r="AS258" i="12"/>
  <c r="AS254" i="12"/>
  <c r="AT254" i="12"/>
  <c r="AT246" i="12"/>
  <c r="AS246" i="12"/>
  <c r="AS244" i="12"/>
  <c r="AT244" i="12"/>
  <c r="AT269" i="12"/>
  <c r="AS269" i="12"/>
  <c r="AS249" i="12"/>
  <c r="AT249" i="12"/>
  <c r="AT242" i="12"/>
  <c r="AS242" i="12"/>
  <c r="AT239" i="12"/>
  <c r="AS239" i="12"/>
  <c r="AS221" i="12"/>
  <c r="AT221" i="12"/>
  <c r="AT225" i="12"/>
  <c r="AS225" i="12"/>
  <c r="AS219" i="12"/>
  <c r="AT219" i="12"/>
  <c r="AS238" i="12"/>
  <c r="AT238" i="12"/>
  <c r="AT222" i="12"/>
  <c r="AS222" i="12"/>
  <c r="AS234" i="12"/>
  <c r="AT234" i="12"/>
  <c r="AS218" i="12"/>
  <c r="AT218" i="12"/>
  <c r="AS229" i="12"/>
  <c r="AT229" i="12"/>
  <c r="AT179" i="12"/>
  <c r="AS179" i="12"/>
  <c r="AT161" i="12"/>
  <c r="AS161" i="12"/>
  <c r="AS201" i="12"/>
  <c r="AT201" i="12"/>
  <c r="AS148" i="12"/>
  <c r="AT148" i="12"/>
  <c r="AS173" i="12"/>
  <c r="AT173" i="12"/>
  <c r="AT188" i="12"/>
  <c r="AS188" i="12"/>
  <c r="AS245" i="12"/>
  <c r="AT245" i="12"/>
  <c r="AS200" i="12"/>
  <c r="AT200" i="12"/>
  <c r="AT203" i="12"/>
  <c r="AS203" i="12"/>
  <c r="AT149" i="12"/>
  <c r="AS149" i="12"/>
  <c r="AT175" i="12"/>
  <c r="AS175" i="12"/>
  <c r="AS186" i="12"/>
  <c r="AT186" i="12"/>
  <c r="AT172" i="12"/>
  <c r="AS172" i="12"/>
  <c r="AS155" i="12"/>
  <c r="AT155" i="12"/>
  <c r="AT446" i="12"/>
  <c r="AS446" i="12"/>
  <c r="AS180" i="12"/>
  <c r="AT180" i="12"/>
  <c r="AT174" i="12"/>
  <c r="AS174" i="12"/>
  <c r="AT162" i="12"/>
  <c r="AS162" i="12"/>
  <c r="AS160" i="12"/>
  <c r="AT160" i="12"/>
  <c r="AT196" i="12"/>
  <c r="AS196" i="12"/>
  <c r="AS170" i="12"/>
  <c r="AT170" i="12"/>
  <c r="AT164" i="12"/>
  <c r="AS164" i="12"/>
  <c r="AS630" i="12"/>
  <c r="AT630" i="12"/>
  <c r="AT212" i="12"/>
  <c r="AS212" i="12"/>
  <c r="AS193" i="12"/>
  <c r="AT193" i="12"/>
  <c r="AT166" i="12"/>
  <c r="AS166" i="12"/>
  <c r="AS183" i="12"/>
  <c r="AT183" i="12"/>
  <c r="AS325" i="12"/>
  <c r="AT325" i="12"/>
  <c r="AS153" i="12"/>
  <c r="AT153" i="12"/>
  <c r="AS145" i="12"/>
  <c r="AT145" i="12"/>
  <c r="AS141" i="12"/>
  <c r="AT141" i="12"/>
  <c r="AT195" i="12"/>
  <c r="AS195" i="12"/>
  <c r="AT138" i="12"/>
  <c r="AS138" i="12"/>
  <c r="AS181" i="12"/>
  <c r="AT181" i="12"/>
  <c r="AS144" i="12"/>
  <c r="AT144" i="12"/>
  <c r="AS214" i="12"/>
  <c r="AT214" i="12"/>
  <c r="AS150" i="12"/>
  <c r="AT150" i="12"/>
  <c r="AS159" i="12"/>
  <c r="AT159" i="12"/>
  <c r="AT122" i="12"/>
  <c r="AS122" i="12"/>
  <c r="AS105" i="12"/>
  <c r="AT105" i="12"/>
  <c r="AS104" i="12"/>
  <c r="AT104" i="12"/>
  <c r="AS113" i="12"/>
  <c r="AT113" i="12"/>
  <c r="AT128" i="12"/>
  <c r="AS128" i="12"/>
  <c r="AS131" i="12"/>
  <c r="AT131" i="12"/>
  <c r="AS241" i="12"/>
  <c r="AT241" i="12"/>
  <c r="AT126" i="12"/>
  <c r="AS126" i="12"/>
  <c r="AS93" i="12"/>
  <c r="AT93" i="12"/>
  <c r="AS91" i="12"/>
  <c r="AT91" i="12"/>
  <c r="AS115" i="12"/>
  <c r="AT115" i="12"/>
  <c r="AS98" i="12"/>
  <c r="AT98" i="12"/>
  <c r="AT102" i="12"/>
  <c r="AS102" i="12"/>
  <c r="AS132" i="12"/>
  <c r="AT132" i="12"/>
  <c r="AT110" i="12"/>
  <c r="AS110" i="12"/>
  <c r="AS106" i="12"/>
  <c r="AT106" i="12"/>
  <c r="AT608" i="12"/>
  <c r="AS608" i="12"/>
  <c r="AS114" i="12"/>
  <c r="AT114" i="12"/>
  <c r="AS125" i="12"/>
  <c r="AT125" i="12"/>
  <c r="AT95" i="12"/>
  <c r="AS95" i="12"/>
  <c r="AS120" i="12"/>
  <c r="AT120" i="12"/>
  <c r="AS88" i="12"/>
  <c r="AT88" i="12"/>
  <c r="AT82" i="12"/>
  <c r="AS82" i="12"/>
  <c r="AT84" i="12"/>
  <c r="AS84" i="12"/>
  <c r="AT22" i="12"/>
  <c r="AS22" i="12"/>
  <c r="AT78" i="12"/>
  <c r="AS78" i="12"/>
  <c r="AS73" i="12"/>
  <c r="AT73" i="12"/>
  <c r="AT31" i="12"/>
  <c r="AS31" i="12"/>
  <c r="AS70" i="12"/>
  <c r="AT70" i="12"/>
  <c r="AS37" i="12"/>
  <c r="AT37" i="12"/>
  <c r="AS68" i="12"/>
  <c r="AT68" i="12"/>
  <c r="AT32" i="12"/>
  <c r="AS32" i="12"/>
  <c r="AT21" i="12"/>
  <c r="AS21" i="12"/>
  <c r="AS880" i="12"/>
  <c r="AT880" i="12"/>
  <c r="AS34" i="12"/>
  <c r="AT34" i="12"/>
  <c r="AT61" i="12"/>
  <c r="AS61" i="12"/>
  <c r="AS35" i="12"/>
  <c r="AT35" i="12"/>
  <c r="AT56" i="12"/>
  <c r="AS56" i="12"/>
  <c r="AS55" i="12"/>
  <c r="AT55" i="12"/>
  <c r="AS60" i="12"/>
  <c r="AT60" i="12"/>
  <c r="AS72" i="12"/>
  <c r="AT72" i="12"/>
  <c r="AS51" i="12"/>
  <c r="AT51" i="12"/>
  <c r="AT64" i="12"/>
  <c r="AS64" i="12"/>
  <c r="AS52" i="12"/>
  <c r="AT52" i="12"/>
  <c r="AS27" i="12"/>
  <c r="AT27" i="12"/>
  <c r="AT24" i="12"/>
  <c r="AS24" i="12"/>
  <c r="AT16" i="12"/>
  <c r="AS16" i="12"/>
  <c r="AT237" i="12"/>
  <c r="AS237" i="12"/>
  <c r="AS33" i="12"/>
  <c r="AT33" i="12"/>
  <c r="AT475" i="12"/>
  <c r="AS475" i="12"/>
  <c r="AT45" i="12"/>
  <c r="AS45" i="12"/>
  <c r="AS47" i="12"/>
  <c r="AT47" i="12"/>
  <c r="AS43" i="12"/>
  <c r="AT43" i="12"/>
  <c r="AT59" i="12"/>
  <c r="AS59" i="12"/>
  <c r="AT19" i="12"/>
  <c r="AS19" i="12"/>
  <c r="AT29" i="12"/>
  <c r="AS29" i="12"/>
  <c r="AT26" i="12"/>
  <c r="AS26" i="12"/>
  <c r="AT18" i="12"/>
  <c r="AS18" i="12"/>
  <c r="AS38" i="12"/>
  <c r="AT38" i="12"/>
  <c r="AS11" i="12"/>
  <c r="AT11" i="12"/>
  <c r="AS205" i="12"/>
  <c r="AT205" i="12"/>
  <c r="AS407" i="12"/>
  <c r="AT407" i="12"/>
  <c r="AS850" i="12"/>
  <c r="AT850" i="12"/>
  <c r="AS780" i="12"/>
  <c r="AT780" i="12"/>
  <c r="AS649" i="12"/>
  <c r="AT649" i="12"/>
  <c r="AS513" i="12"/>
  <c r="AT513" i="12"/>
  <c r="AS497" i="12"/>
  <c r="AT497" i="12"/>
  <c r="AT298" i="12"/>
  <c r="AS298" i="12"/>
  <c r="AO853" i="4"/>
  <c r="AO603" i="4"/>
  <c r="AP402" i="4"/>
  <c r="AO51" i="4"/>
  <c r="AO43" i="4"/>
  <c r="AP39" i="4"/>
  <c r="AO29" i="4"/>
  <c r="AP195" i="4"/>
  <c r="AP32" i="4"/>
  <c r="AW38" i="4"/>
  <c r="AX38" i="4" s="1"/>
  <c r="AX910" i="4" s="1"/>
  <c r="R905" i="4"/>
  <c r="AQ903" i="4"/>
  <c r="AQ6" i="5"/>
  <c r="AQ907" i="4"/>
  <c r="R901" i="4"/>
  <c r="R909" i="4"/>
  <c r="R904" i="4"/>
  <c r="R910" i="4"/>
  <c r="AA911" i="4"/>
  <c r="AA908" i="4"/>
  <c r="AA906" i="4"/>
  <c r="AV15" i="4"/>
  <c r="AU898" i="4"/>
  <c r="AU906" i="4"/>
  <c r="AV59" i="4"/>
  <c r="AV909" i="4" s="1"/>
  <c r="AU909" i="4"/>
  <c r="AP530" i="4"/>
  <c r="AP15" i="4"/>
  <c r="AA905" i="4"/>
  <c r="R903" i="4"/>
  <c r="R6" i="5"/>
  <c r="R907" i="4"/>
  <c r="AA901" i="4"/>
  <c r="AA909" i="4"/>
  <c r="AA904" i="4"/>
  <c r="AA910" i="4"/>
  <c r="AQ911" i="4"/>
  <c r="AQ908" i="4"/>
  <c r="AQ906" i="4"/>
  <c r="AQ898" i="4"/>
  <c r="R902" i="4"/>
  <c r="AU896" i="4"/>
  <c r="AU905" i="4"/>
  <c r="AV8" i="4"/>
  <c r="AW8" i="4" s="1"/>
  <c r="AU897" i="4"/>
  <c r="AU902" i="4"/>
  <c r="Z6" i="5"/>
  <c r="AQ896" i="4"/>
  <c r="AQ905" i="4"/>
  <c r="AQ901" i="4"/>
  <c r="AQ909" i="4"/>
  <c r="AQ904" i="4"/>
  <c r="AQ910" i="4"/>
  <c r="AP17" i="4"/>
  <c r="AA902" i="4"/>
  <c r="AV26" i="4"/>
  <c r="AV911" i="4" s="1"/>
  <c r="AU911" i="4"/>
  <c r="AV76" i="4"/>
  <c r="AV901" i="4" s="1"/>
  <c r="AU901" i="4"/>
  <c r="AP59" i="4"/>
  <c r="AP55" i="4"/>
  <c r="AA903" i="4"/>
  <c r="AA6" i="5"/>
  <c r="AA907" i="4"/>
  <c r="R911" i="4"/>
  <c r="R908" i="4"/>
  <c r="R906" i="4"/>
  <c r="AQ902" i="4"/>
  <c r="AQ897" i="4"/>
  <c r="AV55" i="4"/>
  <c r="AV904" i="4" s="1"/>
  <c r="AU904" i="4"/>
  <c r="AV17" i="4"/>
  <c r="AV908" i="4" s="1"/>
  <c r="AU908" i="4"/>
  <c r="AV530" i="4"/>
  <c r="AV903" i="4" s="1"/>
  <c r="AU903" i="4"/>
  <c r="AQ88" i="7"/>
  <c r="AI78" i="7"/>
  <c r="AL79" i="7"/>
  <c r="AM78" i="7"/>
  <c r="AL73" i="7"/>
  <c r="AM88" i="7" s="1"/>
  <c r="AM79" i="7"/>
  <c r="AN78" i="7"/>
  <c r="AJ78" i="7"/>
  <c r="AN77" i="7"/>
  <c r="AN80" i="7" s="1"/>
  <c r="AN95" i="7" s="1"/>
  <c r="AJ77" i="7"/>
  <c r="AO889" i="4"/>
  <c r="AO804" i="4"/>
  <c r="AO717" i="4"/>
  <c r="AO813" i="4"/>
  <c r="AO676" i="4"/>
  <c r="AO659" i="4"/>
  <c r="AO586" i="4"/>
  <c r="AO407" i="4"/>
  <c r="AO683" i="4"/>
  <c r="AO448" i="4"/>
  <c r="AO343" i="4"/>
  <c r="AO767" i="4"/>
  <c r="AO396" i="4"/>
  <c r="AO738" i="4"/>
  <c r="AO298" i="4"/>
  <c r="AO88" i="4"/>
  <c r="AN79" i="7"/>
  <c r="AK77" i="7"/>
  <c r="AO79" i="7"/>
  <c r="AJ88" i="7"/>
  <c r="H650" i="6"/>
  <c r="AO481" i="4"/>
  <c r="AO429" i="4"/>
  <c r="R896" i="4"/>
  <c r="F143" i="7" s="1"/>
  <c r="U56" i="7" s="1"/>
  <c r="AA895" i="4"/>
  <c r="AA898" i="4"/>
  <c r="AA896" i="4"/>
  <c r="R898" i="4"/>
  <c r="R143" i="7" s="1"/>
  <c r="W56" i="7" s="1"/>
  <c r="R897" i="4"/>
  <c r="L143" i="7" s="1"/>
  <c r="V56" i="7" s="1"/>
  <c r="R895" i="4"/>
  <c r="X56" i="7" s="1"/>
  <c r="AP8" i="4"/>
  <c r="AP13" i="4"/>
  <c r="AA897" i="4"/>
  <c r="AQ895" i="4"/>
  <c r="AU895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76" i="4"/>
  <c r="AP86" i="4"/>
  <c r="AO116" i="4"/>
  <c r="AO477" i="4"/>
  <c r="AO54" i="4"/>
  <c r="AV526" i="4"/>
  <c r="AU6" i="5"/>
  <c r="AP94" i="7"/>
  <c r="AP100" i="7" s="1"/>
  <c r="AP106" i="7" s="1"/>
  <c r="AL94" i="7"/>
  <c r="AM94" i="7"/>
  <c r="D615" i="6"/>
  <c r="D613" i="6"/>
  <c r="H617" i="6"/>
  <c r="H616" i="6" s="1"/>
  <c r="H608" i="6"/>
  <c r="C616" i="6"/>
  <c r="AQ94" i="7"/>
  <c r="AQ100" i="7" s="1"/>
  <c r="AI94" i="7"/>
  <c r="AI100" i="7" s="1"/>
  <c r="AO192" i="4"/>
  <c r="AO181" i="4"/>
  <c r="AO193" i="4"/>
  <c r="AO255" i="4"/>
  <c r="AO71" i="4"/>
  <c r="AO513" i="4"/>
  <c r="AO497" i="4"/>
  <c r="AO230" i="4"/>
  <c r="AO293" i="4"/>
  <c r="AO491" i="4"/>
  <c r="AO253" i="4"/>
  <c r="AO571" i="4"/>
  <c r="AO885" i="4"/>
  <c r="AP740" i="4"/>
  <c r="AV740" i="4"/>
  <c r="AS73" i="7"/>
  <c r="AS96" i="7" s="1"/>
  <c r="AS80" i="7"/>
  <c r="AS95" i="7" s="1"/>
  <c r="AO144" i="4"/>
  <c r="AO591" i="4"/>
  <c r="AO435" i="4"/>
  <c r="AO161" i="4"/>
  <c r="AO252" i="4"/>
  <c r="AO108" i="4"/>
  <c r="AO79" i="4"/>
  <c r="AO226" i="4"/>
  <c r="AO153" i="4"/>
  <c r="AO291" i="4"/>
  <c r="AO172" i="4"/>
  <c r="AO120" i="4"/>
  <c r="AO442" i="4"/>
  <c r="AO148" i="4"/>
  <c r="AO123" i="4"/>
  <c r="AO641" i="4"/>
  <c r="AO237" i="4"/>
  <c r="AO189" i="4"/>
  <c r="AO259" i="4"/>
  <c r="AO383" i="4"/>
  <c r="AO639" i="4"/>
  <c r="AO563" i="4"/>
  <c r="AO78" i="4"/>
  <c r="AO75" i="4"/>
  <c r="AO330" i="4"/>
  <c r="AO162" i="4"/>
  <c r="AO105" i="4"/>
  <c r="AO73" i="4"/>
  <c r="AO178" i="4"/>
  <c r="AO147" i="4"/>
  <c r="AO146" i="4"/>
  <c r="AO115" i="4"/>
  <c r="AO87" i="4"/>
  <c r="AO86" i="4"/>
  <c r="AO85" i="4"/>
  <c r="AO57" i="4"/>
  <c r="AO423" i="4"/>
  <c r="AO684" i="4"/>
  <c r="AO331" i="4"/>
  <c r="AO782" i="4"/>
  <c r="AO507" i="4"/>
  <c r="AO52" i="4"/>
  <c r="AO176" i="4"/>
  <c r="AO784" i="4"/>
  <c r="AO737" i="4"/>
  <c r="AO756" i="4"/>
  <c r="AO719" i="4"/>
  <c r="AO691" i="4"/>
  <c r="AO690" i="4"/>
  <c r="AO645" i="4"/>
  <c r="AO609" i="4"/>
  <c r="AO595" i="4"/>
  <c r="AO582" i="4"/>
  <c r="AO313" i="4"/>
  <c r="AO830" i="4"/>
  <c r="AO805" i="4"/>
  <c r="AO886" i="4"/>
  <c r="AO109" i="4"/>
  <c r="AO713" i="4"/>
  <c r="AO453" i="4"/>
  <c r="AO810" i="4"/>
  <c r="AO664" i="4"/>
  <c r="AO533" i="4"/>
  <c r="AO543" i="4"/>
  <c r="AO131" i="4"/>
  <c r="AO125" i="4"/>
  <c r="AO677" i="4"/>
  <c r="AO851" i="4"/>
  <c r="AO763" i="4"/>
  <c r="AO643" i="4"/>
  <c r="AP595" i="4"/>
  <c r="AO560" i="4"/>
  <c r="AO520" i="4"/>
  <c r="AO584" i="4"/>
  <c r="AP481" i="4"/>
  <c r="AO408" i="4"/>
  <c r="AO517" i="4"/>
  <c r="AO680" i="4"/>
  <c r="AO585" i="4"/>
  <c r="AO562" i="4"/>
  <c r="AO626" i="4"/>
  <c r="AO213" i="4"/>
  <c r="AO160" i="4"/>
  <c r="AO634" i="4"/>
  <c r="AO636" i="4"/>
  <c r="AO685" i="4"/>
  <c r="AO875" i="4"/>
  <c r="AO854" i="4"/>
  <c r="AO828" i="4"/>
  <c r="AO459" i="4"/>
  <c r="AO716" i="4"/>
  <c r="AO614" i="4"/>
  <c r="AO549" i="4"/>
  <c r="AO466" i="4"/>
  <c r="AO812" i="4"/>
  <c r="AO450" i="4"/>
  <c r="AO616" i="4"/>
  <c r="AO523" i="4"/>
  <c r="AO521" i="4"/>
  <c r="AO778" i="4"/>
  <c r="AO775" i="4"/>
  <c r="AP466" i="4"/>
  <c r="AO376" i="4"/>
  <c r="AO375" i="4"/>
  <c r="AO842" i="4"/>
  <c r="AO735" i="4"/>
  <c r="AO728" i="4"/>
  <c r="AO726" i="4"/>
  <c r="AO724" i="4"/>
  <c r="AO703" i="4"/>
  <c r="AO701" i="4"/>
  <c r="AO700" i="4"/>
  <c r="AO527" i="4"/>
  <c r="AO498" i="4"/>
  <c r="AO489" i="4"/>
  <c r="AO785" i="4"/>
  <c r="AO340" i="4"/>
  <c r="AO339" i="4"/>
  <c r="AO337" i="4"/>
  <c r="AO310" i="4"/>
  <c r="AO273" i="4"/>
  <c r="AO218" i="4"/>
  <c r="AO127" i="4"/>
  <c r="AO354" i="4"/>
  <c r="AO231" i="4"/>
  <c r="AP218" i="4"/>
  <c r="AO191" i="4"/>
  <c r="AO216" i="4"/>
  <c r="AO250" i="4"/>
  <c r="AO157" i="4"/>
  <c r="AO205" i="4"/>
  <c r="AO278" i="4"/>
  <c r="AP273" i="4"/>
  <c r="AO238" i="4"/>
  <c r="AO283" i="4"/>
  <c r="AO198" i="4"/>
  <c r="AO49" i="4"/>
  <c r="AP331" i="4"/>
  <c r="AP135" i="4"/>
  <c r="AO868" i="4"/>
  <c r="AO829" i="4"/>
  <c r="AO229" i="4"/>
  <c r="AO53" i="4"/>
  <c r="AP230" i="4"/>
  <c r="AO56" i="4"/>
  <c r="AO269" i="4"/>
  <c r="AO44" i="4"/>
  <c r="AO888" i="4"/>
  <c r="AO474" i="4"/>
  <c r="AO364" i="4"/>
  <c r="AO638" i="4"/>
  <c r="AO277" i="4"/>
  <c r="AO270" i="4"/>
  <c r="AO235" i="4"/>
  <c r="AO758" i="4"/>
  <c r="AO752" i="4"/>
  <c r="AO730" i="4"/>
  <c r="AO606" i="4"/>
  <c r="AO445" i="4"/>
  <c r="AO434" i="4"/>
  <c r="AO426" i="4"/>
  <c r="AO391" i="4"/>
  <c r="AO346" i="4"/>
  <c r="AO327" i="4"/>
  <c r="AO319" i="4"/>
  <c r="AO303" i="4"/>
  <c r="AO297" i="4"/>
  <c r="AO295" i="4"/>
  <c r="AO245" i="4"/>
  <c r="AO243" i="4"/>
  <c r="AO241" i="4"/>
  <c r="AO103" i="4"/>
  <c r="AO96" i="4"/>
  <c r="AO21" i="4"/>
  <c r="AO815" i="4"/>
  <c r="AO811" i="4"/>
  <c r="AO740" i="4"/>
  <c r="AO572" i="4"/>
  <c r="AO511" i="4"/>
  <c r="AO509" i="4"/>
  <c r="AO711" i="4"/>
  <c r="AO635" i="4"/>
  <c r="AO674" i="4"/>
  <c r="AO679" i="4"/>
  <c r="AO666" i="4"/>
  <c r="AO333" i="4"/>
  <c r="AO323" i="4"/>
  <c r="AP543" i="4"/>
  <c r="AO844" i="4"/>
  <c r="AO501" i="4"/>
  <c r="AO839" i="4"/>
  <c r="AO221" i="4"/>
  <c r="AO292" i="4"/>
  <c r="AO710" i="4"/>
  <c r="AO665" i="4"/>
  <c r="AO68" i="4"/>
  <c r="AO427" i="4"/>
  <c r="AO484" i="4"/>
  <c r="AO783" i="4"/>
  <c r="AO648" i="4"/>
  <c r="AP828" i="4"/>
  <c r="AO689" i="4"/>
  <c r="AO370" i="4"/>
  <c r="AO623" i="4"/>
  <c r="AO26" i="4"/>
  <c r="AO651" i="4"/>
  <c r="AP383" i="4"/>
  <c r="AO597" i="4"/>
  <c r="AO199" i="4"/>
  <c r="AO302" i="4"/>
  <c r="AP737" i="4"/>
  <c r="AO261" i="4"/>
  <c r="AP429" i="4"/>
  <c r="AO660" i="4"/>
  <c r="AP713" i="4"/>
  <c r="AO764" i="4"/>
  <c r="AO750" i="4"/>
  <c r="AO137" i="4"/>
  <c r="AO134" i="4"/>
  <c r="AO129" i="4"/>
  <c r="AO97" i="4"/>
  <c r="AO90" i="4"/>
  <c r="AO61" i="4"/>
  <c r="AO17" i="4"/>
  <c r="AO688" i="4"/>
  <c r="AO594" i="4"/>
  <c r="AO335" i="4"/>
  <c r="AO472" i="4"/>
  <c r="AO267" i="4"/>
  <c r="AP815" i="4"/>
  <c r="AP811" i="4"/>
  <c r="AO518" i="4"/>
  <c r="AO573" i="4"/>
  <c r="AO141" i="4"/>
  <c r="AO34" i="4"/>
  <c r="AO27" i="4"/>
  <c r="AO8" i="4"/>
  <c r="AO667" i="4"/>
  <c r="AP666" i="4"/>
  <c r="AP189" i="4"/>
  <c r="AO841" i="4"/>
  <c r="AO801" i="4"/>
  <c r="AO800" i="4"/>
  <c r="AO723" i="4"/>
  <c r="AO612" i="4"/>
  <c r="AO524" i="4"/>
  <c r="AO431" i="4"/>
  <c r="AO405" i="4"/>
  <c r="AO347" i="4"/>
  <c r="AO872" i="4"/>
  <c r="AO884" i="4"/>
  <c r="AP520" i="4"/>
  <c r="AO462" i="4"/>
  <c r="AO106" i="4"/>
  <c r="AO36" i="4"/>
  <c r="AO781" i="4"/>
  <c r="AO542" i="4"/>
  <c r="AO856" i="4"/>
  <c r="AO325" i="4"/>
  <c r="AO308" i="4"/>
  <c r="AO747" i="4"/>
  <c r="AO768" i="4"/>
  <c r="AO891" i="4"/>
  <c r="AP442" i="4"/>
  <c r="AO858" i="4"/>
  <c r="AO263" i="4"/>
  <c r="AO760" i="4"/>
  <c r="AO855" i="4"/>
  <c r="AO504" i="4"/>
  <c r="AO65" i="4"/>
  <c r="AO487" i="4"/>
  <c r="AO317" i="4"/>
  <c r="AO575" i="4"/>
  <c r="AO565" i="4"/>
  <c r="AO600" i="4"/>
  <c r="AO194" i="4"/>
  <c r="AO457" i="4"/>
  <c r="AO37" i="4"/>
  <c r="AO286" i="4"/>
  <c r="AP614" i="4"/>
  <c r="AO64" i="4"/>
  <c r="AO38" i="4"/>
  <c r="AO465" i="4"/>
  <c r="AP572" i="4"/>
  <c r="AP511" i="4"/>
  <c r="AO867" i="4"/>
  <c r="AO272" i="4"/>
  <c r="AO257" i="4"/>
  <c r="AO580" i="4"/>
  <c r="AO675" i="4"/>
  <c r="AO444" i="4"/>
  <c r="AP812" i="4"/>
  <c r="AP782" i="4"/>
  <c r="AO729" i="4"/>
  <c r="AO185" i="4"/>
  <c r="AO307" i="4"/>
  <c r="AO266" i="4"/>
  <c r="AO258" i="4"/>
  <c r="AO488" i="4"/>
  <c r="AO505" i="4"/>
  <c r="AO508" i="4"/>
  <c r="AO9" i="4"/>
  <c r="AO19" i="4"/>
  <c r="AO28" i="4"/>
  <c r="AO561" i="4"/>
  <c r="AO629" i="4"/>
  <c r="AO849" i="4"/>
  <c r="AO425" i="4"/>
  <c r="AO475" i="4"/>
  <c r="AO880" i="4"/>
  <c r="AO251" i="4"/>
  <c r="AO669" i="4"/>
  <c r="AO668" i="4"/>
  <c r="AO531" i="4"/>
  <c r="AO10" i="4"/>
  <c r="AO20" i="4"/>
  <c r="AO25" i="4"/>
  <c r="AO569" i="4"/>
  <c r="AO55" i="4"/>
  <c r="AO214" i="4"/>
  <c r="AP286" i="4"/>
  <c r="AO145" i="4"/>
  <c r="AP872" i="4"/>
  <c r="AO473" i="4"/>
  <c r="AP805" i="4"/>
  <c r="AO743" i="4"/>
  <c r="AO797" i="4"/>
  <c r="AP639" i="4"/>
  <c r="AO532" i="4"/>
  <c r="AO274" i="4"/>
  <c r="AO290" i="4"/>
  <c r="AP221" i="4"/>
  <c r="AP669" i="4"/>
  <c r="AO14" i="4"/>
  <c r="AO260" i="4"/>
  <c r="AO861" i="4"/>
  <c r="AO649" i="4"/>
  <c r="AP716" i="4"/>
  <c r="AO47" i="4"/>
  <c r="AP193" i="4"/>
  <c r="AO143" i="4"/>
  <c r="AP784" i="4"/>
  <c r="AO478" i="4"/>
  <c r="AO604" i="4"/>
  <c r="AO84" i="4"/>
  <c r="AP641" i="4"/>
  <c r="AO212" i="4"/>
  <c r="AO814" i="4"/>
  <c r="AO60" i="4"/>
  <c r="AP830" i="4"/>
  <c r="AP185" i="4"/>
  <c r="AO83" i="4"/>
  <c r="AP760" i="4"/>
  <c r="AO438" i="4"/>
  <c r="AO173" i="4"/>
  <c r="AO714" i="4"/>
  <c r="AP549" i="4"/>
  <c r="AO624" i="4"/>
  <c r="J157" i="9"/>
  <c r="J177" i="9" s="1"/>
  <c r="AS64" i="7"/>
  <c r="AS66" i="7" s="1"/>
  <c r="AO890" i="4"/>
  <c r="AP561" i="4"/>
  <c r="AP675" i="4"/>
  <c r="AO210" i="4"/>
  <c r="AO780" i="4"/>
  <c r="AO874" i="4"/>
  <c r="AO493" i="4"/>
  <c r="AP552" i="4"/>
  <c r="AO552" i="4"/>
  <c r="AP353" i="4"/>
  <c r="AO353" i="4"/>
  <c r="AP30" i="4"/>
  <c r="AO30" i="4"/>
  <c r="AP845" i="4"/>
  <c r="AO845" i="4"/>
  <c r="AP725" i="4"/>
  <c r="AO725" i="4"/>
  <c r="AO722" i="4"/>
  <c r="AP722" i="4"/>
  <c r="AP631" i="4"/>
  <c r="AO631" i="4"/>
  <c r="AP566" i="4"/>
  <c r="AO566" i="4"/>
  <c r="AO510" i="4"/>
  <c r="AP510" i="4"/>
  <c r="AP469" i="4"/>
  <c r="AO469" i="4"/>
  <c r="AP461" i="4"/>
  <c r="AO461" i="4"/>
  <c r="AP583" i="4"/>
  <c r="AO583" i="4"/>
  <c r="AO545" i="4"/>
  <c r="AP545" i="4"/>
  <c r="AP254" i="4"/>
  <c r="AO254" i="4"/>
  <c r="AP164" i="4"/>
  <c r="AO164" i="4"/>
  <c r="AP772" i="4"/>
  <c r="AO772" i="4"/>
  <c r="AP687" i="4"/>
  <c r="AO687" i="4"/>
  <c r="AP139" i="4"/>
  <c r="AO139" i="4"/>
  <c r="AO100" i="4"/>
  <c r="AP100" i="4"/>
  <c r="AO94" i="4"/>
  <c r="AP94" i="4"/>
  <c r="AP74" i="4"/>
  <c r="AO74" i="4"/>
  <c r="AO876" i="4"/>
  <c r="AO881" i="4"/>
  <c r="AO446" i="4"/>
  <c r="AO344" i="4"/>
  <c r="AO342" i="4"/>
  <c r="AO48" i="4"/>
  <c r="Z17" i="4"/>
  <c r="Z778" i="4"/>
  <c r="J222" i="4"/>
  <c r="AP222" i="4" s="1"/>
  <c r="AP786" i="4"/>
  <c r="AO786" i="4"/>
  <c r="AP546" i="4"/>
  <c r="AO546" i="4"/>
  <c r="AP486" i="4"/>
  <c r="AO486" i="4"/>
  <c r="J548" i="4"/>
  <c r="Z548" i="4"/>
  <c r="Z525" i="4"/>
  <c r="J525" i="4"/>
  <c r="J479" i="4"/>
  <c r="J443" i="4"/>
  <c r="AP443" i="4" s="1"/>
  <c r="Z443" i="4"/>
  <c r="J440" i="4"/>
  <c r="AP440" i="4" s="1"/>
  <c r="Z440" i="4"/>
  <c r="J420" i="4"/>
  <c r="Z420" i="4"/>
  <c r="Z379" i="4"/>
  <c r="J379" i="4"/>
  <c r="J378" i="4"/>
  <c r="Z378" i="4"/>
  <c r="AP891" i="4"/>
  <c r="AO530" i="4"/>
  <c r="AP685" i="4"/>
  <c r="AO207" i="4"/>
  <c r="AO35" i="4"/>
  <c r="AO59" i="4"/>
  <c r="AO188" i="4"/>
  <c r="AP684" i="4"/>
  <c r="AO285" i="4"/>
  <c r="AO50" i="4"/>
  <c r="AO201" i="4"/>
  <c r="AO159" i="4"/>
  <c r="AO200" i="4"/>
  <c r="AP689" i="4"/>
  <c r="AP20" i="4"/>
  <c r="AP9" i="4"/>
  <c r="Z871" i="4"/>
  <c r="AO265" i="4"/>
  <c r="AP453" i="4"/>
  <c r="Z824" i="4"/>
  <c r="J824" i="4"/>
  <c r="AO617" i="4"/>
  <c r="Z502" i="4"/>
  <c r="J502" i="4"/>
  <c r="Z485" i="4"/>
  <c r="J485" i="4"/>
  <c r="Z482" i="4"/>
  <c r="J482" i="4"/>
  <c r="AO482" i="4" s="1"/>
  <c r="J334" i="4"/>
  <c r="AP334" i="4" s="1"/>
  <c r="Z334" i="4"/>
  <c r="AO765" i="4"/>
  <c r="AP677" i="4"/>
  <c r="AO175" i="4"/>
  <c r="AO796" i="4"/>
  <c r="AO248" i="4"/>
  <c r="AO186" i="4"/>
  <c r="AO58" i="4"/>
  <c r="AP293" i="4"/>
  <c r="AO46" i="4"/>
  <c r="AO158" i="4"/>
  <c r="AO301" i="4"/>
  <c r="AP665" i="4"/>
  <c r="Z866" i="4"/>
  <c r="AP861" i="4"/>
  <c r="AP10" i="4"/>
  <c r="AO871" i="4"/>
  <c r="J862" i="4"/>
  <c r="J860" i="4"/>
  <c r="Z622" i="4"/>
  <c r="J622" i="4"/>
  <c r="Z615" i="4"/>
  <c r="J615" i="4"/>
  <c r="J514" i="4"/>
  <c r="AP514" i="4" s="1"/>
  <c r="J494" i="4"/>
  <c r="AP494" i="4" s="1"/>
  <c r="Z494" i="4"/>
  <c r="J458" i="4"/>
  <c r="Z458" i="4"/>
  <c r="J455" i="4"/>
  <c r="AP455" i="4" s="1"/>
  <c r="Z455" i="4"/>
  <c r="J368" i="4"/>
  <c r="Z368" i="4"/>
  <c r="J367" i="4"/>
  <c r="AP367" i="4" s="1"/>
  <c r="Z367" i="4"/>
  <c r="J361" i="4"/>
  <c r="Z361" i="4"/>
  <c r="J360" i="4"/>
  <c r="AP360" i="4" s="1"/>
  <c r="Z360" i="4"/>
  <c r="J357" i="4"/>
  <c r="J336" i="4"/>
  <c r="Z336" i="4"/>
  <c r="Z856" i="4"/>
  <c r="AO818" i="4"/>
  <c r="Z620" i="4"/>
  <c r="J620" i="4"/>
  <c r="Z589" i="4"/>
  <c r="J589" i="4"/>
  <c r="J538" i="4"/>
  <c r="Z538" i="4"/>
  <c r="J536" i="4"/>
  <c r="AP536" i="4" s="1"/>
  <c r="Z536" i="4"/>
  <c r="AO506" i="4"/>
  <c r="J381" i="4"/>
  <c r="AP381" i="4" s="1"/>
  <c r="Z381" i="4"/>
  <c r="AO554" i="4"/>
  <c r="AO516" i="4"/>
  <c r="Z811" i="4"/>
  <c r="Z794" i="4"/>
  <c r="AO702" i="4"/>
  <c r="AO695" i="4"/>
  <c r="AO640" i="4"/>
  <c r="AO451" i="4"/>
  <c r="AO183" i="4"/>
  <c r="AO393" i="4"/>
  <c r="AO826" i="4"/>
  <c r="AO816" i="4"/>
  <c r="AO727" i="4"/>
  <c r="AO720" i="4"/>
  <c r="AO555" i="4"/>
  <c r="AO551" i="4"/>
  <c r="AO490" i="4"/>
  <c r="AO321" i="4"/>
  <c r="AO133" i="4"/>
  <c r="AO93" i="4"/>
  <c r="AP837" i="4"/>
  <c r="AO837" i="4"/>
  <c r="AP823" i="4"/>
  <c r="AO823" i="4"/>
  <c r="AP807" i="4"/>
  <c r="AO807" i="4"/>
  <c r="AP77" i="4"/>
  <c r="AO77" i="4"/>
  <c r="AO866" i="4"/>
  <c r="AP866" i="4"/>
  <c r="AP802" i="4"/>
  <c r="AO802" i="4"/>
  <c r="AP877" i="4"/>
  <c r="AO877" i="4"/>
  <c r="AO835" i="4"/>
  <c r="AP835" i="4"/>
  <c r="AP821" i="4"/>
  <c r="AO821" i="4"/>
  <c r="AP820" i="4"/>
  <c r="AO820" i="4"/>
  <c r="AP777" i="4"/>
  <c r="AO777" i="4"/>
  <c r="AO529" i="4"/>
  <c r="AP886" i="4"/>
  <c r="AP851" i="4"/>
  <c r="AO400" i="4"/>
  <c r="J869" i="4"/>
  <c r="AO869" i="4" s="1"/>
  <c r="AO865" i="4"/>
  <c r="AO863" i="4"/>
  <c r="Z842" i="4"/>
  <c r="AO840" i="4"/>
  <c r="AO759" i="4"/>
  <c r="AO734" i="4"/>
  <c r="AO732" i="4"/>
  <c r="AP839" i="4"/>
  <c r="AO803" i="4"/>
  <c r="AP26" i="4"/>
  <c r="J859" i="4"/>
  <c r="Z854" i="4"/>
  <c r="AO766" i="4"/>
  <c r="AP64" i="4"/>
  <c r="AP427" i="4"/>
  <c r="AO495" i="4"/>
  <c r="AO795" i="4"/>
  <c r="AO793" i="4"/>
  <c r="AO791" i="4"/>
  <c r="AO879" i="4"/>
  <c r="AO834" i="4"/>
  <c r="AO776" i="4"/>
  <c r="Z543" i="4"/>
  <c r="AO540" i="4"/>
  <c r="AO512" i="4"/>
  <c r="AO418" i="4"/>
  <c r="AO417" i="4"/>
  <c r="AO415" i="4"/>
  <c r="AO414" i="4"/>
  <c r="AO412" i="4"/>
  <c r="AO410" i="4"/>
  <c r="AO409" i="4"/>
  <c r="AO406" i="4"/>
  <c r="AO403" i="4"/>
  <c r="AO558" i="4"/>
  <c r="AO332" i="4"/>
  <c r="AO329" i="4"/>
  <c r="AO304" i="4"/>
  <c r="AO707" i="4"/>
  <c r="AO650" i="4"/>
  <c r="AO428" i="4"/>
  <c r="AO318" i="4"/>
  <c r="AO220" i="4"/>
  <c r="AO208" i="4"/>
  <c r="AO610" i="4"/>
  <c r="AO608" i="4"/>
  <c r="AO592" i="4"/>
  <c r="AO581" i="4"/>
  <c r="AO534" i="4"/>
  <c r="J470" i="4"/>
  <c r="AO388" i="4"/>
  <c r="AO387" i="4"/>
  <c r="AO464" i="4"/>
  <c r="AO386" i="4"/>
  <c r="AO385" i="4"/>
  <c r="AO384" i="4"/>
  <c r="Z258" i="4"/>
  <c r="AO256" i="4"/>
  <c r="AO70" i="4"/>
  <c r="AO15" i="4"/>
  <c r="J299" i="4"/>
  <c r="AO300" i="4"/>
  <c r="AO288" i="4"/>
  <c r="AP282" i="4"/>
  <c r="AO282" i="4"/>
  <c r="J204" i="4"/>
  <c r="AO203" i="4"/>
  <c r="AP203" i="4"/>
  <c r="AO179" i="4"/>
  <c r="AP179" i="4"/>
  <c r="AP167" i="4"/>
  <c r="AO167" i="4"/>
  <c r="AP151" i="4"/>
  <c r="AO151" i="4"/>
  <c r="AO122" i="4"/>
  <c r="J121" i="4"/>
  <c r="AO118" i="4"/>
  <c r="AO682" i="4"/>
  <c r="AP682" i="4"/>
  <c r="AP644" i="4"/>
  <c r="AO644" i="4"/>
  <c r="AP607" i="4"/>
  <c r="AO607" i="4"/>
  <c r="AO377" i="4"/>
  <c r="AP377" i="4"/>
  <c r="AP369" i="4"/>
  <c r="AO369" i="4"/>
  <c r="AP345" i="4"/>
  <c r="AO345" i="4"/>
  <c r="AP294" i="4"/>
  <c r="AO294" i="4"/>
  <c r="AP132" i="4"/>
  <c r="AO132" i="4"/>
  <c r="AO124" i="4"/>
  <c r="AP124" i="4"/>
  <c r="AP66" i="4"/>
  <c r="AO66" i="4"/>
  <c r="AO31" i="4"/>
  <c r="AP31" i="4"/>
  <c r="AP739" i="4"/>
  <c r="AO739" i="4"/>
  <c r="AO654" i="4"/>
  <c r="AP654" i="4"/>
  <c r="AP547" i="4"/>
  <c r="AO547" i="4"/>
  <c r="AP460" i="4"/>
  <c r="AO460" i="4"/>
  <c r="AP328" i="4"/>
  <c r="AO328" i="4"/>
  <c r="AP309" i="4"/>
  <c r="AO309" i="4"/>
  <c r="AP215" i="4"/>
  <c r="AO215" i="4"/>
  <c r="AP206" i="4"/>
  <c r="AO206" i="4"/>
  <c r="AP150" i="4"/>
  <c r="AO150" i="4"/>
  <c r="AP117" i="4"/>
  <c r="AO117" i="4"/>
  <c r="AP110" i="4"/>
  <c r="AO110" i="4"/>
  <c r="F608" i="6"/>
  <c r="F617" i="6"/>
  <c r="F616" i="6" s="1"/>
  <c r="AO619" i="4"/>
  <c r="AP619" i="4"/>
  <c r="AP349" i="4"/>
  <c r="AO349" i="4"/>
  <c r="AP249" i="4"/>
  <c r="AO249" i="4"/>
  <c r="AO130" i="4"/>
  <c r="AP130" i="4"/>
  <c r="AO126" i="4"/>
  <c r="AP126" i="4"/>
  <c r="AO98" i="4"/>
  <c r="AP873" i="4"/>
  <c r="AO873" i="4"/>
  <c r="AP236" i="4"/>
  <c r="AO236" i="4"/>
  <c r="AO217" i="4"/>
  <c r="AP217" i="4"/>
  <c r="AO177" i="4"/>
  <c r="AP177" i="4"/>
  <c r="AO113" i="4"/>
  <c r="AP113" i="4"/>
  <c r="AP413" i="4"/>
  <c r="AO413" i="4"/>
  <c r="J843" i="4"/>
  <c r="Z843" i="4"/>
  <c r="J808" i="4"/>
  <c r="Z808" i="4"/>
  <c r="AO757" i="4"/>
  <c r="AO81" i="4"/>
  <c r="AP714" i="4"/>
  <c r="AP584" i="4"/>
  <c r="AP507" i="4"/>
  <c r="AP451" i="4"/>
  <c r="AP563" i="4"/>
  <c r="AP491" i="4"/>
  <c r="AO653" i="4"/>
  <c r="AP868" i="4"/>
  <c r="AO637" i="4"/>
  <c r="AO430" i="4"/>
  <c r="AO452" i="4"/>
  <c r="AO741" i="4"/>
  <c r="AO754" i="4"/>
  <c r="AO642" i="4"/>
  <c r="AO848" i="4"/>
  <c r="AO577" i="4"/>
  <c r="AP37" i="4"/>
  <c r="AP52" i="4"/>
  <c r="AO41" i="4"/>
  <c r="Z150" i="4"/>
  <c r="J190" i="4"/>
  <c r="AO196" i="4"/>
  <c r="AP255" i="4"/>
  <c r="AP307" i="4"/>
  <c r="AP423" i="4"/>
  <c r="AO671" i="4"/>
  <c r="Z714" i="4"/>
  <c r="AO762" i="4"/>
  <c r="AP826" i="4"/>
  <c r="AO276" i="4"/>
  <c r="AP38" i="4"/>
  <c r="AO305" i="4"/>
  <c r="Z183" i="4"/>
  <c r="Z654" i="4"/>
  <c r="AP674" i="4"/>
  <c r="AP28" i="4"/>
  <c r="J779" i="4"/>
  <c r="AO13" i="4"/>
  <c r="J655" i="4"/>
  <c r="AP623" i="4"/>
  <c r="AP855" i="4"/>
  <c r="AP626" i="4"/>
  <c r="J320" i="4"/>
  <c r="AP320" i="4" s="1"/>
  <c r="AP560" i="4"/>
  <c r="AO12" i="4"/>
  <c r="AO107" i="4"/>
  <c r="AP259" i="4"/>
  <c r="AO281" i="4"/>
  <c r="Z349" i="4"/>
  <c r="Z557" i="4"/>
  <c r="AO399" i="4"/>
  <c r="AP554" i="4"/>
  <c r="J598" i="4"/>
  <c r="J544" i="4"/>
  <c r="AP516" i="4"/>
  <c r="AP881" i="4"/>
  <c r="AO847" i="4"/>
  <c r="AO846" i="4"/>
  <c r="J838" i="4"/>
  <c r="AP818" i="4"/>
  <c r="AO817" i="4"/>
  <c r="J806" i="4"/>
  <c r="Z790" i="4"/>
  <c r="J790" i="4"/>
  <c r="J789" i="4"/>
  <c r="J774" i="4"/>
  <c r="Z739" i="4"/>
  <c r="J721" i="4"/>
  <c r="Z721" i="4"/>
  <c r="AP720" i="4"/>
  <c r="Z706" i="4"/>
  <c r="J706" i="4"/>
  <c r="J705" i="4"/>
  <c r="J692" i="4"/>
  <c r="Z682" i="4"/>
  <c r="Z646" i="4"/>
  <c r="J646" i="4"/>
  <c r="Z644" i="4"/>
  <c r="J611" i="4"/>
  <c r="Z611" i="4"/>
  <c r="Z610" i="4"/>
  <c r="J588" i="4"/>
  <c r="AP588" i="4" s="1"/>
  <c r="M6" i="5"/>
  <c r="J526" i="4"/>
  <c r="J492" i="4"/>
  <c r="Z492" i="4"/>
  <c r="J483" i="4"/>
  <c r="Z483" i="4"/>
  <c r="J467" i="4"/>
  <c r="AP467" i="4" s="1"/>
  <c r="Z454" i="4"/>
  <c r="J454" i="4"/>
  <c r="AP446" i="4"/>
  <c r="J436" i="4"/>
  <c r="AO419" i="4"/>
  <c r="J390" i="4"/>
  <c r="J350" i="4"/>
  <c r="Z350" i="4"/>
  <c r="J326" i="4"/>
  <c r="J314" i="4"/>
  <c r="AP314" i="4" s="1"/>
  <c r="Z294" i="4"/>
  <c r="J284" i="4"/>
  <c r="AP284" i="4" s="1"/>
  <c r="J244" i="4"/>
  <c r="AP244" i="4" s="1"/>
  <c r="J219" i="4"/>
  <c r="Z206" i="4"/>
  <c r="J184" i="4"/>
  <c r="J171" i="4"/>
  <c r="J165" i="4"/>
  <c r="J138" i="4"/>
  <c r="J128" i="4"/>
  <c r="AP128" i="4" s="1"/>
  <c r="Z128" i="4"/>
  <c r="J102" i="4"/>
  <c r="AO99" i="4"/>
  <c r="J91" i="4"/>
  <c r="AP84" i="4"/>
  <c r="J72" i="4"/>
  <c r="Z57" i="4"/>
  <c r="Z31" i="4"/>
  <c r="Z13" i="4"/>
  <c r="Z11" i="4"/>
  <c r="F650" i="6"/>
  <c r="C645" i="6"/>
  <c r="D644" i="6" s="1"/>
  <c r="D614" i="6"/>
  <c r="AJ80" i="7"/>
  <c r="AJ95" i="7" s="1"/>
  <c r="J632" i="4"/>
  <c r="Z632" i="4"/>
  <c r="AO463" i="4"/>
  <c r="AO416" i="4"/>
  <c r="AO311" i="4"/>
  <c r="AO242" i="4"/>
  <c r="AO89" i="4"/>
  <c r="Z40" i="4"/>
  <c r="J40" i="4"/>
  <c r="AS88" i="7"/>
  <c r="AR96" i="7"/>
  <c r="J596" i="4"/>
  <c r="AP884" i="4"/>
  <c r="AO870" i="4"/>
  <c r="AO761" i="4"/>
  <c r="AP393" i="4"/>
  <c r="AO449" i="4"/>
  <c r="AO348" i="4"/>
  <c r="AO633" i="4"/>
  <c r="AO836" i="4"/>
  <c r="AO567" i="4"/>
  <c r="AO22" i="4"/>
  <c r="J773" i="4"/>
  <c r="AO234" i="4"/>
  <c r="AO670" i="4"/>
  <c r="AO287" i="4"/>
  <c r="AO168" i="4"/>
  <c r="AO788" i="4"/>
  <c r="AO289" i="4"/>
  <c r="AO751" i="4"/>
  <c r="AO279" i="4"/>
  <c r="AO95" i="4"/>
  <c r="J211" i="4"/>
  <c r="AO362" i="4"/>
  <c r="Z697" i="4"/>
  <c r="Z762" i="4"/>
  <c r="J280" i="4"/>
  <c r="J296" i="4"/>
  <c r="Z287" i="4"/>
  <c r="Z756" i="4"/>
  <c r="AP182" i="4"/>
  <c r="AO182" i="4"/>
  <c r="Z745" i="4"/>
  <c r="AO579" i="4"/>
  <c r="J568" i="4"/>
  <c r="AP490" i="4"/>
  <c r="AO24" i="4"/>
  <c r="J553" i="4"/>
  <c r="J556" i="4"/>
  <c r="J887" i="4"/>
  <c r="Z887" i="4"/>
  <c r="Z831" i="4"/>
  <c r="J831" i="4"/>
  <c r="Z783" i="4"/>
  <c r="Z699" i="4"/>
  <c r="J699" i="4"/>
  <c r="AP699" i="4" s="1"/>
  <c r="J686" i="4"/>
  <c r="Z686" i="4"/>
  <c r="Z673" i="4"/>
  <c r="J673" i="4"/>
  <c r="AO661" i="4"/>
  <c r="AO647" i="4"/>
  <c r="J522" i="4"/>
  <c r="J499" i="4"/>
  <c r="AO447" i="4"/>
  <c r="AO421" i="4"/>
  <c r="J374" i="4"/>
  <c r="Z374" i="4"/>
  <c r="J366" i="4"/>
  <c r="AO358" i="4"/>
  <c r="J356" i="4"/>
  <c r="Z356" i="4"/>
  <c r="Z321" i="4"/>
  <c r="AO306" i="4"/>
  <c r="Z291" i="4"/>
  <c r="Z264" i="4"/>
  <c r="J264" i="4"/>
  <c r="Z240" i="4"/>
  <c r="J240" i="4"/>
  <c r="J239" i="4"/>
  <c r="Z213" i="4"/>
  <c r="J169" i="4"/>
  <c r="Z169" i="4"/>
  <c r="AO166" i="4"/>
  <c r="J112" i="4"/>
  <c r="AP112" i="4" s="1"/>
  <c r="Z112" i="4"/>
  <c r="Z48" i="4"/>
  <c r="C650" i="6"/>
  <c r="D647" i="6" s="1"/>
  <c r="E608" i="6"/>
  <c r="AS94" i="7"/>
  <c r="AO94" i="7"/>
  <c r="AK94" i="7"/>
  <c r="AR94" i="7"/>
  <c r="AR89" i="7" s="1"/>
  <c r="AN94" i="7"/>
  <c r="AJ94" i="7"/>
  <c r="AQ80" i="7"/>
  <c r="AQ95" i="7" s="1"/>
  <c r="Z799" i="4"/>
  <c r="AO736" i="4"/>
  <c r="AO599" i="4"/>
  <c r="AO819" i="4"/>
  <c r="Z142" i="4"/>
  <c r="J149" i="4"/>
  <c r="AO170" i="4"/>
  <c r="J439" i="4"/>
  <c r="J471" i="4"/>
  <c r="Z621" i="4"/>
  <c r="AO424" i="4"/>
  <c r="Z826" i="4"/>
  <c r="Z857" i="4"/>
  <c r="AO857" i="4"/>
  <c r="AO704" i="4"/>
  <c r="J62" i="4"/>
  <c r="J174" i="4"/>
  <c r="Z281" i="4"/>
  <c r="AO76" i="4"/>
  <c r="AO745" i="4"/>
  <c r="AO16" i="4"/>
  <c r="J18" i="4"/>
  <c r="Z246" i="4"/>
  <c r="Z238" i="4"/>
  <c r="Z432" i="4"/>
  <c r="Z555" i="4"/>
  <c r="J496" i="4"/>
  <c r="Z878" i="4"/>
  <c r="J878" i="4"/>
  <c r="AP878" i="4" s="1"/>
  <c r="Z852" i="4"/>
  <c r="J852" i="4"/>
  <c r="Z815" i="4"/>
  <c r="AO749" i="4"/>
  <c r="AO697" i="4"/>
  <c r="J627" i="4"/>
  <c r="AO625" i="4"/>
  <c r="AP617" i="4"/>
  <c r="Z605" i="4"/>
  <c r="Z527" i="4"/>
  <c r="Z511" i="4"/>
  <c r="AO441" i="4"/>
  <c r="AO432" i="4"/>
  <c r="Z397" i="4"/>
  <c r="J397" i="4"/>
  <c r="AP397" i="4" s="1"/>
  <c r="AO371" i="4"/>
  <c r="AO355" i="4"/>
  <c r="AO351" i="4"/>
  <c r="J315" i="4"/>
  <c r="AP315" i="4" s="1"/>
  <c r="Z315" i="4"/>
  <c r="AO246" i="4"/>
  <c r="J202" i="4"/>
  <c r="AP202" i="4" s="1"/>
  <c r="Z202" i="4"/>
  <c r="J180" i="4"/>
  <c r="AP180" i="4" s="1"/>
  <c r="Z180" i="4"/>
  <c r="AO155" i="4"/>
  <c r="AO142" i="4"/>
  <c r="J114" i="4"/>
  <c r="Z114" i="4"/>
  <c r="J80" i="4"/>
  <c r="AP80" i="4" s="1"/>
  <c r="J69" i="4"/>
  <c r="AP69" i="4" s="1"/>
  <c r="J33" i="4"/>
  <c r="AP33" i="4" s="1"/>
  <c r="G650" i="6"/>
  <c r="C632" i="6"/>
  <c r="G608" i="6"/>
  <c r="AJ73" i="7"/>
  <c r="AO78" i="7"/>
  <c r="AO80" i="7" s="1"/>
  <c r="AO95" i="7" s="1"/>
  <c r="AP78" i="7"/>
  <c r="AP80" i="7" s="1"/>
  <c r="AP95" i="7" s="1"/>
  <c r="AK78" i="7"/>
  <c r="AL78" i="7"/>
  <c r="AL80" i="7" s="1"/>
  <c r="AL95" i="7" s="1"/>
  <c r="AO73" i="7"/>
  <c r="AK73" i="7"/>
  <c r="D642" i="6" l="1"/>
  <c r="D649" i="6"/>
  <c r="D640" i="6"/>
  <c r="AL96" i="7"/>
  <c r="AL100" i="7" s="1"/>
  <c r="D623" i="6"/>
  <c r="D631" i="6"/>
  <c r="J904" i="4"/>
  <c r="AO439" i="4"/>
  <c r="AP439" i="4"/>
  <c r="AP655" i="4"/>
  <c r="AO655" i="4"/>
  <c r="AO514" i="4"/>
  <c r="AW910" i="4"/>
  <c r="J903" i="4"/>
  <c r="J901" i="4"/>
  <c r="Z903" i="4"/>
  <c r="Z902" i="4"/>
  <c r="AW530" i="4"/>
  <c r="AW903" i="4" s="1"/>
  <c r="J909" i="4"/>
  <c r="Z906" i="4"/>
  <c r="J905" i="4"/>
  <c r="J906" i="4"/>
  <c r="Z901" i="4"/>
  <c r="Z904" i="4"/>
  <c r="AW55" i="4"/>
  <c r="AX55" i="4" s="1"/>
  <c r="AX904" i="4" s="1"/>
  <c r="AW26" i="4"/>
  <c r="AW911" i="4" s="1"/>
  <c r="Z911" i="4"/>
  <c r="Z910" i="4"/>
  <c r="Z905" i="4"/>
  <c r="Z909" i="4"/>
  <c r="Z907" i="4"/>
  <c r="AW76" i="4"/>
  <c r="AX76" i="4" s="1"/>
  <c r="AX901" i="4" s="1"/>
  <c r="AW59" i="4"/>
  <c r="AX59" i="4" s="1"/>
  <c r="AX909" i="4" s="1"/>
  <c r="AV896" i="4"/>
  <c r="AV905" i="4"/>
  <c r="AW17" i="4"/>
  <c r="J908" i="4"/>
  <c r="AV897" i="4"/>
  <c r="AV902" i="4"/>
  <c r="J911" i="4"/>
  <c r="J907" i="4"/>
  <c r="AX530" i="4"/>
  <c r="AX903" i="4" s="1"/>
  <c r="AX8" i="4"/>
  <c r="AW902" i="4"/>
  <c r="Z908" i="4"/>
  <c r="AV6" i="5"/>
  <c r="AV907" i="4"/>
  <c r="AV898" i="4"/>
  <c r="AV906" i="4"/>
  <c r="J910" i="4"/>
  <c r="AW15" i="4"/>
  <c r="J902" i="4"/>
  <c r="D638" i="6"/>
  <c r="AK80" i="7"/>
  <c r="AK95" i="7" s="1"/>
  <c r="AK89" i="7" s="1"/>
  <c r="AN96" i="7"/>
  <c r="AN100" i="7" s="1"/>
  <c r="AN105" i="7" s="1"/>
  <c r="AV895" i="4"/>
  <c r="AQ89" i="7"/>
  <c r="AL89" i="7"/>
  <c r="AI89" i="7"/>
  <c r="AO443" i="4"/>
  <c r="J895" i="4"/>
  <c r="X55" i="7" s="1"/>
  <c r="Z897" i="4"/>
  <c r="Z895" i="4"/>
  <c r="J897" i="4"/>
  <c r="K143" i="7" s="1"/>
  <c r="V55" i="7" s="1"/>
  <c r="Z898" i="4"/>
  <c r="Z896" i="4"/>
  <c r="J896" i="4"/>
  <c r="E143" i="7" s="1"/>
  <c r="U55" i="7" s="1"/>
  <c r="J898" i="4"/>
  <c r="Q143" i="7" s="1"/>
  <c r="W55" i="7" s="1"/>
  <c r="AP89" i="7"/>
  <c r="AN88" i="7"/>
  <c r="AM89" i="7"/>
  <c r="AM100" i="7"/>
  <c r="AM102" i="7" s="1"/>
  <c r="AP40" i="4"/>
  <c r="AP104" i="7"/>
  <c r="AW526" i="4"/>
  <c r="D625" i="6"/>
  <c r="AO89" i="7"/>
  <c r="D616" i="6"/>
  <c r="AI102" i="7"/>
  <c r="AI101" i="7"/>
  <c r="AI106" i="7"/>
  <c r="AI105" i="7"/>
  <c r="AI103" i="7"/>
  <c r="AI104" i="7"/>
  <c r="AP482" i="4"/>
  <c r="AS89" i="7"/>
  <c r="AO222" i="4"/>
  <c r="AO360" i="4"/>
  <c r="AP869" i="4"/>
  <c r="AW740" i="4"/>
  <c r="AO467" i="4"/>
  <c r="AO440" i="4"/>
  <c r="AO326" i="4"/>
  <c r="AP326" i="4"/>
  <c r="AO334" i="4"/>
  <c r="AO112" i="4"/>
  <c r="AO350" i="4"/>
  <c r="AP350" i="4"/>
  <c r="AO320" i="4"/>
  <c r="AO315" i="4"/>
  <c r="AO314" i="4"/>
  <c r="AO494" i="4"/>
  <c r="AO455" i="4"/>
  <c r="AO536" i="4"/>
  <c r="AO367" i="4"/>
  <c r="AO381" i="4"/>
  <c r="AO284" i="4"/>
  <c r="AO620" i="4"/>
  <c r="AP620" i="4"/>
  <c r="AP622" i="4"/>
  <c r="AO622" i="4"/>
  <c r="AP378" i="4"/>
  <c r="AO378" i="4"/>
  <c r="AP420" i="4"/>
  <c r="AO420" i="4"/>
  <c r="AO336" i="4"/>
  <c r="AP336" i="4"/>
  <c r="AP485" i="4"/>
  <c r="AO485" i="4"/>
  <c r="AP379" i="4"/>
  <c r="AO379" i="4"/>
  <c r="AP479" i="4"/>
  <c r="AO479" i="4"/>
  <c r="AP548" i="4"/>
  <c r="AO548" i="4"/>
  <c r="AO361" i="4"/>
  <c r="AP361" i="4"/>
  <c r="AO368" i="4"/>
  <c r="AP368" i="4"/>
  <c r="AP458" i="4"/>
  <c r="AO458" i="4"/>
  <c r="AO615" i="4"/>
  <c r="AP615" i="4"/>
  <c r="AP824" i="4"/>
  <c r="AO824" i="4"/>
  <c r="AO525" i="4"/>
  <c r="AP525" i="4"/>
  <c r="AO538" i="4"/>
  <c r="AP538" i="4"/>
  <c r="AP862" i="4"/>
  <c r="AO862" i="4"/>
  <c r="AP502" i="4"/>
  <c r="AO502" i="4"/>
  <c r="AO128" i="4"/>
  <c r="AO244" i="4"/>
  <c r="AO859" i="4"/>
  <c r="AP859" i="4"/>
  <c r="AO878" i="4"/>
  <c r="AO202" i="4"/>
  <c r="AP299" i="4"/>
  <c r="AO299" i="4"/>
  <c r="AO470" i="4"/>
  <c r="AP470" i="4"/>
  <c r="AP204" i="4"/>
  <c r="AO204" i="4"/>
  <c r="AP121" i="4"/>
  <c r="AO121" i="4"/>
  <c r="AP88" i="7"/>
  <c r="AO96" i="7"/>
  <c r="AP114" i="4"/>
  <c r="AO114" i="4"/>
  <c r="AP852" i="4"/>
  <c r="AO852" i="4"/>
  <c r="AP496" i="4"/>
  <c r="AO496" i="4"/>
  <c r="AP240" i="4"/>
  <c r="AO240" i="4"/>
  <c r="AQ104" i="7"/>
  <c r="AQ102" i="7"/>
  <c r="AQ106" i="7"/>
  <c r="AK88" i="7"/>
  <c r="AJ96" i="7"/>
  <c r="D620" i="6"/>
  <c r="D628" i="6"/>
  <c r="D626" i="6"/>
  <c r="D624" i="6"/>
  <c r="D622" i="6"/>
  <c r="D630" i="6"/>
  <c r="AP18" i="4"/>
  <c r="AO18" i="4"/>
  <c r="AP149" i="4"/>
  <c r="AO149" i="4"/>
  <c r="AP169" i="4"/>
  <c r="AO169" i="4"/>
  <c r="AO366" i="4"/>
  <c r="AP366" i="4"/>
  <c r="AO522" i="4"/>
  <c r="AP522" i="4"/>
  <c r="AP887" i="4"/>
  <c r="AO887" i="4"/>
  <c r="AO211" i="4"/>
  <c r="AP211" i="4"/>
  <c r="AR100" i="7"/>
  <c r="AR105" i="7" s="1"/>
  <c r="D627" i="6"/>
  <c r="AJ89" i="7"/>
  <c r="D639" i="6"/>
  <c r="D637" i="6"/>
  <c r="D635" i="6"/>
  <c r="D643" i="6"/>
  <c r="D641" i="6"/>
  <c r="D648" i="6"/>
  <c r="D650" i="6" s="1"/>
  <c r="AP72" i="4"/>
  <c r="AO72" i="4"/>
  <c r="AP102" i="4"/>
  <c r="AO102" i="4"/>
  <c r="AO165" i="4"/>
  <c r="AP165" i="4"/>
  <c r="AP219" i="4"/>
  <c r="AO219" i="4"/>
  <c r="AP436" i="4"/>
  <c r="AO436" i="4"/>
  <c r="AO492" i="4"/>
  <c r="AP492" i="4"/>
  <c r="AP646" i="4"/>
  <c r="AO646" i="4"/>
  <c r="AO699" i="4"/>
  <c r="AP838" i="4"/>
  <c r="AO838" i="4"/>
  <c r="AP544" i="4"/>
  <c r="AO544" i="4"/>
  <c r="AO843" i="4"/>
  <c r="AP843" i="4"/>
  <c r="AQ105" i="7"/>
  <c r="AP280" i="4"/>
  <c r="AO280" i="4"/>
  <c r="AP138" i="4"/>
  <c r="AO138" i="4"/>
  <c r="AO692" i="4"/>
  <c r="AP692" i="4"/>
  <c r="AP790" i="4"/>
  <c r="AO790" i="4"/>
  <c r="AP779" i="4"/>
  <c r="AO779" i="4"/>
  <c r="AP190" i="4"/>
  <c r="AO190" i="4"/>
  <c r="AO40" i="4"/>
  <c r="AP174" i="4"/>
  <c r="AO174" i="4"/>
  <c r="AP471" i="4"/>
  <c r="AO471" i="4"/>
  <c r="AQ101" i="7"/>
  <c r="D621" i="6"/>
  <c r="AO588" i="4"/>
  <c r="AO686" i="4"/>
  <c r="AP686" i="4"/>
  <c r="AO831" i="4"/>
  <c r="AP831" i="4"/>
  <c r="AO556" i="4"/>
  <c r="AP556" i="4"/>
  <c r="AO69" i="4"/>
  <c r="AN89" i="7"/>
  <c r="AP102" i="7"/>
  <c r="AP103" i="7"/>
  <c r="D636" i="6"/>
  <c r="AP171" i="4"/>
  <c r="AO171" i="4"/>
  <c r="J6" i="5"/>
  <c r="AP526" i="4"/>
  <c r="AO526" i="4"/>
  <c r="AP705" i="4"/>
  <c r="AO705" i="4"/>
  <c r="AO774" i="4"/>
  <c r="AP774" i="4"/>
  <c r="AP806" i="4"/>
  <c r="AO806" i="4"/>
  <c r="AO598" i="4"/>
  <c r="AP598" i="4"/>
  <c r="AP901" i="4" s="1"/>
  <c r="AO180" i="4"/>
  <c r="AP105" i="7"/>
  <c r="AP101" i="7"/>
  <c r="AL88" i="7"/>
  <c r="AK96" i="7"/>
  <c r="AO627" i="4"/>
  <c r="AP627" i="4"/>
  <c r="AP62" i="4"/>
  <c r="AO62" i="4"/>
  <c r="D629" i="6"/>
  <c r="AO239" i="4"/>
  <c r="AP239" i="4"/>
  <c r="AP264" i="4"/>
  <c r="AO264" i="4"/>
  <c r="AP356" i="4"/>
  <c r="AO356" i="4"/>
  <c r="AP374" i="4"/>
  <c r="AO374" i="4"/>
  <c r="AO673" i="4"/>
  <c r="AP673" i="4"/>
  <c r="AO553" i="4"/>
  <c r="AP553" i="4"/>
  <c r="AP568" i="4"/>
  <c r="AO568" i="4"/>
  <c r="AO296" i="4"/>
  <c r="AP296" i="4"/>
  <c r="AO773" i="4"/>
  <c r="AP773" i="4"/>
  <c r="AO596" i="4"/>
  <c r="AP596" i="4"/>
  <c r="AO33" i="4"/>
  <c r="AO632" i="4"/>
  <c r="AP632" i="4"/>
  <c r="AQ103" i="7"/>
  <c r="AP91" i="4"/>
  <c r="AO91" i="4"/>
  <c r="AO184" i="4"/>
  <c r="AP184" i="4"/>
  <c r="AO390" i="4"/>
  <c r="AP390" i="4"/>
  <c r="AP483" i="4"/>
  <c r="AO483" i="4"/>
  <c r="AP611" i="4"/>
  <c r="AO611" i="4"/>
  <c r="AP706" i="4"/>
  <c r="AO706" i="4"/>
  <c r="AP721" i="4"/>
  <c r="AO721" i="4"/>
  <c r="AO789" i="4"/>
  <c r="AP789" i="4"/>
  <c r="AO397" i="4"/>
  <c r="AS100" i="7"/>
  <c r="AS105" i="7" s="1"/>
  <c r="AO80" i="4"/>
  <c r="AL102" i="7" l="1"/>
  <c r="AL101" i="7"/>
  <c r="AL105" i="7"/>
  <c r="AW897" i="4"/>
  <c r="AL103" i="7"/>
  <c r="AL106" i="7"/>
  <c r="AL104" i="7"/>
  <c r="AW909" i="4"/>
  <c r="AX26" i="4"/>
  <c r="AX911" i="4" s="1"/>
  <c r="AW904" i="4"/>
  <c r="AO904" i="4"/>
  <c r="AP904" i="4"/>
  <c r="AW901" i="4"/>
  <c r="AO901" i="4"/>
  <c r="AO903" i="4"/>
  <c r="AP903" i="4"/>
  <c r="AP897" i="4"/>
  <c r="AO910" i="4"/>
  <c r="AP910" i="4"/>
  <c r="AP911" i="4"/>
  <c r="AO909" i="4"/>
  <c r="AP908" i="4"/>
  <c r="AO902" i="4"/>
  <c r="AO898" i="4"/>
  <c r="AO906" i="4"/>
  <c r="AP906" i="4"/>
  <c r="AO908" i="4"/>
  <c r="AP905" i="4"/>
  <c r="AO911" i="4"/>
  <c r="AO905" i="4"/>
  <c r="AP902" i="4"/>
  <c r="AO897" i="4"/>
  <c r="AP909" i="4"/>
  <c r="AO6" i="5"/>
  <c r="AO907" i="4"/>
  <c r="AW896" i="4"/>
  <c r="AW905" i="4"/>
  <c r="AP6" i="5"/>
  <c r="AP907" i="4"/>
  <c r="AP898" i="4"/>
  <c r="AX526" i="4"/>
  <c r="AW907" i="4"/>
  <c r="AX15" i="4"/>
  <c r="AW898" i="4"/>
  <c r="AW906" i="4"/>
  <c r="AX902" i="4"/>
  <c r="AP896" i="4"/>
  <c r="AX17" i="4"/>
  <c r="AX908" i="4" s="1"/>
  <c r="AW908" i="4"/>
  <c r="AO896" i="4"/>
  <c r="AW895" i="4"/>
  <c r="AP895" i="4"/>
  <c r="AO895" i="4"/>
  <c r="AM104" i="7"/>
  <c r="AM106" i="7"/>
  <c r="AM101" i="7"/>
  <c r="AM105" i="7"/>
  <c r="AM103" i="7"/>
  <c r="AW6" i="5"/>
  <c r="AR106" i="7"/>
  <c r="AX740" i="4"/>
  <c r="AO100" i="7"/>
  <c r="AO106" i="7" s="1"/>
  <c r="D645" i="6"/>
  <c r="AR101" i="7"/>
  <c r="AR104" i="7"/>
  <c r="AR102" i="7"/>
  <c r="AR103" i="7"/>
  <c r="D632" i="6"/>
  <c r="AN101" i="7"/>
  <c r="AN102" i="7"/>
  <c r="AN104" i="7"/>
  <c r="AN103" i="7"/>
  <c r="AN106" i="7"/>
  <c r="AS104" i="7"/>
  <c r="AS103" i="7"/>
  <c r="AS102" i="7"/>
  <c r="AS101" i="7"/>
  <c r="AS106" i="7"/>
  <c r="AK100" i="7"/>
  <c r="AK106" i="7" s="1"/>
  <c r="AJ100" i="7"/>
  <c r="AJ106" i="7" s="1"/>
  <c r="AX6" i="5" l="1"/>
  <c r="AX907" i="4"/>
  <c r="AX898" i="4"/>
  <c r="AX906" i="4"/>
  <c r="AX895" i="4"/>
  <c r="AX896" i="4"/>
  <c r="AX905" i="4"/>
  <c r="AX897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</calcChain>
</file>

<file path=xl/sharedStrings.xml><?xml version="1.0" encoding="utf-8"?>
<sst xmlns="http://schemas.openxmlformats.org/spreadsheetml/2006/main" count="21752" uniqueCount="4499">
  <si>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</si>
  <si>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</si>
  <si>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</si>
  <si>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</si>
  <si>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</si>
  <si>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</si>
  <si>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</si>
  <si>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</si>
  <si>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</si>
  <si>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</si>
  <si>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</si>
  <si>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</si>
  <si>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</si>
  <si>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</si>
  <si>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</si>
  <si>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</si>
  <si>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</si>
  <si>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</si>
  <si>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</si>
  <si>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</si>
  <si>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</si>
  <si>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</si>
  <si>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</si>
  <si>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</si>
  <si>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</si>
  <si>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</si>
  <si>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</si>
  <si>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</si>
  <si>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</si>
  <si>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</si>
  <si>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</si>
  <si>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</si>
  <si>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</si>
  <si>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</si>
  <si>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</si>
  <si>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</si>
  <si>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</si>
  <si>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</si>
  <si>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</si>
  <si>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</si>
  <si>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</si>
  <si>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</si>
  <si>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</si>
  <si>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</si>
  <si>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</si>
  <si>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</si>
  <si>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</si>
  <si>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</si>
  <si>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</si>
  <si>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</si>
  <si>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</si>
  <si>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</si>
  <si>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</si>
  <si>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</si>
  <si>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</si>
  <si>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</si>
  <si>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</si>
  <si>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</si>
  <si>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</si>
  <si>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</si>
  <si>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</si>
  <si>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</si>
  <si>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</si>
  <si>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</si>
  <si>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</si>
  <si>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</si>
  <si>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</si>
  <si>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</si>
  <si>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</si>
  <si>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</si>
  <si>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</si>
  <si>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</si>
  <si>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</si>
  <si>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</si>
  <si>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</si>
  <si>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</si>
  <si>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</si>
  <si>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</si>
  <si>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</si>
  <si>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</si>
  <si>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</si>
  <si>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</si>
  <si>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</si>
  <si>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</si>
  <si>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</si>
  <si>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</si>
  <si>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</si>
  <si>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</si>
  <si>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</si>
  <si>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</si>
  <si>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</si>
  <si>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</si>
  <si>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</si>
  <si>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</si>
  <si>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</si>
  <si>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</si>
  <si>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</si>
  <si>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</si>
  <si>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</si>
  <si>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</si>
  <si>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</si>
  <si>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</si>
  <si>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</si>
  <si>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</si>
  <si>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</si>
  <si>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</si>
  <si>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</si>
  <si>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</si>
  <si>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</si>
  <si>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</si>
  <si>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</si>
  <si>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</si>
  <si>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</si>
  <si>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</si>
  <si>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</si>
  <si>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</si>
  <si>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</si>
  <si>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</si>
  <si>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</si>
  <si>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</si>
  <si>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</si>
  <si>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</si>
  <si>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</si>
  <si>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</si>
  <si>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</si>
  <si>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</si>
  <si>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</si>
  <si>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</si>
  <si>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</si>
  <si>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</si>
  <si>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</si>
  <si>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</si>
  <si>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</si>
  <si>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</si>
  <si>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</si>
  <si>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</si>
  <si>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</si>
  <si>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</si>
  <si>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</si>
  <si>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</si>
  <si>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</si>
  <si>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</si>
  <si>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</si>
  <si>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</si>
  <si>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</si>
  <si>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</si>
  <si>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</si>
  <si>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</si>
  <si>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</si>
  <si>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</si>
  <si>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</si>
  <si>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</si>
  <si>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</si>
  <si>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</si>
  <si>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</si>
  <si>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</si>
  <si>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</si>
  <si>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</si>
  <si>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</si>
  <si>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</si>
  <si>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</si>
  <si>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</si>
  <si>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</si>
  <si>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</si>
  <si>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</si>
  <si>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</si>
  <si>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</si>
  <si>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</si>
  <si>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</si>
  <si>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</si>
  <si>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</si>
  <si>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</si>
  <si>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</si>
  <si>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</si>
  <si>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</si>
  <si>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</si>
  <si>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</si>
  <si>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</si>
  <si>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</si>
  <si>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</si>
  <si>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</si>
  <si>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</si>
  <si>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</si>
  <si>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</si>
  <si>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</si>
  <si>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</si>
  <si>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</si>
  <si>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</si>
  <si>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</si>
  <si>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</si>
  <si>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</si>
  <si>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</si>
  <si>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</si>
  <si>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</si>
  <si>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</si>
  <si>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</si>
  <si>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</si>
  <si>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</si>
  <si>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</si>
  <si>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</si>
  <si>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</si>
  <si>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</si>
  <si>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</si>
  <si>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</si>
  <si>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</si>
  <si>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</si>
  <si>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</si>
  <si>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</si>
  <si>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</si>
  <si>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</si>
  <si>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</si>
  <si>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</si>
  <si>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</si>
  <si>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</si>
  <si>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</si>
  <si>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</si>
  <si>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</si>
  <si>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</si>
  <si>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</si>
  <si>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</si>
  <si>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</si>
  <si>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</si>
  <si>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</si>
  <si>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</si>
  <si>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</si>
  <si>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</si>
  <si>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</si>
  <si>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</si>
  <si>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</si>
  <si>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</si>
  <si>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</si>
  <si>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</si>
  <si>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</si>
  <si>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</si>
  <si>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</si>
  <si>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</si>
  <si>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</si>
  <si>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</si>
  <si>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</si>
  <si>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</si>
  <si>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</si>
  <si>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</si>
  <si>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</si>
  <si>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</si>
  <si>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</si>
  <si>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</si>
  <si>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</si>
  <si>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</si>
  <si>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</si>
  <si>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</si>
  <si>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</si>
  <si>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</si>
  <si>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</si>
  <si>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</si>
  <si>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</si>
  <si>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</si>
  <si>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</si>
  <si>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</si>
  <si>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</si>
  <si>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</si>
  <si>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</si>
  <si>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</si>
  <si>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</si>
  <si>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</si>
  <si>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</si>
  <si>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</si>
  <si>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</si>
  <si>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</si>
  <si>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</si>
  <si>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</si>
  <si>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</si>
  <si>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</si>
  <si>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</si>
  <si>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</si>
  <si>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</si>
  <si>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</si>
  <si>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</si>
  <si>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</si>
  <si>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</si>
  <si>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</si>
  <si>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</si>
  <si>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</si>
  <si>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</si>
  <si>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</si>
  <si>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</si>
  <si>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</si>
  <si>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</si>
  <si>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</si>
  <si>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</si>
  <si>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</si>
  <si>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</si>
  <si>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</si>
  <si>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</si>
  <si>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</si>
  <si>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</si>
  <si>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</si>
  <si>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</si>
  <si>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</si>
  <si>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</si>
  <si>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</si>
  <si>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</si>
  <si>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</si>
  <si>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</si>
  <si>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</si>
  <si>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</si>
  <si>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</si>
  <si>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</si>
  <si>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</si>
  <si>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</si>
  <si>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</si>
  <si>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</si>
  <si>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</si>
  <si>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</si>
  <si>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</si>
  <si>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</si>
  <si>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</si>
  <si>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</si>
  <si>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</si>
  <si>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</si>
  <si>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</si>
  <si>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</si>
  <si>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</si>
  <si>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</si>
  <si>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</si>
  <si>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</si>
  <si>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</si>
  <si>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</si>
  <si>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</si>
  <si>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</si>
  <si>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</si>
  <si>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</si>
  <si>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</si>
  <si>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</si>
  <si>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</si>
  <si>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</si>
  <si>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</si>
  <si>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</si>
  <si>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</si>
  <si>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</si>
  <si>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</si>
  <si>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</si>
  <si>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</si>
  <si>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</si>
  <si>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</si>
  <si>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</si>
  <si>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</si>
  <si>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</si>
  <si>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</si>
  <si>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</si>
  <si>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</si>
  <si>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</si>
  <si>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</si>
  <si>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</si>
  <si>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</si>
  <si>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</si>
  <si>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</si>
  <si>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</si>
  <si>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</si>
  <si>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</si>
  <si>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</si>
  <si>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</si>
  <si>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</si>
  <si>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</si>
  <si>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</si>
  <si>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</si>
  <si>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</si>
  <si>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</si>
  <si>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</si>
  <si>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</si>
  <si>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</si>
  <si>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</si>
  <si>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</si>
  <si>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</si>
  <si>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</si>
  <si>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</si>
  <si>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</si>
  <si>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</si>
  <si>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</si>
  <si>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</si>
  <si>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</si>
  <si>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</si>
  <si>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</si>
  <si>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</si>
  <si>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</si>
  <si>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</si>
  <si>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</si>
  <si>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</si>
  <si>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</si>
  <si>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</si>
  <si>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</si>
  <si>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</si>
  <si>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</si>
  <si>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</si>
  <si>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</si>
  <si>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</si>
  <si>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</si>
  <si>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</si>
  <si>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</si>
  <si>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</si>
  <si>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</si>
  <si>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</si>
  <si>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</si>
  <si>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</si>
  <si>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</si>
  <si>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</si>
  <si>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</si>
  <si>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</si>
  <si>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</si>
  <si>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</si>
  <si>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</si>
  <si>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</si>
  <si>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</si>
  <si>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</si>
  <si>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</si>
  <si>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</si>
  <si>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</si>
  <si>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</si>
  <si>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</si>
  <si>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</si>
  <si>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</si>
  <si>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</si>
  <si>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</si>
  <si>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</si>
  <si>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</si>
  <si>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</si>
  <si>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</si>
  <si>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</si>
  <si>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</si>
  <si>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</si>
  <si>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</si>
  <si>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</si>
  <si>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</si>
  <si>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</si>
  <si>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</si>
  <si>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</si>
  <si>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</si>
  <si>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</si>
  <si>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</si>
  <si>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</si>
  <si>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</si>
  <si>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</si>
  <si>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</si>
  <si>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</si>
  <si>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</si>
  <si>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</si>
  <si>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</si>
  <si>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</si>
  <si>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</si>
  <si>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</si>
  <si>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</si>
  <si>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</si>
  <si>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</si>
  <si>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Being Acquired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</si>
  <si>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</si>
  <si>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</si>
  <si>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</si>
  <si>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</si>
  <si>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</si>
  <si>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</si>
  <si>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</si>
  <si>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</si>
  <si>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</si>
  <si>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</si>
  <si>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</si>
  <si>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</si>
  <si>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</si>
  <si>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</si>
  <si>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</si>
  <si>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</si>
  <si>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</si>
  <si>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</si>
  <si>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</si>
  <si>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</si>
  <si>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</si>
  <si>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</si>
  <si>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</si>
  <si>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</si>
  <si>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</si>
  <si>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</si>
  <si>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</si>
  <si>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</si>
  <si>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</si>
  <si>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</si>
  <si>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</si>
  <si>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</si>
  <si>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</si>
  <si>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</si>
  <si>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</si>
  <si>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</si>
  <si>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</si>
  <si>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</si>
  <si>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</si>
  <si>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</si>
  <si>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</si>
  <si>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</si>
  <si>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</si>
  <si>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</si>
  <si>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</si>
  <si>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</si>
  <si>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</si>
  <si>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</si>
  <si>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</si>
  <si>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</si>
  <si>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</si>
  <si>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</si>
  <si>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</si>
  <si>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</si>
  <si>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</si>
  <si>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</si>
  <si>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</si>
  <si>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</si>
  <si>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</si>
  <si>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</si>
  <si>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</si>
  <si>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</si>
  <si>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</si>
  <si>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</si>
  <si>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</si>
  <si>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</si>
  <si>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</si>
  <si>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</si>
  <si>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</si>
  <si>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</si>
  <si>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</si>
  <si>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</si>
  <si>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</si>
  <si>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</si>
  <si>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</si>
  <si>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</si>
  <si>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</si>
  <si>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</si>
  <si>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</si>
  <si>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</si>
  <si>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</si>
  <si>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</si>
  <si>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</si>
  <si>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</si>
  <si>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</si>
  <si>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</si>
  <si>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</si>
  <si>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</si>
  <si>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</si>
  <si>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</si>
  <si>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</si>
  <si>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</si>
  <si>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</si>
  <si>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</si>
  <si>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</si>
  <si>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</si>
  <si>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</si>
  <si>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</si>
  <si>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</si>
  <si>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</si>
  <si>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</si>
  <si>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</si>
  <si>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</si>
  <si>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</si>
  <si>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</si>
  <si>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</si>
  <si>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</si>
  <si>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</si>
  <si>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</si>
  <si>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</si>
  <si>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</si>
  <si>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</si>
  <si>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</si>
  <si>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</si>
  <si>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</si>
  <si>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</si>
  <si>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</si>
  <si>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</si>
  <si>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</si>
  <si>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</si>
  <si>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</si>
  <si>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</si>
  <si>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</si>
  <si>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</si>
  <si>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</si>
  <si>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</si>
  <si>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</si>
  <si>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</si>
  <si>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</si>
  <si>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</si>
  <si>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</si>
  <si>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</si>
  <si>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</si>
  <si>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</si>
  <si>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</si>
  <si>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</si>
  <si>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</si>
  <si>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</si>
  <si>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</si>
  <si>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</si>
  <si>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</si>
  <si>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</si>
  <si>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</si>
  <si>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</si>
  <si>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</si>
  <si>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</si>
  <si>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</si>
  <si>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</si>
  <si>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</si>
  <si>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</si>
  <si>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</si>
  <si>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</si>
  <si>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</si>
  <si>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</si>
  <si>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</si>
  <si>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</si>
  <si>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</si>
  <si>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</si>
  <si>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</si>
  <si>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</si>
  <si>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</si>
  <si>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</si>
  <si>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</si>
  <si>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</si>
  <si>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</si>
  <si>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</si>
  <si>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</si>
  <si>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</si>
  <si>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</si>
  <si>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</si>
  <si>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</si>
  <si>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</si>
  <si>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</si>
  <si>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</si>
  <si>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</si>
  <si>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</si>
  <si>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</si>
  <si>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</si>
  <si>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</si>
  <si>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</si>
  <si>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</si>
  <si>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</si>
  <si>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</si>
  <si>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</si>
  <si>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</si>
  <si>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Jun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</si>
  <si>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</si>
  <si>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</si>
  <si>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</si>
  <si>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</si>
  <si>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</si>
  <si>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</si>
  <si>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</si>
  <si>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</si>
  <si>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</si>
  <si>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</si>
  <si>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</si>
  <si>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</si>
  <si>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</si>
  <si>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</si>
  <si>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</si>
  <si>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</si>
  <si>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</si>
  <si>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</si>
  <si>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</si>
  <si>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</si>
  <si>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</si>
  <si>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</si>
  <si>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</si>
  <si>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</si>
  <si>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</si>
  <si>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</si>
  <si>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</si>
  <si>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</si>
  <si>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</si>
  <si>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</si>
  <si>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</si>
  <si>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</si>
  <si>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</si>
  <si>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</si>
  <si>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</si>
  <si>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</si>
  <si>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</si>
  <si>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</si>
  <si>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</si>
  <si>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</si>
  <si>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</si>
  <si>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</si>
  <si>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</si>
  <si>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</si>
  <si>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</si>
  <si>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</si>
  <si>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</si>
  <si>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</si>
  <si>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</si>
  <si>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</si>
  <si>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</si>
  <si>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</si>
  <si>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</si>
  <si>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</si>
  <si>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</si>
  <si>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</si>
  <si>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</si>
  <si>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</si>
  <si>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</si>
  <si>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</si>
  <si>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</si>
  <si>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</si>
  <si>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</si>
  <si>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</si>
  <si>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</si>
  <si>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</si>
  <si>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</si>
  <si>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</si>
  <si>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</si>
  <si>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</si>
  <si>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</si>
  <si>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</si>
  <si>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</si>
  <si>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</si>
  <si>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</si>
  <si>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</si>
  <si>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</si>
  <si>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</si>
  <si>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</si>
  <si>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</si>
  <si>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</si>
  <si>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</si>
  <si>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</si>
  <si>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</si>
  <si>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</si>
  <si>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</si>
  <si>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</si>
  <si>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</si>
  <si>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</si>
  <si>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</si>
  <si>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</si>
  <si>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</si>
  <si>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</si>
  <si>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</si>
  <si>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</si>
  <si>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</si>
  <si>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</si>
  <si>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</si>
  <si>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</si>
  <si>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</si>
  <si>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</si>
  <si>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</si>
  <si>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</si>
  <si>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</si>
  <si>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</si>
  <si>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</si>
  <si>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</si>
  <si>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</si>
  <si>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</si>
  <si>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</si>
  <si>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</si>
  <si>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</si>
  <si>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</si>
  <si>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</si>
  <si>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</si>
  <si>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</si>
  <si>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</si>
  <si>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</si>
  <si>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</si>
  <si>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</si>
  <si>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</si>
  <si>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</si>
  <si>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</si>
  <si>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</si>
  <si>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</si>
  <si>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</si>
  <si>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</si>
  <si>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</si>
  <si>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</si>
  <si>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</si>
  <si>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</si>
  <si>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</si>
  <si>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</si>
  <si>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</si>
  <si>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</si>
  <si>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</si>
  <si>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</si>
  <si>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</si>
  <si>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</si>
  <si>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</si>
  <si>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</si>
  <si>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</si>
  <si>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</si>
  <si>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</si>
  <si>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</si>
  <si>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</si>
  <si>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</si>
  <si>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</si>
  <si>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</si>
  <si>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</si>
  <si>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</si>
  <si>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</si>
  <si>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</si>
  <si>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</si>
  <si>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</si>
  <si>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</si>
  <si>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</si>
  <si>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</si>
  <si>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</si>
  <si>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</si>
  <si>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</si>
  <si>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</si>
  <si>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</si>
  <si>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</si>
  <si>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</si>
  <si>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</si>
  <si>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</si>
  <si>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</si>
  <si>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</si>
  <si>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</si>
  <si>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</si>
  <si>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</si>
  <si>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</si>
  <si>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</si>
  <si>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</si>
  <si>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</si>
  <si>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</si>
  <si>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</si>
  <si>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</si>
  <si>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</si>
  <si>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</si>
  <si>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</si>
  <si>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</si>
  <si>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</si>
  <si>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</si>
  <si>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</si>
  <si>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</si>
  <si>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</si>
  <si>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</si>
  <si>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</si>
  <si>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</si>
  <si>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</si>
  <si>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</si>
  <si>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</si>
  <si>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</si>
  <si>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</si>
  <si>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</si>
  <si>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</si>
  <si>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</si>
  <si>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</si>
  <si>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</si>
  <si>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</si>
  <si>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</si>
  <si>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</si>
  <si>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</si>
  <si>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</si>
  <si>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</si>
  <si>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</si>
  <si>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</si>
  <si>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</si>
  <si>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</si>
  <si>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</si>
  <si>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</si>
  <si>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</si>
  <si>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</si>
  <si>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</si>
  <si>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</si>
  <si>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</si>
  <si>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</si>
  <si>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</si>
  <si>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</si>
  <si>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</si>
  <si>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</si>
  <si>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</si>
  <si>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</si>
  <si>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</si>
  <si>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</si>
  <si>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</si>
  <si>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</si>
  <si>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</si>
  <si>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</si>
  <si>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</si>
  <si>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</si>
  <si>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</si>
  <si>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</si>
  <si>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</si>
  <si>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</si>
  <si>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</si>
  <si>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</si>
  <si>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</si>
  <si>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</si>
  <si>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</si>
  <si>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</si>
  <si>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</si>
  <si>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</si>
  <si>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</si>
  <si>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</si>
  <si>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</si>
  <si>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</si>
  <si>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</si>
  <si>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</si>
  <si>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</si>
  <si>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</si>
  <si>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</si>
  <si>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</si>
  <si>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</si>
  <si>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</si>
  <si>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</si>
  <si>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</si>
  <si>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</si>
  <si>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</si>
  <si>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</si>
  <si>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</si>
  <si>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</si>
  <si>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</si>
  <si>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</si>
  <si>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</si>
  <si>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</si>
  <si>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</si>
  <si>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</si>
  <si>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</si>
  <si>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</si>
  <si>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</si>
  <si>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</si>
  <si>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</si>
  <si>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</si>
  <si>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</si>
  <si>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</si>
  <si>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</si>
  <si>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</si>
  <si>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</si>
  <si>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</si>
  <si>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</si>
  <si>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</si>
  <si>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</si>
  <si>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</si>
  <si>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</si>
  <si>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</si>
  <si>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</si>
  <si>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</si>
  <si>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</si>
  <si>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</si>
  <si>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</si>
  <si>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</si>
  <si>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</si>
  <si>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</si>
  <si>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</si>
  <si>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</si>
  <si>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</si>
  <si>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</si>
  <si>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</si>
  <si>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</si>
  <si>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</si>
  <si>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</si>
  <si>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</si>
  <si>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</si>
  <si>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</si>
  <si>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</si>
  <si>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</si>
  <si>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</si>
  <si>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</si>
  <si>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</si>
  <si>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</si>
  <si>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</si>
  <si>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</si>
  <si>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</si>
  <si>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</si>
  <si>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</si>
  <si>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</si>
  <si>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</si>
  <si>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</si>
  <si>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</si>
  <si>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</si>
  <si>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</si>
  <si>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</si>
  <si>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</si>
  <si>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</si>
  <si>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</si>
  <si>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</si>
  <si>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</si>
  <si>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</si>
  <si>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</si>
  <si>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</si>
  <si>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</si>
  <si>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</si>
  <si>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</si>
  <si>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</si>
  <si>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</si>
  <si>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</si>
  <si>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</si>
  <si>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</si>
  <si>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</si>
  <si>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</si>
  <si>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</si>
  <si>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</si>
  <si>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</si>
  <si>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</si>
  <si>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</si>
  <si>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</si>
  <si>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</si>
  <si>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</si>
  <si>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</si>
  <si>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</si>
  <si>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</si>
  <si>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</si>
  <si>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</si>
  <si>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</si>
  <si>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</si>
  <si>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</si>
  <si>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</si>
  <si>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</si>
  <si>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</si>
  <si>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</si>
  <si>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</si>
  <si>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</si>
  <si>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</si>
  <si>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</si>
  <si>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</si>
  <si>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</si>
  <si>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</si>
  <si>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</si>
  <si>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</si>
  <si>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</si>
  <si>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</si>
  <si>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</si>
  <si>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</si>
  <si>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</si>
  <si>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</si>
  <si>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</si>
  <si>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</si>
  <si>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</si>
  <si>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</si>
  <si>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</si>
  <si>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</si>
  <si>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</si>
  <si>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</si>
  <si>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</si>
  <si>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</si>
  <si>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</si>
  <si>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</si>
  <si>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</si>
  <si>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</si>
  <si>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</si>
  <si>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</si>
  <si>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</si>
  <si>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</si>
  <si>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</si>
  <si>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</si>
  <si>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</si>
  <si>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</si>
  <si>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</si>
  <si>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</si>
  <si>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</si>
  <si>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</si>
  <si>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</si>
  <si>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</si>
  <si>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</si>
  <si>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</si>
  <si>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</si>
  <si>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</si>
  <si>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</si>
  <si>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</si>
  <si>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</si>
  <si>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</si>
  <si>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</si>
  <si>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</si>
  <si>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</si>
  <si>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</si>
  <si>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</si>
  <si>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</si>
  <si>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</si>
  <si>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</si>
  <si>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</si>
  <si>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</si>
  <si>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</si>
  <si>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</si>
  <si>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</si>
  <si>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</si>
  <si>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</si>
  <si>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</si>
  <si>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</si>
  <si>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</si>
  <si>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</si>
  <si>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</si>
  <si>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</si>
  <si>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</si>
  <si>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</si>
  <si>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</si>
  <si>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</si>
  <si>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</si>
  <si>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</si>
  <si>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</si>
  <si>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</si>
  <si>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</si>
  <si>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</si>
  <si>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</si>
  <si>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</si>
  <si>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</si>
  <si>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</si>
  <si>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</si>
  <si>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</si>
  <si>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</si>
  <si>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</si>
  <si>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</si>
  <si>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</si>
  <si>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</si>
  <si>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</si>
  <si>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</si>
  <si>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</si>
  <si>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</si>
  <si>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</si>
  <si>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</si>
  <si>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</si>
  <si>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</si>
  <si>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</si>
  <si>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</si>
  <si>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</si>
  <si>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</si>
  <si>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</si>
  <si>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</si>
  <si>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</si>
  <si>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</si>
  <si>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</si>
  <si>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</si>
  <si>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</si>
  <si>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</si>
  <si>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</si>
  <si>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</si>
  <si>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</si>
  <si>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</si>
  <si>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</si>
  <si>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</si>
  <si>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</si>
  <si>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</si>
  <si>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</si>
  <si>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</si>
  <si>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</si>
  <si>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</si>
  <si>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</si>
  <si>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</si>
  <si>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</si>
  <si>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</si>
  <si>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</si>
  <si>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</si>
  <si>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</si>
  <si>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</si>
  <si>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</si>
  <si>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</si>
  <si>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</si>
  <si>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</si>
  <si>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</si>
  <si>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</si>
  <si>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</si>
  <si>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</si>
  <si>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</si>
  <si>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</si>
  <si>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</si>
  <si>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</si>
  <si>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</si>
  <si>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</si>
  <si>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</si>
  <si>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</si>
  <si>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</si>
  <si>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</si>
  <si>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</si>
  <si>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</si>
  <si>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</si>
  <si>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</si>
  <si>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</si>
  <si>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</si>
  <si>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</si>
  <si>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</si>
  <si>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</si>
  <si>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</si>
  <si>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</si>
  <si>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</si>
  <si>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</si>
  <si>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</si>
  <si>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</si>
  <si>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</si>
  <si>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</si>
  <si>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</si>
  <si>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</si>
  <si>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</si>
  <si>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</si>
  <si>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</si>
  <si>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</si>
  <si>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</si>
  <si>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</si>
  <si>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</si>
  <si>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</si>
  <si>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</si>
  <si>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</si>
  <si>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</si>
  <si>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</si>
  <si>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</si>
  <si>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</si>
  <si>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</si>
  <si>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</si>
  <si>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</si>
  <si>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</si>
  <si>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</si>
  <si>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</si>
  <si>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</si>
  <si>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</si>
  <si>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</si>
  <si>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</si>
  <si>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</si>
  <si>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</si>
  <si>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</si>
  <si>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</si>
  <si>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</si>
  <si>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</si>
  <si>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</si>
  <si>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</si>
  <si>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</si>
  <si>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</si>
  <si>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</si>
  <si>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</si>
  <si>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</si>
  <si>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</si>
  <si>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</si>
  <si>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</si>
  <si>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</si>
  <si>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</si>
  <si>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</si>
  <si>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</si>
  <si>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</si>
  <si>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</si>
  <si>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</si>
  <si>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</si>
  <si>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</si>
  <si>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</si>
  <si>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</si>
  <si>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</si>
  <si>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</si>
  <si>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</si>
  <si>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</si>
  <si>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</si>
  <si>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</si>
  <si>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</si>
  <si>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</si>
  <si>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</si>
  <si>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</si>
  <si>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</si>
  <si>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</si>
  <si>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</si>
  <si>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</si>
  <si>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</si>
  <si>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</si>
  <si>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</si>
  <si>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</si>
  <si>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</si>
  <si>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</si>
  <si>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</si>
  <si>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</si>
  <si>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</si>
  <si>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</si>
  <si>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</si>
  <si>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</si>
  <si>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</si>
  <si>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</si>
  <si>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</si>
  <si>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</si>
  <si>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</si>
  <si>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</si>
  <si>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</si>
  <si>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</si>
  <si>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</si>
  <si>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</si>
  <si>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</si>
  <si>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</si>
  <si>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</si>
  <si>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</si>
  <si>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</si>
  <si>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</si>
  <si>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</si>
  <si>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</si>
  <si>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</si>
  <si>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</si>
  <si>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</si>
  <si>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</si>
  <si>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</si>
  <si>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</si>
  <si>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</si>
  <si>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</si>
  <si>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</si>
  <si>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</si>
  <si>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</si>
  <si>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</si>
  <si>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</si>
  <si>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</si>
  <si>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</si>
  <si>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</si>
  <si>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</si>
  <si>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</si>
  <si>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</si>
  <si>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</si>
  <si>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</si>
  <si>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</si>
  <si>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</si>
  <si>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</si>
  <si>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</si>
  <si>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</si>
  <si>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</si>
  <si>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</si>
  <si>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</si>
  <si>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</si>
  <si>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</si>
  <si>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</si>
  <si>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</si>
  <si>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</si>
  <si>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</si>
  <si>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</si>
  <si>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</si>
  <si>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</si>
  <si>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</si>
  <si>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</si>
  <si>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</si>
  <si>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</si>
  <si>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</si>
  <si>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</si>
  <si>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</si>
  <si>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</si>
  <si>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</si>
  <si>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</si>
  <si>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</si>
  <si>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</si>
  <si>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</si>
  <si>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</si>
  <si>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</si>
  <si>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</si>
  <si>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</si>
  <si>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</si>
  <si>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</si>
  <si>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</si>
  <si>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</si>
  <si>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</si>
  <si>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</si>
  <si>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</si>
  <si>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</si>
  <si>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</si>
  <si>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</si>
  <si>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</si>
  <si>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</si>
  <si>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</si>
  <si>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</si>
  <si>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</si>
  <si>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</si>
  <si>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</si>
  <si>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</si>
  <si>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</si>
  <si>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</si>
  <si>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</si>
  <si>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</si>
  <si>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</si>
  <si>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</si>
  <si>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</si>
  <si>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</si>
  <si>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</si>
  <si>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</si>
  <si>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</si>
  <si>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</si>
  <si>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</si>
  <si>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</si>
  <si>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</si>
  <si>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</si>
  <si>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</si>
  <si>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</si>
  <si>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</si>
  <si>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</si>
  <si>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</si>
  <si>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</si>
  <si>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</si>
  <si>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</si>
  <si>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</si>
  <si>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</si>
  <si>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</si>
  <si>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</si>
  <si>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</si>
  <si>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</si>
  <si>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</si>
  <si>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</si>
  <si>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</si>
  <si>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</si>
  <si>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</si>
  <si>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</si>
  <si>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</si>
  <si>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</si>
  <si>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</si>
  <si>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</si>
  <si>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</si>
  <si>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</si>
  <si>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</si>
  <si>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</si>
  <si>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</si>
  <si>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</si>
  <si>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</si>
  <si>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</si>
  <si>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</si>
  <si>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</si>
  <si>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</si>
  <si>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</si>
  <si>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</si>
  <si>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</si>
  <si>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</si>
  <si>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</si>
  <si>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</si>
  <si>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</si>
  <si>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</si>
  <si>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</si>
  <si>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</si>
  <si>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</si>
  <si>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</si>
  <si>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</si>
  <si>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</si>
  <si>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</si>
  <si>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</si>
  <si>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</si>
  <si>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</si>
  <si>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</si>
  <si>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</si>
  <si>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</si>
  <si>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</si>
  <si>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</si>
  <si>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</si>
  <si>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</si>
  <si>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</si>
  <si>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</si>
  <si>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</si>
  <si>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</si>
  <si>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</si>
  <si>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</si>
  <si>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</si>
  <si>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</si>
  <si>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</si>
  <si>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</si>
  <si>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</si>
  <si>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</si>
  <si>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</si>
  <si>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</si>
  <si>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</si>
  <si>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</si>
  <si>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</si>
  <si>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</si>
  <si>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</si>
  <si>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</si>
  <si>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</si>
  <si>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</si>
  <si>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</si>
  <si>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</si>
  <si>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</si>
  <si>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</si>
  <si>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</si>
  <si>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</si>
  <si>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</si>
  <si>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</si>
  <si>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</si>
  <si>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</si>
  <si>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</si>
  <si>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</si>
  <si>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</si>
  <si>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</si>
  <si>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</si>
  <si>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</si>
  <si>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</si>
  <si>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</si>
  <si>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</si>
  <si>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</si>
  <si>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</si>
  <si>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</si>
  <si>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</si>
  <si>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</si>
  <si>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</si>
  <si>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</si>
  <si>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</si>
  <si>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</si>
  <si>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</si>
  <si>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</si>
  <si>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</si>
  <si>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</si>
  <si>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</si>
  <si>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</si>
  <si>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</si>
  <si>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</si>
  <si>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</si>
  <si>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</si>
  <si>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</si>
  <si>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</si>
  <si>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</si>
  <si>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</si>
  <si>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</si>
  <si>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</si>
  <si>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</si>
  <si>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</si>
  <si>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</si>
  <si>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</si>
  <si>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</si>
  <si>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</si>
  <si>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</si>
  <si>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</si>
  <si>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</si>
  <si>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</si>
  <si>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</si>
  <si>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</si>
  <si>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</si>
  <si>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</si>
  <si>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</si>
  <si>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</si>
  <si>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</si>
  <si>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</si>
  <si>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</si>
  <si>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</si>
  <si>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</si>
  <si>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</si>
  <si>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</si>
  <si>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</si>
  <si>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</si>
  <si>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</si>
  <si>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</si>
  <si>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</si>
  <si>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</si>
  <si>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</si>
  <si>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</si>
  <si>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</si>
  <si>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</si>
  <si>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</si>
  <si>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</si>
  <si>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</si>
  <si>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</si>
  <si>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</si>
  <si>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</si>
  <si>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</si>
  <si>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</si>
  <si>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</si>
  <si>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</si>
  <si>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</si>
  <si>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</si>
  <si>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</si>
  <si>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</si>
  <si>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</si>
  <si>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</si>
  <si>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</si>
  <si>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</si>
  <si>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</si>
  <si>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</si>
  <si>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</si>
  <si>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</si>
  <si>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</si>
  <si>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</si>
  <si>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</si>
  <si>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</si>
  <si>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</si>
  <si>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</si>
  <si>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</si>
  <si>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</si>
  <si>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</si>
  <si>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</si>
  <si>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</si>
  <si>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</si>
  <si>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</si>
  <si>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</si>
  <si>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</si>
  <si>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</si>
  <si>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</si>
  <si>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</si>
  <si>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</si>
  <si>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</si>
  <si>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</si>
  <si>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</si>
  <si>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</si>
  <si>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</si>
  <si>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</si>
  <si>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</si>
  <si>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</si>
  <si>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</si>
  <si>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</si>
  <si>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</si>
  <si>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</si>
  <si>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</si>
  <si>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</si>
  <si>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</si>
  <si>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</si>
  <si>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</si>
  <si>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</si>
  <si>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</si>
  <si>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</si>
  <si>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</si>
  <si>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</si>
  <si>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</si>
  <si>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</si>
  <si>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</si>
  <si>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</si>
  <si>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</si>
  <si>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</si>
  <si>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</si>
  <si>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</si>
  <si>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</si>
  <si>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</si>
  <si>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</si>
  <si>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</si>
  <si>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</si>
  <si>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</si>
  <si>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</si>
  <si>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</si>
  <si>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</si>
  <si>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</si>
  <si>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</si>
  <si>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</si>
  <si>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</si>
  <si>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</si>
  <si>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</si>
  <si>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</si>
  <si>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</si>
  <si>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</si>
  <si>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</si>
  <si>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</si>
  <si>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</si>
  <si>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</si>
  <si>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</si>
  <si>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</si>
  <si>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</si>
  <si>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</si>
  <si>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</si>
  <si>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</si>
  <si>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</si>
  <si>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</si>
  <si>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</si>
  <si>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</si>
  <si>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</si>
  <si>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</si>
  <si>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</si>
  <si>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</si>
  <si>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</si>
  <si>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</si>
  <si>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</si>
  <si>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</si>
  <si>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</si>
  <si>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</si>
  <si>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</si>
  <si>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</si>
  <si>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</si>
  <si>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</si>
  <si>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</si>
  <si>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</si>
  <si>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</si>
  <si>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</si>
  <si>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</si>
  <si>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</si>
  <si>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</si>
  <si>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</si>
  <si>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</si>
  <si>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</si>
  <si>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</si>
  <si>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</si>
  <si>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</si>
  <si>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</si>
  <si>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</si>
  <si>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</si>
  <si>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</si>
  <si>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</si>
  <si>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</si>
  <si>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</si>
  <si>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</si>
  <si>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</si>
  <si>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</si>
  <si>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</si>
  <si>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</si>
  <si>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</si>
  <si>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</si>
  <si>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</si>
  <si>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</si>
  <si>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</si>
  <si>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</si>
  <si>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</si>
  <si>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</si>
  <si>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</si>
  <si>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</si>
  <si>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</si>
  <si>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</si>
  <si>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</si>
  <si>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</si>
  <si>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</si>
  <si>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</si>
  <si>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</si>
  <si>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</si>
  <si>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</si>
  <si>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</si>
  <si>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</si>
  <si>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</si>
  <si>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</si>
  <si>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</si>
  <si>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</si>
  <si>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</si>
  <si>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</si>
  <si>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</si>
  <si>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</si>
  <si>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</si>
  <si>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</si>
  <si>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</si>
  <si>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</si>
  <si>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</si>
  <si>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</si>
  <si>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</si>
  <si>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</si>
  <si>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</si>
  <si>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</si>
  <si>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</si>
  <si>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</si>
  <si>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</si>
  <si>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</si>
  <si>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</si>
  <si>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</si>
  <si>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</si>
  <si>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</si>
  <si>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</si>
  <si>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</si>
  <si>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</si>
  <si>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</si>
  <si>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</si>
  <si>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</si>
  <si>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</si>
  <si>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</si>
  <si>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</si>
  <si>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</si>
  <si>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</si>
  <si>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</si>
  <si>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</si>
  <si>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</si>
  <si>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</si>
  <si>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</si>
  <si>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</si>
  <si>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</si>
  <si>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</si>
  <si>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</si>
  <si>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</si>
  <si>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</si>
  <si>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</si>
  <si>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</si>
  <si>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</si>
  <si>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</si>
  <si>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</si>
  <si>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</si>
  <si>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</si>
  <si>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</si>
  <si>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</si>
  <si>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</si>
  <si>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</si>
  <si>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</si>
  <si>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</si>
  <si>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</si>
  <si>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</si>
  <si>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</si>
  <si>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</si>
  <si>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</si>
  <si>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</si>
  <si>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</si>
  <si>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</si>
  <si>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</si>
  <si>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</si>
  <si>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</si>
  <si>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</si>
  <si>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</si>
  <si>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</si>
  <si>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</si>
  <si>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</si>
  <si>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</si>
  <si>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</si>
  <si>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</si>
  <si>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</si>
  <si>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</si>
  <si>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</si>
  <si>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</si>
  <si>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</si>
  <si>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</si>
  <si>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</si>
  <si>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</si>
  <si>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</si>
  <si>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</si>
  <si>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</si>
  <si>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</si>
  <si>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</si>
  <si>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</si>
  <si>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</si>
  <si>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</si>
  <si>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</si>
  <si>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</si>
  <si>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</si>
  <si>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</si>
  <si>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</si>
  <si>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</si>
  <si>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</si>
  <si>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</si>
  <si>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</si>
  <si>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</si>
  <si>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</si>
  <si>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</si>
  <si>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</si>
  <si>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</si>
  <si>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</si>
  <si>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</si>
  <si>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</si>
  <si>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</si>
  <si>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</si>
  <si>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</si>
  <si>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</si>
  <si>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</si>
  <si>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</si>
  <si>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</si>
  <si>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</si>
  <si>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</si>
  <si>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</si>
  <si>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</si>
  <si>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</si>
  <si>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</si>
  <si>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</si>
  <si>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Westinghouse Air Brake Technologies Corp.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</si>
  <si>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</si>
  <si>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</si>
  <si>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</si>
  <si>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</si>
  <si>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</si>
  <si>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</si>
  <si>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</si>
  <si>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</si>
  <si>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</si>
  <si>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</si>
  <si>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</si>
  <si>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</si>
  <si>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</si>
  <si>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</si>
  <si>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</si>
  <si>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</si>
  <si>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</si>
  <si>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</si>
  <si>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</si>
  <si>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</si>
  <si>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</si>
  <si>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</si>
  <si>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</si>
  <si>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</si>
  <si>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</si>
  <si>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</si>
  <si>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</si>
  <si>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</si>
  <si>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</si>
  <si>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</si>
  <si>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</si>
  <si>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</si>
  <si>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</si>
  <si>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</si>
  <si>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</si>
  <si>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</si>
  <si>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</si>
  <si>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</si>
  <si>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</si>
  <si>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</si>
  <si>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</si>
  <si>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</si>
  <si>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</si>
  <si>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</si>
  <si>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</si>
  <si>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</si>
  <si>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</si>
  <si>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</si>
  <si>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</si>
  <si>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</si>
  <si>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</si>
  <si>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</si>
  <si>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</si>
  <si>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</si>
  <si>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</si>
  <si>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</si>
  <si>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</si>
  <si>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</si>
  <si>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</si>
  <si>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</si>
  <si>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</si>
  <si>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</si>
  <si>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</si>
  <si>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</si>
  <si>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</si>
  <si>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</si>
  <si>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</si>
  <si>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</si>
  <si>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</si>
  <si>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</si>
  <si>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</si>
  <si>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</si>
  <si>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</si>
  <si>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</si>
  <si>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</si>
  <si>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</si>
  <si>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</si>
  <si>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</si>
  <si>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</si>
  <si>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</si>
  <si>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</si>
  <si>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</si>
  <si>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</si>
  <si>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</si>
  <si>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</si>
  <si>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</si>
  <si>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</si>
  <si>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</si>
  <si>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</si>
  <si>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</si>
  <si>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</si>
  <si>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</si>
  <si>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</si>
  <si>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</si>
  <si>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</si>
  <si>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</si>
  <si>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</si>
  <si>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</si>
  <si>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</si>
  <si>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</si>
  <si>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</si>
  <si>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</si>
  <si>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</si>
  <si>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</si>
  <si>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</si>
  <si>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</si>
  <si>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</si>
  <si>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</si>
  <si>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</si>
  <si>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</si>
  <si>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</si>
  <si>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</si>
  <si>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</si>
  <si>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</si>
  <si>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</si>
  <si>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</si>
  <si>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</si>
  <si>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</si>
  <si>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</si>
  <si>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</si>
  <si>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</si>
  <si>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</si>
  <si>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</si>
  <si>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</si>
  <si>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</si>
  <si>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</si>
  <si>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</si>
  <si>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</si>
  <si>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</si>
  <si>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</si>
  <si>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</si>
  <si>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</si>
  <si>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</si>
  <si>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</si>
  <si>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</si>
  <si>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</si>
  <si>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</si>
  <si>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</si>
  <si>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</si>
  <si>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</si>
  <si>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</si>
  <si>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</si>
  <si>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</si>
  <si>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</si>
  <si>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</si>
  <si>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</si>
  <si>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</si>
  <si>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</si>
  <si>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</si>
  <si>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</si>
  <si>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</si>
  <si>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</si>
  <si>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</si>
  <si>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</si>
  <si>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</si>
  <si>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</si>
  <si>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</si>
  <si>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</si>
  <si>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</si>
  <si>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</si>
  <si>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</si>
  <si>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</si>
  <si>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</si>
  <si>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</si>
  <si>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</si>
  <si>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</si>
  <si>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</si>
  <si>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</si>
  <si>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</si>
  <si>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</si>
  <si>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</si>
  <si>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</si>
  <si>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</si>
  <si>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</si>
  <si>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</si>
  <si>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</si>
  <si>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</si>
  <si>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</si>
  <si>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</si>
  <si>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</si>
  <si>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</si>
  <si>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</si>
  <si>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</si>
  <si>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</si>
  <si>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</si>
  <si>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</si>
  <si>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</si>
  <si>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</si>
  <si>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</si>
  <si>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</si>
  <si>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</si>
  <si>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</si>
  <si>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</si>
  <si>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</si>
  <si>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</si>
  <si>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</si>
  <si>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</si>
  <si>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</si>
  <si>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</si>
  <si>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</si>
  <si>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</si>
  <si>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</si>
  <si>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</si>
  <si>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</si>
  <si>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</si>
  <si>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</si>
  <si>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</si>
  <si>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</si>
  <si>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</si>
  <si>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</si>
  <si>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</si>
  <si>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</si>
  <si>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</si>
  <si>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</si>
  <si>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</si>
  <si>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</si>
  <si>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</si>
  <si>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</si>
  <si>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</si>
  <si>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</si>
  <si>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</si>
  <si>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</si>
  <si>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</si>
  <si>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</si>
  <si>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</si>
  <si>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</si>
  <si>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</si>
  <si>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</si>
  <si>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</si>
  <si>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</si>
  <si>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</si>
  <si>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</si>
  <si>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</si>
  <si>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</si>
  <si>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</si>
  <si>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</si>
  <si>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</si>
  <si>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</si>
  <si>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</si>
  <si>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</si>
  <si>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</si>
  <si>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</si>
  <si>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</si>
  <si>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</si>
  <si>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</si>
  <si>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</si>
  <si>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</si>
  <si>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</si>
  <si>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</si>
  <si>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</si>
  <si>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</si>
  <si>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</si>
  <si>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</si>
  <si>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</si>
  <si>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</si>
  <si>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</si>
  <si>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</si>
  <si>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</si>
  <si>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</si>
  <si>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</si>
  <si>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</si>
  <si>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</si>
  <si>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</si>
  <si>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</si>
  <si>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</si>
  <si>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</si>
  <si>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</si>
  <si>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</si>
  <si>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</si>
  <si>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</si>
  <si>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</si>
  <si>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</si>
  <si>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</si>
  <si>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</si>
  <si>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</si>
  <si>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</si>
  <si>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</si>
  <si>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</si>
  <si>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</si>
  <si>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</si>
  <si>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</si>
  <si>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</si>
  <si>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</si>
  <si>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</si>
  <si>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</si>
  <si>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</si>
  <si>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</si>
  <si>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</si>
  <si>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</si>
  <si>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</si>
  <si>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</si>
  <si>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</si>
  <si>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</si>
  <si>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</si>
  <si>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</si>
  <si>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</si>
  <si>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</si>
  <si>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</si>
  <si>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</si>
  <si>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</si>
  <si>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</si>
  <si>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</si>
  <si>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</si>
  <si>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</si>
  <si>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</si>
  <si>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</si>
  <si>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</si>
  <si>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</si>
  <si>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</si>
  <si>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</si>
  <si>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</si>
  <si>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</si>
  <si>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</si>
  <si>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</si>
  <si>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</si>
  <si>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</si>
  <si>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</si>
  <si>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</si>
  <si>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</si>
  <si>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</si>
  <si>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</si>
  <si>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</si>
  <si>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</si>
  <si>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</si>
  <si>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</si>
  <si>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</si>
  <si>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</si>
  <si>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</si>
  <si>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</si>
  <si>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</si>
  <si>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</si>
  <si>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</si>
  <si>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</si>
  <si>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</si>
  <si>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</si>
  <si>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</si>
  <si>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</si>
  <si>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</si>
  <si>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</si>
  <si>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</si>
  <si>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</si>
  <si>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</si>
  <si>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</si>
  <si>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</si>
  <si>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</si>
  <si>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</si>
  <si>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</si>
  <si>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</si>
  <si>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</si>
  <si>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</si>
  <si>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</si>
  <si>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</si>
  <si>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</si>
  <si>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</si>
  <si>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</si>
  <si>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</si>
  <si>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</si>
  <si>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</si>
  <si>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</si>
  <si>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</si>
  <si>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</si>
  <si>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</si>
  <si>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</si>
  <si>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</si>
  <si>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</si>
  <si>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</si>
  <si>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</si>
  <si>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</si>
  <si>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</si>
  <si>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</si>
  <si>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</si>
  <si>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</si>
  <si>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</si>
  <si>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</si>
  <si>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</si>
  <si>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</si>
  <si>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</si>
  <si>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</si>
  <si>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</si>
  <si>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</si>
  <si>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</si>
  <si>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</si>
  <si>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</si>
  <si>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</si>
  <si>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</si>
  <si>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</si>
  <si>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</si>
  <si>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</si>
  <si>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</si>
  <si>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</si>
  <si>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</si>
  <si>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</si>
  <si>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</si>
  <si>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</si>
  <si>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</si>
  <si>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</si>
  <si>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</si>
  <si>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</si>
  <si>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</si>
  <si>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</si>
  <si>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</si>
  <si>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</si>
  <si>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</si>
  <si>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</si>
  <si>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</si>
  <si>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</si>
  <si>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</si>
  <si>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</si>
  <si>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</si>
  <si>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</si>
  <si>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</si>
  <si>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</si>
  <si>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</si>
  <si>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</si>
  <si>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</si>
  <si>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</si>
  <si>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</si>
  <si>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</si>
  <si>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</si>
  <si>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</si>
  <si>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</si>
  <si>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</si>
  <si>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</si>
  <si>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</si>
  <si>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</si>
  <si>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</si>
  <si>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</si>
  <si>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</si>
  <si>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</si>
  <si>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</si>
  <si>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</si>
  <si>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</si>
  <si>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</si>
  <si>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</si>
  <si>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</si>
  <si>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</si>
  <si>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</si>
  <si>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</si>
  <si>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</si>
  <si>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</si>
  <si>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</si>
  <si>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</si>
  <si>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</si>
  <si>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</si>
  <si>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</si>
  <si>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</si>
  <si>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</si>
  <si>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</si>
  <si>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</si>
  <si>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</si>
  <si>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</si>
  <si>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</si>
  <si>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</si>
  <si>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</si>
  <si>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</si>
  <si>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</si>
  <si>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</si>
  <si>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</si>
  <si>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</si>
  <si>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</si>
  <si>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</si>
  <si>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</si>
  <si>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</si>
  <si>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</si>
  <si>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</si>
  <si>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</si>
  <si>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</si>
  <si>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</si>
  <si>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</si>
  <si>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</si>
  <si>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</si>
  <si>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</si>
  <si>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</si>
  <si>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</si>
  <si>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</si>
  <si>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</si>
  <si>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</si>
  <si>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</si>
  <si>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</si>
  <si>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</si>
  <si>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</si>
  <si>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</si>
  <si>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</si>
  <si>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</si>
  <si>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</si>
  <si>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</si>
  <si>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</si>
  <si>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</si>
  <si>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</si>
  <si>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</si>
  <si>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</si>
  <si>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</si>
  <si>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</si>
  <si>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</si>
  <si>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</si>
  <si>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</si>
  <si>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</si>
  <si>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</si>
  <si>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</si>
  <si>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</si>
  <si>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</si>
  <si>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</si>
  <si>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</si>
  <si>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</si>
  <si>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</si>
  <si>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</si>
  <si>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</si>
  <si>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</si>
  <si>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</si>
  <si>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</si>
  <si>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</si>
  <si>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</si>
  <si>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</si>
  <si>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</si>
  <si>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</si>
  <si>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</si>
  <si>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</si>
  <si>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</si>
  <si>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</si>
  <si>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</si>
  <si>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</si>
  <si>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</si>
  <si>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</si>
  <si>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</si>
  <si>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</si>
  <si>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</si>
  <si>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</si>
  <si>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</si>
  <si>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</si>
  <si>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</si>
  <si>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</si>
  <si>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</si>
  <si>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</si>
  <si>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</si>
  <si>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</si>
  <si>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</si>
  <si>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</si>
  <si>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</si>
  <si>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</si>
  <si>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</si>
  <si>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</si>
  <si>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</si>
  <si>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</si>
  <si>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</si>
  <si>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</si>
  <si>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</si>
  <si>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</si>
  <si>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</si>
  <si>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</si>
  <si>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</si>
  <si>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</si>
  <si>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</si>
  <si>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</si>
  <si>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</si>
  <si>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</si>
  <si>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</si>
  <si>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</si>
  <si>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</si>
  <si>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</si>
  <si>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</si>
  <si>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</si>
  <si>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</si>
  <si>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</si>
  <si>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</si>
  <si>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</si>
  <si>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</si>
  <si>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</si>
  <si>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</si>
  <si>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</si>
  <si>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</si>
  <si>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</si>
  <si>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</si>
  <si>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</si>
  <si>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</si>
  <si>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</si>
  <si>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</si>
  <si>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</si>
  <si>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</si>
  <si>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</si>
  <si>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</si>
  <si>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</si>
  <si>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</si>
  <si>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</si>
  <si>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</si>
  <si>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</si>
  <si>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</si>
  <si>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</si>
  <si>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</si>
  <si>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</si>
  <si>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</si>
  <si>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</si>
  <si>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</si>
  <si>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</si>
  <si>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</si>
  <si>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</si>
  <si>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</si>
  <si>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</si>
  <si>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</si>
  <si>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</si>
  <si>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</si>
  <si>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</si>
  <si>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</si>
  <si>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</si>
  <si>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</si>
  <si>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</si>
  <si>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</si>
  <si>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</si>
  <si>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</si>
  <si>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</si>
  <si>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</si>
  <si>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</si>
  <si>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</si>
  <si>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</si>
  <si>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</si>
  <si>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</si>
  <si>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</si>
  <si>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</si>
  <si>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</si>
  <si>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</si>
  <si>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</si>
  <si>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</si>
  <si>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</si>
  <si>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</si>
  <si>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</si>
  <si>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</si>
  <si>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</si>
  <si>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</si>
  <si>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</si>
  <si>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</si>
  <si>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</si>
  <si>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</si>
  <si>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</si>
  <si>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</si>
  <si>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</si>
  <si>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</si>
  <si>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</si>
  <si>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</si>
  <si>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</si>
  <si>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</si>
  <si>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</si>
  <si>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</si>
  <si>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</si>
  <si>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</si>
  <si>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</si>
  <si>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</si>
  <si>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</si>
  <si>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</si>
  <si>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</si>
  <si>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</si>
  <si>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</si>
  <si>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</si>
  <si>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</si>
  <si>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</si>
  <si>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</si>
  <si>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</si>
  <si>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</si>
  <si>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</si>
  <si>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</si>
  <si>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</si>
  <si>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</si>
  <si>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</si>
  <si>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</si>
  <si>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</si>
  <si>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</si>
  <si>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</si>
  <si>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</si>
  <si>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</si>
  <si>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</si>
  <si>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</si>
  <si>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</si>
  <si>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</si>
  <si>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</si>
  <si>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</si>
  <si>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</si>
  <si>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</si>
  <si>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</si>
  <si>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</si>
  <si>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</si>
  <si>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</si>
  <si>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</si>
  <si>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</si>
  <si>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</si>
  <si>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</si>
  <si>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</si>
  <si>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</si>
  <si>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</si>
  <si>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</si>
  <si>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</si>
  <si>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</si>
  <si>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</si>
  <si>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</si>
  <si>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</si>
  <si>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</si>
  <si>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</si>
  <si>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</si>
  <si>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</si>
  <si>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</si>
  <si>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</si>
  <si>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</si>
  <si>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</si>
  <si>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</si>
  <si>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</si>
  <si>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</si>
  <si>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</si>
  <si>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</si>
  <si>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</si>
  <si>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</si>
  <si>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</si>
  <si>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</si>
  <si>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</si>
  <si>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</si>
  <si>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</si>
  <si>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</si>
  <si>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</si>
  <si>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</si>
  <si>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</si>
  <si>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</si>
  <si>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</si>
  <si>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</si>
  <si>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</si>
  <si>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</si>
  <si>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</si>
  <si>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</si>
  <si>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</si>
  <si>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</si>
  <si>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</si>
  <si>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</si>
  <si>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</si>
  <si>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</si>
  <si>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</si>
  <si>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</si>
  <si>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</si>
  <si>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</si>
  <si>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</si>
  <si>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</si>
  <si>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</si>
  <si>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</si>
  <si>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</si>
  <si>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</si>
  <si>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</si>
  <si>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</si>
  <si>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</si>
  <si>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</si>
  <si>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</si>
  <si>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</si>
  <si>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</si>
  <si>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</si>
  <si>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</si>
  <si>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</si>
  <si>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</si>
  <si>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</si>
  <si>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</si>
  <si>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</si>
  <si>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</si>
  <si>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</si>
  <si>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</si>
  <si>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</si>
  <si>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</si>
  <si>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</si>
  <si>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</si>
  <si>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</si>
  <si>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</si>
  <si>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</si>
  <si>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</si>
  <si>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</si>
  <si>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</si>
  <si>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</si>
  <si>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</si>
  <si>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</si>
  <si>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</si>
  <si>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</si>
  <si>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</si>
  <si>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</si>
  <si>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</si>
  <si>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</si>
  <si>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</si>
  <si>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</si>
  <si>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</si>
  <si>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</si>
  <si>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</si>
  <si>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</si>
  <si>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</si>
  <si>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</si>
  <si>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</si>
  <si>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</si>
  <si>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</si>
  <si>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</si>
  <si>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</si>
  <si>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</si>
  <si>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</si>
  <si>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</si>
  <si>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</si>
  <si>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</si>
  <si>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</si>
  <si>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</si>
  <si>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</si>
  <si>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</si>
  <si>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</si>
  <si>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</si>
  <si>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</si>
  <si>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</si>
  <si>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</si>
  <si>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</si>
  <si>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</si>
  <si>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</si>
  <si>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</si>
  <si>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</si>
  <si>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</si>
  <si>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</si>
  <si>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</si>
  <si>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</si>
  <si>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</si>
  <si>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</si>
  <si>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</si>
  <si>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</si>
  <si>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</si>
  <si>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</si>
  <si>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</si>
  <si>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</si>
  <si>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</si>
  <si>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</si>
  <si>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</si>
  <si>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</si>
  <si>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</si>
  <si>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</si>
  <si>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</si>
  <si>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</si>
  <si>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</si>
  <si>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</si>
  <si>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</si>
  <si>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</si>
  <si>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</si>
  <si>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</si>
  <si>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</si>
  <si>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</si>
  <si>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</si>
  <si>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</si>
  <si>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</si>
  <si>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</si>
  <si>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</si>
  <si>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</si>
  <si>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</si>
  <si>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</si>
  <si>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</si>
  <si>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</si>
  <si>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</si>
  <si>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</si>
  <si>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</si>
  <si>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</si>
  <si>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</si>
  <si>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</si>
  <si>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</si>
  <si>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</si>
  <si>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</si>
  <si>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</si>
  <si>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</si>
  <si>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</si>
  <si>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</si>
  <si>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</si>
  <si>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</si>
  <si>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</si>
  <si>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</si>
  <si>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</si>
  <si>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</si>
  <si>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</si>
  <si>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</si>
  <si>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</si>
  <si>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</si>
  <si>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</si>
  <si>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</si>
  <si>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</si>
  <si>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</si>
  <si>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</si>
  <si>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</si>
  <si>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</si>
  <si>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</si>
  <si>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</si>
  <si>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</si>
  <si>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</si>
  <si>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</si>
  <si>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</si>
  <si>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</si>
  <si>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</si>
  <si>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</si>
  <si>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</si>
  <si>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</si>
  <si>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</si>
  <si>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</si>
  <si>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</si>
  <si>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</si>
  <si>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</si>
  <si>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</si>
  <si>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</si>
  <si>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</si>
  <si>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</si>
  <si>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</si>
  <si>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</si>
  <si>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</si>
  <si>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</si>
  <si>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</si>
  <si>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</si>
  <si>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</si>
  <si>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</si>
  <si>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</si>
  <si>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</si>
  <si>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</si>
  <si>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</si>
  <si>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</si>
  <si>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</si>
  <si>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</si>
  <si>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</si>
  <si>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</si>
  <si>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</si>
  <si>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</si>
  <si>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</si>
  <si>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</si>
  <si>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</si>
  <si>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</si>
  <si>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</si>
  <si>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</si>
  <si>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</si>
  <si>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</si>
  <si>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</si>
  <si>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</si>
  <si>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</si>
  <si>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</si>
  <si>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</si>
  <si>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</si>
  <si>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</si>
  <si>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</si>
  <si>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</si>
  <si>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</si>
  <si>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</si>
  <si>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</si>
  <si>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</si>
  <si>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</si>
  <si>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</si>
  <si>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</si>
  <si>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</si>
  <si>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</si>
  <si>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</si>
  <si>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</si>
  <si>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</si>
  <si>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</si>
  <si>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</si>
  <si>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</si>
  <si>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</si>
  <si>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</si>
  <si>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</si>
  <si>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</si>
  <si>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</si>
  <si>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</si>
  <si>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</si>
  <si>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</si>
  <si>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</si>
  <si>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</si>
  <si>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</si>
  <si>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</si>
  <si>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</si>
  <si>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</si>
  <si>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</si>
  <si>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</si>
  <si>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</si>
  <si>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</si>
  <si>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</si>
  <si>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</si>
  <si>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</si>
  <si>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</si>
  <si>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</si>
  <si>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</si>
  <si>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</si>
  <si>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</si>
  <si>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</si>
  <si>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</si>
  <si>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</si>
  <si>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</si>
  <si>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</si>
  <si>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</si>
  <si>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</si>
  <si>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</si>
  <si>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</si>
  <si>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</si>
  <si>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</si>
  <si>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</si>
  <si>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</si>
  <si>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</si>
  <si>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</si>
  <si>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</si>
  <si>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</si>
  <si>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</si>
  <si>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</si>
  <si>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</si>
  <si>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</si>
  <si>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</si>
  <si>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</si>
  <si>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</si>
  <si>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</si>
  <si>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</si>
  <si>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</si>
  <si>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</si>
  <si>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</si>
  <si>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</si>
  <si>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</si>
  <si>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</si>
  <si>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</si>
  <si>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</si>
  <si>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</si>
  <si>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</si>
  <si>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</si>
  <si>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</si>
  <si>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</si>
  <si>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</si>
  <si>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</si>
  <si>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</si>
  <si>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</si>
  <si>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</si>
  <si>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</si>
  <si>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</si>
  <si>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</si>
  <si>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</si>
  <si>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</si>
  <si>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</si>
  <si>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</si>
  <si>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</si>
  <si>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</si>
  <si>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</si>
  <si>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</si>
  <si>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</si>
  <si>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</si>
  <si>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</si>
  <si>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</si>
  <si>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</si>
  <si>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</si>
  <si>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</si>
  <si>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</si>
  <si>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</si>
  <si>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</si>
  <si>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</si>
  <si>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</si>
  <si>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</si>
  <si>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</si>
  <si>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</si>
  <si>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</si>
  <si>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</si>
  <si>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</si>
  <si>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</si>
  <si>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</si>
  <si>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</si>
  <si>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</si>
  <si>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</si>
  <si>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</si>
  <si>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</si>
  <si>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</si>
  <si>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</si>
  <si>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</si>
  <si>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</si>
  <si>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</si>
  <si>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</si>
  <si>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</si>
  <si>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</si>
  <si>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</si>
  <si>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</si>
  <si>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</si>
  <si>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</si>
  <si>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</si>
  <si>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</si>
  <si>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</si>
  <si>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</si>
  <si>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</si>
  <si>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</si>
  <si>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</si>
  <si>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</si>
  <si>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</si>
  <si>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</si>
  <si>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</si>
  <si>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</si>
  <si>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</si>
  <si>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</si>
  <si>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</si>
  <si>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</si>
  <si>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</si>
  <si>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</si>
  <si>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</si>
  <si>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</si>
  <si>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</si>
  <si>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</si>
  <si>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</si>
  <si>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</si>
  <si>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</si>
  <si>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</si>
  <si>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</si>
  <si>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</si>
  <si>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</si>
  <si>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</si>
  <si>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</si>
  <si>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</si>
  <si>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</si>
  <si>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</si>
  <si>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</si>
  <si>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</si>
  <si>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</si>
  <si>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</si>
  <si>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</si>
  <si>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</si>
  <si>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</si>
  <si>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</si>
  <si>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</si>
  <si>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</si>
  <si>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</si>
  <si>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</si>
  <si>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</si>
  <si>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</si>
  <si>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</si>
  <si>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</si>
  <si>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</si>
  <si>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</si>
  <si>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</si>
  <si>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</si>
  <si>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</si>
  <si>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</si>
  <si>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</si>
  <si>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</si>
  <si>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</si>
  <si>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</si>
  <si>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</si>
  <si>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</si>
  <si>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</si>
  <si>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</si>
  <si>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</si>
  <si>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</si>
  <si>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</si>
  <si>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</si>
  <si>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</si>
  <si>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</si>
  <si>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</si>
  <si>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</si>
  <si>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</si>
  <si>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</si>
  <si>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</si>
  <si>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</si>
  <si>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</si>
  <si>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</si>
  <si>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</si>
  <si>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</si>
  <si>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</si>
  <si>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</si>
  <si>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</si>
  <si>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</si>
  <si>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</si>
  <si>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</si>
  <si>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</si>
  <si>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</si>
  <si>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</si>
  <si>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</si>
  <si>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</si>
  <si>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</si>
  <si>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</si>
  <si>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</si>
  <si>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</si>
  <si>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</si>
  <si>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</si>
  <si>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</si>
  <si>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</si>
  <si>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</si>
  <si>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</si>
  <si>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</si>
  <si>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</si>
  <si>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</si>
  <si>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</si>
  <si>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</si>
  <si>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</si>
  <si>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</si>
  <si>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</si>
  <si>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</si>
  <si>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</si>
  <si>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</si>
  <si>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</si>
  <si>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</si>
  <si>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</si>
  <si>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</si>
  <si>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</si>
  <si>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</si>
  <si>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</si>
  <si>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</si>
  <si>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</si>
  <si>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</si>
  <si>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</si>
  <si>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</si>
  <si>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</si>
  <si>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</si>
  <si>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</si>
  <si>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</si>
  <si>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</si>
  <si>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</si>
  <si>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</si>
  <si>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</si>
  <si>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</si>
  <si>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</si>
  <si>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</si>
  <si>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</si>
  <si>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</si>
  <si>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</si>
  <si>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</si>
  <si>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</si>
  <si>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</si>
  <si>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</si>
  <si>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</si>
  <si>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</si>
  <si>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</si>
  <si>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</si>
  <si>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</si>
  <si>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</si>
  <si>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</si>
  <si>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</si>
  <si>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</si>
  <si>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</si>
  <si>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</si>
  <si>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</si>
  <si>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</si>
  <si>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</si>
  <si>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</si>
  <si>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</si>
  <si>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</si>
  <si>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</si>
  <si>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</si>
  <si>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</si>
  <si>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</si>
  <si>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</si>
  <si>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</si>
  <si>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</si>
  <si>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</si>
  <si>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</si>
  <si>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</si>
  <si>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</si>
  <si>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</si>
  <si>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</si>
  <si>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</si>
  <si>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</si>
  <si>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</si>
  <si>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</si>
  <si>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</si>
  <si>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</si>
  <si>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</si>
  <si>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</si>
  <si>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</si>
  <si>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</si>
  <si>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</si>
  <si>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</si>
  <si>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</si>
  <si>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</si>
  <si>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</si>
  <si>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</si>
  <si>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</si>
  <si>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</si>
  <si>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</si>
  <si>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</si>
  <si>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</si>
  <si>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</si>
  <si>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</si>
  <si>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</si>
  <si>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</si>
  <si>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</si>
  <si>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</si>
  <si>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</si>
  <si>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</si>
  <si>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</si>
  <si>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</si>
  <si>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</si>
  <si>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</si>
  <si>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</si>
  <si>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</si>
  <si>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</si>
  <si>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</si>
  <si>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</si>
  <si>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</si>
  <si>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</si>
  <si>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</si>
  <si>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</si>
  <si>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</si>
  <si>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</si>
  <si>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</si>
  <si>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</si>
  <si>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</si>
  <si>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</si>
  <si>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</si>
  <si>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</si>
  <si>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</si>
  <si>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</si>
  <si>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</si>
  <si>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</si>
  <si>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</si>
  <si>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</si>
  <si>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</si>
  <si>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</si>
  <si>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</si>
  <si>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</si>
  <si>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</si>
  <si>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</si>
  <si>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</si>
  <si>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</si>
  <si>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</si>
  <si>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</si>
  <si>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</si>
  <si>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</si>
  <si>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</si>
  <si>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</si>
  <si>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</si>
  <si>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</si>
  <si>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</si>
  <si>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</si>
  <si>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</si>
  <si>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</si>
  <si>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</si>
  <si>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</si>
  <si>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</si>
  <si>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</si>
  <si>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</si>
  <si>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</si>
  <si>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</si>
  <si>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</si>
  <si>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</si>
  <si>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</si>
  <si>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</si>
  <si>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</si>
  <si>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</si>
  <si>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</si>
  <si>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</si>
  <si>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</si>
  <si>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</si>
  <si>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</si>
  <si>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</si>
  <si>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</si>
  <si>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</si>
  <si>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</si>
  <si>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</si>
  <si>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</si>
  <si>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</si>
  <si>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</si>
  <si>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</si>
  <si>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</si>
  <si>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</si>
  <si>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</si>
  <si>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</si>
  <si>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</si>
  <si>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</si>
  <si>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</si>
  <si>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</si>
  <si>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</si>
  <si>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</si>
  <si>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</si>
  <si>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</si>
  <si>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</si>
  <si>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</si>
  <si>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</si>
  <si>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</si>
  <si>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</si>
  <si>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</si>
  <si>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</si>
  <si>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</si>
  <si>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</si>
  <si>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</si>
  <si>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</si>
  <si>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</si>
  <si>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</si>
  <si>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</si>
  <si>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</si>
  <si>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</si>
  <si>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</si>
  <si>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</si>
  <si>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</si>
  <si>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</si>
  <si>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</si>
  <si>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</si>
  <si>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</si>
  <si>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</si>
  <si>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</si>
  <si>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</si>
  <si>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</si>
  <si>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</si>
  <si>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</si>
  <si>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</si>
  <si>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</si>
  <si>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</si>
  <si>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</si>
  <si>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</si>
  <si>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</si>
  <si>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</si>
  <si>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</si>
  <si>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</si>
  <si>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</si>
  <si>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</si>
  <si>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</si>
  <si>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</si>
  <si>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</si>
  <si>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</si>
  <si>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</si>
  <si>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</si>
  <si>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</si>
  <si>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</si>
  <si>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</si>
  <si>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</si>
  <si>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</si>
  <si>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</si>
  <si>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</si>
  <si>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</si>
  <si>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</si>
  <si>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</si>
  <si>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</si>
  <si>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</si>
  <si>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</si>
  <si>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</si>
  <si>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</si>
  <si>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</si>
  <si>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</si>
  <si>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</si>
  <si>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</si>
  <si>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</si>
  <si>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</si>
  <si>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</si>
  <si>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</si>
  <si>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</si>
  <si>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</si>
  <si>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</si>
  <si>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</si>
  <si>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</si>
  <si>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</si>
  <si>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</si>
  <si>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</si>
  <si>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</si>
  <si>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</si>
  <si>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</si>
  <si>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</si>
  <si>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</si>
  <si>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</si>
  <si>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</si>
  <si>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</si>
  <si>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</si>
  <si>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</si>
  <si>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</si>
  <si>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</si>
  <si>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</si>
  <si>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</si>
  <si>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</si>
  <si>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</si>
  <si>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</si>
  <si>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</si>
  <si>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</si>
  <si>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</si>
  <si>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</si>
  <si>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</si>
  <si>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</si>
  <si>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</si>
  <si>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</si>
  <si>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</si>
  <si>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</si>
  <si>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</si>
  <si>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</si>
  <si>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</si>
  <si>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</si>
  <si>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</si>
  <si>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</si>
  <si>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</si>
  <si>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</si>
  <si>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</si>
  <si>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</si>
  <si>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</si>
  <si>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</si>
  <si>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</si>
  <si>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</si>
  <si>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</si>
  <si>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</si>
  <si>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</si>
  <si>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</si>
  <si>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</si>
  <si>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</si>
  <si>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</si>
  <si>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</si>
  <si>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</si>
  <si>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</si>
  <si>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</si>
  <si>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</si>
  <si>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</si>
  <si>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</si>
  <si>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</si>
  <si>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</si>
  <si>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</si>
  <si>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</si>
  <si>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</si>
  <si>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</si>
  <si>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</si>
  <si>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</si>
  <si>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</si>
  <si>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</si>
  <si>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</si>
  <si>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</si>
  <si>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</si>
  <si>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</si>
  <si>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</si>
  <si>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</si>
  <si>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</si>
  <si>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</si>
  <si>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</si>
  <si>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</si>
  <si>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</si>
  <si>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</si>
  <si>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</si>
  <si>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</si>
  <si>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</si>
  <si>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</si>
  <si>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</si>
  <si>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</si>
  <si>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</si>
  <si>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</si>
  <si>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</si>
  <si>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</si>
  <si>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</si>
  <si>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</si>
  <si>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</si>
  <si>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</si>
  <si>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</si>
  <si>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</si>
  <si>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</si>
  <si>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</si>
  <si>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</si>
  <si>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</si>
  <si>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</si>
  <si>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</si>
  <si>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</si>
  <si>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</si>
  <si>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</si>
  <si>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</si>
  <si>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</si>
  <si>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</si>
  <si>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</si>
  <si>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</si>
  <si>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</si>
  <si>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</si>
  <si>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</si>
  <si>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</si>
  <si>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</si>
  <si>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</si>
  <si>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</si>
  <si>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</si>
  <si>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</si>
  <si>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</si>
  <si>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</si>
  <si>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</si>
  <si>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</si>
  <si>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</si>
  <si>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</si>
  <si>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</si>
  <si>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</si>
  <si>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</si>
  <si>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</si>
  <si>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</si>
  <si>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</si>
  <si>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</si>
  <si>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</si>
  <si>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</si>
  <si>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</si>
  <si>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</si>
  <si>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</si>
  <si>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</si>
  <si>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</si>
  <si>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</si>
  <si>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</si>
  <si>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</si>
  <si>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</si>
  <si>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</si>
  <si>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</si>
  <si>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</si>
  <si>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</si>
  <si>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</si>
  <si>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</si>
  <si>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</si>
  <si>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</si>
  <si>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</si>
  <si>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</si>
  <si>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</si>
  <si>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</si>
  <si>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</si>
  <si>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</si>
  <si>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</si>
  <si>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</si>
  <si>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</si>
  <si>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</si>
  <si>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</si>
  <si>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</si>
  <si>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</si>
  <si>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</si>
  <si>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</si>
  <si>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</si>
  <si>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</si>
  <si>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</si>
  <si>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</si>
  <si>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</si>
  <si>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</si>
  <si>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</si>
  <si>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</si>
  <si>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</si>
  <si>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</si>
  <si>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</si>
  <si>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</si>
  <si>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</si>
  <si>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</si>
  <si>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</si>
  <si>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</si>
  <si>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</si>
  <si>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</si>
  <si>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</si>
  <si>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</si>
  <si>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</si>
  <si>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</si>
  <si>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</si>
  <si>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</si>
  <si>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</si>
  <si>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</si>
  <si>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</si>
  <si>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</si>
  <si>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</si>
  <si>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</si>
  <si>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</si>
  <si>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</si>
  <si>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</si>
  <si>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</si>
  <si>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</si>
  <si>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</si>
  <si>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</si>
  <si>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</si>
  <si>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</si>
  <si>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</si>
  <si>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</si>
  <si>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</si>
  <si>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</si>
  <si>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</si>
  <si>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</si>
  <si>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</si>
  <si>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</si>
  <si>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</si>
  <si>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</si>
  <si>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</si>
  <si>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</si>
  <si>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</si>
  <si>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</si>
  <si>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</si>
  <si>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</si>
  <si>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</si>
  <si>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</si>
  <si>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</si>
  <si>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</si>
  <si>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</si>
  <si>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</si>
  <si>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</si>
  <si>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</si>
  <si>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</si>
  <si>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</si>
  <si>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</si>
  <si>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</si>
  <si>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</si>
  <si>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</si>
  <si>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</si>
  <si>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</si>
  <si>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</si>
  <si>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</si>
  <si>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</si>
  <si>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</si>
  <si>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</si>
  <si>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</si>
  <si>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</si>
  <si>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</si>
  <si>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</si>
  <si>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</si>
  <si>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</si>
  <si>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</si>
  <si>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</si>
  <si>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</si>
  <si>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</si>
  <si>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</si>
  <si>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</si>
  <si>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</si>
  <si>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</si>
  <si>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</si>
  <si>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</si>
  <si>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</si>
  <si>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</si>
  <si>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</si>
  <si>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</si>
  <si>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</si>
  <si>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</si>
  <si>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</si>
  <si>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</si>
  <si>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</si>
  <si>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</si>
  <si>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</si>
  <si>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</si>
  <si>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</si>
  <si>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</si>
  <si>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</si>
  <si>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</si>
  <si>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</si>
  <si>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</si>
  <si>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</si>
  <si>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</si>
  <si>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</si>
  <si>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</si>
  <si>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</si>
  <si>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</si>
  <si>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</si>
  <si>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</si>
  <si>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</si>
  <si>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</si>
  <si>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</si>
  <si>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</si>
  <si>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</si>
  <si>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</si>
  <si>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</si>
  <si>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</si>
  <si>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</si>
  <si>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</si>
  <si>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</si>
  <si>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</si>
  <si>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</si>
  <si>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</si>
  <si>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</si>
  <si>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</si>
  <si>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</si>
  <si>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</si>
  <si>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</si>
  <si>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</si>
  <si>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</si>
  <si>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</si>
  <si>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</si>
  <si>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</si>
  <si>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</si>
  <si>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</si>
  <si>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</si>
  <si>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</si>
  <si>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</si>
  <si>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</si>
  <si>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</si>
  <si>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</si>
  <si>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</si>
  <si>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</si>
  <si>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</si>
  <si>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</si>
  <si>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</si>
  <si>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</si>
  <si>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</si>
  <si>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</si>
  <si>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</si>
  <si>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</si>
  <si>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</si>
  <si>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</si>
  <si>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</si>
  <si>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</si>
  <si>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</si>
  <si>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</si>
  <si>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</si>
  <si>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</si>
  <si>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</si>
  <si>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</si>
  <si>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</si>
  <si>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</si>
  <si>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</si>
  <si>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</si>
  <si>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</si>
  <si>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</si>
  <si>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</si>
  <si>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</si>
  <si>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</si>
  <si>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</si>
  <si>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</si>
  <si>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</si>
  <si>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</si>
  <si>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</si>
  <si>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</si>
  <si>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</si>
  <si>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</si>
  <si>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</si>
  <si>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</si>
  <si>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</si>
  <si>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</si>
  <si>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</si>
  <si>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</si>
  <si>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</si>
  <si>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</si>
  <si>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</si>
  <si>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</si>
  <si>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</si>
  <si>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</si>
  <si>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</si>
  <si>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</si>
  <si>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</si>
  <si>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</si>
  <si>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</si>
  <si>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</si>
  <si>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</si>
  <si>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</si>
  <si>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</si>
  <si>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</si>
  <si>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</si>
  <si>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</si>
  <si>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</si>
  <si>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</si>
  <si>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</si>
  <si>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</si>
  <si>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</si>
  <si>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</si>
  <si>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</si>
  <si>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</si>
  <si>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</si>
  <si>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</si>
  <si>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</si>
  <si>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</si>
  <si>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</si>
  <si>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</si>
  <si>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</si>
  <si>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</si>
  <si>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</si>
  <si>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</si>
  <si>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</si>
  <si>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</si>
  <si>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</si>
  <si>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</si>
  <si>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</si>
  <si>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</si>
  <si>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</si>
  <si>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</si>
  <si>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</si>
  <si>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</si>
  <si>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</si>
  <si>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</si>
  <si>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</si>
  <si>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</si>
  <si>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</si>
  <si>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</si>
  <si>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</si>
  <si>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</si>
  <si>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</si>
  <si>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</si>
  <si>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</si>
  <si>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</si>
  <si>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</si>
  <si>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</si>
  <si>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</si>
  <si>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</si>
  <si>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</si>
  <si>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</si>
  <si>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</si>
  <si>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</si>
  <si>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</si>
  <si>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</si>
  <si>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</si>
  <si>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</si>
  <si>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</si>
  <si>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</si>
  <si>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</si>
  <si>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</si>
  <si>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</si>
  <si>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</si>
  <si>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</si>
  <si>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</si>
  <si>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</si>
  <si>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</si>
  <si>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</si>
  <si>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</si>
  <si>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</si>
  <si>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</si>
  <si>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</si>
  <si>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</si>
  <si>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</si>
  <si>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</si>
  <si>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</si>
  <si>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</si>
  <si>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</si>
  <si>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</si>
  <si>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</si>
  <si>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</si>
  <si>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</si>
  <si>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</si>
  <si>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</si>
  <si>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</si>
  <si>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</si>
  <si>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</si>
  <si>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</si>
  <si>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</si>
  <si>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</si>
  <si>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</si>
  <si>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</si>
  <si>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</si>
  <si>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</si>
  <si>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</si>
  <si>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</si>
  <si>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</si>
  <si>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</si>
  <si>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</si>
  <si>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</si>
  <si>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</si>
  <si>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</si>
  <si>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</si>
  <si>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</si>
  <si>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</si>
  <si>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</si>
  <si>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</si>
  <si>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</si>
  <si>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</si>
  <si>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</si>
  <si>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</si>
  <si>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</si>
  <si>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</si>
  <si>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</si>
  <si>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</si>
  <si>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</si>
  <si>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</si>
  <si>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</si>
  <si>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</si>
  <si>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</si>
  <si>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</si>
  <si>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</si>
  <si>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</si>
  <si>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</si>
  <si>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</si>
  <si>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</si>
  <si>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</si>
  <si>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</si>
  <si>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</si>
  <si>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</si>
  <si>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</si>
  <si>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</si>
  <si>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</si>
  <si>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</si>
  <si>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</si>
  <si>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</si>
  <si>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</si>
  <si>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</si>
  <si>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</si>
  <si>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</si>
  <si>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</si>
  <si>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</si>
  <si>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</si>
  <si>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</si>
  <si>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</si>
  <si>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</si>
  <si>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</si>
  <si>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</si>
  <si>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</si>
  <si>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</si>
  <si>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</si>
  <si>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</si>
  <si>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</si>
  <si>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</si>
  <si>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</si>
  <si>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</si>
  <si>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</si>
  <si>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</si>
  <si>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</si>
  <si>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</si>
  <si>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</si>
  <si>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</si>
  <si>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</si>
  <si>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</si>
  <si>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</si>
  <si>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</si>
  <si>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</si>
  <si>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</si>
  <si>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</si>
  <si>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</si>
  <si>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</si>
  <si>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</si>
  <si>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</si>
  <si>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</si>
  <si>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</si>
  <si>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</si>
  <si>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</si>
  <si>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</si>
  <si>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</si>
  <si>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</si>
  <si>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</si>
  <si>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</si>
  <si>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</si>
  <si>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</si>
  <si>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</si>
  <si>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</si>
  <si>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</si>
  <si>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</si>
  <si>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</si>
  <si>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</si>
  <si>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</si>
  <si>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</si>
  <si>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</si>
  <si>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</si>
  <si>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</si>
  <si>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</si>
  <si>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</si>
  <si>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</si>
  <si>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</si>
  <si>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</si>
  <si>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</si>
  <si>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</si>
  <si>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</si>
  <si>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</si>
  <si>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</si>
  <si>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</si>
  <si>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</si>
  <si>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</si>
  <si>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</si>
  <si>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</si>
  <si>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</si>
  <si>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</si>
  <si>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</si>
  <si>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</si>
  <si>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</si>
  <si>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</si>
  <si>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</si>
  <si>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</si>
  <si>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</si>
  <si>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</si>
  <si>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</si>
  <si>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</si>
  <si>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</si>
  <si>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</si>
  <si>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</si>
  <si>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</si>
  <si>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</si>
  <si>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</si>
  <si>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</si>
  <si>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</si>
  <si>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</si>
  <si>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</si>
  <si>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</si>
  <si>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</si>
  <si>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</si>
  <si>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</si>
  <si>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</si>
  <si>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</si>
  <si>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</si>
  <si>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</si>
  <si>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</si>
  <si>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</si>
  <si>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</si>
  <si>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</si>
  <si>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</si>
  <si>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</si>
  <si>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</si>
  <si>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</si>
  <si>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</si>
  <si>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</si>
  <si>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</si>
  <si>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</si>
  <si>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</si>
  <si>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</si>
  <si>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</si>
  <si>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</si>
  <si>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</si>
  <si>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</si>
  <si>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</si>
  <si>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</si>
  <si>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</si>
  <si>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</si>
  <si>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</si>
  <si>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</si>
  <si>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</si>
  <si>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</si>
  <si>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</si>
  <si>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</si>
  <si>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</si>
  <si>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</si>
  <si>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</si>
  <si>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</si>
  <si>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</si>
  <si>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</si>
  <si>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</si>
  <si>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</si>
  <si>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</si>
  <si>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</si>
  <si>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</si>
  <si>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</si>
  <si>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</si>
  <si>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</si>
  <si>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</si>
  <si>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</si>
  <si>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</si>
  <si>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</si>
  <si>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</si>
  <si>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</si>
  <si>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</si>
  <si>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</si>
  <si>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</si>
  <si>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</si>
  <si>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</si>
  <si>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</si>
  <si>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</si>
  <si>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</si>
  <si>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</si>
  <si>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</si>
  <si>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</si>
  <si>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</si>
  <si>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</si>
  <si>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</si>
  <si>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</si>
  <si>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</si>
  <si>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</si>
  <si>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</si>
  <si>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</si>
  <si>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</si>
  <si>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</si>
  <si>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</si>
  <si>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</si>
  <si>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</si>
  <si>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</si>
  <si>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</si>
  <si>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</si>
  <si>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</si>
  <si>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</si>
  <si>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</si>
  <si>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</si>
  <si>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</si>
  <si>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</si>
  <si>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</si>
  <si>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</si>
  <si>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</si>
  <si>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</si>
  <si>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</si>
  <si>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</si>
  <si>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</si>
  <si>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</si>
  <si>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</si>
  <si>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</si>
  <si>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</si>
  <si>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</si>
  <si>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</si>
  <si>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</si>
  <si>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</si>
  <si>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</si>
  <si>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</si>
  <si>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</si>
  <si>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</si>
  <si>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</si>
  <si>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</si>
  <si>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</si>
  <si>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</si>
  <si>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</si>
  <si>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</si>
  <si>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</si>
  <si>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</si>
  <si>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</si>
  <si>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</si>
  <si>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</si>
  <si>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</si>
  <si>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</si>
  <si>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</si>
  <si>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</si>
  <si>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</si>
  <si>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</si>
  <si>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</si>
  <si>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</si>
  <si>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</si>
  <si>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</si>
  <si>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</si>
  <si>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</si>
  <si>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</si>
  <si>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</si>
  <si>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</si>
  <si>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</si>
  <si>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</si>
  <si>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</si>
  <si>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</si>
  <si>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</si>
  <si>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</si>
  <si>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</si>
  <si>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</si>
  <si>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</si>
  <si>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</si>
  <si>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</si>
  <si>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</si>
  <si>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</si>
  <si>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</si>
  <si>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</si>
  <si>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</si>
  <si>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</si>
  <si>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</si>
  <si>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</si>
  <si>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</si>
  <si>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</si>
  <si>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</si>
  <si>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</si>
  <si>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</si>
  <si>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</si>
  <si>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</si>
  <si>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</si>
  <si>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</si>
  <si>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</si>
  <si>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</si>
  <si>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</si>
  <si>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</si>
  <si>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</si>
  <si>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</si>
  <si>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</si>
  <si>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</si>
  <si>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</si>
  <si>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</si>
  <si>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</si>
  <si>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</si>
  <si>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</si>
  <si>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</si>
  <si>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</si>
  <si>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</si>
  <si>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</si>
  <si>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</si>
  <si>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</si>
  <si>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</si>
  <si>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</si>
  <si>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</si>
  <si>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</si>
  <si>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</si>
  <si>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</si>
  <si>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</si>
  <si>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</si>
  <si>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</si>
  <si>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</si>
  <si>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</si>
  <si>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</si>
  <si>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</si>
  <si>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</si>
  <si>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</si>
  <si>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</si>
  <si>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</si>
  <si>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</si>
  <si>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</si>
  <si>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</si>
  <si>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</si>
  <si>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</si>
  <si>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</si>
  <si>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</si>
  <si>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</si>
  <si>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</si>
  <si>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</si>
  <si>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</si>
  <si>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</si>
  <si>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</si>
  <si>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</si>
  <si>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</si>
  <si>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</si>
  <si>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</si>
  <si>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</si>
  <si>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</si>
  <si>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</si>
  <si>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</si>
  <si>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</si>
  <si>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</si>
  <si>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</si>
  <si>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</si>
  <si>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</si>
  <si>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</si>
  <si>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</si>
  <si>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</si>
  <si>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</si>
  <si>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</si>
  <si>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</si>
  <si>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</si>
  <si>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</si>
  <si>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</si>
  <si>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</si>
  <si>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</si>
  <si>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</si>
  <si>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</si>
  <si>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</si>
  <si>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</si>
  <si>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</si>
  <si>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</si>
  <si>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</si>
  <si>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</si>
  <si>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</si>
  <si>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</si>
  <si>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</si>
  <si>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</si>
  <si>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</si>
  <si>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</si>
  <si>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</si>
  <si>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</si>
  <si>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</si>
  <si>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</si>
  <si>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</si>
  <si>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</si>
  <si>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</si>
  <si>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</si>
  <si>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</si>
  <si>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</si>
  <si>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</si>
  <si>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</si>
  <si>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</si>
  <si>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</si>
  <si>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</si>
  <si>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</si>
  <si>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</si>
  <si>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</si>
  <si>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</si>
  <si>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</si>
  <si>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</si>
  <si>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</si>
  <si>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</si>
  <si>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</si>
  <si>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</si>
  <si>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</si>
  <si>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</si>
  <si>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</si>
  <si>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</si>
  <si>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</si>
  <si>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</si>
  <si>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</si>
  <si>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</si>
  <si>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</si>
  <si>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</si>
  <si>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</si>
  <si>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</si>
  <si>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</si>
  <si>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</si>
  <si>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</si>
  <si>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</si>
  <si>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</si>
  <si>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</si>
  <si>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</si>
  <si>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</si>
  <si>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</si>
  <si>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</si>
  <si>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</si>
  <si>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</si>
  <si>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</si>
  <si>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</si>
  <si>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</si>
  <si>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</si>
  <si>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</si>
  <si>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</si>
  <si>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</si>
  <si>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</si>
  <si>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</si>
  <si>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</si>
  <si>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</si>
  <si>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</si>
  <si>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</si>
  <si>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</si>
  <si>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</si>
  <si>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</si>
  <si>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</si>
  <si>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</si>
  <si>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</si>
  <si>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</si>
  <si>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</si>
  <si>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</si>
  <si>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</si>
  <si>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</si>
  <si>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</si>
  <si>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</si>
  <si>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</si>
  <si>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</si>
  <si>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</si>
  <si>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</si>
  <si>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</si>
  <si>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</si>
  <si>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</si>
  <si>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</si>
  <si>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</si>
  <si>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</si>
  <si>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</si>
  <si>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</si>
  <si>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</si>
  <si>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</si>
  <si>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</si>
  <si>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</si>
  <si>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</si>
  <si>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</si>
  <si>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</si>
  <si>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</si>
  <si>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</si>
  <si>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</si>
  <si>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</si>
  <si>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</si>
  <si>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</si>
  <si>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</si>
  <si>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</si>
  <si>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</si>
  <si>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</si>
  <si>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</si>
  <si>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</si>
  <si>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</si>
  <si>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</si>
  <si>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</si>
  <si>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</si>
  <si>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</si>
  <si>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</si>
  <si>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</si>
  <si>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</si>
  <si>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</si>
  <si>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</si>
  <si>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</si>
  <si>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</si>
  <si>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</si>
  <si>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</si>
  <si>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</si>
  <si>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</si>
  <si>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</si>
  <si>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</si>
  <si>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</si>
  <si>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</si>
  <si>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</si>
  <si>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</si>
  <si>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</si>
  <si>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</si>
  <si>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</si>
  <si>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</si>
  <si>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</si>
  <si>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</si>
  <si>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</si>
  <si>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</si>
  <si>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</si>
  <si>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</si>
  <si>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</si>
  <si>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</si>
  <si>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</si>
  <si>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</si>
  <si>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</si>
  <si>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</si>
  <si>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</si>
  <si>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</si>
  <si>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</si>
  <si>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</si>
  <si>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</si>
  <si>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</si>
  <si>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</si>
  <si>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</si>
  <si>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</si>
  <si>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</si>
  <si>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</si>
  <si>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</si>
  <si>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</si>
  <si>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</si>
  <si>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</si>
  <si>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</si>
  <si>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</si>
  <si>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</si>
  <si>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</si>
  <si>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</si>
  <si>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</si>
  <si>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</si>
  <si>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</si>
  <si>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</si>
  <si>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</si>
  <si>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</si>
  <si>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</si>
  <si>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</si>
  <si>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</si>
  <si>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</si>
  <si>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</si>
  <si>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</si>
  <si>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</si>
  <si>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</si>
  <si>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</si>
  <si>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</si>
  <si>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</si>
  <si>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</si>
  <si>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</si>
  <si>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</si>
  <si>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</si>
  <si>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</si>
  <si>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</si>
  <si>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</si>
  <si>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</si>
  <si>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</si>
  <si>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</si>
  <si>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</si>
  <si>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</si>
  <si>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</si>
  <si>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</si>
  <si>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</si>
  <si>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</si>
  <si>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</si>
  <si>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</si>
  <si>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</si>
  <si>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</si>
  <si>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</si>
  <si>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</si>
  <si>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</si>
  <si>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</si>
  <si>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</si>
  <si>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</si>
  <si>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</si>
  <si>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</si>
  <si>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</si>
  <si>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</si>
  <si>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</si>
  <si>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</si>
  <si>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</si>
  <si>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</si>
  <si>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</si>
  <si>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</si>
  <si>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</si>
  <si>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</si>
  <si>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</si>
  <si>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</si>
  <si>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</si>
  <si>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</si>
  <si>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</si>
  <si>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</si>
  <si>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</si>
  <si>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</si>
  <si>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</si>
  <si>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</si>
  <si>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</si>
  <si>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</si>
  <si>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</si>
  <si>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</si>
  <si>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</si>
  <si>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</si>
  <si>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</si>
  <si>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</si>
  <si>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</si>
  <si>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</si>
  <si>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</si>
  <si>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</si>
  <si>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</si>
  <si>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</si>
  <si>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</si>
  <si>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</si>
  <si>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</si>
  <si>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</si>
  <si>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</si>
  <si>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</si>
  <si>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</si>
  <si>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</si>
  <si>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</si>
  <si>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</si>
  <si>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</si>
  <si>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</si>
  <si>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</si>
  <si>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</si>
  <si>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</si>
  <si>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</si>
  <si>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</si>
  <si>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</si>
  <si>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</si>
  <si>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</si>
  <si>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</si>
  <si>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</si>
  <si>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</si>
  <si>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</si>
  <si>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</si>
  <si>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</si>
  <si>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</si>
  <si>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</si>
  <si>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</si>
  <si>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</si>
  <si>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</si>
  <si>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</si>
  <si>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</si>
  <si>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</si>
  <si>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</si>
  <si>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</si>
  <si>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</si>
  <si>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</si>
  <si>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</si>
  <si>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</si>
  <si>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</si>
  <si>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</si>
  <si>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</si>
  <si>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</si>
  <si>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</si>
  <si>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</si>
  <si>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</si>
  <si>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</si>
  <si>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</si>
  <si>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</si>
  <si>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</si>
  <si>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</si>
  <si>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</si>
  <si>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</si>
  <si>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</si>
  <si>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</si>
  <si>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</si>
  <si>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</si>
  <si>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</si>
  <si>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</si>
  <si>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</si>
  <si>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</si>
  <si>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</si>
  <si>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</si>
  <si>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</si>
  <si>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</si>
  <si>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</si>
  <si>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</si>
  <si>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</si>
  <si>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</si>
  <si>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</si>
  <si>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</si>
  <si>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</si>
  <si>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</si>
  <si>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</si>
  <si>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</si>
  <si>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</si>
  <si>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</si>
  <si>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</si>
  <si>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</si>
  <si>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</si>
  <si>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</si>
  <si>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</si>
  <si>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</si>
  <si>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</si>
  <si>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</si>
  <si>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</si>
  <si>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</si>
  <si>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</si>
  <si>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</si>
  <si>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</si>
  <si>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</si>
  <si>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</si>
  <si>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</si>
  <si>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</si>
  <si>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</si>
  <si>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9</t>
  </si>
  <si>
    <t>2018 = Year 14</t>
  </si>
  <si>
    <t>Dividend suspended</t>
  </si>
  <si>
    <t>2018 = Year 15</t>
  </si>
  <si>
    <t>2018 = Year 8</t>
  </si>
  <si>
    <t>FY Streak, FY 2018 = Year 13</t>
  </si>
  <si>
    <t>FY Streak 2018 = Year 6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</si>
  <si>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</si>
  <si>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</si>
  <si>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</si>
  <si>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</si>
  <si>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</si>
  <si>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</si>
  <si>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</si>
  <si>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</si>
  <si>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</si>
  <si>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</si>
  <si>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</si>
  <si>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</si>
  <si>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</si>
  <si>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</si>
  <si>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</si>
  <si>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</si>
  <si>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</si>
  <si>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</si>
  <si>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</si>
  <si>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</si>
  <si>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</si>
  <si>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</si>
  <si>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</si>
  <si>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</si>
  <si>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</si>
  <si>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</si>
  <si>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</si>
  <si>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</si>
  <si>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</si>
  <si>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</si>
  <si>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</si>
  <si>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</si>
  <si>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</si>
  <si>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</si>
  <si>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</si>
  <si>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</si>
  <si>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©2019 All Rights Reserved. This listing is intended for personal, non-commercial use only.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</si>
  <si>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</si>
  <si>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</si>
  <si>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</si>
  <si>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</si>
  <si>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</si>
  <si>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</si>
  <si>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</si>
  <si>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Adj. switch to quarterly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</si>
  <si>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</si>
  <si>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</si>
  <si>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</si>
  <si>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</si>
  <si>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</si>
  <si>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</si>
  <si>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</si>
  <si>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</si>
  <si>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</si>
  <si>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</si>
  <si>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</si>
  <si>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</si>
  <si>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</si>
  <si>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</si>
  <si>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6/144/19</t>
  </si>
  <si>
    <t>Acquired by Amcor</t>
  </si>
  <si>
    <t>Jun19</t>
  </si>
  <si>
    <t>LHX</t>
  </si>
  <si>
    <t>L3Harris Technologies Inc</t>
  </si>
  <si>
    <t>Merged with Harris Corp to form L3Harris</t>
  </si>
  <si>
    <t>As of 7/31/19</t>
  </si>
  <si>
    <t>Adj. Spinoff</t>
  </si>
  <si>
    <t>Warnings:</t>
  </si>
  <si>
    <t>Jul19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</si>
</sst>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8"/>
      <color rgb="FF008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53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3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40" fillId="0" borderId="5" xfId="0" applyFont="1" applyBorder="1" applyAlignment="1">
      <alignment horizontal="left"/>
    </xf>
    <xf numFmtId="0" fontId="40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6" fillId="0" borderId="12" xfId="0" applyFont="1" applyBorder="1"/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46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6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6" fillId="0" borderId="10" xfId="0" applyFont="1" applyBorder="1"/>
    <xf numFmtId="0" fontId="46" fillId="0" borderId="8" xfId="0" applyFont="1" applyBorder="1"/>
    <xf numFmtId="0" fontId="46" fillId="0" borderId="12" xfId="0" applyFont="1" applyBorder="1" applyAlignment="1">
      <alignment horizontal="left"/>
    </xf>
    <xf numFmtId="0" fontId="18" fillId="0" borderId="3" xfId="0" applyFont="1" applyBorder="1"/>
    <xf numFmtId="0" fontId="46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7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6" fillId="0" borderId="12" xfId="0" applyFont="1" applyBorder="1" applyAlignment="1">
      <alignment horizontal="center"/>
    </xf>
    <xf numFmtId="0" fontId="46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8" fillId="0" borderId="0" xfId="0" applyFont="1" applyBorder="1" applyAlignment="1">
      <alignment horizontal="left"/>
    </xf>
    <xf numFmtId="0" fontId="48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9" fillId="0" borderId="0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50" fillId="0" borderId="13" xfId="0" applyFont="1" applyBorder="1" applyAlignment="1">
      <alignment horizontal="left"/>
    </xf>
    <xf numFmtId="0" fontId="50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51" fillId="0" borderId="0" xfId="1" applyNumberFormat="1" applyFont="1" applyFill="1" applyBorder="1" applyAlignment="1" applyProtection="1"/>
    <xf numFmtId="0" fontId="6" fillId="7" borderId="0" xfId="0" applyFont="1" applyFill="1"/>
    <xf numFmtId="0" fontId="50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50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50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16" fontId="10" fillId="0" borderId="0" xfId="0" applyNumberFormat="1" applyFont="1" applyBorder="1" applyAlignment="1">
      <alignment horizontal="center"/>
    </xf>
    <xf numFmtId="0" fontId="10" fillId="0" borderId="0" xfId="0" applyNumberFormat="1" applyFont="1" applyBorder="1"/>
    <xf numFmtId="0" fontId="0" fillId="0" borderId="0" xfId="0" applyNumberFormat="1"/>
    <xf numFmtId="1" fontId="10" fillId="0" borderId="0" xfId="0" applyNumberFormat="1" applyFont="1" applyBorder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8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7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2" fillId="0" borderId="0" xfId="0" applyFont="1" applyBorder="1" applyAlignment="1">
      <alignment horizontal="right"/>
    </xf>
    <xf numFmtId="0" fontId="23" fillId="0" borderId="0" xfId="0" applyFont="1" applyBorder="1"/>
    <xf numFmtId="0" fontId="53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7" fillId="0" borderId="5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45" fillId="0" borderId="9" xfId="0" applyFont="1" applyBorder="1" applyAlignment="1">
      <alignment horizontal="left"/>
    </xf>
    <xf numFmtId="0" fontId="50" fillId="0" borderId="0" xfId="0" applyFont="1" applyBorder="1" applyAlignment="1">
      <alignment horizontal="right"/>
    </xf>
    <xf numFmtId="0" fontId="50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5" fillId="0" borderId="7" xfId="0" applyFont="1" applyBorder="1"/>
    <xf numFmtId="0" fontId="55" fillId="0" borderId="0" xfId="0" applyFont="1" applyBorder="1"/>
    <xf numFmtId="0" fontId="55" fillId="0" borderId="0" xfId="0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0" fontId="55" fillId="0" borderId="0" xfId="0" applyFont="1"/>
    <xf numFmtId="0" fontId="55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2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3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8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right"/>
    </xf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9" fillId="0" borderId="12" xfId="0" applyFont="1" applyBorder="1" applyAlignment="1">
      <alignment horizontal="left"/>
    </xf>
    <xf numFmtId="0" fontId="59" fillId="0" borderId="12" xfId="0" applyFont="1" applyBorder="1"/>
    <xf numFmtId="0" fontId="58" fillId="0" borderId="7" xfId="0" applyFont="1" applyBorder="1"/>
    <xf numFmtId="0" fontId="58" fillId="0" borderId="12" xfId="0" applyFont="1" applyBorder="1"/>
    <xf numFmtId="0" fontId="59" fillId="0" borderId="7" xfId="0" applyFont="1" applyBorder="1" applyAlignment="1">
      <alignment horizontal="center"/>
    </xf>
    <xf numFmtId="0" fontId="59" fillId="0" borderId="15" xfId="0" applyFont="1" applyBorder="1"/>
    <xf numFmtId="0" fontId="59" fillId="0" borderId="8" xfId="0" applyFont="1" applyBorder="1" applyAlignment="1">
      <alignment horizontal="center"/>
    </xf>
    <xf numFmtId="0" fontId="61" fillId="0" borderId="5" xfId="0" applyFont="1" applyBorder="1" applyAlignment="1">
      <alignment horizontal="left"/>
    </xf>
    <xf numFmtId="0" fontId="59" fillId="0" borderId="13" xfId="0" applyFont="1" applyBorder="1"/>
    <xf numFmtId="0" fontId="59" fillId="0" borderId="7" xfId="0" applyFont="1" applyBorder="1"/>
    <xf numFmtId="0" fontId="59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19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19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60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60" fillId="0" borderId="8" xfId="0" applyNumberFormat="1" applyFont="1" applyFill="1" applyBorder="1"/>
    <xf numFmtId="169" fontId="60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5" xfId="0" applyNumberFormat="1" applyFont="1" applyFill="1" applyBorder="1" applyAlignment="1">
      <alignment horizontal="right"/>
    </xf>
    <xf numFmtId="169" fontId="19" fillId="0" borderId="13" xfId="0" applyNumberFormat="1" applyFont="1" applyFill="1" applyBorder="1" applyAlignment="1">
      <alignment horizontal="right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6" fillId="0" borderId="8" xfId="0" applyNumberFormat="1" applyFont="1" applyFill="1" applyBorder="1" applyAlignment="1">
      <alignment horizontal="right"/>
    </xf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60" fillId="0" borderId="3" xfId="0" applyNumberFormat="1" applyFont="1" applyFill="1" applyBorder="1" applyAlignment="1">
      <alignment horizontal="right"/>
    </xf>
    <xf numFmtId="169" fontId="60" fillId="0" borderId="5" xfId="0" applyNumberFormat="1" applyFont="1" applyFill="1" applyBorder="1"/>
    <xf numFmtId="169" fontId="60" fillId="0" borderId="8" xfId="0" applyNumberFormat="1" applyFont="1" applyFill="1" applyBorder="1" applyAlignment="1">
      <alignment horizontal="right"/>
    </xf>
    <xf numFmtId="169" fontId="60" fillId="0" borderId="0" xfId="0" applyNumberFormat="1" applyFont="1" applyFill="1" applyBorder="1"/>
    <xf numFmtId="169" fontId="26" fillId="0" borderId="8" xfId="0" applyNumberFormat="1" applyFont="1" applyFill="1" applyBorder="1" applyAlignment="1">
      <alignment horizontal="right"/>
    </xf>
    <xf numFmtId="2" fontId="10" fillId="0" borderId="11" xfId="0" applyNumberFormat="1" applyFont="1" applyFill="1" applyBorder="1"/>
    <xf numFmtId="2" fontId="10" fillId="0" borderId="6" xfId="0" applyNumberFormat="1" applyFont="1" applyFill="1" applyBorder="1"/>
    <xf numFmtId="169" fontId="60" fillId="0" borderId="12" xfId="0" applyNumberFormat="1" applyFont="1" applyFill="1" applyBorder="1" applyAlignment="1">
      <alignment horizontal="right"/>
    </xf>
    <xf numFmtId="169" fontId="60" fillId="0" borderId="7" xfId="0" applyNumberFormat="1" applyFont="1" applyFill="1" applyBorder="1"/>
    <xf numFmtId="169" fontId="6" fillId="0" borderId="12" xfId="0" applyNumberFormat="1" applyFont="1" applyFill="1" applyBorder="1"/>
    <xf numFmtId="169" fontId="60" fillId="0" borderId="6" xfId="0" applyNumberFormat="1" applyFont="1" applyFill="1" applyBorder="1"/>
    <xf numFmtId="169" fontId="36" fillId="0" borderId="12" xfId="0" applyNumberFormat="1" applyFont="1" applyFill="1" applyBorder="1" applyAlignment="1">
      <alignment horizontal="right"/>
    </xf>
    <xf numFmtId="169" fontId="36" fillId="0" borderId="0" xfId="0" applyNumberFormat="1" applyFont="1" applyFill="1" applyBorder="1"/>
    <xf numFmtId="169" fontId="60" fillId="0" borderId="10" xfId="0" applyNumberFormat="1" applyFont="1" applyFill="1" applyBorder="1" applyAlignment="1">
      <alignment horizontal="right"/>
    </xf>
    <xf numFmtId="169" fontId="60" fillId="0" borderId="9" xfId="0" applyNumberFormat="1" applyFont="1" applyFill="1" applyBorder="1"/>
    <xf numFmtId="169" fontId="60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9" fillId="0" borderId="23" xfId="0" applyNumberFormat="1" applyFont="1" applyFill="1" applyBorder="1" applyAlignment="1">
      <alignment horizontal="right"/>
    </xf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19" fillId="0" borderId="17" xfId="0" applyNumberFormat="1" applyFont="1" applyFill="1" applyBorder="1" applyAlignment="1">
      <alignment horizontal="right"/>
    </xf>
    <xf numFmtId="169" fontId="10" fillId="0" borderId="32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19" fillId="0" borderId="12" xfId="0" applyNumberFormat="1" applyFont="1" applyFill="1" applyBorder="1" applyAlignment="1">
      <alignment horizontal="right"/>
    </xf>
    <xf numFmtId="169" fontId="19" fillId="0" borderId="15" xfId="0" applyNumberFormat="1" applyFont="1" applyFill="1" applyBorder="1" applyAlignment="1">
      <alignment horizontal="right"/>
    </xf>
    <xf numFmtId="169" fontId="60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8" fillId="0" borderId="0" xfId="0" applyFont="1" applyBorder="1"/>
    <xf numFmtId="0" fontId="5" fillId="0" borderId="0" xfId="1" applyNumberFormat="1" applyFont="1" applyFill="1" applyBorder="1" applyAlignment="1" applyProtection="1"/>
    <xf numFmtId="0" fontId="69" fillId="0" borderId="0" xfId="0" applyFont="1" applyBorder="1"/>
    <xf numFmtId="0" fontId="70" fillId="0" borderId="0" xfId="0" applyFont="1" applyBorder="1" applyAlignment="1">
      <alignment horizontal="left"/>
    </xf>
    <xf numFmtId="0" fontId="71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40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75" fillId="0" borderId="0" xfId="0" applyFont="1" applyFill="1" applyBorder="1"/>
    <xf numFmtId="0" fontId="74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8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0" fontId="10" fillId="0" borderId="16" xfId="0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169" fontId="19" fillId="0" borderId="0" xfId="0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169" fontId="10" fillId="0" borderId="32" xfId="0" applyNumberFormat="1" applyFont="1" applyFill="1" applyBorder="1" applyAlignment="1">
      <alignment horizontal="right"/>
    </xf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7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40" xfId="0" applyFont="1" applyBorder="1"/>
    <xf numFmtId="0" fontId="10" fillId="0" borderId="28" xfId="0" applyFont="1" applyFill="1" applyBorder="1"/>
    <xf numFmtId="0" fontId="10" fillId="0" borderId="41" xfId="0" applyFont="1" applyFill="1" applyBorder="1"/>
    <xf numFmtId="0" fontId="10" fillId="0" borderId="12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5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169" fontId="10" fillId="0" borderId="6" xfId="0" applyNumberFormat="1" applyFont="1" applyFill="1" applyBorder="1" applyAlignment="1">
      <alignment horizontal="right"/>
    </xf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3" xfId="0" applyNumberFormat="1" applyFont="1" applyFill="1" applyBorder="1" applyAlignment="1">
      <alignment horizontal="center"/>
    </xf>
    <xf numFmtId="168" fontId="6" fillId="0" borderId="20" xfId="0" applyNumberFormat="1" applyFont="1" applyFill="1" applyBorder="1" applyAlignment="1">
      <alignment horizontal="center"/>
    </xf>
    <xf numFmtId="168" fontId="6" fillId="0" borderId="21" xfId="0" applyNumberFormat="1" applyFont="1" applyFill="1" applyBorder="1" applyAlignment="1">
      <alignment horizontal="center"/>
    </xf>
    <xf numFmtId="168" fontId="6" fillId="0" borderId="3" xfId="0" applyNumberFormat="1" applyFont="1" applyBorder="1" applyAlignment="1">
      <alignment horizontal="center"/>
    </xf>
    <xf numFmtId="168" fontId="6" fillId="0" borderId="38" xfId="0" applyNumberFormat="1" applyFont="1" applyFill="1" applyBorder="1" applyAlignment="1">
      <alignment horizontal="center"/>
    </xf>
    <xf numFmtId="168" fontId="6" fillId="0" borderId="5" xfId="0" applyNumberFormat="1" applyFont="1" applyFill="1" applyBorder="1" applyAlignment="1">
      <alignment horizontal="center"/>
    </xf>
    <xf numFmtId="168" fontId="6" fillId="0" borderId="6" xfId="0" applyNumberFormat="1" applyFont="1" applyFill="1" applyBorder="1" applyAlignment="1">
      <alignment horizontal="center"/>
    </xf>
    <xf numFmtId="168" fontId="6" fillId="0" borderId="8" xfId="0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168" fontId="6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60" fillId="0" borderId="8" xfId="0" applyNumberFormat="1" applyFont="1" applyBorder="1"/>
    <xf numFmtId="169" fontId="60" fillId="0" borderId="12" xfId="0" applyNumberFormat="1" applyFont="1" applyBorder="1"/>
    <xf numFmtId="169" fontId="60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66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67" fillId="0" borderId="18" xfId="0" applyFont="1" applyFill="1" applyBorder="1" applyAlignment="1">
      <alignment horizontal="left"/>
    </xf>
    <xf numFmtId="0" fontId="58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3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0" fillId="0" borderId="18" xfId="0" applyFont="1" applyFill="1" applyBorder="1"/>
    <xf numFmtId="0" fontId="19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0" fontId="62" fillId="0" borderId="18" xfId="0" applyFont="1" applyFill="1" applyBorder="1" applyAlignment="1">
      <alignment horizontal="left"/>
    </xf>
    <xf numFmtId="0" fontId="35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4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81" fillId="0" borderId="0" xfId="0" applyFont="1" applyFill="1" applyBorder="1" applyAlignment="1">
      <alignment horizontal="left"/>
    </xf>
    <xf numFmtId="170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 applyAlignment="1">
      <alignment horizontal="center"/>
    </xf>
    <xf numFmtId="0" fontId="68" fillId="0" borderId="32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9" fillId="0" borderId="0" xfId="0" applyNumberFormat="1" applyFont="1" applyFill="1" applyBorder="1" applyAlignment="1">
      <alignment horizontal="center"/>
    </xf>
    <xf numFmtId="170" fontId="69" fillId="0" borderId="0" xfId="0" applyNumberFormat="1" applyFont="1" applyFill="1" applyBorder="1" applyAlignment="1">
      <alignment horizontal="center"/>
    </xf>
    <xf numFmtId="169" fontId="69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0" fontId="10" fillId="0" borderId="0" xfId="2" applyFont="1" applyFill="1" applyBorder="1"/>
    <xf numFmtId="3" fontId="75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2" xfId="0" applyFont="1" applyFill="1" applyBorder="1"/>
    <xf numFmtId="0" fontId="10" fillId="0" borderId="42" xfId="0" applyFont="1" applyFill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1" fontId="10" fillId="0" borderId="42" xfId="0" applyNumberFormat="1" applyFont="1" applyFill="1" applyBorder="1" applyAlignment="1">
      <alignment horizontal="center"/>
    </xf>
    <xf numFmtId="0" fontId="69" fillId="0" borderId="42" xfId="0" applyFont="1" applyFill="1" applyBorder="1" applyAlignment="1">
      <alignment horizontal="center"/>
    </xf>
    <xf numFmtId="0" fontId="68" fillId="0" borderId="42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0" fillId="0" borderId="42" xfId="0" applyFill="1" applyBorder="1"/>
    <xf numFmtId="0" fontId="5" fillId="0" borderId="37" xfId="1" applyNumberFormat="1" applyFill="1" applyBorder="1" applyAlignment="1" applyProtection="1"/>
    <xf numFmtId="0" fontId="10" fillId="0" borderId="43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4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68" fillId="0" borderId="33" xfId="0" applyFont="1" applyFill="1" applyBorder="1" applyAlignment="1">
      <alignment horizontal="center"/>
    </xf>
    <xf numFmtId="0" fontId="0" fillId="0" borderId="44" xfId="0" applyFill="1" applyBorder="1"/>
    <xf numFmtId="0" fontId="15" fillId="0" borderId="33" xfId="0" applyFont="1" applyFill="1" applyBorder="1" applyAlignment="1">
      <alignment horizontal="left"/>
    </xf>
    <xf numFmtId="0" fontId="73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0" fontId="64" fillId="0" borderId="33" xfId="0" applyFont="1" applyFill="1" applyBorder="1" applyAlignment="1">
      <alignment horizontal="center"/>
    </xf>
    <xf numFmtId="0" fontId="79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3" fillId="0" borderId="33" xfId="0" applyNumberFormat="1" applyFont="1" applyFill="1" applyBorder="1"/>
    <xf numFmtId="165" fontId="67" fillId="0" borderId="33" xfId="0" applyNumberFormat="1" applyFont="1" applyFill="1" applyBorder="1"/>
    <xf numFmtId="165" fontId="76" fillId="0" borderId="33" xfId="0" applyNumberFormat="1" applyFont="1" applyFill="1" applyBorder="1"/>
    <xf numFmtId="165" fontId="27" fillId="0" borderId="33" xfId="0" applyNumberFormat="1" applyFont="1" applyFill="1" applyBorder="1"/>
    <xf numFmtId="165" fontId="32" fillId="0" borderId="33" xfId="0" applyNumberFormat="1" applyFont="1" applyFill="1" applyBorder="1" applyAlignment="1">
      <alignment horizontal="right"/>
    </xf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80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4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4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8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170" fontId="69" fillId="0" borderId="27" xfId="0" applyNumberFormat="1" applyFont="1" applyFill="1" applyBorder="1" applyAlignment="1">
      <alignment horizontal="center"/>
    </xf>
    <xf numFmtId="169" fontId="69" fillId="0" borderId="27" xfId="0" applyNumberFormat="1" applyFont="1" applyFill="1" applyBorder="1" applyAlignment="1">
      <alignment horizontal="center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8" fillId="0" borderId="27" xfId="0" applyNumberFormat="1" applyFont="1" applyFill="1" applyBorder="1" applyAlignment="1">
      <alignment horizontal="right"/>
    </xf>
    <xf numFmtId="3" fontId="68" fillId="0" borderId="27" xfId="0" applyNumberFormat="1" applyFont="1" applyFill="1" applyBorder="1" applyAlignment="1">
      <alignment horizontal="right"/>
    </xf>
    <xf numFmtId="168" fontId="68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72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5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60" fillId="0" borderId="27" xfId="0" applyNumberFormat="1" applyFont="1" applyFill="1" applyBorder="1" applyAlignment="1">
      <alignment horizontal="right"/>
    </xf>
    <xf numFmtId="2" fontId="74" fillId="0" borderId="27" xfId="0" applyNumberFormat="1" applyFont="1" applyFill="1" applyBorder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25" fillId="0" borderId="19" xfId="0" applyFont="1" applyFill="1" applyBorder="1"/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2" xfId="0" applyFill="1" applyBorder="1" applyAlignment="1">
      <alignment horizontal="center"/>
    </xf>
    <xf numFmtId="1" fontId="0" fillId="0" borderId="42" xfId="0" applyNumberFormat="1" applyFill="1" applyBorder="1" applyAlignment="1">
      <alignment horizontal="center"/>
    </xf>
    <xf numFmtId="0" fontId="71" fillId="0" borderId="42" xfId="0" applyFont="1" applyFill="1" applyBorder="1" applyAlignment="1">
      <alignment horizontal="center"/>
    </xf>
    <xf numFmtId="0" fontId="75" fillId="0" borderId="42" xfId="0" applyFont="1" applyFill="1" applyBorder="1"/>
    <xf numFmtId="0" fontId="0" fillId="0" borderId="44" xfId="0" applyFill="1" applyBorder="1" applyAlignment="1">
      <alignment horizontal="right"/>
    </xf>
    <xf numFmtId="0" fontId="0" fillId="0" borderId="42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8" fillId="0" borderId="27" xfId="0" applyFont="1" applyFill="1" applyBorder="1" applyAlignment="1">
      <alignment horizontal="right"/>
    </xf>
    <xf numFmtId="0" fontId="68" fillId="0" borderId="20" xfId="0" applyFont="1" applyFill="1" applyBorder="1" applyAlignment="1">
      <alignment horizontal="center"/>
    </xf>
    <xf numFmtId="174" fontId="10" fillId="0" borderId="0" xfId="0" applyNumberFormat="1" applyFont="1" applyFill="1" applyBorder="1" applyAlignment="1">
      <alignment horizontal="right"/>
    </xf>
    <xf numFmtId="0" fontId="0" fillId="0" borderId="47" xfId="0" applyFill="1" applyBorder="1"/>
    <xf numFmtId="0" fontId="0" fillId="0" borderId="44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12" xfId="0" applyNumberFormat="1" applyFont="1" applyFill="1" applyBorder="1"/>
    <xf numFmtId="174" fontId="10" fillId="0" borderId="8" xfId="0" applyNumberFormat="1" applyFont="1" applyFill="1" applyBorder="1"/>
    <xf numFmtId="174" fontId="10" fillId="0" borderId="8" xfId="0" applyNumberFormat="1" applyFont="1" applyFill="1" applyBorder="1" applyAlignment="1">
      <alignment horizontal="right"/>
    </xf>
    <xf numFmtId="169" fontId="60" fillId="0" borderId="13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8" fillId="0" borderId="0" xfId="0" applyNumberFormat="1" applyFont="1" applyFill="1" applyBorder="1" applyAlignment="1">
      <alignment horizontal="right"/>
    </xf>
    <xf numFmtId="164" fontId="60" fillId="0" borderId="0" xfId="0" applyNumberFormat="1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right"/>
    </xf>
    <xf numFmtId="2" fontId="74" fillId="0" borderId="0" xfId="0" applyNumberFormat="1" applyFont="1" applyFill="1" applyBorder="1" applyAlignment="1">
      <alignment horizontal="right"/>
    </xf>
    <xf numFmtId="2" fontId="75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8" fillId="0" borderId="0" xfId="0" applyNumberFormat="1" applyFont="1" applyFill="1" applyBorder="1" applyAlignment="1">
      <alignment horizontal="right"/>
    </xf>
    <xf numFmtId="168" fontId="72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8" fillId="0" borderId="0" xfId="0" applyFont="1" applyFill="1" applyBorder="1" applyAlignment="1">
      <alignment horizontal="right"/>
    </xf>
    <xf numFmtId="0" fontId="68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6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9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4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7" xfId="0" applyNumberFormat="1" applyFont="1" applyFill="1" applyBorder="1"/>
    <xf numFmtId="174" fontId="10" fillId="0" borderId="0" xfId="0" applyNumberFormat="1" applyFont="1" applyFill="1" applyBorder="1"/>
    <xf numFmtId="0" fontId="10" fillId="0" borderId="9" xfId="0" applyFont="1" applyFill="1" applyBorder="1"/>
    <xf numFmtId="169" fontId="37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8" fillId="0" borderId="18" xfId="0" quotePrefix="1" applyFont="1" applyFill="1" applyBorder="1" applyAlignment="1">
      <alignment horizontal="left"/>
    </xf>
    <xf numFmtId="0" fontId="59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82" fillId="0" borderId="0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7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4" fillId="0" borderId="15" xfId="0" applyFont="1" applyBorder="1" applyAlignment="1">
      <alignment horizontal="left"/>
    </xf>
    <xf numFmtId="2" fontId="0" fillId="0" borderId="45" xfId="0" applyNumberForma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0" xfId="3" applyFont="1" applyFill="1" applyBorder="1"/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1" xfId="0" applyFont="1" applyFill="1" applyBorder="1" applyAlignment="1">
      <alignment horizontal="center"/>
    </xf>
    <xf numFmtId="0" fontId="23" fillId="0" borderId="48" xfId="0" applyFont="1" applyFill="1" applyBorder="1" applyAlignment="1">
      <alignment horizontal="center"/>
    </xf>
    <xf numFmtId="0" fontId="10" fillId="0" borderId="49" xfId="0" applyFont="1" applyBorder="1" applyAlignment="1">
      <alignment horizontal="right"/>
    </xf>
    <xf numFmtId="0" fontId="10" fillId="0" borderId="50" xfId="0" applyFont="1" applyBorder="1" applyAlignment="1">
      <alignment horizontal="right"/>
    </xf>
    <xf numFmtId="0" fontId="10" fillId="0" borderId="50" xfId="0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0" fontId="0" fillId="0" borderId="33" xfId="0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5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76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60" fillId="0" borderId="19" xfId="0" applyFont="1" applyFill="1" applyBorder="1" applyAlignment="1">
      <alignment horizontal="left"/>
    </xf>
    <xf numFmtId="171" fontId="68" fillId="0" borderId="33" xfId="0" applyNumberFormat="1" applyFont="1" applyFill="1" applyBorder="1" applyAlignment="1">
      <alignment horizontal="center"/>
    </xf>
    <xf numFmtId="171" fontId="68" fillId="0" borderId="2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65" fontId="76" fillId="0" borderId="33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3" fillId="0" borderId="18" xfId="0" applyFont="1" applyFill="1" applyBorder="1"/>
    <xf numFmtId="0" fontId="10" fillId="0" borderId="0" xfId="0" applyFont="1" applyFill="1" applyBorder="1" applyAlignment="1">
      <alignment horizontal="center"/>
    </xf>
    <xf numFmtId="0" fontId="83" fillId="0" borderId="18" xfId="0" applyFont="1" applyFill="1" applyBorder="1" applyAlignment="1">
      <alignment horizontal="left"/>
    </xf>
    <xf numFmtId="172" fontId="60" fillId="0" borderId="0" xfId="0" applyNumberFormat="1" applyFont="1" applyFill="1" applyBorder="1" applyAlignment="1">
      <alignment horizontal="right"/>
    </xf>
    <xf numFmtId="0" fontId="64" fillId="0" borderId="20" xfId="0" applyFont="1" applyFill="1" applyBorder="1" applyAlignment="1">
      <alignment horizontal="center"/>
    </xf>
    <xf numFmtId="0" fontId="24" fillId="0" borderId="3" xfId="0" applyFont="1" applyBorder="1" applyAlignment="1">
      <alignment horizontal="left"/>
    </xf>
    <xf numFmtId="0" fontId="12" fillId="0" borderId="18" xfId="0" applyFont="1" applyFill="1" applyBorder="1"/>
    <xf numFmtId="0" fontId="60" fillId="0" borderId="8" xfId="0" applyFont="1" applyFill="1" applyBorder="1"/>
    <xf numFmtId="169" fontId="6" fillId="0" borderId="12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69" fontId="6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5" fillId="0" borderId="37" xfId="0" applyFont="1" applyFill="1" applyBorder="1"/>
    <xf numFmtId="1" fontId="0" fillId="0" borderId="0" xfId="0" applyNumberFormat="1" applyFill="1" applyBorder="1"/>
    <xf numFmtId="2" fontId="0" fillId="0" borderId="52" xfId="0" applyNumberFormat="1" applyFill="1" applyBorder="1" applyAlignment="1">
      <alignment horizontal="center"/>
    </xf>
    <xf numFmtId="2" fontId="0" fillId="0" borderId="51" xfId="0" applyNumberFormat="1" applyFill="1" applyBorder="1" applyAlignment="1">
      <alignment horizontal="center"/>
    </xf>
    <xf numFmtId="0" fontId="24" fillId="0" borderId="19" xfId="0" applyFont="1" applyFill="1" applyBorder="1"/>
    <xf numFmtId="0" fontId="10" fillId="0" borderId="0" xfId="0" applyFont="1" applyFill="1" applyBorder="1" applyAlignment="1">
      <alignment horizontal="center"/>
    </xf>
    <xf numFmtId="168" fontId="6" fillId="0" borderId="53" xfId="0" applyNumberFormat="1" applyFon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46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4" xfId="0" applyBorder="1"/>
    <xf numFmtId="0" fontId="10" fillId="0" borderId="54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8" fillId="0" borderId="27" xfId="0" applyNumberFormat="1" applyFont="1" applyFill="1" applyBorder="1" applyAlignment="1"/>
    <xf numFmtId="0" fontId="10" fillId="0" borderId="20" xfId="0" applyFont="1" applyFill="1" applyBorder="1"/>
    <xf numFmtId="0" fontId="0" fillId="0" borderId="19" xfId="0" applyFill="1" applyBorder="1"/>
    <xf numFmtId="170" fontId="68" fillId="0" borderId="27" xfId="0" applyNumberFormat="1" applyFont="1" applyFill="1" applyBorder="1" applyAlignment="1">
      <alignment horizontal="right"/>
    </xf>
    <xf numFmtId="173" fontId="10" fillId="0" borderId="13" xfId="0" applyNumberFormat="1" applyFont="1" applyFill="1" applyBorder="1" applyAlignment="1"/>
    <xf numFmtId="0" fontId="10" fillId="0" borderId="19" xfId="0" applyFont="1" applyBorder="1"/>
    <xf numFmtId="169" fontId="6" fillId="0" borderId="8" xfId="0" applyNumberFormat="1" applyFont="1" applyFill="1" applyBorder="1"/>
    <xf numFmtId="169" fontId="10" fillId="0" borderId="23" xfId="0" applyNumberFormat="1" applyFont="1" applyFill="1" applyBorder="1" applyAlignment="1">
      <alignment horizontal="right"/>
    </xf>
    <xf numFmtId="169" fontId="10" fillId="0" borderId="3" xfId="0" applyNumberFormat="1" applyFont="1" applyBorder="1"/>
    <xf numFmtId="169" fontId="66" fillId="0" borderId="8" xfId="0" applyNumberFormat="1" applyFont="1" applyFill="1" applyBorder="1" applyAlignment="1">
      <alignment horizontal="right"/>
    </xf>
    <xf numFmtId="0" fontId="10" fillId="0" borderId="5" xfId="0" applyFont="1" applyFill="1" applyBorder="1"/>
    <xf numFmtId="169" fontId="10" fillId="0" borderId="5" xfId="0" applyNumberFormat="1" applyFont="1" applyBorder="1"/>
    <xf numFmtId="0" fontId="10" fillId="0" borderId="27" xfId="0" applyFont="1" applyBorder="1"/>
    <xf numFmtId="0" fontId="10" fillId="0" borderId="54" xfId="0" applyFont="1" applyBorder="1" applyAlignment="1">
      <alignment horizontal="center"/>
    </xf>
    <xf numFmtId="0" fontId="0" fillId="0" borderId="54" xfId="0" applyFill="1" applyBorder="1"/>
    <xf numFmtId="172" fontId="65" fillId="0" borderId="0" xfId="0" applyNumberFormat="1" applyFont="1" applyFill="1" applyBorder="1" applyAlignment="1">
      <alignment horizontal="center"/>
    </xf>
    <xf numFmtId="169" fontId="71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0" fontId="10" fillId="0" borderId="0" xfId="0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10" fillId="0" borderId="16" xfId="0" applyNumberFormat="1" applyFont="1" applyBorder="1"/>
    <xf numFmtId="169" fontId="60" fillId="0" borderId="10" xfId="0" applyNumberFormat="1" applyFont="1" applyFill="1" applyBorder="1"/>
    <xf numFmtId="169" fontId="84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84" fillId="0" borderId="8" xfId="0" applyNumberFormat="1" applyFont="1" applyFill="1" applyBorder="1" applyAlignment="1">
      <alignment horizontal="right"/>
    </xf>
    <xf numFmtId="169" fontId="6" fillId="0" borderId="7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59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8" fillId="0" borderId="13" xfId="0" applyFont="1" applyBorder="1"/>
    <xf numFmtId="0" fontId="18" fillId="0" borderId="13" xfId="0" applyFont="1" applyBorder="1" applyAlignment="1">
      <alignment horizontal="left"/>
    </xf>
    <xf numFmtId="0" fontId="46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6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Fill="1" applyBorder="1" applyAlignment="1">
      <alignment horizontal="center"/>
    </xf>
    <xf numFmtId="0" fontId="85" fillId="14" borderId="0" xfId="0" applyFont="1" applyFill="1" applyAlignment="1">
      <alignment horizontal="center"/>
    </xf>
    <xf numFmtId="0" fontId="90" fillId="14" borderId="0" xfId="0" applyFont="1" applyFill="1" applyAlignment="1">
      <alignment horizontal="center"/>
    </xf>
    <xf numFmtId="0" fontId="91" fillId="14" borderId="0" xfId="0" applyFont="1" applyFill="1" applyAlignment="1">
      <alignment horizontal="center"/>
    </xf>
    <xf numFmtId="0" fontId="92" fillId="0" borderId="0" xfId="0" applyFont="1" applyBorder="1" applyAlignment="1">
      <alignment horizontal="center"/>
    </xf>
    <xf numFmtId="0" fontId="93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10" fillId="0" borderId="13" xfId="0" applyNumberFormat="1" applyFont="1" applyFill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9" fillId="0" borderId="8" xfId="0" applyNumberFormat="1" applyFont="1" applyBorder="1" applyAlignment="1">
      <alignment horizontal="right"/>
    </xf>
    <xf numFmtId="169" fontId="61" fillId="0" borderId="8" xfId="0" applyNumberFormat="1" applyFont="1" applyFill="1" applyBorder="1"/>
    <xf numFmtId="0" fontId="19" fillId="0" borderId="8" xfId="0" applyFont="1" applyFill="1" applyBorder="1" applyAlignment="1">
      <alignment horizontal="center"/>
    </xf>
    <xf numFmtId="169" fontId="10" fillId="0" borderId="11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0" fillId="0" borderId="8" xfId="0" applyNumberFormat="1" applyFill="1" applyBorder="1"/>
    <xf numFmtId="169" fontId="10" fillId="0" borderId="7" xfId="0" applyNumberFormat="1" applyFont="1" applyBorder="1"/>
    <xf numFmtId="169" fontId="24" fillId="0" borderId="22" xfId="0" applyNumberFormat="1" applyFont="1" applyFill="1" applyBorder="1"/>
    <xf numFmtId="169" fontId="36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58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3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9" fillId="0" borderId="19" xfId="0" applyFont="1" applyFill="1" applyBorder="1"/>
    <xf numFmtId="173" fontId="10" fillId="0" borderId="15" xfId="0" applyNumberFormat="1" applyFont="1" applyFill="1" applyBorder="1" applyAlignment="1"/>
    <xf numFmtId="169" fontId="10" fillId="0" borderId="24" xfId="0" applyNumberFormat="1" applyFont="1" applyFill="1" applyBorder="1"/>
    <xf numFmtId="169" fontId="10" fillId="0" borderId="9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10" fillId="0" borderId="6" xfId="0" applyNumberFormat="1" applyFont="1" applyBorder="1"/>
    <xf numFmtId="0" fontId="46" fillId="0" borderId="11" xfId="0" applyFont="1" applyBorder="1" applyAlignment="1">
      <alignment horizontal="left"/>
    </xf>
    <xf numFmtId="0" fontId="58" fillId="0" borderId="15" xfId="0" applyFont="1" applyBorder="1"/>
    <xf numFmtId="0" fontId="58" fillId="0" borderId="7" xfId="0" applyFont="1" applyBorder="1" applyAlignment="1">
      <alignment horizontal="left"/>
    </xf>
    <xf numFmtId="0" fontId="58" fillId="0" borderId="6" xfId="0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0" fontId="13" fillId="0" borderId="19" xfId="0" applyFont="1" applyFill="1" applyBorder="1" applyAlignment="1">
      <alignment horizontal="left"/>
    </xf>
    <xf numFmtId="0" fontId="10" fillId="0" borderId="19" xfId="0" applyFont="1" applyBorder="1" applyAlignment="1"/>
    <xf numFmtId="0" fontId="68" fillId="0" borderId="27" xfId="0" applyFont="1" applyFill="1" applyBorder="1"/>
    <xf numFmtId="172" fontId="10" fillId="0" borderId="27" xfId="0" applyNumberFormat="1" applyFont="1" applyFill="1" applyBorder="1" applyAlignment="1">
      <alignment horizontal="left"/>
    </xf>
    <xf numFmtId="0" fontId="0" fillId="0" borderId="27" xfId="0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13" xfId="0" applyFill="1" applyBorder="1"/>
    <xf numFmtId="0" fontId="10" fillId="0" borderId="12" xfId="2" applyFont="1" applyFill="1" applyBorder="1"/>
    <xf numFmtId="2" fontId="10" fillId="0" borderId="15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174" fontId="10" fillId="0" borderId="19" xfId="0" applyNumberFormat="1" applyFont="1" applyFill="1" applyBorder="1"/>
    <xf numFmtId="174" fontId="10" fillId="0" borderId="13" xfId="0" applyNumberFormat="1" applyFont="1" applyFill="1" applyBorder="1"/>
    <xf numFmtId="169" fontId="60" fillId="0" borderId="15" xfId="0" applyNumberFormat="1" applyFont="1" applyFill="1" applyBorder="1"/>
    <xf numFmtId="169" fontId="10" fillId="0" borderId="26" xfId="0" applyNumberFormat="1" applyFont="1" applyFill="1" applyBorder="1"/>
    <xf numFmtId="0" fontId="10" fillId="0" borderId="16" xfId="0" applyFont="1" applyBorder="1"/>
    <xf numFmtId="169" fontId="24" fillId="0" borderId="32" xfId="0" applyNumberFormat="1" applyFont="1" applyFill="1" applyBorder="1"/>
    <xf numFmtId="169" fontId="24" fillId="0" borderId="3" xfId="0" applyNumberFormat="1" applyFont="1" applyFill="1" applyBorder="1"/>
    <xf numFmtId="169" fontId="24" fillId="0" borderId="10" xfId="0" applyNumberFormat="1" applyFont="1" applyFill="1" applyBorder="1"/>
    <xf numFmtId="169" fontId="60" fillId="0" borderId="17" xfId="0" applyNumberFormat="1" applyFont="1" applyFill="1" applyBorder="1" applyAlignment="1">
      <alignment horizontal="right"/>
    </xf>
    <xf numFmtId="169" fontId="25" fillId="0" borderId="3" xfId="0" applyNumberFormat="1" applyFont="1" applyFill="1" applyBorder="1" applyAlignment="1">
      <alignment horizontal="right"/>
    </xf>
    <xf numFmtId="169" fontId="25" fillId="0" borderId="32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60" fillId="0" borderId="30" xfId="0" applyNumberFormat="1" applyFont="1" applyFill="1" applyBorder="1" applyAlignment="1">
      <alignment horizontal="right"/>
    </xf>
    <xf numFmtId="169" fontId="10" fillId="0" borderId="0" xfId="0" applyNumberFormat="1" applyFont="1" applyFill="1" applyBorder="1" applyAlignment="1"/>
    <xf numFmtId="0" fontId="60" fillId="0" borderId="13" xfId="0" applyFont="1" applyFill="1" applyBorder="1"/>
    <xf numFmtId="169" fontId="10" fillId="0" borderId="21" xfId="0" applyNumberFormat="1" applyFont="1" applyFill="1" applyBorder="1" applyAlignment="1">
      <alignment horizontal="right"/>
    </xf>
    <xf numFmtId="169" fontId="0" fillId="0" borderId="13" xfId="0" applyNumberFormat="1" applyFill="1" applyBorder="1"/>
    <xf numFmtId="169" fontId="26" fillId="0" borderId="3" xfId="0" applyNumberFormat="1" applyFont="1" applyFill="1" applyBorder="1" applyAlignment="1">
      <alignment horizontal="right"/>
    </xf>
    <xf numFmtId="169" fontId="24" fillId="0" borderId="31" xfId="0" applyNumberFormat="1" applyFont="1" applyFill="1" applyBorder="1"/>
    <xf numFmtId="169" fontId="60" fillId="0" borderId="0" xfId="0" applyNumberFormat="1" applyFont="1" applyBorder="1"/>
    <xf numFmtId="169" fontId="60" fillId="0" borderId="9" xfId="0" applyNumberFormat="1" applyFont="1" applyFill="1" applyBorder="1" applyAlignment="1">
      <alignment horizontal="right"/>
    </xf>
    <xf numFmtId="169" fontId="24" fillId="0" borderId="27" xfId="0" applyNumberFormat="1" applyFont="1" applyFill="1" applyBorder="1"/>
    <xf numFmtId="169" fontId="60" fillId="0" borderId="32" xfId="0" applyNumberFormat="1" applyFont="1" applyFill="1" applyBorder="1"/>
    <xf numFmtId="0" fontId="6" fillId="0" borderId="19" xfId="0" applyFont="1" applyFill="1" applyBorder="1" applyAlignment="1">
      <alignment horizontal="left"/>
    </xf>
    <xf numFmtId="0" fontId="27" fillId="0" borderId="19" xfId="0" applyFont="1" applyFill="1" applyBorder="1" applyAlignment="1">
      <alignment horizontal="left"/>
    </xf>
    <xf numFmtId="165" fontId="76" fillId="0" borderId="27" xfId="0" applyNumberFormat="1" applyFont="1" applyFill="1" applyBorder="1"/>
    <xf numFmtId="165" fontId="76" fillId="0" borderId="20" xfId="0" applyNumberFormat="1" applyFont="1" applyFill="1" applyBorder="1"/>
    <xf numFmtId="0" fontId="29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0" fillId="0" borderId="7" xfId="0" applyBorder="1"/>
    <xf numFmtId="2" fontId="59" fillId="0" borderId="15" xfId="0" applyNumberFormat="1" applyFont="1" applyBorder="1" applyAlignment="1">
      <alignment horizontal="left"/>
    </xf>
    <xf numFmtId="0" fontId="46" fillId="0" borderId="11" xfId="0" applyFont="1" applyBorder="1"/>
    <xf numFmtId="2" fontId="10" fillId="0" borderId="11" xfId="0" applyNumberFormat="1" applyFont="1" applyBorder="1"/>
    <xf numFmtId="2" fontId="46" fillId="0" borderId="6" xfId="0" applyNumberFormat="1" applyFont="1" applyBorder="1"/>
    <xf numFmtId="0" fontId="58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9" fillId="0" borderId="8" xfId="0" applyFont="1" applyBorder="1"/>
    <xf numFmtId="0" fontId="25" fillId="0" borderId="9" xfId="0" applyFont="1" applyBorder="1"/>
    <xf numFmtId="0" fontId="10" fillId="0" borderId="46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60" fillId="0" borderId="3" xfId="0" applyFont="1" applyBorder="1" applyAlignment="1">
      <alignment horizontal="left"/>
    </xf>
    <xf numFmtId="0" fontId="58" fillId="0" borderId="8" xfId="0" applyFont="1" applyBorder="1" applyAlignment="1">
      <alignment horizontal="left"/>
    </xf>
    <xf numFmtId="0" fontId="24" fillId="0" borderId="10" xfId="0" applyFont="1" applyBorder="1"/>
    <xf numFmtId="0" fontId="10" fillId="0" borderId="0" xfId="0" applyFont="1" applyFill="1" applyBorder="1" applyAlignment="1">
      <alignment horizontal="center"/>
    </xf>
    <xf numFmtId="169" fontId="0" fillId="0" borderId="0" xfId="0" applyNumberFormat="1" applyFill="1"/>
    <xf numFmtId="169" fontId="60" fillId="0" borderId="0" xfId="0" applyNumberFormat="1" applyFont="1" applyFill="1"/>
    <xf numFmtId="0" fontId="10" fillId="0" borderId="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36" fillId="0" borderId="10" xfId="0" applyNumberFormat="1" applyFont="1" applyFill="1" applyBorder="1" applyAlignment="1">
      <alignment horizontal="right"/>
    </xf>
    <xf numFmtId="169" fontId="36" fillId="0" borderId="15" xfId="0" applyNumberFormat="1" applyFont="1" applyFill="1" applyBorder="1" applyAlignment="1">
      <alignment horizontal="right"/>
    </xf>
    <xf numFmtId="169" fontId="36" fillId="0" borderId="11" xfId="0" applyNumberFormat="1" applyFont="1" applyFill="1" applyBorder="1"/>
    <xf numFmtId="169" fontId="36" fillId="0" borderId="9" xfId="0" applyNumberFormat="1" applyFont="1" applyFill="1" applyBorder="1"/>
    <xf numFmtId="0" fontId="31" fillId="0" borderId="19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10" fillId="0" borderId="37" xfId="0" applyNumberFormat="1" applyFont="1" applyFill="1" applyBorder="1" applyAlignment="1">
      <alignment horizontal="left"/>
    </xf>
    <xf numFmtId="0" fontId="10" fillId="0" borderId="27" xfId="0" applyFont="1" applyBorder="1" applyAlignment="1">
      <alignment horizontal="left"/>
    </xf>
    <xf numFmtId="0" fontId="58" fillId="0" borderId="19" xfId="0" applyFont="1" applyFill="1" applyBorder="1" applyAlignment="1">
      <alignment horizontal="left"/>
    </xf>
    <xf numFmtId="0" fontId="34" fillId="0" borderId="19" xfId="0" applyFont="1" applyFill="1" applyBorder="1" applyAlignment="1">
      <alignment horizontal="left"/>
    </xf>
    <xf numFmtId="0" fontId="15" fillId="0" borderId="19" xfId="0" applyFont="1" applyFill="1" applyBorder="1" applyAlignment="1">
      <alignment horizontal="left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105" customWidth="1"/>
    <col min="2" max="2" width="9.140625" style="1106" customWidth="1"/>
    <col min="3" max="3" width="9.140625" style="1105" customWidth="1"/>
    <col min="4" max="4" width="9.140625" style="1108" customWidth="1"/>
    <col min="5" max="5" width="9.140625" style="1105" customWidth="1"/>
    <col min="6" max="6" width="9.140625" style="1108" customWidth="1"/>
    <col min="7" max="9" width="9.140625" style="1105" customWidth="1"/>
    <col min="10" max="16384" width="9.140625" style="1105"/>
  </cols>
  <sheetData>
    <row r="6" spans="13:13" ht="61.5" x14ac:dyDescent="0.9">
      <c r="M6" s="1112" t="s">
        <v>4459</v>
      </c>
    </row>
    <row r="8" spans="13:13" ht="21" x14ac:dyDescent="0.35">
      <c r="M8" s="1114" t="s">
        <v>4460</v>
      </c>
    </row>
    <row r="18" spans="13:13" ht="15.75" x14ac:dyDescent="0.25">
      <c r="M18" s="1116" t="s">
        <v>4461</v>
      </c>
    </row>
    <row r="20" spans="13:13" ht="15.75" x14ac:dyDescent="0.25">
      <c r="M20" s="1113" t="s">
        <v>4464</v>
      </c>
    </row>
    <row r="36" spans="2:13" x14ac:dyDescent="0.2">
      <c r="M36" s="1106" t="s">
        <v>4462</v>
      </c>
    </row>
    <row r="38" spans="2:13" x14ac:dyDescent="0.2">
      <c r="H38" s="1111"/>
      <c r="M38" s="1106" t="s">
        <v>4463</v>
      </c>
    </row>
    <row r="40" spans="2:13" x14ac:dyDescent="0.2">
      <c r="M40" s="1115" t="s">
        <v>4466</v>
      </c>
    </row>
    <row r="41" spans="2:13" x14ac:dyDescent="0.2">
      <c r="B41" s="1107"/>
      <c r="D41" s="1109"/>
      <c r="F41" s="1110"/>
    </row>
    <row r="42" spans="2:13" x14ac:dyDescent="0.2">
      <c r="B42" s="1107"/>
      <c r="D42" s="1109"/>
      <c r="F42" s="111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>
      <selection activeCell="B242" sqref="B242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9"/>
      <c r="B1" s="308" t="s">
        <v>3364</v>
      </c>
    </row>
    <row r="2" spans="1:3" ht="2.1" customHeight="1" x14ac:dyDescent="0.2">
      <c r="A2" s="409"/>
      <c r="B2" s="308"/>
    </row>
    <row r="3" spans="1:3" x14ac:dyDescent="0.2">
      <c r="B3" s="410">
        <v>39447</v>
      </c>
      <c r="C3" t="s">
        <v>3365</v>
      </c>
    </row>
    <row r="4" spans="1:3" x14ac:dyDescent="0.2">
      <c r="B4" s="410">
        <v>39447</v>
      </c>
      <c r="C4" t="s">
        <v>3366</v>
      </c>
    </row>
    <row r="5" spans="1:3" x14ac:dyDescent="0.2">
      <c r="B5" s="410">
        <v>39449</v>
      </c>
      <c r="C5" t="s">
        <v>3367</v>
      </c>
    </row>
    <row r="6" spans="1:3" x14ac:dyDescent="0.2">
      <c r="B6" s="410">
        <v>39449</v>
      </c>
      <c r="C6" t="s">
        <v>3368</v>
      </c>
    </row>
    <row r="7" spans="1:3" x14ac:dyDescent="0.2">
      <c r="B7" s="410">
        <v>39451</v>
      </c>
      <c r="C7" s="409" t="s">
        <v>3369</v>
      </c>
    </row>
    <row r="8" spans="1:3" x14ac:dyDescent="0.2">
      <c r="B8" s="410">
        <v>39452</v>
      </c>
      <c r="C8" t="s">
        <v>3370</v>
      </c>
    </row>
    <row r="9" spans="1:3" x14ac:dyDescent="0.2">
      <c r="B9" s="410">
        <v>39461</v>
      </c>
      <c r="C9" t="s">
        <v>3371</v>
      </c>
    </row>
    <row r="10" spans="1:3" x14ac:dyDescent="0.2">
      <c r="B10" s="410">
        <v>39491</v>
      </c>
      <c r="C10" s="409" t="s">
        <v>3372</v>
      </c>
    </row>
    <row r="11" spans="1:3" x14ac:dyDescent="0.2">
      <c r="B11" s="410">
        <v>39491</v>
      </c>
      <c r="C11" t="s">
        <v>3373</v>
      </c>
    </row>
    <row r="12" spans="1:3" x14ac:dyDescent="0.2">
      <c r="B12" s="410">
        <v>39504</v>
      </c>
      <c r="C12" t="s">
        <v>3374</v>
      </c>
    </row>
    <row r="13" spans="1:3" x14ac:dyDescent="0.2">
      <c r="B13" s="410">
        <v>39506</v>
      </c>
      <c r="C13" t="s">
        <v>3375</v>
      </c>
    </row>
    <row r="14" spans="1:3" x14ac:dyDescent="0.2">
      <c r="B14" s="410">
        <v>39527</v>
      </c>
      <c r="C14" s="409" t="s">
        <v>3376</v>
      </c>
    </row>
    <row r="15" spans="1:3" x14ac:dyDescent="0.2">
      <c r="B15" s="411">
        <v>39721</v>
      </c>
      <c r="C15" s="408" t="s">
        <v>3377</v>
      </c>
    </row>
    <row r="16" spans="1:3" x14ac:dyDescent="0.2">
      <c r="B16" s="411">
        <v>39722</v>
      </c>
      <c r="C16" s="408" t="s">
        <v>3378</v>
      </c>
    </row>
    <row r="17" spans="2:3" x14ac:dyDescent="0.2">
      <c r="B17" s="411">
        <v>39753</v>
      </c>
      <c r="C17" s="408" t="s">
        <v>3379</v>
      </c>
    </row>
    <row r="18" spans="2:3" x14ac:dyDescent="0.2">
      <c r="B18" s="411">
        <v>39771</v>
      </c>
      <c r="C18" s="408" t="s">
        <v>3380</v>
      </c>
    </row>
    <row r="19" spans="2:3" x14ac:dyDescent="0.2">
      <c r="B19" s="410">
        <v>39785</v>
      </c>
      <c r="C19" t="s">
        <v>3381</v>
      </c>
    </row>
    <row r="20" spans="2:3" x14ac:dyDescent="0.2">
      <c r="B20" s="410">
        <v>39843</v>
      </c>
      <c r="C20" t="s">
        <v>3382</v>
      </c>
    </row>
    <row r="21" spans="2:3" x14ac:dyDescent="0.2">
      <c r="B21" s="410">
        <v>39859</v>
      </c>
      <c r="C21" s="409" t="s">
        <v>3383</v>
      </c>
    </row>
    <row r="22" spans="2:3" x14ac:dyDescent="0.2">
      <c r="B22" s="410">
        <v>39962</v>
      </c>
      <c r="C22" t="s">
        <v>3384</v>
      </c>
    </row>
    <row r="23" spans="2:3" x14ac:dyDescent="0.2">
      <c r="B23" s="410">
        <v>39988</v>
      </c>
      <c r="C23" t="s">
        <v>3385</v>
      </c>
    </row>
    <row r="24" spans="2:3" x14ac:dyDescent="0.2">
      <c r="B24" s="410">
        <v>40303</v>
      </c>
      <c r="C24" s="409" t="s">
        <v>3386</v>
      </c>
    </row>
    <row r="25" spans="2:3" x14ac:dyDescent="0.2">
      <c r="B25" s="410">
        <v>40319</v>
      </c>
      <c r="C25" t="s">
        <v>3387</v>
      </c>
    </row>
    <row r="26" spans="2:3" x14ac:dyDescent="0.2">
      <c r="B26" s="410">
        <v>40325</v>
      </c>
      <c r="C26" t="s">
        <v>3388</v>
      </c>
    </row>
    <row r="27" spans="2:3" x14ac:dyDescent="0.2">
      <c r="B27" s="410">
        <v>40357</v>
      </c>
      <c r="C27" s="409" t="s">
        <v>3389</v>
      </c>
    </row>
    <row r="28" spans="2:3" x14ac:dyDescent="0.2">
      <c r="B28" s="410">
        <v>40357</v>
      </c>
      <c r="C28" s="409" t="s">
        <v>3390</v>
      </c>
    </row>
    <row r="29" spans="2:3" x14ac:dyDescent="0.2">
      <c r="B29" s="410">
        <v>40365</v>
      </c>
      <c r="C29" t="s">
        <v>3391</v>
      </c>
    </row>
    <row r="30" spans="2:3" x14ac:dyDescent="0.2">
      <c r="B30" s="410">
        <v>40365</v>
      </c>
      <c r="C30" t="s">
        <v>3392</v>
      </c>
    </row>
    <row r="31" spans="2:3" x14ac:dyDescent="0.2">
      <c r="B31" s="410">
        <v>40371</v>
      </c>
      <c r="C31" s="409" t="s">
        <v>3393</v>
      </c>
    </row>
    <row r="32" spans="2:3" x14ac:dyDescent="0.2">
      <c r="B32" s="410">
        <v>40371</v>
      </c>
      <c r="C32" t="s">
        <v>3394</v>
      </c>
    </row>
    <row r="33" spans="2:3" x14ac:dyDescent="0.2">
      <c r="B33" s="410">
        <v>40372</v>
      </c>
      <c r="C33" s="409" t="s">
        <v>3395</v>
      </c>
    </row>
    <row r="34" spans="2:3" x14ac:dyDescent="0.2">
      <c r="B34" s="410">
        <v>40378</v>
      </c>
      <c r="C34" t="s">
        <v>3396</v>
      </c>
    </row>
    <row r="35" spans="2:3" x14ac:dyDescent="0.2">
      <c r="B35" s="410">
        <v>40382</v>
      </c>
      <c r="C35" t="s">
        <v>3397</v>
      </c>
    </row>
    <row r="36" spans="2:3" x14ac:dyDescent="0.2">
      <c r="B36" s="410">
        <v>40382</v>
      </c>
      <c r="C36" s="409" t="s">
        <v>3398</v>
      </c>
    </row>
    <row r="37" spans="2:3" x14ac:dyDescent="0.2">
      <c r="B37" s="410">
        <v>40386</v>
      </c>
      <c r="C37" s="409" t="s">
        <v>3399</v>
      </c>
    </row>
    <row r="38" spans="2:3" x14ac:dyDescent="0.2">
      <c r="B38" s="410">
        <v>40391</v>
      </c>
      <c r="C38" t="s">
        <v>3400</v>
      </c>
    </row>
    <row r="39" spans="2:3" x14ac:dyDescent="0.2">
      <c r="B39" s="410">
        <v>40393</v>
      </c>
      <c r="C39" s="409" t="s">
        <v>3401</v>
      </c>
    </row>
    <row r="40" spans="2:3" x14ac:dyDescent="0.2">
      <c r="B40" s="410">
        <v>40396</v>
      </c>
      <c r="C40" t="s">
        <v>3402</v>
      </c>
    </row>
    <row r="41" spans="2:3" x14ac:dyDescent="0.2">
      <c r="B41" s="410">
        <v>40401</v>
      </c>
      <c r="C41" s="409" t="s">
        <v>3403</v>
      </c>
    </row>
    <row r="42" spans="2:3" x14ac:dyDescent="0.2">
      <c r="B42" s="410">
        <v>40403</v>
      </c>
      <c r="C42" s="409" t="s">
        <v>3404</v>
      </c>
    </row>
    <row r="43" spans="2:3" x14ac:dyDescent="0.2">
      <c r="B43" s="410">
        <v>40413</v>
      </c>
      <c r="C43" t="s">
        <v>3405</v>
      </c>
    </row>
    <row r="44" spans="2:3" x14ac:dyDescent="0.2">
      <c r="B44" s="410">
        <v>40417</v>
      </c>
      <c r="C44" t="s">
        <v>3406</v>
      </c>
    </row>
    <row r="45" spans="2:3" x14ac:dyDescent="0.2">
      <c r="B45" s="410">
        <v>40420</v>
      </c>
      <c r="C45" s="409" t="s">
        <v>3407</v>
      </c>
    </row>
    <row r="46" spans="2:3" x14ac:dyDescent="0.2">
      <c r="B46" s="410">
        <v>40420</v>
      </c>
      <c r="C46" s="409" t="s">
        <v>3408</v>
      </c>
    </row>
    <row r="47" spans="2:3" x14ac:dyDescent="0.2">
      <c r="B47" s="410">
        <v>40420</v>
      </c>
      <c r="C47" s="409" t="s">
        <v>3409</v>
      </c>
    </row>
    <row r="48" spans="2:3" x14ac:dyDescent="0.2">
      <c r="B48" s="410">
        <v>40431</v>
      </c>
      <c r="C48" t="s">
        <v>3410</v>
      </c>
    </row>
    <row r="49" spans="2:3" x14ac:dyDescent="0.2">
      <c r="B49" s="410">
        <v>40436</v>
      </c>
      <c r="C49" s="409" t="s">
        <v>3411</v>
      </c>
    </row>
    <row r="50" spans="2:3" x14ac:dyDescent="0.2">
      <c r="B50" s="410">
        <v>40439</v>
      </c>
      <c r="C50" s="409" t="s">
        <v>3412</v>
      </c>
    </row>
    <row r="51" spans="2:3" x14ac:dyDescent="0.2">
      <c r="B51" s="410">
        <v>40441</v>
      </c>
      <c r="C51" s="409" t="s">
        <v>3413</v>
      </c>
    </row>
    <row r="52" spans="2:3" x14ac:dyDescent="0.2">
      <c r="B52" s="410">
        <v>40476</v>
      </c>
      <c r="C52" s="409" t="s">
        <v>3414</v>
      </c>
    </row>
    <row r="53" spans="2:3" x14ac:dyDescent="0.2">
      <c r="B53" s="410">
        <v>40499</v>
      </c>
      <c r="C53" s="409" t="s">
        <v>3415</v>
      </c>
    </row>
    <row r="54" spans="2:3" x14ac:dyDescent="0.2">
      <c r="B54" s="410">
        <v>40500</v>
      </c>
      <c r="C54" t="s">
        <v>3416</v>
      </c>
    </row>
    <row r="55" spans="2:3" x14ac:dyDescent="0.2">
      <c r="B55" s="410">
        <v>40500</v>
      </c>
      <c r="C55" s="409" t="s">
        <v>3417</v>
      </c>
    </row>
    <row r="56" spans="2:3" x14ac:dyDescent="0.2">
      <c r="B56" s="410">
        <v>40500</v>
      </c>
      <c r="C56" s="409" t="s">
        <v>3418</v>
      </c>
    </row>
    <row r="57" spans="2:3" x14ac:dyDescent="0.2">
      <c r="B57" s="410">
        <v>40511</v>
      </c>
      <c r="C57" s="409" t="s">
        <v>3419</v>
      </c>
    </row>
    <row r="58" spans="2:3" x14ac:dyDescent="0.2">
      <c r="B58" s="410">
        <v>40512</v>
      </c>
      <c r="C58" s="409" t="s">
        <v>3420</v>
      </c>
    </row>
    <row r="59" spans="2:3" x14ac:dyDescent="0.2">
      <c r="B59" s="410">
        <v>40512</v>
      </c>
      <c r="C59" s="409" t="s">
        <v>3421</v>
      </c>
    </row>
    <row r="60" spans="2:3" x14ac:dyDescent="0.2">
      <c r="B60" s="410">
        <v>40519</v>
      </c>
      <c r="C60" s="409" t="s">
        <v>3422</v>
      </c>
    </row>
    <row r="61" spans="2:3" x14ac:dyDescent="0.2">
      <c r="B61" s="410">
        <v>40527</v>
      </c>
      <c r="C61" t="s">
        <v>3423</v>
      </c>
    </row>
    <row r="62" spans="2:3" x14ac:dyDescent="0.2">
      <c r="B62" s="410">
        <v>40527</v>
      </c>
      <c r="C62" s="409" t="s">
        <v>3424</v>
      </c>
    </row>
    <row r="63" spans="2:3" x14ac:dyDescent="0.2">
      <c r="B63" s="410">
        <v>40528</v>
      </c>
      <c r="C63" t="s">
        <v>3425</v>
      </c>
    </row>
    <row r="64" spans="2:3" x14ac:dyDescent="0.2">
      <c r="B64" s="410">
        <v>40541</v>
      </c>
      <c r="C64" t="s">
        <v>3426</v>
      </c>
    </row>
    <row r="65" spans="2:5" x14ac:dyDescent="0.2">
      <c r="B65" s="410">
        <v>40542</v>
      </c>
      <c r="C65" s="409" t="s">
        <v>3427</v>
      </c>
    </row>
    <row r="66" spans="2:5" x14ac:dyDescent="0.2">
      <c r="B66" s="410">
        <v>40542</v>
      </c>
      <c r="C66" t="s">
        <v>3428</v>
      </c>
    </row>
    <row r="67" spans="2:5" x14ac:dyDescent="0.2">
      <c r="B67" s="410">
        <v>40542</v>
      </c>
      <c r="C67" t="s">
        <v>3429</v>
      </c>
    </row>
    <row r="68" spans="2:5" x14ac:dyDescent="0.2">
      <c r="B68" s="410">
        <v>40542</v>
      </c>
      <c r="C68" t="s">
        <v>3430</v>
      </c>
    </row>
    <row r="69" spans="2:5" x14ac:dyDescent="0.2">
      <c r="B69" s="410">
        <v>40543</v>
      </c>
      <c r="C69" t="s">
        <v>3431</v>
      </c>
    </row>
    <row r="70" spans="2:5" x14ac:dyDescent="0.2">
      <c r="B70" s="410">
        <v>40543</v>
      </c>
      <c r="C70" t="s">
        <v>3432</v>
      </c>
    </row>
    <row r="71" spans="2:5" x14ac:dyDescent="0.2">
      <c r="B71" s="410">
        <v>40562</v>
      </c>
      <c r="C71" s="409" t="s">
        <v>3433</v>
      </c>
    </row>
    <row r="72" spans="2:5" x14ac:dyDescent="0.2">
      <c r="B72" s="410">
        <v>40583</v>
      </c>
      <c r="C72" t="s">
        <v>3434</v>
      </c>
    </row>
    <row r="73" spans="2:5" x14ac:dyDescent="0.2">
      <c r="B73" s="410">
        <v>40602</v>
      </c>
      <c r="C73" t="s">
        <v>3435</v>
      </c>
    </row>
    <row r="74" spans="2:5" x14ac:dyDescent="0.2">
      <c r="B74" s="410">
        <v>40602</v>
      </c>
      <c r="C74" s="409" t="s">
        <v>3436</v>
      </c>
    </row>
    <row r="75" spans="2:5" x14ac:dyDescent="0.2">
      <c r="B75" s="410">
        <v>40602</v>
      </c>
      <c r="C75" s="409" t="s">
        <v>3437</v>
      </c>
    </row>
    <row r="76" spans="2:5" x14ac:dyDescent="0.2">
      <c r="B76" s="410">
        <v>40618</v>
      </c>
      <c r="C76" s="409" t="s">
        <v>3438</v>
      </c>
    </row>
    <row r="77" spans="2:5" x14ac:dyDescent="0.2">
      <c r="B77" s="410">
        <v>40658</v>
      </c>
      <c r="C77" t="s">
        <v>3439</v>
      </c>
    </row>
    <row r="78" spans="2:5" x14ac:dyDescent="0.2">
      <c r="B78" s="410">
        <v>40659</v>
      </c>
      <c r="C78" t="s">
        <v>3440</v>
      </c>
    </row>
    <row r="79" spans="2:5" x14ac:dyDescent="0.2">
      <c r="B79" s="410">
        <v>40690</v>
      </c>
      <c r="C79" s="409" t="s">
        <v>3441</v>
      </c>
      <c r="E79">
        <v>43</v>
      </c>
    </row>
    <row r="80" spans="2:5" x14ac:dyDescent="0.2">
      <c r="B80" s="410">
        <v>40726</v>
      </c>
      <c r="C80" s="409" t="s">
        <v>3442</v>
      </c>
    </row>
    <row r="81" spans="2:3" x14ac:dyDescent="0.2">
      <c r="B81" s="410">
        <v>40727</v>
      </c>
      <c r="C81" s="409" t="s">
        <v>3443</v>
      </c>
    </row>
    <row r="82" spans="2:3" x14ac:dyDescent="0.2">
      <c r="B82" s="410">
        <v>40752</v>
      </c>
      <c r="C82" s="409" t="s">
        <v>3444</v>
      </c>
    </row>
    <row r="83" spans="2:3" x14ac:dyDescent="0.2">
      <c r="B83" s="410">
        <v>40752</v>
      </c>
      <c r="C83" s="409" t="s">
        <v>3445</v>
      </c>
    </row>
    <row r="84" spans="2:3" x14ac:dyDescent="0.2">
      <c r="B84" s="410">
        <v>40753</v>
      </c>
      <c r="C84" t="s">
        <v>3446</v>
      </c>
    </row>
    <row r="85" spans="2:3" x14ac:dyDescent="0.2">
      <c r="B85" s="410">
        <v>40753</v>
      </c>
      <c r="C85" s="409" t="s">
        <v>3447</v>
      </c>
    </row>
    <row r="86" spans="2:3" x14ac:dyDescent="0.2">
      <c r="B86" s="410">
        <v>40756</v>
      </c>
      <c r="C86" s="409" t="s">
        <v>3448</v>
      </c>
    </row>
    <row r="87" spans="2:3" x14ac:dyDescent="0.2">
      <c r="B87" s="410">
        <v>40786</v>
      </c>
      <c r="C87" s="409" t="s">
        <v>3449</v>
      </c>
    </row>
    <row r="88" spans="2:3" x14ac:dyDescent="0.2">
      <c r="B88" s="410">
        <v>40805</v>
      </c>
      <c r="C88" t="s">
        <v>3450</v>
      </c>
    </row>
    <row r="89" spans="2:3" x14ac:dyDescent="0.2">
      <c r="B89" s="410">
        <v>40806</v>
      </c>
      <c r="C89" t="s">
        <v>3451</v>
      </c>
    </row>
    <row r="90" spans="2:3" x14ac:dyDescent="0.2">
      <c r="B90" s="410">
        <v>40812</v>
      </c>
      <c r="C90" t="s">
        <v>3452</v>
      </c>
    </row>
    <row r="91" spans="2:3" x14ac:dyDescent="0.2">
      <c r="B91" s="410">
        <v>40836</v>
      </c>
      <c r="C91" s="409" t="s">
        <v>3453</v>
      </c>
    </row>
    <row r="92" spans="2:3" x14ac:dyDescent="0.2">
      <c r="B92" s="410">
        <v>40884</v>
      </c>
      <c r="C92" t="s">
        <v>3454</v>
      </c>
    </row>
    <row r="93" spans="2:3" x14ac:dyDescent="0.2">
      <c r="B93" s="410">
        <v>40884</v>
      </c>
      <c r="C93" t="s">
        <v>3455</v>
      </c>
    </row>
    <row r="94" spans="2:3" x14ac:dyDescent="0.2">
      <c r="B94" s="410">
        <v>40892</v>
      </c>
      <c r="C94" t="s">
        <v>3456</v>
      </c>
    </row>
    <row r="95" spans="2:3" x14ac:dyDescent="0.2">
      <c r="B95" s="410">
        <v>40892</v>
      </c>
      <c r="C95" t="s">
        <v>3457</v>
      </c>
    </row>
    <row r="96" spans="2:3" x14ac:dyDescent="0.2">
      <c r="B96" s="410">
        <v>40892</v>
      </c>
      <c r="C96" t="s">
        <v>3458</v>
      </c>
    </row>
    <row r="97" spans="2:3" x14ac:dyDescent="0.2">
      <c r="B97" s="410">
        <v>40898</v>
      </c>
      <c r="C97" t="s">
        <v>3459</v>
      </c>
    </row>
    <row r="98" spans="2:3" x14ac:dyDescent="0.2">
      <c r="B98" s="410">
        <v>40903</v>
      </c>
      <c r="C98" t="s">
        <v>3460</v>
      </c>
    </row>
    <row r="99" spans="2:3" x14ac:dyDescent="0.2">
      <c r="B99" s="410">
        <v>40905</v>
      </c>
      <c r="C99" t="s">
        <v>3461</v>
      </c>
    </row>
    <row r="100" spans="2:3" x14ac:dyDescent="0.2">
      <c r="B100" s="410">
        <v>40980</v>
      </c>
      <c r="C100" t="s">
        <v>3462</v>
      </c>
    </row>
    <row r="101" spans="2:3" x14ac:dyDescent="0.2">
      <c r="B101" s="410">
        <v>40981</v>
      </c>
      <c r="C101" s="409" t="s">
        <v>3463</v>
      </c>
    </row>
    <row r="102" spans="2:3" x14ac:dyDescent="0.2">
      <c r="B102" s="410">
        <v>40982</v>
      </c>
      <c r="C102" t="s">
        <v>3464</v>
      </c>
    </row>
    <row r="103" spans="2:3" x14ac:dyDescent="0.2">
      <c r="B103" s="410">
        <v>40985</v>
      </c>
      <c r="C103" t="s">
        <v>3465</v>
      </c>
    </row>
    <row r="104" spans="2:3" x14ac:dyDescent="0.2">
      <c r="B104" s="410">
        <v>40985</v>
      </c>
      <c r="C104" s="409" t="s">
        <v>3466</v>
      </c>
    </row>
    <row r="105" spans="2:3" x14ac:dyDescent="0.2">
      <c r="B105" s="410">
        <v>40985</v>
      </c>
      <c r="C105" t="s">
        <v>3467</v>
      </c>
    </row>
    <row r="106" spans="2:3" x14ac:dyDescent="0.2">
      <c r="B106" s="410">
        <v>40988</v>
      </c>
      <c r="C106" t="s">
        <v>3468</v>
      </c>
    </row>
    <row r="107" spans="2:3" x14ac:dyDescent="0.2">
      <c r="B107" s="410">
        <v>40990</v>
      </c>
      <c r="C107" s="409" t="s">
        <v>3469</v>
      </c>
    </row>
    <row r="108" spans="2:3" x14ac:dyDescent="0.2">
      <c r="B108" s="410">
        <v>40992</v>
      </c>
      <c r="C108" t="s">
        <v>3470</v>
      </c>
    </row>
    <row r="109" spans="2:3" x14ac:dyDescent="0.2">
      <c r="B109" s="410">
        <v>41028</v>
      </c>
      <c r="C109" t="s">
        <v>3471</v>
      </c>
    </row>
    <row r="110" spans="2:3" x14ac:dyDescent="0.2">
      <c r="B110" s="410">
        <v>41108</v>
      </c>
      <c r="C110" s="409" t="s">
        <v>3472</v>
      </c>
    </row>
    <row r="111" spans="2:3" x14ac:dyDescent="0.2">
      <c r="B111" s="410">
        <v>41138</v>
      </c>
      <c r="C111" t="s">
        <v>3473</v>
      </c>
    </row>
    <row r="112" spans="2:3" x14ac:dyDescent="0.2">
      <c r="B112" s="410">
        <v>41176</v>
      </c>
      <c r="C112" t="s">
        <v>3474</v>
      </c>
    </row>
    <row r="113" spans="2:3" x14ac:dyDescent="0.2">
      <c r="B113" s="410">
        <v>41193</v>
      </c>
      <c r="C113" t="s">
        <v>3475</v>
      </c>
    </row>
    <row r="114" spans="2:3" x14ac:dyDescent="0.2">
      <c r="B114" s="410">
        <v>41226</v>
      </c>
      <c r="C114" t="s">
        <v>3476</v>
      </c>
    </row>
    <row r="115" spans="2:3" x14ac:dyDescent="0.2">
      <c r="B115" s="410">
        <v>41251</v>
      </c>
      <c r="C115" s="409" t="s">
        <v>3477</v>
      </c>
    </row>
    <row r="116" spans="2:3" x14ac:dyDescent="0.2">
      <c r="B116" s="410">
        <v>41255</v>
      </c>
      <c r="C116" s="409" t="s">
        <v>3478</v>
      </c>
    </row>
    <row r="117" spans="2:3" x14ac:dyDescent="0.2">
      <c r="B117" s="410">
        <v>41255</v>
      </c>
      <c r="C117" t="s">
        <v>3479</v>
      </c>
    </row>
    <row r="118" spans="2:3" x14ac:dyDescent="0.2">
      <c r="B118" s="410">
        <v>41255</v>
      </c>
      <c r="C118" t="s">
        <v>3480</v>
      </c>
    </row>
    <row r="119" spans="2:3" x14ac:dyDescent="0.2">
      <c r="B119" s="410">
        <v>41255</v>
      </c>
      <c r="C119" t="s">
        <v>3481</v>
      </c>
    </row>
    <row r="120" spans="2:3" x14ac:dyDescent="0.2">
      <c r="B120" s="410">
        <v>41255</v>
      </c>
      <c r="C120" t="s">
        <v>3482</v>
      </c>
    </row>
    <row r="121" spans="2:3" x14ac:dyDescent="0.2">
      <c r="B121" s="410">
        <v>41265</v>
      </c>
      <c r="C121" t="s">
        <v>3483</v>
      </c>
    </row>
    <row r="122" spans="2:3" x14ac:dyDescent="0.2">
      <c r="B122" s="410">
        <v>41267</v>
      </c>
      <c r="C122" t="s">
        <v>3484</v>
      </c>
    </row>
    <row r="123" spans="2:3" x14ac:dyDescent="0.2">
      <c r="B123" s="410">
        <v>41267</v>
      </c>
      <c r="C123" s="409" t="s">
        <v>3485</v>
      </c>
    </row>
    <row r="124" spans="2:3" x14ac:dyDescent="0.2">
      <c r="B124" s="410">
        <v>41269</v>
      </c>
      <c r="C124" s="409" t="s">
        <v>3486</v>
      </c>
    </row>
    <row r="125" spans="2:3" x14ac:dyDescent="0.2">
      <c r="B125" s="410">
        <v>41270</v>
      </c>
      <c r="C125" t="s">
        <v>3487</v>
      </c>
    </row>
    <row r="126" spans="2:3" x14ac:dyDescent="0.2">
      <c r="B126" s="410">
        <v>41270</v>
      </c>
      <c r="C126" t="s">
        <v>3488</v>
      </c>
    </row>
    <row r="127" spans="2:3" x14ac:dyDescent="0.2">
      <c r="B127" s="410">
        <v>41270</v>
      </c>
      <c r="C127" s="409" t="s">
        <v>3489</v>
      </c>
    </row>
    <row r="128" spans="2:3" x14ac:dyDescent="0.2">
      <c r="B128" s="410">
        <v>41271</v>
      </c>
      <c r="C128" t="s">
        <v>3490</v>
      </c>
    </row>
    <row r="129" spans="2:3" x14ac:dyDescent="0.2">
      <c r="B129" s="410">
        <v>41271</v>
      </c>
      <c r="C129" t="s">
        <v>3491</v>
      </c>
    </row>
    <row r="130" spans="2:3" x14ac:dyDescent="0.2">
      <c r="B130" s="410">
        <v>41271</v>
      </c>
      <c r="C130" t="s">
        <v>3492</v>
      </c>
    </row>
    <row r="131" spans="2:3" x14ac:dyDescent="0.2">
      <c r="B131" s="410">
        <v>41272</v>
      </c>
      <c r="C131" t="s">
        <v>3493</v>
      </c>
    </row>
    <row r="132" spans="2:3" x14ac:dyDescent="0.2">
      <c r="B132" s="410">
        <v>41273</v>
      </c>
      <c r="C132" t="s">
        <v>3494</v>
      </c>
    </row>
    <row r="133" spans="2:3" x14ac:dyDescent="0.2">
      <c r="B133" s="410">
        <v>41273</v>
      </c>
      <c r="C133" s="409" t="s">
        <v>3495</v>
      </c>
    </row>
    <row r="134" spans="2:3" x14ac:dyDescent="0.2">
      <c r="B134" s="410">
        <v>41284</v>
      </c>
      <c r="C134" s="409" t="s">
        <v>3496</v>
      </c>
    </row>
    <row r="135" spans="2:3" x14ac:dyDescent="0.2">
      <c r="B135" s="410">
        <v>41288</v>
      </c>
      <c r="C135" t="s">
        <v>3497</v>
      </c>
    </row>
    <row r="136" spans="2:3" x14ac:dyDescent="0.2">
      <c r="B136" s="410">
        <v>41288</v>
      </c>
      <c r="C136" s="409" t="s">
        <v>3498</v>
      </c>
    </row>
    <row r="137" spans="2:3" x14ac:dyDescent="0.2">
      <c r="B137" s="410">
        <v>41290</v>
      </c>
      <c r="C137" s="409" t="s">
        <v>3499</v>
      </c>
    </row>
    <row r="138" spans="2:3" x14ac:dyDescent="0.2">
      <c r="B138" s="410">
        <v>41301</v>
      </c>
      <c r="C138" t="s">
        <v>3500</v>
      </c>
    </row>
    <row r="139" spans="2:3" x14ac:dyDescent="0.2">
      <c r="B139" s="410">
        <v>41317</v>
      </c>
      <c r="C139" s="409" t="s">
        <v>3501</v>
      </c>
    </row>
    <row r="140" spans="2:3" x14ac:dyDescent="0.2">
      <c r="B140" s="410">
        <v>41318</v>
      </c>
      <c r="C140" t="s">
        <v>3502</v>
      </c>
    </row>
    <row r="141" spans="2:3" x14ac:dyDescent="0.2">
      <c r="B141" s="410">
        <v>41321</v>
      </c>
      <c r="C141" s="409" t="s">
        <v>3503</v>
      </c>
    </row>
    <row r="142" spans="2:3" x14ac:dyDescent="0.2">
      <c r="B142" s="410">
        <v>41394</v>
      </c>
      <c r="C142" t="s">
        <v>3504</v>
      </c>
    </row>
    <row r="143" spans="2:3" x14ac:dyDescent="0.2">
      <c r="B143" s="410">
        <v>41403</v>
      </c>
      <c r="C143" s="409" t="s">
        <v>3505</v>
      </c>
    </row>
    <row r="144" spans="2:3" x14ac:dyDescent="0.2">
      <c r="B144" s="410">
        <v>41423</v>
      </c>
      <c r="C144" t="s">
        <v>3506</v>
      </c>
    </row>
    <row r="145" spans="2:3" x14ac:dyDescent="0.2">
      <c r="B145" s="410">
        <v>41478</v>
      </c>
      <c r="C145" t="s">
        <v>3507</v>
      </c>
    </row>
    <row r="146" spans="2:3" x14ac:dyDescent="0.2">
      <c r="B146" s="410">
        <v>41494</v>
      </c>
      <c r="C146" s="409" t="s">
        <v>3508</v>
      </c>
    </row>
    <row r="147" spans="2:3" x14ac:dyDescent="0.2">
      <c r="B147" s="410">
        <v>41507</v>
      </c>
      <c r="C147" t="s">
        <v>3509</v>
      </c>
    </row>
    <row r="148" spans="2:3" x14ac:dyDescent="0.2">
      <c r="B148" s="410">
        <v>41522</v>
      </c>
      <c r="C148" s="409" t="s">
        <v>3510</v>
      </c>
    </row>
    <row r="149" spans="2:3" x14ac:dyDescent="0.2">
      <c r="B149" s="410">
        <v>41584</v>
      </c>
      <c r="C149" s="409" t="s">
        <v>3511</v>
      </c>
    </row>
    <row r="150" spans="2:3" x14ac:dyDescent="0.2">
      <c r="B150" s="410">
        <v>41584</v>
      </c>
      <c r="C150" s="409" t="s">
        <v>3512</v>
      </c>
    </row>
    <row r="151" spans="2:3" x14ac:dyDescent="0.2">
      <c r="B151" s="410">
        <v>41584</v>
      </c>
      <c r="C151" t="s">
        <v>3513</v>
      </c>
    </row>
    <row r="152" spans="2:3" x14ac:dyDescent="0.2">
      <c r="B152" s="410">
        <v>41596</v>
      </c>
      <c r="C152" s="409" t="s">
        <v>3514</v>
      </c>
    </row>
    <row r="153" spans="2:3" x14ac:dyDescent="0.2">
      <c r="B153" s="410">
        <v>41617</v>
      </c>
      <c r="C153" s="409" t="s">
        <v>3515</v>
      </c>
    </row>
    <row r="154" spans="2:3" x14ac:dyDescent="0.2">
      <c r="B154" s="410">
        <v>41617</v>
      </c>
      <c r="C154" s="409" t="s">
        <v>3516</v>
      </c>
    </row>
    <row r="155" spans="2:3" x14ac:dyDescent="0.2">
      <c r="B155" s="410">
        <v>41620</v>
      </c>
      <c r="C155" s="409" t="s">
        <v>3517</v>
      </c>
    </row>
    <row r="156" spans="2:3" x14ac:dyDescent="0.2">
      <c r="B156" s="410">
        <v>41621</v>
      </c>
      <c r="C156" s="409" t="s">
        <v>3518</v>
      </c>
    </row>
    <row r="157" spans="2:3" x14ac:dyDescent="0.2">
      <c r="B157" s="410">
        <v>41623</v>
      </c>
      <c r="C157" s="409" t="s">
        <v>3519</v>
      </c>
    </row>
    <row r="158" spans="2:3" x14ac:dyDescent="0.2">
      <c r="B158" s="410">
        <v>41625</v>
      </c>
      <c r="C158" t="s">
        <v>3482</v>
      </c>
    </row>
    <row r="159" spans="2:3" x14ac:dyDescent="0.2">
      <c r="B159" s="410">
        <v>41628</v>
      </c>
      <c r="C159" s="409" t="s">
        <v>3520</v>
      </c>
    </row>
    <row r="160" spans="2:3" x14ac:dyDescent="0.2">
      <c r="B160" s="410">
        <v>41631</v>
      </c>
      <c r="C160" s="409" t="s">
        <v>3521</v>
      </c>
    </row>
    <row r="161" spans="2:3" x14ac:dyDescent="0.2">
      <c r="B161" s="410">
        <v>41631</v>
      </c>
      <c r="C161" s="409" t="s">
        <v>3522</v>
      </c>
    </row>
    <row r="162" spans="2:3" x14ac:dyDescent="0.2">
      <c r="B162" s="410">
        <v>41652</v>
      </c>
      <c r="C162" s="409" t="s">
        <v>3523</v>
      </c>
    </row>
    <row r="163" spans="2:3" x14ac:dyDescent="0.2">
      <c r="B163" s="410">
        <v>41688</v>
      </c>
      <c r="C163" s="409" t="s">
        <v>3524</v>
      </c>
    </row>
    <row r="164" spans="2:3" x14ac:dyDescent="0.2">
      <c r="B164" s="410">
        <v>41768</v>
      </c>
      <c r="C164" s="409" t="s">
        <v>3525</v>
      </c>
    </row>
    <row r="165" spans="2:3" x14ac:dyDescent="0.2">
      <c r="B165" s="410">
        <v>41857</v>
      </c>
      <c r="C165" s="409" t="s">
        <v>3526</v>
      </c>
    </row>
    <row r="166" spans="2:3" x14ac:dyDescent="0.2">
      <c r="B166" s="410">
        <v>41859</v>
      </c>
      <c r="C166" s="409" t="s">
        <v>3527</v>
      </c>
    </row>
    <row r="167" spans="2:3" x14ac:dyDescent="0.2">
      <c r="B167" s="410">
        <v>41859</v>
      </c>
      <c r="C167" s="409" t="s">
        <v>3528</v>
      </c>
    </row>
    <row r="168" spans="2:3" x14ac:dyDescent="0.2">
      <c r="B168" s="410">
        <v>41860</v>
      </c>
      <c r="C168" s="409" t="s">
        <v>3529</v>
      </c>
    </row>
    <row r="169" spans="2:3" x14ac:dyDescent="0.2">
      <c r="B169" s="410">
        <v>41885</v>
      </c>
      <c r="C169" s="409" t="s">
        <v>3530</v>
      </c>
    </row>
    <row r="170" spans="2:3" x14ac:dyDescent="0.2">
      <c r="B170" s="410">
        <v>41935</v>
      </c>
      <c r="C170" s="409" t="s">
        <v>3531</v>
      </c>
    </row>
    <row r="171" spans="2:3" x14ac:dyDescent="0.2">
      <c r="B171" s="410">
        <v>41936</v>
      </c>
      <c r="C171" s="409" t="s">
        <v>3532</v>
      </c>
    </row>
    <row r="172" spans="2:3" x14ac:dyDescent="0.2">
      <c r="B172" s="410">
        <v>41964</v>
      </c>
      <c r="C172" s="409" t="s">
        <v>3533</v>
      </c>
    </row>
    <row r="173" spans="2:3" x14ac:dyDescent="0.2">
      <c r="B173" s="410">
        <v>41982</v>
      </c>
      <c r="C173" s="409" t="s">
        <v>3534</v>
      </c>
    </row>
    <row r="174" spans="2:3" x14ac:dyDescent="0.2">
      <c r="B174" s="410">
        <v>41984</v>
      </c>
      <c r="C174" s="409" t="s">
        <v>3535</v>
      </c>
    </row>
    <row r="175" spans="2:3" x14ac:dyDescent="0.2">
      <c r="B175" s="410">
        <v>41985</v>
      </c>
      <c r="C175" s="409" t="s">
        <v>3536</v>
      </c>
    </row>
    <row r="176" spans="2:3" x14ac:dyDescent="0.2">
      <c r="B176" s="410">
        <v>41988</v>
      </c>
      <c r="C176" s="409" t="s">
        <v>3537</v>
      </c>
    </row>
    <row r="177" spans="2:3" x14ac:dyDescent="0.2">
      <c r="B177" s="410">
        <v>41989</v>
      </c>
      <c r="C177" t="s">
        <v>3482</v>
      </c>
    </row>
    <row r="178" spans="2:3" x14ac:dyDescent="0.2">
      <c r="B178" s="410">
        <v>41992</v>
      </c>
      <c r="C178" s="409" t="s">
        <v>3538</v>
      </c>
    </row>
    <row r="179" spans="2:3" x14ac:dyDescent="0.2">
      <c r="B179" s="410">
        <v>41997</v>
      </c>
      <c r="C179" s="409" t="s">
        <v>3539</v>
      </c>
    </row>
    <row r="180" spans="2:3" x14ac:dyDescent="0.2">
      <c r="B180" s="410">
        <v>42004</v>
      </c>
      <c r="C180" s="409" t="s">
        <v>3540</v>
      </c>
    </row>
    <row r="181" spans="2:3" x14ac:dyDescent="0.2">
      <c r="B181" s="410">
        <v>42012</v>
      </c>
      <c r="C181" s="409" t="s">
        <v>3541</v>
      </c>
    </row>
    <row r="182" spans="2:3" x14ac:dyDescent="0.2">
      <c r="B182" s="410">
        <v>42046</v>
      </c>
      <c r="C182" s="409" t="s">
        <v>3542</v>
      </c>
    </row>
    <row r="183" spans="2:3" x14ac:dyDescent="0.2">
      <c r="B183" s="410">
        <v>42207</v>
      </c>
      <c r="C183" s="409" t="s">
        <v>3543</v>
      </c>
    </row>
    <row r="184" spans="2:3" x14ac:dyDescent="0.2">
      <c r="B184" s="410">
        <v>42243</v>
      </c>
      <c r="C184" s="409" t="s">
        <v>3544</v>
      </c>
    </row>
    <row r="185" spans="2:3" x14ac:dyDescent="0.2">
      <c r="B185" s="410">
        <v>42320</v>
      </c>
      <c r="C185" s="409" t="s">
        <v>3545</v>
      </c>
    </row>
    <row r="186" spans="2:3" x14ac:dyDescent="0.2">
      <c r="B186" s="410">
        <v>42357</v>
      </c>
      <c r="C186" s="409" t="s">
        <v>3546</v>
      </c>
    </row>
    <row r="187" spans="2:3" x14ac:dyDescent="0.2">
      <c r="B187" s="410">
        <v>42357</v>
      </c>
      <c r="C187" s="409" t="s">
        <v>3547</v>
      </c>
    </row>
    <row r="188" spans="2:3" x14ac:dyDescent="0.2">
      <c r="B188" s="410">
        <v>42359</v>
      </c>
      <c r="C188" s="409" t="s">
        <v>3548</v>
      </c>
    </row>
    <row r="189" spans="2:3" x14ac:dyDescent="0.2">
      <c r="B189" s="410">
        <v>42360</v>
      </c>
      <c r="C189" s="409" t="s">
        <v>3549</v>
      </c>
    </row>
    <row r="190" spans="2:3" x14ac:dyDescent="0.2">
      <c r="B190" s="410">
        <v>42361</v>
      </c>
      <c r="C190" t="s">
        <v>3482</v>
      </c>
    </row>
    <row r="191" spans="2:3" x14ac:dyDescent="0.2">
      <c r="B191" s="410">
        <v>42362</v>
      </c>
      <c r="C191" s="409" t="s">
        <v>3550</v>
      </c>
    </row>
    <row r="192" spans="2:3" x14ac:dyDescent="0.2">
      <c r="B192" s="410">
        <v>42368</v>
      </c>
      <c r="C192" s="409" t="s">
        <v>3551</v>
      </c>
    </row>
    <row r="193" spans="2:3" x14ac:dyDescent="0.2">
      <c r="B193" s="410">
        <v>42369</v>
      </c>
      <c r="C193" s="409" t="s">
        <v>3552</v>
      </c>
    </row>
    <row r="194" spans="2:3" x14ac:dyDescent="0.2">
      <c r="B194" s="410">
        <v>42378</v>
      </c>
      <c r="C194" s="409" t="s">
        <v>3553</v>
      </c>
    </row>
    <row r="195" spans="2:3" x14ac:dyDescent="0.2">
      <c r="B195" s="410">
        <v>42387</v>
      </c>
      <c r="C195" s="409" t="s">
        <v>3554</v>
      </c>
    </row>
    <row r="196" spans="2:3" x14ac:dyDescent="0.2">
      <c r="B196" s="410">
        <v>42395</v>
      </c>
      <c r="C196" s="409" t="s">
        <v>3555</v>
      </c>
    </row>
    <row r="197" spans="2:3" x14ac:dyDescent="0.2">
      <c r="B197" s="410">
        <v>42428</v>
      </c>
      <c r="C197" s="409" t="s">
        <v>3556</v>
      </c>
    </row>
    <row r="198" spans="2:3" x14ac:dyDescent="0.2">
      <c r="B198" s="410">
        <v>42556</v>
      </c>
      <c r="C198" s="409" t="s">
        <v>3557</v>
      </c>
    </row>
    <row r="199" spans="2:3" x14ac:dyDescent="0.2">
      <c r="B199" s="410">
        <v>42559</v>
      </c>
      <c r="C199" s="409" t="s">
        <v>3558</v>
      </c>
    </row>
    <row r="200" spans="2:3" x14ac:dyDescent="0.2">
      <c r="B200" s="410">
        <v>42614</v>
      </c>
      <c r="C200" s="409" t="s">
        <v>3559</v>
      </c>
    </row>
    <row r="201" spans="2:3" x14ac:dyDescent="0.2">
      <c r="B201" s="410">
        <v>42730</v>
      </c>
      <c r="C201" s="409" t="s">
        <v>3560</v>
      </c>
    </row>
    <row r="202" spans="2:3" x14ac:dyDescent="0.2">
      <c r="B202" s="410">
        <v>42730</v>
      </c>
      <c r="C202" s="409" t="s">
        <v>3561</v>
      </c>
    </row>
    <row r="203" spans="2:3" x14ac:dyDescent="0.2">
      <c r="B203" s="410">
        <v>42730</v>
      </c>
      <c r="C203" s="409" t="s">
        <v>3562</v>
      </c>
    </row>
    <row r="204" spans="2:3" x14ac:dyDescent="0.2">
      <c r="B204" s="410">
        <v>42731</v>
      </c>
      <c r="C204" t="s">
        <v>3482</v>
      </c>
    </row>
    <row r="205" spans="2:3" x14ac:dyDescent="0.2">
      <c r="B205" s="410">
        <v>42732</v>
      </c>
      <c r="C205" s="409" t="s">
        <v>3563</v>
      </c>
    </row>
    <row r="206" spans="2:3" x14ac:dyDescent="0.2">
      <c r="B206" s="410">
        <v>42732</v>
      </c>
      <c r="C206" s="409" t="s">
        <v>3564</v>
      </c>
    </row>
    <row r="207" spans="2:3" x14ac:dyDescent="0.2">
      <c r="B207" s="410">
        <v>42734</v>
      </c>
      <c r="C207" s="409" t="s">
        <v>3565</v>
      </c>
    </row>
    <row r="208" spans="2:3" x14ac:dyDescent="0.2">
      <c r="B208" s="410">
        <v>42734</v>
      </c>
      <c r="C208" s="409" t="s">
        <v>3566</v>
      </c>
    </row>
    <row r="209" spans="2:3" x14ac:dyDescent="0.2">
      <c r="B209" s="410">
        <v>42741</v>
      </c>
      <c r="C209" s="409" t="s">
        <v>3567</v>
      </c>
    </row>
    <row r="210" spans="2:3" x14ac:dyDescent="0.2">
      <c r="B210" s="410">
        <v>42741</v>
      </c>
      <c r="C210" s="409" t="s">
        <v>3568</v>
      </c>
    </row>
    <row r="211" spans="2:3" x14ac:dyDescent="0.2">
      <c r="B211" s="410">
        <v>42744</v>
      </c>
      <c r="C211" s="409" t="s">
        <v>3569</v>
      </c>
    </row>
    <row r="212" spans="2:3" x14ac:dyDescent="0.2">
      <c r="B212" s="410">
        <v>42747</v>
      </c>
      <c r="C212" s="409" t="s">
        <v>3570</v>
      </c>
    </row>
    <row r="213" spans="2:3" x14ac:dyDescent="0.2">
      <c r="B213" s="410">
        <v>42814</v>
      </c>
      <c r="C213" t="s">
        <v>3571</v>
      </c>
    </row>
    <row r="214" spans="2:3" x14ac:dyDescent="0.2">
      <c r="B214" s="410">
        <v>42864</v>
      </c>
      <c r="C214" t="s">
        <v>3572</v>
      </c>
    </row>
    <row r="215" spans="2:3" x14ac:dyDescent="0.2">
      <c r="B215" s="410">
        <v>42868</v>
      </c>
      <c r="C215" t="s">
        <v>3573</v>
      </c>
    </row>
    <row r="216" spans="2:3" x14ac:dyDescent="0.2">
      <c r="B216" s="457">
        <v>43092</v>
      </c>
      <c r="C216" s="409" t="s">
        <v>3956</v>
      </c>
    </row>
    <row r="217" spans="2:3" x14ac:dyDescent="0.2">
      <c r="B217" s="457">
        <v>43093</v>
      </c>
      <c r="C217" s="409" t="s">
        <v>3957</v>
      </c>
    </row>
    <row r="218" spans="2:3" x14ac:dyDescent="0.2">
      <c r="B218" s="457">
        <v>43095</v>
      </c>
      <c r="C218" s="409" t="s">
        <v>3959</v>
      </c>
    </row>
    <row r="219" spans="2:3" x14ac:dyDescent="0.2">
      <c r="B219" s="457">
        <v>43095</v>
      </c>
      <c r="C219" s="409" t="s">
        <v>3958</v>
      </c>
    </row>
    <row r="220" spans="2:3" x14ac:dyDescent="0.2">
      <c r="B220" s="457">
        <v>43095</v>
      </c>
      <c r="C220" t="s">
        <v>3482</v>
      </c>
    </row>
    <row r="221" spans="2:3" x14ac:dyDescent="0.2">
      <c r="B221" s="457">
        <v>43095</v>
      </c>
      <c r="C221" s="409" t="s">
        <v>3960</v>
      </c>
    </row>
    <row r="222" spans="2:3" x14ac:dyDescent="0.2">
      <c r="B222" s="457">
        <v>43097</v>
      </c>
      <c r="C222" s="409" t="s">
        <v>3961</v>
      </c>
    </row>
    <row r="223" spans="2:3" x14ac:dyDescent="0.2">
      <c r="B223" s="457">
        <v>43098</v>
      </c>
      <c r="C223" s="409" t="s">
        <v>3979</v>
      </c>
    </row>
    <row r="224" spans="2:3" x14ac:dyDescent="0.2">
      <c r="B224" s="457">
        <v>43102</v>
      </c>
      <c r="C224" s="409" t="s">
        <v>3986</v>
      </c>
    </row>
    <row r="225" spans="2:3" x14ac:dyDescent="0.2">
      <c r="B225" s="457">
        <v>43102</v>
      </c>
      <c r="C225" s="409" t="s">
        <v>3984</v>
      </c>
    </row>
    <row r="226" spans="2:3" x14ac:dyDescent="0.2">
      <c r="B226" s="457">
        <v>43102</v>
      </c>
      <c r="C226" s="409" t="s">
        <v>3985</v>
      </c>
    </row>
    <row r="227" spans="2:3" x14ac:dyDescent="0.2">
      <c r="B227" s="457">
        <v>43109</v>
      </c>
      <c r="C227" s="409" t="s">
        <v>4001</v>
      </c>
    </row>
    <row r="228" spans="2:3" x14ac:dyDescent="0.2">
      <c r="B228" s="457">
        <v>43280</v>
      </c>
      <c r="C228" s="409" t="s">
        <v>4180</v>
      </c>
    </row>
    <row r="229" spans="2:3" x14ac:dyDescent="0.2">
      <c r="B229" s="457">
        <v>43280</v>
      </c>
      <c r="C229" s="409" t="s">
        <v>4178</v>
      </c>
    </row>
    <row r="230" spans="2:3" x14ac:dyDescent="0.2">
      <c r="B230" s="457">
        <v>43280</v>
      </c>
      <c r="C230" s="409" t="s">
        <v>4179</v>
      </c>
    </row>
    <row r="231" spans="2:3" x14ac:dyDescent="0.2">
      <c r="B231" s="457">
        <v>43280</v>
      </c>
      <c r="C231" s="409" t="s">
        <v>4181</v>
      </c>
    </row>
    <row r="232" spans="2:3" x14ac:dyDescent="0.2">
      <c r="B232" s="457">
        <v>43312</v>
      </c>
      <c r="C232" s="409" t="s">
        <v>4228</v>
      </c>
    </row>
    <row r="233" spans="2:3" x14ac:dyDescent="0.2">
      <c r="B233" s="457">
        <v>43371</v>
      </c>
      <c r="C233" s="409" t="s">
        <v>4308</v>
      </c>
    </row>
    <row r="234" spans="2:3" x14ac:dyDescent="0.2">
      <c r="B234" s="457">
        <v>43371</v>
      </c>
      <c r="C234" s="457" t="s">
        <v>4309</v>
      </c>
    </row>
    <row r="235" spans="2:3" x14ac:dyDescent="0.2">
      <c r="B235" s="457">
        <v>43434</v>
      </c>
      <c r="C235" s="409" t="s">
        <v>4406</v>
      </c>
    </row>
    <row r="236" spans="2:3" x14ac:dyDescent="0.2">
      <c r="B236" s="457">
        <v>43465</v>
      </c>
      <c r="C236" s="409" t="s">
        <v>4433</v>
      </c>
    </row>
    <row r="237" spans="2:3" x14ac:dyDescent="0.2">
      <c r="B237" s="457">
        <v>43496</v>
      </c>
      <c r="C237" s="409" t="s">
        <v>4444</v>
      </c>
    </row>
    <row r="238" spans="2:3" s="919" customFormat="1" x14ac:dyDescent="0.2">
      <c r="B238" s="457">
        <v>43496</v>
      </c>
      <c r="C238" s="409" t="s">
        <v>4447</v>
      </c>
    </row>
    <row r="239" spans="2:3" x14ac:dyDescent="0.2">
      <c r="B239" s="457">
        <v>43496</v>
      </c>
      <c r="C239" s="409" t="s">
        <v>4446</v>
      </c>
    </row>
    <row r="240" spans="2:3" x14ac:dyDescent="0.2">
      <c r="B240" s="457">
        <v>43496</v>
      </c>
      <c r="C240" s="409" t="s">
        <v>4445</v>
      </c>
    </row>
    <row r="241" spans="2:3" x14ac:dyDescent="0.2">
      <c r="B241" s="457">
        <v>43524</v>
      </c>
      <c r="C241" s="409" t="s">
        <v>4465</v>
      </c>
    </row>
    <row r="242" spans="2:3" x14ac:dyDescent="0.2">
      <c r="B242" s="457"/>
    </row>
    <row r="243" spans="2:3" x14ac:dyDescent="0.2">
      <c r="B243" s="457"/>
    </row>
    <row r="244" spans="2:3" x14ac:dyDescent="0.2">
      <c r="B244" s="457"/>
    </row>
    <row r="245" spans="2:3" x14ac:dyDescent="0.2">
      <c r="B245" s="457"/>
    </row>
    <row r="246" spans="2:3" x14ac:dyDescent="0.2">
      <c r="B246" s="457"/>
    </row>
    <row r="247" spans="2:3" x14ac:dyDescent="0.2">
      <c r="B247" s="457"/>
    </row>
    <row r="248" spans="2:3" x14ac:dyDescent="0.2">
      <c r="B248" s="457"/>
    </row>
    <row r="249" spans="2:3" x14ac:dyDescent="0.2">
      <c r="B249" s="457"/>
    </row>
    <row r="548" spans="1:3" x14ac:dyDescent="0.2">
      <c r="A548" s="494"/>
      <c r="B548" s="643"/>
      <c r="C548" s="494"/>
    </row>
    <row r="549" spans="1:3" x14ac:dyDescent="0.2">
      <c r="A549" s="572"/>
      <c r="B549" s="643"/>
      <c r="C549" s="494"/>
    </row>
    <row r="550" spans="1:3" x14ac:dyDescent="0.2">
      <c r="A550" s="572"/>
      <c r="B550" s="643"/>
      <c r="C550" s="494"/>
    </row>
    <row r="551" spans="1:3" x14ac:dyDescent="0.2">
      <c r="A551" s="572"/>
      <c r="B551" s="643"/>
      <c r="C551" s="494"/>
    </row>
    <row r="552" spans="1:3" x14ac:dyDescent="0.2">
      <c r="A552" s="572"/>
      <c r="B552" s="643"/>
      <c r="C552" s="494"/>
    </row>
    <row r="553" spans="1:3" x14ac:dyDescent="0.2">
      <c r="A553" s="572"/>
      <c r="B553" s="643"/>
      <c r="C553" s="494"/>
    </row>
    <row r="554" spans="1:3" x14ac:dyDescent="0.2">
      <c r="A554" s="572"/>
      <c r="B554" s="643"/>
      <c r="C554" s="494"/>
    </row>
    <row r="555" spans="1:3" x14ac:dyDescent="0.2">
      <c r="A555" s="572"/>
      <c r="B555" s="643"/>
      <c r="C555" s="494"/>
    </row>
    <row r="556" spans="1:3" x14ac:dyDescent="0.2">
      <c r="A556" s="572"/>
      <c r="B556" s="643"/>
      <c r="C556" s="494"/>
    </row>
    <row r="557" spans="1:3" x14ac:dyDescent="0.2">
      <c r="A557" s="572"/>
      <c r="B557" s="643"/>
      <c r="C557" s="494"/>
    </row>
    <row r="558" spans="1:3" x14ac:dyDescent="0.2">
      <c r="A558" s="572"/>
      <c r="B558" s="643"/>
      <c r="C558" s="494"/>
    </row>
    <row r="559" spans="1:3" x14ac:dyDescent="0.2">
      <c r="A559" s="572"/>
      <c r="B559" s="643"/>
      <c r="C559" s="494"/>
    </row>
    <row r="560" spans="1:3" x14ac:dyDescent="0.2">
      <c r="A560" s="572"/>
      <c r="B560" s="643"/>
      <c r="C560" s="494"/>
    </row>
    <row r="561" spans="1:3" x14ac:dyDescent="0.2">
      <c r="A561" s="572"/>
      <c r="B561" s="643"/>
      <c r="C561" s="494"/>
    </row>
    <row r="562" spans="1:3" x14ac:dyDescent="0.2">
      <c r="A562" s="572"/>
      <c r="B562" s="643"/>
      <c r="C562" s="494"/>
    </row>
    <row r="563" spans="1:3" x14ac:dyDescent="0.2">
      <c r="A563" s="572"/>
      <c r="B563" s="643"/>
      <c r="C563" s="494"/>
    </row>
    <row r="564" spans="1:3" x14ac:dyDescent="0.2">
      <c r="A564" s="494"/>
      <c r="B564" s="643"/>
      <c r="C564" s="494"/>
    </row>
    <row r="565" spans="1:3" x14ac:dyDescent="0.2">
      <c r="B565" s="644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4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2" t="s">
        <v>1861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3574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3575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3576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3577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3578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3579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3580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2" t="s">
        <v>3581</v>
      </c>
      <c r="C9" s="157" t="s">
        <v>3582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3583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3" t="s">
        <v>3584</v>
      </c>
      <c r="C11" s="413" t="s">
        <v>3585</v>
      </c>
      <c r="D11" s="413" t="s">
        <v>3586</v>
      </c>
      <c r="E11" s="413" t="s">
        <v>3587</v>
      </c>
      <c r="F11" s="413" t="s">
        <v>3248</v>
      </c>
      <c r="G11" s="13"/>
      <c r="H11" s="13"/>
      <c r="I11" s="13"/>
      <c r="J11" s="13"/>
      <c r="K11" s="41"/>
    </row>
    <row r="12" spans="1:11" ht="9.6" customHeight="1" x14ac:dyDescent="0.2">
      <c r="A12" s="10" t="s">
        <v>3588</v>
      </c>
      <c r="B12" s="414">
        <v>0.1</v>
      </c>
      <c r="C12" s="414">
        <v>0.1</v>
      </c>
      <c r="D12" s="414">
        <v>0.1</v>
      </c>
      <c r="E12" s="414">
        <v>0.1</v>
      </c>
      <c r="F12" s="414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3589</v>
      </c>
      <c r="B13" s="414">
        <v>0.1</v>
      </c>
      <c r="C13" s="414">
        <v>0.1</v>
      </c>
      <c r="D13" s="414">
        <v>0.11</v>
      </c>
      <c r="E13" s="414">
        <v>0.11</v>
      </c>
      <c r="F13" s="414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3590</v>
      </c>
      <c r="B14" s="414">
        <v>0.11</v>
      </c>
      <c r="C14" s="414">
        <v>0.11</v>
      </c>
      <c r="D14" s="414">
        <v>0.11</v>
      </c>
      <c r="E14" s="414">
        <v>0.11</v>
      </c>
      <c r="F14" s="414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3591</v>
      </c>
      <c r="B15" s="414">
        <v>0.11</v>
      </c>
      <c r="C15" s="414">
        <v>0.11</v>
      </c>
      <c r="D15" s="414">
        <v>0.12</v>
      </c>
      <c r="E15" s="414">
        <v>0.12</v>
      </c>
      <c r="F15" s="414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3592</v>
      </c>
      <c r="B16" s="414">
        <v>0.12</v>
      </c>
      <c r="C16" s="414">
        <v>0.12</v>
      </c>
      <c r="D16" s="414">
        <v>0.12</v>
      </c>
      <c r="E16" s="414">
        <v>0.12</v>
      </c>
      <c r="F16" s="414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3593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3594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2" t="s">
        <v>3595</v>
      </c>
      <c r="C19" s="13" t="s">
        <v>3596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3597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3598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3599</v>
      </c>
      <c r="B22" s="13"/>
      <c r="C22" s="13"/>
      <c r="D22" s="13"/>
      <c r="F22" s="415" t="s">
        <v>3600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2" t="s">
        <v>3601</v>
      </c>
      <c r="C23" s="157" t="s">
        <v>3602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3603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3604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3605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3606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3607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3608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3609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3610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6" t="s">
        <v>3611</v>
      </c>
      <c r="C33" s="13" t="s">
        <v>3612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3613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6" t="s">
        <v>3614</v>
      </c>
      <c r="C35" s="157" t="s">
        <v>3615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3616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3617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3618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7" t="s">
        <v>3619</v>
      </c>
      <c r="C39" s="13" t="s">
        <v>3620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3621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3622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3623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2" t="s">
        <v>3624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8"/>
      <c r="B45" s="417" t="s">
        <v>3625</v>
      </c>
      <c r="C45" s="13" t="s">
        <v>3626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8"/>
      <c r="B46" s="417" t="s">
        <v>3627</v>
      </c>
      <c r="C46" s="13" t="s">
        <v>3628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7" t="s">
        <v>95</v>
      </c>
      <c r="C47" s="157" t="s">
        <v>3710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3711</v>
      </c>
      <c r="B48" s="417"/>
      <c r="C48" s="157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8"/>
      <c r="B49" s="417" t="s">
        <v>57</v>
      </c>
      <c r="C49" s="157" t="s">
        <v>3629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3630</v>
      </c>
      <c r="B50" s="419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8"/>
      <c r="B51" s="417" t="s">
        <v>3631</v>
      </c>
      <c r="C51" s="157" t="s">
        <v>3632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8"/>
      <c r="B52" s="420" t="s">
        <v>3633</v>
      </c>
      <c r="C52" s="157" t="s">
        <v>3634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7" t="s">
        <v>3635</v>
      </c>
      <c r="C53" s="157" t="s">
        <v>3636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7" t="s">
        <v>25</v>
      </c>
      <c r="C54" s="13" t="s">
        <v>3637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3638</v>
      </c>
      <c r="B55" s="421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3639</v>
      </c>
      <c r="B56" s="421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3640</v>
      </c>
      <c r="B57" s="421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2" t="s">
        <v>3641</v>
      </c>
      <c r="B58" s="13" t="s">
        <v>3642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3643</v>
      </c>
      <c r="B59" s="421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7" t="s">
        <v>62</v>
      </c>
      <c r="C60" s="13" t="s">
        <v>3644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7" t="s">
        <v>63</v>
      </c>
      <c r="C61" s="13" t="s">
        <v>3645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3" t="s">
        <v>3646</v>
      </c>
      <c r="B62" s="417"/>
      <c r="C62" s="13"/>
      <c r="D62" s="13"/>
      <c r="E62" s="13"/>
      <c r="F62" s="424" t="s">
        <v>3647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7" t="s">
        <v>3648</v>
      </c>
      <c r="C63" s="157" t="s">
        <v>3649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4320</v>
      </c>
      <c r="B64" s="417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3"/>
      <c r="B65" s="417"/>
      <c r="C65" s="415" t="s">
        <v>3600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3" t="s">
        <v>3650</v>
      </c>
      <c r="B66" s="421"/>
      <c r="C66" s="415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9" t="s">
        <v>3651</v>
      </c>
      <c r="B67" s="421"/>
      <c r="C67" s="415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7" t="s">
        <v>3652</v>
      </c>
      <c r="C68" s="157" t="s">
        <v>3653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7" t="s">
        <v>70</v>
      </c>
      <c r="C69" s="157" t="s">
        <v>3654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4322</v>
      </c>
      <c r="B70" s="417"/>
      <c r="C70" s="157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4321</v>
      </c>
      <c r="B71" s="417"/>
      <c r="C71" s="157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7" t="s">
        <v>3655</v>
      </c>
      <c r="C72" s="157" t="s">
        <v>3656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7" t="s">
        <v>3657</v>
      </c>
      <c r="C73" s="157" t="s">
        <v>3658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7" t="s">
        <v>3665</v>
      </c>
      <c r="C74" s="157" t="s">
        <v>3666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7" t="s">
        <v>3667</v>
      </c>
      <c r="C75" s="157" t="s">
        <v>3668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7" t="s">
        <v>3669</v>
      </c>
      <c r="C76" s="157" t="s">
        <v>3670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7" t="s">
        <v>3671</v>
      </c>
      <c r="C77" s="157" t="s">
        <v>3672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7" t="s">
        <v>3673</v>
      </c>
      <c r="C78" s="157" t="s">
        <v>3674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7" t="s">
        <v>3675</v>
      </c>
      <c r="C79" s="157" t="s">
        <v>3676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7" t="s">
        <v>3677</v>
      </c>
      <c r="C80" s="157" t="s">
        <v>3678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7" t="s">
        <v>3679</v>
      </c>
      <c r="C81" s="157" t="s">
        <v>3680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7" t="s">
        <v>3681</v>
      </c>
      <c r="C82" s="157" t="s">
        <v>3682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7" t="s">
        <v>3683</v>
      </c>
      <c r="C83" s="157" t="s">
        <v>3684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7" t="s">
        <v>3685</v>
      </c>
      <c r="C84" s="157" t="s">
        <v>3686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7" t="s">
        <v>3687</v>
      </c>
      <c r="C85" s="157" t="s">
        <v>3688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7" t="s">
        <v>3689</v>
      </c>
      <c r="C86" s="157" t="s">
        <v>3690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7" t="s">
        <v>3691</v>
      </c>
      <c r="C87" s="157" t="s">
        <v>3692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3693</v>
      </c>
      <c r="B88" s="209"/>
      <c r="C88" s="157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7" t="s">
        <v>3694</v>
      </c>
      <c r="C89" s="157" t="s">
        <v>3695</v>
      </c>
      <c r="D89" s="13"/>
      <c r="E89" s="13"/>
      <c r="F89" s="13"/>
      <c r="G89" s="13"/>
      <c r="H89" s="13"/>
      <c r="I89" s="13"/>
      <c r="J89" s="13"/>
      <c r="K89" s="986"/>
    </row>
    <row r="90" spans="1:11" ht="11.1" customHeight="1" x14ac:dyDescent="0.2">
      <c r="A90" s="991" t="s">
        <v>3696</v>
      </c>
      <c r="B90" s="417" t="s">
        <v>42</v>
      </c>
      <c r="C90" s="157" t="s">
        <v>3697</v>
      </c>
      <c r="D90" s="13"/>
      <c r="E90" s="13"/>
      <c r="F90" s="13"/>
      <c r="G90" s="13"/>
      <c r="H90" s="13"/>
      <c r="I90" s="13"/>
      <c r="J90" s="13"/>
      <c r="K90" s="924"/>
    </row>
    <row r="91" spans="1:11" ht="11.1" customHeight="1" x14ac:dyDescent="0.2">
      <c r="A91" s="423"/>
      <c r="B91" s="417"/>
      <c r="C91" s="415" t="s">
        <v>3600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7" t="s">
        <v>3712</v>
      </c>
      <c r="C92" s="157" t="s">
        <v>3713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3714</v>
      </c>
      <c r="B93" s="417"/>
      <c r="C93" s="157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3715</v>
      </c>
      <c r="B94" s="417"/>
      <c r="C94" s="157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3716</v>
      </c>
      <c r="B95" s="417"/>
      <c r="C95" s="157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3717</v>
      </c>
      <c r="B96" s="417"/>
      <c r="C96" s="157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3718</v>
      </c>
      <c r="B97" s="417"/>
      <c r="C97" s="157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7" t="s">
        <v>3719</v>
      </c>
      <c r="C98" s="157" t="s">
        <v>3720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3721</v>
      </c>
      <c r="B99" s="417"/>
      <c r="C99" s="157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3722</v>
      </c>
      <c r="B100" s="417"/>
      <c r="C100" s="157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3723</v>
      </c>
      <c r="B101" s="417"/>
      <c r="C101" s="157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3724</v>
      </c>
      <c r="B102" s="417"/>
      <c r="C102" s="157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7" t="s">
        <v>3659</v>
      </c>
      <c r="C103" s="157" t="s">
        <v>3660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3661</v>
      </c>
      <c r="B104" s="417"/>
      <c r="C104" s="157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3662</v>
      </c>
      <c r="B105" s="417"/>
      <c r="C105" s="157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3663</v>
      </c>
      <c r="B106" s="417"/>
      <c r="C106" s="157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4318</v>
      </c>
      <c r="B107" s="417"/>
      <c r="C107" s="157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4319</v>
      </c>
      <c r="B108" s="417"/>
      <c r="C108" s="157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3664</v>
      </c>
      <c r="B109" s="417"/>
      <c r="C109" s="157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7" t="s">
        <v>3725</v>
      </c>
      <c r="C110" s="157" t="s">
        <v>4324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5" t="s">
        <v>5</v>
      </c>
      <c r="C111" s="212" t="s">
        <v>3726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3727</v>
      </c>
      <c r="B112" s="417"/>
      <c r="C112" s="157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3728</v>
      </c>
      <c r="B113" s="417"/>
      <c r="C113" s="157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3729</v>
      </c>
      <c r="B114" s="417"/>
      <c r="C114" s="157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3730</v>
      </c>
      <c r="B115" s="426"/>
      <c r="C115" s="427" t="s">
        <v>3731</v>
      </c>
      <c r="D115" s="25"/>
      <c r="E115" s="25"/>
      <c r="F115" s="25"/>
      <c r="G115" s="25"/>
      <c r="H115" s="25"/>
      <c r="I115" s="25"/>
      <c r="J115" s="33" t="s">
        <v>3732</v>
      </c>
      <c r="K115" s="22"/>
    </row>
    <row r="116" spans="1:11" ht="11.1" customHeight="1" x14ac:dyDescent="0.2">
      <c r="A116" s="36"/>
      <c r="B116" s="417" t="s">
        <v>100</v>
      </c>
      <c r="C116" s="157" t="s">
        <v>3733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8" t="s">
        <v>3734</v>
      </c>
      <c r="C117" s="157" t="s">
        <v>3735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9" t="s">
        <v>3736</v>
      </c>
      <c r="C118" s="105" t="s">
        <v>3737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7" t="s">
        <v>4290</v>
      </c>
      <c r="C119" s="13" t="s">
        <v>4296</v>
      </c>
      <c r="D119" s="13"/>
      <c r="E119" s="13"/>
      <c r="F119" s="13"/>
      <c r="G119" s="13"/>
      <c r="H119" s="13"/>
      <c r="I119" s="13"/>
      <c r="J119" s="13"/>
      <c r="K119" s="41"/>
    </row>
    <row r="120" spans="1:11" s="919" customFormat="1" ht="12" customHeight="1" x14ac:dyDescent="0.2">
      <c r="A120" s="929"/>
      <c r="B120" s="417"/>
      <c r="C120" s="13" t="s">
        <v>4297</v>
      </c>
      <c r="D120" s="13"/>
      <c r="E120" s="13"/>
      <c r="F120" s="13"/>
      <c r="G120" s="13"/>
      <c r="H120" s="13"/>
      <c r="I120" s="13"/>
      <c r="J120" s="13"/>
      <c r="K120" s="924"/>
    </row>
    <row r="121" spans="1:11" s="919" customFormat="1" ht="12" customHeight="1" x14ac:dyDescent="0.2">
      <c r="A121" s="929"/>
      <c r="B121" s="417" t="s">
        <v>4291</v>
      </c>
      <c r="C121" s="13" t="s">
        <v>4298</v>
      </c>
      <c r="D121" s="13"/>
      <c r="E121" s="13"/>
      <c r="F121" s="13"/>
      <c r="G121" s="13"/>
      <c r="H121" s="13"/>
      <c r="I121" s="13"/>
      <c r="J121" s="13"/>
      <c r="K121" s="924"/>
    </row>
    <row r="122" spans="1:11" s="919" customFormat="1" ht="12" customHeight="1" x14ac:dyDescent="0.2">
      <c r="A122" s="13" t="s">
        <v>4299</v>
      </c>
      <c r="B122" s="417"/>
      <c r="D122" s="13"/>
      <c r="E122" s="13"/>
      <c r="F122" s="13"/>
      <c r="G122" s="13"/>
      <c r="H122" s="13"/>
      <c r="I122" s="13"/>
      <c r="J122" s="13"/>
      <c r="K122" s="924"/>
    </row>
    <row r="123" spans="1:11" s="919" customFormat="1" ht="12" customHeight="1" x14ac:dyDescent="0.2">
      <c r="A123" s="929"/>
      <c r="B123" s="417" t="s">
        <v>4300</v>
      </c>
      <c r="C123" s="13" t="s">
        <v>4301</v>
      </c>
      <c r="D123" s="13"/>
      <c r="E123" s="13"/>
      <c r="F123" s="13"/>
      <c r="G123" s="13"/>
      <c r="H123" s="13"/>
      <c r="I123" s="13"/>
      <c r="J123" s="13"/>
      <c r="K123" s="924"/>
    </row>
    <row r="124" spans="1:11" s="919" customFormat="1" ht="12" customHeight="1" x14ac:dyDescent="0.2">
      <c r="A124" s="13" t="s">
        <v>4302</v>
      </c>
      <c r="B124" s="417"/>
      <c r="C124" s="13"/>
      <c r="D124" s="13"/>
      <c r="E124" s="13"/>
      <c r="F124" s="13"/>
      <c r="G124" s="13"/>
      <c r="H124" s="13"/>
      <c r="I124" s="13"/>
      <c r="J124" s="13"/>
      <c r="K124" s="924"/>
    </row>
    <row r="125" spans="1:11" s="919" customFormat="1" ht="12" customHeight="1" x14ac:dyDescent="0.2">
      <c r="A125" s="157"/>
      <c r="B125" s="417" t="s">
        <v>4434</v>
      </c>
      <c r="C125" s="157" t="s">
        <v>4435</v>
      </c>
      <c r="D125" s="13"/>
      <c r="E125" s="13"/>
      <c r="F125" s="13"/>
      <c r="G125" s="13"/>
      <c r="H125" s="13"/>
      <c r="I125" s="13"/>
      <c r="J125" s="13"/>
      <c r="K125" s="924"/>
    </row>
    <row r="126" spans="1:11" ht="12" customHeight="1" x14ac:dyDescent="0.2">
      <c r="A126" s="7" t="s">
        <v>4323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919" customFormat="1" ht="11.1" customHeight="1" x14ac:dyDescent="0.2">
      <c r="A127" s="36"/>
      <c r="B127" s="417" t="s">
        <v>3698</v>
      </c>
      <c r="C127" s="157" t="s">
        <v>3699</v>
      </c>
      <c r="D127" s="13"/>
      <c r="E127" s="13"/>
      <c r="F127" s="13"/>
      <c r="G127" s="13"/>
      <c r="H127" s="13"/>
      <c r="I127" s="13"/>
      <c r="J127" s="13"/>
      <c r="K127" s="924"/>
    </row>
    <row r="128" spans="1:11" s="919" customFormat="1" ht="11.1" customHeight="1" x14ac:dyDescent="0.2">
      <c r="A128" s="36"/>
      <c r="B128" s="417" t="s">
        <v>4408</v>
      </c>
      <c r="C128" s="157" t="s">
        <v>3700</v>
      </c>
      <c r="D128" s="13"/>
      <c r="E128" s="13"/>
      <c r="F128" s="13"/>
      <c r="G128" s="13"/>
      <c r="H128" s="13"/>
      <c r="I128" s="13"/>
      <c r="J128" s="13"/>
      <c r="K128" s="924"/>
    </row>
    <row r="129" spans="1:11" s="919" customFormat="1" ht="11.1" customHeight="1" x14ac:dyDescent="0.2">
      <c r="A129" s="13"/>
      <c r="B129" s="417" t="s">
        <v>3701</v>
      </c>
      <c r="C129" s="157" t="s">
        <v>3702</v>
      </c>
      <c r="D129" s="13"/>
      <c r="E129" s="13"/>
      <c r="F129" s="13"/>
      <c r="G129" s="13"/>
      <c r="H129" s="13"/>
      <c r="I129" s="13"/>
      <c r="J129" s="13"/>
      <c r="K129" s="986"/>
    </row>
    <row r="130" spans="1:11" s="919" customFormat="1" ht="11.1" customHeight="1" x14ac:dyDescent="0.2">
      <c r="A130" s="36"/>
      <c r="B130" s="417" t="s">
        <v>3703</v>
      </c>
      <c r="C130" s="157" t="s">
        <v>3704</v>
      </c>
      <c r="D130" s="13"/>
      <c r="E130" s="13"/>
      <c r="F130" s="13"/>
      <c r="G130" s="13"/>
      <c r="H130" s="13"/>
      <c r="I130" s="13"/>
      <c r="J130" s="13"/>
      <c r="K130" s="924"/>
    </row>
    <row r="131" spans="1:11" s="919" customFormat="1" ht="11.1" customHeight="1" x14ac:dyDescent="0.2">
      <c r="A131" s="36" t="s">
        <v>3705</v>
      </c>
      <c r="B131" s="417"/>
      <c r="C131" s="157"/>
      <c r="D131" s="13"/>
      <c r="E131" s="13"/>
      <c r="F131" s="13"/>
      <c r="G131" s="13"/>
      <c r="H131" s="13"/>
      <c r="I131" s="13"/>
      <c r="J131" s="13"/>
      <c r="K131" s="924"/>
    </row>
    <row r="132" spans="1:11" s="919" customFormat="1" ht="11.1" customHeight="1" x14ac:dyDescent="0.2">
      <c r="A132" s="36" t="s">
        <v>3706</v>
      </c>
      <c r="B132" s="417"/>
      <c r="C132" s="157"/>
      <c r="D132" s="13"/>
      <c r="E132" s="13"/>
      <c r="F132" s="13"/>
      <c r="G132" s="13"/>
      <c r="H132" s="13"/>
      <c r="I132" s="13"/>
      <c r="J132" s="13"/>
      <c r="K132" s="924"/>
    </row>
    <row r="133" spans="1:11" s="919" customFormat="1" ht="11.1" customHeight="1" x14ac:dyDescent="0.2">
      <c r="A133" s="36"/>
      <c r="B133" s="417" t="s">
        <v>3707</v>
      </c>
      <c r="C133" s="157" t="s">
        <v>3708</v>
      </c>
      <c r="D133" s="13"/>
      <c r="E133" s="13"/>
      <c r="F133" s="13"/>
      <c r="G133" s="13"/>
      <c r="H133" s="13"/>
      <c r="I133" s="13"/>
      <c r="J133" s="13"/>
      <c r="K133" s="924"/>
    </row>
    <row r="134" spans="1:11" s="919" customFormat="1" ht="11.1" customHeight="1" x14ac:dyDescent="0.2">
      <c r="A134" s="635" t="s">
        <v>3709</v>
      </c>
      <c r="B134" s="987"/>
      <c r="C134" s="988"/>
      <c r="D134" s="989"/>
      <c r="E134" s="989"/>
      <c r="F134" s="989"/>
      <c r="G134" s="989"/>
      <c r="H134" s="989"/>
      <c r="I134" s="989"/>
      <c r="J134" s="989"/>
      <c r="K134" s="990"/>
    </row>
    <row r="135" spans="1:11" s="919" customFormat="1" ht="12" customHeight="1" x14ac:dyDescent="0.2">
      <c r="A135" s="418" t="s">
        <v>3738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924"/>
    </row>
    <row r="136" spans="1:11" ht="11.1" customHeight="1" x14ac:dyDescent="0.2">
      <c r="A136" s="36" t="s">
        <v>3739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3740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3741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3742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3743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3744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3745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3746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3747</v>
      </c>
      <c r="B144" s="25"/>
      <c r="C144" s="25"/>
      <c r="D144" s="25"/>
      <c r="E144" s="25"/>
      <c r="F144" s="25"/>
      <c r="G144" s="430" t="s">
        <v>3748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2" t="s">
        <v>3749</v>
      </c>
      <c r="B146" s="9"/>
      <c r="C146" s="9"/>
      <c r="D146" s="9"/>
      <c r="E146" s="9"/>
      <c r="F146" s="9"/>
      <c r="G146" s="431"/>
      <c r="H146" s="9"/>
      <c r="I146" s="9"/>
      <c r="J146" s="9"/>
      <c r="K146" s="23"/>
    </row>
    <row r="147" spans="1:11" ht="11.1" customHeight="1" x14ac:dyDescent="0.2">
      <c r="A147" s="80" t="s">
        <v>3750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3751</v>
      </c>
      <c r="B148" s="25"/>
      <c r="C148" s="25"/>
      <c r="D148" s="25"/>
      <c r="E148" s="25"/>
      <c r="F148" s="25"/>
      <c r="G148" s="432" t="s">
        <v>3752</v>
      </c>
      <c r="H148" s="25"/>
      <c r="I148" s="25"/>
      <c r="J148" s="25"/>
      <c r="K148" s="39"/>
    </row>
    <row r="149" spans="1:11" ht="9.6" customHeight="1" x14ac:dyDescent="0.2">
      <c r="A149" s="433" t="s">
        <v>3753</v>
      </c>
      <c r="B149" s="434" t="s">
        <v>3754</v>
      </c>
      <c r="C149" s="435" t="s">
        <v>3755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8" t="s">
        <v>4437</v>
      </c>
      <c r="B151" s="2"/>
      <c r="C151" s="2"/>
      <c r="D151" s="2"/>
      <c r="E151" s="2"/>
      <c r="F151" s="2"/>
      <c r="G151" s="2"/>
      <c r="H151" s="2"/>
      <c r="I151" s="2"/>
      <c r="J151" s="2"/>
      <c r="K151" s="296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2" t="s">
        <v>3756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3757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6" t="s">
        <v>3758</v>
      </c>
      <c r="B155" s="437"/>
      <c r="C155" s="437"/>
      <c r="D155" s="437"/>
      <c r="E155" s="437"/>
      <c r="F155" s="437" t="s">
        <v>3759</v>
      </c>
      <c r="G155" s="437"/>
      <c r="H155" s="437"/>
      <c r="I155" s="437"/>
      <c r="J155" s="438" t="s">
        <v>3760</v>
      </c>
      <c r="K155" s="439" t="s">
        <v>3761</v>
      </c>
    </row>
    <row r="156" spans="1:11" ht="11.1" customHeight="1" x14ac:dyDescent="0.2">
      <c r="A156" s="36" t="s">
        <v>3762</v>
      </c>
      <c r="B156" s="13"/>
      <c r="C156" s="13"/>
      <c r="D156" s="13"/>
      <c r="E156" s="13"/>
      <c r="F156" s="13" t="s">
        <v>3763</v>
      </c>
      <c r="G156" s="13"/>
      <c r="H156" s="13"/>
      <c r="I156" s="13"/>
      <c r="J156" s="440">
        <v>0.5</v>
      </c>
      <c r="K156" s="98">
        <v>5.8</v>
      </c>
    </row>
    <row r="157" spans="1:11" ht="11.1" customHeight="1" x14ac:dyDescent="0.2">
      <c r="A157" s="500" t="s">
        <v>3764</v>
      </c>
      <c r="B157" s="537"/>
      <c r="C157" s="537"/>
      <c r="D157" s="537"/>
      <c r="E157" s="537"/>
      <c r="F157" s="609" t="s">
        <v>3765</v>
      </c>
      <c r="G157" s="537"/>
      <c r="H157" s="537"/>
      <c r="I157" s="537"/>
      <c r="J157" s="628">
        <f>(1000-Summary!X52)/100</f>
        <v>1.1299999999999999</v>
      </c>
      <c r="K157" s="630">
        <v>9.99</v>
      </c>
    </row>
    <row r="158" spans="1:11" ht="11.1" customHeight="1" x14ac:dyDescent="0.2">
      <c r="A158" s="500" t="s">
        <v>3766</v>
      </c>
      <c r="B158" s="537"/>
      <c r="C158" s="537"/>
      <c r="D158" s="537"/>
      <c r="E158" s="537"/>
      <c r="F158" s="537" t="s">
        <v>3767</v>
      </c>
      <c r="G158" s="537"/>
      <c r="H158" s="537"/>
      <c r="I158" s="537"/>
      <c r="J158" s="628">
        <v>0</v>
      </c>
      <c r="K158" s="630">
        <v>2</v>
      </c>
    </row>
    <row r="159" spans="1:11" ht="11.1" customHeight="1" x14ac:dyDescent="0.2">
      <c r="A159" s="500" t="s">
        <v>3768</v>
      </c>
      <c r="B159" s="537"/>
      <c r="C159" s="537"/>
      <c r="D159" s="537"/>
      <c r="E159" s="537"/>
      <c r="F159" s="537" t="s">
        <v>3767</v>
      </c>
      <c r="G159" s="537"/>
      <c r="H159" s="537"/>
      <c r="I159" s="537"/>
      <c r="J159" s="628">
        <v>0</v>
      </c>
      <c r="K159" s="630">
        <v>2</v>
      </c>
    </row>
    <row r="160" spans="1:11" ht="11.1" customHeight="1" x14ac:dyDescent="0.2">
      <c r="A160" s="500" t="s">
        <v>3769</v>
      </c>
      <c r="B160" s="537"/>
      <c r="C160" s="537"/>
      <c r="D160" s="537"/>
      <c r="E160" s="537"/>
      <c r="F160" s="537" t="s">
        <v>3770</v>
      </c>
      <c r="G160" s="537"/>
      <c r="H160" s="537"/>
      <c r="I160" s="537"/>
      <c r="J160" s="628">
        <v>5.0000000000000001E-3</v>
      </c>
      <c r="K160" s="630">
        <v>5</v>
      </c>
    </row>
    <row r="161" spans="1:11" ht="11.1" customHeight="1" x14ac:dyDescent="0.2">
      <c r="A161" s="500" t="s">
        <v>3771</v>
      </c>
      <c r="B161" s="537"/>
      <c r="C161" s="537"/>
      <c r="D161" s="537"/>
      <c r="E161" s="537"/>
      <c r="F161" s="609" t="s">
        <v>3772</v>
      </c>
      <c r="G161" s="537"/>
      <c r="H161" s="537"/>
      <c r="I161" s="537"/>
      <c r="J161" s="628">
        <v>0</v>
      </c>
      <c r="K161" s="630">
        <v>10</v>
      </c>
    </row>
    <row r="162" spans="1:11" ht="11.1" customHeight="1" x14ac:dyDescent="0.2">
      <c r="A162" s="501" t="s">
        <v>3773</v>
      </c>
      <c r="B162" s="537"/>
      <c r="C162" s="537"/>
      <c r="D162" s="537"/>
      <c r="E162" s="537"/>
      <c r="F162" s="609" t="s">
        <v>3774</v>
      </c>
      <c r="G162" s="537"/>
      <c r="H162" s="537"/>
      <c r="I162" s="537"/>
      <c r="J162" s="628">
        <v>0</v>
      </c>
      <c r="K162" s="630">
        <v>10</v>
      </c>
    </row>
    <row r="163" spans="1:11" ht="11.1" customHeight="1" x14ac:dyDescent="0.2">
      <c r="A163" s="501" t="s">
        <v>3775</v>
      </c>
      <c r="B163" s="537"/>
      <c r="C163" s="537"/>
      <c r="D163" s="537"/>
      <c r="E163" s="537"/>
      <c r="F163" s="609" t="s">
        <v>3776</v>
      </c>
      <c r="G163" s="537"/>
      <c r="H163" s="537"/>
      <c r="I163" s="537"/>
      <c r="J163" s="628">
        <v>0</v>
      </c>
      <c r="K163" s="630">
        <v>5</v>
      </c>
    </row>
    <row r="164" spans="1:11" ht="11.1" customHeight="1" x14ac:dyDescent="0.2">
      <c r="A164" s="501" t="s">
        <v>3777</v>
      </c>
      <c r="B164" s="537"/>
      <c r="C164" s="537"/>
      <c r="D164" s="537"/>
      <c r="E164" s="537"/>
      <c r="F164" s="609" t="s">
        <v>3778</v>
      </c>
      <c r="G164" s="537"/>
      <c r="H164" s="537"/>
      <c r="I164" s="537"/>
      <c r="J164" s="628">
        <v>0</v>
      </c>
      <c r="K164" s="630">
        <v>5</v>
      </c>
    </row>
    <row r="165" spans="1:11" ht="11.1" customHeight="1" x14ac:dyDescent="0.2">
      <c r="A165" s="500" t="s">
        <v>3779</v>
      </c>
      <c r="B165" s="537"/>
      <c r="C165" s="537"/>
      <c r="D165" s="537"/>
      <c r="E165" s="537"/>
      <c r="F165" s="609" t="s">
        <v>3780</v>
      </c>
      <c r="G165" s="537"/>
      <c r="H165" s="537"/>
      <c r="I165" s="537"/>
      <c r="J165" s="628">
        <v>0</v>
      </c>
      <c r="K165" s="630">
        <v>5</v>
      </c>
    </row>
    <row r="166" spans="1:11" ht="11.1" customHeight="1" x14ac:dyDescent="0.2">
      <c r="A166" s="500" t="s">
        <v>3781</v>
      </c>
      <c r="B166" s="537"/>
      <c r="C166" s="537"/>
      <c r="D166" s="537"/>
      <c r="E166" s="537"/>
      <c r="F166" s="537" t="s">
        <v>3782</v>
      </c>
      <c r="G166" s="537"/>
      <c r="H166" s="537"/>
      <c r="I166" s="537"/>
      <c r="J166" s="628">
        <v>0</v>
      </c>
      <c r="K166" s="630">
        <v>5</v>
      </c>
    </row>
    <row r="167" spans="1:11" ht="11.1" customHeight="1" x14ac:dyDescent="0.2">
      <c r="A167" s="501" t="s">
        <v>3783</v>
      </c>
      <c r="B167" s="537"/>
      <c r="C167" s="537"/>
      <c r="D167" s="537"/>
      <c r="E167" s="537"/>
      <c r="F167" s="537" t="s">
        <v>3782</v>
      </c>
      <c r="G167" s="537"/>
      <c r="H167" s="537"/>
      <c r="I167" s="537"/>
      <c r="J167" s="628">
        <v>0</v>
      </c>
      <c r="K167" s="630">
        <v>5</v>
      </c>
    </row>
    <row r="168" spans="1:11" ht="11.1" customHeight="1" x14ac:dyDescent="0.2">
      <c r="A168" s="501" t="s">
        <v>3784</v>
      </c>
      <c r="B168" s="537"/>
      <c r="C168" s="537"/>
      <c r="D168" s="537"/>
      <c r="E168" s="537"/>
      <c r="F168" s="537" t="s">
        <v>3782</v>
      </c>
      <c r="G168" s="537"/>
      <c r="H168" s="537"/>
      <c r="I168" s="537"/>
      <c r="J168" s="628">
        <v>0</v>
      </c>
      <c r="K168" s="630">
        <v>5</v>
      </c>
    </row>
    <row r="169" spans="1:11" ht="11.1" customHeight="1" x14ac:dyDescent="0.2">
      <c r="A169" s="500" t="s">
        <v>3785</v>
      </c>
      <c r="B169" s="537"/>
      <c r="C169" s="537"/>
      <c r="D169" s="537"/>
      <c r="E169" s="537"/>
      <c r="F169" s="609" t="s">
        <v>3786</v>
      </c>
      <c r="G169" s="537"/>
      <c r="H169" s="537"/>
      <c r="I169" s="537"/>
      <c r="J169" s="628">
        <v>0</v>
      </c>
      <c r="K169" s="630">
        <v>4.9000000000000004</v>
      </c>
    </row>
    <row r="170" spans="1:11" ht="11.1" customHeight="1" x14ac:dyDescent="0.2">
      <c r="A170" s="500" t="s">
        <v>3787</v>
      </c>
      <c r="B170" s="537"/>
      <c r="C170" s="537"/>
      <c r="D170" s="537"/>
      <c r="E170" s="537"/>
      <c r="F170" s="609" t="s">
        <v>3788</v>
      </c>
      <c r="G170" s="537"/>
      <c r="H170" s="537"/>
      <c r="I170" s="537"/>
      <c r="J170" s="628">
        <v>0</v>
      </c>
      <c r="K170" s="630">
        <v>3</v>
      </c>
    </row>
    <row r="171" spans="1:11" ht="11.1" customHeight="1" x14ac:dyDescent="0.2">
      <c r="A171" s="36" t="s">
        <v>3789</v>
      </c>
      <c r="B171" s="13"/>
      <c r="C171" s="13"/>
      <c r="D171" s="13"/>
      <c r="E171" s="13"/>
      <c r="F171" s="13" t="s">
        <v>3782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3790</v>
      </c>
      <c r="B172" s="13"/>
      <c r="C172" s="13"/>
      <c r="D172" s="13"/>
      <c r="E172" s="13"/>
      <c r="F172" s="13" t="s">
        <v>3782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3791</v>
      </c>
      <c r="B173" s="13"/>
      <c r="C173" s="13"/>
      <c r="D173" s="13"/>
      <c r="E173" s="13"/>
      <c r="F173" s="13" t="s">
        <v>3782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3792</v>
      </c>
      <c r="B174" s="13"/>
      <c r="C174" s="13"/>
      <c r="D174" s="13"/>
      <c r="E174" s="13"/>
      <c r="F174" s="13" t="s">
        <v>3782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3793</v>
      </c>
      <c r="B175" s="13"/>
      <c r="C175" s="13"/>
      <c r="D175" s="13"/>
      <c r="E175" s="13"/>
      <c r="F175" s="13" t="s">
        <v>3782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3794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1.6599999999999993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41" t="s">
        <v>3795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3796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3797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42" t="s">
        <v>8</v>
      </c>
      <c r="B182" s="107"/>
      <c r="C182" s="107"/>
      <c r="D182" s="107"/>
      <c r="E182" s="107"/>
      <c r="F182" s="107"/>
      <c r="G182" s="131" t="s">
        <v>3987</v>
      </c>
      <c r="H182" s="107"/>
      <c r="I182" s="107"/>
      <c r="J182" s="107"/>
      <c r="K182" s="107"/>
    </row>
    <row r="183" spans="1:36" ht="11.1" customHeight="1" x14ac:dyDescent="0.2">
      <c r="A183" s="443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4" t="s">
        <v>3798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5" t="s">
        <v>21</v>
      </c>
      <c r="B185" s="107"/>
      <c r="C185" s="107"/>
      <c r="D185" s="446" t="s">
        <v>56</v>
      </c>
      <c r="E185" s="446" t="s">
        <v>67</v>
      </c>
      <c r="F185" s="445" t="s">
        <v>70</v>
      </c>
      <c r="G185" s="447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3811</v>
      </c>
      <c r="B186" s="107"/>
      <c r="C186" s="448"/>
      <c r="D186" s="450" t="s">
        <v>3812</v>
      </c>
      <c r="E186" s="449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3871</v>
      </c>
      <c r="B187" s="107"/>
      <c r="C187" s="448"/>
      <c r="D187" s="107" t="s">
        <v>3872</v>
      </c>
      <c r="E187" s="449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3893</v>
      </c>
      <c r="B188" s="107"/>
      <c r="C188" s="448"/>
      <c r="D188" s="107" t="s">
        <v>3894</v>
      </c>
      <c r="E188" s="449">
        <v>43097</v>
      </c>
      <c r="F188" s="451"/>
      <c r="G188" s="107"/>
      <c r="H188" s="107"/>
      <c r="R188" s="107"/>
      <c r="S188" s="919"/>
      <c r="T188" s="107"/>
      <c r="U188" s="919"/>
      <c r="V188" s="107"/>
      <c r="W188" s="919"/>
      <c r="X188" s="107"/>
      <c r="Y188" s="919"/>
      <c r="Z188" s="107"/>
      <c r="AA188" s="919"/>
      <c r="AB188" s="107"/>
      <c r="AC188" s="919"/>
      <c r="AD188" s="107"/>
      <c r="AE188" s="919"/>
      <c r="AF188" s="107"/>
      <c r="AG188" s="919"/>
      <c r="AH188" s="107"/>
      <c r="AI188" s="919"/>
      <c r="AJ188" s="107"/>
    </row>
    <row r="189" spans="1:36" ht="10.5" customHeight="1" x14ac:dyDescent="0.2">
      <c r="A189" s="106" t="s">
        <v>4030</v>
      </c>
      <c r="B189" s="107"/>
      <c r="C189" s="448"/>
      <c r="D189" s="107" t="s">
        <v>4031</v>
      </c>
      <c r="E189" s="449">
        <v>43133</v>
      </c>
      <c r="F189" s="106" t="s">
        <v>3822</v>
      </c>
      <c r="G189" s="107"/>
      <c r="H189" s="107"/>
      <c r="R189" s="107"/>
      <c r="S189" s="107"/>
      <c r="T189" s="107"/>
    </row>
    <row r="190" spans="1:36" ht="10.5" customHeight="1" x14ac:dyDescent="0.2">
      <c r="A190" s="157" t="s">
        <v>3973</v>
      </c>
      <c r="B190" s="107"/>
      <c r="C190" s="448"/>
      <c r="D190" s="107" t="s">
        <v>3974</v>
      </c>
      <c r="E190" s="449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4028</v>
      </c>
      <c r="B191" s="107"/>
      <c r="C191" s="448"/>
      <c r="D191" s="107" t="s">
        <v>4029</v>
      </c>
      <c r="E191" s="449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4092</v>
      </c>
      <c r="B192" s="107"/>
      <c r="C192" s="448"/>
      <c r="D192" s="107" t="s">
        <v>4093</v>
      </c>
      <c r="E192" s="449">
        <v>43167</v>
      </c>
      <c r="F192" s="106"/>
      <c r="G192" s="107"/>
      <c r="H192" s="107"/>
      <c r="I192" s="107"/>
      <c r="J192" s="107"/>
      <c r="K192" s="1118"/>
      <c r="L192" s="1117"/>
      <c r="M192" s="107"/>
    </row>
    <row r="193" spans="1:34" ht="10.5" customHeight="1" x14ac:dyDescent="0.2">
      <c r="A193" s="107" t="s">
        <v>4107</v>
      </c>
      <c r="B193" s="107"/>
      <c r="C193" s="448"/>
      <c r="D193" s="450" t="s">
        <v>4108</v>
      </c>
      <c r="E193" s="449">
        <v>43168</v>
      </c>
      <c r="F193" s="106"/>
      <c r="G193" s="107"/>
      <c r="H193" s="107"/>
      <c r="I193" s="107"/>
      <c r="J193" s="107"/>
      <c r="K193" s="1118"/>
      <c r="L193" s="1117"/>
      <c r="M193" s="107"/>
    </row>
    <row r="194" spans="1:34" ht="10.5" customHeight="1" x14ac:dyDescent="0.2">
      <c r="A194" s="106" t="s">
        <v>4000</v>
      </c>
      <c r="B194" s="107"/>
      <c r="C194" s="448"/>
      <c r="D194" s="107" t="s">
        <v>3859</v>
      </c>
      <c r="E194" s="449">
        <v>43168</v>
      </c>
      <c r="F194" s="106" t="s">
        <v>335</v>
      </c>
      <c r="G194" s="107"/>
      <c r="H194" s="107"/>
      <c r="I194" s="107"/>
      <c r="J194" s="107"/>
      <c r="K194" s="1118"/>
      <c r="L194" s="1117"/>
      <c r="M194" s="107"/>
    </row>
    <row r="195" spans="1:34" ht="10.5" customHeight="1" x14ac:dyDescent="0.2">
      <c r="A195" s="13" t="s">
        <v>4101</v>
      </c>
      <c r="B195" s="107"/>
      <c r="C195" s="448"/>
      <c r="D195" s="107" t="s">
        <v>4102</v>
      </c>
      <c r="E195" s="449">
        <v>43173</v>
      </c>
      <c r="F195" s="106"/>
      <c r="G195" s="107"/>
      <c r="H195" s="107"/>
      <c r="I195" s="107"/>
      <c r="J195" s="107"/>
      <c r="K195" s="1117"/>
      <c r="L195" s="1117"/>
      <c r="M195" s="107"/>
    </row>
    <row r="196" spans="1:34" ht="10.5" customHeight="1" x14ac:dyDescent="0.2">
      <c r="A196" s="157" t="s">
        <v>4096</v>
      </c>
      <c r="B196" s="107"/>
      <c r="C196" s="448"/>
      <c r="D196" s="107" t="s">
        <v>4097</v>
      </c>
      <c r="E196" s="449">
        <v>43173</v>
      </c>
      <c r="F196" s="106" t="s">
        <v>4021</v>
      </c>
      <c r="G196" s="107"/>
      <c r="H196" s="107"/>
      <c r="I196" s="107"/>
      <c r="J196" s="107"/>
      <c r="K196" s="1117"/>
      <c r="L196" s="1117"/>
      <c r="M196" s="107"/>
    </row>
    <row r="197" spans="1:34" ht="10.5" customHeight="1" x14ac:dyDescent="0.25">
      <c r="A197" s="106" t="s">
        <v>3971</v>
      </c>
      <c r="B197" s="107"/>
      <c r="C197" s="448"/>
      <c r="D197" s="107" t="s">
        <v>3972</v>
      </c>
      <c r="E197" s="449">
        <v>43209</v>
      </c>
      <c r="F197" s="106"/>
      <c r="G197" s="107"/>
      <c r="H197" s="107"/>
      <c r="I197" s="107"/>
      <c r="J197" s="107"/>
      <c r="M197" s="107"/>
      <c r="N197" s="1117"/>
      <c r="O197" s="1117"/>
      <c r="Q197" s="1144"/>
    </row>
    <row r="198" spans="1:34" ht="10.5" customHeight="1" x14ac:dyDescent="0.2">
      <c r="A198" s="106" t="s">
        <v>4157</v>
      </c>
      <c r="B198" s="107"/>
      <c r="C198" s="448"/>
      <c r="D198" s="107" t="s">
        <v>4158</v>
      </c>
      <c r="E198" s="449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4164</v>
      </c>
      <c r="B199" s="107"/>
      <c r="C199" s="448"/>
      <c r="D199" s="107" t="s">
        <v>4165</v>
      </c>
      <c r="E199" s="449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3999</v>
      </c>
      <c r="B200" s="107"/>
      <c r="C200" s="448"/>
      <c r="D200" s="450" t="s">
        <v>1919</v>
      </c>
      <c r="E200" s="449">
        <v>43222</v>
      </c>
      <c r="F200" s="107" t="s">
        <v>4021</v>
      </c>
      <c r="G200" s="107"/>
      <c r="H200" s="107"/>
      <c r="I200" s="107"/>
    </row>
    <row r="201" spans="1:34" ht="10.5" customHeight="1" x14ac:dyDescent="0.2">
      <c r="A201" s="106" t="s">
        <v>4011</v>
      </c>
      <c r="B201" s="107"/>
      <c r="C201" s="448"/>
      <c r="D201" s="107" t="s">
        <v>4012</v>
      </c>
      <c r="E201" s="449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4032</v>
      </c>
      <c r="B202" s="107"/>
      <c r="C202" s="448"/>
      <c r="D202" s="107" t="s">
        <v>4033</v>
      </c>
      <c r="E202" s="449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4009</v>
      </c>
      <c r="B203" s="107"/>
      <c r="C203" s="448"/>
      <c r="D203" s="107" t="s">
        <v>4010</v>
      </c>
      <c r="E203" s="449">
        <v>43223</v>
      </c>
      <c r="F203" s="106"/>
      <c r="G203" s="107"/>
      <c r="H203" s="107"/>
      <c r="I203" s="107"/>
      <c r="J203" s="107"/>
      <c r="L203" s="1117"/>
      <c r="M203" s="1117"/>
      <c r="O203" s="406"/>
      <c r="P203" s="406"/>
      <c r="Q203" s="406"/>
      <c r="R203" s="406"/>
      <c r="S203" s="406"/>
      <c r="T203" s="406"/>
      <c r="U203" s="406"/>
      <c r="V203" s="406"/>
      <c r="W203" s="406"/>
      <c r="X203" s="406"/>
      <c r="Y203" s="406"/>
      <c r="Z203" s="406"/>
      <c r="AA203" s="406"/>
      <c r="AB203" s="406"/>
      <c r="AC203" s="406"/>
      <c r="AD203" s="406"/>
      <c r="AE203" s="406"/>
      <c r="AF203" s="406"/>
      <c r="AG203" s="406"/>
      <c r="AH203" s="406"/>
    </row>
    <row r="204" spans="1:34" ht="10.5" customHeight="1" x14ac:dyDescent="0.2">
      <c r="A204" s="13" t="s">
        <v>4004</v>
      </c>
      <c r="B204" s="107"/>
      <c r="C204" s="448"/>
      <c r="D204" s="107" t="s">
        <v>4005</v>
      </c>
      <c r="E204" s="449">
        <v>43223</v>
      </c>
      <c r="F204" s="106" t="s">
        <v>4021</v>
      </c>
      <c r="G204" s="107"/>
      <c r="H204" s="107"/>
      <c r="I204" s="107"/>
      <c r="J204" s="107"/>
      <c r="L204" s="1117"/>
      <c r="M204" s="1117"/>
      <c r="O204" s="406"/>
      <c r="P204" s="406"/>
      <c r="Q204" s="406"/>
      <c r="R204" s="406"/>
      <c r="S204" s="406"/>
      <c r="T204" s="406"/>
      <c r="U204" s="406"/>
      <c r="V204" s="406"/>
      <c r="W204" s="406"/>
      <c r="X204" s="406"/>
      <c r="Y204" s="406"/>
      <c r="Z204" s="406"/>
      <c r="AA204" s="406"/>
      <c r="AB204" s="406"/>
      <c r="AC204" s="406"/>
      <c r="AD204" s="406"/>
      <c r="AE204" s="406"/>
      <c r="AF204" s="406"/>
      <c r="AG204" s="406"/>
      <c r="AH204" s="406"/>
    </row>
    <row r="205" spans="1:34" ht="10.5" customHeight="1" x14ac:dyDescent="0.2">
      <c r="A205" s="13" t="s">
        <v>4006</v>
      </c>
      <c r="B205" s="107"/>
      <c r="C205" s="448"/>
      <c r="D205" s="107" t="s">
        <v>4007</v>
      </c>
      <c r="E205" s="449">
        <v>43224</v>
      </c>
      <c r="F205" s="106"/>
      <c r="G205" s="107"/>
      <c r="H205" s="107"/>
      <c r="I205" s="107"/>
      <c r="J205" s="107"/>
      <c r="L205" s="1117"/>
      <c r="M205" s="1117"/>
      <c r="O205" s="406"/>
      <c r="P205" s="406"/>
      <c r="Q205" s="406"/>
      <c r="R205" s="406"/>
      <c r="S205" s="406"/>
      <c r="T205" s="406"/>
      <c r="U205" s="406"/>
      <c r="V205" s="406"/>
      <c r="W205" s="406"/>
      <c r="X205" s="406"/>
      <c r="Y205" s="406"/>
      <c r="Z205" s="406"/>
      <c r="AA205" s="406"/>
      <c r="AB205" s="406"/>
      <c r="AC205" s="406"/>
      <c r="AD205" s="406"/>
      <c r="AE205" s="406"/>
      <c r="AF205" s="406"/>
      <c r="AG205" s="406"/>
      <c r="AH205" s="406"/>
    </row>
    <row r="206" spans="1:34" ht="10.5" customHeight="1" x14ac:dyDescent="0.2">
      <c r="A206" s="107" t="s">
        <v>4140</v>
      </c>
      <c r="B206" s="107"/>
      <c r="C206" s="448"/>
      <c r="D206" s="107" t="s">
        <v>4142</v>
      </c>
      <c r="E206" s="449">
        <v>43244</v>
      </c>
      <c r="F206" s="106"/>
      <c r="G206" s="107"/>
      <c r="H206" s="107"/>
      <c r="I206" s="107"/>
      <c r="O206" s="406"/>
      <c r="P206" s="406"/>
      <c r="Q206" s="406"/>
      <c r="R206" s="406"/>
      <c r="S206" s="406"/>
      <c r="T206" s="406"/>
      <c r="U206" s="406"/>
      <c r="V206" s="406"/>
      <c r="W206" s="406"/>
      <c r="X206" s="406"/>
      <c r="Y206" s="406"/>
      <c r="Z206" s="406"/>
      <c r="AA206" s="406"/>
      <c r="AB206" s="406"/>
      <c r="AC206" s="406"/>
      <c r="AD206" s="406"/>
      <c r="AE206" s="406"/>
      <c r="AF206" s="406"/>
      <c r="AG206" s="406"/>
      <c r="AH206" s="406"/>
    </row>
    <row r="207" spans="1:34" ht="10.5" customHeight="1" x14ac:dyDescent="0.2">
      <c r="A207" s="107" t="s">
        <v>4141</v>
      </c>
      <c r="B207" s="107"/>
      <c r="C207" s="448"/>
      <c r="D207" s="107" t="s">
        <v>4143</v>
      </c>
      <c r="E207" s="449">
        <v>43244</v>
      </c>
      <c r="F207" s="106"/>
      <c r="G207" s="107"/>
      <c r="H207" s="107"/>
      <c r="I207" s="107"/>
      <c r="O207" s="406"/>
      <c r="P207" s="406"/>
      <c r="Q207" s="406"/>
      <c r="R207" s="406"/>
      <c r="S207" s="406"/>
      <c r="T207" s="406"/>
      <c r="U207" s="406"/>
      <c r="V207" s="406"/>
      <c r="W207" s="406"/>
      <c r="X207" s="406"/>
      <c r="Y207" s="406"/>
      <c r="Z207" s="406"/>
      <c r="AA207" s="406"/>
      <c r="AB207" s="406"/>
      <c r="AC207" s="406"/>
      <c r="AD207" s="406"/>
      <c r="AE207" s="406"/>
      <c r="AF207" s="406"/>
      <c r="AG207" s="406"/>
      <c r="AH207" s="406"/>
    </row>
    <row r="208" spans="1:34" ht="10.5" customHeight="1" x14ac:dyDescent="0.2">
      <c r="E208" s="410"/>
      <c r="F208" s="106"/>
      <c r="G208" s="107"/>
      <c r="H208" s="107"/>
      <c r="I208" s="107"/>
      <c r="O208" s="406"/>
      <c r="P208" s="406"/>
      <c r="Q208" s="406"/>
      <c r="R208" s="406"/>
      <c r="S208" s="406"/>
      <c r="T208" s="406"/>
      <c r="U208" s="406"/>
      <c r="V208" s="406"/>
      <c r="W208" s="406"/>
      <c r="X208" s="406"/>
      <c r="Y208" s="406"/>
      <c r="Z208" s="406"/>
      <c r="AA208" s="406"/>
      <c r="AB208" s="406"/>
      <c r="AC208" s="406"/>
      <c r="AD208" s="406"/>
      <c r="AE208" s="406"/>
      <c r="AF208" s="406"/>
      <c r="AG208" s="406"/>
      <c r="AH208" s="406"/>
    </row>
    <row r="209" spans="1:34" ht="10.5" customHeight="1" x14ac:dyDescent="0.2">
      <c r="A209" s="221" t="s">
        <v>3938</v>
      </c>
      <c r="E209" s="410"/>
      <c r="F209" s="106"/>
      <c r="G209" s="107"/>
      <c r="H209" s="107"/>
      <c r="I209" s="107"/>
      <c r="O209" s="406"/>
      <c r="P209" s="406"/>
      <c r="Q209" s="406"/>
      <c r="R209" s="406"/>
      <c r="S209" s="406"/>
      <c r="T209" s="406"/>
      <c r="U209" s="406"/>
      <c r="V209" s="406"/>
      <c r="W209" s="406"/>
      <c r="X209" s="406"/>
      <c r="Y209" s="406"/>
      <c r="Z209" s="406"/>
      <c r="AA209" s="406"/>
      <c r="AB209" s="406"/>
      <c r="AC209" s="406"/>
      <c r="AD209" s="406"/>
      <c r="AE209" s="406"/>
      <c r="AF209" s="406"/>
      <c r="AG209" s="406"/>
      <c r="AH209" s="406"/>
    </row>
    <row r="210" spans="1:34" ht="10.5" customHeight="1" x14ac:dyDescent="0.2">
      <c r="A210" s="106" t="s">
        <v>3939</v>
      </c>
      <c r="E210" s="410"/>
      <c r="F210" s="106"/>
      <c r="G210" s="107"/>
      <c r="H210" s="107"/>
      <c r="O210" s="406"/>
      <c r="P210" s="406"/>
      <c r="Q210" s="406"/>
      <c r="R210" s="406"/>
      <c r="S210" s="406"/>
      <c r="T210" s="406"/>
      <c r="U210" s="406"/>
      <c r="V210" s="406"/>
      <c r="W210" s="406"/>
      <c r="X210" s="406"/>
      <c r="Y210" s="406"/>
      <c r="Z210" s="406"/>
      <c r="AA210" s="406"/>
      <c r="AB210" s="406"/>
      <c r="AC210" s="406"/>
      <c r="AD210" s="406"/>
      <c r="AE210" s="406"/>
      <c r="AF210" s="406"/>
      <c r="AG210" s="406"/>
      <c r="AH210" s="406"/>
    </row>
    <row r="211" spans="1:34" ht="10.5" customHeight="1" x14ac:dyDescent="0.2">
      <c r="A211" s="106" t="s">
        <v>3940</v>
      </c>
      <c r="E211" s="410"/>
      <c r="F211" s="106" t="s">
        <v>4021</v>
      </c>
      <c r="G211" s="107"/>
      <c r="H211" s="107"/>
      <c r="O211" s="406"/>
      <c r="P211" s="406"/>
      <c r="Q211" s="406"/>
      <c r="R211" s="406"/>
      <c r="S211" s="406"/>
      <c r="T211" s="406"/>
      <c r="U211" s="406"/>
      <c r="V211" s="406"/>
      <c r="W211" s="406"/>
      <c r="X211" s="406"/>
      <c r="Y211" s="406"/>
      <c r="Z211" s="406"/>
      <c r="AA211" s="406"/>
      <c r="AB211" s="406"/>
      <c r="AC211" s="406"/>
      <c r="AD211" s="406"/>
      <c r="AE211" s="406"/>
      <c r="AF211" s="406"/>
      <c r="AG211" s="406"/>
      <c r="AH211" s="406"/>
    </row>
    <row r="212" spans="1:34" ht="10.5" customHeight="1" x14ac:dyDescent="0.2">
      <c r="A212" s="106" t="s">
        <v>3941</v>
      </c>
      <c r="E212" s="410"/>
      <c r="F212" s="106"/>
      <c r="G212" s="107"/>
      <c r="H212" s="107"/>
      <c r="O212" s="406"/>
      <c r="P212" s="406"/>
      <c r="Q212" s="406"/>
      <c r="R212" s="406"/>
      <c r="S212" s="406"/>
      <c r="T212" s="406"/>
      <c r="U212" s="406"/>
      <c r="V212" s="406"/>
      <c r="W212" s="406"/>
      <c r="X212" s="406"/>
      <c r="Y212" s="406"/>
      <c r="Z212" s="406"/>
      <c r="AA212" s="406"/>
      <c r="AB212" s="406"/>
      <c r="AC212" s="406"/>
      <c r="AD212" s="406"/>
      <c r="AE212" s="406"/>
      <c r="AF212" s="406"/>
      <c r="AG212" s="406"/>
      <c r="AH212" s="406"/>
    </row>
    <row r="213" spans="1:34" ht="10.5" customHeight="1" x14ac:dyDescent="0.2">
      <c r="A213" s="451" t="s">
        <v>3942</v>
      </c>
      <c r="E213" s="410"/>
      <c r="F213" s="106"/>
      <c r="G213" s="107"/>
      <c r="H213" s="107"/>
      <c r="O213" s="406"/>
      <c r="P213" s="406"/>
      <c r="Q213" s="406"/>
      <c r="R213" s="406"/>
      <c r="S213" s="406"/>
      <c r="T213" s="406"/>
      <c r="U213" s="406"/>
      <c r="V213" s="406"/>
      <c r="W213" s="406"/>
      <c r="X213" s="406"/>
      <c r="Y213" s="406"/>
      <c r="Z213" s="406"/>
      <c r="AA213" s="406"/>
      <c r="AB213" s="406"/>
      <c r="AC213" s="406"/>
      <c r="AD213" s="406"/>
      <c r="AE213" s="406"/>
      <c r="AF213" s="406"/>
      <c r="AG213" s="406"/>
      <c r="AH213" s="406"/>
    </row>
    <row r="214" spans="1:34" ht="10.5" customHeight="1" x14ac:dyDescent="0.2">
      <c r="A214" s="191" t="s">
        <v>3943</v>
      </c>
      <c r="E214" s="410"/>
      <c r="F214" s="106"/>
      <c r="G214" s="107"/>
      <c r="H214" s="107"/>
      <c r="O214" s="406"/>
      <c r="P214" s="406"/>
      <c r="Q214" s="406"/>
      <c r="R214" s="406"/>
      <c r="S214" s="406"/>
      <c r="T214" s="406"/>
      <c r="U214" s="406"/>
      <c r="V214" s="406"/>
      <c r="W214" s="406"/>
      <c r="X214" s="406"/>
      <c r="Y214" s="406"/>
      <c r="Z214" s="406"/>
      <c r="AA214" s="406"/>
      <c r="AB214" s="406"/>
      <c r="AC214" s="406"/>
      <c r="AD214" s="406"/>
      <c r="AE214" s="406"/>
      <c r="AF214" s="406"/>
      <c r="AG214" s="406"/>
      <c r="AH214" s="406"/>
    </row>
    <row r="215" spans="1:34" ht="10.5" customHeight="1" x14ac:dyDescent="0.2">
      <c r="A215" s="34"/>
      <c r="B215" s="9"/>
      <c r="C215" s="206"/>
      <c r="D215" s="35"/>
      <c r="E215" s="141"/>
      <c r="F215" s="452" t="s">
        <v>3944</v>
      </c>
      <c r="G215" s="23"/>
      <c r="H215" s="26" t="s">
        <v>1852</v>
      </c>
      <c r="I215" s="5" t="s">
        <v>3945</v>
      </c>
      <c r="J215" s="6"/>
      <c r="O215" s="406"/>
      <c r="P215" s="406"/>
      <c r="Q215" s="406"/>
      <c r="R215" s="406"/>
      <c r="S215" s="406"/>
      <c r="T215" s="406"/>
      <c r="U215" s="406"/>
      <c r="V215" s="406"/>
      <c r="W215" s="406"/>
      <c r="X215" s="406"/>
      <c r="Y215" s="406"/>
      <c r="Z215" s="406"/>
      <c r="AA215" s="406"/>
      <c r="AB215" s="406"/>
      <c r="AC215" s="406"/>
      <c r="AD215" s="406"/>
      <c r="AE215" s="406"/>
      <c r="AF215" s="406"/>
      <c r="AG215" s="406"/>
      <c r="AH215" s="406"/>
    </row>
    <row r="216" spans="1:34" ht="10.5" customHeight="1" x14ac:dyDescent="0.2">
      <c r="A216" s="88" t="s">
        <v>21</v>
      </c>
      <c r="B216" s="48"/>
      <c r="C216" s="178"/>
      <c r="D216" s="52" t="s">
        <v>56</v>
      </c>
      <c r="E216" s="147" t="s">
        <v>58</v>
      </c>
      <c r="F216" s="48"/>
      <c r="G216" s="103" t="s">
        <v>58</v>
      </c>
      <c r="H216" s="52" t="s">
        <v>1856</v>
      </c>
      <c r="I216" s="18" t="s">
        <v>3946</v>
      </c>
      <c r="J216" s="19"/>
    </row>
    <row r="217" spans="1:34" ht="10.5" customHeight="1" x14ac:dyDescent="0.2">
      <c r="A217" s="34" t="s">
        <v>1878</v>
      </c>
      <c r="B217" s="9"/>
      <c r="C217" s="206"/>
      <c r="D217" s="35" t="s">
        <v>1879</v>
      </c>
      <c r="E217" s="141">
        <v>6</v>
      </c>
      <c r="F217" s="453" t="s">
        <v>3947</v>
      </c>
      <c r="G217" s="101">
        <v>7</v>
      </c>
      <c r="H217" s="173">
        <v>42643</v>
      </c>
      <c r="I217" s="475" t="s">
        <v>3997</v>
      </c>
      <c r="J217" s="6"/>
    </row>
    <row r="218" spans="1:34" ht="10.5" customHeight="1" x14ac:dyDescent="0.2">
      <c r="A218" s="80" t="s">
        <v>1926</v>
      </c>
      <c r="B218" s="13"/>
      <c r="C218" s="198"/>
      <c r="D218" s="24" t="s">
        <v>1927</v>
      </c>
      <c r="E218" s="144">
        <v>7</v>
      </c>
      <c r="F218" s="129" t="s">
        <v>3947</v>
      </c>
      <c r="G218" s="99">
        <v>9</v>
      </c>
      <c r="H218" s="158">
        <v>42677</v>
      </c>
      <c r="I218" s="455">
        <v>2018</v>
      </c>
      <c r="J218" s="11"/>
    </row>
    <row r="219" spans="1:34" ht="10.5" customHeight="1" x14ac:dyDescent="0.2">
      <c r="A219" s="80" t="s">
        <v>1974</v>
      </c>
      <c r="B219" s="13"/>
      <c r="C219" s="198"/>
      <c r="D219" s="24" t="s">
        <v>1975</v>
      </c>
      <c r="E219" s="144">
        <v>7</v>
      </c>
      <c r="F219" s="129" t="s">
        <v>3947</v>
      </c>
      <c r="G219" s="99">
        <v>8</v>
      </c>
      <c r="H219" s="158">
        <v>42685</v>
      </c>
      <c r="I219" s="455">
        <v>2017</v>
      </c>
      <c r="J219" s="11"/>
    </row>
    <row r="220" spans="1:34" ht="10.5" customHeight="1" x14ac:dyDescent="0.2">
      <c r="A220" s="80" t="s">
        <v>2000</v>
      </c>
      <c r="B220" s="13"/>
      <c r="C220" s="198"/>
      <c r="D220" s="24" t="s">
        <v>2001</v>
      </c>
      <c r="E220" s="144">
        <v>15</v>
      </c>
      <c r="F220" s="129" t="s">
        <v>3947</v>
      </c>
      <c r="G220" s="99">
        <v>20</v>
      </c>
      <c r="H220" s="158">
        <v>40431</v>
      </c>
      <c r="I220" s="455" t="s">
        <v>3948</v>
      </c>
      <c r="J220" s="11"/>
    </row>
    <row r="221" spans="1:34" ht="10.5" customHeight="1" x14ac:dyDescent="0.2">
      <c r="A221" s="88" t="s">
        <v>2040</v>
      </c>
      <c r="B221" s="25"/>
      <c r="C221" s="178"/>
      <c r="D221" s="56" t="s">
        <v>2041</v>
      </c>
      <c r="E221" s="147">
        <v>10</v>
      </c>
      <c r="F221" s="179" t="s">
        <v>3947</v>
      </c>
      <c r="G221" s="103">
        <v>13</v>
      </c>
      <c r="H221" s="174">
        <v>41418</v>
      </c>
      <c r="I221" s="49" t="s">
        <v>3949</v>
      </c>
      <c r="J221" s="19"/>
    </row>
    <row r="222" spans="1:34" ht="10.5" customHeight="1" x14ac:dyDescent="0.2">
      <c r="A222" s="34" t="s">
        <v>2083</v>
      </c>
      <c r="B222" s="9"/>
      <c r="C222" s="206"/>
      <c r="D222" s="35" t="s">
        <v>2084</v>
      </c>
      <c r="E222" s="141">
        <v>9</v>
      </c>
      <c r="F222" s="453" t="s">
        <v>3947</v>
      </c>
      <c r="G222" s="101">
        <v>14</v>
      </c>
      <c r="H222" s="173">
        <v>40444</v>
      </c>
      <c r="I222" s="454" t="s">
        <v>3950</v>
      </c>
      <c r="J222" s="6"/>
    </row>
    <row r="223" spans="1:34" ht="11.1" customHeight="1" x14ac:dyDescent="0.2">
      <c r="A223" s="80" t="s">
        <v>3951</v>
      </c>
      <c r="B223" s="13"/>
      <c r="C223" s="198"/>
      <c r="D223" s="24" t="s">
        <v>2123</v>
      </c>
      <c r="E223" s="144">
        <v>8</v>
      </c>
      <c r="F223" s="129" t="s">
        <v>3947</v>
      </c>
      <c r="G223" s="99">
        <v>9</v>
      </c>
      <c r="H223" s="158">
        <v>42008</v>
      </c>
      <c r="I223" s="455" t="s">
        <v>3952</v>
      </c>
      <c r="J223" s="11"/>
    </row>
    <row r="224" spans="1:34" ht="9.9499999999999993" customHeight="1" x14ac:dyDescent="0.2">
      <c r="A224" s="36" t="s">
        <v>2127</v>
      </c>
      <c r="B224" s="13"/>
      <c r="C224" s="198"/>
      <c r="D224" s="24" t="s">
        <v>3953</v>
      </c>
      <c r="E224" s="144">
        <v>14</v>
      </c>
      <c r="F224" s="129" t="s">
        <v>3947</v>
      </c>
      <c r="G224" s="99">
        <v>21</v>
      </c>
      <c r="H224" s="158">
        <v>40826</v>
      </c>
      <c r="I224" s="455">
        <v>2018</v>
      </c>
      <c r="J224" s="11"/>
    </row>
    <row r="225" spans="1:10" ht="9.9499999999999993" customHeight="1" x14ac:dyDescent="0.2">
      <c r="A225" s="36" t="s">
        <v>2200</v>
      </c>
      <c r="B225" s="13"/>
      <c r="C225" s="198"/>
      <c r="D225" s="24" t="s">
        <v>2201</v>
      </c>
      <c r="E225" s="144">
        <v>7</v>
      </c>
      <c r="F225" s="129" t="s">
        <v>3947</v>
      </c>
      <c r="G225" s="99">
        <v>8</v>
      </c>
      <c r="H225" s="158">
        <v>42696</v>
      </c>
      <c r="I225" s="455" t="s">
        <v>4018</v>
      </c>
      <c r="J225" s="11"/>
    </row>
    <row r="226" spans="1:10" ht="9.9499999999999993" customHeight="1" x14ac:dyDescent="0.2">
      <c r="A226" s="38" t="s">
        <v>2222</v>
      </c>
      <c r="B226" s="25"/>
      <c r="C226" s="178"/>
      <c r="D226" s="56" t="s">
        <v>2223</v>
      </c>
      <c r="E226" s="147">
        <v>45</v>
      </c>
      <c r="F226" s="179" t="s">
        <v>3947</v>
      </c>
      <c r="G226" s="103">
        <v>50</v>
      </c>
      <c r="H226" s="174">
        <v>40469</v>
      </c>
      <c r="I226" s="49" t="s">
        <v>3954</v>
      </c>
      <c r="J226" s="19"/>
    </row>
    <row r="227" spans="1:10" ht="9.9499999999999993" customHeight="1" x14ac:dyDescent="0.2">
      <c r="A227" s="34" t="s">
        <v>2240</v>
      </c>
      <c r="B227" s="9"/>
      <c r="C227" s="206"/>
      <c r="D227" s="35" t="s">
        <v>2241</v>
      </c>
      <c r="E227" s="141">
        <v>7</v>
      </c>
      <c r="F227" s="453" t="s">
        <v>3947</v>
      </c>
      <c r="G227" s="101">
        <v>8</v>
      </c>
      <c r="H227" s="173">
        <v>43028</v>
      </c>
      <c r="I227" s="454">
        <v>2018</v>
      </c>
      <c r="J227" s="6"/>
    </row>
    <row r="228" spans="1:10" ht="9.9499999999999993" customHeight="1" x14ac:dyDescent="0.2">
      <c r="A228" s="80" t="s">
        <v>2252</v>
      </c>
      <c r="B228" s="13"/>
      <c r="C228" s="198"/>
      <c r="D228" s="24" t="s">
        <v>2253</v>
      </c>
      <c r="E228" s="144">
        <v>16</v>
      </c>
      <c r="F228" s="129" t="s">
        <v>3947</v>
      </c>
      <c r="G228" s="99">
        <v>18</v>
      </c>
      <c r="H228" s="158">
        <v>42641</v>
      </c>
      <c r="I228" s="455">
        <v>2018</v>
      </c>
      <c r="J228" s="11"/>
    </row>
    <row r="229" spans="1:10" ht="11.1" customHeight="1" x14ac:dyDescent="0.2">
      <c r="A229" s="80" t="s">
        <v>2268</v>
      </c>
      <c r="B229" s="13"/>
      <c r="C229" s="198"/>
      <c r="D229" s="24" t="s">
        <v>2269</v>
      </c>
      <c r="E229" s="144">
        <v>15</v>
      </c>
      <c r="F229" s="129" t="s">
        <v>3947</v>
      </c>
      <c r="G229" s="99">
        <v>23</v>
      </c>
      <c r="H229" s="158">
        <v>40479</v>
      </c>
      <c r="I229" s="455">
        <v>2018</v>
      </c>
      <c r="J229" s="11"/>
    </row>
    <row r="230" spans="1:10" ht="11.1" customHeight="1" x14ac:dyDescent="0.2">
      <c r="A230" s="36" t="s">
        <v>2270</v>
      </c>
      <c r="B230" s="13"/>
      <c r="C230" s="198"/>
      <c r="D230" s="24" t="s">
        <v>2271</v>
      </c>
      <c r="E230" s="144">
        <v>40</v>
      </c>
      <c r="F230" s="129" t="s">
        <v>3947</v>
      </c>
      <c r="G230" s="99">
        <v>44</v>
      </c>
      <c r="H230" s="158">
        <v>42633</v>
      </c>
      <c r="I230" s="455">
        <v>2017</v>
      </c>
      <c r="J230" s="11"/>
    </row>
    <row r="231" spans="1:10" ht="11.1" customHeight="1" x14ac:dyDescent="0.2">
      <c r="A231" s="88" t="s">
        <v>2273</v>
      </c>
      <c r="B231" s="25"/>
      <c r="C231" s="178"/>
      <c r="D231" s="56" t="s">
        <v>2274</v>
      </c>
      <c r="E231" s="147">
        <v>7</v>
      </c>
      <c r="F231" s="179" t="s">
        <v>3947</v>
      </c>
      <c r="G231" s="103">
        <v>8</v>
      </c>
      <c r="H231" s="174">
        <v>42615</v>
      </c>
      <c r="I231" s="49" t="s">
        <v>4018</v>
      </c>
      <c r="J231" s="19"/>
    </row>
    <row r="232" spans="1:10" ht="11.1" customHeight="1" x14ac:dyDescent="0.2">
      <c r="A232" s="34" t="s">
        <v>2275</v>
      </c>
      <c r="B232" s="9"/>
      <c r="C232" s="206"/>
      <c r="D232" s="35" t="s">
        <v>2276</v>
      </c>
      <c r="E232" s="141">
        <v>14</v>
      </c>
      <c r="F232" s="453" t="s">
        <v>3947</v>
      </c>
      <c r="G232" s="101">
        <v>17</v>
      </c>
      <c r="H232" s="173">
        <v>41234</v>
      </c>
      <c r="I232" s="454" t="s">
        <v>4018</v>
      </c>
      <c r="J232" s="6"/>
    </row>
    <row r="233" spans="1:10" ht="11.1" customHeight="1" x14ac:dyDescent="0.2">
      <c r="A233" s="36" t="s">
        <v>2291</v>
      </c>
      <c r="B233" s="13"/>
      <c r="C233" s="198"/>
      <c r="D233" s="24" t="s">
        <v>2292</v>
      </c>
      <c r="E233" s="144">
        <v>6</v>
      </c>
      <c r="F233" s="129" t="s">
        <v>3947</v>
      </c>
      <c r="G233" s="99">
        <v>7</v>
      </c>
      <c r="H233" s="158">
        <v>42641</v>
      </c>
      <c r="I233" s="455">
        <v>2017</v>
      </c>
      <c r="J233" s="11"/>
    </row>
    <row r="234" spans="1:10" ht="11.1" customHeight="1" x14ac:dyDescent="0.2">
      <c r="A234" s="80" t="s">
        <v>2304</v>
      </c>
      <c r="B234" s="13"/>
      <c r="C234" s="198"/>
      <c r="D234" s="24" t="s">
        <v>2305</v>
      </c>
      <c r="E234" s="144">
        <v>13</v>
      </c>
      <c r="F234" s="129" t="s">
        <v>3947</v>
      </c>
      <c r="G234" s="99">
        <v>14</v>
      </c>
      <c r="H234" s="158">
        <v>42957</v>
      </c>
      <c r="I234" s="455">
        <v>2018</v>
      </c>
      <c r="J234" s="11"/>
    </row>
    <row r="235" spans="1:10" ht="11.1" customHeight="1" x14ac:dyDescent="0.2">
      <c r="A235" s="36" t="s">
        <v>2306</v>
      </c>
      <c r="B235" s="13"/>
      <c r="C235" s="198"/>
      <c r="D235" s="24" t="s">
        <v>2307</v>
      </c>
      <c r="E235" s="144">
        <v>8</v>
      </c>
      <c r="F235" s="129" t="s">
        <v>3947</v>
      </c>
      <c r="G235" s="99">
        <v>9</v>
      </c>
      <c r="H235" s="158">
        <v>42951</v>
      </c>
      <c r="I235" s="455">
        <v>2018</v>
      </c>
      <c r="J235" s="11"/>
    </row>
    <row r="236" spans="1:10" ht="11.1" customHeight="1" x14ac:dyDescent="0.2">
      <c r="A236" s="34" t="s">
        <v>4023</v>
      </c>
      <c r="B236" s="9"/>
      <c r="C236" s="206"/>
      <c r="D236" s="35" t="s">
        <v>2345</v>
      </c>
      <c r="E236" s="141">
        <v>26</v>
      </c>
      <c r="F236" s="453" t="s">
        <v>3947</v>
      </c>
      <c r="G236" s="101">
        <v>30</v>
      </c>
      <c r="H236" s="173">
        <v>40835</v>
      </c>
      <c r="I236" s="454" t="s">
        <v>4018</v>
      </c>
      <c r="J236" s="6"/>
    </row>
    <row r="237" spans="1:10" ht="11.1" customHeight="1" x14ac:dyDescent="0.2">
      <c r="A237" s="81" t="s">
        <v>2355</v>
      </c>
      <c r="B237" s="13"/>
      <c r="C237" s="198"/>
      <c r="D237" s="24" t="s">
        <v>2356</v>
      </c>
      <c r="E237" s="144">
        <v>8</v>
      </c>
      <c r="F237" s="129" t="s">
        <v>3947</v>
      </c>
      <c r="G237" s="99">
        <v>9</v>
      </c>
      <c r="H237" s="158">
        <v>42656</v>
      </c>
      <c r="I237" s="455" t="s">
        <v>4018</v>
      </c>
      <c r="J237" s="11"/>
    </row>
    <row r="238" spans="1:10" ht="11.1" customHeight="1" x14ac:dyDescent="0.2">
      <c r="A238" s="36" t="s">
        <v>2405</v>
      </c>
      <c r="B238" s="13"/>
      <c r="C238" s="198"/>
      <c r="D238" s="24" t="s">
        <v>2406</v>
      </c>
      <c r="E238" s="144">
        <v>14</v>
      </c>
      <c r="F238" s="129" t="s">
        <v>3947</v>
      </c>
      <c r="G238" s="99">
        <v>15</v>
      </c>
      <c r="H238" s="158">
        <v>41894</v>
      </c>
      <c r="I238" s="455" t="s">
        <v>3954</v>
      </c>
      <c r="J238" s="11"/>
    </row>
    <row r="239" spans="1:10" ht="11.1" customHeight="1" x14ac:dyDescent="0.2">
      <c r="A239" s="36" t="s">
        <v>2475</v>
      </c>
      <c r="B239" s="13"/>
      <c r="C239" s="198"/>
      <c r="D239" s="24" t="s">
        <v>2476</v>
      </c>
      <c r="E239" s="144">
        <v>28</v>
      </c>
      <c r="F239" s="129" t="s">
        <v>3947</v>
      </c>
      <c r="G239" s="99">
        <v>36</v>
      </c>
      <c r="H239" s="158">
        <v>40134</v>
      </c>
      <c r="I239" s="455">
        <v>2017</v>
      </c>
      <c r="J239" s="11"/>
    </row>
    <row r="240" spans="1:10" ht="11.1" customHeight="1" x14ac:dyDescent="0.2">
      <c r="A240" s="38" t="s">
        <v>2480</v>
      </c>
      <c r="B240" s="25"/>
      <c r="C240" s="178"/>
      <c r="D240" s="56" t="s">
        <v>2481</v>
      </c>
      <c r="E240" s="147">
        <v>14</v>
      </c>
      <c r="F240" s="179" t="s">
        <v>3947</v>
      </c>
      <c r="G240" s="103">
        <v>15</v>
      </c>
      <c r="H240" s="174">
        <v>42352</v>
      </c>
      <c r="I240" s="49" t="s">
        <v>3955</v>
      </c>
      <c r="J240" s="19"/>
    </row>
    <row r="241" spans="1:10" ht="11.1" customHeight="1" x14ac:dyDescent="0.2">
      <c r="A241" s="60" t="s">
        <v>2491</v>
      </c>
      <c r="B241" s="9"/>
      <c r="C241" s="101"/>
      <c r="D241" s="35" t="s">
        <v>2492</v>
      </c>
      <c r="E241" s="141">
        <v>19</v>
      </c>
      <c r="F241" s="453" t="s">
        <v>3947</v>
      </c>
      <c r="G241" s="101">
        <v>26</v>
      </c>
      <c r="H241" s="173">
        <v>40493</v>
      </c>
      <c r="I241" s="454" t="s">
        <v>4094</v>
      </c>
      <c r="J241" s="6"/>
    </row>
    <row r="242" spans="1:10" ht="11.1" customHeight="1" x14ac:dyDescent="0.2">
      <c r="A242" s="36" t="s">
        <v>2536</v>
      </c>
      <c r="B242" s="13"/>
      <c r="C242" s="99"/>
      <c r="D242" s="24" t="s">
        <v>2537</v>
      </c>
      <c r="E242" s="144">
        <v>7</v>
      </c>
      <c r="F242" s="129" t="s">
        <v>3947</v>
      </c>
      <c r="G242" s="99">
        <v>8</v>
      </c>
      <c r="H242" s="158">
        <v>43060</v>
      </c>
      <c r="I242" s="455">
        <v>2018</v>
      </c>
      <c r="J242" s="11"/>
    </row>
    <row r="243" spans="1:10" ht="11.1" customHeight="1" x14ac:dyDescent="0.2">
      <c r="A243" s="80" t="s">
        <v>2582</v>
      </c>
      <c r="B243" s="13"/>
      <c r="C243" s="99"/>
      <c r="D243" s="24" t="s">
        <v>2583</v>
      </c>
      <c r="E243" s="144">
        <v>6</v>
      </c>
      <c r="F243" s="129" t="s">
        <v>3947</v>
      </c>
      <c r="G243" s="99">
        <v>7</v>
      </c>
      <c r="H243" s="158">
        <v>42684</v>
      </c>
      <c r="I243" s="455">
        <v>2017</v>
      </c>
      <c r="J243" s="11"/>
    </row>
    <row r="244" spans="1:10" ht="11.1" customHeight="1" x14ac:dyDescent="0.2">
      <c r="A244" s="80" t="s">
        <v>2596</v>
      </c>
      <c r="B244" s="13"/>
      <c r="C244" s="99"/>
      <c r="D244" s="24" t="s">
        <v>2597</v>
      </c>
      <c r="E244" s="144">
        <v>16</v>
      </c>
      <c r="F244" s="129" t="s">
        <v>3947</v>
      </c>
      <c r="G244" s="99">
        <v>17</v>
      </c>
      <c r="H244" s="158">
        <v>42668</v>
      </c>
      <c r="I244" s="455" t="s">
        <v>4018</v>
      </c>
      <c r="J244" s="11"/>
    </row>
    <row r="245" spans="1:10" ht="11.1" customHeight="1" x14ac:dyDescent="0.2">
      <c r="A245" s="56" t="s">
        <v>2631</v>
      </c>
      <c r="B245" s="25"/>
      <c r="C245" s="103"/>
      <c r="D245" s="56" t="s">
        <v>2632</v>
      </c>
      <c r="E245" s="147">
        <v>7</v>
      </c>
      <c r="F245" s="179" t="s">
        <v>3947</v>
      </c>
      <c r="G245" s="103">
        <v>10</v>
      </c>
      <c r="H245" s="174">
        <v>42303</v>
      </c>
      <c r="I245" s="49">
        <v>2018</v>
      </c>
      <c r="J245" s="19"/>
    </row>
    <row r="246" spans="1:10" ht="11.1" customHeight="1" x14ac:dyDescent="0.2">
      <c r="A246" s="60" t="s">
        <v>2658</v>
      </c>
      <c r="B246" s="9"/>
      <c r="C246" s="101"/>
      <c r="D246" s="35" t="s">
        <v>2659</v>
      </c>
      <c r="E246" s="141">
        <v>6</v>
      </c>
      <c r="F246" s="453" t="s">
        <v>3947</v>
      </c>
      <c r="G246" s="101">
        <v>7</v>
      </c>
      <c r="H246" s="173">
        <v>42668</v>
      </c>
      <c r="I246" s="454">
        <v>2017</v>
      </c>
      <c r="J246" s="6"/>
    </row>
    <row r="247" spans="1:10" ht="11.1" customHeight="1" x14ac:dyDescent="0.2">
      <c r="A247" s="24" t="s">
        <v>2693</v>
      </c>
      <c r="B247" s="13"/>
      <c r="C247" s="99"/>
      <c r="D247" s="24" t="s">
        <v>2694</v>
      </c>
      <c r="E247" s="144">
        <v>7</v>
      </c>
      <c r="F247" s="129" t="s">
        <v>3947</v>
      </c>
      <c r="G247" s="99">
        <v>8</v>
      </c>
      <c r="H247" s="158">
        <v>42955</v>
      </c>
      <c r="I247" s="455">
        <v>2018</v>
      </c>
      <c r="J247" s="11"/>
    </row>
    <row r="248" spans="1:10" ht="11.1" customHeight="1" x14ac:dyDescent="0.2">
      <c r="A248" s="80" t="s">
        <v>2725</v>
      </c>
      <c r="B248" s="13"/>
      <c r="C248" s="99"/>
      <c r="D248" s="24" t="s">
        <v>2726</v>
      </c>
      <c r="E248" s="144">
        <v>10</v>
      </c>
      <c r="F248" s="129" t="s">
        <v>3947</v>
      </c>
      <c r="G248" s="99">
        <v>11</v>
      </c>
      <c r="H248" s="158">
        <v>41751</v>
      </c>
      <c r="I248" s="455" t="s">
        <v>3954</v>
      </c>
      <c r="J248" s="11"/>
    </row>
    <row r="249" spans="1:10" ht="11.1" customHeight="1" x14ac:dyDescent="0.2">
      <c r="A249" s="80" t="s">
        <v>2762</v>
      </c>
      <c r="B249" s="13"/>
      <c r="C249" s="99"/>
      <c r="D249" s="24" t="s">
        <v>2763</v>
      </c>
      <c r="E249" s="144">
        <v>7</v>
      </c>
      <c r="F249" s="129" t="s">
        <v>3947</v>
      </c>
      <c r="G249" s="99">
        <v>8</v>
      </c>
      <c r="H249" s="158">
        <v>42675</v>
      </c>
      <c r="I249" s="455">
        <v>2017</v>
      </c>
      <c r="J249" s="11"/>
    </row>
    <row r="250" spans="1:10" ht="11.1" customHeight="1" x14ac:dyDescent="0.2">
      <c r="A250" s="80" t="s">
        <v>2819</v>
      </c>
      <c r="B250" s="13"/>
      <c r="C250" s="99"/>
      <c r="D250" s="24" t="s">
        <v>2820</v>
      </c>
      <c r="E250" s="144">
        <v>6</v>
      </c>
      <c r="F250" s="129" t="s">
        <v>3947</v>
      </c>
      <c r="G250" s="99">
        <v>7</v>
      </c>
      <c r="H250" s="158">
        <v>43054</v>
      </c>
      <c r="I250" s="455">
        <v>2018</v>
      </c>
      <c r="J250" s="11"/>
    </row>
    <row r="251" spans="1:10" ht="11.1" customHeight="1" x14ac:dyDescent="0.2">
      <c r="A251" s="80" t="s">
        <v>2976</v>
      </c>
      <c r="B251" s="13"/>
      <c r="C251" s="99"/>
      <c r="D251" s="24" t="s">
        <v>2977</v>
      </c>
      <c r="E251" s="144">
        <v>6</v>
      </c>
      <c r="F251" s="129" t="s">
        <v>3947</v>
      </c>
      <c r="G251" s="99">
        <v>8</v>
      </c>
      <c r="H251" s="158">
        <v>42635</v>
      </c>
      <c r="I251" s="455">
        <v>2018</v>
      </c>
      <c r="J251" s="11"/>
    </row>
    <row r="252" spans="1:10" ht="11.1" customHeight="1" x14ac:dyDescent="0.2">
      <c r="A252" s="56" t="s">
        <v>2987</v>
      </c>
      <c r="B252" s="25"/>
      <c r="C252" s="103"/>
      <c r="D252" s="56" t="s">
        <v>2988</v>
      </c>
      <c r="E252" s="147">
        <v>9</v>
      </c>
      <c r="F252" s="179" t="s">
        <v>3947</v>
      </c>
      <c r="G252" s="103">
        <v>10</v>
      </c>
      <c r="H252" s="174">
        <v>41978</v>
      </c>
      <c r="I252" s="49" t="s">
        <v>3954</v>
      </c>
      <c r="J252" s="19"/>
    </row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266" ht="11.1" customHeight="1" x14ac:dyDescent="0.2"/>
    <row r="477" spans="1:3" x14ac:dyDescent="0.2">
      <c r="A477" s="494"/>
      <c r="B477" s="643"/>
      <c r="C477" s="494"/>
    </row>
    <row r="478" spans="1:3" x14ac:dyDescent="0.2">
      <c r="A478" s="572"/>
      <c r="B478" s="643"/>
      <c r="C478" s="494"/>
    </row>
    <row r="479" spans="1:3" x14ac:dyDescent="0.2">
      <c r="A479" s="572"/>
      <c r="B479" s="643"/>
      <c r="C479" s="494"/>
    </row>
    <row r="480" spans="1:3" x14ac:dyDescent="0.2">
      <c r="A480" s="572"/>
      <c r="B480" s="643"/>
      <c r="C480" s="494"/>
    </row>
    <row r="481" spans="1:3" x14ac:dyDescent="0.2">
      <c r="A481" s="572"/>
      <c r="B481" s="643"/>
      <c r="C481" s="494"/>
    </row>
    <row r="482" spans="1:3" x14ac:dyDescent="0.2">
      <c r="A482" s="572"/>
      <c r="B482" s="643"/>
      <c r="C482" s="494"/>
    </row>
    <row r="483" spans="1:3" x14ac:dyDescent="0.2">
      <c r="A483" s="572"/>
      <c r="B483" s="643"/>
      <c r="C483" s="494"/>
    </row>
    <row r="484" spans="1:3" x14ac:dyDescent="0.2">
      <c r="A484" s="572"/>
      <c r="B484" s="643"/>
      <c r="C484" s="494"/>
    </row>
    <row r="485" spans="1:3" x14ac:dyDescent="0.2">
      <c r="A485" s="572"/>
      <c r="B485" s="643"/>
      <c r="C485" s="494"/>
    </row>
    <row r="486" spans="1:3" x14ac:dyDescent="0.2">
      <c r="A486" s="572"/>
      <c r="B486" s="643"/>
      <c r="C486" s="494"/>
    </row>
    <row r="487" spans="1:3" x14ac:dyDescent="0.2">
      <c r="A487" s="572"/>
      <c r="B487" s="643"/>
      <c r="C487" s="494"/>
    </row>
    <row r="488" spans="1:3" x14ac:dyDescent="0.2">
      <c r="A488" s="572"/>
      <c r="B488" s="643"/>
      <c r="C488" s="494"/>
    </row>
    <row r="489" spans="1:3" x14ac:dyDescent="0.2">
      <c r="A489" s="572"/>
      <c r="B489" s="643"/>
      <c r="C489" s="494"/>
    </row>
    <row r="490" spans="1:3" x14ac:dyDescent="0.2">
      <c r="A490" s="572"/>
      <c r="B490" s="643"/>
      <c r="C490" s="494"/>
    </row>
    <row r="491" spans="1:3" x14ac:dyDescent="0.2">
      <c r="A491" s="572"/>
      <c r="B491" s="643"/>
      <c r="C491" s="494"/>
    </row>
    <row r="492" spans="1:3" x14ac:dyDescent="0.2">
      <c r="A492" s="572"/>
      <c r="B492" s="643"/>
      <c r="C492" s="494"/>
    </row>
    <row r="493" spans="1:3" x14ac:dyDescent="0.2">
      <c r="A493" s="494"/>
      <c r="B493" s="643"/>
      <c r="C493" s="494"/>
    </row>
    <row r="494" spans="1:3" x14ac:dyDescent="0.2">
      <c r="B494" s="644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6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937" customWidth="1"/>
    <col min="2" max="2" width="6" style="709" customWidth="1"/>
    <col min="3" max="3" width="12.28515625" style="937" customWidth="1"/>
    <col min="4" max="4" width="13.85546875" style="937" customWidth="1"/>
    <col min="5" max="5" width="4.85546875" style="666" customWidth="1"/>
    <col min="6" max="6" width="3.7109375" style="666" customWidth="1"/>
    <col min="7" max="7" width="3.85546875" style="937" customWidth="1"/>
    <col min="8" max="8" width="4" style="937" customWidth="1"/>
    <col min="9" max="9" width="6.7109375" style="937" customWidth="1"/>
    <col min="10" max="10" width="5.140625" style="643" customWidth="1"/>
    <col min="11" max="11" width="8.42578125" style="937" bestFit="1" customWidth="1"/>
    <col min="12" max="12" width="7.5703125" style="765" customWidth="1"/>
    <col min="13" max="13" width="8.7109375" style="666" bestFit="1" customWidth="1"/>
    <col min="14" max="14" width="4.5703125" style="666" customWidth="1"/>
    <col min="15" max="15" width="7.5703125" style="937" customWidth="1"/>
    <col min="16" max="17" width="7.7109375" style="937" customWidth="1"/>
    <col min="18" max="18" width="6.42578125" style="666" bestFit="1" customWidth="1"/>
    <col min="19" max="22" width="6" style="743" customWidth="1"/>
    <col min="23" max="24" width="7.42578125" style="743" customWidth="1"/>
    <col min="25" max="25" width="12.5703125" style="937" customWidth="1"/>
    <col min="26" max="26" width="7.85546875" style="643" customWidth="1"/>
    <col min="27" max="27" width="6.140625" style="937" customWidth="1"/>
    <col min="28" max="28" width="4.5703125" style="937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3" customWidth="1"/>
    <col min="42" max="43" width="7" style="937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3" customWidth="1"/>
    <col min="52" max="55" width="6.7109375" style="937" customWidth="1"/>
    <col min="56" max="56" width="8.85546875" style="984"/>
    <col min="57" max="58" width="8.85546875" style="666"/>
    <col min="59" max="16384" width="8.85546875" style="937"/>
  </cols>
  <sheetData>
    <row r="1" spans="1:60" ht="12.75" customHeight="1" x14ac:dyDescent="0.2">
      <c r="A1" s="1" t="s">
        <v>0</v>
      </c>
      <c r="B1" s="708"/>
      <c r="C1" s="616" t="s">
        <v>1</v>
      </c>
      <c r="E1" s="701"/>
      <c r="G1" s="605"/>
      <c r="H1" s="400"/>
      <c r="I1" s="400"/>
      <c r="J1" s="736" t="s">
        <v>3648</v>
      </c>
      <c r="K1" s="571"/>
      <c r="L1" s="619"/>
      <c r="N1" s="695"/>
      <c r="P1" s="571"/>
      <c r="Q1" s="694"/>
      <c r="R1" s="618"/>
      <c r="S1" s="742"/>
      <c r="T1" s="742"/>
      <c r="W1" s="742"/>
      <c r="Y1" s="571"/>
      <c r="Z1" s="736" t="s">
        <v>2</v>
      </c>
      <c r="AC1" s="621" t="s">
        <v>4199</v>
      </c>
      <c r="AG1" s="748"/>
      <c r="AJ1" s="621"/>
      <c r="AK1" s="621"/>
      <c r="AL1" s="749"/>
      <c r="AO1" s="780" t="s">
        <v>4177</v>
      </c>
      <c r="AP1" s="400"/>
      <c r="AQ1" s="692"/>
      <c r="AR1" s="805" t="s">
        <v>5</v>
      </c>
      <c r="AS1" s="637"/>
      <c r="AT1" s="637"/>
      <c r="AU1" s="637"/>
      <c r="AV1" s="637"/>
      <c r="AW1" s="637"/>
      <c r="AX1" s="637"/>
      <c r="AY1" s="785" t="s">
        <v>6</v>
      </c>
      <c r="BD1" s="983" t="s">
        <v>1860</v>
      </c>
    </row>
    <row r="2" spans="1:60" ht="12.75" customHeight="1" x14ac:dyDescent="0.2">
      <c r="A2" s="617" t="s">
        <v>7</v>
      </c>
      <c r="B2" s="708"/>
      <c r="C2" s="15" t="s">
        <v>4229</v>
      </c>
      <c r="D2" s="617"/>
      <c r="E2" s="699"/>
      <c r="F2" s="699"/>
      <c r="G2" s="400"/>
      <c r="H2" s="400"/>
      <c r="I2" s="400"/>
      <c r="J2" s="784" t="s">
        <v>4224</v>
      </c>
      <c r="K2" s="571"/>
      <c r="L2" s="619"/>
      <c r="N2" s="695"/>
      <c r="P2" s="571"/>
      <c r="Q2" s="618"/>
      <c r="R2" s="699"/>
      <c r="S2" s="744"/>
      <c r="T2" s="744"/>
      <c r="W2" s="744"/>
      <c r="Y2" s="571"/>
      <c r="Z2" s="784" t="s">
        <v>4225</v>
      </c>
      <c r="AO2" s="781" t="s">
        <v>10</v>
      </c>
      <c r="AP2" s="400"/>
      <c r="AR2" s="781" t="s">
        <v>11</v>
      </c>
      <c r="AS2" s="637"/>
      <c r="AT2" s="637"/>
      <c r="AU2" s="637"/>
      <c r="AV2" s="637"/>
      <c r="AW2" s="637"/>
      <c r="AX2" s="637"/>
      <c r="AY2" s="777" t="s">
        <v>14</v>
      </c>
    </row>
    <row r="3" spans="1:60" ht="12.75" customHeight="1" x14ac:dyDescent="0.2">
      <c r="A3" s="982" t="s">
        <v>4495</v>
      </c>
      <c r="B3" s="775"/>
      <c r="D3" s="617"/>
      <c r="E3" s="699"/>
      <c r="F3" s="699"/>
      <c r="G3" s="400"/>
      <c r="H3" s="400"/>
      <c r="I3" s="400"/>
      <c r="J3" s="790" t="s">
        <v>12</v>
      </c>
      <c r="K3" s="571"/>
      <c r="L3" s="937"/>
      <c r="N3" s="699"/>
      <c r="P3" s="571"/>
      <c r="Q3" s="738" t="s">
        <v>8</v>
      </c>
      <c r="R3" s="699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2"/>
      <c r="AP3" s="400"/>
      <c r="AR3" s="806" t="s">
        <v>13</v>
      </c>
      <c r="AS3" s="637"/>
      <c r="AT3" s="637"/>
      <c r="AU3" s="637"/>
      <c r="AV3" s="637"/>
      <c r="AW3" s="637"/>
      <c r="AX3" s="637"/>
      <c r="BA3" s="620"/>
      <c r="BB3" s="620"/>
      <c r="BC3" s="620"/>
    </row>
    <row r="4" spans="1:60" ht="12.75" customHeight="1" x14ac:dyDescent="0.2">
      <c r="A4" s="750"/>
      <c r="B4" s="571"/>
      <c r="C4" s="936"/>
      <c r="D4" s="571"/>
      <c r="E4" s="751"/>
      <c r="F4" s="751"/>
      <c r="G4" s="571"/>
      <c r="H4" s="571"/>
      <c r="I4" s="571"/>
      <c r="J4" s="791" t="s">
        <v>4438</v>
      </c>
      <c r="K4" s="936"/>
      <c r="L4" s="937"/>
      <c r="N4" s="1227"/>
      <c r="O4" s="696"/>
      <c r="P4" s="936"/>
      <c r="R4" s="1227"/>
      <c r="T4" s="745"/>
      <c r="W4" s="745"/>
      <c r="Y4" s="936"/>
      <c r="Z4" s="778" t="s">
        <v>15</v>
      </c>
      <c r="AA4" s="936"/>
      <c r="AB4" s="936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702"/>
      <c r="AP4" s="400"/>
      <c r="AQ4" s="752"/>
      <c r="AR4" s="1050" t="s">
        <v>4439</v>
      </c>
      <c r="AS4" s="807"/>
      <c r="AT4" s="807"/>
      <c r="AU4" s="807"/>
      <c r="AV4" s="807"/>
      <c r="AW4" s="753" t="s">
        <v>19</v>
      </c>
      <c r="AX4" s="807"/>
      <c r="AZ4" s="1238" t="s">
        <v>20</v>
      </c>
      <c r="BA4" s="1239"/>
      <c r="BB4" s="1239"/>
      <c r="BC4" s="1240"/>
    </row>
    <row r="5" spans="1:60" ht="12.75" customHeight="1" x14ac:dyDescent="0.2">
      <c r="A5" s="936" t="s">
        <v>21</v>
      </c>
      <c r="B5" s="705" t="s">
        <v>22</v>
      </c>
      <c r="C5" s="585"/>
      <c r="D5" s="936"/>
      <c r="E5" s="754" t="s">
        <v>23</v>
      </c>
      <c r="F5" s="754" t="s">
        <v>24</v>
      </c>
      <c r="G5" s="753" t="s">
        <v>25</v>
      </c>
      <c r="H5" s="585"/>
      <c r="I5" s="755">
        <v>43677</v>
      </c>
      <c r="J5" s="697" t="s">
        <v>26</v>
      </c>
      <c r="K5" s="1227" t="s">
        <v>4221</v>
      </c>
      <c r="L5" s="960" t="s">
        <v>4175</v>
      </c>
      <c r="M5" s="585"/>
      <c r="N5" s="1227" t="s">
        <v>28</v>
      </c>
      <c r="O5" s="1227" t="s">
        <v>4222</v>
      </c>
      <c r="P5" s="1241" t="s">
        <v>4227</v>
      </c>
      <c r="Q5" s="1241"/>
      <c r="R5" s="1227" t="s">
        <v>27</v>
      </c>
      <c r="S5" s="700" t="s">
        <v>42</v>
      </c>
      <c r="T5" s="700" t="s">
        <v>42</v>
      </c>
      <c r="U5" s="700" t="s">
        <v>42</v>
      </c>
      <c r="V5" s="700" t="s">
        <v>42</v>
      </c>
      <c r="W5" s="700" t="s">
        <v>41</v>
      </c>
      <c r="X5" s="700" t="s">
        <v>36</v>
      </c>
      <c r="Y5" s="756" t="s">
        <v>29</v>
      </c>
      <c r="Z5" s="697" t="s">
        <v>30</v>
      </c>
      <c r="AA5" s="1227" t="s">
        <v>32</v>
      </c>
      <c r="AB5" s="1227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4200</v>
      </c>
      <c r="AJ5" s="740" t="s">
        <v>36</v>
      </c>
      <c r="AK5" s="740" t="s">
        <v>4201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1227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4292</v>
      </c>
      <c r="BF5" s="585" t="s">
        <v>4294</v>
      </c>
      <c r="BG5" s="666" t="s">
        <v>32</v>
      </c>
    </row>
    <row r="6" spans="1:60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4176</v>
      </c>
      <c r="M6" s="769" t="s">
        <v>4223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1861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4290</v>
      </c>
      <c r="BE6" s="769" t="s">
        <v>4293</v>
      </c>
      <c r="BF6" s="769" t="s">
        <v>4295</v>
      </c>
      <c r="BG6" s="882" t="s">
        <v>4416</v>
      </c>
    </row>
    <row r="7" spans="1:60" ht="11.25" customHeight="1" x14ac:dyDescent="0.2">
      <c r="A7" s="936" t="s">
        <v>113</v>
      </c>
      <c r="B7" s="948" t="s">
        <v>114</v>
      </c>
      <c r="C7" s="1013" t="s">
        <v>112</v>
      </c>
      <c r="D7" s="1013" t="s">
        <v>4348</v>
      </c>
      <c r="E7" s="792">
        <v>52</v>
      </c>
      <c r="F7" s="1227">
        <v>19</v>
      </c>
      <c r="G7" s="1227" t="s">
        <v>115</v>
      </c>
      <c r="H7" s="1227" t="s">
        <v>37</v>
      </c>
      <c r="I7" s="938">
        <v>42.09</v>
      </c>
      <c r="J7" s="703">
        <f t="shared" ref="J7:J38" si="0">(M7/I7)*100</f>
        <v>1.7106200997861722</v>
      </c>
      <c r="K7" s="950">
        <v>0.18</v>
      </c>
      <c r="L7" s="960">
        <v>4</v>
      </c>
      <c r="M7" s="694">
        <f t="shared" ref="M7:M38" si="1">K7*L7</f>
        <v>0.72</v>
      </c>
      <c r="N7" s="943" t="s">
        <v>244</v>
      </c>
      <c r="O7" s="795">
        <v>0.17499999999999999</v>
      </c>
      <c r="P7" s="934">
        <v>43467</v>
      </c>
      <c r="Q7" s="934">
        <v>43500</v>
      </c>
      <c r="R7" s="694">
        <f t="shared" ref="R7:R38" si="2">(K7-O7)/O7*100</f>
        <v>2.8571428571428599</v>
      </c>
      <c r="S7" s="759">
        <f>IF(INDEX(Historical!$D$7:$D$1439,MATCH(B7,Historical!$B$7:$B$1450,0))=0,"n/a",(INDEX(Historical!$C$7:$C$1439,MATCH(B7,Historical!$B$7:$B$1450,0))/INDEX(Historical!$D$7:$D$1439,MATCH(B7,Historical!$B$7:$B$1450,0))-1)*100)</f>
        <v>2.9411764705882248</v>
      </c>
      <c r="T7" s="759">
        <f>IF(INDEX(Historical!$F$7:$F$1432,MATCH(B7,Historical!$B$7:$B$1450,0))=0,"n/a",((INDEX(Historical!$C$7:$C$1439,MATCH(B7,Historical!$B$7:$B$1450,0))/INDEX(Historical!$F$7:$F$1432,MATCH(B7,Historical!$B$7:$B$1450,0)))^(1/3)-1)*100)</f>
        <v>3.0321324952139239</v>
      </c>
      <c r="U7" s="759">
        <f>IF(INDEX(Historical!$H$7:$H$1432,MATCH(B7,Historical!$B$7:$B$1450,0))=0,"n/a",((INDEX(Historical!$C$7:$C$1439,MATCH(B7,Historical!$B$7:$B$1450,0))/INDEX(Historical!$H$7:$H$1432,MATCH(B7,Historical!$B$7:$B$1450,0)))^(1/5)-1)*100)</f>
        <v>3.1310306477545069</v>
      </c>
      <c r="V7" s="759">
        <f>IF(INDEX(Historical!$O$7:$O$1432,MATCH(B7,Historical!$B$7:$B$1450,0))=0,"n/a",((INDEX(Historical!$C$7:$C$1439,MATCH(B7,Historical!$B$7:$B$1450,0))/INDEX(Historical!$O$7:$O$1432,MATCH(B7,Historical!$B$7:$B$1450,0)))^(1/10)-1)*100)</f>
        <v>3.4219694129380196</v>
      </c>
      <c r="W7" s="760">
        <f t="shared" ref="W7:W38" si="3">IF(OR(U7&lt;=0,U7="n/a",V7&lt;=0,V7="n/a"),"n/a",U7/V7)</f>
        <v>0.91497914502581135</v>
      </c>
      <c r="X7" s="761" t="str">
        <f t="shared" ref="X7:X38" si="4">IF(OR(AJ7&lt;=0,AJ7="n/a",U7&lt;=0,U7="n/a"),"n/a",U7/AJ7)</f>
        <v>n/a</v>
      </c>
      <c r="Y7" s="711"/>
      <c r="Z7" s="703">
        <f t="shared" ref="Z7:Z38" si="5">IF(OR(AC7&lt;0.01,AC7="n/a"),"n/a",M7/AC7*100)</f>
        <v>58.064516129032249</v>
      </c>
      <c r="AA7" s="959">
        <f t="shared" ref="AA7:AA38" si="6">IF(OR(AC7&lt;0.01,AC7="n/a"),"n/a",I7/AC7)</f>
        <v>33.943548387096776</v>
      </c>
      <c r="AB7" s="960">
        <v>10</v>
      </c>
      <c r="AC7" s="938">
        <v>1.24</v>
      </c>
      <c r="AD7" s="938">
        <v>2.14</v>
      </c>
      <c r="AE7" s="938">
        <v>0.43</v>
      </c>
      <c r="AF7" s="938">
        <v>1.9</v>
      </c>
      <c r="AG7" s="938">
        <v>5.8999999999999995</v>
      </c>
      <c r="AH7" s="938">
        <v>-20.3</v>
      </c>
      <c r="AI7" s="938">
        <v>11.08</v>
      </c>
      <c r="AJ7" s="938">
        <v>-0.89999999999999991</v>
      </c>
      <c r="AK7" s="938">
        <v>16</v>
      </c>
      <c r="AL7" s="951">
        <v>2810</v>
      </c>
      <c r="AM7" s="945">
        <v>0.89999999999999991</v>
      </c>
      <c r="AN7" s="938">
        <v>0.64</v>
      </c>
      <c r="AO7" s="802">
        <f t="shared" ref="AO7:AO38" si="7">IF(U7="n/a","n/a",IF(AA7&lt;0,"n/a",IF(AA7="n/a","n/a",J7+U7-AA7)))</f>
        <v>-29.101897639556096</v>
      </c>
      <c r="AP7" s="803">
        <f t="shared" ref="AP7:AP38" si="8">IF(U7="n/a","n/a",J7+U7)</f>
        <v>4.8416507475406796</v>
      </c>
      <c r="AQ7" s="961">
        <f t="shared" ref="AQ7:AQ38" si="9">IF(OR(AC7&lt;0.01,AF7="n/a"),"n/a",(I7/SQRT(22.5*AC7*(I7/AF7))-1)*100)</f>
        <v>69.302808187622958</v>
      </c>
      <c r="AR7" s="703">
        <f>INDEX(Historical!$C$7:$C$1439,MATCH(B7,Historical!$B$7:$B$1450,0))*IF(AH7="n/a",1.03,IF(AH7&lt;0,1.01,IF(AH7&gt;10,1.1,(1+AH7/100))))</f>
        <v>0.70699999999999996</v>
      </c>
      <c r="AS7" s="959">
        <f t="shared" ref="AS7:AS38" si="10">IF($AI7="n/a",1.03*AR7,IF($AI7&lt;0,1.01*AR7,IF($AI7&gt;10,1.1*AR7,(1+$AI7/100)*AR7)))</f>
        <v>0.77770000000000006</v>
      </c>
      <c r="AT7" s="959">
        <f t="shared" ref="AT7:AV26" si="11">IF($AK7="n/a",1.03*AS7,IF($AK7&lt;0,1.01*AS7,IF($AK7&gt;10,1.1*AS7,(1+$AK7/100)*AS7)))</f>
        <v>0.85547000000000017</v>
      </c>
      <c r="AU7" s="959">
        <f t="shared" si="11"/>
        <v>0.94101700000000021</v>
      </c>
      <c r="AV7" s="959">
        <f t="shared" si="11"/>
        <v>1.0351187000000004</v>
      </c>
      <c r="AW7" s="703">
        <f t="shared" ref="AW7:AW38" si="12">SUM(AR7:AV7)</f>
        <v>4.3163057000000009</v>
      </c>
      <c r="AX7" s="810">
        <f t="shared" ref="AX7:AX38" si="13">AW7/I7*100</f>
        <v>10.254943454502257</v>
      </c>
      <c r="AY7" s="1017">
        <v>0.63</v>
      </c>
      <c r="AZ7" s="945">
        <v>64.16</v>
      </c>
      <c r="BA7" s="945">
        <v>-0.86999999999999988</v>
      </c>
      <c r="BB7" s="945">
        <v>6.2</v>
      </c>
      <c r="BC7" s="945">
        <v>19.41</v>
      </c>
      <c r="BE7" s="666">
        <v>1968</v>
      </c>
      <c r="BF7" s="971">
        <f t="shared" ref="BF7:BF38" si="14">IF(BE7&gt;2008,0,IF(BE7&gt;2001,1,IF(BE7&gt;1990,2,IF(BE7&gt;1980,3,IF(BE7&gt;1973,4,IF(BE7&gt;1970,5,IF(BE7&gt;1960,6,IF(BE7&gt;1958,7,IF(BE7&gt;1953,8,9)))))))))</f>
        <v>6</v>
      </c>
      <c r="BG7" s="955">
        <v>2.2999999999999998</v>
      </c>
    </row>
    <row r="8" spans="1:60" ht="11.25" customHeight="1" x14ac:dyDescent="0.2">
      <c r="A8" s="936" t="s">
        <v>134</v>
      </c>
      <c r="B8" s="948" t="s">
        <v>135</v>
      </c>
      <c r="C8" s="1013" t="s">
        <v>128</v>
      </c>
      <c r="D8" s="1013" t="s">
        <v>4353</v>
      </c>
      <c r="E8" s="792">
        <v>44</v>
      </c>
      <c r="F8" s="1227">
        <v>56</v>
      </c>
      <c r="G8" s="1227" t="s">
        <v>37</v>
      </c>
      <c r="H8" s="1227" t="s">
        <v>115</v>
      </c>
      <c r="I8" s="938">
        <v>41.08</v>
      </c>
      <c r="J8" s="703">
        <f t="shared" si="0"/>
        <v>3.4079844206426486</v>
      </c>
      <c r="K8" s="950">
        <v>0.35</v>
      </c>
      <c r="L8" s="960">
        <v>4</v>
      </c>
      <c r="M8" s="694">
        <f t="shared" si="1"/>
        <v>1.4</v>
      </c>
      <c r="N8" s="943" t="s">
        <v>263</v>
      </c>
      <c r="O8" s="795">
        <v>0.33500000000000002</v>
      </c>
      <c r="P8" s="934">
        <v>43511</v>
      </c>
      <c r="Q8" s="934">
        <v>43536</v>
      </c>
      <c r="R8" s="694">
        <f t="shared" si="2"/>
        <v>4.4776119402984946</v>
      </c>
      <c r="S8" s="759">
        <f>IF(INDEX(Historical!$D$7:$D$1439,MATCH(B8,Historical!$B$7:$B$1450,0))=0,"n/a",(INDEX(Historical!$C$7:$C$1439,MATCH(B8,Historical!$B$7:$B$1450,0))/INDEX(Historical!$D$7:$D$1439,MATCH(B8,Historical!$B$7:$B$1450,0))-1)*100)</f>
        <v>4.6875</v>
      </c>
      <c r="T8" s="759">
        <f>IF(INDEX(Historical!$F$7:$F$1432,MATCH(B8,Historical!$B$7:$B$1450,0))=0,"n/a",((INDEX(Historical!$C$7:$C$1439,MATCH(B8,Historical!$B$7:$B$1450,0))/INDEX(Historical!$F$7:$F$1432,MATCH(B8,Historical!$B$7:$B$1450,0)))^(1/3)-1)*100)</f>
        <v>6.1603296820987863</v>
      </c>
      <c r="U8" s="759">
        <f>IF(INDEX(Historical!$H$7:$H$1432,MATCH(B8,Historical!$B$7:$B$1450,0))=0,"n/a",((INDEX(Historical!$C$7:$C$1439,MATCH(B8,Historical!$B$7:$B$1450,0))/INDEX(Historical!$H$7:$H$1432,MATCH(B8,Historical!$B$7:$B$1450,0)))^(1/5)-1)*100)</f>
        <v>12.010372422372351</v>
      </c>
      <c r="V8" s="759">
        <f>IF(INDEX(Historical!$O$7:$O$1432,MATCH(B8,Historical!$B$7:$B$1450,0))=0,"n/a",((INDEX(Historical!$C$7:$C$1439,MATCH(B8,Historical!$B$7:$B$1450,0))/INDEX(Historical!$O$7:$O$1432,MATCH(B8,Historical!$B$7:$B$1450,0)))^(1/10)-1)*100)</f>
        <v>9.9284603899335124</v>
      </c>
      <c r="W8" s="760">
        <f t="shared" si="3"/>
        <v>1.2096913268193821</v>
      </c>
      <c r="X8" s="761">
        <f t="shared" si="4"/>
        <v>1.319821145315643</v>
      </c>
      <c r="Y8" s="949"/>
      <c r="Z8" s="703">
        <f t="shared" si="5"/>
        <v>48.109965635738824</v>
      </c>
      <c r="AA8" s="959">
        <f t="shared" si="6"/>
        <v>14.116838487972508</v>
      </c>
      <c r="AB8" s="960">
        <v>6</v>
      </c>
      <c r="AC8" s="938">
        <v>2.91</v>
      </c>
      <c r="AD8" s="938" t="s">
        <v>137</v>
      </c>
      <c r="AE8" s="938">
        <v>0.36</v>
      </c>
      <c r="AF8" s="938">
        <v>1.22</v>
      </c>
      <c r="AG8" s="938">
        <v>8.6999999999999993</v>
      </c>
      <c r="AH8" s="938">
        <v>47.4</v>
      </c>
      <c r="AI8" s="938">
        <v>17.010000000000002</v>
      </c>
      <c r="AJ8" s="938">
        <v>9.1</v>
      </c>
      <c r="AK8" s="938">
        <v>-8.7999999999999989</v>
      </c>
      <c r="AL8" s="951">
        <v>22990</v>
      </c>
      <c r="AM8" s="945">
        <v>0.4</v>
      </c>
      <c r="AN8" s="938">
        <v>0.52</v>
      </c>
      <c r="AO8" s="802">
        <f t="shared" si="7"/>
        <v>1.3015183550424911</v>
      </c>
      <c r="AP8" s="803">
        <f t="shared" si="8"/>
        <v>15.418356843014999</v>
      </c>
      <c r="AQ8" s="961">
        <f t="shared" si="9"/>
        <v>-12.510208962984438</v>
      </c>
      <c r="AR8" s="703">
        <f>INDEX(Historical!$C$7:$C$1439,MATCH(B8,Historical!$B$7:$B$1450,0))*IF(AH8="n/a",1.03,IF(AH8&lt;0,1.01,IF(AH8&gt;10,1.1,(1+AH8/100))))</f>
        <v>1.4740000000000002</v>
      </c>
      <c r="AS8" s="959">
        <f t="shared" si="10"/>
        <v>1.6214000000000004</v>
      </c>
      <c r="AT8" s="959">
        <f t="shared" si="11"/>
        <v>1.6376140000000003</v>
      </c>
      <c r="AU8" s="959">
        <f t="shared" si="11"/>
        <v>1.6539901400000003</v>
      </c>
      <c r="AV8" s="959">
        <f t="shared" si="11"/>
        <v>1.6705300414000004</v>
      </c>
      <c r="AW8" s="703">
        <f t="shared" si="12"/>
        <v>8.0575341814000012</v>
      </c>
      <c r="AX8" s="810">
        <f t="shared" si="13"/>
        <v>19.614250685004873</v>
      </c>
      <c r="AY8" s="1017">
        <v>1.05</v>
      </c>
      <c r="AZ8" s="945">
        <v>8.76</v>
      </c>
      <c r="BA8" s="945">
        <v>-21.099999999999998</v>
      </c>
      <c r="BB8" s="945">
        <v>1.49</v>
      </c>
      <c r="BC8" s="945">
        <v>-4.5900000000000007</v>
      </c>
      <c r="BE8" s="666">
        <v>1976</v>
      </c>
      <c r="BF8" s="971">
        <f t="shared" si="14"/>
        <v>4</v>
      </c>
      <c r="BG8" s="955">
        <v>4.1000000000000005</v>
      </c>
    </row>
    <row r="9" spans="1:60" ht="11.25" customHeight="1" x14ac:dyDescent="0.2">
      <c r="A9" s="936" t="s">
        <v>144</v>
      </c>
      <c r="B9" s="948" t="s">
        <v>145</v>
      </c>
      <c r="C9" s="1013" t="s">
        <v>4216</v>
      </c>
      <c r="D9" s="1013" t="s">
        <v>4351</v>
      </c>
      <c r="E9" s="792">
        <v>44</v>
      </c>
      <c r="F9" s="1227">
        <v>55</v>
      </c>
      <c r="G9" s="1227" t="s">
        <v>37</v>
      </c>
      <c r="H9" s="1227" t="s">
        <v>115</v>
      </c>
      <c r="I9" s="938">
        <v>166.52</v>
      </c>
      <c r="J9" s="703">
        <f t="shared" si="0"/>
        <v>1.8976699495556089</v>
      </c>
      <c r="K9" s="950">
        <v>0.79</v>
      </c>
      <c r="L9" s="960">
        <v>4</v>
      </c>
      <c r="M9" s="694">
        <f t="shared" si="1"/>
        <v>3.16</v>
      </c>
      <c r="N9" s="943" t="s">
        <v>146</v>
      </c>
      <c r="O9" s="795">
        <v>0.69</v>
      </c>
      <c r="P9" s="934">
        <v>43447</v>
      </c>
      <c r="Q9" s="934">
        <v>43466</v>
      </c>
      <c r="R9" s="694">
        <f t="shared" si="2"/>
        <v>14.49275362318842</v>
      </c>
      <c r="S9" s="759">
        <f>IF(INDEX(Historical!$D$7:$D$1439,MATCH(B9,Historical!$B$7:$B$1450,0))=0,"n/a",(INDEX(Historical!$C$7:$C$1439,MATCH(B9,Historical!$B$7:$B$1450,0))/INDEX(Historical!$D$7:$D$1439,MATCH(B9,Historical!$B$7:$B$1450,0))-1)*100)</f>
        <v>15.789473684210531</v>
      </c>
      <c r="T9" s="759">
        <f>IF(INDEX(Historical!$F$7:$F$1432,MATCH(B9,Historical!$B$7:$B$1450,0))=0,"n/a",((INDEX(Historical!$C$7:$C$1439,MATCH(B9,Historical!$B$7:$B$1450,0))/INDEX(Historical!$F$7:$F$1432,MATCH(B9,Historical!$B$7:$B$1450,0)))^(1/3)-1)*100)</f>
        <v>10.437343607370298</v>
      </c>
      <c r="U9" s="759">
        <f>IF(INDEX(Historical!$H$7:$H$1432,MATCH(B9,Historical!$B$7:$B$1450,0))=0,"n/a",((INDEX(Historical!$C$7:$C$1439,MATCH(B9,Historical!$B$7:$B$1450,0))/INDEX(Historical!$H$7:$H$1432,MATCH(B9,Historical!$B$7:$B$1450,0)))^(1/5)-1)*100)</f>
        <v>11.673058472690045</v>
      </c>
      <c r="V9" s="759">
        <f>IF(INDEX(Historical!$O$7:$O$1432,MATCH(B9,Historical!$B$7:$B$1450,0))=0,"n/a",((INDEX(Historical!$C$7:$C$1439,MATCH(B9,Historical!$B$7:$B$1450,0))/INDEX(Historical!$O$7:$O$1432,MATCH(B9,Historical!$B$7:$B$1450,0)))^(1/10)-1)*100)</f>
        <v>10.048298268052447</v>
      </c>
      <c r="W9" s="760">
        <f t="shared" si="3"/>
        <v>1.1616950613223096</v>
      </c>
      <c r="X9" s="761">
        <f t="shared" si="4"/>
        <v>1.2034080899680457</v>
      </c>
      <c r="Y9" s="948"/>
      <c r="Z9" s="703">
        <f t="shared" si="5"/>
        <v>70.222222222222229</v>
      </c>
      <c r="AA9" s="959">
        <f t="shared" si="6"/>
        <v>37.004444444444445</v>
      </c>
      <c r="AB9" s="960">
        <v>6</v>
      </c>
      <c r="AC9" s="938">
        <v>4.5</v>
      </c>
      <c r="AD9" s="938">
        <v>2.16</v>
      </c>
      <c r="AE9" s="938">
        <v>5.0599999999999996</v>
      </c>
      <c r="AF9" s="938">
        <v>13.65</v>
      </c>
      <c r="AG9" s="938">
        <v>39.700000000000003</v>
      </c>
      <c r="AH9" s="938">
        <v>-4.9000000000000004</v>
      </c>
      <c r="AI9" s="938">
        <v>11.55</v>
      </c>
      <c r="AJ9" s="938">
        <v>9.7000000000000011</v>
      </c>
      <c r="AK9" s="938">
        <v>16.950000000000003</v>
      </c>
      <c r="AL9" s="951">
        <v>70880</v>
      </c>
      <c r="AM9" s="945">
        <v>0.1</v>
      </c>
      <c r="AN9" s="938">
        <v>0</v>
      </c>
      <c r="AO9" s="802">
        <f t="shared" si="7"/>
        <v>-23.433716022198791</v>
      </c>
      <c r="AP9" s="803">
        <f t="shared" si="8"/>
        <v>13.570728422245654</v>
      </c>
      <c r="AQ9" s="961">
        <f t="shared" si="9"/>
        <v>373.8075871381015</v>
      </c>
      <c r="AR9" s="703">
        <f>INDEX(Historical!$C$7:$C$1439,MATCH(B9,Historical!$B$7:$B$1450,0))*IF(AH9="n/a",1.03,IF(AH9&lt;0,1.01,IF(AH9&gt;10,1.1,(1+AH9/100))))</f>
        <v>2.6664000000000003</v>
      </c>
      <c r="AS9" s="959">
        <f t="shared" si="10"/>
        <v>2.9330400000000005</v>
      </c>
      <c r="AT9" s="959">
        <f t="shared" si="11"/>
        <v>3.226344000000001</v>
      </c>
      <c r="AU9" s="959">
        <f t="shared" si="11"/>
        <v>3.5489784000000015</v>
      </c>
      <c r="AV9" s="959">
        <f t="shared" si="11"/>
        <v>3.903876240000002</v>
      </c>
      <c r="AW9" s="703">
        <f t="shared" si="12"/>
        <v>16.278638640000004</v>
      </c>
      <c r="AX9" s="810">
        <f t="shared" si="13"/>
        <v>9.775785875570504</v>
      </c>
      <c r="AY9" s="1017">
        <v>0.92</v>
      </c>
      <c r="AZ9" s="945">
        <v>37.169999999999995</v>
      </c>
      <c r="BA9" s="945">
        <v>-2.31</v>
      </c>
      <c r="BB9" s="945">
        <v>1.0900000000000001</v>
      </c>
      <c r="BC9" s="945">
        <v>10</v>
      </c>
      <c r="BE9" s="666">
        <v>1976</v>
      </c>
      <c r="BF9" s="971">
        <f t="shared" si="14"/>
        <v>4</v>
      </c>
      <c r="BG9" s="955">
        <v>4.7</v>
      </c>
    </row>
    <row r="10" spans="1:60" ht="11.25" customHeight="1" x14ac:dyDescent="0.2">
      <c r="A10" s="936" t="s">
        <v>116</v>
      </c>
      <c r="B10" s="948" t="s">
        <v>117</v>
      </c>
      <c r="C10" s="1013" t="s">
        <v>108</v>
      </c>
      <c r="D10" s="1013" t="s">
        <v>118</v>
      </c>
      <c r="E10" s="792">
        <v>37</v>
      </c>
      <c r="F10" s="1227">
        <v>71</v>
      </c>
      <c r="G10" s="1227" t="s">
        <v>37</v>
      </c>
      <c r="H10" s="1227" t="s">
        <v>37</v>
      </c>
      <c r="I10" s="938">
        <v>52.64</v>
      </c>
      <c r="J10" s="703">
        <f t="shared" si="0"/>
        <v>2.0516717325227964</v>
      </c>
      <c r="K10" s="950">
        <v>0.27</v>
      </c>
      <c r="L10" s="960">
        <v>4</v>
      </c>
      <c r="M10" s="694">
        <f t="shared" si="1"/>
        <v>1.08</v>
      </c>
      <c r="N10" s="943" t="s">
        <v>119</v>
      </c>
      <c r="O10" s="795">
        <v>0.26</v>
      </c>
      <c r="P10" s="934">
        <v>43515</v>
      </c>
      <c r="Q10" s="934">
        <v>43525</v>
      </c>
      <c r="R10" s="694">
        <f t="shared" si="2"/>
        <v>3.8461538461538494</v>
      </c>
      <c r="S10" s="759">
        <f>IF(INDEX(Historical!$D$7:$D$1439,MATCH(B10,Historical!$B$7:$B$1450,0))=0,"n/a",(INDEX(Historical!$C$7:$C$1439,MATCH(B10,Historical!$B$7:$B$1450,0))/INDEX(Historical!$D$7:$D$1439,MATCH(B10,Historical!$B$7:$B$1450,0))-1)*100)</f>
        <v>19.540229885057482</v>
      </c>
      <c r="T10" s="759">
        <f>IF(INDEX(Historical!$F$7:$F$1432,MATCH(B10,Historical!$B$7:$B$1450,0))=0,"n/a",((INDEX(Historical!$C$7:$C$1439,MATCH(B10,Historical!$B$7:$B$1450,0))/INDEX(Historical!$F$7:$F$1432,MATCH(B10,Historical!$B$7:$B$1450,0)))^(1/3)-1)*100)</f>
        <v>9.5978621302570399</v>
      </c>
      <c r="U10" s="759">
        <f>IF(INDEX(Historical!$H$7:$H$1432,MATCH(B10,Historical!$B$7:$B$1450,0))=0,"n/a",((INDEX(Historical!$C$7:$C$1439,MATCH(B10,Historical!$B$7:$B$1450,0))/INDEX(Historical!$H$7:$H$1432,MATCH(B10,Historical!$B$7:$B$1450,0)))^(1/5)-1)*100)</f>
        <v>7.933186310173812</v>
      </c>
      <c r="V10" s="759">
        <f>IF(INDEX(Historical!$O$7:$O$1432,MATCH(B10,Historical!$B$7:$B$1450,0))=0,"n/a",((INDEX(Historical!$C$7:$C$1439,MATCH(B10,Historical!$B$7:$B$1450,0))/INDEX(Historical!$O$7:$O$1432,MATCH(B10,Historical!$B$7:$B$1450,0)))^(1/10)-1)*100)</f>
        <v>8.0386652698788641</v>
      </c>
      <c r="W10" s="760">
        <f t="shared" si="3"/>
        <v>0.98687854809674869</v>
      </c>
      <c r="X10" s="761">
        <f t="shared" si="4"/>
        <v>3.4492114392060054</v>
      </c>
      <c r="Y10" s="715"/>
      <c r="Z10" s="703">
        <f t="shared" si="5"/>
        <v>26.341463414634152</v>
      </c>
      <c r="AA10" s="959">
        <f t="shared" si="6"/>
        <v>12.839024390243903</v>
      </c>
      <c r="AB10" s="960">
        <v>12</v>
      </c>
      <c r="AC10" s="938">
        <v>4.0999999999999996</v>
      </c>
      <c r="AD10" s="938">
        <v>3.07</v>
      </c>
      <c r="AE10" s="938">
        <v>1.79</v>
      </c>
      <c r="AF10" s="938">
        <v>1.53</v>
      </c>
      <c r="AG10" s="938">
        <v>12.1</v>
      </c>
      <c r="AH10" s="938">
        <v>13.3</v>
      </c>
      <c r="AI10" s="938">
        <v>3.3000000000000003</v>
      </c>
      <c r="AJ10" s="938">
        <v>2.2999999999999998</v>
      </c>
      <c r="AK10" s="938">
        <v>4.2</v>
      </c>
      <c r="AL10" s="951">
        <v>39330</v>
      </c>
      <c r="AM10" s="945">
        <v>0.2</v>
      </c>
      <c r="AN10" s="938">
        <v>0.23</v>
      </c>
      <c r="AO10" s="802">
        <f t="shared" si="7"/>
        <v>-2.8541663475472951</v>
      </c>
      <c r="AP10" s="803">
        <f t="shared" si="8"/>
        <v>9.984858042696608</v>
      </c>
      <c r="AQ10" s="961">
        <f t="shared" si="9"/>
        <v>-6.5626595767738323</v>
      </c>
      <c r="AR10" s="703">
        <f>INDEX(Historical!$C$7:$C$1439,MATCH(B10,Historical!$B$7:$B$1450,0))*IF(AH10="n/a",1.03,IF(AH10&lt;0,1.01,IF(AH10&gt;10,1.1,(1+AH10/100))))</f>
        <v>1.1440000000000001</v>
      </c>
      <c r="AS10" s="959">
        <f t="shared" si="10"/>
        <v>1.1817520000000001</v>
      </c>
      <c r="AT10" s="959">
        <f t="shared" si="11"/>
        <v>1.2313855840000001</v>
      </c>
      <c r="AU10" s="959">
        <f t="shared" si="11"/>
        <v>1.2831037785280002</v>
      </c>
      <c r="AV10" s="959">
        <f t="shared" si="11"/>
        <v>1.3369941372261762</v>
      </c>
      <c r="AW10" s="703">
        <f t="shared" si="12"/>
        <v>6.1772354997541763</v>
      </c>
      <c r="AX10" s="810">
        <f t="shared" si="13"/>
        <v>11.734869870353679</v>
      </c>
      <c r="AY10" s="1017">
        <v>0.7</v>
      </c>
      <c r="AZ10" s="945">
        <v>27.01</v>
      </c>
      <c r="BA10" s="945">
        <v>-7.9399999999999995</v>
      </c>
      <c r="BB10" s="945">
        <v>-3.2199999999999998</v>
      </c>
      <c r="BC10" s="945">
        <v>7.66</v>
      </c>
      <c r="BE10" s="666">
        <v>1983</v>
      </c>
      <c r="BF10" s="971">
        <f t="shared" si="14"/>
        <v>3</v>
      </c>
      <c r="BG10" s="955">
        <v>2.1</v>
      </c>
    </row>
    <row r="11" spans="1:60" ht="11.25" customHeight="1" x14ac:dyDescent="0.2">
      <c r="A11" s="936" t="s">
        <v>405</v>
      </c>
      <c r="B11" s="948" t="s">
        <v>406</v>
      </c>
      <c r="C11" s="1013" t="s">
        <v>123</v>
      </c>
      <c r="D11" s="1013" t="s">
        <v>4197</v>
      </c>
      <c r="E11" s="792">
        <v>25</v>
      </c>
      <c r="F11" s="1227">
        <v>133</v>
      </c>
      <c r="G11" s="1227" t="s">
        <v>37</v>
      </c>
      <c r="H11" s="1227" t="s">
        <v>37</v>
      </c>
      <c r="I11" s="938">
        <v>72.959999999999994</v>
      </c>
      <c r="J11" s="703">
        <f t="shared" si="0"/>
        <v>2.0148026315789473</v>
      </c>
      <c r="K11" s="957">
        <v>0.36749999999999999</v>
      </c>
      <c r="L11" s="960">
        <v>4</v>
      </c>
      <c r="M11" s="694">
        <f t="shared" si="1"/>
        <v>1.47</v>
      </c>
      <c r="N11" s="943" t="s">
        <v>164</v>
      </c>
      <c r="O11" s="796">
        <v>0.33500000000000002</v>
      </c>
      <c r="P11" s="934">
        <v>43538</v>
      </c>
      <c r="Q11" s="934">
        <v>43556</v>
      </c>
      <c r="R11" s="694">
        <f t="shared" si="2"/>
        <v>9.701492537313424</v>
      </c>
      <c r="S11" s="759">
        <f>IF(INDEX(Historical!$D$7:$D$1439,MATCH(B11,Historical!$B$7:$B$1450,0))=0,"n/a",(INDEX(Historical!$C$7:$C$1439,MATCH(B11,Historical!$B$7:$B$1450,0))/INDEX(Historical!$D$7:$D$1439,MATCH(B11,Historical!$B$7:$B$1450,0))-1)*100)</f>
        <v>4.743083003952564</v>
      </c>
      <c r="T11" s="759">
        <f>IF(INDEX(Historical!$F$7:$F$1432,MATCH(B11,Historical!$B$7:$B$1450,0))=0,"n/a",((INDEX(Historical!$C$7:$C$1439,MATCH(B11,Historical!$B$7:$B$1450,0))/INDEX(Historical!$F$7:$F$1432,MATCH(B11,Historical!$B$7:$B$1450,0)))^(1/3)-1)*100)</f>
        <v>4.9873073145540125</v>
      </c>
      <c r="U11" s="759">
        <f>IF(INDEX(Historical!$H$7:$H$1432,MATCH(B11,Historical!$B$7:$B$1450,0))=0,"n/a",((INDEX(Historical!$C$7:$C$1439,MATCH(B11,Historical!$B$7:$B$1450,0))/INDEX(Historical!$H$7:$H$1432,MATCH(B11,Historical!$B$7:$B$1450,0)))^(1/5)-1)*100)</f>
        <v>6.6568932108852064</v>
      </c>
      <c r="V11" s="759">
        <f>IF(INDEX(Historical!$O$7:$O$1432,MATCH(B11,Historical!$B$7:$B$1450,0))=0,"n/a",((INDEX(Historical!$C$7:$C$1439,MATCH(B11,Historical!$B$7:$B$1450,0))/INDEX(Historical!$O$7:$O$1432,MATCH(B11,Historical!$B$7:$B$1450,0)))^(1/10)-1)*100)</f>
        <v>10.68721596482507</v>
      </c>
      <c r="W11" s="760">
        <f t="shared" si="3"/>
        <v>0.62288375502049353</v>
      </c>
      <c r="X11" s="761">
        <f t="shared" si="4"/>
        <v>1.3868527522677514</v>
      </c>
      <c r="Y11" s="949"/>
      <c r="Z11" s="703">
        <f t="shared" si="5"/>
        <v>23.595505617977526</v>
      </c>
      <c r="AA11" s="959">
        <f t="shared" si="6"/>
        <v>11.711075441412518</v>
      </c>
      <c r="AB11" s="960">
        <v>12</v>
      </c>
      <c r="AC11" s="938">
        <v>6.23</v>
      </c>
      <c r="AD11" s="938">
        <v>0.82</v>
      </c>
      <c r="AE11" s="938">
        <v>2.2999999999999998</v>
      </c>
      <c r="AF11" s="938">
        <v>2.12</v>
      </c>
      <c r="AG11" s="938">
        <v>19.2</v>
      </c>
      <c r="AH11" s="938">
        <v>45.4</v>
      </c>
      <c r="AI11" s="938">
        <v>8.129999999999999</v>
      </c>
      <c r="AJ11" s="938">
        <v>4.8</v>
      </c>
      <c r="AK11" s="938">
        <v>14.35</v>
      </c>
      <c r="AL11" s="951">
        <v>7800</v>
      </c>
      <c r="AM11" s="945">
        <v>0.5</v>
      </c>
      <c r="AN11" s="938">
        <v>0.5</v>
      </c>
      <c r="AO11" s="802">
        <f t="shared" si="7"/>
        <v>-3.039379598948365</v>
      </c>
      <c r="AP11" s="803">
        <f t="shared" si="8"/>
        <v>8.6716958424641533</v>
      </c>
      <c r="AQ11" s="961">
        <f t="shared" si="9"/>
        <v>5.0449214718150781</v>
      </c>
      <c r="AR11" s="703">
        <f>INDEX(Historical!$C$7:$C$1439,MATCH(B11,Historical!$B$7:$B$1450,0))*IF(AH11="n/a",1.03,IF(AH11&lt;0,1.01,IF(AH11&gt;10,1.1,(1+AH11/100))))</f>
        <v>1.4575</v>
      </c>
      <c r="AS11" s="959">
        <f t="shared" si="10"/>
        <v>1.57599475</v>
      </c>
      <c r="AT11" s="959">
        <f t="shared" si="11"/>
        <v>1.733594225</v>
      </c>
      <c r="AU11" s="959">
        <f t="shared" si="11"/>
        <v>1.9069536475000002</v>
      </c>
      <c r="AV11" s="959">
        <f t="shared" si="11"/>
        <v>2.0976490122500002</v>
      </c>
      <c r="AW11" s="703">
        <f t="shared" si="12"/>
        <v>8.7716916347500007</v>
      </c>
      <c r="AX11" s="810">
        <f t="shared" si="13"/>
        <v>12.022603666049893</v>
      </c>
      <c r="AY11" s="1017">
        <v>1.6</v>
      </c>
      <c r="AZ11" s="945">
        <v>15.629999999999999</v>
      </c>
      <c r="BA11" s="945">
        <v>-32.9</v>
      </c>
      <c r="BB11" s="945">
        <v>3.8600000000000003</v>
      </c>
      <c r="BC11" s="945">
        <v>-10.45</v>
      </c>
      <c r="BE11" s="666">
        <v>1995</v>
      </c>
      <c r="BF11" s="971">
        <f t="shared" si="14"/>
        <v>2</v>
      </c>
      <c r="BG11" s="955">
        <v>9.1</v>
      </c>
    </row>
    <row r="12" spans="1:60" ht="11.25" customHeight="1" x14ac:dyDescent="0.2">
      <c r="A12" s="936" t="s">
        <v>395</v>
      </c>
      <c r="B12" s="948" t="s">
        <v>396</v>
      </c>
      <c r="C12" s="1013" t="s">
        <v>112</v>
      </c>
      <c r="D12" s="1013" t="s">
        <v>1228</v>
      </c>
      <c r="E12" s="792">
        <v>25</v>
      </c>
      <c r="F12" s="1227">
        <v>127</v>
      </c>
      <c r="G12" s="1227" t="s">
        <v>37</v>
      </c>
      <c r="H12" s="1227" t="s">
        <v>37</v>
      </c>
      <c r="I12" s="938">
        <v>45.45</v>
      </c>
      <c r="J12" s="703">
        <f t="shared" si="0"/>
        <v>1.936193619361936</v>
      </c>
      <c r="K12" s="957">
        <v>0.22</v>
      </c>
      <c r="L12" s="960">
        <v>4</v>
      </c>
      <c r="M12" s="694">
        <f t="shared" si="1"/>
        <v>0.88</v>
      </c>
      <c r="N12" s="943" t="s">
        <v>107</v>
      </c>
      <c r="O12" s="796">
        <v>0.18</v>
      </c>
      <c r="P12" s="934">
        <v>43403</v>
      </c>
      <c r="Q12" s="934">
        <v>43419</v>
      </c>
      <c r="R12" s="694">
        <f t="shared" si="2"/>
        <v>22.222222222222225</v>
      </c>
      <c r="S12" s="759">
        <f>IF(INDEX(Historical!$D$7:$D$1439,MATCH(B12,Historical!$B$7:$B$1450,0))=0,"n/a",(INDEX(Historical!$C$7:$C$1439,MATCH(B12,Historical!$B$7:$B$1450,0))/INDEX(Historical!$D$7:$D$1439,MATCH(B12,Historical!$B$7:$B$1450,0))-1)*100)</f>
        <v>35.714285714285701</v>
      </c>
      <c r="T12" s="759">
        <f>IF(INDEX(Historical!$F$7:$F$1432,MATCH(B12,Historical!$B$7:$B$1450,0))=0,"n/a",((INDEX(Historical!$C$7:$C$1439,MATCH(B12,Historical!$B$7:$B$1450,0))/INDEX(Historical!$F$7:$F$1432,MATCH(B12,Historical!$B$7:$B$1450,0)))^(1/3)-1)*100)</f>
        <v>25.99210498948732</v>
      </c>
      <c r="U12" s="759">
        <f>IF(INDEX(Historical!$H$7:$H$1432,MATCH(B12,Historical!$B$7:$B$1450,0))=0,"n/a",((INDEX(Historical!$C$7:$C$1439,MATCH(B12,Historical!$B$7:$B$1450,0))/INDEX(Historical!$H$7:$H$1432,MATCH(B12,Historical!$B$7:$B$1450,0)))^(1/5)-1)*100)</f>
        <v>27.003927459645773</v>
      </c>
      <c r="V12" s="759">
        <f>IF(INDEX(Historical!$O$7:$O$1432,MATCH(B12,Historical!$B$7:$B$1450,0))=0,"n/a",((INDEX(Historical!$C$7:$C$1439,MATCH(B12,Historical!$B$7:$B$1450,0))/INDEX(Historical!$O$7:$O$1432,MATCH(B12,Historical!$B$7:$B$1450,0)))^(1/10)-1)*100)</f>
        <v>19.942559532367142</v>
      </c>
      <c r="W12" s="760">
        <f t="shared" si="3"/>
        <v>1.3540853377329978</v>
      </c>
      <c r="X12" s="761">
        <f t="shared" si="4"/>
        <v>1.1740838025932945</v>
      </c>
      <c r="Y12" s="714"/>
      <c r="Z12" s="703">
        <f t="shared" si="5"/>
        <v>34.645669291338585</v>
      </c>
      <c r="AA12" s="959">
        <f t="shared" si="6"/>
        <v>17.893700787401574</v>
      </c>
      <c r="AB12" s="960">
        <v>12</v>
      </c>
      <c r="AC12" s="938">
        <v>2.54</v>
      </c>
      <c r="AD12" s="938">
        <v>2.39</v>
      </c>
      <c r="AE12" s="938">
        <v>2.42</v>
      </c>
      <c r="AF12" s="938">
        <v>4.3499999999999996</v>
      </c>
      <c r="AG12" s="938">
        <v>25</v>
      </c>
      <c r="AH12" s="938">
        <v>19.100000000000001</v>
      </c>
      <c r="AI12" s="938">
        <v>8.35</v>
      </c>
      <c r="AJ12" s="938">
        <v>23</v>
      </c>
      <c r="AK12" s="938">
        <v>7.4499999999999993</v>
      </c>
      <c r="AL12" s="951">
        <v>7610</v>
      </c>
      <c r="AM12" s="945">
        <v>0.8</v>
      </c>
      <c r="AN12" s="938">
        <v>0.16</v>
      </c>
      <c r="AO12" s="802">
        <f t="shared" si="7"/>
        <v>11.046420291606136</v>
      </c>
      <c r="AP12" s="803">
        <f t="shared" si="8"/>
        <v>28.94012107900771</v>
      </c>
      <c r="AQ12" s="961">
        <f t="shared" si="9"/>
        <v>85.995935947472745</v>
      </c>
      <c r="AR12" s="703">
        <f>INDEX(Historical!$C$7:$C$1439,MATCH(B12,Historical!$B$7:$B$1450,0))*IF(AH12="n/a",1.03,IF(AH12&lt;0,1.01,IF(AH12&gt;10,1.1,(1+AH12/100))))</f>
        <v>0.83600000000000008</v>
      </c>
      <c r="AS12" s="959">
        <f t="shared" si="10"/>
        <v>0.905806</v>
      </c>
      <c r="AT12" s="959">
        <f t="shared" si="11"/>
        <v>0.973288547</v>
      </c>
      <c r="AU12" s="959">
        <f t="shared" si="11"/>
        <v>1.0457985437515001</v>
      </c>
      <c r="AV12" s="959">
        <f t="shared" si="11"/>
        <v>1.1237105352609869</v>
      </c>
      <c r="AW12" s="703">
        <f t="shared" si="12"/>
        <v>4.8846036260124865</v>
      </c>
      <c r="AX12" s="810">
        <f t="shared" si="13"/>
        <v>10.747202697497221</v>
      </c>
      <c r="AY12" s="1017">
        <v>1.52</v>
      </c>
      <c r="AZ12" s="945">
        <v>12.67</v>
      </c>
      <c r="BA12" s="945">
        <v>-25.590000000000003</v>
      </c>
      <c r="BB12" s="945">
        <v>1.87</v>
      </c>
      <c r="BC12" s="945">
        <v>-4.84</v>
      </c>
      <c r="BE12" s="666">
        <v>1994</v>
      </c>
      <c r="BF12" s="971">
        <f t="shared" si="14"/>
        <v>2</v>
      </c>
      <c r="BG12" s="955">
        <v>14.099999999999998</v>
      </c>
      <c r="BH12" s="936"/>
    </row>
    <row r="13" spans="1:60" ht="11.25" customHeight="1" x14ac:dyDescent="0.2">
      <c r="A13" s="936" t="s">
        <v>120</v>
      </c>
      <c r="B13" s="948" t="s">
        <v>121</v>
      </c>
      <c r="C13" s="1013" t="s">
        <v>123</v>
      </c>
      <c r="D13" s="1013" t="s">
        <v>4197</v>
      </c>
      <c r="E13" s="792">
        <v>37</v>
      </c>
      <c r="F13" s="1227">
        <v>72</v>
      </c>
      <c r="G13" s="1227" t="s">
        <v>115</v>
      </c>
      <c r="H13" s="1227" t="s">
        <v>115</v>
      </c>
      <c r="I13" s="938">
        <v>228.27</v>
      </c>
      <c r="J13" s="703">
        <f t="shared" si="0"/>
        <v>2.0326805975380031</v>
      </c>
      <c r="K13" s="950">
        <v>1.1599999999999999</v>
      </c>
      <c r="L13" s="960">
        <v>4</v>
      </c>
      <c r="M13" s="694">
        <f t="shared" si="1"/>
        <v>4.6399999999999997</v>
      </c>
      <c r="N13" s="943" t="s">
        <v>560</v>
      </c>
      <c r="O13" s="795">
        <v>1.1000000000000001</v>
      </c>
      <c r="P13" s="934">
        <v>43553</v>
      </c>
      <c r="Q13" s="934">
        <v>43598</v>
      </c>
      <c r="R13" s="694">
        <f t="shared" si="2"/>
        <v>5.454545454545439</v>
      </c>
      <c r="S13" s="759">
        <f>IF(INDEX(Historical!$D$7:$D$1439,MATCH(B13,Historical!$B$7:$B$1450,0))=0,"n/a",(INDEX(Historical!$C$7:$C$1439,MATCH(B13,Historical!$B$7:$B$1450,0))/INDEX(Historical!$D$7:$D$1439,MATCH(B13,Historical!$B$7:$B$1450,0))-1)*100)</f>
        <v>14.555256064690036</v>
      </c>
      <c r="T13" s="759">
        <f>IF(INDEX(Historical!$F$7:$F$1432,MATCH(B13,Historical!$B$7:$B$1450,0))=0,"n/a",((INDEX(Historical!$C$7:$C$1439,MATCH(B13,Historical!$B$7:$B$1450,0))/INDEX(Historical!$F$7:$F$1432,MATCH(B13,Historical!$B$7:$B$1450,0)))^(1/3)-1)*100)</f>
        <v>9.9207418039544812</v>
      </c>
      <c r="U13" s="759">
        <f>IF(INDEX(Historical!$H$7:$H$1432,MATCH(B13,Historical!$B$7:$B$1450,0))=0,"n/a",((INDEX(Historical!$C$7:$C$1439,MATCH(B13,Historical!$B$7:$B$1450,0))/INDEX(Historical!$H$7:$H$1432,MATCH(B13,Historical!$B$7:$B$1450,0)))^(1/5)-1)*100)</f>
        <v>8.9386106512823638</v>
      </c>
      <c r="V13" s="759">
        <f>IF(INDEX(Historical!$O$7:$O$1432,MATCH(B13,Historical!$B$7:$B$1450,0))=0,"n/a",((INDEX(Historical!$C$7:$C$1439,MATCH(B13,Historical!$B$7:$B$1450,0))/INDEX(Historical!$O$7:$O$1432,MATCH(B13,Historical!$B$7:$B$1450,0)))^(1/10)-1)*100)</f>
        <v>9.5958226385217227</v>
      </c>
      <c r="W13" s="760">
        <f t="shared" si="3"/>
        <v>0.93151061540038993</v>
      </c>
      <c r="X13" s="761">
        <f t="shared" si="4"/>
        <v>0.88501095557251119</v>
      </c>
      <c r="Y13" s="948"/>
      <c r="Z13" s="703">
        <f t="shared" si="5"/>
        <v>61.538461538461533</v>
      </c>
      <c r="AA13" s="959">
        <f t="shared" si="6"/>
        <v>30.27453580901857</v>
      </c>
      <c r="AB13" s="960">
        <v>9</v>
      </c>
      <c r="AC13" s="938">
        <v>7.54</v>
      </c>
      <c r="AD13" s="938">
        <v>2.52</v>
      </c>
      <c r="AE13" s="938">
        <v>5.69</v>
      </c>
      <c r="AF13" s="938">
        <v>4.57</v>
      </c>
      <c r="AG13" s="938">
        <v>15.6</v>
      </c>
      <c r="AH13" s="938">
        <v>48.5</v>
      </c>
      <c r="AI13" s="938">
        <v>13.700000000000001</v>
      </c>
      <c r="AJ13" s="938">
        <v>10.100000000000001</v>
      </c>
      <c r="AK13" s="938">
        <v>12.19</v>
      </c>
      <c r="AL13" s="951">
        <v>51040</v>
      </c>
      <c r="AM13" s="945">
        <v>0.22999999999999998</v>
      </c>
      <c r="AN13" s="938">
        <v>0.34</v>
      </c>
      <c r="AO13" s="802">
        <f t="shared" si="7"/>
        <v>-19.303244560198202</v>
      </c>
      <c r="AP13" s="803">
        <f t="shared" si="8"/>
        <v>10.971291248820368</v>
      </c>
      <c r="AQ13" s="961">
        <f t="shared" si="9"/>
        <v>147.97368018688766</v>
      </c>
      <c r="AR13" s="703">
        <f>INDEX(Historical!$C$7:$C$1439,MATCH(B13,Historical!$B$7:$B$1450,0))*IF(AH13="n/a",1.03,IF(AH13&lt;0,1.01,IF(AH13&gt;10,1.1,(1+AH13/100))))</f>
        <v>4.6750000000000007</v>
      </c>
      <c r="AS13" s="959">
        <f t="shared" si="10"/>
        <v>5.142500000000001</v>
      </c>
      <c r="AT13" s="959">
        <f t="shared" si="11"/>
        <v>5.6567500000000015</v>
      </c>
      <c r="AU13" s="959">
        <f t="shared" si="11"/>
        <v>6.2224250000000021</v>
      </c>
      <c r="AV13" s="959">
        <f t="shared" si="11"/>
        <v>6.8446675000000026</v>
      </c>
      <c r="AW13" s="703">
        <f t="shared" si="12"/>
        <v>28.54134250000001</v>
      </c>
      <c r="AX13" s="810">
        <f t="shared" si="13"/>
        <v>12.503326105051041</v>
      </c>
      <c r="AY13" s="1017">
        <v>0.86</v>
      </c>
      <c r="AZ13" s="945">
        <v>53.779999999999994</v>
      </c>
      <c r="BA13" s="945">
        <v>-1.81</v>
      </c>
      <c r="BB13" s="945">
        <v>3.42</v>
      </c>
      <c r="BC13" s="945">
        <v>23.48</v>
      </c>
      <c r="BE13" s="666">
        <v>1983</v>
      </c>
      <c r="BF13" s="971">
        <f t="shared" si="14"/>
        <v>3</v>
      </c>
      <c r="BG13" s="955">
        <v>8.7999999999999989</v>
      </c>
    </row>
    <row r="14" spans="1:60" ht="11.25" customHeight="1" x14ac:dyDescent="0.2">
      <c r="A14" s="936" t="s">
        <v>438</v>
      </c>
      <c r="B14" s="948" t="s">
        <v>439</v>
      </c>
      <c r="C14" s="1013" t="s">
        <v>108</v>
      </c>
      <c r="D14" s="1013" t="s">
        <v>4365</v>
      </c>
      <c r="E14" s="792">
        <v>25</v>
      </c>
      <c r="F14" s="1227">
        <v>124</v>
      </c>
      <c r="G14" s="1227" t="s">
        <v>37</v>
      </c>
      <c r="H14" s="1227" t="s">
        <v>37</v>
      </c>
      <c r="I14" s="938">
        <v>33.26</v>
      </c>
      <c r="J14" s="703">
        <f t="shared" si="0"/>
        <v>3.1268791340950091</v>
      </c>
      <c r="K14" s="957">
        <v>0.26</v>
      </c>
      <c r="L14" s="960">
        <v>4</v>
      </c>
      <c r="M14" s="694">
        <f t="shared" si="1"/>
        <v>1.04</v>
      </c>
      <c r="N14" s="943" t="s">
        <v>149</v>
      </c>
      <c r="O14" s="796">
        <v>0.25</v>
      </c>
      <c r="P14" s="660">
        <v>43342</v>
      </c>
      <c r="Q14" s="660">
        <v>43357</v>
      </c>
      <c r="R14" s="694">
        <f t="shared" si="2"/>
        <v>4.0000000000000036</v>
      </c>
      <c r="S14" s="759">
        <f>IF(INDEX(Historical!$D$7:$D$1439,MATCH(B14,Historical!$B$7:$B$1450,0))=0,"n/a",(INDEX(Historical!$C$7:$C$1439,MATCH(B14,Historical!$B$7:$B$1450,0))/INDEX(Historical!$D$7:$D$1439,MATCH(B14,Historical!$B$7:$B$1450,0))-1)*100)</f>
        <v>4.2779156327543477</v>
      </c>
      <c r="T14" s="759">
        <f>IF(INDEX(Historical!$F$7:$F$1432,MATCH(B14,Historical!$B$7:$B$1450,0))=0,"n/a",((INDEX(Historical!$C$7:$C$1439,MATCH(B14,Historical!$B$7:$B$1450,0))/INDEX(Historical!$F$7:$F$1432,MATCH(B14,Historical!$B$7:$B$1450,0)))^(1/3)-1)*100)</f>
        <v>3.1738358009416823</v>
      </c>
      <c r="U14" s="759">
        <f>IF(INDEX(Historical!$H$7:$H$1432,MATCH(B14,Historical!$B$7:$B$1450,0))=0,"n/a",((INDEX(Historical!$C$7:$C$1439,MATCH(B14,Historical!$B$7:$B$1450,0))/INDEX(Historical!$H$7:$H$1432,MATCH(B14,Historical!$B$7:$B$1450,0)))^(1/5)-1)*100)</f>
        <v>2.3988296419660049</v>
      </c>
      <c r="V14" s="759">
        <f>IF(INDEX(Historical!$O$7:$O$1432,MATCH(B14,Historical!$B$7:$B$1450,0))=0,"n/a",((INDEX(Historical!$C$7:$C$1439,MATCH(B14,Historical!$B$7:$B$1450,0))/INDEX(Historical!$O$7:$O$1432,MATCH(B14,Historical!$B$7:$B$1450,0)))^(1/10)-1)*100)</f>
        <v>2.9055214098264059</v>
      </c>
      <c r="W14" s="760">
        <f t="shared" si="3"/>
        <v>0.82561072647863432</v>
      </c>
      <c r="X14" s="761">
        <f t="shared" si="4"/>
        <v>0.2423060244410106</v>
      </c>
      <c r="Y14" s="712"/>
      <c r="Z14" s="703">
        <f t="shared" si="5"/>
        <v>42.276422764227647</v>
      </c>
      <c r="AA14" s="959">
        <f t="shared" si="6"/>
        <v>13.520325203252032</v>
      </c>
      <c r="AB14" s="960">
        <v>12</v>
      </c>
      <c r="AC14" s="938">
        <v>2.46</v>
      </c>
      <c r="AD14" s="938">
        <v>1.99</v>
      </c>
      <c r="AE14" s="938">
        <v>4.67</v>
      </c>
      <c r="AF14" s="938">
        <v>1.76</v>
      </c>
      <c r="AG14" s="938">
        <v>13.600000000000001</v>
      </c>
      <c r="AH14" s="938">
        <v>27.800000000000004</v>
      </c>
      <c r="AI14" s="938">
        <v>7.0900000000000007</v>
      </c>
      <c r="AJ14" s="938">
        <v>9.9</v>
      </c>
      <c r="AK14" s="938">
        <v>6.9</v>
      </c>
      <c r="AL14" s="951">
        <v>484.99</v>
      </c>
      <c r="AM14" s="945">
        <v>3.2</v>
      </c>
      <c r="AN14" s="938">
        <v>0.08</v>
      </c>
      <c r="AO14" s="802">
        <f t="shared" si="7"/>
        <v>-7.9946164271910174</v>
      </c>
      <c r="AP14" s="803">
        <f t="shared" si="8"/>
        <v>5.5257087760610144</v>
      </c>
      <c r="AQ14" s="961">
        <f t="shared" si="9"/>
        <v>2.8391891530408886</v>
      </c>
      <c r="AR14" s="703">
        <f>INDEX(Historical!$C$7:$C$1439,MATCH(B14,Historical!$B$7:$B$1450,0))*IF(AH14="n/a",1.03,IF(AH14&lt;0,1.01,IF(AH14&gt;10,1.1,(1+AH14/100))))</f>
        <v>1.1220000000000001</v>
      </c>
      <c r="AS14" s="959">
        <f t="shared" si="10"/>
        <v>1.2015498</v>
      </c>
      <c r="AT14" s="959">
        <f t="shared" si="11"/>
        <v>1.2844567361999999</v>
      </c>
      <c r="AU14" s="959">
        <f t="shared" si="11"/>
        <v>1.3730842509977998</v>
      </c>
      <c r="AV14" s="959">
        <f t="shared" si="11"/>
        <v>1.467827064316648</v>
      </c>
      <c r="AW14" s="703">
        <f t="shared" si="12"/>
        <v>6.4489178515144481</v>
      </c>
      <c r="AX14" s="810">
        <f t="shared" si="13"/>
        <v>19.389410257108985</v>
      </c>
      <c r="AY14" s="1017">
        <v>0.56999999999999995</v>
      </c>
      <c r="AZ14" s="945">
        <v>9.2299999999999986</v>
      </c>
      <c r="BA14" s="945">
        <v>-14.680000000000001</v>
      </c>
      <c r="BB14" s="945">
        <v>-0.61</v>
      </c>
      <c r="BC14" s="945">
        <v>-1.44</v>
      </c>
      <c r="BE14" s="666">
        <v>1994</v>
      </c>
      <c r="BF14" s="971">
        <f t="shared" si="14"/>
        <v>2</v>
      </c>
      <c r="BG14" s="955">
        <v>1.2</v>
      </c>
    </row>
    <row r="15" spans="1:60" s="838" customFormat="1" ht="11.25" customHeight="1" x14ac:dyDescent="0.2">
      <c r="A15" s="698" t="s">
        <v>441</v>
      </c>
      <c r="B15" s="846" t="s">
        <v>442</v>
      </c>
      <c r="C15" s="1013" t="s">
        <v>131</v>
      </c>
      <c r="D15" s="1013" t="s">
        <v>4367</v>
      </c>
      <c r="E15" s="818">
        <v>27</v>
      </c>
      <c r="F15" s="1227">
        <v>107</v>
      </c>
      <c r="G15" s="1226" t="s">
        <v>37</v>
      </c>
      <c r="H15" s="1226" t="s">
        <v>37</v>
      </c>
      <c r="I15" s="819">
        <v>35.979999999999997</v>
      </c>
      <c r="J15" s="820">
        <f t="shared" si="0"/>
        <v>2.7337409672040023</v>
      </c>
      <c r="K15" s="844">
        <v>0.24590000000000001</v>
      </c>
      <c r="L15" s="822">
        <v>4</v>
      </c>
      <c r="M15" s="823">
        <f t="shared" si="1"/>
        <v>0.98360000000000003</v>
      </c>
      <c r="N15" s="824" t="s">
        <v>443</v>
      </c>
      <c r="O15" s="845">
        <v>0.24229999999999999</v>
      </c>
      <c r="P15" s="826">
        <v>43594</v>
      </c>
      <c r="Q15" s="826">
        <v>43608</v>
      </c>
      <c r="R15" s="823">
        <f t="shared" si="2"/>
        <v>1.4857614527445397</v>
      </c>
      <c r="S15" s="759">
        <f>IF(INDEX(Historical!$D$7:$D$1439,MATCH(B15,Historical!$B$7:$B$1450,0))=0,"n/a",(INDEX(Historical!$C$7:$C$1439,MATCH(B15,Historical!$B$7:$B$1450,0))/INDEX(Historical!$D$7:$D$1439,MATCH(B15,Historical!$B$7:$B$1450,0))-1)*100)</f>
        <v>3.020822095155884</v>
      </c>
      <c r="T15" s="759">
        <f>IF(INDEX(Historical!$F$7:$F$1432,MATCH(B15,Historical!$B$7:$B$1450,0))=0,"n/a",((INDEX(Historical!$C$7:$C$1439,MATCH(B15,Historical!$B$7:$B$1450,0))/INDEX(Historical!$F$7:$F$1432,MATCH(B15,Historical!$B$7:$B$1450,0)))^(1/3)-1)*100)</f>
        <v>3.0262886643341202</v>
      </c>
      <c r="U15" s="759">
        <f>IF(INDEX(Historical!$H$7:$H$1432,MATCH(B15,Historical!$B$7:$B$1450,0))=0,"n/a",((INDEX(Historical!$C$7:$C$1439,MATCH(B15,Historical!$B$7:$B$1450,0))/INDEX(Historical!$H$7:$H$1432,MATCH(B15,Historical!$B$7:$B$1450,0)))^(1/5)-1)*100)</f>
        <v>3.0251556213853892</v>
      </c>
      <c r="V15" s="759">
        <f>IF(INDEX(Historical!$O$7:$O$1432,MATCH(B15,Historical!$B$7:$B$1450,0))=0,"n/a",((INDEX(Historical!$C$7:$C$1439,MATCH(B15,Historical!$B$7:$B$1450,0))/INDEX(Historical!$O$7:$O$1432,MATCH(B15,Historical!$B$7:$B$1450,0)))^(1/10)-1)*100)</f>
        <v>3.0484738217265051</v>
      </c>
      <c r="W15" s="827">
        <f t="shared" si="3"/>
        <v>0.99235086088818381</v>
      </c>
      <c r="X15" s="828">
        <f t="shared" si="4"/>
        <v>0.28010700198012861</v>
      </c>
      <c r="Y15" s="949"/>
      <c r="Z15" s="820">
        <f t="shared" si="5"/>
        <v>62.253164556962027</v>
      </c>
      <c r="AA15" s="830">
        <f t="shared" si="6"/>
        <v>22.772151898734172</v>
      </c>
      <c r="AB15" s="822">
        <v>12</v>
      </c>
      <c r="AC15" s="831">
        <v>1.58</v>
      </c>
      <c r="AD15" s="831">
        <v>5.69</v>
      </c>
      <c r="AE15" s="831">
        <v>4.12</v>
      </c>
      <c r="AF15" s="831">
        <v>2.15</v>
      </c>
      <c r="AG15" s="831">
        <v>9.5</v>
      </c>
      <c r="AH15" s="831">
        <v>11.5</v>
      </c>
      <c r="AI15" s="831" t="s">
        <v>137</v>
      </c>
      <c r="AJ15" s="831">
        <v>10.8</v>
      </c>
      <c r="AK15" s="831">
        <v>4</v>
      </c>
      <c r="AL15" s="832">
        <v>333.27</v>
      </c>
      <c r="AM15" s="833">
        <v>4.01</v>
      </c>
      <c r="AN15" s="831">
        <v>0.88</v>
      </c>
      <c r="AO15" s="834">
        <f t="shared" si="7"/>
        <v>-17.013255310144782</v>
      </c>
      <c r="AP15" s="835">
        <f t="shared" si="8"/>
        <v>5.7588965885893915</v>
      </c>
      <c r="AQ15" s="836">
        <f t="shared" si="9"/>
        <v>47.512902007893622</v>
      </c>
      <c r="AR15" s="703">
        <f>INDEX(Historical!$C$7:$C$1439,MATCH(B15,Historical!$B$7:$B$1450,0))*IF(AH15="n/a",1.03,IF(AH15&lt;0,1.01,IF(AH15&gt;10,1.1,(1+AH15/100))))</f>
        <v>1.0503900000000002</v>
      </c>
      <c r="AS15" s="830">
        <f t="shared" si="10"/>
        <v>1.0819017000000002</v>
      </c>
      <c r="AT15" s="830">
        <f t="shared" si="11"/>
        <v>1.1251777680000001</v>
      </c>
      <c r="AU15" s="830">
        <f t="shared" si="11"/>
        <v>1.1701848787200002</v>
      </c>
      <c r="AV15" s="830">
        <f t="shared" si="11"/>
        <v>1.2169922738688002</v>
      </c>
      <c r="AW15" s="820">
        <f t="shared" si="12"/>
        <v>5.6446466205888006</v>
      </c>
      <c r="AX15" s="837">
        <f t="shared" si="13"/>
        <v>15.688289662559201</v>
      </c>
      <c r="AY15" s="1018">
        <v>0.08</v>
      </c>
      <c r="AZ15" s="833">
        <v>11.51</v>
      </c>
      <c r="BA15" s="833">
        <v>-12.18</v>
      </c>
      <c r="BB15" s="833">
        <v>-1.28</v>
      </c>
      <c r="BC15" s="833">
        <v>-1.3</v>
      </c>
      <c r="BD15" s="985"/>
      <c r="BE15" s="666">
        <v>1993</v>
      </c>
      <c r="BF15" s="971">
        <f t="shared" si="14"/>
        <v>2</v>
      </c>
      <c r="BG15" s="892">
        <v>2.7</v>
      </c>
    </row>
    <row r="16" spans="1:60" ht="11.25" customHeight="1" x14ac:dyDescent="0.2">
      <c r="A16" s="944" t="s">
        <v>141</v>
      </c>
      <c r="B16" s="948" t="s">
        <v>142</v>
      </c>
      <c r="C16" s="1013" t="s">
        <v>131</v>
      </c>
      <c r="D16" s="1013" t="s">
        <v>4366</v>
      </c>
      <c r="E16" s="792">
        <v>35</v>
      </c>
      <c r="F16" s="1227">
        <v>76</v>
      </c>
      <c r="G16" s="1227" t="s">
        <v>37</v>
      </c>
      <c r="H16" s="1227" t="s">
        <v>37</v>
      </c>
      <c r="I16" s="938">
        <v>109.04</v>
      </c>
      <c r="J16" s="703">
        <f t="shared" si="0"/>
        <v>1.9258987527512841</v>
      </c>
      <c r="K16" s="957">
        <v>0.52500000000000002</v>
      </c>
      <c r="L16" s="960">
        <v>4</v>
      </c>
      <c r="M16" s="694">
        <f t="shared" si="1"/>
        <v>2.1</v>
      </c>
      <c r="N16" s="943" t="s">
        <v>143</v>
      </c>
      <c r="O16" s="796">
        <v>0.48499999999999999</v>
      </c>
      <c r="P16" s="934">
        <v>43427</v>
      </c>
      <c r="Q16" s="934">
        <v>43444</v>
      </c>
      <c r="R16" s="694">
        <f t="shared" si="2"/>
        <v>8.2474226804123791</v>
      </c>
      <c r="S16" s="759">
        <f>IF(INDEX(Historical!$D$7:$D$1439,MATCH(B16,Historical!$B$7:$B$1450,0))=0,"n/a",(INDEX(Historical!$C$7:$C$1439,MATCH(B16,Historical!$B$7:$B$1450,0))/INDEX(Historical!$D$7:$D$1439,MATCH(B16,Historical!$B$7:$B$1450,0))-1)*100)</f>
        <v>7.9019073569482234</v>
      </c>
      <c r="T16" s="759">
        <f>IF(INDEX(Historical!$F$7:$F$1432,MATCH(B16,Historical!$B$7:$B$1450,0))=0,"n/a",((INDEX(Historical!$C$7:$C$1439,MATCH(B16,Historical!$B$7:$B$1450,0))/INDEX(Historical!$F$7:$F$1432,MATCH(B16,Historical!$B$7:$B$1450,0)))^(1/3)-1)*100)</f>
        <v>7.5860646672289311</v>
      </c>
      <c r="U16" s="759">
        <f>IF(INDEX(Historical!$H$7:$H$1432,MATCH(B16,Historical!$B$7:$B$1450,0))=0,"n/a",((INDEX(Historical!$C$7:$C$1439,MATCH(B16,Historical!$B$7:$B$1450,0))/INDEX(Historical!$H$7:$H$1432,MATCH(B16,Historical!$B$7:$B$1450,0)))^(1/5)-1)*100)</f>
        <v>6.8748133269252554</v>
      </c>
      <c r="V16" s="759">
        <f>IF(INDEX(Historical!$O$7:$O$1432,MATCH(B16,Historical!$B$7:$B$1450,0))=0,"n/a",((INDEX(Historical!$C$7:$C$1439,MATCH(B16,Historical!$B$7:$B$1450,0))/INDEX(Historical!$O$7:$O$1432,MATCH(B16,Historical!$B$7:$B$1450,0)))^(1/10)-1)*100)</f>
        <v>4.2570585584205789</v>
      </c>
      <c r="W16" s="760">
        <f t="shared" si="3"/>
        <v>1.6149210147289812</v>
      </c>
      <c r="X16" s="761">
        <f t="shared" si="4"/>
        <v>0.70151156397196479</v>
      </c>
      <c r="Y16" s="948"/>
      <c r="Z16" s="703">
        <f t="shared" si="5"/>
        <v>49.763033175355453</v>
      </c>
      <c r="AA16" s="959">
        <f t="shared" si="6"/>
        <v>25.838862559241708</v>
      </c>
      <c r="AB16" s="960">
        <v>9</v>
      </c>
      <c r="AC16" s="938">
        <v>4.22</v>
      </c>
      <c r="AD16" s="938">
        <v>4</v>
      </c>
      <c r="AE16" s="938">
        <v>4.2300000000000004</v>
      </c>
      <c r="AF16" s="938">
        <v>2.3199999999999998</v>
      </c>
      <c r="AG16" s="938">
        <v>9.5</v>
      </c>
      <c r="AH16" s="938">
        <v>10.9</v>
      </c>
      <c r="AI16" s="938">
        <v>6.93</v>
      </c>
      <c r="AJ16" s="938">
        <v>9.8000000000000007</v>
      </c>
      <c r="AK16" s="938">
        <v>6.45</v>
      </c>
      <c r="AL16" s="951">
        <v>12620</v>
      </c>
      <c r="AM16" s="945">
        <v>0.6</v>
      </c>
      <c r="AN16" s="938">
        <v>0.66</v>
      </c>
      <c r="AO16" s="802">
        <f t="shared" si="7"/>
        <v>-17.038150479565168</v>
      </c>
      <c r="AP16" s="803">
        <f t="shared" si="8"/>
        <v>8.8007120796765399</v>
      </c>
      <c r="AQ16" s="961">
        <f t="shared" si="9"/>
        <v>63.226034330639202</v>
      </c>
      <c r="AR16" s="703">
        <f>INDEX(Historical!$C$7:$C$1439,MATCH(B16,Historical!$B$7:$B$1450,0))*IF(AH16="n/a",1.03,IF(AH16&lt;0,1.01,IF(AH16&gt;10,1.1,(1+AH16/100))))</f>
        <v>2.1779999999999999</v>
      </c>
      <c r="AS16" s="959">
        <f t="shared" si="10"/>
        <v>2.3289353999999998</v>
      </c>
      <c r="AT16" s="959">
        <f t="shared" si="11"/>
        <v>2.4791517332999997</v>
      </c>
      <c r="AU16" s="959">
        <f t="shared" si="11"/>
        <v>2.6390570200978498</v>
      </c>
      <c r="AV16" s="959">
        <f t="shared" si="11"/>
        <v>2.8092761978941612</v>
      </c>
      <c r="AW16" s="703">
        <f t="shared" si="12"/>
        <v>12.434420351292012</v>
      </c>
      <c r="AX16" s="810">
        <f t="shared" si="13"/>
        <v>11.403540307494508</v>
      </c>
      <c r="AY16" s="1017">
        <v>0.22</v>
      </c>
      <c r="AZ16" s="945">
        <v>24.08</v>
      </c>
      <c r="BA16" s="945">
        <v>-0.84</v>
      </c>
      <c r="BB16" s="945">
        <v>3.52</v>
      </c>
      <c r="BC16" s="945">
        <v>9.51</v>
      </c>
      <c r="BE16" s="666">
        <v>1985</v>
      </c>
      <c r="BF16" s="971">
        <f t="shared" si="14"/>
        <v>3</v>
      </c>
      <c r="BG16" s="955">
        <v>4</v>
      </c>
    </row>
    <row r="17" spans="1:59" ht="11.25" customHeight="1" x14ac:dyDescent="0.2">
      <c r="A17" s="936" t="s">
        <v>433</v>
      </c>
      <c r="B17" s="948" t="s">
        <v>434</v>
      </c>
      <c r="C17" s="1013" t="s">
        <v>123</v>
      </c>
      <c r="D17" s="1013" t="s">
        <v>4368</v>
      </c>
      <c r="E17" s="792">
        <v>26</v>
      </c>
      <c r="F17" s="1227">
        <v>117</v>
      </c>
      <c r="G17" s="1227" t="s">
        <v>106</v>
      </c>
      <c r="H17" s="1227" t="s">
        <v>106</v>
      </c>
      <c r="I17" s="938">
        <v>121.02</v>
      </c>
      <c r="J17" s="703">
        <f t="shared" si="0"/>
        <v>1.1898859692612791</v>
      </c>
      <c r="K17" s="957">
        <v>0.36</v>
      </c>
      <c r="L17" s="960">
        <v>4</v>
      </c>
      <c r="M17" s="694">
        <f t="shared" si="1"/>
        <v>1.44</v>
      </c>
      <c r="N17" s="943" t="s">
        <v>435</v>
      </c>
      <c r="O17" s="796">
        <v>0.34</v>
      </c>
      <c r="P17" s="934">
        <v>43585</v>
      </c>
      <c r="Q17" s="934">
        <v>43607</v>
      </c>
      <c r="R17" s="694">
        <f t="shared" si="2"/>
        <v>5.8823529411764595</v>
      </c>
      <c r="S17" s="759">
        <f>IF(INDEX(Historical!$D$7:$D$1439,MATCH(B17,Historical!$B$7:$B$1450,0))=0,"n/a",(INDEX(Historical!$C$7:$C$1439,MATCH(B17,Historical!$B$7:$B$1450,0))/INDEX(Historical!$D$7:$D$1439,MATCH(B17,Historical!$B$7:$B$1450,0))-1)*100)</f>
        <v>3.125</v>
      </c>
      <c r="T17" s="759">
        <f>IF(INDEX(Historical!$F$7:$F$1432,MATCH(B17,Historical!$B$7:$B$1450,0))=0,"n/a",((INDEX(Historical!$C$7:$C$1439,MATCH(B17,Historical!$B$7:$B$1450,0))/INDEX(Historical!$F$7:$F$1432,MATCH(B17,Historical!$B$7:$B$1450,0)))^(1/3)-1)*100)</f>
        <v>5.0081546755695205</v>
      </c>
      <c r="U17" s="759">
        <f>IF(INDEX(Historical!$H$7:$H$1432,MATCH(B17,Historical!$B$7:$B$1450,0))=0,"n/a",((INDEX(Historical!$C$7:$C$1439,MATCH(B17,Historical!$B$7:$B$1450,0))/INDEX(Historical!$H$7:$H$1432,MATCH(B17,Historical!$B$7:$B$1450,0)))^(1/5)-1)*100)</f>
        <v>5.7096868374616028</v>
      </c>
      <c r="V17" s="759">
        <f>IF(INDEX(Historical!$O$7:$O$1432,MATCH(B17,Historical!$B$7:$B$1450,0))=0,"n/a",((INDEX(Historical!$C$7:$C$1439,MATCH(B17,Historical!$B$7:$B$1450,0))/INDEX(Historical!$O$7:$O$1432,MATCH(B17,Historical!$B$7:$B$1450,0)))^(1/10)-1)*100)</f>
        <v>8.9528488381578342</v>
      </c>
      <c r="W17" s="760">
        <f t="shared" si="3"/>
        <v>0.63775083670869237</v>
      </c>
      <c r="X17" s="761">
        <f t="shared" si="4"/>
        <v>1.9688575301591731</v>
      </c>
      <c r="Y17" s="722"/>
      <c r="Z17" s="703">
        <f t="shared" si="5"/>
        <v>48.648648648648646</v>
      </c>
      <c r="AA17" s="959">
        <f t="shared" si="6"/>
        <v>40.885135135135137</v>
      </c>
      <c r="AB17" s="960">
        <v>12</v>
      </c>
      <c r="AC17" s="938">
        <v>2.96</v>
      </c>
      <c r="AD17" s="938">
        <v>5.26</v>
      </c>
      <c r="AE17" s="938">
        <v>2.78</v>
      </c>
      <c r="AF17" s="938">
        <v>5.31</v>
      </c>
      <c r="AG17" s="938">
        <v>14.099999999999998</v>
      </c>
      <c r="AH17" s="938">
        <v>-23.1</v>
      </c>
      <c r="AI17" s="938">
        <v>11.540000000000001</v>
      </c>
      <c r="AJ17" s="938">
        <v>2.9000000000000004</v>
      </c>
      <c r="AK17" s="938">
        <v>7.95</v>
      </c>
      <c r="AL17" s="951">
        <v>7800</v>
      </c>
      <c r="AM17" s="945">
        <v>0.6</v>
      </c>
      <c r="AN17" s="938">
        <v>0.83</v>
      </c>
      <c r="AO17" s="802">
        <f t="shared" si="7"/>
        <v>-33.985562328412257</v>
      </c>
      <c r="AP17" s="803">
        <f t="shared" si="8"/>
        <v>6.8995728067228814</v>
      </c>
      <c r="AQ17" s="961">
        <f t="shared" si="9"/>
        <v>210.6266551970692</v>
      </c>
      <c r="AR17" s="703">
        <f>INDEX(Historical!$C$7:$C$1439,MATCH(B17,Historical!$B$7:$B$1450,0))*IF(AH17="n/a",1.03,IF(AH17&lt;0,1.01,IF(AH17&gt;10,1.1,(1+AH17/100))))</f>
        <v>1.3332000000000002</v>
      </c>
      <c r="AS17" s="959">
        <f t="shared" si="10"/>
        <v>1.4665200000000003</v>
      </c>
      <c r="AT17" s="959">
        <f t="shared" si="11"/>
        <v>1.5831083400000001</v>
      </c>
      <c r="AU17" s="959">
        <f t="shared" si="11"/>
        <v>1.70896545303</v>
      </c>
      <c r="AV17" s="959">
        <f t="shared" si="11"/>
        <v>1.844828206545885</v>
      </c>
      <c r="AW17" s="703">
        <f t="shared" si="12"/>
        <v>7.9366219995758858</v>
      </c>
      <c r="AX17" s="810">
        <f t="shared" si="13"/>
        <v>6.5581077504345444</v>
      </c>
      <c r="AY17" s="1017">
        <v>0.74</v>
      </c>
      <c r="AZ17" s="945">
        <v>37.119999999999997</v>
      </c>
      <c r="BA17" s="945">
        <v>-4.1000000000000005</v>
      </c>
      <c r="BB17" s="945">
        <v>0.51</v>
      </c>
      <c r="BC17" s="945">
        <v>12.839999999999998</v>
      </c>
      <c r="BE17" s="666">
        <v>1994</v>
      </c>
      <c r="BF17" s="971">
        <f t="shared" si="14"/>
        <v>2</v>
      </c>
      <c r="BG17" s="955">
        <v>5.8999999999999995</v>
      </c>
    </row>
    <row r="18" spans="1:59" ht="11.25" customHeight="1" x14ac:dyDescent="0.2">
      <c r="A18" s="936" t="s">
        <v>129</v>
      </c>
      <c r="B18" s="948" t="s">
        <v>130</v>
      </c>
      <c r="C18" s="1013" t="s">
        <v>131</v>
      </c>
      <c r="D18" s="1013" t="s">
        <v>4367</v>
      </c>
      <c r="E18" s="792">
        <v>64</v>
      </c>
      <c r="F18" s="1227">
        <v>1</v>
      </c>
      <c r="G18" s="1227" t="s">
        <v>37</v>
      </c>
      <c r="H18" s="1227" t="s">
        <v>37</v>
      </c>
      <c r="I18" s="938">
        <v>77.47</v>
      </c>
      <c r="J18" s="703">
        <f t="shared" si="0"/>
        <v>1.4199044791532207</v>
      </c>
      <c r="K18" s="950">
        <v>0.27500000000000002</v>
      </c>
      <c r="L18" s="960">
        <v>4</v>
      </c>
      <c r="M18" s="694">
        <f t="shared" si="1"/>
        <v>1.1000000000000001</v>
      </c>
      <c r="N18" s="943" t="s">
        <v>119</v>
      </c>
      <c r="O18" s="795">
        <v>0.255</v>
      </c>
      <c r="P18" s="660">
        <v>43326</v>
      </c>
      <c r="Q18" s="660">
        <v>43343</v>
      </c>
      <c r="R18" s="694">
        <f t="shared" si="2"/>
        <v>7.8431372549019676</v>
      </c>
      <c r="S18" s="759">
        <f>IF(INDEX(Historical!$D$7:$D$1439,MATCH(B18,Historical!$B$7:$B$1450,0))=0,"n/a",(INDEX(Historical!$C$7:$C$1439,MATCH(B18,Historical!$B$7:$B$1450,0))/INDEX(Historical!$D$7:$D$1439,MATCH(B18,Historical!$B$7:$B$1450,0))-1)*100)</f>
        <v>6.6398390342052416</v>
      </c>
      <c r="T18" s="759">
        <f>IF(INDEX(Historical!$F$7:$F$1432,MATCH(B18,Historical!$B$7:$B$1450,0))=0,"n/a",((INDEX(Historical!$C$7:$C$1439,MATCH(B18,Historical!$B$7:$B$1450,0))/INDEX(Historical!$F$7:$F$1432,MATCH(B18,Historical!$B$7:$B$1450,0)))^(1/3)-1)*100)</f>
        <v>6.6427848263360234</v>
      </c>
      <c r="U18" s="759">
        <f>IF(INDEX(Historical!$H$7:$H$1432,MATCH(B18,Historical!$B$7:$B$1450,0))=0,"n/a",((INDEX(Historical!$C$7:$C$1439,MATCH(B18,Historical!$B$7:$B$1450,0))/INDEX(Historical!$H$7:$H$1432,MATCH(B18,Historical!$B$7:$B$1450,0)))^(1/5)-1)*100)</f>
        <v>6.8804945311529142</v>
      </c>
      <c r="V18" s="759">
        <f>IF(INDEX(Historical!$O$7:$O$1432,MATCH(B18,Historical!$B$7:$B$1450,0))=0,"n/a",((INDEX(Historical!$C$7:$C$1439,MATCH(B18,Historical!$B$7:$B$1450,0))/INDEX(Historical!$O$7:$O$1432,MATCH(B18,Historical!$B$7:$B$1450,0)))^(1/10)-1)*100)</f>
        <v>7.803679964745025</v>
      </c>
      <c r="W18" s="760">
        <f t="shared" si="3"/>
        <v>0.88169870653809224</v>
      </c>
      <c r="X18" s="761">
        <f t="shared" si="4"/>
        <v>5.2926881008868571</v>
      </c>
      <c r="Y18" s="717"/>
      <c r="Z18" s="703">
        <f t="shared" si="5"/>
        <v>61.797752808988768</v>
      </c>
      <c r="AA18" s="959">
        <f t="shared" si="6"/>
        <v>43.522471910112358</v>
      </c>
      <c r="AB18" s="960">
        <v>12</v>
      </c>
      <c r="AC18" s="938">
        <v>1.78</v>
      </c>
      <c r="AD18" s="938">
        <v>7.25</v>
      </c>
      <c r="AE18" s="938">
        <v>6.37</v>
      </c>
      <c r="AF18" s="938">
        <v>5.0599999999999996</v>
      </c>
      <c r="AG18" s="938">
        <v>11.899999999999999</v>
      </c>
      <c r="AH18" s="938">
        <v>-8</v>
      </c>
      <c r="AI18" s="938">
        <v>6.2399999999999993</v>
      </c>
      <c r="AJ18" s="938">
        <v>1.3</v>
      </c>
      <c r="AK18" s="938">
        <v>6</v>
      </c>
      <c r="AL18" s="951">
        <v>2830</v>
      </c>
      <c r="AM18" s="945">
        <v>1.0999999999999999</v>
      </c>
      <c r="AN18" s="938">
        <v>0.77</v>
      </c>
      <c r="AO18" s="802">
        <f t="shared" si="7"/>
        <v>-35.222072899806221</v>
      </c>
      <c r="AP18" s="803">
        <f t="shared" si="8"/>
        <v>8.3003990103061351</v>
      </c>
      <c r="AQ18" s="961">
        <f t="shared" si="9"/>
        <v>212.85332585035826</v>
      </c>
      <c r="AR18" s="703">
        <f>INDEX(Historical!$C$7:$C$1439,MATCH(B18,Historical!$B$7:$B$1450,0))*IF(AH18="n/a",1.03,IF(AH18&lt;0,1.01,IF(AH18&gt;10,1.1,(1+AH18/100))))</f>
        <v>1.0706</v>
      </c>
      <c r="AS18" s="959">
        <f t="shared" si="10"/>
        <v>1.13740544</v>
      </c>
      <c r="AT18" s="959">
        <f t="shared" si="11"/>
        <v>1.2056497664000001</v>
      </c>
      <c r="AU18" s="959">
        <f t="shared" si="11"/>
        <v>1.2779887523840001</v>
      </c>
      <c r="AV18" s="959">
        <f t="shared" si="11"/>
        <v>1.3546680775270401</v>
      </c>
      <c r="AW18" s="703">
        <f t="shared" si="12"/>
        <v>6.0463120363110407</v>
      </c>
      <c r="AX18" s="810">
        <f t="shared" si="13"/>
        <v>7.8047141297418881</v>
      </c>
      <c r="AY18" s="1017">
        <v>0.02</v>
      </c>
      <c r="AZ18" s="945">
        <v>32.97</v>
      </c>
      <c r="BA18" s="945">
        <v>-0.27999999999999997</v>
      </c>
      <c r="BB18" s="945">
        <v>3.53</v>
      </c>
      <c r="BC18" s="945">
        <v>11.68</v>
      </c>
      <c r="BE18" s="666">
        <v>1955</v>
      </c>
      <c r="BF18" s="971">
        <f t="shared" si="14"/>
        <v>8</v>
      </c>
      <c r="BG18" s="955">
        <v>4.3999999999999995</v>
      </c>
    </row>
    <row r="19" spans="1:59" ht="11.25" customHeight="1" x14ac:dyDescent="0.2">
      <c r="A19" s="936" t="s">
        <v>455</v>
      </c>
      <c r="B19" s="948" t="s">
        <v>456</v>
      </c>
      <c r="C19" s="1013" t="s">
        <v>108</v>
      </c>
      <c r="D19" s="1013" t="s">
        <v>4365</v>
      </c>
      <c r="E19" s="792">
        <v>25</v>
      </c>
      <c r="F19" s="1227">
        <v>125</v>
      </c>
      <c r="G19" s="1227" t="s">
        <v>106</v>
      </c>
      <c r="H19" s="1227" t="s">
        <v>106</v>
      </c>
      <c r="I19" s="938">
        <v>58.34</v>
      </c>
      <c r="J19" s="703">
        <f t="shared" si="0"/>
        <v>2.0569077819677752</v>
      </c>
      <c r="K19" s="957">
        <v>0.3</v>
      </c>
      <c r="L19" s="960">
        <v>4</v>
      </c>
      <c r="M19" s="694">
        <f t="shared" si="1"/>
        <v>1.2</v>
      </c>
      <c r="N19" s="943" t="s">
        <v>241</v>
      </c>
      <c r="O19" s="796">
        <v>0.21</v>
      </c>
      <c r="P19" s="660">
        <v>43370</v>
      </c>
      <c r="Q19" s="660">
        <v>43388</v>
      </c>
      <c r="R19" s="694">
        <f t="shared" si="2"/>
        <v>42.857142857142854</v>
      </c>
      <c r="S19" s="759">
        <f>IF(INDEX(Historical!$D$7:$D$1439,MATCH(B19,Historical!$B$7:$B$1450,0))=0,"n/a",(INDEX(Historical!$C$7:$C$1439,MATCH(B19,Historical!$B$7:$B$1450,0))/INDEX(Historical!$D$7:$D$1439,MATCH(B19,Historical!$B$7:$B$1450,0))-1)*100)</f>
        <v>19.23076923076923</v>
      </c>
      <c r="T19" s="759">
        <f>IF(INDEX(Historical!$F$7:$F$1432,MATCH(B19,Historical!$B$7:$B$1450,0))=0,"n/a",((INDEX(Historical!$C$7:$C$1439,MATCH(B19,Historical!$B$7:$B$1450,0))/INDEX(Historical!$F$7:$F$1432,MATCH(B19,Historical!$B$7:$B$1450,0)))^(1/3)-1)*100)</f>
        <v>10.461588908611908</v>
      </c>
      <c r="U19" s="759">
        <f>IF(INDEX(Historical!$H$7:$H$1432,MATCH(B19,Historical!$B$7:$B$1450,0))=0,"n/a",((INDEX(Historical!$C$7:$C$1439,MATCH(B19,Historical!$B$7:$B$1450,0))/INDEX(Historical!$H$7:$H$1432,MATCH(B19,Historical!$B$7:$B$1450,0)))^(1/5)-1)*100)</f>
        <v>9.5282597466329157</v>
      </c>
      <c r="V19" s="759">
        <f>IF(INDEX(Historical!$O$7:$O$1432,MATCH(B19,Historical!$B$7:$B$1450,0))=0,"n/a",((INDEX(Historical!$C$7:$C$1439,MATCH(B19,Historical!$B$7:$B$1450,0))/INDEX(Historical!$O$7:$O$1432,MATCH(B19,Historical!$B$7:$B$1450,0)))^(1/10)-1)*100)</f>
        <v>8.5350246401894694</v>
      </c>
      <c r="W19" s="760">
        <f t="shared" si="3"/>
        <v>1.1163716741679375</v>
      </c>
      <c r="X19" s="761">
        <f t="shared" si="4"/>
        <v>0.57399155100198285</v>
      </c>
      <c r="Y19" s="714"/>
      <c r="Z19" s="703">
        <f t="shared" si="5"/>
        <v>30.45685279187817</v>
      </c>
      <c r="AA19" s="959">
        <f t="shared" si="6"/>
        <v>14.807106598984772</v>
      </c>
      <c r="AB19" s="960">
        <v>12</v>
      </c>
      <c r="AC19" s="938">
        <v>3.94</v>
      </c>
      <c r="AD19" s="938">
        <v>2.13</v>
      </c>
      <c r="AE19" s="938">
        <v>6.15</v>
      </c>
      <c r="AF19" s="938">
        <v>2.06</v>
      </c>
      <c r="AG19" s="938">
        <v>14.099999999999998</v>
      </c>
      <c r="AH19" s="938">
        <v>35.099999999999994</v>
      </c>
      <c r="AI19" s="938">
        <v>1.8599999999999999</v>
      </c>
      <c r="AJ19" s="938">
        <v>16.600000000000001</v>
      </c>
      <c r="AK19" s="938">
        <v>7.0000000000000009</v>
      </c>
      <c r="AL19" s="951">
        <v>1890</v>
      </c>
      <c r="AM19" s="945">
        <v>44.29</v>
      </c>
      <c r="AN19" s="938">
        <v>0.03</v>
      </c>
      <c r="AO19" s="802">
        <f t="shared" si="7"/>
        <v>-3.2219390703840816</v>
      </c>
      <c r="AP19" s="803">
        <f t="shared" si="8"/>
        <v>11.585167528600691</v>
      </c>
      <c r="AQ19" s="961">
        <f t="shared" si="9"/>
        <v>16.433365958404877</v>
      </c>
      <c r="AR19" s="703">
        <f>INDEX(Historical!$C$7:$C$1439,MATCH(B19,Historical!$B$7:$B$1450,0))*IF(AH19="n/a",1.03,IF(AH19&lt;0,1.01,IF(AH19&gt;10,1.1,(1+AH19/100))))</f>
        <v>1.0230000000000001</v>
      </c>
      <c r="AS19" s="959">
        <f t="shared" si="10"/>
        <v>1.0420278000000001</v>
      </c>
      <c r="AT19" s="959">
        <f t="shared" si="11"/>
        <v>1.1149697460000001</v>
      </c>
      <c r="AU19" s="959">
        <f t="shared" si="11"/>
        <v>1.1930176282200002</v>
      </c>
      <c r="AV19" s="959">
        <f t="shared" si="11"/>
        <v>1.2765288621954003</v>
      </c>
      <c r="AW19" s="703">
        <f t="shared" si="12"/>
        <v>5.649544036415401</v>
      </c>
      <c r="AX19" s="810">
        <f t="shared" si="13"/>
        <v>9.6838259108937272</v>
      </c>
      <c r="AY19" s="1017">
        <v>0.84</v>
      </c>
      <c r="AZ19" s="945">
        <v>21.36</v>
      </c>
      <c r="BA19" s="945">
        <v>-10.59</v>
      </c>
      <c r="BB19" s="945">
        <v>4.41</v>
      </c>
      <c r="BC19" s="945">
        <v>5.92</v>
      </c>
      <c r="BE19" s="666">
        <v>1994</v>
      </c>
      <c r="BF19" s="971">
        <f t="shared" si="14"/>
        <v>2</v>
      </c>
      <c r="BG19" s="955">
        <v>1.6</v>
      </c>
    </row>
    <row r="20" spans="1:59" ht="11.25" customHeight="1" x14ac:dyDescent="0.2">
      <c r="A20" s="936" t="s">
        <v>150</v>
      </c>
      <c r="B20" s="948" t="s">
        <v>151</v>
      </c>
      <c r="C20" s="1013" t="s">
        <v>154</v>
      </c>
      <c r="D20" s="1013" t="s">
        <v>4350</v>
      </c>
      <c r="E20" s="792">
        <v>47</v>
      </c>
      <c r="F20" s="1227">
        <v>40</v>
      </c>
      <c r="G20" s="1227" t="s">
        <v>37</v>
      </c>
      <c r="H20" s="1227" t="s">
        <v>37</v>
      </c>
      <c r="I20" s="938">
        <v>252.8</v>
      </c>
      <c r="J20" s="703">
        <f t="shared" si="0"/>
        <v>1.2183544303797467</v>
      </c>
      <c r="K20" s="950">
        <v>0.77</v>
      </c>
      <c r="L20" s="960">
        <v>4</v>
      </c>
      <c r="M20" s="694">
        <f t="shared" si="1"/>
        <v>3.08</v>
      </c>
      <c r="N20" s="943" t="s">
        <v>152</v>
      </c>
      <c r="O20" s="795">
        <v>0.75</v>
      </c>
      <c r="P20" s="934">
        <v>43441</v>
      </c>
      <c r="Q20" s="934">
        <v>43465</v>
      </c>
      <c r="R20" s="694">
        <f t="shared" si="2"/>
        <v>2.6666666666666687</v>
      </c>
      <c r="S20" s="759">
        <f>IF(INDEX(Historical!$D$7:$D$1439,MATCH(B20,Historical!$B$7:$B$1450,0))=0,"n/a",(INDEX(Historical!$C$7:$C$1439,MATCH(B20,Historical!$B$7:$B$1450,0))/INDEX(Historical!$D$7:$D$1439,MATCH(B20,Historical!$B$7:$B$1450,0))-1)*100)</f>
        <v>2.7210884353741527</v>
      </c>
      <c r="T20" s="759">
        <f>IF(INDEX(Historical!$F$7:$F$1432,MATCH(B20,Historical!$B$7:$B$1450,0))=0,"n/a",((INDEX(Historical!$C$7:$C$1439,MATCH(B20,Historical!$B$7:$B$1450,0))/INDEX(Historical!$F$7:$F$1432,MATCH(B20,Historical!$B$7:$B$1450,0)))^(1/3)-1)*100)</f>
        <v>7.0756234960595465</v>
      </c>
      <c r="U20" s="759">
        <f>IF(INDEX(Historical!$H$7:$H$1432,MATCH(B20,Historical!$B$7:$B$1450,0))=0,"n/a",((INDEX(Historical!$C$7:$C$1439,MATCH(B20,Historical!$B$7:$B$1450,0))/INDEX(Historical!$H$7:$H$1432,MATCH(B20,Historical!$B$7:$B$1450,0)))^(1/5)-1)*100)</f>
        <v>8.2685152313357602</v>
      </c>
      <c r="V20" s="759">
        <f>IF(INDEX(Historical!$O$7:$O$1432,MATCH(B20,Historical!$B$7:$B$1450,0))=0,"n/a",((INDEX(Historical!$C$7:$C$1439,MATCH(B20,Historical!$B$7:$B$1450,0))/INDEX(Historical!$O$7:$O$1432,MATCH(B20,Historical!$B$7:$B$1450,0)))^(1/10)-1)*100)</f>
        <v>10.232640140525785</v>
      </c>
      <c r="W20" s="760">
        <f t="shared" si="3"/>
        <v>0.80805296754146372</v>
      </c>
      <c r="X20" s="761" t="str">
        <f t="shared" si="4"/>
        <v>n/a</v>
      </c>
      <c r="Y20" s="949" t="s">
        <v>153</v>
      </c>
      <c r="Z20" s="703">
        <f t="shared" si="5"/>
        <v>64.166666666666671</v>
      </c>
      <c r="AA20" s="959">
        <f t="shared" si="6"/>
        <v>52.666666666666671</v>
      </c>
      <c r="AB20" s="960">
        <v>9</v>
      </c>
      <c r="AC20" s="938">
        <v>4.8</v>
      </c>
      <c r="AD20" s="938">
        <v>5.26</v>
      </c>
      <c r="AE20" s="938">
        <v>4.07</v>
      </c>
      <c r="AF20" s="938">
        <v>3.27</v>
      </c>
      <c r="AG20" s="938">
        <v>4.3999999999999995</v>
      </c>
      <c r="AH20" s="938">
        <v>-34.5</v>
      </c>
      <c r="AI20" s="938">
        <v>11.690000000000001</v>
      </c>
      <c r="AJ20" s="938">
        <v>-8.3000000000000007</v>
      </c>
      <c r="AK20" s="938">
        <v>10.23</v>
      </c>
      <c r="AL20" s="951">
        <v>69360</v>
      </c>
      <c r="AM20" s="945">
        <v>0.1</v>
      </c>
      <c r="AN20" s="938">
        <v>0.97</v>
      </c>
      <c r="AO20" s="802">
        <f t="shared" si="7"/>
        <v>-43.179797004951169</v>
      </c>
      <c r="AP20" s="803">
        <f t="shared" si="8"/>
        <v>9.4868696617155059</v>
      </c>
      <c r="AQ20" s="961">
        <f t="shared" si="9"/>
        <v>176.66265057326083</v>
      </c>
      <c r="AR20" s="703">
        <f>INDEX(Historical!$C$7:$C$1439,MATCH(B20,Historical!$B$7:$B$1450,0))*IF(AH20="n/a",1.03,IF(AH20&lt;0,1.01,IF(AH20&gt;10,1.1,(1+AH20/100))))</f>
        <v>3.0502000000000002</v>
      </c>
      <c r="AS20" s="959">
        <f t="shared" si="10"/>
        <v>3.3552200000000005</v>
      </c>
      <c r="AT20" s="959">
        <f t="shared" si="11"/>
        <v>3.6907420000000011</v>
      </c>
      <c r="AU20" s="959">
        <f t="shared" si="11"/>
        <v>4.0598162000000011</v>
      </c>
      <c r="AV20" s="959">
        <f t="shared" si="11"/>
        <v>4.4657978200000015</v>
      </c>
      <c r="AW20" s="703">
        <f t="shared" si="12"/>
        <v>18.621776020000006</v>
      </c>
      <c r="AX20" s="810">
        <f t="shared" si="13"/>
        <v>7.3662088686708884</v>
      </c>
      <c r="AY20" s="1017">
        <v>1.1200000000000001</v>
      </c>
      <c r="AZ20" s="945">
        <v>21.18</v>
      </c>
      <c r="BA20" s="945">
        <v>-4.92</v>
      </c>
      <c r="BB20" s="945">
        <v>3.15</v>
      </c>
      <c r="BC20" s="945">
        <v>5.19</v>
      </c>
      <c r="BE20" s="666">
        <v>1973</v>
      </c>
      <c r="BF20" s="971">
        <f t="shared" si="14"/>
        <v>5</v>
      </c>
      <c r="BG20" s="955">
        <v>1.7000000000000002</v>
      </c>
    </row>
    <row r="21" spans="1:59" ht="11.25" customHeight="1" x14ac:dyDescent="0.2">
      <c r="A21" s="936" t="s">
        <v>239</v>
      </c>
      <c r="B21" s="948" t="s">
        <v>240</v>
      </c>
      <c r="C21" s="1013" t="s">
        <v>108</v>
      </c>
      <c r="D21" s="1013" t="s">
        <v>4361</v>
      </c>
      <c r="E21" s="792">
        <v>39</v>
      </c>
      <c r="F21" s="1227">
        <v>66</v>
      </c>
      <c r="G21" s="1227" t="s">
        <v>37</v>
      </c>
      <c r="H21" s="1227" t="s">
        <v>115</v>
      </c>
      <c r="I21" s="938">
        <v>32.630000000000003</v>
      </c>
      <c r="J21" s="703">
        <f t="shared" si="0"/>
        <v>3.1872509960159361</v>
      </c>
      <c r="K21" s="950">
        <v>0.26</v>
      </c>
      <c r="L21" s="960">
        <v>4</v>
      </c>
      <c r="M21" s="694">
        <f t="shared" si="1"/>
        <v>1.04</v>
      </c>
      <c r="N21" s="943" t="s">
        <v>127</v>
      </c>
      <c r="O21" s="795">
        <v>0.23</v>
      </c>
      <c r="P21" s="934">
        <v>43462</v>
      </c>
      <c r="Q21" s="934">
        <v>43476</v>
      </c>
      <c r="R21" s="694">
        <f t="shared" si="2"/>
        <v>13.043478260869565</v>
      </c>
      <c r="S21" s="759">
        <f>IF(INDEX(Historical!$D$7:$D$1439,MATCH(B21,Historical!$B$7:$B$1450,0))=0,"n/a",(INDEX(Historical!$C$7:$C$1439,MATCH(B21,Historical!$B$7:$B$1450,0))/INDEX(Historical!$D$7:$D$1439,MATCH(B21,Historical!$B$7:$B$1450,0))-1)*100)</f>
        <v>14.999999999999991</v>
      </c>
      <c r="T21" s="759">
        <f>IF(INDEX(Historical!$F$7:$F$1432,MATCH(B21,Historical!$B$7:$B$1450,0))=0,"n/a",((INDEX(Historical!$C$7:$C$1439,MATCH(B21,Historical!$B$7:$B$1450,0))/INDEX(Historical!$F$7:$F$1432,MATCH(B21,Historical!$B$7:$B$1450,0)))^(1/3)-1)*100)</f>
        <v>15.313156133323268</v>
      </c>
      <c r="U21" s="759">
        <f>IF(INDEX(Historical!$H$7:$H$1432,MATCH(B21,Historical!$B$7:$B$1450,0))=0,"n/a",((INDEX(Historical!$C$7:$C$1439,MATCH(B21,Historical!$B$7:$B$1450,0))/INDEX(Historical!$H$7:$H$1432,MATCH(B21,Historical!$B$7:$B$1450,0)))^(1/5)-1)*100)</f>
        <v>18.725674091213417</v>
      </c>
      <c r="V21" s="759">
        <f>IF(INDEX(Historical!$O$7:$O$1432,MATCH(B21,Historical!$B$7:$B$1450,0))=0,"n/a",((INDEX(Historical!$C$7:$C$1439,MATCH(B21,Historical!$B$7:$B$1450,0))/INDEX(Historical!$O$7:$O$1432,MATCH(B21,Historical!$B$7:$B$1450,0)))^(1/10)-1)*100)</f>
        <v>13.183184633250011</v>
      </c>
      <c r="W21" s="760">
        <f t="shared" si="3"/>
        <v>1.4204211358751966</v>
      </c>
      <c r="X21" s="761" t="str">
        <f t="shared" si="4"/>
        <v>n/a</v>
      </c>
      <c r="Y21" s="714"/>
      <c r="Z21" s="703">
        <f t="shared" si="5"/>
        <v>37.410071942446052</v>
      </c>
      <c r="AA21" s="959">
        <f t="shared" si="6"/>
        <v>11.737410071942447</v>
      </c>
      <c r="AB21" s="960">
        <v>9</v>
      </c>
      <c r="AC21" s="938">
        <v>2.78</v>
      </c>
      <c r="AD21" s="938" t="s">
        <v>137</v>
      </c>
      <c r="AE21" s="938">
        <v>2.87</v>
      </c>
      <c r="AF21" s="938">
        <v>1.73</v>
      </c>
      <c r="AG21" s="938">
        <v>15.6</v>
      </c>
      <c r="AH21" s="938">
        <v>5.8999999999999995</v>
      </c>
      <c r="AI21" s="938">
        <v>8.24</v>
      </c>
      <c r="AJ21" s="938">
        <v>-1.0999999999999999</v>
      </c>
      <c r="AK21" s="938">
        <v>-1.3299999999999998</v>
      </c>
      <c r="AL21" s="951">
        <v>17000</v>
      </c>
      <c r="AM21" s="945">
        <v>0.1</v>
      </c>
      <c r="AN21" s="938">
        <v>7.0000000000000007E-2</v>
      </c>
      <c r="AO21" s="802">
        <f t="shared" si="7"/>
        <v>10.175515015286907</v>
      </c>
      <c r="AP21" s="803">
        <f t="shared" si="8"/>
        <v>21.912925087229354</v>
      </c>
      <c r="AQ21" s="961">
        <f t="shared" si="9"/>
        <v>-5.0012411204805041</v>
      </c>
      <c r="AR21" s="703">
        <f>INDEX(Historical!$C$7:$C$1439,MATCH(B21,Historical!$B$7:$B$1450,0))*IF(AH21="n/a",1.03,IF(AH21&lt;0,1.01,IF(AH21&gt;10,1.1,(1+AH21/100))))</f>
        <v>0.97428000000000003</v>
      </c>
      <c r="AS21" s="959">
        <f t="shared" si="10"/>
        <v>1.054560672</v>
      </c>
      <c r="AT21" s="959">
        <f t="shared" si="11"/>
        <v>1.0651062787200001</v>
      </c>
      <c r="AU21" s="959">
        <f t="shared" si="11"/>
        <v>1.0757573415072001</v>
      </c>
      <c r="AV21" s="959">
        <f t="shared" si="11"/>
        <v>1.0865149149222721</v>
      </c>
      <c r="AW21" s="703">
        <f t="shared" si="12"/>
        <v>5.2562192071494724</v>
      </c>
      <c r="AX21" s="810">
        <f t="shared" si="13"/>
        <v>16.108547983908895</v>
      </c>
      <c r="AY21" s="1017">
        <v>1.18</v>
      </c>
      <c r="AZ21" s="945">
        <v>19.350000000000001</v>
      </c>
      <c r="BA21" s="945">
        <v>-8.91</v>
      </c>
      <c r="BB21" s="945">
        <v>-4.2799999999999994</v>
      </c>
      <c r="BC21" s="945">
        <v>0.45999999999999996</v>
      </c>
      <c r="BE21" s="666">
        <v>1981</v>
      </c>
      <c r="BF21" s="971">
        <f t="shared" si="14"/>
        <v>3</v>
      </c>
      <c r="BG21" s="955">
        <v>10.6</v>
      </c>
    </row>
    <row r="22" spans="1:59" ht="11.25" customHeight="1" x14ac:dyDescent="0.2">
      <c r="A22" s="944" t="s">
        <v>162</v>
      </c>
      <c r="B22" s="948" t="s">
        <v>163</v>
      </c>
      <c r="C22" s="1013" t="s">
        <v>128</v>
      </c>
      <c r="D22" s="1013" t="s">
        <v>4373</v>
      </c>
      <c r="E22" s="792">
        <v>35</v>
      </c>
      <c r="F22" s="1227">
        <v>77</v>
      </c>
      <c r="G22" s="1227" t="s">
        <v>115</v>
      </c>
      <c r="H22" s="1227" t="s">
        <v>115</v>
      </c>
      <c r="I22" s="938">
        <v>54.81</v>
      </c>
      <c r="J22" s="703">
        <f t="shared" si="0"/>
        <v>1.2114577631819012</v>
      </c>
      <c r="K22" s="950">
        <v>0.16600000000000001</v>
      </c>
      <c r="L22" s="960">
        <v>4</v>
      </c>
      <c r="M22" s="694">
        <f t="shared" si="1"/>
        <v>0.66400000000000003</v>
      </c>
      <c r="N22" s="943" t="s">
        <v>164</v>
      </c>
      <c r="O22" s="795">
        <v>0.158</v>
      </c>
      <c r="P22" s="934">
        <v>43439</v>
      </c>
      <c r="Q22" s="934">
        <v>43467</v>
      </c>
      <c r="R22" s="694">
        <f t="shared" si="2"/>
        <v>5.0632911392405111</v>
      </c>
      <c r="S22" s="759">
        <f>IF(INDEX(Historical!$D$7:$D$1439,MATCH(B22,Historical!$B$7:$B$1450,0))=0,"n/a",(INDEX(Historical!$C$7:$C$1439,MATCH(B22,Historical!$B$7:$B$1450,0))/INDEX(Historical!$D$7:$D$1439,MATCH(B22,Historical!$B$7:$B$1450,0))-1)*100)</f>
        <v>8.2191780821917924</v>
      </c>
      <c r="T22" s="759">
        <f>IF(INDEX(Historical!$F$7:$F$1432,MATCH(B22,Historical!$B$7:$B$1450,0))=0,"n/a",((INDEX(Historical!$C$7:$C$1439,MATCH(B22,Historical!$B$7:$B$1450,0))/INDEX(Historical!$F$7:$F$1432,MATCH(B22,Historical!$B$7:$B$1450,0)))^(1/3)-1)*100)</f>
        <v>7.1316975180297337</v>
      </c>
      <c r="U22" s="759">
        <f>IF(INDEX(Historical!$H$7:$H$1432,MATCH(B22,Historical!$B$7:$B$1450,0))=0,"n/a",((INDEX(Historical!$C$7:$C$1439,MATCH(B22,Historical!$B$7:$B$1450,0))/INDEX(Historical!$H$7:$H$1432,MATCH(B22,Historical!$B$7:$B$1450,0)))^(1/5)-1)*100)</f>
        <v>8.4128909361458568</v>
      </c>
      <c r="V22" s="759">
        <f>IF(INDEX(Historical!$O$7:$O$1432,MATCH(B22,Historical!$B$7:$B$1450,0))=0,"n/a",((INDEX(Historical!$C$7:$C$1439,MATCH(B22,Historical!$B$7:$B$1450,0))/INDEX(Historical!$O$7:$O$1432,MATCH(B22,Historical!$B$7:$B$1450,0)))^(1/10)-1)*100)</f>
        <v>8.0965778259111119</v>
      </c>
      <c r="W22" s="760">
        <f t="shared" si="3"/>
        <v>1.0390675069190916</v>
      </c>
      <c r="X22" s="761">
        <f t="shared" si="4"/>
        <v>2.1571515220886814</v>
      </c>
      <c r="Y22" s="977"/>
      <c r="Z22" s="703">
        <f t="shared" si="5"/>
        <v>44.56375838926175</v>
      </c>
      <c r="AA22" s="959">
        <f t="shared" si="6"/>
        <v>36.785234899328863</v>
      </c>
      <c r="AB22" s="960">
        <v>4</v>
      </c>
      <c r="AC22" s="938">
        <v>1.49</v>
      </c>
      <c r="AD22" s="938">
        <v>4.57</v>
      </c>
      <c r="AE22" s="938">
        <v>7.76</v>
      </c>
      <c r="AF22" s="938">
        <v>15.97</v>
      </c>
      <c r="AG22" s="938">
        <v>55.600000000000009</v>
      </c>
      <c r="AH22" s="938">
        <v>-5.4</v>
      </c>
      <c r="AI22" s="938">
        <v>8.49</v>
      </c>
      <c r="AJ22" s="938">
        <v>3.9</v>
      </c>
      <c r="AK22" s="938">
        <v>8.1199999999999992</v>
      </c>
      <c r="AL22" s="951">
        <v>25810</v>
      </c>
      <c r="AM22" s="945">
        <v>0.89999999999999991</v>
      </c>
      <c r="AN22" s="938">
        <v>1.48</v>
      </c>
      <c r="AO22" s="802">
        <f t="shared" si="7"/>
        <v>-27.160886200001105</v>
      </c>
      <c r="AP22" s="803">
        <f t="shared" si="8"/>
        <v>9.6243486993277578</v>
      </c>
      <c r="AQ22" s="961">
        <f t="shared" si="9"/>
        <v>410.97301574426803</v>
      </c>
      <c r="AR22" s="703">
        <f>INDEX(Historical!$C$7:$C$1439,MATCH(B22,Historical!$B$7:$B$1450,0))*IF(AH22="n/a",1.03,IF(AH22&lt;0,1.01,IF(AH22&gt;10,1.1,(1+AH22/100))))</f>
        <v>0.63832</v>
      </c>
      <c r="AS22" s="959">
        <f t="shared" si="10"/>
        <v>0.69251336799999996</v>
      </c>
      <c r="AT22" s="959">
        <f t="shared" si="11"/>
        <v>0.74874545348159993</v>
      </c>
      <c r="AU22" s="959">
        <f t="shared" si="11"/>
        <v>0.80954358430430584</v>
      </c>
      <c r="AV22" s="959">
        <f t="shared" si="11"/>
        <v>0.87527852334981537</v>
      </c>
      <c r="AW22" s="703">
        <f t="shared" si="12"/>
        <v>3.764400929135721</v>
      </c>
      <c r="AX22" s="810">
        <f t="shared" si="13"/>
        <v>6.8680914598352878</v>
      </c>
      <c r="AY22" s="1017">
        <v>0.7</v>
      </c>
      <c r="AZ22" s="945">
        <v>22.98</v>
      </c>
      <c r="BA22" s="945">
        <v>-5.47</v>
      </c>
      <c r="BB22" s="945">
        <v>-0.13999999999999999</v>
      </c>
      <c r="BC22" s="945">
        <v>8.64</v>
      </c>
      <c r="BE22" s="666">
        <v>1985</v>
      </c>
      <c r="BF22" s="971">
        <f t="shared" si="14"/>
        <v>3</v>
      </c>
      <c r="BG22" s="955">
        <v>16.3</v>
      </c>
    </row>
    <row r="23" spans="1:59" ht="11.25" customHeight="1" x14ac:dyDescent="0.2">
      <c r="A23" s="936" t="s">
        <v>157</v>
      </c>
      <c r="B23" s="948" t="s">
        <v>158</v>
      </c>
      <c r="C23" s="1013" t="s">
        <v>131</v>
      </c>
      <c r="D23" s="1013" t="s">
        <v>4354</v>
      </c>
      <c r="E23" s="792">
        <v>48</v>
      </c>
      <c r="F23" s="1227">
        <v>32</v>
      </c>
      <c r="G23" s="1227" t="s">
        <v>37</v>
      </c>
      <c r="H23" s="1227" t="s">
        <v>37</v>
      </c>
      <c r="I23" s="938">
        <v>79.150000000000006</v>
      </c>
      <c r="J23" s="703">
        <f t="shared" si="0"/>
        <v>2.5521162349968414</v>
      </c>
      <c r="K23" s="950">
        <v>0.505</v>
      </c>
      <c r="L23" s="960">
        <v>4</v>
      </c>
      <c r="M23" s="694">
        <f t="shared" si="1"/>
        <v>2.02</v>
      </c>
      <c r="N23" s="943" t="s">
        <v>119</v>
      </c>
      <c r="O23" s="795">
        <v>0.47499999999999998</v>
      </c>
      <c r="P23" s="934">
        <v>43420</v>
      </c>
      <c r="Q23" s="934">
        <v>43435</v>
      </c>
      <c r="R23" s="694">
        <f t="shared" si="2"/>
        <v>6.3157894736842159</v>
      </c>
      <c r="S23" s="759">
        <f>IF(INDEX(Historical!$D$7:$D$1439,MATCH(B23,Historical!$B$7:$B$1450,0))=0,"n/a",(INDEX(Historical!$C$7:$C$1439,MATCH(B23,Historical!$B$7:$B$1450,0))/INDEX(Historical!$D$7:$D$1439,MATCH(B23,Historical!$B$7:$B$1450,0))-1)*100)</f>
        <v>6.6298342541436295</v>
      </c>
      <c r="T23" s="759">
        <f>IF(INDEX(Historical!$F$7:$F$1432,MATCH(B23,Historical!$B$7:$B$1450,0))=0,"n/a",((INDEX(Historical!$C$7:$C$1439,MATCH(B23,Historical!$B$7:$B$1450,0))/INDEX(Historical!$F$7:$F$1432,MATCH(B23,Historical!$B$7:$B$1450,0)))^(1/3)-1)*100)</f>
        <v>6.0101457208014963</v>
      </c>
      <c r="U23" s="759">
        <f>IF(INDEX(Historical!$H$7:$H$1432,MATCH(B23,Historical!$B$7:$B$1450,0))=0,"n/a",((INDEX(Historical!$C$7:$C$1439,MATCH(B23,Historical!$B$7:$B$1450,0))/INDEX(Historical!$H$7:$H$1432,MATCH(B23,Historical!$B$7:$B$1450,0)))^(1/5)-1)*100)</f>
        <v>4.8920912784701676</v>
      </c>
      <c r="V23" s="759">
        <f>IF(INDEX(Historical!$O$7:$O$1432,MATCH(B23,Historical!$B$7:$B$1450,0))=0,"n/a",((INDEX(Historical!$C$7:$C$1439,MATCH(B23,Historical!$B$7:$B$1450,0))/INDEX(Historical!$O$7:$O$1432,MATCH(B23,Historical!$B$7:$B$1450,0)))^(1/10)-1)*100)</f>
        <v>3.2625694677044015</v>
      </c>
      <c r="W23" s="760">
        <f t="shared" si="3"/>
        <v>1.4994596519387908</v>
      </c>
      <c r="X23" s="761">
        <f t="shared" si="4"/>
        <v>0.39452349019920707</v>
      </c>
      <c r="Y23" s="948"/>
      <c r="Z23" s="703">
        <f t="shared" si="5"/>
        <v>50.5</v>
      </c>
      <c r="AA23" s="959">
        <f t="shared" si="6"/>
        <v>19.787500000000001</v>
      </c>
      <c r="AB23" s="960">
        <v>12</v>
      </c>
      <c r="AC23" s="938">
        <v>4</v>
      </c>
      <c r="AD23" s="938">
        <v>6.6</v>
      </c>
      <c r="AE23" s="938">
        <v>2.67</v>
      </c>
      <c r="AF23" s="938">
        <v>2.08</v>
      </c>
      <c r="AG23" s="938">
        <v>11.3</v>
      </c>
      <c r="AH23" s="938">
        <v>-47.599999999999994</v>
      </c>
      <c r="AI23" s="938">
        <v>5.47</v>
      </c>
      <c r="AJ23" s="938">
        <v>12.4</v>
      </c>
      <c r="AK23" s="938">
        <v>3</v>
      </c>
      <c r="AL23" s="951">
        <v>4750</v>
      </c>
      <c r="AM23" s="945">
        <v>0.8</v>
      </c>
      <c r="AN23" s="938">
        <v>1.37</v>
      </c>
      <c r="AO23" s="802">
        <f t="shared" si="7"/>
        <v>-12.343292486532992</v>
      </c>
      <c r="AP23" s="803">
        <f t="shared" si="8"/>
        <v>7.4442075134670089</v>
      </c>
      <c r="AQ23" s="961">
        <f t="shared" si="9"/>
        <v>35.249563564709675</v>
      </c>
      <c r="AR23" s="703">
        <f>INDEX(Historical!$C$7:$C$1439,MATCH(B23,Historical!$B$7:$B$1450,0))*IF(AH23="n/a",1.03,IF(AH23&lt;0,1.01,IF(AH23&gt;10,1.1,(1+AH23/100))))</f>
        <v>1.9493</v>
      </c>
      <c r="AS23" s="959">
        <f t="shared" si="10"/>
        <v>2.05592671</v>
      </c>
      <c r="AT23" s="959">
        <f t="shared" si="11"/>
        <v>2.1176045113000002</v>
      </c>
      <c r="AU23" s="959">
        <f t="shared" si="11"/>
        <v>2.1811326466390004</v>
      </c>
      <c r="AV23" s="959">
        <f t="shared" si="11"/>
        <v>2.2465666260381707</v>
      </c>
      <c r="AW23" s="703">
        <f t="shared" si="12"/>
        <v>10.55053049397717</v>
      </c>
      <c r="AX23" s="810">
        <f t="shared" si="13"/>
        <v>13.329792159162565</v>
      </c>
      <c r="AY23" s="1017">
        <v>0.3</v>
      </c>
      <c r="AZ23" s="945">
        <v>40.29</v>
      </c>
      <c r="BA23" s="945">
        <v>-3.4799999999999995</v>
      </c>
      <c r="BB23" s="945">
        <v>0.80999999999999994</v>
      </c>
      <c r="BC23" s="945">
        <v>12.3</v>
      </c>
      <c r="BE23" s="666">
        <v>1972</v>
      </c>
      <c r="BF23" s="971">
        <f t="shared" si="14"/>
        <v>5</v>
      </c>
      <c r="BG23" s="955">
        <v>3.4000000000000004</v>
      </c>
    </row>
    <row r="24" spans="1:59" s="838" customFormat="1" ht="11.25" customHeight="1" x14ac:dyDescent="0.2">
      <c r="A24" s="698" t="s">
        <v>147</v>
      </c>
      <c r="B24" s="846" t="s">
        <v>148</v>
      </c>
      <c r="C24" s="1013" t="s">
        <v>4216</v>
      </c>
      <c r="D24" s="1013" t="s">
        <v>4364</v>
      </c>
      <c r="E24" s="818">
        <v>26</v>
      </c>
      <c r="F24" s="1227">
        <v>110</v>
      </c>
      <c r="G24" s="1226" t="s">
        <v>37</v>
      </c>
      <c r="H24" s="1226" t="s">
        <v>115</v>
      </c>
      <c r="I24" s="831">
        <v>53.49</v>
      </c>
      <c r="J24" s="820">
        <f t="shared" si="0"/>
        <v>1.1217049915872124</v>
      </c>
      <c r="K24" s="844">
        <v>0.15</v>
      </c>
      <c r="L24" s="822">
        <v>4</v>
      </c>
      <c r="M24" s="823">
        <f t="shared" si="1"/>
        <v>0.6</v>
      </c>
      <c r="N24" s="824" t="s">
        <v>149</v>
      </c>
      <c r="O24" s="845">
        <v>0.13</v>
      </c>
      <c r="P24" s="842">
        <v>43342</v>
      </c>
      <c r="Q24" s="842">
        <v>43357</v>
      </c>
      <c r="R24" s="823">
        <f t="shared" si="2"/>
        <v>15.384615384615378</v>
      </c>
      <c r="S24" s="759">
        <f>IF(INDEX(Historical!$D$7:$D$1439,MATCH(B24,Historical!$B$7:$B$1450,0))=0,"n/a",(INDEX(Historical!$C$7:$C$1439,MATCH(B24,Historical!$B$7:$B$1450,0))/INDEX(Historical!$D$7:$D$1439,MATCH(B24,Historical!$B$7:$B$1450,0))-1)*100)</f>
        <v>14.285714285714302</v>
      </c>
      <c r="T24" s="759">
        <f>IF(INDEX(Historical!$F$7:$F$1432,MATCH(B24,Historical!$B$7:$B$1450,0))=0,"n/a",((INDEX(Historical!$C$7:$C$1439,MATCH(B24,Historical!$B$7:$B$1450,0))/INDEX(Historical!$F$7:$F$1432,MATCH(B24,Historical!$B$7:$B$1450,0)))^(1/3)-1)*100)</f>
        <v>12.816980888230489</v>
      </c>
      <c r="U24" s="759">
        <f>IF(INDEX(Historical!$H$7:$H$1432,MATCH(B24,Historical!$B$7:$B$1450,0))=0,"n/a",((INDEX(Historical!$C$7:$C$1439,MATCH(B24,Historical!$B$7:$B$1450,0))/INDEX(Historical!$H$7:$H$1432,MATCH(B24,Historical!$B$7:$B$1450,0)))^(1/5)-1)*100)</f>
        <v>9.8560543306117854</v>
      </c>
      <c r="V24" s="759">
        <f>IF(INDEX(Historical!$O$7:$O$1432,MATCH(B24,Historical!$B$7:$B$1450,0))=0,"n/a",((INDEX(Historical!$C$7:$C$1439,MATCH(B24,Historical!$B$7:$B$1450,0))/INDEX(Historical!$O$7:$O$1432,MATCH(B24,Historical!$B$7:$B$1450,0)))^(1/10)-1)*100)</f>
        <v>10.8449222600272</v>
      </c>
      <c r="W24" s="827">
        <f t="shared" si="3"/>
        <v>0.90881742573109647</v>
      </c>
      <c r="X24" s="828">
        <f t="shared" si="4"/>
        <v>4.48002469573263</v>
      </c>
      <c r="Y24" s="714"/>
      <c r="Z24" s="820">
        <f t="shared" si="5"/>
        <v>48.387096774193544</v>
      </c>
      <c r="AA24" s="830">
        <f t="shared" si="6"/>
        <v>43.137096774193552</v>
      </c>
      <c r="AB24" s="822">
        <v>12</v>
      </c>
      <c r="AC24" s="831">
        <v>1.24</v>
      </c>
      <c r="AD24" s="831">
        <v>2.93</v>
      </c>
      <c r="AE24" s="831">
        <v>3.7</v>
      </c>
      <c r="AF24" s="831">
        <v>5.0999999999999996</v>
      </c>
      <c r="AG24" s="831">
        <v>9.3000000000000007</v>
      </c>
      <c r="AH24" s="831">
        <v>-21.6</v>
      </c>
      <c r="AI24" s="831">
        <v>6.4799999999999995</v>
      </c>
      <c r="AJ24" s="831">
        <v>2.1999999999999997</v>
      </c>
      <c r="AK24" s="831">
        <v>14.899999999999999</v>
      </c>
      <c r="AL24" s="832">
        <v>1570</v>
      </c>
      <c r="AM24" s="833">
        <v>1</v>
      </c>
      <c r="AN24" s="831">
        <v>0.04</v>
      </c>
      <c r="AO24" s="834">
        <f t="shared" si="7"/>
        <v>-32.159337451994553</v>
      </c>
      <c r="AP24" s="835">
        <f t="shared" si="8"/>
        <v>10.977759322198997</v>
      </c>
      <c r="AQ24" s="836">
        <f t="shared" si="9"/>
        <v>212.69381086749814</v>
      </c>
      <c r="AR24" s="703">
        <f>INDEX(Historical!$C$7:$C$1439,MATCH(B24,Historical!$B$7:$B$1450,0))*IF(AH24="n/a",1.03,IF(AH24&lt;0,1.01,IF(AH24&gt;10,1.1,(1+AH24/100))))</f>
        <v>0.5656000000000001</v>
      </c>
      <c r="AS24" s="830">
        <f t="shared" si="10"/>
        <v>0.60225088000000004</v>
      </c>
      <c r="AT24" s="830">
        <f t="shared" si="11"/>
        <v>0.66247596800000008</v>
      </c>
      <c r="AU24" s="830">
        <f t="shared" si="11"/>
        <v>0.72872356480000011</v>
      </c>
      <c r="AV24" s="830">
        <f t="shared" si="11"/>
        <v>0.80159592128000023</v>
      </c>
      <c r="AW24" s="820">
        <f t="shared" si="12"/>
        <v>3.3606463340800006</v>
      </c>
      <c r="AX24" s="837">
        <f t="shared" si="13"/>
        <v>6.2827562798280052</v>
      </c>
      <c r="AY24" s="1018">
        <v>0.77</v>
      </c>
      <c r="AZ24" s="833">
        <v>14.549999999999999</v>
      </c>
      <c r="BA24" s="833">
        <v>-13.120000000000001</v>
      </c>
      <c r="BB24" s="833">
        <v>-3.8899999999999997</v>
      </c>
      <c r="BC24" s="833">
        <v>-1.6</v>
      </c>
      <c r="BD24" s="985"/>
      <c r="BE24" s="666">
        <v>1993</v>
      </c>
      <c r="BF24" s="971">
        <f t="shared" si="14"/>
        <v>2</v>
      </c>
      <c r="BG24" s="892">
        <v>7.0000000000000009</v>
      </c>
    </row>
    <row r="25" spans="1:59" ht="11.25" customHeight="1" x14ac:dyDescent="0.2">
      <c r="A25" s="944" t="s">
        <v>159</v>
      </c>
      <c r="B25" s="948" t="s">
        <v>160</v>
      </c>
      <c r="C25" s="1013" t="s">
        <v>112</v>
      </c>
      <c r="D25" s="1013" t="s">
        <v>4348</v>
      </c>
      <c r="E25" s="792">
        <v>33</v>
      </c>
      <c r="F25" s="1227">
        <v>81</v>
      </c>
      <c r="G25" s="1227" t="s">
        <v>37</v>
      </c>
      <c r="H25" s="1227" t="s">
        <v>37</v>
      </c>
      <c r="I25" s="938">
        <v>51.73</v>
      </c>
      <c r="J25" s="703">
        <f t="shared" si="0"/>
        <v>1.6431471099942005</v>
      </c>
      <c r="K25" s="957">
        <v>0.21249999999999999</v>
      </c>
      <c r="L25" s="960">
        <v>4</v>
      </c>
      <c r="M25" s="694">
        <f t="shared" si="1"/>
        <v>0.85</v>
      </c>
      <c r="N25" s="943" t="s">
        <v>161</v>
      </c>
      <c r="O25" s="796">
        <v>0.20749999999999999</v>
      </c>
      <c r="P25" s="934">
        <v>43382</v>
      </c>
      <c r="Q25" s="934">
        <v>43404</v>
      </c>
      <c r="R25" s="694">
        <f t="shared" si="2"/>
        <v>2.4096385542168699</v>
      </c>
      <c r="S25" s="759">
        <f>IF(INDEX(Historical!$D$7:$D$1439,MATCH(B25,Historical!$B$7:$B$1450,0))=0,"n/a",(INDEX(Historical!$C$7:$C$1439,MATCH(B25,Historical!$B$7:$B$1450,0))/INDEX(Historical!$D$7:$D$1439,MATCH(B25,Historical!$B$7:$B$1450,0))-1)*100)</f>
        <v>1.3981762917933072</v>
      </c>
      <c r="T25" s="759">
        <f>IF(INDEX(Historical!$F$7:$F$1432,MATCH(B25,Historical!$B$7:$B$1450,0))=0,"n/a",((INDEX(Historical!$C$7:$C$1439,MATCH(B25,Historical!$B$7:$B$1450,0))/INDEX(Historical!$F$7:$F$1432,MATCH(B25,Historical!$B$7:$B$1450,0)))^(1/3)-1)*100)</f>
        <v>1.2916556398645529</v>
      </c>
      <c r="U25" s="759">
        <f>IF(INDEX(Historical!$H$7:$H$1432,MATCH(B25,Historical!$B$7:$B$1450,0))=0,"n/a",((INDEX(Historical!$C$7:$C$1439,MATCH(B25,Historical!$B$7:$B$1450,0))/INDEX(Historical!$H$7:$H$1432,MATCH(B25,Historical!$B$7:$B$1450,0)))^(1/5)-1)*100)</f>
        <v>1.7421528716909274</v>
      </c>
      <c r="V25" s="759">
        <f>IF(INDEX(Historical!$O$7:$O$1432,MATCH(B25,Historical!$B$7:$B$1450,0))=0,"n/a",((INDEX(Historical!$C$7:$C$1439,MATCH(B25,Historical!$B$7:$B$1450,0))/INDEX(Historical!$O$7:$O$1432,MATCH(B25,Historical!$B$7:$B$1450,0)))^(1/10)-1)*100)</f>
        <v>3.0095372311331081</v>
      </c>
      <c r="W25" s="760">
        <f t="shared" si="3"/>
        <v>0.57887732827116301</v>
      </c>
      <c r="X25" s="761">
        <f t="shared" si="4"/>
        <v>7.6746822541450543E-2</v>
      </c>
      <c r="Y25" s="948"/>
      <c r="Z25" s="703">
        <f t="shared" si="5"/>
        <v>34.97942386831275</v>
      </c>
      <c r="AA25" s="959">
        <f t="shared" si="6"/>
        <v>21.288065843621396</v>
      </c>
      <c r="AB25" s="960">
        <v>7</v>
      </c>
      <c r="AC25" s="938">
        <v>2.4300000000000002</v>
      </c>
      <c r="AD25" s="938">
        <v>1.85</v>
      </c>
      <c r="AE25" s="938">
        <v>2.33</v>
      </c>
      <c r="AF25" s="938">
        <v>3.31</v>
      </c>
      <c r="AG25" s="938">
        <v>16.3</v>
      </c>
      <c r="AH25" s="938">
        <v>16</v>
      </c>
      <c r="AI25" s="938">
        <v>3.63</v>
      </c>
      <c r="AJ25" s="938">
        <v>22.7</v>
      </c>
      <c r="AK25" s="938">
        <v>11.5</v>
      </c>
      <c r="AL25" s="951">
        <v>2710</v>
      </c>
      <c r="AM25" s="945">
        <v>1.7000000000000002</v>
      </c>
      <c r="AN25" s="938">
        <v>0</v>
      </c>
      <c r="AO25" s="802">
        <f t="shared" si="7"/>
        <v>-17.902765861936267</v>
      </c>
      <c r="AP25" s="803">
        <f t="shared" si="8"/>
        <v>3.3852999816851277</v>
      </c>
      <c r="AQ25" s="961">
        <f t="shared" si="9"/>
        <v>76.96640979749904</v>
      </c>
      <c r="AR25" s="703">
        <f>INDEX(Historical!$C$7:$C$1439,MATCH(B25,Historical!$B$7:$B$1450,0))*IF(AH25="n/a",1.03,IF(AH25&lt;0,1.01,IF(AH25&gt;10,1.1,(1+AH25/100))))</f>
        <v>0.91739999999999999</v>
      </c>
      <c r="AS25" s="959">
        <f t="shared" si="10"/>
        <v>0.95070162000000003</v>
      </c>
      <c r="AT25" s="959">
        <f t="shared" si="11"/>
        <v>1.0457717820000001</v>
      </c>
      <c r="AU25" s="959">
        <f t="shared" si="11"/>
        <v>1.1503489602000001</v>
      </c>
      <c r="AV25" s="959">
        <f t="shared" si="11"/>
        <v>1.2653838562200002</v>
      </c>
      <c r="AW25" s="703">
        <f t="shared" si="12"/>
        <v>5.3296062184200004</v>
      </c>
      <c r="AX25" s="810">
        <f t="shared" si="13"/>
        <v>10.302737712004641</v>
      </c>
      <c r="AY25" s="1017">
        <v>0.89</v>
      </c>
      <c r="AZ25" s="945">
        <v>40.949999999999996</v>
      </c>
      <c r="BA25" s="945">
        <v>-0.44</v>
      </c>
      <c r="BB25" s="945">
        <v>6.13</v>
      </c>
      <c r="BC25" s="945">
        <v>12.879999999999999</v>
      </c>
      <c r="BE25" s="666">
        <v>1986</v>
      </c>
      <c r="BF25" s="971">
        <f t="shared" si="14"/>
        <v>3</v>
      </c>
      <c r="BG25" s="955">
        <v>11.899999999999999</v>
      </c>
    </row>
    <row r="26" spans="1:59" ht="11.25" customHeight="1" x14ac:dyDescent="0.2">
      <c r="A26" s="936" t="s">
        <v>478</v>
      </c>
      <c r="B26" s="948" t="s">
        <v>479</v>
      </c>
      <c r="C26" s="1013" t="s">
        <v>108</v>
      </c>
      <c r="D26" s="1013" t="s">
        <v>118</v>
      </c>
      <c r="E26" s="792">
        <v>25</v>
      </c>
      <c r="F26" s="1227">
        <v>126</v>
      </c>
      <c r="G26" s="1227" t="s">
        <v>106</v>
      </c>
      <c r="H26" s="1227" t="s">
        <v>106</v>
      </c>
      <c r="I26" s="938">
        <v>35.93</v>
      </c>
      <c r="J26" s="703">
        <f t="shared" si="0"/>
        <v>0.89062065126635126</v>
      </c>
      <c r="K26" s="957">
        <v>0.08</v>
      </c>
      <c r="L26" s="960">
        <v>4</v>
      </c>
      <c r="M26" s="694">
        <f t="shared" si="1"/>
        <v>0.32</v>
      </c>
      <c r="N26" s="943" t="s">
        <v>122</v>
      </c>
      <c r="O26" s="796">
        <v>7.4999999999999997E-2</v>
      </c>
      <c r="P26" s="934">
        <v>43398</v>
      </c>
      <c r="Q26" s="934">
        <v>43411</v>
      </c>
      <c r="R26" s="694">
        <f t="shared" si="2"/>
        <v>6.6666666666666732</v>
      </c>
      <c r="S26" s="759">
        <f>IF(INDEX(Historical!$D$7:$D$1439,MATCH(B26,Historical!$B$7:$B$1450,0))=0,"n/a",(INDEX(Historical!$C$7:$C$1439,MATCH(B26,Historical!$B$7:$B$1450,0))/INDEX(Historical!$D$7:$D$1439,MATCH(B26,Historical!$B$7:$B$1450,0))-1)*100)</f>
        <v>9.9099099099098975</v>
      </c>
      <c r="T26" s="759">
        <f>IF(INDEX(Historical!$F$7:$F$1432,MATCH(B26,Historical!$B$7:$B$1450,0))=0,"n/a",((INDEX(Historical!$C$7:$C$1439,MATCH(B26,Historical!$B$7:$B$1450,0))/INDEX(Historical!$F$7:$F$1432,MATCH(B26,Historical!$B$7:$B$1450,0)))^(1/3)-1)*100)</f>
        <v>10.468150723342106</v>
      </c>
      <c r="U26" s="759">
        <f>IF(INDEX(Historical!$H$7:$H$1432,MATCH(B26,Historical!$B$7:$B$1450,0))=0,"n/a",((INDEX(Historical!$C$7:$C$1439,MATCH(B26,Historical!$B$7:$B$1450,0))/INDEX(Historical!$H$7:$H$1432,MATCH(B26,Historical!$B$7:$B$1450,0)))^(1/5)-1)*100)</f>
        <v>10.516118190072632</v>
      </c>
      <c r="V26" s="759">
        <f>IF(INDEX(Historical!$O$7:$O$1432,MATCH(B26,Historical!$B$7:$B$1450,0))=0,"n/a",((INDEX(Historical!$C$7:$C$1439,MATCH(B26,Historical!$B$7:$B$1450,0))/INDEX(Historical!$O$7:$O$1432,MATCH(B26,Historical!$B$7:$B$1450,0)))^(1/10)-1)*100)</f>
        <v>7.9067214528991236</v>
      </c>
      <c r="W26" s="760">
        <f t="shared" si="3"/>
        <v>1.3300225956760792</v>
      </c>
      <c r="X26" s="761">
        <f t="shared" si="4"/>
        <v>1.0111652105839068</v>
      </c>
      <c r="Y26" s="715"/>
      <c r="Z26" s="703">
        <f t="shared" si="5"/>
        <v>23.021582733812952</v>
      </c>
      <c r="AA26" s="959">
        <f t="shared" si="6"/>
        <v>25.848920863309353</v>
      </c>
      <c r="AB26" s="960">
        <v>12</v>
      </c>
      <c r="AC26" s="938">
        <v>1.39</v>
      </c>
      <c r="AD26" s="938">
        <v>2.75</v>
      </c>
      <c r="AE26" s="938">
        <v>4.55</v>
      </c>
      <c r="AF26" s="938">
        <v>3.21</v>
      </c>
      <c r="AG26" s="938">
        <v>11.3</v>
      </c>
      <c r="AH26" s="938">
        <v>-36.700000000000003</v>
      </c>
      <c r="AI26" s="938">
        <v>8.14</v>
      </c>
      <c r="AJ26" s="938">
        <v>10.4</v>
      </c>
      <c r="AK26" s="938">
        <v>9.5399999999999991</v>
      </c>
      <c r="AL26" s="951">
        <v>10160</v>
      </c>
      <c r="AM26" s="945">
        <v>1.7000000000000002</v>
      </c>
      <c r="AN26" s="938">
        <v>0.48</v>
      </c>
      <c r="AO26" s="802">
        <f t="shared" si="7"/>
        <v>-14.442182021970369</v>
      </c>
      <c r="AP26" s="803">
        <f t="shared" si="8"/>
        <v>11.406738841338983</v>
      </c>
      <c r="AQ26" s="961">
        <f t="shared" si="9"/>
        <v>92.03591790336516</v>
      </c>
      <c r="AR26" s="703">
        <f>INDEX(Historical!$C$7:$C$1439,MATCH(B26,Historical!$B$7:$B$1450,0))*IF(AH26="n/a",1.03,IF(AH26&lt;0,1.01,IF(AH26&gt;10,1.1,(1+AH26/100))))</f>
        <v>0.30804999999999999</v>
      </c>
      <c r="AS26" s="959">
        <f t="shared" si="10"/>
        <v>0.33312526999999997</v>
      </c>
      <c r="AT26" s="959">
        <f t="shared" si="11"/>
        <v>0.36490542075799992</v>
      </c>
      <c r="AU26" s="959">
        <f t="shared" si="11"/>
        <v>0.39971739789831306</v>
      </c>
      <c r="AV26" s="959">
        <f t="shared" si="11"/>
        <v>0.43785043765781212</v>
      </c>
      <c r="AW26" s="703">
        <f t="shared" si="12"/>
        <v>1.8436485263141251</v>
      </c>
      <c r="AX26" s="810">
        <f t="shared" si="13"/>
        <v>5.1312232850379207</v>
      </c>
      <c r="AY26" s="1017">
        <v>0.72</v>
      </c>
      <c r="AZ26" s="945">
        <v>39.700000000000003</v>
      </c>
      <c r="BA26" s="945">
        <v>-2.12</v>
      </c>
      <c r="BB26" s="945">
        <v>6.9599999999999991</v>
      </c>
      <c r="BC26" s="945">
        <v>19.3</v>
      </c>
      <c r="BE26" s="666">
        <v>1995</v>
      </c>
      <c r="BF26" s="971">
        <f t="shared" si="14"/>
        <v>2</v>
      </c>
      <c r="BG26" s="955">
        <v>5.4</v>
      </c>
    </row>
    <row r="27" spans="1:59" ht="11.25" customHeight="1" x14ac:dyDescent="0.2">
      <c r="A27" s="936" t="s">
        <v>498</v>
      </c>
      <c r="B27" s="948" t="s">
        <v>499</v>
      </c>
      <c r="C27" s="1013" t="s">
        <v>112</v>
      </c>
      <c r="D27" s="1013" t="s">
        <v>213</v>
      </c>
      <c r="E27" s="792">
        <v>26</v>
      </c>
      <c r="F27" s="1227">
        <v>122</v>
      </c>
      <c r="G27" s="1227" t="s">
        <v>37</v>
      </c>
      <c r="H27" s="1227" t="s">
        <v>115</v>
      </c>
      <c r="I27" s="938">
        <v>131.66999999999999</v>
      </c>
      <c r="J27" s="703">
        <f t="shared" si="0"/>
        <v>3.1290347079820773</v>
      </c>
      <c r="K27" s="957">
        <v>1.03</v>
      </c>
      <c r="L27" s="960">
        <v>4</v>
      </c>
      <c r="M27" s="694">
        <f t="shared" si="1"/>
        <v>4.12</v>
      </c>
      <c r="N27" s="943" t="s">
        <v>420</v>
      </c>
      <c r="O27" s="796">
        <v>0.86</v>
      </c>
      <c r="P27" s="934">
        <v>43665</v>
      </c>
      <c r="Q27" s="934">
        <v>43697</v>
      </c>
      <c r="R27" s="694">
        <f t="shared" si="2"/>
        <v>19.767441860465119</v>
      </c>
      <c r="S27" s="759">
        <f>IF(INDEX(Historical!$D$7:$D$1439,MATCH(B27,Historical!$B$7:$B$1450,0))=0,"n/a",(INDEX(Historical!$C$7:$C$1439,MATCH(B27,Historical!$B$7:$B$1450,0))/INDEX(Historical!$D$7:$D$1439,MATCH(B27,Historical!$B$7:$B$1450,0))-1)*100)</f>
        <v>5.8064516129032073</v>
      </c>
      <c r="T27" s="759">
        <f>IF(INDEX(Historical!$F$7:$F$1432,MATCH(B27,Historical!$B$7:$B$1450,0))=0,"n/a",((INDEX(Historical!$C$7:$C$1439,MATCH(B27,Historical!$B$7:$B$1450,0))/INDEX(Historical!$F$7:$F$1432,MATCH(B27,Historical!$B$7:$B$1450,0)))^(1/3)-1)*100)</f>
        <v>3.7151431480745289</v>
      </c>
      <c r="U27" s="759">
        <f>IF(INDEX(Historical!$H$7:$H$1432,MATCH(B27,Historical!$B$7:$B$1450,0))=0,"n/a",((INDEX(Historical!$C$7:$C$1439,MATCH(B27,Historical!$B$7:$B$1450,0))/INDEX(Historical!$H$7:$H$1432,MATCH(B27,Historical!$B$7:$B$1450,0)))^(1/5)-1)*100)</f>
        <v>6.9871447363622607</v>
      </c>
      <c r="V27" s="759">
        <f>IF(INDEX(Historical!$O$7:$O$1432,MATCH(B27,Historical!$B$7:$B$1450,0))=0,"n/a",((INDEX(Historical!$C$7:$C$1439,MATCH(B27,Historical!$B$7:$B$1450,0))/INDEX(Historical!$O$7:$O$1432,MATCH(B27,Historical!$B$7:$B$1450,0)))^(1/10)-1)*100)</f>
        <v>7.7146871822163954</v>
      </c>
      <c r="W27" s="760">
        <f t="shared" si="3"/>
        <v>0.90569385009787073</v>
      </c>
      <c r="X27" s="761">
        <f t="shared" si="4"/>
        <v>0.58715501986237495</v>
      </c>
      <c r="Y27" s="717"/>
      <c r="Z27" s="703">
        <f t="shared" si="5"/>
        <v>40.116845180136323</v>
      </c>
      <c r="AA27" s="959">
        <f t="shared" si="6"/>
        <v>12.820837390457642</v>
      </c>
      <c r="AB27" s="960">
        <v>12</v>
      </c>
      <c r="AC27" s="938">
        <v>10.27</v>
      </c>
      <c r="AD27" s="938">
        <v>2.5499999999999998</v>
      </c>
      <c r="AE27" s="938">
        <v>1.38</v>
      </c>
      <c r="AF27" s="938">
        <v>4.93</v>
      </c>
      <c r="AG27" s="938">
        <v>40.799999999999997</v>
      </c>
      <c r="AH27" s="940">
        <v>93.300000000000011</v>
      </c>
      <c r="AI27" s="940">
        <v>4.2700000000000005</v>
      </c>
      <c r="AJ27" s="938">
        <v>11.899999999999999</v>
      </c>
      <c r="AK27" s="938">
        <v>5.09</v>
      </c>
      <c r="AL27" s="951">
        <v>77060</v>
      </c>
      <c r="AM27" s="945">
        <v>0.1</v>
      </c>
      <c r="AN27" s="938">
        <v>2.3199999999999998</v>
      </c>
      <c r="AO27" s="802">
        <f t="shared" si="7"/>
        <v>-2.7046579461133042</v>
      </c>
      <c r="AP27" s="803">
        <f t="shared" si="8"/>
        <v>10.116179444344338</v>
      </c>
      <c r="AQ27" s="961">
        <f t="shared" si="9"/>
        <v>67.606322255398595</v>
      </c>
      <c r="AR27" s="703">
        <f>INDEX(Historical!$C$7:$C$1439,MATCH(B27,Historical!$B$7:$B$1450,0))*IF(AH27="n/a",1.03,IF(AH27&lt;0,1.01,IF(AH27&gt;10,1.1,(1+AH27/100))))</f>
        <v>3.6080000000000001</v>
      </c>
      <c r="AS27" s="959">
        <f t="shared" si="10"/>
        <v>3.7620616</v>
      </c>
      <c r="AT27" s="959">
        <f t="shared" ref="AT27:AV46" si="15">IF($AK27="n/a",1.03*AS27,IF($AK27&lt;0,1.01*AS27,IF($AK27&gt;10,1.1*AS27,(1+$AK27/100)*AS27)))</f>
        <v>3.9535505354399998</v>
      </c>
      <c r="AU27" s="959">
        <f t="shared" si="15"/>
        <v>4.1547862576938952</v>
      </c>
      <c r="AV27" s="959">
        <f t="shared" si="15"/>
        <v>4.3662648782105142</v>
      </c>
      <c r="AW27" s="703">
        <f t="shared" si="12"/>
        <v>19.844663271344409</v>
      </c>
      <c r="AX27" s="810">
        <f t="shared" si="13"/>
        <v>15.071514598119853</v>
      </c>
      <c r="AY27" s="1017">
        <v>1.5</v>
      </c>
      <c r="AZ27" s="945">
        <v>17.5</v>
      </c>
      <c r="BA27" s="945">
        <v>-17.380000000000003</v>
      </c>
      <c r="BB27" s="945">
        <v>0.91999999999999993</v>
      </c>
      <c r="BC27" s="945">
        <v>0.33999999999999997</v>
      </c>
      <c r="BE27" s="666">
        <v>1994</v>
      </c>
      <c r="BF27" s="971">
        <f t="shared" si="14"/>
        <v>2</v>
      </c>
      <c r="BG27" s="955">
        <v>7.8</v>
      </c>
    </row>
    <row r="28" spans="1:59" ht="11.25" customHeight="1" x14ac:dyDescent="0.2">
      <c r="A28" s="944" t="s">
        <v>507</v>
      </c>
      <c r="B28" s="948" t="s">
        <v>508</v>
      </c>
      <c r="C28" s="1013" t="s">
        <v>108</v>
      </c>
      <c r="D28" s="1013" t="s">
        <v>118</v>
      </c>
      <c r="E28" s="792">
        <v>26</v>
      </c>
      <c r="F28" s="1227">
        <v>119</v>
      </c>
      <c r="G28" s="1227" t="s">
        <v>37</v>
      </c>
      <c r="H28" s="1227" t="s">
        <v>37</v>
      </c>
      <c r="I28" s="938">
        <v>152.84</v>
      </c>
      <c r="J28" s="703">
        <f t="shared" si="0"/>
        <v>1.9628369536770478</v>
      </c>
      <c r="K28" s="957">
        <v>0.75</v>
      </c>
      <c r="L28" s="960">
        <v>4</v>
      </c>
      <c r="M28" s="694">
        <f t="shared" si="1"/>
        <v>3</v>
      </c>
      <c r="N28" s="943" t="s">
        <v>509</v>
      </c>
      <c r="O28" s="796">
        <v>0.73</v>
      </c>
      <c r="P28" s="934">
        <v>43636</v>
      </c>
      <c r="Q28" s="934">
        <v>43658</v>
      </c>
      <c r="R28" s="694">
        <f t="shared" si="2"/>
        <v>2.7397260273972628</v>
      </c>
      <c r="S28" s="759">
        <f>IF(INDEX(Historical!$D$7:$D$1439,MATCH(B28,Historical!$B$7:$B$1450,0))=0,"n/a",(INDEX(Historical!$C$7:$C$1439,MATCH(B28,Historical!$B$7:$B$1450,0))/INDEX(Historical!$D$7:$D$1439,MATCH(B28,Historical!$B$7:$B$1450,0))-1)*100)</f>
        <v>2.8571428571428692</v>
      </c>
      <c r="T28" s="759">
        <f>IF(INDEX(Historical!$F$7:$F$1432,MATCH(B28,Historical!$B$7:$B$1450,0))=0,"n/a",((INDEX(Historical!$C$7:$C$1439,MATCH(B28,Historical!$B$7:$B$1450,0))/INDEX(Historical!$F$7:$F$1432,MATCH(B28,Historical!$B$7:$B$1450,0)))^(1/3)-1)*100)</f>
        <v>2.9428498400178693</v>
      </c>
      <c r="U28" s="759">
        <f>IF(INDEX(Historical!$H$7:$H$1432,MATCH(B28,Historical!$B$7:$B$1450,0))=0,"n/a",((INDEX(Historical!$C$7:$C$1439,MATCH(B28,Historical!$B$7:$B$1450,0))/INDEX(Historical!$H$7:$H$1432,MATCH(B28,Historical!$B$7:$B$1450,0)))^(1/5)-1)*100)</f>
        <v>7.5653756932570149</v>
      </c>
      <c r="V28" s="759">
        <f>IF(INDEX(Historical!$O$7:$O$1432,MATCH(B28,Historical!$B$7:$B$1450,0))=0,"n/a",((INDEX(Historical!$C$7:$C$1439,MATCH(B28,Historical!$B$7:$B$1450,0))/INDEX(Historical!$O$7:$O$1432,MATCH(B28,Historical!$B$7:$B$1450,0)))^(1/10)-1)*100)</f>
        <v>10.203807372177497</v>
      </c>
      <c r="W28" s="760">
        <f t="shared" si="3"/>
        <v>0.74142674565626965</v>
      </c>
      <c r="X28" s="761" t="str">
        <f t="shared" si="4"/>
        <v>n/a</v>
      </c>
      <c r="Y28" s="949" t="s">
        <v>510</v>
      </c>
      <c r="Z28" s="703">
        <f t="shared" si="5"/>
        <v>36.991368680641187</v>
      </c>
      <c r="AA28" s="959">
        <f t="shared" si="6"/>
        <v>18.845869297163997</v>
      </c>
      <c r="AB28" s="960">
        <v>12</v>
      </c>
      <c r="AC28" s="938">
        <v>8.11</v>
      </c>
      <c r="AD28" s="938">
        <v>2.4</v>
      </c>
      <c r="AE28" s="938">
        <v>2.14</v>
      </c>
      <c r="AF28" s="938">
        <v>1.34</v>
      </c>
      <c r="AG28" s="938">
        <v>7.7</v>
      </c>
      <c r="AH28" s="938">
        <v>16.5</v>
      </c>
      <c r="AI28" s="938">
        <v>7.2700000000000005</v>
      </c>
      <c r="AJ28" s="938">
        <v>-5</v>
      </c>
      <c r="AK28" s="938">
        <v>7.88</v>
      </c>
      <c r="AL28" s="951">
        <v>70340</v>
      </c>
      <c r="AM28" s="945">
        <v>0.6</v>
      </c>
      <c r="AN28" s="938">
        <v>0.25</v>
      </c>
      <c r="AO28" s="802">
        <f t="shared" si="7"/>
        <v>-9.3176566502299352</v>
      </c>
      <c r="AP28" s="803">
        <f t="shared" si="8"/>
        <v>9.5282126469340618</v>
      </c>
      <c r="AQ28" s="961">
        <f t="shared" si="9"/>
        <v>5.9422586091116614</v>
      </c>
      <c r="AR28" s="703">
        <f>INDEX(Historical!$C$7:$C$1439,MATCH(B28,Historical!$B$7:$B$1450,0))*IF(AH28="n/a",1.03,IF(AH28&lt;0,1.01,IF(AH28&gt;10,1.1,(1+AH28/100))))</f>
        <v>3.1680000000000001</v>
      </c>
      <c r="AS28" s="959">
        <f t="shared" si="10"/>
        <v>3.3983136000000003</v>
      </c>
      <c r="AT28" s="959">
        <f t="shared" si="15"/>
        <v>3.6661007116800004</v>
      </c>
      <c r="AU28" s="959">
        <f t="shared" si="15"/>
        <v>3.9549894477603842</v>
      </c>
      <c r="AV28" s="959">
        <f t="shared" si="15"/>
        <v>4.2666426162439022</v>
      </c>
      <c r="AW28" s="703">
        <f t="shared" si="12"/>
        <v>18.454046375684289</v>
      </c>
      <c r="AX28" s="810">
        <f t="shared" si="13"/>
        <v>12.074094723687704</v>
      </c>
      <c r="AY28" s="1017">
        <v>0.73</v>
      </c>
      <c r="AZ28" s="945">
        <v>27.860000000000003</v>
      </c>
      <c r="BA28" s="945">
        <v>-0.79</v>
      </c>
      <c r="BB28" s="945">
        <v>2.63</v>
      </c>
      <c r="BC28" s="945">
        <v>11.450000000000001</v>
      </c>
      <c r="BE28" s="666">
        <v>1994</v>
      </c>
      <c r="BF28" s="971">
        <f t="shared" si="14"/>
        <v>2</v>
      </c>
      <c r="BG28" s="955">
        <v>2.4</v>
      </c>
    </row>
    <row r="29" spans="1:59" ht="11.25" customHeight="1" x14ac:dyDescent="0.2">
      <c r="A29" s="936" t="s">
        <v>194</v>
      </c>
      <c r="B29" s="948" t="s">
        <v>195</v>
      </c>
      <c r="C29" s="1013" t="s">
        <v>108</v>
      </c>
      <c r="D29" s="1013" t="s">
        <v>4365</v>
      </c>
      <c r="E29" s="792">
        <v>51</v>
      </c>
      <c r="F29" s="1227">
        <v>26</v>
      </c>
      <c r="G29" s="1227" t="s">
        <v>106</v>
      </c>
      <c r="H29" s="1227" t="s">
        <v>106</v>
      </c>
      <c r="I29" s="938">
        <v>60.83</v>
      </c>
      <c r="J29" s="703">
        <f t="shared" si="0"/>
        <v>1.7096827223409505</v>
      </c>
      <c r="K29" s="950">
        <v>0.26</v>
      </c>
      <c r="L29" s="960">
        <v>4</v>
      </c>
      <c r="M29" s="694">
        <f t="shared" si="1"/>
        <v>1.04</v>
      </c>
      <c r="N29" s="943" t="s">
        <v>3964</v>
      </c>
      <c r="O29" s="797">
        <v>0.22380952380952379</v>
      </c>
      <c r="P29" s="934">
        <v>43531</v>
      </c>
      <c r="Q29" s="934">
        <v>43549</v>
      </c>
      <c r="R29" s="694">
        <f t="shared" si="2"/>
        <v>16.170212765957459</v>
      </c>
      <c r="S29" s="759">
        <f>IF(INDEX(Historical!$D$7:$D$1439,MATCH(B29,Historical!$B$7:$B$1450,0))=0,"n/a",(INDEX(Historical!$C$7:$C$1439,MATCH(B29,Historical!$B$7:$B$1450,0))/INDEX(Historical!$D$7:$D$1439,MATCH(B29,Historical!$B$7:$B$1450,0))-1)*100)</f>
        <v>9.6666666666666679</v>
      </c>
      <c r="T29" s="759">
        <f>IF(INDEX(Historical!$F$7:$F$1432,MATCH(B29,Historical!$B$7:$B$1450,0))=0,"n/a",((INDEX(Historical!$C$7:$C$1439,MATCH(B29,Historical!$B$7:$B$1450,0))/INDEX(Historical!$F$7:$F$1432,MATCH(B29,Historical!$B$7:$B$1450,0)))^(1/3)-1)*100)</f>
        <v>6.5330629783645122</v>
      </c>
      <c r="U29" s="759">
        <f>IF(INDEX(Historical!$H$7:$H$1432,MATCH(B29,Historical!$B$7:$B$1450,0))=0,"n/a",((INDEX(Historical!$C$7:$C$1439,MATCH(B29,Historical!$B$7:$B$1450,0))/INDEX(Historical!$H$7:$H$1432,MATCH(B29,Historical!$B$7:$B$1450,0)))^(1/5)-1)*100)</f>
        <v>5.9167462296036755</v>
      </c>
      <c r="V29" s="759">
        <f>IF(INDEX(Historical!$O$7:$O$1432,MATCH(B29,Historical!$B$7:$B$1450,0))=0,"n/a",((INDEX(Historical!$C$7:$C$1439,MATCH(B29,Historical!$B$7:$B$1450,0))/INDEX(Historical!$O$7:$O$1432,MATCH(B29,Historical!$B$7:$B$1450,0)))^(1/10)-1)*100)</f>
        <v>4.8614518503166115</v>
      </c>
      <c r="W29" s="760">
        <f t="shared" si="3"/>
        <v>1.2170739136742321</v>
      </c>
      <c r="X29" s="761">
        <f t="shared" si="4"/>
        <v>0.48497919914784227</v>
      </c>
      <c r="Y29" s="723" t="s">
        <v>440</v>
      </c>
      <c r="Z29" s="703">
        <f t="shared" si="5"/>
        <v>27.513227513227516</v>
      </c>
      <c r="AA29" s="959">
        <f t="shared" si="6"/>
        <v>16.092592592592592</v>
      </c>
      <c r="AB29" s="960">
        <v>12</v>
      </c>
      <c r="AC29" s="938">
        <v>3.78</v>
      </c>
      <c r="AD29" s="938">
        <v>2.0099999999999998</v>
      </c>
      <c r="AE29" s="938">
        <v>7.38</v>
      </c>
      <c r="AF29" s="938">
        <v>2.31</v>
      </c>
      <c r="AG29" s="938">
        <v>15.299999999999999</v>
      </c>
      <c r="AH29" s="938">
        <v>40.200000000000003</v>
      </c>
      <c r="AI29" s="938">
        <v>-0.16</v>
      </c>
      <c r="AJ29" s="938">
        <v>12.2</v>
      </c>
      <c r="AK29" s="938">
        <v>8</v>
      </c>
      <c r="AL29" s="951">
        <v>6560</v>
      </c>
      <c r="AM29" s="945">
        <v>2.6</v>
      </c>
      <c r="AN29" s="938">
        <v>0</v>
      </c>
      <c r="AO29" s="802">
        <f t="shared" si="7"/>
        <v>-8.4661636406479666</v>
      </c>
      <c r="AP29" s="803">
        <f t="shared" si="8"/>
        <v>7.626428951944626</v>
      </c>
      <c r="AQ29" s="961">
        <f t="shared" si="9"/>
        <v>28.536875623541324</v>
      </c>
      <c r="AR29" s="703">
        <f>INDEX(Historical!$C$7:$C$1439,MATCH(B29,Historical!$B$7:$B$1450,0))*IF(AH29="n/a",1.03,IF(AH29&lt;0,1.01,IF(AH29&gt;10,1.1,(1+AH29/100))))</f>
        <v>0.98476190476190473</v>
      </c>
      <c r="AS29" s="959">
        <f t="shared" si="10"/>
        <v>0.99460952380952383</v>
      </c>
      <c r="AT29" s="959">
        <f t="shared" si="15"/>
        <v>1.0741782857142859</v>
      </c>
      <c r="AU29" s="959">
        <f t="shared" si="15"/>
        <v>1.1601125485714288</v>
      </c>
      <c r="AV29" s="959">
        <f t="shared" si="15"/>
        <v>1.2529215524571431</v>
      </c>
      <c r="AW29" s="703">
        <f t="shared" si="12"/>
        <v>5.4665838153142863</v>
      </c>
      <c r="AX29" s="810">
        <f t="shared" si="13"/>
        <v>8.9866575954533712</v>
      </c>
      <c r="AY29" s="1017">
        <v>0.72</v>
      </c>
      <c r="AZ29" s="945">
        <v>13.91</v>
      </c>
      <c r="BA29" s="945">
        <v>-11.959999999999999</v>
      </c>
      <c r="BB29" s="945">
        <v>3.19</v>
      </c>
      <c r="BC29" s="945">
        <v>1.76</v>
      </c>
      <c r="BE29" s="666">
        <v>1969</v>
      </c>
      <c r="BF29" s="971">
        <f t="shared" si="14"/>
        <v>6</v>
      </c>
      <c r="BG29" s="955">
        <v>1.7000000000000002</v>
      </c>
    </row>
    <row r="30" spans="1:59" ht="11.25" customHeight="1" x14ac:dyDescent="0.2">
      <c r="A30" s="936" t="s">
        <v>197</v>
      </c>
      <c r="B30" s="948" t="s">
        <v>198</v>
      </c>
      <c r="C30" s="1013" t="s">
        <v>108</v>
      </c>
      <c r="D30" s="1013" t="s">
        <v>4365</v>
      </c>
      <c r="E30" s="792">
        <v>27</v>
      </c>
      <c r="F30" s="1227">
        <v>101</v>
      </c>
      <c r="G30" s="1227" t="s">
        <v>37</v>
      </c>
      <c r="H30" s="1227" t="s">
        <v>37</v>
      </c>
      <c r="I30" s="938">
        <v>65.989999999999995</v>
      </c>
      <c r="J30" s="703">
        <f t="shared" si="0"/>
        <v>2.3033792998939235</v>
      </c>
      <c r="K30" s="957">
        <v>0.38</v>
      </c>
      <c r="L30" s="960">
        <v>4</v>
      </c>
      <c r="M30" s="694">
        <f t="shared" si="1"/>
        <v>1.52</v>
      </c>
      <c r="N30" s="943" t="s">
        <v>119</v>
      </c>
      <c r="O30" s="796">
        <v>0.34</v>
      </c>
      <c r="P30" s="660">
        <v>43356</v>
      </c>
      <c r="Q30" s="660">
        <v>43383</v>
      </c>
      <c r="R30" s="694">
        <f t="shared" si="2"/>
        <v>11.764705882352935</v>
      </c>
      <c r="S30" s="759">
        <f>IF(INDEX(Historical!$D$7:$D$1439,MATCH(B30,Historical!$B$7:$B$1450,0))=0,"n/a",(INDEX(Historical!$C$7:$C$1439,MATCH(B30,Historical!$B$7:$B$1450,0))/INDEX(Historical!$D$7:$D$1439,MATCH(B30,Historical!$B$7:$B$1450,0))-1)*100)</f>
        <v>7.6923076923076872</v>
      </c>
      <c r="T30" s="759">
        <f>IF(INDEX(Historical!$F$7:$F$1432,MATCH(B30,Historical!$B$7:$B$1450,0))=0,"n/a",((INDEX(Historical!$C$7:$C$1439,MATCH(B30,Historical!$B$7:$B$1450,0))/INDEX(Historical!$F$7:$F$1432,MATCH(B30,Historical!$B$7:$B$1450,0)))^(1/3)-1)*100)</f>
        <v>4.6942270783173923</v>
      </c>
      <c r="U30" s="759">
        <f>IF(INDEX(Historical!$H$7:$H$1432,MATCH(B30,Historical!$B$7:$B$1450,0))=0,"n/a",((INDEX(Historical!$C$7:$C$1439,MATCH(B30,Historical!$B$7:$B$1450,0))/INDEX(Historical!$H$7:$H$1432,MATCH(B30,Historical!$B$7:$B$1450,0)))^(1/5)-1)*100)</f>
        <v>4.9414522844583919</v>
      </c>
      <c r="V30" s="759">
        <f>IF(INDEX(Historical!$O$7:$O$1432,MATCH(B30,Historical!$B$7:$B$1450,0))=0,"n/a",((INDEX(Historical!$C$7:$C$1439,MATCH(B30,Historical!$B$7:$B$1450,0))/INDEX(Historical!$O$7:$O$1432,MATCH(B30,Historical!$B$7:$B$1450,0)))^(1/10)-1)*100)</f>
        <v>5.1165045935462672</v>
      </c>
      <c r="W30" s="760">
        <f t="shared" si="3"/>
        <v>0.965786738604969</v>
      </c>
      <c r="X30" s="761">
        <f t="shared" si="4"/>
        <v>0.45334424628058639</v>
      </c>
      <c r="Y30" s="948"/>
      <c r="Z30" s="703">
        <f t="shared" si="5"/>
        <v>46.913580246913575</v>
      </c>
      <c r="AA30" s="959">
        <f t="shared" si="6"/>
        <v>20.367283950617281</v>
      </c>
      <c r="AB30" s="960">
        <v>12</v>
      </c>
      <c r="AC30" s="938">
        <v>3.24</v>
      </c>
      <c r="AD30" s="938">
        <v>2.54</v>
      </c>
      <c r="AE30" s="938">
        <v>9.2100000000000009</v>
      </c>
      <c r="AF30" s="938">
        <v>1.93</v>
      </c>
      <c r="AG30" s="938">
        <v>9.9</v>
      </c>
      <c r="AH30" s="938">
        <v>43.2</v>
      </c>
      <c r="AI30" s="938">
        <v>3.56</v>
      </c>
      <c r="AJ30" s="938">
        <v>10.9</v>
      </c>
      <c r="AK30" s="938">
        <v>8</v>
      </c>
      <c r="AL30" s="951">
        <v>3340</v>
      </c>
      <c r="AM30" s="945">
        <v>0.8</v>
      </c>
      <c r="AN30" s="938">
        <v>0.06</v>
      </c>
      <c r="AO30" s="802">
        <f t="shared" si="7"/>
        <v>-13.122452366264966</v>
      </c>
      <c r="AP30" s="803">
        <f t="shared" si="8"/>
        <v>7.2448315843523154</v>
      </c>
      <c r="AQ30" s="961">
        <f t="shared" si="9"/>
        <v>32.176410779418177</v>
      </c>
      <c r="AR30" s="703">
        <f>INDEX(Historical!$C$7:$C$1439,MATCH(B30,Historical!$B$7:$B$1450,0))*IF(AH30="n/a",1.03,IF(AH30&lt;0,1.01,IF(AH30&gt;10,1.1,(1+AH30/100))))</f>
        <v>1.54</v>
      </c>
      <c r="AS30" s="959">
        <f t="shared" si="10"/>
        <v>1.5948240000000002</v>
      </c>
      <c r="AT30" s="959">
        <f t="shared" si="15"/>
        <v>1.7224099200000005</v>
      </c>
      <c r="AU30" s="959">
        <f t="shared" si="15"/>
        <v>1.8602027136000006</v>
      </c>
      <c r="AV30" s="959">
        <f t="shared" si="15"/>
        <v>2.0090189306880006</v>
      </c>
      <c r="AW30" s="703">
        <f t="shared" si="12"/>
        <v>8.7264555642880026</v>
      </c>
      <c r="AX30" s="810">
        <f t="shared" si="13"/>
        <v>13.223905992253377</v>
      </c>
      <c r="AY30" s="1017">
        <v>0.98</v>
      </c>
      <c r="AZ30" s="945">
        <v>21.18</v>
      </c>
      <c r="BA30" s="945">
        <v>-2.65</v>
      </c>
      <c r="BB30" s="945">
        <v>2.41</v>
      </c>
      <c r="BC30" s="945">
        <v>5.75</v>
      </c>
      <c r="BE30" s="666">
        <v>1993</v>
      </c>
      <c r="BF30" s="971">
        <f t="shared" si="14"/>
        <v>2</v>
      </c>
      <c r="BG30" s="955">
        <v>1.6</v>
      </c>
    </row>
    <row r="31" spans="1:59" ht="11.25" customHeight="1" x14ac:dyDescent="0.2">
      <c r="A31" s="936" t="s">
        <v>533</v>
      </c>
      <c r="B31" s="948" t="s">
        <v>534</v>
      </c>
      <c r="C31" s="1013" t="s">
        <v>108</v>
      </c>
      <c r="D31" s="1013" t="s">
        <v>4365</v>
      </c>
      <c r="E31" s="792">
        <v>26</v>
      </c>
      <c r="F31" s="1227">
        <v>118</v>
      </c>
      <c r="G31" s="1227" t="s">
        <v>106</v>
      </c>
      <c r="H31" s="1227" t="s">
        <v>106</v>
      </c>
      <c r="I31" s="938">
        <v>94.94</v>
      </c>
      <c r="J31" s="703">
        <f t="shared" si="0"/>
        <v>2.9913629660838423</v>
      </c>
      <c r="K31" s="957">
        <v>0.71</v>
      </c>
      <c r="L31" s="960">
        <v>4</v>
      </c>
      <c r="M31" s="694">
        <f t="shared" si="1"/>
        <v>2.84</v>
      </c>
      <c r="N31" s="943" t="s">
        <v>149</v>
      </c>
      <c r="O31" s="796">
        <v>0.67</v>
      </c>
      <c r="P31" s="934">
        <v>43615</v>
      </c>
      <c r="Q31" s="934">
        <v>43630</v>
      </c>
      <c r="R31" s="694">
        <f t="shared" si="2"/>
        <v>5.9701492537313312</v>
      </c>
      <c r="S31" s="759">
        <f>IF(INDEX(Historical!$D$7:$D$1439,MATCH(B31,Historical!$B$7:$B$1450,0))=0,"n/a",(INDEX(Historical!$C$7:$C$1439,MATCH(B31,Historical!$B$7:$B$1450,0))/INDEX(Historical!$D$7:$D$1439,MATCH(B31,Historical!$B$7:$B$1450,0))-1)*100)</f>
        <v>14.666666666666671</v>
      </c>
      <c r="T31" s="759">
        <f>IF(INDEX(Historical!$F$7:$F$1432,MATCH(B31,Historical!$B$7:$B$1450,0))=0,"n/a",((INDEX(Historical!$C$7:$C$1439,MATCH(B31,Historical!$B$7:$B$1450,0))/INDEX(Historical!$F$7:$F$1432,MATCH(B31,Historical!$B$7:$B$1450,0)))^(1/3)-1)*100)</f>
        <v>7.1026304014222053</v>
      </c>
      <c r="U31" s="759">
        <f>IF(INDEX(Historical!$H$7:$H$1432,MATCH(B31,Historical!$B$7:$B$1450,0))=0,"n/a",((INDEX(Historical!$C$7:$C$1439,MATCH(B31,Historical!$B$7:$B$1450,0))/INDEX(Historical!$H$7:$H$1432,MATCH(B31,Historical!$B$7:$B$1450,0)))^(1/5)-1)*100)</f>
        <v>5.4364811125223733</v>
      </c>
      <c r="V31" s="759">
        <f>IF(INDEX(Historical!$O$7:$O$1432,MATCH(B31,Historical!$B$7:$B$1450,0))=0,"n/a",((INDEX(Historical!$C$7:$C$1439,MATCH(B31,Historical!$B$7:$B$1450,0))/INDEX(Historical!$O$7:$O$1432,MATCH(B31,Historical!$B$7:$B$1450,0)))^(1/10)-1)*100)</f>
        <v>4.5083910849254893</v>
      </c>
      <c r="W31" s="760">
        <f t="shared" si="3"/>
        <v>1.2058583672343994</v>
      </c>
      <c r="X31" s="761">
        <f t="shared" si="4"/>
        <v>0.42806937893876956</v>
      </c>
      <c r="Y31" s="948"/>
      <c r="Z31" s="703">
        <f t="shared" si="5"/>
        <v>40.398293029871972</v>
      </c>
      <c r="AA31" s="959">
        <f t="shared" si="6"/>
        <v>13.504978662873398</v>
      </c>
      <c r="AB31" s="960">
        <v>12</v>
      </c>
      <c r="AC31" s="938">
        <v>7.03</v>
      </c>
      <c r="AD31" s="938">
        <v>1.35</v>
      </c>
      <c r="AE31" s="938">
        <v>5.41</v>
      </c>
      <c r="AF31" s="938">
        <v>1.66</v>
      </c>
      <c r="AG31" s="938">
        <v>13.5</v>
      </c>
      <c r="AH31" s="938">
        <v>23.799999999999997</v>
      </c>
      <c r="AI31" s="938">
        <v>-2.5100000000000002</v>
      </c>
      <c r="AJ31" s="938">
        <v>12.7</v>
      </c>
      <c r="AK31" s="938">
        <v>10.02</v>
      </c>
      <c r="AL31" s="951">
        <v>5890</v>
      </c>
      <c r="AM31" s="945">
        <v>0.3</v>
      </c>
      <c r="AN31" s="938">
        <v>7.0000000000000007E-2</v>
      </c>
      <c r="AO31" s="802">
        <f t="shared" si="7"/>
        <v>-5.0771345842671831</v>
      </c>
      <c r="AP31" s="803">
        <f t="shared" si="8"/>
        <v>8.4278440786062152</v>
      </c>
      <c r="AQ31" s="961">
        <f t="shared" si="9"/>
        <v>-0.18179952117428622</v>
      </c>
      <c r="AR31" s="703">
        <f>INDEX(Historical!$C$7:$C$1439,MATCH(B31,Historical!$B$7:$B$1450,0))*IF(AH31="n/a",1.03,IF(AH31&lt;0,1.01,IF(AH31&gt;10,1.1,(1+AH31/100))))</f>
        <v>2.8380000000000005</v>
      </c>
      <c r="AS31" s="959">
        <f t="shared" si="10"/>
        <v>2.8663800000000004</v>
      </c>
      <c r="AT31" s="959">
        <f t="shared" si="15"/>
        <v>3.1530180000000008</v>
      </c>
      <c r="AU31" s="959">
        <f t="shared" si="15"/>
        <v>3.4683198000000011</v>
      </c>
      <c r="AV31" s="959">
        <f t="shared" si="15"/>
        <v>3.8151517800000017</v>
      </c>
      <c r="AW31" s="703">
        <f t="shared" si="12"/>
        <v>16.140869580000004</v>
      </c>
      <c r="AX31" s="810">
        <f t="shared" si="13"/>
        <v>17.001126585211718</v>
      </c>
      <c r="AY31" s="1017">
        <v>1.32</v>
      </c>
      <c r="AZ31" s="945">
        <v>15.959999999999999</v>
      </c>
      <c r="BA31" s="945">
        <v>-17.34</v>
      </c>
      <c r="BB31" s="945">
        <v>1.52</v>
      </c>
      <c r="BC31" s="945">
        <v>-2.41</v>
      </c>
      <c r="BE31" s="666">
        <v>1994</v>
      </c>
      <c r="BF31" s="971">
        <f t="shared" si="14"/>
        <v>2</v>
      </c>
      <c r="BG31" s="955">
        <v>1.4000000000000001</v>
      </c>
    </row>
    <row r="32" spans="1:59" ht="11.25" customHeight="1" x14ac:dyDescent="0.2">
      <c r="A32" s="936" t="s">
        <v>180</v>
      </c>
      <c r="B32" s="948" t="s">
        <v>181</v>
      </c>
      <c r="C32" s="1013" t="s">
        <v>108</v>
      </c>
      <c r="D32" s="1013" t="s">
        <v>118</v>
      </c>
      <c r="E32" s="792">
        <v>59</v>
      </c>
      <c r="F32" s="1227">
        <v>9</v>
      </c>
      <c r="G32" s="1227" t="s">
        <v>37</v>
      </c>
      <c r="H32" s="1227" t="s">
        <v>37</v>
      </c>
      <c r="I32" s="938">
        <v>107.33</v>
      </c>
      <c r="J32" s="703">
        <f t="shared" si="0"/>
        <v>2.0870213360663374</v>
      </c>
      <c r="K32" s="950">
        <v>0.56000000000000005</v>
      </c>
      <c r="L32" s="960">
        <v>4</v>
      </c>
      <c r="M32" s="694">
        <f t="shared" si="1"/>
        <v>2.2400000000000002</v>
      </c>
      <c r="N32" s="943" t="s">
        <v>220</v>
      </c>
      <c r="O32" s="795">
        <v>0.53</v>
      </c>
      <c r="P32" s="934">
        <v>43543</v>
      </c>
      <c r="Q32" s="934">
        <v>43570</v>
      </c>
      <c r="R32" s="694">
        <f t="shared" si="2"/>
        <v>5.660377358490571</v>
      </c>
      <c r="S32" s="759">
        <f>IF(INDEX(Historical!$D$7:$D$1439,MATCH(B32,Historical!$B$7:$B$1450,0))=0,"n/a",(INDEX(Historical!$C$7:$C$1439,MATCH(B32,Historical!$B$7:$B$1450,0))/INDEX(Historical!$D$7:$D$1439,MATCH(B32,Historical!$B$7:$B$1450,0))-1)*100)</f>
        <v>5.555555555555558</v>
      </c>
      <c r="T32" s="759">
        <f>IF(INDEX(Historical!$F$7:$F$1432,MATCH(B32,Historical!$B$7:$B$1450,0))=0,"n/a",((INDEX(Historical!$C$7:$C$1439,MATCH(B32,Historical!$B$7:$B$1450,0))/INDEX(Historical!$F$7:$F$1432,MATCH(B32,Historical!$B$7:$B$1450,0)))^(1/3)-1)*100)</f>
        <v>4.7188745469541882</v>
      </c>
      <c r="U32" s="759">
        <f>IF(INDEX(Historical!$H$7:$H$1432,MATCH(B32,Historical!$B$7:$B$1450,0))=0,"n/a",((INDEX(Historical!$C$7:$C$1439,MATCH(B32,Historical!$B$7:$B$1450,0))/INDEX(Historical!$H$7:$H$1432,MATCH(B32,Historical!$B$7:$B$1450,0)))^(1/5)-1)*100)</f>
        <v>4.9368882235406586</v>
      </c>
      <c r="V32" s="759">
        <f>IF(INDEX(Historical!$O$7:$O$1432,MATCH(B32,Historical!$B$7:$B$1450,0))=0,"n/a",((INDEX(Historical!$C$7:$C$1439,MATCH(B32,Historical!$B$7:$B$1450,0))/INDEX(Historical!$O$7:$O$1432,MATCH(B32,Historical!$B$7:$B$1450,0)))^(1/10)-1)*100)</f>
        <v>3.2018884258175673</v>
      </c>
      <c r="W32" s="760">
        <f t="shared" si="3"/>
        <v>1.5418676627621957</v>
      </c>
      <c r="X32" s="761" t="str">
        <f t="shared" si="4"/>
        <v>n/a</v>
      </c>
      <c r="Y32" s="718"/>
      <c r="Z32" s="703">
        <f t="shared" si="5"/>
        <v>36.482084690553748</v>
      </c>
      <c r="AA32" s="959">
        <f t="shared" si="6"/>
        <v>17.480456026058633</v>
      </c>
      <c r="AB32" s="960">
        <v>12</v>
      </c>
      <c r="AC32" s="938">
        <v>6.14</v>
      </c>
      <c r="AD32" s="938">
        <v>2.92</v>
      </c>
      <c r="AE32" s="938">
        <v>2.71</v>
      </c>
      <c r="AF32" s="938">
        <v>2</v>
      </c>
      <c r="AG32" s="938">
        <v>12.4</v>
      </c>
      <c r="AH32" s="938">
        <v>-47.3</v>
      </c>
      <c r="AI32" s="938">
        <v>1.5</v>
      </c>
      <c r="AJ32" s="938">
        <v>-10.9</v>
      </c>
      <c r="AK32" s="938">
        <v>5.8999999999999995</v>
      </c>
      <c r="AL32" s="951">
        <v>17180</v>
      </c>
      <c r="AM32" s="945">
        <v>1.7000000000000002</v>
      </c>
      <c r="AN32" s="938">
        <v>0.1</v>
      </c>
      <c r="AO32" s="802">
        <f t="shared" si="7"/>
        <v>-10.456546466451638</v>
      </c>
      <c r="AP32" s="803">
        <f t="shared" si="8"/>
        <v>7.023909559606996</v>
      </c>
      <c r="AQ32" s="961">
        <f t="shared" si="9"/>
        <v>24.652248813546617</v>
      </c>
      <c r="AR32" s="703">
        <f>INDEX(Historical!$C$7:$C$1439,MATCH(B32,Historical!$B$7:$B$1450,0))*IF(AH32="n/a",1.03,IF(AH32&lt;0,1.01,IF(AH32&gt;10,1.1,(1+AH32/100))))</f>
        <v>2.1109</v>
      </c>
      <c r="AS32" s="959">
        <f t="shared" si="10"/>
        <v>2.1425634999999996</v>
      </c>
      <c r="AT32" s="959">
        <f t="shared" si="15"/>
        <v>2.2689747464999996</v>
      </c>
      <c r="AU32" s="959">
        <f t="shared" si="15"/>
        <v>2.4028442565434993</v>
      </c>
      <c r="AV32" s="959">
        <f t="shared" si="15"/>
        <v>2.5446120676795658</v>
      </c>
      <c r="AW32" s="703">
        <f t="shared" si="12"/>
        <v>11.469894570723064</v>
      </c>
      <c r="AX32" s="810">
        <f t="shared" si="13"/>
        <v>10.686569058718964</v>
      </c>
      <c r="AY32" s="1017">
        <v>0.67</v>
      </c>
      <c r="AZ32" s="945">
        <v>51.15</v>
      </c>
      <c r="BA32" s="945">
        <v>-1.43</v>
      </c>
      <c r="BB32" s="945">
        <v>3.2399999999999998</v>
      </c>
      <c r="BC32" s="945">
        <v>21.87</v>
      </c>
      <c r="BE32" s="666">
        <v>1961</v>
      </c>
      <c r="BF32" s="971">
        <f t="shared" si="14"/>
        <v>6</v>
      </c>
      <c r="BG32" s="955">
        <v>4.5</v>
      </c>
    </row>
    <row r="33" spans="1:60" ht="11.25" customHeight="1" x14ac:dyDescent="0.2">
      <c r="A33" s="936" t="s">
        <v>191</v>
      </c>
      <c r="B33" s="948" t="s">
        <v>192</v>
      </c>
      <c r="C33" s="1013" t="s">
        <v>128</v>
      </c>
      <c r="D33" s="1013" t="s">
        <v>4380</v>
      </c>
      <c r="E33" s="792">
        <v>56</v>
      </c>
      <c r="F33" s="1227">
        <v>14</v>
      </c>
      <c r="G33" s="1227" t="s">
        <v>115</v>
      </c>
      <c r="H33" s="1227" t="s">
        <v>115</v>
      </c>
      <c r="I33" s="938">
        <v>71.739999999999995</v>
      </c>
      <c r="J33" s="703">
        <f t="shared" si="0"/>
        <v>2.3975466964036802</v>
      </c>
      <c r="K33" s="950">
        <v>0.43</v>
      </c>
      <c r="L33" s="960">
        <v>4</v>
      </c>
      <c r="M33" s="694">
        <f t="shared" si="1"/>
        <v>1.72</v>
      </c>
      <c r="N33" s="943" t="s">
        <v>107</v>
      </c>
      <c r="O33" s="795">
        <v>0.42</v>
      </c>
      <c r="P33" s="934">
        <v>43572</v>
      </c>
      <c r="Q33" s="934">
        <v>43600</v>
      </c>
      <c r="R33" s="694">
        <f t="shared" si="2"/>
        <v>2.3809523809523832</v>
      </c>
      <c r="S33" s="759">
        <f>IF(INDEX(Historical!$D$7:$D$1439,MATCH(B33,Historical!$B$7:$B$1450,0))=0,"n/a",(INDEX(Historical!$C$7:$C$1439,MATCH(B33,Historical!$B$7:$B$1450,0))/INDEX(Historical!$D$7:$D$1439,MATCH(B33,Historical!$B$7:$B$1450,0))-1)*100)</f>
        <v>4.4025157232704171</v>
      </c>
      <c r="T33" s="759">
        <f>IF(INDEX(Historical!$F$7:$F$1432,MATCH(B33,Historical!$B$7:$B$1450,0))=0,"n/a",((INDEX(Historical!$C$7:$C$1439,MATCH(B33,Historical!$B$7:$B$1450,0))/INDEX(Historical!$F$7:$F$1432,MATCH(B33,Historical!$B$7:$B$1450,0)))^(1/3)-1)*100)</f>
        <v>3.4361331000678952</v>
      </c>
      <c r="U33" s="759">
        <f>IF(INDEX(Historical!$H$7:$H$1432,MATCH(B33,Historical!$B$7:$B$1450,0))=0,"n/a",((INDEX(Historical!$C$7:$C$1439,MATCH(B33,Historical!$B$7:$B$1450,0))/INDEX(Historical!$H$7:$H$1432,MATCH(B33,Historical!$B$7:$B$1450,0)))^(1/5)-1)*100)</f>
        <v>4.5324885199757414</v>
      </c>
      <c r="V33" s="759">
        <f>IF(INDEX(Historical!$O$7:$O$1432,MATCH(B33,Historical!$B$7:$B$1450,0))=0,"n/a",((INDEX(Historical!$C$7:$C$1439,MATCH(B33,Historical!$B$7:$B$1450,0))/INDEX(Historical!$O$7:$O$1432,MATCH(B33,Historical!$B$7:$B$1450,0)))^(1/10)-1)*100)</f>
        <v>7.8453312011796061</v>
      </c>
      <c r="W33" s="760">
        <f t="shared" si="3"/>
        <v>0.57773067876270756</v>
      </c>
      <c r="X33" s="761">
        <f t="shared" si="4"/>
        <v>1.2590245888821505</v>
      </c>
      <c r="Y33" s="717"/>
      <c r="Z33" s="703">
        <f t="shared" si="5"/>
        <v>62.093862815884471</v>
      </c>
      <c r="AA33" s="959">
        <f t="shared" si="6"/>
        <v>25.898916967509024</v>
      </c>
      <c r="AB33" s="960">
        <v>12</v>
      </c>
      <c r="AC33" s="938">
        <v>2.77</v>
      </c>
      <c r="AD33" s="938">
        <v>12.66</v>
      </c>
      <c r="AE33" s="938">
        <v>4.18</v>
      </c>
      <c r="AF33" s="940" t="s">
        <v>137</v>
      </c>
      <c r="AG33" s="941">
        <v>-597.4</v>
      </c>
      <c r="AH33" s="938">
        <v>9.7000000000000011</v>
      </c>
      <c r="AI33" s="938">
        <v>6.92</v>
      </c>
      <c r="AJ33" s="938">
        <v>3.5999999999999996</v>
      </c>
      <c r="AK33" s="938">
        <v>2.13</v>
      </c>
      <c r="AL33" s="951">
        <v>64430.000000000007</v>
      </c>
      <c r="AM33" s="945">
        <v>0.3</v>
      </c>
      <c r="AN33" s="940" t="s">
        <v>137</v>
      </c>
      <c r="AO33" s="802">
        <f t="shared" si="7"/>
        <v>-18.968881751129601</v>
      </c>
      <c r="AP33" s="803">
        <f t="shared" si="8"/>
        <v>6.9300352163794212</v>
      </c>
      <c r="AQ33" s="961" t="str">
        <f t="shared" si="9"/>
        <v>n/a</v>
      </c>
      <c r="AR33" s="703">
        <f>INDEX(Historical!$C$7:$C$1439,MATCH(B33,Historical!$B$7:$B$1450,0))*IF(AH33="n/a",1.03,IF(AH33&lt;0,1.01,IF(AH33&gt;10,1.1,(1+AH33/100))))</f>
        <v>1.8210199999999999</v>
      </c>
      <c r="AS33" s="959">
        <f t="shared" si="10"/>
        <v>1.9470345839999996</v>
      </c>
      <c r="AT33" s="959">
        <f t="shared" si="15"/>
        <v>1.9885064206391998</v>
      </c>
      <c r="AU33" s="959">
        <f t="shared" si="15"/>
        <v>2.030861607398815</v>
      </c>
      <c r="AV33" s="959">
        <f t="shared" si="15"/>
        <v>2.0741189596364098</v>
      </c>
      <c r="AW33" s="703">
        <f t="shared" si="12"/>
        <v>9.8615415716744241</v>
      </c>
      <c r="AX33" s="810">
        <f t="shared" si="13"/>
        <v>13.746224660823007</v>
      </c>
      <c r="AY33" s="1017">
        <v>0.75</v>
      </c>
      <c r="AZ33" s="945">
        <v>24.959999999999997</v>
      </c>
      <c r="BA33" s="945">
        <v>-6.11</v>
      </c>
      <c r="BB33" s="945">
        <v>-1.34</v>
      </c>
      <c r="BC33" s="945">
        <v>7.31</v>
      </c>
      <c r="BE33" s="666">
        <v>1964</v>
      </c>
      <c r="BF33" s="971">
        <f t="shared" si="14"/>
        <v>6</v>
      </c>
      <c r="BG33" s="955">
        <v>19.100000000000001</v>
      </c>
    </row>
    <row r="34" spans="1:60" s="838" customFormat="1" ht="11.25" customHeight="1" x14ac:dyDescent="0.2">
      <c r="A34" s="698" t="s">
        <v>185</v>
      </c>
      <c r="B34" s="846" t="s">
        <v>186</v>
      </c>
      <c r="C34" s="1013" t="s">
        <v>128</v>
      </c>
      <c r="D34" s="1013" t="s">
        <v>4380</v>
      </c>
      <c r="E34" s="818">
        <v>42</v>
      </c>
      <c r="F34" s="1227">
        <v>64</v>
      </c>
      <c r="G34" s="1226" t="s">
        <v>37</v>
      </c>
      <c r="H34" s="1226" t="s">
        <v>115</v>
      </c>
      <c r="I34" s="831">
        <v>162.6</v>
      </c>
      <c r="J34" s="820">
        <f t="shared" si="0"/>
        <v>2.6076260762607628</v>
      </c>
      <c r="K34" s="821">
        <v>1.06</v>
      </c>
      <c r="L34" s="822">
        <v>4</v>
      </c>
      <c r="M34" s="823">
        <f t="shared" si="1"/>
        <v>4.24</v>
      </c>
      <c r="N34" s="824" t="s">
        <v>459</v>
      </c>
      <c r="O34" s="825">
        <v>0.96</v>
      </c>
      <c r="P34" s="826">
        <v>43676</v>
      </c>
      <c r="Q34" s="826">
        <v>43693</v>
      </c>
      <c r="R34" s="823">
        <f t="shared" si="2"/>
        <v>10.416666666666677</v>
      </c>
      <c r="S34" s="759">
        <f>IF(INDEX(Historical!$D$7:$D$1439,MATCH(B34,Historical!$B$7:$B$1450,0))=0,"n/a",(INDEX(Historical!$C$7:$C$1439,MATCH(B34,Historical!$B$7:$B$1450,0))/INDEX(Historical!$D$7:$D$1439,MATCH(B34,Historical!$B$7:$B$1450,0))-1)*100)</f>
        <v>13.414634146341452</v>
      </c>
      <c r="T34" s="759">
        <f>IF(INDEX(Historical!$F$7:$F$1432,MATCH(B34,Historical!$B$7:$B$1450,0))=0,"n/a",((INDEX(Historical!$C$7:$C$1439,MATCH(B34,Historical!$B$7:$B$1450,0))/INDEX(Historical!$F$7:$F$1432,MATCH(B34,Historical!$B$7:$B$1450,0)))^(1/3)-1)*100)</f>
        <v>7.1960211297430909</v>
      </c>
      <c r="U34" s="759">
        <f>IF(INDEX(Historical!$H$7:$H$1432,MATCH(B34,Historical!$B$7:$B$1450,0))=0,"n/a",((INDEX(Historical!$C$7:$C$1439,MATCH(B34,Historical!$B$7:$B$1450,0))/INDEX(Historical!$H$7:$H$1432,MATCH(B34,Historical!$B$7:$B$1450,0)))^(1/5)-1)*100)</f>
        <v>6.6193020302802719</v>
      </c>
      <c r="V34" s="759">
        <f>IF(INDEX(Historical!$O$7:$O$1432,MATCH(B34,Historical!$B$7:$B$1450,0))=0,"n/a",((INDEX(Historical!$C$7:$C$1439,MATCH(B34,Historical!$B$7:$B$1450,0))/INDEX(Historical!$O$7:$O$1432,MATCH(B34,Historical!$B$7:$B$1450,0)))^(1/10)-1)*100)</f>
        <v>8.0193225621817419</v>
      </c>
      <c r="W34" s="827">
        <f t="shared" si="3"/>
        <v>0.82541910229377535</v>
      </c>
      <c r="X34" s="828">
        <f t="shared" si="4"/>
        <v>1.2035094600509586</v>
      </c>
      <c r="Y34" s="843"/>
      <c r="Z34" s="820">
        <f t="shared" si="5"/>
        <v>69.508196721311492</v>
      </c>
      <c r="AA34" s="830">
        <f t="shared" si="6"/>
        <v>26.655737704918032</v>
      </c>
      <c r="AB34" s="822">
        <v>6</v>
      </c>
      <c r="AC34" s="831">
        <v>6.1</v>
      </c>
      <c r="AD34" s="831">
        <v>8.6300000000000008</v>
      </c>
      <c r="AE34" s="831">
        <v>3.38</v>
      </c>
      <c r="AF34" s="840">
        <v>27.17</v>
      </c>
      <c r="AG34" s="840">
        <v>108.80000000000001</v>
      </c>
      <c r="AH34" s="831">
        <v>5.5</v>
      </c>
      <c r="AI34" s="831">
        <v>3.36</v>
      </c>
      <c r="AJ34" s="831">
        <v>5.5</v>
      </c>
      <c r="AK34" s="831">
        <v>3.1399999999999997</v>
      </c>
      <c r="AL34" s="832">
        <v>21210</v>
      </c>
      <c r="AM34" s="833">
        <v>0.11</v>
      </c>
      <c r="AN34" s="840">
        <v>3.34</v>
      </c>
      <c r="AO34" s="834">
        <f t="shared" si="7"/>
        <v>-17.428809598376997</v>
      </c>
      <c r="AP34" s="835">
        <f t="shared" si="8"/>
        <v>9.2269281065410347</v>
      </c>
      <c r="AQ34" s="836">
        <f t="shared" si="9"/>
        <v>467.34719663540653</v>
      </c>
      <c r="AR34" s="703">
        <f>INDEX(Historical!$C$7:$C$1439,MATCH(B34,Historical!$B$7:$B$1450,0))*IF(AH34="n/a",1.03,IF(AH34&lt;0,1.01,IF(AH34&gt;10,1.1,(1+AH34/100))))</f>
        <v>3.9245999999999999</v>
      </c>
      <c r="AS34" s="830">
        <f t="shared" si="10"/>
        <v>4.0564665600000005</v>
      </c>
      <c r="AT34" s="830">
        <f t="shared" si="15"/>
        <v>4.183839609984001</v>
      </c>
      <c r="AU34" s="830">
        <f t="shared" si="15"/>
        <v>4.3152121737374989</v>
      </c>
      <c r="AV34" s="830">
        <f t="shared" si="15"/>
        <v>4.450709835992857</v>
      </c>
      <c r="AW34" s="820">
        <f t="shared" si="12"/>
        <v>20.930828179714357</v>
      </c>
      <c r="AX34" s="837">
        <f t="shared" si="13"/>
        <v>12.872588056404894</v>
      </c>
      <c r="AY34" s="1018">
        <v>0.35</v>
      </c>
      <c r="AZ34" s="833">
        <v>22.56</v>
      </c>
      <c r="BA34" s="833">
        <v>-3.04</v>
      </c>
      <c r="BB34" s="833">
        <v>4.38</v>
      </c>
      <c r="BC34" s="833">
        <v>4.7</v>
      </c>
      <c r="BD34" s="985"/>
      <c r="BE34" s="666">
        <v>1978</v>
      </c>
      <c r="BF34" s="971">
        <f t="shared" si="14"/>
        <v>4</v>
      </c>
      <c r="BG34" s="892">
        <v>15.6</v>
      </c>
    </row>
    <row r="35" spans="1:60" ht="11.25" customHeight="1" x14ac:dyDescent="0.2">
      <c r="A35" s="944" t="s">
        <v>175</v>
      </c>
      <c r="B35" s="948" t="s">
        <v>176</v>
      </c>
      <c r="C35" s="1013" t="s">
        <v>108</v>
      </c>
      <c r="D35" s="1013" t="s">
        <v>4365</v>
      </c>
      <c r="E35" s="792">
        <v>28</v>
      </c>
      <c r="F35" s="1227">
        <v>98</v>
      </c>
      <c r="G35" s="1227" t="s">
        <v>106</v>
      </c>
      <c r="H35" s="1227" t="s">
        <v>106</v>
      </c>
      <c r="I35" s="947">
        <v>26.7</v>
      </c>
      <c r="J35" s="703">
        <f t="shared" si="0"/>
        <v>2.1722846441947565</v>
      </c>
      <c r="K35" s="950">
        <v>0.14499999999999999</v>
      </c>
      <c r="L35" s="960">
        <v>4</v>
      </c>
      <c r="M35" s="694">
        <f t="shared" si="1"/>
        <v>0.57999999999999996</v>
      </c>
      <c r="N35" s="943" t="s">
        <v>149</v>
      </c>
      <c r="O35" s="795">
        <v>0.14000000000000001</v>
      </c>
      <c r="P35" s="934">
        <v>43524</v>
      </c>
      <c r="Q35" s="934">
        <v>43539</v>
      </c>
      <c r="R35" s="694">
        <f t="shared" si="2"/>
        <v>3.5714285714285547</v>
      </c>
      <c r="S35" s="759">
        <f>IF(INDEX(Historical!$D$7:$D$1439,MATCH(B35,Historical!$B$7:$B$1450,0))=0,"n/a",(INDEX(Historical!$C$7:$C$1439,MATCH(B35,Historical!$B$7:$B$1450,0))/INDEX(Historical!$D$7:$D$1439,MATCH(B35,Historical!$B$7:$B$1450,0))-1)*100)</f>
        <v>7.8431372549019773</v>
      </c>
      <c r="T35" s="759">
        <f>IF(INDEX(Historical!$F$7:$F$1432,MATCH(B35,Historical!$B$7:$B$1450,0))=0,"n/a",((INDEX(Historical!$C$7:$C$1439,MATCH(B35,Historical!$B$7:$B$1450,0))/INDEX(Historical!$F$7:$F$1432,MATCH(B35,Historical!$B$7:$B$1450,0)))^(1/3)-1)*100)</f>
        <v>5.7555688296786478</v>
      </c>
      <c r="U35" s="759">
        <f>IF(INDEX(Historical!$H$7:$H$1432,MATCH(B35,Historical!$B$7:$B$1450,0))=0,"n/a",((INDEX(Historical!$C$7:$C$1439,MATCH(B35,Historical!$B$7:$B$1450,0))/INDEX(Historical!$H$7:$H$1432,MATCH(B35,Historical!$B$7:$B$1450,0)))^(1/5)-1)*100)</f>
        <v>5.291848906511043</v>
      </c>
      <c r="V35" s="759">
        <f>IF(INDEX(Historical!$O$7:$O$1432,MATCH(B35,Historical!$B$7:$B$1450,0))=0,"n/a",((INDEX(Historical!$C$7:$C$1439,MATCH(B35,Historical!$B$7:$B$1450,0))/INDEX(Historical!$O$7:$O$1432,MATCH(B35,Historical!$B$7:$B$1450,0)))^(1/10)-1)*100)</f>
        <v>6.939927597192197</v>
      </c>
      <c r="W35" s="760">
        <f t="shared" si="3"/>
        <v>0.76252220680977356</v>
      </c>
      <c r="X35" s="761" t="str">
        <f t="shared" si="4"/>
        <v>n/a</v>
      </c>
      <c r="Y35" s="717"/>
      <c r="Z35" s="703" t="str">
        <f t="shared" si="5"/>
        <v>n/a</v>
      </c>
      <c r="AA35" s="959" t="str">
        <f t="shared" si="6"/>
        <v>n/a</v>
      </c>
      <c r="AB35" s="960">
        <v>12</v>
      </c>
      <c r="AC35" s="938" t="s">
        <v>137</v>
      </c>
      <c r="AD35" s="938" t="s">
        <v>137</v>
      </c>
      <c r="AE35" s="938" t="s">
        <v>137</v>
      </c>
      <c r="AF35" s="938" t="s">
        <v>137</v>
      </c>
      <c r="AG35" s="938" t="s">
        <v>137</v>
      </c>
      <c r="AH35" s="938" t="s">
        <v>137</v>
      </c>
      <c r="AI35" s="938" t="s">
        <v>137</v>
      </c>
      <c r="AJ35" s="938" t="s">
        <v>137</v>
      </c>
      <c r="AK35" s="938" t="s">
        <v>137</v>
      </c>
      <c r="AL35" s="951" t="s">
        <v>137</v>
      </c>
      <c r="AM35" s="945" t="s">
        <v>137</v>
      </c>
      <c r="AN35" s="938" t="s">
        <v>137</v>
      </c>
      <c r="AO35" s="802" t="str">
        <f t="shared" si="7"/>
        <v>n/a</v>
      </c>
      <c r="AP35" s="803">
        <f t="shared" si="8"/>
        <v>7.4641335507057995</v>
      </c>
      <c r="AQ35" s="961" t="str">
        <f t="shared" si="9"/>
        <v>n/a</v>
      </c>
      <c r="AR35" s="703">
        <f>INDEX(Historical!$C$7:$C$1439,MATCH(B35,Historical!$B$7:$B$1450,0))*IF(AH35="n/a",1.03,IF(AH35&lt;0,1.01,IF(AH35&gt;10,1.1,(1+AH35/100))))</f>
        <v>0.56650000000000011</v>
      </c>
      <c r="AS35" s="959">
        <f t="shared" si="10"/>
        <v>0.5834950000000001</v>
      </c>
      <c r="AT35" s="959">
        <f t="shared" si="15"/>
        <v>0.60099985000000011</v>
      </c>
      <c r="AU35" s="959">
        <f t="shared" si="15"/>
        <v>0.61902984550000018</v>
      </c>
      <c r="AV35" s="959">
        <f t="shared" si="15"/>
        <v>0.63760074086500018</v>
      </c>
      <c r="AW35" s="703">
        <f t="shared" si="12"/>
        <v>3.0076254363650001</v>
      </c>
      <c r="AX35" s="810">
        <f t="shared" si="13"/>
        <v>11.264514742940076</v>
      </c>
      <c r="AY35" s="1017" t="s">
        <v>137</v>
      </c>
      <c r="AZ35" s="945" t="s">
        <v>137</v>
      </c>
      <c r="BA35" s="945" t="s">
        <v>137</v>
      </c>
      <c r="BB35" s="945" t="s">
        <v>137</v>
      </c>
      <c r="BC35" s="945" t="s">
        <v>137</v>
      </c>
      <c r="BD35" s="984" t="s">
        <v>4290</v>
      </c>
      <c r="BE35" s="666">
        <v>1992</v>
      </c>
      <c r="BF35" s="971">
        <f t="shared" si="14"/>
        <v>2</v>
      </c>
      <c r="BG35" s="955" t="s">
        <v>137</v>
      </c>
    </row>
    <row r="36" spans="1:60" ht="11.25" customHeight="1" x14ac:dyDescent="0.2">
      <c r="A36" s="936" t="s">
        <v>173</v>
      </c>
      <c r="B36" s="948" t="s">
        <v>174</v>
      </c>
      <c r="C36" s="1013" t="s">
        <v>112</v>
      </c>
      <c r="D36" s="1013" t="s">
        <v>4387</v>
      </c>
      <c r="E36" s="792">
        <v>42</v>
      </c>
      <c r="F36" s="1227">
        <v>62</v>
      </c>
      <c r="G36" s="1227" t="s">
        <v>37</v>
      </c>
      <c r="H36" s="1227" t="s">
        <v>37</v>
      </c>
      <c r="I36" s="938">
        <v>144.21</v>
      </c>
      <c r="J36" s="703">
        <f t="shared" si="0"/>
        <v>1.1094931003397823</v>
      </c>
      <c r="K36" s="950">
        <v>0.4</v>
      </c>
      <c r="L36" s="960">
        <v>4</v>
      </c>
      <c r="M36" s="694">
        <f t="shared" si="1"/>
        <v>1.6</v>
      </c>
      <c r="N36" s="943" t="s">
        <v>119</v>
      </c>
      <c r="O36" s="795">
        <v>0.37</v>
      </c>
      <c r="P36" s="660">
        <v>43329</v>
      </c>
      <c r="Q36" s="660">
        <v>43347</v>
      </c>
      <c r="R36" s="694">
        <f t="shared" si="2"/>
        <v>8.1081081081081159</v>
      </c>
      <c r="S36" s="759">
        <f>IF(INDEX(Historical!$D$7:$D$1439,MATCH(B36,Historical!$B$7:$B$1450,0))=0,"n/a",(INDEX(Historical!$C$7:$C$1439,MATCH(B36,Historical!$B$7:$B$1450,0))/INDEX(Historical!$D$7:$D$1439,MATCH(B36,Historical!$B$7:$B$1450,0))-1)*100)</f>
        <v>6.944444444444442</v>
      </c>
      <c r="T36" s="759">
        <f>IF(INDEX(Historical!$F$7:$F$1432,MATCH(B36,Historical!$B$7:$B$1450,0))=0,"n/a",((INDEX(Historical!$C$7:$C$1439,MATCH(B36,Historical!$B$7:$B$1450,0))/INDEX(Historical!$F$7:$F$1432,MATCH(B36,Historical!$B$7:$B$1450,0)))^(1/3)-1)*100)</f>
        <v>11.868894208139679</v>
      </c>
      <c r="U36" s="759">
        <f>IF(INDEX(Historical!$H$7:$H$1432,MATCH(B36,Historical!$B$7:$B$1450,0))=0,"n/a",((INDEX(Historical!$C$7:$C$1439,MATCH(B36,Historical!$B$7:$B$1450,0))/INDEX(Historical!$H$7:$H$1432,MATCH(B36,Historical!$B$7:$B$1450,0)))^(1/5)-1)*100)</f>
        <v>12.888132073019754</v>
      </c>
      <c r="V36" s="759">
        <f>IF(INDEX(Historical!$O$7:$O$1432,MATCH(B36,Historical!$B$7:$B$1450,0))=0,"n/a",((INDEX(Historical!$C$7:$C$1439,MATCH(B36,Historical!$B$7:$B$1450,0))/INDEX(Historical!$O$7:$O$1432,MATCH(B36,Historical!$B$7:$B$1450,0)))^(1/10)-1)*100)</f>
        <v>9.8846292078759603</v>
      </c>
      <c r="W36" s="760">
        <f t="shared" si="3"/>
        <v>1.3038558960563373</v>
      </c>
      <c r="X36" s="761">
        <f t="shared" si="4"/>
        <v>1.6737833861064615</v>
      </c>
      <c r="Y36" s="948"/>
      <c r="Z36" s="703">
        <f t="shared" si="5"/>
        <v>25.518341307814996</v>
      </c>
      <c r="AA36" s="959">
        <f t="shared" si="6"/>
        <v>23.000000000000004</v>
      </c>
      <c r="AB36" s="960">
        <v>12</v>
      </c>
      <c r="AC36" s="938">
        <v>6.27</v>
      </c>
      <c r="AD36" s="938">
        <v>1.53</v>
      </c>
      <c r="AE36" s="938">
        <v>1.78</v>
      </c>
      <c r="AF36" s="938">
        <v>3.17</v>
      </c>
      <c r="AG36" s="938">
        <v>16.2</v>
      </c>
      <c r="AH36" s="938">
        <v>32</v>
      </c>
      <c r="AI36" s="938">
        <v>10.43</v>
      </c>
      <c r="AJ36" s="938">
        <v>7.7</v>
      </c>
      <c r="AK36" s="938">
        <v>15</v>
      </c>
      <c r="AL36" s="951">
        <v>8140.0000000000009</v>
      </c>
      <c r="AM36" s="945">
        <v>0.70000000000000007</v>
      </c>
      <c r="AN36" s="938">
        <v>0.62</v>
      </c>
      <c r="AO36" s="802">
        <f t="shared" si="7"/>
        <v>-9.002374826640466</v>
      </c>
      <c r="AP36" s="803">
        <f t="shared" si="8"/>
        <v>13.997625173359538</v>
      </c>
      <c r="AQ36" s="961">
        <f t="shared" si="9"/>
        <v>80.012345255664201</v>
      </c>
      <c r="AR36" s="703">
        <f>INDEX(Historical!$C$7:$C$1439,MATCH(B36,Historical!$B$7:$B$1450,0))*IF(AH36="n/a",1.03,IF(AH36&lt;0,1.01,IF(AH36&gt;10,1.1,(1+AH36/100))))</f>
        <v>1.6940000000000002</v>
      </c>
      <c r="AS36" s="959">
        <f t="shared" si="10"/>
        <v>1.8634000000000004</v>
      </c>
      <c r="AT36" s="959">
        <f t="shared" si="15"/>
        <v>2.0497400000000008</v>
      </c>
      <c r="AU36" s="959">
        <f t="shared" si="15"/>
        <v>2.2547140000000012</v>
      </c>
      <c r="AV36" s="959">
        <f t="shared" si="15"/>
        <v>2.4801854000000016</v>
      </c>
      <c r="AW36" s="703">
        <f t="shared" si="12"/>
        <v>10.342039400000004</v>
      </c>
      <c r="AX36" s="810">
        <f t="shared" si="13"/>
        <v>7.1715133485888662</v>
      </c>
      <c r="AY36" s="1017">
        <v>1</v>
      </c>
      <c r="AZ36" s="945">
        <v>56.48</v>
      </c>
      <c r="BA36" s="945">
        <v>-0.41000000000000003</v>
      </c>
      <c r="BB36" s="945">
        <v>5.3</v>
      </c>
      <c r="BC36" s="945">
        <v>20.47</v>
      </c>
      <c r="BE36" s="666">
        <v>1977</v>
      </c>
      <c r="BF36" s="971">
        <f t="shared" si="14"/>
        <v>4</v>
      </c>
      <c r="BG36" s="955">
        <v>7.9</v>
      </c>
    </row>
    <row r="37" spans="1:60" ht="11.25" customHeight="1" x14ac:dyDescent="0.2">
      <c r="A37" s="944" t="s">
        <v>201</v>
      </c>
      <c r="B37" s="948" t="s">
        <v>202</v>
      </c>
      <c r="C37" s="1013" t="s">
        <v>4216</v>
      </c>
      <c r="D37" s="1013" t="s">
        <v>4351</v>
      </c>
      <c r="E37" s="792">
        <v>48</v>
      </c>
      <c r="F37" s="1227">
        <v>38</v>
      </c>
      <c r="G37" s="1227" t="s">
        <v>106</v>
      </c>
      <c r="H37" s="1227" t="s">
        <v>106</v>
      </c>
      <c r="I37" s="947">
        <v>40.03</v>
      </c>
      <c r="J37" s="703">
        <f t="shared" si="0"/>
        <v>2.0984261803647266</v>
      </c>
      <c r="K37" s="950">
        <v>0.21</v>
      </c>
      <c r="L37" s="960">
        <v>4</v>
      </c>
      <c r="M37" s="694">
        <f t="shared" si="1"/>
        <v>0.84</v>
      </c>
      <c r="N37" s="943" t="s">
        <v>203</v>
      </c>
      <c r="O37" s="795">
        <v>0.18</v>
      </c>
      <c r="P37" s="934">
        <v>43707</v>
      </c>
      <c r="Q37" s="934">
        <v>43733</v>
      </c>
      <c r="R37" s="694">
        <f t="shared" si="2"/>
        <v>16.666666666666664</v>
      </c>
      <c r="S37" s="759">
        <f>IF(INDEX(Historical!$D$7:$D$1439,MATCH(B37,Historical!$B$7:$B$1450,0))=0,"n/a",(INDEX(Historical!$C$7:$C$1439,MATCH(B37,Historical!$B$7:$B$1450,0))/INDEX(Historical!$D$7:$D$1439,MATCH(B37,Historical!$B$7:$B$1450,0))-1)*100)</f>
        <v>13.55932203389829</v>
      </c>
      <c r="T37" s="759">
        <f>IF(INDEX(Historical!$F$7:$F$1432,MATCH(B37,Historical!$B$7:$B$1450,0))=0,"n/a",((INDEX(Historical!$C$7:$C$1439,MATCH(B37,Historical!$B$7:$B$1450,0))/INDEX(Historical!$F$7:$F$1432,MATCH(B37,Historical!$B$7:$B$1450,0)))^(1/3)-1)*100)</f>
        <v>12.544855591643977</v>
      </c>
      <c r="U37" s="759">
        <f>IF(INDEX(Historical!$H$7:$H$1432,MATCH(B37,Historical!$B$7:$B$1450,0))=0,"n/a",((INDEX(Historical!$C$7:$C$1439,MATCH(B37,Historical!$B$7:$B$1450,0))/INDEX(Historical!$H$7:$H$1432,MATCH(B37,Historical!$B$7:$B$1450,0)))^(1/5)-1)*100)</f>
        <v>17.433149768122114</v>
      </c>
      <c r="V37" s="759">
        <f>IF(INDEX(Historical!$O$7:$O$1432,MATCH(B37,Historical!$B$7:$B$1450,0))=0,"n/a",((INDEX(Historical!$C$7:$C$1439,MATCH(B37,Historical!$B$7:$B$1450,0))/INDEX(Historical!$O$7:$O$1432,MATCH(B37,Historical!$B$7:$B$1450,0)))^(1/10)-1)*100)</f>
        <v>15.042705296779889</v>
      </c>
      <c r="W37" s="760">
        <f t="shared" si="3"/>
        <v>1.1589105432952898</v>
      </c>
      <c r="X37" s="761" t="str">
        <f t="shared" si="4"/>
        <v>n/a</v>
      </c>
      <c r="Y37" s="1025" t="s">
        <v>4418</v>
      </c>
      <c r="Z37" s="703">
        <f t="shared" si="5"/>
        <v>49.122807017543856</v>
      </c>
      <c r="AA37" s="959">
        <f t="shared" si="6"/>
        <v>23.4093567251462</v>
      </c>
      <c r="AB37" s="960">
        <v>2</v>
      </c>
      <c r="AC37" s="938">
        <v>1.71</v>
      </c>
      <c r="AD37" s="938" t="s">
        <v>137</v>
      </c>
      <c r="AE37" s="938">
        <v>4.0199999999999996</v>
      </c>
      <c r="AF37" s="938">
        <v>4.91</v>
      </c>
      <c r="AG37" s="938">
        <v>22.68</v>
      </c>
      <c r="AH37" s="938" t="s">
        <v>137</v>
      </c>
      <c r="AI37" s="938" t="s">
        <v>137</v>
      </c>
      <c r="AJ37" s="938" t="s">
        <v>137</v>
      </c>
      <c r="AK37" s="938" t="s">
        <v>137</v>
      </c>
      <c r="AL37" s="955">
        <v>1090</v>
      </c>
      <c r="AM37" s="945" t="s">
        <v>137</v>
      </c>
      <c r="AN37" s="938" t="s">
        <v>137</v>
      </c>
      <c r="AO37" s="802">
        <f t="shared" si="7"/>
        <v>-3.8777807766593604</v>
      </c>
      <c r="AP37" s="803">
        <f t="shared" si="8"/>
        <v>19.531575948486839</v>
      </c>
      <c r="AQ37" s="961">
        <f t="shared" si="9"/>
        <v>126.01862412982973</v>
      </c>
      <c r="AR37" s="703">
        <f>INDEX(Historical!$C$7:$C$1439,MATCH(B37,Historical!$B$7:$B$1450,0))*IF(AH37="n/a",1.03,IF(AH37&lt;0,1.01,IF(AH37&gt;10,1.1,(1+AH37/100))))</f>
        <v>0.69010000000000005</v>
      </c>
      <c r="AS37" s="959">
        <f t="shared" si="10"/>
        <v>0.71080300000000007</v>
      </c>
      <c r="AT37" s="959">
        <f t="shared" si="15"/>
        <v>0.73212709000000009</v>
      </c>
      <c r="AU37" s="959">
        <f t="shared" si="15"/>
        <v>0.75409090270000012</v>
      </c>
      <c r="AV37" s="959">
        <f t="shared" si="15"/>
        <v>0.77671362978100011</v>
      </c>
      <c r="AW37" s="703">
        <f t="shared" si="12"/>
        <v>3.6638346224810006</v>
      </c>
      <c r="AX37" s="810">
        <f t="shared" si="13"/>
        <v>9.1527220146914825</v>
      </c>
      <c r="AY37" s="1017">
        <v>0.12</v>
      </c>
      <c r="AZ37" s="945">
        <v>68.052057094878251</v>
      </c>
      <c r="BA37" s="945">
        <v>0</v>
      </c>
      <c r="BB37" s="945">
        <v>8.1307401404645994</v>
      </c>
      <c r="BC37" s="945">
        <v>31.634330812232815</v>
      </c>
      <c r="BD37" s="984" t="s">
        <v>4290</v>
      </c>
      <c r="BE37" s="666">
        <v>1972</v>
      </c>
      <c r="BF37" s="971">
        <f t="shared" si="14"/>
        <v>5</v>
      </c>
      <c r="BG37" s="955">
        <v>12.45</v>
      </c>
    </row>
    <row r="38" spans="1:60" ht="11.25" customHeight="1" x14ac:dyDescent="0.2">
      <c r="A38" s="936" t="s">
        <v>183</v>
      </c>
      <c r="B38" s="948" t="s">
        <v>184</v>
      </c>
      <c r="C38" s="1013" t="s">
        <v>112</v>
      </c>
      <c r="D38" s="1013" t="s">
        <v>4348</v>
      </c>
      <c r="E38" s="792">
        <v>36</v>
      </c>
      <c r="F38" s="1227">
        <v>75</v>
      </c>
      <c r="G38" s="1227" t="s">
        <v>106</v>
      </c>
      <c r="H38" s="1227" t="s">
        <v>106</v>
      </c>
      <c r="I38" s="938">
        <v>260.44</v>
      </c>
      <c r="J38" s="703">
        <f t="shared" si="0"/>
        <v>0.78712947319920135</v>
      </c>
      <c r="K38" s="950">
        <v>2.0499999999999998</v>
      </c>
      <c r="L38" s="960">
        <v>1</v>
      </c>
      <c r="M38" s="694">
        <f t="shared" si="1"/>
        <v>2.0499999999999998</v>
      </c>
      <c r="N38" s="943" t="s">
        <v>172</v>
      </c>
      <c r="O38" s="795">
        <v>1.62</v>
      </c>
      <c r="P38" s="934">
        <v>43412</v>
      </c>
      <c r="Q38" s="934">
        <v>43441</v>
      </c>
      <c r="R38" s="694">
        <f t="shared" si="2"/>
        <v>26.543209876543187</v>
      </c>
      <c r="S38" s="759">
        <f>IF(INDEX(Historical!$D$7:$D$1439,MATCH(B38,Historical!$B$7:$B$1450,0))=0,"n/a",(INDEX(Historical!$C$7:$C$1439,MATCH(B38,Historical!$B$7:$B$1450,0))/INDEX(Historical!$D$7:$D$1439,MATCH(B38,Historical!$B$7:$B$1450,0))-1)*100)</f>
        <v>26.543209876543195</v>
      </c>
      <c r="T38" s="759">
        <f>IF(INDEX(Historical!$F$7:$F$1432,MATCH(B38,Historical!$B$7:$B$1450,0))=0,"n/a",((INDEX(Historical!$C$7:$C$1439,MATCH(B38,Historical!$B$7:$B$1450,0))/INDEX(Historical!$F$7:$F$1432,MATCH(B38,Historical!$B$7:$B$1450,0)))^(1/3)-1)*100)</f>
        <v>24.984124968079225</v>
      </c>
      <c r="U38" s="759">
        <f>IF(INDEX(Historical!$H$7:$H$1432,MATCH(B38,Historical!$B$7:$B$1450,0))=0,"n/a",((INDEX(Historical!$C$7:$C$1439,MATCH(B38,Historical!$B$7:$B$1450,0))/INDEX(Historical!$H$7:$H$1432,MATCH(B38,Historical!$B$7:$B$1450,0)))^(1/5)-1)*100)</f>
        <v>21.633338523518276</v>
      </c>
      <c r="V38" s="759">
        <f>IF(INDEX(Historical!$O$7:$O$1432,MATCH(B38,Historical!$B$7:$B$1450,0))=0,"n/a",((INDEX(Historical!$C$7:$C$1439,MATCH(B38,Historical!$B$7:$B$1450,0))/INDEX(Historical!$O$7:$O$1432,MATCH(B38,Historical!$B$7:$B$1450,0)))^(1/10)-1)*100)</f>
        <v>16.118014956783554</v>
      </c>
      <c r="W38" s="760">
        <f t="shared" si="3"/>
        <v>1.3421837975409932</v>
      </c>
      <c r="X38" s="761">
        <f t="shared" si="4"/>
        <v>1.2577522397394347</v>
      </c>
      <c r="Y38" s="949"/>
      <c r="Z38" s="703">
        <f t="shared" si="5"/>
        <v>26.797385620915033</v>
      </c>
      <c r="AA38" s="959">
        <f t="shared" si="6"/>
        <v>34.044444444444444</v>
      </c>
      <c r="AB38" s="960">
        <v>5</v>
      </c>
      <c r="AC38" s="938">
        <v>7.65</v>
      </c>
      <c r="AD38" s="938">
        <v>3.01</v>
      </c>
      <c r="AE38" s="938">
        <v>4.04</v>
      </c>
      <c r="AF38" s="938">
        <v>8.69</v>
      </c>
      <c r="AG38" s="938">
        <v>26.900000000000002</v>
      </c>
      <c r="AH38" s="938">
        <v>33.5</v>
      </c>
      <c r="AI38" s="938">
        <v>11.86</v>
      </c>
      <c r="AJ38" s="938">
        <v>17.2</v>
      </c>
      <c r="AK38" s="938">
        <v>11.4</v>
      </c>
      <c r="AL38" s="951">
        <v>27390</v>
      </c>
      <c r="AM38" s="945">
        <v>1.4000000000000001</v>
      </c>
      <c r="AN38" s="938">
        <v>0.87</v>
      </c>
      <c r="AO38" s="802">
        <f t="shared" si="7"/>
        <v>-11.623976447726967</v>
      </c>
      <c r="AP38" s="803">
        <f t="shared" si="8"/>
        <v>22.420467996717477</v>
      </c>
      <c r="AQ38" s="961">
        <f t="shared" si="9"/>
        <v>262.61165160063899</v>
      </c>
      <c r="AR38" s="703">
        <f>INDEX(Historical!$C$7:$C$1439,MATCH(B38,Historical!$B$7:$B$1450,0))*IF(AH38="n/a",1.03,IF(AH38&lt;0,1.01,IF(AH38&gt;10,1.1,(1+AH38/100))))</f>
        <v>2.2549999999999999</v>
      </c>
      <c r="AS38" s="959">
        <f t="shared" si="10"/>
        <v>2.4805000000000001</v>
      </c>
      <c r="AT38" s="959">
        <f t="shared" si="15"/>
        <v>2.7285500000000003</v>
      </c>
      <c r="AU38" s="959">
        <f t="shared" si="15"/>
        <v>3.0014050000000005</v>
      </c>
      <c r="AV38" s="959">
        <f t="shared" si="15"/>
        <v>3.3015455000000009</v>
      </c>
      <c r="AW38" s="703">
        <f t="shared" si="12"/>
        <v>13.767000500000002</v>
      </c>
      <c r="AX38" s="810">
        <f t="shared" si="13"/>
        <v>5.2860545615112891</v>
      </c>
      <c r="AY38" s="1017">
        <v>0.98</v>
      </c>
      <c r="AZ38" s="945">
        <v>66.97</v>
      </c>
      <c r="BA38" s="945">
        <v>-1.28</v>
      </c>
      <c r="BB38" s="945">
        <v>9.36</v>
      </c>
      <c r="BC38" s="945">
        <v>27.97</v>
      </c>
      <c r="BE38" s="666">
        <v>1984</v>
      </c>
      <c r="BF38" s="971">
        <f t="shared" si="14"/>
        <v>3</v>
      </c>
      <c r="BG38" s="955">
        <v>11.600000000000001</v>
      </c>
    </row>
    <row r="39" spans="1:60" ht="11.25" customHeight="1" x14ac:dyDescent="0.2">
      <c r="A39" s="936" t="s">
        <v>199</v>
      </c>
      <c r="B39" s="948" t="s">
        <v>200</v>
      </c>
      <c r="C39" s="1013" t="s">
        <v>108</v>
      </c>
      <c r="D39" s="1013" t="s">
        <v>4365</v>
      </c>
      <c r="E39" s="792">
        <v>39</v>
      </c>
      <c r="F39" s="1227">
        <v>67</v>
      </c>
      <c r="G39" s="1227" t="s">
        <v>37</v>
      </c>
      <c r="H39" s="1227" t="s">
        <v>106</v>
      </c>
      <c r="I39" s="938">
        <v>42.29</v>
      </c>
      <c r="J39" s="703">
        <f t="shared" ref="J39:J70" si="16">(M39/I39)*100</f>
        <v>3.5942303144951526</v>
      </c>
      <c r="K39" s="950">
        <v>0.38</v>
      </c>
      <c r="L39" s="960">
        <v>4</v>
      </c>
      <c r="M39" s="694">
        <f t="shared" ref="M39:M70" si="17">K39*L39</f>
        <v>1.52</v>
      </c>
      <c r="N39" s="943" t="s">
        <v>146</v>
      </c>
      <c r="O39" s="795">
        <v>0.36</v>
      </c>
      <c r="P39" s="934">
        <v>43721</v>
      </c>
      <c r="Q39" s="934">
        <v>43739</v>
      </c>
      <c r="R39" s="694">
        <f t="shared" ref="R39:R70" si="18">(K39-O39)/O39*100</f>
        <v>5.5555555555555607</v>
      </c>
      <c r="S39" s="759">
        <f>IF(INDEX(Historical!$D$7:$D$1439,MATCH(B39,Historical!$B$7:$B$1450,0))=0,"n/a",(INDEX(Historical!$C$7:$C$1439,MATCH(B39,Historical!$B$7:$B$1450,0))/INDEX(Historical!$D$7:$D$1439,MATCH(B39,Historical!$B$7:$B$1450,0))-1)*100)</f>
        <v>4.6511627906976827</v>
      </c>
      <c r="T39" s="759">
        <f>IF(INDEX(Historical!$F$7:$F$1432,MATCH(B39,Historical!$B$7:$B$1450,0))=0,"n/a",((INDEX(Historical!$C$7:$C$1439,MATCH(B39,Historical!$B$7:$B$1450,0))/INDEX(Historical!$F$7:$F$1432,MATCH(B39,Historical!$B$7:$B$1450,0)))^(1/3)-1)*100)</f>
        <v>3.7168852934925001</v>
      </c>
      <c r="U39" s="759">
        <f>IF(INDEX(Historical!$H$7:$H$1432,MATCH(B39,Historical!$B$7:$B$1450,0))=0,"n/a",((INDEX(Historical!$C$7:$C$1439,MATCH(B39,Historical!$B$7:$B$1450,0))/INDEX(Historical!$H$7:$H$1432,MATCH(B39,Historical!$B$7:$B$1450,0)))^(1/5)-1)*100)</f>
        <v>3.2588266169875757</v>
      </c>
      <c r="V39" s="759">
        <f>IF(INDEX(Historical!$O$7:$O$1432,MATCH(B39,Historical!$B$7:$B$1450,0))=0,"n/a",((INDEX(Historical!$C$7:$C$1439,MATCH(B39,Historical!$B$7:$B$1450,0))/INDEX(Historical!$O$7:$O$1432,MATCH(B39,Historical!$B$7:$B$1450,0)))^(1/10)-1)*100)</f>
        <v>2.5007035750496343</v>
      </c>
      <c r="W39" s="760">
        <f t="shared" ref="W39:W70" si="19">IF(OR(U39&lt;=0,U39="n/a",V39&lt;=0,V39="n/a"),"n/a",U39/V39)</f>
        <v>1.3031638973535256</v>
      </c>
      <c r="X39" s="761">
        <f t="shared" ref="X39:X70" si="20">IF(OR(AJ39&lt;=0,AJ39="n/a",U39&lt;=0,U39="n/a"),"n/a",U39/AJ39)</f>
        <v>0.65176532339751514</v>
      </c>
      <c r="Y39" s="712"/>
      <c r="Z39" s="703">
        <f t="shared" ref="Z39:Z70" si="21">IF(OR(AC39&lt;0.01,AC39="n/a"),"n/a",M39/AC39*100)</f>
        <v>41.416893732970031</v>
      </c>
      <c r="AA39" s="959">
        <f t="shared" ref="AA39:AA70" si="22">IF(OR(AC39&lt;0.01,AC39="n/a"),"n/a",I39/AC39)</f>
        <v>11.52316076294278</v>
      </c>
      <c r="AB39" s="960">
        <v>12</v>
      </c>
      <c r="AC39" s="938">
        <v>3.67</v>
      </c>
      <c r="AD39" s="938">
        <v>2.3199999999999998</v>
      </c>
      <c r="AE39" s="938">
        <v>4.12</v>
      </c>
      <c r="AF39" s="938">
        <v>1.31</v>
      </c>
      <c r="AG39" s="938">
        <v>10.6</v>
      </c>
      <c r="AH39" s="938">
        <v>21.4</v>
      </c>
      <c r="AI39" s="938">
        <v>-6</v>
      </c>
      <c r="AJ39" s="938">
        <v>5</v>
      </c>
      <c r="AK39" s="938">
        <v>5</v>
      </c>
      <c r="AL39" s="955">
        <v>748.31</v>
      </c>
      <c r="AM39" s="945">
        <v>1.2</v>
      </c>
      <c r="AN39" s="938">
        <v>0.1</v>
      </c>
      <c r="AO39" s="802">
        <f t="shared" ref="AO39:AO70" si="23">IF(U39="n/a","n/a",IF(AA39&lt;0,"n/a",IF(AA39="n/a","n/a",J39+U39-AA39)))</f>
        <v>-4.670103831460052</v>
      </c>
      <c r="AP39" s="803">
        <f t="shared" ref="AP39:AP70" si="24">IF(U39="n/a","n/a",J39+U39)</f>
        <v>6.8530569314827279</v>
      </c>
      <c r="AQ39" s="961">
        <f t="shared" ref="AQ39:AQ70" si="25">IF(OR(AC39&lt;0.01,AF39="n/a"),"n/a",(I39/SQRT(22.5*AC39*(I39/AF39))-1)*100)</f>
        <v>-18.091268680167794</v>
      </c>
      <c r="AR39" s="703">
        <f>INDEX(Historical!$C$7:$C$1439,MATCH(B39,Historical!$B$7:$B$1450,0))*IF(AH39="n/a",1.03,IF(AH39&lt;0,1.01,IF(AH39&gt;10,1.1,(1+AH39/100))))</f>
        <v>1.4850000000000003</v>
      </c>
      <c r="AS39" s="959">
        <f t="shared" ref="AS39:AS70" si="26">IF($AI39="n/a",1.03*AR39,IF($AI39&lt;0,1.01*AR39,IF($AI39&gt;10,1.1*AR39,(1+$AI39/100)*AR39)))</f>
        <v>1.4998500000000003</v>
      </c>
      <c r="AT39" s="959">
        <f t="shared" si="15"/>
        <v>1.5748425000000004</v>
      </c>
      <c r="AU39" s="959">
        <f t="shared" si="15"/>
        <v>1.6535846250000004</v>
      </c>
      <c r="AV39" s="959">
        <f t="shared" si="15"/>
        <v>1.7362638562500003</v>
      </c>
      <c r="AW39" s="703">
        <f t="shared" ref="AW39:AW70" si="27">SUM(AR39:AV39)</f>
        <v>7.9495409812500011</v>
      </c>
      <c r="AX39" s="810">
        <f t="shared" ref="AX39:AX70" si="28">AW39/I39*100</f>
        <v>18.797684987585718</v>
      </c>
      <c r="AY39" s="1017">
        <v>0.66</v>
      </c>
      <c r="AZ39" s="945">
        <v>18.459999999999997</v>
      </c>
      <c r="BA39" s="945">
        <v>-17.399999999999999</v>
      </c>
      <c r="BB39" s="945">
        <v>2.9000000000000004</v>
      </c>
      <c r="BC39" s="945">
        <v>0.5</v>
      </c>
      <c r="BE39" s="666">
        <v>1981</v>
      </c>
      <c r="BF39" s="971">
        <f t="shared" ref="BF39:BF70" si="29">IF(BE39&gt;2008,0,IF(BE39&gt;2001,1,IF(BE39&gt;1990,2,IF(BE39&gt;1980,3,IF(BE39&gt;1973,4,IF(BE39&gt;1970,5,IF(BE39&gt;1960,6,IF(BE39&gt;1958,7,IF(BE39&gt;1953,8,9)))))))))</f>
        <v>3</v>
      </c>
      <c r="BG39" s="955">
        <v>1.4000000000000001</v>
      </c>
    </row>
    <row r="40" spans="1:60" ht="11.25" customHeight="1" x14ac:dyDescent="0.2">
      <c r="A40" s="944" t="s">
        <v>204</v>
      </c>
      <c r="B40" s="948" t="s">
        <v>205</v>
      </c>
      <c r="C40" s="1013" t="s">
        <v>131</v>
      </c>
      <c r="D40" s="1013" t="s">
        <v>4367</v>
      </c>
      <c r="E40" s="792">
        <v>50</v>
      </c>
      <c r="F40" s="1227">
        <v>28</v>
      </c>
      <c r="G40" s="1227" t="s">
        <v>37</v>
      </c>
      <c r="H40" s="1227" t="s">
        <v>37</v>
      </c>
      <c r="I40" s="938">
        <v>69.900000000000006</v>
      </c>
      <c r="J40" s="703">
        <f t="shared" si="16"/>
        <v>1.8741058655221743</v>
      </c>
      <c r="K40" s="950">
        <v>0.32750000000000001</v>
      </c>
      <c r="L40" s="960">
        <v>4</v>
      </c>
      <c r="M40" s="694">
        <f t="shared" si="17"/>
        <v>1.31</v>
      </c>
      <c r="N40" s="943" t="s">
        <v>149</v>
      </c>
      <c r="O40" s="795">
        <v>0.3125</v>
      </c>
      <c r="P40" s="934">
        <v>43616</v>
      </c>
      <c r="Q40" s="934">
        <v>43633</v>
      </c>
      <c r="R40" s="694">
        <f t="shared" si="18"/>
        <v>4.8000000000000043</v>
      </c>
      <c r="S40" s="759">
        <f>IF(INDEX(Historical!$D$7:$D$1439,MATCH(B40,Historical!$B$7:$B$1450,0))=0,"n/a",(INDEX(Historical!$C$7:$C$1439,MATCH(B40,Historical!$B$7:$B$1450,0))/INDEX(Historical!$D$7:$D$1439,MATCH(B40,Historical!$B$7:$B$1450,0))-1)*100)</f>
        <v>5.1063829787234338</v>
      </c>
      <c r="T40" s="759">
        <f>IF(INDEX(Historical!$F$7:$F$1432,MATCH(B40,Historical!$B$7:$B$1450,0))=0,"n/a",((INDEX(Historical!$C$7:$C$1439,MATCH(B40,Historical!$B$7:$B$1450,0))/INDEX(Historical!$F$7:$F$1432,MATCH(B40,Historical!$B$7:$B$1450,0)))^(1/3)-1)*100)</f>
        <v>5.5583402217193489</v>
      </c>
      <c r="U40" s="759">
        <f>IF(INDEX(Historical!$H$7:$H$1432,MATCH(B40,Historical!$B$7:$B$1450,0))=0,"n/a",((INDEX(Historical!$C$7:$C$1439,MATCH(B40,Historical!$B$7:$B$1450,0))/INDEX(Historical!$H$7:$H$1432,MATCH(B40,Historical!$B$7:$B$1450,0)))^(1/5)-1)*100)</f>
        <v>4.7341171934376369</v>
      </c>
      <c r="V40" s="759">
        <f>IF(INDEX(Historical!$O$7:$O$1432,MATCH(B40,Historical!$B$7:$B$1450,0))=0,"n/a",((INDEX(Historical!$C$7:$C$1439,MATCH(B40,Historical!$B$7:$B$1450,0))/INDEX(Historical!$O$7:$O$1432,MATCH(B40,Historical!$B$7:$B$1450,0)))^(1/10)-1)*100)</f>
        <v>3.4471257805276379</v>
      </c>
      <c r="W40" s="760">
        <f t="shared" si="19"/>
        <v>1.3733520314750465</v>
      </c>
      <c r="X40" s="761" t="str">
        <f t="shared" si="20"/>
        <v>n/a</v>
      </c>
      <c r="Y40" s="725" t="s">
        <v>452</v>
      </c>
      <c r="Z40" s="703" t="str">
        <f t="shared" si="21"/>
        <v>n/a</v>
      </c>
      <c r="AA40" s="959" t="str">
        <f t="shared" si="22"/>
        <v>n/a</v>
      </c>
      <c r="AB40" s="960">
        <v>12</v>
      </c>
      <c r="AC40" s="938">
        <v>-0.72</v>
      </c>
      <c r="AD40" s="938" t="s">
        <v>137</v>
      </c>
      <c r="AE40" s="938">
        <v>7.23</v>
      </c>
      <c r="AF40" s="938">
        <v>2.87</v>
      </c>
      <c r="AG40" s="938">
        <v>6.9</v>
      </c>
      <c r="AH40" s="938">
        <v>-41.199999999999996</v>
      </c>
      <c r="AI40" s="938">
        <v>5.46</v>
      </c>
      <c r="AJ40" s="938">
        <v>-4.3</v>
      </c>
      <c r="AK40" s="938">
        <v>6</v>
      </c>
      <c r="AL40" s="955">
        <v>854.07</v>
      </c>
      <c r="AM40" s="945">
        <v>1.3</v>
      </c>
      <c r="AN40" s="938">
        <v>1.1200000000000001</v>
      </c>
      <c r="AO40" s="802" t="str">
        <f t="shared" si="23"/>
        <v>n/a</v>
      </c>
      <c r="AP40" s="803">
        <f t="shared" si="24"/>
        <v>6.608223058959811</v>
      </c>
      <c r="AQ40" s="961" t="str">
        <f t="shared" si="25"/>
        <v>n/a</v>
      </c>
      <c r="AR40" s="703">
        <f>INDEX(Historical!$C$7:$C$1439,MATCH(B40,Historical!$B$7:$B$1450,0))*IF(AH40="n/a",1.03,IF(AH40&lt;0,1.01,IF(AH40&gt;10,1.1,(1+AH40/100))))</f>
        <v>1.2473500000000002</v>
      </c>
      <c r="AS40" s="959">
        <f t="shared" si="26"/>
        <v>1.3154553100000002</v>
      </c>
      <c r="AT40" s="959">
        <f t="shared" si="15"/>
        <v>1.3943826286000003</v>
      </c>
      <c r="AU40" s="959">
        <f t="shared" si="15"/>
        <v>1.4780455863160005</v>
      </c>
      <c r="AV40" s="959">
        <f t="shared" si="15"/>
        <v>1.5667283214949606</v>
      </c>
      <c r="AW40" s="703">
        <f t="shared" si="27"/>
        <v>7.0019618464109614</v>
      </c>
      <c r="AX40" s="810">
        <f t="shared" si="28"/>
        <v>10.017112798871189</v>
      </c>
      <c r="AY40" s="1017">
        <v>-7.0000000000000007E-2</v>
      </c>
      <c r="AZ40" s="945">
        <v>12.65</v>
      </c>
      <c r="BA40" s="945">
        <v>-0.85000000000000009</v>
      </c>
      <c r="BB40" s="945">
        <v>0.61</v>
      </c>
      <c r="BC40" s="945">
        <v>1.9</v>
      </c>
      <c r="BE40" s="666">
        <v>1970</v>
      </c>
      <c r="BF40" s="971">
        <f t="shared" si="29"/>
        <v>6</v>
      </c>
      <c r="BG40" s="955">
        <v>2.1</v>
      </c>
      <c r="BH40" s="936"/>
    </row>
    <row r="41" spans="1:60" ht="11.25" customHeight="1" x14ac:dyDescent="0.2">
      <c r="A41" s="944" t="s">
        <v>177</v>
      </c>
      <c r="B41" s="948" t="s">
        <v>178</v>
      </c>
      <c r="C41" s="1013" t="s">
        <v>179</v>
      </c>
      <c r="D41" s="1013" t="s">
        <v>4363</v>
      </c>
      <c r="E41" s="792">
        <v>32</v>
      </c>
      <c r="F41" s="1227">
        <v>89</v>
      </c>
      <c r="G41" s="1227" t="s">
        <v>115</v>
      </c>
      <c r="H41" s="1227" t="s">
        <v>115</v>
      </c>
      <c r="I41" s="938">
        <v>123.11</v>
      </c>
      <c r="J41" s="703">
        <f t="shared" si="16"/>
        <v>3.8664608886361784</v>
      </c>
      <c r="K41" s="957">
        <v>1.19</v>
      </c>
      <c r="L41" s="960">
        <v>4</v>
      </c>
      <c r="M41" s="694">
        <f t="shared" si="17"/>
        <v>4.76</v>
      </c>
      <c r="N41" s="943" t="s">
        <v>111</v>
      </c>
      <c r="O41" s="796">
        <v>1.1200000000000001</v>
      </c>
      <c r="P41" s="934">
        <v>43510</v>
      </c>
      <c r="Q41" s="934">
        <v>43535</v>
      </c>
      <c r="R41" s="694">
        <f t="shared" si="18"/>
        <v>6.2499999999999858</v>
      </c>
      <c r="S41" s="759">
        <f>IF(INDEX(Historical!$D$7:$D$1439,MATCH(B41,Historical!$B$7:$B$1450,0))=0,"n/a",(INDEX(Historical!$C$7:$C$1439,MATCH(B41,Historical!$B$7:$B$1450,0))/INDEX(Historical!$D$7:$D$1439,MATCH(B41,Historical!$B$7:$B$1450,0))-1)*100)</f>
        <v>3.7037037037036979</v>
      </c>
      <c r="T41" s="759">
        <f>IF(INDEX(Historical!$F$7:$F$1432,MATCH(B41,Historical!$B$7:$B$1450,0))=0,"n/a",((INDEX(Historical!$C$7:$C$1439,MATCH(B41,Historical!$B$7:$B$1450,0))/INDEX(Historical!$F$7:$F$1432,MATCH(B41,Historical!$B$7:$B$1450,0)))^(1/3)-1)*100)</f>
        <v>1.5339810983894031</v>
      </c>
      <c r="U41" s="759">
        <f>IF(INDEX(Historical!$H$7:$H$1432,MATCH(B41,Historical!$B$7:$B$1450,0))=0,"n/a",((INDEX(Historical!$C$7:$C$1439,MATCH(B41,Historical!$B$7:$B$1450,0))/INDEX(Historical!$H$7:$H$1432,MATCH(B41,Historical!$B$7:$B$1450,0)))^(1/5)-1)*100)</f>
        <v>2.8117334006426242</v>
      </c>
      <c r="V41" s="759">
        <f>IF(INDEX(Historical!$O$7:$O$1432,MATCH(B41,Historical!$B$7:$B$1450,0))=0,"n/a",((INDEX(Historical!$C$7:$C$1439,MATCH(B41,Historical!$B$7:$B$1450,0))/INDEX(Historical!$O$7:$O$1432,MATCH(B41,Historical!$B$7:$B$1450,0)))^(1/10)-1)*100)</f>
        <v>5.8804428967479172</v>
      </c>
      <c r="W41" s="760">
        <f t="shared" si="19"/>
        <v>0.47814993700518843</v>
      </c>
      <c r="X41" s="761" t="str">
        <f t="shared" si="20"/>
        <v>n/a</v>
      </c>
      <c r="Y41" s="717"/>
      <c r="Z41" s="703">
        <f t="shared" si="21"/>
        <v>65.927977839335185</v>
      </c>
      <c r="AA41" s="959">
        <f t="shared" si="22"/>
        <v>17.051246537396121</v>
      </c>
      <c r="AB41" s="960">
        <v>12</v>
      </c>
      <c r="AC41" s="938">
        <v>7.22</v>
      </c>
      <c r="AD41" s="938">
        <v>1.23</v>
      </c>
      <c r="AE41" s="938">
        <v>1.53</v>
      </c>
      <c r="AF41" s="938">
        <v>1.51</v>
      </c>
      <c r="AG41" s="938">
        <v>9</v>
      </c>
      <c r="AH41" s="940">
        <v>104.5</v>
      </c>
      <c r="AI41" s="940">
        <v>14.69</v>
      </c>
      <c r="AJ41" s="938">
        <v>-7.0000000000000009</v>
      </c>
      <c r="AK41" s="938">
        <v>14.000000000000002</v>
      </c>
      <c r="AL41" s="951">
        <v>240490</v>
      </c>
      <c r="AM41" s="945">
        <v>0.05</v>
      </c>
      <c r="AN41" s="938">
        <v>0.21</v>
      </c>
      <c r="AO41" s="802">
        <f t="shared" si="23"/>
        <v>-10.373052248117318</v>
      </c>
      <c r="AP41" s="803">
        <f t="shared" si="24"/>
        <v>6.6781942892788031</v>
      </c>
      <c r="AQ41" s="961">
        <f t="shared" si="25"/>
        <v>6.9732724073700458</v>
      </c>
      <c r="AR41" s="703">
        <f>INDEX(Historical!$C$7:$C$1439,MATCH(B41,Historical!$B$7:$B$1450,0))*IF(AH41="n/a",1.03,IF(AH41&lt;0,1.01,IF(AH41&gt;10,1.1,(1+AH41/100))))</f>
        <v>4.9280000000000008</v>
      </c>
      <c r="AS41" s="959">
        <f t="shared" si="26"/>
        <v>5.4208000000000016</v>
      </c>
      <c r="AT41" s="959">
        <f t="shared" si="15"/>
        <v>5.962880000000002</v>
      </c>
      <c r="AU41" s="959">
        <f t="shared" si="15"/>
        <v>6.5591680000000023</v>
      </c>
      <c r="AV41" s="959">
        <f t="shared" si="15"/>
        <v>7.2150848000000032</v>
      </c>
      <c r="AW41" s="703">
        <f t="shared" si="27"/>
        <v>30.085932800000009</v>
      </c>
      <c r="AX41" s="810">
        <f t="shared" si="28"/>
        <v>24.438252619608487</v>
      </c>
      <c r="AY41" s="1017">
        <v>1</v>
      </c>
      <c r="AZ41" s="945">
        <v>22.84</v>
      </c>
      <c r="BA41" s="945">
        <v>-4.2299999999999995</v>
      </c>
      <c r="BB41" s="945">
        <v>0.63</v>
      </c>
      <c r="BC41" s="945">
        <v>3.66</v>
      </c>
      <c r="BE41" s="666">
        <v>1988</v>
      </c>
      <c r="BF41" s="971">
        <f t="shared" si="29"/>
        <v>3</v>
      </c>
      <c r="BG41" s="955">
        <v>5.4</v>
      </c>
    </row>
    <row r="42" spans="1:60" ht="11.25" customHeight="1" x14ac:dyDescent="0.2">
      <c r="A42" s="936" t="s">
        <v>167</v>
      </c>
      <c r="B42" s="948" t="s">
        <v>168</v>
      </c>
      <c r="C42" s="1013" t="s">
        <v>131</v>
      </c>
      <c r="D42" s="1013" t="s">
        <v>4367</v>
      </c>
      <c r="E42" s="792">
        <v>52</v>
      </c>
      <c r="F42" s="1227">
        <v>20</v>
      </c>
      <c r="G42" s="1227" t="s">
        <v>37</v>
      </c>
      <c r="H42" s="1227" t="s">
        <v>37</v>
      </c>
      <c r="I42" s="938">
        <v>53.39</v>
      </c>
      <c r="J42" s="703">
        <f t="shared" si="16"/>
        <v>1.4796778422925643</v>
      </c>
      <c r="K42" s="950">
        <v>0.19750000000000001</v>
      </c>
      <c r="L42" s="960">
        <v>4</v>
      </c>
      <c r="M42" s="694">
        <f t="shared" si="17"/>
        <v>0.79</v>
      </c>
      <c r="N42" s="943" t="s">
        <v>435</v>
      </c>
      <c r="O42" s="795">
        <v>0.1875</v>
      </c>
      <c r="P42" s="934">
        <v>43504</v>
      </c>
      <c r="Q42" s="934">
        <v>43518</v>
      </c>
      <c r="R42" s="694">
        <f t="shared" si="18"/>
        <v>5.3333333333333375</v>
      </c>
      <c r="S42" s="759">
        <f>IF(INDEX(Historical!$D$7:$D$1439,MATCH(B42,Historical!$B$7:$B$1450,0))=0,"n/a",(INDEX(Historical!$C$7:$C$1439,MATCH(B42,Historical!$B$7:$B$1450,0))/INDEX(Historical!$D$7:$D$1439,MATCH(B42,Historical!$B$7:$B$1450,0))-1)*100)</f>
        <v>4.4444444444444509</v>
      </c>
      <c r="T42" s="759">
        <f>IF(INDEX(Historical!$F$7:$F$1432,MATCH(B42,Historical!$B$7:$B$1450,0))=0,"n/a",((INDEX(Historical!$C$7:$C$1439,MATCH(B42,Historical!$B$7:$B$1450,0))/INDEX(Historical!$F$7:$F$1432,MATCH(B42,Historical!$B$7:$B$1450,0)))^(1/3)-1)*100)</f>
        <v>3.9236390803086385</v>
      </c>
      <c r="U42" s="759">
        <f>IF(INDEX(Historical!$H$7:$H$1432,MATCH(B42,Historical!$B$7:$B$1450,0))=0,"n/a",((INDEX(Historical!$C$7:$C$1439,MATCH(B42,Historical!$B$7:$B$1450,0))/INDEX(Historical!$H$7:$H$1432,MATCH(B42,Historical!$B$7:$B$1450,0)))^(1/5)-1)*100)</f>
        <v>3.2779415436246184</v>
      </c>
      <c r="V42" s="759">
        <f>IF(INDEX(Historical!$O$7:$O$1432,MATCH(B42,Historical!$B$7:$B$1450,0))=0,"n/a",((INDEX(Historical!$C$7:$C$1439,MATCH(B42,Historical!$B$7:$B$1450,0))/INDEX(Historical!$O$7:$O$1432,MATCH(B42,Historical!$B$7:$B$1450,0)))^(1/10)-1)*100)</f>
        <v>2.5430421305122186</v>
      </c>
      <c r="W42" s="760">
        <f t="shared" si="19"/>
        <v>1.2889843641577328</v>
      </c>
      <c r="X42" s="761">
        <f t="shared" si="20"/>
        <v>9.5288998361180766E-2</v>
      </c>
      <c r="Y42" s="717"/>
      <c r="Z42" s="703">
        <f t="shared" si="21"/>
        <v>18.11926605504587</v>
      </c>
      <c r="AA42" s="959">
        <f t="shared" si="22"/>
        <v>12.245412844036696</v>
      </c>
      <c r="AB42" s="960">
        <v>12</v>
      </c>
      <c r="AC42" s="938">
        <v>4.3600000000000003</v>
      </c>
      <c r="AD42" s="938">
        <v>1.25</v>
      </c>
      <c r="AE42" s="938">
        <v>3.67</v>
      </c>
      <c r="AF42" s="938">
        <v>3.58</v>
      </c>
      <c r="AG42" s="938">
        <v>8.5</v>
      </c>
      <c r="AH42" s="938">
        <v>18.5</v>
      </c>
      <c r="AI42" s="938">
        <v>14.979999999999999</v>
      </c>
      <c r="AJ42" s="938">
        <v>34.4</v>
      </c>
      <c r="AK42" s="938">
        <v>9.8000000000000007</v>
      </c>
      <c r="AL42" s="951">
        <v>2540</v>
      </c>
      <c r="AM42" s="945">
        <v>1</v>
      </c>
      <c r="AN42" s="938">
        <v>1.32</v>
      </c>
      <c r="AO42" s="802">
        <f t="shared" si="23"/>
        <v>-7.4877934581195138</v>
      </c>
      <c r="AP42" s="803">
        <f t="shared" si="24"/>
        <v>4.7576193859171827</v>
      </c>
      <c r="AQ42" s="961">
        <f t="shared" si="25"/>
        <v>39.584427628190319</v>
      </c>
      <c r="AR42" s="703">
        <f>INDEX(Historical!$C$7:$C$1439,MATCH(B42,Historical!$B$7:$B$1450,0))*IF(AH42="n/a",1.03,IF(AH42&lt;0,1.01,IF(AH42&gt;10,1.1,(1+AH42/100))))</f>
        <v>0.82720000000000005</v>
      </c>
      <c r="AS42" s="959">
        <f t="shared" si="26"/>
        <v>0.90992000000000017</v>
      </c>
      <c r="AT42" s="959">
        <f t="shared" si="15"/>
        <v>0.99909216000000023</v>
      </c>
      <c r="AU42" s="959">
        <f t="shared" si="15"/>
        <v>1.0970031916800003</v>
      </c>
      <c r="AV42" s="959">
        <f t="shared" si="15"/>
        <v>1.2045095044646403</v>
      </c>
      <c r="AW42" s="703">
        <f t="shared" si="27"/>
        <v>5.0377248561446413</v>
      </c>
      <c r="AX42" s="810">
        <f t="shared" si="28"/>
        <v>9.4357086648148361</v>
      </c>
      <c r="AY42" s="1017">
        <v>0.33</v>
      </c>
      <c r="AZ42" s="945">
        <v>33.979999999999997</v>
      </c>
      <c r="BA42" s="945">
        <v>-3.01</v>
      </c>
      <c r="BB42" s="945">
        <v>4.8599999999999994</v>
      </c>
      <c r="BC42" s="945">
        <v>9.1800000000000015</v>
      </c>
      <c r="BE42" s="666">
        <v>1968</v>
      </c>
      <c r="BF42" s="971">
        <f t="shared" si="29"/>
        <v>6</v>
      </c>
      <c r="BG42" s="955">
        <v>2.1</v>
      </c>
      <c r="BH42" s="936"/>
    </row>
    <row r="43" spans="1:60" s="838" customFormat="1" ht="11.25" customHeight="1" x14ac:dyDescent="0.2">
      <c r="A43" s="698" t="s">
        <v>208</v>
      </c>
      <c r="B43" s="846" t="s">
        <v>209</v>
      </c>
      <c r="C43" s="1013" t="s">
        <v>112</v>
      </c>
      <c r="D43" s="1013" t="s">
        <v>213</v>
      </c>
      <c r="E43" s="818">
        <v>33</v>
      </c>
      <c r="F43" s="1227">
        <v>84</v>
      </c>
      <c r="G43" s="1226" t="s">
        <v>37</v>
      </c>
      <c r="H43" s="1226" t="s">
        <v>37</v>
      </c>
      <c r="I43" s="831">
        <v>49.95</v>
      </c>
      <c r="J43" s="820">
        <f t="shared" si="16"/>
        <v>1.6816816816816813</v>
      </c>
      <c r="K43" s="844">
        <v>0.21</v>
      </c>
      <c r="L43" s="822">
        <v>4</v>
      </c>
      <c r="M43" s="823">
        <f t="shared" si="17"/>
        <v>0.84</v>
      </c>
      <c r="N43" s="824" t="s">
        <v>210</v>
      </c>
      <c r="O43" s="845">
        <v>0.19</v>
      </c>
      <c r="P43" s="826">
        <v>43628</v>
      </c>
      <c r="Q43" s="826">
        <v>43644</v>
      </c>
      <c r="R43" s="823">
        <f t="shared" si="18"/>
        <v>10.52631578947368</v>
      </c>
      <c r="S43" s="759">
        <f>IF(INDEX(Historical!$D$7:$D$1439,MATCH(B43,Historical!$B$7:$B$1450,0))=0,"n/a",(INDEX(Historical!$C$7:$C$1439,MATCH(B43,Historical!$B$7:$B$1450,0))/INDEX(Historical!$D$7:$D$1439,MATCH(B43,Historical!$B$7:$B$1450,0))-1)*100)</f>
        <v>5.6338028169014231</v>
      </c>
      <c r="T43" s="759">
        <f>IF(INDEX(Historical!$F$7:$F$1432,MATCH(B43,Historical!$B$7:$B$1450,0))=0,"n/a",((INDEX(Historical!$C$7:$C$1439,MATCH(B43,Historical!$B$7:$B$1450,0))/INDEX(Historical!$F$7:$F$1432,MATCH(B43,Historical!$B$7:$B$1450,0)))^(1/3)-1)*100)</f>
        <v>3.831426397387494</v>
      </c>
      <c r="U43" s="759">
        <f>IF(INDEX(Historical!$H$7:$H$1432,MATCH(B43,Historical!$B$7:$B$1450,0))=0,"n/a",((INDEX(Historical!$C$7:$C$1439,MATCH(B43,Historical!$B$7:$B$1450,0))/INDEX(Historical!$H$7:$H$1432,MATCH(B43,Historical!$B$7:$B$1450,0)))^(1/5)-1)*100)</f>
        <v>8.4471771197698544</v>
      </c>
      <c r="V43" s="759">
        <f>IF(INDEX(Historical!$O$7:$O$1432,MATCH(B43,Historical!$B$7:$B$1450,0))=0,"n/a",((INDEX(Historical!$C$7:$C$1439,MATCH(B43,Historical!$B$7:$B$1450,0))/INDEX(Historical!$O$7:$O$1432,MATCH(B43,Historical!$B$7:$B$1450,0)))^(1/10)-1)*100)</f>
        <v>12.920586405833623</v>
      </c>
      <c r="W43" s="827">
        <f t="shared" si="19"/>
        <v>0.65377660536800164</v>
      </c>
      <c r="X43" s="828" t="str">
        <f t="shared" si="20"/>
        <v>n/a</v>
      </c>
      <c r="Y43" s="839"/>
      <c r="Z43" s="820">
        <f t="shared" si="21"/>
        <v>34.146341463414629</v>
      </c>
      <c r="AA43" s="830">
        <f t="shared" si="22"/>
        <v>20.304878048780488</v>
      </c>
      <c r="AB43" s="822">
        <v>7</v>
      </c>
      <c r="AC43" s="831">
        <v>2.46</v>
      </c>
      <c r="AD43" s="831">
        <v>2.5499999999999998</v>
      </c>
      <c r="AE43" s="831">
        <v>2.25</v>
      </c>
      <c r="AF43" s="831">
        <v>6.84</v>
      </c>
      <c r="AG43" s="831">
        <v>35.5</v>
      </c>
      <c r="AH43" s="831">
        <v>-14.299999999999999</v>
      </c>
      <c r="AI43" s="831">
        <v>9.5399999999999991</v>
      </c>
      <c r="AJ43" s="831">
        <v>-2</v>
      </c>
      <c r="AK43" s="831">
        <v>8</v>
      </c>
      <c r="AL43" s="832">
        <v>6390</v>
      </c>
      <c r="AM43" s="833">
        <v>0.2</v>
      </c>
      <c r="AN43" s="831">
        <v>0.74</v>
      </c>
      <c r="AO43" s="834">
        <f t="shared" si="23"/>
        <v>-10.176019247328952</v>
      </c>
      <c r="AP43" s="835">
        <f t="shared" si="24"/>
        <v>10.128858801451535</v>
      </c>
      <c r="AQ43" s="836">
        <f t="shared" si="25"/>
        <v>148.44884638148895</v>
      </c>
      <c r="AR43" s="703">
        <f>INDEX(Historical!$C$7:$C$1439,MATCH(B43,Historical!$B$7:$B$1450,0))*IF(AH43="n/a",1.03,IF(AH43&lt;0,1.01,IF(AH43&gt;10,1.1,(1+AH43/100))))</f>
        <v>0.75750000000000006</v>
      </c>
      <c r="AS43" s="830">
        <f t="shared" si="26"/>
        <v>0.82976550000000004</v>
      </c>
      <c r="AT43" s="830">
        <f t="shared" si="15"/>
        <v>0.89614674000000005</v>
      </c>
      <c r="AU43" s="830">
        <f t="shared" si="15"/>
        <v>0.9678384792000001</v>
      </c>
      <c r="AV43" s="830">
        <f t="shared" si="15"/>
        <v>1.0452655575360001</v>
      </c>
      <c r="AW43" s="820">
        <f t="shared" si="27"/>
        <v>4.4965162767360001</v>
      </c>
      <c r="AX43" s="837">
        <f t="shared" si="28"/>
        <v>9.0020345880600594</v>
      </c>
      <c r="AY43" s="1018">
        <v>1.42</v>
      </c>
      <c r="AZ43" s="833">
        <v>24.04</v>
      </c>
      <c r="BA43" s="833">
        <v>-15.950000000000001</v>
      </c>
      <c r="BB43" s="833">
        <v>1.6400000000000001</v>
      </c>
      <c r="BC43" s="833">
        <v>6.9999999999999993E-2</v>
      </c>
      <c r="BD43" s="985"/>
      <c r="BE43" s="666">
        <v>1987</v>
      </c>
      <c r="BF43" s="971">
        <f t="shared" si="29"/>
        <v>3</v>
      </c>
      <c r="BG43" s="892">
        <v>14.7</v>
      </c>
    </row>
    <row r="44" spans="1:60" ht="11.25" customHeight="1" x14ac:dyDescent="0.2">
      <c r="A44" s="936" t="s">
        <v>211</v>
      </c>
      <c r="B44" s="948" t="s">
        <v>212</v>
      </c>
      <c r="C44" s="1013" t="s">
        <v>112</v>
      </c>
      <c r="D44" s="1013" t="s">
        <v>213</v>
      </c>
      <c r="E44" s="792">
        <v>63</v>
      </c>
      <c r="F44" s="1227">
        <v>2</v>
      </c>
      <c r="G44" s="1227" t="s">
        <v>115</v>
      </c>
      <c r="H44" s="1227" t="s">
        <v>37</v>
      </c>
      <c r="I44" s="938">
        <v>96.85</v>
      </c>
      <c r="J44" s="703">
        <f t="shared" si="16"/>
        <v>1.9824470831182242</v>
      </c>
      <c r="K44" s="950">
        <v>0.48</v>
      </c>
      <c r="L44" s="960">
        <v>4</v>
      </c>
      <c r="M44" s="694">
        <f t="shared" si="17"/>
        <v>1.92</v>
      </c>
      <c r="N44" s="943" t="s">
        <v>149</v>
      </c>
      <c r="O44" s="795">
        <v>0.47</v>
      </c>
      <c r="P44" s="660">
        <v>43343</v>
      </c>
      <c r="Q44" s="660">
        <v>43360</v>
      </c>
      <c r="R44" s="694">
        <f t="shared" si="18"/>
        <v>2.1276595744680873</v>
      </c>
      <c r="S44" s="759">
        <f>IF(INDEX(Historical!$D$7:$D$1439,MATCH(B44,Historical!$B$7:$B$1450,0))=0,"n/a",(INDEX(Historical!$C$7:$C$1439,MATCH(B44,Historical!$B$7:$B$1450,0))/INDEX(Historical!$D$7:$D$1439,MATCH(B44,Historical!$B$7:$B$1450,0))-1)*100)</f>
        <v>4.3956043956044022</v>
      </c>
      <c r="T44" s="759">
        <f>IF(INDEX(Historical!$F$7:$F$1432,MATCH(B44,Historical!$B$7:$B$1450,0))=0,"n/a",((INDEX(Historical!$C$7:$C$1439,MATCH(B44,Historical!$B$7:$B$1450,0))/INDEX(Historical!$F$7:$F$1432,MATCH(B44,Historical!$B$7:$B$1450,0)))^(1/3)-1)*100)</f>
        <v>5.0275539286758431</v>
      </c>
      <c r="U44" s="759">
        <f>IF(INDEX(Historical!$H$7:$H$1432,MATCH(B44,Historical!$B$7:$B$1450,0))=0,"n/a",((INDEX(Historical!$C$7:$C$1439,MATCH(B44,Historical!$B$7:$B$1450,0))/INDEX(Historical!$H$7:$H$1432,MATCH(B44,Historical!$B$7:$B$1450,0)))^(1/5)-1)*100)</f>
        <v>9.423001513224305</v>
      </c>
      <c r="V44" s="759">
        <f>IF(INDEX(Historical!$O$7:$O$1432,MATCH(B44,Historical!$B$7:$B$1450,0))=0,"n/a",((INDEX(Historical!$C$7:$C$1439,MATCH(B44,Historical!$B$7:$B$1450,0))/INDEX(Historical!$O$7:$O$1432,MATCH(B44,Historical!$B$7:$B$1450,0)))^(1/10)-1)*100)</f>
        <v>9.7152156346552943</v>
      </c>
      <c r="W44" s="760">
        <f t="shared" si="19"/>
        <v>0.96992201383686971</v>
      </c>
      <c r="X44" s="761" t="str">
        <f t="shared" si="20"/>
        <v>n/a</v>
      </c>
      <c r="Y44" s="949"/>
      <c r="Z44" s="703">
        <f t="shared" si="21"/>
        <v>46.153846153846153</v>
      </c>
      <c r="AA44" s="959">
        <f t="shared" si="22"/>
        <v>23.281249999999996</v>
      </c>
      <c r="AB44" s="960">
        <v>12</v>
      </c>
      <c r="AC44" s="938">
        <v>4.16</v>
      </c>
      <c r="AD44" s="938">
        <v>2.16</v>
      </c>
      <c r="AE44" s="938">
        <v>2.02</v>
      </c>
      <c r="AF44" s="938">
        <v>4.82</v>
      </c>
      <c r="AG44" s="938">
        <v>21.3</v>
      </c>
      <c r="AH44" s="938">
        <v>-12.5</v>
      </c>
      <c r="AI44" s="938">
        <v>7.35</v>
      </c>
      <c r="AJ44" s="938">
        <v>-3.4000000000000004</v>
      </c>
      <c r="AK44" s="938">
        <v>10.9</v>
      </c>
      <c r="AL44" s="951">
        <v>14320</v>
      </c>
      <c r="AM44" s="945">
        <v>0.2</v>
      </c>
      <c r="AN44" s="938">
        <v>1.1200000000000001</v>
      </c>
      <c r="AO44" s="802">
        <f t="shared" si="23"/>
        <v>-11.875801403657468</v>
      </c>
      <c r="AP44" s="803">
        <f t="shared" si="24"/>
        <v>11.405448596342529</v>
      </c>
      <c r="AQ44" s="961">
        <f t="shared" si="25"/>
        <v>123.32400478029922</v>
      </c>
      <c r="AR44" s="703">
        <f>INDEX(Historical!$C$7:$C$1439,MATCH(B44,Historical!$B$7:$B$1450,0))*IF(AH44="n/a",1.03,IF(AH44&lt;0,1.01,IF(AH44&gt;10,1.1,(1+AH44/100))))</f>
        <v>1.9189999999999998</v>
      </c>
      <c r="AS44" s="959">
        <f t="shared" si="26"/>
        <v>2.0600464999999994</v>
      </c>
      <c r="AT44" s="959">
        <f t="shared" si="15"/>
        <v>2.2660511499999996</v>
      </c>
      <c r="AU44" s="959">
        <f t="shared" si="15"/>
        <v>2.4926562649999999</v>
      </c>
      <c r="AV44" s="959">
        <f t="shared" si="15"/>
        <v>2.7419218915000001</v>
      </c>
      <c r="AW44" s="703">
        <f t="shared" si="27"/>
        <v>11.4796758065</v>
      </c>
      <c r="AX44" s="810">
        <f t="shared" si="28"/>
        <v>11.853046780072276</v>
      </c>
      <c r="AY44" s="1017">
        <v>1.47</v>
      </c>
      <c r="AZ44" s="945">
        <v>47.12</v>
      </c>
      <c r="BA44" s="945">
        <v>-6.4</v>
      </c>
      <c r="BB44" s="945">
        <v>0.08</v>
      </c>
      <c r="BC44" s="945">
        <v>8.5299999999999994</v>
      </c>
      <c r="BE44" s="666">
        <v>1956</v>
      </c>
      <c r="BF44" s="971">
        <f t="shared" si="29"/>
        <v>8</v>
      </c>
      <c r="BG44" s="955">
        <v>7.0000000000000009</v>
      </c>
    </row>
    <row r="45" spans="1:60" ht="11.25" customHeight="1" x14ac:dyDescent="0.2">
      <c r="A45" s="944" t="s">
        <v>563</v>
      </c>
      <c r="B45" s="948" t="s">
        <v>564</v>
      </c>
      <c r="C45" s="1013" t="s">
        <v>108</v>
      </c>
      <c r="D45" s="1013" t="s">
        <v>4365</v>
      </c>
      <c r="E45" s="792">
        <v>25</v>
      </c>
      <c r="F45" s="1227">
        <v>130</v>
      </c>
      <c r="G45" s="1227" t="s">
        <v>37</v>
      </c>
      <c r="H45" s="1227" t="s">
        <v>106</v>
      </c>
      <c r="I45" s="947">
        <v>30.55</v>
      </c>
      <c r="J45" s="703">
        <f t="shared" si="16"/>
        <v>2.0949263502454993</v>
      </c>
      <c r="K45" s="950">
        <v>0.16</v>
      </c>
      <c r="L45" s="960">
        <v>4</v>
      </c>
      <c r="M45" s="694">
        <f t="shared" si="17"/>
        <v>0.64</v>
      </c>
      <c r="N45" s="943" t="s">
        <v>119</v>
      </c>
      <c r="O45" s="795">
        <v>0.14499999999999999</v>
      </c>
      <c r="P45" s="934">
        <v>43504</v>
      </c>
      <c r="Q45" s="934">
        <v>43528</v>
      </c>
      <c r="R45" s="694">
        <f t="shared" si="18"/>
        <v>10.344827586206906</v>
      </c>
      <c r="S45" s="759">
        <f>IF(INDEX(Historical!$D$7:$D$1439,MATCH(B45,Historical!$B$7:$B$1450,0))=0,"n/a",(INDEX(Historical!$C$7:$C$1439,MATCH(B45,Historical!$B$7:$B$1450,0))/INDEX(Historical!$D$7:$D$1439,MATCH(B45,Historical!$B$7:$B$1450,0))-1)*100)</f>
        <v>7.4074074074073959</v>
      </c>
      <c r="T45" s="759">
        <f>IF(INDEX(Historical!$F$7:$F$1432,MATCH(B45,Historical!$B$7:$B$1450,0))=0,"n/a",((INDEX(Historical!$C$7:$C$1439,MATCH(B45,Historical!$B$7:$B$1450,0))/INDEX(Historical!$F$7:$F$1432,MATCH(B45,Historical!$B$7:$B$1450,0)))^(1/3)-1)*100)</f>
        <v>5.0717574498580165</v>
      </c>
      <c r="U45" s="759">
        <f>IF(INDEX(Historical!$H$7:$H$1432,MATCH(B45,Historical!$B$7:$B$1450,0))=0,"n/a",((INDEX(Historical!$C$7:$C$1439,MATCH(B45,Historical!$B$7:$B$1450,0))/INDEX(Historical!$H$7:$H$1432,MATCH(B45,Historical!$B$7:$B$1450,0)))^(1/5)-1)*100)</f>
        <v>4.7451763732829999</v>
      </c>
      <c r="V45" s="759">
        <f>IF(INDEX(Historical!$O$7:$O$1432,MATCH(B45,Historical!$B$7:$B$1450,0))=0,"n/a",((INDEX(Historical!$C$7:$C$1439,MATCH(B45,Historical!$B$7:$B$1450,0))/INDEX(Historical!$O$7:$O$1432,MATCH(B45,Historical!$B$7:$B$1450,0)))^(1/10)-1)*100)</f>
        <v>4.8847987622069988</v>
      </c>
      <c r="W45" s="760">
        <f t="shared" si="19"/>
        <v>0.9714169619423757</v>
      </c>
      <c r="X45" s="761">
        <f t="shared" si="20"/>
        <v>0.37660129946690474</v>
      </c>
      <c r="Y45" s="948"/>
      <c r="Z45" s="703">
        <f t="shared" si="21"/>
        <v>24.334600760456276</v>
      </c>
      <c r="AA45" s="959">
        <f t="shared" si="22"/>
        <v>11.61596958174905</v>
      </c>
      <c r="AB45" s="960">
        <v>12</v>
      </c>
      <c r="AC45" s="938">
        <v>2.63</v>
      </c>
      <c r="AD45" s="938" t="s">
        <v>137</v>
      </c>
      <c r="AE45" s="938">
        <v>2.67</v>
      </c>
      <c r="AF45" s="938">
        <v>1.35</v>
      </c>
      <c r="AG45" s="938">
        <v>11.5</v>
      </c>
      <c r="AH45" s="938">
        <v>18.399999999999999</v>
      </c>
      <c r="AI45" s="938" t="s">
        <v>137</v>
      </c>
      <c r="AJ45" s="938">
        <v>12.6</v>
      </c>
      <c r="AK45" s="938" t="s">
        <v>137</v>
      </c>
      <c r="AL45" s="951">
        <v>350.87</v>
      </c>
      <c r="AM45" s="945">
        <v>15</v>
      </c>
      <c r="AN45" s="938">
        <v>0.06</v>
      </c>
      <c r="AO45" s="802">
        <f t="shared" si="23"/>
        <v>-4.7758668582205512</v>
      </c>
      <c r="AP45" s="803">
        <f t="shared" si="24"/>
        <v>6.8401027235284992</v>
      </c>
      <c r="AQ45" s="961">
        <f t="shared" si="25"/>
        <v>-16.515979079530251</v>
      </c>
      <c r="AR45" s="703">
        <f>INDEX(Historical!$C$7:$C$1439,MATCH(B45,Historical!$B$7:$B$1450,0))*IF(AH45="n/a",1.03,IF(AH45&lt;0,1.01,IF(AH45&gt;10,1.1,(1+AH45/100))))</f>
        <v>0.63800000000000001</v>
      </c>
      <c r="AS45" s="959">
        <f t="shared" si="26"/>
        <v>0.65714000000000006</v>
      </c>
      <c r="AT45" s="959">
        <f t="shared" si="15"/>
        <v>0.67685420000000007</v>
      </c>
      <c r="AU45" s="959">
        <f t="shared" si="15"/>
        <v>0.69715982600000004</v>
      </c>
      <c r="AV45" s="959">
        <f t="shared" si="15"/>
        <v>0.71807462078000006</v>
      </c>
      <c r="AW45" s="703">
        <f t="shared" si="27"/>
        <v>3.3872286467800001</v>
      </c>
      <c r="AX45" s="810">
        <f t="shared" si="28"/>
        <v>11.087491478821605</v>
      </c>
      <c r="AY45" s="1017">
        <v>0.82</v>
      </c>
      <c r="AZ45" s="945">
        <v>13.320000000000002</v>
      </c>
      <c r="BA45" s="945">
        <v>-21.16</v>
      </c>
      <c r="BB45" s="945">
        <v>4.2299999999999995</v>
      </c>
      <c r="BC45" s="945">
        <v>-0.32</v>
      </c>
      <c r="BE45" s="666">
        <v>1995</v>
      </c>
      <c r="BF45" s="971">
        <f t="shared" si="29"/>
        <v>2</v>
      </c>
      <c r="BG45" s="955">
        <v>1</v>
      </c>
    </row>
    <row r="46" spans="1:60" ht="11.25" customHeight="1" x14ac:dyDescent="0.2">
      <c r="A46" s="944" t="s">
        <v>218</v>
      </c>
      <c r="B46" s="948" t="s">
        <v>219</v>
      </c>
      <c r="C46" s="1013" t="s">
        <v>123</v>
      </c>
      <c r="D46" s="1013" t="s">
        <v>4197</v>
      </c>
      <c r="E46" s="792">
        <v>27</v>
      </c>
      <c r="F46" s="1227">
        <v>103</v>
      </c>
      <c r="G46" s="1227" t="s">
        <v>37</v>
      </c>
      <c r="H46" s="1227" t="s">
        <v>37</v>
      </c>
      <c r="I46" s="938">
        <v>201.73</v>
      </c>
      <c r="J46" s="703">
        <f t="shared" si="16"/>
        <v>0.91211024636890892</v>
      </c>
      <c r="K46" s="957">
        <v>0.46</v>
      </c>
      <c r="L46" s="960">
        <v>4</v>
      </c>
      <c r="M46" s="694">
        <f t="shared" si="17"/>
        <v>1.84</v>
      </c>
      <c r="N46" s="943" t="s">
        <v>220</v>
      </c>
      <c r="O46" s="796">
        <v>0.41</v>
      </c>
      <c r="P46" s="934">
        <v>43451</v>
      </c>
      <c r="Q46" s="934">
        <v>43480</v>
      </c>
      <c r="R46" s="694">
        <f t="shared" si="18"/>
        <v>12.195121951219525</v>
      </c>
      <c r="S46" s="759">
        <f>IF(INDEX(Historical!$D$7:$D$1439,MATCH(B46,Historical!$B$7:$B$1450,0))=0,"n/a",(INDEX(Historical!$C$7:$C$1439,MATCH(B46,Historical!$B$7:$B$1450,0))/INDEX(Historical!$D$7:$D$1439,MATCH(B46,Historical!$B$7:$B$1450,0))-1)*100)</f>
        <v>10.810810810810811</v>
      </c>
      <c r="T46" s="759">
        <f>IF(INDEX(Historical!$F$7:$F$1432,MATCH(B46,Historical!$B$7:$B$1450,0))=0,"n/a",((INDEX(Historical!$C$7:$C$1439,MATCH(B46,Historical!$B$7:$B$1450,0))/INDEX(Historical!$F$7:$F$1432,MATCH(B46,Historical!$B$7:$B$1450,0)))^(1/3)-1)*100)</f>
        <v>7.5036737139838161</v>
      </c>
      <c r="U46" s="759">
        <f>IF(INDEX(Historical!$H$7:$H$1432,MATCH(B46,Historical!$B$7:$B$1450,0))=0,"n/a",((INDEX(Historical!$C$7:$C$1439,MATCH(B46,Historical!$B$7:$B$1450,0))/INDEX(Historical!$H$7:$H$1432,MATCH(B46,Historical!$B$7:$B$1450,0)))^(1/5)-1)*100)</f>
        <v>12.256424197530347</v>
      </c>
      <c r="V46" s="759">
        <f>IF(INDEX(Historical!$O$7:$O$1432,MATCH(B46,Historical!$B$7:$B$1450,0))=0,"n/a",((INDEX(Historical!$C$7:$C$1439,MATCH(B46,Historical!$B$7:$B$1450,0))/INDEX(Historical!$O$7:$O$1432,MATCH(B46,Historical!$B$7:$B$1450,0)))^(1/10)-1)*100)</f>
        <v>12.1718933620391</v>
      </c>
      <c r="W46" s="760">
        <f t="shared" si="19"/>
        <v>1.0069447564957212</v>
      </c>
      <c r="X46" s="761">
        <f t="shared" si="20"/>
        <v>1.1672784950028903</v>
      </c>
      <c r="Y46" s="711"/>
      <c r="Z46" s="703">
        <f t="shared" si="21"/>
        <v>34.456928838951313</v>
      </c>
      <c r="AA46" s="959">
        <f t="shared" si="22"/>
        <v>37.777153558052433</v>
      </c>
      <c r="AB46" s="960">
        <v>12</v>
      </c>
      <c r="AC46" s="938">
        <v>5.34</v>
      </c>
      <c r="AD46" s="938">
        <v>2.88</v>
      </c>
      <c r="AE46" s="938">
        <v>4.03</v>
      </c>
      <c r="AF46" s="938">
        <v>7.21</v>
      </c>
      <c r="AG46" s="938">
        <v>18.5</v>
      </c>
      <c r="AH46" s="938">
        <v>14.099999999999998</v>
      </c>
      <c r="AI46" s="938">
        <v>12.16</v>
      </c>
      <c r="AJ46" s="938">
        <v>10.5</v>
      </c>
      <c r="AK46" s="938">
        <v>13.370000000000001</v>
      </c>
      <c r="AL46" s="951">
        <v>59280</v>
      </c>
      <c r="AM46" s="945">
        <v>0.5</v>
      </c>
      <c r="AN46" s="938">
        <v>0.87</v>
      </c>
      <c r="AO46" s="802">
        <f t="shared" si="23"/>
        <v>-24.608619114153178</v>
      </c>
      <c r="AP46" s="803">
        <f t="shared" si="24"/>
        <v>13.168534443899256</v>
      </c>
      <c r="AQ46" s="961">
        <f t="shared" si="25"/>
        <v>247.9292885717237</v>
      </c>
      <c r="AR46" s="703">
        <f>INDEX(Historical!$C$7:$C$1439,MATCH(B46,Historical!$B$7:$B$1450,0))*IF(AH46="n/a",1.03,IF(AH46&lt;0,1.01,IF(AH46&gt;10,1.1,(1+AH46/100))))</f>
        <v>1.804</v>
      </c>
      <c r="AS46" s="959">
        <f t="shared" si="26"/>
        <v>1.9844000000000002</v>
      </c>
      <c r="AT46" s="959">
        <f t="shared" si="15"/>
        <v>2.1828400000000006</v>
      </c>
      <c r="AU46" s="959">
        <f t="shared" si="15"/>
        <v>2.4011240000000007</v>
      </c>
      <c r="AV46" s="959">
        <f t="shared" si="15"/>
        <v>2.6412364000000008</v>
      </c>
      <c r="AW46" s="703">
        <f t="shared" si="27"/>
        <v>11.013600400000001</v>
      </c>
      <c r="AX46" s="810">
        <f t="shared" si="28"/>
        <v>5.4595748773112591</v>
      </c>
      <c r="AY46" s="1017">
        <v>0.84</v>
      </c>
      <c r="AZ46" s="945">
        <v>48.58</v>
      </c>
      <c r="BA46" s="945">
        <v>-3.5900000000000003</v>
      </c>
      <c r="BB46" s="945">
        <v>4.16</v>
      </c>
      <c r="BC46" s="945">
        <v>18.099999999999998</v>
      </c>
      <c r="BE46" s="666">
        <v>1993</v>
      </c>
      <c r="BF46" s="971">
        <f t="shared" si="29"/>
        <v>2</v>
      </c>
      <c r="BG46" s="955">
        <v>7.3</v>
      </c>
    </row>
    <row r="47" spans="1:60" ht="11.25" customHeight="1" x14ac:dyDescent="0.2">
      <c r="A47" s="936" t="s">
        <v>206</v>
      </c>
      <c r="B47" s="948" t="s">
        <v>207</v>
      </c>
      <c r="C47" s="1013" t="s">
        <v>131</v>
      </c>
      <c r="D47" s="1013" t="s">
        <v>4354</v>
      </c>
      <c r="E47" s="792">
        <v>45</v>
      </c>
      <c r="F47" s="1227">
        <v>51</v>
      </c>
      <c r="G47" s="1227" t="s">
        <v>37</v>
      </c>
      <c r="H47" s="1227" t="s">
        <v>115</v>
      </c>
      <c r="I47" s="938">
        <v>84.96</v>
      </c>
      <c r="J47" s="703">
        <f t="shared" si="16"/>
        <v>3.4839924670433149</v>
      </c>
      <c r="K47" s="950">
        <v>0.74</v>
      </c>
      <c r="L47" s="960">
        <v>4</v>
      </c>
      <c r="M47" s="694">
        <f t="shared" si="17"/>
        <v>2.96</v>
      </c>
      <c r="N47" s="943" t="s">
        <v>149</v>
      </c>
      <c r="O47" s="795">
        <v>0.71499999999999997</v>
      </c>
      <c r="P47" s="934">
        <v>43508</v>
      </c>
      <c r="Q47" s="934">
        <v>43539</v>
      </c>
      <c r="R47" s="694">
        <f t="shared" si="18"/>
        <v>3.4965034965034993</v>
      </c>
      <c r="S47" s="759">
        <f>IF(INDEX(Historical!$D$7:$D$1439,MATCH(B47,Historical!$B$7:$B$1450,0))=0,"n/a",(INDEX(Historical!$C$7:$C$1439,MATCH(B47,Historical!$B$7:$B$1450,0))/INDEX(Historical!$D$7:$D$1439,MATCH(B47,Historical!$B$7:$B$1450,0))-1)*100)</f>
        <v>3.6231884057970953</v>
      </c>
      <c r="T47" s="759">
        <f>IF(INDEX(Historical!$F$7:$F$1432,MATCH(B47,Historical!$B$7:$B$1450,0))=0,"n/a",((INDEX(Historical!$C$7:$C$1439,MATCH(B47,Historical!$B$7:$B$1450,0))/INDEX(Historical!$F$7:$F$1432,MATCH(B47,Historical!$B$7:$B$1450,0)))^(1/3)-1)*100)</f>
        <v>3.228011545636722</v>
      </c>
      <c r="U47" s="759">
        <f>IF(INDEX(Historical!$H$7:$H$1432,MATCH(B47,Historical!$B$7:$B$1450,0))=0,"n/a",((INDEX(Historical!$C$7:$C$1439,MATCH(B47,Historical!$B$7:$B$1450,0))/INDEX(Historical!$H$7:$H$1432,MATCH(B47,Historical!$B$7:$B$1450,0)))^(1/5)-1)*100)</f>
        <v>3.0590619589005774</v>
      </c>
      <c r="V47" s="759">
        <f>IF(INDEX(Historical!$O$7:$O$1432,MATCH(B47,Historical!$B$7:$B$1450,0))=0,"n/a",((INDEX(Historical!$C$7:$C$1439,MATCH(B47,Historical!$B$7:$B$1450,0))/INDEX(Historical!$O$7:$O$1432,MATCH(B47,Historical!$B$7:$B$1450,0)))^(1/10)-1)*100)</f>
        <v>2.0269766762328834</v>
      </c>
      <c r="W47" s="760">
        <f t="shared" si="19"/>
        <v>1.5091747205428208</v>
      </c>
      <c r="X47" s="761">
        <f t="shared" si="20"/>
        <v>0.74611267290257977</v>
      </c>
      <c r="Y47" s="948"/>
      <c r="Z47" s="703">
        <f t="shared" si="21"/>
        <v>67.88990825688073</v>
      </c>
      <c r="AA47" s="959">
        <f t="shared" si="22"/>
        <v>19.486238532110089</v>
      </c>
      <c r="AB47" s="960">
        <v>12</v>
      </c>
      <c r="AC47" s="938">
        <v>4.3600000000000003</v>
      </c>
      <c r="AD47" s="938">
        <v>5.7</v>
      </c>
      <c r="AE47" s="938">
        <v>2.23</v>
      </c>
      <c r="AF47" s="938">
        <v>1.59</v>
      </c>
      <c r="AG47" s="938">
        <v>8.4</v>
      </c>
      <c r="AH47" s="938">
        <v>-80.100000000000009</v>
      </c>
      <c r="AI47" s="938">
        <v>5.0500000000000007</v>
      </c>
      <c r="AJ47" s="938">
        <v>4.1000000000000005</v>
      </c>
      <c r="AK47" s="938">
        <v>3.44</v>
      </c>
      <c r="AL47" s="951">
        <v>27850</v>
      </c>
      <c r="AM47" s="945">
        <v>0.2</v>
      </c>
      <c r="AN47" s="938">
        <v>1.17</v>
      </c>
      <c r="AO47" s="802">
        <f t="shared" si="23"/>
        <v>-12.943184106166196</v>
      </c>
      <c r="AP47" s="803">
        <f t="shared" si="24"/>
        <v>6.5430544259438923</v>
      </c>
      <c r="AQ47" s="961">
        <f t="shared" si="25"/>
        <v>17.346816017128464</v>
      </c>
      <c r="AR47" s="703">
        <f>INDEX(Historical!$C$7:$C$1439,MATCH(B47,Historical!$B$7:$B$1450,0))*IF(AH47="n/a",1.03,IF(AH47&lt;0,1.01,IF(AH47&gt;10,1.1,(1+AH47/100))))</f>
        <v>2.8885999999999998</v>
      </c>
      <c r="AS47" s="959">
        <f t="shared" si="26"/>
        <v>3.0344742999999998</v>
      </c>
      <c r="AT47" s="959">
        <f t="shared" ref="AT47:AV66" si="30">IF($AK47="n/a",1.03*AS47,IF($AK47&lt;0,1.01*AS47,IF($AK47&gt;10,1.1*AS47,(1+$AK47/100)*AS47)))</f>
        <v>3.1388602159199999</v>
      </c>
      <c r="AU47" s="959">
        <f t="shared" si="30"/>
        <v>3.246837007347648</v>
      </c>
      <c r="AV47" s="959">
        <f t="shared" si="30"/>
        <v>3.3585282004004071</v>
      </c>
      <c r="AW47" s="703">
        <f t="shared" si="27"/>
        <v>15.667299723668055</v>
      </c>
      <c r="AX47" s="810">
        <f t="shared" si="28"/>
        <v>18.440795343300444</v>
      </c>
      <c r="AY47" s="1017">
        <v>0.1</v>
      </c>
      <c r="AZ47" s="945">
        <v>15.920000000000002</v>
      </c>
      <c r="BA47" s="945">
        <v>-6.13</v>
      </c>
      <c r="BB47" s="945">
        <v>-3.2</v>
      </c>
      <c r="BC47" s="945">
        <v>3.27</v>
      </c>
      <c r="BE47" s="666">
        <v>1975</v>
      </c>
      <c r="BF47" s="971">
        <f t="shared" si="29"/>
        <v>4</v>
      </c>
      <c r="BG47" s="955">
        <v>2.7</v>
      </c>
    </row>
    <row r="48" spans="1:60" ht="11.25" customHeight="1" x14ac:dyDescent="0.2">
      <c r="A48" s="944" t="s">
        <v>214</v>
      </c>
      <c r="B48" s="948" t="s">
        <v>215</v>
      </c>
      <c r="C48" s="1013" t="s">
        <v>108</v>
      </c>
      <c r="D48" s="1013" t="s">
        <v>4365</v>
      </c>
      <c r="E48" s="792">
        <v>32</v>
      </c>
      <c r="F48" s="1227">
        <v>85</v>
      </c>
      <c r="G48" s="1227" t="s">
        <v>106</v>
      </c>
      <c r="H48" s="1227" t="s">
        <v>106</v>
      </c>
      <c r="I48" s="947">
        <v>30.33</v>
      </c>
      <c r="J48" s="703">
        <f t="shared" si="16"/>
        <v>3.1651829871414439</v>
      </c>
      <c r="K48" s="950">
        <v>0.24</v>
      </c>
      <c r="L48" s="960">
        <v>4</v>
      </c>
      <c r="M48" s="694">
        <f t="shared" si="17"/>
        <v>0.96</v>
      </c>
      <c r="N48" s="943" t="s">
        <v>973</v>
      </c>
      <c r="O48" s="795">
        <v>0.23</v>
      </c>
      <c r="P48" s="939">
        <v>43308</v>
      </c>
      <c r="Q48" s="939">
        <v>43325</v>
      </c>
      <c r="R48" s="694">
        <f t="shared" si="18"/>
        <v>4.3478260869565135</v>
      </c>
      <c r="S48" s="759">
        <f>IF(INDEX(Historical!$D$7:$D$1439,MATCH(B48,Historical!$B$7:$B$1450,0))=0,"n/a",(INDEX(Historical!$C$7:$C$1439,MATCH(B48,Historical!$B$7:$B$1450,0))/INDEX(Historical!$D$7:$D$1439,MATCH(B48,Historical!$B$7:$B$1450,0))-1)*100)</f>
        <v>6.8181818181818121</v>
      </c>
      <c r="T48" s="759">
        <f>IF(INDEX(Historical!$F$7:$F$1432,MATCH(B48,Historical!$B$7:$B$1450,0))=0,"n/a",((INDEX(Historical!$C$7:$C$1439,MATCH(B48,Historical!$B$7:$B$1450,0))/INDEX(Historical!$F$7:$F$1432,MATCH(B48,Historical!$B$7:$B$1450,0)))^(1/3)-1)*100)</f>
        <v>5.5227147245074937</v>
      </c>
      <c r="U48" s="759">
        <f>IF(INDEX(Historical!$H$7:$H$1432,MATCH(B48,Historical!$B$7:$B$1450,0))=0,"n/a",((INDEX(Historical!$C$7:$C$1439,MATCH(B48,Historical!$B$7:$B$1450,0))/INDEX(Historical!$H$7:$H$1432,MATCH(B48,Historical!$B$7:$B$1450,0)))^(1/5)-1)*100)</f>
        <v>4.3428878362918644</v>
      </c>
      <c r="V48" s="759">
        <f>IF(INDEX(Historical!$O$7:$O$1432,MATCH(B48,Historical!$B$7:$B$1450,0))=0,"n/a",((INDEX(Historical!$C$7:$C$1439,MATCH(B48,Historical!$B$7:$B$1450,0))/INDEX(Historical!$O$7:$O$1432,MATCH(B48,Historical!$B$7:$B$1450,0)))^(1/10)-1)*100)</f>
        <v>3.4439998758466706</v>
      </c>
      <c r="W48" s="760">
        <f t="shared" si="19"/>
        <v>1.2610011593639248</v>
      </c>
      <c r="X48" s="761" t="str">
        <f t="shared" si="20"/>
        <v>n/a</v>
      </c>
      <c r="Y48" s="717"/>
      <c r="Z48" s="703" t="str">
        <f t="shared" si="21"/>
        <v>n/a</v>
      </c>
      <c r="AA48" s="959" t="str">
        <f t="shared" si="22"/>
        <v>n/a</v>
      </c>
      <c r="AB48" s="960">
        <v>12</v>
      </c>
      <c r="AC48" s="938" t="s">
        <v>137</v>
      </c>
      <c r="AD48" s="938" t="s">
        <v>137</v>
      </c>
      <c r="AE48" s="938" t="s">
        <v>137</v>
      </c>
      <c r="AF48" s="938" t="s">
        <v>137</v>
      </c>
      <c r="AG48" s="938" t="s">
        <v>137</v>
      </c>
      <c r="AH48" s="938" t="s">
        <v>137</v>
      </c>
      <c r="AI48" s="938" t="s">
        <v>137</v>
      </c>
      <c r="AJ48" s="938" t="s">
        <v>137</v>
      </c>
      <c r="AK48" s="938" t="s">
        <v>137</v>
      </c>
      <c r="AL48" s="951" t="s">
        <v>137</v>
      </c>
      <c r="AM48" s="945" t="s">
        <v>137</v>
      </c>
      <c r="AN48" s="938" t="s">
        <v>137</v>
      </c>
      <c r="AO48" s="802" t="str">
        <f t="shared" si="23"/>
        <v>n/a</v>
      </c>
      <c r="AP48" s="803">
        <f t="shared" si="24"/>
        <v>7.5080708234333082</v>
      </c>
      <c r="AQ48" s="961" t="str">
        <f t="shared" si="25"/>
        <v>n/a</v>
      </c>
      <c r="AR48" s="703">
        <f>INDEX(Historical!$C$7:$C$1439,MATCH(B48,Historical!$B$7:$B$1450,0))*IF(AH48="n/a",1.03,IF(AH48&lt;0,1.01,IF(AH48&gt;10,1.1,(1+AH48/100))))</f>
        <v>0.96819999999999995</v>
      </c>
      <c r="AS48" s="959">
        <f t="shared" si="26"/>
        <v>0.99724599999999997</v>
      </c>
      <c r="AT48" s="959">
        <f t="shared" si="30"/>
        <v>1.02716338</v>
      </c>
      <c r="AU48" s="959">
        <f t="shared" si="30"/>
        <v>1.0579782814000001</v>
      </c>
      <c r="AV48" s="959">
        <f t="shared" si="30"/>
        <v>1.0897176298420002</v>
      </c>
      <c r="AW48" s="703">
        <f t="shared" si="27"/>
        <v>5.140305291242</v>
      </c>
      <c r="AX48" s="810">
        <f t="shared" si="28"/>
        <v>16.947923808908673</v>
      </c>
      <c r="AY48" s="1017" t="s">
        <v>137</v>
      </c>
      <c r="AZ48" s="945" t="s">
        <v>137</v>
      </c>
      <c r="BA48" s="945" t="s">
        <v>137</v>
      </c>
      <c r="BB48" s="945" t="s">
        <v>137</v>
      </c>
      <c r="BC48" s="945" t="s">
        <v>137</v>
      </c>
      <c r="BD48" s="984" t="s">
        <v>4290</v>
      </c>
      <c r="BE48" s="666">
        <v>1987</v>
      </c>
      <c r="BF48" s="971">
        <f t="shared" si="29"/>
        <v>3</v>
      </c>
      <c r="BG48" s="955" t="s">
        <v>137</v>
      </c>
    </row>
    <row r="49" spans="1:59" ht="11.25" customHeight="1" x14ac:dyDescent="0.2">
      <c r="A49" s="936" t="s">
        <v>221</v>
      </c>
      <c r="B49" s="948" t="s">
        <v>222</v>
      </c>
      <c r="C49" s="1013" t="s">
        <v>112</v>
      </c>
      <c r="D49" s="1013" t="s">
        <v>4389</v>
      </c>
      <c r="E49" s="792">
        <v>62</v>
      </c>
      <c r="F49" s="1227">
        <v>7</v>
      </c>
      <c r="G49" s="1227" t="s">
        <v>37</v>
      </c>
      <c r="H49" s="1227" t="s">
        <v>37</v>
      </c>
      <c r="I49" s="938">
        <v>64.88</v>
      </c>
      <c r="J49" s="703">
        <f t="shared" si="16"/>
        <v>3.0209617755856968</v>
      </c>
      <c r="K49" s="950">
        <v>0.49</v>
      </c>
      <c r="L49" s="960">
        <v>4</v>
      </c>
      <c r="M49" s="694">
        <f t="shared" si="17"/>
        <v>1.96</v>
      </c>
      <c r="N49" s="943" t="s">
        <v>143</v>
      </c>
      <c r="O49" s="795">
        <v>0.48499999999999999</v>
      </c>
      <c r="P49" s="934">
        <v>43419</v>
      </c>
      <c r="Q49" s="934">
        <v>43444</v>
      </c>
      <c r="R49" s="694">
        <f t="shared" si="18"/>
        <v>1.0309278350515474</v>
      </c>
      <c r="S49" s="759">
        <f>IF(INDEX(Historical!$D$7:$D$1439,MATCH(B49,Historical!$B$7:$B$1450,0))=0,"n/a",(INDEX(Historical!$C$7:$C$1439,MATCH(B49,Historical!$B$7:$B$1450,0))/INDEX(Historical!$D$7:$D$1439,MATCH(B49,Historical!$B$7:$B$1450,0))-1)*100)</f>
        <v>1.0389610389610615</v>
      </c>
      <c r="T49" s="759">
        <f>IF(INDEX(Historical!$F$7:$F$1432,MATCH(B49,Historical!$B$7:$B$1450,0))=0,"n/a",((INDEX(Historical!$C$7:$C$1439,MATCH(B49,Historical!$B$7:$B$1450,0))/INDEX(Historical!$F$7:$F$1432,MATCH(B49,Historical!$B$7:$B$1450,0)))^(1/3)-1)*100)</f>
        <v>1.0499455201137042</v>
      </c>
      <c r="U49" s="759">
        <f>IF(INDEX(Historical!$H$7:$H$1432,MATCH(B49,Historical!$B$7:$B$1450,0))=0,"n/a",((INDEX(Historical!$C$7:$C$1439,MATCH(B49,Historical!$B$7:$B$1450,0))/INDEX(Historical!$H$7:$H$1432,MATCH(B49,Historical!$B$7:$B$1450,0)))^(1/5)-1)*100)</f>
        <v>3.2196313202780491</v>
      </c>
      <c r="V49" s="759">
        <f>IF(INDEX(Historical!$O$7:$O$1432,MATCH(B49,Historical!$B$7:$B$1450,0))=0,"n/a",((INDEX(Historical!$C$7:$C$1439,MATCH(B49,Historical!$B$7:$B$1450,0))/INDEX(Historical!$O$7:$O$1432,MATCH(B49,Historical!$B$7:$B$1450,0)))^(1/10)-1)*100)</f>
        <v>4.6890959456024284</v>
      </c>
      <c r="W49" s="760">
        <f t="shared" si="19"/>
        <v>0.68662090894034999</v>
      </c>
      <c r="X49" s="761">
        <f t="shared" si="20"/>
        <v>1.1924560445474255</v>
      </c>
      <c r="Y49" s="722"/>
      <c r="Z49" s="703">
        <f t="shared" si="21"/>
        <v>59.574468085106382</v>
      </c>
      <c r="AA49" s="959">
        <f t="shared" si="22"/>
        <v>19.720364741641337</v>
      </c>
      <c r="AB49" s="960">
        <v>9</v>
      </c>
      <c r="AC49" s="938">
        <v>3.29</v>
      </c>
      <c r="AD49" s="938">
        <v>2.61</v>
      </c>
      <c r="AE49" s="938">
        <v>2.2999999999999998</v>
      </c>
      <c r="AF49" s="938">
        <v>4.84</v>
      </c>
      <c r="AG49" s="938">
        <v>27.1</v>
      </c>
      <c r="AH49" s="938">
        <v>24.099999999999998</v>
      </c>
      <c r="AI49" s="938">
        <v>9.7799999999999994</v>
      </c>
      <c r="AJ49" s="938">
        <v>2.7</v>
      </c>
      <c r="AK49" s="938">
        <v>7.82</v>
      </c>
      <c r="AL49" s="951">
        <v>41550</v>
      </c>
      <c r="AM49" s="945">
        <v>0.4</v>
      </c>
      <c r="AN49" s="938">
        <v>0.74</v>
      </c>
      <c r="AO49" s="802">
        <f t="shared" si="23"/>
        <v>-13.479771645777591</v>
      </c>
      <c r="AP49" s="803">
        <f t="shared" si="24"/>
        <v>6.2405930958637459</v>
      </c>
      <c r="AQ49" s="961">
        <f t="shared" si="25"/>
        <v>105.96285031749892</v>
      </c>
      <c r="AR49" s="703">
        <f>INDEX(Historical!$C$7:$C$1439,MATCH(B49,Historical!$B$7:$B$1450,0))*IF(AH49="n/a",1.03,IF(AH49&lt;0,1.01,IF(AH49&gt;10,1.1,(1+AH49/100))))</f>
        <v>2.1395000000000004</v>
      </c>
      <c r="AS49" s="959">
        <f t="shared" si="26"/>
        <v>2.3487431000000001</v>
      </c>
      <c r="AT49" s="959">
        <f t="shared" si="30"/>
        <v>2.5324148104200002</v>
      </c>
      <c r="AU49" s="959">
        <f t="shared" si="30"/>
        <v>2.7304496485948442</v>
      </c>
      <c r="AV49" s="959">
        <f t="shared" si="30"/>
        <v>2.9439708111149612</v>
      </c>
      <c r="AW49" s="703">
        <f t="shared" si="27"/>
        <v>12.695078370129806</v>
      </c>
      <c r="AX49" s="810">
        <f t="shared" si="28"/>
        <v>19.567013517462712</v>
      </c>
      <c r="AY49" s="1017">
        <v>1.32</v>
      </c>
      <c r="AZ49" s="945">
        <v>17.14</v>
      </c>
      <c r="BA49" s="945">
        <v>-18.59</v>
      </c>
      <c r="BB49" s="945">
        <v>0.65</v>
      </c>
      <c r="BC49" s="945">
        <v>-2.02</v>
      </c>
      <c r="BE49" s="666">
        <v>1958</v>
      </c>
      <c r="BF49" s="971">
        <f t="shared" si="29"/>
        <v>8</v>
      </c>
      <c r="BG49" s="955">
        <v>11.200000000000001</v>
      </c>
    </row>
    <row r="50" spans="1:59" ht="11.25" customHeight="1" x14ac:dyDescent="0.2">
      <c r="A50" s="944" t="s">
        <v>223</v>
      </c>
      <c r="B50" s="948" t="s">
        <v>224</v>
      </c>
      <c r="C50" s="1013" t="s">
        <v>108</v>
      </c>
      <c r="D50" s="1013" t="s">
        <v>118</v>
      </c>
      <c r="E50" s="792">
        <v>29</v>
      </c>
      <c r="F50" s="1227">
        <v>93</v>
      </c>
      <c r="G50" s="1227" t="s">
        <v>106</v>
      </c>
      <c r="H50" s="1227" t="s">
        <v>106</v>
      </c>
      <c r="I50" s="938">
        <v>222.77</v>
      </c>
      <c r="J50" s="703">
        <f t="shared" si="16"/>
        <v>1.6160165192799749</v>
      </c>
      <c r="K50" s="957">
        <v>0.9</v>
      </c>
      <c r="L50" s="960">
        <v>4</v>
      </c>
      <c r="M50" s="694">
        <f t="shared" si="17"/>
        <v>3.6</v>
      </c>
      <c r="N50" s="943" t="s">
        <v>225</v>
      </c>
      <c r="O50" s="796">
        <v>0.84</v>
      </c>
      <c r="P50" s="934">
        <v>43472</v>
      </c>
      <c r="Q50" s="934">
        <v>43488</v>
      </c>
      <c r="R50" s="694">
        <f t="shared" si="18"/>
        <v>7.1428571428571495</v>
      </c>
      <c r="S50" s="759">
        <f>IF(INDEX(Historical!$D$7:$D$1439,MATCH(B50,Historical!$B$7:$B$1450,0))=0,"n/a",(INDEX(Historical!$C$7:$C$1439,MATCH(B50,Historical!$B$7:$B$1450,0))/INDEX(Historical!$D$7:$D$1439,MATCH(B50,Historical!$B$7:$B$1450,0))-1)*100)</f>
        <v>7.348242811501593</v>
      </c>
      <c r="T50" s="759">
        <f>IF(INDEX(Historical!$F$7:$F$1432,MATCH(B50,Historical!$B$7:$B$1450,0))=0,"n/a",((INDEX(Historical!$C$7:$C$1439,MATCH(B50,Historical!$B$7:$B$1450,0))/INDEX(Historical!$F$7:$F$1432,MATCH(B50,Historical!$B$7:$B$1450,0)))^(1/3)-1)*100)</f>
        <v>7.245083423338583</v>
      </c>
      <c r="U50" s="759">
        <f>IF(INDEX(Historical!$H$7:$H$1432,MATCH(B50,Historical!$B$7:$B$1450,0))=0,"n/a",((INDEX(Historical!$C$7:$C$1439,MATCH(B50,Historical!$B$7:$B$1450,0))/INDEX(Historical!$H$7:$H$1432,MATCH(B50,Historical!$B$7:$B$1450,0)))^(1/5)-1)*100)</f>
        <v>7.2304642556117127</v>
      </c>
      <c r="V50" s="759">
        <f>IF(INDEX(Historical!$O$7:$O$1432,MATCH(B50,Historical!$B$7:$B$1450,0))=0,"n/a",((INDEX(Historical!$C$7:$C$1439,MATCH(B50,Historical!$B$7:$B$1450,0))/INDEX(Historical!$O$7:$O$1432,MATCH(B50,Historical!$B$7:$B$1450,0)))^(1/10)-1)*100)</f>
        <v>6.6799149938662872</v>
      </c>
      <c r="W50" s="760">
        <f t="shared" si="19"/>
        <v>1.0824186029688938</v>
      </c>
      <c r="X50" s="761">
        <f t="shared" si="20"/>
        <v>0.73034992480926386</v>
      </c>
      <c r="Y50" s="714"/>
      <c r="Z50" s="703">
        <f t="shared" si="21"/>
        <v>70.588235294117652</v>
      </c>
      <c r="AA50" s="959">
        <f t="shared" si="22"/>
        <v>43.680392156862752</v>
      </c>
      <c r="AB50" s="960">
        <v>12</v>
      </c>
      <c r="AC50" s="938">
        <v>5.0999999999999996</v>
      </c>
      <c r="AD50" s="938">
        <v>4.42</v>
      </c>
      <c r="AE50" s="938">
        <v>4.9400000000000004</v>
      </c>
      <c r="AF50" s="938">
        <v>11.07</v>
      </c>
      <c r="AG50" s="938">
        <v>30.8</v>
      </c>
      <c r="AH50" s="938">
        <v>39.200000000000003</v>
      </c>
      <c r="AI50" s="938">
        <v>4.87</v>
      </c>
      <c r="AJ50" s="938">
        <v>9.9</v>
      </c>
      <c r="AK50" s="938">
        <v>10</v>
      </c>
      <c r="AL50" s="951">
        <v>11870</v>
      </c>
      <c r="AM50" s="945">
        <v>0.8</v>
      </c>
      <c r="AN50" s="938">
        <v>0.09</v>
      </c>
      <c r="AO50" s="802">
        <f t="shared" si="23"/>
        <v>-34.833911381971063</v>
      </c>
      <c r="AP50" s="803">
        <f t="shared" si="24"/>
        <v>8.8464807748916883</v>
      </c>
      <c r="AQ50" s="961">
        <f t="shared" si="25"/>
        <v>363.58120045118818</v>
      </c>
      <c r="AR50" s="703">
        <f>INDEX(Historical!$C$7:$C$1439,MATCH(B50,Historical!$B$7:$B$1450,0))*IF(AH50="n/a",1.03,IF(AH50&lt;0,1.01,IF(AH50&gt;10,1.1,(1+AH50/100))))</f>
        <v>3.6960000000000002</v>
      </c>
      <c r="AS50" s="959">
        <f t="shared" si="26"/>
        <v>3.8759952000000002</v>
      </c>
      <c r="AT50" s="959">
        <f t="shared" si="30"/>
        <v>4.2635947200000004</v>
      </c>
      <c r="AU50" s="959">
        <f t="shared" si="30"/>
        <v>4.689954192000001</v>
      </c>
      <c r="AV50" s="959">
        <f t="shared" si="30"/>
        <v>5.1589496112000015</v>
      </c>
      <c r="AW50" s="703">
        <f t="shared" si="27"/>
        <v>21.684493723200003</v>
      </c>
      <c r="AX50" s="810">
        <f t="shared" si="28"/>
        <v>9.7340277969205911</v>
      </c>
      <c r="AY50" s="1017">
        <v>0.48</v>
      </c>
      <c r="AZ50" s="945">
        <v>85.41</v>
      </c>
      <c r="BA50" s="945">
        <v>-17.560000000000002</v>
      </c>
      <c r="BB50" s="945">
        <v>-8.44</v>
      </c>
      <c r="BC50" s="945">
        <v>25.71</v>
      </c>
      <c r="BE50" s="666">
        <v>1991</v>
      </c>
      <c r="BF50" s="971">
        <f t="shared" si="29"/>
        <v>2</v>
      </c>
      <c r="BG50" s="955">
        <v>16.900000000000002</v>
      </c>
    </row>
    <row r="51" spans="1:59" ht="11.25" customHeight="1" x14ac:dyDescent="0.2">
      <c r="A51" s="936" t="s">
        <v>570</v>
      </c>
      <c r="B51" s="948" t="s">
        <v>571</v>
      </c>
      <c r="C51" s="1013" t="s">
        <v>4345</v>
      </c>
      <c r="D51" s="1013" t="s">
        <v>4346</v>
      </c>
      <c r="E51" s="792">
        <v>25</v>
      </c>
      <c r="F51" s="1227">
        <v>134</v>
      </c>
      <c r="G51" s="1227" t="s">
        <v>37</v>
      </c>
      <c r="H51" s="1227" t="s">
        <v>115</v>
      </c>
      <c r="I51" s="938">
        <v>302.22000000000003</v>
      </c>
      <c r="J51" s="703">
        <f t="shared" si="16"/>
        <v>2.5809013301568391</v>
      </c>
      <c r="K51" s="957">
        <v>1.95</v>
      </c>
      <c r="L51" s="960">
        <v>4</v>
      </c>
      <c r="M51" s="694">
        <f t="shared" si="17"/>
        <v>7.8</v>
      </c>
      <c r="N51" s="943" t="s">
        <v>220</v>
      </c>
      <c r="O51" s="796">
        <v>1.86</v>
      </c>
      <c r="P51" s="934">
        <v>43552</v>
      </c>
      <c r="Q51" s="934">
        <v>43567</v>
      </c>
      <c r="R51" s="694">
        <f t="shared" si="18"/>
        <v>4.838709677419347</v>
      </c>
      <c r="S51" s="759">
        <f>IF(INDEX(Historical!$D$7:$D$1439,MATCH(B51,Historical!$B$7:$B$1450,0))=0,"n/a",(INDEX(Historical!$C$7:$C$1439,MATCH(B51,Historical!$B$7:$B$1450,0))/INDEX(Historical!$D$7:$D$1439,MATCH(B51,Historical!$B$7:$B$1450,0))-1)*100)</f>
        <v>7.0072992700729975</v>
      </c>
      <c r="T51" s="759">
        <f>IF(INDEX(Historical!$F$7:$F$1432,MATCH(B51,Historical!$B$7:$B$1450,0))=0,"n/a",((INDEX(Historical!$C$7:$C$1439,MATCH(B51,Historical!$B$7:$B$1450,0))/INDEX(Historical!$F$7:$F$1432,MATCH(B51,Historical!$B$7:$B$1450,0)))^(1/3)-1)*100)</f>
        <v>9.2586641609718292</v>
      </c>
      <c r="U51" s="759">
        <f>IF(INDEX(Historical!$H$7:$H$1432,MATCH(B51,Historical!$B$7:$B$1450,0))=0,"n/a",((INDEX(Historical!$C$7:$C$1439,MATCH(B51,Historical!$B$7:$B$1450,0))/INDEX(Historical!$H$7:$H$1432,MATCH(B51,Historical!$B$7:$B$1450,0)))^(1/5)-1)*100)</f>
        <v>9.15623981134841</v>
      </c>
      <c r="V51" s="759">
        <f>IF(INDEX(Historical!$O$7:$O$1432,MATCH(B51,Historical!$B$7:$B$1450,0))=0,"n/a",((INDEX(Historical!$C$7:$C$1439,MATCH(B51,Historical!$B$7:$B$1450,0))/INDEX(Historical!$O$7:$O$1432,MATCH(B51,Historical!$B$7:$B$1450,0)))^(1/10)-1)*100)</f>
        <v>6.2705939556533252</v>
      </c>
      <c r="W51" s="760">
        <f t="shared" si="19"/>
        <v>1.460187005585571</v>
      </c>
      <c r="X51" s="761">
        <f t="shared" si="20"/>
        <v>0.70432613933449306</v>
      </c>
      <c r="Y51" s="948"/>
      <c r="Z51" s="703">
        <f t="shared" si="21"/>
        <v>125.40192926045017</v>
      </c>
      <c r="AA51" s="959">
        <f t="shared" si="22"/>
        <v>48.588424437299039</v>
      </c>
      <c r="AB51" s="960">
        <v>12</v>
      </c>
      <c r="AC51" s="938">
        <v>6.22</v>
      </c>
      <c r="AD51" s="938">
        <v>6.24</v>
      </c>
      <c r="AE51" s="938">
        <v>13.92</v>
      </c>
      <c r="AF51" s="938">
        <v>3.27</v>
      </c>
      <c r="AG51" s="938">
        <v>6.6000000000000005</v>
      </c>
      <c r="AH51" s="938">
        <v>-9.9</v>
      </c>
      <c r="AI51" s="938">
        <v>0.54999999999999993</v>
      </c>
      <c r="AJ51" s="938">
        <v>13</v>
      </c>
      <c r="AK51" s="938">
        <v>7.9</v>
      </c>
      <c r="AL51" s="951">
        <v>19790</v>
      </c>
      <c r="AM51" s="945">
        <v>0.1</v>
      </c>
      <c r="AN51" s="938">
        <v>0.95</v>
      </c>
      <c r="AO51" s="802">
        <f t="shared" si="23"/>
        <v>-36.851283295793792</v>
      </c>
      <c r="AP51" s="803">
        <f t="shared" si="24"/>
        <v>11.73714114150525</v>
      </c>
      <c r="AQ51" s="961">
        <f t="shared" si="25"/>
        <v>165.73516298915845</v>
      </c>
      <c r="AR51" s="703">
        <f>INDEX(Historical!$C$7:$C$1439,MATCH(B51,Historical!$B$7:$B$1450,0))*IF(AH51="n/a",1.03,IF(AH51&lt;0,1.01,IF(AH51&gt;10,1.1,(1+AH51/100))))</f>
        <v>7.4032999999999998</v>
      </c>
      <c r="AS51" s="959">
        <f t="shared" si="26"/>
        <v>7.4440181499999998</v>
      </c>
      <c r="AT51" s="959">
        <f t="shared" si="30"/>
        <v>8.0320955838499994</v>
      </c>
      <c r="AU51" s="959">
        <f t="shared" si="30"/>
        <v>8.6666311349741498</v>
      </c>
      <c r="AV51" s="959">
        <f t="shared" si="30"/>
        <v>9.351294994637108</v>
      </c>
      <c r="AW51" s="703">
        <f t="shared" si="27"/>
        <v>40.897339863461255</v>
      </c>
      <c r="AX51" s="810">
        <f t="shared" si="28"/>
        <v>13.532307545318394</v>
      </c>
      <c r="AY51" s="1017">
        <v>0.39</v>
      </c>
      <c r="AZ51" s="945">
        <v>30.25</v>
      </c>
      <c r="BA51" s="945">
        <v>-2.68</v>
      </c>
      <c r="BB51" s="945">
        <v>1.76</v>
      </c>
      <c r="BC51" s="945">
        <v>9.8000000000000007</v>
      </c>
      <c r="BE51" s="666">
        <v>1995</v>
      </c>
      <c r="BF51" s="971">
        <f t="shared" si="29"/>
        <v>2</v>
      </c>
      <c r="BG51" s="955">
        <v>3.3000000000000003</v>
      </c>
    </row>
    <row r="52" spans="1:59" ht="11.25" customHeight="1" x14ac:dyDescent="0.2">
      <c r="A52" s="936" t="s">
        <v>216</v>
      </c>
      <c r="B52" s="948" t="s">
        <v>217</v>
      </c>
      <c r="C52" s="1013" t="s">
        <v>108</v>
      </c>
      <c r="D52" s="1013" t="s">
        <v>4361</v>
      </c>
      <c r="E52" s="792">
        <v>38</v>
      </c>
      <c r="F52" s="1227">
        <v>68</v>
      </c>
      <c r="G52" s="1227" t="s">
        <v>106</v>
      </c>
      <c r="H52" s="1227" t="s">
        <v>106</v>
      </c>
      <c r="I52" s="938">
        <v>44.5</v>
      </c>
      <c r="J52" s="703">
        <f t="shared" si="16"/>
        <v>3.1460674157303368</v>
      </c>
      <c r="K52" s="950">
        <v>0.35</v>
      </c>
      <c r="L52" s="960">
        <v>4</v>
      </c>
      <c r="M52" s="694">
        <f t="shared" si="17"/>
        <v>1.4</v>
      </c>
      <c r="N52" s="943" t="s">
        <v>107</v>
      </c>
      <c r="O52" s="795">
        <v>0.31</v>
      </c>
      <c r="P52" s="934">
        <v>43403</v>
      </c>
      <c r="Q52" s="934">
        <v>43419</v>
      </c>
      <c r="R52" s="694">
        <f t="shared" si="18"/>
        <v>12.903225806451607</v>
      </c>
      <c r="S52" s="759">
        <f>IF(INDEX(Historical!$D$7:$D$1439,MATCH(B52,Historical!$B$7:$B$1450,0))=0,"n/a",(INDEX(Historical!$C$7:$C$1439,MATCH(B52,Historical!$B$7:$B$1450,0))/INDEX(Historical!$D$7:$D$1439,MATCH(B52,Historical!$B$7:$B$1450,0))-1)*100)</f>
        <v>11.304347826086936</v>
      </c>
      <c r="T52" s="759">
        <f>IF(INDEX(Historical!$F$7:$F$1432,MATCH(B52,Historical!$B$7:$B$1450,0))=0,"n/a",((INDEX(Historical!$C$7:$C$1439,MATCH(B52,Historical!$B$7:$B$1450,0))/INDEX(Historical!$F$7:$F$1432,MATCH(B52,Historical!$B$7:$B$1450,0)))^(1/3)-1)*100)</f>
        <v>8.0391874208477923</v>
      </c>
      <c r="U52" s="759">
        <f>IF(INDEX(Historical!$H$7:$H$1432,MATCH(B52,Historical!$B$7:$B$1450,0))=0,"n/a",((INDEX(Historical!$C$7:$C$1439,MATCH(B52,Historical!$B$7:$B$1450,0))/INDEX(Historical!$H$7:$H$1432,MATCH(B52,Historical!$B$7:$B$1450,0)))^(1/5)-1)*100)</f>
        <v>9.3148651699032303</v>
      </c>
      <c r="V52" s="759">
        <f>IF(INDEX(Historical!$O$7:$O$1432,MATCH(B52,Historical!$B$7:$B$1450,0))=0,"n/a",((INDEX(Historical!$C$7:$C$1439,MATCH(B52,Historical!$B$7:$B$1450,0))/INDEX(Historical!$O$7:$O$1432,MATCH(B52,Historical!$B$7:$B$1450,0)))^(1/10)-1)*100)</f>
        <v>7.7818067712725814</v>
      </c>
      <c r="W52" s="760">
        <f t="shared" si="19"/>
        <v>1.1970054569190933</v>
      </c>
      <c r="X52" s="761">
        <f t="shared" si="20"/>
        <v>0.55777635747923537</v>
      </c>
      <c r="Y52" s="717"/>
      <c r="Z52" s="703">
        <f t="shared" si="21"/>
        <v>41.916167664670652</v>
      </c>
      <c r="AA52" s="959">
        <f t="shared" si="22"/>
        <v>13.323353293413174</v>
      </c>
      <c r="AB52" s="960">
        <v>10</v>
      </c>
      <c r="AC52" s="938">
        <v>3.34</v>
      </c>
      <c r="AD52" s="938" t="s">
        <v>137</v>
      </c>
      <c r="AE52" s="938">
        <v>3.01</v>
      </c>
      <c r="AF52" s="938">
        <v>4.5599999999999996</v>
      </c>
      <c r="AG52" s="938">
        <v>36.199999999999996</v>
      </c>
      <c r="AH52" s="938">
        <v>36.299999999999997</v>
      </c>
      <c r="AI52" s="938">
        <v>5.12</v>
      </c>
      <c r="AJ52" s="938">
        <v>16.7</v>
      </c>
      <c r="AK52" s="938">
        <v>-0.33</v>
      </c>
      <c r="AL52" s="951">
        <v>5080</v>
      </c>
      <c r="AM52" s="945">
        <v>0.2</v>
      </c>
      <c r="AN52" s="938">
        <v>1.5</v>
      </c>
      <c r="AO52" s="802">
        <f t="shared" si="23"/>
        <v>-0.86242070777960578</v>
      </c>
      <c r="AP52" s="803">
        <f t="shared" si="24"/>
        <v>12.460932585633568</v>
      </c>
      <c r="AQ52" s="961">
        <f t="shared" si="25"/>
        <v>64.322840798180067</v>
      </c>
      <c r="AR52" s="703">
        <f>INDEX(Historical!$C$7:$C$1439,MATCH(B52,Historical!$B$7:$B$1450,0))*IF(AH52="n/a",1.03,IF(AH52&lt;0,1.01,IF(AH52&gt;10,1.1,(1+AH52/100))))</f>
        <v>1.4080000000000001</v>
      </c>
      <c r="AS52" s="959">
        <f t="shared" si="26"/>
        <v>1.4800896000000001</v>
      </c>
      <c r="AT52" s="959">
        <f t="shared" si="30"/>
        <v>1.4948904960000002</v>
      </c>
      <c r="AU52" s="959">
        <f t="shared" si="30"/>
        <v>1.5098394009600002</v>
      </c>
      <c r="AV52" s="959">
        <f t="shared" si="30"/>
        <v>1.5249377949696004</v>
      </c>
      <c r="AW52" s="703">
        <f t="shared" si="27"/>
        <v>7.4177572919296022</v>
      </c>
      <c r="AX52" s="810">
        <f t="shared" si="28"/>
        <v>16.669117509954162</v>
      </c>
      <c r="AY52" s="1017">
        <v>1.56</v>
      </c>
      <c r="AZ52" s="945">
        <v>37.86</v>
      </c>
      <c r="BA52" s="945">
        <v>-18.260000000000002</v>
      </c>
      <c r="BB52" s="945">
        <v>5.52</v>
      </c>
      <c r="BC52" s="945">
        <v>8.92</v>
      </c>
      <c r="BE52" s="666">
        <v>1982</v>
      </c>
      <c r="BF52" s="971">
        <f t="shared" si="29"/>
        <v>3</v>
      </c>
      <c r="BG52" s="955">
        <v>11.600000000000001</v>
      </c>
    </row>
    <row r="53" spans="1:59" s="838" customFormat="1" ht="11.25" customHeight="1" x14ac:dyDescent="0.2">
      <c r="A53" s="698" t="s">
        <v>577</v>
      </c>
      <c r="B53" s="846" t="s">
        <v>578</v>
      </c>
      <c r="C53" s="1013" t="s">
        <v>112</v>
      </c>
      <c r="D53" s="1013" t="s">
        <v>4381</v>
      </c>
      <c r="E53" s="818">
        <v>25</v>
      </c>
      <c r="F53" s="1227">
        <v>136</v>
      </c>
      <c r="G53" s="1226" t="s">
        <v>106</v>
      </c>
      <c r="H53" s="1226" t="s">
        <v>106</v>
      </c>
      <c r="I53" s="831">
        <v>76.349999999999994</v>
      </c>
      <c r="J53" s="820">
        <f t="shared" si="16"/>
        <v>1.3097576948264573</v>
      </c>
      <c r="K53" s="844">
        <v>0.5</v>
      </c>
      <c r="L53" s="822">
        <v>2</v>
      </c>
      <c r="M53" s="823">
        <f t="shared" si="17"/>
        <v>1</v>
      </c>
      <c r="N53" s="824" t="s">
        <v>579</v>
      </c>
      <c r="O53" s="845">
        <v>0.45</v>
      </c>
      <c r="P53" s="826">
        <v>43616</v>
      </c>
      <c r="Q53" s="826">
        <v>43633</v>
      </c>
      <c r="R53" s="823">
        <f t="shared" si="18"/>
        <v>11.111111111111107</v>
      </c>
      <c r="S53" s="759">
        <f>IF(INDEX(Historical!$D$7:$D$1439,MATCH(B53,Historical!$B$7:$B$1450,0))=0,"n/a",(INDEX(Historical!$C$7:$C$1439,MATCH(B53,Historical!$B$7:$B$1450,0))/INDEX(Historical!$D$7:$D$1439,MATCH(B53,Historical!$B$7:$B$1450,0))-1)*100)</f>
        <v>7.1428571428571397</v>
      </c>
      <c r="T53" s="759">
        <f>IF(INDEX(Historical!$F$7:$F$1432,MATCH(B53,Historical!$B$7:$B$1450,0))=0,"n/a",((INDEX(Historical!$C$7:$C$1439,MATCH(B53,Historical!$B$7:$B$1450,0))/INDEX(Historical!$F$7:$F$1432,MATCH(B53,Historical!$B$7:$B$1450,0)))^(1/3)-1)*100)</f>
        <v>7.7217345015941907</v>
      </c>
      <c r="U53" s="759">
        <f>IF(INDEX(Historical!$H$7:$H$1432,MATCH(B53,Historical!$B$7:$B$1450,0))=0,"n/a",((INDEX(Historical!$C$7:$C$1439,MATCH(B53,Historical!$B$7:$B$1450,0))/INDEX(Historical!$H$7:$H$1432,MATCH(B53,Historical!$B$7:$B$1450,0)))^(1/5)-1)*100)</f>
        <v>8.4471771197698544</v>
      </c>
      <c r="V53" s="759">
        <f>IF(INDEX(Historical!$O$7:$O$1432,MATCH(B53,Historical!$B$7:$B$1450,0))=0,"n/a",((INDEX(Historical!$C$7:$C$1439,MATCH(B53,Historical!$B$7:$B$1450,0))/INDEX(Historical!$O$7:$O$1432,MATCH(B53,Historical!$B$7:$B$1450,0)))^(1/10)-1)*100)</f>
        <v>10.894307469981591</v>
      </c>
      <c r="W53" s="827">
        <f t="shared" si="19"/>
        <v>0.77537531807738935</v>
      </c>
      <c r="X53" s="828">
        <f t="shared" si="20"/>
        <v>0.51823172513925486</v>
      </c>
      <c r="Y53" s="839"/>
      <c r="Z53" s="820">
        <f t="shared" si="21"/>
        <v>27.624309392265197</v>
      </c>
      <c r="AA53" s="830">
        <f t="shared" si="22"/>
        <v>21.091160220994475</v>
      </c>
      <c r="AB53" s="822">
        <v>12</v>
      </c>
      <c r="AC53" s="831">
        <v>3.62</v>
      </c>
      <c r="AD53" s="831">
        <v>5.18</v>
      </c>
      <c r="AE53" s="831">
        <v>1.58</v>
      </c>
      <c r="AF53" s="831">
        <v>6.17</v>
      </c>
      <c r="AG53" s="831">
        <v>31.3</v>
      </c>
      <c r="AH53" s="831">
        <v>44.6</v>
      </c>
      <c r="AI53" s="831">
        <v>6.81</v>
      </c>
      <c r="AJ53" s="831">
        <v>16.3</v>
      </c>
      <c r="AK53" s="831">
        <v>4.07</v>
      </c>
      <c r="AL53" s="832">
        <v>13100</v>
      </c>
      <c r="AM53" s="833">
        <v>0.2</v>
      </c>
      <c r="AN53" s="831">
        <v>0</v>
      </c>
      <c r="AO53" s="834">
        <f t="shared" si="23"/>
        <v>-11.334225406398163</v>
      </c>
      <c r="AP53" s="835">
        <f t="shared" si="24"/>
        <v>9.7569348145963115</v>
      </c>
      <c r="AQ53" s="836">
        <f t="shared" si="25"/>
        <v>140.49251183864416</v>
      </c>
      <c r="AR53" s="703">
        <f>INDEX(Historical!$C$7:$C$1439,MATCH(B53,Historical!$B$7:$B$1450,0))*IF(AH53="n/a",1.03,IF(AH53&lt;0,1.01,IF(AH53&gt;10,1.1,(1+AH53/100))))</f>
        <v>0.9900000000000001</v>
      </c>
      <c r="AS53" s="830">
        <f t="shared" si="26"/>
        <v>1.0574190000000001</v>
      </c>
      <c r="AT53" s="830">
        <f t="shared" si="30"/>
        <v>1.1004559533</v>
      </c>
      <c r="AU53" s="830">
        <f t="shared" si="30"/>
        <v>1.1452445105993099</v>
      </c>
      <c r="AV53" s="830">
        <f t="shared" si="30"/>
        <v>1.1918559621807017</v>
      </c>
      <c r="AW53" s="820">
        <f t="shared" si="27"/>
        <v>5.4849754260800117</v>
      </c>
      <c r="AX53" s="837">
        <f t="shared" si="28"/>
        <v>7.1839887702423209</v>
      </c>
      <c r="AY53" s="1018">
        <v>0.89</v>
      </c>
      <c r="AZ53" s="833">
        <v>21.38</v>
      </c>
      <c r="BA53" s="833">
        <v>-5.38</v>
      </c>
      <c r="BB53" s="833">
        <v>3.46</v>
      </c>
      <c r="BC53" s="833">
        <v>4.75</v>
      </c>
      <c r="BD53" s="985"/>
      <c r="BE53" s="666">
        <v>1995</v>
      </c>
      <c r="BF53" s="971">
        <f t="shared" si="29"/>
        <v>2</v>
      </c>
      <c r="BG53" s="892">
        <v>18.5</v>
      </c>
    </row>
    <row r="54" spans="1:59" ht="11.25" customHeight="1" x14ac:dyDescent="0.2">
      <c r="A54" s="944" t="s">
        <v>236</v>
      </c>
      <c r="B54" s="948" t="s">
        <v>237</v>
      </c>
      <c r="C54" s="1013" t="s">
        <v>112</v>
      </c>
      <c r="D54" s="1013" t="s">
        <v>213</v>
      </c>
      <c r="E54" s="792">
        <v>27</v>
      </c>
      <c r="F54" s="1227">
        <v>104</v>
      </c>
      <c r="G54" s="1227" t="s">
        <v>106</v>
      </c>
      <c r="H54" s="1227" t="s">
        <v>106</v>
      </c>
      <c r="I54" s="938">
        <v>46.86</v>
      </c>
      <c r="J54" s="703">
        <f t="shared" si="16"/>
        <v>1.2377294067434912</v>
      </c>
      <c r="K54" s="957">
        <v>0.14499999999999999</v>
      </c>
      <c r="L54" s="960">
        <v>4</v>
      </c>
      <c r="M54" s="694">
        <f t="shared" si="17"/>
        <v>0.57999999999999996</v>
      </c>
      <c r="N54" s="943" t="s">
        <v>169</v>
      </c>
      <c r="O54" s="796">
        <v>0.12</v>
      </c>
      <c r="P54" s="934">
        <v>43496</v>
      </c>
      <c r="Q54" s="934">
        <v>43511</v>
      </c>
      <c r="R54" s="694">
        <f t="shared" si="18"/>
        <v>20.833333333333329</v>
      </c>
      <c r="S54" s="759">
        <f>IF(INDEX(Historical!$D$7:$D$1439,MATCH(B54,Historical!$B$7:$B$1450,0))=0,"n/a",(INDEX(Historical!$C$7:$C$1439,MATCH(B54,Historical!$B$7:$B$1450,0))/INDEX(Historical!$D$7:$D$1439,MATCH(B54,Historical!$B$7:$B$1450,0))-1)*100)</f>
        <v>10.650887573964507</v>
      </c>
      <c r="T54" s="759">
        <f>IF(INDEX(Historical!$F$7:$F$1432,MATCH(B54,Historical!$B$7:$B$1450,0))=0,"n/a",((INDEX(Historical!$C$7:$C$1439,MATCH(B54,Historical!$B$7:$B$1450,0))/INDEX(Historical!$F$7:$F$1432,MATCH(B54,Historical!$B$7:$B$1450,0)))^(1/3)-1)*100)</f>
        <v>6.917810999860885</v>
      </c>
      <c r="U54" s="759">
        <f>IF(INDEX(Historical!$H$7:$H$1432,MATCH(B54,Historical!$B$7:$B$1450,0))=0,"n/a",((INDEX(Historical!$C$7:$C$1439,MATCH(B54,Historical!$B$7:$B$1450,0))/INDEX(Historical!$H$7:$H$1432,MATCH(B54,Historical!$B$7:$B$1450,0)))^(1/5)-1)*100)</f>
        <v>8.9171716682548521</v>
      </c>
      <c r="V54" s="759">
        <f>IF(INDEX(Historical!$O$7:$O$1432,MATCH(B54,Historical!$B$7:$B$1450,0))=0,"n/a",((INDEX(Historical!$C$7:$C$1439,MATCH(B54,Historical!$B$7:$B$1450,0))/INDEX(Historical!$O$7:$O$1432,MATCH(B54,Historical!$B$7:$B$1450,0)))^(1/10)-1)*100)</f>
        <v>6.5664849986184715</v>
      </c>
      <c r="W54" s="760">
        <f t="shared" si="19"/>
        <v>1.3579824929366233</v>
      </c>
      <c r="X54" s="761">
        <f t="shared" si="20"/>
        <v>1.5113850285177717</v>
      </c>
      <c r="Y54" s="714"/>
      <c r="Z54" s="703">
        <f t="shared" si="21"/>
        <v>28.019323671497588</v>
      </c>
      <c r="AA54" s="959">
        <f t="shared" si="22"/>
        <v>22.637681159420293</v>
      </c>
      <c r="AB54" s="960">
        <v>12</v>
      </c>
      <c r="AC54" s="938">
        <v>2.0699999999999998</v>
      </c>
      <c r="AD54" s="938">
        <v>1.69</v>
      </c>
      <c r="AE54" s="938">
        <v>1.66</v>
      </c>
      <c r="AF54" s="938">
        <v>2.97</v>
      </c>
      <c r="AG54" s="938">
        <v>14.399999999999999</v>
      </c>
      <c r="AH54" s="938">
        <v>19.900000000000002</v>
      </c>
      <c r="AI54" s="938">
        <v>12.91</v>
      </c>
      <c r="AJ54" s="938">
        <v>5.8999999999999995</v>
      </c>
      <c r="AK54" s="938">
        <v>13.4</v>
      </c>
      <c r="AL54" s="951">
        <v>2160</v>
      </c>
      <c r="AM54" s="945">
        <v>1.4000000000000001</v>
      </c>
      <c r="AN54" s="938">
        <v>0.31</v>
      </c>
      <c r="AO54" s="802">
        <f t="shared" si="23"/>
        <v>-12.48278008442195</v>
      </c>
      <c r="AP54" s="803">
        <f t="shared" si="24"/>
        <v>10.154901074998342</v>
      </c>
      <c r="AQ54" s="961">
        <f t="shared" si="25"/>
        <v>72.863353925679661</v>
      </c>
      <c r="AR54" s="703">
        <f>INDEX(Historical!$C$7:$C$1439,MATCH(B54,Historical!$B$7:$B$1450,0))*IF(AH54="n/a",1.03,IF(AH54&lt;0,1.01,IF(AH54&gt;10,1.1,(1+AH54/100))))</f>
        <v>0.5142500000000001</v>
      </c>
      <c r="AS54" s="959">
        <f t="shared" si="26"/>
        <v>0.56567500000000015</v>
      </c>
      <c r="AT54" s="959">
        <f t="shared" si="30"/>
        <v>0.62224250000000025</v>
      </c>
      <c r="AU54" s="959">
        <f t="shared" si="30"/>
        <v>0.68446675000000035</v>
      </c>
      <c r="AV54" s="959">
        <f t="shared" si="30"/>
        <v>0.75291342500000047</v>
      </c>
      <c r="AW54" s="703">
        <f t="shared" si="27"/>
        <v>3.1395476750000015</v>
      </c>
      <c r="AX54" s="810">
        <f t="shared" si="28"/>
        <v>6.699845657276998</v>
      </c>
      <c r="AY54" s="1017">
        <v>1.3</v>
      </c>
      <c r="AZ54" s="945">
        <v>20.560000000000002</v>
      </c>
      <c r="BA54" s="945">
        <v>-15.7</v>
      </c>
      <c r="BB54" s="945">
        <v>2.63</v>
      </c>
      <c r="BC54" s="945">
        <v>0.61</v>
      </c>
      <c r="BE54" s="666">
        <v>1993</v>
      </c>
      <c r="BF54" s="971">
        <f t="shared" si="29"/>
        <v>2</v>
      </c>
      <c r="BG54" s="955">
        <v>8.6999999999999993</v>
      </c>
    </row>
    <row r="55" spans="1:59" ht="11.25" customHeight="1" x14ac:dyDescent="0.2">
      <c r="A55" s="944" t="s">
        <v>229</v>
      </c>
      <c r="B55" s="948" t="s">
        <v>230</v>
      </c>
      <c r="C55" s="1013" t="s">
        <v>108</v>
      </c>
      <c r="D55" s="1013" t="s">
        <v>4365</v>
      </c>
      <c r="E55" s="792">
        <v>56</v>
      </c>
      <c r="F55" s="1227">
        <v>15</v>
      </c>
      <c r="G55" s="1227" t="s">
        <v>106</v>
      </c>
      <c r="H55" s="1227" t="s">
        <v>106</v>
      </c>
      <c r="I55" s="938">
        <v>795</v>
      </c>
      <c r="J55" s="703">
        <f t="shared" si="16"/>
        <v>1.7735849056603772</v>
      </c>
      <c r="K55" s="957">
        <v>7.05</v>
      </c>
      <c r="L55" s="960">
        <v>2</v>
      </c>
      <c r="M55" s="694">
        <f t="shared" si="17"/>
        <v>14.1</v>
      </c>
      <c r="N55" s="943" t="s">
        <v>231</v>
      </c>
      <c r="O55" s="796">
        <v>7</v>
      </c>
      <c r="P55" s="934">
        <v>43629</v>
      </c>
      <c r="Q55" s="934">
        <v>43647</v>
      </c>
      <c r="R55" s="694">
        <f t="shared" si="18"/>
        <v>0.71428571428571175</v>
      </c>
      <c r="S55" s="759">
        <f>IF(INDEX(Historical!$D$7:$D$1439,MATCH(B55,Historical!$B$7:$B$1450,0))=0,"n/a",(INDEX(Historical!$C$7:$C$1439,MATCH(B55,Historical!$B$7:$B$1450,0))/INDEX(Historical!$D$7:$D$1439,MATCH(B55,Historical!$B$7:$B$1450,0))-1)*100)</f>
        <v>2.5830258302582898</v>
      </c>
      <c r="T55" s="759">
        <f>IF(INDEX(Historical!$F$7:$F$1432,MATCH(B55,Historical!$B$7:$B$1450,0))=0,"n/a",((INDEX(Historical!$C$7:$C$1439,MATCH(B55,Historical!$B$7:$B$1450,0))/INDEX(Historical!$F$7:$F$1432,MATCH(B55,Historical!$B$7:$B$1450,0)))^(1/3)-1)*100)</f>
        <v>2.7862314827686196</v>
      </c>
      <c r="U55" s="759">
        <f>IF(INDEX(Historical!$H$7:$H$1432,MATCH(B55,Historical!$B$7:$B$1450,0))=0,"n/a",((INDEX(Historical!$C$7:$C$1439,MATCH(B55,Historical!$B$7:$B$1450,0))/INDEX(Historical!$H$7:$H$1432,MATCH(B55,Historical!$B$7:$B$1450,0)))^(1/5)-1)*100)</f>
        <v>2.3101268237974537</v>
      </c>
      <c r="V55" s="759">
        <f>IF(INDEX(Historical!$O$7:$O$1432,MATCH(B55,Historical!$B$7:$B$1450,0))=0,"n/a",((INDEX(Historical!$C$7:$C$1439,MATCH(B55,Historical!$B$7:$B$1450,0))/INDEX(Historical!$O$7:$O$1432,MATCH(B55,Historical!$B$7:$B$1450,0)))^(1/10)-1)*100)</f>
        <v>3.1434046405429905</v>
      </c>
      <c r="W55" s="760">
        <f t="shared" si="19"/>
        <v>0.73491232849945887</v>
      </c>
      <c r="X55" s="761" t="str">
        <f t="shared" si="20"/>
        <v>n/a</v>
      </c>
      <c r="Y55" s="949"/>
      <c r="Z55" s="703" t="str">
        <f t="shared" si="21"/>
        <v>n/a</v>
      </c>
      <c r="AA55" s="959" t="str">
        <f t="shared" si="22"/>
        <v>n/a</v>
      </c>
      <c r="AB55" s="960">
        <v>12</v>
      </c>
      <c r="AC55" s="938" t="s">
        <v>137</v>
      </c>
      <c r="AD55" s="938" t="s">
        <v>137</v>
      </c>
      <c r="AE55" s="938" t="s">
        <v>137</v>
      </c>
      <c r="AF55" s="938" t="s">
        <v>137</v>
      </c>
      <c r="AG55" s="938" t="s">
        <v>137</v>
      </c>
      <c r="AH55" s="938" t="s">
        <v>137</v>
      </c>
      <c r="AI55" s="938" t="s">
        <v>137</v>
      </c>
      <c r="AJ55" s="938" t="s">
        <v>137</v>
      </c>
      <c r="AK55" s="938" t="s">
        <v>137</v>
      </c>
      <c r="AL55" s="951" t="s">
        <v>137</v>
      </c>
      <c r="AM55" s="945" t="s">
        <v>137</v>
      </c>
      <c r="AN55" s="938" t="s">
        <v>137</v>
      </c>
      <c r="AO55" s="802" t="str">
        <f t="shared" si="23"/>
        <v>n/a</v>
      </c>
      <c r="AP55" s="803">
        <f t="shared" si="24"/>
        <v>4.0837117294578311</v>
      </c>
      <c r="AQ55" s="961" t="str">
        <f t="shared" si="25"/>
        <v>n/a</v>
      </c>
      <c r="AR55" s="703">
        <f>INDEX(Historical!$C$7:$C$1439,MATCH(B55,Historical!$B$7:$B$1450,0))*IF(AH55="n/a",1.03,IF(AH55&lt;0,1.01,IF(AH55&gt;10,1.1,(1+AH55/100))))</f>
        <v>14.317</v>
      </c>
      <c r="AS55" s="959">
        <f t="shared" si="26"/>
        <v>14.746510000000001</v>
      </c>
      <c r="AT55" s="959">
        <f t="shared" si="30"/>
        <v>15.188905300000002</v>
      </c>
      <c r="AU55" s="959">
        <f t="shared" si="30"/>
        <v>15.644572459000003</v>
      </c>
      <c r="AV55" s="959">
        <f t="shared" si="30"/>
        <v>16.113909632770003</v>
      </c>
      <c r="AW55" s="703">
        <f t="shared" si="27"/>
        <v>76.010897391770015</v>
      </c>
      <c r="AX55" s="810">
        <f t="shared" si="28"/>
        <v>9.5611191687761021</v>
      </c>
      <c r="AY55" s="1017" t="s">
        <v>137</v>
      </c>
      <c r="AZ55" s="945" t="s">
        <v>137</v>
      </c>
      <c r="BA55" s="945" t="s">
        <v>137</v>
      </c>
      <c r="BB55" s="945" t="s">
        <v>137</v>
      </c>
      <c r="BC55" s="945" t="s">
        <v>137</v>
      </c>
      <c r="BD55" s="984" t="s">
        <v>4290</v>
      </c>
      <c r="BE55" s="666">
        <v>1964</v>
      </c>
      <c r="BF55" s="971">
        <f t="shared" si="29"/>
        <v>6</v>
      </c>
      <c r="BG55" s="955" t="s">
        <v>137</v>
      </c>
    </row>
    <row r="56" spans="1:59" ht="11.25" customHeight="1" x14ac:dyDescent="0.2">
      <c r="A56" s="936" t="s">
        <v>232</v>
      </c>
      <c r="B56" s="948" t="s">
        <v>233</v>
      </c>
      <c r="C56" s="1013" t="s">
        <v>4345</v>
      </c>
      <c r="D56" s="1013" t="s">
        <v>4346</v>
      </c>
      <c r="E56" s="792">
        <v>51</v>
      </c>
      <c r="F56" s="1227">
        <v>24</v>
      </c>
      <c r="G56" s="1227" t="s">
        <v>37</v>
      </c>
      <c r="H56" s="1227" t="s">
        <v>37</v>
      </c>
      <c r="I56" s="938">
        <v>132.01</v>
      </c>
      <c r="J56" s="703">
        <f t="shared" si="16"/>
        <v>3.0906749488675103</v>
      </c>
      <c r="K56" s="950">
        <v>1.02</v>
      </c>
      <c r="L56" s="960">
        <v>4</v>
      </c>
      <c r="M56" s="694">
        <f t="shared" si="17"/>
        <v>4.08</v>
      </c>
      <c r="N56" s="943" t="s">
        <v>220</v>
      </c>
      <c r="O56" s="795">
        <v>1</v>
      </c>
      <c r="P56" s="660">
        <v>43363</v>
      </c>
      <c r="Q56" s="660">
        <v>43388</v>
      </c>
      <c r="R56" s="694">
        <f t="shared" si="18"/>
        <v>2.0000000000000018</v>
      </c>
      <c r="S56" s="759">
        <f>IF(INDEX(Historical!$D$7:$D$1439,MATCH(B56,Historical!$B$7:$B$1450,0))=0,"n/a",(INDEX(Historical!$C$7:$C$1439,MATCH(B56,Historical!$B$7:$B$1450,0))/INDEX(Historical!$D$7:$D$1439,MATCH(B56,Historical!$B$7:$B$1450,0))-1)*100)</f>
        <v>2.0304568527918621</v>
      </c>
      <c r="T56" s="759">
        <f>IF(INDEX(Historical!$F$7:$F$1432,MATCH(B56,Historical!$B$7:$B$1450,0))=0,"n/a",((INDEX(Historical!$C$7:$C$1439,MATCH(B56,Historical!$B$7:$B$1450,0))/INDEX(Historical!$F$7:$F$1432,MATCH(B56,Historical!$B$7:$B$1450,0)))^(1/3)-1)*100)</f>
        <v>4.2315589399588349</v>
      </c>
      <c r="U56" s="759">
        <f>IF(INDEX(Historical!$H$7:$H$1432,MATCH(B56,Historical!$B$7:$B$1450,0))=0,"n/a",((INDEX(Historical!$C$7:$C$1439,MATCH(B56,Historical!$B$7:$B$1450,0))/INDEX(Historical!$H$7:$H$1432,MATCH(B56,Historical!$B$7:$B$1450,0)))^(1/5)-1)*100)</f>
        <v>6.2414332109832937</v>
      </c>
      <c r="V56" s="759">
        <f>IF(INDEX(Historical!$O$7:$O$1432,MATCH(B56,Historical!$B$7:$B$1450,0))=0,"n/a",((INDEX(Historical!$C$7:$C$1439,MATCH(B56,Historical!$B$7:$B$1450,0))/INDEX(Historical!$O$7:$O$1432,MATCH(B56,Historical!$B$7:$B$1450,0)))^(1/10)-1)*100)</f>
        <v>4.9487903497924979</v>
      </c>
      <c r="W56" s="760">
        <f t="shared" si="19"/>
        <v>1.2612038033183193</v>
      </c>
      <c r="X56" s="761">
        <f t="shared" si="20"/>
        <v>0.73428626011568165</v>
      </c>
      <c r="Y56" s="948"/>
      <c r="Z56" s="703">
        <f t="shared" si="21"/>
        <v>134.65346534653466</v>
      </c>
      <c r="AA56" s="959">
        <f t="shared" si="22"/>
        <v>43.567656765676567</v>
      </c>
      <c r="AB56" s="960">
        <v>12</v>
      </c>
      <c r="AC56" s="938">
        <v>3.03</v>
      </c>
      <c r="AD56" s="938">
        <v>6.47</v>
      </c>
      <c r="AE56" s="938">
        <v>10.62</v>
      </c>
      <c r="AF56" s="938">
        <v>4.38</v>
      </c>
      <c r="AG56" s="938">
        <v>10.7</v>
      </c>
      <c r="AH56" s="938">
        <v>4.3</v>
      </c>
      <c r="AI56" s="938">
        <v>7.37</v>
      </c>
      <c r="AJ56" s="938">
        <v>8.5</v>
      </c>
      <c r="AK56" s="938">
        <v>6.7</v>
      </c>
      <c r="AL56" s="951">
        <v>9800</v>
      </c>
      <c r="AM56" s="945">
        <v>0.70000000000000007</v>
      </c>
      <c r="AN56" s="938">
        <v>1.45</v>
      </c>
      <c r="AO56" s="802">
        <f t="shared" si="23"/>
        <v>-34.235548605825763</v>
      </c>
      <c r="AP56" s="803">
        <f t="shared" si="24"/>
        <v>9.3321081598508044</v>
      </c>
      <c r="AQ56" s="961">
        <f t="shared" si="25"/>
        <v>191.22449273801999</v>
      </c>
      <c r="AR56" s="703">
        <f>INDEX(Historical!$C$7:$C$1439,MATCH(B56,Historical!$B$7:$B$1450,0))*IF(AH56="n/a",1.03,IF(AH56&lt;0,1.01,IF(AH56&gt;10,1.1,(1+AH56/100))))</f>
        <v>4.1928599999999996</v>
      </c>
      <c r="AS56" s="959">
        <f t="shared" si="26"/>
        <v>4.5018737819999997</v>
      </c>
      <c r="AT56" s="959">
        <f t="shared" si="30"/>
        <v>4.8034993253939993</v>
      </c>
      <c r="AU56" s="959">
        <f t="shared" si="30"/>
        <v>5.1253337801953966</v>
      </c>
      <c r="AV56" s="959">
        <f t="shared" si="30"/>
        <v>5.4687311434684878</v>
      </c>
      <c r="AW56" s="703">
        <f t="shared" si="27"/>
        <v>24.092298031057886</v>
      </c>
      <c r="AX56" s="810">
        <f t="shared" si="28"/>
        <v>18.250358329715848</v>
      </c>
      <c r="AY56" s="1017">
        <v>0.47</v>
      </c>
      <c r="AZ56" s="945">
        <v>14.7</v>
      </c>
      <c r="BA56" s="945">
        <v>-5.2299999999999995</v>
      </c>
      <c r="BB56" s="945">
        <v>0.54</v>
      </c>
      <c r="BC56" s="945">
        <v>1.49</v>
      </c>
      <c r="BE56" s="666">
        <v>1968</v>
      </c>
      <c r="BF56" s="971">
        <f t="shared" si="29"/>
        <v>6</v>
      </c>
      <c r="BG56" s="955">
        <v>3.6999999999999997</v>
      </c>
    </row>
    <row r="57" spans="1:59" ht="11.25" customHeight="1" x14ac:dyDescent="0.2">
      <c r="A57" s="936" t="s">
        <v>251</v>
      </c>
      <c r="B57" s="948" t="s">
        <v>252</v>
      </c>
      <c r="C57" s="1013" t="s">
        <v>123</v>
      </c>
      <c r="D57" s="1013" t="s">
        <v>4197</v>
      </c>
      <c r="E57" s="792">
        <v>50</v>
      </c>
      <c r="F57" s="1227">
        <v>27</v>
      </c>
      <c r="G57" s="1227" t="s">
        <v>115</v>
      </c>
      <c r="H57" s="1227" t="s">
        <v>115</v>
      </c>
      <c r="I57" s="938">
        <v>47.81</v>
      </c>
      <c r="J57" s="703">
        <f t="shared" si="16"/>
        <v>1.3386320853377953</v>
      </c>
      <c r="K57" s="950">
        <v>0.16</v>
      </c>
      <c r="L57" s="960">
        <v>4</v>
      </c>
      <c r="M57" s="694">
        <f t="shared" si="17"/>
        <v>0.64</v>
      </c>
      <c r="N57" s="943" t="s">
        <v>696</v>
      </c>
      <c r="O57" s="795">
        <v>0.155</v>
      </c>
      <c r="P57" s="934">
        <v>43572</v>
      </c>
      <c r="Q57" s="934">
        <v>43587</v>
      </c>
      <c r="R57" s="694">
        <f t="shared" si="18"/>
        <v>3.2258064516129057</v>
      </c>
      <c r="S57" s="759">
        <f>IF(INDEX(Historical!$D$7:$D$1439,MATCH(B57,Historical!$B$7:$B$1450,0))=0,"n/a",(INDEX(Historical!$C$7:$C$1439,MATCH(B57,Historical!$B$7:$B$1450,0))/INDEX(Historical!$D$7:$D$1439,MATCH(B57,Historical!$B$7:$B$1450,0))-1)*100)</f>
        <v>4.2372881355932313</v>
      </c>
      <c r="T57" s="759">
        <f>IF(INDEX(Historical!$F$7:$F$1432,MATCH(B57,Historical!$B$7:$B$1450,0))=0,"n/a",((INDEX(Historical!$C$7:$C$1439,MATCH(B57,Historical!$B$7:$B$1450,0))/INDEX(Historical!$F$7:$F$1432,MATCH(B57,Historical!$B$7:$B$1450,0)))^(1/3)-1)*100)</f>
        <v>6.4392109888903093</v>
      </c>
      <c r="U57" s="759">
        <f>IF(INDEX(Historical!$H$7:$H$1432,MATCH(B57,Historical!$B$7:$B$1450,0))=0,"n/a",((INDEX(Historical!$C$7:$C$1439,MATCH(B57,Historical!$B$7:$B$1450,0))/INDEX(Historical!$H$7:$H$1432,MATCH(B57,Historical!$B$7:$B$1450,0)))^(1/5)-1)*100)</f>
        <v>9.8203635971727756</v>
      </c>
      <c r="V57" s="759">
        <f>IF(INDEX(Historical!$O$7:$O$1432,MATCH(B57,Historical!$B$7:$B$1450,0))=0,"n/a",((INDEX(Historical!$C$7:$C$1439,MATCH(B57,Historical!$B$7:$B$1450,0))/INDEX(Historical!$O$7:$O$1432,MATCH(B57,Historical!$B$7:$B$1450,0)))^(1/10)-1)*100)</f>
        <v>8.8866360269094002</v>
      </c>
      <c r="W57" s="760">
        <f t="shared" si="19"/>
        <v>1.1050709815768283</v>
      </c>
      <c r="X57" s="761">
        <f t="shared" si="20"/>
        <v>1.4879338783595113</v>
      </c>
      <c r="Y57" s="948"/>
      <c r="Z57" s="703">
        <f t="shared" si="21"/>
        <v>26.446280991735538</v>
      </c>
      <c r="AA57" s="959">
        <f t="shared" si="22"/>
        <v>19.756198347107439</v>
      </c>
      <c r="AB57" s="960">
        <v>11</v>
      </c>
      <c r="AC57" s="938">
        <v>2.42</v>
      </c>
      <c r="AD57" s="938">
        <v>1.59</v>
      </c>
      <c r="AE57" s="938">
        <v>0.84</v>
      </c>
      <c r="AF57" s="938">
        <v>2.15</v>
      </c>
      <c r="AG57" s="938">
        <v>11.1</v>
      </c>
      <c r="AH57" s="938">
        <v>123.50000000000001</v>
      </c>
      <c r="AI57" s="938">
        <v>22.21</v>
      </c>
      <c r="AJ57" s="938">
        <v>6.6000000000000005</v>
      </c>
      <c r="AK57" s="938">
        <v>12.73</v>
      </c>
      <c r="AL57" s="951">
        <v>2490</v>
      </c>
      <c r="AM57" s="945">
        <v>0.8</v>
      </c>
      <c r="AN57" s="938">
        <v>1.89</v>
      </c>
      <c r="AO57" s="802">
        <f t="shared" si="23"/>
        <v>-8.5972026645968675</v>
      </c>
      <c r="AP57" s="803">
        <f t="shared" si="24"/>
        <v>11.158995682510572</v>
      </c>
      <c r="AQ57" s="961">
        <f t="shared" si="25"/>
        <v>37.397762307964811</v>
      </c>
      <c r="AR57" s="703">
        <f>INDEX(Historical!$C$7:$C$1439,MATCH(B57,Historical!$B$7:$B$1450,0))*IF(AH57="n/a",1.03,IF(AH57&lt;0,1.01,IF(AH57&gt;10,1.1,(1+AH57/100))))</f>
        <v>0.67649999999999999</v>
      </c>
      <c r="AS57" s="959">
        <f t="shared" si="26"/>
        <v>0.74415000000000009</v>
      </c>
      <c r="AT57" s="959">
        <f t="shared" si="30"/>
        <v>0.81856500000000021</v>
      </c>
      <c r="AU57" s="959">
        <f t="shared" si="30"/>
        <v>0.90042150000000032</v>
      </c>
      <c r="AV57" s="959">
        <f t="shared" si="30"/>
        <v>0.99046365000000047</v>
      </c>
      <c r="AW57" s="703">
        <f t="shared" si="27"/>
        <v>4.1301001500000014</v>
      </c>
      <c r="AX57" s="810">
        <f t="shared" si="28"/>
        <v>8.6385696507006937</v>
      </c>
      <c r="AY57" s="1017">
        <v>1.57</v>
      </c>
      <c r="AZ57" s="945">
        <v>21.9</v>
      </c>
      <c r="BA57" s="945">
        <v>-19.75</v>
      </c>
      <c r="BB57" s="945">
        <v>6.03</v>
      </c>
      <c r="BC57" s="945">
        <v>3.09</v>
      </c>
      <c r="BE57" s="666">
        <v>1970</v>
      </c>
      <c r="BF57" s="971">
        <f t="shared" si="29"/>
        <v>6</v>
      </c>
      <c r="BG57" s="955">
        <v>3</v>
      </c>
    </row>
    <row r="58" spans="1:59" ht="11.25" customHeight="1" x14ac:dyDescent="0.2">
      <c r="A58" s="944" t="s">
        <v>242</v>
      </c>
      <c r="B58" s="948" t="s">
        <v>243</v>
      </c>
      <c r="C58" s="1013" t="s">
        <v>112</v>
      </c>
      <c r="D58" s="1013" t="s">
        <v>4371</v>
      </c>
      <c r="E58" s="792">
        <v>28</v>
      </c>
      <c r="F58" s="1227">
        <v>99</v>
      </c>
      <c r="G58" s="1227" t="s">
        <v>106</v>
      </c>
      <c r="H58" s="1227" t="s">
        <v>106</v>
      </c>
      <c r="I58" s="938">
        <v>185.94</v>
      </c>
      <c r="J58" s="703">
        <f t="shared" si="16"/>
        <v>2.1942562116811875</v>
      </c>
      <c r="K58" s="957">
        <v>1.02</v>
      </c>
      <c r="L58" s="960">
        <v>4</v>
      </c>
      <c r="M58" s="694">
        <f t="shared" si="17"/>
        <v>4.08</v>
      </c>
      <c r="N58" s="943" t="s">
        <v>459</v>
      </c>
      <c r="O58" s="796">
        <v>0.93</v>
      </c>
      <c r="P58" s="934">
        <v>43566</v>
      </c>
      <c r="Q58" s="934">
        <v>43595</v>
      </c>
      <c r="R58" s="694">
        <f t="shared" si="18"/>
        <v>9.6774193548387046</v>
      </c>
      <c r="S58" s="759">
        <f>IF(INDEX(Historical!$D$7:$D$1439,MATCH(B58,Historical!$B$7:$B$1450,0))=0,"n/a",(INDEX(Historical!$C$7:$C$1439,MATCH(B58,Historical!$B$7:$B$1450,0))/INDEX(Historical!$D$7:$D$1439,MATCH(B58,Historical!$B$7:$B$1450,0))-1)*100)</f>
        <v>10.670731707317071</v>
      </c>
      <c r="T58" s="759">
        <f>IF(INDEX(Historical!$F$7:$F$1432,MATCH(B58,Historical!$B$7:$B$1450,0))=0,"n/a",((INDEX(Historical!$C$7:$C$1439,MATCH(B58,Historical!$B$7:$B$1450,0))/INDEX(Historical!$F$7:$F$1432,MATCH(B58,Historical!$B$7:$B$1450,0)))^(1/3)-1)*100)</f>
        <v>10.505725880947136</v>
      </c>
      <c r="U58" s="759">
        <f>IF(INDEX(Historical!$H$7:$H$1432,MATCH(B58,Historical!$B$7:$B$1450,0))=0,"n/a",((INDEX(Historical!$C$7:$C$1439,MATCH(B58,Historical!$B$7:$B$1450,0))/INDEX(Historical!$H$7:$H$1432,MATCH(B58,Historical!$B$7:$B$1450,0)))^(1/5)-1)*100)</f>
        <v>10.634990281254142</v>
      </c>
      <c r="V58" s="759">
        <f>IF(INDEX(Historical!$O$7:$O$1432,MATCH(B58,Historical!$B$7:$B$1450,0))=0,"n/a",((INDEX(Historical!$C$7:$C$1439,MATCH(B58,Historical!$B$7:$B$1450,0))/INDEX(Historical!$O$7:$O$1432,MATCH(B58,Historical!$B$7:$B$1450,0)))^(1/10)-1)*100)</f>
        <v>10.479113989134969</v>
      </c>
      <c r="W58" s="760">
        <f t="shared" si="19"/>
        <v>1.014874949569285</v>
      </c>
      <c r="X58" s="761">
        <f t="shared" si="20"/>
        <v>1.085203089923892</v>
      </c>
      <c r="Y58" s="711"/>
      <c r="Z58" s="703">
        <f t="shared" si="21"/>
        <v>36.138175376439328</v>
      </c>
      <c r="AA58" s="959">
        <f t="shared" si="22"/>
        <v>16.46944198405669</v>
      </c>
      <c r="AB58" s="960">
        <v>12</v>
      </c>
      <c r="AC58" s="938">
        <v>11.29</v>
      </c>
      <c r="AD58" s="938">
        <v>1.91</v>
      </c>
      <c r="AE58" s="938">
        <v>1.41</v>
      </c>
      <c r="AF58" s="938">
        <v>4.2300000000000004</v>
      </c>
      <c r="AG58" s="938">
        <v>26.700000000000003</v>
      </c>
      <c r="AH58" s="940">
        <v>12.8</v>
      </c>
      <c r="AI58" s="940">
        <v>10.17</v>
      </c>
      <c r="AJ58" s="938">
        <v>9.8000000000000007</v>
      </c>
      <c r="AK58" s="938">
        <v>8.7900000000000009</v>
      </c>
      <c r="AL58" s="951">
        <v>54020</v>
      </c>
      <c r="AM58" s="945">
        <v>0.5</v>
      </c>
      <c r="AN58" s="938">
        <v>1.08</v>
      </c>
      <c r="AO58" s="802">
        <f t="shared" si="23"/>
        <v>-3.6401954911213608</v>
      </c>
      <c r="AP58" s="803">
        <f t="shared" si="24"/>
        <v>12.829246492935329</v>
      </c>
      <c r="AQ58" s="961">
        <f t="shared" si="25"/>
        <v>75.961788266733009</v>
      </c>
      <c r="AR58" s="703">
        <f>INDEX(Historical!$C$7:$C$1439,MATCH(B58,Historical!$B$7:$B$1450,0))*IF(AH58="n/a",1.03,IF(AH58&lt;0,1.01,IF(AH58&gt;10,1.1,(1+AH58/100))))</f>
        <v>3.9930000000000003</v>
      </c>
      <c r="AS58" s="959">
        <f t="shared" si="26"/>
        <v>4.3923000000000005</v>
      </c>
      <c r="AT58" s="959">
        <f t="shared" si="30"/>
        <v>4.7783831700000006</v>
      </c>
      <c r="AU58" s="959">
        <f t="shared" si="30"/>
        <v>5.1984030506430008</v>
      </c>
      <c r="AV58" s="959">
        <f t="shared" si="30"/>
        <v>5.6553426787945211</v>
      </c>
      <c r="AW58" s="703">
        <f t="shared" si="27"/>
        <v>24.017428899437526</v>
      </c>
      <c r="AX58" s="810">
        <f t="shared" si="28"/>
        <v>12.916762880196583</v>
      </c>
      <c r="AY58" s="1017">
        <v>1.2</v>
      </c>
      <c r="AZ58" s="945">
        <v>29.24</v>
      </c>
      <c r="BA58" s="945">
        <v>-10.489999999999998</v>
      </c>
      <c r="BB58" s="945">
        <v>5.12</v>
      </c>
      <c r="BC58" s="945">
        <v>7.3</v>
      </c>
      <c r="BE58" s="666">
        <v>1992</v>
      </c>
      <c r="BF58" s="971">
        <f t="shared" si="29"/>
        <v>2</v>
      </c>
      <c r="BG58" s="955">
        <v>7.0000000000000009</v>
      </c>
    </row>
    <row r="59" spans="1:59" ht="11.25" customHeight="1" x14ac:dyDescent="0.2">
      <c r="A59" s="936" t="s">
        <v>245</v>
      </c>
      <c r="B59" s="948" t="s">
        <v>246</v>
      </c>
      <c r="C59" s="1013" t="s">
        <v>247</v>
      </c>
      <c r="D59" s="1013" t="s">
        <v>4385</v>
      </c>
      <c r="E59" s="792">
        <v>63</v>
      </c>
      <c r="F59" s="1227">
        <v>4</v>
      </c>
      <c r="G59" s="1227" t="s">
        <v>37</v>
      </c>
      <c r="H59" s="1227" t="s">
        <v>37</v>
      </c>
      <c r="I59" s="938">
        <v>97.12</v>
      </c>
      <c r="J59" s="703">
        <f t="shared" si="16"/>
        <v>3.1404448105436571</v>
      </c>
      <c r="K59" s="950">
        <v>0.76249999999999996</v>
      </c>
      <c r="L59" s="960">
        <v>4</v>
      </c>
      <c r="M59" s="694">
        <f t="shared" si="17"/>
        <v>3.05</v>
      </c>
      <c r="N59" s="943" t="s">
        <v>164</v>
      </c>
      <c r="O59" s="795">
        <v>0.72</v>
      </c>
      <c r="P59" s="934">
        <v>43531</v>
      </c>
      <c r="Q59" s="934">
        <v>43556</v>
      </c>
      <c r="R59" s="694">
        <f t="shared" si="18"/>
        <v>5.9027777777777759</v>
      </c>
      <c r="S59" s="759">
        <f>IF(INDEX(Historical!$D$7:$D$1439,MATCH(B59,Historical!$B$7:$B$1450,0))=0,"n/a",(INDEX(Historical!$C$7:$C$1439,MATCH(B59,Historical!$B$7:$B$1450,0))/INDEX(Historical!$D$7:$D$1439,MATCH(B59,Historical!$B$7:$B$1450,0))-1)*100)</f>
        <v>5.6849953401677533</v>
      </c>
      <c r="T59" s="759">
        <f>IF(INDEX(Historical!$F$7:$F$1432,MATCH(B59,Historical!$B$7:$B$1450,0))=0,"n/a",((INDEX(Historical!$C$7:$C$1439,MATCH(B59,Historical!$B$7:$B$1450,0))/INDEX(Historical!$F$7:$F$1432,MATCH(B59,Historical!$B$7:$B$1450,0)))^(1/3)-1)*100)</f>
        <v>5.4174643524898203</v>
      </c>
      <c r="U59" s="759">
        <f>IF(INDEX(Historical!$H$7:$H$1432,MATCH(B59,Historical!$B$7:$B$1450,0))=0,"n/a",((INDEX(Historical!$C$7:$C$1439,MATCH(B59,Historical!$B$7:$B$1450,0))/INDEX(Historical!$H$7:$H$1432,MATCH(B59,Historical!$B$7:$B$1450,0)))^(1/5)-1)*100)</f>
        <v>5.6873286106645882</v>
      </c>
      <c r="V59" s="759">
        <f>IF(INDEX(Historical!$O$7:$O$1432,MATCH(B59,Historical!$B$7:$B$1450,0))=0,"n/a",((INDEX(Historical!$C$7:$C$1439,MATCH(B59,Historical!$B$7:$B$1450,0))/INDEX(Historical!$O$7:$O$1432,MATCH(B59,Historical!$B$7:$B$1450,0)))^(1/10)-1)*100)</f>
        <v>6.3272222648930621</v>
      </c>
      <c r="W59" s="760">
        <f t="shared" si="19"/>
        <v>0.89886657565691053</v>
      </c>
      <c r="X59" s="761">
        <f t="shared" si="20"/>
        <v>1.2363757849270844</v>
      </c>
      <c r="Y59" s="948"/>
      <c r="Z59" s="703">
        <f t="shared" si="21"/>
        <v>56.586270871985157</v>
      </c>
      <c r="AA59" s="959">
        <f t="shared" si="22"/>
        <v>18.018552875695736</v>
      </c>
      <c r="AB59" s="960">
        <v>12</v>
      </c>
      <c r="AC59" s="938">
        <v>5.39</v>
      </c>
      <c r="AD59" s="938">
        <v>4.55</v>
      </c>
      <c r="AE59" s="938">
        <v>0.75</v>
      </c>
      <c r="AF59" s="938">
        <v>3.9</v>
      </c>
      <c r="AG59" s="938">
        <v>22.2</v>
      </c>
      <c r="AH59" s="938">
        <v>21.8</v>
      </c>
      <c r="AI59" s="938">
        <v>5.21</v>
      </c>
      <c r="AJ59" s="938">
        <v>4.5999999999999996</v>
      </c>
      <c r="AK59" s="938">
        <v>4</v>
      </c>
      <c r="AL59" s="951">
        <v>14240</v>
      </c>
      <c r="AM59" s="945">
        <v>0.6</v>
      </c>
      <c r="AN59" s="938">
        <v>1.06</v>
      </c>
      <c r="AO59" s="802">
        <f t="shared" si="23"/>
        <v>-9.1907794544874903</v>
      </c>
      <c r="AP59" s="803">
        <f t="shared" si="24"/>
        <v>8.8277734212082457</v>
      </c>
      <c r="AQ59" s="961">
        <f t="shared" si="25"/>
        <v>76.726224194013156</v>
      </c>
      <c r="AR59" s="703">
        <f>INDEX(Historical!$C$7:$C$1439,MATCH(B59,Historical!$B$7:$B$1450,0))*IF(AH59="n/a",1.03,IF(AH59&lt;0,1.01,IF(AH59&gt;10,1.1,(1+AH59/100))))</f>
        <v>3.1185</v>
      </c>
      <c r="AS59" s="959">
        <f t="shared" si="26"/>
        <v>3.2809738500000001</v>
      </c>
      <c r="AT59" s="959">
        <f t="shared" si="30"/>
        <v>3.4122128040000002</v>
      </c>
      <c r="AU59" s="959">
        <f t="shared" si="30"/>
        <v>3.5487013161600003</v>
      </c>
      <c r="AV59" s="959">
        <f t="shared" si="30"/>
        <v>3.6906493688064006</v>
      </c>
      <c r="AW59" s="703">
        <f t="shared" si="27"/>
        <v>17.051037338966399</v>
      </c>
      <c r="AX59" s="810">
        <f t="shared" si="28"/>
        <v>17.55666941821087</v>
      </c>
      <c r="AY59" s="1017">
        <v>0.92</v>
      </c>
      <c r="AZ59" s="945">
        <v>6.68</v>
      </c>
      <c r="BA59" s="945">
        <v>-15.690000000000001</v>
      </c>
      <c r="BB59" s="945">
        <v>-4.17</v>
      </c>
      <c r="BC59" s="945">
        <v>-4.8500000000000005</v>
      </c>
      <c r="BE59" s="666">
        <v>1957</v>
      </c>
      <c r="BF59" s="971">
        <f t="shared" si="29"/>
        <v>8</v>
      </c>
      <c r="BG59" s="955">
        <v>5.8999999999999995</v>
      </c>
    </row>
    <row r="60" spans="1:59" ht="11.25" customHeight="1" x14ac:dyDescent="0.2">
      <c r="A60" s="936" t="s">
        <v>248</v>
      </c>
      <c r="B60" s="948" t="s">
        <v>249</v>
      </c>
      <c r="C60" s="1013" t="s">
        <v>112</v>
      </c>
      <c r="D60" s="1013" t="s">
        <v>213</v>
      </c>
      <c r="E60" s="792">
        <v>46</v>
      </c>
      <c r="F60" s="1227">
        <v>45</v>
      </c>
      <c r="G60" s="1227" t="s">
        <v>37</v>
      </c>
      <c r="H60" s="1227" t="s">
        <v>37</v>
      </c>
      <c r="I60" s="938">
        <v>33.22</v>
      </c>
      <c r="J60" s="703">
        <f t="shared" si="16"/>
        <v>1.6255267910897053</v>
      </c>
      <c r="K60" s="950">
        <v>0.13500000000000001</v>
      </c>
      <c r="L60" s="960">
        <v>4</v>
      </c>
      <c r="M60" s="694">
        <f t="shared" si="17"/>
        <v>0.54</v>
      </c>
      <c r="N60" s="943" t="s">
        <v>250</v>
      </c>
      <c r="O60" s="795">
        <v>0.125</v>
      </c>
      <c r="P60" s="934">
        <v>43418</v>
      </c>
      <c r="Q60" s="934">
        <v>43444</v>
      </c>
      <c r="R60" s="694">
        <f t="shared" si="18"/>
        <v>8.0000000000000071</v>
      </c>
      <c r="S60" s="759">
        <f>IF(INDEX(Historical!$D$7:$D$1439,MATCH(B60,Historical!$B$7:$B$1450,0))=0,"n/a",(INDEX(Historical!$C$7:$C$1439,MATCH(B60,Historical!$B$7:$B$1450,0))/INDEX(Historical!$D$7:$D$1439,MATCH(B60,Historical!$B$7:$B$1450,0))-1)*100)</f>
        <v>8.5106382978723296</v>
      </c>
      <c r="T60" s="759">
        <f>IF(INDEX(Historical!$F$7:$F$1432,MATCH(B60,Historical!$B$7:$B$1450,0))=0,"n/a",((INDEX(Historical!$C$7:$C$1439,MATCH(B60,Historical!$B$7:$B$1450,0))/INDEX(Historical!$F$7:$F$1432,MATCH(B60,Historical!$B$7:$B$1450,0)))^(1/3)-1)*100)</f>
        <v>7.9870600425827831</v>
      </c>
      <c r="U60" s="759">
        <f>IF(INDEX(Historical!$H$7:$H$1432,MATCH(B60,Historical!$B$7:$B$1450,0))=0,"n/a",((INDEX(Historical!$C$7:$C$1439,MATCH(B60,Historical!$B$7:$B$1450,0))/INDEX(Historical!$H$7:$H$1432,MATCH(B60,Historical!$B$7:$B$1450,0)))^(1/5)-1)*100)</f>
        <v>9.0966078501449665</v>
      </c>
      <c r="V60" s="759">
        <f>IF(INDEX(Historical!$O$7:$O$1432,MATCH(B60,Historical!$B$7:$B$1450,0))=0,"n/a",((INDEX(Historical!$C$7:$C$1439,MATCH(B60,Historical!$B$7:$B$1450,0))/INDEX(Historical!$O$7:$O$1432,MATCH(B60,Historical!$B$7:$B$1450,0)))^(1/10)-1)*100)</f>
        <v>7.1354063273228352</v>
      </c>
      <c r="W60" s="760">
        <f t="shared" si="19"/>
        <v>1.274854918256346</v>
      </c>
      <c r="X60" s="761">
        <f t="shared" si="20"/>
        <v>1.6243942589544582</v>
      </c>
      <c r="Y60" s="717"/>
      <c r="Z60" s="703">
        <f t="shared" si="21"/>
        <v>38.028169014084511</v>
      </c>
      <c r="AA60" s="959">
        <f t="shared" si="22"/>
        <v>23.3943661971831</v>
      </c>
      <c r="AB60" s="960">
        <v>12</v>
      </c>
      <c r="AC60" s="938">
        <v>1.42</v>
      </c>
      <c r="AD60" s="938">
        <v>1.57</v>
      </c>
      <c r="AE60" s="938">
        <v>2.02</v>
      </c>
      <c r="AF60" s="938">
        <v>2.93</v>
      </c>
      <c r="AG60" s="938">
        <v>11.799999999999999</v>
      </c>
      <c r="AH60" s="938">
        <v>46.2</v>
      </c>
      <c r="AI60" s="938">
        <v>16.55</v>
      </c>
      <c r="AJ60" s="938">
        <v>5.6000000000000005</v>
      </c>
      <c r="AK60" s="938">
        <v>15</v>
      </c>
      <c r="AL60" s="955">
        <v>839.49</v>
      </c>
      <c r="AM60" s="945">
        <v>0.6</v>
      </c>
      <c r="AN60" s="938">
        <v>0</v>
      </c>
      <c r="AO60" s="802">
        <f t="shared" si="23"/>
        <v>-12.672231555948429</v>
      </c>
      <c r="AP60" s="803">
        <f t="shared" si="24"/>
        <v>10.722134641234671</v>
      </c>
      <c r="AQ60" s="961">
        <f t="shared" si="25"/>
        <v>74.541294646213217</v>
      </c>
      <c r="AR60" s="703">
        <f>INDEX(Historical!$C$7:$C$1439,MATCH(B60,Historical!$B$7:$B$1450,0))*IF(AH60="n/a",1.03,IF(AH60&lt;0,1.01,IF(AH60&gt;10,1.1,(1+AH60/100))))</f>
        <v>0.56100000000000005</v>
      </c>
      <c r="AS60" s="959">
        <f t="shared" si="26"/>
        <v>0.61710000000000009</v>
      </c>
      <c r="AT60" s="959">
        <f t="shared" si="30"/>
        <v>0.67881000000000014</v>
      </c>
      <c r="AU60" s="959">
        <f t="shared" si="30"/>
        <v>0.74669100000000022</v>
      </c>
      <c r="AV60" s="959">
        <f t="shared" si="30"/>
        <v>0.82136010000000026</v>
      </c>
      <c r="AW60" s="703">
        <f t="shared" si="27"/>
        <v>3.4249611000000004</v>
      </c>
      <c r="AX60" s="810">
        <f t="shared" si="28"/>
        <v>10.309937086092717</v>
      </c>
      <c r="AY60" s="1017">
        <v>0.93</v>
      </c>
      <c r="AZ60" s="945">
        <v>17.53</v>
      </c>
      <c r="BA60" s="945">
        <v>-8.91</v>
      </c>
      <c r="BB60" s="945">
        <v>6.4799999999999995</v>
      </c>
      <c r="BC60" s="945">
        <v>1.48</v>
      </c>
      <c r="BE60" s="666">
        <v>1974</v>
      </c>
      <c r="BF60" s="971">
        <f t="shared" si="29"/>
        <v>4</v>
      </c>
      <c r="BG60" s="955">
        <v>9.6</v>
      </c>
    </row>
    <row r="61" spans="1:59" ht="11.25" customHeight="1" x14ac:dyDescent="0.2">
      <c r="A61" s="936" t="s">
        <v>381</v>
      </c>
      <c r="B61" s="948" t="s">
        <v>382</v>
      </c>
      <c r="C61" s="1013" t="s">
        <v>112</v>
      </c>
      <c r="D61" s="1013" t="s">
        <v>4358</v>
      </c>
      <c r="E61" s="792">
        <v>48</v>
      </c>
      <c r="F61" s="1227">
        <v>33</v>
      </c>
      <c r="G61" s="1227" t="s">
        <v>106</v>
      </c>
      <c r="H61" s="1227" t="s">
        <v>106</v>
      </c>
      <c r="I61" s="938">
        <v>291.02999999999997</v>
      </c>
      <c r="J61" s="703">
        <f t="shared" si="16"/>
        <v>1.9791774043913</v>
      </c>
      <c r="K61" s="950">
        <v>1.44</v>
      </c>
      <c r="L61" s="960">
        <v>4</v>
      </c>
      <c r="M61" s="694">
        <f t="shared" si="17"/>
        <v>5.76</v>
      </c>
      <c r="N61" s="943" t="s">
        <v>119</v>
      </c>
      <c r="O61" s="795">
        <v>1.36</v>
      </c>
      <c r="P61" s="934">
        <v>43595</v>
      </c>
      <c r="Q61" s="934">
        <v>43617</v>
      </c>
      <c r="R61" s="694">
        <f t="shared" si="18"/>
        <v>5.8823529411764595</v>
      </c>
      <c r="S61" s="759">
        <f>IF(INDEX(Historical!$D$7:$D$1439,MATCH(B61,Historical!$B$7:$B$1450,0))=0,"n/a",(INDEX(Historical!$C$7:$C$1439,MATCH(B61,Historical!$B$7:$B$1450,0))/INDEX(Historical!$D$7:$D$1439,MATCH(B61,Historical!$B$7:$B$1450,0))-1)*100)</f>
        <v>5.9288537549407216</v>
      </c>
      <c r="T61" s="759">
        <f>IF(INDEX(Historical!$F$7:$F$1432,MATCH(B61,Historical!$B$7:$B$1450,0))=0,"n/a",((INDEX(Historical!$C$7:$C$1439,MATCH(B61,Historical!$B$7:$B$1450,0))/INDEX(Historical!$F$7:$F$1432,MATCH(B61,Historical!$B$7:$B$1450,0)))^(1/3)-1)*100)</f>
        <v>5.3054143687660371</v>
      </c>
      <c r="U61" s="759">
        <f>IF(INDEX(Historical!$H$7:$H$1432,MATCH(B61,Historical!$B$7:$B$1450,0))=0,"n/a",((INDEX(Historical!$C$7:$C$1439,MATCH(B61,Historical!$B$7:$B$1450,0))/INDEX(Historical!$H$7:$H$1432,MATCH(B61,Historical!$B$7:$B$1450,0)))^(1/5)-1)*100)</f>
        <v>8.3462958501015372</v>
      </c>
      <c r="V61" s="759">
        <f>IF(INDEX(Historical!$O$7:$O$1432,MATCH(B61,Historical!$B$7:$B$1450,0))=0,"n/a",((INDEX(Historical!$C$7:$C$1439,MATCH(B61,Historical!$B$7:$B$1450,0))/INDEX(Historical!$O$7:$O$1432,MATCH(B61,Historical!$B$7:$B$1450,0)))^(1/10)-1)*100)</f>
        <v>13.209613876809122</v>
      </c>
      <c r="W61" s="760">
        <f t="shared" si="19"/>
        <v>0.63183495959365965</v>
      </c>
      <c r="X61" s="761">
        <f t="shared" si="20"/>
        <v>1.9409990349073343</v>
      </c>
      <c r="Y61" s="948"/>
      <c r="Z61" s="703">
        <f t="shared" si="21"/>
        <v>39.237057220708451</v>
      </c>
      <c r="AA61" s="959">
        <f t="shared" si="22"/>
        <v>19.824931880108991</v>
      </c>
      <c r="AB61" s="960">
        <v>12</v>
      </c>
      <c r="AC61" s="938">
        <v>14.68</v>
      </c>
      <c r="AD61" s="938">
        <v>3.16</v>
      </c>
      <c r="AE61" s="938">
        <v>1.44</v>
      </c>
      <c r="AF61" s="938">
        <v>8.51</v>
      </c>
      <c r="AG61" s="938">
        <v>42.4</v>
      </c>
      <c r="AH61" s="938">
        <v>37.799999999999997</v>
      </c>
      <c r="AI61" s="938">
        <v>8.0500000000000007</v>
      </c>
      <c r="AJ61" s="938">
        <v>4.3</v>
      </c>
      <c r="AK61" s="938">
        <v>6.4</v>
      </c>
      <c r="AL61" s="951">
        <v>16210</v>
      </c>
      <c r="AM61" s="945">
        <v>1.7000000000000002</v>
      </c>
      <c r="AN61" s="938">
        <v>1.1499999999999999</v>
      </c>
      <c r="AO61" s="802">
        <f t="shared" si="23"/>
        <v>-9.4994586256161533</v>
      </c>
      <c r="AP61" s="803">
        <f t="shared" si="24"/>
        <v>10.325473254492838</v>
      </c>
      <c r="AQ61" s="961">
        <f t="shared" si="25"/>
        <v>173.82895740039984</v>
      </c>
      <c r="AR61" s="703">
        <f>INDEX(Historical!$C$7:$C$1439,MATCH(B61,Historical!$B$7:$B$1450,0))*IF(AH61="n/a",1.03,IF(AH61&lt;0,1.01,IF(AH61&gt;10,1.1,(1+AH61/100))))</f>
        <v>5.8960000000000008</v>
      </c>
      <c r="AS61" s="959">
        <f t="shared" si="26"/>
        <v>6.3706280000000008</v>
      </c>
      <c r="AT61" s="959">
        <f t="shared" si="30"/>
        <v>6.778348192000001</v>
      </c>
      <c r="AU61" s="959">
        <f t="shared" si="30"/>
        <v>7.2121624762880012</v>
      </c>
      <c r="AV61" s="959">
        <f t="shared" si="30"/>
        <v>7.6737408747704334</v>
      </c>
      <c r="AW61" s="703">
        <f t="shared" si="27"/>
        <v>33.930879543058431</v>
      </c>
      <c r="AX61" s="810">
        <f t="shared" si="28"/>
        <v>11.658894115059764</v>
      </c>
      <c r="AY61" s="1017">
        <v>0.93</v>
      </c>
      <c r="AZ61" s="945">
        <v>14.09</v>
      </c>
      <c r="BA61" s="945">
        <v>-21.78</v>
      </c>
      <c r="BB61" s="945">
        <v>7.1800000000000006</v>
      </c>
      <c r="BC61" s="945">
        <v>1.1100000000000001</v>
      </c>
      <c r="BE61" s="666">
        <v>1972</v>
      </c>
      <c r="BF61" s="971">
        <f t="shared" si="29"/>
        <v>5</v>
      </c>
      <c r="BG61" s="955">
        <v>13.8</v>
      </c>
    </row>
    <row r="62" spans="1:59" ht="11.25" customHeight="1" x14ac:dyDescent="0.2">
      <c r="A62" s="936" t="s">
        <v>253</v>
      </c>
      <c r="B62" s="948" t="s">
        <v>254</v>
      </c>
      <c r="C62" s="1013" t="s">
        <v>179</v>
      </c>
      <c r="D62" s="1013" t="s">
        <v>4394</v>
      </c>
      <c r="E62" s="792">
        <v>46</v>
      </c>
      <c r="F62" s="1227">
        <v>43</v>
      </c>
      <c r="G62" s="1227" t="s">
        <v>106</v>
      </c>
      <c r="H62" s="1227" t="s">
        <v>106</v>
      </c>
      <c r="I62" s="938">
        <v>49.68</v>
      </c>
      <c r="J62" s="703">
        <f t="shared" si="16"/>
        <v>5.7165861513687597</v>
      </c>
      <c r="K62" s="950">
        <v>0.71</v>
      </c>
      <c r="L62" s="960">
        <v>4</v>
      </c>
      <c r="M62" s="694">
        <f t="shared" si="17"/>
        <v>2.84</v>
      </c>
      <c r="N62" s="943" t="s">
        <v>119</v>
      </c>
      <c r="O62" s="795">
        <v>0.7</v>
      </c>
      <c r="P62" s="660">
        <v>43328</v>
      </c>
      <c r="Q62" s="660">
        <v>43343</v>
      </c>
      <c r="R62" s="694">
        <f t="shared" si="18"/>
        <v>1.4285714285714299</v>
      </c>
      <c r="S62" s="759">
        <f>IF(INDEX(Historical!$D$7:$D$1439,MATCH(B62,Historical!$B$7:$B$1450,0))=0,"n/a",(INDEX(Historical!$C$7:$C$1439,MATCH(B62,Historical!$B$7:$B$1450,0))/INDEX(Historical!$D$7:$D$1439,MATCH(B62,Historical!$B$7:$B$1450,0))-1)*100)</f>
        <v>0.71428571428571175</v>
      </c>
      <c r="T62" s="759">
        <f>IF(INDEX(Historical!$F$7:$F$1432,MATCH(B62,Historical!$B$7:$B$1450,0))=0,"n/a",((INDEX(Historical!$C$7:$C$1439,MATCH(B62,Historical!$B$7:$B$1450,0))/INDEX(Historical!$F$7:$F$1432,MATCH(B62,Historical!$B$7:$B$1450,0)))^(1/3)-1)*100)</f>
        <v>0.84138569487346437</v>
      </c>
      <c r="U62" s="759">
        <f>IF(INDEX(Historical!$H$7:$H$1432,MATCH(B62,Historical!$B$7:$B$1450,0))=0,"n/a",((INDEX(Historical!$C$7:$C$1439,MATCH(B62,Historical!$B$7:$B$1450,0))/INDEX(Historical!$H$7:$H$1432,MATCH(B62,Historical!$B$7:$B$1450,0)))^(1/5)-1)*100)</f>
        <v>16.751145735902085</v>
      </c>
      <c r="V62" s="759">
        <f>IF(INDEX(Historical!$O$7:$O$1432,MATCH(B62,Historical!$B$7:$B$1450,0))=0,"n/a",((INDEX(Historical!$C$7:$C$1439,MATCH(B62,Historical!$B$7:$B$1450,0))/INDEX(Historical!$O$7:$O$1432,MATCH(B62,Historical!$B$7:$B$1450,0)))^(1/10)-1)*100)</f>
        <v>30.963282174056506</v>
      </c>
      <c r="W62" s="760">
        <f t="shared" si="19"/>
        <v>0.54100032553840571</v>
      </c>
      <c r="X62" s="761" t="str">
        <f t="shared" si="20"/>
        <v>n/a</v>
      </c>
      <c r="Y62" s="717"/>
      <c r="Z62" s="703" t="str">
        <f t="shared" si="21"/>
        <v>n/a</v>
      </c>
      <c r="AA62" s="959" t="str">
        <f t="shared" si="22"/>
        <v>n/a</v>
      </c>
      <c r="AB62" s="960">
        <v>9</v>
      </c>
      <c r="AC62" s="938">
        <v>-0.03</v>
      </c>
      <c r="AD62" s="938" t="s">
        <v>137</v>
      </c>
      <c r="AE62" s="938">
        <v>2.0699999999999998</v>
      </c>
      <c r="AF62" s="938">
        <v>1.25</v>
      </c>
      <c r="AG62" s="938">
        <v>0</v>
      </c>
      <c r="AH62" s="940">
        <v>89.7</v>
      </c>
      <c r="AI62" s="940">
        <v>6.5600000000000005</v>
      </c>
      <c r="AJ62" s="938">
        <v>-15.1</v>
      </c>
      <c r="AK62" s="938" t="s">
        <v>137</v>
      </c>
      <c r="AL62" s="951">
        <v>5510</v>
      </c>
      <c r="AM62" s="945">
        <v>0.1</v>
      </c>
      <c r="AN62" s="938">
        <v>0.11</v>
      </c>
      <c r="AO62" s="802" t="str">
        <f t="shared" si="23"/>
        <v>n/a</v>
      </c>
      <c r="AP62" s="803">
        <f t="shared" si="24"/>
        <v>22.467731887270844</v>
      </c>
      <c r="AQ62" s="961" t="str">
        <f t="shared" si="25"/>
        <v>n/a</v>
      </c>
      <c r="AR62" s="703">
        <f>INDEX(Historical!$C$7:$C$1439,MATCH(B62,Historical!$B$7:$B$1450,0))*IF(AH62="n/a",1.03,IF(AH62&lt;0,1.01,IF(AH62&gt;10,1.1,(1+AH62/100))))</f>
        <v>3.1019999999999999</v>
      </c>
      <c r="AS62" s="959">
        <f t="shared" si="26"/>
        <v>3.3054912000000001</v>
      </c>
      <c r="AT62" s="959">
        <f t="shared" si="30"/>
        <v>3.4046559360000002</v>
      </c>
      <c r="AU62" s="959">
        <f t="shared" si="30"/>
        <v>3.5067956140800001</v>
      </c>
      <c r="AV62" s="959">
        <f t="shared" si="30"/>
        <v>3.6119994825024002</v>
      </c>
      <c r="AW62" s="703">
        <f t="shared" si="27"/>
        <v>16.930942232582399</v>
      </c>
      <c r="AX62" s="810">
        <f t="shared" si="28"/>
        <v>34.07999644239613</v>
      </c>
      <c r="AY62" s="1017">
        <v>1.48</v>
      </c>
      <c r="AZ62" s="945">
        <v>11.49</v>
      </c>
      <c r="BA62" s="945">
        <v>-32.629999999999995</v>
      </c>
      <c r="BB62" s="945">
        <v>-1.6400000000000001</v>
      </c>
      <c r="BC62" s="945">
        <v>-10.870000000000001</v>
      </c>
      <c r="BE62" s="666">
        <v>1973</v>
      </c>
      <c r="BF62" s="971">
        <f t="shared" si="29"/>
        <v>5</v>
      </c>
      <c r="BG62" s="955">
        <v>0</v>
      </c>
    </row>
    <row r="63" spans="1:59" s="838" customFormat="1" ht="11.25" customHeight="1" x14ac:dyDescent="0.2">
      <c r="A63" s="698" t="s">
        <v>255</v>
      </c>
      <c r="B63" s="846" t="s">
        <v>256</v>
      </c>
      <c r="C63" s="1013" t="s">
        <v>128</v>
      </c>
      <c r="D63" s="1013" t="s">
        <v>4353</v>
      </c>
      <c r="E63" s="818">
        <v>53</v>
      </c>
      <c r="F63" s="1227">
        <v>17</v>
      </c>
      <c r="G63" s="1226" t="s">
        <v>37</v>
      </c>
      <c r="H63" s="1226" t="s">
        <v>37</v>
      </c>
      <c r="I63" s="831">
        <v>40.99</v>
      </c>
      <c r="J63" s="820">
        <f t="shared" si="16"/>
        <v>2.0492803122712853</v>
      </c>
      <c r="K63" s="821">
        <v>0.21</v>
      </c>
      <c r="L63" s="822">
        <v>4</v>
      </c>
      <c r="M63" s="823">
        <f t="shared" si="17"/>
        <v>0.84</v>
      </c>
      <c r="N63" s="824" t="s">
        <v>107</v>
      </c>
      <c r="O63" s="825">
        <v>0.1875</v>
      </c>
      <c r="P63" s="826">
        <v>43476</v>
      </c>
      <c r="Q63" s="826">
        <v>43511</v>
      </c>
      <c r="R63" s="823">
        <f t="shared" si="18"/>
        <v>11.999999999999995</v>
      </c>
      <c r="S63" s="759">
        <f>IF(INDEX(Historical!$D$7:$D$1439,MATCH(B63,Historical!$B$7:$B$1450,0))=0,"n/a",(INDEX(Historical!$C$7:$C$1439,MATCH(B63,Historical!$B$7:$B$1450,0))/INDEX(Historical!$D$7:$D$1439,MATCH(B63,Historical!$B$7:$B$1450,0))-1)*100)</f>
        <v>10.294117647058808</v>
      </c>
      <c r="T63" s="759">
        <f>IF(INDEX(Historical!$F$7:$F$1432,MATCH(B63,Historical!$B$7:$B$1450,0))=0,"n/a",((INDEX(Historical!$C$7:$C$1439,MATCH(B63,Historical!$B$7:$B$1450,0))/INDEX(Historical!$F$7:$F$1432,MATCH(B63,Historical!$B$7:$B$1450,0)))^(1/3)-1)*100)</f>
        <v>14.471424255333186</v>
      </c>
      <c r="U63" s="759">
        <f>IF(INDEX(Historical!$H$7:$H$1432,MATCH(B63,Historical!$B$7:$B$1450,0))=0,"n/a",((INDEX(Historical!$C$7:$C$1439,MATCH(B63,Historical!$B$7:$B$1450,0))/INDEX(Historical!$H$7:$H$1432,MATCH(B63,Historical!$B$7:$B$1450,0)))^(1/5)-1)*100)</f>
        <v>17.143034329661333</v>
      </c>
      <c r="V63" s="759">
        <f>IF(INDEX(Historical!$O$7:$O$1432,MATCH(B63,Historical!$B$7:$B$1450,0))=0,"n/a",((INDEX(Historical!$C$7:$C$1439,MATCH(B63,Historical!$B$7:$B$1450,0))/INDEX(Historical!$O$7:$O$1432,MATCH(B63,Historical!$B$7:$B$1450,0)))^(1/10)-1)*100)</f>
        <v>15.024129044552348</v>
      </c>
      <c r="W63" s="827">
        <f t="shared" si="19"/>
        <v>1.1410334854570015</v>
      </c>
      <c r="X63" s="828">
        <f t="shared" si="20"/>
        <v>1.4167796966662258</v>
      </c>
      <c r="Y63" s="829"/>
      <c r="Z63" s="820">
        <f t="shared" si="21"/>
        <v>46.153846153846153</v>
      </c>
      <c r="AA63" s="830">
        <f t="shared" si="22"/>
        <v>22.521978021978022</v>
      </c>
      <c r="AB63" s="822">
        <v>10</v>
      </c>
      <c r="AC63" s="831">
        <v>1.82</v>
      </c>
      <c r="AD63" s="831">
        <v>3.58</v>
      </c>
      <c r="AE63" s="831">
        <v>2.29</v>
      </c>
      <c r="AF63" s="831">
        <v>3.78</v>
      </c>
      <c r="AG63" s="831">
        <v>17.599999999999998</v>
      </c>
      <c r="AH63" s="831">
        <v>10</v>
      </c>
      <c r="AI63" s="831">
        <v>2.77</v>
      </c>
      <c r="AJ63" s="831">
        <v>12.1</v>
      </c>
      <c r="AK63" s="831">
        <v>6.4</v>
      </c>
      <c r="AL63" s="832">
        <v>21930</v>
      </c>
      <c r="AM63" s="833">
        <v>0.2</v>
      </c>
      <c r="AN63" s="831">
        <v>0</v>
      </c>
      <c r="AO63" s="834">
        <f t="shared" si="23"/>
        <v>-3.3296633800454032</v>
      </c>
      <c r="AP63" s="835">
        <f t="shared" si="24"/>
        <v>19.192314641932619</v>
      </c>
      <c r="AQ63" s="836">
        <f t="shared" si="25"/>
        <v>94.517153682967177</v>
      </c>
      <c r="AR63" s="703">
        <f>INDEX(Historical!$C$7:$C$1439,MATCH(B63,Historical!$B$7:$B$1450,0))*IF(AH63="n/a",1.03,IF(AH63&lt;0,1.01,IF(AH63&gt;10,1.1,(1+AH63/100))))</f>
        <v>0.82500000000000007</v>
      </c>
      <c r="AS63" s="830">
        <f t="shared" si="26"/>
        <v>0.84785250000000012</v>
      </c>
      <c r="AT63" s="830">
        <f t="shared" si="30"/>
        <v>0.90211506000000019</v>
      </c>
      <c r="AU63" s="830">
        <f t="shared" si="30"/>
        <v>0.9598504238400003</v>
      </c>
      <c r="AV63" s="830">
        <f t="shared" si="30"/>
        <v>1.0212808509657603</v>
      </c>
      <c r="AW63" s="820">
        <f t="shared" si="27"/>
        <v>4.5560988348057609</v>
      </c>
      <c r="AX63" s="837">
        <f t="shared" si="28"/>
        <v>11.115147193963798</v>
      </c>
      <c r="AY63" s="1018">
        <v>0.1</v>
      </c>
      <c r="AZ63" s="833">
        <v>15.659999999999998</v>
      </c>
      <c r="BA63" s="833">
        <v>-11.39</v>
      </c>
      <c r="BB63" s="833">
        <v>0.2</v>
      </c>
      <c r="BC63" s="833">
        <v>-2.73</v>
      </c>
      <c r="BD63" s="985"/>
      <c r="BE63" s="666">
        <v>1967</v>
      </c>
      <c r="BF63" s="971">
        <f t="shared" si="29"/>
        <v>6</v>
      </c>
      <c r="BG63" s="892">
        <v>12.4</v>
      </c>
    </row>
    <row r="64" spans="1:59" ht="11.25" customHeight="1" x14ac:dyDescent="0.2">
      <c r="A64" s="936" t="s">
        <v>257</v>
      </c>
      <c r="B64" s="948" t="s">
        <v>258</v>
      </c>
      <c r="C64" s="1013" t="s">
        <v>112</v>
      </c>
      <c r="D64" s="1013" t="s">
        <v>213</v>
      </c>
      <c r="E64" s="792">
        <v>44</v>
      </c>
      <c r="F64" s="1227">
        <v>54</v>
      </c>
      <c r="G64" s="1227" t="s">
        <v>37</v>
      </c>
      <c r="H64" s="1227" t="s">
        <v>37</v>
      </c>
      <c r="I64" s="938">
        <v>154.22999999999999</v>
      </c>
      <c r="J64" s="703">
        <f t="shared" si="16"/>
        <v>2.5935291447837647</v>
      </c>
      <c r="K64" s="950">
        <v>1</v>
      </c>
      <c r="L64" s="960">
        <v>4</v>
      </c>
      <c r="M64" s="694">
        <f t="shared" si="17"/>
        <v>4</v>
      </c>
      <c r="N64" s="943" t="s">
        <v>127</v>
      </c>
      <c r="O64" s="795">
        <v>0.78</v>
      </c>
      <c r="P64" s="660">
        <v>43370</v>
      </c>
      <c r="Q64" s="660">
        <v>43382</v>
      </c>
      <c r="R64" s="694">
        <f t="shared" si="18"/>
        <v>28.205128205128201</v>
      </c>
      <c r="S64" s="759">
        <f>IF(INDEX(Historical!$D$7:$D$1439,MATCH(B64,Historical!$B$7:$B$1450,0))=0,"n/a",(INDEX(Historical!$C$7:$C$1439,MATCH(B64,Historical!$B$7:$B$1450,0))/INDEX(Historical!$D$7:$D$1439,MATCH(B64,Historical!$B$7:$B$1450,0))-1)*100)</f>
        <v>22.344322344322308</v>
      </c>
      <c r="T64" s="759">
        <f>IF(INDEX(Historical!$F$7:$F$1432,MATCH(B64,Historical!$B$7:$B$1450,0))=0,"n/a",((INDEX(Historical!$C$7:$C$1439,MATCH(B64,Historical!$B$7:$B$1450,0))/INDEX(Historical!$F$7:$F$1432,MATCH(B64,Historical!$B$7:$B$1450,0)))^(1/3)-1)*100)</f>
        <v>18.543395631488636</v>
      </c>
      <c r="U64" s="759">
        <f>IF(INDEX(Historical!$H$7:$H$1432,MATCH(B64,Historical!$B$7:$B$1450,0))=0,"n/a",((INDEX(Historical!$C$7:$C$1439,MATCH(B64,Historical!$B$7:$B$1450,0))/INDEX(Historical!$H$7:$H$1432,MATCH(B64,Historical!$B$7:$B$1450,0)))^(1/5)-1)*100)</f>
        <v>16.445946073795081</v>
      </c>
      <c r="V64" s="759">
        <f>IF(INDEX(Historical!$O$7:$O$1432,MATCH(B64,Historical!$B$7:$B$1450,0))=0,"n/a",((INDEX(Historical!$C$7:$C$1439,MATCH(B64,Historical!$B$7:$B$1450,0))/INDEX(Historical!$O$7:$O$1432,MATCH(B64,Historical!$B$7:$B$1450,0)))^(1/10)-1)*100)</f>
        <v>11.251240600510615</v>
      </c>
      <c r="W64" s="760">
        <f t="shared" si="19"/>
        <v>1.4617006833049784</v>
      </c>
      <c r="X64" s="761">
        <f t="shared" si="20"/>
        <v>1.0343362310562945</v>
      </c>
      <c r="Y64" s="711"/>
      <c r="Z64" s="703">
        <f t="shared" si="21"/>
        <v>53.262316910785621</v>
      </c>
      <c r="AA64" s="959">
        <f t="shared" si="22"/>
        <v>20.536617842876165</v>
      </c>
      <c r="AB64" s="960">
        <v>12</v>
      </c>
      <c r="AC64" s="938">
        <v>7.51</v>
      </c>
      <c r="AD64" s="938">
        <v>4.96</v>
      </c>
      <c r="AE64" s="938">
        <v>3.55</v>
      </c>
      <c r="AF64" s="938">
        <v>15.97</v>
      </c>
      <c r="AG64" s="938">
        <v>74.400000000000006</v>
      </c>
      <c r="AH64" s="938">
        <v>12.4</v>
      </c>
      <c r="AI64" s="938">
        <v>6.15</v>
      </c>
      <c r="AJ64" s="938">
        <v>15.9</v>
      </c>
      <c r="AK64" s="938">
        <v>4.18</v>
      </c>
      <c r="AL64" s="951">
        <v>51770</v>
      </c>
      <c r="AM64" s="945">
        <v>0.2</v>
      </c>
      <c r="AN64" s="938">
        <v>2.42</v>
      </c>
      <c r="AO64" s="802">
        <f t="shared" si="23"/>
        <v>-1.497142624297318</v>
      </c>
      <c r="AP64" s="803">
        <f t="shared" si="24"/>
        <v>19.039475218578847</v>
      </c>
      <c r="AQ64" s="961">
        <f t="shared" si="25"/>
        <v>281.79097652495801</v>
      </c>
      <c r="AR64" s="703">
        <f>INDEX(Historical!$C$7:$C$1439,MATCH(B64,Historical!$B$7:$B$1450,0))*IF(AH64="n/a",1.03,IF(AH64&lt;0,1.01,IF(AH64&gt;10,1.1,(1+AH64/100))))</f>
        <v>3.6739999999999999</v>
      </c>
      <c r="AS64" s="959">
        <f t="shared" si="26"/>
        <v>3.8999510000000002</v>
      </c>
      <c r="AT64" s="959">
        <f t="shared" si="30"/>
        <v>4.0629689518000003</v>
      </c>
      <c r="AU64" s="959">
        <f t="shared" si="30"/>
        <v>4.2328010539852405</v>
      </c>
      <c r="AV64" s="959">
        <f t="shared" si="30"/>
        <v>4.4097321380418242</v>
      </c>
      <c r="AW64" s="703">
        <f t="shared" si="27"/>
        <v>20.279453143827066</v>
      </c>
      <c r="AX64" s="810">
        <f t="shared" si="28"/>
        <v>13.14883819219806</v>
      </c>
      <c r="AY64" s="1017">
        <v>1.24</v>
      </c>
      <c r="AZ64" s="945">
        <v>30.98</v>
      </c>
      <c r="BA64" s="945">
        <v>-4.07</v>
      </c>
      <c r="BB64" s="945">
        <v>3.04</v>
      </c>
      <c r="BC64" s="945">
        <v>8.9700000000000006</v>
      </c>
      <c r="BE64" s="666">
        <v>1975</v>
      </c>
      <c r="BF64" s="971">
        <f t="shared" si="29"/>
        <v>4</v>
      </c>
      <c r="BG64" s="955">
        <v>16.8</v>
      </c>
    </row>
    <row r="65" spans="1:60" ht="11.25" customHeight="1" x14ac:dyDescent="0.2">
      <c r="A65" s="944" t="s">
        <v>259</v>
      </c>
      <c r="B65" s="948" t="s">
        <v>260</v>
      </c>
      <c r="C65" s="1013" t="s">
        <v>4216</v>
      </c>
      <c r="D65" s="1013" t="s">
        <v>4351</v>
      </c>
      <c r="E65" s="792">
        <v>29</v>
      </c>
      <c r="F65" s="1227">
        <v>94</v>
      </c>
      <c r="G65" s="1227" t="s">
        <v>37</v>
      </c>
      <c r="H65" s="1227" t="s">
        <v>106</v>
      </c>
      <c r="I65" s="938">
        <v>139.69999999999999</v>
      </c>
      <c r="J65" s="703">
        <f t="shared" si="16"/>
        <v>1.1453113815318541</v>
      </c>
      <c r="K65" s="957">
        <v>0.4</v>
      </c>
      <c r="L65" s="960">
        <v>4</v>
      </c>
      <c r="M65" s="694">
        <f t="shared" si="17"/>
        <v>1.6</v>
      </c>
      <c r="N65" s="943" t="s">
        <v>595</v>
      </c>
      <c r="O65" s="796">
        <v>0.37</v>
      </c>
      <c r="P65" s="934">
        <v>43524</v>
      </c>
      <c r="Q65" s="934">
        <v>43542</v>
      </c>
      <c r="R65" s="694">
        <f t="shared" si="18"/>
        <v>8.1081081081081159</v>
      </c>
      <c r="S65" s="759">
        <f>IF(INDEX(Historical!$D$7:$D$1439,MATCH(B65,Historical!$B$7:$B$1450,0))=0,"n/a",(INDEX(Historical!$C$7:$C$1439,MATCH(B65,Historical!$B$7:$B$1450,0))/INDEX(Historical!$D$7:$D$1439,MATCH(B65,Historical!$B$7:$B$1450,0))-1)*100)</f>
        <v>19.354838709677423</v>
      </c>
      <c r="T65" s="759">
        <f>IF(INDEX(Historical!$F$7:$F$1432,MATCH(B65,Historical!$B$7:$B$1450,0))=0,"n/a",((INDEX(Historical!$C$7:$C$1439,MATCH(B65,Historical!$B$7:$B$1450,0))/INDEX(Historical!$F$7:$F$1432,MATCH(B65,Historical!$B$7:$B$1450,0)))^(1/3)-1)*100)</f>
        <v>13.960384306101293</v>
      </c>
      <c r="U65" s="759">
        <f>IF(INDEX(Historical!$H$7:$H$1432,MATCH(B65,Historical!$B$7:$B$1450,0))=0,"n/a",((INDEX(Historical!$C$7:$C$1439,MATCH(B65,Historical!$B$7:$B$1450,0))/INDEX(Historical!$H$7:$H$1432,MATCH(B65,Historical!$B$7:$B$1450,0)))^(1/5)-1)*100)</f>
        <v>15.182836968177259</v>
      </c>
      <c r="V65" s="759">
        <f>IF(INDEX(Historical!$O$7:$O$1432,MATCH(B65,Historical!$B$7:$B$1450,0))=0,"n/a",((INDEX(Historical!$C$7:$C$1439,MATCH(B65,Historical!$B$7:$B$1450,0))/INDEX(Historical!$O$7:$O$1432,MATCH(B65,Historical!$B$7:$B$1450,0)))^(1/10)-1)*100)</f>
        <v>17.304330741852002</v>
      </c>
      <c r="W65" s="760">
        <f t="shared" si="19"/>
        <v>0.87740099254207338</v>
      </c>
      <c r="X65" s="761">
        <f t="shared" si="20"/>
        <v>1.320246692884979</v>
      </c>
      <c r="Y65" s="949" t="s">
        <v>153</v>
      </c>
      <c r="Z65" s="703">
        <f t="shared" si="21"/>
        <v>43.715846994535518</v>
      </c>
      <c r="AA65" s="959">
        <f t="shared" si="22"/>
        <v>38.169398907103819</v>
      </c>
      <c r="AB65" s="960">
        <v>6</v>
      </c>
      <c r="AC65" s="938">
        <v>3.66</v>
      </c>
      <c r="AD65" s="938">
        <v>3.46</v>
      </c>
      <c r="AE65" s="938">
        <v>6.81</v>
      </c>
      <c r="AF65" s="938">
        <v>7.53</v>
      </c>
      <c r="AG65" s="938">
        <v>21.5</v>
      </c>
      <c r="AH65" s="938">
        <v>6</v>
      </c>
      <c r="AI65" s="938">
        <v>7.23</v>
      </c>
      <c r="AJ65" s="938">
        <v>11.5</v>
      </c>
      <c r="AK65" s="938">
        <v>11</v>
      </c>
      <c r="AL65" s="951">
        <v>10740</v>
      </c>
      <c r="AM65" s="945">
        <v>0.6</v>
      </c>
      <c r="AN65" s="938">
        <v>0.02</v>
      </c>
      <c r="AO65" s="802">
        <f t="shared" si="23"/>
        <v>-21.841250557394705</v>
      </c>
      <c r="AP65" s="803">
        <f t="shared" si="24"/>
        <v>16.328148349709114</v>
      </c>
      <c r="AQ65" s="961">
        <f t="shared" si="25"/>
        <v>257.40768739509144</v>
      </c>
      <c r="AR65" s="703">
        <f>INDEX(Historical!$C$7:$C$1439,MATCH(B65,Historical!$B$7:$B$1450,0))*IF(AH65="n/a",1.03,IF(AH65&lt;0,1.01,IF(AH65&gt;10,1.1,(1+AH65/100))))</f>
        <v>1.5688</v>
      </c>
      <c r="AS65" s="959">
        <f t="shared" si="26"/>
        <v>1.68222424</v>
      </c>
      <c r="AT65" s="959">
        <f t="shared" si="30"/>
        <v>1.8504466640000001</v>
      </c>
      <c r="AU65" s="959">
        <f t="shared" si="30"/>
        <v>2.0354913304000002</v>
      </c>
      <c r="AV65" s="959">
        <f t="shared" si="30"/>
        <v>2.2390404634400003</v>
      </c>
      <c r="AW65" s="703">
        <f t="shared" si="27"/>
        <v>9.3760026978400006</v>
      </c>
      <c r="AX65" s="810">
        <f t="shared" si="28"/>
        <v>6.711526626943451</v>
      </c>
      <c r="AY65" s="1017">
        <v>0.91</v>
      </c>
      <c r="AZ65" s="945">
        <v>16.220000000000002</v>
      </c>
      <c r="BA65" s="945">
        <v>-14.649999999999999</v>
      </c>
      <c r="BB65" s="945">
        <v>2.25</v>
      </c>
      <c r="BC65" s="945">
        <v>2.02</v>
      </c>
      <c r="BE65" s="666">
        <v>1991</v>
      </c>
      <c r="BF65" s="971">
        <f t="shared" si="29"/>
        <v>2</v>
      </c>
      <c r="BG65" s="955">
        <v>14.7</v>
      </c>
    </row>
    <row r="66" spans="1:60" ht="11.25" customHeight="1" x14ac:dyDescent="0.2">
      <c r="A66" s="936" t="s">
        <v>261</v>
      </c>
      <c r="B66" s="948" t="s">
        <v>262</v>
      </c>
      <c r="C66" s="1013" t="s">
        <v>154</v>
      </c>
      <c r="D66" s="1013" t="s">
        <v>4375</v>
      </c>
      <c r="E66" s="792">
        <v>57</v>
      </c>
      <c r="F66" s="1227">
        <v>11</v>
      </c>
      <c r="G66" s="1227" t="s">
        <v>37</v>
      </c>
      <c r="H66" s="1227" t="s">
        <v>37</v>
      </c>
      <c r="I66" s="938">
        <v>130.22</v>
      </c>
      <c r="J66" s="703">
        <f t="shared" si="16"/>
        <v>2.9181385347872828</v>
      </c>
      <c r="K66" s="950">
        <v>0.95</v>
      </c>
      <c r="L66" s="960">
        <v>4</v>
      </c>
      <c r="M66" s="694">
        <f t="shared" si="17"/>
        <v>3.8</v>
      </c>
      <c r="N66" s="943" t="s">
        <v>111</v>
      </c>
      <c r="O66" s="795">
        <v>0.9</v>
      </c>
      <c r="P66" s="934">
        <v>43609</v>
      </c>
      <c r="Q66" s="934">
        <v>43627</v>
      </c>
      <c r="R66" s="694">
        <f t="shared" si="18"/>
        <v>5.5555555555555483</v>
      </c>
      <c r="S66" s="759">
        <f>IF(INDEX(Historical!$D$7:$D$1439,MATCH(B66,Historical!$B$7:$B$1450,0))=0,"n/a",(INDEX(Historical!$C$7:$C$1439,MATCH(B66,Historical!$B$7:$B$1450,0))/INDEX(Historical!$D$7:$D$1439,MATCH(B66,Historical!$B$7:$B$1450,0))-1)*100)</f>
        <v>6.6265060240963791</v>
      </c>
      <c r="T66" s="759">
        <f>IF(INDEX(Historical!$F$7:$F$1432,MATCH(B66,Historical!$B$7:$B$1450,0))=0,"n/a",((INDEX(Historical!$C$7:$C$1439,MATCH(B66,Historical!$B$7:$B$1450,0))/INDEX(Historical!$F$7:$F$1432,MATCH(B66,Historical!$B$7:$B$1450,0)))^(1/3)-1)*100)</f>
        <v>6.2658569182611146</v>
      </c>
      <c r="U66" s="759">
        <f>IF(INDEX(Historical!$H$7:$H$1432,MATCH(B66,Historical!$B$7:$B$1450,0))=0,"n/a",((INDEX(Historical!$C$7:$C$1439,MATCH(B66,Historical!$B$7:$B$1450,0))/INDEX(Historical!$H$7:$H$1432,MATCH(B66,Historical!$B$7:$B$1450,0)))^(1/5)-1)*100)</f>
        <v>6.4487827443383994</v>
      </c>
      <c r="V66" s="759">
        <f>IF(INDEX(Historical!$O$7:$O$1432,MATCH(B66,Historical!$B$7:$B$1450,0))=0,"n/a",((INDEX(Historical!$C$7:$C$1439,MATCH(B66,Historical!$B$7:$B$1450,0))/INDEX(Historical!$O$7:$O$1432,MATCH(B66,Historical!$B$7:$B$1450,0)))^(1/10)-1)*100)</f>
        <v>7.0271302979190597</v>
      </c>
      <c r="W66" s="760">
        <f t="shared" si="19"/>
        <v>0.91769790382968619</v>
      </c>
      <c r="X66" s="761">
        <f t="shared" si="20"/>
        <v>2.0802524981736772</v>
      </c>
      <c r="Y66" s="948"/>
      <c r="Z66" s="703">
        <f t="shared" si="21"/>
        <v>63.018242122719727</v>
      </c>
      <c r="AA66" s="959">
        <f t="shared" si="22"/>
        <v>21.59535655058043</v>
      </c>
      <c r="AB66" s="960">
        <v>12</v>
      </c>
      <c r="AC66" s="938">
        <v>6.03</v>
      </c>
      <c r="AD66" s="938">
        <v>3.25</v>
      </c>
      <c r="AE66" s="938">
        <v>4.32</v>
      </c>
      <c r="AF66" s="938">
        <v>5.96</v>
      </c>
      <c r="AG66" s="938">
        <v>24.9</v>
      </c>
      <c r="AH66" s="938">
        <v>7.6</v>
      </c>
      <c r="AI66" s="938">
        <v>6.02</v>
      </c>
      <c r="AJ66" s="938">
        <v>3.1</v>
      </c>
      <c r="AK66" s="938">
        <v>6.74</v>
      </c>
      <c r="AL66" s="951">
        <v>351730</v>
      </c>
      <c r="AM66" s="945">
        <v>6.9999999999999993E-2</v>
      </c>
      <c r="AN66" s="938">
        <v>0.5</v>
      </c>
      <c r="AO66" s="802">
        <f t="shared" si="23"/>
        <v>-12.228435271454748</v>
      </c>
      <c r="AP66" s="803">
        <f t="shared" si="24"/>
        <v>9.3669212791256822</v>
      </c>
      <c r="AQ66" s="961">
        <f t="shared" si="25"/>
        <v>139.17295001405651</v>
      </c>
      <c r="AR66" s="703">
        <f>INDEX(Historical!$C$7:$C$1439,MATCH(B66,Historical!$B$7:$B$1450,0))*IF(AH66="n/a",1.03,IF(AH66&lt;0,1.01,IF(AH66&gt;10,1.1,(1+AH66/100))))</f>
        <v>3.8090400000000004</v>
      </c>
      <c r="AS66" s="959">
        <f t="shared" si="26"/>
        <v>4.0383442080000007</v>
      </c>
      <c r="AT66" s="959">
        <f t="shared" si="30"/>
        <v>4.3105286076192</v>
      </c>
      <c r="AU66" s="959">
        <f t="shared" si="30"/>
        <v>4.6010582357727339</v>
      </c>
      <c r="AV66" s="959">
        <f t="shared" si="30"/>
        <v>4.911169560863816</v>
      </c>
      <c r="AW66" s="703">
        <f t="shared" si="27"/>
        <v>21.67014061225575</v>
      </c>
      <c r="AX66" s="810">
        <f t="shared" si="28"/>
        <v>16.641176940758523</v>
      </c>
      <c r="AY66" s="1017">
        <v>0.68</v>
      </c>
      <c r="AZ66" s="945">
        <v>7.62</v>
      </c>
      <c r="BA66" s="945">
        <v>-12.6</v>
      </c>
      <c r="BB66" s="945">
        <v>-4.96</v>
      </c>
      <c r="BC66" s="945">
        <v>-4.95</v>
      </c>
      <c r="BE66" s="666">
        <v>1963</v>
      </c>
      <c r="BF66" s="971">
        <f t="shared" si="29"/>
        <v>6</v>
      </c>
      <c r="BG66" s="955">
        <v>10</v>
      </c>
    </row>
    <row r="67" spans="1:60" ht="11.25" customHeight="1" x14ac:dyDescent="0.2">
      <c r="A67" s="936" t="s">
        <v>648</v>
      </c>
      <c r="B67" s="948" t="s">
        <v>649</v>
      </c>
      <c r="C67" s="1013" t="s">
        <v>4369</v>
      </c>
      <c r="D67" s="1013" t="s">
        <v>523</v>
      </c>
      <c r="E67" s="792">
        <v>26</v>
      </c>
      <c r="F67" s="1227">
        <v>123</v>
      </c>
      <c r="G67" s="1227" t="s">
        <v>106</v>
      </c>
      <c r="H67" s="1227" t="s">
        <v>106</v>
      </c>
      <c r="I67" s="938">
        <v>45.51</v>
      </c>
      <c r="J67" s="703">
        <f t="shared" si="16"/>
        <v>2.9883542078664034</v>
      </c>
      <c r="K67" s="957">
        <v>0.34</v>
      </c>
      <c r="L67" s="960">
        <v>4</v>
      </c>
      <c r="M67" s="694">
        <f t="shared" si="17"/>
        <v>1.36</v>
      </c>
      <c r="N67" s="943" t="s">
        <v>426</v>
      </c>
      <c r="O67" s="796">
        <v>0.33</v>
      </c>
      <c r="P67" s="934">
        <v>43655</v>
      </c>
      <c r="Q67" s="934">
        <v>43670</v>
      </c>
      <c r="R67" s="694">
        <f t="shared" si="18"/>
        <v>3.0303030303030329</v>
      </c>
      <c r="S67" s="759">
        <f>IF(INDEX(Historical!$D$7:$D$1439,MATCH(B67,Historical!$B$7:$B$1450,0))=0,"n/a",(INDEX(Historical!$C$7:$C$1439,MATCH(B67,Historical!$B$7:$B$1450,0))/INDEX(Historical!$D$7:$D$1439,MATCH(B67,Historical!$B$7:$B$1450,0))-1)*100)</f>
        <v>3.1746031746031855</v>
      </c>
      <c r="T67" s="759">
        <f>IF(INDEX(Historical!$F$7:$F$1432,MATCH(B67,Historical!$B$7:$B$1450,0))=0,"n/a",((INDEX(Historical!$C$7:$C$1439,MATCH(B67,Historical!$B$7:$B$1450,0))/INDEX(Historical!$F$7:$F$1432,MATCH(B67,Historical!$B$7:$B$1450,0)))^(1/3)-1)*100)</f>
        <v>3.2810033473186673</v>
      </c>
      <c r="U67" s="759">
        <f>IF(INDEX(Historical!$H$7:$H$1432,MATCH(B67,Historical!$B$7:$B$1450,0))=0,"n/a",((INDEX(Historical!$C$7:$C$1439,MATCH(B67,Historical!$B$7:$B$1450,0))/INDEX(Historical!$H$7:$H$1432,MATCH(B67,Historical!$B$7:$B$1450,0)))^(1/5)-1)*100)</f>
        <v>5.814078782077714</v>
      </c>
      <c r="V67" s="759">
        <f>IF(INDEX(Historical!$O$7:$O$1432,MATCH(B67,Historical!$B$7:$B$1450,0))=0,"n/a",((INDEX(Historical!$C$7:$C$1439,MATCH(B67,Historical!$B$7:$B$1450,0))/INDEX(Historical!$O$7:$O$1432,MATCH(B67,Historical!$B$7:$B$1450,0)))^(1/10)-1)*100)</f>
        <v>10.476577475618431</v>
      </c>
      <c r="W67" s="760">
        <f t="shared" si="19"/>
        <v>0.55495974669289694</v>
      </c>
      <c r="X67" s="761">
        <f t="shared" si="20"/>
        <v>3.8760525213851427</v>
      </c>
      <c r="Y67" s="949" t="s">
        <v>650</v>
      </c>
      <c r="Z67" s="703">
        <f t="shared" si="21"/>
        <v>46.735395189003434</v>
      </c>
      <c r="AA67" s="959">
        <f t="shared" si="22"/>
        <v>15.639175257731956</v>
      </c>
      <c r="AB67" s="960">
        <v>4</v>
      </c>
      <c r="AC67" s="938">
        <v>2.91</v>
      </c>
      <c r="AD67" s="938">
        <v>1.05</v>
      </c>
      <c r="AE67" s="938">
        <v>1.43</v>
      </c>
      <c r="AF67" s="938">
        <v>2.2000000000000002</v>
      </c>
      <c r="AG67" s="938">
        <v>14.299999999999999</v>
      </c>
      <c r="AH67" s="938">
        <v>0.70000000000000007</v>
      </c>
      <c r="AI67" s="938">
        <v>18.57</v>
      </c>
      <c r="AJ67" s="938">
        <v>1.5</v>
      </c>
      <c r="AK67" s="938">
        <v>15</v>
      </c>
      <c r="AL67" s="951">
        <v>2570</v>
      </c>
      <c r="AM67" s="945">
        <v>0.3</v>
      </c>
      <c r="AN67" s="938">
        <v>0.41</v>
      </c>
      <c r="AO67" s="802">
        <f t="shared" si="23"/>
        <v>-6.8367422677878391</v>
      </c>
      <c r="AP67" s="803">
        <f t="shared" si="24"/>
        <v>8.8024329899441174</v>
      </c>
      <c r="AQ67" s="961">
        <f t="shared" si="25"/>
        <v>23.659362887661505</v>
      </c>
      <c r="AR67" s="703">
        <f>INDEX(Historical!$C$7:$C$1439,MATCH(B67,Historical!$B$7:$B$1450,0))*IF(AH67="n/a",1.03,IF(AH67&lt;0,1.01,IF(AH67&gt;10,1.1,(1+AH67/100))))</f>
        <v>1.3090999999999999</v>
      </c>
      <c r="AS67" s="959">
        <f t="shared" si="26"/>
        <v>1.44001</v>
      </c>
      <c r="AT67" s="959">
        <f t="shared" ref="AT67:AV86" si="31">IF($AK67="n/a",1.03*AS67,IF($AK67&lt;0,1.01*AS67,IF($AK67&gt;10,1.1*AS67,(1+$AK67/100)*AS67)))</f>
        <v>1.5840110000000001</v>
      </c>
      <c r="AU67" s="959">
        <f t="shared" si="31"/>
        <v>1.7424121000000001</v>
      </c>
      <c r="AV67" s="959">
        <f t="shared" si="31"/>
        <v>1.9166533100000003</v>
      </c>
      <c r="AW67" s="703">
        <f t="shared" si="27"/>
        <v>7.9921864100000004</v>
      </c>
      <c r="AX67" s="810">
        <f t="shared" si="28"/>
        <v>17.561385212041312</v>
      </c>
      <c r="AY67" s="1017">
        <v>1.07</v>
      </c>
      <c r="AZ67" s="945">
        <v>11.93</v>
      </c>
      <c r="BA67" s="945">
        <v>-30.409999999999997</v>
      </c>
      <c r="BB67" s="945">
        <v>1.03</v>
      </c>
      <c r="BC67" s="945">
        <v>-6.43</v>
      </c>
      <c r="BE67" s="666">
        <v>1994</v>
      </c>
      <c r="BF67" s="971">
        <f t="shared" si="29"/>
        <v>2</v>
      </c>
      <c r="BG67" s="955">
        <v>6</v>
      </c>
    </row>
    <row r="68" spans="1:60" ht="11.25" customHeight="1" x14ac:dyDescent="0.2">
      <c r="A68" s="936" t="s">
        <v>264</v>
      </c>
      <c r="B68" s="948" t="s">
        <v>265</v>
      </c>
      <c r="C68" s="1013" t="s">
        <v>128</v>
      </c>
      <c r="D68" s="1013" t="s">
        <v>4380</v>
      </c>
      <c r="E68" s="792">
        <v>47</v>
      </c>
      <c r="F68" s="1227">
        <v>41</v>
      </c>
      <c r="G68" s="1227" t="s">
        <v>115</v>
      </c>
      <c r="H68" s="1227" t="s">
        <v>37</v>
      </c>
      <c r="I68" s="938">
        <v>135.65</v>
      </c>
      <c r="J68" s="703">
        <f t="shared" si="16"/>
        <v>3.0372281607077034</v>
      </c>
      <c r="K68" s="950">
        <v>1.03</v>
      </c>
      <c r="L68" s="960">
        <v>4</v>
      </c>
      <c r="M68" s="694">
        <f t="shared" si="17"/>
        <v>4.12</v>
      </c>
      <c r="N68" s="943" t="s">
        <v>190</v>
      </c>
      <c r="O68" s="795">
        <v>1</v>
      </c>
      <c r="P68" s="934">
        <v>43531</v>
      </c>
      <c r="Q68" s="934">
        <v>43557</v>
      </c>
      <c r="R68" s="694">
        <f t="shared" si="18"/>
        <v>3.0000000000000027</v>
      </c>
      <c r="S68" s="759">
        <f>IF(INDEX(Historical!$D$7:$D$1439,MATCH(B68,Historical!$B$7:$B$1450,0))=0,"n/a",(INDEX(Historical!$C$7:$C$1439,MATCH(B68,Historical!$B$7:$B$1450,0))/INDEX(Historical!$D$7:$D$1439,MATCH(B68,Historical!$B$7:$B$1450,0))-1)*100)</f>
        <v>3.6553524804177506</v>
      </c>
      <c r="T68" s="759">
        <f>IF(INDEX(Historical!$F$7:$F$1432,MATCH(B68,Historical!$B$7:$B$1450,0))=0,"n/a",((INDEX(Historical!$C$7:$C$1439,MATCH(B68,Historical!$B$7:$B$1450,0))/INDEX(Historical!$F$7:$F$1432,MATCH(B68,Historical!$B$7:$B$1450,0)))^(1/3)-1)*100)</f>
        <v>4.488963455248296</v>
      </c>
      <c r="U68" s="759">
        <f>IF(INDEX(Historical!$H$7:$H$1432,MATCH(B68,Historical!$B$7:$B$1450,0))=0,"n/a",((INDEX(Historical!$C$7:$C$1439,MATCH(B68,Historical!$B$7:$B$1450,0))/INDEX(Historical!$H$7:$H$1432,MATCH(B68,Historical!$B$7:$B$1450,0)))^(1/5)-1)*100)</f>
        <v>5.4945002481546767</v>
      </c>
      <c r="V68" s="759">
        <f>IF(INDEX(Historical!$O$7:$O$1432,MATCH(B68,Historical!$B$7:$B$1450,0))=0,"n/a",((INDEX(Historical!$C$7:$C$1439,MATCH(B68,Historical!$B$7:$B$1450,0))/INDEX(Historical!$O$7:$O$1432,MATCH(B68,Historical!$B$7:$B$1450,0)))^(1/10)-1)*100)</f>
        <v>6.1984675907025277</v>
      </c>
      <c r="W68" s="760">
        <f t="shared" si="19"/>
        <v>0.88642880966195969</v>
      </c>
      <c r="X68" s="761" t="str">
        <f t="shared" si="20"/>
        <v>n/a</v>
      </c>
      <c r="Y68" s="949"/>
      <c r="Z68" s="703">
        <f t="shared" si="21"/>
        <v>77.882797731568999</v>
      </c>
      <c r="AA68" s="959">
        <f t="shared" si="22"/>
        <v>25.642722117202268</v>
      </c>
      <c r="AB68" s="960">
        <v>12</v>
      </c>
      <c r="AC68" s="938">
        <v>5.29</v>
      </c>
      <c r="AD68" s="938">
        <v>5.46</v>
      </c>
      <c r="AE68" s="938">
        <v>2.59</v>
      </c>
      <c r="AF68" s="940" t="s">
        <v>137</v>
      </c>
      <c r="AG68" s="940">
        <v>-797.8</v>
      </c>
      <c r="AH68" s="938">
        <v>-29.4</v>
      </c>
      <c r="AI68" s="938">
        <v>5.53</v>
      </c>
      <c r="AJ68" s="938">
        <v>-2.7</v>
      </c>
      <c r="AK68" s="938">
        <v>4.79</v>
      </c>
      <c r="AL68" s="951">
        <v>47600</v>
      </c>
      <c r="AM68" s="945">
        <v>0.1</v>
      </c>
      <c r="AN68" s="941" t="s">
        <v>137</v>
      </c>
      <c r="AO68" s="802">
        <f t="shared" si="23"/>
        <v>-17.11099370833989</v>
      </c>
      <c r="AP68" s="803">
        <f t="shared" si="24"/>
        <v>8.5317284088623797</v>
      </c>
      <c r="AQ68" s="961" t="str">
        <f t="shared" si="25"/>
        <v>n/a</v>
      </c>
      <c r="AR68" s="703">
        <f>INDEX(Historical!$C$7:$C$1439,MATCH(B68,Historical!$B$7:$B$1450,0))*IF(AH68="n/a",1.03,IF(AH68&lt;0,1.01,IF(AH68&gt;10,1.1,(1+AH68/100))))</f>
        <v>4.0097000000000005</v>
      </c>
      <c r="AS68" s="959">
        <f t="shared" si="26"/>
        <v>4.2314364099999997</v>
      </c>
      <c r="AT68" s="959">
        <f t="shared" si="31"/>
        <v>4.4341222140390002</v>
      </c>
      <c r="AU68" s="959">
        <f t="shared" si="31"/>
        <v>4.6465166680914685</v>
      </c>
      <c r="AV68" s="959">
        <f t="shared" si="31"/>
        <v>4.86908481649305</v>
      </c>
      <c r="AW68" s="703">
        <f t="shared" si="27"/>
        <v>22.190860108623518</v>
      </c>
      <c r="AX68" s="810">
        <f t="shared" si="28"/>
        <v>16.358909036950621</v>
      </c>
      <c r="AY68" s="1017">
        <v>0.57999999999999996</v>
      </c>
      <c r="AZ68" s="945">
        <v>35.22</v>
      </c>
      <c r="BA68" s="945">
        <v>-3.53</v>
      </c>
      <c r="BB68" s="945">
        <v>0.52</v>
      </c>
      <c r="BC68" s="945">
        <v>12.22</v>
      </c>
      <c r="BE68" s="666">
        <v>1973</v>
      </c>
      <c r="BF68" s="971">
        <f t="shared" si="29"/>
        <v>5</v>
      </c>
      <c r="BG68" s="955">
        <v>12.1</v>
      </c>
    </row>
    <row r="69" spans="1:60" ht="11.25" customHeight="1" x14ac:dyDescent="0.2">
      <c r="A69" s="936" t="s">
        <v>188</v>
      </c>
      <c r="B69" s="948" t="s">
        <v>189</v>
      </c>
      <c r="C69" s="1013" t="s">
        <v>128</v>
      </c>
      <c r="D69" s="1013" t="s">
        <v>4373</v>
      </c>
      <c r="E69" s="792">
        <v>57</v>
      </c>
      <c r="F69" s="1227">
        <v>10</v>
      </c>
      <c r="G69" s="1227" t="s">
        <v>115</v>
      </c>
      <c r="H69" s="1227" t="s">
        <v>115</v>
      </c>
      <c r="I69" s="938">
        <v>52.63</v>
      </c>
      <c r="J69" s="703">
        <f t="shared" si="16"/>
        <v>3.040091202736082</v>
      </c>
      <c r="K69" s="950">
        <v>0.4</v>
      </c>
      <c r="L69" s="960">
        <v>4</v>
      </c>
      <c r="M69" s="694">
        <f t="shared" si="17"/>
        <v>1.6</v>
      </c>
      <c r="N69" s="943" t="s">
        <v>164</v>
      </c>
      <c r="O69" s="795">
        <v>0.39</v>
      </c>
      <c r="P69" s="934">
        <v>43538</v>
      </c>
      <c r="Q69" s="934">
        <v>43556</v>
      </c>
      <c r="R69" s="694">
        <f t="shared" si="18"/>
        <v>2.5641025641025665</v>
      </c>
      <c r="S69" s="759">
        <f>IF(INDEX(Historical!$D$7:$D$1439,MATCH(B69,Historical!$B$7:$B$1450,0))=0,"n/a",(INDEX(Historical!$C$7:$C$1439,MATCH(B69,Historical!$B$7:$B$1450,0))/INDEX(Historical!$D$7:$D$1439,MATCH(B69,Historical!$B$7:$B$1450,0))-1)*100)</f>
        <v>5.4054054054054168</v>
      </c>
      <c r="T69" s="759">
        <f>IF(INDEX(Historical!$F$7:$F$1432,MATCH(B69,Historical!$B$7:$B$1450,0))=0,"n/a",((INDEX(Historical!$C$7:$C$1439,MATCH(B69,Historical!$B$7:$B$1450,0))/INDEX(Historical!$F$7:$F$1432,MATCH(B69,Historical!$B$7:$B$1450,0)))^(1/3)-1)*100)</f>
        <v>5.7264270346431223</v>
      </c>
      <c r="U69" s="759">
        <f>IF(INDEX(Historical!$H$7:$H$1432,MATCH(B69,Historical!$B$7:$B$1450,0))=0,"n/a",((INDEX(Historical!$C$7:$C$1439,MATCH(B69,Historical!$B$7:$B$1450,0))/INDEX(Historical!$H$7:$H$1432,MATCH(B69,Historical!$B$7:$B$1450,0)))^(1/5)-1)*100)</f>
        <v>6.8516702296210097</v>
      </c>
      <c r="V69" s="759">
        <f>IF(INDEX(Historical!$O$7:$O$1432,MATCH(B69,Historical!$B$7:$B$1450,0))=0,"n/a",((INDEX(Historical!$C$7:$C$1439,MATCH(B69,Historical!$B$7:$B$1450,0))/INDEX(Historical!$O$7:$O$1432,MATCH(B69,Historical!$B$7:$B$1450,0)))^(1/10)-1)*100)</f>
        <v>7.4561065135923643</v>
      </c>
      <c r="W69" s="760">
        <f t="shared" si="19"/>
        <v>0.91893405990519628</v>
      </c>
      <c r="X69" s="761" t="str">
        <f t="shared" si="20"/>
        <v>n/a</v>
      </c>
      <c r="Y69" s="717"/>
      <c r="Z69" s="703">
        <f t="shared" si="21"/>
        <v>94.674556213017752</v>
      </c>
      <c r="AA69" s="959">
        <f t="shared" si="22"/>
        <v>31.142011834319529</v>
      </c>
      <c r="AB69" s="960">
        <v>12</v>
      </c>
      <c r="AC69" s="938">
        <v>1.69</v>
      </c>
      <c r="AD69" s="938">
        <v>6.11</v>
      </c>
      <c r="AE69" s="938">
        <v>6.75</v>
      </c>
      <c r="AF69" s="938">
        <v>12.61</v>
      </c>
      <c r="AG69" s="938">
        <v>39.900000000000006</v>
      </c>
      <c r="AH69" s="938">
        <v>41.5</v>
      </c>
      <c r="AI69" s="938">
        <v>8.5400000000000009</v>
      </c>
      <c r="AJ69" s="938">
        <v>-3.9</v>
      </c>
      <c r="AK69" s="938">
        <v>5.2</v>
      </c>
      <c r="AL69" s="951">
        <v>229330</v>
      </c>
      <c r="AM69" s="945">
        <v>0.4</v>
      </c>
      <c r="AN69" s="938">
        <v>2.48</v>
      </c>
      <c r="AO69" s="802">
        <f t="shared" si="23"/>
        <v>-21.25025040196244</v>
      </c>
      <c r="AP69" s="803">
        <f t="shared" si="24"/>
        <v>9.8917614323570913</v>
      </c>
      <c r="AQ69" s="961">
        <f t="shared" si="25"/>
        <v>317.77227674137885</v>
      </c>
      <c r="AR69" s="703">
        <f>INDEX(Historical!$C$7:$C$1439,MATCH(B69,Historical!$B$7:$B$1450,0))*IF(AH69="n/a",1.03,IF(AH69&lt;0,1.01,IF(AH69&gt;10,1.1,(1+AH69/100))))</f>
        <v>1.7160000000000002</v>
      </c>
      <c r="AS69" s="959">
        <f t="shared" si="26"/>
        <v>1.8625464</v>
      </c>
      <c r="AT69" s="959">
        <f t="shared" si="31"/>
        <v>1.9593988128000002</v>
      </c>
      <c r="AU69" s="959">
        <f t="shared" si="31"/>
        <v>2.0612875510656004</v>
      </c>
      <c r="AV69" s="959">
        <f t="shared" si="31"/>
        <v>2.1684745037210118</v>
      </c>
      <c r="AW69" s="703">
        <f t="shared" si="27"/>
        <v>9.7677072675866121</v>
      </c>
      <c r="AX69" s="810">
        <f t="shared" si="28"/>
        <v>18.559200584432094</v>
      </c>
      <c r="AY69" s="1017">
        <v>0.48</v>
      </c>
      <c r="AZ69" s="945">
        <v>18.940000000000001</v>
      </c>
      <c r="BA69" s="945">
        <v>-3.9899999999999998</v>
      </c>
      <c r="BB69" s="945">
        <v>2.5</v>
      </c>
      <c r="BC69" s="945">
        <v>8.64</v>
      </c>
      <c r="BE69" s="666">
        <v>1963</v>
      </c>
      <c r="BF69" s="971">
        <f t="shared" si="29"/>
        <v>6</v>
      </c>
      <c r="BG69" s="955">
        <v>8.1</v>
      </c>
    </row>
    <row r="70" spans="1:60" ht="11.25" customHeight="1" x14ac:dyDescent="0.2">
      <c r="A70" s="936" t="s">
        <v>267</v>
      </c>
      <c r="B70" s="948" t="s">
        <v>268</v>
      </c>
      <c r="C70" s="1013" t="s">
        <v>128</v>
      </c>
      <c r="D70" s="1013" t="s">
        <v>4353</v>
      </c>
      <c r="E70" s="792">
        <v>56</v>
      </c>
      <c r="F70" s="1227">
        <v>13</v>
      </c>
      <c r="G70" s="1227" t="s">
        <v>37</v>
      </c>
      <c r="H70" s="1227" t="s">
        <v>37</v>
      </c>
      <c r="I70" s="938">
        <v>155.82</v>
      </c>
      <c r="J70" s="703">
        <f t="shared" si="16"/>
        <v>1.6685919650879222</v>
      </c>
      <c r="K70" s="950">
        <v>0.65</v>
      </c>
      <c r="L70" s="960">
        <v>4</v>
      </c>
      <c r="M70" s="694">
        <f t="shared" si="17"/>
        <v>2.6</v>
      </c>
      <c r="N70" s="943" t="s">
        <v>152</v>
      </c>
      <c r="O70" s="795">
        <v>0.6</v>
      </c>
      <c r="P70" s="934">
        <v>43440</v>
      </c>
      <c r="Q70" s="934">
        <v>43462</v>
      </c>
      <c r="R70" s="694">
        <f t="shared" si="18"/>
        <v>8.333333333333341</v>
      </c>
      <c r="S70" s="759">
        <f>IF(INDEX(Historical!$D$7:$D$1439,MATCH(B70,Historical!$B$7:$B$1450,0))=0,"n/a",(INDEX(Historical!$C$7:$C$1439,MATCH(B70,Historical!$B$7:$B$1450,0))/INDEX(Historical!$D$7:$D$1439,MATCH(B70,Historical!$B$7:$B$1450,0))-1)*100)</f>
        <v>8.8888888888889017</v>
      </c>
      <c r="T70" s="759">
        <f>IF(INDEX(Historical!$F$7:$F$1432,MATCH(B70,Historical!$B$7:$B$1450,0))=0,"n/a",((INDEX(Historical!$C$7:$C$1439,MATCH(B70,Historical!$B$7:$B$1450,0))/INDEX(Historical!$F$7:$F$1432,MATCH(B70,Historical!$B$7:$B$1450,0)))^(1/3)-1)*100)</f>
        <v>9.2285273387607383</v>
      </c>
      <c r="U70" s="759">
        <f>IF(INDEX(Historical!$H$7:$H$1432,MATCH(B70,Historical!$B$7:$B$1450,0))=0,"n/a",((INDEX(Historical!$C$7:$C$1439,MATCH(B70,Historical!$B$7:$B$1450,0))/INDEX(Historical!$H$7:$H$1432,MATCH(B70,Historical!$B$7:$B$1450,0)))^(1/5)-1)*100)</f>
        <v>8.6251061771879467</v>
      </c>
      <c r="V70" s="759">
        <f>IF(INDEX(Historical!$O$7:$O$1432,MATCH(B70,Historical!$B$7:$B$1450,0))=0,"n/a",((INDEX(Historical!$C$7:$C$1439,MATCH(B70,Historical!$B$7:$B$1450,0))/INDEX(Historical!$O$7:$O$1432,MATCH(B70,Historical!$B$7:$B$1450,0)))^(1/10)-1)*100)</f>
        <v>8.093942270920774</v>
      </c>
      <c r="W70" s="760">
        <f t="shared" si="19"/>
        <v>1.0656248696232358</v>
      </c>
      <c r="X70" s="761">
        <f t="shared" si="20"/>
        <v>2.2697647834705124</v>
      </c>
      <c r="Y70" s="718"/>
      <c r="Z70" s="703">
        <f t="shared" si="21"/>
        <v>47.97047970479705</v>
      </c>
      <c r="AA70" s="959">
        <f t="shared" si="22"/>
        <v>28.749077490774908</v>
      </c>
      <c r="AB70" s="960">
        <v>6</v>
      </c>
      <c r="AC70" s="938">
        <v>5.42</v>
      </c>
      <c r="AD70" s="938">
        <v>9.51</v>
      </c>
      <c r="AE70" s="938">
        <v>3.24</v>
      </c>
      <c r="AF70" s="938">
        <v>5.94</v>
      </c>
      <c r="AG70" s="938">
        <v>22.8</v>
      </c>
      <c r="AH70" s="938">
        <v>8.9</v>
      </c>
      <c r="AI70" s="938">
        <v>7.5600000000000005</v>
      </c>
      <c r="AJ70" s="938">
        <v>3.8</v>
      </c>
      <c r="AK70" s="938">
        <v>3</v>
      </c>
      <c r="AL70" s="951">
        <v>4180</v>
      </c>
      <c r="AM70" s="945">
        <v>1.0999999999999999</v>
      </c>
      <c r="AN70" s="938">
        <v>0</v>
      </c>
      <c r="AO70" s="802">
        <f t="shared" si="23"/>
        <v>-18.45537934849904</v>
      </c>
      <c r="AP70" s="803">
        <f t="shared" si="24"/>
        <v>10.293698142275868</v>
      </c>
      <c r="AQ70" s="961">
        <f t="shared" si="25"/>
        <v>175.49512622847931</v>
      </c>
      <c r="AR70" s="703">
        <f>INDEX(Historical!$C$7:$C$1439,MATCH(B70,Historical!$B$7:$B$1450,0))*IF(AH70="n/a",1.03,IF(AH70&lt;0,1.01,IF(AH70&gt;10,1.1,(1+AH70/100))))</f>
        <v>2.66805</v>
      </c>
      <c r="AS70" s="959">
        <f t="shared" si="26"/>
        <v>2.8697545800000004</v>
      </c>
      <c r="AT70" s="959">
        <f t="shared" si="31"/>
        <v>2.9558472174000006</v>
      </c>
      <c r="AU70" s="959">
        <f t="shared" si="31"/>
        <v>3.0445226339220008</v>
      </c>
      <c r="AV70" s="959">
        <f t="shared" si="31"/>
        <v>3.1358583129396611</v>
      </c>
      <c r="AW70" s="703">
        <f t="shared" si="27"/>
        <v>14.674032744261662</v>
      </c>
      <c r="AX70" s="810">
        <f t="shared" si="28"/>
        <v>9.4172973586584927</v>
      </c>
      <c r="AY70" s="1017">
        <v>0.28000000000000003</v>
      </c>
      <c r="AZ70" s="945">
        <v>10.5</v>
      </c>
      <c r="BA70" s="945">
        <v>-19.84</v>
      </c>
      <c r="BB70" s="945">
        <v>5.0200000000000005</v>
      </c>
      <c r="BC70" s="945">
        <v>-2.42</v>
      </c>
      <c r="BE70" s="666">
        <v>1964</v>
      </c>
      <c r="BF70" s="971">
        <f t="shared" si="29"/>
        <v>6</v>
      </c>
      <c r="BG70" s="955">
        <v>18.399999999999999</v>
      </c>
    </row>
    <row r="71" spans="1:60" ht="11.25" customHeight="1" x14ac:dyDescent="0.2">
      <c r="A71" s="936" t="s">
        <v>269</v>
      </c>
      <c r="B71" s="948" t="s">
        <v>270</v>
      </c>
      <c r="C71" s="1013" t="s">
        <v>247</v>
      </c>
      <c r="D71" s="1013" t="s">
        <v>4377</v>
      </c>
      <c r="E71" s="792">
        <v>48</v>
      </c>
      <c r="F71" s="1227">
        <v>35</v>
      </c>
      <c r="G71" s="1227" t="s">
        <v>106</v>
      </c>
      <c r="H71" s="1227" t="s">
        <v>106</v>
      </c>
      <c r="I71" s="938">
        <v>39.97</v>
      </c>
      <c r="J71" s="703">
        <f t="shared" ref="J71:J102" si="32">(M71/I71)*100</f>
        <v>4.0030022516887671</v>
      </c>
      <c r="K71" s="950">
        <v>0.4</v>
      </c>
      <c r="L71" s="960">
        <v>4</v>
      </c>
      <c r="M71" s="694">
        <f t="shared" ref="M71:M102" si="33">K71*L71</f>
        <v>1.6</v>
      </c>
      <c r="N71" s="943" t="s">
        <v>182</v>
      </c>
      <c r="O71" s="795">
        <v>0.38</v>
      </c>
      <c r="P71" s="934">
        <v>43629</v>
      </c>
      <c r="Q71" s="934">
        <v>43661</v>
      </c>
      <c r="R71" s="694">
        <f t="shared" ref="R71:R102" si="34">(K71-O71)/O71*100</f>
        <v>5.2631578947368469</v>
      </c>
      <c r="S71" s="759">
        <f>IF(INDEX(Historical!$D$7:$D$1439,MATCH(B71,Historical!$B$7:$B$1450,0))=0,"n/a",(INDEX(Historical!$C$7:$C$1439,MATCH(B71,Historical!$B$7:$B$1450,0))/INDEX(Historical!$D$7:$D$1439,MATCH(B71,Historical!$B$7:$B$1450,0))-1)*100)</f>
        <v>5.7142857142857162</v>
      </c>
      <c r="T71" s="759">
        <f>IF(INDEX(Historical!$F$7:$F$1432,MATCH(B71,Historical!$B$7:$B$1450,0))=0,"n/a",((INDEX(Historical!$C$7:$C$1439,MATCH(B71,Historical!$B$7:$B$1450,0))/INDEX(Historical!$F$7:$F$1432,MATCH(B71,Historical!$B$7:$B$1450,0)))^(1/3)-1)*100)</f>
        <v>5.7914494538841454</v>
      </c>
      <c r="U71" s="759">
        <f>IF(INDEX(Historical!$H$7:$H$1432,MATCH(B71,Historical!$B$7:$B$1450,0))=0,"n/a",((INDEX(Historical!$C$7:$C$1439,MATCH(B71,Historical!$B$7:$B$1450,0))/INDEX(Historical!$H$7:$H$1432,MATCH(B71,Historical!$B$7:$B$1450,0)))^(1/5)-1)*100)</f>
        <v>4.8130045893357121</v>
      </c>
      <c r="V71" s="759">
        <f>IF(INDEX(Historical!$O$7:$O$1432,MATCH(B71,Historical!$B$7:$B$1450,0))=0,"n/a",((INDEX(Historical!$C$7:$C$1439,MATCH(B71,Historical!$B$7:$B$1450,0))/INDEX(Historical!$O$7:$O$1432,MATCH(B71,Historical!$B$7:$B$1450,0)))^(1/10)-1)*100)</f>
        <v>3.9982835590938182</v>
      </c>
      <c r="W71" s="760">
        <f t="shared" ref="W71:W102" si="35">IF(OR(U71&lt;=0,U71="n/a",V71&lt;=0,V71="n/a"),"n/a",U71/V71)</f>
        <v>1.2037676963628223</v>
      </c>
      <c r="X71" s="761">
        <f t="shared" ref="X71:X102" si="36">IF(OR(AJ71&lt;=0,AJ71="n/a",U71&lt;=0,U71="n/a"),"n/a",U71/AJ71)</f>
        <v>0.38504036714685697</v>
      </c>
      <c r="Y71" s="948"/>
      <c r="Z71" s="703">
        <f t="shared" ref="Z71:Z102" si="37">IF(OR(AC71&lt;0.01,AC71="n/a"),"n/a",M71/AC71*100)</f>
        <v>75.117370892018783</v>
      </c>
      <c r="AA71" s="959">
        <f t="shared" ref="AA71:AA102" si="38">IF(OR(AC71&lt;0.01,AC71="n/a"),"n/a",I71/AC71)</f>
        <v>18.76525821596244</v>
      </c>
      <c r="AB71" s="960">
        <v>12</v>
      </c>
      <c r="AC71" s="938">
        <v>2.13</v>
      </c>
      <c r="AD71" s="938">
        <v>3.64</v>
      </c>
      <c r="AE71" s="938">
        <v>1.21</v>
      </c>
      <c r="AF71" s="938">
        <v>4.53</v>
      </c>
      <c r="AG71" s="938">
        <v>24.9</v>
      </c>
      <c r="AH71" s="938">
        <v>-10.199999999999999</v>
      </c>
      <c r="AI71" s="938">
        <v>10.17</v>
      </c>
      <c r="AJ71" s="938">
        <v>12.5</v>
      </c>
      <c r="AK71" s="938">
        <v>5.2</v>
      </c>
      <c r="AL71" s="951">
        <v>5310</v>
      </c>
      <c r="AM71" s="945">
        <v>1</v>
      </c>
      <c r="AN71" s="938">
        <v>2.06</v>
      </c>
      <c r="AO71" s="802">
        <f t="shared" ref="AO71:AO102" si="39">IF(U71="n/a","n/a",IF(AA71&lt;0,"n/a",IF(AA71="n/a","n/a",J71+U71-AA71)))</f>
        <v>-9.9492513749379619</v>
      </c>
      <c r="AP71" s="803">
        <f t="shared" ref="AP71:AP102" si="40">IF(U71="n/a","n/a",J71+U71)</f>
        <v>8.8160068410244783</v>
      </c>
      <c r="AQ71" s="961">
        <f t="shared" ref="AQ71:AQ102" si="41">IF(OR(AC71&lt;0.01,AF71="n/a"),"n/a",(I71/SQRT(22.5*AC71*(I71/AF71))-1)*100)</f>
        <v>94.372631496320452</v>
      </c>
      <c r="AR71" s="703">
        <f>INDEX(Historical!$C$7:$C$1439,MATCH(B71,Historical!$B$7:$B$1450,0))*IF(AH71="n/a",1.03,IF(AH71&lt;0,1.01,IF(AH71&gt;10,1.1,(1+AH71/100))))</f>
        <v>1.4947999999999999</v>
      </c>
      <c r="AS71" s="959">
        <f t="shared" ref="AS71:AS102" si="42">IF($AI71="n/a",1.03*AR71,IF($AI71&lt;0,1.01*AR71,IF($AI71&gt;10,1.1*AR71,(1+$AI71/100)*AR71)))</f>
        <v>1.64428</v>
      </c>
      <c r="AT71" s="959">
        <f t="shared" si="31"/>
        <v>1.7297825600000001</v>
      </c>
      <c r="AU71" s="959">
        <f t="shared" si="31"/>
        <v>1.8197312531200001</v>
      </c>
      <c r="AV71" s="959">
        <f t="shared" si="31"/>
        <v>1.9143572782822402</v>
      </c>
      <c r="AW71" s="703">
        <f t="shared" ref="AW71:AW102" si="43">SUM(AR71:AV71)</f>
        <v>8.6029510914022413</v>
      </c>
      <c r="AX71" s="810">
        <f t="shared" ref="AX71:AX102" si="44">AW71/I71*100</f>
        <v>21.52352036878219</v>
      </c>
      <c r="AY71" s="1017">
        <v>1.0900000000000001</v>
      </c>
      <c r="AZ71" s="945">
        <v>19.38</v>
      </c>
      <c r="BA71" s="945">
        <v>-14.42</v>
      </c>
      <c r="BB71" s="945">
        <v>4.8099999999999996</v>
      </c>
      <c r="BC71" s="945">
        <v>0.83</v>
      </c>
      <c r="BE71" s="666">
        <v>1972</v>
      </c>
      <c r="BF71" s="971">
        <f t="shared" ref="BF71:BF102" si="45">IF(BE71&gt;2008,0,IF(BE71&gt;2001,1,IF(BE71&gt;1990,2,IF(BE71&gt;1980,3,IF(BE71&gt;1973,4,IF(BE71&gt;1970,5,IF(BE71&gt;1960,6,IF(BE71&gt;1958,7,IF(BE71&gt;1953,8,9)))))))))</f>
        <v>5</v>
      </c>
      <c r="BG71" s="955">
        <v>7.3999999999999995</v>
      </c>
    </row>
    <row r="72" spans="1:60" ht="11.25" customHeight="1" x14ac:dyDescent="0.2">
      <c r="A72" s="936" t="s">
        <v>4404</v>
      </c>
      <c r="B72" s="948" t="s">
        <v>4405</v>
      </c>
      <c r="C72" s="1013" t="s">
        <v>123</v>
      </c>
      <c r="D72" s="1013" t="s">
        <v>4197</v>
      </c>
      <c r="E72" s="792">
        <v>26</v>
      </c>
      <c r="F72" s="1227">
        <v>115</v>
      </c>
      <c r="G72" s="1227" t="s">
        <v>37</v>
      </c>
      <c r="H72" s="1227" t="s">
        <v>37</v>
      </c>
      <c r="I72" s="938">
        <v>191.28</v>
      </c>
      <c r="J72" s="703">
        <f t="shared" si="32"/>
        <v>1.8297783354245085</v>
      </c>
      <c r="K72" s="957">
        <v>0.875</v>
      </c>
      <c r="L72" s="960">
        <v>4</v>
      </c>
      <c r="M72" s="694">
        <f t="shared" si="33"/>
        <v>3.5</v>
      </c>
      <c r="N72" s="943" t="s">
        <v>149</v>
      </c>
      <c r="O72" s="796">
        <v>0.82499999999999996</v>
      </c>
      <c r="P72" s="934">
        <v>43531</v>
      </c>
      <c r="Q72" s="934">
        <v>43546</v>
      </c>
      <c r="R72" s="694">
        <f t="shared" si="34"/>
        <v>6.0606060606060659</v>
      </c>
      <c r="S72" s="759">
        <f>IF(INDEX(Historical!$D$7:$D$1439,MATCH(B72,Historical!$B$7:$B$1450,0))=0,"n/a",(INDEX(Historical!$C$7:$C$1439,MATCH(B72,Historical!$B$7:$B$1450,0))/INDEX(Historical!$D$7:$D$1439,MATCH(B72,Historical!$B$7:$B$1450,0))-1)*100)</f>
        <v>4.7619047619047672</v>
      </c>
      <c r="T72" s="759">
        <f>IF(INDEX(Historical!$F$7:$F$1432,MATCH(B72,Historical!$B$7:$B$1450,0))=0,"n/a",((INDEX(Historical!$C$7:$C$1439,MATCH(B72,Historical!$B$7:$B$1450,0))/INDEX(Historical!$F$7:$F$1432,MATCH(B72,Historical!$B$7:$B$1450,0)))^(1/3)-1)*100)</f>
        <v>4.8856246288386806</v>
      </c>
      <c r="U72" s="759">
        <f>IF(INDEX(Historical!$H$7:$H$1432,MATCH(B72,Historical!$B$7:$B$1450,0))=0,"n/a",((INDEX(Historical!$C$7:$C$1439,MATCH(B72,Historical!$B$7:$B$1450,0))/INDEX(Historical!$H$7:$H$1432,MATCH(B72,Historical!$B$7:$B$1450,0)))^(1/5)-1)*100)</f>
        <v>6.5762756635474151</v>
      </c>
      <c r="V72" s="759">
        <f>IF(INDEX(Historical!$O$7:$O$1432,MATCH(B72,Historical!$B$7:$B$1450,0))=0,"n/a",((INDEX(Historical!$C$7:$C$1439,MATCH(B72,Historical!$B$7:$B$1450,0))/INDEX(Historical!$O$7:$O$1432,MATCH(B72,Historical!$B$7:$B$1450,0)))^(1/10)-1)*100)</f>
        <v>8.2037389818342845</v>
      </c>
      <c r="W72" s="760">
        <f t="shared" si="35"/>
        <v>0.80161931993562974</v>
      </c>
      <c r="X72" s="761">
        <f t="shared" si="36"/>
        <v>0.39856216142711609</v>
      </c>
      <c r="Y72" s="724"/>
      <c r="Z72" s="703">
        <f t="shared" si="37"/>
        <v>34.653465346534659</v>
      </c>
      <c r="AA72" s="959">
        <f t="shared" si="38"/>
        <v>18.938613861386138</v>
      </c>
      <c r="AB72" s="960">
        <v>12</v>
      </c>
      <c r="AC72" s="938">
        <v>10.1</v>
      </c>
      <c r="AD72" s="938">
        <v>1.6</v>
      </c>
      <c r="AE72" s="938">
        <v>5.69</v>
      </c>
      <c r="AF72" s="938">
        <v>2.09</v>
      </c>
      <c r="AG72" s="938">
        <v>15.4</v>
      </c>
      <c r="AH72" s="938">
        <v>122.10000000000001</v>
      </c>
      <c r="AI72" s="938">
        <v>13.350000000000001</v>
      </c>
      <c r="AJ72" s="938">
        <v>16.5</v>
      </c>
      <c r="AK72" s="938">
        <v>12.15</v>
      </c>
      <c r="AL72" s="951">
        <v>107200</v>
      </c>
      <c r="AM72" s="945">
        <v>0.1</v>
      </c>
      <c r="AN72" s="938">
        <v>0.28000000000000003</v>
      </c>
      <c r="AO72" s="802">
        <f t="shared" si="39"/>
        <v>-10.532559862414214</v>
      </c>
      <c r="AP72" s="803">
        <f t="shared" si="40"/>
        <v>8.4060539989719238</v>
      </c>
      <c r="AQ72" s="961">
        <f t="shared" si="41"/>
        <v>32.634339395190871</v>
      </c>
      <c r="AR72" s="703">
        <f>INDEX(Historical!$C$7:$C$1439,MATCH(B72,Historical!$B$7:$B$1450,0))*IF(AH72="n/a",1.03,IF(AH72&lt;0,1.01,IF(AH72&gt;10,1.1,(1+AH72/100))))</f>
        <v>3.63</v>
      </c>
      <c r="AS72" s="959">
        <f t="shared" si="42"/>
        <v>3.9930000000000003</v>
      </c>
      <c r="AT72" s="959">
        <f t="shared" si="31"/>
        <v>4.3923000000000005</v>
      </c>
      <c r="AU72" s="959">
        <f t="shared" si="31"/>
        <v>4.8315300000000008</v>
      </c>
      <c r="AV72" s="959">
        <f t="shared" si="31"/>
        <v>5.3146830000000014</v>
      </c>
      <c r="AW72" s="703">
        <f t="shared" si="43"/>
        <v>22.161513000000003</v>
      </c>
      <c r="AX72" s="810">
        <f t="shared" si="44"/>
        <v>11.58590181932246</v>
      </c>
      <c r="AY72" s="1017" t="s">
        <v>137</v>
      </c>
      <c r="AZ72" s="945">
        <v>31.06</v>
      </c>
      <c r="BA72" s="945">
        <v>-7.51</v>
      </c>
      <c r="BB72" s="945">
        <v>-3.4799999999999995</v>
      </c>
      <c r="BC72" s="945">
        <v>8.9700000000000006</v>
      </c>
      <c r="BE72" s="666">
        <v>1994</v>
      </c>
      <c r="BF72" s="971">
        <f t="shared" si="45"/>
        <v>2</v>
      </c>
      <c r="BG72" s="955">
        <v>7.9</v>
      </c>
    </row>
    <row r="73" spans="1:60" s="838" customFormat="1" ht="11.25" customHeight="1" x14ac:dyDescent="0.2">
      <c r="A73" s="698" t="s">
        <v>271</v>
      </c>
      <c r="B73" s="846" t="s">
        <v>272</v>
      </c>
      <c r="C73" s="1013" t="s">
        <v>247</v>
      </c>
      <c r="D73" s="1013" t="s">
        <v>4343</v>
      </c>
      <c r="E73" s="818">
        <v>57</v>
      </c>
      <c r="F73" s="1227">
        <v>12</v>
      </c>
      <c r="G73" s="1226" t="s">
        <v>37</v>
      </c>
      <c r="H73" s="1226" t="s">
        <v>115</v>
      </c>
      <c r="I73" s="831">
        <v>101.4</v>
      </c>
      <c r="J73" s="820">
        <f t="shared" si="32"/>
        <v>2.1696252465483234</v>
      </c>
      <c r="K73" s="821">
        <v>0.55000000000000004</v>
      </c>
      <c r="L73" s="822">
        <v>4</v>
      </c>
      <c r="M73" s="823">
        <f t="shared" si="33"/>
        <v>2.2000000000000002</v>
      </c>
      <c r="N73" s="824" t="s">
        <v>273</v>
      </c>
      <c r="O73" s="825">
        <v>0.48</v>
      </c>
      <c r="P73" s="826">
        <v>43669</v>
      </c>
      <c r="Q73" s="826">
        <v>43684</v>
      </c>
      <c r="R73" s="823">
        <f t="shared" si="34"/>
        <v>14.583333333333348</v>
      </c>
      <c r="S73" s="759">
        <f>IF(INDEX(Historical!$D$7:$D$1439,MATCH(B73,Historical!$B$7:$B$1450,0))=0,"n/a",(INDEX(Historical!$C$7:$C$1439,MATCH(B73,Historical!$B$7:$B$1450,0))/INDEX(Historical!$D$7:$D$1439,MATCH(B73,Historical!$B$7:$B$1450,0))-1)*100)</f>
        <v>17.105263157894733</v>
      </c>
      <c r="T73" s="759">
        <f>IF(INDEX(Historical!$F$7:$F$1432,MATCH(B73,Historical!$B$7:$B$1450,0))=0,"n/a",((INDEX(Historical!$C$7:$C$1439,MATCH(B73,Historical!$B$7:$B$1450,0))/INDEX(Historical!$F$7:$F$1432,MATCH(B73,Historical!$B$7:$B$1450,0)))^(1/3)-1)*100)</f>
        <v>20.394489672862392</v>
      </c>
      <c r="U73" s="759">
        <f>IF(INDEX(Historical!$H$7:$H$1432,MATCH(B73,Historical!$B$7:$B$1450,0))=0,"n/a",((INDEX(Historical!$C$7:$C$1439,MATCH(B73,Historical!$B$7:$B$1450,0))/INDEX(Historical!$H$7:$H$1432,MATCH(B73,Historical!$B$7:$B$1450,0)))^(1/5)-1)*100)</f>
        <v>21.222215738583429</v>
      </c>
      <c r="V73" s="759">
        <f>IF(INDEX(Historical!$O$7:$O$1432,MATCH(B73,Historical!$B$7:$B$1450,0))=0,"n/a",((INDEX(Historical!$C$7:$C$1439,MATCH(B73,Historical!$B$7:$B$1450,0))/INDEX(Historical!$O$7:$O$1432,MATCH(B73,Historical!$B$7:$B$1450,0)))^(1/10)-1)*100)</f>
        <v>18.356089135214827</v>
      </c>
      <c r="W73" s="827">
        <f t="shared" si="35"/>
        <v>1.1561403729441555</v>
      </c>
      <c r="X73" s="828">
        <f t="shared" si="36"/>
        <v>3.5969857184039715</v>
      </c>
      <c r="Y73" s="846"/>
      <c r="Z73" s="820">
        <f t="shared" si="37"/>
        <v>75.342465753424676</v>
      </c>
      <c r="AA73" s="830">
        <f t="shared" si="38"/>
        <v>34.726027397260275</v>
      </c>
      <c r="AB73" s="822">
        <v>1</v>
      </c>
      <c r="AC73" s="831">
        <v>2.92</v>
      </c>
      <c r="AD73" s="831">
        <v>2.5499999999999998</v>
      </c>
      <c r="AE73" s="831">
        <v>1.1499999999999999</v>
      </c>
      <c r="AF73" s="831">
        <v>25.5</v>
      </c>
      <c r="AG73" s="831">
        <v>52.400000000000006</v>
      </c>
      <c r="AH73" s="831">
        <v>-30.9</v>
      </c>
      <c r="AI73" s="831">
        <v>18.32</v>
      </c>
      <c r="AJ73" s="831">
        <v>5.8999999999999995</v>
      </c>
      <c r="AK73" s="831">
        <v>13.900000000000002</v>
      </c>
      <c r="AL73" s="832">
        <v>82600</v>
      </c>
      <c r="AM73" s="833">
        <v>0.16999999999999998</v>
      </c>
      <c r="AN73" s="831">
        <v>5.42</v>
      </c>
      <c r="AO73" s="834">
        <f t="shared" si="39"/>
        <v>-11.334186412128521</v>
      </c>
      <c r="AP73" s="835">
        <f t="shared" si="40"/>
        <v>23.391840985131754</v>
      </c>
      <c r="AQ73" s="836">
        <f t="shared" si="41"/>
        <v>527.34491616304376</v>
      </c>
      <c r="AR73" s="703">
        <f>INDEX(Historical!$C$7:$C$1439,MATCH(B73,Historical!$B$7:$B$1450,0))*IF(AH73="n/a",1.03,IF(AH73&lt;0,1.01,IF(AH73&gt;10,1.1,(1+AH73/100))))</f>
        <v>1.7978000000000001</v>
      </c>
      <c r="AS73" s="830">
        <f t="shared" si="42"/>
        <v>1.9775800000000003</v>
      </c>
      <c r="AT73" s="830">
        <f t="shared" si="31"/>
        <v>2.1753380000000004</v>
      </c>
      <c r="AU73" s="830">
        <f t="shared" si="31"/>
        <v>2.3928718000000009</v>
      </c>
      <c r="AV73" s="830">
        <f t="shared" si="31"/>
        <v>2.6321589800000011</v>
      </c>
      <c r="AW73" s="820">
        <f t="shared" si="43"/>
        <v>10.975748780000002</v>
      </c>
      <c r="AX73" s="837">
        <f t="shared" si="44"/>
        <v>10.824209842209074</v>
      </c>
      <c r="AY73" s="1018">
        <v>1.35</v>
      </c>
      <c r="AZ73" s="833">
        <v>19.650000000000002</v>
      </c>
      <c r="BA73" s="833">
        <v>-14.23</v>
      </c>
      <c r="BB73" s="833">
        <v>0.80999999999999994</v>
      </c>
      <c r="BC73" s="833">
        <v>0.86</v>
      </c>
      <c r="BD73" s="985"/>
      <c r="BE73" s="666">
        <v>1963</v>
      </c>
      <c r="BF73" s="971">
        <f t="shared" si="45"/>
        <v>6</v>
      </c>
      <c r="BG73" s="892">
        <v>6.2</v>
      </c>
      <c r="BH73" s="698"/>
    </row>
    <row r="74" spans="1:60" ht="11.25" customHeight="1" x14ac:dyDescent="0.2">
      <c r="A74" s="936" t="s">
        <v>276</v>
      </c>
      <c r="B74" s="948" t="s">
        <v>277</v>
      </c>
      <c r="C74" s="1013" t="s">
        <v>247</v>
      </c>
      <c r="D74" s="1013" t="s">
        <v>4379</v>
      </c>
      <c r="E74" s="792">
        <v>43</v>
      </c>
      <c r="F74" s="1227">
        <v>60</v>
      </c>
      <c r="G74" s="1227" t="s">
        <v>37</v>
      </c>
      <c r="H74" s="1227" t="s">
        <v>115</v>
      </c>
      <c r="I74" s="938">
        <v>210.72</v>
      </c>
      <c r="J74" s="703">
        <f t="shared" si="32"/>
        <v>2.201974183750949</v>
      </c>
      <c r="K74" s="950">
        <v>1.1599999999999999</v>
      </c>
      <c r="L74" s="960">
        <v>4</v>
      </c>
      <c r="M74" s="694">
        <f t="shared" si="33"/>
        <v>4.6399999999999997</v>
      </c>
      <c r="N74" s="943" t="s">
        <v>149</v>
      </c>
      <c r="O74" s="795">
        <v>1.01</v>
      </c>
      <c r="P74" s="934">
        <v>43434</v>
      </c>
      <c r="Q74" s="934">
        <v>43451</v>
      </c>
      <c r="R74" s="694">
        <f t="shared" si="34"/>
        <v>14.851485148514843</v>
      </c>
      <c r="S74" s="759">
        <f>IF(INDEX(Historical!$D$7:$D$1439,MATCH(B74,Historical!$B$7:$B$1450,0))=0,"n/a",(INDEX(Historical!$C$7:$C$1439,MATCH(B74,Historical!$B$7:$B$1450,0))/INDEX(Historical!$D$7:$D$1439,MATCH(B74,Historical!$B$7:$B$1450,0))-1)*100)</f>
        <v>9.3994778067885143</v>
      </c>
      <c r="T74" s="759">
        <f>IF(INDEX(Historical!$F$7:$F$1432,MATCH(B74,Historical!$B$7:$B$1450,0))=0,"n/a",((INDEX(Historical!$C$7:$C$1439,MATCH(B74,Historical!$B$7:$B$1450,0))/INDEX(Historical!$F$7:$F$1432,MATCH(B74,Historical!$B$7:$B$1450,0)))^(1/3)-1)*100)</f>
        <v>6.7952311637486718</v>
      </c>
      <c r="U74" s="759">
        <f>IF(INDEX(Historical!$H$7:$H$1432,MATCH(B74,Historical!$B$7:$B$1450,0))=0,"n/a",((INDEX(Historical!$C$7:$C$1439,MATCH(B74,Historical!$B$7:$B$1450,0))/INDEX(Historical!$H$7:$H$1432,MATCH(B74,Historical!$B$7:$B$1450,0)))^(1/5)-1)*100)</f>
        <v>6.0747179811308616</v>
      </c>
      <c r="V74" s="759">
        <f>IF(INDEX(Historical!$O$7:$O$1432,MATCH(B74,Historical!$B$7:$B$1450,0))=0,"n/a",((INDEX(Historical!$C$7:$C$1439,MATCH(B74,Historical!$B$7:$B$1450,0))/INDEX(Historical!$O$7:$O$1432,MATCH(B74,Historical!$B$7:$B$1450,0)))^(1/10)-1)*100)</f>
        <v>9.9350215205921799</v>
      </c>
      <c r="W74" s="760">
        <f t="shared" si="35"/>
        <v>0.61144487392804114</v>
      </c>
      <c r="X74" s="761">
        <f t="shared" si="36"/>
        <v>0.92041181532285776</v>
      </c>
      <c r="Y74" s="881"/>
      <c r="Z74" s="703">
        <f t="shared" si="37"/>
        <v>60.732984293193716</v>
      </c>
      <c r="AA74" s="959">
        <f t="shared" si="38"/>
        <v>27.581151832460733</v>
      </c>
      <c r="AB74" s="960">
        <v>12</v>
      </c>
      <c r="AC74" s="938">
        <v>7.64</v>
      </c>
      <c r="AD74" s="938">
        <v>4.2699999999999996</v>
      </c>
      <c r="AE74" s="938">
        <v>7.77</v>
      </c>
      <c r="AF74" s="938" t="s">
        <v>137</v>
      </c>
      <c r="AG74" s="941">
        <v>-93.100000000000009</v>
      </c>
      <c r="AH74" s="938">
        <v>5.7</v>
      </c>
      <c r="AI74" s="938">
        <v>8.6999999999999993</v>
      </c>
      <c r="AJ74" s="938">
        <v>6.6000000000000005</v>
      </c>
      <c r="AK74" s="938">
        <v>6.52</v>
      </c>
      <c r="AL74" s="951">
        <v>161980</v>
      </c>
      <c r="AM74" s="945">
        <v>0.06</v>
      </c>
      <c r="AN74" s="938" t="s">
        <v>137</v>
      </c>
      <c r="AO74" s="802">
        <f t="shared" si="39"/>
        <v>-19.304459667578925</v>
      </c>
      <c r="AP74" s="803">
        <f t="shared" si="40"/>
        <v>8.2766921648818101</v>
      </c>
      <c r="AQ74" s="961" t="str">
        <f t="shared" si="41"/>
        <v>n/a</v>
      </c>
      <c r="AR74" s="703">
        <f>INDEX(Historical!$C$7:$C$1439,MATCH(B74,Historical!$B$7:$B$1450,0))*IF(AH74="n/a",1.03,IF(AH74&lt;0,1.01,IF(AH74&gt;10,1.1,(1+AH74/100))))</f>
        <v>4.4288300000000005</v>
      </c>
      <c r="AS74" s="959">
        <f t="shared" si="42"/>
        <v>4.8141382100000003</v>
      </c>
      <c r="AT74" s="959">
        <f t="shared" si="31"/>
        <v>5.1280200212920004</v>
      </c>
      <c r="AU74" s="959">
        <f t="shared" si="31"/>
        <v>5.4623669266802386</v>
      </c>
      <c r="AV74" s="959">
        <f t="shared" si="31"/>
        <v>5.8185132502997901</v>
      </c>
      <c r="AW74" s="703">
        <f t="shared" si="43"/>
        <v>25.65186840827203</v>
      </c>
      <c r="AX74" s="810">
        <f t="shared" si="44"/>
        <v>12.173437931032664</v>
      </c>
      <c r="AY74" s="1017">
        <v>0.49</v>
      </c>
      <c r="AZ74" s="945">
        <v>37.61</v>
      </c>
      <c r="BA74" s="945">
        <v>-3.7600000000000002</v>
      </c>
      <c r="BB74" s="945">
        <v>1.9300000000000002</v>
      </c>
      <c r="BC74" s="945">
        <v>11.31</v>
      </c>
      <c r="BE74" s="666">
        <v>1976</v>
      </c>
      <c r="BF74" s="971">
        <f t="shared" si="45"/>
        <v>4</v>
      </c>
      <c r="BG74" s="955">
        <v>16.2</v>
      </c>
    </row>
    <row r="75" spans="1:60" ht="11.25" customHeight="1" x14ac:dyDescent="0.2">
      <c r="A75" s="944" t="s">
        <v>287</v>
      </c>
      <c r="B75" s="948" t="s">
        <v>288</v>
      </c>
      <c r="C75" s="1013" t="s">
        <v>108</v>
      </c>
      <c r="D75" s="1013" t="s">
        <v>118</v>
      </c>
      <c r="E75" s="792">
        <v>32</v>
      </c>
      <c r="F75" s="1227">
        <v>87</v>
      </c>
      <c r="G75" s="1227" t="s">
        <v>106</v>
      </c>
      <c r="H75" s="1227" t="s">
        <v>106</v>
      </c>
      <c r="I75" s="938">
        <v>56.71</v>
      </c>
      <c r="J75" s="703">
        <f t="shared" si="32"/>
        <v>4.4260271557044613</v>
      </c>
      <c r="K75" s="957">
        <v>0.62749999999999995</v>
      </c>
      <c r="L75" s="960">
        <v>4</v>
      </c>
      <c r="M75" s="694">
        <f t="shared" si="33"/>
        <v>2.5099999999999998</v>
      </c>
      <c r="N75" s="943" t="s">
        <v>289</v>
      </c>
      <c r="O75" s="796">
        <v>0.625</v>
      </c>
      <c r="P75" s="934">
        <v>43446</v>
      </c>
      <c r="Q75" s="934">
        <v>43461</v>
      </c>
      <c r="R75" s="694">
        <f t="shared" si="34"/>
        <v>0.39999999999999153</v>
      </c>
      <c r="S75" s="759">
        <f>IF(INDEX(Historical!$D$7:$D$1439,MATCH(B75,Historical!$B$7:$B$1450,0))=0,"n/a",(INDEX(Historical!$C$7:$C$1439,MATCH(B75,Historical!$B$7:$B$1450,0))/INDEX(Historical!$D$7:$D$1439,MATCH(B75,Historical!$B$7:$B$1450,0))-1)*100)</f>
        <v>0.40120361083249012</v>
      </c>
      <c r="T75" s="759">
        <f>IF(INDEX(Historical!$F$7:$F$1432,MATCH(B75,Historical!$B$7:$B$1450,0))=0,"n/a",((INDEX(Historical!$C$7:$C$1439,MATCH(B75,Historical!$B$7:$B$1450,0))/INDEX(Historical!$F$7:$F$1432,MATCH(B75,Historical!$B$7:$B$1450,0)))^(1/3)-1)*100)</f>
        <v>0.40282408703211647</v>
      </c>
      <c r="U75" s="759">
        <f>IF(INDEX(Historical!$H$7:$H$1432,MATCH(B75,Historical!$B$7:$B$1450,0))=0,"n/a",((INDEX(Historical!$C$7:$C$1439,MATCH(B75,Historical!$B$7:$B$1450,0))/INDEX(Historical!$H$7:$H$1432,MATCH(B75,Historical!$B$7:$B$1450,0)))^(1/5)-1)*100)</f>
        <v>0.40446214426967941</v>
      </c>
      <c r="V75" s="759">
        <f>IF(INDEX(Historical!$O$7:$O$1432,MATCH(B75,Historical!$B$7:$B$1450,0))=0,"n/a",((INDEX(Historical!$C$7:$C$1439,MATCH(B75,Historical!$B$7:$B$1450,0))/INDEX(Historical!$O$7:$O$1432,MATCH(B75,Historical!$B$7:$B$1450,0)))^(1/10)-1)*100)</f>
        <v>0.76010470547180908</v>
      </c>
      <c r="W75" s="760">
        <f t="shared" si="35"/>
        <v>0.53211372243594168</v>
      </c>
      <c r="X75" s="761" t="str">
        <f t="shared" si="36"/>
        <v>n/a</v>
      </c>
      <c r="Y75" s="948"/>
      <c r="Z75" s="703">
        <f t="shared" si="37"/>
        <v>80.448717948717942</v>
      </c>
      <c r="AA75" s="959">
        <f t="shared" si="38"/>
        <v>18.176282051282051</v>
      </c>
      <c r="AB75" s="960">
        <v>12</v>
      </c>
      <c r="AC75" s="938">
        <v>3.12</v>
      </c>
      <c r="AD75" s="938">
        <v>0.48</v>
      </c>
      <c r="AE75" s="938">
        <v>0.88</v>
      </c>
      <c r="AF75" s="938">
        <v>1.84</v>
      </c>
      <c r="AG75" s="938">
        <v>10.199999999999999</v>
      </c>
      <c r="AH75" s="938">
        <v>-104.3</v>
      </c>
      <c r="AI75" s="938">
        <v>12.35</v>
      </c>
      <c r="AJ75" s="938">
        <v>-15.4</v>
      </c>
      <c r="AK75" s="938">
        <v>37.9</v>
      </c>
      <c r="AL75" s="951">
        <v>3170</v>
      </c>
      <c r="AM75" s="945">
        <v>50.71</v>
      </c>
      <c r="AN75" s="938">
        <v>0.22</v>
      </c>
      <c r="AO75" s="802">
        <f t="shared" si="39"/>
        <v>-13.345792751307911</v>
      </c>
      <c r="AP75" s="803">
        <f t="shared" si="40"/>
        <v>4.8304892999741407</v>
      </c>
      <c r="AQ75" s="961">
        <f t="shared" si="41"/>
        <v>21.918659540529497</v>
      </c>
      <c r="AR75" s="703">
        <f>INDEX(Historical!$C$7:$C$1439,MATCH(B75,Historical!$B$7:$B$1450,0))*IF(AH75="n/a",1.03,IF(AH75&lt;0,1.01,IF(AH75&gt;10,1.1,(1+AH75/100))))</f>
        <v>2.5275249999999998</v>
      </c>
      <c r="AS75" s="959">
        <f t="shared" si="42"/>
        <v>2.7802775</v>
      </c>
      <c r="AT75" s="959">
        <f t="shared" si="31"/>
        <v>3.0583052500000001</v>
      </c>
      <c r="AU75" s="959">
        <f t="shared" si="31"/>
        <v>3.3641357750000003</v>
      </c>
      <c r="AV75" s="959">
        <f t="shared" si="31"/>
        <v>3.7005493525000004</v>
      </c>
      <c r="AW75" s="703">
        <f t="shared" si="43"/>
        <v>15.4307928775</v>
      </c>
      <c r="AX75" s="810">
        <f t="shared" si="44"/>
        <v>27.210003310703577</v>
      </c>
      <c r="AY75" s="1017">
        <v>0.28000000000000003</v>
      </c>
      <c r="AZ75" s="945">
        <v>18.240000000000002</v>
      </c>
      <c r="BA75" s="945">
        <v>-13.05</v>
      </c>
      <c r="BB75" s="945">
        <v>-6.76</v>
      </c>
      <c r="BC75" s="945">
        <v>2.83</v>
      </c>
      <c r="BE75" s="666">
        <v>1988</v>
      </c>
      <c r="BF75" s="971">
        <f t="shared" si="45"/>
        <v>3</v>
      </c>
      <c r="BG75" s="955">
        <v>3.2</v>
      </c>
    </row>
    <row r="76" spans="1:60" ht="11.25" customHeight="1" x14ac:dyDescent="0.2">
      <c r="A76" s="936" t="s">
        <v>679</v>
      </c>
      <c r="B76" s="948" t="s">
        <v>680</v>
      </c>
      <c r="C76" s="1013" t="s">
        <v>4369</v>
      </c>
      <c r="D76" s="1013" t="s">
        <v>523</v>
      </c>
      <c r="E76" s="792">
        <v>26</v>
      </c>
      <c r="F76" s="1227">
        <v>113</v>
      </c>
      <c r="G76" s="1227" t="s">
        <v>106</v>
      </c>
      <c r="H76" s="1227" t="s">
        <v>106</v>
      </c>
      <c r="I76" s="938">
        <v>54.86</v>
      </c>
      <c r="J76" s="703">
        <f t="shared" si="32"/>
        <v>4.1924899744804955</v>
      </c>
      <c r="K76" s="957">
        <v>0.57499999999999996</v>
      </c>
      <c r="L76" s="960">
        <v>4</v>
      </c>
      <c r="M76" s="694">
        <f t="shared" si="33"/>
        <v>2.2999999999999998</v>
      </c>
      <c r="N76" s="943" t="s">
        <v>149</v>
      </c>
      <c r="O76" s="796">
        <v>0.54500000000000004</v>
      </c>
      <c r="P76" s="934">
        <v>43523</v>
      </c>
      <c r="Q76" s="934">
        <v>43539</v>
      </c>
      <c r="R76" s="694">
        <f t="shared" si="34"/>
        <v>5.5045871559632875</v>
      </c>
      <c r="S76" s="759">
        <f>IF(INDEX(Historical!$D$7:$D$1439,MATCH(B76,Historical!$B$7:$B$1450,0))=0,"n/a",(INDEX(Historical!$C$7:$C$1439,MATCH(B76,Historical!$B$7:$B$1450,0))/INDEX(Historical!$D$7:$D$1439,MATCH(B76,Historical!$B$7:$B$1450,0))-1)*100)</f>
        <v>4.8076923076923128</v>
      </c>
      <c r="T76" s="759">
        <f>IF(INDEX(Historical!$F$7:$F$1432,MATCH(B76,Historical!$B$7:$B$1450,0))=0,"n/a",((INDEX(Historical!$C$7:$C$1439,MATCH(B76,Historical!$B$7:$B$1450,0))/INDEX(Historical!$F$7:$F$1432,MATCH(B76,Historical!$B$7:$B$1450,0)))^(1/3)-1)*100)</f>
        <v>6.0071441310801887</v>
      </c>
      <c r="U76" s="759">
        <f>IF(INDEX(Historical!$H$7:$H$1432,MATCH(B76,Historical!$B$7:$B$1450,0))=0,"n/a",((INDEX(Historical!$C$7:$C$1439,MATCH(B76,Historical!$B$7:$B$1450,0))/INDEX(Historical!$H$7:$H$1432,MATCH(B76,Historical!$B$7:$B$1450,0)))^(1/5)-1)*100)</f>
        <v>5.9872875752360999</v>
      </c>
      <c r="V76" s="759">
        <f>IF(INDEX(Historical!$O$7:$O$1432,MATCH(B76,Historical!$B$7:$B$1450,0))=0,"n/a",((INDEX(Historical!$C$7:$C$1439,MATCH(B76,Historical!$B$7:$B$1450,0))/INDEX(Historical!$O$7:$O$1432,MATCH(B76,Historical!$B$7:$B$1450,0)))^(1/10)-1)*100)</f>
        <v>9.7477952199753091</v>
      </c>
      <c r="W76" s="760">
        <f t="shared" si="35"/>
        <v>0.6142196712305642</v>
      </c>
      <c r="X76" s="761" t="str">
        <f t="shared" si="36"/>
        <v>n/a</v>
      </c>
      <c r="Y76" s="949"/>
      <c r="Z76" s="703">
        <f t="shared" si="37"/>
        <v>227.7227722772277</v>
      </c>
      <c r="AA76" s="959">
        <f t="shared" si="38"/>
        <v>54.316831683168317</v>
      </c>
      <c r="AB76" s="960">
        <v>6</v>
      </c>
      <c r="AC76" s="938">
        <v>1.01</v>
      </c>
      <c r="AD76" s="938">
        <v>2.17</v>
      </c>
      <c r="AE76" s="938">
        <v>0.83</v>
      </c>
      <c r="AF76" s="938">
        <v>2.4700000000000002</v>
      </c>
      <c r="AG76" s="938">
        <v>-0.2</v>
      </c>
      <c r="AH76" s="938">
        <v>-127.89999999999999</v>
      </c>
      <c r="AI76" s="938">
        <v>76.539999999999992</v>
      </c>
      <c r="AJ76" s="938">
        <v>-19.400000000000002</v>
      </c>
      <c r="AK76" s="938">
        <v>25.7</v>
      </c>
      <c r="AL76" s="951">
        <v>2630</v>
      </c>
      <c r="AM76" s="945">
        <v>0.2</v>
      </c>
      <c r="AN76" s="938">
        <v>2.89</v>
      </c>
      <c r="AO76" s="802">
        <f t="shared" si="39"/>
        <v>-44.13705413345172</v>
      </c>
      <c r="AP76" s="803">
        <f t="shared" si="40"/>
        <v>10.179777549716595</v>
      </c>
      <c r="AQ76" s="961">
        <f t="shared" si="41"/>
        <v>144.18806437063648</v>
      </c>
      <c r="AR76" s="703">
        <f>INDEX(Historical!$C$7:$C$1439,MATCH(B76,Historical!$B$7:$B$1450,0))*IF(AH76="n/a",1.03,IF(AH76&lt;0,1.01,IF(AH76&gt;10,1.1,(1+AH76/100))))</f>
        <v>2.2018</v>
      </c>
      <c r="AS76" s="959">
        <f t="shared" si="42"/>
        <v>2.42198</v>
      </c>
      <c r="AT76" s="959">
        <f t="shared" si="31"/>
        <v>2.6641780000000002</v>
      </c>
      <c r="AU76" s="959">
        <f t="shared" si="31"/>
        <v>2.9305958000000003</v>
      </c>
      <c r="AV76" s="959">
        <f t="shared" si="31"/>
        <v>3.2236553800000007</v>
      </c>
      <c r="AW76" s="703">
        <f t="shared" si="43"/>
        <v>13.442209180000001</v>
      </c>
      <c r="AX76" s="810">
        <f t="shared" si="44"/>
        <v>24.502750966095519</v>
      </c>
      <c r="AY76" s="1017">
        <v>1.1599999999999999</v>
      </c>
      <c r="AZ76" s="945">
        <v>15.6</v>
      </c>
      <c r="BA76" s="945">
        <v>-12.08</v>
      </c>
      <c r="BB76" s="945">
        <v>1.53</v>
      </c>
      <c r="BC76" s="945">
        <v>-0.84</v>
      </c>
      <c r="BE76" s="666">
        <v>1994</v>
      </c>
      <c r="BF76" s="971">
        <f t="shared" si="45"/>
        <v>2</v>
      </c>
      <c r="BG76" s="955">
        <v>0</v>
      </c>
    </row>
    <row r="77" spans="1:60" ht="11.25" customHeight="1" x14ac:dyDescent="0.2">
      <c r="A77" s="944" t="s">
        <v>283</v>
      </c>
      <c r="B77" s="948" t="s">
        <v>284</v>
      </c>
      <c r="C77" s="1013" t="s">
        <v>154</v>
      </c>
      <c r="D77" s="1013" t="s">
        <v>4350</v>
      </c>
      <c r="E77" s="792">
        <v>42</v>
      </c>
      <c r="F77" s="1227">
        <v>63</v>
      </c>
      <c r="G77" s="1227" t="s">
        <v>115</v>
      </c>
      <c r="H77" s="1227" t="s">
        <v>115</v>
      </c>
      <c r="I77" s="938">
        <v>101.94</v>
      </c>
      <c r="J77" s="703">
        <f t="shared" si="32"/>
        <v>2.1188934667451442</v>
      </c>
      <c r="K77" s="950">
        <v>0.54</v>
      </c>
      <c r="L77" s="960">
        <v>4</v>
      </c>
      <c r="M77" s="694">
        <f t="shared" si="33"/>
        <v>2.16</v>
      </c>
      <c r="N77" s="943" t="s">
        <v>285</v>
      </c>
      <c r="O77" s="795">
        <v>0.5</v>
      </c>
      <c r="P77" s="934">
        <v>43651</v>
      </c>
      <c r="Q77" s="934">
        <v>43671</v>
      </c>
      <c r="R77" s="694">
        <f t="shared" si="34"/>
        <v>8.0000000000000071</v>
      </c>
      <c r="S77" s="759">
        <f>IF(INDEX(Historical!$D$7:$D$1439,MATCH(B77,Historical!$B$7:$B$1450,0))=0,"n/a",(INDEX(Historical!$C$7:$C$1439,MATCH(B77,Historical!$B$7:$B$1450,0))/INDEX(Historical!$D$7:$D$1439,MATCH(B77,Historical!$B$7:$B$1450,0))-1)*100)</f>
        <v>7.8651685393258397</v>
      </c>
      <c r="T77" s="759">
        <f>IF(INDEX(Historical!$F$7:$F$1432,MATCH(B77,Historical!$B$7:$B$1450,0))=0,"n/a",((INDEX(Historical!$C$7:$C$1439,MATCH(B77,Historical!$B$7:$B$1450,0))/INDEX(Historical!$F$7:$F$1432,MATCH(B77,Historical!$B$7:$B$1450,0)))^(1/3)-1)*100)</f>
        <v>11.907764570617285</v>
      </c>
      <c r="U77" s="759">
        <f>IF(INDEX(Historical!$H$7:$H$1432,MATCH(B77,Historical!$B$7:$B$1450,0))=0,"n/a",((INDEX(Historical!$C$7:$C$1439,MATCH(B77,Historical!$B$7:$B$1450,0))/INDEX(Historical!$H$7:$H$1432,MATCH(B77,Historical!$B$7:$B$1450,0)))^(1/5)-1)*100)</f>
        <v>12.195514544619957</v>
      </c>
      <c r="V77" s="759">
        <f>IF(INDEX(Historical!$O$7:$O$1432,MATCH(B77,Historical!$B$7:$B$1450,0))=0,"n/a",((INDEX(Historical!$C$7:$C$1439,MATCH(B77,Historical!$B$7:$B$1450,0))/INDEX(Historical!$O$7:$O$1432,MATCH(B77,Historical!$B$7:$B$1450,0)))^(1/10)-1)*100)</f>
        <v>11.877337196268623</v>
      </c>
      <c r="W77" s="760">
        <f t="shared" si="35"/>
        <v>1.0267886095253145</v>
      </c>
      <c r="X77" s="761">
        <f t="shared" si="36"/>
        <v>5.0814643935916495</v>
      </c>
      <c r="Y77" s="716" t="s">
        <v>286</v>
      </c>
      <c r="Z77" s="703">
        <f t="shared" si="37"/>
        <v>63.529411764705891</v>
      </c>
      <c r="AA77" s="959">
        <f t="shared" si="38"/>
        <v>29.982352941176472</v>
      </c>
      <c r="AB77" s="960">
        <v>4</v>
      </c>
      <c r="AC77" s="938">
        <v>3.4</v>
      </c>
      <c r="AD77" s="938">
        <v>4.41</v>
      </c>
      <c r="AE77" s="938">
        <v>4.55</v>
      </c>
      <c r="AF77" s="938">
        <v>2.78</v>
      </c>
      <c r="AG77" s="938" t="s">
        <v>137</v>
      </c>
      <c r="AH77" s="938">
        <v>-13.600000000000001</v>
      </c>
      <c r="AI77" s="938">
        <v>8.27</v>
      </c>
      <c r="AJ77" s="938">
        <v>2.4</v>
      </c>
      <c r="AK77" s="938">
        <v>6.92</v>
      </c>
      <c r="AL77" s="951">
        <v>139160</v>
      </c>
      <c r="AM77" s="945">
        <v>0.1</v>
      </c>
      <c r="AN77" s="938">
        <v>0.51</v>
      </c>
      <c r="AO77" s="802">
        <f t="shared" si="39"/>
        <v>-15.667944929811371</v>
      </c>
      <c r="AP77" s="803">
        <f t="shared" si="40"/>
        <v>14.314408011365101</v>
      </c>
      <c r="AQ77" s="961">
        <f t="shared" si="41"/>
        <v>92.470420441942267</v>
      </c>
      <c r="AR77" s="703">
        <f>INDEX(Historical!$C$7:$C$1439,MATCH(B77,Historical!$B$7:$B$1450,0))*IF(AH77="n/a",1.03,IF(AH77&lt;0,1.01,IF(AH77&gt;10,1.1,(1+AH77/100))))</f>
        <v>1.9392</v>
      </c>
      <c r="AS77" s="959">
        <f t="shared" si="42"/>
        <v>2.0995718399999999</v>
      </c>
      <c r="AT77" s="959">
        <f t="shared" si="31"/>
        <v>2.2448622113279999</v>
      </c>
      <c r="AU77" s="959">
        <f t="shared" si="31"/>
        <v>2.4002066763518974</v>
      </c>
      <c r="AV77" s="959">
        <f t="shared" si="31"/>
        <v>2.5663009783554487</v>
      </c>
      <c r="AW77" s="703">
        <f t="shared" si="43"/>
        <v>11.250141706035345</v>
      </c>
      <c r="AX77" s="810">
        <f t="shared" si="44"/>
        <v>11.036042481886742</v>
      </c>
      <c r="AY77" s="1017">
        <v>0.68</v>
      </c>
      <c r="AZ77" s="945">
        <v>24.83</v>
      </c>
      <c r="BA77" s="945">
        <v>-1.8599999999999999</v>
      </c>
      <c r="BB77" s="945">
        <v>4.6100000000000003</v>
      </c>
      <c r="BC77" s="945">
        <v>10.63</v>
      </c>
      <c r="BE77" s="666">
        <v>1978</v>
      </c>
      <c r="BF77" s="971">
        <f t="shared" si="45"/>
        <v>4</v>
      </c>
      <c r="BG77" s="955" t="s">
        <v>137</v>
      </c>
    </row>
    <row r="78" spans="1:60" ht="11.25" customHeight="1" x14ac:dyDescent="0.2">
      <c r="A78" s="944" t="s">
        <v>281</v>
      </c>
      <c r="B78" s="948" t="s">
        <v>282</v>
      </c>
      <c r="C78" s="1013" t="s">
        <v>131</v>
      </c>
      <c r="D78" s="1013" t="s">
        <v>4354</v>
      </c>
      <c r="E78" s="792">
        <v>28</v>
      </c>
      <c r="F78" s="1227">
        <v>96</v>
      </c>
      <c r="G78" s="1227" t="s">
        <v>37</v>
      </c>
      <c r="H78" s="1227" t="s">
        <v>37</v>
      </c>
      <c r="I78" s="938">
        <v>26.74</v>
      </c>
      <c r="J78" s="703">
        <f t="shared" si="32"/>
        <v>3.029169783096485</v>
      </c>
      <c r="K78" s="957">
        <v>0.20250000000000001</v>
      </c>
      <c r="L78" s="960">
        <v>4</v>
      </c>
      <c r="M78" s="694">
        <f t="shared" si="33"/>
        <v>0.81</v>
      </c>
      <c r="N78" s="943" t="s">
        <v>146</v>
      </c>
      <c r="O78" s="796">
        <v>0.19750000000000001</v>
      </c>
      <c r="P78" s="934">
        <v>43446</v>
      </c>
      <c r="Q78" s="934">
        <v>43466</v>
      </c>
      <c r="R78" s="694">
        <f t="shared" si="34"/>
        <v>2.5316455696202551</v>
      </c>
      <c r="S78" s="759">
        <f>IF(INDEX(Historical!$D$7:$D$1439,MATCH(B78,Historical!$B$7:$B$1450,0))=0,"n/a",(INDEX(Historical!$C$7:$C$1439,MATCH(B78,Historical!$B$7:$B$1450,0))/INDEX(Historical!$D$7:$D$1439,MATCH(B78,Historical!$B$7:$B$1450,0))-1)*100)</f>
        <v>2.5974025974025983</v>
      </c>
      <c r="T78" s="759">
        <f>IF(INDEX(Historical!$F$7:$F$1432,MATCH(B78,Historical!$B$7:$B$1450,0))=0,"n/a",((INDEX(Historical!$C$7:$C$1439,MATCH(B78,Historical!$B$7:$B$1450,0))/INDEX(Historical!$F$7:$F$1432,MATCH(B78,Historical!$B$7:$B$1450,0)))^(1/3)-1)*100)</f>
        <v>2.6679153188025717</v>
      </c>
      <c r="U78" s="759">
        <f>IF(INDEX(Historical!$H$7:$H$1432,MATCH(B78,Historical!$B$7:$B$1450,0))=0,"n/a",((INDEX(Historical!$C$7:$C$1439,MATCH(B78,Historical!$B$7:$B$1450,0))/INDEX(Historical!$H$7:$H$1432,MATCH(B78,Historical!$B$7:$B$1450,0)))^(1/5)-1)*100)</f>
        <v>2.7437943119875463</v>
      </c>
      <c r="V78" s="759">
        <f>IF(INDEX(Historical!$O$7:$O$1432,MATCH(B78,Historical!$B$7:$B$1450,0))=0,"n/a",((INDEX(Historical!$C$7:$C$1439,MATCH(B78,Historical!$B$7:$B$1450,0))/INDEX(Historical!$O$7:$O$1432,MATCH(B78,Historical!$B$7:$B$1450,0)))^(1/10)-1)*100)</f>
        <v>2.9621275417430537</v>
      </c>
      <c r="W78" s="760">
        <f t="shared" si="35"/>
        <v>0.92629175257354723</v>
      </c>
      <c r="X78" s="761">
        <f t="shared" si="36"/>
        <v>0.31904585023111004</v>
      </c>
      <c r="Y78" s="711"/>
      <c r="Z78" s="703">
        <f t="shared" si="37"/>
        <v>60.447761194029844</v>
      </c>
      <c r="AA78" s="959">
        <f t="shared" si="38"/>
        <v>19.955223880597014</v>
      </c>
      <c r="AB78" s="960">
        <v>12</v>
      </c>
      <c r="AC78" s="938">
        <v>1.34</v>
      </c>
      <c r="AD78" s="938">
        <v>2.39</v>
      </c>
      <c r="AE78" s="938">
        <v>1.1100000000000001</v>
      </c>
      <c r="AF78" s="938">
        <v>1.97</v>
      </c>
      <c r="AG78" s="938">
        <v>10.7</v>
      </c>
      <c r="AH78" s="940">
        <v>7.3999999999999995</v>
      </c>
      <c r="AI78" s="940">
        <v>7.1999999999999993</v>
      </c>
      <c r="AJ78" s="938">
        <v>8.6</v>
      </c>
      <c r="AK78" s="938">
        <v>8.2000000000000011</v>
      </c>
      <c r="AL78" s="951">
        <v>5170</v>
      </c>
      <c r="AM78" s="945">
        <v>0.3</v>
      </c>
      <c r="AN78" s="938">
        <v>0.87</v>
      </c>
      <c r="AO78" s="802">
        <f t="shared" si="39"/>
        <v>-14.182259785512983</v>
      </c>
      <c r="AP78" s="803">
        <f t="shared" si="40"/>
        <v>5.7729640950840313</v>
      </c>
      <c r="AQ78" s="961">
        <f t="shared" si="41"/>
        <v>32.181341841470214</v>
      </c>
      <c r="AR78" s="703">
        <f>INDEX(Historical!$C$7:$C$1439,MATCH(B78,Historical!$B$7:$B$1450,0))*IF(AH78="n/a",1.03,IF(AH78&lt;0,1.01,IF(AH78&gt;10,1.1,(1+AH78/100))))</f>
        <v>0.8484600000000001</v>
      </c>
      <c r="AS78" s="959">
        <f t="shared" si="42"/>
        <v>0.90954912000000021</v>
      </c>
      <c r="AT78" s="959">
        <f t="shared" si="31"/>
        <v>0.98413214784000025</v>
      </c>
      <c r="AU78" s="959">
        <f t="shared" si="31"/>
        <v>1.0648309839628805</v>
      </c>
      <c r="AV78" s="959">
        <f t="shared" si="31"/>
        <v>1.1521471246478368</v>
      </c>
      <c r="AW78" s="703">
        <f t="shared" si="43"/>
        <v>4.9591193764507171</v>
      </c>
      <c r="AX78" s="810">
        <f t="shared" si="44"/>
        <v>18.545696994954067</v>
      </c>
      <c r="AY78" s="1017">
        <v>0.68</v>
      </c>
      <c r="AZ78" s="945">
        <v>17.64</v>
      </c>
      <c r="BA78" s="945">
        <v>-8.14</v>
      </c>
      <c r="BB78" s="945">
        <v>3.9</v>
      </c>
      <c r="BC78" s="945">
        <v>4.29</v>
      </c>
      <c r="BE78" s="666">
        <v>1992</v>
      </c>
      <c r="BF78" s="971">
        <f t="shared" si="45"/>
        <v>2</v>
      </c>
      <c r="BG78" s="955">
        <v>3.9</v>
      </c>
    </row>
    <row r="79" spans="1:60" ht="11.25" customHeight="1" x14ac:dyDescent="0.2">
      <c r="A79" s="936" t="s">
        <v>290</v>
      </c>
      <c r="B79" s="948" t="s">
        <v>291</v>
      </c>
      <c r="C79" s="1013" t="s">
        <v>131</v>
      </c>
      <c r="D79" s="1013" t="s">
        <v>4355</v>
      </c>
      <c r="E79" s="792">
        <v>43</v>
      </c>
      <c r="F79" s="1227">
        <v>59</v>
      </c>
      <c r="G79" s="1227" t="s">
        <v>37</v>
      </c>
      <c r="H79" s="1227" t="s">
        <v>37</v>
      </c>
      <c r="I79" s="938">
        <v>74.150000000000006</v>
      </c>
      <c r="J79" s="703">
        <f t="shared" si="32"/>
        <v>1.8206338503034392</v>
      </c>
      <c r="K79" s="950">
        <v>0.33750000000000002</v>
      </c>
      <c r="L79" s="960">
        <v>4</v>
      </c>
      <c r="M79" s="694">
        <f t="shared" si="33"/>
        <v>1.35</v>
      </c>
      <c r="N79" s="943" t="s">
        <v>149</v>
      </c>
      <c r="O79" s="795">
        <v>0.32250000000000001</v>
      </c>
      <c r="P79" s="660">
        <v>43342</v>
      </c>
      <c r="Q79" s="660">
        <v>43358</v>
      </c>
      <c r="R79" s="694">
        <f t="shared" si="34"/>
        <v>4.6511627906976782</v>
      </c>
      <c r="S79" s="759">
        <f>IF(INDEX(Historical!$D$7:$D$1439,MATCH(B79,Historical!$B$7:$B$1450,0))=0,"n/a",(INDEX(Historical!$C$7:$C$1439,MATCH(B79,Historical!$B$7:$B$1450,0))/INDEX(Historical!$D$7:$D$1439,MATCH(B79,Historical!$B$7:$B$1450,0))-1)*100)</f>
        <v>4.7619047619047672</v>
      </c>
      <c r="T79" s="759">
        <f>IF(INDEX(Historical!$F$7:$F$1432,MATCH(B79,Historical!$B$7:$B$1450,0))=0,"n/a",((INDEX(Historical!$C$7:$C$1439,MATCH(B79,Historical!$B$7:$B$1450,0))/INDEX(Historical!$F$7:$F$1432,MATCH(B79,Historical!$B$7:$B$1450,0)))^(1/3)-1)*100)</f>
        <v>4.5515917149420382</v>
      </c>
      <c r="U79" s="759">
        <f>IF(INDEX(Historical!$H$7:$H$1432,MATCH(B79,Historical!$B$7:$B$1450,0))=0,"n/a",((INDEX(Historical!$C$7:$C$1439,MATCH(B79,Historical!$B$7:$B$1450,0))/INDEX(Historical!$H$7:$H$1432,MATCH(B79,Historical!$B$7:$B$1450,0)))^(1/5)-1)*100)</f>
        <v>4.2836891288649426</v>
      </c>
      <c r="V79" s="759">
        <f>IF(INDEX(Historical!$O$7:$O$1432,MATCH(B79,Historical!$B$7:$B$1450,0))=0,"n/a",((INDEX(Historical!$C$7:$C$1439,MATCH(B79,Historical!$B$7:$B$1450,0))/INDEX(Historical!$O$7:$O$1432,MATCH(B79,Historical!$B$7:$B$1450,0)))^(1/10)-1)*100)</f>
        <v>3.2832223307625474</v>
      </c>
      <c r="W79" s="760">
        <f t="shared" si="35"/>
        <v>1.3047210019036484</v>
      </c>
      <c r="X79" s="761">
        <f t="shared" si="36"/>
        <v>1.7848704703603928</v>
      </c>
      <c r="Y79" s="717"/>
      <c r="Z79" s="703">
        <f t="shared" si="37"/>
        <v>52.941176470588246</v>
      </c>
      <c r="AA79" s="959">
        <f t="shared" si="38"/>
        <v>29.078431372549023</v>
      </c>
      <c r="AB79" s="960">
        <v>12</v>
      </c>
      <c r="AC79" s="938">
        <v>2.5499999999999998</v>
      </c>
      <c r="AD79" s="938">
        <v>7.35</v>
      </c>
      <c r="AE79" s="938">
        <v>4.55</v>
      </c>
      <c r="AF79" s="938">
        <v>3.13</v>
      </c>
      <c r="AG79" s="938">
        <v>10.9</v>
      </c>
      <c r="AH79" s="938">
        <v>11</v>
      </c>
      <c r="AI79" s="938" t="s">
        <v>137</v>
      </c>
      <c r="AJ79" s="938">
        <v>2.4</v>
      </c>
      <c r="AK79" s="938">
        <v>4</v>
      </c>
      <c r="AL79" s="951">
        <v>2590</v>
      </c>
      <c r="AM79" s="945">
        <v>0.21</v>
      </c>
      <c r="AN79" s="938">
        <v>0.63</v>
      </c>
      <c r="AO79" s="802">
        <f t="shared" si="39"/>
        <v>-22.974108393380639</v>
      </c>
      <c r="AP79" s="803">
        <f t="shared" si="40"/>
        <v>6.1043229791683817</v>
      </c>
      <c r="AQ79" s="961">
        <f t="shared" si="41"/>
        <v>101.12515749163471</v>
      </c>
      <c r="AR79" s="703">
        <f>INDEX(Historical!$C$7:$C$1439,MATCH(B79,Historical!$B$7:$B$1450,0))*IF(AH79="n/a",1.03,IF(AH79&lt;0,1.01,IF(AH79&gt;10,1.1,(1+AH79/100))))</f>
        <v>1.4520000000000002</v>
      </c>
      <c r="AS79" s="959">
        <f t="shared" si="42"/>
        <v>1.4955600000000002</v>
      </c>
      <c r="AT79" s="959">
        <f t="shared" si="31"/>
        <v>1.5553824000000003</v>
      </c>
      <c r="AU79" s="959">
        <f t="shared" si="31"/>
        <v>1.6175976960000003</v>
      </c>
      <c r="AV79" s="959">
        <f t="shared" si="31"/>
        <v>1.6823016038400003</v>
      </c>
      <c r="AW79" s="703">
        <f t="shared" si="43"/>
        <v>7.802841699840001</v>
      </c>
      <c r="AX79" s="810">
        <f t="shared" si="44"/>
        <v>10.523050168361429</v>
      </c>
      <c r="AY79" s="1017">
        <v>0.42</v>
      </c>
      <c r="AZ79" s="945">
        <v>30.91</v>
      </c>
      <c r="BA79" s="945">
        <v>-3</v>
      </c>
      <c r="BB79" s="945">
        <v>3.74</v>
      </c>
      <c r="BC79" s="945">
        <v>11.85</v>
      </c>
      <c r="BE79" s="666">
        <v>1976</v>
      </c>
      <c r="BF79" s="971">
        <f t="shared" si="45"/>
        <v>4</v>
      </c>
      <c r="BG79" s="955">
        <v>4.5</v>
      </c>
      <c r="BH79" s="936"/>
    </row>
    <row r="80" spans="1:60" ht="11.25" customHeight="1" x14ac:dyDescent="0.2">
      <c r="A80" s="944" t="s">
        <v>278</v>
      </c>
      <c r="B80" s="948" t="s">
        <v>279</v>
      </c>
      <c r="C80" s="1013" t="s">
        <v>112</v>
      </c>
      <c r="D80" s="1013" t="s">
        <v>4348</v>
      </c>
      <c r="E80" s="792">
        <v>27</v>
      </c>
      <c r="F80" s="1227">
        <v>105</v>
      </c>
      <c r="G80" s="1227" t="s">
        <v>106</v>
      </c>
      <c r="H80" s="1227" t="s">
        <v>106</v>
      </c>
      <c r="I80" s="938">
        <v>68.11</v>
      </c>
      <c r="J80" s="703">
        <f t="shared" si="32"/>
        <v>2.2023197768315961</v>
      </c>
      <c r="K80" s="957">
        <v>0.375</v>
      </c>
      <c r="L80" s="960">
        <v>4</v>
      </c>
      <c r="M80" s="694">
        <f t="shared" si="33"/>
        <v>1.5</v>
      </c>
      <c r="N80" s="943" t="s">
        <v>723</v>
      </c>
      <c r="O80" s="796">
        <v>0.34</v>
      </c>
      <c r="P80" s="934">
        <v>43567</v>
      </c>
      <c r="Q80" s="934">
        <v>43585</v>
      </c>
      <c r="R80" s="694">
        <f t="shared" si="34"/>
        <v>10.294117647058815</v>
      </c>
      <c r="S80" s="759">
        <f>IF(INDEX(Historical!$D$7:$D$1439,MATCH(B80,Historical!$B$7:$B$1450,0))=0,"n/a",(INDEX(Historical!$C$7:$C$1439,MATCH(B80,Historical!$B$7:$B$1450,0))/INDEX(Historical!$D$7:$D$1439,MATCH(B80,Historical!$B$7:$B$1450,0))-1)*100)</f>
        <v>23.671497584541058</v>
      </c>
      <c r="T80" s="759">
        <f>IF(INDEX(Historical!$F$7:$F$1432,MATCH(B80,Historical!$B$7:$B$1450,0))=0,"n/a",((INDEX(Historical!$C$7:$C$1439,MATCH(B80,Historical!$B$7:$B$1450,0))/INDEX(Historical!$F$7:$F$1432,MATCH(B80,Historical!$B$7:$B$1450,0)))^(1/3)-1)*100)</f>
        <v>8.7582713977603976</v>
      </c>
      <c r="U80" s="759">
        <f>IF(INDEX(Historical!$H$7:$H$1432,MATCH(B80,Historical!$B$7:$B$1450,0))=0,"n/a",((INDEX(Historical!$C$7:$C$1439,MATCH(B80,Historical!$B$7:$B$1450,0))/INDEX(Historical!$H$7:$H$1432,MATCH(B80,Historical!$B$7:$B$1450,0)))^(1/5)-1)*100)</f>
        <v>6.0330660435381933</v>
      </c>
      <c r="V80" s="759">
        <f>IF(INDEX(Historical!$O$7:$O$1432,MATCH(B80,Historical!$B$7:$B$1450,0))=0,"n/a",((INDEX(Historical!$C$7:$C$1439,MATCH(B80,Historical!$B$7:$B$1450,0))/INDEX(Historical!$O$7:$O$1432,MATCH(B80,Historical!$B$7:$B$1450,0)))^(1/10)-1)*100)</f>
        <v>5.0779367632917571</v>
      </c>
      <c r="W80" s="760">
        <f t="shared" si="35"/>
        <v>1.188093969021244</v>
      </c>
      <c r="X80" s="761">
        <f t="shared" si="36"/>
        <v>0.42787702436441094</v>
      </c>
      <c r="Y80" s="948"/>
      <c r="Z80" s="703">
        <f t="shared" si="37"/>
        <v>44.117647058823529</v>
      </c>
      <c r="AA80" s="959">
        <f t="shared" si="38"/>
        <v>20.03235294117647</v>
      </c>
      <c r="AB80" s="960">
        <v>12</v>
      </c>
      <c r="AC80" s="938">
        <v>3.4</v>
      </c>
      <c r="AD80" s="938">
        <v>1.96</v>
      </c>
      <c r="AE80" s="938">
        <v>3.13</v>
      </c>
      <c r="AF80" s="938">
        <v>2.77</v>
      </c>
      <c r="AG80" s="938">
        <v>14.899999999999999</v>
      </c>
      <c r="AH80" s="938">
        <v>52.7</v>
      </c>
      <c r="AI80" s="938">
        <v>8.4500000000000011</v>
      </c>
      <c r="AJ80" s="938">
        <v>14.099999999999998</v>
      </c>
      <c r="AK80" s="938">
        <v>10</v>
      </c>
      <c r="AL80" s="951">
        <v>1610</v>
      </c>
      <c r="AM80" s="945">
        <v>0.8</v>
      </c>
      <c r="AN80" s="938">
        <v>0.5</v>
      </c>
      <c r="AO80" s="802">
        <f t="shared" si="39"/>
        <v>-11.796967120806681</v>
      </c>
      <c r="AP80" s="803">
        <f t="shared" si="40"/>
        <v>8.2353858203697889</v>
      </c>
      <c r="AQ80" s="961">
        <f t="shared" si="41"/>
        <v>57.041562293495083</v>
      </c>
      <c r="AR80" s="703">
        <f>INDEX(Historical!$C$7:$C$1439,MATCH(B80,Historical!$B$7:$B$1450,0))*IF(AH80="n/a",1.03,IF(AH80&lt;0,1.01,IF(AH80&gt;10,1.1,(1+AH80/100))))</f>
        <v>1.4080000000000001</v>
      </c>
      <c r="AS80" s="959">
        <f t="shared" si="42"/>
        <v>1.5269760000000001</v>
      </c>
      <c r="AT80" s="959">
        <f t="shared" si="31"/>
        <v>1.6796736000000003</v>
      </c>
      <c r="AU80" s="959">
        <f t="shared" si="31"/>
        <v>1.8476409600000006</v>
      </c>
      <c r="AV80" s="959">
        <f t="shared" si="31"/>
        <v>2.0324050560000009</v>
      </c>
      <c r="AW80" s="703">
        <f t="shared" si="43"/>
        <v>8.4946956160000013</v>
      </c>
      <c r="AX80" s="810">
        <f t="shared" si="44"/>
        <v>12.472024102187639</v>
      </c>
      <c r="AY80" s="1017">
        <v>0.77</v>
      </c>
      <c r="AZ80" s="945">
        <v>48.55</v>
      </c>
      <c r="BA80" s="945">
        <v>1.0999999999999999</v>
      </c>
      <c r="BB80" s="945">
        <v>11.23</v>
      </c>
      <c r="BC80" s="945">
        <v>21.7</v>
      </c>
      <c r="BE80" s="666">
        <v>1993</v>
      </c>
      <c r="BF80" s="971">
        <f t="shared" si="45"/>
        <v>2</v>
      </c>
      <c r="BG80" s="955">
        <v>6.9</v>
      </c>
    </row>
    <row r="81" spans="1:59" ht="11.25" customHeight="1" x14ac:dyDescent="0.2">
      <c r="A81" s="936" t="s">
        <v>274</v>
      </c>
      <c r="B81" s="948" t="s">
        <v>275</v>
      </c>
      <c r="C81" s="1013" t="s">
        <v>128</v>
      </c>
      <c r="D81" s="1013" t="s">
        <v>4353</v>
      </c>
      <c r="E81" s="792">
        <v>33</v>
      </c>
      <c r="F81" s="1227">
        <v>82</v>
      </c>
      <c r="G81" s="1227" t="s">
        <v>37</v>
      </c>
      <c r="H81" s="1227" t="s">
        <v>37</v>
      </c>
      <c r="I81" s="938">
        <v>158.54</v>
      </c>
      <c r="J81" s="703">
        <f t="shared" si="32"/>
        <v>1.4381228711996972</v>
      </c>
      <c r="K81" s="957">
        <v>0.56999999999999995</v>
      </c>
      <c r="L81" s="960">
        <v>4</v>
      </c>
      <c r="M81" s="694">
        <f t="shared" si="33"/>
        <v>2.2799999999999998</v>
      </c>
      <c r="N81" s="943" t="s">
        <v>220</v>
      </c>
      <c r="O81" s="796">
        <v>0.52</v>
      </c>
      <c r="P81" s="934">
        <v>43462</v>
      </c>
      <c r="Q81" s="934">
        <v>43479</v>
      </c>
      <c r="R81" s="694">
        <f t="shared" si="34"/>
        <v>9.6153846153846025</v>
      </c>
      <c r="S81" s="759">
        <f>IF(INDEX(Historical!$D$7:$D$1439,MATCH(B81,Historical!$B$7:$B$1450,0))=0,"n/a",(INDEX(Historical!$C$7:$C$1439,MATCH(B81,Historical!$B$7:$B$1450,0))/INDEX(Historical!$D$7:$D$1439,MATCH(B81,Historical!$B$7:$B$1450,0))-1)*100)</f>
        <v>10.638297872340431</v>
      </c>
      <c r="T81" s="759">
        <f>IF(INDEX(Historical!$F$7:$F$1432,MATCH(B81,Historical!$B$7:$B$1450,0))=0,"n/a",((INDEX(Historical!$C$7:$C$1439,MATCH(B81,Historical!$B$7:$B$1450,0))/INDEX(Historical!$F$7:$F$1432,MATCH(B81,Historical!$B$7:$B$1450,0)))^(1/3)-1)*100)</f>
        <v>9.1392883061105934</v>
      </c>
      <c r="U81" s="759">
        <f>IF(INDEX(Historical!$H$7:$H$1432,MATCH(B81,Historical!$B$7:$B$1450,0))=0,"n/a",((INDEX(Historical!$C$7:$C$1439,MATCH(B81,Historical!$B$7:$B$1450,0))/INDEX(Historical!$H$7:$H$1432,MATCH(B81,Historical!$B$7:$B$1450,0)))^(1/5)-1)*100)</f>
        <v>8.8691633250776114</v>
      </c>
      <c r="V81" s="759">
        <f>IF(INDEX(Historical!$O$7:$O$1432,MATCH(B81,Historical!$B$7:$B$1450,0))=0,"n/a",((INDEX(Historical!$C$7:$C$1439,MATCH(B81,Historical!$B$7:$B$1450,0))/INDEX(Historical!$O$7:$O$1432,MATCH(B81,Historical!$B$7:$B$1450,0)))^(1/10)-1)*100)</f>
        <v>8.9828262537239301</v>
      </c>
      <c r="W81" s="760">
        <f t="shared" si="35"/>
        <v>0.98734664064116806</v>
      </c>
      <c r="X81" s="761">
        <f t="shared" si="36"/>
        <v>0.86108381796870026</v>
      </c>
      <c r="Y81" s="948" t="s">
        <v>3989</v>
      </c>
      <c r="Z81" s="703">
        <f t="shared" si="37"/>
        <v>44.705882352941174</v>
      </c>
      <c r="AA81" s="959">
        <f t="shared" si="38"/>
        <v>31.086274509803921</v>
      </c>
      <c r="AB81" s="960">
        <v>11</v>
      </c>
      <c r="AC81" s="942">
        <v>5.0999999999999996</v>
      </c>
      <c r="AD81" s="942">
        <v>3.4</v>
      </c>
      <c r="AE81" s="942">
        <v>3.93</v>
      </c>
      <c r="AF81" s="942">
        <v>6.33</v>
      </c>
      <c r="AG81" s="938">
        <v>21.099999999999998</v>
      </c>
      <c r="AH81" s="942">
        <v>27.6</v>
      </c>
      <c r="AI81" s="942">
        <v>7.16</v>
      </c>
      <c r="AJ81" s="938">
        <v>10.299999999999999</v>
      </c>
      <c r="AK81" s="938">
        <v>9.3000000000000007</v>
      </c>
      <c r="AL81" s="764">
        <v>21130</v>
      </c>
      <c r="AM81" s="945">
        <v>6.9999999999999993E-2</v>
      </c>
      <c r="AN81" s="938">
        <v>1.39</v>
      </c>
      <c r="AO81" s="802">
        <f t="shared" si="39"/>
        <v>-20.778988313526611</v>
      </c>
      <c r="AP81" s="803">
        <f t="shared" si="40"/>
        <v>10.307286196277309</v>
      </c>
      <c r="AQ81" s="961">
        <f t="shared" si="41"/>
        <v>195.72969463275359</v>
      </c>
      <c r="AR81" s="703">
        <f>INDEX(Historical!$C$7:$C$1439,MATCH(B81,Historical!$B$7:$B$1450,0))*IF(AH81="n/a",1.03,IF(AH81&lt;0,1.01,IF(AH81&gt;10,1.1,(1+AH81/100))))</f>
        <v>2.2880000000000003</v>
      </c>
      <c r="AS81" s="959">
        <f t="shared" si="42"/>
        <v>2.4518208000000006</v>
      </c>
      <c r="AT81" s="959">
        <f t="shared" si="31"/>
        <v>2.6798401344000005</v>
      </c>
      <c r="AU81" s="959">
        <f t="shared" si="31"/>
        <v>2.9290652668992005</v>
      </c>
      <c r="AV81" s="959">
        <f t="shared" si="31"/>
        <v>3.2014683367208261</v>
      </c>
      <c r="AW81" s="703">
        <f t="shared" si="43"/>
        <v>13.550194538020028</v>
      </c>
      <c r="AX81" s="810">
        <f t="shared" si="44"/>
        <v>8.5468616992683426</v>
      </c>
      <c r="AY81" s="1017">
        <v>0.18</v>
      </c>
      <c r="AZ81" s="945">
        <v>36.25</v>
      </c>
      <c r="BA81" s="945">
        <v>-3.15</v>
      </c>
      <c r="BB81" s="945">
        <v>0.94000000000000006</v>
      </c>
      <c r="BC81" s="945">
        <v>8.4</v>
      </c>
      <c r="BE81" s="666">
        <v>1987</v>
      </c>
      <c r="BF81" s="971">
        <f t="shared" si="45"/>
        <v>3</v>
      </c>
      <c r="BG81" s="955">
        <v>6.7</v>
      </c>
    </row>
    <row r="82" spans="1:59" ht="11.25" customHeight="1" x14ac:dyDescent="0.2">
      <c r="A82" s="936" t="s">
        <v>109</v>
      </c>
      <c r="B82" s="948" t="s">
        <v>110</v>
      </c>
      <c r="C82" s="1013" t="s">
        <v>112</v>
      </c>
      <c r="D82" s="1013" t="s">
        <v>4387</v>
      </c>
      <c r="E82" s="792">
        <v>61</v>
      </c>
      <c r="F82" s="1227">
        <v>8</v>
      </c>
      <c r="G82" s="1227" t="s">
        <v>37</v>
      </c>
      <c r="H82" s="1227" t="s">
        <v>37</v>
      </c>
      <c r="I82" s="938">
        <v>174.72</v>
      </c>
      <c r="J82" s="703">
        <f t="shared" si="32"/>
        <v>3.296703296703297</v>
      </c>
      <c r="K82" s="950">
        <v>1.44</v>
      </c>
      <c r="L82" s="960">
        <v>4</v>
      </c>
      <c r="M82" s="694">
        <f t="shared" si="33"/>
        <v>5.76</v>
      </c>
      <c r="N82" s="943" t="s">
        <v>111</v>
      </c>
      <c r="O82" s="795">
        <v>1.36</v>
      </c>
      <c r="P82" s="934">
        <v>43510</v>
      </c>
      <c r="Q82" s="934">
        <v>43536</v>
      </c>
      <c r="R82" s="694">
        <f t="shared" si="34"/>
        <v>5.8823529411764595</v>
      </c>
      <c r="S82" s="759">
        <f>IF(INDEX(Historical!$D$7:$D$1439,MATCH(B82,Historical!$B$7:$B$1450,0))=0,"n/a",(INDEX(Historical!$C$7:$C$1439,MATCH(B82,Historical!$B$7:$B$1450,0))/INDEX(Historical!$D$7:$D$1439,MATCH(B82,Historical!$B$7:$B$1450,0))-1)*100)</f>
        <v>15.744680851063841</v>
      </c>
      <c r="T82" s="759">
        <f>IF(INDEX(Historical!$F$7:$F$1432,MATCH(B82,Historical!$B$7:$B$1450,0))=0,"n/a",((INDEX(Historical!$C$7:$C$1439,MATCH(B82,Historical!$B$7:$B$1450,0))/INDEX(Historical!$F$7:$F$1432,MATCH(B82,Historical!$B$7:$B$1450,0)))^(1/3)-1)*100)</f>
        <v>9.8849835900442162</v>
      </c>
      <c r="U82" s="759">
        <f>IF(INDEX(Historical!$H$7:$H$1432,MATCH(B82,Historical!$B$7:$B$1450,0))=0,"n/a",((INDEX(Historical!$C$7:$C$1439,MATCH(B82,Historical!$B$7:$B$1450,0))/INDEX(Historical!$H$7:$H$1432,MATCH(B82,Historical!$B$7:$B$1450,0)))^(1/5)-1)*100)</f>
        <v>16.453631622684096</v>
      </c>
      <c r="V82" s="759">
        <f>IF(INDEX(Historical!$O$7:$O$1432,MATCH(B82,Historical!$B$7:$B$1450,0))=0,"n/a",((INDEX(Historical!$C$7:$C$1439,MATCH(B82,Historical!$B$7:$B$1450,0))/INDEX(Historical!$O$7:$O$1432,MATCH(B82,Historical!$B$7:$B$1450,0)))^(1/10)-1)*100)</f>
        <v>10.524075385601739</v>
      </c>
      <c r="W82" s="760">
        <f t="shared" si="35"/>
        <v>1.5634277615679888</v>
      </c>
      <c r="X82" s="761">
        <f t="shared" si="36"/>
        <v>2.5708799410443897</v>
      </c>
      <c r="Y82" s="948"/>
      <c r="Z82" s="703">
        <f t="shared" si="37"/>
        <v>61.472785485592318</v>
      </c>
      <c r="AA82" s="959">
        <f t="shared" si="38"/>
        <v>18.646744930629669</v>
      </c>
      <c r="AB82" s="960">
        <v>12</v>
      </c>
      <c r="AC82" s="938">
        <v>9.3699999999999992</v>
      </c>
      <c r="AD82" s="938">
        <v>5.52</v>
      </c>
      <c r="AE82" s="938">
        <v>3.24</v>
      </c>
      <c r="AF82" s="938">
        <v>10.57</v>
      </c>
      <c r="AG82" s="938">
        <v>53.300000000000004</v>
      </c>
      <c r="AH82" s="938">
        <v>0.1</v>
      </c>
      <c r="AI82" s="938">
        <v>9.1300000000000008</v>
      </c>
      <c r="AJ82" s="938">
        <v>6.4</v>
      </c>
      <c r="AK82" s="938">
        <v>3.4299999999999997</v>
      </c>
      <c r="AL82" s="951">
        <v>104830</v>
      </c>
      <c r="AM82" s="945">
        <v>0.1</v>
      </c>
      <c r="AN82" s="938">
        <v>1.7</v>
      </c>
      <c r="AO82" s="802">
        <f t="shared" si="39"/>
        <v>1.1035899887577223</v>
      </c>
      <c r="AP82" s="803">
        <f t="shared" si="40"/>
        <v>19.750334919387392</v>
      </c>
      <c r="AQ82" s="961">
        <f t="shared" si="41"/>
        <v>195.97003896172077</v>
      </c>
      <c r="AR82" s="703">
        <f>INDEX(Historical!$C$7:$C$1439,MATCH(B82,Historical!$B$7:$B$1450,0))*IF(AH82="n/a",1.03,IF(AH82&lt;0,1.01,IF(AH82&gt;10,1.1,(1+AH82/100))))</f>
        <v>5.4454399999999996</v>
      </c>
      <c r="AS82" s="959">
        <f t="shared" si="42"/>
        <v>5.9426086719999995</v>
      </c>
      <c r="AT82" s="959">
        <f t="shared" si="31"/>
        <v>6.1464401494495995</v>
      </c>
      <c r="AU82" s="959">
        <f t="shared" si="31"/>
        <v>6.3572630465757207</v>
      </c>
      <c r="AV82" s="959">
        <f t="shared" si="31"/>
        <v>6.5753171690732684</v>
      </c>
      <c r="AW82" s="703">
        <f t="shared" si="43"/>
        <v>30.467069037098589</v>
      </c>
      <c r="AX82" s="810">
        <f t="shared" si="44"/>
        <v>17.437653981855878</v>
      </c>
      <c r="AY82" s="1017">
        <v>1.0900000000000001</v>
      </c>
      <c r="AZ82" s="945">
        <v>9.67</v>
      </c>
      <c r="BA82" s="945">
        <v>-20.49</v>
      </c>
      <c r="BB82" s="945">
        <v>2.7</v>
      </c>
      <c r="BC82" s="945">
        <v>-8.85</v>
      </c>
      <c r="BE82" s="666">
        <v>1959</v>
      </c>
      <c r="BF82" s="971">
        <f t="shared" si="45"/>
        <v>7</v>
      </c>
      <c r="BG82" s="955">
        <v>14.299999999999999</v>
      </c>
    </row>
    <row r="83" spans="1:59" ht="11.25" customHeight="1" x14ac:dyDescent="0.2">
      <c r="A83" s="936" t="s">
        <v>124</v>
      </c>
      <c r="B83" s="948" t="s">
        <v>125</v>
      </c>
      <c r="C83" s="1013" t="s">
        <v>128</v>
      </c>
      <c r="D83" s="1013" t="s">
        <v>126</v>
      </c>
      <c r="E83" s="792">
        <v>49</v>
      </c>
      <c r="F83" s="1227">
        <v>29</v>
      </c>
      <c r="G83" s="1227" t="s">
        <v>115</v>
      </c>
      <c r="H83" s="1227" t="s">
        <v>115</v>
      </c>
      <c r="I83" s="938">
        <v>47.07</v>
      </c>
      <c r="J83" s="703">
        <f t="shared" si="32"/>
        <v>6.798385383471425</v>
      </c>
      <c r="K83" s="950">
        <v>0.8</v>
      </c>
      <c r="L83" s="960">
        <v>4</v>
      </c>
      <c r="M83" s="694">
        <f t="shared" si="33"/>
        <v>3.2</v>
      </c>
      <c r="N83" s="943" t="s">
        <v>127</v>
      </c>
      <c r="O83" s="795">
        <v>0.7</v>
      </c>
      <c r="P83" s="660">
        <v>43356</v>
      </c>
      <c r="Q83" s="660">
        <v>43383</v>
      </c>
      <c r="R83" s="694">
        <f t="shared" si="34"/>
        <v>14.285714285714299</v>
      </c>
      <c r="S83" s="759">
        <f>IF(INDEX(Historical!$D$7:$D$1439,MATCH(B83,Historical!$B$7:$B$1450,0))=0,"n/a",(INDEX(Historical!$C$7:$C$1439,MATCH(B83,Historical!$B$7:$B$1450,0))/INDEX(Historical!$D$7:$D$1439,MATCH(B83,Historical!$B$7:$B$1450,0))-1)*100)</f>
        <v>14.859437751004002</v>
      </c>
      <c r="T83" s="759">
        <f>IF(INDEX(Historical!$F$7:$F$1432,MATCH(B83,Historical!$B$7:$B$1450,0))=0,"n/a",((INDEX(Historical!$C$7:$C$1439,MATCH(B83,Historical!$B$7:$B$1450,0))/INDEX(Historical!$F$7:$F$1432,MATCH(B83,Historical!$B$7:$B$1450,0)))^(1/3)-1)*100)</f>
        <v>10.408463547578739</v>
      </c>
      <c r="U83" s="759">
        <f>IF(INDEX(Historical!$H$7:$H$1432,MATCH(B83,Historical!$B$7:$B$1450,0))=0,"n/a",((INDEX(Historical!$C$7:$C$1439,MATCH(B83,Historical!$B$7:$B$1450,0))/INDEX(Historical!$H$7:$H$1432,MATCH(B83,Historical!$B$7:$B$1450,0)))^(1/5)-1)*100)</f>
        <v>9.7030508754273104</v>
      </c>
      <c r="V83" s="759">
        <f>IF(INDEX(Historical!$O$7:$O$1432,MATCH(B83,Historical!$B$7:$B$1450,0))=0,"n/a",((INDEX(Historical!$C$7:$C$1439,MATCH(B83,Historical!$B$7:$B$1450,0))/INDEX(Historical!$O$7:$O$1432,MATCH(B83,Historical!$B$7:$B$1450,0)))^(1/10)-1)*100)</f>
        <v>9.455509929680094</v>
      </c>
      <c r="W83" s="760">
        <f t="shared" si="35"/>
        <v>1.0261795447932645</v>
      </c>
      <c r="X83" s="761">
        <f t="shared" si="36"/>
        <v>0.89843063661363975</v>
      </c>
      <c r="Y83" s="880"/>
      <c r="Z83" s="703">
        <f t="shared" si="37"/>
        <v>94.955489614243334</v>
      </c>
      <c r="AA83" s="959">
        <f t="shared" si="38"/>
        <v>13.967359050445104</v>
      </c>
      <c r="AB83" s="960">
        <v>12</v>
      </c>
      <c r="AC83" s="938">
        <v>3.37</v>
      </c>
      <c r="AD83" s="938">
        <v>2</v>
      </c>
      <c r="AE83" s="938">
        <v>3.65</v>
      </c>
      <c r="AF83" s="938">
        <v>6.46</v>
      </c>
      <c r="AG83" s="940">
        <v>41.099999999999994</v>
      </c>
      <c r="AH83" s="938">
        <v>6.2</v>
      </c>
      <c r="AI83" s="938">
        <v>6.9500000000000011</v>
      </c>
      <c r="AJ83" s="938">
        <v>10.8</v>
      </c>
      <c r="AK83" s="938">
        <v>7.1800000000000006</v>
      </c>
      <c r="AL83" s="951">
        <v>90890</v>
      </c>
      <c r="AM83" s="945">
        <v>0.1</v>
      </c>
      <c r="AN83" s="938">
        <v>2.0699999999999998</v>
      </c>
      <c r="AO83" s="802">
        <f t="shared" si="39"/>
        <v>2.5340772084536312</v>
      </c>
      <c r="AP83" s="803">
        <f t="shared" si="40"/>
        <v>16.501436258898735</v>
      </c>
      <c r="AQ83" s="961">
        <f t="shared" si="41"/>
        <v>100.25443756034792</v>
      </c>
      <c r="AR83" s="703">
        <f>INDEX(Historical!$C$7:$C$1439,MATCH(B83,Historical!$B$7:$B$1450,0))*IF(AH83="n/a",1.03,IF(AH83&lt;0,1.01,IF(AH83&gt;10,1.1,(1+AH83/100))))</f>
        <v>3.0373200000000002</v>
      </c>
      <c r="AS83" s="959">
        <f t="shared" si="42"/>
        <v>3.2484137400000006</v>
      </c>
      <c r="AT83" s="959">
        <f t="shared" si="31"/>
        <v>3.4816498465320009</v>
      </c>
      <c r="AU83" s="959">
        <f t="shared" si="31"/>
        <v>3.7316323055129987</v>
      </c>
      <c r="AV83" s="959">
        <f t="shared" si="31"/>
        <v>3.9995635050488323</v>
      </c>
      <c r="AW83" s="703">
        <f t="shared" si="43"/>
        <v>17.498579397093835</v>
      </c>
      <c r="AX83" s="810">
        <f t="shared" si="44"/>
        <v>37.175652001474049</v>
      </c>
      <c r="AY83" s="1017">
        <v>0.41</v>
      </c>
      <c r="AZ83" s="945">
        <v>11.01</v>
      </c>
      <c r="BA83" s="945">
        <v>-28.73</v>
      </c>
      <c r="BB83" s="945">
        <v>-5.75</v>
      </c>
      <c r="BC83" s="945">
        <v>-11.26</v>
      </c>
      <c r="BE83" s="666">
        <v>1970</v>
      </c>
      <c r="BF83" s="971">
        <f t="shared" si="45"/>
        <v>6</v>
      </c>
      <c r="BG83" s="955">
        <v>12.2</v>
      </c>
    </row>
    <row r="84" spans="1:59" ht="11.25" customHeight="1" x14ac:dyDescent="0.2">
      <c r="A84" s="936" t="s">
        <v>294</v>
      </c>
      <c r="B84" s="948" t="s">
        <v>295</v>
      </c>
      <c r="C84" s="1013" t="s">
        <v>112</v>
      </c>
      <c r="D84" s="1013" t="s">
        <v>4348</v>
      </c>
      <c r="E84" s="792">
        <v>48</v>
      </c>
      <c r="F84" s="1227">
        <v>34</v>
      </c>
      <c r="G84" s="1227" t="s">
        <v>106</v>
      </c>
      <c r="H84" s="1227" t="s">
        <v>106</v>
      </c>
      <c r="I84" s="938">
        <v>105.35</v>
      </c>
      <c r="J84" s="703">
        <f t="shared" si="32"/>
        <v>1.59468438538206</v>
      </c>
      <c r="K84" s="950">
        <v>0.42</v>
      </c>
      <c r="L84" s="960">
        <v>4</v>
      </c>
      <c r="M84" s="694">
        <f t="shared" si="33"/>
        <v>1.68</v>
      </c>
      <c r="N84" s="943" t="s">
        <v>296</v>
      </c>
      <c r="O84" s="795">
        <v>0.38</v>
      </c>
      <c r="P84" s="934">
        <v>43602</v>
      </c>
      <c r="Q84" s="934">
        <v>43626</v>
      </c>
      <c r="R84" s="694">
        <f t="shared" si="34"/>
        <v>10.52631578947368</v>
      </c>
      <c r="S84" s="759">
        <f>IF(INDEX(Historical!$D$7:$D$1439,MATCH(B84,Historical!$B$7:$B$1450,0))=0,"n/a",(INDEX(Historical!$C$7:$C$1439,MATCH(B84,Historical!$B$7:$B$1450,0))/INDEX(Historical!$D$7:$D$1439,MATCH(B84,Historical!$B$7:$B$1450,0))-1)*100)</f>
        <v>7.9710144927536364</v>
      </c>
      <c r="T84" s="759">
        <f>IF(INDEX(Historical!$F$7:$F$1432,MATCH(B84,Historical!$B$7:$B$1450,0))=0,"n/a",((INDEX(Historical!$C$7:$C$1439,MATCH(B84,Historical!$B$7:$B$1450,0))/INDEX(Historical!$F$7:$F$1432,MATCH(B84,Historical!$B$7:$B$1450,0)))^(1/3)-1)*100)</f>
        <v>5.469652673292047</v>
      </c>
      <c r="U84" s="759">
        <f>IF(INDEX(Historical!$H$7:$H$1432,MATCH(B84,Historical!$B$7:$B$1450,0))=0,"n/a",((INDEX(Historical!$C$7:$C$1439,MATCH(B84,Historical!$B$7:$B$1450,0))/INDEX(Historical!$H$7:$H$1432,MATCH(B84,Historical!$B$7:$B$1450,0)))^(1/5)-1)*100)</f>
        <v>4.7757678435632389</v>
      </c>
      <c r="V84" s="759">
        <f>IF(INDEX(Historical!$O$7:$O$1432,MATCH(B84,Historical!$B$7:$B$1450,0))=0,"n/a",((INDEX(Historical!$C$7:$C$1439,MATCH(B84,Historical!$B$7:$B$1450,0))/INDEX(Historical!$O$7:$O$1432,MATCH(B84,Historical!$B$7:$B$1450,0)))^(1/10)-1)*100)</f>
        <v>4.7142632556182562</v>
      </c>
      <c r="W84" s="760">
        <f t="shared" si="35"/>
        <v>1.0130464898988583</v>
      </c>
      <c r="X84" s="761">
        <f t="shared" si="36"/>
        <v>0.70231880052400564</v>
      </c>
      <c r="Y84" s="717"/>
      <c r="Z84" s="703">
        <f t="shared" si="37"/>
        <v>54.901960784313722</v>
      </c>
      <c r="AA84" s="959">
        <f t="shared" si="38"/>
        <v>34.428104575163395</v>
      </c>
      <c r="AB84" s="960">
        <v>12</v>
      </c>
      <c r="AC84" s="938">
        <v>3.06</v>
      </c>
      <c r="AD84" s="938">
        <v>1.93</v>
      </c>
      <c r="AE84" s="938">
        <v>2.97</v>
      </c>
      <c r="AF84" s="938">
        <v>6.01</v>
      </c>
      <c r="AG84" s="938">
        <v>18.600000000000001</v>
      </c>
      <c r="AH84" s="938">
        <v>165</v>
      </c>
      <c r="AI84" s="938">
        <v>8.77</v>
      </c>
      <c r="AJ84" s="938">
        <v>6.8000000000000007</v>
      </c>
      <c r="AK84" s="938">
        <v>18</v>
      </c>
      <c r="AL84" s="951">
        <v>4070.0000000000005</v>
      </c>
      <c r="AM84" s="945">
        <v>4.3</v>
      </c>
      <c r="AN84" s="938">
        <v>0.57999999999999996</v>
      </c>
      <c r="AO84" s="802">
        <f t="shared" si="39"/>
        <v>-28.057652346218099</v>
      </c>
      <c r="AP84" s="803">
        <f t="shared" si="40"/>
        <v>6.3704522289452985</v>
      </c>
      <c r="AQ84" s="961">
        <f t="shared" si="41"/>
        <v>203.25120389738638</v>
      </c>
      <c r="AR84" s="703">
        <f>INDEX(Historical!$C$7:$C$1439,MATCH(B84,Historical!$B$7:$B$1450,0))*IF(AH84="n/a",1.03,IF(AH84&lt;0,1.01,IF(AH84&gt;10,1.1,(1+AH84/100))))</f>
        <v>1.639</v>
      </c>
      <c r="AS84" s="959">
        <f t="shared" si="42"/>
        <v>1.7827402999999997</v>
      </c>
      <c r="AT84" s="959">
        <f t="shared" si="31"/>
        <v>1.9610143299999998</v>
      </c>
      <c r="AU84" s="959">
        <f t="shared" si="31"/>
        <v>2.1571157629999997</v>
      </c>
      <c r="AV84" s="959">
        <f t="shared" si="31"/>
        <v>2.3728273393000001</v>
      </c>
      <c r="AW84" s="703">
        <f t="shared" si="43"/>
        <v>9.9126977322999998</v>
      </c>
      <c r="AX84" s="810">
        <f t="shared" si="44"/>
        <v>9.4093001730422401</v>
      </c>
      <c r="AY84" s="1017">
        <v>1.25</v>
      </c>
      <c r="AZ84" s="945">
        <v>21.48</v>
      </c>
      <c r="BA84" s="945">
        <v>-6.8199999999999994</v>
      </c>
      <c r="BB84" s="945">
        <v>1.39</v>
      </c>
      <c r="BC84" s="945">
        <v>2.31</v>
      </c>
      <c r="BE84" s="666">
        <v>1972</v>
      </c>
      <c r="BF84" s="971">
        <f t="shared" si="45"/>
        <v>5</v>
      </c>
      <c r="BG84" s="955">
        <v>7.3</v>
      </c>
    </row>
    <row r="85" spans="1:59" ht="11.25" customHeight="1" x14ac:dyDescent="0.2">
      <c r="A85" s="936" t="s">
        <v>292</v>
      </c>
      <c r="B85" s="948" t="s">
        <v>293</v>
      </c>
      <c r="C85" s="1013" t="s">
        <v>131</v>
      </c>
      <c r="D85" s="1013" t="s">
        <v>4367</v>
      </c>
      <c r="E85" s="792">
        <v>46</v>
      </c>
      <c r="F85" s="1227">
        <v>44</v>
      </c>
      <c r="G85" s="1227" t="s">
        <v>37</v>
      </c>
      <c r="H85" s="1227" t="s">
        <v>37</v>
      </c>
      <c r="I85" s="938">
        <v>62.63</v>
      </c>
      <c r="J85" s="703">
        <f t="shared" si="32"/>
        <v>1.5328117515567619</v>
      </c>
      <c r="K85" s="950">
        <v>0.24</v>
      </c>
      <c r="L85" s="960">
        <v>4</v>
      </c>
      <c r="M85" s="694">
        <f t="shared" si="33"/>
        <v>0.96</v>
      </c>
      <c r="N85" s="943" t="s">
        <v>119</v>
      </c>
      <c r="O85" s="795">
        <v>0.22375</v>
      </c>
      <c r="P85" s="934">
        <v>43418</v>
      </c>
      <c r="Q85" s="934">
        <v>43437</v>
      </c>
      <c r="R85" s="694">
        <f t="shared" si="34"/>
        <v>7.2625698324022281</v>
      </c>
      <c r="S85" s="759">
        <f>IF(INDEX(Historical!$D$7:$D$1439,MATCH(B85,Historical!$B$7:$B$1450,0))=0,"n/a",(INDEX(Historical!$C$7:$C$1439,MATCH(B85,Historical!$B$7:$B$1450,0))/INDEX(Historical!$D$7:$D$1439,MATCH(B85,Historical!$B$7:$B$1450,0))-1)*100)</f>
        <v>6.2682215743440128</v>
      </c>
      <c r="T85" s="759">
        <f>IF(INDEX(Historical!$F$7:$F$1432,MATCH(B85,Historical!$B$7:$B$1450,0))=0,"n/a",((INDEX(Historical!$C$7:$C$1439,MATCH(B85,Historical!$B$7:$B$1450,0))/INDEX(Historical!$F$7:$F$1432,MATCH(B85,Historical!$B$7:$B$1450,0)))^(1/3)-1)*100)</f>
        <v>5.4901660750877879</v>
      </c>
      <c r="U85" s="759">
        <f>IF(INDEX(Historical!$H$7:$H$1432,MATCH(B85,Historical!$B$7:$B$1450,0))=0,"n/a",((INDEX(Historical!$C$7:$C$1439,MATCH(B85,Historical!$B$7:$B$1450,0))/INDEX(Historical!$H$7:$H$1432,MATCH(B85,Historical!$B$7:$B$1450,0)))^(1/5)-1)*100)</f>
        <v>3.9025502799553857</v>
      </c>
      <c r="V85" s="759">
        <f>IF(INDEX(Historical!$O$7:$O$1432,MATCH(B85,Historical!$B$7:$B$1450,0))=0,"n/a",((INDEX(Historical!$C$7:$C$1439,MATCH(B85,Historical!$B$7:$B$1450,0))/INDEX(Historical!$O$7:$O$1432,MATCH(B85,Historical!$B$7:$B$1450,0)))^(1/10)-1)*100)</f>
        <v>2.6358589590341319</v>
      </c>
      <c r="W85" s="760">
        <f t="shared" si="35"/>
        <v>1.4805611152219664</v>
      </c>
      <c r="X85" s="761">
        <f t="shared" si="36"/>
        <v>0.28075901294643058</v>
      </c>
      <c r="Y85" s="948"/>
      <c r="Z85" s="703">
        <f t="shared" si="37"/>
        <v>46.153846153846153</v>
      </c>
      <c r="AA85" s="959">
        <f t="shared" si="38"/>
        <v>30.110576923076923</v>
      </c>
      <c r="AB85" s="960">
        <v>12</v>
      </c>
      <c r="AC85" s="938">
        <v>2.08</v>
      </c>
      <c r="AD85" s="938">
        <v>11.05</v>
      </c>
      <c r="AE85" s="938">
        <v>7.31</v>
      </c>
      <c r="AF85" s="938">
        <v>4.01</v>
      </c>
      <c r="AG85" s="938">
        <v>14.000000000000002</v>
      </c>
      <c r="AH85" s="938">
        <v>45.800000000000004</v>
      </c>
      <c r="AI85" s="938">
        <v>3.2300000000000004</v>
      </c>
      <c r="AJ85" s="938">
        <v>13.900000000000002</v>
      </c>
      <c r="AK85" s="938">
        <v>2.7</v>
      </c>
      <c r="AL85" s="955">
        <v>1010</v>
      </c>
      <c r="AM85" s="945">
        <v>1.4000000000000001</v>
      </c>
      <c r="AN85" s="938">
        <v>0.85</v>
      </c>
      <c r="AO85" s="802">
        <f t="shared" si="39"/>
        <v>-24.675214891564778</v>
      </c>
      <c r="AP85" s="803">
        <f t="shared" si="40"/>
        <v>5.4353620315121471</v>
      </c>
      <c r="AQ85" s="961">
        <f t="shared" si="41"/>
        <v>131.65435311307948</v>
      </c>
      <c r="AR85" s="703">
        <f>INDEX(Historical!$C$7:$C$1439,MATCH(B85,Historical!$B$7:$B$1450,0))*IF(AH85="n/a",1.03,IF(AH85&lt;0,1.01,IF(AH85&gt;10,1.1,(1+AH85/100))))</f>
        <v>1.002375</v>
      </c>
      <c r="AS85" s="959">
        <f t="shared" si="42"/>
        <v>1.0347517125000001</v>
      </c>
      <c r="AT85" s="959">
        <f t="shared" si="31"/>
        <v>1.0626900087375</v>
      </c>
      <c r="AU85" s="959">
        <f t="shared" si="31"/>
        <v>1.0913826389734125</v>
      </c>
      <c r="AV85" s="959">
        <f t="shared" si="31"/>
        <v>1.1208499702256944</v>
      </c>
      <c r="AW85" s="703">
        <f t="shared" si="43"/>
        <v>5.312049330436607</v>
      </c>
      <c r="AX85" s="810">
        <f t="shared" si="44"/>
        <v>8.4816371234817289</v>
      </c>
      <c r="AY85" s="1017">
        <v>0.33</v>
      </c>
      <c r="AZ85" s="945">
        <v>47.92</v>
      </c>
      <c r="BA85" s="945">
        <v>-1.6400000000000001</v>
      </c>
      <c r="BB85" s="945">
        <v>3.9600000000000004</v>
      </c>
      <c r="BC85" s="945">
        <v>12.83</v>
      </c>
      <c r="BE85" s="666">
        <v>1974</v>
      </c>
      <c r="BF85" s="971">
        <f t="shared" si="45"/>
        <v>4</v>
      </c>
      <c r="BG85" s="955">
        <v>4.5</v>
      </c>
    </row>
    <row r="86" spans="1:59" ht="11.25" customHeight="1" x14ac:dyDescent="0.2">
      <c r="A86" s="944" t="s">
        <v>297</v>
      </c>
      <c r="B86" s="852" t="s">
        <v>298</v>
      </c>
      <c r="C86" s="1013" t="s">
        <v>179</v>
      </c>
      <c r="D86" s="1013" t="s">
        <v>4363</v>
      </c>
      <c r="E86" s="793">
        <v>34</v>
      </c>
      <c r="F86" s="1227">
        <v>79</v>
      </c>
      <c r="G86" s="1227" t="s">
        <v>106</v>
      </c>
      <c r="H86" s="1227" t="s">
        <v>106</v>
      </c>
      <c r="I86" s="938">
        <v>53.15</v>
      </c>
      <c r="J86" s="703">
        <f t="shared" si="32"/>
        <v>1.4299153339604893</v>
      </c>
      <c r="K86" s="950">
        <v>0.19</v>
      </c>
      <c r="L86" s="960">
        <v>4</v>
      </c>
      <c r="M86" s="694">
        <f t="shared" si="33"/>
        <v>0.76</v>
      </c>
      <c r="N86" s="943" t="s">
        <v>149</v>
      </c>
      <c r="O86" s="800">
        <v>0.16500000000000001</v>
      </c>
      <c r="P86" s="934">
        <v>43615</v>
      </c>
      <c r="Q86" s="934">
        <v>43630</v>
      </c>
      <c r="R86" s="694">
        <f t="shared" si="34"/>
        <v>15.151515151515147</v>
      </c>
      <c r="S86" s="759">
        <f>IF(INDEX(Historical!$D$7:$D$1439,MATCH(B86,Historical!$B$7:$B$1450,0))=0,"n/a",(INDEX(Historical!$C$7:$C$1439,MATCH(B86,Historical!$B$7:$B$1450,0))/INDEX(Historical!$D$7:$D$1439,MATCH(B86,Historical!$B$7:$B$1450,0))-1)*100)</f>
        <v>56.685810230337033</v>
      </c>
      <c r="T86" s="759">
        <f>IF(INDEX(Historical!$F$7:$F$1432,MATCH(B86,Historical!$B$7:$B$1450,0))=0,"n/a",((INDEX(Historical!$C$7:$C$1439,MATCH(B86,Historical!$B$7:$B$1450,0))/INDEX(Historical!$F$7:$F$1432,MATCH(B86,Historical!$B$7:$B$1450,0)))^(1/3)-1)*100)</f>
        <v>26.050072660197188</v>
      </c>
      <c r="U86" s="759">
        <f>IF(INDEX(Historical!$H$7:$H$1432,MATCH(B86,Historical!$B$7:$B$1450,0))=0,"n/a",((INDEX(Historical!$C$7:$C$1439,MATCH(B86,Historical!$B$7:$B$1450,0))/INDEX(Historical!$H$7:$H$1432,MATCH(B86,Historical!$B$7:$B$1450,0)))^(1/5)-1)*100)</f>
        <v>15.917529946169019</v>
      </c>
      <c r="V86" s="759">
        <f>IF(INDEX(Historical!$O$7:$O$1432,MATCH(B86,Historical!$B$7:$B$1450,0))=0,"n/a",((INDEX(Historical!$C$7:$C$1439,MATCH(B86,Historical!$B$7:$B$1450,0))/INDEX(Historical!$O$7:$O$1432,MATCH(B86,Historical!$B$7:$B$1450,0)))^(1/10)-1)*100)</f>
        <v>12.379414795633203</v>
      </c>
      <c r="W86" s="760">
        <f t="shared" si="35"/>
        <v>1.2858063332512191</v>
      </c>
      <c r="X86" s="761" t="str">
        <f t="shared" si="36"/>
        <v>n/a</v>
      </c>
      <c r="Y86" s="727" t="s">
        <v>4430</v>
      </c>
      <c r="Z86" s="703">
        <f t="shared" si="37"/>
        <v>12.751677852348994</v>
      </c>
      <c r="AA86" s="959">
        <f t="shared" si="38"/>
        <v>8.9177852348993287</v>
      </c>
      <c r="AB86" s="960">
        <v>12</v>
      </c>
      <c r="AC86" s="938">
        <v>5.96</v>
      </c>
      <c r="AD86" s="938" t="s">
        <v>137</v>
      </c>
      <c r="AE86" s="938">
        <v>2.4300000000000002</v>
      </c>
      <c r="AF86" s="938">
        <v>1.33</v>
      </c>
      <c r="AG86" s="938">
        <v>16.900000000000002</v>
      </c>
      <c r="AH86" s="938">
        <v>35.6</v>
      </c>
      <c r="AI86" s="938" t="s">
        <v>137</v>
      </c>
      <c r="AJ86" s="938">
        <v>-1.7999999999999998</v>
      </c>
      <c r="AK86" s="938" t="s">
        <v>137</v>
      </c>
      <c r="AL86" s="951">
        <v>350.99</v>
      </c>
      <c r="AM86" s="945">
        <v>5</v>
      </c>
      <c r="AN86" s="938">
        <v>0.05</v>
      </c>
      <c r="AO86" s="802">
        <f t="shared" si="39"/>
        <v>8.4296600452301806</v>
      </c>
      <c r="AP86" s="803">
        <f t="shared" si="40"/>
        <v>17.347445280129509</v>
      </c>
      <c r="AQ86" s="961">
        <f t="shared" si="41"/>
        <v>-27.395579068133856</v>
      </c>
      <c r="AR86" s="703">
        <f>INDEX(Historical!$C$7:$C$1439,MATCH(B86,Historical!$B$7:$B$1450,0))*IF(AH86="n/a",1.03,IF(AH86&lt;0,1.01,IF(AH86&gt;10,1.1,(1+AH86/100))))</f>
        <v>0.72600000000000009</v>
      </c>
      <c r="AS86" s="959">
        <f t="shared" si="42"/>
        <v>0.74778000000000011</v>
      </c>
      <c r="AT86" s="959">
        <f t="shared" si="31"/>
        <v>0.77021340000000016</v>
      </c>
      <c r="AU86" s="959">
        <f t="shared" si="31"/>
        <v>0.79331980200000018</v>
      </c>
      <c r="AV86" s="959">
        <f t="shared" si="31"/>
        <v>0.81711939606000017</v>
      </c>
      <c r="AW86" s="703">
        <f t="shared" si="43"/>
        <v>3.8544325980600007</v>
      </c>
      <c r="AX86" s="810">
        <f t="shared" si="44"/>
        <v>7.2519898364252127</v>
      </c>
      <c r="AY86" s="1017">
        <v>0.32</v>
      </c>
      <c r="AZ86" s="945">
        <v>84.740000000000009</v>
      </c>
      <c r="BA86" s="945">
        <v>-2.46</v>
      </c>
      <c r="BB86" s="945">
        <v>3.7900000000000005</v>
      </c>
      <c r="BC86" s="945">
        <v>31.369999999999997</v>
      </c>
      <c r="BE86" s="666">
        <v>1987</v>
      </c>
      <c r="BF86" s="971">
        <f t="shared" si="45"/>
        <v>3</v>
      </c>
      <c r="BG86" s="955">
        <v>11.1</v>
      </c>
    </row>
    <row r="87" spans="1:59" ht="11.25" customHeight="1" x14ac:dyDescent="0.2">
      <c r="A87" s="936" t="s">
        <v>303</v>
      </c>
      <c r="B87" s="948" t="s">
        <v>304</v>
      </c>
      <c r="C87" s="1013" t="s">
        <v>112</v>
      </c>
      <c r="D87" s="1013" t="s">
        <v>213</v>
      </c>
      <c r="E87" s="792">
        <v>55</v>
      </c>
      <c r="F87" s="1227">
        <v>16</v>
      </c>
      <c r="G87" s="1227" t="s">
        <v>37</v>
      </c>
      <c r="H87" s="1227" t="s">
        <v>37</v>
      </c>
      <c r="I87" s="938">
        <v>141.66</v>
      </c>
      <c r="J87" s="703">
        <f t="shared" si="32"/>
        <v>0.98828180149654088</v>
      </c>
      <c r="K87" s="950">
        <v>0.35</v>
      </c>
      <c r="L87" s="960">
        <v>4</v>
      </c>
      <c r="M87" s="694">
        <f t="shared" si="33"/>
        <v>1.4</v>
      </c>
      <c r="N87" s="943" t="s">
        <v>305</v>
      </c>
      <c r="O87" s="795">
        <v>0.3</v>
      </c>
      <c r="P87" s="660">
        <v>43332</v>
      </c>
      <c r="Q87" s="660">
        <v>43347</v>
      </c>
      <c r="R87" s="694">
        <f t="shared" si="34"/>
        <v>16.666666666666664</v>
      </c>
      <c r="S87" s="759">
        <f>IF(INDEX(Historical!$D$7:$D$1439,MATCH(B87,Historical!$B$7:$B$1450,0))=0,"n/a",(INDEX(Historical!$C$7:$C$1439,MATCH(B87,Historical!$B$7:$B$1450,0))/INDEX(Historical!$D$7:$D$1439,MATCH(B87,Historical!$B$7:$B$1450,0))-1)*100)</f>
        <v>9.6491228070175303</v>
      </c>
      <c r="T87" s="759">
        <f>IF(INDEX(Historical!$F$7:$F$1432,MATCH(B87,Historical!$B$7:$B$1450,0))=0,"n/a",((INDEX(Historical!$C$7:$C$1439,MATCH(B87,Historical!$B$7:$B$1450,0))/INDEX(Historical!$F$7:$F$1432,MATCH(B87,Historical!$B$7:$B$1450,0)))^(1/3)-1)*100)</f>
        <v>11.57215834702825</v>
      </c>
      <c r="U87" s="759">
        <f>IF(INDEX(Historical!$H$7:$H$1432,MATCH(B87,Historical!$B$7:$B$1450,0))=0,"n/a",((INDEX(Historical!$C$7:$C$1439,MATCH(B87,Historical!$B$7:$B$1450,0))/INDEX(Historical!$H$7:$H$1432,MATCH(B87,Historical!$B$7:$B$1450,0)))^(1/5)-1)*100)</f>
        <v>14.686920820567927</v>
      </c>
      <c r="V87" s="759">
        <f>IF(INDEX(Historical!$O$7:$O$1432,MATCH(B87,Historical!$B$7:$B$1450,0))=0,"n/a",((INDEX(Historical!$C$7:$C$1439,MATCH(B87,Historical!$B$7:$B$1450,0))/INDEX(Historical!$O$7:$O$1432,MATCH(B87,Historical!$B$7:$B$1450,0)))^(1/10)-1)*100)</f>
        <v>13.099768206017703</v>
      </c>
      <c r="W87" s="760">
        <f t="shared" si="35"/>
        <v>1.1211588319418604</v>
      </c>
      <c r="X87" s="761">
        <f t="shared" si="36"/>
        <v>1.2137951091378452</v>
      </c>
      <c r="Y87" s="717"/>
      <c r="Z87" s="703">
        <f t="shared" si="37"/>
        <v>25.408348457350272</v>
      </c>
      <c r="AA87" s="959">
        <f t="shared" si="38"/>
        <v>25.709618874773142</v>
      </c>
      <c r="AB87" s="960">
        <v>10</v>
      </c>
      <c r="AC87" s="938">
        <v>5.51</v>
      </c>
      <c r="AD87" s="938">
        <v>2.72</v>
      </c>
      <c r="AE87" s="938">
        <v>3.71</v>
      </c>
      <c r="AF87" s="938">
        <v>5.55</v>
      </c>
      <c r="AG87" s="938">
        <v>22.400000000000002</v>
      </c>
      <c r="AH87" s="938">
        <v>18.8</v>
      </c>
      <c r="AI87" s="938">
        <v>12.07</v>
      </c>
      <c r="AJ87" s="938">
        <v>12.1</v>
      </c>
      <c r="AK87" s="938">
        <v>9.5</v>
      </c>
      <c r="AL87" s="951">
        <v>8160</v>
      </c>
      <c r="AM87" s="945">
        <v>0.89999999999999991</v>
      </c>
      <c r="AN87" s="938">
        <v>0.94</v>
      </c>
      <c r="AO87" s="802">
        <f t="shared" si="39"/>
        <v>-10.034416252708674</v>
      </c>
      <c r="AP87" s="803">
        <f t="shared" si="40"/>
        <v>15.675202622064468</v>
      </c>
      <c r="AQ87" s="961">
        <f t="shared" si="41"/>
        <v>151.82744070316696</v>
      </c>
      <c r="AR87" s="703">
        <f>INDEX(Historical!$C$7:$C$1439,MATCH(B87,Historical!$B$7:$B$1450,0))*IF(AH87="n/a",1.03,IF(AH87&lt;0,1.01,IF(AH87&gt;10,1.1,(1+AH87/100))))</f>
        <v>1.375</v>
      </c>
      <c r="AS87" s="959">
        <f t="shared" si="42"/>
        <v>1.5125000000000002</v>
      </c>
      <c r="AT87" s="959">
        <f t="shared" ref="AT87:AV106" si="46">IF($AK87="n/a",1.03*AS87,IF($AK87&lt;0,1.01*AS87,IF($AK87&gt;10,1.1*AS87,(1+$AK87/100)*AS87)))</f>
        <v>1.6561875000000001</v>
      </c>
      <c r="AU87" s="959">
        <f t="shared" si="46"/>
        <v>1.8135253125000002</v>
      </c>
      <c r="AV87" s="959">
        <f t="shared" si="46"/>
        <v>1.9858102171875001</v>
      </c>
      <c r="AW87" s="703">
        <f t="shared" si="43"/>
        <v>8.343023029687501</v>
      </c>
      <c r="AX87" s="810">
        <f t="shared" si="44"/>
        <v>5.8894698783619237</v>
      </c>
      <c r="AY87" s="1017">
        <v>1.22</v>
      </c>
      <c r="AZ87" s="945">
        <v>28.59</v>
      </c>
      <c r="BA87" s="945">
        <v>-5.07</v>
      </c>
      <c r="BB87" s="945">
        <v>4.99</v>
      </c>
      <c r="BC87" s="945">
        <v>8.17</v>
      </c>
      <c r="BE87" s="666">
        <v>1964</v>
      </c>
      <c r="BF87" s="971">
        <f t="shared" si="45"/>
        <v>6</v>
      </c>
      <c r="BG87" s="955">
        <v>9.3000000000000007</v>
      </c>
    </row>
    <row r="88" spans="1:59" ht="11.25" customHeight="1" x14ac:dyDescent="0.2">
      <c r="A88" s="944" t="s">
        <v>703</v>
      </c>
      <c r="B88" s="948" t="s">
        <v>704</v>
      </c>
      <c r="C88" s="1013" t="s">
        <v>131</v>
      </c>
      <c r="D88" s="1013" t="s">
        <v>4355</v>
      </c>
      <c r="E88" s="792">
        <v>25</v>
      </c>
      <c r="F88" s="1227">
        <v>131</v>
      </c>
      <c r="G88" s="1227" t="s">
        <v>37</v>
      </c>
      <c r="H88" s="1227" t="s">
        <v>37</v>
      </c>
      <c r="I88" s="938">
        <v>207.17</v>
      </c>
      <c r="J88" s="703">
        <f t="shared" si="32"/>
        <v>2.4134768547569632</v>
      </c>
      <c r="K88" s="957">
        <v>1.25</v>
      </c>
      <c r="L88" s="960">
        <v>4</v>
      </c>
      <c r="M88" s="694">
        <f t="shared" si="33"/>
        <v>5</v>
      </c>
      <c r="N88" s="943" t="s">
        <v>149</v>
      </c>
      <c r="O88" s="796">
        <v>1.1100000000000001</v>
      </c>
      <c r="P88" s="934">
        <v>43523</v>
      </c>
      <c r="Q88" s="934">
        <v>43539</v>
      </c>
      <c r="R88" s="694">
        <f t="shared" si="34"/>
        <v>12.612612612612603</v>
      </c>
      <c r="S88" s="759">
        <f>IF(INDEX(Historical!$D$7:$D$1439,MATCH(B88,Historical!$B$7:$B$1450,0))=0,"n/a",(INDEX(Historical!$C$7:$C$1439,MATCH(B88,Historical!$B$7:$B$1450,0))/INDEX(Historical!$D$7:$D$1439,MATCH(B88,Historical!$B$7:$B$1450,0))-1)*100)</f>
        <v>12.977099236641232</v>
      </c>
      <c r="T88" s="759">
        <f>IF(INDEX(Historical!$F$7:$F$1432,MATCH(B88,Historical!$B$7:$B$1450,0))=0,"n/a",((INDEX(Historical!$C$7:$C$1439,MATCH(B88,Historical!$B$7:$B$1450,0))/INDEX(Historical!$F$7:$F$1432,MATCH(B88,Historical!$B$7:$B$1450,0)))^(1/3)-1)*100)</f>
        <v>12.965046268916458</v>
      </c>
      <c r="U88" s="759">
        <f>IF(INDEX(Historical!$H$7:$H$1432,MATCH(B88,Historical!$B$7:$B$1450,0))=0,"n/a",((INDEX(Historical!$C$7:$C$1439,MATCH(B88,Historical!$B$7:$B$1450,0))/INDEX(Historical!$H$7:$H$1432,MATCH(B88,Historical!$B$7:$B$1450,0)))^(1/5)-1)*100)</f>
        <v>10.957281717318423</v>
      </c>
      <c r="V88" s="759">
        <f>IF(INDEX(Historical!$O$7:$O$1432,MATCH(B88,Historical!$B$7:$B$1450,0))=0,"n/a",((INDEX(Historical!$C$7:$C$1439,MATCH(B88,Historical!$B$7:$B$1450,0))/INDEX(Historical!$O$7:$O$1432,MATCH(B88,Historical!$B$7:$B$1450,0)))^(1/10)-1)*100)</f>
        <v>9.5711694232714084</v>
      </c>
      <c r="W88" s="760">
        <f t="shared" si="35"/>
        <v>1.1448216234347302</v>
      </c>
      <c r="X88" s="761">
        <f t="shared" si="36"/>
        <v>0.40582524878957121</v>
      </c>
      <c r="Y88" s="948"/>
      <c r="Z88" s="703">
        <f t="shared" si="37"/>
        <v>71.022727272727266</v>
      </c>
      <c r="AA88" s="959">
        <f t="shared" si="38"/>
        <v>29.427556818181817</v>
      </c>
      <c r="AB88" s="960">
        <v>12</v>
      </c>
      <c r="AC88" s="938">
        <v>7.04</v>
      </c>
      <c r="AD88" s="938">
        <v>3.72</v>
      </c>
      <c r="AE88" s="938">
        <v>5.62</v>
      </c>
      <c r="AF88" s="938">
        <v>2.87</v>
      </c>
      <c r="AG88" s="938">
        <v>9.7000000000000011</v>
      </c>
      <c r="AH88" s="938">
        <v>75.599999999999994</v>
      </c>
      <c r="AI88" s="938">
        <v>7.9399999999999995</v>
      </c>
      <c r="AJ88" s="938">
        <v>27</v>
      </c>
      <c r="AK88" s="938">
        <v>7.99</v>
      </c>
      <c r="AL88" s="951">
        <v>100280</v>
      </c>
      <c r="AM88" s="945">
        <v>0.2</v>
      </c>
      <c r="AN88" s="938">
        <v>1.19</v>
      </c>
      <c r="AO88" s="802">
        <f t="shared" si="39"/>
        <v>-16.056798246106432</v>
      </c>
      <c r="AP88" s="803">
        <f t="shared" si="40"/>
        <v>13.370758572075387</v>
      </c>
      <c r="AQ88" s="961">
        <f t="shared" si="41"/>
        <v>93.743344623392375</v>
      </c>
      <c r="AR88" s="703">
        <f>INDEX(Historical!$C$7:$C$1439,MATCH(B88,Historical!$B$7:$B$1450,0))*IF(AH88="n/a",1.03,IF(AH88&lt;0,1.01,IF(AH88&gt;10,1.1,(1+AH88/100))))</f>
        <v>4.8840000000000012</v>
      </c>
      <c r="AS88" s="959">
        <f t="shared" si="42"/>
        <v>5.2717896000000009</v>
      </c>
      <c r="AT88" s="959">
        <f t="shared" si="46"/>
        <v>5.6930055890400011</v>
      </c>
      <c r="AU88" s="959">
        <f t="shared" si="46"/>
        <v>6.1478767356042976</v>
      </c>
      <c r="AV88" s="959">
        <f t="shared" si="46"/>
        <v>6.6390920867790815</v>
      </c>
      <c r="AW88" s="703">
        <f t="shared" si="43"/>
        <v>28.635764011423383</v>
      </c>
      <c r="AX88" s="810">
        <f t="shared" si="44"/>
        <v>13.822350731970548</v>
      </c>
      <c r="AY88" s="1017">
        <v>0.22</v>
      </c>
      <c r="AZ88" s="945">
        <v>26.13</v>
      </c>
      <c r="BA88" s="945">
        <v>-2.5100000000000002</v>
      </c>
      <c r="BB88" s="945">
        <v>0.71000000000000008</v>
      </c>
      <c r="BC88" s="945">
        <v>10.209999999999999</v>
      </c>
      <c r="BE88" s="666">
        <v>1995</v>
      </c>
      <c r="BF88" s="971">
        <f t="shared" si="45"/>
        <v>2</v>
      </c>
      <c r="BG88" s="955">
        <v>3.2</v>
      </c>
    </row>
    <row r="89" spans="1:59" ht="11.25" customHeight="1" x14ac:dyDescent="0.2">
      <c r="A89" s="936" t="s">
        <v>299</v>
      </c>
      <c r="B89" s="948" t="s">
        <v>300</v>
      </c>
      <c r="C89" s="1013" t="s">
        <v>131</v>
      </c>
      <c r="D89" s="1013" t="s">
        <v>4366</v>
      </c>
      <c r="E89" s="792">
        <v>49</v>
      </c>
      <c r="F89" s="1227">
        <v>31</v>
      </c>
      <c r="G89" s="1227" t="s">
        <v>37</v>
      </c>
      <c r="H89" s="1227" t="s">
        <v>37</v>
      </c>
      <c r="I89" s="938">
        <v>47.74</v>
      </c>
      <c r="J89" s="703">
        <f t="shared" si="32"/>
        <v>3.6447423544197735</v>
      </c>
      <c r="K89" s="950">
        <v>0.435</v>
      </c>
      <c r="L89" s="960">
        <v>4</v>
      </c>
      <c r="M89" s="694">
        <f t="shared" si="33"/>
        <v>1.74</v>
      </c>
      <c r="N89" s="943" t="s">
        <v>182</v>
      </c>
      <c r="O89" s="795">
        <v>0.42499999999999999</v>
      </c>
      <c r="P89" s="934">
        <v>43643</v>
      </c>
      <c r="Q89" s="934">
        <v>43661</v>
      </c>
      <c r="R89" s="694">
        <f t="shared" si="34"/>
        <v>2.3529411764705901</v>
      </c>
      <c r="S89" s="759">
        <f>IF(INDEX(Historical!$D$7:$D$1439,MATCH(B89,Historical!$B$7:$B$1450,0))=0,"n/a",(INDEX(Historical!$C$7:$C$1439,MATCH(B89,Historical!$B$7:$B$1450,0))/INDEX(Historical!$D$7:$D$1439,MATCH(B89,Historical!$B$7:$B$1450,0))-1)*100)</f>
        <v>2.4390243902438824</v>
      </c>
      <c r="T89" s="759">
        <f>IF(INDEX(Historical!$F$7:$F$1432,MATCH(B89,Historical!$B$7:$B$1450,0))=0,"n/a",((INDEX(Historical!$C$7:$C$1439,MATCH(B89,Historical!$B$7:$B$1450,0))/INDEX(Historical!$F$7:$F$1432,MATCH(B89,Historical!$B$7:$B$1450,0)))^(1/3)-1)*100)</f>
        <v>2.501029596576787</v>
      </c>
      <c r="U89" s="759">
        <f>IF(INDEX(Historical!$H$7:$H$1432,MATCH(B89,Historical!$B$7:$B$1450,0))=0,"n/a",((INDEX(Historical!$C$7:$C$1439,MATCH(B89,Historical!$B$7:$B$1450,0))/INDEX(Historical!$H$7:$H$1432,MATCH(B89,Historical!$B$7:$B$1450,0)))^(1/5)-1)*100)</f>
        <v>2.5674393510510152</v>
      </c>
      <c r="V89" s="759">
        <f>IF(INDEX(Historical!$O$7:$O$1432,MATCH(B89,Historical!$B$7:$B$1450,0))=0,"n/a",((INDEX(Historical!$C$7:$C$1439,MATCH(B89,Historical!$B$7:$B$1450,0))/INDEX(Historical!$O$7:$O$1432,MATCH(B89,Historical!$B$7:$B$1450,0)))^(1/10)-1)*100)</f>
        <v>2.8372740444087441</v>
      </c>
      <c r="W89" s="760">
        <f t="shared" si="35"/>
        <v>0.90489649955051854</v>
      </c>
      <c r="X89" s="761">
        <f t="shared" si="36"/>
        <v>1.6046495944068844</v>
      </c>
      <c r="Y89" s="948"/>
      <c r="Z89" s="703">
        <f t="shared" si="37"/>
        <v>51.479289940828401</v>
      </c>
      <c r="AA89" s="959">
        <f t="shared" si="38"/>
        <v>14.124260355029588</v>
      </c>
      <c r="AB89" s="960">
        <v>9</v>
      </c>
      <c r="AC89" s="938">
        <v>3.38</v>
      </c>
      <c r="AD89" s="938">
        <v>1.65</v>
      </c>
      <c r="AE89" s="938">
        <v>2.48</v>
      </c>
      <c r="AF89" s="938">
        <v>1.95</v>
      </c>
      <c r="AG89" s="938">
        <v>14.7</v>
      </c>
      <c r="AH89" s="938">
        <v>1.0999999999999999</v>
      </c>
      <c r="AI89" s="938">
        <v>-6.09</v>
      </c>
      <c r="AJ89" s="938">
        <v>1.6</v>
      </c>
      <c r="AK89" s="938">
        <v>8.5</v>
      </c>
      <c r="AL89" s="951">
        <v>4150</v>
      </c>
      <c r="AM89" s="945">
        <v>1.0999999999999999</v>
      </c>
      <c r="AN89" s="938">
        <v>1.02</v>
      </c>
      <c r="AO89" s="802">
        <f t="shared" si="39"/>
        <v>-7.9120786495587989</v>
      </c>
      <c r="AP89" s="803">
        <f t="shared" si="40"/>
        <v>6.2121817054707886</v>
      </c>
      <c r="AQ89" s="961">
        <f t="shared" si="41"/>
        <v>10.6391686566093</v>
      </c>
      <c r="AR89" s="703">
        <f>INDEX(Historical!$C$7:$C$1439,MATCH(B89,Historical!$B$7:$B$1450,0))*IF(AH89="n/a",1.03,IF(AH89&lt;0,1.01,IF(AH89&gt;10,1.1,(1+AH89/100))))</f>
        <v>1.6984799999999998</v>
      </c>
      <c r="AS89" s="959">
        <f t="shared" si="42"/>
        <v>1.7154647999999997</v>
      </c>
      <c r="AT89" s="959">
        <f t="shared" si="46"/>
        <v>1.8612793079999996</v>
      </c>
      <c r="AU89" s="959">
        <f t="shared" si="46"/>
        <v>2.0194880491799996</v>
      </c>
      <c r="AV89" s="959">
        <f t="shared" si="46"/>
        <v>2.1911445333602995</v>
      </c>
      <c r="AW89" s="703">
        <f t="shared" si="43"/>
        <v>9.4858566905402988</v>
      </c>
      <c r="AX89" s="810">
        <f t="shared" si="44"/>
        <v>19.869829682740466</v>
      </c>
      <c r="AY89" s="1017">
        <v>0.8</v>
      </c>
      <c r="AZ89" s="945">
        <v>4.26</v>
      </c>
      <c r="BA89" s="945">
        <v>-22.64</v>
      </c>
      <c r="BB89" s="945">
        <v>-9.67</v>
      </c>
      <c r="BC89" s="945">
        <v>-14.66</v>
      </c>
      <c r="BE89" s="666">
        <v>1971</v>
      </c>
      <c r="BF89" s="971">
        <f t="shared" si="45"/>
        <v>5</v>
      </c>
      <c r="BG89" s="955">
        <v>4.8</v>
      </c>
    </row>
    <row r="90" spans="1:59" ht="11.25" customHeight="1" x14ac:dyDescent="0.2">
      <c r="A90" s="944" t="s">
        <v>301</v>
      </c>
      <c r="B90" s="948" t="s">
        <v>302</v>
      </c>
      <c r="C90" s="1013" t="s">
        <v>4345</v>
      </c>
      <c r="D90" s="1013" t="s">
        <v>4346</v>
      </c>
      <c r="E90" s="792">
        <v>30</v>
      </c>
      <c r="F90" s="1227">
        <v>92</v>
      </c>
      <c r="G90" s="1227" t="s">
        <v>37</v>
      </c>
      <c r="H90" s="1227" t="s">
        <v>37</v>
      </c>
      <c r="I90" s="938">
        <v>52.24</v>
      </c>
      <c r="J90" s="703">
        <f t="shared" si="32"/>
        <v>3.9433384379785608</v>
      </c>
      <c r="K90" s="957">
        <v>0.51500000000000001</v>
      </c>
      <c r="L90" s="960">
        <v>4</v>
      </c>
      <c r="M90" s="694">
        <f t="shared" si="33"/>
        <v>2.06</v>
      </c>
      <c r="N90" s="943" t="s">
        <v>107</v>
      </c>
      <c r="O90" s="796">
        <v>0.5</v>
      </c>
      <c r="P90" s="934">
        <v>43676</v>
      </c>
      <c r="Q90" s="934">
        <v>43692</v>
      </c>
      <c r="R90" s="694">
        <f t="shared" si="34"/>
        <v>3.0000000000000027</v>
      </c>
      <c r="S90" s="759">
        <f>IF(INDEX(Historical!$D$7:$D$1439,MATCH(B90,Historical!$B$7:$B$1450,0))=0,"n/a",(INDEX(Historical!$C$7:$C$1439,MATCH(B90,Historical!$B$7:$B$1450,0))/INDEX(Historical!$D$7:$D$1439,MATCH(B90,Historical!$B$7:$B$1450,0))-1)*100)</f>
        <v>4.8387096774193505</v>
      </c>
      <c r="T90" s="759">
        <f>IF(INDEX(Historical!$F$7:$F$1432,MATCH(B90,Historical!$B$7:$B$1450,0))=0,"n/a",((INDEX(Historical!$C$7:$C$1439,MATCH(B90,Historical!$B$7:$B$1450,0))/INDEX(Historical!$F$7:$F$1432,MATCH(B90,Historical!$B$7:$B$1450,0)))^(1/3)-1)*100)</f>
        <v>4.4751091772477825</v>
      </c>
      <c r="U90" s="759">
        <f>IF(INDEX(Historical!$H$7:$H$1432,MATCH(B90,Historical!$B$7:$B$1450,0))=0,"n/a",((INDEX(Historical!$C$7:$C$1439,MATCH(B90,Historical!$B$7:$B$1450,0))/INDEX(Historical!$H$7:$H$1432,MATCH(B90,Historical!$B$7:$B$1450,0)))^(1/5)-1)*100)</f>
        <v>4.0358274630921898</v>
      </c>
      <c r="V90" s="759">
        <f>IF(INDEX(Historical!$O$7:$O$1432,MATCH(B90,Historical!$B$7:$B$1450,0))=0,"n/a",((INDEX(Historical!$C$7:$C$1439,MATCH(B90,Historical!$B$7:$B$1450,0))/INDEX(Historical!$O$7:$O$1432,MATCH(B90,Historical!$B$7:$B$1450,0)))^(1/10)-1)*100)</f>
        <v>2.7962541849970046</v>
      </c>
      <c r="W90" s="760">
        <f t="shared" si="35"/>
        <v>1.4432977819920592</v>
      </c>
      <c r="X90" s="761">
        <f t="shared" si="36"/>
        <v>0.42482394348338842</v>
      </c>
      <c r="Y90" s="948"/>
      <c r="Z90" s="703">
        <f t="shared" si="37"/>
        <v>140.1360544217687</v>
      </c>
      <c r="AA90" s="959">
        <f t="shared" si="38"/>
        <v>35.537414965986393</v>
      </c>
      <c r="AB90" s="960">
        <v>12</v>
      </c>
      <c r="AC90" s="938">
        <v>1.47</v>
      </c>
      <c r="AD90" s="938">
        <v>3.58</v>
      </c>
      <c r="AE90" s="938">
        <v>13.44</v>
      </c>
      <c r="AF90" s="938">
        <v>2.41</v>
      </c>
      <c r="AG90" s="938" t="s">
        <v>137</v>
      </c>
      <c r="AH90" s="938">
        <v>13.700000000000001</v>
      </c>
      <c r="AI90" s="938">
        <v>1.5</v>
      </c>
      <c r="AJ90" s="938">
        <v>9.5</v>
      </c>
      <c r="AK90" s="938">
        <v>10</v>
      </c>
      <c r="AL90" s="951">
        <v>8510</v>
      </c>
      <c r="AM90" s="945">
        <v>0.6</v>
      </c>
      <c r="AN90" s="938">
        <v>0.81</v>
      </c>
      <c r="AO90" s="802">
        <f t="shared" si="39"/>
        <v>-27.558249064915643</v>
      </c>
      <c r="AP90" s="803">
        <f t="shared" si="40"/>
        <v>7.9791659010707505</v>
      </c>
      <c r="AQ90" s="961">
        <f t="shared" si="41"/>
        <v>95.101307095145586</v>
      </c>
      <c r="AR90" s="703">
        <f>INDEX(Historical!$C$7:$C$1439,MATCH(B90,Historical!$B$7:$B$1450,0))*IF(AH90="n/a",1.03,IF(AH90&lt;0,1.01,IF(AH90&gt;10,1.1,(1+AH90/100))))</f>
        <v>2.145</v>
      </c>
      <c r="AS90" s="959">
        <f t="shared" si="42"/>
        <v>2.1771749999999996</v>
      </c>
      <c r="AT90" s="959">
        <f t="shared" si="46"/>
        <v>2.3948924999999996</v>
      </c>
      <c r="AU90" s="959">
        <f t="shared" si="46"/>
        <v>2.6343817499999997</v>
      </c>
      <c r="AV90" s="959">
        <f t="shared" si="46"/>
        <v>2.8978199249999999</v>
      </c>
      <c r="AW90" s="703">
        <f t="shared" si="43"/>
        <v>12.249269174999998</v>
      </c>
      <c r="AX90" s="810">
        <f t="shared" si="44"/>
        <v>23.448065036370593</v>
      </c>
      <c r="AY90" s="1017">
        <v>0.14000000000000001</v>
      </c>
      <c r="AZ90" s="945">
        <v>21.57</v>
      </c>
      <c r="BA90" s="945">
        <v>-6.660000000000001</v>
      </c>
      <c r="BB90" s="945">
        <v>-2.58</v>
      </c>
      <c r="BC90" s="945">
        <v>1.53</v>
      </c>
      <c r="BD90" s="697"/>
      <c r="BE90" s="666">
        <v>1990</v>
      </c>
      <c r="BF90" s="971">
        <f t="shared" si="45"/>
        <v>3</v>
      </c>
      <c r="BG90" s="955" t="s">
        <v>137</v>
      </c>
    </row>
    <row r="91" spans="1:59" ht="11.25" customHeight="1" x14ac:dyDescent="0.2">
      <c r="A91" s="936" t="s">
        <v>308</v>
      </c>
      <c r="B91" s="948" t="s">
        <v>309</v>
      </c>
      <c r="C91" s="1013" t="s">
        <v>123</v>
      </c>
      <c r="D91" s="1013" t="s">
        <v>4382</v>
      </c>
      <c r="E91" s="792">
        <v>46</v>
      </c>
      <c r="F91" s="1227">
        <v>47</v>
      </c>
      <c r="G91" s="1227" t="s">
        <v>37</v>
      </c>
      <c r="H91" s="1227" t="s">
        <v>37</v>
      </c>
      <c r="I91" s="938">
        <v>54.38</v>
      </c>
      <c r="J91" s="703">
        <f t="shared" si="32"/>
        <v>2.9422581831555719</v>
      </c>
      <c r="K91" s="950">
        <v>0.4</v>
      </c>
      <c r="L91" s="960">
        <v>4</v>
      </c>
      <c r="M91" s="694">
        <f t="shared" si="33"/>
        <v>1.6</v>
      </c>
      <c r="N91" s="943" t="s">
        <v>273</v>
      </c>
      <c r="O91" s="795">
        <v>0.38</v>
      </c>
      <c r="P91" s="934">
        <v>43462</v>
      </c>
      <c r="Q91" s="934">
        <v>43507</v>
      </c>
      <c r="R91" s="694">
        <f t="shared" si="34"/>
        <v>5.2631578947368469</v>
      </c>
      <c r="S91" s="759">
        <f>IF(INDEX(Historical!$D$7:$D$1439,MATCH(B91,Historical!$B$7:$B$1450,0))=0,"n/a",(INDEX(Historical!$C$7:$C$1439,MATCH(B91,Historical!$B$7:$B$1450,0))/INDEX(Historical!$D$7:$D$1439,MATCH(B91,Historical!$B$7:$B$1450,0))-1)*100)</f>
        <v>0.66225165562914245</v>
      </c>
      <c r="T91" s="759">
        <f>IF(INDEX(Historical!$F$7:$F$1432,MATCH(B91,Historical!$B$7:$B$1450,0))=0,"n/a",((INDEX(Historical!$C$7:$C$1439,MATCH(B91,Historical!$B$7:$B$1450,0))/INDEX(Historical!$F$7:$F$1432,MATCH(B91,Historical!$B$7:$B$1450,0)))^(1/3)-1)*100)</f>
        <v>0.66668635521671682</v>
      </c>
      <c r="U91" s="759">
        <f>IF(INDEX(Historical!$H$7:$H$1432,MATCH(B91,Historical!$B$7:$B$1450,0))=0,"n/a",((INDEX(Historical!$C$7:$C$1439,MATCH(B91,Historical!$B$7:$B$1450,0))/INDEX(Historical!$H$7:$H$1432,MATCH(B91,Historical!$B$7:$B$1450,0)))^(1/5)-1)*100)</f>
        <v>0.67120120767354408</v>
      </c>
      <c r="V91" s="759">
        <f>IF(INDEX(Historical!$O$7:$O$1432,MATCH(B91,Historical!$B$7:$B$1450,0))=0,"n/a",((INDEX(Historical!$C$7:$C$1439,MATCH(B91,Historical!$B$7:$B$1450,0))/INDEX(Historical!$O$7:$O$1432,MATCH(B91,Historical!$B$7:$B$1450,0)))^(1/10)-1)*100)</f>
        <v>1.4979403088807741</v>
      </c>
      <c r="W91" s="760">
        <f t="shared" si="35"/>
        <v>0.44808274648477142</v>
      </c>
      <c r="X91" s="761">
        <f t="shared" si="36"/>
        <v>1.7994670447011907E-2</v>
      </c>
      <c r="Y91" s="732"/>
      <c r="Z91" s="703">
        <f t="shared" si="37"/>
        <v>21.419009370816603</v>
      </c>
      <c r="AA91" s="959">
        <f t="shared" si="38"/>
        <v>7.2797858099062926</v>
      </c>
      <c r="AB91" s="960">
        <v>12</v>
      </c>
      <c r="AC91" s="938">
        <v>7.47</v>
      </c>
      <c r="AD91" s="938" t="s">
        <v>137</v>
      </c>
      <c r="AE91" s="938">
        <v>0.68</v>
      </c>
      <c r="AF91" s="938">
        <v>1.71</v>
      </c>
      <c r="AG91" s="938">
        <v>24.099999999999998</v>
      </c>
      <c r="AH91" s="938">
        <v>109.60000000000001</v>
      </c>
      <c r="AI91" s="938">
        <v>-6.1400000000000006</v>
      </c>
      <c r="AJ91" s="938">
        <v>37.299999999999997</v>
      </c>
      <c r="AK91" s="938">
        <v>-3.92</v>
      </c>
      <c r="AL91" s="951">
        <v>17160</v>
      </c>
      <c r="AM91" s="945">
        <v>0.70000000000000007</v>
      </c>
      <c r="AN91" s="938">
        <v>0.43</v>
      </c>
      <c r="AO91" s="802">
        <f t="shared" si="39"/>
        <v>-3.6663264190771767</v>
      </c>
      <c r="AP91" s="803">
        <f t="shared" si="40"/>
        <v>3.6134593908291159</v>
      </c>
      <c r="AQ91" s="961">
        <f t="shared" si="41"/>
        <v>-25.618300533472738</v>
      </c>
      <c r="AR91" s="703">
        <f>INDEX(Historical!$C$7:$C$1439,MATCH(B91,Historical!$B$7:$B$1450,0))*IF(AH91="n/a",1.03,IF(AH91&lt;0,1.01,IF(AH91&gt;10,1.1,(1+AH91/100))))</f>
        <v>1.6720000000000002</v>
      </c>
      <c r="AS91" s="959">
        <f t="shared" si="42"/>
        <v>1.6887200000000002</v>
      </c>
      <c r="AT91" s="959">
        <f t="shared" si="46"/>
        <v>1.7056072000000002</v>
      </c>
      <c r="AU91" s="959">
        <f t="shared" si="46"/>
        <v>1.7226632720000001</v>
      </c>
      <c r="AV91" s="959">
        <f t="shared" si="46"/>
        <v>1.73988990472</v>
      </c>
      <c r="AW91" s="703">
        <f t="shared" si="43"/>
        <v>8.5288803767200001</v>
      </c>
      <c r="AX91" s="810">
        <f t="shared" si="44"/>
        <v>15.683855050974623</v>
      </c>
      <c r="AY91" s="1017">
        <v>1.62</v>
      </c>
      <c r="AZ91" s="945">
        <v>15.379999999999999</v>
      </c>
      <c r="BA91" s="945">
        <v>-19.75</v>
      </c>
      <c r="BB91" s="945">
        <v>1.72</v>
      </c>
      <c r="BC91" s="945">
        <v>-4.71</v>
      </c>
      <c r="BE91" s="666">
        <v>1974</v>
      </c>
      <c r="BF91" s="971">
        <f t="shared" si="45"/>
        <v>4</v>
      </c>
      <c r="BG91" s="955">
        <v>13.200000000000001</v>
      </c>
    </row>
    <row r="92" spans="1:59" s="838" customFormat="1" ht="11.25" customHeight="1" x14ac:dyDescent="0.2">
      <c r="A92" s="698" t="s">
        <v>306</v>
      </c>
      <c r="B92" s="846" t="s">
        <v>307</v>
      </c>
      <c r="C92" s="1013" t="s">
        <v>131</v>
      </c>
      <c r="D92" s="1013" t="s">
        <v>4366</v>
      </c>
      <c r="E92" s="818">
        <v>63</v>
      </c>
      <c r="F92" s="1227">
        <v>3</v>
      </c>
      <c r="G92" s="1226" t="s">
        <v>37</v>
      </c>
      <c r="H92" s="1226" t="s">
        <v>37</v>
      </c>
      <c r="I92" s="831">
        <v>71.42</v>
      </c>
      <c r="J92" s="820">
        <f t="shared" si="32"/>
        <v>2.6603192383085967</v>
      </c>
      <c r="K92" s="821">
        <v>0.47499999999999998</v>
      </c>
      <c r="L92" s="822">
        <v>4</v>
      </c>
      <c r="M92" s="823">
        <f t="shared" si="33"/>
        <v>1.9</v>
      </c>
      <c r="N92" s="824" t="s">
        <v>107</v>
      </c>
      <c r="O92" s="825">
        <v>0.47249999999999998</v>
      </c>
      <c r="P92" s="826">
        <v>43403</v>
      </c>
      <c r="Q92" s="826">
        <v>43419</v>
      </c>
      <c r="R92" s="823">
        <f t="shared" si="34"/>
        <v>0.52910052910052963</v>
      </c>
      <c r="S92" s="759">
        <f>IF(INDEX(Historical!$D$7:$D$1439,MATCH(B92,Historical!$B$7:$B$1450,0))=0,"n/a",(INDEX(Historical!$C$7:$C$1439,MATCH(B92,Historical!$B$7:$B$1450,0))/INDEX(Historical!$D$7:$D$1439,MATCH(B92,Historical!$B$7:$B$1450,0))-1)*100)</f>
        <v>0.53120849933601111</v>
      </c>
      <c r="T92" s="759">
        <f>IF(INDEX(Historical!$F$7:$F$1432,MATCH(B92,Historical!$B$7:$B$1450,0))=0,"n/a",((INDEX(Historical!$C$7:$C$1439,MATCH(B92,Historical!$B$7:$B$1450,0))/INDEX(Historical!$F$7:$F$1432,MATCH(B92,Historical!$B$7:$B$1450,0)))^(1/3)-1)*100)</f>
        <v>0.6693639692964215</v>
      </c>
      <c r="U92" s="759">
        <f>IF(INDEX(Historical!$H$7:$H$1432,MATCH(B92,Historical!$B$7:$B$1450,0))=0,"n/a",((INDEX(Historical!$C$7:$C$1439,MATCH(B92,Historical!$B$7:$B$1450,0))/INDEX(Historical!$H$7:$H$1432,MATCH(B92,Historical!$B$7:$B$1450,0)))^(1/5)-1)*100)</f>
        <v>0.72901888375003221</v>
      </c>
      <c r="V92" s="759">
        <f>IF(INDEX(Historical!$O$7:$O$1432,MATCH(B92,Historical!$B$7:$B$1450,0))=0,"n/a",((INDEX(Historical!$C$7:$C$1439,MATCH(B92,Historical!$B$7:$B$1450,0))/INDEX(Historical!$O$7:$O$1432,MATCH(B92,Historical!$B$7:$B$1450,0)))^(1/10)-1)*100)</f>
        <v>2.2160819615437921</v>
      </c>
      <c r="W92" s="827">
        <f t="shared" si="35"/>
        <v>0.32896747340616178</v>
      </c>
      <c r="X92" s="828">
        <f t="shared" si="36"/>
        <v>0.91127360468754026</v>
      </c>
      <c r="Y92" s="846"/>
      <c r="Z92" s="820">
        <f t="shared" si="37"/>
        <v>80.168776371308013</v>
      </c>
      <c r="AA92" s="830">
        <f t="shared" si="38"/>
        <v>30.135021097046412</v>
      </c>
      <c r="AB92" s="822">
        <v>12</v>
      </c>
      <c r="AC92" s="831">
        <v>2.37</v>
      </c>
      <c r="AD92" s="831">
        <v>7.53</v>
      </c>
      <c r="AE92" s="831">
        <v>2.94</v>
      </c>
      <c r="AF92" s="831">
        <v>2.6</v>
      </c>
      <c r="AG92" s="831">
        <v>8.6999999999999993</v>
      </c>
      <c r="AH92" s="840">
        <v>-2.7</v>
      </c>
      <c r="AI92" s="840">
        <v>5.6899999999999995</v>
      </c>
      <c r="AJ92" s="831">
        <v>0.8</v>
      </c>
      <c r="AK92" s="831">
        <v>4</v>
      </c>
      <c r="AL92" s="832">
        <v>2140</v>
      </c>
      <c r="AM92" s="833">
        <v>0.5</v>
      </c>
      <c r="AN92" s="831">
        <v>1.1499999999999999</v>
      </c>
      <c r="AO92" s="834">
        <f t="shared" si="39"/>
        <v>-26.745682974987783</v>
      </c>
      <c r="AP92" s="835">
        <f t="shared" si="40"/>
        <v>3.3893381220586289</v>
      </c>
      <c r="AQ92" s="836">
        <f t="shared" si="41"/>
        <v>86.608389536686843</v>
      </c>
      <c r="AR92" s="703">
        <f>INDEX(Historical!$C$7:$C$1439,MATCH(B92,Historical!$B$7:$B$1450,0))*IF(AH92="n/a",1.03,IF(AH92&lt;0,1.01,IF(AH92&gt;10,1.1,(1+AH92/100))))</f>
        <v>1.9114250000000002</v>
      </c>
      <c r="AS92" s="830">
        <f t="shared" si="42"/>
        <v>2.0201850825000003</v>
      </c>
      <c r="AT92" s="830">
        <f t="shared" si="46"/>
        <v>2.1009924858000004</v>
      </c>
      <c r="AU92" s="830">
        <f t="shared" si="46"/>
        <v>2.1850321852320005</v>
      </c>
      <c r="AV92" s="830">
        <f t="shared" si="46"/>
        <v>2.2724334726412807</v>
      </c>
      <c r="AW92" s="820">
        <f t="shared" si="43"/>
        <v>10.490068226173282</v>
      </c>
      <c r="AX92" s="837">
        <f t="shared" si="44"/>
        <v>14.687858059609749</v>
      </c>
      <c r="AY92" s="1018">
        <v>0.28999999999999998</v>
      </c>
      <c r="AZ92" s="833">
        <v>24.86</v>
      </c>
      <c r="BA92" s="833">
        <v>-0.89999999999999991</v>
      </c>
      <c r="BB92" s="833">
        <v>2.68</v>
      </c>
      <c r="BC92" s="833">
        <v>7.99</v>
      </c>
      <c r="BD92" s="985"/>
      <c r="BE92" s="666">
        <v>1957</v>
      </c>
      <c r="BF92" s="971">
        <f t="shared" si="45"/>
        <v>8</v>
      </c>
      <c r="BG92" s="892">
        <v>2.1</v>
      </c>
    </row>
    <row r="93" spans="1:59" ht="11.25" customHeight="1" x14ac:dyDescent="0.2">
      <c r="A93" s="936" t="s">
        <v>755</v>
      </c>
      <c r="B93" s="948" t="s">
        <v>756</v>
      </c>
      <c r="C93" s="1013" t="s">
        <v>4345</v>
      </c>
      <c r="D93" s="1013" t="s">
        <v>4346</v>
      </c>
      <c r="E93" s="792">
        <v>26</v>
      </c>
      <c r="F93" s="1227">
        <v>120</v>
      </c>
      <c r="G93" s="1227" t="s">
        <v>115</v>
      </c>
      <c r="H93" s="1227" t="s">
        <v>115</v>
      </c>
      <c r="I93" s="938">
        <v>69.209999999999994</v>
      </c>
      <c r="J93" s="703">
        <f t="shared" si="32"/>
        <v>3.9271781534460342</v>
      </c>
      <c r="K93" s="957">
        <v>0.22650000000000001</v>
      </c>
      <c r="L93" s="960">
        <v>12</v>
      </c>
      <c r="M93" s="694">
        <f t="shared" si="33"/>
        <v>2.718</v>
      </c>
      <c r="N93" s="943" t="s">
        <v>757</v>
      </c>
      <c r="O93" s="796">
        <v>0.22600000000000001</v>
      </c>
      <c r="P93" s="934">
        <v>43644</v>
      </c>
      <c r="Q93" s="934">
        <v>43661</v>
      </c>
      <c r="R93" s="694">
        <f t="shared" si="34"/>
        <v>0.22123893805309752</v>
      </c>
      <c r="S93" s="759">
        <f>IF(INDEX(Historical!$D$7:$D$1439,MATCH(B93,Historical!$B$7:$B$1450,0))=0,"n/a",(INDEX(Historical!$C$7:$C$1439,MATCH(B93,Historical!$B$7:$B$1450,0))/INDEX(Historical!$D$7:$D$1439,MATCH(B93,Historical!$B$7:$B$1450,0))-1)*100)</f>
        <v>3.7672583826430017</v>
      </c>
      <c r="T93" s="759">
        <f>IF(INDEX(Historical!$F$7:$F$1432,MATCH(B93,Historical!$B$7:$B$1450,0))=0,"n/a",((INDEX(Historical!$C$7:$C$1439,MATCH(B93,Historical!$B$7:$B$1450,0))/INDEX(Historical!$F$7:$F$1432,MATCH(B93,Historical!$B$7:$B$1450,0)))^(1/3)-1)*100)</f>
        <v>5.0139909898903712</v>
      </c>
      <c r="U93" s="759">
        <f>IF(INDEX(Historical!$H$7:$H$1432,MATCH(B93,Historical!$B$7:$B$1450,0))=0,"n/a",((INDEX(Historical!$C$7:$C$1439,MATCH(B93,Historical!$B$7:$B$1450,0))/INDEX(Historical!$H$7:$H$1432,MATCH(B93,Historical!$B$7:$B$1450,0)))^(1/5)-1)*100)</f>
        <v>4.1412286598989656</v>
      </c>
      <c r="V93" s="759">
        <f>IF(INDEX(Historical!$O$7:$O$1432,MATCH(B93,Historical!$B$7:$B$1450,0))=0,"n/a",((INDEX(Historical!$C$7:$C$1439,MATCH(B93,Historical!$B$7:$B$1450,0))/INDEX(Historical!$O$7:$O$1432,MATCH(B93,Historical!$B$7:$B$1450,0)))^(1/10)-1)*100)</f>
        <v>4.4560019595793143</v>
      </c>
      <c r="W93" s="760">
        <f t="shared" si="35"/>
        <v>0.92935970348853569</v>
      </c>
      <c r="X93" s="761">
        <f t="shared" si="36"/>
        <v>0.35095158134736998</v>
      </c>
      <c r="Y93" s="949"/>
      <c r="Z93" s="703">
        <f t="shared" si="37"/>
        <v>204.3609022556391</v>
      </c>
      <c r="AA93" s="959">
        <f t="shared" si="38"/>
        <v>52.037593984962399</v>
      </c>
      <c r="AB93" s="960">
        <v>12</v>
      </c>
      <c r="AC93" s="938">
        <v>1.33</v>
      </c>
      <c r="AD93" s="938">
        <v>6.76</v>
      </c>
      <c r="AE93" s="938">
        <v>16.010000000000002</v>
      </c>
      <c r="AF93" s="938">
        <v>2.66</v>
      </c>
      <c r="AG93" s="938">
        <v>5</v>
      </c>
      <c r="AH93" s="938">
        <v>13.900000000000002</v>
      </c>
      <c r="AI93" s="938">
        <v>3.25</v>
      </c>
      <c r="AJ93" s="938">
        <v>11.799999999999999</v>
      </c>
      <c r="AK93" s="938">
        <v>7.8</v>
      </c>
      <c r="AL93" s="951">
        <v>21830</v>
      </c>
      <c r="AM93" s="945">
        <v>0.2</v>
      </c>
      <c r="AN93" s="938">
        <v>0.88</v>
      </c>
      <c r="AO93" s="802">
        <f t="shared" si="39"/>
        <v>-43.969187171617399</v>
      </c>
      <c r="AP93" s="803">
        <f t="shared" si="40"/>
        <v>8.0684068133449998</v>
      </c>
      <c r="AQ93" s="961">
        <f t="shared" si="41"/>
        <v>148.03225596683993</v>
      </c>
      <c r="AR93" s="703">
        <f>INDEX(Historical!$C$7:$C$1439,MATCH(B93,Historical!$B$7:$B$1450,0))*IF(AH93="n/a",1.03,IF(AH93&lt;0,1.01,IF(AH93&gt;10,1.1,(1+AH93/100))))</f>
        <v>2.8935500000000003</v>
      </c>
      <c r="AS93" s="959">
        <f t="shared" si="42"/>
        <v>2.9875903750000004</v>
      </c>
      <c r="AT93" s="959">
        <f t="shared" si="46"/>
        <v>3.2206224242500006</v>
      </c>
      <c r="AU93" s="959">
        <f t="shared" si="46"/>
        <v>3.4718309733415009</v>
      </c>
      <c r="AV93" s="959">
        <f t="shared" si="46"/>
        <v>3.7426337892621384</v>
      </c>
      <c r="AW93" s="703">
        <f t="shared" si="43"/>
        <v>16.316227561853641</v>
      </c>
      <c r="AX93" s="810">
        <f t="shared" si="44"/>
        <v>23.574956743033727</v>
      </c>
      <c r="AY93" s="1017">
        <v>0.12</v>
      </c>
      <c r="AZ93" s="945">
        <v>25.81</v>
      </c>
      <c r="BA93" s="945">
        <v>-6.65</v>
      </c>
      <c r="BB93" s="945">
        <v>-1.9300000000000002</v>
      </c>
      <c r="BC93" s="945">
        <v>2.5100000000000002</v>
      </c>
      <c r="BE93" s="666">
        <v>1994</v>
      </c>
      <c r="BF93" s="971">
        <f t="shared" si="45"/>
        <v>2</v>
      </c>
      <c r="BG93" s="955">
        <v>2.6</v>
      </c>
    </row>
    <row r="94" spans="1:59" ht="11.25" customHeight="1" x14ac:dyDescent="0.2">
      <c r="A94" s="944" t="s">
        <v>310</v>
      </c>
      <c r="B94" s="948" t="s">
        <v>311</v>
      </c>
      <c r="C94" s="1013" t="s">
        <v>108</v>
      </c>
      <c r="D94" s="1013" t="s">
        <v>118</v>
      </c>
      <c r="E94" s="792">
        <v>38</v>
      </c>
      <c r="F94" s="1227">
        <v>69</v>
      </c>
      <c r="G94" s="1227" t="s">
        <v>37</v>
      </c>
      <c r="H94" s="1227" t="s">
        <v>115</v>
      </c>
      <c r="I94" s="938">
        <v>22.81</v>
      </c>
      <c r="J94" s="703">
        <f t="shared" si="32"/>
        <v>3.5072336694432273</v>
      </c>
      <c r="K94" s="950">
        <v>0.2</v>
      </c>
      <c r="L94" s="960">
        <v>4</v>
      </c>
      <c r="M94" s="694">
        <f t="shared" si="33"/>
        <v>0.8</v>
      </c>
      <c r="N94" s="943" t="s">
        <v>149</v>
      </c>
      <c r="O94" s="795">
        <v>0.19500000000000001</v>
      </c>
      <c r="P94" s="934">
        <v>43528</v>
      </c>
      <c r="Q94" s="934">
        <v>43539</v>
      </c>
      <c r="R94" s="694">
        <f t="shared" si="34"/>
        <v>2.5641025641025665</v>
      </c>
      <c r="S94" s="759">
        <f>IF(INDEX(Historical!$D$7:$D$1439,MATCH(B94,Historical!$B$7:$B$1450,0))=0,"n/a",(INDEX(Historical!$C$7:$C$1439,MATCH(B94,Historical!$B$7:$B$1450,0))/INDEX(Historical!$D$7:$D$1439,MATCH(B94,Historical!$B$7:$B$1450,0))-1)*100)</f>
        <v>2.6315789473684292</v>
      </c>
      <c r="T94" s="759">
        <f>IF(INDEX(Historical!$F$7:$F$1432,MATCH(B94,Historical!$B$7:$B$1450,0))=0,"n/a",((INDEX(Historical!$C$7:$C$1439,MATCH(B94,Historical!$B$7:$B$1450,0))/INDEX(Historical!$F$7:$F$1432,MATCH(B94,Historical!$B$7:$B$1450,0)))^(1/3)-1)*100)</f>
        <v>1.7702780305301591</v>
      </c>
      <c r="U94" s="759">
        <f>IF(INDEX(Historical!$H$7:$H$1432,MATCH(B94,Historical!$B$7:$B$1450,0))=0,"n/a",((INDEX(Historical!$C$7:$C$1439,MATCH(B94,Historical!$B$7:$B$1450,0))/INDEX(Historical!$H$7:$H$1432,MATCH(B94,Historical!$B$7:$B$1450,0)))^(1/5)-1)*100)</f>
        <v>1.6137364741595661</v>
      </c>
      <c r="V94" s="759">
        <f>IF(INDEX(Historical!$O$7:$O$1432,MATCH(B94,Historical!$B$7:$B$1450,0))=0,"n/a",((INDEX(Historical!$C$7:$C$1439,MATCH(B94,Historical!$B$7:$B$1450,0))/INDEX(Historical!$O$7:$O$1432,MATCH(B94,Historical!$B$7:$B$1450,0)))^(1/10)-1)*100)</f>
        <v>1.5317753086725894</v>
      </c>
      <c r="W94" s="760">
        <f t="shared" si="35"/>
        <v>1.0535073029464113</v>
      </c>
      <c r="X94" s="761" t="str">
        <f t="shared" si="36"/>
        <v>n/a</v>
      </c>
      <c r="Y94" s="721"/>
      <c r="Z94" s="703">
        <f t="shared" si="37"/>
        <v>30.888030888030894</v>
      </c>
      <c r="AA94" s="959">
        <f t="shared" si="38"/>
        <v>8.8069498069498078</v>
      </c>
      <c r="AB94" s="960">
        <v>12</v>
      </c>
      <c r="AC94" s="938">
        <v>2.59</v>
      </c>
      <c r="AD94" s="938">
        <v>0.88</v>
      </c>
      <c r="AE94" s="938">
        <v>1.0900000000000001</v>
      </c>
      <c r="AF94" s="938">
        <v>1.21</v>
      </c>
      <c r="AG94" s="938">
        <v>7.0000000000000009</v>
      </c>
      <c r="AH94" s="938">
        <v>-40.9</v>
      </c>
      <c r="AI94" s="938">
        <v>5.41</v>
      </c>
      <c r="AJ94" s="938">
        <v>-4.8</v>
      </c>
      <c r="AK94" s="938">
        <v>10</v>
      </c>
      <c r="AL94" s="951">
        <v>6910</v>
      </c>
      <c r="AM94" s="945">
        <v>0.4</v>
      </c>
      <c r="AN94" s="938">
        <v>0.17</v>
      </c>
      <c r="AO94" s="802">
        <f t="shared" si="39"/>
        <v>-3.6859796633470143</v>
      </c>
      <c r="AP94" s="803">
        <f t="shared" si="40"/>
        <v>5.1209701436027935</v>
      </c>
      <c r="AQ94" s="961">
        <f t="shared" si="41"/>
        <v>-31.180076313745474</v>
      </c>
      <c r="AR94" s="703">
        <f>INDEX(Historical!$C$7:$C$1439,MATCH(B94,Historical!$B$7:$B$1450,0))*IF(AH94="n/a",1.03,IF(AH94&lt;0,1.01,IF(AH94&gt;10,1.1,(1+AH94/100))))</f>
        <v>0.78780000000000006</v>
      </c>
      <c r="AS94" s="959">
        <f t="shared" si="42"/>
        <v>0.83041998000000006</v>
      </c>
      <c r="AT94" s="959">
        <f t="shared" si="46"/>
        <v>0.91346197800000017</v>
      </c>
      <c r="AU94" s="959">
        <f t="shared" si="46"/>
        <v>1.0048081758000003</v>
      </c>
      <c r="AV94" s="959">
        <f t="shared" si="46"/>
        <v>1.1052889933800003</v>
      </c>
      <c r="AW94" s="703">
        <f t="shared" si="43"/>
        <v>4.6417791271800004</v>
      </c>
      <c r="AX94" s="810">
        <f t="shared" si="44"/>
        <v>20.349755051205616</v>
      </c>
      <c r="AY94" s="1017">
        <v>0.83</v>
      </c>
      <c r="AZ94" s="945">
        <v>16.68</v>
      </c>
      <c r="BA94" s="945">
        <v>-2.48</v>
      </c>
      <c r="BB94" s="945">
        <v>0.48</v>
      </c>
      <c r="BC94" s="945">
        <v>5.79</v>
      </c>
      <c r="BE94" s="666">
        <v>1982</v>
      </c>
      <c r="BF94" s="971">
        <f t="shared" si="45"/>
        <v>3</v>
      </c>
      <c r="BG94" s="955">
        <v>1.9</v>
      </c>
    </row>
    <row r="95" spans="1:59" ht="11.25" customHeight="1" x14ac:dyDescent="0.2">
      <c r="A95" s="944" t="s">
        <v>316</v>
      </c>
      <c r="B95" s="948" t="s">
        <v>317</v>
      </c>
      <c r="C95" s="1013" t="s">
        <v>108</v>
      </c>
      <c r="D95" s="1013" t="s">
        <v>4365</v>
      </c>
      <c r="E95" s="792">
        <v>27</v>
      </c>
      <c r="F95" s="1227">
        <v>106</v>
      </c>
      <c r="G95" s="1227" t="s">
        <v>37</v>
      </c>
      <c r="H95" s="1227" t="s">
        <v>115</v>
      </c>
      <c r="I95" s="938">
        <v>16.420000000000002</v>
      </c>
      <c r="J95" s="703">
        <f t="shared" si="32"/>
        <v>4.3239951278928128</v>
      </c>
      <c r="K95" s="957">
        <v>0.17749999999999999</v>
      </c>
      <c r="L95" s="960">
        <v>4</v>
      </c>
      <c r="M95" s="694">
        <f t="shared" si="33"/>
        <v>0.71</v>
      </c>
      <c r="N95" s="943" t="s">
        <v>107</v>
      </c>
      <c r="O95" s="796">
        <v>0.17499999999999999</v>
      </c>
      <c r="P95" s="934">
        <v>43585</v>
      </c>
      <c r="Q95" s="934">
        <v>43600</v>
      </c>
      <c r="R95" s="694">
        <f t="shared" si="34"/>
        <v>1.4285714285714299</v>
      </c>
      <c r="S95" s="759">
        <f>IF(INDEX(Historical!$D$7:$D$1439,MATCH(B95,Historical!$B$7:$B$1450,0))=0,"n/a",(INDEX(Historical!$C$7:$C$1439,MATCH(B95,Historical!$B$7:$B$1450,0))/INDEX(Historical!$D$7:$D$1439,MATCH(B95,Historical!$B$7:$B$1450,0))-1)*100)</f>
        <v>1.4545454545454639</v>
      </c>
      <c r="T95" s="759">
        <f>IF(INDEX(Historical!$F$7:$F$1432,MATCH(B95,Historical!$B$7:$B$1450,0))=0,"n/a",((INDEX(Historical!$C$7:$C$1439,MATCH(B95,Historical!$B$7:$B$1450,0))/INDEX(Historical!$F$7:$F$1432,MATCH(B95,Historical!$B$7:$B$1450,0)))^(1/3)-1)*100)</f>
        <v>1.73087418261475</v>
      </c>
      <c r="U95" s="759">
        <f>IF(INDEX(Historical!$H$7:$H$1432,MATCH(B95,Historical!$B$7:$B$1450,0))=0,"n/a",((INDEX(Historical!$C$7:$C$1439,MATCH(B95,Historical!$B$7:$B$1450,0))/INDEX(Historical!$H$7:$H$1432,MATCH(B95,Historical!$B$7:$B$1450,0)))^(1/5)-1)*100)</f>
        <v>1.4987953575060553</v>
      </c>
      <c r="V95" s="759">
        <f>IF(INDEX(Historical!$O$7:$O$1432,MATCH(B95,Historical!$B$7:$B$1450,0))=0,"n/a",((INDEX(Historical!$C$7:$C$1439,MATCH(B95,Historical!$B$7:$B$1450,0))/INDEX(Historical!$O$7:$O$1432,MATCH(B95,Historical!$B$7:$B$1450,0)))^(1/10)-1)*100)</f>
        <v>1.803565795420603</v>
      </c>
      <c r="W95" s="760">
        <f t="shared" si="35"/>
        <v>0.83101784327004646</v>
      </c>
      <c r="X95" s="761">
        <f t="shared" si="36"/>
        <v>0.13263675730142083</v>
      </c>
      <c r="Y95" s="948"/>
      <c r="Z95" s="703">
        <f t="shared" si="37"/>
        <v>55.46875</v>
      </c>
      <c r="AA95" s="959">
        <f t="shared" si="38"/>
        <v>12.828125000000002</v>
      </c>
      <c r="AB95" s="960">
        <v>12</v>
      </c>
      <c r="AC95" s="938">
        <v>1.28</v>
      </c>
      <c r="AD95" s="938">
        <v>0.95</v>
      </c>
      <c r="AE95" s="938">
        <v>3.77</v>
      </c>
      <c r="AF95" s="938">
        <v>0.97</v>
      </c>
      <c r="AG95" s="938">
        <v>7.6</v>
      </c>
      <c r="AH95" s="938">
        <v>33.1</v>
      </c>
      <c r="AI95" s="938">
        <v>6.3100000000000005</v>
      </c>
      <c r="AJ95" s="938">
        <v>11.3</v>
      </c>
      <c r="AK95" s="938">
        <v>13.73</v>
      </c>
      <c r="AL95" s="951">
        <v>6540</v>
      </c>
      <c r="AM95" s="945">
        <v>0.6</v>
      </c>
      <c r="AN95" s="938">
        <v>0.14000000000000001</v>
      </c>
      <c r="AO95" s="802">
        <f t="shared" si="39"/>
        <v>-7.0053345146011337</v>
      </c>
      <c r="AP95" s="803">
        <f t="shared" si="40"/>
        <v>5.8227904853988681</v>
      </c>
      <c r="AQ95" s="961">
        <f t="shared" si="41"/>
        <v>-25.633695653056542</v>
      </c>
      <c r="AR95" s="703">
        <f>INDEX(Historical!$C$7:$C$1439,MATCH(B95,Historical!$B$7:$B$1450,0))*IF(AH95="n/a",1.03,IF(AH95&lt;0,1.01,IF(AH95&gt;10,1.1,(1+AH95/100))))</f>
        <v>0.7672500000000001</v>
      </c>
      <c r="AS95" s="959">
        <f t="shared" si="42"/>
        <v>0.81566347500000003</v>
      </c>
      <c r="AT95" s="959">
        <f t="shared" si="46"/>
        <v>0.89722982250000005</v>
      </c>
      <c r="AU95" s="959">
        <f t="shared" si="46"/>
        <v>0.98695280475000013</v>
      </c>
      <c r="AV95" s="959">
        <f t="shared" si="46"/>
        <v>1.0856480852250003</v>
      </c>
      <c r="AW95" s="703">
        <f t="shared" si="43"/>
        <v>4.5527441874750005</v>
      </c>
      <c r="AX95" s="810">
        <f t="shared" si="44"/>
        <v>27.726822091808774</v>
      </c>
      <c r="AY95" s="1017">
        <v>1.18</v>
      </c>
      <c r="AZ95" s="945">
        <v>20.200000000000003</v>
      </c>
      <c r="BA95" s="945">
        <v>-13.58</v>
      </c>
      <c r="BB95" s="945">
        <v>0.42</v>
      </c>
      <c r="BC95" s="945">
        <v>0.38999999999999996</v>
      </c>
      <c r="BE95" s="666">
        <v>1993</v>
      </c>
      <c r="BF95" s="971">
        <f t="shared" si="45"/>
        <v>2</v>
      </c>
      <c r="BG95" s="955">
        <v>1</v>
      </c>
    </row>
    <row r="96" spans="1:59" ht="11.25" customHeight="1" x14ac:dyDescent="0.2">
      <c r="A96" s="936" t="s">
        <v>318</v>
      </c>
      <c r="B96" s="948" t="s">
        <v>319</v>
      </c>
      <c r="C96" s="1013" t="s">
        <v>128</v>
      </c>
      <c r="D96" s="1013" t="s">
        <v>4373</v>
      </c>
      <c r="E96" s="792">
        <v>47</v>
      </c>
      <c r="F96" s="1227">
        <v>42</v>
      </c>
      <c r="G96" s="1227" t="s">
        <v>115</v>
      </c>
      <c r="H96" s="1227" t="s">
        <v>115</v>
      </c>
      <c r="I96" s="938">
        <v>127.81</v>
      </c>
      <c r="J96" s="703">
        <f t="shared" si="32"/>
        <v>2.9888115170956886</v>
      </c>
      <c r="K96" s="950">
        <v>0.95499999999999996</v>
      </c>
      <c r="L96" s="960">
        <v>4</v>
      </c>
      <c r="M96" s="694">
        <f t="shared" si="33"/>
        <v>3.82</v>
      </c>
      <c r="N96" s="943" t="s">
        <v>320</v>
      </c>
      <c r="O96" s="795">
        <v>0.92749999999999999</v>
      </c>
      <c r="P96" s="934">
        <v>43622</v>
      </c>
      <c r="Q96" s="934">
        <v>43644</v>
      </c>
      <c r="R96" s="694">
        <f t="shared" si="34"/>
        <v>2.9649595687331503</v>
      </c>
      <c r="S96" s="759">
        <f>IF(INDEX(Historical!$D$7:$D$1439,MATCH(B96,Historical!$B$7:$B$1450,0))=0,"n/a",(INDEX(Historical!$C$7:$C$1439,MATCH(B96,Historical!$B$7:$B$1450,0))/INDEX(Historical!$D$7:$D$1439,MATCH(B96,Historical!$B$7:$B$1450,0))-1)*100)</f>
        <v>11.235955056179758</v>
      </c>
      <c r="T96" s="759">
        <f>IF(INDEX(Historical!$F$7:$F$1432,MATCH(B96,Historical!$B$7:$B$1450,0))=0,"n/a",((INDEX(Historical!$C$7:$C$1439,MATCH(B96,Historical!$B$7:$B$1450,0))/INDEX(Historical!$F$7:$F$1432,MATCH(B96,Historical!$B$7:$B$1450,0)))^(1/3)-1)*100)</f>
        <v>8.4703733566916295</v>
      </c>
      <c r="U96" s="759">
        <f>IF(INDEX(Historical!$H$7:$H$1432,MATCH(B96,Historical!$B$7:$B$1450,0))=0,"n/a",((INDEX(Historical!$C$7:$C$1439,MATCH(B96,Historical!$B$7:$B$1450,0))/INDEX(Historical!$H$7:$H$1432,MATCH(B96,Historical!$B$7:$B$1450,0)))^(1/5)-1)*100)</f>
        <v>9.4113037287753887</v>
      </c>
      <c r="V96" s="759">
        <f>IF(INDEX(Historical!$O$7:$O$1432,MATCH(B96,Historical!$B$7:$B$1450,0))=0,"n/a",((INDEX(Historical!$C$7:$C$1439,MATCH(B96,Historical!$B$7:$B$1450,0))/INDEX(Historical!$O$7:$O$1432,MATCH(B96,Historical!$B$7:$B$1450,0)))^(1/10)-1)*100)</f>
        <v>8.0334699791991149</v>
      </c>
      <c r="W96" s="760">
        <f t="shared" si="35"/>
        <v>1.1715116572469764</v>
      </c>
      <c r="X96" s="761">
        <f t="shared" si="36"/>
        <v>0.61916471899838088</v>
      </c>
      <c r="Y96" s="722"/>
      <c r="Z96" s="703">
        <f t="shared" si="37"/>
        <v>45.260663507109008</v>
      </c>
      <c r="AA96" s="959">
        <f t="shared" si="38"/>
        <v>15.143364928909953</v>
      </c>
      <c r="AB96" s="960">
        <v>12</v>
      </c>
      <c r="AC96" s="938">
        <v>8.44</v>
      </c>
      <c r="AD96" s="938">
        <v>4.13</v>
      </c>
      <c r="AE96" s="938">
        <v>2.8</v>
      </c>
      <c r="AF96" s="938">
        <v>13.1</v>
      </c>
      <c r="AG96" s="938">
        <v>96.7</v>
      </c>
      <c r="AH96" s="938">
        <v>71.3</v>
      </c>
      <c r="AI96" s="938">
        <v>8.0399999999999991</v>
      </c>
      <c r="AJ96" s="938">
        <v>15.2</v>
      </c>
      <c r="AK96" s="938">
        <v>3.75</v>
      </c>
      <c r="AL96" s="951">
        <v>182800</v>
      </c>
      <c r="AM96" s="945">
        <v>0.1</v>
      </c>
      <c r="AN96" s="938">
        <v>2.2400000000000002</v>
      </c>
      <c r="AO96" s="802">
        <f t="shared" si="39"/>
        <v>-2.7432496830388757</v>
      </c>
      <c r="AP96" s="803">
        <f t="shared" si="40"/>
        <v>12.400115245871078</v>
      </c>
      <c r="AQ96" s="961">
        <f t="shared" si="41"/>
        <v>196.93102870585983</v>
      </c>
      <c r="AR96" s="703">
        <f>INDEX(Historical!$C$7:$C$1439,MATCH(B96,Historical!$B$7:$B$1450,0))*IF(AH96="n/a",1.03,IF(AH96&lt;0,1.01,IF(AH96&gt;10,1.1,(1+AH96/100))))</f>
        <v>3.8115000000000001</v>
      </c>
      <c r="AS96" s="959">
        <f t="shared" si="42"/>
        <v>4.1179446000000004</v>
      </c>
      <c r="AT96" s="959">
        <f t="shared" si="46"/>
        <v>4.2723675225000006</v>
      </c>
      <c r="AU96" s="959">
        <f t="shared" si="46"/>
        <v>4.432581304593751</v>
      </c>
      <c r="AV96" s="959">
        <f t="shared" si="46"/>
        <v>4.5988031035160173</v>
      </c>
      <c r="AW96" s="703">
        <f t="shared" si="43"/>
        <v>21.233196530609767</v>
      </c>
      <c r="AX96" s="810">
        <f t="shared" si="44"/>
        <v>16.613094852210132</v>
      </c>
      <c r="AY96" s="1017">
        <v>0.6</v>
      </c>
      <c r="AZ96" s="945">
        <v>22.27</v>
      </c>
      <c r="BA96" s="945">
        <v>-5.5</v>
      </c>
      <c r="BB96" s="945">
        <v>-2.94</v>
      </c>
      <c r="BC96" s="945">
        <v>6.3299999999999992</v>
      </c>
      <c r="BE96" s="666">
        <v>1973</v>
      </c>
      <c r="BF96" s="971">
        <f t="shared" si="45"/>
        <v>5</v>
      </c>
      <c r="BG96" s="955">
        <v>17</v>
      </c>
    </row>
    <row r="97" spans="1:60" ht="11.25" customHeight="1" x14ac:dyDescent="0.2">
      <c r="A97" s="936" t="s">
        <v>323</v>
      </c>
      <c r="B97" s="948" t="s">
        <v>324</v>
      </c>
      <c r="C97" s="1013" t="s">
        <v>128</v>
      </c>
      <c r="D97" s="1013" t="s">
        <v>4380</v>
      </c>
      <c r="E97" s="792">
        <v>63</v>
      </c>
      <c r="F97" s="1227">
        <v>5</v>
      </c>
      <c r="G97" s="1227" t="s">
        <v>37</v>
      </c>
      <c r="H97" s="1227" t="s">
        <v>115</v>
      </c>
      <c r="I97" s="938">
        <v>118.04</v>
      </c>
      <c r="J97" s="703">
        <f t="shared" si="32"/>
        <v>2.5276177566926465</v>
      </c>
      <c r="K97" s="950">
        <v>0.74590000000000001</v>
      </c>
      <c r="L97" s="960">
        <v>4</v>
      </c>
      <c r="M97" s="694">
        <f t="shared" si="33"/>
        <v>2.9836</v>
      </c>
      <c r="N97" s="943" t="s">
        <v>107</v>
      </c>
      <c r="O97" s="795">
        <v>0.71719999999999995</v>
      </c>
      <c r="P97" s="934">
        <v>43572</v>
      </c>
      <c r="Q97" s="934">
        <v>43600</v>
      </c>
      <c r="R97" s="694">
        <f t="shared" si="34"/>
        <v>4.001673173452323</v>
      </c>
      <c r="S97" s="759">
        <f>IF(INDEX(Historical!$D$7:$D$1439,MATCH(B97,Historical!$B$7:$B$1450,0))=0,"n/a",(INDEX(Historical!$C$7:$C$1439,MATCH(B97,Historical!$B$7:$B$1450,0))/INDEX(Historical!$D$7:$D$1439,MATCH(B97,Historical!$B$7:$B$1450,0))-1)*100)</f>
        <v>3.7578059379907325</v>
      </c>
      <c r="T97" s="759">
        <f>IF(INDEX(Historical!$F$7:$F$1432,MATCH(B97,Historical!$B$7:$B$1450,0))=0,"n/a",((INDEX(Historical!$C$7:$C$1439,MATCH(B97,Historical!$B$7:$B$1450,0))/INDEX(Historical!$F$7:$F$1432,MATCH(B97,Historical!$B$7:$B$1450,0)))^(1/3)-1)*100)</f>
        <v>2.5782945017231329</v>
      </c>
      <c r="U97" s="759">
        <f>IF(INDEX(Historical!$H$7:$H$1432,MATCH(B97,Historical!$B$7:$B$1450,0))=0,"n/a",((INDEX(Historical!$C$7:$C$1439,MATCH(B97,Historical!$B$7:$B$1450,0))/INDEX(Historical!$H$7:$H$1432,MATCH(B97,Historical!$B$7:$B$1450,0)))^(1/5)-1)*100)</f>
        <v>3.7239529350821643</v>
      </c>
      <c r="V97" s="759">
        <f>IF(INDEX(Historical!$O$7:$O$1432,MATCH(B97,Historical!$B$7:$B$1450,0))=0,"n/a",((INDEX(Historical!$C$7:$C$1439,MATCH(B97,Historical!$B$7:$B$1450,0))/INDEX(Historical!$O$7:$O$1432,MATCH(B97,Historical!$B$7:$B$1450,0)))^(1/10)-1)*100)</f>
        <v>6.2470818736873879</v>
      </c>
      <c r="W97" s="760">
        <f t="shared" si="35"/>
        <v>0.59611079386799726</v>
      </c>
      <c r="X97" s="761">
        <f t="shared" si="36"/>
        <v>2.4826352900547763</v>
      </c>
      <c r="Y97" s="948"/>
      <c r="Z97" s="703">
        <f t="shared" si="37"/>
        <v>71.549160671462829</v>
      </c>
      <c r="AA97" s="959">
        <f t="shared" si="38"/>
        <v>28.306954436450841</v>
      </c>
      <c r="AB97" s="960">
        <v>6</v>
      </c>
      <c r="AC97" s="938">
        <v>4.17</v>
      </c>
      <c r="AD97" s="938">
        <v>4.46</v>
      </c>
      <c r="AE97" s="938">
        <v>4.5</v>
      </c>
      <c r="AF97" s="938">
        <v>5.58</v>
      </c>
      <c r="AG97" s="938">
        <v>20.5</v>
      </c>
      <c r="AH97" s="938">
        <v>5.6000000000000005</v>
      </c>
      <c r="AI97" s="938">
        <v>6.15</v>
      </c>
      <c r="AJ97" s="938">
        <v>1.5</v>
      </c>
      <c r="AK97" s="938">
        <v>6.4799999999999995</v>
      </c>
      <c r="AL97" s="951">
        <v>302120</v>
      </c>
      <c r="AM97" s="945">
        <v>0.1</v>
      </c>
      <c r="AN97" s="938">
        <v>0.56000000000000005</v>
      </c>
      <c r="AO97" s="802">
        <f t="shared" si="39"/>
        <v>-22.055383744676028</v>
      </c>
      <c r="AP97" s="803">
        <f t="shared" si="40"/>
        <v>6.2515706917748108</v>
      </c>
      <c r="AQ97" s="961">
        <f t="shared" si="41"/>
        <v>164.9551792330131</v>
      </c>
      <c r="AR97" s="703">
        <f>INDEX(Historical!$C$7:$C$1439,MATCH(B97,Historical!$B$7:$B$1450,0))*IF(AH97="n/a",1.03,IF(AH97&lt;0,1.01,IF(AH97&gt;10,1.1,(1+AH97/100))))</f>
        <v>3.0003072000000004</v>
      </c>
      <c r="AS97" s="959">
        <f t="shared" si="42"/>
        <v>3.1848260928000007</v>
      </c>
      <c r="AT97" s="959">
        <f t="shared" si="46"/>
        <v>3.3912028236134408</v>
      </c>
      <c r="AU97" s="959">
        <f t="shared" si="46"/>
        <v>3.6109527665835919</v>
      </c>
      <c r="AV97" s="959">
        <f t="shared" si="46"/>
        <v>3.8449425058582087</v>
      </c>
      <c r="AW97" s="703">
        <f t="shared" si="43"/>
        <v>17.032231388855244</v>
      </c>
      <c r="AX97" s="810">
        <f t="shared" si="44"/>
        <v>14.429203142032568</v>
      </c>
      <c r="AY97" s="1017">
        <v>0.43</v>
      </c>
      <c r="AZ97" s="945">
        <v>50.39</v>
      </c>
      <c r="BA97" s="945">
        <v>-3.06</v>
      </c>
      <c r="BB97" s="945">
        <v>6.5</v>
      </c>
      <c r="BC97" s="945">
        <v>17.88</v>
      </c>
      <c r="BE97" s="666">
        <v>1957</v>
      </c>
      <c r="BF97" s="971">
        <f t="shared" si="45"/>
        <v>8</v>
      </c>
      <c r="BG97" s="955">
        <v>8.9</v>
      </c>
    </row>
    <row r="98" spans="1:60" ht="11.25" customHeight="1" x14ac:dyDescent="0.2">
      <c r="A98" s="936" t="s">
        <v>312</v>
      </c>
      <c r="B98" s="948" t="s">
        <v>313</v>
      </c>
      <c r="C98" s="1013" t="s">
        <v>112</v>
      </c>
      <c r="D98" s="1013" t="s">
        <v>213</v>
      </c>
      <c r="E98" s="792">
        <v>63</v>
      </c>
      <c r="F98" s="1227">
        <v>6</v>
      </c>
      <c r="G98" s="1227" t="s">
        <v>37</v>
      </c>
      <c r="H98" s="1227" t="s">
        <v>37</v>
      </c>
      <c r="I98" s="938">
        <v>175.08</v>
      </c>
      <c r="J98" s="703">
        <f t="shared" si="32"/>
        <v>2.0105094813799402</v>
      </c>
      <c r="K98" s="950">
        <v>0.88</v>
      </c>
      <c r="L98" s="960">
        <v>4</v>
      </c>
      <c r="M98" s="694">
        <f t="shared" si="33"/>
        <v>3.52</v>
      </c>
      <c r="N98" s="943" t="s">
        <v>296</v>
      </c>
      <c r="O98" s="795">
        <v>0.76</v>
      </c>
      <c r="P98" s="934">
        <v>43594</v>
      </c>
      <c r="Q98" s="934">
        <v>43623</v>
      </c>
      <c r="R98" s="694">
        <f t="shared" si="34"/>
        <v>15.789473684210526</v>
      </c>
      <c r="S98" s="759">
        <f>IF(INDEX(Historical!$D$7:$D$1439,MATCH(B98,Historical!$B$7:$B$1450,0))=0,"n/a",(INDEX(Historical!$C$7:$C$1439,MATCH(B98,Historical!$B$7:$B$1450,0))/INDEX(Historical!$D$7:$D$1439,MATCH(B98,Historical!$B$7:$B$1450,0))-1)*100)</f>
        <v>11.363636363636353</v>
      </c>
      <c r="T98" s="759">
        <f>IF(INDEX(Historical!$F$7:$F$1432,MATCH(B98,Historical!$B$7:$B$1450,0))=0,"n/a",((INDEX(Historical!$C$7:$C$1439,MATCH(B98,Historical!$B$7:$B$1450,0))/INDEX(Historical!$F$7:$F$1432,MATCH(B98,Historical!$B$7:$B$1450,0)))^(1/3)-1)*100)</f>
        <v>5.2726599609396629</v>
      </c>
      <c r="U98" s="759">
        <f>IF(INDEX(Historical!$H$7:$H$1432,MATCH(B98,Historical!$B$7:$B$1450,0))=0,"n/a",((INDEX(Historical!$C$7:$C$1439,MATCH(B98,Historical!$B$7:$B$1450,0))/INDEX(Historical!$H$7:$H$1432,MATCH(B98,Historical!$B$7:$B$1450,0)))^(1/5)-1)*100)</f>
        <v>10.556801476705168</v>
      </c>
      <c r="V98" s="759">
        <f>IF(INDEX(Historical!$O$7:$O$1432,MATCH(B98,Historical!$B$7:$B$1450,0))=0,"n/a",((INDEX(Historical!$C$7:$C$1439,MATCH(B98,Historical!$B$7:$B$1450,0))/INDEX(Historical!$O$7:$O$1432,MATCH(B98,Historical!$B$7:$B$1450,0)))^(1/10)-1)*100)</f>
        <v>12.319704007936782</v>
      </c>
      <c r="W98" s="760">
        <f t="shared" si="35"/>
        <v>0.85690382414253696</v>
      </c>
      <c r="X98" s="761">
        <f t="shared" si="36"/>
        <v>0.94257156042010415</v>
      </c>
      <c r="Y98" s="949" t="s">
        <v>153</v>
      </c>
      <c r="Z98" s="703">
        <f t="shared" si="37"/>
        <v>31.344612644701691</v>
      </c>
      <c r="AA98" s="959">
        <f t="shared" si="38"/>
        <v>15.590382902938558</v>
      </c>
      <c r="AB98" s="960">
        <v>6</v>
      </c>
      <c r="AC98" s="938">
        <v>11.23</v>
      </c>
      <c r="AD98" s="938">
        <v>1.72</v>
      </c>
      <c r="AE98" s="938">
        <v>1.59</v>
      </c>
      <c r="AF98" s="938">
        <v>3.79</v>
      </c>
      <c r="AG98" s="938">
        <v>24.4</v>
      </c>
      <c r="AH98" s="938">
        <v>46.300000000000004</v>
      </c>
      <c r="AI98" s="938">
        <v>3.32</v>
      </c>
      <c r="AJ98" s="938">
        <v>11.200000000000001</v>
      </c>
      <c r="AK98" s="938">
        <v>9.16</v>
      </c>
      <c r="AL98" s="951">
        <v>22990</v>
      </c>
      <c r="AM98" s="945">
        <v>0.4</v>
      </c>
      <c r="AN98" s="938">
        <v>0.88</v>
      </c>
      <c r="AO98" s="802">
        <f t="shared" si="39"/>
        <v>-3.0230719448534487</v>
      </c>
      <c r="AP98" s="803">
        <f t="shared" si="40"/>
        <v>12.567310958085109</v>
      </c>
      <c r="AQ98" s="961">
        <f t="shared" si="41"/>
        <v>62.052873678983246</v>
      </c>
      <c r="AR98" s="703">
        <f>INDEX(Historical!$C$7:$C$1439,MATCH(B98,Historical!$B$7:$B$1450,0))*IF(AH98="n/a",1.03,IF(AH98&lt;0,1.01,IF(AH98&gt;10,1.1,(1+AH98/100))))</f>
        <v>3.234</v>
      </c>
      <c r="AS98" s="959">
        <f t="shared" si="42"/>
        <v>3.3413687999999997</v>
      </c>
      <c r="AT98" s="959">
        <f t="shared" si="46"/>
        <v>3.6474381820799993</v>
      </c>
      <c r="AU98" s="959">
        <f t="shared" si="46"/>
        <v>3.9815435195585267</v>
      </c>
      <c r="AV98" s="959">
        <f t="shared" si="46"/>
        <v>4.3462529059500872</v>
      </c>
      <c r="AW98" s="703">
        <f t="shared" si="43"/>
        <v>18.550603407588611</v>
      </c>
      <c r="AX98" s="810">
        <f t="shared" si="44"/>
        <v>10.595501146669299</v>
      </c>
      <c r="AY98" s="1017">
        <v>1.53</v>
      </c>
      <c r="AZ98" s="945">
        <v>24.33</v>
      </c>
      <c r="BA98" s="945">
        <v>-9.370000000000001</v>
      </c>
      <c r="BB98" s="945">
        <v>5.25</v>
      </c>
      <c r="BC98" s="945">
        <v>5.2</v>
      </c>
      <c r="BE98" s="666">
        <v>1957</v>
      </c>
      <c r="BF98" s="971">
        <f t="shared" si="45"/>
        <v>8</v>
      </c>
      <c r="BG98" s="955">
        <v>9.4</v>
      </c>
    </row>
    <row r="99" spans="1:60" ht="11.25" customHeight="1" x14ac:dyDescent="0.2">
      <c r="A99" s="944" t="s">
        <v>314</v>
      </c>
      <c r="B99" s="948" t="s">
        <v>315</v>
      </c>
      <c r="C99" s="1013" t="s">
        <v>112</v>
      </c>
      <c r="D99" s="1013" t="s">
        <v>213</v>
      </c>
      <c r="E99" s="792">
        <v>43</v>
      </c>
      <c r="F99" s="1227">
        <v>61</v>
      </c>
      <c r="G99" s="1227" t="s">
        <v>37</v>
      </c>
      <c r="H99" s="1227" t="s">
        <v>37</v>
      </c>
      <c r="I99" s="938">
        <v>38.81</v>
      </c>
      <c r="J99" s="703">
        <f t="shared" si="32"/>
        <v>1.8551919608348362</v>
      </c>
      <c r="K99" s="958">
        <v>0.18</v>
      </c>
      <c r="L99" s="960">
        <v>4</v>
      </c>
      <c r="M99" s="694">
        <f t="shared" si="33"/>
        <v>0.72</v>
      </c>
      <c r="N99" s="943" t="s">
        <v>273</v>
      </c>
      <c r="O99" s="795">
        <v>0.17499999999999999</v>
      </c>
      <c r="P99" s="934">
        <v>43489</v>
      </c>
      <c r="Q99" s="934">
        <v>43504</v>
      </c>
      <c r="R99" s="694">
        <f t="shared" si="34"/>
        <v>2.8571428571428599</v>
      </c>
      <c r="S99" s="759">
        <f>IF(INDEX(Historical!$D$7:$D$1439,MATCH(B99,Historical!$B$7:$B$1450,0))=0,"n/a",(INDEX(Historical!$C$7:$C$1439,MATCH(B99,Historical!$B$7:$B$1450,0))/INDEX(Historical!$D$7:$D$1439,MATCH(B99,Historical!$B$7:$B$1450,0))-1)*100)</f>
        <v>-23.913043478260875</v>
      </c>
      <c r="T99" s="759">
        <f>IF(INDEX(Historical!$F$7:$F$1432,MATCH(B99,Historical!$B$7:$B$1450,0))=0,"n/a",((INDEX(Historical!$C$7:$C$1439,MATCH(B99,Historical!$B$7:$B$1450,0))/INDEX(Historical!$F$7:$F$1432,MATCH(B99,Historical!$B$7:$B$1450,0)))^(1/3)-1)*100)</f>
        <v>-6.3890951597686545</v>
      </c>
      <c r="U99" s="759">
        <f>IF(INDEX(Historical!$H$7:$H$1432,MATCH(B99,Historical!$B$7:$B$1450,0))=0,"n/a",((INDEX(Historical!$C$7:$C$1439,MATCH(B99,Historical!$B$7:$B$1450,0))/INDEX(Historical!$H$7:$H$1432,MATCH(B99,Historical!$B$7:$B$1450,0)))^(1/5)-1)*100)</f>
        <v>1.8084002320198911</v>
      </c>
      <c r="V99" s="759">
        <f>IF(INDEX(Historical!$O$7:$O$1432,MATCH(B99,Historical!$B$7:$B$1450,0))=0,"n/a",((INDEX(Historical!$C$7:$C$1439,MATCH(B99,Historical!$B$7:$B$1450,0))/INDEX(Historical!$O$7:$O$1432,MATCH(B99,Historical!$B$7:$B$1450,0)))^(1/10)-1)*100)</f>
        <v>4.4402826834626152</v>
      </c>
      <c r="W99" s="760">
        <f t="shared" si="35"/>
        <v>0.40727141962269547</v>
      </c>
      <c r="X99" s="761" t="str">
        <f t="shared" si="36"/>
        <v>n/a</v>
      </c>
      <c r="Y99" s="728"/>
      <c r="Z99" s="703">
        <f t="shared" si="37"/>
        <v>32.87671232876712</v>
      </c>
      <c r="AA99" s="959">
        <f t="shared" si="38"/>
        <v>17.721461187214615</v>
      </c>
      <c r="AB99" s="960">
        <v>12</v>
      </c>
      <c r="AC99" s="938">
        <v>2.19</v>
      </c>
      <c r="AD99" s="938">
        <v>2.57</v>
      </c>
      <c r="AE99" s="938">
        <v>2.2200000000000002</v>
      </c>
      <c r="AF99" s="938">
        <v>3.66</v>
      </c>
      <c r="AG99" s="938">
        <v>20</v>
      </c>
      <c r="AH99" s="940">
        <v>103.89999999999999</v>
      </c>
      <c r="AI99" s="940">
        <v>10.69</v>
      </c>
      <c r="AJ99" s="938">
        <v>-4.7</v>
      </c>
      <c r="AK99" s="938">
        <v>6.9</v>
      </c>
      <c r="AL99" s="951">
        <v>6520</v>
      </c>
      <c r="AM99" s="945">
        <v>0.3</v>
      </c>
      <c r="AN99" s="938">
        <v>0</v>
      </c>
      <c r="AO99" s="802">
        <f t="shared" si="39"/>
        <v>-14.057868994359888</v>
      </c>
      <c r="AP99" s="803">
        <f t="shared" si="40"/>
        <v>3.6635921928547273</v>
      </c>
      <c r="AQ99" s="961">
        <f t="shared" si="41"/>
        <v>69.784893903636529</v>
      </c>
      <c r="AR99" s="703">
        <f>INDEX(Historical!$C$7:$C$1439,MATCH(B99,Historical!$B$7:$B$1450,0))*IF(AH99="n/a",1.03,IF(AH99&lt;0,1.01,IF(AH99&gt;10,1.1,(1+AH99/100))))</f>
        <v>1.1550000000000002</v>
      </c>
      <c r="AS99" s="959">
        <f t="shared" si="42"/>
        <v>1.2705000000000004</v>
      </c>
      <c r="AT99" s="959">
        <f t="shared" si="46"/>
        <v>1.3581645000000004</v>
      </c>
      <c r="AU99" s="959">
        <f t="shared" si="46"/>
        <v>1.4518778505000005</v>
      </c>
      <c r="AV99" s="959">
        <f t="shared" si="46"/>
        <v>1.5520574221845005</v>
      </c>
      <c r="AW99" s="703">
        <f t="shared" si="43"/>
        <v>6.7875997726845014</v>
      </c>
      <c r="AX99" s="810">
        <f t="shared" si="44"/>
        <v>17.489306293956457</v>
      </c>
      <c r="AY99" s="1017">
        <v>1.17</v>
      </c>
      <c r="AZ99" s="945">
        <v>11.78</v>
      </c>
      <c r="BA99" s="945">
        <v>-15.620000000000001</v>
      </c>
      <c r="BB99" s="945">
        <v>5.18</v>
      </c>
      <c r="BC99" s="945">
        <v>-2.17</v>
      </c>
      <c r="BE99" s="666">
        <v>1977</v>
      </c>
      <c r="BF99" s="971">
        <f t="shared" si="45"/>
        <v>4</v>
      </c>
      <c r="BG99" s="955">
        <v>9.1</v>
      </c>
    </row>
    <row r="100" spans="1:60" ht="11.25" customHeight="1" x14ac:dyDescent="0.2">
      <c r="A100" s="936" t="s">
        <v>321</v>
      </c>
      <c r="B100" s="948" t="s">
        <v>322</v>
      </c>
      <c r="C100" s="1013" t="s">
        <v>123</v>
      </c>
      <c r="D100" s="1013" t="s">
        <v>4197</v>
      </c>
      <c r="E100" s="792">
        <v>48</v>
      </c>
      <c r="F100" s="1227">
        <v>37</v>
      </c>
      <c r="G100" s="1227" t="s">
        <v>37</v>
      </c>
      <c r="H100" s="1227" t="s">
        <v>115</v>
      </c>
      <c r="I100" s="938">
        <v>117.39</v>
      </c>
      <c r="J100" s="703">
        <f t="shared" si="32"/>
        <v>1.7377970866342958</v>
      </c>
      <c r="K100" s="950">
        <v>0.51</v>
      </c>
      <c r="L100" s="960">
        <v>4</v>
      </c>
      <c r="M100" s="694">
        <f t="shared" si="33"/>
        <v>2.04</v>
      </c>
      <c r="N100" s="943" t="s">
        <v>111</v>
      </c>
      <c r="O100" s="795">
        <v>0.48</v>
      </c>
      <c r="P100" s="934">
        <v>43686</v>
      </c>
      <c r="Q100" s="934">
        <v>43720</v>
      </c>
      <c r="R100" s="694">
        <f t="shared" si="34"/>
        <v>6.2500000000000053</v>
      </c>
      <c r="S100" s="759">
        <f>IF(INDEX(Historical!$D$7:$D$1439,MATCH(B100,Historical!$B$7:$B$1450,0))=0,"n/a",(INDEX(Historical!$C$7:$C$1439,MATCH(B100,Historical!$B$7:$B$1450,0))/INDEX(Historical!$D$7:$D$1439,MATCH(B100,Historical!$B$7:$B$1450,0))-1)*100)</f>
        <v>9.4117647058823408</v>
      </c>
      <c r="T100" s="759">
        <f>IF(INDEX(Historical!$F$7:$F$1432,MATCH(B100,Historical!$B$7:$B$1450,0))=0,"n/a",((INDEX(Historical!$C$7:$C$1439,MATCH(B100,Historical!$B$7:$B$1450,0))/INDEX(Historical!$F$7:$F$1432,MATCH(B100,Historical!$B$7:$B$1450,0)))^(1/3)-1)*100)</f>
        <v>9.5432196662554869</v>
      </c>
      <c r="U100" s="759">
        <f>IF(INDEX(Historical!$H$7:$H$1432,MATCH(B100,Historical!$B$7:$B$1450,0))=0,"n/a",((INDEX(Historical!$C$7:$C$1439,MATCH(B100,Historical!$B$7:$B$1450,0))/INDEX(Historical!$H$7:$H$1432,MATCH(B100,Historical!$B$7:$B$1450,0)))^(1/5)-1)*100)</f>
        <v>8.9796765975817205</v>
      </c>
      <c r="V100" s="759">
        <f>IF(INDEX(Historical!$O$7:$O$1432,MATCH(B100,Historical!$B$7:$B$1450,0))=0,"n/a",((INDEX(Historical!$C$7:$C$1439,MATCH(B100,Historical!$B$7:$B$1450,0))/INDEX(Historical!$O$7:$O$1432,MATCH(B100,Historical!$B$7:$B$1450,0)))^(1/10)-1)*100)</f>
        <v>5.9350474316304691</v>
      </c>
      <c r="W100" s="760">
        <f t="shared" si="35"/>
        <v>1.5129915474179849</v>
      </c>
      <c r="X100" s="761">
        <f t="shared" si="36"/>
        <v>0.70706114941588349</v>
      </c>
      <c r="Y100" s="717"/>
      <c r="Z100" s="703">
        <f t="shared" si="37"/>
        <v>41.04627766599598</v>
      </c>
      <c r="AA100" s="959">
        <f t="shared" si="38"/>
        <v>23.619718309859156</v>
      </c>
      <c r="AB100" s="960">
        <v>12</v>
      </c>
      <c r="AC100" s="938">
        <v>4.97</v>
      </c>
      <c r="AD100" s="938">
        <v>2.7</v>
      </c>
      <c r="AE100" s="938">
        <v>1.86</v>
      </c>
      <c r="AF100" s="938">
        <v>5.55</v>
      </c>
      <c r="AG100" s="938">
        <v>24.6</v>
      </c>
      <c r="AH100" s="938">
        <v>-8.4</v>
      </c>
      <c r="AI100" s="938">
        <v>10.34</v>
      </c>
      <c r="AJ100" s="938">
        <v>12.7</v>
      </c>
      <c r="AK100" s="938">
        <v>8.870000000000001</v>
      </c>
      <c r="AL100" s="951">
        <v>28160</v>
      </c>
      <c r="AM100" s="945">
        <v>0.1</v>
      </c>
      <c r="AN100" s="938">
        <v>1.08</v>
      </c>
      <c r="AO100" s="802">
        <f t="shared" si="39"/>
        <v>-12.902244625643139</v>
      </c>
      <c r="AP100" s="803">
        <f t="shared" si="40"/>
        <v>10.717473684216017</v>
      </c>
      <c r="AQ100" s="961">
        <f t="shared" si="41"/>
        <v>141.37516821534467</v>
      </c>
      <c r="AR100" s="703">
        <f>INDEX(Historical!$C$7:$C$1439,MATCH(B100,Historical!$B$7:$B$1450,0))*IF(AH100="n/a",1.03,IF(AH100&lt;0,1.01,IF(AH100&gt;10,1.1,(1+AH100/100))))</f>
        <v>1.8786</v>
      </c>
      <c r="AS100" s="959">
        <f t="shared" si="42"/>
        <v>2.0664600000000002</v>
      </c>
      <c r="AT100" s="959">
        <f t="shared" si="46"/>
        <v>2.2497550020000001</v>
      </c>
      <c r="AU100" s="959">
        <f t="shared" si="46"/>
        <v>2.4493082706774003</v>
      </c>
      <c r="AV100" s="959">
        <f t="shared" si="46"/>
        <v>2.6665619142864858</v>
      </c>
      <c r="AW100" s="703">
        <f t="shared" si="43"/>
        <v>11.310685186963887</v>
      </c>
      <c r="AX100" s="810">
        <f t="shared" si="44"/>
        <v>9.6351351792860438</v>
      </c>
      <c r="AY100" s="1017">
        <v>1.22</v>
      </c>
      <c r="AZ100" s="945">
        <v>24.39</v>
      </c>
      <c r="BA100" s="945">
        <v>-3.2199999999999998</v>
      </c>
      <c r="BB100" s="945">
        <v>2.37</v>
      </c>
      <c r="BC100" s="945">
        <v>7.3999999999999995</v>
      </c>
      <c r="BE100" s="666">
        <v>1972</v>
      </c>
      <c r="BF100" s="971">
        <f t="shared" si="45"/>
        <v>5</v>
      </c>
      <c r="BG100" s="955">
        <v>7.1</v>
      </c>
    </row>
    <row r="101" spans="1:60" ht="11.25" customHeight="1" x14ac:dyDescent="0.2">
      <c r="A101" s="944" t="s">
        <v>745</v>
      </c>
      <c r="B101" s="948" t="s">
        <v>746</v>
      </c>
      <c r="C101" s="1013" t="s">
        <v>108</v>
      </c>
      <c r="D101" s="1013" t="s">
        <v>4365</v>
      </c>
      <c r="E101" s="792">
        <v>26</v>
      </c>
      <c r="F101" s="1227">
        <v>121</v>
      </c>
      <c r="G101" s="1227" t="s">
        <v>106</v>
      </c>
      <c r="H101" s="1227" t="s">
        <v>106</v>
      </c>
      <c r="I101" s="947">
        <v>24.2</v>
      </c>
      <c r="J101" s="703">
        <f t="shared" si="32"/>
        <v>1.6528925619834711</v>
      </c>
      <c r="K101" s="950">
        <v>0.2</v>
      </c>
      <c r="L101" s="960">
        <v>2</v>
      </c>
      <c r="M101" s="694">
        <f t="shared" si="33"/>
        <v>0.4</v>
      </c>
      <c r="N101" s="943" t="s">
        <v>231</v>
      </c>
      <c r="O101" s="799">
        <v>0.18</v>
      </c>
      <c r="P101" s="934">
        <v>43657</v>
      </c>
      <c r="Q101" s="934">
        <v>43677</v>
      </c>
      <c r="R101" s="694">
        <f t="shared" si="34"/>
        <v>11.111111111111121</v>
      </c>
      <c r="S101" s="759">
        <f>IF(INDEX(Historical!$D$7:$D$1439,MATCH(B101,Historical!$B$7:$B$1450,0))=0,"n/a",(INDEX(Historical!$C$7:$C$1439,MATCH(B101,Historical!$B$7:$B$1450,0))/INDEX(Historical!$D$7:$D$1439,MATCH(B101,Historical!$B$7:$B$1450,0))-1)*100)</f>
        <v>5.2187500000000053</v>
      </c>
      <c r="T101" s="759">
        <f>IF(INDEX(Historical!$F$7:$F$1432,MATCH(B101,Historical!$B$7:$B$1450,0))=0,"n/a",((INDEX(Historical!$C$7:$C$1439,MATCH(B101,Historical!$B$7:$B$1450,0))/INDEX(Historical!$F$7:$F$1432,MATCH(B101,Historical!$B$7:$B$1450,0)))^(1/3)-1)*100)</f>
        <v>7.1972159317675644</v>
      </c>
      <c r="U101" s="759">
        <f>IF(INDEX(Historical!$H$7:$H$1432,MATCH(B101,Historical!$B$7:$B$1450,0))=0,"n/a",((INDEX(Historical!$C$7:$C$1439,MATCH(B101,Historical!$B$7:$B$1450,0))/INDEX(Historical!$H$7:$H$1432,MATCH(B101,Historical!$B$7:$B$1450,0)))^(1/5)-1)*100)</f>
        <v>5.5783156524186639</v>
      </c>
      <c r="V101" s="759">
        <f>IF(INDEX(Historical!$O$7:$O$1432,MATCH(B101,Historical!$B$7:$B$1450,0))=0,"n/a",((INDEX(Historical!$C$7:$C$1439,MATCH(B101,Historical!$B$7:$B$1450,0))/INDEX(Historical!$O$7:$O$1432,MATCH(B101,Historical!$B$7:$B$1450,0)))^(1/10)-1)*100)</f>
        <v>5.2122946531158787</v>
      </c>
      <c r="W101" s="760">
        <f t="shared" si="35"/>
        <v>1.0702226224075764</v>
      </c>
      <c r="X101" s="761" t="str">
        <f t="shared" si="36"/>
        <v>n/a</v>
      </c>
      <c r="Y101" s="728" t="s">
        <v>4418</v>
      </c>
      <c r="Z101" s="703" t="str">
        <f t="shared" si="37"/>
        <v>n/a</v>
      </c>
      <c r="AA101" s="959" t="str">
        <f t="shared" si="38"/>
        <v>n/a</v>
      </c>
      <c r="AB101" s="960">
        <v>12</v>
      </c>
      <c r="AC101" s="938" t="s">
        <v>137</v>
      </c>
      <c r="AD101" s="938" t="s">
        <v>137</v>
      </c>
      <c r="AE101" s="938" t="s">
        <v>137</v>
      </c>
      <c r="AF101" s="938" t="s">
        <v>137</v>
      </c>
      <c r="AG101" s="938" t="s">
        <v>137</v>
      </c>
      <c r="AH101" s="938" t="s">
        <v>137</v>
      </c>
      <c r="AI101" s="938" t="s">
        <v>137</v>
      </c>
      <c r="AJ101" s="938" t="s">
        <v>137</v>
      </c>
      <c r="AK101" s="938" t="s">
        <v>137</v>
      </c>
      <c r="AL101" s="951" t="s">
        <v>137</v>
      </c>
      <c r="AM101" s="945" t="s">
        <v>137</v>
      </c>
      <c r="AN101" s="938" t="s">
        <v>137</v>
      </c>
      <c r="AO101" s="802" t="str">
        <f t="shared" si="39"/>
        <v>n/a</v>
      </c>
      <c r="AP101" s="803">
        <f t="shared" si="40"/>
        <v>7.2312082144021348</v>
      </c>
      <c r="AQ101" s="961" t="str">
        <f t="shared" si="41"/>
        <v>n/a</v>
      </c>
      <c r="AR101" s="703">
        <f>INDEX(Historical!$C$7:$C$1439,MATCH(B101,Historical!$B$7:$B$1450,0))*IF(AH101="n/a",1.03,IF(AH101&lt;0,1.01,IF(AH101&gt;10,1.1,(1+AH101/100))))</f>
        <v>0.34680100000000003</v>
      </c>
      <c r="AS101" s="959">
        <f t="shared" si="42"/>
        <v>0.35720503000000003</v>
      </c>
      <c r="AT101" s="959">
        <f t="shared" si="46"/>
        <v>0.36792118090000003</v>
      </c>
      <c r="AU101" s="959">
        <f t="shared" si="46"/>
        <v>0.37895881632700007</v>
      </c>
      <c r="AV101" s="959">
        <f t="shared" si="46"/>
        <v>0.39032758081681007</v>
      </c>
      <c r="AW101" s="703">
        <f t="shared" si="43"/>
        <v>1.8412136080438104</v>
      </c>
      <c r="AX101" s="810">
        <f t="shared" si="44"/>
        <v>7.6083206943959105</v>
      </c>
      <c r="AY101" s="1017" t="s">
        <v>137</v>
      </c>
      <c r="AZ101" s="945" t="s">
        <v>137</v>
      </c>
      <c r="BA101" s="945" t="s">
        <v>137</v>
      </c>
      <c r="BB101" s="945" t="s">
        <v>137</v>
      </c>
      <c r="BC101" s="945" t="s">
        <v>137</v>
      </c>
      <c r="BD101" s="984" t="s">
        <v>4290</v>
      </c>
      <c r="BE101" s="666">
        <v>1994</v>
      </c>
      <c r="BF101" s="971">
        <f t="shared" si="45"/>
        <v>2</v>
      </c>
      <c r="BG101" s="955" t="s">
        <v>137</v>
      </c>
    </row>
    <row r="102" spans="1:60" s="838" customFormat="1" ht="11.25" customHeight="1" x14ac:dyDescent="0.2">
      <c r="A102" s="698" t="s">
        <v>325</v>
      </c>
      <c r="B102" s="846" t="s">
        <v>326</v>
      </c>
      <c r="C102" s="1013" t="s">
        <v>108</v>
      </c>
      <c r="D102" s="1013" t="s">
        <v>118</v>
      </c>
      <c r="E102" s="818">
        <v>44</v>
      </c>
      <c r="F102" s="1227">
        <v>57</v>
      </c>
      <c r="G102" s="1226" t="s">
        <v>37</v>
      </c>
      <c r="H102" s="1226" t="s">
        <v>37</v>
      </c>
      <c r="I102" s="831">
        <v>90.13</v>
      </c>
      <c r="J102" s="820">
        <f t="shared" si="32"/>
        <v>1.0207478087207369</v>
      </c>
      <c r="K102" s="821">
        <v>0.23</v>
      </c>
      <c r="L102" s="822">
        <v>4</v>
      </c>
      <c r="M102" s="823">
        <f t="shared" si="33"/>
        <v>0.92</v>
      </c>
      <c r="N102" s="824" t="s">
        <v>327</v>
      </c>
      <c r="O102" s="825">
        <v>0.22</v>
      </c>
      <c r="P102" s="826">
        <v>43615</v>
      </c>
      <c r="Q102" s="826">
        <v>43636</v>
      </c>
      <c r="R102" s="823">
        <f t="shared" si="34"/>
        <v>4.5454545454545494</v>
      </c>
      <c r="S102" s="759">
        <f>IF(INDEX(Historical!$D$7:$D$1439,MATCH(B102,Historical!$B$7:$B$1450,0))=0,"n/a",(INDEX(Historical!$C$7:$C$1439,MATCH(B102,Historical!$B$7:$B$1450,0))/INDEX(Historical!$D$7:$D$1439,MATCH(B102,Historical!$B$7:$B$1450,0))-1)*100)</f>
        <v>4.8192771084337283</v>
      </c>
      <c r="T102" s="759">
        <f>IF(INDEX(Historical!$F$7:$F$1432,MATCH(B102,Historical!$B$7:$B$1450,0))=0,"n/a",((INDEX(Historical!$C$7:$C$1439,MATCH(B102,Historical!$B$7:$B$1450,0))/INDEX(Historical!$F$7:$F$1432,MATCH(B102,Historical!$B$7:$B$1450,0)))^(1/3)-1)*100)</f>
        <v>5.0717574498580165</v>
      </c>
      <c r="U102" s="759">
        <f>IF(INDEX(Historical!$H$7:$H$1432,MATCH(B102,Historical!$B$7:$B$1450,0))=0,"n/a",((INDEX(Historical!$C$7:$C$1439,MATCH(B102,Historical!$B$7:$B$1450,0))/INDEX(Historical!$H$7:$H$1432,MATCH(B102,Historical!$B$7:$B$1450,0)))^(1/5)-1)*100)</f>
        <v>5.3631849129711417</v>
      </c>
      <c r="V102" s="759">
        <f>IF(INDEX(Historical!$O$7:$O$1432,MATCH(B102,Historical!$B$7:$B$1450,0))=0,"n/a",((INDEX(Historical!$C$7:$C$1439,MATCH(B102,Historical!$B$7:$B$1450,0))/INDEX(Historical!$O$7:$O$1432,MATCH(B102,Historical!$B$7:$B$1450,0)))^(1/10)-1)*100)</f>
        <v>6.1274676611179135</v>
      </c>
      <c r="W102" s="827">
        <f t="shared" si="35"/>
        <v>0.87526939505587964</v>
      </c>
      <c r="X102" s="828" t="str">
        <f t="shared" si="36"/>
        <v>n/a</v>
      </c>
      <c r="Y102" s="851"/>
      <c r="Z102" s="820">
        <f t="shared" si="37"/>
        <v>33.948339483394832</v>
      </c>
      <c r="AA102" s="830">
        <f t="shared" si="38"/>
        <v>33.258302583025831</v>
      </c>
      <c r="AB102" s="822">
        <v>12</v>
      </c>
      <c r="AC102" s="831">
        <v>2.71</v>
      </c>
      <c r="AD102" s="831">
        <v>3.39</v>
      </c>
      <c r="AE102" s="831">
        <v>4.3899999999999997</v>
      </c>
      <c r="AF102" s="831">
        <v>4.21</v>
      </c>
      <c r="AG102" s="831">
        <v>14.099999999999998</v>
      </c>
      <c r="AH102" s="831">
        <v>-14.899999999999999</v>
      </c>
      <c r="AI102" s="831">
        <v>0.89</v>
      </c>
      <c r="AJ102" s="831">
        <v>-13.8</v>
      </c>
      <c r="AK102" s="831">
        <v>9.8000000000000007</v>
      </c>
      <c r="AL102" s="832">
        <v>4010</v>
      </c>
      <c r="AM102" s="833">
        <v>3</v>
      </c>
      <c r="AN102" s="831">
        <v>0.16</v>
      </c>
      <c r="AO102" s="834">
        <f t="shared" si="39"/>
        <v>-26.874369861333953</v>
      </c>
      <c r="AP102" s="835">
        <f t="shared" si="40"/>
        <v>6.3839327216918784</v>
      </c>
      <c r="AQ102" s="836">
        <f t="shared" si="41"/>
        <v>149.45937444761421</v>
      </c>
      <c r="AR102" s="703">
        <f>INDEX(Historical!$C$7:$C$1439,MATCH(B102,Historical!$B$7:$B$1450,0))*IF(AH102="n/a",1.03,IF(AH102&lt;0,1.01,IF(AH102&gt;10,1.1,(1+AH102/100))))</f>
        <v>0.87870000000000004</v>
      </c>
      <c r="AS102" s="830">
        <f t="shared" si="42"/>
        <v>0.88652042999999991</v>
      </c>
      <c r="AT102" s="830">
        <f t="shared" si="46"/>
        <v>0.97339943214000002</v>
      </c>
      <c r="AU102" s="830">
        <f t="shared" si="46"/>
        <v>1.0687925764897201</v>
      </c>
      <c r="AV102" s="830">
        <f t="shared" si="46"/>
        <v>1.1735342489857128</v>
      </c>
      <c r="AW102" s="820">
        <f t="shared" si="43"/>
        <v>4.9809466876154325</v>
      </c>
      <c r="AX102" s="837">
        <f t="shared" si="44"/>
        <v>5.5264026268894186</v>
      </c>
      <c r="AY102" s="1018">
        <v>0.77</v>
      </c>
      <c r="AZ102" s="833">
        <v>39.78</v>
      </c>
      <c r="BA102" s="833">
        <v>-1.49</v>
      </c>
      <c r="BB102" s="833">
        <v>3</v>
      </c>
      <c r="BC102" s="833">
        <v>18.8</v>
      </c>
      <c r="BD102" s="985"/>
      <c r="BE102" s="666">
        <v>1976</v>
      </c>
      <c r="BF102" s="971">
        <f t="shared" si="45"/>
        <v>4</v>
      </c>
      <c r="BG102" s="892">
        <v>3.9</v>
      </c>
    </row>
    <row r="103" spans="1:60" ht="11.25" customHeight="1" x14ac:dyDescent="0.2">
      <c r="A103" s="944" t="s">
        <v>776</v>
      </c>
      <c r="B103" s="948" t="s">
        <v>777</v>
      </c>
      <c r="C103" s="1013" t="s">
        <v>112</v>
      </c>
      <c r="D103" s="1013" t="s">
        <v>4387</v>
      </c>
      <c r="E103" s="792">
        <v>26</v>
      </c>
      <c r="F103" s="1227">
        <v>111</v>
      </c>
      <c r="G103" s="1227" t="s">
        <v>106</v>
      </c>
      <c r="H103" s="1227" t="s">
        <v>106</v>
      </c>
      <c r="I103" s="938">
        <v>363.65</v>
      </c>
      <c r="J103" s="703">
        <f t="shared" ref="J103:J134" si="47">(M103/I103)*100</f>
        <v>0.50873092259040287</v>
      </c>
      <c r="K103" s="957">
        <v>0.46250000000000002</v>
      </c>
      <c r="L103" s="960">
        <v>4</v>
      </c>
      <c r="M103" s="694">
        <f t="shared" ref="M103:M134" si="48">K103*L103</f>
        <v>1.85</v>
      </c>
      <c r="N103" s="943" t="s">
        <v>225</v>
      </c>
      <c r="O103" s="796">
        <v>0.41249999999999998</v>
      </c>
      <c r="P103" s="934">
        <v>43473</v>
      </c>
      <c r="Q103" s="934">
        <v>43488</v>
      </c>
      <c r="R103" s="694">
        <f t="shared" ref="R103:R134" si="49">(K103-O103)/O103*100</f>
        <v>12.121212121212132</v>
      </c>
      <c r="S103" s="759">
        <f>IF(INDEX(Historical!$D$7:$D$1439,MATCH(B103,Historical!$B$7:$B$1450,0))=0,"n/a",(INDEX(Historical!$C$7:$C$1439,MATCH(B103,Historical!$B$7:$B$1450,0))/INDEX(Historical!$D$7:$D$1439,MATCH(B103,Historical!$B$7:$B$1450,0))-1)*100)</f>
        <v>17.857142857142861</v>
      </c>
      <c r="T103" s="759">
        <f>IF(INDEX(Historical!$F$7:$F$1432,MATCH(B103,Historical!$B$7:$B$1450,0))=0,"n/a",((INDEX(Historical!$C$7:$C$1439,MATCH(B103,Historical!$B$7:$B$1450,0))/INDEX(Historical!$F$7:$F$1432,MATCH(B103,Historical!$B$7:$B$1450,0)))^(1/3)-1)*100)</f>
        <v>18.166575046750122</v>
      </c>
      <c r="U103" s="759">
        <f>IF(INDEX(Historical!$H$7:$H$1432,MATCH(B103,Historical!$B$7:$B$1450,0))=0,"n/a",((INDEX(Historical!$C$7:$C$1439,MATCH(B103,Historical!$B$7:$B$1450,0))/INDEX(Historical!$H$7:$H$1432,MATCH(B103,Historical!$B$7:$B$1450,0)))^(1/5)-1)*100)</f>
        <v>20.11244339814311</v>
      </c>
      <c r="V103" s="759">
        <f>IF(INDEX(Historical!$O$7:$O$1432,MATCH(B103,Historical!$B$7:$B$1450,0))=0,"n/a",((INDEX(Historical!$C$7:$C$1439,MATCH(B103,Historical!$B$7:$B$1450,0))/INDEX(Historical!$O$7:$O$1432,MATCH(B103,Historical!$B$7:$B$1450,0)))^(1/10)-1)*100)</f>
        <v>18.989487679239158</v>
      </c>
      <c r="W103" s="760">
        <f t="shared" ref="W103:W134" si="50">IF(OR(U103&lt;=0,U103="n/a",V103&lt;=0,V103="n/a"),"n/a",U103/V103)</f>
        <v>1.0591356511493282</v>
      </c>
      <c r="X103" s="761">
        <f t="shared" ref="X103:X134" si="51">IF(OR(AJ103&lt;=0,AJ103="n/a",U103&lt;=0,U103="n/a"),"n/a",U103/AJ103)</f>
        <v>1.8796676073030945</v>
      </c>
      <c r="Y103" s="721"/>
      <c r="Z103" s="703">
        <f t="shared" ref="Z103:Z134" si="52">IF(OR(AC103&lt;0.01,AC103="n/a"),"n/a",M103/AC103*100)</f>
        <v>17.77137367915466</v>
      </c>
      <c r="AA103" s="959">
        <f t="shared" ref="AA103:AA134" si="53">IF(OR(AC103&lt;0.01,AC103="n/a"),"n/a",I103/AC103)</f>
        <v>34.932756964457248</v>
      </c>
      <c r="AB103" s="960">
        <v>12</v>
      </c>
      <c r="AC103" s="938">
        <v>10.41</v>
      </c>
      <c r="AD103" s="938">
        <v>4.96</v>
      </c>
      <c r="AE103" s="938">
        <v>7.31</v>
      </c>
      <c r="AF103" s="938">
        <v>4.67</v>
      </c>
      <c r="AG103" s="938">
        <v>14.399999999999999</v>
      </c>
      <c r="AH103" s="938">
        <v>22</v>
      </c>
      <c r="AI103" s="938">
        <v>4.5199999999999996</v>
      </c>
      <c r="AJ103" s="938">
        <v>10.7</v>
      </c>
      <c r="AK103" s="938">
        <v>7.1</v>
      </c>
      <c r="AL103" s="951">
        <v>38590</v>
      </c>
      <c r="AM103" s="945">
        <v>0.5</v>
      </c>
      <c r="AN103" s="938">
        <v>0.55000000000000004</v>
      </c>
      <c r="AO103" s="802">
        <f t="shared" ref="AO103:AO134" si="54">IF(U103="n/a","n/a",IF(AA103&lt;0,"n/a",IF(AA103="n/a","n/a",J103+U103-AA103)))</f>
        <v>-14.311582643723735</v>
      </c>
      <c r="AP103" s="803">
        <f t="shared" ref="AP103:AP134" si="55">IF(U103="n/a","n/a",J103+U103)</f>
        <v>20.621174320733513</v>
      </c>
      <c r="AQ103" s="961">
        <f t="shared" ref="AQ103:AQ134" si="56">IF(OR(AC103&lt;0.01,AF103="n/a"),"n/a",(I103/SQRT(22.5*AC103*(I103/AF103))-1)*100)</f>
        <v>169.26729803013822</v>
      </c>
      <c r="AR103" s="703">
        <f>INDEX(Historical!$C$7:$C$1439,MATCH(B103,Historical!$B$7:$B$1450,0))*IF(AH103="n/a",1.03,IF(AH103&lt;0,1.01,IF(AH103&gt;10,1.1,(1+AH103/100))))</f>
        <v>1.8149999999999999</v>
      </c>
      <c r="AS103" s="959">
        <f t="shared" ref="AS103:AS134" si="57">IF($AI103="n/a",1.03*AR103,IF($AI103&lt;0,1.01*AR103,IF($AI103&gt;10,1.1*AR103,(1+$AI103/100)*AR103)))</f>
        <v>1.8970379999999998</v>
      </c>
      <c r="AT103" s="959">
        <f t="shared" si="46"/>
        <v>2.0317276979999996</v>
      </c>
      <c r="AU103" s="959">
        <f t="shared" si="46"/>
        <v>2.1759803645579994</v>
      </c>
      <c r="AV103" s="959">
        <f t="shared" si="46"/>
        <v>2.330474970441617</v>
      </c>
      <c r="AW103" s="703">
        <f t="shared" ref="AW103:AW134" si="58">SUM(AR103:AV103)</f>
        <v>10.250221032999615</v>
      </c>
      <c r="AX103" s="810">
        <f t="shared" ref="AX103:AX134" si="59">AW103/I103*100</f>
        <v>2.8187050826342959</v>
      </c>
      <c r="AY103" s="1017">
        <v>1.1599999999999999</v>
      </c>
      <c r="AZ103" s="945">
        <v>48.07</v>
      </c>
      <c r="BA103" s="945">
        <v>-5.67</v>
      </c>
      <c r="BB103" s="945">
        <v>-0.52</v>
      </c>
      <c r="BC103" s="945">
        <v>13.26</v>
      </c>
      <c r="BE103" s="666">
        <v>1994</v>
      </c>
      <c r="BF103" s="971">
        <f t="shared" ref="BF103:BF134" si="60">IF(BE103&gt;2008,0,IF(BE103&gt;2001,1,IF(BE103&gt;1990,2,IF(BE103&gt;1980,3,IF(BE103&gt;1973,4,IF(BE103&gt;1970,5,IF(BE103&gt;1960,6,IF(BE103&gt;1958,7,IF(BE103&gt;1953,8,9)))))))))</f>
        <v>2</v>
      </c>
      <c r="BG103" s="955">
        <v>7.1999999999999993</v>
      </c>
    </row>
    <row r="104" spans="1:60" ht="11.25" customHeight="1" x14ac:dyDescent="0.2">
      <c r="A104" s="936" t="s">
        <v>778</v>
      </c>
      <c r="B104" s="948" t="s">
        <v>779</v>
      </c>
      <c r="C104" s="1013" t="s">
        <v>247</v>
      </c>
      <c r="D104" s="1013" t="s">
        <v>4343</v>
      </c>
      <c r="E104" s="792">
        <v>25</v>
      </c>
      <c r="F104" s="1227">
        <v>132</v>
      </c>
      <c r="G104" s="1227" t="s">
        <v>106</v>
      </c>
      <c r="H104" s="1227" t="s">
        <v>106</v>
      </c>
      <c r="I104" s="938">
        <v>106.03</v>
      </c>
      <c r="J104" s="703">
        <f t="shared" si="47"/>
        <v>0.96199188908799393</v>
      </c>
      <c r="K104" s="957">
        <v>0.255</v>
      </c>
      <c r="L104" s="960">
        <v>4</v>
      </c>
      <c r="M104" s="694">
        <f t="shared" si="48"/>
        <v>1.02</v>
      </c>
      <c r="N104" s="943" t="s">
        <v>320</v>
      </c>
      <c r="O104" s="796">
        <v>0.22500000000000001</v>
      </c>
      <c r="P104" s="934">
        <v>43539</v>
      </c>
      <c r="Q104" s="934">
        <v>43553</v>
      </c>
      <c r="R104" s="694">
        <f t="shared" si="49"/>
        <v>13.333333333333334</v>
      </c>
      <c r="S104" s="759">
        <f>IF(INDEX(Historical!$D$7:$D$1439,MATCH(B104,Historical!$B$7:$B$1450,0))=0,"n/a",(INDEX(Historical!$C$7:$C$1439,MATCH(B104,Historical!$B$7:$B$1450,0))/INDEX(Historical!$D$7:$D$1439,MATCH(B104,Historical!$B$7:$B$1450,0))-1)*100)</f>
        <v>40.625</v>
      </c>
      <c r="T104" s="759">
        <f>IF(INDEX(Historical!$F$7:$F$1432,MATCH(B104,Historical!$B$7:$B$1450,0))=0,"n/a",((INDEX(Historical!$C$7:$C$1439,MATCH(B104,Historical!$B$7:$B$1450,0))/INDEX(Historical!$F$7:$F$1432,MATCH(B104,Historical!$B$7:$B$1450,0)))^(1/3)-1)*100)</f>
        <v>24.179016861486847</v>
      </c>
      <c r="U104" s="759">
        <f>IF(INDEX(Historical!$H$7:$H$1432,MATCH(B104,Historical!$B$7:$B$1450,0))=0,"n/a",((INDEX(Historical!$C$7:$C$1439,MATCH(B104,Historical!$B$7:$B$1450,0))/INDEX(Historical!$H$7:$H$1432,MATCH(B104,Historical!$B$7:$B$1450,0)))^(1/5)-1)*100)</f>
        <v>21.493409089334857</v>
      </c>
      <c r="V104" s="759">
        <f>IF(INDEX(Historical!$O$7:$O$1432,MATCH(B104,Historical!$B$7:$B$1450,0))=0,"n/a",((INDEX(Historical!$C$7:$C$1439,MATCH(B104,Historical!$B$7:$B$1450,0))/INDEX(Historical!$O$7:$O$1432,MATCH(B104,Historical!$B$7:$B$1450,0)))^(1/10)-1)*100)</f>
        <v>25.213711965523444</v>
      </c>
      <c r="W104" s="760">
        <f t="shared" si="50"/>
        <v>0.85244921964383391</v>
      </c>
      <c r="X104" s="761">
        <f t="shared" si="51"/>
        <v>1.2643181817255797</v>
      </c>
      <c r="Y104" s="717"/>
      <c r="Z104" s="703">
        <f t="shared" si="52"/>
        <v>23.720930232558139</v>
      </c>
      <c r="AA104" s="959">
        <f t="shared" si="53"/>
        <v>24.658139534883723</v>
      </c>
      <c r="AB104" s="960">
        <v>1</v>
      </c>
      <c r="AC104" s="938">
        <v>4.3</v>
      </c>
      <c r="AD104" s="938">
        <v>2.78</v>
      </c>
      <c r="AE104" s="938">
        <v>2.52</v>
      </c>
      <c r="AF104" s="938">
        <v>11.82</v>
      </c>
      <c r="AG104" s="938">
        <v>49.1</v>
      </c>
      <c r="AH104" s="938">
        <v>27.6</v>
      </c>
      <c r="AI104" s="938">
        <v>10.050000000000001</v>
      </c>
      <c r="AJ104" s="938">
        <v>17</v>
      </c>
      <c r="AK104" s="938">
        <v>8.9</v>
      </c>
      <c r="AL104" s="951">
        <v>38310</v>
      </c>
      <c r="AM104" s="945">
        <v>0.6</v>
      </c>
      <c r="AN104" s="938">
        <v>0.1</v>
      </c>
      <c r="AO104" s="802">
        <f t="shared" si="54"/>
        <v>-2.2027385564608721</v>
      </c>
      <c r="AP104" s="803">
        <f t="shared" si="55"/>
        <v>22.455400978422851</v>
      </c>
      <c r="AQ104" s="961">
        <f t="shared" si="56"/>
        <v>259.91308166915678</v>
      </c>
      <c r="AR104" s="703">
        <f>INDEX(Historical!$C$7:$C$1439,MATCH(B104,Historical!$B$7:$B$1450,0))*IF(AH104="n/a",1.03,IF(AH104&lt;0,1.01,IF(AH104&gt;10,1.1,(1+AH104/100))))</f>
        <v>0.9900000000000001</v>
      </c>
      <c r="AS104" s="959">
        <f t="shared" si="57"/>
        <v>1.0890000000000002</v>
      </c>
      <c r="AT104" s="959">
        <f t="shared" si="46"/>
        <v>1.1859210000000002</v>
      </c>
      <c r="AU104" s="959">
        <f t="shared" si="46"/>
        <v>1.2914679690000002</v>
      </c>
      <c r="AV104" s="959">
        <f t="shared" si="46"/>
        <v>1.4064086182410001</v>
      </c>
      <c r="AW104" s="703">
        <f t="shared" si="58"/>
        <v>5.9627975872410008</v>
      </c>
      <c r="AX104" s="810">
        <f t="shared" si="59"/>
        <v>5.6236891325483356</v>
      </c>
      <c r="AY104" s="1017">
        <v>0.9</v>
      </c>
      <c r="AZ104" s="945">
        <v>39.68</v>
      </c>
      <c r="BA104" s="945">
        <v>-2.0099999999999998</v>
      </c>
      <c r="BB104" s="945">
        <v>5.41</v>
      </c>
      <c r="BC104" s="945">
        <v>12.42</v>
      </c>
      <c r="BE104" s="666">
        <v>1995</v>
      </c>
      <c r="BF104" s="971">
        <f t="shared" si="60"/>
        <v>2</v>
      </c>
      <c r="BG104" s="955">
        <v>23.3</v>
      </c>
    </row>
    <row r="105" spans="1:60" ht="11.25" customHeight="1" x14ac:dyDescent="0.2">
      <c r="A105" s="936" t="s">
        <v>328</v>
      </c>
      <c r="B105" s="948" t="s">
        <v>329</v>
      </c>
      <c r="C105" s="1013" t="s">
        <v>123</v>
      </c>
      <c r="D105" s="1013" t="s">
        <v>4197</v>
      </c>
      <c r="E105" s="792">
        <v>45</v>
      </c>
      <c r="F105" s="1227">
        <v>50</v>
      </c>
      <c r="G105" s="1227" t="s">
        <v>37</v>
      </c>
      <c r="H105" s="1227" t="s">
        <v>37</v>
      </c>
      <c r="I105" s="938">
        <v>67.83</v>
      </c>
      <c r="J105" s="703">
        <f t="shared" si="47"/>
        <v>2.0639834881320951</v>
      </c>
      <c r="K105" s="950">
        <v>0.35</v>
      </c>
      <c r="L105" s="960">
        <v>4</v>
      </c>
      <c r="M105" s="694">
        <f t="shared" si="48"/>
        <v>1.4</v>
      </c>
      <c r="N105" s="943" t="s">
        <v>161</v>
      </c>
      <c r="O105" s="795">
        <v>0.32</v>
      </c>
      <c r="P105" s="934">
        <v>43388</v>
      </c>
      <c r="Q105" s="934">
        <v>43404</v>
      </c>
      <c r="R105" s="694">
        <f t="shared" si="49"/>
        <v>9.3749999999999911</v>
      </c>
      <c r="S105" s="759">
        <f>IF(INDEX(Historical!$D$7:$D$1439,MATCH(B105,Historical!$B$7:$B$1450,0))=0,"n/a",(INDEX(Historical!$C$7:$C$1439,MATCH(B105,Historical!$B$7:$B$1450,0))/INDEX(Historical!$D$7:$D$1439,MATCH(B105,Historical!$B$7:$B$1450,0))-1)*100)</f>
        <v>7.3770491803278659</v>
      </c>
      <c r="T105" s="759">
        <f>IF(INDEX(Historical!$F$7:$F$1432,MATCH(B105,Historical!$B$7:$B$1450,0))=0,"n/a",((INDEX(Historical!$C$7:$C$1439,MATCH(B105,Historical!$B$7:$B$1450,0))/INDEX(Historical!$F$7:$F$1432,MATCH(B105,Historical!$B$7:$B$1450,0)))^(1/3)-1)*100)</f>
        <v>7.4829584996367826</v>
      </c>
      <c r="U105" s="759">
        <f>IF(INDEX(Historical!$H$7:$H$1432,MATCH(B105,Historical!$B$7:$B$1450,0))=0,"n/a",((INDEX(Historical!$C$7:$C$1439,MATCH(B105,Historical!$B$7:$B$1450,0))/INDEX(Historical!$H$7:$H$1432,MATCH(B105,Historical!$B$7:$B$1450,0)))^(1/5)-1)*100)</f>
        <v>7.4409996217950747</v>
      </c>
      <c r="V105" s="759">
        <f>IF(INDEX(Historical!$O$7:$O$1432,MATCH(B105,Historical!$B$7:$B$1450,0))=0,"n/a",((INDEX(Historical!$C$7:$C$1439,MATCH(B105,Historical!$B$7:$B$1450,0))/INDEX(Historical!$O$7:$O$1432,MATCH(B105,Historical!$B$7:$B$1450,0)))^(1/10)-1)*100)</f>
        <v>5.4576421538418796</v>
      </c>
      <c r="W105" s="760">
        <f t="shared" si="50"/>
        <v>1.3634092181285686</v>
      </c>
      <c r="X105" s="761" t="str">
        <f t="shared" si="51"/>
        <v>n/a</v>
      </c>
      <c r="Y105" s="711"/>
      <c r="Z105" s="703">
        <f t="shared" si="52"/>
        <v>72.538860103626945</v>
      </c>
      <c r="AA105" s="959">
        <f t="shared" si="53"/>
        <v>35.145077720207254</v>
      </c>
      <c r="AB105" s="960">
        <v>5</v>
      </c>
      <c r="AC105" s="938">
        <v>1.93</v>
      </c>
      <c r="AD105" s="938">
        <v>2.2599999999999998</v>
      </c>
      <c r="AE105" s="938">
        <v>1.57</v>
      </c>
      <c r="AF105" s="938">
        <v>6.27</v>
      </c>
      <c r="AG105" s="938">
        <v>17.7</v>
      </c>
      <c r="AH105" s="938">
        <v>-23.7</v>
      </c>
      <c r="AI105" s="938">
        <v>23.34</v>
      </c>
      <c r="AJ105" s="938">
        <v>-2.1999999999999997</v>
      </c>
      <c r="AK105" s="938">
        <v>15.629999999999999</v>
      </c>
      <c r="AL105" s="951">
        <v>8760</v>
      </c>
      <c r="AM105" s="945">
        <v>1</v>
      </c>
      <c r="AN105" s="938">
        <v>1.8</v>
      </c>
      <c r="AO105" s="802">
        <f t="shared" si="54"/>
        <v>-25.640094610280084</v>
      </c>
      <c r="AP105" s="803">
        <f t="shared" si="55"/>
        <v>9.5049831099271707</v>
      </c>
      <c r="AQ105" s="961">
        <f t="shared" si="56"/>
        <v>212.94986272614159</v>
      </c>
      <c r="AR105" s="703">
        <f>INDEX(Historical!$C$7:$C$1439,MATCH(B105,Historical!$B$7:$B$1450,0))*IF(AH105="n/a",1.03,IF(AH105&lt;0,1.01,IF(AH105&gt;10,1.1,(1+AH105/100))))</f>
        <v>1.3231000000000002</v>
      </c>
      <c r="AS105" s="959">
        <f t="shared" si="57"/>
        <v>1.4554100000000003</v>
      </c>
      <c r="AT105" s="959">
        <f t="shared" si="46"/>
        <v>1.6009510000000005</v>
      </c>
      <c r="AU105" s="959">
        <f t="shared" si="46"/>
        <v>1.7610461000000006</v>
      </c>
      <c r="AV105" s="959">
        <f t="shared" si="46"/>
        <v>1.9371507100000009</v>
      </c>
      <c r="AW105" s="703">
        <f t="shared" si="58"/>
        <v>8.0776578100000016</v>
      </c>
      <c r="AX105" s="810">
        <f t="shared" si="59"/>
        <v>11.908680244729473</v>
      </c>
      <c r="AY105" s="1017">
        <v>1.26</v>
      </c>
      <c r="AZ105" s="945">
        <v>30.570000000000004</v>
      </c>
      <c r="BA105" s="945">
        <v>-0.96</v>
      </c>
      <c r="BB105" s="945">
        <v>12.34</v>
      </c>
      <c r="BC105" s="945">
        <v>14.149999999999999</v>
      </c>
      <c r="BE105" s="666">
        <v>1975</v>
      </c>
      <c r="BF105" s="971">
        <f t="shared" si="60"/>
        <v>4</v>
      </c>
      <c r="BG105" s="955">
        <v>5</v>
      </c>
    </row>
    <row r="106" spans="1:60" ht="11.25" customHeight="1" x14ac:dyDescent="0.2">
      <c r="A106" s="936" t="s">
        <v>797</v>
      </c>
      <c r="B106" s="948" t="s">
        <v>798</v>
      </c>
      <c r="C106" s="1013" t="s">
        <v>108</v>
      </c>
      <c r="D106" s="1013" t="s">
        <v>4365</v>
      </c>
      <c r="E106" s="792">
        <v>25</v>
      </c>
      <c r="F106" s="1227">
        <v>135</v>
      </c>
      <c r="G106" s="1227" t="s">
        <v>37</v>
      </c>
      <c r="H106" s="1227" t="s">
        <v>106</v>
      </c>
      <c r="I106" s="938">
        <v>34.619999999999997</v>
      </c>
      <c r="J106" s="703">
        <f t="shared" si="47"/>
        <v>3.5817446562680537</v>
      </c>
      <c r="K106" s="957">
        <v>0.31</v>
      </c>
      <c r="L106" s="960">
        <v>4</v>
      </c>
      <c r="M106" s="694">
        <f t="shared" si="48"/>
        <v>1.24</v>
      </c>
      <c r="N106" s="943" t="s">
        <v>429</v>
      </c>
      <c r="O106" s="796">
        <v>0.3</v>
      </c>
      <c r="P106" s="934">
        <v>43607</v>
      </c>
      <c r="Q106" s="934">
        <v>43622</v>
      </c>
      <c r="R106" s="694">
        <f t="shared" si="49"/>
        <v>3.3333333333333366</v>
      </c>
      <c r="S106" s="759">
        <f>IF(INDEX(Historical!$D$7:$D$1439,MATCH(B106,Historical!$B$7:$B$1450,0))=0,"n/a",(INDEX(Historical!$C$7:$C$1439,MATCH(B106,Historical!$B$7:$B$1450,0))/INDEX(Historical!$D$7:$D$1439,MATCH(B106,Historical!$B$7:$B$1450,0))-1)*100)</f>
        <v>11.412957698356841</v>
      </c>
      <c r="T106" s="759">
        <f>IF(INDEX(Historical!$F$7:$F$1432,MATCH(B106,Historical!$B$7:$B$1450,0))=0,"n/a",((INDEX(Historical!$C$7:$C$1439,MATCH(B106,Historical!$B$7:$B$1450,0))/INDEX(Historical!$F$7:$F$1432,MATCH(B106,Historical!$B$7:$B$1450,0)))^(1/3)-1)*100)</f>
        <v>12.813372500755605</v>
      </c>
      <c r="U106" s="759">
        <f>IF(INDEX(Historical!$H$7:$H$1432,MATCH(B106,Historical!$B$7:$B$1450,0))=0,"n/a",((INDEX(Historical!$C$7:$C$1439,MATCH(B106,Historical!$B$7:$B$1450,0))/INDEX(Historical!$H$7:$H$1432,MATCH(B106,Historical!$B$7:$B$1450,0)))^(1/5)-1)*100)</f>
        <v>12.08745494260306</v>
      </c>
      <c r="V106" s="759">
        <f>IF(INDEX(Historical!$O$7:$O$1432,MATCH(B106,Historical!$B$7:$B$1450,0))=0,"n/a",((INDEX(Historical!$C$7:$C$1439,MATCH(B106,Historical!$B$7:$B$1450,0))/INDEX(Historical!$O$7:$O$1432,MATCH(B106,Historical!$B$7:$B$1450,0)))^(1/10)-1)*100)</f>
        <v>13.674072956687432</v>
      </c>
      <c r="W106" s="760">
        <f t="shared" si="50"/>
        <v>0.88396887897922016</v>
      </c>
      <c r="X106" s="761">
        <f t="shared" si="51"/>
        <v>8.0583032950687059</v>
      </c>
      <c r="Y106" s="712"/>
      <c r="Z106" s="703">
        <f t="shared" si="52"/>
        <v>56.880733944954123</v>
      </c>
      <c r="AA106" s="959">
        <f t="shared" si="53"/>
        <v>15.880733944954127</v>
      </c>
      <c r="AB106" s="960">
        <v>12</v>
      </c>
      <c r="AC106" s="938">
        <v>2.1800000000000002</v>
      </c>
      <c r="AD106" s="938">
        <v>7.9</v>
      </c>
      <c r="AE106" s="938">
        <v>4.92</v>
      </c>
      <c r="AF106" s="938">
        <v>1.53</v>
      </c>
      <c r="AG106" s="938">
        <v>10.199999999999999</v>
      </c>
      <c r="AH106" s="938">
        <v>10.7</v>
      </c>
      <c r="AI106" s="938">
        <v>2.31</v>
      </c>
      <c r="AJ106" s="938">
        <v>1.5</v>
      </c>
      <c r="AK106" s="938">
        <v>2</v>
      </c>
      <c r="AL106" s="951">
        <v>1140</v>
      </c>
      <c r="AM106" s="945">
        <v>1.2</v>
      </c>
      <c r="AN106" s="938">
        <v>0.21</v>
      </c>
      <c r="AO106" s="802">
        <f t="shared" si="54"/>
        <v>-0.21153434608301325</v>
      </c>
      <c r="AP106" s="803">
        <f t="shared" si="55"/>
        <v>15.669199598871113</v>
      </c>
      <c r="AQ106" s="961">
        <f t="shared" si="56"/>
        <v>3.9177515276807906</v>
      </c>
      <c r="AR106" s="703">
        <f>INDEX(Historical!$C$7:$C$1439,MATCH(B106,Historical!$B$7:$B$1450,0))*IF(AH106="n/a",1.03,IF(AH106&lt;0,1.01,IF(AH106&gt;10,1.1,(1+AH106/100))))</f>
        <v>1.32</v>
      </c>
      <c r="AS106" s="959">
        <f t="shared" si="57"/>
        <v>1.350492</v>
      </c>
      <c r="AT106" s="959">
        <f t="shared" si="46"/>
        <v>1.3775018400000001</v>
      </c>
      <c r="AU106" s="959">
        <f t="shared" si="46"/>
        <v>1.4050518768000002</v>
      </c>
      <c r="AV106" s="959">
        <f t="shared" si="46"/>
        <v>1.4331529143360002</v>
      </c>
      <c r="AW106" s="703">
        <f t="shared" si="58"/>
        <v>6.8861986311360006</v>
      </c>
      <c r="AX106" s="810">
        <f t="shared" si="59"/>
        <v>19.890810604090127</v>
      </c>
      <c r="AY106" s="1017">
        <v>0.74</v>
      </c>
      <c r="AZ106" s="945">
        <v>18.3</v>
      </c>
      <c r="BA106" s="945">
        <v>-7.1800000000000006</v>
      </c>
      <c r="BB106" s="945">
        <v>5.42</v>
      </c>
      <c r="BC106" s="945">
        <v>4.01</v>
      </c>
      <c r="BE106" s="666">
        <v>1995</v>
      </c>
      <c r="BF106" s="971">
        <f t="shared" si="60"/>
        <v>2</v>
      </c>
      <c r="BG106" s="955">
        <v>1.2</v>
      </c>
    </row>
    <row r="107" spans="1:60" ht="11.25" customHeight="1" x14ac:dyDescent="0.2">
      <c r="A107" s="936" t="s">
        <v>345</v>
      </c>
      <c r="B107" s="948" t="s">
        <v>346</v>
      </c>
      <c r="C107" s="1013" t="s">
        <v>123</v>
      </c>
      <c r="D107" s="1013" t="s">
        <v>4197</v>
      </c>
      <c r="E107" s="792">
        <v>51</v>
      </c>
      <c r="F107" s="1227">
        <v>25</v>
      </c>
      <c r="G107" s="1227" t="s">
        <v>106</v>
      </c>
      <c r="H107" s="1227" t="s">
        <v>106</v>
      </c>
      <c r="I107" s="938">
        <v>99.15</v>
      </c>
      <c r="J107" s="703">
        <f t="shared" si="47"/>
        <v>1.0085728693898133</v>
      </c>
      <c r="K107" s="950">
        <v>0.25</v>
      </c>
      <c r="L107" s="960">
        <v>4</v>
      </c>
      <c r="M107" s="694">
        <f t="shared" si="48"/>
        <v>1</v>
      </c>
      <c r="N107" s="943" t="s">
        <v>149</v>
      </c>
      <c r="O107" s="795">
        <v>0.22500000000000001</v>
      </c>
      <c r="P107" s="934">
        <v>43433</v>
      </c>
      <c r="Q107" s="934">
        <v>43448</v>
      </c>
      <c r="R107" s="694">
        <f t="shared" si="49"/>
        <v>11.111111111111107</v>
      </c>
      <c r="S107" s="759">
        <f>IF(INDEX(Historical!$D$7:$D$1439,MATCH(B107,Historical!$B$7:$B$1450,0))=0,"n/a",(INDEX(Historical!$C$7:$C$1439,MATCH(B107,Historical!$B$7:$B$1450,0))/INDEX(Historical!$D$7:$D$1439,MATCH(B107,Historical!$B$7:$B$1450,0))-1)*100)</f>
        <v>10.119047619047628</v>
      </c>
      <c r="T107" s="759">
        <f>IF(INDEX(Historical!$F$7:$F$1432,MATCH(B107,Historical!$B$7:$B$1450,0))=0,"n/a",((INDEX(Historical!$C$7:$C$1439,MATCH(B107,Historical!$B$7:$B$1450,0))/INDEX(Historical!$F$7:$F$1432,MATCH(B107,Historical!$B$7:$B$1450,0)))^(1/3)-1)*100)</f>
        <v>8.211385478619615</v>
      </c>
      <c r="U107" s="759">
        <f>IF(INDEX(Historical!$H$7:$H$1432,MATCH(B107,Historical!$B$7:$B$1450,0))=0,"n/a",((INDEX(Historical!$C$7:$C$1439,MATCH(B107,Historical!$B$7:$B$1450,0))/INDEX(Historical!$H$7:$H$1432,MATCH(B107,Historical!$B$7:$B$1450,0)))^(1/5)-1)*100)</f>
        <v>7.3113541506014013</v>
      </c>
      <c r="V107" s="759">
        <f>IF(INDEX(Historical!$O$7:$O$1432,MATCH(B107,Historical!$B$7:$B$1450,0))=0,"n/a",((INDEX(Historical!$C$7:$C$1439,MATCH(B107,Historical!$B$7:$B$1450,0))/INDEX(Historical!$O$7:$O$1432,MATCH(B107,Historical!$B$7:$B$1450,0)))^(1/10)-1)*100)</f>
        <v>8.087452285901664</v>
      </c>
      <c r="W107" s="760">
        <f t="shared" si="50"/>
        <v>0.90403675868936073</v>
      </c>
      <c r="X107" s="761">
        <f t="shared" si="51"/>
        <v>1.107780931909303</v>
      </c>
      <c r="Y107" s="717"/>
      <c r="Z107" s="703">
        <f t="shared" si="52"/>
        <v>21.834061135371179</v>
      </c>
      <c r="AA107" s="959">
        <f t="shared" si="53"/>
        <v>21.648471615720524</v>
      </c>
      <c r="AB107" s="960">
        <v>12</v>
      </c>
      <c r="AC107" s="938">
        <v>4.58</v>
      </c>
      <c r="AD107" s="938">
        <v>4.88</v>
      </c>
      <c r="AE107" s="938">
        <v>1.1299999999999999</v>
      </c>
      <c r="AF107" s="938">
        <v>2.73</v>
      </c>
      <c r="AG107" s="938">
        <v>14.499999999999998</v>
      </c>
      <c r="AH107" s="938">
        <v>11.799999999999999</v>
      </c>
      <c r="AI107" s="938">
        <v>12.32</v>
      </c>
      <c r="AJ107" s="938">
        <v>6.6000000000000005</v>
      </c>
      <c r="AK107" s="938">
        <v>4.3999999999999995</v>
      </c>
      <c r="AL107" s="951">
        <v>2180</v>
      </c>
      <c r="AM107" s="945">
        <v>2.6</v>
      </c>
      <c r="AN107" s="938">
        <v>0.33</v>
      </c>
      <c r="AO107" s="802">
        <f t="shared" si="54"/>
        <v>-13.32854459572931</v>
      </c>
      <c r="AP107" s="803">
        <f t="shared" si="55"/>
        <v>8.3199270199912139</v>
      </c>
      <c r="AQ107" s="961">
        <f t="shared" si="56"/>
        <v>62.070392814586086</v>
      </c>
      <c r="AR107" s="703">
        <f>INDEX(Historical!$C$7:$C$1439,MATCH(B107,Historical!$B$7:$B$1450,0))*IF(AH107="n/a",1.03,IF(AH107&lt;0,1.01,IF(AH107&gt;10,1.1,(1+AH107/100))))</f>
        <v>1.0175000000000001</v>
      </c>
      <c r="AS107" s="959">
        <f t="shared" si="57"/>
        <v>1.1192500000000001</v>
      </c>
      <c r="AT107" s="959">
        <f t="shared" ref="AT107:AV126" si="61">IF($AK107="n/a",1.03*AS107,IF($AK107&lt;0,1.01*AS107,IF($AK107&gt;10,1.1*AS107,(1+$AK107/100)*AS107)))</f>
        <v>1.1684970000000001</v>
      </c>
      <c r="AU107" s="959">
        <f t="shared" si="61"/>
        <v>1.2199108680000001</v>
      </c>
      <c r="AV107" s="959">
        <f t="shared" si="61"/>
        <v>1.2735869461920002</v>
      </c>
      <c r="AW107" s="703">
        <f t="shared" si="58"/>
        <v>5.7987448141920011</v>
      </c>
      <c r="AX107" s="810">
        <f t="shared" si="59"/>
        <v>5.8484566961089266</v>
      </c>
      <c r="AY107" s="1017">
        <v>1.27</v>
      </c>
      <c r="AZ107" s="945">
        <v>43.34</v>
      </c>
      <c r="BA107" s="945">
        <v>-0.47000000000000003</v>
      </c>
      <c r="BB107" s="945">
        <v>9.19</v>
      </c>
      <c r="BC107" s="945">
        <v>14.499999999999998</v>
      </c>
      <c r="BE107" s="666">
        <v>1969</v>
      </c>
      <c r="BF107" s="971">
        <f t="shared" si="60"/>
        <v>6</v>
      </c>
      <c r="BG107" s="955">
        <v>7.7</v>
      </c>
      <c r="BH107" s="936"/>
    </row>
    <row r="108" spans="1:60" ht="11.25" customHeight="1" x14ac:dyDescent="0.2">
      <c r="A108" s="944" t="s">
        <v>332</v>
      </c>
      <c r="B108" s="948" t="s">
        <v>333</v>
      </c>
      <c r="C108" s="1013" t="s">
        <v>108</v>
      </c>
      <c r="D108" s="1013" t="s">
        <v>4361</v>
      </c>
      <c r="E108" s="792">
        <v>28</v>
      </c>
      <c r="F108" s="1227">
        <v>97</v>
      </c>
      <c r="G108" s="1227" t="s">
        <v>106</v>
      </c>
      <c r="H108" s="1227" t="s">
        <v>106</v>
      </c>
      <c r="I108" s="938">
        <v>59.59</v>
      </c>
      <c r="J108" s="703">
        <f t="shared" si="47"/>
        <v>1.1075683839570396</v>
      </c>
      <c r="K108" s="957">
        <v>0.33</v>
      </c>
      <c r="L108" s="960">
        <v>2</v>
      </c>
      <c r="M108" s="694">
        <f t="shared" si="48"/>
        <v>0.66</v>
      </c>
      <c r="N108" s="943" t="s">
        <v>334</v>
      </c>
      <c r="O108" s="796">
        <v>0.3</v>
      </c>
      <c r="P108" s="934">
        <v>43460</v>
      </c>
      <c r="Q108" s="934">
        <v>43473</v>
      </c>
      <c r="R108" s="694">
        <f t="shared" si="49"/>
        <v>10.000000000000009</v>
      </c>
      <c r="S108" s="759">
        <f>IF(INDEX(Historical!$D$7:$D$1439,MATCH(B108,Historical!$B$7:$B$1450,0))=0,"n/a",(INDEX(Historical!$C$7:$C$1439,MATCH(B108,Historical!$B$7:$B$1450,0))/INDEX(Historical!$D$7:$D$1439,MATCH(B108,Historical!$B$7:$B$1450,0))-1)*100)</f>
        <v>3.4482758620689724</v>
      </c>
      <c r="T108" s="759">
        <f>IF(INDEX(Historical!$F$7:$F$1432,MATCH(B108,Historical!$B$7:$B$1450,0))=0,"n/a",((INDEX(Historical!$C$7:$C$1439,MATCH(B108,Historical!$B$7:$B$1450,0))/INDEX(Historical!$F$7:$F$1432,MATCH(B108,Historical!$B$7:$B$1450,0)))^(1/3)-1)*100)</f>
        <v>7.7217345015941907</v>
      </c>
      <c r="U108" s="759">
        <f>IF(INDEX(Historical!$H$7:$H$1432,MATCH(B108,Historical!$B$7:$B$1450,0))=0,"n/a",((INDEX(Historical!$C$7:$C$1439,MATCH(B108,Historical!$B$7:$B$1450,0))/INDEX(Historical!$H$7:$H$1432,MATCH(B108,Historical!$B$7:$B$1450,0)))^(1/5)-1)*100)</f>
        <v>11.382417860287909</v>
      </c>
      <c r="V108" s="759">
        <f>IF(INDEX(Historical!$O$7:$O$1432,MATCH(B108,Historical!$B$7:$B$1450,0))=0,"n/a",((INDEX(Historical!$C$7:$C$1439,MATCH(B108,Historical!$B$7:$B$1450,0))/INDEX(Historical!$O$7:$O$1432,MATCH(B108,Historical!$B$7:$B$1450,0)))^(1/10)-1)*100)</f>
        <v>14.869835499703509</v>
      </c>
      <c r="W108" s="760">
        <f t="shared" si="50"/>
        <v>0.76547032820335259</v>
      </c>
      <c r="X108" s="761">
        <f t="shared" si="51"/>
        <v>0.82481288842666001</v>
      </c>
      <c r="Y108" s="949"/>
      <c r="Z108" s="703">
        <f t="shared" si="52"/>
        <v>21.498371335504888</v>
      </c>
      <c r="AA108" s="959">
        <f t="shared" si="53"/>
        <v>19.410423452768732</v>
      </c>
      <c r="AB108" s="960">
        <v>12</v>
      </c>
      <c r="AC108" s="938">
        <v>3.07</v>
      </c>
      <c r="AD108" s="938">
        <v>1.64</v>
      </c>
      <c r="AE108" s="938">
        <v>5.56</v>
      </c>
      <c r="AF108" s="938">
        <v>5.61</v>
      </c>
      <c r="AG108" s="938">
        <v>29.9</v>
      </c>
      <c r="AH108" s="938">
        <v>29.599999999999998</v>
      </c>
      <c r="AI108" s="938">
        <v>11.32</v>
      </c>
      <c r="AJ108" s="938">
        <v>13.8</v>
      </c>
      <c r="AK108" s="938">
        <v>12</v>
      </c>
      <c r="AL108" s="951">
        <v>9030</v>
      </c>
      <c r="AM108" s="945">
        <v>6.5</v>
      </c>
      <c r="AN108" s="938">
        <v>0</v>
      </c>
      <c r="AO108" s="802">
        <f t="shared" si="54"/>
        <v>-6.9204372085237846</v>
      </c>
      <c r="AP108" s="803">
        <f t="shared" si="55"/>
        <v>12.489986244244948</v>
      </c>
      <c r="AQ108" s="961">
        <f t="shared" si="56"/>
        <v>119.99239943439721</v>
      </c>
      <c r="AR108" s="703">
        <f>INDEX(Historical!$C$7:$C$1439,MATCH(B108,Historical!$B$7:$B$1450,0))*IF(AH108="n/a",1.03,IF(AH108&lt;0,1.01,IF(AH108&gt;10,1.1,(1+AH108/100))))</f>
        <v>0.66</v>
      </c>
      <c r="AS108" s="959">
        <f t="shared" si="57"/>
        <v>0.72600000000000009</v>
      </c>
      <c r="AT108" s="959">
        <f t="shared" si="61"/>
        <v>0.7986000000000002</v>
      </c>
      <c r="AU108" s="959">
        <f t="shared" si="61"/>
        <v>0.87846000000000024</v>
      </c>
      <c r="AV108" s="959">
        <f t="shared" si="61"/>
        <v>0.96630600000000033</v>
      </c>
      <c r="AW108" s="703">
        <f t="shared" si="58"/>
        <v>4.0293660000000013</v>
      </c>
      <c r="AX108" s="810">
        <f t="shared" si="59"/>
        <v>6.7618157408961252</v>
      </c>
      <c r="AY108" s="1017">
        <v>1.32</v>
      </c>
      <c r="AZ108" s="945">
        <v>40.97</v>
      </c>
      <c r="BA108" s="945">
        <v>-7.1999999999999993</v>
      </c>
      <c r="BB108" s="945">
        <v>8.51</v>
      </c>
      <c r="BC108" s="945">
        <v>13.51</v>
      </c>
      <c r="BE108" s="666">
        <v>1992</v>
      </c>
      <c r="BF108" s="971">
        <f t="shared" si="60"/>
        <v>2</v>
      </c>
      <c r="BG108" s="955">
        <v>24.8</v>
      </c>
    </row>
    <row r="109" spans="1:60" ht="11.25" customHeight="1" x14ac:dyDescent="0.2">
      <c r="A109" s="936" t="s">
        <v>336</v>
      </c>
      <c r="B109" s="948" t="s">
        <v>337</v>
      </c>
      <c r="C109" s="1013" t="s">
        <v>123</v>
      </c>
      <c r="D109" s="1013" t="s">
        <v>4197</v>
      </c>
      <c r="E109" s="792">
        <v>41</v>
      </c>
      <c r="F109" s="1227">
        <v>65</v>
      </c>
      <c r="G109" s="1227" t="s">
        <v>37</v>
      </c>
      <c r="H109" s="1227" t="s">
        <v>37</v>
      </c>
      <c r="I109" s="938">
        <v>513.04</v>
      </c>
      <c r="J109" s="703">
        <f t="shared" si="47"/>
        <v>0.88102292218930289</v>
      </c>
      <c r="K109" s="950">
        <v>1.1299999999999999</v>
      </c>
      <c r="L109" s="960">
        <v>4</v>
      </c>
      <c r="M109" s="694">
        <f t="shared" si="48"/>
        <v>4.5199999999999996</v>
      </c>
      <c r="N109" s="943" t="s">
        <v>228</v>
      </c>
      <c r="O109" s="795">
        <v>0.86</v>
      </c>
      <c r="P109" s="934">
        <v>43518</v>
      </c>
      <c r="Q109" s="934">
        <v>43532</v>
      </c>
      <c r="R109" s="694">
        <f t="shared" si="49"/>
        <v>31.395348837209291</v>
      </c>
      <c r="S109" s="759">
        <f>IF(INDEX(Historical!$D$7:$D$1439,MATCH(B109,Historical!$B$7:$B$1450,0))=0,"n/a",(INDEX(Historical!$C$7:$C$1439,MATCH(B109,Historical!$B$7:$B$1450,0))/INDEX(Historical!$D$7:$D$1439,MATCH(B109,Historical!$B$7:$B$1450,0))-1)*100)</f>
        <v>1.1764705882352899</v>
      </c>
      <c r="T109" s="759">
        <f>IF(INDEX(Historical!$F$7:$F$1432,MATCH(B109,Historical!$B$7:$B$1450,0))=0,"n/a",((INDEX(Historical!$C$7:$C$1439,MATCH(B109,Historical!$B$7:$B$1450,0))/INDEX(Historical!$F$7:$F$1432,MATCH(B109,Historical!$B$7:$B$1450,0)))^(1/3)-1)*100)</f>
        <v>8.6778945682743025</v>
      </c>
      <c r="U109" s="759">
        <f>IF(INDEX(Historical!$H$7:$H$1432,MATCH(B109,Historical!$B$7:$B$1450,0))=0,"n/a",((INDEX(Historical!$C$7:$C$1439,MATCH(B109,Historical!$B$7:$B$1450,0))/INDEX(Historical!$H$7:$H$1432,MATCH(B109,Historical!$B$7:$B$1450,0)))^(1/5)-1)*100)</f>
        <v>11.456573996486764</v>
      </c>
      <c r="V109" s="759">
        <f>IF(INDEX(Historical!$O$7:$O$1432,MATCH(B109,Historical!$B$7:$B$1450,0))=0,"n/a",((INDEX(Historical!$C$7:$C$1439,MATCH(B109,Historical!$B$7:$B$1450,0))/INDEX(Historical!$O$7:$O$1432,MATCH(B109,Historical!$B$7:$B$1450,0)))^(1/10)-1)*100)</f>
        <v>9.4064788025759682</v>
      </c>
      <c r="W109" s="760">
        <f t="shared" si="50"/>
        <v>1.2179450182090854</v>
      </c>
      <c r="X109" s="761">
        <f t="shared" si="51"/>
        <v>1.2318896770415875</v>
      </c>
      <c r="Y109" s="948"/>
      <c r="Z109" s="703">
        <f t="shared" si="52"/>
        <v>39.066551426101981</v>
      </c>
      <c r="AA109" s="959">
        <f t="shared" si="53"/>
        <v>44.342264477095931</v>
      </c>
      <c r="AB109" s="960">
        <v>12</v>
      </c>
      <c r="AC109" s="938">
        <v>11.57</v>
      </c>
      <c r="AD109" s="938">
        <v>3.13</v>
      </c>
      <c r="AE109" s="938">
        <v>2.68</v>
      </c>
      <c r="AF109" s="938">
        <v>13.69</v>
      </c>
      <c r="AG109" s="940">
        <v>29.7</v>
      </c>
      <c r="AH109" s="938">
        <v>-5.3</v>
      </c>
      <c r="AI109" s="938">
        <v>14.81</v>
      </c>
      <c r="AJ109" s="938">
        <v>9.3000000000000007</v>
      </c>
      <c r="AK109" s="938">
        <v>14.219999999999999</v>
      </c>
      <c r="AL109" s="951">
        <v>47240</v>
      </c>
      <c r="AM109" s="945">
        <v>0.2</v>
      </c>
      <c r="AN109" s="938">
        <v>2.84</v>
      </c>
      <c r="AO109" s="802">
        <f t="shared" si="54"/>
        <v>-32.004667558419868</v>
      </c>
      <c r="AP109" s="803">
        <f t="shared" si="55"/>
        <v>12.337596918676066</v>
      </c>
      <c r="AQ109" s="961">
        <f t="shared" si="56"/>
        <v>419.42087438969241</v>
      </c>
      <c r="AR109" s="703">
        <f>INDEX(Historical!$C$7:$C$1439,MATCH(B109,Historical!$B$7:$B$1450,0))*IF(AH109="n/a",1.03,IF(AH109&lt;0,1.01,IF(AH109&gt;10,1.1,(1+AH109/100))))</f>
        <v>3.4744000000000002</v>
      </c>
      <c r="AS109" s="959">
        <f t="shared" si="57"/>
        <v>3.8218400000000003</v>
      </c>
      <c r="AT109" s="959">
        <f t="shared" si="61"/>
        <v>4.2040240000000004</v>
      </c>
      <c r="AU109" s="959">
        <f t="shared" si="61"/>
        <v>4.6244264000000008</v>
      </c>
      <c r="AV109" s="959">
        <f t="shared" si="61"/>
        <v>5.0868690400000016</v>
      </c>
      <c r="AW109" s="703">
        <f t="shared" si="58"/>
        <v>21.211559440000002</v>
      </c>
      <c r="AX109" s="810">
        <f t="shared" si="59"/>
        <v>4.1344845314205525</v>
      </c>
      <c r="AY109" s="1017">
        <v>1.28</v>
      </c>
      <c r="AZ109" s="945">
        <v>44.4</v>
      </c>
      <c r="BA109" s="945">
        <v>-0.66</v>
      </c>
      <c r="BB109" s="945">
        <v>11.129999999999999</v>
      </c>
      <c r="BC109" s="945">
        <v>19.759999999999998</v>
      </c>
      <c r="BE109" s="666">
        <v>1979</v>
      </c>
      <c r="BF109" s="971">
        <f t="shared" si="60"/>
        <v>4</v>
      </c>
      <c r="BG109" s="955">
        <v>5.5</v>
      </c>
    </row>
    <row r="110" spans="1:60" ht="11.25" customHeight="1" x14ac:dyDescent="0.2">
      <c r="A110" s="936" t="s">
        <v>338</v>
      </c>
      <c r="B110" s="948" t="s">
        <v>339</v>
      </c>
      <c r="C110" s="1013" t="s">
        <v>131</v>
      </c>
      <c r="D110" s="1013" t="s">
        <v>4367</v>
      </c>
      <c r="E110" s="792">
        <v>52</v>
      </c>
      <c r="F110" s="1227">
        <v>21</v>
      </c>
      <c r="G110" s="1227" t="s">
        <v>37</v>
      </c>
      <c r="H110" s="1227" t="s">
        <v>37</v>
      </c>
      <c r="I110" s="938">
        <v>64.89</v>
      </c>
      <c r="J110" s="703">
        <f t="shared" si="47"/>
        <v>1.8492834026814609</v>
      </c>
      <c r="K110" s="950">
        <v>0.3</v>
      </c>
      <c r="L110" s="960">
        <v>4</v>
      </c>
      <c r="M110" s="694">
        <f t="shared" si="48"/>
        <v>1.2</v>
      </c>
      <c r="N110" s="943" t="s">
        <v>119</v>
      </c>
      <c r="O110" s="795">
        <v>0.28000000000000003</v>
      </c>
      <c r="P110" s="934">
        <v>43504</v>
      </c>
      <c r="Q110" s="934">
        <v>43525</v>
      </c>
      <c r="R110" s="694">
        <f t="shared" si="49"/>
        <v>7.1428571428571281</v>
      </c>
      <c r="S110" s="759">
        <f>IF(INDEX(Historical!$D$7:$D$1439,MATCH(B110,Historical!$B$7:$B$1450,0))=0,"n/a",(INDEX(Historical!$C$7:$C$1439,MATCH(B110,Historical!$B$7:$B$1450,0))/INDEX(Historical!$D$7:$D$1439,MATCH(B110,Historical!$B$7:$B$1450,0))-1)*100)</f>
        <v>28.735632183908066</v>
      </c>
      <c r="T110" s="759">
        <f>IF(INDEX(Historical!$F$7:$F$1432,MATCH(B110,Historical!$B$7:$B$1450,0))=0,"n/a",((INDEX(Historical!$C$7:$C$1439,MATCH(B110,Historical!$B$7:$B$1450,0))/INDEX(Historical!$F$7:$F$1432,MATCH(B110,Historical!$B$7:$B$1450,0)))^(1/3)-1)*100)</f>
        <v>12.816980888230489</v>
      </c>
      <c r="U110" s="759">
        <f>IF(INDEX(Historical!$H$7:$H$1432,MATCH(B110,Historical!$B$7:$B$1450,0))=0,"n/a",((INDEX(Historical!$C$7:$C$1439,MATCH(B110,Historical!$B$7:$B$1450,0))/INDEX(Historical!$H$7:$H$1432,MATCH(B110,Historical!$B$7:$B$1450,0)))^(1/5)-1)*100)</f>
        <v>8.9379083788233551</v>
      </c>
      <c r="V110" s="759">
        <f>IF(INDEX(Historical!$O$7:$O$1432,MATCH(B110,Historical!$B$7:$B$1450,0))=0,"n/a",((INDEX(Historical!$C$7:$C$1439,MATCH(B110,Historical!$B$7:$B$1450,0))/INDEX(Historical!$O$7:$O$1432,MATCH(B110,Historical!$B$7:$B$1450,0)))^(1/10)-1)*100)</f>
        <v>5.6898339384503061</v>
      </c>
      <c r="W110" s="760">
        <f t="shared" si="50"/>
        <v>1.5708557535262093</v>
      </c>
      <c r="X110" s="761">
        <f t="shared" si="51"/>
        <v>0.88494142364587658</v>
      </c>
      <c r="Y110" s="726"/>
      <c r="Z110" s="703">
        <f t="shared" si="52"/>
        <v>65.934065934065927</v>
      </c>
      <c r="AA110" s="959">
        <f t="shared" si="53"/>
        <v>35.653846153846153</v>
      </c>
      <c r="AB110" s="960">
        <v>12</v>
      </c>
      <c r="AC110" s="938">
        <v>1.82</v>
      </c>
      <c r="AD110" s="938">
        <v>2.54</v>
      </c>
      <c r="AE110" s="938">
        <v>4.55</v>
      </c>
      <c r="AF110" s="938">
        <v>2.08</v>
      </c>
      <c r="AG110" s="938">
        <v>5.7</v>
      </c>
      <c r="AH110" s="938">
        <v>-33.900000000000006</v>
      </c>
      <c r="AI110" s="938">
        <v>18.88</v>
      </c>
      <c r="AJ110" s="938">
        <v>10.100000000000001</v>
      </c>
      <c r="AK110" s="938">
        <v>14.000000000000002</v>
      </c>
      <c r="AL110" s="951">
        <v>1840</v>
      </c>
      <c r="AM110" s="945">
        <v>0.70000000000000007</v>
      </c>
      <c r="AN110" s="938">
        <v>0.61</v>
      </c>
      <c r="AO110" s="802">
        <f t="shared" si="54"/>
        <v>-24.866654372341337</v>
      </c>
      <c r="AP110" s="803">
        <f t="shared" si="55"/>
        <v>10.787191781504816</v>
      </c>
      <c r="AQ110" s="961">
        <f t="shared" si="56"/>
        <v>81.548891486563477</v>
      </c>
      <c r="AR110" s="703">
        <f>INDEX(Historical!$C$7:$C$1439,MATCH(B110,Historical!$B$7:$B$1450,0))*IF(AH110="n/a",1.03,IF(AH110&lt;0,1.01,IF(AH110&gt;10,1.1,(1+AH110/100))))</f>
        <v>1.1312000000000002</v>
      </c>
      <c r="AS110" s="959">
        <f t="shared" si="57"/>
        <v>1.2443200000000003</v>
      </c>
      <c r="AT110" s="959">
        <f t="shared" si="61"/>
        <v>1.3687520000000004</v>
      </c>
      <c r="AU110" s="959">
        <f t="shared" si="61"/>
        <v>1.5056272000000006</v>
      </c>
      <c r="AV110" s="959">
        <f t="shared" si="61"/>
        <v>1.6561899200000008</v>
      </c>
      <c r="AW110" s="703">
        <f t="shared" si="58"/>
        <v>6.9060891200000025</v>
      </c>
      <c r="AX110" s="810">
        <f t="shared" si="59"/>
        <v>10.64276332254585</v>
      </c>
      <c r="AY110" s="1017">
        <v>0.05</v>
      </c>
      <c r="AZ110" s="945">
        <v>25.22</v>
      </c>
      <c r="BA110" s="945">
        <v>-4.5</v>
      </c>
      <c r="BB110" s="945">
        <v>3.6900000000000004</v>
      </c>
      <c r="BC110" s="945">
        <v>6.99</v>
      </c>
      <c r="BE110" s="666">
        <v>1968</v>
      </c>
      <c r="BF110" s="971">
        <f t="shared" si="60"/>
        <v>6</v>
      </c>
      <c r="BG110" s="955">
        <v>2.1999999999999997</v>
      </c>
    </row>
    <row r="111" spans="1:60" s="838" customFormat="1" ht="11.25" customHeight="1" x14ac:dyDescent="0.2">
      <c r="A111" s="698" t="s">
        <v>809</v>
      </c>
      <c r="B111" s="846" t="s">
        <v>810</v>
      </c>
      <c r="C111" s="1013" t="s">
        <v>4345</v>
      </c>
      <c r="D111" s="1013" t="s">
        <v>4346</v>
      </c>
      <c r="E111" s="818">
        <v>26</v>
      </c>
      <c r="F111" s="1227">
        <v>116</v>
      </c>
      <c r="G111" s="1226" t="s">
        <v>37</v>
      </c>
      <c r="H111" s="1226" t="s">
        <v>37</v>
      </c>
      <c r="I111" s="831">
        <v>15.88</v>
      </c>
      <c r="J111" s="820">
        <f t="shared" si="47"/>
        <v>8.9420654911838788</v>
      </c>
      <c r="K111" s="844">
        <v>0.35499999999999998</v>
      </c>
      <c r="L111" s="822">
        <v>4</v>
      </c>
      <c r="M111" s="823">
        <f t="shared" si="48"/>
        <v>1.42</v>
      </c>
      <c r="N111" s="824" t="s">
        <v>107</v>
      </c>
      <c r="O111" s="845">
        <v>0.35</v>
      </c>
      <c r="P111" s="826">
        <v>43584</v>
      </c>
      <c r="Q111" s="826">
        <v>43600</v>
      </c>
      <c r="R111" s="823">
        <f t="shared" si="49"/>
        <v>1.4285714285714299</v>
      </c>
      <c r="S111" s="759">
        <f>IF(INDEX(Historical!$D$7:$D$1439,MATCH(B111,Historical!$B$7:$B$1450,0))=0,"n/a",(INDEX(Historical!$C$7:$C$1439,MATCH(B111,Historical!$B$7:$B$1450,0))/INDEX(Historical!$D$7:$D$1439,MATCH(B111,Historical!$B$7:$B$1450,0))-1)*100)</f>
        <v>2.9574861367837268</v>
      </c>
      <c r="T111" s="759">
        <f>IF(INDEX(Historical!$F$7:$F$1432,MATCH(B111,Historical!$B$7:$B$1450,0))=0,"n/a",((INDEX(Historical!$C$7:$C$1439,MATCH(B111,Historical!$B$7:$B$1450,0))/INDEX(Historical!$F$7:$F$1432,MATCH(B111,Historical!$B$7:$B$1450,0)))^(1/3)-1)*100)</f>
        <v>8.3412133001648172</v>
      </c>
      <c r="U111" s="759">
        <f>IF(INDEX(Historical!$H$7:$H$1432,MATCH(B111,Historical!$B$7:$B$1450,0))=0,"n/a",((INDEX(Historical!$C$7:$C$1439,MATCH(B111,Historical!$B$7:$B$1450,0))/INDEX(Historical!$H$7:$H$1432,MATCH(B111,Historical!$B$7:$B$1450,0)))^(1/5)-1)*100)</f>
        <v>9.4889741340311815</v>
      </c>
      <c r="V111" s="759">
        <f>IF(INDEX(Historical!$O$7:$O$1432,MATCH(B111,Historical!$B$7:$B$1450,0))=0,"n/a",((INDEX(Historical!$C$7:$C$1439,MATCH(B111,Historical!$B$7:$B$1450,0))/INDEX(Historical!$O$7:$O$1432,MATCH(B111,Historical!$B$7:$B$1450,0)))^(1/10)-1)*100)</f>
        <v>6.3832843418241803</v>
      </c>
      <c r="W111" s="827">
        <f t="shared" si="50"/>
        <v>1.4865347720542672</v>
      </c>
      <c r="X111" s="828" t="str">
        <f t="shared" si="51"/>
        <v>n/a</v>
      </c>
      <c r="Y111" s="851"/>
      <c r="Z111" s="820">
        <f t="shared" si="52"/>
        <v>163.2183908045977</v>
      </c>
      <c r="AA111" s="830">
        <f t="shared" si="53"/>
        <v>18.25287356321839</v>
      </c>
      <c r="AB111" s="822">
        <v>12</v>
      </c>
      <c r="AC111" s="831">
        <v>0.87</v>
      </c>
      <c r="AD111" s="831">
        <v>2.82</v>
      </c>
      <c r="AE111" s="831">
        <v>3.13</v>
      </c>
      <c r="AF111" s="831">
        <v>3.19</v>
      </c>
      <c r="AG111" s="831">
        <v>16.3</v>
      </c>
      <c r="AH111" s="831">
        <v>-35.6</v>
      </c>
      <c r="AI111" s="831">
        <v>-37.57</v>
      </c>
      <c r="AJ111" s="831">
        <v>-16.600000000000001</v>
      </c>
      <c r="AK111" s="831">
        <v>6.7</v>
      </c>
      <c r="AL111" s="832">
        <v>1550</v>
      </c>
      <c r="AM111" s="833">
        <v>2.2999999999999998</v>
      </c>
      <c r="AN111" s="831">
        <v>3.31</v>
      </c>
      <c r="AO111" s="834">
        <f t="shared" si="54"/>
        <v>0.17816606199667007</v>
      </c>
      <c r="AP111" s="835">
        <f t="shared" si="55"/>
        <v>18.43103962521506</v>
      </c>
      <c r="AQ111" s="836">
        <f t="shared" si="56"/>
        <v>60.868015834467592</v>
      </c>
      <c r="AR111" s="703">
        <f>INDEX(Historical!$C$7:$C$1439,MATCH(B111,Historical!$B$7:$B$1450,0))*IF(AH111="n/a",1.03,IF(AH111&lt;0,1.01,IF(AH111&gt;10,1.1,(1+AH111/100))))</f>
        <v>1.406425</v>
      </c>
      <c r="AS111" s="830">
        <f t="shared" si="57"/>
        <v>1.4204892500000001</v>
      </c>
      <c r="AT111" s="830">
        <f t="shared" si="61"/>
        <v>1.5156620297500001</v>
      </c>
      <c r="AU111" s="830">
        <f t="shared" si="61"/>
        <v>1.61721138574325</v>
      </c>
      <c r="AV111" s="830">
        <f t="shared" si="61"/>
        <v>1.7255645485880475</v>
      </c>
      <c r="AW111" s="820">
        <f t="shared" si="58"/>
        <v>7.6853522140812975</v>
      </c>
      <c r="AX111" s="837">
        <f t="shared" si="59"/>
        <v>48.396424521922526</v>
      </c>
      <c r="AY111" s="1018">
        <v>0.63</v>
      </c>
      <c r="AZ111" s="833">
        <v>2.62</v>
      </c>
      <c r="BA111" s="833">
        <v>-36.25</v>
      </c>
      <c r="BB111" s="833">
        <v>-4.12</v>
      </c>
      <c r="BC111" s="833">
        <v>-21.29</v>
      </c>
      <c r="BD111" s="985"/>
      <c r="BE111" s="666">
        <v>1994</v>
      </c>
      <c r="BF111" s="971">
        <f t="shared" si="60"/>
        <v>2</v>
      </c>
      <c r="BG111" s="892">
        <v>3.4000000000000004</v>
      </c>
    </row>
    <row r="112" spans="1:60" ht="11.25" customHeight="1" x14ac:dyDescent="0.2">
      <c r="A112" s="936" t="s">
        <v>340</v>
      </c>
      <c r="B112" s="948" t="s">
        <v>341</v>
      </c>
      <c r="C112" s="1013" t="s">
        <v>123</v>
      </c>
      <c r="D112" s="1013" t="s">
        <v>4368</v>
      </c>
      <c r="E112" s="792">
        <v>37</v>
      </c>
      <c r="F112" s="1227">
        <v>73</v>
      </c>
      <c r="G112" s="1227" t="s">
        <v>37</v>
      </c>
      <c r="H112" s="1227" t="s">
        <v>37</v>
      </c>
      <c r="I112" s="938">
        <v>60.03</v>
      </c>
      <c r="J112" s="703">
        <f t="shared" si="47"/>
        <v>2.8652340496418458</v>
      </c>
      <c r="K112" s="950">
        <v>0.43</v>
      </c>
      <c r="L112" s="960">
        <v>4</v>
      </c>
      <c r="M112" s="694">
        <f t="shared" si="48"/>
        <v>1.72</v>
      </c>
      <c r="N112" s="943" t="s">
        <v>250</v>
      </c>
      <c r="O112" s="795">
        <v>0.41</v>
      </c>
      <c r="P112" s="934">
        <v>43594</v>
      </c>
      <c r="Q112" s="934">
        <v>43626</v>
      </c>
      <c r="R112" s="694">
        <f t="shared" si="49"/>
        <v>4.8780487804878092</v>
      </c>
      <c r="S112" s="759">
        <f>IF(INDEX(Historical!$D$7:$D$1439,MATCH(B112,Historical!$B$7:$B$1450,0))=0,"n/a",(INDEX(Historical!$C$7:$C$1439,MATCH(B112,Historical!$B$7:$B$1450,0))/INDEX(Historical!$D$7:$D$1439,MATCH(B112,Historical!$B$7:$B$1450,0))-1)*100)</f>
        <v>5.1948051948051965</v>
      </c>
      <c r="T112" s="759">
        <f>IF(INDEX(Historical!$F$7:$F$1432,MATCH(B112,Historical!$B$7:$B$1450,0))=0,"n/a",((INDEX(Historical!$C$7:$C$1439,MATCH(B112,Historical!$B$7:$B$1450,0))/INDEX(Historical!$F$7:$F$1432,MATCH(B112,Historical!$B$7:$B$1450,0)))^(1/3)-1)*100)</f>
        <v>5.7462111719003284</v>
      </c>
      <c r="U112" s="759">
        <f>IF(INDEX(Historical!$H$7:$H$1432,MATCH(B112,Historical!$B$7:$B$1450,0))=0,"n/a",((INDEX(Historical!$C$7:$C$1439,MATCH(B112,Historical!$B$7:$B$1450,0))/INDEX(Historical!$H$7:$H$1432,MATCH(B112,Historical!$B$7:$B$1450,0)))^(1/5)-1)*100)</f>
        <v>5.6627672952967334</v>
      </c>
      <c r="V112" s="759">
        <f>IF(INDEX(Historical!$O$7:$O$1432,MATCH(B112,Historical!$B$7:$B$1450,0))=0,"n/a",((INDEX(Historical!$C$7:$C$1439,MATCH(B112,Historical!$B$7:$B$1450,0))/INDEX(Historical!$O$7:$O$1432,MATCH(B112,Historical!$B$7:$B$1450,0)))^(1/10)-1)*100)</f>
        <v>4.2348927037502815</v>
      </c>
      <c r="W112" s="760">
        <f t="shared" si="50"/>
        <v>1.3371690126368427</v>
      </c>
      <c r="X112" s="761">
        <f t="shared" si="51"/>
        <v>0.62228212036227837</v>
      </c>
      <c r="Y112" s="948"/>
      <c r="Z112" s="703">
        <f t="shared" si="52"/>
        <v>56.393442622950815</v>
      </c>
      <c r="AA112" s="959">
        <f t="shared" si="53"/>
        <v>19.681967213114756</v>
      </c>
      <c r="AB112" s="960">
        <v>12</v>
      </c>
      <c r="AC112" s="938">
        <v>3.05</v>
      </c>
      <c r="AD112" s="938">
        <v>3.27</v>
      </c>
      <c r="AE112" s="938">
        <v>1.1200000000000001</v>
      </c>
      <c r="AF112" s="938">
        <v>3.45</v>
      </c>
      <c r="AG112" s="938">
        <v>17.599999999999998</v>
      </c>
      <c r="AH112" s="938">
        <v>39.800000000000004</v>
      </c>
      <c r="AI112" s="938">
        <v>3.82</v>
      </c>
      <c r="AJ112" s="938">
        <v>9.1</v>
      </c>
      <c r="AK112" s="938">
        <v>6.1400000000000006</v>
      </c>
      <c r="AL112" s="951">
        <v>6060</v>
      </c>
      <c r="AM112" s="945">
        <v>0.5</v>
      </c>
      <c r="AN112" s="938">
        <v>0.79</v>
      </c>
      <c r="AO112" s="802">
        <f t="shared" si="54"/>
        <v>-11.153965868176178</v>
      </c>
      <c r="AP112" s="803">
        <f t="shared" si="55"/>
        <v>8.5280013449385788</v>
      </c>
      <c r="AQ112" s="961">
        <f t="shared" si="56"/>
        <v>73.721087935352926</v>
      </c>
      <c r="AR112" s="703">
        <f>INDEX(Historical!$C$7:$C$1439,MATCH(B112,Historical!$B$7:$B$1450,0))*IF(AH112="n/a",1.03,IF(AH112&lt;0,1.01,IF(AH112&gt;10,1.1,(1+AH112/100))))</f>
        <v>1.7820000000000003</v>
      </c>
      <c r="AS112" s="959">
        <f t="shared" si="57"/>
        <v>1.8500724000000002</v>
      </c>
      <c r="AT112" s="959">
        <f t="shared" si="61"/>
        <v>1.9636668453599999</v>
      </c>
      <c r="AU112" s="959">
        <f t="shared" si="61"/>
        <v>2.0842359896651037</v>
      </c>
      <c r="AV112" s="959">
        <f t="shared" si="61"/>
        <v>2.2122080794305408</v>
      </c>
      <c r="AW112" s="703">
        <f t="shared" si="58"/>
        <v>9.8921833144556448</v>
      </c>
      <c r="AX112" s="810">
        <f t="shared" si="59"/>
        <v>16.478732824347233</v>
      </c>
      <c r="AY112" s="1017">
        <v>0.89</v>
      </c>
      <c r="AZ112" s="945">
        <v>19.34</v>
      </c>
      <c r="BA112" s="945">
        <v>-9.83</v>
      </c>
      <c r="BB112" s="945">
        <v>-5.8500000000000005</v>
      </c>
      <c r="BC112" s="945">
        <v>1.41</v>
      </c>
      <c r="BE112" s="666">
        <v>1983</v>
      </c>
      <c r="BF112" s="971">
        <f t="shared" si="60"/>
        <v>3</v>
      </c>
      <c r="BG112" s="955">
        <v>6.7</v>
      </c>
    </row>
    <row r="113" spans="1:60" ht="11.25" customHeight="1" x14ac:dyDescent="0.2">
      <c r="A113" s="944" t="s">
        <v>330</v>
      </c>
      <c r="B113" s="949" t="s">
        <v>331</v>
      </c>
      <c r="C113" s="1013" t="s">
        <v>108</v>
      </c>
      <c r="D113" s="1013" t="s">
        <v>4361</v>
      </c>
      <c r="E113" s="792">
        <v>46</v>
      </c>
      <c r="F113" s="1227">
        <v>48</v>
      </c>
      <c r="G113" s="1227" t="s">
        <v>37</v>
      </c>
      <c r="H113" s="1227" t="s">
        <v>37</v>
      </c>
      <c r="I113" s="938">
        <v>244.95</v>
      </c>
      <c r="J113" s="703">
        <f t="shared" si="47"/>
        <v>0.93080220453153706</v>
      </c>
      <c r="K113" s="950">
        <v>0.56999999999999995</v>
      </c>
      <c r="L113" s="960">
        <v>4</v>
      </c>
      <c r="M113" s="694">
        <f t="shared" si="48"/>
        <v>2.2799999999999998</v>
      </c>
      <c r="N113" s="943" t="s">
        <v>111</v>
      </c>
      <c r="O113" s="795">
        <v>0.5</v>
      </c>
      <c r="P113" s="934">
        <v>43521</v>
      </c>
      <c r="Q113" s="934">
        <v>43536</v>
      </c>
      <c r="R113" s="694">
        <f t="shared" si="49"/>
        <v>13.999999999999989</v>
      </c>
      <c r="S113" s="759">
        <f>IF(INDEX(Historical!$D$7:$D$1439,MATCH(B113,Historical!$B$7:$B$1450,0))=0,"n/a",(INDEX(Historical!$C$7:$C$1439,MATCH(B113,Historical!$B$7:$B$1450,0))/INDEX(Historical!$D$7:$D$1439,MATCH(B113,Historical!$B$7:$B$1450,0))-1)*100)</f>
        <v>21.95121951219512</v>
      </c>
      <c r="T113" s="759">
        <f>IF(INDEX(Historical!$F$7:$F$1432,MATCH(B113,Historical!$B$7:$B$1450,0))=0,"n/a",((INDEX(Historical!$C$7:$C$1439,MATCH(B113,Historical!$B$7:$B$1450,0))/INDEX(Historical!$F$7:$F$1432,MATCH(B113,Historical!$B$7:$B$1450,0)))^(1/3)-1)*100)</f>
        <v>14.855559430448251</v>
      </c>
      <c r="U113" s="759">
        <f>IF(INDEX(Historical!$H$7:$H$1432,MATCH(B113,Historical!$B$7:$B$1450,0))=0,"n/a",((INDEX(Historical!$C$7:$C$1439,MATCH(B113,Historical!$B$7:$B$1450,0))/INDEX(Historical!$H$7:$H$1432,MATCH(B113,Historical!$B$7:$B$1450,0)))^(1/5)-1)*100)</f>
        <v>12.295510705682089</v>
      </c>
      <c r="V113" s="759">
        <f>IF(INDEX(Historical!$O$7:$O$1432,MATCH(B113,Historical!$B$7:$B$1450,0))=0,"n/a",((INDEX(Historical!$C$7:$C$1439,MATCH(B113,Historical!$B$7:$B$1450,0))/INDEX(Historical!$O$7:$O$1432,MATCH(B113,Historical!$B$7:$B$1450,0)))^(1/10)-1)*100)</f>
        <v>8.5562249642056507</v>
      </c>
      <c r="W113" s="760">
        <f t="shared" si="50"/>
        <v>1.4370251784074717</v>
      </c>
      <c r="X113" s="761">
        <f t="shared" si="51"/>
        <v>0.54646714247475947</v>
      </c>
      <c r="Y113" s="724"/>
      <c r="Z113" s="703">
        <f t="shared" si="52"/>
        <v>30.604026845637584</v>
      </c>
      <c r="AA113" s="959">
        <f t="shared" si="53"/>
        <v>32.879194630872483</v>
      </c>
      <c r="AB113" s="960">
        <v>12</v>
      </c>
      <c r="AC113" s="938">
        <v>7.45</v>
      </c>
      <c r="AD113" s="938">
        <v>3.69</v>
      </c>
      <c r="AE113" s="938">
        <v>9.5299999999999994</v>
      </c>
      <c r="AF113" s="941">
        <v>181.9</v>
      </c>
      <c r="AG113" s="940">
        <v>307.3</v>
      </c>
      <c r="AH113" s="938">
        <v>21.7</v>
      </c>
      <c r="AI113" s="938">
        <v>10.52</v>
      </c>
      <c r="AJ113" s="938">
        <v>22.5</v>
      </c>
      <c r="AK113" s="938">
        <v>8.7999999999999989</v>
      </c>
      <c r="AL113" s="951">
        <v>59680</v>
      </c>
      <c r="AM113" s="945">
        <v>0.1</v>
      </c>
      <c r="AN113" s="941">
        <v>0</v>
      </c>
      <c r="AO113" s="802">
        <f t="shared" si="54"/>
        <v>-19.652881720658858</v>
      </c>
      <c r="AP113" s="803">
        <f t="shared" si="55"/>
        <v>13.226312910213625</v>
      </c>
      <c r="AQ113" s="961">
        <f t="shared" si="56"/>
        <v>1530.3681252139488</v>
      </c>
      <c r="AR113" s="703">
        <f>INDEX(Historical!$C$7:$C$1439,MATCH(B113,Historical!$B$7:$B$1450,0))*IF(AH113="n/a",1.03,IF(AH113&lt;0,1.01,IF(AH113&gt;10,1.1,(1+AH113/100))))</f>
        <v>2.2000000000000002</v>
      </c>
      <c r="AS113" s="959">
        <f t="shared" si="57"/>
        <v>2.4200000000000004</v>
      </c>
      <c r="AT113" s="959">
        <f t="shared" si="61"/>
        <v>2.6329600000000006</v>
      </c>
      <c r="AU113" s="959">
        <f t="shared" si="61"/>
        <v>2.8646604800000008</v>
      </c>
      <c r="AV113" s="959">
        <f t="shared" si="61"/>
        <v>3.1167506022400011</v>
      </c>
      <c r="AW113" s="703">
        <f t="shared" si="58"/>
        <v>13.234371082240004</v>
      </c>
      <c r="AX113" s="810">
        <f t="shared" si="59"/>
        <v>5.4028867451479918</v>
      </c>
      <c r="AY113" s="1017">
        <v>1.08</v>
      </c>
      <c r="AZ113" s="945">
        <v>56.34</v>
      </c>
      <c r="BA113" s="945">
        <v>-0.01</v>
      </c>
      <c r="BB113" s="945">
        <v>6.9</v>
      </c>
      <c r="BC113" s="945">
        <v>21.43</v>
      </c>
      <c r="BE113" s="666">
        <v>1974</v>
      </c>
      <c r="BF113" s="971">
        <f t="shared" si="60"/>
        <v>4</v>
      </c>
      <c r="BG113" s="955">
        <v>19.900000000000002</v>
      </c>
    </row>
    <row r="114" spans="1:60" ht="11.25" customHeight="1" x14ac:dyDescent="0.2">
      <c r="A114" s="944" t="s">
        <v>104</v>
      </c>
      <c r="B114" s="948" t="s">
        <v>105</v>
      </c>
      <c r="C114" s="1013" t="s">
        <v>108</v>
      </c>
      <c r="D114" s="1013" t="s">
        <v>4365</v>
      </c>
      <c r="E114" s="792">
        <v>32</v>
      </c>
      <c r="F114" s="1227">
        <v>88</v>
      </c>
      <c r="G114" s="1227" t="s">
        <v>106</v>
      </c>
      <c r="H114" s="1227" t="s">
        <v>106</v>
      </c>
      <c r="I114" s="938">
        <v>46.95</v>
      </c>
      <c r="J114" s="703">
        <f t="shared" si="47"/>
        <v>2.3003194888178915</v>
      </c>
      <c r="K114" s="957">
        <v>0.27</v>
      </c>
      <c r="L114" s="960">
        <v>4</v>
      </c>
      <c r="M114" s="694">
        <f t="shared" si="48"/>
        <v>1.08</v>
      </c>
      <c r="N114" s="943" t="s">
        <v>107</v>
      </c>
      <c r="O114" s="796">
        <v>0.25</v>
      </c>
      <c r="P114" s="934">
        <v>43497</v>
      </c>
      <c r="Q114" s="934">
        <v>43510</v>
      </c>
      <c r="R114" s="694">
        <f t="shared" si="49"/>
        <v>8.0000000000000071</v>
      </c>
      <c r="S114" s="759">
        <f>IF(INDEX(Historical!$D$7:$D$1439,MATCH(B114,Historical!$B$7:$B$1450,0))=0,"n/a",(INDEX(Historical!$C$7:$C$1439,MATCH(B114,Historical!$B$7:$B$1450,0))/INDEX(Historical!$D$7:$D$1439,MATCH(B114,Historical!$B$7:$B$1450,0))-1)*100)</f>
        <v>26.315789473684205</v>
      </c>
      <c r="T114" s="759">
        <f>IF(INDEX(Historical!$F$7:$F$1432,MATCH(B114,Historical!$B$7:$B$1450,0))=0,"n/a",((INDEX(Historical!$C$7:$C$1439,MATCH(B114,Historical!$B$7:$B$1450,0))/INDEX(Historical!$F$7:$F$1432,MATCH(B114,Historical!$B$7:$B$1450,0)))^(1/3)-1)*100)</f>
        <v>12.685798233998579</v>
      </c>
      <c r="U114" s="759">
        <f>IF(INDEX(Historical!$H$7:$H$1432,MATCH(B114,Historical!$B$7:$B$1450,0))=0,"n/a",((INDEX(Historical!$C$7:$C$1439,MATCH(B114,Historical!$B$7:$B$1450,0))/INDEX(Historical!$H$7:$H$1432,MATCH(B114,Historical!$B$7:$B$1450,0)))^(1/5)-1)*100)</f>
        <v>9.2021027641427722</v>
      </c>
      <c r="V114" s="759">
        <f>IF(INDEX(Historical!$O$7:$O$1432,MATCH(B114,Historical!$B$7:$B$1450,0))=0,"n/a",((INDEX(Historical!$C$7:$C$1439,MATCH(B114,Historical!$B$7:$B$1450,0))/INDEX(Historical!$O$7:$O$1432,MATCH(B114,Historical!$B$7:$B$1450,0)))^(1/10)-1)*100)</f>
        <v>6.1753233948192987</v>
      </c>
      <c r="W114" s="760">
        <f t="shared" si="50"/>
        <v>1.4901410300005904</v>
      </c>
      <c r="X114" s="761">
        <f t="shared" si="51"/>
        <v>1.0224558626825302</v>
      </c>
      <c r="Y114" s="949"/>
      <c r="Z114" s="703">
        <f t="shared" si="52"/>
        <v>32.530120481927717</v>
      </c>
      <c r="AA114" s="959">
        <f t="shared" si="53"/>
        <v>14.141566265060243</v>
      </c>
      <c r="AB114" s="960">
        <v>12</v>
      </c>
      <c r="AC114" s="938">
        <v>3.32</v>
      </c>
      <c r="AD114" s="938">
        <v>1.42</v>
      </c>
      <c r="AE114" s="938">
        <v>4.2699999999999996</v>
      </c>
      <c r="AF114" s="938">
        <v>1.52</v>
      </c>
      <c r="AG114" s="938">
        <v>11.200000000000001</v>
      </c>
      <c r="AH114" s="938">
        <v>24.7</v>
      </c>
      <c r="AI114" s="938">
        <v>3.38</v>
      </c>
      <c r="AJ114" s="938">
        <v>9</v>
      </c>
      <c r="AK114" s="938">
        <v>10</v>
      </c>
      <c r="AL114" s="951">
        <v>1170</v>
      </c>
      <c r="AM114" s="945">
        <v>1.3</v>
      </c>
      <c r="AN114" s="938">
        <v>0.16</v>
      </c>
      <c r="AO114" s="802">
        <f t="shared" si="54"/>
        <v>-2.6391440120995799</v>
      </c>
      <c r="AP114" s="803">
        <f t="shared" si="55"/>
        <v>11.502422252960663</v>
      </c>
      <c r="AQ114" s="961">
        <f t="shared" si="56"/>
        <v>-2.2584343556004138</v>
      </c>
      <c r="AR114" s="703">
        <f>INDEX(Historical!$C$7:$C$1439,MATCH(B114,Historical!$B$7:$B$1450,0))*IF(AH114="n/a",1.03,IF(AH114&lt;0,1.01,IF(AH114&gt;10,1.1,(1+AH114/100))))</f>
        <v>1.056</v>
      </c>
      <c r="AS114" s="959">
        <f t="shared" si="57"/>
        <v>1.0916928000000001</v>
      </c>
      <c r="AT114" s="959">
        <f t="shared" si="61"/>
        <v>1.2008620800000003</v>
      </c>
      <c r="AU114" s="959">
        <f t="shared" si="61"/>
        <v>1.3209482880000003</v>
      </c>
      <c r="AV114" s="959">
        <f t="shared" si="61"/>
        <v>1.4530431168000004</v>
      </c>
      <c r="AW114" s="703">
        <f t="shared" si="58"/>
        <v>6.1225462848000003</v>
      </c>
      <c r="AX114" s="810">
        <f t="shared" si="59"/>
        <v>13.040567166773162</v>
      </c>
      <c r="AY114" s="1017">
        <v>1.06</v>
      </c>
      <c r="AZ114" s="945">
        <v>22.14</v>
      </c>
      <c r="BA114" s="945">
        <v>-19</v>
      </c>
      <c r="BB114" s="945">
        <v>3.6700000000000004</v>
      </c>
      <c r="BC114" s="945">
        <v>2.81</v>
      </c>
      <c r="BE114" s="666">
        <v>1988</v>
      </c>
      <c r="BF114" s="971">
        <f t="shared" si="60"/>
        <v>3</v>
      </c>
      <c r="BG114" s="955">
        <v>1.3</v>
      </c>
    </row>
    <row r="115" spans="1:60" ht="11.25" customHeight="1" x14ac:dyDescent="0.2">
      <c r="A115" s="944" t="s">
        <v>342</v>
      </c>
      <c r="B115" s="948" t="s">
        <v>343</v>
      </c>
      <c r="C115" s="1013" t="s">
        <v>112</v>
      </c>
      <c r="D115" s="1013" t="s">
        <v>213</v>
      </c>
      <c r="E115" s="792">
        <v>52</v>
      </c>
      <c r="F115" s="1227">
        <v>23</v>
      </c>
      <c r="G115" s="1227" t="s">
        <v>115</v>
      </c>
      <c r="H115" s="1227" t="s">
        <v>115</v>
      </c>
      <c r="I115" s="938">
        <v>147.59</v>
      </c>
      <c r="J115" s="703">
        <f t="shared" si="47"/>
        <v>1.8700453960295411</v>
      </c>
      <c r="K115" s="950">
        <v>0.69</v>
      </c>
      <c r="L115" s="960">
        <v>4</v>
      </c>
      <c r="M115" s="694">
        <f t="shared" si="48"/>
        <v>2.76</v>
      </c>
      <c r="N115" s="943" t="s">
        <v>344</v>
      </c>
      <c r="O115" s="795">
        <v>0.66</v>
      </c>
      <c r="P115" s="934">
        <v>43707</v>
      </c>
      <c r="Q115" s="934">
        <v>43725</v>
      </c>
      <c r="R115" s="694">
        <f t="shared" si="49"/>
        <v>4.5454545454545325</v>
      </c>
      <c r="S115" s="759">
        <f>IF(INDEX(Historical!$D$7:$D$1439,MATCH(B115,Historical!$B$7:$B$1450,0))=0,"n/a",(INDEX(Historical!$C$7:$C$1439,MATCH(B115,Historical!$B$7:$B$1450,0))/INDEX(Historical!$D$7:$D$1439,MATCH(B115,Historical!$B$7:$B$1450,0))-1)*100)</f>
        <v>6.6115702479338845</v>
      </c>
      <c r="T115" s="759">
        <f>IF(INDEX(Historical!$F$7:$F$1432,MATCH(B115,Historical!$B$7:$B$1450,0))=0,"n/a",((INDEX(Historical!$C$7:$C$1439,MATCH(B115,Historical!$B$7:$B$1450,0))/INDEX(Historical!$F$7:$F$1432,MATCH(B115,Historical!$B$7:$B$1450,0)))^(1/3)-1)*100)</f>
        <v>6.431122902917763</v>
      </c>
      <c r="U115" s="759">
        <f>IF(INDEX(Historical!$H$7:$H$1432,MATCH(B115,Historical!$B$7:$B$1450,0))=0,"n/a",((INDEX(Historical!$C$7:$C$1439,MATCH(B115,Historical!$B$7:$B$1450,0))/INDEX(Historical!$H$7:$H$1432,MATCH(B115,Historical!$B$7:$B$1450,0)))^(1/5)-1)*100)</f>
        <v>5.4364811125223733</v>
      </c>
      <c r="V115" s="759">
        <f>IF(INDEX(Historical!$O$7:$O$1432,MATCH(B115,Historical!$B$7:$B$1450,0))=0,"n/a",((INDEX(Historical!$C$7:$C$1439,MATCH(B115,Historical!$B$7:$B$1450,0))/INDEX(Historical!$O$7:$O$1432,MATCH(B115,Historical!$B$7:$B$1450,0)))^(1/10)-1)*100)</f>
        <v>7.4298368254117841</v>
      </c>
      <c r="W115" s="760">
        <f t="shared" si="50"/>
        <v>0.73170935516757696</v>
      </c>
      <c r="X115" s="761">
        <f t="shared" si="51"/>
        <v>0.53826545668538339</v>
      </c>
      <c r="Y115" s="948"/>
      <c r="Z115" s="703">
        <f t="shared" si="52"/>
        <v>49.110320284697508</v>
      </c>
      <c r="AA115" s="959">
        <f t="shared" si="53"/>
        <v>26.261565836298931</v>
      </c>
      <c r="AB115" s="960">
        <v>12</v>
      </c>
      <c r="AC115" s="938">
        <v>5.62</v>
      </c>
      <c r="AD115" s="938">
        <v>3.38</v>
      </c>
      <c r="AE115" s="938">
        <v>1.61</v>
      </c>
      <c r="AF115" s="938">
        <v>3</v>
      </c>
      <c r="AG115" s="938">
        <v>9.1999999999999993</v>
      </c>
      <c r="AH115" s="938">
        <v>-35.299999999999997</v>
      </c>
      <c r="AI115" s="938">
        <v>9.4700000000000006</v>
      </c>
      <c r="AJ115" s="938">
        <v>10.100000000000001</v>
      </c>
      <c r="AK115" s="938">
        <v>7.9699999999999989</v>
      </c>
      <c r="AL115" s="951">
        <v>22910</v>
      </c>
      <c r="AM115" s="945">
        <v>0.3</v>
      </c>
      <c r="AN115" s="938">
        <v>0.6</v>
      </c>
      <c r="AO115" s="802">
        <f t="shared" si="54"/>
        <v>-18.955039327747016</v>
      </c>
      <c r="AP115" s="803">
        <f t="shared" si="55"/>
        <v>7.3065265085519142</v>
      </c>
      <c r="AQ115" s="961">
        <f t="shared" si="56"/>
        <v>87.124079463507954</v>
      </c>
      <c r="AR115" s="703">
        <f>INDEX(Historical!$C$7:$C$1439,MATCH(B115,Historical!$B$7:$B$1450,0))*IF(AH115="n/a",1.03,IF(AH115&lt;0,1.01,IF(AH115&gt;10,1.1,(1+AH115/100))))</f>
        <v>2.6057999999999999</v>
      </c>
      <c r="AS115" s="959">
        <f t="shared" si="57"/>
        <v>2.8525692600000001</v>
      </c>
      <c r="AT115" s="959">
        <f t="shared" si="61"/>
        <v>3.0799190300219998</v>
      </c>
      <c r="AU115" s="959">
        <f t="shared" si="61"/>
        <v>3.3253885767147531</v>
      </c>
      <c r="AV115" s="959">
        <f t="shared" si="61"/>
        <v>3.5904220462789187</v>
      </c>
      <c r="AW115" s="703">
        <f t="shared" si="58"/>
        <v>15.45409891301567</v>
      </c>
      <c r="AX115" s="810">
        <f t="shared" si="59"/>
        <v>10.470966131184815</v>
      </c>
      <c r="AY115" s="1017">
        <v>1.37</v>
      </c>
      <c r="AZ115" s="945">
        <v>38.700000000000003</v>
      </c>
      <c r="BA115" s="945">
        <v>-4.92</v>
      </c>
      <c r="BB115" s="945">
        <v>4.18</v>
      </c>
      <c r="BC115" s="945">
        <v>10.780000000000001</v>
      </c>
      <c r="BE115" s="666">
        <v>1968</v>
      </c>
      <c r="BF115" s="971">
        <f t="shared" si="60"/>
        <v>6</v>
      </c>
      <c r="BG115" s="955">
        <v>3.2</v>
      </c>
    </row>
    <row r="116" spans="1:60" ht="11.25" customHeight="1" x14ac:dyDescent="0.2">
      <c r="A116" s="936" t="s">
        <v>347</v>
      </c>
      <c r="B116" s="948" t="s">
        <v>348</v>
      </c>
      <c r="C116" s="1013" t="s">
        <v>154</v>
      </c>
      <c r="D116" s="1013" t="s">
        <v>4350</v>
      </c>
      <c r="E116" s="792">
        <v>26</v>
      </c>
      <c r="F116" s="1227">
        <v>112</v>
      </c>
      <c r="G116" s="1227" t="s">
        <v>106</v>
      </c>
      <c r="H116" s="1227" t="s">
        <v>106</v>
      </c>
      <c r="I116" s="938">
        <v>209.78</v>
      </c>
      <c r="J116" s="703">
        <f t="shared" si="47"/>
        <v>0.99151492039279243</v>
      </c>
      <c r="K116" s="957">
        <v>0.52</v>
      </c>
      <c r="L116" s="960">
        <v>4</v>
      </c>
      <c r="M116" s="694">
        <f t="shared" si="48"/>
        <v>2.08</v>
      </c>
      <c r="N116" s="943" t="s">
        <v>161</v>
      </c>
      <c r="O116" s="796">
        <v>0.47</v>
      </c>
      <c r="P116" s="934">
        <v>43462</v>
      </c>
      <c r="Q116" s="934">
        <v>43496</v>
      </c>
      <c r="R116" s="694">
        <f t="shared" si="49"/>
        <v>10.638297872340436</v>
      </c>
      <c r="S116" s="759">
        <f>IF(INDEX(Historical!$D$7:$D$1439,MATCH(B116,Historical!$B$7:$B$1450,0))=0,"n/a",(INDEX(Historical!$C$7:$C$1439,MATCH(B116,Historical!$B$7:$B$1450,0))/INDEX(Historical!$D$7:$D$1439,MATCH(B116,Historical!$B$7:$B$1450,0))-1)*100)</f>
        <v>10.588235294117654</v>
      </c>
      <c r="T116" s="759">
        <f>IF(INDEX(Historical!$F$7:$F$1432,MATCH(B116,Historical!$B$7:$B$1450,0))=0,"n/a",((INDEX(Historical!$C$7:$C$1439,MATCH(B116,Historical!$B$7:$B$1450,0))/INDEX(Historical!$F$7:$F$1432,MATCH(B116,Historical!$B$7:$B$1450,0)))^(1/3)-1)*100)</f>
        <v>10.856097931999109</v>
      </c>
      <c r="U116" s="759">
        <f>IF(INDEX(Historical!$H$7:$H$1432,MATCH(B116,Historical!$B$7:$B$1450,0))=0,"n/a",((INDEX(Historical!$C$7:$C$1439,MATCH(B116,Historical!$B$7:$B$1450,0))/INDEX(Historical!$H$7:$H$1432,MATCH(B116,Historical!$B$7:$B$1450,0)))^(1/5)-1)*100)</f>
        <v>12.142542134526657</v>
      </c>
      <c r="V116" s="759">
        <f>IF(INDEX(Historical!$O$7:$O$1432,MATCH(B116,Historical!$B$7:$B$1450,0))=0,"n/a",((INDEX(Historical!$C$7:$C$1439,MATCH(B116,Historical!$B$7:$B$1450,0))/INDEX(Historical!$O$7:$O$1432,MATCH(B116,Historical!$B$7:$B$1450,0)))^(1/10)-1)*100)</f>
        <v>19.004775924371621</v>
      </c>
      <c r="W116" s="760">
        <f t="shared" si="50"/>
        <v>0.6389205630651571</v>
      </c>
      <c r="X116" s="761">
        <f t="shared" si="51"/>
        <v>0.82044203611666611</v>
      </c>
      <c r="Y116" s="711"/>
      <c r="Z116" s="703">
        <f t="shared" si="52"/>
        <v>40.232108317214703</v>
      </c>
      <c r="AA116" s="959">
        <f t="shared" si="53"/>
        <v>40.576402321083172</v>
      </c>
      <c r="AB116" s="960">
        <v>12</v>
      </c>
      <c r="AC116" s="938">
        <v>5.17</v>
      </c>
      <c r="AD116" s="938">
        <v>4.03</v>
      </c>
      <c r="AE116" s="938">
        <v>5.71</v>
      </c>
      <c r="AF116" s="938">
        <v>6.82</v>
      </c>
      <c r="AG116" s="938">
        <v>33.200000000000003</v>
      </c>
      <c r="AH116" s="938">
        <v>7.6</v>
      </c>
      <c r="AI116" s="938">
        <v>9.73</v>
      </c>
      <c r="AJ116" s="938">
        <v>14.799999999999999</v>
      </c>
      <c r="AK116" s="938">
        <v>10.26</v>
      </c>
      <c r="AL116" s="951">
        <v>79180</v>
      </c>
      <c r="AM116" s="945">
        <v>0.1</v>
      </c>
      <c r="AN116" s="938">
        <v>0.72</v>
      </c>
      <c r="AO116" s="802">
        <f t="shared" si="54"/>
        <v>-27.442345266163723</v>
      </c>
      <c r="AP116" s="803">
        <f t="shared" si="55"/>
        <v>13.134057054919449</v>
      </c>
      <c r="AQ116" s="961">
        <f t="shared" si="56"/>
        <v>250.70155962634368</v>
      </c>
      <c r="AR116" s="703">
        <f>INDEX(Historical!$C$7:$C$1439,MATCH(B116,Historical!$B$7:$B$1450,0))*IF(AH116="n/a",1.03,IF(AH116&lt;0,1.01,IF(AH116&gt;10,1.1,(1+AH116/100))))</f>
        <v>2.0228800000000002</v>
      </c>
      <c r="AS116" s="959">
        <f t="shared" si="57"/>
        <v>2.2197062240000003</v>
      </c>
      <c r="AT116" s="959">
        <f t="shared" si="61"/>
        <v>2.4416768464000005</v>
      </c>
      <c r="AU116" s="959">
        <f t="shared" si="61"/>
        <v>2.6858445310400008</v>
      </c>
      <c r="AV116" s="959">
        <f t="shared" si="61"/>
        <v>2.954428984144001</v>
      </c>
      <c r="AW116" s="703">
        <f t="shared" si="58"/>
        <v>12.324536585584003</v>
      </c>
      <c r="AX116" s="810">
        <f t="shared" si="59"/>
        <v>5.8749816882372023</v>
      </c>
      <c r="AY116" s="1017">
        <v>0.86</v>
      </c>
      <c r="AZ116" s="945">
        <v>44.93</v>
      </c>
      <c r="BA116" s="945">
        <v>-5.75</v>
      </c>
      <c r="BB116" s="945">
        <v>4.92</v>
      </c>
      <c r="BC116" s="945">
        <v>14.81</v>
      </c>
      <c r="BE116" s="666">
        <v>1994</v>
      </c>
      <c r="BF116" s="971">
        <f t="shared" si="60"/>
        <v>2</v>
      </c>
      <c r="BG116" s="955">
        <v>14.7</v>
      </c>
    </row>
    <row r="117" spans="1:60" ht="11.25" customHeight="1" x14ac:dyDescent="0.2">
      <c r="A117" s="936" t="s">
        <v>349</v>
      </c>
      <c r="B117" s="948" t="s">
        <v>350</v>
      </c>
      <c r="C117" s="1013" t="s">
        <v>128</v>
      </c>
      <c r="D117" s="1013" t="s">
        <v>4362</v>
      </c>
      <c r="E117" s="792">
        <v>49</v>
      </c>
      <c r="F117" s="1227">
        <v>30</v>
      </c>
      <c r="G117" s="1227" t="s">
        <v>37</v>
      </c>
      <c r="H117" s="1227" t="s">
        <v>115</v>
      </c>
      <c r="I117" s="938">
        <v>68.569999999999993</v>
      </c>
      <c r="J117" s="703">
        <f t="shared" si="47"/>
        <v>2.2750473968207672</v>
      </c>
      <c r="K117" s="950">
        <v>0.39</v>
      </c>
      <c r="L117" s="960">
        <v>4</v>
      </c>
      <c r="M117" s="694">
        <f t="shared" si="48"/>
        <v>1.56</v>
      </c>
      <c r="N117" s="943" t="s">
        <v>285</v>
      </c>
      <c r="O117" s="795">
        <v>0.36</v>
      </c>
      <c r="P117" s="934">
        <v>43468</v>
      </c>
      <c r="Q117" s="934">
        <v>43490</v>
      </c>
      <c r="R117" s="694">
        <f t="shared" si="49"/>
        <v>8.333333333333341</v>
      </c>
      <c r="S117" s="759">
        <f>IF(INDEX(Historical!$D$7:$D$1439,MATCH(B117,Historical!$B$7:$B$1450,0))=0,"n/a",(INDEX(Historical!$C$7:$C$1439,MATCH(B117,Historical!$B$7:$B$1450,0))/INDEX(Historical!$D$7:$D$1439,MATCH(B117,Historical!$B$7:$B$1450,0))-1)*100)</f>
        <v>9.0909090909090828</v>
      </c>
      <c r="T117" s="759">
        <f>IF(INDEX(Historical!$F$7:$F$1432,MATCH(B117,Historical!$B$7:$B$1450,0))=0,"n/a",((INDEX(Historical!$C$7:$C$1439,MATCH(B117,Historical!$B$7:$B$1450,0))/INDEX(Historical!$F$7:$F$1432,MATCH(B117,Historical!$B$7:$B$1450,0)))^(1/3)-1)*100)</f>
        <v>6.2658569182611146</v>
      </c>
      <c r="U117" s="759">
        <f>IF(INDEX(Historical!$H$7:$H$1432,MATCH(B117,Historical!$B$7:$B$1450,0))=0,"n/a",((INDEX(Historical!$C$7:$C$1439,MATCH(B117,Historical!$B$7:$B$1450,0))/INDEX(Historical!$H$7:$H$1432,MATCH(B117,Historical!$B$7:$B$1450,0)))^(1/5)-1)*100)</f>
        <v>5.1547496797280434</v>
      </c>
      <c r="V117" s="759">
        <f>IF(INDEX(Historical!$O$7:$O$1432,MATCH(B117,Historical!$B$7:$B$1450,0))=0,"n/a",((INDEX(Historical!$C$7:$C$1439,MATCH(B117,Historical!$B$7:$B$1450,0))/INDEX(Historical!$O$7:$O$1432,MATCH(B117,Historical!$B$7:$B$1450,0)))^(1/10)-1)*100)</f>
        <v>5.0480468452381411</v>
      </c>
      <c r="W117" s="760">
        <f t="shared" si="50"/>
        <v>1.0211374493464846</v>
      </c>
      <c r="X117" s="761">
        <f t="shared" si="51"/>
        <v>0.5727499644142271</v>
      </c>
      <c r="Y117" s="711"/>
      <c r="Z117" s="703">
        <f t="shared" si="52"/>
        <v>54.545454545454554</v>
      </c>
      <c r="AA117" s="959">
        <f t="shared" si="53"/>
        <v>23.975524475524473</v>
      </c>
      <c r="AB117" s="960">
        <v>6</v>
      </c>
      <c r="AC117" s="938">
        <v>2.86</v>
      </c>
      <c r="AD117" s="938">
        <v>2.23</v>
      </c>
      <c r="AE117" s="938">
        <v>0.6</v>
      </c>
      <c r="AF117" s="938">
        <v>15.17</v>
      </c>
      <c r="AG117" s="938">
        <v>65.600000000000009</v>
      </c>
      <c r="AH117" s="938">
        <v>23.7</v>
      </c>
      <c r="AI117" s="938">
        <v>7.7399999999999993</v>
      </c>
      <c r="AJ117" s="938">
        <v>9</v>
      </c>
      <c r="AK117" s="938">
        <v>10.879999999999999</v>
      </c>
      <c r="AL117" s="951">
        <v>35800</v>
      </c>
      <c r="AM117" s="945">
        <v>0.1</v>
      </c>
      <c r="AN117" s="938">
        <v>3.67</v>
      </c>
      <c r="AO117" s="802">
        <f t="shared" si="54"/>
        <v>-16.545727398975664</v>
      </c>
      <c r="AP117" s="803">
        <f t="shared" si="55"/>
        <v>7.4297970765488106</v>
      </c>
      <c r="AQ117" s="961">
        <f t="shared" si="56"/>
        <v>302.05511302346838</v>
      </c>
      <c r="AR117" s="703">
        <f>INDEX(Historical!$C$7:$C$1439,MATCH(B117,Historical!$B$7:$B$1450,0))*IF(AH117="n/a",1.03,IF(AH117&lt;0,1.01,IF(AH117&gt;10,1.1,(1+AH117/100))))</f>
        <v>1.5840000000000001</v>
      </c>
      <c r="AS117" s="959">
        <f t="shared" si="57"/>
        <v>1.7066015999999999</v>
      </c>
      <c r="AT117" s="959">
        <f t="shared" si="61"/>
        <v>1.8772617600000001</v>
      </c>
      <c r="AU117" s="959">
        <f t="shared" si="61"/>
        <v>2.0649879360000001</v>
      </c>
      <c r="AV117" s="959">
        <f t="shared" si="61"/>
        <v>2.2714867296000003</v>
      </c>
      <c r="AW117" s="703">
        <f t="shared" si="58"/>
        <v>9.5043380255999992</v>
      </c>
      <c r="AX117" s="810">
        <f t="shared" si="59"/>
        <v>13.860781720285839</v>
      </c>
      <c r="AY117" s="1017">
        <v>0.51</v>
      </c>
      <c r="AZ117" s="945">
        <v>15.36</v>
      </c>
      <c r="BA117" s="945">
        <v>-9.75</v>
      </c>
      <c r="BB117" s="945">
        <v>-4.47</v>
      </c>
      <c r="BC117" s="945">
        <v>0.70000000000000007</v>
      </c>
      <c r="BE117" s="666">
        <v>1971</v>
      </c>
      <c r="BF117" s="971">
        <f t="shared" si="60"/>
        <v>5</v>
      </c>
      <c r="BG117" s="955">
        <v>8.6999999999999993</v>
      </c>
    </row>
    <row r="118" spans="1:60" ht="11.25" customHeight="1" x14ac:dyDescent="0.2">
      <c r="A118" s="936" t="s">
        <v>138</v>
      </c>
      <c r="B118" s="948" t="s">
        <v>139</v>
      </c>
      <c r="C118" s="1013" t="s">
        <v>4369</v>
      </c>
      <c r="D118" s="1013" t="s">
        <v>4378</v>
      </c>
      <c r="E118" s="792">
        <v>35</v>
      </c>
      <c r="F118" s="1227">
        <v>78</v>
      </c>
      <c r="G118" s="1227" t="s">
        <v>115</v>
      </c>
      <c r="H118" s="1227" t="s">
        <v>115</v>
      </c>
      <c r="I118" s="938">
        <v>34.049999999999997</v>
      </c>
      <c r="J118" s="703">
        <f t="shared" si="47"/>
        <v>5.9911894273127757</v>
      </c>
      <c r="K118" s="950">
        <v>0.51</v>
      </c>
      <c r="L118" s="960">
        <v>4</v>
      </c>
      <c r="M118" s="694">
        <f t="shared" si="48"/>
        <v>2.04</v>
      </c>
      <c r="N118" s="943" t="s">
        <v>140</v>
      </c>
      <c r="O118" s="795">
        <v>0.5</v>
      </c>
      <c r="P118" s="934">
        <v>43474</v>
      </c>
      <c r="Q118" s="934">
        <v>43497</v>
      </c>
      <c r="R118" s="694">
        <f t="shared" si="49"/>
        <v>2.0000000000000018</v>
      </c>
      <c r="S118" s="759">
        <f>IF(INDEX(Historical!$D$7:$D$1439,MATCH(B118,Historical!$B$7:$B$1450,0))=0,"n/a",(INDEX(Historical!$C$7:$C$1439,MATCH(B118,Historical!$B$7:$B$1450,0))/INDEX(Historical!$D$7:$D$1439,MATCH(B118,Historical!$B$7:$B$1450,0))-1)*100)</f>
        <v>2.0408163265306145</v>
      </c>
      <c r="T118" s="759">
        <f>IF(INDEX(Historical!$F$7:$F$1432,MATCH(B118,Historical!$B$7:$B$1450,0))=0,"n/a",((INDEX(Historical!$C$7:$C$1439,MATCH(B118,Historical!$B$7:$B$1450,0))/INDEX(Historical!$F$7:$F$1432,MATCH(B118,Historical!$B$7:$B$1450,0)))^(1/3)-1)*100)</f>
        <v>2.0839302540953009</v>
      </c>
      <c r="U118" s="759">
        <f>IF(INDEX(Historical!$H$7:$H$1432,MATCH(B118,Historical!$B$7:$B$1450,0))=0,"n/a",((INDEX(Historical!$C$7:$C$1439,MATCH(B118,Historical!$B$7:$B$1450,0))/INDEX(Historical!$H$7:$H$1432,MATCH(B118,Historical!$B$7:$B$1450,0)))^(1/5)-1)*100)</f>
        <v>2.1295687600135116</v>
      </c>
      <c r="V118" s="759">
        <f>IF(INDEX(Historical!$O$7:$O$1432,MATCH(B118,Historical!$B$7:$B$1450,0))=0,"n/a",((INDEX(Historical!$C$7:$C$1439,MATCH(B118,Historical!$B$7:$B$1450,0))/INDEX(Historical!$O$7:$O$1432,MATCH(B118,Historical!$B$7:$B$1450,0)))^(1/10)-1)*100)</f>
        <v>2.2565182563572872</v>
      </c>
      <c r="W118" s="760">
        <f t="shared" si="50"/>
        <v>0.94374098415285546</v>
      </c>
      <c r="X118" s="761" t="str">
        <f t="shared" si="51"/>
        <v>n/a</v>
      </c>
      <c r="Y118" s="711"/>
      <c r="Z118" s="703">
        <f t="shared" si="52"/>
        <v>89.867841409691636</v>
      </c>
      <c r="AA118" s="959">
        <f t="shared" si="53"/>
        <v>14.999999999999998</v>
      </c>
      <c r="AB118" s="960">
        <v>12</v>
      </c>
      <c r="AC118" s="938">
        <v>2.27</v>
      </c>
      <c r="AD118" s="938">
        <v>6.84</v>
      </c>
      <c r="AE118" s="938">
        <v>1.36</v>
      </c>
      <c r="AF118" s="938">
        <v>1.35</v>
      </c>
      <c r="AG118" s="938">
        <v>10.5</v>
      </c>
      <c r="AH118" s="938">
        <v>84.5</v>
      </c>
      <c r="AI118" s="938">
        <v>1.91</v>
      </c>
      <c r="AJ118" s="938">
        <v>-4.3</v>
      </c>
      <c r="AK118" s="938">
        <v>2.1999999999999997</v>
      </c>
      <c r="AL118" s="951">
        <v>249960</v>
      </c>
      <c r="AM118" s="945">
        <v>6.9999999999999993E-2</v>
      </c>
      <c r="AN118" s="938">
        <v>0.95</v>
      </c>
      <c r="AO118" s="802">
        <f t="shared" si="54"/>
        <v>-6.87924181267371</v>
      </c>
      <c r="AP118" s="803">
        <f t="shared" si="55"/>
        <v>8.1207581873262882</v>
      </c>
      <c r="AQ118" s="961">
        <f t="shared" si="56"/>
        <v>-5.1316701949486232</v>
      </c>
      <c r="AR118" s="703">
        <f>INDEX(Historical!$C$7:$C$1439,MATCH(B118,Historical!$B$7:$B$1450,0))*IF(AH118="n/a",1.03,IF(AH118&lt;0,1.01,IF(AH118&gt;10,1.1,(1+AH118/100))))</f>
        <v>2.2000000000000002</v>
      </c>
      <c r="AS118" s="959">
        <f t="shared" si="57"/>
        <v>2.2420200000000001</v>
      </c>
      <c r="AT118" s="959">
        <f t="shared" si="61"/>
        <v>2.29134444</v>
      </c>
      <c r="AU118" s="959">
        <f t="shared" si="61"/>
        <v>2.34175401768</v>
      </c>
      <c r="AV118" s="959">
        <f t="shared" si="61"/>
        <v>2.39327260606896</v>
      </c>
      <c r="AW118" s="703">
        <f t="shared" si="58"/>
        <v>11.46839106374896</v>
      </c>
      <c r="AX118" s="810">
        <f t="shared" si="59"/>
        <v>33.68103102422603</v>
      </c>
      <c r="AY118" s="1017">
        <v>0.59</v>
      </c>
      <c r="AZ118" s="945">
        <v>27.05</v>
      </c>
      <c r="BA118" s="945">
        <v>-1.7000000000000002</v>
      </c>
      <c r="BB118" s="945">
        <v>3.93</v>
      </c>
      <c r="BC118" s="945">
        <v>9.2200000000000006</v>
      </c>
      <c r="BE118" s="666">
        <v>1985</v>
      </c>
      <c r="BF118" s="971">
        <f t="shared" si="60"/>
        <v>3</v>
      </c>
      <c r="BG118" s="955">
        <v>3.5999999999999996</v>
      </c>
    </row>
    <row r="119" spans="1:60" ht="11.25" customHeight="1" x14ac:dyDescent="0.2">
      <c r="A119" s="936" t="s">
        <v>355</v>
      </c>
      <c r="B119" s="948" t="s">
        <v>356</v>
      </c>
      <c r="C119" s="1013" t="s">
        <v>4369</v>
      </c>
      <c r="D119" s="1013" t="s">
        <v>4398</v>
      </c>
      <c r="E119" s="792">
        <v>45</v>
      </c>
      <c r="F119" s="1227">
        <v>52</v>
      </c>
      <c r="G119" s="1227" t="s">
        <v>37</v>
      </c>
      <c r="H119" s="1227" t="s">
        <v>37</v>
      </c>
      <c r="I119" s="938">
        <v>32.340000000000003</v>
      </c>
      <c r="J119" s="703">
        <f t="shared" si="47"/>
        <v>2.0408163265306123</v>
      </c>
      <c r="K119" s="950">
        <v>0.16500000000000001</v>
      </c>
      <c r="L119" s="960">
        <v>4</v>
      </c>
      <c r="M119" s="694">
        <f t="shared" si="48"/>
        <v>0.66</v>
      </c>
      <c r="N119" s="943" t="s">
        <v>152</v>
      </c>
      <c r="O119" s="795">
        <v>0.16</v>
      </c>
      <c r="P119" s="934">
        <v>43538</v>
      </c>
      <c r="Q119" s="934">
        <v>43553</v>
      </c>
      <c r="R119" s="694">
        <f t="shared" si="49"/>
        <v>3.1250000000000027</v>
      </c>
      <c r="S119" s="759">
        <f>IF(INDEX(Historical!$D$7:$D$1439,MATCH(B119,Historical!$B$7:$B$1450,0))=0,"n/a",(INDEX(Historical!$C$7:$C$1439,MATCH(B119,Historical!$B$7:$B$1450,0))/INDEX(Historical!$D$7:$D$1439,MATCH(B119,Historical!$B$7:$B$1450,0))-1)*100)</f>
        <v>3.2258064516129004</v>
      </c>
      <c r="T119" s="759">
        <f>IF(INDEX(Historical!$F$7:$F$1432,MATCH(B119,Historical!$B$7:$B$1450,0))=0,"n/a",((INDEX(Historical!$C$7:$C$1439,MATCH(B119,Historical!$B$7:$B$1450,0))/INDEX(Historical!$F$7:$F$1432,MATCH(B119,Historical!$B$7:$B$1450,0)))^(1/3)-1)*100)</f>
        <v>4.3038381993584451</v>
      </c>
      <c r="U119" s="759">
        <f>IF(INDEX(Historical!$H$7:$H$1432,MATCH(B119,Historical!$B$7:$B$1450,0))=0,"n/a",((INDEX(Historical!$C$7:$C$1439,MATCH(B119,Historical!$B$7:$B$1450,0))/INDEX(Historical!$H$7:$H$1432,MATCH(B119,Historical!$B$7:$B$1450,0)))^(1/5)-1)*100)</f>
        <v>4.6458378616732965</v>
      </c>
      <c r="V119" s="759">
        <f>IF(INDEX(Historical!$O$7:$O$1432,MATCH(B119,Historical!$B$7:$B$1450,0))=0,"n/a",((INDEX(Historical!$C$7:$C$1439,MATCH(B119,Historical!$B$7:$B$1450,0))/INDEX(Historical!$O$7:$O$1432,MATCH(B119,Historical!$B$7:$B$1450,0)))^(1/10)-1)*100)</f>
        <v>4.5537494162228631</v>
      </c>
      <c r="W119" s="760">
        <f t="shared" si="50"/>
        <v>1.0202225544344548</v>
      </c>
      <c r="X119" s="761" t="str">
        <f t="shared" si="51"/>
        <v>n/a</v>
      </c>
      <c r="Y119" s="948"/>
      <c r="Z119" s="703">
        <f t="shared" si="52"/>
        <v>55.000000000000007</v>
      </c>
      <c r="AA119" s="959">
        <f t="shared" si="53"/>
        <v>26.950000000000003</v>
      </c>
      <c r="AB119" s="960">
        <v>12</v>
      </c>
      <c r="AC119" s="938">
        <v>1.2</v>
      </c>
      <c r="AD119" s="938" t="s">
        <v>137</v>
      </c>
      <c r="AE119" s="938">
        <v>0.67</v>
      </c>
      <c r="AF119" s="938">
        <v>0.82</v>
      </c>
      <c r="AG119" s="938">
        <v>3.4000000000000004</v>
      </c>
      <c r="AH119" s="940">
        <v>167.2</v>
      </c>
      <c r="AI119" s="940">
        <v>1.1299999999999999</v>
      </c>
      <c r="AJ119" s="938">
        <v>-4.3</v>
      </c>
      <c r="AK119" s="938" t="s">
        <v>137</v>
      </c>
      <c r="AL119" s="951">
        <v>3440</v>
      </c>
      <c r="AM119" s="945">
        <v>0.6</v>
      </c>
      <c r="AN119" s="938">
        <v>0.53</v>
      </c>
      <c r="AO119" s="802">
        <f t="shared" si="54"/>
        <v>-20.263345811796093</v>
      </c>
      <c r="AP119" s="803">
        <f t="shared" si="55"/>
        <v>6.6866541882039083</v>
      </c>
      <c r="AQ119" s="961">
        <f t="shared" si="56"/>
        <v>-0.89511728588858031</v>
      </c>
      <c r="AR119" s="703">
        <f>INDEX(Historical!$C$7:$C$1439,MATCH(B119,Historical!$B$7:$B$1450,0))*IF(AH119="n/a",1.03,IF(AH119&lt;0,1.01,IF(AH119&gt;10,1.1,(1+AH119/100))))</f>
        <v>0.70400000000000007</v>
      </c>
      <c r="AS119" s="959">
        <f t="shared" si="57"/>
        <v>0.71195520000000012</v>
      </c>
      <c r="AT119" s="959">
        <f t="shared" si="61"/>
        <v>0.7333138560000001</v>
      </c>
      <c r="AU119" s="959">
        <f t="shared" si="61"/>
        <v>0.75531327168000006</v>
      </c>
      <c r="AV119" s="959">
        <f t="shared" si="61"/>
        <v>0.77797266983040003</v>
      </c>
      <c r="AW119" s="703">
        <f t="shared" si="58"/>
        <v>3.6825549975104006</v>
      </c>
      <c r="AX119" s="810">
        <f t="shared" si="59"/>
        <v>11.386997518585035</v>
      </c>
      <c r="AY119" s="1017">
        <v>1.05</v>
      </c>
      <c r="AZ119" s="945">
        <v>30.25</v>
      </c>
      <c r="BA119" s="945">
        <v>-13.270000000000001</v>
      </c>
      <c r="BB119" s="945">
        <v>3.81</v>
      </c>
      <c r="BC119" s="945">
        <v>-1.31</v>
      </c>
      <c r="BE119" s="666">
        <v>1975</v>
      </c>
      <c r="BF119" s="971">
        <f t="shared" si="60"/>
        <v>4</v>
      </c>
      <c r="BG119" s="955">
        <v>1.5</v>
      </c>
    </row>
    <row r="120" spans="1:60" s="838" customFormat="1" ht="11.25" customHeight="1" x14ac:dyDescent="0.2">
      <c r="A120" s="698" t="s">
        <v>353</v>
      </c>
      <c r="B120" s="846" t="s">
        <v>354</v>
      </c>
      <c r="C120" s="1013" t="s">
        <v>247</v>
      </c>
      <c r="D120" s="1013" t="s">
        <v>4374</v>
      </c>
      <c r="E120" s="818">
        <v>52</v>
      </c>
      <c r="F120" s="1227">
        <v>22</v>
      </c>
      <c r="G120" s="1226" t="s">
        <v>115</v>
      </c>
      <c r="H120" s="1226" t="s">
        <v>115</v>
      </c>
      <c r="I120" s="831">
        <v>86.4</v>
      </c>
      <c r="J120" s="820">
        <f t="shared" si="47"/>
        <v>3.0555555555555554</v>
      </c>
      <c r="K120" s="821">
        <v>0.66</v>
      </c>
      <c r="L120" s="822">
        <v>4</v>
      </c>
      <c r="M120" s="823">
        <f t="shared" si="48"/>
        <v>2.64</v>
      </c>
      <c r="N120" s="824" t="s">
        <v>296</v>
      </c>
      <c r="O120" s="825">
        <v>0.64</v>
      </c>
      <c r="P120" s="826">
        <v>43697</v>
      </c>
      <c r="Q120" s="826">
        <v>43718</v>
      </c>
      <c r="R120" s="823">
        <f t="shared" si="49"/>
        <v>3.1250000000000027</v>
      </c>
      <c r="S120" s="759">
        <f>IF(INDEX(Historical!$D$7:$D$1439,MATCH(B120,Historical!$B$7:$B$1450,0))=0,"n/a",(INDEX(Historical!$C$7:$C$1439,MATCH(B120,Historical!$B$7:$B$1450,0))/INDEX(Historical!$D$7:$D$1439,MATCH(B120,Historical!$B$7:$B$1450,0))-1)*100)</f>
        <v>3.2786885245901676</v>
      </c>
      <c r="T120" s="759">
        <f>IF(INDEX(Historical!$F$7:$F$1432,MATCH(B120,Historical!$B$7:$B$1450,0))=0,"n/a",((INDEX(Historical!$C$7:$C$1439,MATCH(B120,Historical!$B$7:$B$1450,0))/INDEX(Historical!$F$7:$F$1432,MATCH(B120,Historical!$B$7:$B$1450,0)))^(1/3)-1)*100)</f>
        <v>5.2726599609396407</v>
      </c>
      <c r="U120" s="759">
        <f>IF(INDEX(Historical!$H$7:$H$1432,MATCH(B120,Historical!$B$7:$B$1450,0))=0,"n/a",((INDEX(Historical!$C$7:$C$1439,MATCH(B120,Historical!$B$7:$B$1450,0))/INDEX(Historical!$H$7:$H$1432,MATCH(B120,Historical!$B$7:$B$1450,0)))^(1/5)-1)*100)</f>
        <v>9.7864370032394454</v>
      </c>
      <c r="V120" s="759">
        <f>IF(INDEX(Historical!$O$7:$O$1432,MATCH(B120,Historical!$B$7:$B$1450,0))=0,"n/a",((INDEX(Historical!$C$7:$C$1439,MATCH(B120,Historical!$B$7:$B$1450,0))/INDEX(Historical!$O$7:$O$1432,MATCH(B120,Historical!$B$7:$B$1450,0)))^(1/10)-1)*100)</f>
        <v>15.431656766005775</v>
      </c>
      <c r="W120" s="827">
        <f t="shared" si="50"/>
        <v>0.63417928169565563</v>
      </c>
      <c r="X120" s="828">
        <f t="shared" si="51"/>
        <v>1.8464975477810275</v>
      </c>
      <c r="Y120" s="846"/>
      <c r="Z120" s="820">
        <f t="shared" si="52"/>
        <v>46.891651865008882</v>
      </c>
      <c r="AA120" s="830">
        <f t="shared" si="53"/>
        <v>15.346358792184725</v>
      </c>
      <c r="AB120" s="822">
        <v>1</v>
      </c>
      <c r="AC120" s="831">
        <v>5.63</v>
      </c>
      <c r="AD120" s="831">
        <v>1.85</v>
      </c>
      <c r="AE120" s="831">
        <v>0.59</v>
      </c>
      <c r="AF120" s="831">
        <v>4.03</v>
      </c>
      <c r="AG120" s="831">
        <v>27</v>
      </c>
      <c r="AH120" s="831">
        <v>16.400000000000002</v>
      </c>
      <c r="AI120" s="831">
        <v>6.47</v>
      </c>
      <c r="AJ120" s="831">
        <v>5.3</v>
      </c>
      <c r="AK120" s="831">
        <v>8.35</v>
      </c>
      <c r="AL120" s="832">
        <v>44980</v>
      </c>
      <c r="AM120" s="833">
        <v>0.2</v>
      </c>
      <c r="AN120" s="831">
        <v>1.1200000000000001</v>
      </c>
      <c r="AO120" s="834">
        <f t="shared" si="54"/>
        <v>-2.5043662333897245</v>
      </c>
      <c r="AP120" s="835">
        <f t="shared" si="55"/>
        <v>12.841992558795001</v>
      </c>
      <c r="AQ120" s="836">
        <f t="shared" si="56"/>
        <v>65.792140186981584</v>
      </c>
      <c r="AR120" s="703">
        <f>INDEX(Historical!$C$7:$C$1439,MATCH(B120,Historical!$B$7:$B$1450,0))*IF(AH120="n/a",1.03,IF(AH120&lt;0,1.01,IF(AH120&gt;10,1.1,(1+AH120/100))))</f>
        <v>2.7720000000000002</v>
      </c>
      <c r="AS120" s="830">
        <f t="shared" si="57"/>
        <v>2.9513484000000001</v>
      </c>
      <c r="AT120" s="830">
        <f t="shared" si="61"/>
        <v>3.1977859914</v>
      </c>
      <c r="AU120" s="830">
        <f t="shared" si="61"/>
        <v>3.4648011216818997</v>
      </c>
      <c r="AV120" s="830">
        <f t="shared" si="61"/>
        <v>3.7541120153423382</v>
      </c>
      <c r="AW120" s="820">
        <f t="shared" si="58"/>
        <v>16.14004752842424</v>
      </c>
      <c r="AX120" s="837">
        <f t="shared" si="59"/>
        <v>18.680610565305834</v>
      </c>
      <c r="AY120" s="1018">
        <v>0.61</v>
      </c>
      <c r="AZ120" s="833">
        <v>43.64</v>
      </c>
      <c r="BA120" s="833">
        <v>-4.41</v>
      </c>
      <c r="BB120" s="833">
        <v>1.05</v>
      </c>
      <c r="BC120" s="833">
        <v>11.12</v>
      </c>
      <c r="BD120" s="985"/>
      <c r="BE120" s="666">
        <v>1968</v>
      </c>
      <c r="BF120" s="971">
        <f t="shared" si="60"/>
        <v>6</v>
      </c>
      <c r="BG120" s="892">
        <v>7.3</v>
      </c>
    </row>
    <row r="121" spans="1:60" ht="11.25" customHeight="1" x14ac:dyDescent="0.2">
      <c r="A121" s="944" t="s">
        <v>234</v>
      </c>
      <c r="B121" s="948" t="s">
        <v>235</v>
      </c>
      <c r="C121" s="1013" t="s">
        <v>108</v>
      </c>
      <c r="D121" s="1013" t="s">
        <v>4365</v>
      </c>
      <c r="E121" s="792">
        <v>31</v>
      </c>
      <c r="F121" s="1227">
        <v>91</v>
      </c>
      <c r="G121" s="1227" t="s">
        <v>106</v>
      </c>
      <c r="H121" s="1227" t="s">
        <v>106</v>
      </c>
      <c r="I121" s="938">
        <v>43.41</v>
      </c>
      <c r="J121" s="703">
        <f t="shared" si="47"/>
        <v>2.3957613453121405</v>
      </c>
      <c r="K121" s="957">
        <v>0.52</v>
      </c>
      <c r="L121" s="960">
        <v>2</v>
      </c>
      <c r="M121" s="694">
        <f t="shared" si="48"/>
        <v>1.04</v>
      </c>
      <c r="N121" s="943" t="s">
        <v>231</v>
      </c>
      <c r="O121" s="796">
        <v>0.51</v>
      </c>
      <c r="P121" s="934">
        <v>43630</v>
      </c>
      <c r="Q121" s="934">
        <v>43648</v>
      </c>
      <c r="R121" s="694">
        <f t="shared" si="49"/>
        <v>1.9607843137254919</v>
      </c>
      <c r="S121" s="759">
        <f>IF(INDEX(Historical!$D$7:$D$1439,MATCH(B121,Historical!$B$7:$B$1450,0))=0,"n/a",(INDEX(Historical!$C$7:$C$1439,MATCH(B121,Historical!$B$7:$B$1450,0))/INDEX(Historical!$D$7:$D$1439,MATCH(B121,Historical!$B$7:$B$1450,0))-1)*100)</f>
        <v>2.0000000000000018</v>
      </c>
      <c r="T121" s="759">
        <f>IF(INDEX(Historical!$F$7:$F$1432,MATCH(B121,Historical!$B$7:$B$1450,0))=0,"n/a",((INDEX(Historical!$C$7:$C$1439,MATCH(B121,Historical!$B$7:$B$1450,0))/INDEX(Historical!$F$7:$F$1432,MATCH(B121,Historical!$B$7:$B$1450,0)))^(1/3)-1)*100)</f>
        <v>1.3424420678672888</v>
      </c>
      <c r="U121" s="759">
        <f>IF(INDEX(Historical!$H$7:$H$1432,MATCH(B121,Historical!$B$7:$B$1450,0))=0,"n/a",((INDEX(Historical!$C$7:$C$1439,MATCH(B121,Historical!$B$7:$B$1450,0))/INDEX(Historical!$H$7:$H$1432,MATCH(B121,Historical!$B$7:$B$1450,0)))^(1/5)-1)*100)</f>
        <v>1.2198729249942586</v>
      </c>
      <c r="V121" s="759">
        <f>IF(INDEX(Historical!$O$7:$O$1432,MATCH(B121,Historical!$B$7:$B$1450,0))=0,"n/a",((INDEX(Historical!$C$7:$C$1439,MATCH(B121,Historical!$B$7:$B$1450,0))/INDEX(Historical!$O$7:$O$1432,MATCH(B121,Historical!$B$7:$B$1450,0)))^(1/10)-1)*100)</f>
        <v>1.487312012861608</v>
      </c>
      <c r="W121" s="760">
        <f t="shared" si="50"/>
        <v>0.82018629207949911</v>
      </c>
      <c r="X121" s="761">
        <f t="shared" si="51"/>
        <v>0.12321948737315742</v>
      </c>
      <c r="Y121" s="949"/>
      <c r="Z121" s="703">
        <f t="shared" si="52"/>
        <v>28.571428571428569</v>
      </c>
      <c r="AA121" s="959">
        <f t="shared" si="53"/>
        <v>11.925824175824175</v>
      </c>
      <c r="AB121" s="960">
        <v>12</v>
      </c>
      <c r="AC121" s="938">
        <v>3.64</v>
      </c>
      <c r="AD121" s="938" t="s">
        <v>137</v>
      </c>
      <c r="AE121" s="938">
        <v>4.09</v>
      </c>
      <c r="AF121" s="938">
        <v>1.1499999999999999</v>
      </c>
      <c r="AG121" s="938">
        <v>10.6</v>
      </c>
      <c r="AH121" s="938">
        <v>31.2</v>
      </c>
      <c r="AI121" s="938">
        <v>9.2200000000000006</v>
      </c>
      <c r="AJ121" s="938">
        <v>9.9</v>
      </c>
      <c r="AK121" s="938" t="s">
        <v>137</v>
      </c>
      <c r="AL121" s="955">
        <v>531.45000000000005</v>
      </c>
      <c r="AM121" s="945">
        <v>1.7000000000000002</v>
      </c>
      <c r="AN121" s="938">
        <v>0</v>
      </c>
      <c r="AO121" s="802">
        <f t="shared" si="54"/>
        <v>-8.3101899055177757</v>
      </c>
      <c r="AP121" s="803">
        <f t="shared" si="55"/>
        <v>3.6156342703063991</v>
      </c>
      <c r="AQ121" s="961">
        <f t="shared" si="56"/>
        <v>-21.926821216110049</v>
      </c>
      <c r="AR121" s="703">
        <f>INDEX(Historical!$C$7:$C$1439,MATCH(B121,Historical!$B$7:$B$1450,0))*IF(AH121="n/a",1.03,IF(AH121&lt;0,1.01,IF(AH121&gt;10,1.1,(1+AH121/100))))</f>
        <v>1.1220000000000001</v>
      </c>
      <c r="AS121" s="959">
        <f t="shared" si="57"/>
        <v>1.2254484000000001</v>
      </c>
      <c r="AT121" s="959">
        <f t="shared" si="61"/>
        <v>1.2622118520000001</v>
      </c>
      <c r="AU121" s="959">
        <f t="shared" si="61"/>
        <v>1.3000782075600001</v>
      </c>
      <c r="AV121" s="959">
        <f t="shared" si="61"/>
        <v>1.3390805537868002</v>
      </c>
      <c r="AW121" s="703">
        <f t="shared" si="58"/>
        <v>6.2488190133468011</v>
      </c>
      <c r="AX121" s="810">
        <f t="shared" si="59"/>
        <v>14.394883698103666</v>
      </c>
      <c r="AY121" s="1017">
        <v>0.92</v>
      </c>
      <c r="AZ121" s="945">
        <v>16.04</v>
      </c>
      <c r="BA121" s="945">
        <v>-18.170000000000002</v>
      </c>
      <c r="BB121" s="945">
        <v>9.33</v>
      </c>
      <c r="BC121" s="945">
        <v>2.5100000000000002</v>
      </c>
      <c r="BE121" s="666">
        <v>1989</v>
      </c>
      <c r="BF121" s="971">
        <f t="shared" si="60"/>
        <v>3</v>
      </c>
      <c r="BG121" s="955">
        <v>1.6</v>
      </c>
    </row>
    <row r="122" spans="1:60" ht="11.25" customHeight="1" x14ac:dyDescent="0.2">
      <c r="A122" s="936" t="s">
        <v>360</v>
      </c>
      <c r="B122" s="948" t="s">
        <v>361</v>
      </c>
      <c r="C122" s="1013" t="s">
        <v>108</v>
      </c>
      <c r="D122" s="1013" t="s">
        <v>4365</v>
      </c>
      <c r="E122" s="792">
        <v>32</v>
      </c>
      <c r="F122" s="1227">
        <v>86</v>
      </c>
      <c r="G122" s="1227" t="s">
        <v>37</v>
      </c>
      <c r="H122" s="1227" t="s">
        <v>37</v>
      </c>
      <c r="I122" s="938">
        <v>81.97</v>
      </c>
      <c r="J122" s="703">
        <f t="shared" si="47"/>
        <v>2.4399170428205439</v>
      </c>
      <c r="K122" s="957">
        <v>0.5</v>
      </c>
      <c r="L122" s="960">
        <v>4</v>
      </c>
      <c r="M122" s="694">
        <f t="shared" si="48"/>
        <v>2</v>
      </c>
      <c r="N122" s="943" t="s">
        <v>107</v>
      </c>
      <c r="O122" s="796">
        <v>0.48</v>
      </c>
      <c r="P122" s="934">
        <v>43409</v>
      </c>
      <c r="Q122" s="934">
        <v>43419</v>
      </c>
      <c r="R122" s="694">
        <f t="shared" si="49"/>
        <v>4.1666666666666705</v>
      </c>
      <c r="S122" s="759">
        <f>IF(INDEX(Historical!$D$7:$D$1439,MATCH(B122,Historical!$B$7:$B$1450,0))=0,"n/a",(INDEX(Historical!$C$7:$C$1439,MATCH(B122,Historical!$B$7:$B$1450,0))/INDEX(Historical!$D$7:$D$1439,MATCH(B122,Historical!$B$7:$B$1450,0))-1)*100)</f>
        <v>6.5934065934065922</v>
      </c>
      <c r="T122" s="759">
        <f>IF(INDEX(Historical!$F$7:$F$1432,MATCH(B122,Historical!$B$7:$B$1450,0))=0,"n/a",((INDEX(Historical!$C$7:$C$1439,MATCH(B122,Historical!$B$7:$B$1450,0))/INDEX(Historical!$F$7:$F$1432,MATCH(B122,Historical!$B$7:$B$1450,0)))^(1/3)-1)*100)</f>
        <v>4.5003157912127056</v>
      </c>
      <c r="U122" s="759">
        <f>IF(INDEX(Historical!$H$7:$H$1432,MATCH(B122,Historical!$B$7:$B$1450,0))=0,"n/a",((INDEX(Historical!$C$7:$C$1439,MATCH(B122,Historical!$B$7:$B$1450,0))/INDEX(Historical!$H$7:$H$1432,MATCH(B122,Historical!$B$7:$B$1450,0)))^(1/5)-1)*100)</f>
        <v>4.7264065169796421</v>
      </c>
      <c r="V122" s="759">
        <f>IF(INDEX(Historical!$O$7:$O$1432,MATCH(B122,Historical!$B$7:$B$1450,0))=0,"n/a",((INDEX(Historical!$C$7:$C$1439,MATCH(B122,Historical!$B$7:$B$1450,0))/INDEX(Historical!$O$7:$O$1432,MATCH(B122,Historical!$B$7:$B$1450,0)))^(1/10)-1)*100)</f>
        <v>4.9209099349787566</v>
      </c>
      <c r="W122" s="760">
        <f t="shared" si="50"/>
        <v>0.96047409512282522</v>
      </c>
      <c r="X122" s="761">
        <f t="shared" si="51"/>
        <v>0.51938533153622446</v>
      </c>
      <c r="Y122" s="737"/>
      <c r="Z122" s="703">
        <f t="shared" si="52"/>
        <v>37.383177570093466</v>
      </c>
      <c r="AA122" s="959">
        <f t="shared" si="53"/>
        <v>15.321495327102804</v>
      </c>
      <c r="AB122" s="960">
        <v>12</v>
      </c>
      <c r="AC122" s="938">
        <v>5.35</v>
      </c>
      <c r="AD122" s="938">
        <v>1.9</v>
      </c>
      <c r="AE122" s="938">
        <v>4.84</v>
      </c>
      <c r="AF122" s="938">
        <v>1.9</v>
      </c>
      <c r="AG122" s="938">
        <v>13.200000000000001</v>
      </c>
      <c r="AH122" s="938">
        <v>21.2</v>
      </c>
      <c r="AI122" s="938">
        <v>0.84</v>
      </c>
      <c r="AJ122" s="938">
        <v>9.1</v>
      </c>
      <c r="AK122" s="938">
        <v>8</v>
      </c>
      <c r="AL122" s="951">
        <v>1220</v>
      </c>
      <c r="AM122" s="945">
        <v>1.0999999999999999</v>
      </c>
      <c r="AN122" s="938">
        <v>0.03</v>
      </c>
      <c r="AO122" s="802">
        <f t="shared" si="54"/>
        <v>-8.1551717673026189</v>
      </c>
      <c r="AP122" s="803">
        <f t="shared" si="55"/>
        <v>7.166323559800186</v>
      </c>
      <c r="AQ122" s="961">
        <f t="shared" si="56"/>
        <v>13.7459960154795</v>
      </c>
      <c r="AR122" s="703">
        <f>INDEX(Historical!$C$7:$C$1439,MATCH(B122,Historical!$B$7:$B$1450,0))*IF(AH122="n/a",1.03,IF(AH122&lt;0,1.01,IF(AH122&gt;10,1.1,(1+AH122/100))))</f>
        <v>2.1339999999999999</v>
      </c>
      <c r="AS122" s="959">
        <f t="shared" si="57"/>
        <v>2.1519255999999998</v>
      </c>
      <c r="AT122" s="959">
        <f t="shared" si="61"/>
        <v>2.3240796480000001</v>
      </c>
      <c r="AU122" s="959">
        <f t="shared" si="61"/>
        <v>2.5100060198400005</v>
      </c>
      <c r="AV122" s="959">
        <f t="shared" si="61"/>
        <v>2.7108065014272009</v>
      </c>
      <c r="AW122" s="703">
        <f t="shared" si="58"/>
        <v>11.830817769267203</v>
      </c>
      <c r="AX122" s="810">
        <f t="shared" si="59"/>
        <v>14.43310695286959</v>
      </c>
      <c r="AY122" s="1017">
        <v>0.71</v>
      </c>
      <c r="AZ122" s="945">
        <v>18.759999999999998</v>
      </c>
      <c r="BA122" s="945">
        <v>-7.85</v>
      </c>
      <c r="BB122" s="945">
        <v>2.36</v>
      </c>
      <c r="BC122" s="945">
        <v>5.0999999999999996</v>
      </c>
      <c r="BE122" s="666">
        <v>1987</v>
      </c>
      <c r="BF122" s="971">
        <f t="shared" si="60"/>
        <v>3</v>
      </c>
      <c r="BG122" s="955">
        <v>1.2</v>
      </c>
    </row>
    <row r="123" spans="1:60" ht="11.25" customHeight="1" x14ac:dyDescent="0.2">
      <c r="A123" s="936" t="s">
        <v>358</v>
      </c>
      <c r="B123" s="948" t="s">
        <v>359</v>
      </c>
      <c r="C123" s="1013" t="s">
        <v>112</v>
      </c>
      <c r="D123" s="1013" t="s">
        <v>213</v>
      </c>
      <c r="E123" s="792">
        <v>47</v>
      </c>
      <c r="F123" s="1227">
        <v>39</v>
      </c>
      <c r="G123" s="1227" t="s">
        <v>37</v>
      </c>
      <c r="H123" s="1227" t="s">
        <v>37</v>
      </c>
      <c r="I123" s="938">
        <v>76.11</v>
      </c>
      <c r="J123" s="703">
        <f t="shared" si="47"/>
        <v>1.1562212587045066</v>
      </c>
      <c r="K123" s="950">
        <v>0.22</v>
      </c>
      <c r="L123" s="960">
        <v>4</v>
      </c>
      <c r="M123" s="694">
        <f t="shared" si="48"/>
        <v>0.88</v>
      </c>
      <c r="N123" s="943" t="s">
        <v>149</v>
      </c>
      <c r="O123" s="795">
        <v>0.21</v>
      </c>
      <c r="P123" s="934">
        <v>43433</v>
      </c>
      <c r="Q123" s="934">
        <v>43448</v>
      </c>
      <c r="R123" s="694">
        <f t="shared" si="49"/>
        <v>4.7619047619047663</v>
      </c>
      <c r="S123" s="759">
        <f>IF(INDEX(Historical!$D$7:$D$1439,MATCH(B123,Historical!$B$7:$B$1450,0))=0,"n/a",(INDEX(Historical!$C$7:$C$1439,MATCH(B123,Historical!$B$7:$B$1450,0))/INDEX(Historical!$D$7:$D$1439,MATCH(B123,Historical!$B$7:$B$1450,0))-1)*100)</f>
        <v>1.1904761904761862</v>
      </c>
      <c r="T123" s="759">
        <f>IF(INDEX(Historical!$F$7:$F$1432,MATCH(B123,Historical!$B$7:$B$1450,0))=0,"n/a",((INDEX(Historical!$C$7:$C$1439,MATCH(B123,Historical!$B$7:$B$1450,0))/INDEX(Historical!$F$7:$F$1432,MATCH(B123,Historical!$B$7:$B$1450,0)))^(1/3)-1)*100)</f>
        <v>2.0413775479336982</v>
      </c>
      <c r="U123" s="759">
        <f>IF(INDEX(Historical!$H$7:$H$1432,MATCH(B123,Historical!$B$7:$B$1450,0))=0,"n/a",((INDEX(Historical!$C$7:$C$1439,MATCH(B123,Historical!$B$7:$B$1450,0))/INDEX(Historical!$H$7:$H$1432,MATCH(B123,Historical!$B$7:$B$1450,0)))^(1/5)-1)*100)</f>
        <v>3.3754197177302991</v>
      </c>
      <c r="V123" s="759">
        <f>IF(INDEX(Historical!$O$7:$O$1432,MATCH(B123,Historical!$B$7:$B$1450,0))=0,"n/a",((INDEX(Historical!$C$7:$C$1439,MATCH(B123,Historical!$B$7:$B$1450,0))/INDEX(Historical!$O$7:$O$1432,MATCH(B123,Historical!$B$7:$B$1450,0)))^(1/10)-1)*100)</f>
        <v>5.0368183639439845</v>
      </c>
      <c r="W123" s="760">
        <f t="shared" si="50"/>
        <v>0.67014918423368386</v>
      </c>
      <c r="X123" s="761" t="str">
        <f t="shared" si="51"/>
        <v>n/a</v>
      </c>
      <c r="Y123" s="717"/>
      <c r="Z123" s="703">
        <f t="shared" si="52"/>
        <v>45.595854922279791</v>
      </c>
      <c r="AA123" s="959">
        <f t="shared" si="53"/>
        <v>39.435233160621763</v>
      </c>
      <c r="AB123" s="960">
        <v>12</v>
      </c>
      <c r="AC123" s="938">
        <v>1.93</v>
      </c>
      <c r="AD123" s="938">
        <v>2.3199999999999998</v>
      </c>
      <c r="AE123" s="938">
        <v>1.08</v>
      </c>
      <c r="AF123" s="938">
        <v>3.81</v>
      </c>
      <c r="AG123" s="938">
        <v>11.5</v>
      </c>
      <c r="AH123" s="940">
        <v>620.4</v>
      </c>
      <c r="AI123" s="940">
        <v>15.67</v>
      </c>
      <c r="AJ123" s="938">
        <v>-3.2</v>
      </c>
      <c r="AK123" s="938">
        <v>15</v>
      </c>
      <c r="AL123" s="951">
        <v>1200</v>
      </c>
      <c r="AM123" s="945">
        <v>1.7000000000000002</v>
      </c>
      <c r="AN123" s="938">
        <v>1.1299999999999999</v>
      </c>
      <c r="AO123" s="802">
        <f t="shared" si="54"/>
        <v>-34.903592184186955</v>
      </c>
      <c r="AP123" s="803">
        <f t="shared" si="55"/>
        <v>4.5316409764348062</v>
      </c>
      <c r="AQ123" s="961">
        <f t="shared" si="56"/>
        <v>158.41245097450866</v>
      </c>
      <c r="AR123" s="703">
        <f>INDEX(Historical!$C$7:$C$1439,MATCH(B123,Historical!$B$7:$B$1450,0))*IF(AH123="n/a",1.03,IF(AH123&lt;0,1.01,IF(AH123&gt;10,1.1,(1+AH123/100))))</f>
        <v>0.93500000000000005</v>
      </c>
      <c r="AS123" s="959">
        <f t="shared" si="57"/>
        <v>1.0285000000000002</v>
      </c>
      <c r="AT123" s="959">
        <f t="shared" si="61"/>
        <v>1.1313500000000003</v>
      </c>
      <c r="AU123" s="959">
        <f t="shared" si="61"/>
        <v>1.2444850000000005</v>
      </c>
      <c r="AV123" s="959">
        <f t="shared" si="61"/>
        <v>1.3689335000000007</v>
      </c>
      <c r="AW123" s="703">
        <f t="shared" si="58"/>
        <v>5.7082685000000017</v>
      </c>
      <c r="AX123" s="810">
        <f t="shared" si="59"/>
        <v>7.5000243069241908</v>
      </c>
      <c r="AY123" s="1017">
        <v>1.17</v>
      </c>
      <c r="AZ123" s="945">
        <v>55.42</v>
      </c>
      <c r="BA123" s="945">
        <v>-7.13</v>
      </c>
      <c r="BB123" s="945">
        <v>23.580000000000002</v>
      </c>
      <c r="BC123" s="945">
        <v>24.92</v>
      </c>
      <c r="BE123" s="666">
        <v>1973</v>
      </c>
      <c r="BF123" s="971">
        <f t="shared" si="60"/>
        <v>5</v>
      </c>
      <c r="BG123" s="955">
        <v>3.5999999999999996</v>
      </c>
    </row>
    <row r="124" spans="1:60" ht="11.25" customHeight="1" x14ac:dyDescent="0.2">
      <c r="A124" s="936" t="s">
        <v>362</v>
      </c>
      <c r="B124" s="948" t="s">
        <v>363</v>
      </c>
      <c r="C124" s="1013" t="s">
        <v>128</v>
      </c>
      <c r="D124" s="1013" t="s">
        <v>4353</v>
      </c>
      <c r="E124" s="792">
        <v>52</v>
      </c>
      <c r="F124" s="1227">
        <v>18</v>
      </c>
      <c r="G124" s="1227" t="s">
        <v>106</v>
      </c>
      <c r="H124" s="1227" t="s">
        <v>106</v>
      </c>
      <c r="I124" s="938">
        <v>37.36</v>
      </c>
      <c r="J124" s="703">
        <f t="shared" si="47"/>
        <v>0.9635974304068522</v>
      </c>
      <c r="K124" s="950">
        <v>0.09</v>
      </c>
      <c r="L124" s="960">
        <v>4</v>
      </c>
      <c r="M124" s="694">
        <f t="shared" si="48"/>
        <v>0.36</v>
      </c>
      <c r="N124" s="943" t="s">
        <v>196</v>
      </c>
      <c r="O124" s="800">
        <v>8.7378640776699018E-2</v>
      </c>
      <c r="P124" s="939">
        <v>43164</v>
      </c>
      <c r="Q124" s="939">
        <v>43186</v>
      </c>
      <c r="R124" s="694">
        <f t="shared" si="49"/>
        <v>3.0000000000000093</v>
      </c>
      <c r="S124" s="759">
        <f>IF(INDEX(Historical!$D$7:$D$1439,MATCH(B124,Historical!$B$7:$B$1450,0))=0,"n/a",(INDEX(Historical!$C$7:$C$1439,MATCH(B124,Historical!$B$7:$B$1450,0))/INDEX(Historical!$D$7:$D$1439,MATCH(B124,Historical!$B$7:$B$1450,0))-1)*100)</f>
        <v>2.2499999999999964</v>
      </c>
      <c r="T124" s="759">
        <f>IF(INDEX(Historical!$F$7:$F$1432,MATCH(B124,Historical!$B$7:$B$1450,0))=0,"n/a",((INDEX(Historical!$C$7:$C$1439,MATCH(B124,Historical!$B$7:$B$1450,0))/INDEX(Historical!$F$7:$F$1432,MATCH(B124,Historical!$B$7:$B$1450,0)))^(1/3)-1)*100)</f>
        <v>5.2087157760259517</v>
      </c>
      <c r="U124" s="759">
        <f>IF(INDEX(Historical!$H$7:$H$1432,MATCH(B124,Historical!$B$7:$B$1450,0))=0,"n/a",((INDEX(Historical!$C$7:$C$1439,MATCH(B124,Historical!$B$7:$B$1450,0))/INDEX(Historical!$H$7:$H$1432,MATCH(B124,Historical!$B$7:$B$1450,0)))^(1/5)-1)*100)</f>
        <v>6.080399736393205</v>
      </c>
      <c r="V124" s="759">
        <f>IF(INDEX(Historical!$O$7:$O$1432,MATCH(B124,Historical!$B$7:$B$1450,0))=0,"n/a",((INDEX(Historical!$C$7:$C$1439,MATCH(B124,Historical!$B$7:$B$1450,0))/INDEX(Historical!$O$7:$O$1432,MATCH(B124,Historical!$B$7:$B$1450,0)))^(1/10)-1)*100)</f>
        <v>4.4524926962152378</v>
      </c>
      <c r="W124" s="760">
        <f t="shared" si="50"/>
        <v>1.3656170040574667</v>
      </c>
      <c r="X124" s="761">
        <f t="shared" si="51"/>
        <v>60.803997363932048</v>
      </c>
      <c r="Y124" s="712" t="s">
        <v>364</v>
      </c>
      <c r="Z124" s="703">
        <f t="shared" si="52"/>
        <v>41.379310344827587</v>
      </c>
      <c r="AA124" s="959">
        <f t="shared" si="53"/>
        <v>42.94252873563218</v>
      </c>
      <c r="AB124" s="960">
        <v>12</v>
      </c>
      <c r="AC124" s="938">
        <v>0.87</v>
      </c>
      <c r="AD124" s="938">
        <v>4.78</v>
      </c>
      <c r="AE124" s="938">
        <v>4.57</v>
      </c>
      <c r="AF124" s="938">
        <v>3.33</v>
      </c>
      <c r="AG124" s="938">
        <v>7.8</v>
      </c>
      <c r="AH124" s="938">
        <v>-4.8</v>
      </c>
      <c r="AI124" s="938" t="s">
        <v>137</v>
      </c>
      <c r="AJ124" s="938">
        <v>0.1</v>
      </c>
      <c r="AK124" s="938">
        <v>9</v>
      </c>
      <c r="AL124" s="951">
        <v>2370</v>
      </c>
      <c r="AM124" s="945">
        <v>58.609999999999992</v>
      </c>
      <c r="AN124" s="938">
        <v>0.01</v>
      </c>
      <c r="AO124" s="802">
        <f t="shared" si="54"/>
        <v>-35.898531568832126</v>
      </c>
      <c r="AP124" s="803">
        <f t="shared" si="55"/>
        <v>7.0439971668000574</v>
      </c>
      <c r="AQ124" s="961">
        <f t="shared" si="56"/>
        <v>152.1010561833005</v>
      </c>
      <c r="AR124" s="703">
        <f>INDEX(Historical!$C$7:$C$1439,MATCH(B124,Historical!$B$7:$B$1450,0))*IF(AH124="n/a",1.03,IF(AH124&lt;0,1.01,IF(AH124&gt;10,1.1,(1+AH124/100))))</f>
        <v>0.36095242718446602</v>
      </c>
      <c r="AS124" s="959">
        <f t="shared" si="57"/>
        <v>0.37178100000000003</v>
      </c>
      <c r="AT124" s="959">
        <f t="shared" si="61"/>
        <v>0.40524129000000009</v>
      </c>
      <c r="AU124" s="959">
        <f t="shared" si="61"/>
        <v>0.44171300610000014</v>
      </c>
      <c r="AV124" s="959">
        <f t="shared" si="61"/>
        <v>0.48146717664900018</v>
      </c>
      <c r="AW124" s="703">
        <f t="shared" si="58"/>
        <v>2.0611548999334666</v>
      </c>
      <c r="AX124" s="810">
        <f t="shared" si="59"/>
        <v>5.5170099034621698</v>
      </c>
      <c r="AY124" s="1017">
        <v>0.28999999999999998</v>
      </c>
      <c r="AZ124" s="945">
        <v>38.56</v>
      </c>
      <c r="BA124" s="945">
        <v>-8.48</v>
      </c>
      <c r="BB124" s="945">
        <v>-1.6400000000000001</v>
      </c>
      <c r="BC124" s="945">
        <v>5.5100000000000007</v>
      </c>
      <c r="BE124" s="666">
        <v>1967</v>
      </c>
      <c r="BF124" s="971">
        <f t="shared" si="60"/>
        <v>6</v>
      </c>
      <c r="BG124" s="955">
        <v>6.1</v>
      </c>
      <c r="BH124" s="571"/>
    </row>
    <row r="125" spans="1:60" ht="11.25" customHeight="1" x14ac:dyDescent="0.2">
      <c r="A125" s="936" t="s">
        <v>822</v>
      </c>
      <c r="B125" s="948" t="s">
        <v>823</v>
      </c>
      <c r="C125" s="1013" t="s">
        <v>108</v>
      </c>
      <c r="D125" s="1013" t="s">
        <v>4361</v>
      </c>
      <c r="E125" s="792">
        <v>26</v>
      </c>
      <c r="F125" s="1227">
        <v>114</v>
      </c>
      <c r="G125" s="1227" t="s">
        <v>106</v>
      </c>
      <c r="H125" s="1227" t="s">
        <v>106</v>
      </c>
      <c r="I125" s="947">
        <v>67.17</v>
      </c>
      <c r="J125" s="703">
        <f t="shared" si="47"/>
        <v>2.1438142027690934</v>
      </c>
      <c r="K125" s="950">
        <v>0.36</v>
      </c>
      <c r="L125" s="960">
        <v>4</v>
      </c>
      <c r="M125" s="694">
        <f t="shared" si="48"/>
        <v>1.44</v>
      </c>
      <c r="N125" s="943" t="s">
        <v>149</v>
      </c>
      <c r="O125" s="795">
        <v>0.35</v>
      </c>
      <c r="P125" s="934">
        <v>43531</v>
      </c>
      <c r="Q125" s="934">
        <v>43544</v>
      </c>
      <c r="R125" s="694">
        <f t="shared" si="49"/>
        <v>2.8571428571428599</v>
      </c>
      <c r="S125" s="759">
        <f>IF(INDEX(Historical!$D$7:$D$1439,MATCH(B125,Historical!$B$7:$B$1450,0))=0,"n/a",(INDEX(Historical!$C$7:$C$1439,MATCH(B125,Historical!$B$7:$B$1450,0))/INDEX(Historical!$D$7:$D$1439,MATCH(B125,Historical!$B$7:$B$1450,0))-1)*100)</f>
        <v>0.36231884057971175</v>
      </c>
      <c r="T125" s="759">
        <f>IF(INDEX(Historical!$F$7:$F$1432,MATCH(B125,Historical!$B$7:$B$1450,0))=0,"n/a",((INDEX(Historical!$C$7:$C$1439,MATCH(B125,Historical!$B$7:$B$1450,0))/INDEX(Historical!$F$7:$F$1432,MATCH(B125,Historical!$B$7:$B$1450,0)))^(1/3)-1)*100)</f>
        <v>1.1071010267898806</v>
      </c>
      <c r="U125" s="759">
        <f>IF(INDEX(Historical!$H$7:$H$1432,MATCH(B125,Historical!$B$7:$B$1450,0))=0,"n/a",((INDEX(Historical!$C$7:$C$1439,MATCH(B125,Historical!$B$7:$B$1450,0))/INDEX(Historical!$H$7:$H$1432,MATCH(B125,Historical!$B$7:$B$1450,0)))^(1/5)-1)*100)</f>
        <v>1.2747743528367828</v>
      </c>
      <c r="V125" s="759">
        <f>IF(INDEX(Historical!$O$7:$O$1432,MATCH(B125,Historical!$B$7:$B$1450,0))=0,"n/a",((INDEX(Historical!$C$7:$C$1439,MATCH(B125,Historical!$B$7:$B$1450,0))/INDEX(Historical!$O$7:$O$1432,MATCH(B125,Historical!$B$7:$B$1450,0)))^(1/10)-1)*100)</f>
        <v>2.5185846537669532</v>
      </c>
      <c r="W125" s="760">
        <f t="shared" si="50"/>
        <v>0.50614711359022624</v>
      </c>
      <c r="X125" s="761">
        <f t="shared" si="51"/>
        <v>9.5847695702013735E-2</v>
      </c>
      <c r="Y125" s="949" t="s">
        <v>824</v>
      </c>
      <c r="Z125" s="703">
        <f t="shared" si="52"/>
        <v>464.51612903225799</v>
      </c>
      <c r="AA125" s="959">
        <f t="shared" si="53"/>
        <v>216.67741935483872</v>
      </c>
      <c r="AB125" s="960">
        <v>12</v>
      </c>
      <c r="AC125" s="938">
        <v>0.31</v>
      </c>
      <c r="AD125" s="938">
        <v>5.54</v>
      </c>
      <c r="AE125" s="938">
        <v>5.87</v>
      </c>
      <c r="AF125" s="938">
        <v>3.88</v>
      </c>
      <c r="AG125" s="938">
        <v>42.3</v>
      </c>
      <c r="AH125" s="938">
        <v>-48.9</v>
      </c>
      <c r="AI125" s="938">
        <v>62.480000000000004</v>
      </c>
      <c r="AJ125" s="938">
        <v>13.3</v>
      </c>
      <c r="AK125" s="938">
        <v>40.270000000000003</v>
      </c>
      <c r="AL125" s="951">
        <v>32910</v>
      </c>
      <c r="AM125" s="945">
        <v>55.000000000000007</v>
      </c>
      <c r="AN125" s="938">
        <v>0.39</v>
      </c>
      <c r="AO125" s="802">
        <f t="shared" si="54"/>
        <v>-213.25883079923284</v>
      </c>
      <c r="AP125" s="803">
        <f t="shared" si="55"/>
        <v>3.4185885556058762</v>
      </c>
      <c r="AQ125" s="961">
        <f t="shared" si="56"/>
        <v>511.26767626221721</v>
      </c>
      <c r="AR125" s="703">
        <f>INDEX(Historical!$C$7:$C$1439,MATCH(B125,Historical!$B$7:$B$1450,0))*IF(AH125="n/a",1.03,IF(AH125&lt;0,1.01,IF(AH125&gt;10,1.1,(1+AH125/100))))</f>
        <v>1.3988499999999999</v>
      </c>
      <c r="AS125" s="959">
        <f t="shared" si="57"/>
        <v>1.538735</v>
      </c>
      <c r="AT125" s="959">
        <f t="shared" si="61"/>
        <v>1.6926085000000002</v>
      </c>
      <c r="AU125" s="959">
        <f t="shared" si="61"/>
        <v>1.8618693500000003</v>
      </c>
      <c r="AV125" s="959">
        <f t="shared" si="61"/>
        <v>2.0480562850000004</v>
      </c>
      <c r="AW125" s="703">
        <f t="shared" si="58"/>
        <v>8.5401191350000012</v>
      </c>
      <c r="AX125" s="810">
        <f t="shared" si="59"/>
        <v>12.714186593717436</v>
      </c>
      <c r="AY125" s="1017">
        <v>0.54</v>
      </c>
      <c r="AZ125" s="945">
        <v>65.100000000000009</v>
      </c>
      <c r="BA125" s="945">
        <v>-5.3</v>
      </c>
      <c r="BB125" s="945">
        <v>1.81</v>
      </c>
      <c r="BC125" s="945">
        <v>19.37</v>
      </c>
      <c r="BE125" s="666">
        <v>1995</v>
      </c>
      <c r="BF125" s="971">
        <f t="shared" si="60"/>
        <v>2</v>
      </c>
      <c r="BG125" s="955">
        <v>20.200000000000003</v>
      </c>
    </row>
    <row r="126" spans="1:60" ht="11.25" customHeight="1" x14ac:dyDescent="0.2">
      <c r="A126" s="944" t="s">
        <v>351</v>
      </c>
      <c r="B126" s="948" t="s">
        <v>352</v>
      </c>
      <c r="C126" s="1013" t="s">
        <v>108</v>
      </c>
      <c r="D126" s="1013" t="s">
        <v>4361</v>
      </c>
      <c r="E126" s="792">
        <v>33</v>
      </c>
      <c r="F126" s="1227">
        <v>83</v>
      </c>
      <c r="G126" s="1227" t="s">
        <v>106</v>
      </c>
      <c r="H126" s="1227" t="s">
        <v>106</v>
      </c>
      <c r="I126" s="938">
        <v>113.39</v>
      </c>
      <c r="J126" s="703">
        <f t="shared" si="47"/>
        <v>2.681012434958991</v>
      </c>
      <c r="K126" s="957">
        <v>0.76</v>
      </c>
      <c r="L126" s="960">
        <v>4</v>
      </c>
      <c r="M126" s="694">
        <f t="shared" si="48"/>
        <v>3.04</v>
      </c>
      <c r="N126" s="943" t="s">
        <v>320</v>
      </c>
      <c r="O126" s="796">
        <v>0.7</v>
      </c>
      <c r="P126" s="934">
        <v>43538</v>
      </c>
      <c r="Q126" s="934">
        <v>43553</v>
      </c>
      <c r="R126" s="694">
        <f t="shared" si="49"/>
        <v>8.5714285714285801</v>
      </c>
      <c r="S126" s="759">
        <f>IF(INDEX(Historical!$D$7:$D$1439,MATCH(B126,Historical!$B$7:$B$1450,0))=0,"n/a",(INDEX(Historical!$C$7:$C$1439,MATCH(B126,Historical!$B$7:$B$1450,0))/INDEX(Historical!$D$7:$D$1439,MATCH(B126,Historical!$B$7:$B$1450,0))-1)*100)</f>
        <v>22.807017543859654</v>
      </c>
      <c r="T126" s="759">
        <f>IF(INDEX(Historical!$F$7:$F$1432,MATCH(B126,Historical!$B$7:$B$1450,0))=0,"n/a",((INDEX(Historical!$C$7:$C$1439,MATCH(B126,Historical!$B$7:$B$1450,0))/INDEX(Historical!$F$7:$F$1432,MATCH(B126,Historical!$B$7:$B$1450,0)))^(1/3)-1)*100)</f>
        <v>10.415886963424924</v>
      </c>
      <c r="U126" s="759">
        <f>IF(INDEX(Historical!$H$7:$H$1432,MATCH(B126,Historical!$B$7:$B$1450,0))=0,"n/a",((INDEX(Historical!$C$7:$C$1439,MATCH(B126,Historical!$B$7:$B$1450,0))/INDEX(Historical!$H$7:$H$1432,MATCH(B126,Historical!$B$7:$B$1450,0)))^(1/5)-1)*100)</f>
        <v>12.995952835136615</v>
      </c>
      <c r="V126" s="759">
        <f>IF(INDEX(Historical!$O$7:$O$1432,MATCH(B126,Historical!$B$7:$B$1450,0))=0,"n/a",((INDEX(Historical!$C$7:$C$1439,MATCH(B126,Historical!$B$7:$B$1450,0))/INDEX(Historical!$O$7:$O$1432,MATCH(B126,Historical!$B$7:$B$1450,0)))^(1/10)-1)*100)</f>
        <v>11.298338178386903</v>
      </c>
      <c r="W126" s="760">
        <f t="shared" si="50"/>
        <v>1.1502534824101083</v>
      </c>
      <c r="X126" s="761">
        <f t="shared" si="51"/>
        <v>0.95558476728945685</v>
      </c>
      <c r="Y126" s="714"/>
      <c r="Z126" s="703">
        <f t="shared" si="52"/>
        <v>38.238993710691823</v>
      </c>
      <c r="AA126" s="959">
        <f t="shared" si="53"/>
        <v>14.262893081761007</v>
      </c>
      <c r="AB126" s="960">
        <v>12</v>
      </c>
      <c r="AC126" s="938">
        <v>7.95</v>
      </c>
      <c r="AD126" s="938">
        <v>4.57</v>
      </c>
      <c r="AE126" s="938">
        <v>4.96</v>
      </c>
      <c r="AF126" s="938">
        <v>4.1399999999999997</v>
      </c>
      <c r="AG126" s="938">
        <v>30.2</v>
      </c>
      <c r="AH126" s="938">
        <v>17.899999999999999</v>
      </c>
      <c r="AI126" s="938">
        <v>5.83</v>
      </c>
      <c r="AJ126" s="938">
        <v>13.600000000000001</v>
      </c>
      <c r="AK126" s="938">
        <v>3.18</v>
      </c>
      <c r="AL126" s="951">
        <v>26870</v>
      </c>
      <c r="AM126" s="945">
        <v>1.0999999999999999</v>
      </c>
      <c r="AN126" s="938">
        <v>0</v>
      </c>
      <c r="AO126" s="802">
        <f t="shared" si="54"/>
        <v>1.4140721883345986</v>
      </c>
      <c r="AP126" s="803">
        <f t="shared" si="55"/>
        <v>15.676965270095605</v>
      </c>
      <c r="AQ126" s="961">
        <f t="shared" si="56"/>
        <v>61.999145894168976</v>
      </c>
      <c r="AR126" s="703">
        <f>INDEX(Historical!$C$7:$C$1439,MATCH(B126,Historical!$B$7:$B$1450,0))*IF(AH126="n/a",1.03,IF(AH126&lt;0,1.01,IF(AH126&gt;10,1.1,(1+AH126/100))))</f>
        <v>3.08</v>
      </c>
      <c r="AS126" s="959">
        <f t="shared" si="57"/>
        <v>3.2595640000000001</v>
      </c>
      <c r="AT126" s="959">
        <f t="shared" si="61"/>
        <v>3.3632181352000003</v>
      </c>
      <c r="AU126" s="959">
        <f t="shared" si="61"/>
        <v>3.4701684718993606</v>
      </c>
      <c r="AV126" s="959">
        <f t="shared" si="61"/>
        <v>3.5805198293057603</v>
      </c>
      <c r="AW126" s="703">
        <f t="shared" si="58"/>
        <v>16.75347043640512</v>
      </c>
      <c r="AX126" s="810">
        <f t="shared" si="59"/>
        <v>14.775086371289461</v>
      </c>
      <c r="AY126" s="1017">
        <v>1.06</v>
      </c>
      <c r="AZ126" s="945">
        <v>34.050000000000004</v>
      </c>
      <c r="BA126" s="945">
        <v>-6.1</v>
      </c>
      <c r="BB126" s="945">
        <v>5.41</v>
      </c>
      <c r="BC126" s="945">
        <v>12.94</v>
      </c>
      <c r="BE126" s="666">
        <v>1987</v>
      </c>
      <c r="BF126" s="971">
        <f t="shared" si="60"/>
        <v>3</v>
      </c>
      <c r="BG126" s="955">
        <v>22.900000000000002</v>
      </c>
    </row>
    <row r="127" spans="1:60" ht="11.25" customHeight="1" x14ac:dyDescent="0.2">
      <c r="A127" s="936" t="s">
        <v>170</v>
      </c>
      <c r="B127" s="948" t="s">
        <v>171</v>
      </c>
      <c r="C127" s="1013" t="s">
        <v>108</v>
      </c>
      <c r="D127" s="1013" t="s">
        <v>4365</v>
      </c>
      <c r="E127" s="792">
        <v>29</v>
      </c>
      <c r="F127" s="1227">
        <v>95</v>
      </c>
      <c r="G127" s="1227" t="s">
        <v>106</v>
      </c>
      <c r="H127" s="1227" t="s">
        <v>106</v>
      </c>
      <c r="I127" s="947">
        <v>35.200000000000003</v>
      </c>
      <c r="J127" s="703">
        <f t="shared" si="47"/>
        <v>2.8409090909090908</v>
      </c>
      <c r="K127" s="950">
        <v>0.25</v>
      </c>
      <c r="L127" s="960">
        <v>4</v>
      </c>
      <c r="M127" s="694">
        <f t="shared" si="48"/>
        <v>1</v>
      </c>
      <c r="N127" s="943" t="s">
        <v>172</v>
      </c>
      <c r="O127" s="799">
        <v>0.2475</v>
      </c>
      <c r="P127" s="934">
        <v>43552</v>
      </c>
      <c r="Q127" s="934">
        <v>43570</v>
      </c>
      <c r="R127" s="694">
        <f t="shared" si="49"/>
        <v>1.0101010101010111</v>
      </c>
      <c r="S127" s="759">
        <f>IF(INDEX(Historical!$D$7:$D$1439,MATCH(B127,Historical!$B$7:$B$1450,0))=0,"n/a",(INDEX(Historical!$C$7:$C$1439,MATCH(B127,Historical!$B$7:$B$1450,0))/INDEX(Historical!$D$7:$D$1439,MATCH(B127,Historical!$B$7:$B$1450,0))-1)*100)</f>
        <v>1.0204081632652962</v>
      </c>
      <c r="T127" s="759">
        <f>IF(INDEX(Historical!$F$7:$F$1432,MATCH(B127,Historical!$B$7:$B$1450,0))=0,"n/a",((INDEX(Historical!$C$7:$C$1439,MATCH(B127,Historical!$B$7:$B$1450,0))/INDEX(Historical!$F$7:$F$1432,MATCH(B127,Historical!$B$7:$B$1450,0)))^(1/3)-1)*100)</f>
        <v>1.0310005155547586</v>
      </c>
      <c r="U127" s="759">
        <f>IF(INDEX(Historical!$H$7:$H$1432,MATCH(B127,Historical!$B$7:$B$1450,0))=0,"n/a",((INDEX(Historical!$C$7:$C$1439,MATCH(B127,Historical!$B$7:$B$1450,0))/INDEX(Historical!$H$7:$H$1432,MATCH(B127,Historical!$B$7:$B$1450,0)))^(1/5)-1)*100)</f>
        <v>1.0418916399639544</v>
      </c>
      <c r="V127" s="759">
        <f>IF(INDEX(Historical!$O$7:$O$1432,MATCH(B127,Historical!$B$7:$B$1450,0))=0,"n/a",((INDEX(Historical!$C$7:$C$1439,MATCH(B127,Historical!$B$7:$B$1450,0))/INDEX(Historical!$O$7:$O$1432,MATCH(B127,Historical!$B$7:$B$1450,0)))^(1/10)-1)*100)</f>
        <v>1.5363685714481878</v>
      </c>
      <c r="W127" s="760">
        <f t="shared" si="50"/>
        <v>0.67815214351974329</v>
      </c>
      <c r="X127" s="761" t="str">
        <f t="shared" si="51"/>
        <v>n/a</v>
      </c>
      <c r="Y127" s="1025" t="s">
        <v>4474</v>
      </c>
      <c r="Z127" s="703" t="str">
        <f t="shared" si="52"/>
        <v>n/a</v>
      </c>
      <c r="AA127" s="959" t="str">
        <f t="shared" si="53"/>
        <v>n/a</v>
      </c>
      <c r="AB127" s="960">
        <v>12</v>
      </c>
      <c r="AC127" s="938" t="s">
        <v>137</v>
      </c>
      <c r="AD127" s="938" t="s">
        <v>137</v>
      </c>
      <c r="AE127" s="938" t="s">
        <v>137</v>
      </c>
      <c r="AF127" s="938" t="s">
        <v>137</v>
      </c>
      <c r="AG127" s="938" t="s">
        <v>137</v>
      </c>
      <c r="AH127" s="938" t="s">
        <v>137</v>
      </c>
      <c r="AI127" s="938" t="s">
        <v>137</v>
      </c>
      <c r="AJ127" s="938" t="s">
        <v>137</v>
      </c>
      <c r="AK127" s="938" t="s">
        <v>137</v>
      </c>
      <c r="AL127" s="951" t="s">
        <v>137</v>
      </c>
      <c r="AM127" s="945" t="s">
        <v>137</v>
      </c>
      <c r="AN127" s="938" t="s">
        <v>137</v>
      </c>
      <c r="AO127" s="802" t="str">
        <f t="shared" si="54"/>
        <v>n/a</v>
      </c>
      <c r="AP127" s="803">
        <f t="shared" si="55"/>
        <v>3.8828007308730452</v>
      </c>
      <c r="AQ127" s="961" t="str">
        <f t="shared" si="56"/>
        <v>n/a</v>
      </c>
      <c r="AR127" s="703">
        <f>INDEX(Historical!$C$7:$C$1439,MATCH(B127,Historical!$B$7:$B$1450,0))*IF(AH127="n/a",1.03,IF(AH127&lt;0,1.01,IF(AH127&gt;10,1.1,(1+AH127/100))))</f>
        <v>1.0197000000000001</v>
      </c>
      <c r="AS127" s="959">
        <f t="shared" si="57"/>
        <v>1.0502910000000001</v>
      </c>
      <c r="AT127" s="959">
        <f t="shared" ref="AT127:AV142" si="62">IF($AK127="n/a",1.03*AS127,IF($AK127&lt;0,1.01*AS127,IF($AK127&gt;10,1.1*AS127,(1+$AK127/100)*AS127)))</f>
        <v>1.0817997300000002</v>
      </c>
      <c r="AU127" s="959">
        <f t="shared" si="62"/>
        <v>1.1142537219000002</v>
      </c>
      <c r="AV127" s="959">
        <f t="shared" si="62"/>
        <v>1.1476813335570002</v>
      </c>
      <c r="AW127" s="703">
        <f t="shared" si="58"/>
        <v>5.4137257854570002</v>
      </c>
      <c r="AX127" s="810">
        <f t="shared" si="59"/>
        <v>15.379902799593751</v>
      </c>
      <c r="AY127" s="1017" t="s">
        <v>137</v>
      </c>
      <c r="AZ127" s="945" t="s">
        <v>137</v>
      </c>
      <c r="BA127" s="945" t="s">
        <v>137</v>
      </c>
      <c r="BB127" s="945" t="s">
        <v>137</v>
      </c>
      <c r="BC127" s="945" t="s">
        <v>137</v>
      </c>
      <c r="BD127" s="984" t="s">
        <v>4290</v>
      </c>
      <c r="BE127" s="666">
        <v>1992</v>
      </c>
      <c r="BF127" s="971">
        <f t="shared" si="60"/>
        <v>2</v>
      </c>
      <c r="BG127" s="955" t="s">
        <v>137</v>
      </c>
    </row>
    <row r="128" spans="1:60" ht="11.25" customHeight="1" x14ac:dyDescent="0.2">
      <c r="A128" s="944" t="s">
        <v>839</v>
      </c>
      <c r="B128" s="948" t="s">
        <v>840</v>
      </c>
      <c r="C128" s="1013" t="s">
        <v>4345</v>
      </c>
      <c r="D128" s="1013" t="s">
        <v>4346</v>
      </c>
      <c r="E128" s="792">
        <v>25</v>
      </c>
      <c r="F128" s="1227">
        <v>129</v>
      </c>
      <c r="G128" s="1227" t="s">
        <v>37</v>
      </c>
      <c r="H128" s="1227" t="s">
        <v>106</v>
      </c>
      <c r="I128" s="938">
        <v>21.59</v>
      </c>
      <c r="J128" s="703">
        <f t="shared" si="47"/>
        <v>5.0949513663733219</v>
      </c>
      <c r="K128" s="957">
        <v>0.27500000000000002</v>
      </c>
      <c r="L128" s="960">
        <v>4</v>
      </c>
      <c r="M128" s="694">
        <f t="shared" si="48"/>
        <v>1.1000000000000001</v>
      </c>
      <c r="N128" s="943" t="s">
        <v>426</v>
      </c>
      <c r="O128" s="796">
        <v>0.27</v>
      </c>
      <c r="P128" s="934">
        <v>43468</v>
      </c>
      <c r="Q128" s="934">
        <v>43483</v>
      </c>
      <c r="R128" s="694">
        <f t="shared" si="49"/>
        <v>1.8518518518518534</v>
      </c>
      <c r="S128" s="759">
        <f>IF(INDEX(Historical!$D$7:$D$1439,MATCH(B128,Historical!$B$7:$B$1450,0))=0,"n/a",(INDEX(Historical!$C$7:$C$1439,MATCH(B128,Historical!$B$7:$B$1450,0))/INDEX(Historical!$D$7:$D$1439,MATCH(B128,Historical!$B$7:$B$1450,0))-1)*100)</f>
        <v>1.8867924528301883</v>
      </c>
      <c r="T128" s="759">
        <f>IF(INDEX(Historical!$F$7:$F$1432,MATCH(B128,Historical!$B$7:$B$1450,0))=0,"n/a",((INDEX(Historical!$C$7:$C$1439,MATCH(B128,Historical!$B$7:$B$1450,0))/INDEX(Historical!$F$7:$F$1432,MATCH(B128,Historical!$B$7:$B$1450,0)))^(1/3)-1)*100)</f>
        <v>1.9235467531193207</v>
      </c>
      <c r="U128" s="759">
        <f>IF(INDEX(Historical!$H$7:$H$1432,MATCH(B128,Historical!$B$7:$B$1450,0))=0,"n/a",((INDEX(Historical!$C$7:$C$1439,MATCH(B128,Historical!$B$7:$B$1450,0))/INDEX(Historical!$H$7:$H$1432,MATCH(B128,Historical!$B$7:$B$1450,0)))^(1/5)-1)*100)</f>
        <v>1.5511278397481565</v>
      </c>
      <c r="V128" s="759">
        <f>IF(INDEX(Historical!$O$7:$O$1432,MATCH(B128,Historical!$B$7:$B$1450,0))=0,"n/a",((INDEX(Historical!$C$7:$C$1439,MATCH(B128,Historical!$B$7:$B$1450,0))/INDEX(Historical!$O$7:$O$1432,MATCH(B128,Historical!$B$7:$B$1450,0)))^(1/10)-1)*100)</f>
        <v>1.2908032168559069</v>
      </c>
      <c r="W128" s="760">
        <f t="shared" si="50"/>
        <v>1.2016764596592338</v>
      </c>
      <c r="X128" s="761">
        <f t="shared" si="51"/>
        <v>8.9145278146445781E-2</v>
      </c>
      <c r="Y128" s="735" t="s">
        <v>3992</v>
      </c>
      <c r="Z128" s="703">
        <f t="shared" si="52"/>
        <v>189.65517241379314</v>
      </c>
      <c r="AA128" s="959">
        <f t="shared" si="53"/>
        <v>37.224137931034484</v>
      </c>
      <c r="AB128" s="960">
        <v>10</v>
      </c>
      <c r="AC128" s="938">
        <v>0.57999999999999996</v>
      </c>
      <c r="AD128" s="938">
        <v>4.6900000000000004</v>
      </c>
      <c r="AE128" s="938">
        <v>6.07</v>
      </c>
      <c r="AF128" s="938">
        <v>2.2000000000000002</v>
      </c>
      <c r="AG128" s="938">
        <v>5.8000000000000007</v>
      </c>
      <c r="AH128" s="938">
        <v>-25.8</v>
      </c>
      <c r="AI128" s="938">
        <v>8.75</v>
      </c>
      <c r="AJ128" s="938">
        <v>17.399999999999999</v>
      </c>
      <c r="AK128" s="938">
        <v>8</v>
      </c>
      <c r="AL128" s="951">
        <v>814.26</v>
      </c>
      <c r="AM128" s="945">
        <v>0.3</v>
      </c>
      <c r="AN128" s="938">
        <v>0.87</v>
      </c>
      <c r="AO128" s="802">
        <f t="shared" si="54"/>
        <v>-30.578058724913006</v>
      </c>
      <c r="AP128" s="803">
        <f t="shared" si="55"/>
        <v>6.6460792061214784</v>
      </c>
      <c r="AQ128" s="961">
        <f t="shared" si="56"/>
        <v>90.779807280278987</v>
      </c>
      <c r="AR128" s="703">
        <f>INDEX(Historical!$C$7:$C$1439,MATCH(B128,Historical!$B$7:$B$1450,0))*IF(AH128="n/a",1.03,IF(AH128&lt;0,1.01,IF(AH128&gt;10,1.1,(1+AH128/100))))</f>
        <v>1.0908</v>
      </c>
      <c r="AS128" s="959">
        <f t="shared" si="57"/>
        <v>1.186245</v>
      </c>
      <c r="AT128" s="959">
        <f t="shared" si="62"/>
        <v>1.2811446</v>
      </c>
      <c r="AU128" s="959">
        <f t="shared" si="62"/>
        <v>1.383636168</v>
      </c>
      <c r="AV128" s="959">
        <f t="shared" si="62"/>
        <v>1.4943270614400002</v>
      </c>
      <c r="AW128" s="703">
        <f t="shared" si="58"/>
        <v>6.4361528294400001</v>
      </c>
      <c r="AX128" s="810">
        <f t="shared" si="59"/>
        <v>29.810805138675313</v>
      </c>
      <c r="AY128" s="1017">
        <v>0.46</v>
      </c>
      <c r="AZ128" s="945">
        <v>16.7</v>
      </c>
      <c r="BA128" s="945">
        <v>-6.78</v>
      </c>
      <c r="BB128" s="945">
        <v>0.16999999999999998</v>
      </c>
      <c r="BC128" s="945">
        <v>3.06</v>
      </c>
      <c r="BE128" s="666">
        <v>1995</v>
      </c>
      <c r="BF128" s="971">
        <f t="shared" si="60"/>
        <v>2</v>
      </c>
      <c r="BG128" s="955">
        <v>2.1999999999999997</v>
      </c>
    </row>
    <row r="129" spans="1:59" ht="11.25" customHeight="1" x14ac:dyDescent="0.2">
      <c r="A129" s="936" t="s">
        <v>369</v>
      </c>
      <c r="B129" s="948" t="s">
        <v>370</v>
      </c>
      <c r="C129" s="1013" t="s">
        <v>108</v>
      </c>
      <c r="D129" s="1013" t="s">
        <v>4365</v>
      </c>
      <c r="E129" s="792">
        <v>44</v>
      </c>
      <c r="F129" s="1227">
        <v>53</v>
      </c>
      <c r="G129" s="1227" t="s">
        <v>37</v>
      </c>
      <c r="H129" s="1227" t="s">
        <v>37</v>
      </c>
      <c r="I129" s="938">
        <v>37.590000000000003</v>
      </c>
      <c r="J129" s="703">
        <f t="shared" si="47"/>
        <v>3.6179835062516625</v>
      </c>
      <c r="K129" s="950">
        <v>0.34</v>
      </c>
      <c r="L129" s="960">
        <v>4</v>
      </c>
      <c r="M129" s="694">
        <f t="shared" si="48"/>
        <v>1.36</v>
      </c>
      <c r="N129" s="943" t="s">
        <v>164</v>
      </c>
      <c r="O129" s="795">
        <v>0.33</v>
      </c>
      <c r="P129" s="939">
        <v>43076</v>
      </c>
      <c r="Q129" s="939">
        <v>43102</v>
      </c>
      <c r="R129" s="694">
        <f t="shared" si="49"/>
        <v>3.0303030303030329</v>
      </c>
      <c r="S129" s="759">
        <f>IF(INDEX(Historical!$D$7:$D$1439,MATCH(B129,Historical!$B$7:$B$1450,0))=0,"n/a",(INDEX(Historical!$C$7:$C$1439,MATCH(B129,Historical!$B$7:$B$1450,0))/INDEX(Historical!$D$7:$D$1439,MATCH(B129,Historical!$B$7:$B$1450,0))-1)*100)</f>
        <v>3.0303030303030276</v>
      </c>
      <c r="T129" s="759">
        <f>IF(INDEX(Historical!$F$7:$F$1432,MATCH(B129,Historical!$B$7:$B$1450,0))=0,"n/a",((INDEX(Historical!$C$7:$C$1439,MATCH(B129,Historical!$B$7:$B$1450,0))/INDEX(Historical!$F$7:$F$1432,MATCH(B129,Historical!$B$7:$B$1450,0)))^(1/3)-1)*100)</f>
        <v>2.0413775479336982</v>
      </c>
      <c r="U129" s="759">
        <f>IF(INDEX(Historical!$H$7:$H$1432,MATCH(B129,Historical!$B$7:$B$1450,0))=0,"n/a",((INDEX(Historical!$C$7:$C$1439,MATCH(B129,Historical!$B$7:$B$1450,0))/INDEX(Historical!$H$7:$H$1432,MATCH(B129,Historical!$B$7:$B$1450,0)))^(1/5)-1)*100)</f>
        <v>1.7011301597667838</v>
      </c>
      <c r="V129" s="759">
        <f>IF(INDEX(Historical!$O$7:$O$1432,MATCH(B129,Historical!$B$7:$B$1450,0))=0,"n/a",((INDEX(Historical!$C$7:$C$1439,MATCH(B129,Historical!$B$7:$B$1450,0))/INDEX(Historical!$O$7:$O$1432,MATCH(B129,Historical!$B$7:$B$1450,0)))^(1/10)-1)*100)</f>
        <v>1.6033650788844556</v>
      </c>
      <c r="W129" s="760">
        <f t="shared" si="50"/>
        <v>1.060974934635815</v>
      </c>
      <c r="X129" s="761">
        <f t="shared" si="51"/>
        <v>0.22092599477490699</v>
      </c>
      <c r="Y129" s="716" t="s">
        <v>371</v>
      </c>
      <c r="Z129" s="703">
        <f t="shared" si="52"/>
        <v>54.618473895582333</v>
      </c>
      <c r="AA129" s="959">
        <f t="shared" si="53"/>
        <v>15.096385542168674</v>
      </c>
      <c r="AB129" s="960">
        <v>12</v>
      </c>
      <c r="AC129" s="938">
        <v>2.4900000000000002</v>
      </c>
      <c r="AD129" s="938">
        <v>1.9</v>
      </c>
      <c r="AE129" s="938">
        <v>5.22</v>
      </c>
      <c r="AF129" s="938">
        <v>1.18</v>
      </c>
      <c r="AG129" s="938">
        <v>7.9</v>
      </c>
      <c r="AH129" s="938">
        <v>27.700000000000003</v>
      </c>
      <c r="AI129" s="938">
        <v>-0.4</v>
      </c>
      <c r="AJ129" s="938">
        <v>7.7</v>
      </c>
      <c r="AK129" s="938">
        <v>8</v>
      </c>
      <c r="AL129" s="951">
        <v>3860</v>
      </c>
      <c r="AM129" s="945">
        <v>2.1999999999999997</v>
      </c>
      <c r="AN129" s="938">
        <v>7.0000000000000007E-2</v>
      </c>
      <c r="AO129" s="802">
        <f t="shared" si="54"/>
        <v>-9.7772718761502269</v>
      </c>
      <c r="AP129" s="803">
        <f t="shared" si="55"/>
        <v>5.3191136660184464</v>
      </c>
      <c r="AQ129" s="961">
        <f t="shared" si="56"/>
        <v>-11.02126361437923</v>
      </c>
      <c r="AR129" s="703">
        <f>INDEX(Historical!$C$7:$C$1439,MATCH(B129,Historical!$B$7:$B$1450,0))*IF(AH129="n/a",1.03,IF(AH129&lt;0,1.01,IF(AH129&gt;10,1.1,(1+AH129/100))))</f>
        <v>1.4960000000000002</v>
      </c>
      <c r="AS129" s="959">
        <f t="shared" si="57"/>
        <v>1.5109600000000003</v>
      </c>
      <c r="AT129" s="959">
        <f t="shared" si="62"/>
        <v>1.6318368000000005</v>
      </c>
      <c r="AU129" s="959">
        <f t="shared" si="62"/>
        <v>1.7623837440000008</v>
      </c>
      <c r="AV129" s="959">
        <f t="shared" si="62"/>
        <v>1.9033744435200008</v>
      </c>
      <c r="AW129" s="703">
        <f t="shared" si="58"/>
        <v>8.3045549875200031</v>
      </c>
      <c r="AX129" s="810">
        <f t="shared" si="59"/>
        <v>22.092458067358343</v>
      </c>
      <c r="AY129" s="1017">
        <v>1.25</v>
      </c>
      <c r="AZ129" s="945">
        <v>29.04</v>
      </c>
      <c r="BA129" s="945">
        <v>-5.91</v>
      </c>
      <c r="BB129" s="945">
        <v>2.0699999999999998</v>
      </c>
      <c r="BC129" s="945">
        <v>4.71</v>
      </c>
      <c r="BE129" s="666">
        <v>1975</v>
      </c>
      <c r="BF129" s="971">
        <f t="shared" si="60"/>
        <v>4</v>
      </c>
      <c r="BG129" s="955">
        <v>1.3</v>
      </c>
    </row>
    <row r="130" spans="1:59" ht="11.25" customHeight="1" x14ac:dyDescent="0.2">
      <c r="A130" s="944" t="s">
        <v>365</v>
      </c>
      <c r="B130" s="948" t="s">
        <v>366</v>
      </c>
      <c r="C130" s="1013" t="s">
        <v>131</v>
      </c>
      <c r="D130" s="1013" t="s">
        <v>4366</v>
      </c>
      <c r="E130" s="792">
        <v>32</v>
      </c>
      <c r="F130" s="1227">
        <v>90</v>
      </c>
      <c r="G130" s="1227" t="s">
        <v>37</v>
      </c>
      <c r="H130" s="1227" t="s">
        <v>37</v>
      </c>
      <c r="I130" s="938">
        <v>51.09</v>
      </c>
      <c r="J130" s="703">
        <f t="shared" si="47"/>
        <v>2.5445292620865136</v>
      </c>
      <c r="K130" s="957">
        <v>0.32500000000000001</v>
      </c>
      <c r="L130" s="960">
        <v>4</v>
      </c>
      <c r="M130" s="694">
        <f t="shared" si="48"/>
        <v>1.3</v>
      </c>
      <c r="N130" s="943" t="s">
        <v>146</v>
      </c>
      <c r="O130" s="796">
        <v>0.3</v>
      </c>
      <c r="P130" s="934">
        <v>43685</v>
      </c>
      <c r="Q130" s="934">
        <v>43739</v>
      </c>
      <c r="R130" s="694">
        <f t="shared" si="49"/>
        <v>8.333333333333341</v>
      </c>
      <c r="S130" s="759">
        <f>IF(INDEX(Historical!$D$7:$D$1439,MATCH(B130,Historical!$B$7:$B$1450,0))=0,"n/a",(INDEX(Historical!$C$7:$C$1439,MATCH(B130,Historical!$B$7:$B$1450,0))/INDEX(Historical!$D$7:$D$1439,MATCH(B130,Historical!$B$7:$B$1450,0))-1)*100)</f>
        <v>4.6153846153846212</v>
      </c>
      <c r="T130" s="759">
        <f>IF(INDEX(Historical!$F$7:$F$1432,MATCH(B130,Historical!$B$7:$B$1450,0))=0,"n/a",((INDEX(Historical!$C$7:$C$1439,MATCH(B130,Historical!$B$7:$B$1450,0))/INDEX(Historical!$F$7:$F$1432,MATCH(B130,Historical!$B$7:$B$1450,0)))^(1/3)-1)*100)</f>
        <v>4.7148008336322933</v>
      </c>
      <c r="U130" s="759">
        <f>IF(INDEX(Historical!$H$7:$H$1432,MATCH(B130,Historical!$B$7:$B$1450,0))=0,"n/a",((INDEX(Historical!$C$7:$C$1439,MATCH(B130,Historical!$B$7:$B$1450,0))/INDEX(Historical!$H$7:$H$1432,MATCH(B130,Historical!$B$7:$B$1450,0)))^(1/5)-1)*100)</f>
        <v>6.7249181879538877</v>
      </c>
      <c r="V130" s="759">
        <f>IF(INDEX(Historical!$O$7:$O$1432,MATCH(B130,Historical!$B$7:$B$1450,0))=0,"n/a",((INDEX(Historical!$C$7:$C$1439,MATCH(B130,Historical!$B$7:$B$1450,0))/INDEX(Historical!$O$7:$O$1432,MATCH(B130,Historical!$B$7:$B$1450,0)))^(1/10)-1)*100)</f>
        <v>7.3184639338673918</v>
      </c>
      <c r="W130" s="760">
        <f t="shared" si="50"/>
        <v>0.91889749662264864</v>
      </c>
      <c r="X130" s="761">
        <f t="shared" si="51"/>
        <v>0.47358578788407663</v>
      </c>
      <c r="Y130" s="949"/>
      <c r="Z130" s="703">
        <f t="shared" si="52"/>
        <v>58.82352941176471</v>
      </c>
      <c r="AA130" s="959">
        <f t="shared" si="53"/>
        <v>23.117647058823533</v>
      </c>
      <c r="AB130" s="960">
        <v>9</v>
      </c>
      <c r="AC130" s="938">
        <v>2.21</v>
      </c>
      <c r="AD130" s="938">
        <v>3.57</v>
      </c>
      <c r="AE130" s="938">
        <v>1.18</v>
      </c>
      <c r="AF130" s="938">
        <v>2.3199999999999998</v>
      </c>
      <c r="AG130" s="938">
        <v>10.4</v>
      </c>
      <c r="AH130" s="938">
        <v>26.700000000000003</v>
      </c>
      <c r="AI130" s="938">
        <v>29.43</v>
      </c>
      <c r="AJ130" s="938">
        <v>14.2</v>
      </c>
      <c r="AK130" s="938">
        <v>6.5</v>
      </c>
      <c r="AL130" s="951">
        <v>8890</v>
      </c>
      <c r="AM130" s="945">
        <v>0.5</v>
      </c>
      <c r="AN130" s="938">
        <v>1.2</v>
      </c>
      <c r="AO130" s="802">
        <f t="shared" si="54"/>
        <v>-13.848199608783132</v>
      </c>
      <c r="AP130" s="803">
        <f t="shared" si="55"/>
        <v>9.2694474500404009</v>
      </c>
      <c r="AQ130" s="961">
        <f t="shared" si="56"/>
        <v>54.391912822848454</v>
      </c>
      <c r="AR130" s="703">
        <f>INDEX(Historical!$C$7:$C$1439,MATCH(B130,Historical!$B$7:$B$1450,0))*IF(AH130="n/a",1.03,IF(AH130&lt;0,1.01,IF(AH130&gt;10,1.1,(1+AH130/100))))</f>
        <v>1.1220000000000001</v>
      </c>
      <c r="AS130" s="959">
        <f t="shared" si="57"/>
        <v>1.2342000000000002</v>
      </c>
      <c r="AT130" s="959">
        <f t="shared" si="62"/>
        <v>1.3144230000000001</v>
      </c>
      <c r="AU130" s="959">
        <f t="shared" si="62"/>
        <v>1.399860495</v>
      </c>
      <c r="AV130" s="959">
        <f t="shared" si="62"/>
        <v>1.490851427175</v>
      </c>
      <c r="AW130" s="703">
        <f t="shared" si="58"/>
        <v>6.5613349221749999</v>
      </c>
      <c r="AX130" s="810">
        <f t="shared" si="59"/>
        <v>12.84269900601879</v>
      </c>
      <c r="AY130" s="1017">
        <v>0.59</v>
      </c>
      <c r="AZ130" s="945">
        <v>2.96</v>
      </c>
      <c r="BA130" s="945">
        <v>-13.86</v>
      </c>
      <c r="BB130" s="945">
        <v>-2.7</v>
      </c>
      <c r="BC130" s="945">
        <v>-5.75</v>
      </c>
      <c r="BE130" s="666">
        <v>1988</v>
      </c>
      <c r="BF130" s="971">
        <f t="shared" si="60"/>
        <v>3</v>
      </c>
      <c r="BG130" s="955">
        <v>3.2</v>
      </c>
    </row>
    <row r="131" spans="1:59" ht="11.25" customHeight="1" x14ac:dyDescent="0.2">
      <c r="A131" s="944" t="s">
        <v>374</v>
      </c>
      <c r="B131" s="948" t="s">
        <v>375</v>
      </c>
      <c r="C131" s="1013" t="s">
        <v>4345</v>
      </c>
      <c r="D131" s="1013" t="s">
        <v>4346</v>
      </c>
      <c r="E131" s="792">
        <v>34</v>
      </c>
      <c r="F131" s="1227">
        <v>80</v>
      </c>
      <c r="G131" s="1227" t="s">
        <v>37</v>
      </c>
      <c r="H131" s="1227" t="s">
        <v>37</v>
      </c>
      <c r="I131" s="938">
        <v>92.16</v>
      </c>
      <c r="J131" s="703">
        <f t="shared" si="47"/>
        <v>2.9513888888888893</v>
      </c>
      <c r="K131" s="957">
        <v>0.68</v>
      </c>
      <c r="L131" s="960">
        <v>4</v>
      </c>
      <c r="M131" s="694">
        <f t="shared" si="48"/>
        <v>2.72</v>
      </c>
      <c r="N131" s="943" t="s">
        <v>152</v>
      </c>
      <c r="O131" s="796">
        <v>0.67500000000000004</v>
      </c>
      <c r="P131" s="934">
        <v>43637</v>
      </c>
      <c r="Q131" s="934">
        <v>43648</v>
      </c>
      <c r="R131" s="694">
        <f t="shared" si="49"/>
        <v>0.74074074074074137</v>
      </c>
      <c r="S131" s="759">
        <f>IF(INDEX(Historical!$D$7:$D$1439,MATCH(B131,Historical!$B$7:$B$1450,0))=0,"n/a",(INDEX(Historical!$C$7:$C$1439,MATCH(B131,Historical!$B$7:$B$1450,0))/INDEX(Historical!$D$7:$D$1439,MATCH(B131,Historical!$B$7:$B$1450,0))-1)*100)</f>
        <v>1.3232514177693888</v>
      </c>
      <c r="T131" s="759">
        <f>IF(INDEX(Historical!$F$7:$F$1432,MATCH(B131,Historical!$B$7:$B$1450,0))=0,"n/a",((INDEX(Historical!$C$7:$C$1439,MATCH(B131,Historical!$B$7:$B$1450,0))/INDEX(Historical!$F$7:$F$1432,MATCH(B131,Historical!$B$7:$B$1450,0)))^(1/3)-1)*100)</f>
        <v>1.5387025111419872</v>
      </c>
      <c r="U131" s="759">
        <f>IF(INDEX(Historical!$H$7:$H$1432,MATCH(B131,Historical!$B$7:$B$1450,0))=0,"n/a",((INDEX(Historical!$C$7:$C$1439,MATCH(B131,Historical!$B$7:$B$1450,0))/INDEX(Historical!$H$7:$H$1432,MATCH(B131,Historical!$B$7:$B$1450,0)))^(1/5)-1)*100)</f>
        <v>1.4815494151902975</v>
      </c>
      <c r="V131" s="759">
        <f>IF(INDEX(Historical!$O$7:$O$1432,MATCH(B131,Historical!$B$7:$B$1450,0))=0,"n/a",((INDEX(Historical!$C$7:$C$1439,MATCH(B131,Historical!$B$7:$B$1450,0))/INDEX(Historical!$O$7:$O$1432,MATCH(B131,Historical!$B$7:$B$1450,0)))^(1/10)-1)*100)</f>
        <v>1.3659030225634305</v>
      </c>
      <c r="W131" s="760">
        <f t="shared" si="50"/>
        <v>1.084666620335776</v>
      </c>
      <c r="X131" s="761">
        <f t="shared" si="51"/>
        <v>0.13228119778484798</v>
      </c>
      <c r="Y131" s="949"/>
      <c r="Z131" s="703">
        <f t="shared" si="52"/>
        <v>198.54014598540147</v>
      </c>
      <c r="AA131" s="959">
        <f t="shared" si="53"/>
        <v>67.270072992700719</v>
      </c>
      <c r="AB131" s="960">
        <v>12</v>
      </c>
      <c r="AC131" s="938">
        <v>1.37</v>
      </c>
      <c r="AD131" s="938" t="s">
        <v>137</v>
      </c>
      <c r="AE131" s="938">
        <v>16.25</v>
      </c>
      <c r="AF131" s="938">
        <v>6.59</v>
      </c>
      <c r="AG131" s="938">
        <v>12</v>
      </c>
      <c r="AH131" s="938">
        <v>-47.3</v>
      </c>
      <c r="AI131" s="938" t="s">
        <v>137</v>
      </c>
      <c r="AJ131" s="938">
        <v>11.200000000000001</v>
      </c>
      <c r="AK131" s="938" t="s">
        <v>137</v>
      </c>
      <c r="AL131" s="951">
        <v>1250</v>
      </c>
      <c r="AM131" s="945">
        <v>1.6</v>
      </c>
      <c r="AN131" s="938">
        <v>1.37</v>
      </c>
      <c r="AO131" s="802">
        <f t="shared" si="54"/>
        <v>-62.837134688621532</v>
      </c>
      <c r="AP131" s="803">
        <f t="shared" si="55"/>
        <v>4.4329383040791868</v>
      </c>
      <c r="AQ131" s="961">
        <f t="shared" si="56"/>
        <v>343.87675017178543</v>
      </c>
      <c r="AR131" s="703">
        <f>INDEX(Historical!$C$7:$C$1439,MATCH(B131,Historical!$B$7:$B$1450,0))*IF(AH131="n/a",1.03,IF(AH131&lt;0,1.01,IF(AH131&gt;10,1.1,(1+AH131/100))))</f>
        <v>2.7068000000000003</v>
      </c>
      <c r="AS131" s="959">
        <f t="shared" si="57"/>
        <v>2.7880040000000004</v>
      </c>
      <c r="AT131" s="959">
        <f t="shared" si="62"/>
        <v>2.8716441200000005</v>
      </c>
      <c r="AU131" s="959">
        <f t="shared" si="62"/>
        <v>2.9577934436000004</v>
      </c>
      <c r="AV131" s="959">
        <f t="shared" si="62"/>
        <v>3.0465272469080005</v>
      </c>
      <c r="AW131" s="703">
        <f t="shared" si="58"/>
        <v>14.370768810508002</v>
      </c>
      <c r="AX131" s="810">
        <f t="shared" si="59"/>
        <v>15.593282129457467</v>
      </c>
      <c r="AY131" s="1017">
        <v>0.81</v>
      </c>
      <c r="AZ131" s="945">
        <v>56.999999999999993</v>
      </c>
      <c r="BA131" s="945">
        <v>-1.1900000000000002</v>
      </c>
      <c r="BB131" s="945">
        <v>6.64</v>
      </c>
      <c r="BC131" s="945">
        <v>22.15</v>
      </c>
      <c r="BE131" s="666">
        <v>1986</v>
      </c>
      <c r="BF131" s="971">
        <f t="shared" si="60"/>
        <v>3</v>
      </c>
      <c r="BG131" s="955">
        <v>5</v>
      </c>
    </row>
    <row r="132" spans="1:59" ht="11.25" customHeight="1" x14ac:dyDescent="0.2">
      <c r="A132" s="944" t="s">
        <v>367</v>
      </c>
      <c r="B132" s="948" t="s">
        <v>368</v>
      </c>
      <c r="C132" s="1013" t="s">
        <v>108</v>
      </c>
      <c r="D132" s="1013" t="s">
        <v>4365</v>
      </c>
      <c r="E132" s="792">
        <v>27</v>
      </c>
      <c r="F132" s="1227">
        <v>102</v>
      </c>
      <c r="G132" s="1227" t="s">
        <v>37</v>
      </c>
      <c r="H132" s="1227" t="s">
        <v>37</v>
      </c>
      <c r="I132" s="938">
        <v>68.260000000000005</v>
      </c>
      <c r="J132" s="703">
        <f t="shared" si="47"/>
        <v>1.7579841781423966</v>
      </c>
      <c r="K132" s="957">
        <v>0.3</v>
      </c>
      <c r="L132" s="960">
        <v>4</v>
      </c>
      <c r="M132" s="694">
        <f t="shared" si="48"/>
        <v>1.2</v>
      </c>
      <c r="N132" s="943" t="s">
        <v>164</v>
      </c>
      <c r="O132" s="796">
        <v>0.28999999999999998</v>
      </c>
      <c r="P132" s="934">
        <v>43441</v>
      </c>
      <c r="Q132" s="934">
        <v>43467</v>
      </c>
      <c r="R132" s="694">
        <f t="shared" si="49"/>
        <v>3.4482758620689689</v>
      </c>
      <c r="S132" s="759">
        <f>IF(INDEX(Historical!$D$7:$D$1439,MATCH(B132,Historical!$B$7:$B$1450,0))=0,"n/a",(INDEX(Historical!$C$7:$C$1439,MATCH(B132,Historical!$B$7:$B$1450,0))/INDEX(Historical!$D$7:$D$1439,MATCH(B132,Historical!$B$7:$B$1450,0))-1)*100)</f>
        <v>12.254901960784315</v>
      </c>
      <c r="T132" s="759">
        <f>IF(INDEX(Historical!$F$7:$F$1432,MATCH(B132,Historical!$B$7:$B$1450,0))=0,"n/a",((INDEX(Historical!$C$7:$C$1439,MATCH(B132,Historical!$B$7:$B$1450,0))/INDEX(Historical!$F$7:$F$1432,MATCH(B132,Historical!$B$7:$B$1450,0)))^(1/3)-1)*100)</f>
        <v>6.7970388013787186</v>
      </c>
      <c r="U132" s="759">
        <f>IF(INDEX(Historical!$H$7:$H$1432,MATCH(B132,Historical!$B$7:$B$1450,0))=0,"n/a",((INDEX(Historical!$C$7:$C$1439,MATCH(B132,Historical!$B$7:$B$1450,0))/INDEX(Historical!$H$7:$H$1432,MATCH(B132,Historical!$B$7:$B$1450,0)))^(1/5)-1)*100)</f>
        <v>5.8915747965536225</v>
      </c>
      <c r="V132" s="759">
        <f>IF(INDEX(Historical!$O$7:$O$1432,MATCH(B132,Historical!$B$7:$B$1450,0))=0,"n/a",((INDEX(Historical!$C$7:$C$1439,MATCH(B132,Historical!$B$7:$B$1450,0))/INDEX(Historical!$O$7:$O$1432,MATCH(B132,Historical!$B$7:$B$1450,0)))^(1/10)-1)*100)</f>
        <v>6.1564761435743742</v>
      </c>
      <c r="W132" s="760">
        <f t="shared" si="50"/>
        <v>0.95697192016292731</v>
      </c>
      <c r="X132" s="761">
        <f t="shared" si="51"/>
        <v>1.7328161166334182</v>
      </c>
      <c r="Y132" s="949"/>
      <c r="Z132" s="703">
        <f t="shared" si="52"/>
        <v>31.088082901554404</v>
      </c>
      <c r="AA132" s="959">
        <f t="shared" si="53"/>
        <v>17.683937823834199</v>
      </c>
      <c r="AB132" s="960">
        <v>12</v>
      </c>
      <c r="AC132" s="938">
        <v>3.86</v>
      </c>
      <c r="AD132" s="938">
        <v>1.71</v>
      </c>
      <c r="AE132" s="938">
        <v>4.24</v>
      </c>
      <c r="AF132" s="938">
        <v>1.41</v>
      </c>
      <c r="AG132" s="938">
        <v>8.6999999999999993</v>
      </c>
      <c r="AH132" s="938">
        <v>3</v>
      </c>
      <c r="AI132" s="938">
        <v>1.17</v>
      </c>
      <c r="AJ132" s="938">
        <v>3.4000000000000004</v>
      </c>
      <c r="AK132" s="938">
        <v>10.299999999999999</v>
      </c>
      <c r="AL132" s="951">
        <v>3280</v>
      </c>
      <c r="AM132" s="945">
        <v>0.8</v>
      </c>
      <c r="AN132" s="938">
        <v>0.03</v>
      </c>
      <c r="AO132" s="802">
        <f t="shared" si="54"/>
        <v>-10.03437884913818</v>
      </c>
      <c r="AP132" s="803">
        <f t="shared" si="55"/>
        <v>7.6495589746960189</v>
      </c>
      <c r="AQ132" s="961">
        <f t="shared" si="56"/>
        <v>5.2707669279689728</v>
      </c>
      <c r="AR132" s="703">
        <f>INDEX(Historical!$C$7:$C$1439,MATCH(B132,Historical!$B$7:$B$1450,0))*IF(AH132="n/a",1.03,IF(AH132&lt;0,1.01,IF(AH132&gt;10,1.1,(1+AH132/100))))</f>
        <v>1.1793500000000001</v>
      </c>
      <c r="AS132" s="959">
        <f t="shared" si="57"/>
        <v>1.1931483950000001</v>
      </c>
      <c r="AT132" s="959">
        <f t="shared" si="62"/>
        <v>1.3124632345000002</v>
      </c>
      <c r="AU132" s="959">
        <f t="shared" si="62"/>
        <v>1.4437095579500003</v>
      </c>
      <c r="AV132" s="959">
        <f t="shared" si="62"/>
        <v>1.5880805137450005</v>
      </c>
      <c r="AW132" s="703">
        <f t="shared" si="58"/>
        <v>6.7167517011950011</v>
      </c>
      <c r="AX132" s="810">
        <f t="shared" si="59"/>
        <v>9.8399526826765324</v>
      </c>
      <c r="AY132" s="1017">
        <v>0.91</v>
      </c>
      <c r="AZ132" s="945">
        <v>19.75</v>
      </c>
      <c r="BA132" s="945">
        <v>-11.84</v>
      </c>
      <c r="BB132" s="945">
        <v>5.83</v>
      </c>
      <c r="BC132" s="945">
        <v>4.43</v>
      </c>
      <c r="BE132" s="666">
        <v>1993</v>
      </c>
      <c r="BF132" s="971">
        <f t="shared" si="60"/>
        <v>2</v>
      </c>
      <c r="BG132" s="955">
        <v>0.89999999999999991</v>
      </c>
    </row>
    <row r="133" spans="1:59" ht="11.25" customHeight="1" x14ac:dyDescent="0.2">
      <c r="A133" s="936" t="s">
        <v>837</v>
      </c>
      <c r="B133" s="948" t="s">
        <v>838</v>
      </c>
      <c r="C133" s="1013" t="s">
        <v>112</v>
      </c>
      <c r="D133" s="1013" t="s">
        <v>4371</v>
      </c>
      <c r="E133" s="792">
        <v>25</v>
      </c>
      <c r="F133" s="1227">
        <v>128</v>
      </c>
      <c r="G133" s="1227" t="s">
        <v>115</v>
      </c>
      <c r="H133" s="1227" t="s">
        <v>115</v>
      </c>
      <c r="I133" s="938">
        <v>133.6</v>
      </c>
      <c r="J133" s="703">
        <f t="shared" si="47"/>
        <v>2.2005988023952097</v>
      </c>
      <c r="K133" s="957">
        <v>0.73499999999999999</v>
      </c>
      <c r="L133" s="960">
        <v>4</v>
      </c>
      <c r="M133" s="694">
        <f t="shared" si="48"/>
        <v>2.94</v>
      </c>
      <c r="N133" s="943" t="s">
        <v>296</v>
      </c>
      <c r="O133" s="796">
        <v>0.7</v>
      </c>
      <c r="P133" s="934">
        <v>43419</v>
      </c>
      <c r="Q133" s="934">
        <v>43444</v>
      </c>
      <c r="R133" s="694">
        <f t="shared" si="49"/>
        <v>5.0000000000000044</v>
      </c>
      <c r="S133" s="759">
        <f>IF(INDEX(Historical!$D$7:$D$1439,MATCH(B133,Historical!$B$7:$B$1450,0))=0,"n/a",(INDEX(Historical!$C$7:$C$1439,MATCH(B133,Historical!$B$7:$B$1450,0))/INDEX(Historical!$D$7:$D$1439,MATCH(B133,Historical!$B$7:$B$1450,0))-1)*100)</f>
        <v>4.2279411764706065</v>
      </c>
      <c r="T133" s="759">
        <f>IF(INDEX(Historical!$F$7:$F$1432,MATCH(B133,Historical!$B$7:$B$1450,0))=0,"n/a",((INDEX(Historical!$C$7:$C$1439,MATCH(B133,Historical!$B$7:$B$1450,0))/INDEX(Historical!$F$7:$F$1432,MATCH(B133,Historical!$B$7:$B$1450,0)))^(1/3)-1)*100)</f>
        <v>3.4596566142920171</v>
      </c>
      <c r="U133" s="759">
        <f>IF(INDEX(Historical!$H$7:$H$1432,MATCH(B133,Historical!$B$7:$B$1450,0))=0,"n/a",((INDEX(Historical!$C$7:$C$1439,MATCH(B133,Historical!$B$7:$B$1450,0))/INDEX(Historical!$H$7:$H$1432,MATCH(B133,Historical!$B$7:$B$1450,0)))^(1/5)-1)*100)</f>
        <v>5.2503885369984404</v>
      </c>
      <c r="V133" s="759">
        <f>IF(INDEX(Historical!$O$7:$O$1432,MATCH(B133,Historical!$B$7:$B$1450,0))=0,"n/a",((INDEX(Historical!$C$7:$C$1439,MATCH(B133,Historical!$B$7:$B$1450,0))/INDEX(Historical!$O$7:$O$1432,MATCH(B133,Historical!$B$7:$B$1450,0)))^(1/10)-1)*100)</f>
        <v>7.7415149587683141</v>
      </c>
      <c r="W133" s="760">
        <f t="shared" si="50"/>
        <v>0.67821202503156885</v>
      </c>
      <c r="X133" s="761">
        <f t="shared" si="51"/>
        <v>1.0096901032689307</v>
      </c>
      <c r="Y133" s="717"/>
      <c r="Z133" s="703">
        <f t="shared" si="52"/>
        <v>42.241379310344826</v>
      </c>
      <c r="AA133" s="959">
        <f t="shared" si="53"/>
        <v>19.195402298850574</v>
      </c>
      <c r="AB133" s="960">
        <v>12</v>
      </c>
      <c r="AC133" s="938">
        <v>6.96</v>
      </c>
      <c r="AD133" s="938">
        <v>2.25</v>
      </c>
      <c r="AE133" s="938">
        <v>1.62</v>
      </c>
      <c r="AF133" s="938">
        <v>2.9</v>
      </c>
      <c r="AG133" s="938">
        <v>14.899999999999999</v>
      </c>
      <c r="AH133" s="938">
        <v>13.200000000000001</v>
      </c>
      <c r="AI133" s="938">
        <v>9.25</v>
      </c>
      <c r="AJ133" s="938">
        <v>5.2</v>
      </c>
      <c r="AK133" s="938">
        <v>8.6499999999999986</v>
      </c>
      <c r="AL133" s="951">
        <v>117300</v>
      </c>
      <c r="AM133" s="945">
        <v>0.1</v>
      </c>
      <c r="AN133" s="938">
        <v>1.1399999999999999</v>
      </c>
      <c r="AO133" s="802">
        <f t="shared" si="54"/>
        <v>-11.744414959456924</v>
      </c>
      <c r="AP133" s="803">
        <f t="shared" si="55"/>
        <v>7.4509873393936505</v>
      </c>
      <c r="AQ133" s="961">
        <f t="shared" si="56"/>
        <v>57.291896614990122</v>
      </c>
      <c r="AR133" s="703">
        <f>INDEX(Historical!$C$7:$C$1439,MATCH(B133,Historical!$B$7:$B$1450,0))*IF(AH133="n/a",1.03,IF(AH133&lt;0,1.01,IF(AH133&gt;10,1.1,(1+AH133/100))))</f>
        <v>3.1185</v>
      </c>
      <c r="AS133" s="959">
        <f t="shared" si="57"/>
        <v>3.4069612500000002</v>
      </c>
      <c r="AT133" s="959">
        <f t="shared" si="62"/>
        <v>3.7016633981250004</v>
      </c>
      <c r="AU133" s="959">
        <f t="shared" si="62"/>
        <v>4.0218572820628129</v>
      </c>
      <c r="AV133" s="959">
        <f t="shared" si="62"/>
        <v>4.3697479369612466</v>
      </c>
      <c r="AW133" s="703">
        <f t="shared" si="58"/>
        <v>18.61872986714906</v>
      </c>
      <c r="AX133" s="810">
        <f t="shared" si="59"/>
        <v>13.936175050261273</v>
      </c>
      <c r="AY133" s="1017">
        <v>1.2</v>
      </c>
      <c r="AZ133" s="945">
        <v>32.96</v>
      </c>
      <c r="BA133" s="945">
        <v>-7.48</v>
      </c>
      <c r="BB133" s="945">
        <v>2.2800000000000002</v>
      </c>
      <c r="BC133" s="945">
        <v>5.7299999999999995</v>
      </c>
      <c r="BE133" s="666">
        <v>1995</v>
      </c>
      <c r="BF133" s="971">
        <f t="shared" si="60"/>
        <v>2</v>
      </c>
      <c r="BG133" s="955">
        <v>4.3</v>
      </c>
    </row>
    <row r="134" spans="1:59" ht="11.25" customHeight="1" x14ac:dyDescent="0.2">
      <c r="A134" s="936" t="s">
        <v>372</v>
      </c>
      <c r="B134" s="948" t="s">
        <v>373</v>
      </c>
      <c r="C134" s="1013" t="s">
        <v>128</v>
      </c>
      <c r="D134" s="1013" t="s">
        <v>126</v>
      </c>
      <c r="E134" s="792">
        <v>48</v>
      </c>
      <c r="F134" s="1227">
        <v>36</v>
      </c>
      <c r="G134" s="1227" t="s">
        <v>37</v>
      </c>
      <c r="H134" s="1227" t="s">
        <v>37</v>
      </c>
      <c r="I134" s="938">
        <v>59.5</v>
      </c>
      <c r="J134" s="703">
        <f t="shared" si="47"/>
        <v>5.1092436974789912</v>
      </c>
      <c r="K134" s="950">
        <v>0.76</v>
      </c>
      <c r="L134" s="960">
        <v>4</v>
      </c>
      <c r="M134" s="694">
        <f t="shared" si="48"/>
        <v>3.04</v>
      </c>
      <c r="N134" s="943" t="s">
        <v>244</v>
      </c>
      <c r="O134" s="795">
        <v>0.75</v>
      </c>
      <c r="P134" s="934">
        <v>43651</v>
      </c>
      <c r="Q134" s="934">
        <v>43682</v>
      </c>
      <c r="R134" s="694">
        <f t="shared" si="49"/>
        <v>1.3333333333333344</v>
      </c>
      <c r="S134" s="759">
        <f>IF(INDEX(Historical!$D$7:$D$1439,MATCH(B134,Historical!$B$7:$B$1450,0))=0,"n/a",(INDEX(Historical!$C$7:$C$1439,MATCH(B134,Historical!$B$7:$B$1450,0))/INDEX(Historical!$D$7:$D$1439,MATCH(B134,Historical!$B$7:$B$1450,0))-1)*100)</f>
        <v>20.370370370370374</v>
      </c>
      <c r="T134" s="759">
        <f>IF(INDEX(Historical!$F$7:$F$1432,MATCH(B134,Historical!$B$7:$B$1450,0))=0,"n/a",((INDEX(Historical!$C$7:$C$1439,MATCH(B134,Historical!$B$7:$B$1450,0))/INDEX(Historical!$F$7:$F$1432,MATCH(B134,Historical!$B$7:$B$1450,0)))^(1/3)-1)*100)</f>
        <v>7.7217345015941907</v>
      </c>
      <c r="U134" s="759">
        <f>IF(INDEX(Historical!$H$7:$H$1432,MATCH(B134,Historical!$B$7:$B$1450,0))=0,"n/a",((INDEX(Historical!$C$7:$C$1439,MATCH(B134,Historical!$B$7:$B$1450,0))/INDEX(Historical!$H$7:$H$1432,MATCH(B134,Historical!$B$7:$B$1450,0)))^(1/5)-1)*100)</f>
        <v>5.387395206178347</v>
      </c>
      <c r="V134" s="759">
        <f>IF(INDEX(Historical!$O$7:$O$1432,MATCH(B134,Historical!$B$7:$B$1450,0))=0,"n/a",((INDEX(Historical!$C$7:$C$1439,MATCH(B134,Historical!$B$7:$B$1450,0))/INDEX(Historical!$O$7:$O$1432,MATCH(B134,Historical!$B$7:$B$1450,0)))^(1/10)-1)*100)</f>
        <v>3.7456949716377919</v>
      </c>
      <c r="W134" s="760">
        <f t="shared" si="50"/>
        <v>1.4382898893186509</v>
      </c>
      <c r="X134" s="761" t="str">
        <f t="shared" si="51"/>
        <v>n/a</v>
      </c>
      <c r="Y134" s="949"/>
      <c r="Z134" s="703">
        <f t="shared" si="52"/>
        <v>73.965936739659369</v>
      </c>
      <c r="AA134" s="959">
        <f t="shared" si="53"/>
        <v>14.476885644768855</v>
      </c>
      <c r="AB134" s="960">
        <v>3</v>
      </c>
      <c r="AC134" s="938">
        <v>4.1100000000000003</v>
      </c>
      <c r="AD134" s="938" t="s">
        <v>137</v>
      </c>
      <c r="AE134" s="938">
        <v>0.66</v>
      </c>
      <c r="AF134" s="938">
        <v>1.1299999999999999</v>
      </c>
      <c r="AG134" s="938">
        <v>7.8</v>
      </c>
      <c r="AH134" s="938">
        <v>-4.8</v>
      </c>
      <c r="AI134" s="938" t="s">
        <v>137</v>
      </c>
      <c r="AJ134" s="938">
        <v>-4.8</v>
      </c>
      <c r="AK134" s="938" t="s">
        <v>137</v>
      </c>
      <c r="AL134" s="951">
        <v>1470</v>
      </c>
      <c r="AM134" s="945">
        <v>2.2999999999999998</v>
      </c>
      <c r="AN134" s="938">
        <v>0.32</v>
      </c>
      <c r="AO134" s="802">
        <f t="shared" si="54"/>
        <v>-3.9802467411115163</v>
      </c>
      <c r="AP134" s="803">
        <f t="shared" si="55"/>
        <v>10.496638903657338</v>
      </c>
      <c r="AQ134" s="961">
        <f t="shared" si="56"/>
        <v>-14.732106397702049</v>
      </c>
      <c r="AR134" s="703">
        <f>INDEX(Historical!$C$7:$C$1439,MATCH(B134,Historical!$B$7:$B$1450,0))*IF(AH134="n/a",1.03,IF(AH134&lt;0,1.01,IF(AH134&gt;10,1.1,(1+AH134/100))))</f>
        <v>2.6260000000000003</v>
      </c>
      <c r="AS134" s="959">
        <f t="shared" si="57"/>
        <v>2.7047800000000004</v>
      </c>
      <c r="AT134" s="959">
        <f t="shared" si="62"/>
        <v>2.7859234000000006</v>
      </c>
      <c r="AU134" s="959">
        <f t="shared" si="62"/>
        <v>2.8695011020000005</v>
      </c>
      <c r="AV134" s="959">
        <f t="shared" si="62"/>
        <v>2.9555861350600008</v>
      </c>
      <c r="AW134" s="703">
        <f t="shared" si="58"/>
        <v>13.941790637060004</v>
      </c>
      <c r="AX134" s="810">
        <f t="shared" si="59"/>
        <v>23.431580902621853</v>
      </c>
      <c r="AY134" s="1017">
        <v>0.68</v>
      </c>
      <c r="AZ134" s="945">
        <v>17.43</v>
      </c>
      <c r="BA134" s="945">
        <v>-22.71</v>
      </c>
      <c r="BB134" s="945">
        <v>0.47000000000000003</v>
      </c>
      <c r="BC134" s="945">
        <v>0.48</v>
      </c>
      <c r="BE134" s="666">
        <v>1972</v>
      </c>
      <c r="BF134" s="971">
        <f t="shared" si="60"/>
        <v>5</v>
      </c>
      <c r="BG134" s="955">
        <v>4.7</v>
      </c>
    </row>
    <row r="135" spans="1:59" ht="11.25" customHeight="1" x14ac:dyDescent="0.2">
      <c r="A135" s="936" t="s">
        <v>378</v>
      </c>
      <c r="B135" s="948" t="s">
        <v>379</v>
      </c>
      <c r="C135" s="1013" t="s">
        <v>247</v>
      </c>
      <c r="D135" s="1013" t="s">
        <v>4384</v>
      </c>
      <c r="E135" s="792">
        <v>46</v>
      </c>
      <c r="F135" s="1227">
        <v>46</v>
      </c>
      <c r="G135" s="1227" t="s">
        <v>115</v>
      </c>
      <c r="H135" s="1227" t="s">
        <v>115</v>
      </c>
      <c r="I135" s="938">
        <v>87.39</v>
      </c>
      <c r="J135" s="703">
        <f t="shared" ref="J135:J142" si="63">(M135/I135)*100</f>
        <v>1.9681885799290537</v>
      </c>
      <c r="K135" s="950">
        <v>0.43</v>
      </c>
      <c r="L135" s="960">
        <v>4</v>
      </c>
      <c r="M135" s="694">
        <f t="shared" ref="M135:M142" si="64">K135*L135</f>
        <v>1.72</v>
      </c>
      <c r="N135" s="943" t="s">
        <v>380</v>
      </c>
      <c r="O135" s="799">
        <v>0.38800000000000001</v>
      </c>
      <c r="P135" s="934">
        <v>43441</v>
      </c>
      <c r="Q135" s="934">
        <v>43454</v>
      </c>
      <c r="R135" s="694">
        <f t="shared" ref="R135:R142" si="65">(K135-O135)/O135*100</f>
        <v>10.824742268041232</v>
      </c>
      <c r="S135" s="759">
        <f>IF(INDEX(Historical!$D$7:$D$1439,MATCH(B135,Historical!$B$7:$B$1450,0))=0,"n/a",(INDEX(Historical!$C$7:$C$1439,MATCH(B135,Historical!$B$7:$B$1450,0))/INDEX(Historical!$D$7:$D$1439,MATCH(B135,Historical!$B$7:$B$1450,0))-1)*100)</f>
        <v>9.8837209302325526</v>
      </c>
      <c r="T135" s="759">
        <f>IF(INDEX(Historical!$F$7:$F$1432,MATCH(B135,Historical!$B$7:$B$1450,0))=0,"n/a",((INDEX(Historical!$C$7:$C$1439,MATCH(B135,Historical!$B$7:$B$1450,0))/INDEX(Historical!$F$7:$F$1432,MATCH(B135,Historical!$B$7:$B$1450,0)))^(1/3)-1)*100)</f>
        <v>12.426853035294627</v>
      </c>
      <c r="U135" s="759">
        <f>IF(INDEX(Historical!$H$7:$H$1432,MATCH(B135,Historical!$B$7:$B$1450,0))=0,"n/a",((INDEX(Historical!$C$7:$C$1439,MATCH(B135,Historical!$B$7:$B$1450,0))/INDEX(Historical!$H$7:$H$1432,MATCH(B135,Historical!$B$7:$B$1450,0)))^(1/5)-1)*100)</f>
        <v>15.613391683729748</v>
      </c>
      <c r="V135" s="759">
        <f>IF(INDEX(Historical!$O$7:$O$1432,MATCH(B135,Historical!$B$7:$B$1450,0))=0,"n/a",((INDEX(Historical!$C$7:$C$1439,MATCH(B135,Historical!$B$7:$B$1450,0))/INDEX(Historical!$O$7:$O$1432,MATCH(B135,Historical!$B$7:$B$1450,0)))^(1/10)-1)*100)</f>
        <v>12.49069175316575</v>
      </c>
      <c r="W135" s="760">
        <f t="shared" ref="W135:W142" si="66">IF(OR(U135&lt;=0,U135="n/a",V135&lt;=0,V135="n/a"),"n/a",U135/V135)</f>
        <v>1.2500021609910079</v>
      </c>
      <c r="X135" s="761">
        <f t="shared" ref="X135:X142" si="67">IF(OR(AJ135&lt;=0,AJ135="n/a",U135&lt;=0,U135="n/a"),"n/a",U135/AJ135)</f>
        <v>11.152422631235533</v>
      </c>
      <c r="Y135" s="728" t="s">
        <v>4496</v>
      </c>
      <c r="Z135" s="703">
        <f t="shared" ref="Z135:Z142" si="68">IF(OR(AC135&lt;0.01,AC135="n/a"),"n/a",M135/AC135*100)</f>
        <v>55.844155844155843</v>
      </c>
      <c r="AA135" s="959">
        <f t="shared" ref="AA135:AA142" si="69">IF(OR(AC135&lt;0.01,AC135="n/a"),"n/a",I135/AC135)</f>
        <v>28.373376623376622</v>
      </c>
      <c r="AB135" s="960">
        <v>12</v>
      </c>
      <c r="AC135" s="938">
        <v>3.08</v>
      </c>
      <c r="AD135" s="938">
        <v>5.29</v>
      </c>
      <c r="AE135" s="938">
        <v>2.65</v>
      </c>
      <c r="AF135" s="938">
        <v>8.11</v>
      </c>
      <c r="AG135" s="938">
        <v>33.5</v>
      </c>
      <c r="AH135" s="938">
        <v>407.2</v>
      </c>
      <c r="AI135" s="938">
        <v>14.29</v>
      </c>
      <c r="AJ135" s="938">
        <v>1.4000000000000001</v>
      </c>
      <c r="AK135" s="938">
        <v>5.4</v>
      </c>
      <c r="AL135" s="951">
        <v>35300</v>
      </c>
      <c r="AM135" s="945">
        <v>0.2</v>
      </c>
      <c r="AN135" s="938">
        <v>0.65</v>
      </c>
      <c r="AO135" s="802">
        <f t="shared" ref="AO135:AO142" si="70">IF(U135="n/a","n/a",IF(AA135&lt;0,"n/a",IF(AA135="n/a","n/a",J135+U135-AA135)))</f>
        <v>-10.791796359717821</v>
      </c>
      <c r="AP135" s="803">
        <f t="shared" ref="AP135:AP142" si="71">IF(U135="n/a","n/a",J135+U135)</f>
        <v>17.5815802636588</v>
      </c>
      <c r="AQ135" s="961">
        <f t="shared" ref="AQ135:AQ142" si="72">IF(OR(AC135&lt;0.01,AF135="n/a"),"n/a",(I135/SQRT(22.5*AC135*(I135/AF135))-1)*100)</f>
        <v>219.79721659242085</v>
      </c>
      <c r="AR135" s="703">
        <f>INDEX(Historical!$C$7:$C$1439,MATCH(B135,Historical!$B$7:$B$1450,0))*IF(AH135="n/a",1.03,IF(AH135&lt;0,1.01,IF(AH135&gt;10,1.1,(1+AH135/100))))</f>
        <v>2.0790000000000002</v>
      </c>
      <c r="AS135" s="959">
        <f t="shared" ref="AS135:AS142" si="73">IF($AI135="n/a",1.03*AR135,IF($AI135&lt;0,1.01*AR135,IF($AI135&gt;10,1.1*AR135,(1+$AI135/100)*AR135)))</f>
        <v>2.2869000000000006</v>
      </c>
      <c r="AT135" s="959">
        <f t="shared" si="62"/>
        <v>2.4103926000000007</v>
      </c>
      <c r="AU135" s="959">
        <f t="shared" si="62"/>
        <v>2.540553800400001</v>
      </c>
      <c r="AV135" s="959">
        <f t="shared" si="62"/>
        <v>2.6777437056216011</v>
      </c>
      <c r="AW135" s="703">
        <f t="shared" ref="AW135:AW142" si="74">SUM(AR135:AV135)</f>
        <v>11.994590106021604</v>
      </c>
      <c r="AX135" s="810">
        <f t="shared" ref="AX135:AX142" si="75">AW135/I135*100</f>
        <v>13.725357713721941</v>
      </c>
      <c r="AY135" s="1017">
        <v>1.17</v>
      </c>
      <c r="AZ135" s="945">
        <v>38.21</v>
      </c>
      <c r="BA135" s="945">
        <v>-4.53</v>
      </c>
      <c r="BB135" s="945">
        <v>0.97</v>
      </c>
      <c r="BC135" s="945">
        <v>8.19</v>
      </c>
      <c r="BE135" s="666">
        <v>1974</v>
      </c>
      <c r="BF135" s="971">
        <f t="shared" ref="BF135:BF142" si="76">IF(BE135&gt;2008,0,IF(BE135&gt;2001,1,IF(BE135&gt;1990,2,IF(BE135&gt;1980,3,IF(BE135&gt;1973,4,IF(BE135&gt;1970,5,IF(BE135&gt;1960,6,IF(BE135&gt;1958,7,IF(BE135&gt;1953,8,9)))))))))</f>
        <v>4</v>
      </c>
      <c r="BG135" s="955">
        <v>13.200000000000001</v>
      </c>
    </row>
    <row r="136" spans="1:59" ht="11.25" customHeight="1" x14ac:dyDescent="0.2">
      <c r="A136" s="936" t="s">
        <v>389</v>
      </c>
      <c r="B136" s="948" t="s">
        <v>390</v>
      </c>
      <c r="C136" s="1013" t="s">
        <v>108</v>
      </c>
      <c r="D136" s="1013" t="s">
        <v>4365</v>
      </c>
      <c r="E136" s="793">
        <v>28</v>
      </c>
      <c r="F136" s="1227">
        <v>100</v>
      </c>
      <c r="G136" s="1227" t="s">
        <v>37</v>
      </c>
      <c r="H136" s="1227" t="s">
        <v>115</v>
      </c>
      <c r="I136" s="938">
        <v>64.099999999999994</v>
      </c>
      <c r="J136" s="703">
        <f t="shared" si="63"/>
        <v>2.5585023400936038</v>
      </c>
      <c r="K136" s="957">
        <v>0.41</v>
      </c>
      <c r="L136" s="960">
        <v>4</v>
      </c>
      <c r="M136" s="694">
        <f t="shared" si="64"/>
        <v>1.64</v>
      </c>
      <c r="N136" s="943" t="s">
        <v>169</v>
      </c>
      <c r="O136" s="796">
        <v>0.4</v>
      </c>
      <c r="P136" s="934">
        <v>43588</v>
      </c>
      <c r="Q136" s="934">
        <v>43602</v>
      </c>
      <c r="R136" s="694">
        <f t="shared" si="65"/>
        <v>2.4999999999999885</v>
      </c>
      <c r="S136" s="759">
        <f>IF(INDEX(Historical!$D$7:$D$1439,MATCH(B136,Historical!$B$7:$B$1450,0))=0,"n/a",(INDEX(Historical!$C$7:$C$1439,MATCH(B136,Historical!$B$7:$B$1450,0))/INDEX(Historical!$D$7:$D$1439,MATCH(B136,Historical!$B$7:$B$1450,0))-1)*100)</f>
        <v>1.9108280254777288</v>
      </c>
      <c r="T136" s="759">
        <f>IF(INDEX(Historical!$F$7:$F$1432,MATCH(B136,Historical!$B$7:$B$1450,0))=0,"n/a",((INDEX(Historical!$C$7:$C$1439,MATCH(B136,Historical!$B$7:$B$1450,0))/INDEX(Historical!$F$7:$F$1432,MATCH(B136,Historical!$B$7:$B$1450,0)))^(1/3)-1)*100)</f>
        <v>1.5023702678599982</v>
      </c>
      <c r="U136" s="759">
        <f>IF(INDEX(Historical!$H$7:$H$1432,MATCH(B136,Historical!$B$7:$B$1450,0))=0,"n/a",((INDEX(Historical!$C$7:$C$1439,MATCH(B136,Historical!$B$7:$B$1450,0))/INDEX(Historical!$H$7:$H$1432,MATCH(B136,Historical!$B$7:$B$1450,0)))^(1/5)-1)*100)</f>
        <v>1.4347452556972895</v>
      </c>
      <c r="V136" s="759">
        <f>IF(INDEX(Historical!$O$7:$O$1432,MATCH(B136,Historical!$B$7:$B$1450,0))=0,"n/a",((INDEX(Historical!$C$7:$C$1439,MATCH(B136,Historical!$B$7:$B$1450,0))/INDEX(Historical!$O$7:$O$1432,MATCH(B136,Historical!$B$7:$B$1450,0)))^(1/10)-1)*100)</f>
        <v>1.416943635847745</v>
      </c>
      <c r="W136" s="760">
        <f t="shared" si="66"/>
        <v>1.0125633930660156</v>
      </c>
      <c r="X136" s="761">
        <f t="shared" si="67"/>
        <v>1.0248180397837781</v>
      </c>
      <c r="Y136" s="727" t="s">
        <v>4431</v>
      </c>
      <c r="Z136" s="703">
        <f t="shared" si="68"/>
        <v>58.571428571428577</v>
      </c>
      <c r="AA136" s="959">
        <f t="shared" si="69"/>
        <v>22.892857142857142</v>
      </c>
      <c r="AB136" s="960">
        <v>12</v>
      </c>
      <c r="AC136" s="938">
        <v>2.8</v>
      </c>
      <c r="AD136" s="938">
        <v>7.64</v>
      </c>
      <c r="AE136" s="938">
        <v>10.6</v>
      </c>
      <c r="AF136" s="938">
        <v>2.63</v>
      </c>
      <c r="AG136" s="938">
        <v>11.700000000000001</v>
      </c>
      <c r="AH136" s="938">
        <v>13.4</v>
      </c>
      <c r="AI136" s="938">
        <v>0.48</v>
      </c>
      <c r="AJ136" s="938">
        <v>1.4000000000000001</v>
      </c>
      <c r="AK136" s="938">
        <v>3</v>
      </c>
      <c r="AL136" s="951">
        <v>1700</v>
      </c>
      <c r="AM136" s="945">
        <v>4.03</v>
      </c>
      <c r="AN136" s="938">
        <v>0</v>
      </c>
      <c r="AO136" s="802">
        <f t="shared" si="70"/>
        <v>-18.899609547066248</v>
      </c>
      <c r="AP136" s="803">
        <f t="shared" si="71"/>
        <v>3.9932475957908933</v>
      </c>
      <c r="AQ136" s="961">
        <f t="shared" si="72"/>
        <v>63.582414547549561</v>
      </c>
      <c r="AR136" s="703">
        <f>INDEX(Historical!$C$7:$C$1439,MATCH(B136,Historical!$B$7:$B$1450,0))*IF(AH136="n/a",1.03,IF(AH136&lt;0,1.01,IF(AH136&gt;10,1.1,(1+AH136/100))))</f>
        <v>1.7600000000000002</v>
      </c>
      <c r="AS136" s="959">
        <f t="shared" si="73"/>
        <v>1.768448</v>
      </c>
      <c r="AT136" s="959">
        <f t="shared" si="62"/>
        <v>1.82150144</v>
      </c>
      <c r="AU136" s="959">
        <f t="shared" si="62"/>
        <v>1.8761464832000001</v>
      </c>
      <c r="AV136" s="959">
        <f t="shared" si="62"/>
        <v>1.9324308776960002</v>
      </c>
      <c r="AW136" s="703">
        <f t="shared" si="74"/>
        <v>9.1585268008960004</v>
      </c>
      <c r="AX136" s="810">
        <f t="shared" si="75"/>
        <v>14.287873324330736</v>
      </c>
      <c r="AY136" s="1017">
        <v>0.95</v>
      </c>
      <c r="AZ136" s="945">
        <v>23.150000000000002</v>
      </c>
      <c r="BA136" s="945">
        <v>-1.97</v>
      </c>
      <c r="BB136" s="945">
        <v>4.4400000000000004</v>
      </c>
      <c r="BC136" s="945">
        <v>4.8599999999999994</v>
      </c>
      <c r="BE136" s="666">
        <v>1993</v>
      </c>
      <c r="BF136" s="971">
        <f t="shared" si="76"/>
        <v>2</v>
      </c>
      <c r="BG136" s="955">
        <v>1.3</v>
      </c>
    </row>
    <row r="137" spans="1:59" ht="11.25" customHeight="1" x14ac:dyDescent="0.2">
      <c r="A137" s="944" t="s">
        <v>385</v>
      </c>
      <c r="B137" s="948" t="s">
        <v>386</v>
      </c>
      <c r="C137" s="1013" t="s">
        <v>128</v>
      </c>
      <c r="D137" s="1013" t="s">
        <v>4362</v>
      </c>
      <c r="E137" s="792">
        <v>44</v>
      </c>
      <c r="F137" s="1227">
        <v>58</v>
      </c>
      <c r="G137" s="1227" t="s">
        <v>37</v>
      </c>
      <c r="H137" s="1227" t="s">
        <v>115</v>
      </c>
      <c r="I137" s="938">
        <v>54.49</v>
      </c>
      <c r="J137" s="703">
        <f t="shared" si="63"/>
        <v>3.3584143879610937</v>
      </c>
      <c r="K137" s="950">
        <v>0.45750000000000002</v>
      </c>
      <c r="L137" s="960">
        <v>4</v>
      </c>
      <c r="M137" s="694">
        <f t="shared" si="64"/>
        <v>1.83</v>
      </c>
      <c r="N137" s="943" t="s">
        <v>111</v>
      </c>
      <c r="O137" s="795">
        <v>0.44</v>
      </c>
      <c r="P137" s="934">
        <v>43696</v>
      </c>
      <c r="Q137" s="934">
        <v>43720</v>
      </c>
      <c r="R137" s="694">
        <f t="shared" si="65"/>
        <v>3.9772727272727306</v>
      </c>
      <c r="S137" s="759">
        <f>IF(INDEX(Historical!$D$7:$D$1439,MATCH(B137,Historical!$B$7:$B$1450,0))=0,"n/a",(INDEX(Historical!$C$7:$C$1439,MATCH(B137,Historical!$B$7:$B$1450,0))/INDEX(Historical!$D$7:$D$1439,MATCH(B137,Historical!$B$7:$B$1450,0))-1)*100)</f>
        <v>8.3870967741935374</v>
      </c>
      <c r="T137" s="759">
        <f>IF(INDEX(Historical!$F$7:$F$1432,MATCH(B137,Historical!$B$7:$B$1450,0))=0,"n/a",((INDEX(Historical!$C$7:$C$1439,MATCH(B137,Historical!$B$7:$B$1450,0))/INDEX(Historical!$F$7:$F$1432,MATCH(B137,Historical!$B$7:$B$1450,0)))^(1/3)-1)*100)</f>
        <v>6.3926659370444838</v>
      </c>
      <c r="U137" s="759">
        <f>IF(INDEX(Historical!$H$7:$H$1432,MATCH(B137,Historical!$B$7:$B$1450,0))=0,"n/a",((INDEX(Historical!$C$7:$C$1439,MATCH(B137,Historical!$B$7:$B$1450,0))/INDEX(Historical!$H$7:$H$1432,MATCH(B137,Historical!$B$7:$B$1450,0)))^(1/5)-1)*100)</f>
        <v>7.3211838983298305</v>
      </c>
      <c r="V137" s="759">
        <f>IF(INDEX(Historical!$O$7:$O$1432,MATCH(B137,Historical!$B$7:$B$1450,0))=0,"n/a",((INDEX(Historical!$C$7:$C$1439,MATCH(B137,Historical!$B$7:$B$1450,0))/INDEX(Historical!$O$7:$O$1432,MATCH(B137,Historical!$B$7:$B$1450,0)))^(1/10)-1)*100)</f>
        <v>15.007488220559729</v>
      </c>
      <c r="W137" s="760">
        <f t="shared" si="66"/>
        <v>0.48783539195453551</v>
      </c>
      <c r="X137" s="761">
        <f t="shared" si="67"/>
        <v>0.56316799217921776</v>
      </c>
      <c r="Y137" s="948"/>
      <c r="Z137" s="703">
        <f t="shared" si="68"/>
        <v>37.195121951219512</v>
      </c>
      <c r="AA137" s="959">
        <f t="shared" si="69"/>
        <v>11.075203252032521</v>
      </c>
      <c r="AB137" s="960">
        <v>8</v>
      </c>
      <c r="AC137" s="938">
        <v>4.92</v>
      </c>
      <c r="AD137" s="938">
        <v>5.5</v>
      </c>
      <c r="AE137" s="938">
        <v>0.37</v>
      </c>
      <c r="AF137" s="938">
        <v>2.09</v>
      </c>
      <c r="AG137" s="938">
        <v>19.2</v>
      </c>
      <c r="AH137" s="938">
        <v>30.2</v>
      </c>
      <c r="AI137" s="938">
        <v>0.69</v>
      </c>
      <c r="AJ137" s="938">
        <v>13</v>
      </c>
      <c r="AK137" s="938">
        <v>2.0500000000000003</v>
      </c>
      <c r="AL137" s="951">
        <v>49770</v>
      </c>
      <c r="AM137" s="945">
        <v>0.1</v>
      </c>
      <c r="AN137" s="938">
        <v>0.73</v>
      </c>
      <c r="AO137" s="802">
        <f t="shared" si="70"/>
        <v>-0.39560496574159743</v>
      </c>
      <c r="AP137" s="803">
        <f t="shared" si="71"/>
        <v>10.679598286290924</v>
      </c>
      <c r="AQ137" s="961">
        <f t="shared" si="72"/>
        <v>1.4279707132065944</v>
      </c>
      <c r="AR137" s="703">
        <f>INDEX(Historical!$C$7:$C$1439,MATCH(B137,Historical!$B$7:$B$1450,0))*IF(AH137="n/a",1.03,IF(AH137&lt;0,1.01,IF(AH137&gt;10,1.1,(1+AH137/100))))</f>
        <v>1.8480000000000001</v>
      </c>
      <c r="AS137" s="959">
        <f t="shared" si="73"/>
        <v>1.8607511999999999</v>
      </c>
      <c r="AT137" s="959">
        <f t="shared" si="62"/>
        <v>1.8988965995999998</v>
      </c>
      <c r="AU137" s="959">
        <f t="shared" si="62"/>
        <v>1.9378239798917998</v>
      </c>
      <c r="AV137" s="959">
        <f t="shared" si="62"/>
        <v>1.9775493714795815</v>
      </c>
      <c r="AW137" s="703">
        <f t="shared" si="74"/>
        <v>9.5230211509713811</v>
      </c>
      <c r="AX137" s="810">
        <f t="shared" si="75"/>
        <v>17.476640027475465</v>
      </c>
      <c r="AY137" s="1017">
        <v>0.8</v>
      </c>
      <c r="AZ137" s="945">
        <v>10.5</v>
      </c>
      <c r="BA137" s="945">
        <v>-36.870000000000005</v>
      </c>
      <c r="BB137" s="945">
        <v>2.0500000000000003</v>
      </c>
      <c r="BC137" s="945">
        <v>-15.989999999999998</v>
      </c>
      <c r="BE137" s="666">
        <v>1976</v>
      </c>
      <c r="BF137" s="971">
        <f t="shared" si="76"/>
        <v>4</v>
      </c>
      <c r="BG137" s="955">
        <v>7.0000000000000009</v>
      </c>
    </row>
    <row r="138" spans="1:59" s="838" customFormat="1" ht="11.25" customHeight="1" x14ac:dyDescent="0.2">
      <c r="A138" s="698" t="s">
        <v>391</v>
      </c>
      <c r="B138" s="846" t="s">
        <v>392</v>
      </c>
      <c r="C138" s="1013" t="s">
        <v>247</v>
      </c>
      <c r="D138" s="1013" t="s">
        <v>4385</v>
      </c>
      <c r="E138" s="818">
        <v>38</v>
      </c>
      <c r="F138" s="1227">
        <v>70</v>
      </c>
      <c r="G138" s="1226" t="s">
        <v>106</v>
      </c>
      <c r="H138" s="1226" t="s">
        <v>106</v>
      </c>
      <c r="I138" s="831">
        <v>27.52</v>
      </c>
      <c r="J138" s="820">
        <f t="shared" si="63"/>
        <v>3.4883720930232558</v>
      </c>
      <c r="K138" s="821">
        <v>0.24</v>
      </c>
      <c r="L138" s="822">
        <v>4</v>
      </c>
      <c r="M138" s="823">
        <f t="shared" si="64"/>
        <v>0.96</v>
      </c>
      <c r="N138" s="824" t="s">
        <v>320</v>
      </c>
      <c r="O138" s="825">
        <v>0.23</v>
      </c>
      <c r="P138" s="826">
        <v>43615</v>
      </c>
      <c r="Q138" s="826">
        <v>43644</v>
      </c>
      <c r="R138" s="823">
        <f t="shared" si="65"/>
        <v>4.3478260869565135</v>
      </c>
      <c r="S138" s="759">
        <f>IF(INDEX(Historical!$D$7:$D$1439,MATCH(B138,Historical!$B$7:$B$1450,0))=0,"n/a",(INDEX(Historical!$C$7:$C$1439,MATCH(B138,Historical!$B$7:$B$1450,0))/INDEX(Historical!$D$7:$D$1439,MATCH(B138,Historical!$B$7:$B$1450,0))-1)*100)</f>
        <v>3.4482758620689724</v>
      </c>
      <c r="T138" s="759">
        <f>IF(INDEX(Historical!$F$7:$F$1432,MATCH(B138,Historical!$B$7:$B$1450,0))=0,"n/a",((INDEX(Historical!$C$7:$C$1439,MATCH(B138,Historical!$B$7:$B$1450,0))/INDEX(Historical!$F$7:$F$1432,MATCH(B138,Historical!$B$7:$B$1450,0)))^(1/3)-1)*100)</f>
        <v>4.4411886848709781</v>
      </c>
      <c r="U138" s="759">
        <f>IF(INDEX(Historical!$H$7:$H$1432,MATCH(B138,Historical!$B$7:$B$1450,0))=0,"n/a",((INDEX(Historical!$C$7:$C$1439,MATCH(B138,Historical!$B$7:$B$1450,0))/INDEX(Historical!$H$7:$H$1432,MATCH(B138,Historical!$B$7:$B$1450,0)))^(1/5)-1)*100)</f>
        <v>5.1547496797280434</v>
      </c>
      <c r="V138" s="759">
        <f>IF(INDEX(Historical!$O$7:$O$1432,MATCH(B138,Historical!$B$7:$B$1450,0))=0,"n/a",((INDEX(Historical!$C$7:$C$1439,MATCH(B138,Historical!$B$7:$B$1450,0))/INDEX(Historical!$O$7:$O$1432,MATCH(B138,Historical!$B$7:$B$1450,0)))^(1/10)-1)*100)</f>
        <v>6.0540481614018704</v>
      </c>
      <c r="W138" s="827">
        <f t="shared" si="66"/>
        <v>0.85145501692447945</v>
      </c>
      <c r="X138" s="828">
        <f t="shared" si="67"/>
        <v>10.309499359456087</v>
      </c>
      <c r="Y138" s="850"/>
      <c r="Z138" s="820">
        <f t="shared" si="68"/>
        <v>53.932584269662918</v>
      </c>
      <c r="AA138" s="830">
        <f t="shared" si="69"/>
        <v>15.460674157303369</v>
      </c>
      <c r="AB138" s="822">
        <v>12</v>
      </c>
      <c r="AC138" s="831">
        <v>1.78</v>
      </c>
      <c r="AD138" s="831" t="s">
        <v>137</v>
      </c>
      <c r="AE138" s="831">
        <v>0.88</v>
      </c>
      <c r="AF138" s="831">
        <v>1.3</v>
      </c>
      <c r="AG138" s="831">
        <v>10.6</v>
      </c>
      <c r="AH138" s="831">
        <v>14.399999999999999</v>
      </c>
      <c r="AI138" s="831" t="s">
        <v>137</v>
      </c>
      <c r="AJ138" s="831">
        <v>0.5</v>
      </c>
      <c r="AK138" s="831" t="s">
        <v>137</v>
      </c>
      <c r="AL138" s="955">
        <v>268.08999999999997</v>
      </c>
      <c r="AM138" s="833">
        <v>7.6</v>
      </c>
      <c r="AN138" s="831">
        <v>0.02</v>
      </c>
      <c r="AO138" s="834">
        <f t="shared" si="70"/>
        <v>-6.8175523845520694</v>
      </c>
      <c r="AP138" s="835">
        <f t="shared" si="71"/>
        <v>8.6431217727513001</v>
      </c>
      <c r="AQ138" s="836">
        <f t="shared" si="72"/>
        <v>-5.4863292557470356</v>
      </c>
      <c r="AR138" s="703">
        <f>INDEX(Historical!$C$7:$C$1439,MATCH(B138,Historical!$B$7:$B$1450,0))*IF(AH138="n/a",1.03,IF(AH138&lt;0,1.01,IF(AH138&gt;10,1.1,(1+AH138/100))))</f>
        <v>0.9900000000000001</v>
      </c>
      <c r="AS138" s="830">
        <f t="shared" si="73"/>
        <v>1.0197000000000001</v>
      </c>
      <c r="AT138" s="830">
        <f t="shared" si="62"/>
        <v>1.0502910000000001</v>
      </c>
      <c r="AU138" s="830">
        <f t="shared" si="62"/>
        <v>1.0817997300000002</v>
      </c>
      <c r="AV138" s="830">
        <f t="shared" si="62"/>
        <v>1.1142537219000002</v>
      </c>
      <c r="AW138" s="820">
        <f t="shared" si="74"/>
        <v>5.2560444519000002</v>
      </c>
      <c r="AX138" s="837">
        <f t="shared" si="75"/>
        <v>19.098998735101745</v>
      </c>
      <c r="AY138" s="1018">
        <v>0.79</v>
      </c>
      <c r="AZ138" s="833">
        <v>21.45</v>
      </c>
      <c r="BA138" s="833">
        <v>-30.769999999999996</v>
      </c>
      <c r="BB138" s="833">
        <v>5.9700000000000006</v>
      </c>
      <c r="BC138" s="833">
        <v>-7.5399999999999991</v>
      </c>
      <c r="BD138" s="985"/>
      <c r="BE138" s="666">
        <v>1982</v>
      </c>
      <c r="BF138" s="971">
        <f t="shared" si="76"/>
        <v>3</v>
      </c>
      <c r="BG138" s="892">
        <v>8.1</v>
      </c>
    </row>
    <row r="139" spans="1:59" ht="11.25" customHeight="1" x14ac:dyDescent="0.2">
      <c r="A139" s="936" t="s">
        <v>4062</v>
      </c>
      <c r="B139" s="948" t="s">
        <v>384</v>
      </c>
      <c r="C139" s="1013" t="s">
        <v>128</v>
      </c>
      <c r="D139" s="1013" t="s">
        <v>4362</v>
      </c>
      <c r="E139" s="792">
        <v>46</v>
      </c>
      <c r="F139" s="1227">
        <v>49</v>
      </c>
      <c r="G139" s="1227" t="s">
        <v>37</v>
      </c>
      <c r="H139" s="1227" t="s">
        <v>115</v>
      </c>
      <c r="I139" s="938">
        <v>110.38</v>
      </c>
      <c r="J139" s="703">
        <f t="shared" si="63"/>
        <v>1.9206377967023014</v>
      </c>
      <c r="K139" s="950">
        <v>0.53</v>
      </c>
      <c r="L139" s="960">
        <v>4</v>
      </c>
      <c r="M139" s="694">
        <f t="shared" si="64"/>
        <v>2.12</v>
      </c>
      <c r="N139" s="943" t="s">
        <v>164</v>
      </c>
      <c r="O139" s="795">
        <v>0.52</v>
      </c>
      <c r="P139" s="934">
        <v>43538</v>
      </c>
      <c r="Q139" s="934">
        <v>43556</v>
      </c>
      <c r="R139" s="694">
        <f t="shared" si="65"/>
        <v>1.9230769230769247</v>
      </c>
      <c r="S139" s="759">
        <f>IF(INDEX(Historical!$D$7:$D$1439,MATCH(B139,Historical!$B$7:$B$1450,0))=0,"n/a",(INDEX(Historical!$C$7:$C$1439,MATCH(B139,Historical!$B$7:$B$1450,0))/INDEX(Historical!$D$7:$D$1439,MATCH(B139,Historical!$B$7:$B$1450,0))-1)*100)</f>
        <v>1.97044334975367</v>
      </c>
      <c r="T139" s="759">
        <f>IF(INDEX(Historical!$F$7:$F$1432,MATCH(B139,Historical!$B$7:$B$1450,0))=0,"n/a",((INDEX(Historical!$C$7:$C$1439,MATCH(B139,Historical!$B$7:$B$1450,0))/INDEX(Historical!$F$7:$F$1432,MATCH(B139,Historical!$B$7:$B$1450,0)))^(1/3)-1)*100)</f>
        <v>2.0105865449937532</v>
      </c>
      <c r="U139" s="759">
        <f>IF(INDEX(Historical!$H$7:$H$1432,MATCH(B139,Historical!$B$7:$B$1450,0))=0,"n/a",((INDEX(Historical!$C$7:$C$1439,MATCH(B139,Historical!$B$7:$B$1450,0))/INDEX(Historical!$H$7:$H$1432,MATCH(B139,Historical!$B$7:$B$1450,0)))^(1/5)-1)*100)</f>
        <v>2.749190236302379</v>
      </c>
      <c r="V139" s="759">
        <f>IF(INDEX(Historical!$O$7:$O$1432,MATCH(B139,Historical!$B$7:$B$1450,0))=0,"n/a",((INDEX(Historical!$C$7:$C$1439,MATCH(B139,Historical!$B$7:$B$1450,0))/INDEX(Historical!$O$7:$O$1432,MATCH(B139,Historical!$B$7:$B$1450,0)))^(1/10)-1)*100)</f>
        <v>8.3009211447253595</v>
      </c>
      <c r="W139" s="760">
        <f t="shared" si="66"/>
        <v>0.33119098331024294</v>
      </c>
      <c r="X139" s="761" t="str">
        <f t="shared" si="67"/>
        <v>n/a</v>
      </c>
      <c r="Y139" s="948"/>
      <c r="Z139" s="703">
        <f t="shared" si="68"/>
        <v>68.831168831168839</v>
      </c>
      <c r="AA139" s="959">
        <f t="shared" si="69"/>
        <v>35.837662337662337</v>
      </c>
      <c r="AB139" s="960">
        <v>1</v>
      </c>
      <c r="AC139" s="938">
        <v>3.08</v>
      </c>
      <c r="AD139" s="938">
        <v>9.85</v>
      </c>
      <c r="AE139" s="938">
        <v>0.62</v>
      </c>
      <c r="AF139" s="938">
        <v>4.71</v>
      </c>
      <c r="AG139" s="938">
        <v>11.799999999999999</v>
      </c>
      <c r="AH139" s="938">
        <v>-25</v>
      </c>
      <c r="AI139" s="938">
        <v>4.62</v>
      </c>
      <c r="AJ139" s="938">
        <v>-13</v>
      </c>
      <c r="AK139" s="938">
        <v>3.6900000000000004</v>
      </c>
      <c r="AL139" s="951">
        <v>317640</v>
      </c>
      <c r="AM139" s="945">
        <v>0.8</v>
      </c>
      <c r="AN139" s="938">
        <v>0.79</v>
      </c>
      <c r="AO139" s="802">
        <f t="shared" si="70"/>
        <v>-31.167834304657656</v>
      </c>
      <c r="AP139" s="803">
        <f t="shared" si="71"/>
        <v>4.6698280330046806</v>
      </c>
      <c r="AQ139" s="961">
        <f t="shared" si="72"/>
        <v>173.89810725920171</v>
      </c>
      <c r="AR139" s="703">
        <f>INDEX(Historical!$C$7:$C$1439,MATCH(B139,Historical!$B$7:$B$1450,0))*IF(AH139="n/a",1.03,IF(AH139&lt;0,1.01,IF(AH139&gt;10,1.1,(1+AH139/100))))</f>
        <v>2.0907</v>
      </c>
      <c r="AS139" s="959">
        <f t="shared" si="73"/>
        <v>2.1872903400000001</v>
      </c>
      <c r="AT139" s="959">
        <f t="shared" si="62"/>
        <v>2.268001353546</v>
      </c>
      <c r="AU139" s="959">
        <f t="shared" si="62"/>
        <v>2.3516906034918472</v>
      </c>
      <c r="AV139" s="959">
        <f t="shared" si="62"/>
        <v>2.4384679867606964</v>
      </c>
      <c r="AW139" s="703">
        <f t="shared" si="74"/>
        <v>11.336150283798542</v>
      </c>
      <c r="AX139" s="810">
        <f t="shared" si="75"/>
        <v>10.270112596302358</v>
      </c>
      <c r="AY139" s="1017">
        <v>0.42</v>
      </c>
      <c r="AZ139" s="945">
        <v>28.68</v>
      </c>
      <c r="BA139" s="945">
        <v>-4.42</v>
      </c>
      <c r="BB139" s="945">
        <v>1.17</v>
      </c>
      <c r="BC139" s="945">
        <v>9.7199999999999989</v>
      </c>
      <c r="BE139" s="666">
        <v>1974</v>
      </c>
      <c r="BF139" s="971">
        <f t="shared" si="76"/>
        <v>4</v>
      </c>
      <c r="BG139" s="955">
        <v>3.8</v>
      </c>
    </row>
    <row r="140" spans="1:59" ht="11.25" customHeight="1" x14ac:dyDescent="0.2">
      <c r="A140" s="944" t="s">
        <v>387</v>
      </c>
      <c r="B140" s="948" t="s">
        <v>388</v>
      </c>
      <c r="C140" s="1013" t="s">
        <v>154</v>
      </c>
      <c r="D140" s="1013" t="s">
        <v>4350</v>
      </c>
      <c r="E140" s="792">
        <v>27</v>
      </c>
      <c r="F140" s="1227">
        <v>109</v>
      </c>
      <c r="G140" s="1227" t="s">
        <v>37</v>
      </c>
      <c r="H140" s="1227" t="s">
        <v>37</v>
      </c>
      <c r="I140" s="938">
        <v>137.27000000000001</v>
      </c>
      <c r="J140" s="703">
        <f t="shared" si="63"/>
        <v>0.46623442849857943</v>
      </c>
      <c r="K140" s="957">
        <v>0.16</v>
      </c>
      <c r="L140" s="960">
        <v>4</v>
      </c>
      <c r="M140" s="694">
        <f t="shared" si="64"/>
        <v>0.64</v>
      </c>
      <c r="N140" s="943" t="s">
        <v>140</v>
      </c>
      <c r="O140" s="796">
        <v>0.15</v>
      </c>
      <c r="P140" s="934">
        <v>43760</v>
      </c>
      <c r="Q140" s="934">
        <v>43775</v>
      </c>
      <c r="R140" s="694">
        <f t="shared" si="65"/>
        <v>6.6666666666666732</v>
      </c>
      <c r="S140" s="759">
        <f>IF(INDEX(Historical!$D$7:$D$1439,MATCH(B140,Historical!$B$7:$B$1450,0))=0,"n/a",(INDEX(Historical!$C$7:$C$1439,MATCH(B140,Historical!$B$7:$B$1450,0))/INDEX(Historical!$D$7:$D$1439,MATCH(B140,Historical!$B$7:$B$1450,0))-1)*100)</f>
        <v>7.5471698113207308</v>
      </c>
      <c r="T140" s="759">
        <f>IF(INDEX(Historical!$F$7:$F$1432,MATCH(B140,Historical!$B$7:$B$1450,0))=0,"n/a",((INDEX(Historical!$C$7:$C$1439,MATCH(B140,Historical!$B$7:$B$1450,0))/INDEX(Historical!$F$7:$F$1432,MATCH(B140,Historical!$B$7:$B$1450,0)))^(1/3)-1)*100)</f>
        <v>8.1983855523197526</v>
      </c>
      <c r="U140" s="759">
        <f>IF(INDEX(Historical!$H$7:$H$1432,MATCH(B140,Historical!$B$7:$B$1450,0))=0,"n/a",((INDEX(Historical!$C$7:$C$1439,MATCH(B140,Historical!$B$7:$B$1450,0))/INDEX(Historical!$H$7:$H$1432,MATCH(B140,Historical!$B$7:$B$1450,0)))^(1/5)-1)*100)</f>
        <v>8.1640213555675523</v>
      </c>
      <c r="V140" s="759">
        <f>IF(INDEX(Historical!$O$7:$O$1432,MATCH(B140,Historical!$B$7:$B$1450,0))=0,"n/a",((INDEX(Historical!$C$7:$C$1439,MATCH(B140,Historical!$B$7:$B$1450,0))/INDEX(Historical!$O$7:$O$1432,MATCH(B140,Historical!$B$7:$B$1450,0)))^(1/10)-1)*100)</f>
        <v>7.1773462536293131</v>
      </c>
      <c r="W140" s="760">
        <f t="shared" si="66"/>
        <v>1.1374707401693649</v>
      </c>
      <c r="X140" s="761">
        <f t="shared" si="67"/>
        <v>0.70991490048413497</v>
      </c>
      <c r="Y140" s="717"/>
      <c r="Z140" s="703">
        <f t="shared" si="68"/>
        <v>22.299651567944252</v>
      </c>
      <c r="AA140" s="959">
        <f t="shared" si="69"/>
        <v>47.829268292682926</v>
      </c>
      <c r="AB140" s="960">
        <v>12</v>
      </c>
      <c r="AC140" s="938">
        <v>2.87</v>
      </c>
      <c r="AD140" s="938">
        <v>5.39</v>
      </c>
      <c r="AE140" s="938">
        <v>5.84</v>
      </c>
      <c r="AF140" s="938">
        <v>7.44</v>
      </c>
      <c r="AG140" s="938">
        <v>16.2</v>
      </c>
      <c r="AH140" s="938">
        <v>-11.700000000000001</v>
      </c>
      <c r="AI140" s="938">
        <v>11.84</v>
      </c>
      <c r="AJ140" s="938">
        <v>11.5</v>
      </c>
      <c r="AK140" s="938">
        <v>8.9</v>
      </c>
      <c r="AL140" s="951">
        <v>10190</v>
      </c>
      <c r="AM140" s="945">
        <v>0.6</v>
      </c>
      <c r="AN140" s="938">
        <v>0.14000000000000001</v>
      </c>
      <c r="AO140" s="802">
        <f t="shared" si="70"/>
        <v>-39.199012508616796</v>
      </c>
      <c r="AP140" s="803">
        <f t="shared" si="71"/>
        <v>8.6302557840661311</v>
      </c>
      <c r="AQ140" s="961">
        <f t="shared" si="72"/>
        <v>297.68762509596849</v>
      </c>
      <c r="AR140" s="703">
        <f>INDEX(Historical!$C$7:$C$1439,MATCH(B140,Historical!$B$7:$B$1450,0))*IF(AH140="n/a",1.03,IF(AH140&lt;0,1.01,IF(AH140&gt;10,1.1,(1+AH140/100))))</f>
        <v>0.57569999999999999</v>
      </c>
      <c r="AS140" s="959">
        <f t="shared" si="73"/>
        <v>0.63327</v>
      </c>
      <c r="AT140" s="959">
        <f t="shared" si="62"/>
        <v>0.68963103000000003</v>
      </c>
      <c r="AU140" s="959">
        <f t="shared" si="62"/>
        <v>0.75100819166999999</v>
      </c>
      <c r="AV140" s="959">
        <f t="shared" si="62"/>
        <v>0.81784792072863</v>
      </c>
      <c r="AW140" s="703">
        <f t="shared" si="74"/>
        <v>3.4674571423986302</v>
      </c>
      <c r="AX140" s="810">
        <f t="shared" si="75"/>
        <v>2.5260123423899103</v>
      </c>
      <c r="AY140" s="1017">
        <v>1.29</v>
      </c>
      <c r="AZ140" s="945">
        <v>49.61</v>
      </c>
      <c r="BA140" s="945">
        <v>-1.41</v>
      </c>
      <c r="BB140" s="945">
        <v>12.41</v>
      </c>
      <c r="BC140" s="945">
        <v>23.119999999999997</v>
      </c>
      <c r="BE140" s="666">
        <v>1994</v>
      </c>
      <c r="BF140" s="971">
        <f t="shared" si="76"/>
        <v>2</v>
      </c>
      <c r="BG140" s="955">
        <v>11.200000000000001</v>
      </c>
    </row>
    <row r="141" spans="1:59" ht="11.25" customHeight="1" x14ac:dyDescent="0.2">
      <c r="A141" s="944" t="s">
        <v>132</v>
      </c>
      <c r="B141" s="948" t="s">
        <v>133</v>
      </c>
      <c r="C141" s="1013" t="s">
        <v>131</v>
      </c>
      <c r="D141" s="1013" t="s">
        <v>4367</v>
      </c>
      <c r="E141" s="792">
        <v>27</v>
      </c>
      <c r="F141" s="1227">
        <v>108</v>
      </c>
      <c r="G141" s="1227" t="s">
        <v>37</v>
      </c>
      <c r="H141" s="1227" t="s">
        <v>37</v>
      </c>
      <c r="I141" s="938">
        <v>41.95</v>
      </c>
      <c r="J141" s="703">
        <f t="shared" si="63"/>
        <v>2.2340882002383791</v>
      </c>
      <c r="K141" s="957">
        <v>0.23430000000000001</v>
      </c>
      <c r="L141" s="960">
        <v>4</v>
      </c>
      <c r="M141" s="694">
        <f t="shared" si="64"/>
        <v>0.93720000000000003</v>
      </c>
      <c r="N141" s="943" t="s">
        <v>119</v>
      </c>
      <c r="O141" s="796">
        <v>0.219</v>
      </c>
      <c r="P141" s="934">
        <v>43692</v>
      </c>
      <c r="Q141" s="934">
        <v>43709</v>
      </c>
      <c r="R141" s="694">
        <f t="shared" si="65"/>
        <v>6.9863013698630168</v>
      </c>
      <c r="S141" s="759">
        <f>IF(INDEX(Historical!$D$7:$D$1439,MATCH(B141,Historical!$B$7:$B$1450,0))=0,"n/a",(INDEX(Historical!$C$7:$C$1439,MATCH(B141,Historical!$B$7:$B$1450,0))/INDEX(Historical!$D$7:$D$1439,MATCH(B141,Historical!$B$7:$B$1450,0))-1)*100)</f>
        <v>7.0707070707070718</v>
      </c>
      <c r="T141" s="759">
        <f>IF(INDEX(Historical!$F$7:$F$1432,MATCH(B141,Historical!$B$7:$B$1450,0))=0,"n/a",((INDEX(Historical!$C$7:$C$1439,MATCH(B141,Historical!$B$7:$B$1450,0))/INDEX(Historical!$F$7:$F$1432,MATCH(B141,Historical!$B$7:$B$1450,0)))^(1/3)-1)*100)</f>
        <v>7.3224501206020642</v>
      </c>
      <c r="U141" s="759">
        <f>IF(INDEX(Historical!$H$7:$H$1432,MATCH(B141,Historical!$B$7:$B$1450,0))=0,"n/a",((INDEX(Historical!$C$7:$C$1439,MATCH(B141,Historical!$B$7:$B$1450,0))/INDEX(Historical!$H$7:$H$1432,MATCH(B141,Historical!$B$7:$B$1450,0)))^(1/5)-1)*100)</f>
        <v>7.7448698857029541</v>
      </c>
      <c r="V141" s="759">
        <f>IF(INDEX(Historical!$O$7:$O$1432,MATCH(B141,Historical!$B$7:$B$1450,0))=0,"n/a",((INDEX(Historical!$C$7:$C$1439,MATCH(B141,Historical!$B$7:$B$1450,0))/INDEX(Historical!$O$7:$O$1432,MATCH(B141,Historical!$B$7:$B$1450,0)))^(1/10)-1)*100)</f>
        <v>7.5904115885967904</v>
      </c>
      <c r="W141" s="760">
        <f t="shared" si="66"/>
        <v>1.020349133285237</v>
      </c>
      <c r="X141" s="761" t="str">
        <f t="shared" si="67"/>
        <v>n/a</v>
      </c>
      <c r="Y141" s="717"/>
      <c r="Z141" s="703">
        <f t="shared" si="68"/>
        <v>105.30337078651687</v>
      </c>
      <c r="AA141" s="959">
        <f t="shared" si="69"/>
        <v>47.134831460674157</v>
      </c>
      <c r="AB141" s="960">
        <v>12</v>
      </c>
      <c r="AC141" s="938">
        <v>0.89</v>
      </c>
      <c r="AD141" s="938">
        <v>9.4499999999999993</v>
      </c>
      <c r="AE141" s="938">
        <v>10.54</v>
      </c>
      <c r="AF141" s="938">
        <v>3.74</v>
      </c>
      <c r="AG141" s="938">
        <v>7.9</v>
      </c>
      <c r="AH141" s="938">
        <v>-21.2</v>
      </c>
      <c r="AI141" s="938">
        <v>11.53</v>
      </c>
      <c r="AJ141" s="938">
        <v>-1.3</v>
      </c>
      <c r="AK141" s="938">
        <v>5</v>
      </c>
      <c r="AL141" s="951">
        <v>8910</v>
      </c>
      <c r="AM141" s="945">
        <v>0.2</v>
      </c>
      <c r="AN141" s="938">
        <v>1.33</v>
      </c>
      <c r="AO141" s="802">
        <f t="shared" si="70"/>
        <v>-37.15587337473282</v>
      </c>
      <c r="AP141" s="803">
        <f t="shared" si="71"/>
        <v>9.9789580859413327</v>
      </c>
      <c r="AQ141" s="961">
        <f t="shared" si="72"/>
        <v>179.90813545631664</v>
      </c>
      <c r="AR141" s="703">
        <f>INDEX(Historical!$C$7:$C$1439,MATCH(B141,Historical!$B$7:$B$1450,0))*IF(AH141="n/a",1.03,IF(AH141&lt;0,1.01,IF(AH141&gt;10,1.1,(1+AH141/100))))</f>
        <v>0.85648000000000002</v>
      </c>
      <c r="AS141" s="959">
        <f t="shared" si="73"/>
        <v>0.94212800000000008</v>
      </c>
      <c r="AT141" s="959">
        <f t="shared" si="62"/>
        <v>0.98923440000000007</v>
      </c>
      <c r="AU141" s="959">
        <f t="shared" si="62"/>
        <v>1.0386961200000002</v>
      </c>
      <c r="AV141" s="959">
        <f t="shared" si="62"/>
        <v>1.0906309260000002</v>
      </c>
      <c r="AW141" s="703">
        <f t="shared" si="74"/>
        <v>4.9171694460000008</v>
      </c>
      <c r="AX141" s="810">
        <f t="shared" si="75"/>
        <v>11.721500467222885</v>
      </c>
      <c r="AY141" s="1017">
        <v>0.4</v>
      </c>
      <c r="AZ141" s="945">
        <v>30.73</v>
      </c>
      <c r="BA141" s="945">
        <v>-0.44999999999999996</v>
      </c>
      <c r="BB141" s="945">
        <v>2.69</v>
      </c>
      <c r="BC141" s="945">
        <v>14.030000000000001</v>
      </c>
      <c r="BE141" s="666">
        <v>1993</v>
      </c>
      <c r="BF141" s="971">
        <f t="shared" si="76"/>
        <v>2</v>
      </c>
      <c r="BG141" s="955">
        <v>2.2999999999999998</v>
      </c>
    </row>
    <row r="142" spans="1:59" ht="11.25" customHeight="1" x14ac:dyDescent="0.2">
      <c r="A142" s="936" t="s">
        <v>226</v>
      </c>
      <c r="B142" s="948" t="s">
        <v>227</v>
      </c>
      <c r="C142" s="1013" t="s">
        <v>179</v>
      </c>
      <c r="D142" s="1013" t="s">
        <v>4363</v>
      </c>
      <c r="E142" s="792">
        <v>37</v>
      </c>
      <c r="F142" s="1227">
        <v>74</v>
      </c>
      <c r="G142" s="1227" t="s">
        <v>37</v>
      </c>
      <c r="H142" s="1227" t="s">
        <v>37</v>
      </c>
      <c r="I142" s="938">
        <v>74.36</v>
      </c>
      <c r="J142" s="703">
        <f t="shared" si="63"/>
        <v>4.6799354491662184</v>
      </c>
      <c r="K142" s="950">
        <v>0.87</v>
      </c>
      <c r="L142" s="960">
        <v>4</v>
      </c>
      <c r="M142" s="694">
        <f t="shared" si="64"/>
        <v>3.48</v>
      </c>
      <c r="N142" s="943" t="s">
        <v>143</v>
      </c>
      <c r="O142" s="795">
        <v>0.82</v>
      </c>
      <c r="P142" s="934">
        <v>43595</v>
      </c>
      <c r="Q142" s="934">
        <v>43626</v>
      </c>
      <c r="R142" s="694">
        <f t="shared" si="65"/>
        <v>6.0975609756097624</v>
      </c>
      <c r="S142" s="759">
        <f>IF(INDEX(Historical!$D$7:$D$1439,MATCH(B142,Historical!$B$7:$B$1450,0))=0,"n/a",(INDEX(Historical!$C$7:$C$1439,MATCH(B142,Historical!$B$7:$B$1450,0))/INDEX(Historical!$D$7:$D$1439,MATCH(B142,Historical!$B$7:$B$1450,0))-1)*100)</f>
        <v>5.555555555555558</v>
      </c>
      <c r="T142" s="759">
        <f>IF(INDEX(Historical!$F$7:$F$1432,MATCH(B142,Historical!$B$7:$B$1450,0))=0,"n/a",((INDEX(Historical!$C$7:$C$1439,MATCH(B142,Historical!$B$7:$B$1450,0))/INDEX(Historical!$F$7:$F$1432,MATCH(B142,Historical!$B$7:$B$1450,0)))^(1/3)-1)*100)</f>
        <v>3.8970806842840267</v>
      </c>
      <c r="U142" s="759">
        <f>IF(INDEX(Historical!$H$7:$H$1432,MATCH(B142,Historical!$B$7:$B$1450,0))=0,"n/a",((INDEX(Historical!$C$7:$C$1439,MATCH(B142,Historical!$B$7:$B$1450,0))/INDEX(Historical!$H$7:$H$1432,MATCH(B142,Historical!$B$7:$B$1450,0)))^(1/5)-1)*100)</f>
        <v>5.5974626920563653</v>
      </c>
      <c r="V142" s="759">
        <f>IF(INDEX(Historical!$O$7:$O$1432,MATCH(B142,Historical!$B$7:$B$1450,0))=0,"n/a",((INDEX(Historical!$C$7:$C$1439,MATCH(B142,Historical!$B$7:$B$1450,0))/INDEX(Historical!$O$7:$O$1432,MATCH(B142,Historical!$B$7:$B$1450,0)))^(1/10)-1)*100)</f>
        <v>7.6185366531503318</v>
      </c>
      <c r="W142" s="760">
        <f t="shared" si="66"/>
        <v>0.73471625154441766</v>
      </c>
      <c r="X142" s="761" t="str">
        <f t="shared" si="67"/>
        <v>n/a</v>
      </c>
      <c r="Y142" s="948"/>
      <c r="Z142" s="703">
        <f t="shared" si="68"/>
        <v>80.184331797235018</v>
      </c>
      <c r="AA142" s="959">
        <f t="shared" si="69"/>
        <v>17.133640552995391</v>
      </c>
      <c r="AB142" s="960">
        <v>12</v>
      </c>
      <c r="AC142" s="938">
        <v>4.34</v>
      </c>
      <c r="AD142" s="938">
        <v>1.58</v>
      </c>
      <c r="AE142" s="938">
        <v>1.1599999999999999</v>
      </c>
      <c r="AF142" s="938">
        <v>1.68</v>
      </c>
      <c r="AG142" s="938">
        <v>9.8000000000000007</v>
      </c>
      <c r="AH142" s="938">
        <v>48.8</v>
      </c>
      <c r="AI142" s="938">
        <v>40.47</v>
      </c>
      <c r="AJ142" s="938">
        <v>-8.2000000000000011</v>
      </c>
      <c r="AK142" s="938">
        <v>10.99</v>
      </c>
      <c r="AL142" s="951">
        <v>319320</v>
      </c>
      <c r="AM142" s="945">
        <v>0.09</v>
      </c>
      <c r="AN142" s="938">
        <v>0.21</v>
      </c>
      <c r="AO142" s="802">
        <f t="shared" si="70"/>
        <v>-6.8562424117728078</v>
      </c>
      <c r="AP142" s="803">
        <f t="shared" si="71"/>
        <v>10.277398141222584</v>
      </c>
      <c r="AQ142" s="961">
        <f t="shared" si="72"/>
        <v>13.10666770606359</v>
      </c>
      <c r="AR142" s="703">
        <f>INDEX(Historical!$C$7:$C$1439,MATCH(B142,Historical!$B$7:$B$1450,0))*IF(AH142="n/a",1.03,IF(AH142&lt;0,1.01,IF(AH142&gt;10,1.1,(1+AH142/100))))</f>
        <v>3.5530000000000004</v>
      </c>
      <c r="AS142" s="959">
        <f t="shared" si="73"/>
        <v>3.9083000000000006</v>
      </c>
      <c r="AT142" s="959">
        <f t="shared" si="62"/>
        <v>4.2991300000000008</v>
      </c>
      <c r="AU142" s="959">
        <f t="shared" si="62"/>
        <v>4.7290430000000017</v>
      </c>
      <c r="AV142" s="959">
        <f t="shared" si="62"/>
        <v>5.2019473000000023</v>
      </c>
      <c r="AW142" s="703">
        <f t="shared" si="74"/>
        <v>21.691420300000004</v>
      </c>
      <c r="AX142" s="810">
        <f t="shared" si="75"/>
        <v>29.170818047337281</v>
      </c>
      <c r="AY142" s="1017">
        <v>0.97</v>
      </c>
      <c r="AZ142" s="945">
        <v>15.02</v>
      </c>
      <c r="BA142" s="945">
        <v>-14.879999999999999</v>
      </c>
      <c r="BB142" s="945">
        <v>-1.1400000000000001</v>
      </c>
      <c r="BC142" s="945">
        <v>-3.3000000000000003</v>
      </c>
      <c r="BE142" s="666">
        <v>1983</v>
      </c>
      <c r="BF142" s="971">
        <f t="shared" si="76"/>
        <v>3</v>
      </c>
      <c r="BG142" s="955">
        <v>5.3</v>
      </c>
    </row>
    <row r="143" spans="1:59" s="774" customFormat="1" ht="13.5" thickBot="1" x14ac:dyDescent="0.25">
      <c r="B143" s="895"/>
      <c r="E143" s="896"/>
      <c r="F143" s="882"/>
      <c r="J143" s="789"/>
      <c r="L143" s="883"/>
      <c r="M143" s="882"/>
      <c r="N143" s="882"/>
      <c r="O143" s="789"/>
      <c r="R143" s="882"/>
      <c r="S143" s="884"/>
      <c r="T143" s="884"/>
      <c r="U143" s="884"/>
      <c r="V143" s="884"/>
      <c r="W143" s="884"/>
      <c r="X143" s="884"/>
      <c r="Y143" s="895"/>
      <c r="Z143" s="789"/>
      <c r="AC143" s="885"/>
      <c r="AD143" s="885"/>
      <c r="AE143" s="885"/>
      <c r="AF143" s="885"/>
      <c r="AG143" s="885"/>
      <c r="AH143" s="885"/>
      <c r="AI143" s="885"/>
      <c r="AJ143" s="885"/>
      <c r="AK143" s="885"/>
      <c r="AL143" s="885"/>
      <c r="AM143" s="885"/>
      <c r="AN143" s="885"/>
      <c r="AO143" s="789"/>
      <c r="AR143" s="886"/>
      <c r="AS143" s="887"/>
      <c r="AT143" s="887"/>
      <c r="AU143" s="887"/>
      <c r="AV143" s="887"/>
      <c r="AW143" s="886"/>
      <c r="AX143" s="887"/>
      <c r="AY143" s="789"/>
      <c r="BD143" s="896"/>
      <c r="BE143" s="882"/>
      <c r="BF143" s="882"/>
    </row>
    <row r="144" spans="1:59" x14ac:dyDescent="0.2">
      <c r="A144" s="936" t="s">
        <v>4317</v>
      </c>
      <c r="B144" s="709">
        <f>COUNTA(B7:B142)</f>
        <v>136</v>
      </c>
      <c r="E144" s="901">
        <f>AVERAGE(E7:E142)</f>
        <v>39.367647058823529</v>
      </c>
      <c r="I144" s="888">
        <f>AVERAGE(I7:I142)</f>
        <v>100.47227941176469</v>
      </c>
      <c r="J144" s="889">
        <f>AVERAGE(J7:J142)</f>
        <v>2.4268946924451487</v>
      </c>
      <c r="K144" s="897">
        <f>AVERAGE(K7:K142)</f>
        <v>0.55776544117647087</v>
      </c>
      <c r="M144" s="888">
        <f>AVERAGE(M7:M142)</f>
        <v>2.072694117647059</v>
      </c>
      <c r="O144" s="897">
        <f>AVERAGE(O7:O142)</f>
        <v>0.52048116297489855</v>
      </c>
      <c r="R144" s="888">
        <f t="shared" ref="R144:X144" si="77">AVERAGE(R7:R142)</f>
        <v>7.5252937803871038</v>
      </c>
      <c r="S144" s="898">
        <f t="shared" si="77"/>
        <v>8.3550462488381037</v>
      </c>
      <c r="T144" s="898">
        <f t="shared" si="77"/>
        <v>7.0214570541948289</v>
      </c>
      <c r="U144" s="898">
        <f t="shared" si="77"/>
        <v>7.6237137136026867</v>
      </c>
      <c r="V144" s="898">
        <f t="shared" si="77"/>
        <v>7.728763524685621</v>
      </c>
      <c r="W144" s="899">
        <f t="shared" si="77"/>
        <v>1.0083574561080408</v>
      </c>
      <c r="X144" s="900">
        <f t="shared" si="77"/>
        <v>1.9561317027071823</v>
      </c>
      <c r="Z144" s="889">
        <f>AVERAGE(Z7:Z142)</f>
        <v>59.093505209501735</v>
      </c>
      <c r="AA144" s="888">
        <f>AVERAGE(AA7:AA142)</f>
        <v>26.458877428310831</v>
      </c>
      <c r="AB144" s="765"/>
      <c r="AC144" s="888">
        <f t="shared" ref="AC144:BC144" si="78">AVERAGE(AC7:AC142)</f>
        <v>4.0629007633587779</v>
      </c>
      <c r="AD144" s="888">
        <f t="shared" si="78"/>
        <v>3.7339316239316216</v>
      </c>
      <c r="AE144" s="888">
        <f t="shared" si="78"/>
        <v>3.8235114503816794</v>
      </c>
      <c r="AF144" s="888">
        <f t="shared" si="78"/>
        <v>5.9607812499999993</v>
      </c>
      <c r="AG144" s="888">
        <f t="shared" si="78"/>
        <v>10.120000000000003</v>
      </c>
      <c r="AH144" s="888">
        <f t="shared" si="78"/>
        <v>22.796923076923065</v>
      </c>
      <c r="AI144" s="888">
        <f t="shared" si="78"/>
        <v>8.6512295081967228</v>
      </c>
      <c r="AJ144" s="888">
        <f t="shared" si="78"/>
        <v>6.3884615384615406</v>
      </c>
      <c r="AK144" s="888">
        <f t="shared" si="78"/>
        <v>8.5704918032786868</v>
      </c>
      <c r="AL144" s="1075">
        <f t="shared" si="78"/>
        <v>38050.425877862595</v>
      </c>
      <c r="AM144" s="888">
        <f t="shared" si="78"/>
        <v>2.5836923076923077</v>
      </c>
      <c r="AN144" s="888">
        <f t="shared" si="78"/>
        <v>0.79480314960629916</v>
      </c>
      <c r="AO144" s="992">
        <f t="shared" si="78"/>
        <v>-16.322157558330968</v>
      </c>
      <c r="AP144" s="888">
        <f t="shared" si="78"/>
        <v>10.050608406047832</v>
      </c>
      <c r="AQ144" s="1046">
        <f t="shared" si="78"/>
        <v>126.34859763280637</v>
      </c>
      <c r="AR144" s="1045">
        <f t="shared" si="78"/>
        <v>2.050769650970194</v>
      </c>
      <c r="AS144" s="888">
        <f t="shared" si="78"/>
        <v>2.1815879712250696</v>
      </c>
      <c r="AT144" s="888">
        <f t="shared" si="78"/>
        <v>2.3285764366291533</v>
      </c>
      <c r="AU144" s="888">
        <f t="shared" si="78"/>
        <v>2.4871928657863358</v>
      </c>
      <c r="AV144" s="888">
        <f t="shared" si="78"/>
        <v>2.6584386455163069</v>
      </c>
      <c r="AW144" s="888">
        <f t="shared" si="78"/>
        <v>11.706565570127058</v>
      </c>
      <c r="AX144" s="1046">
        <f t="shared" si="78"/>
        <v>13.761403972215003</v>
      </c>
      <c r="AY144" s="1045">
        <f t="shared" si="78"/>
        <v>0.81961538461538497</v>
      </c>
      <c r="AZ144" s="888">
        <f t="shared" si="78"/>
        <v>28.215588222098315</v>
      </c>
      <c r="BA144" s="888">
        <f t="shared" si="78"/>
        <v>-9.2997709923664118</v>
      </c>
      <c r="BB144" s="888">
        <f t="shared" si="78"/>
        <v>2.4640514514539293</v>
      </c>
      <c r="BC144" s="1046">
        <f t="shared" si="78"/>
        <v>6.3896513802460522</v>
      </c>
      <c r="BD144" s="888"/>
      <c r="BE144" s="765">
        <f>AVERAGE(BE7:BE142)</f>
        <v>1980.5294117647059</v>
      </c>
      <c r="BF144" s="888">
        <f>AVERAGE(BF7:BF142)</f>
        <v>3.7941176470588234</v>
      </c>
      <c r="BG144" s="888">
        <f>AVERAGE(BG7:BG142)</f>
        <v>7.326744186046513</v>
      </c>
    </row>
    <row r="145" spans="1:59" x14ac:dyDescent="0.2">
      <c r="O145" s="1041"/>
      <c r="W145" s="1074"/>
      <c r="X145" s="1074"/>
      <c r="AC145" s="937"/>
      <c r="AD145" s="937"/>
      <c r="AE145" s="937"/>
      <c r="AF145" s="937"/>
      <c r="AG145" s="937"/>
      <c r="AH145" s="937"/>
      <c r="AI145" s="937"/>
      <c r="AJ145" s="937"/>
      <c r="AK145" s="937"/>
      <c r="AL145" s="1076"/>
      <c r="AM145" s="937"/>
      <c r="AN145" s="709"/>
      <c r="AO145" s="937"/>
      <c r="AQ145" s="709"/>
      <c r="AR145" s="937"/>
      <c r="AS145" s="937"/>
      <c r="AT145" s="937"/>
      <c r="AU145" s="937"/>
      <c r="AV145" s="937"/>
      <c r="AW145" s="937"/>
      <c r="AX145" s="709"/>
      <c r="AY145" s="937"/>
      <c r="BC145" s="709"/>
      <c r="BD145" s="937"/>
      <c r="BE145" s="1044"/>
      <c r="BF145" s="937"/>
    </row>
    <row r="146" spans="1:59" x14ac:dyDescent="0.2">
      <c r="A146" s="937" t="s">
        <v>4436</v>
      </c>
      <c r="I146" s="709"/>
      <c r="J146" s="937"/>
      <c r="O146" s="1041"/>
      <c r="W146" s="1074"/>
      <c r="X146" s="1074"/>
      <c r="AC146" s="937"/>
      <c r="AD146" s="937"/>
      <c r="AE146" s="937"/>
      <c r="AF146" s="937"/>
      <c r="AG146" s="937"/>
      <c r="AH146" s="937"/>
      <c r="AI146" s="937"/>
      <c r="AJ146" s="937"/>
      <c r="AK146" s="937"/>
      <c r="AL146" s="1076"/>
      <c r="AM146" s="937"/>
      <c r="AN146" s="709"/>
      <c r="AO146" s="937"/>
      <c r="AQ146" s="709"/>
      <c r="AR146" s="937"/>
      <c r="AS146" s="937"/>
      <c r="AT146" s="937"/>
      <c r="AU146" s="937"/>
      <c r="AV146" s="937"/>
      <c r="AW146" s="937"/>
      <c r="AX146" s="709"/>
      <c r="AY146" s="937"/>
      <c r="BC146" s="709"/>
      <c r="BD146" s="937"/>
      <c r="BE146" s="1044"/>
      <c r="BF146" s="937"/>
    </row>
    <row r="147" spans="1:59" x14ac:dyDescent="0.2">
      <c r="A147" s="937" t="s">
        <v>4369</v>
      </c>
      <c r="B147" s="709">
        <f t="shared" ref="B147:B157" si="79">COUNTIF($C$7:$C$142,"="&amp;$A147)</f>
        <v>4</v>
      </c>
      <c r="E147" s="901">
        <f t="shared" ref="E147:E157" si="80">AVERAGEIFS($E$7:$E$142,$C$7:$C$142,"="&amp;$A147)</f>
        <v>33</v>
      </c>
      <c r="I147" s="1039">
        <f t="shared" ref="I147:K157" si="81">AVERAGEIFS(I$7:I$142,$C$7:$C$142,"="&amp;$A147)</f>
        <v>41.690000000000005</v>
      </c>
      <c r="J147" s="888">
        <f t="shared" si="81"/>
        <v>3.8032124840475716</v>
      </c>
      <c r="K147" s="897">
        <f t="shared" si="81"/>
        <v>0.39750000000000002</v>
      </c>
      <c r="L147" s="901"/>
      <c r="M147" s="888">
        <f t="shared" ref="M147:M157" si="82">AVERAGEIFS(M$7:M$142,$C$7:$C$142,"="&amp;$A147)</f>
        <v>1.59</v>
      </c>
      <c r="N147" s="901"/>
      <c r="O147" s="897">
        <f t="shared" ref="O147:O157" si="83">AVERAGEIFS(O$7:O$142,$C$7:$C$142,"="&amp;$A147)</f>
        <v>0.38374999999999998</v>
      </c>
      <c r="P147" s="901"/>
      <c r="Q147" s="901"/>
      <c r="R147" s="888">
        <f t="shared" ref="R147:X157" si="84">AVERAGEIFS(R$7:R$142,$C$7:$C$142,"="&amp;$A147)</f>
        <v>3.414972546566581</v>
      </c>
      <c r="S147" s="888">
        <f t="shared" si="84"/>
        <v>3.3122295651097531</v>
      </c>
      <c r="T147" s="888">
        <f t="shared" si="84"/>
        <v>3.9189789829631501</v>
      </c>
      <c r="U147" s="888">
        <f t="shared" si="84"/>
        <v>4.6441932447501557</v>
      </c>
      <c r="V147" s="888">
        <f t="shared" si="84"/>
        <v>6.7586600920434723</v>
      </c>
      <c r="W147" s="900">
        <f t="shared" si="84"/>
        <v>0.78328573912769284</v>
      </c>
      <c r="X147" s="900">
        <f t="shared" si="84"/>
        <v>3.8760525213851427</v>
      </c>
      <c r="Y147" s="709"/>
      <c r="Z147" s="888">
        <f t="shared" ref="Z147:AA157" si="85">AVERAGEIFS(Z$7:Z$142,$C$7:$C$142,"="&amp;$A147)</f>
        <v>104.83150221898069</v>
      </c>
      <c r="AA147" s="888">
        <f t="shared" si="85"/>
        <v>27.976501735225067</v>
      </c>
      <c r="AB147" s="888"/>
      <c r="AC147" s="888">
        <f t="shared" ref="AC147:AL157" si="86">AVERAGEIFS(AC$7:AC$142,$C$7:$C$142,"="&amp;$A147)</f>
        <v>1.8474999999999999</v>
      </c>
      <c r="AD147" s="888">
        <f t="shared" si="86"/>
        <v>3.3533333333333331</v>
      </c>
      <c r="AE147" s="888">
        <f t="shared" si="86"/>
        <v>1.0725</v>
      </c>
      <c r="AF147" s="888">
        <f t="shared" si="86"/>
        <v>1.71</v>
      </c>
      <c r="AG147" s="888">
        <f t="shared" si="86"/>
        <v>7</v>
      </c>
      <c r="AH147" s="888">
        <f t="shared" si="86"/>
        <v>31.125</v>
      </c>
      <c r="AI147" s="888">
        <f t="shared" si="86"/>
        <v>24.537499999999994</v>
      </c>
      <c r="AJ147" s="888">
        <f t="shared" si="86"/>
        <v>-6.6250000000000009</v>
      </c>
      <c r="AK147" s="888">
        <f t="shared" si="86"/>
        <v>14.300000000000002</v>
      </c>
      <c r="AL147" s="1075">
        <f t="shared" si="86"/>
        <v>64650</v>
      </c>
      <c r="AM147" s="888">
        <f t="shared" ref="AM147:AV157" si="87">AVERAGEIFS(AM$7:AM$142,$C$7:$C$142,"="&amp;$A147)</f>
        <v>0.29249999999999998</v>
      </c>
      <c r="AN147" s="1042">
        <f t="shared" si="87"/>
        <v>1.1950000000000001</v>
      </c>
      <c r="AO147" s="888">
        <f t="shared" si="87"/>
        <v>-19.529096006427341</v>
      </c>
      <c r="AP147" s="888">
        <f t="shared" si="87"/>
        <v>8.4474057287977278</v>
      </c>
      <c r="AQ147" s="1042">
        <f t="shared" si="87"/>
        <v>40.455159944365199</v>
      </c>
      <c r="AR147" s="888">
        <f t="shared" si="87"/>
        <v>1.6037250000000001</v>
      </c>
      <c r="AS147" s="888">
        <f t="shared" si="87"/>
        <v>1.7039913000000002</v>
      </c>
      <c r="AT147" s="888">
        <f t="shared" si="87"/>
        <v>1.818211824</v>
      </c>
      <c r="AU147" s="888">
        <f t="shared" si="87"/>
        <v>1.94251879734</v>
      </c>
      <c r="AV147" s="888">
        <f t="shared" si="87"/>
        <v>2.0778884914748401</v>
      </c>
      <c r="AW147" s="888">
        <f t="shared" ref="AW147:BC157" si="88">AVERAGEIFS(AW$7:AW$142,$C$7:$C$142,"="&amp;$A147)</f>
        <v>9.1463354128148406</v>
      </c>
      <c r="AX147" s="1042">
        <f t="shared" si="88"/>
        <v>21.783041180236975</v>
      </c>
      <c r="AY147" s="888">
        <f t="shared" si="88"/>
        <v>0.96750000000000003</v>
      </c>
      <c r="AZ147" s="888">
        <f t="shared" si="88"/>
        <v>21.2075</v>
      </c>
      <c r="BA147" s="888">
        <f t="shared" si="88"/>
        <v>-14.365</v>
      </c>
      <c r="BB147" s="888">
        <f t="shared" si="88"/>
        <v>2.5750000000000002</v>
      </c>
      <c r="BC147" s="1042">
        <f t="shared" si="88"/>
        <v>0.16000000000000025</v>
      </c>
      <c r="BD147" s="888"/>
      <c r="BE147" s="765">
        <f t="shared" ref="BE147:BG157" si="89">AVERAGEIFS(BE$7:BE$142,$C$7:$C$142,"="&amp;$A147)</f>
        <v>1987</v>
      </c>
      <c r="BF147" s="888">
        <f t="shared" si="89"/>
        <v>2.75</v>
      </c>
      <c r="BG147" s="888">
        <f t="shared" si="89"/>
        <v>2.7749999999999999</v>
      </c>
    </row>
    <row r="148" spans="1:59" x14ac:dyDescent="0.2">
      <c r="A148" s="937" t="s">
        <v>247</v>
      </c>
      <c r="B148" s="709">
        <f t="shared" si="79"/>
        <v>8</v>
      </c>
      <c r="E148" s="901">
        <f t="shared" si="80"/>
        <v>46.5</v>
      </c>
      <c r="I148" s="1039">
        <f t="shared" si="81"/>
        <v>94.568749999999994</v>
      </c>
      <c r="J148" s="888">
        <f t="shared" si="81"/>
        <v>2.6236443262659441</v>
      </c>
      <c r="K148" s="897">
        <f t="shared" si="81"/>
        <v>0.55718750000000006</v>
      </c>
      <c r="L148" s="901"/>
      <c r="M148" s="888">
        <f t="shared" si="82"/>
        <v>2.2287500000000002</v>
      </c>
      <c r="N148" s="901"/>
      <c r="O148" s="897">
        <f t="shared" si="83"/>
        <v>0.50912500000000005</v>
      </c>
      <c r="P148" s="901"/>
      <c r="Q148" s="901"/>
      <c r="R148" s="888">
        <f t="shared" si="84"/>
        <v>9.0289569803367371</v>
      </c>
      <c r="S148" s="888">
        <f t="shared" si="84"/>
        <v>11.892463417003551</v>
      </c>
      <c r="T148" s="888">
        <f t="shared" si="84"/>
        <v>10.589794148197139</v>
      </c>
      <c r="U148" s="888">
        <f t="shared" si="84"/>
        <v>11.230656796968335</v>
      </c>
      <c r="V148" s="888">
        <f t="shared" si="84"/>
        <v>12.22584064073634</v>
      </c>
      <c r="W148" s="900">
        <f t="shared" si="84"/>
        <v>0.93228814976836327</v>
      </c>
      <c r="X148" s="900">
        <f t="shared" si="84"/>
        <v>3.838943925749875</v>
      </c>
      <c r="Y148" s="709"/>
      <c r="Z148" s="888">
        <f t="shared" si="85"/>
        <v>56.021051752751021</v>
      </c>
      <c r="AA148" s="888">
        <f t="shared" si="85"/>
        <v>22.866192428640957</v>
      </c>
      <c r="AB148" s="888"/>
      <c r="AC148" s="888">
        <f t="shared" si="86"/>
        <v>4.1087499999999997</v>
      </c>
      <c r="AD148" s="888">
        <f t="shared" si="86"/>
        <v>3.5614285714285714</v>
      </c>
      <c r="AE148" s="888">
        <f t="shared" si="86"/>
        <v>2.1899999999999995</v>
      </c>
      <c r="AF148" s="888">
        <f t="shared" si="86"/>
        <v>8.4557142857142846</v>
      </c>
      <c r="AG148" s="888">
        <f t="shared" si="86"/>
        <v>15.824999999999999</v>
      </c>
      <c r="AH148" s="888">
        <f t="shared" si="86"/>
        <v>56.5</v>
      </c>
      <c r="AI148" s="888">
        <f t="shared" si="86"/>
        <v>10.45857142857143</v>
      </c>
      <c r="AJ148" s="888">
        <f t="shared" si="86"/>
        <v>6.7249999999999996</v>
      </c>
      <c r="AK148" s="888">
        <f t="shared" si="86"/>
        <v>7.467142857142858</v>
      </c>
      <c r="AL148" s="1075">
        <f t="shared" si="86"/>
        <v>47873.511250000003</v>
      </c>
      <c r="AM148" s="888">
        <f t="shared" si="87"/>
        <v>1.30375</v>
      </c>
      <c r="AN148" s="1042">
        <f t="shared" si="87"/>
        <v>1.4899999999999998</v>
      </c>
      <c r="AO148" s="888">
        <f t="shared" si="87"/>
        <v>-9.0118913054066745</v>
      </c>
      <c r="AP148" s="888">
        <f t="shared" si="87"/>
        <v>13.854301123234279</v>
      </c>
      <c r="AQ148" s="1042">
        <f t="shared" si="87"/>
        <v>176.92284014945565</v>
      </c>
      <c r="AR148" s="888">
        <f t="shared" si="87"/>
        <v>2.2088662499999998</v>
      </c>
      <c r="AS148" s="888">
        <f t="shared" si="87"/>
        <v>2.3829900575000003</v>
      </c>
      <c r="AT148" s="888">
        <f t="shared" si="87"/>
        <v>2.5362179970865006</v>
      </c>
      <c r="AU148" s="888">
        <f t="shared" si="87"/>
        <v>2.7002867396302679</v>
      </c>
      <c r="AV148" s="888">
        <f t="shared" si="87"/>
        <v>2.8760246173116712</v>
      </c>
      <c r="AW148" s="888">
        <f t="shared" si="88"/>
        <v>12.704385661528439</v>
      </c>
      <c r="AX148" s="1042">
        <f t="shared" si="88"/>
        <v>14.90081171336408</v>
      </c>
      <c r="AY148" s="888">
        <f t="shared" si="88"/>
        <v>0.91500000000000015</v>
      </c>
      <c r="AZ148" s="888">
        <f t="shared" si="88"/>
        <v>28.287499999999998</v>
      </c>
      <c r="BA148" s="888">
        <f t="shared" si="88"/>
        <v>-11.227499999999999</v>
      </c>
      <c r="BB148" s="888">
        <f t="shared" si="88"/>
        <v>2.0975000000000001</v>
      </c>
      <c r="BC148" s="1042">
        <f t="shared" si="88"/>
        <v>4.0424999999999995</v>
      </c>
      <c r="BD148" s="888"/>
      <c r="BE148" s="765">
        <f t="shared" si="89"/>
        <v>1973.375</v>
      </c>
      <c r="BF148" s="888">
        <f t="shared" si="89"/>
        <v>4.75</v>
      </c>
      <c r="BG148" s="888">
        <f t="shared" si="89"/>
        <v>10.95</v>
      </c>
    </row>
    <row r="149" spans="1:59" x14ac:dyDescent="0.2">
      <c r="A149" s="937" t="s">
        <v>128</v>
      </c>
      <c r="B149" s="709">
        <f t="shared" si="79"/>
        <v>17</v>
      </c>
      <c r="E149" s="901">
        <f t="shared" si="80"/>
        <v>48.294117647058826</v>
      </c>
      <c r="I149" s="1039">
        <f t="shared" si="81"/>
        <v>88.063529411764705</v>
      </c>
      <c r="J149" s="888">
        <f t="shared" si="81"/>
        <v>2.752922637360085</v>
      </c>
      <c r="K149" s="897">
        <f t="shared" si="81"/>
        <v>0.56437647058823526</v>
      </c>
      <c r="L149" s="901"/>
      <c r="M149" s="888">
        <f t="shared" si="82"/>
        <v>2.257505882352941</v>
      </c>
      <c r="N149" s="901"/>
      <c r="O149" s="897">
        <f t="shared" si="83"/>
        <v>0.53368109651627638</v>
      </c>
      <c r="P149" s="901"/>
      <c r="Q149" s="901"/>
      <c r="R149" s="888">
        <f t="shared" si="84"/>
        <v>5.7453356461702745</v>
      </c>
      <c r="S149" s="888">
        <f t="shared" si="84"/>
        <v>8.3251710927244797</v>
      </c>
      <c r="T149" s="888">
        <f t="shared" si="84"/>
        <v>6.8256178178793192</v>
      </c>
      <c r="U149" s="888">
        <f t="shared" si="84"/>
        <v>7.5346914420407911</v>
      </c>
      <c r="V149" s="888">
        <f t="shared" si="84"/>
        <v>8.2315217243318113</v>
      </c>
      <c r="W149" s="900">
        <f t="shared" si="84"/>
        <v>0.94642054082230187</v>
      </c>
      <c r="X149" s="900">
        <f t="shared" si="84"/>
        <v>5.879021613895012</v>
      </c>
      <c r="Y149" s="709"/>
      <c r="Z149" s="888">
        <f t="shared" si="85"/>
        <v>60.196803054324278</v>
      </c>
      <c r="AA149" s="888">
        <f t="shared" si="85"/>
        <v>25.195545582072548</v>
      </c>
      <c r="AB149" s="888"/>
      <c r="AC149" s="888">
        <f t="shared" si="86"/>
        <v>3.7888235294117645</v>
      </c>
      <c r="AD149" s="888">
        <f t="shared" si="86"/>
        <v>5.7913333333333323</v>
      </c>
      <c r="AE149" s="888">
        <f t="shared" si="86"/>
        <v>3.0735294117647052</v>
      </c>
      <c r="AF149" s="888">
        <f t="shared" si="86"/>
        <v>8.3059999999999992</v>
      </c>
      <c r="AG149" s="888">
        <f t="shared" si="86"/>
        <v>-50.011764705882349</v>
      </c>
      <c r="AH149" s="888">
        <f t="shared" si="86"/>
        <v>12.835294117647056</v>
      </c>
      <c r="AI149" s="888">
        <f t="shared" si="86"/>
        <v>6.7686666666666673</v>
      </c>
      <c r="AJ149" s="888">
        <f t="shared" si="86"/>
        <v>4.3235294117647056</v>
      </c>
      <c r="AK149" s="888">
        <f t="shared" si="86"/>
        <v>4.7693749999999993</v>
      </c>
      <c r="AL149" s="1075">
        <f t="shared" si="86"/>
        <v>84792.352941176476</v>
      </c>
      <c r="AM149" s="888">
        <f t="shared" si="87"/>
        <v>3.8699999999999988</v>
      </c>
      <c r="AN149" s="1042">
        <f t="shared" si="87"/>
        <v>1.3066666666666669</v>
      </c>
      <c r="AO149" s="888">
        <f t="shared" si="87"/>
        <v>-14.907931502671673</v>
      </c>
      <c r="AP149" s="888">
        <f t="shared" si="87"/>
        <v>10.287614079400878</v>
      </c>
      <c r="AQ149" s="1042">
        <f t="shared" si="87"/>
        <v>181.74766939886433</v>
      </c>
      <c r="AR149" s="888">
        <f t="shared" si="87"/>
        <v>2.2190276251284979</v>
      </c>
      <c r="AS149" s="888">
        <f t="shared" si="87"/>
        <v>2.3507772808705885</v>
      </c>
      <c r="AT149" s="888">
        <f t="shared" si="87"/>
        <v>2.4629749128550142</v>
      </c>
      <c r="AU149" s="888">
        <f t="shared" si="87"/>
        <v>2.5818666502019347</v>
      </c>
      <c r="AV149" s="888">
        <f t="shared" si="87"/>
        <v>2.7079218055995136</v>
      </c>
      <c r="AW149" s="888">
        <f t="shared" si="88"/>
        <v>12.322568274655547</v>
      </c>
      <c r="AX149" s="1042">
        <f t="shared" si="88"/>
        <v>15.051332110659168</v>
      </c>
      <c r="AY149" s="888">
        <f t="shared" si="88"/>
        <v>0.50647058823529412</v>
      </c>
      <c r="AZ149" s="888">
        <f t="shared" si="88"/>
        <v>22.94294117647059</v>
      </c>
      <c r="BA149" s="888">
        <f t="shared" si="88"/>
        <v>-11.596470588235295</v>
      </c>
      <c r="BB149" s="888">
        <f t="shared" si="88"/>
        <v>0.52705882352941169</v>
      </c>
      <c r="BC149" s="1042">
        <f t="shared" si="88"/>
        <v>3.1494117647058819</v>
      </c>
      <c r="BD149" s="888"/>
      <c r="BE149" s="765">
        <f t="shared" si="89"/>
        <v>1971.5882352941176</v>
      </c>
      <c r="BF149" s="888">
        <f t="shared" si="89"/>
        <v>5.0588235294117645</v>
      </c>
      <c r="BG149" s="888">
        <f t="shared" si="89"/>
        <v>10.658823529411764</v>
      </c>
    </row>
    <row r="150" spans="1:59" x14ac:dyDescent="0.2">
      <c r="A150" s="937" t="s">
        <v>179</v>
      </c>
      <c r="B150" s="709">
        <f t="shared" si="79"/>
        <v>4</v>
      </c>
      <c r="E150" s="901">
        <f t="shared" si="80"/>
        <v>37.25</v>
      </c>
      <c r="I150" s="1039">
        <f t="shared" si="81"/>
        <v>75.075000000000003</v>
      </c>
      <c r="J150" s="888">
        <f t="shared" si="81"/>
        <v>3.9232244557829112</v>
      </c>
      <c r="K150" s="897">
        <f t="shared" si="81"/>
        <v>0.74</v>
      </c>
      <c r="L150" s="901"/>
      <c r="M150" s="888">
        <f t="shared" si="82"/>
        <v>2.96</v>
      </c>
      <c r="N150" s="901"/>
      <c r="O150" s="897">
        <f t="shared" si="83"/>
        <v>0.70125000000000004</v>
      </c>
      <c r="P150" s="901"/>
      <c r="Q150" s="901"/>
      <c r="R150" s="888">
        <f t="shared" si="84"/>
        <v>7.2319118889240812</v>
      </c>
      <c r="S150" s="888">
        <f t="shared" si="84"/>
        <v>16.6648388009705</v>
      </c>
      <c r="T150" s="888">
        <f t="shared" si="84"/>
        <v>8.0806300344360196</v>
      </c>
      <c r="U150" s="888">
        <f t="shared" si="84"/>
        <v>10.269467943692524</v>
      </c>
      <c r="V150" s="888">
        <f t="shared" si="84"/>
        <v>14.210419129896989</v>
      </c>
      <c r="W150" s="900">
        <f t="shared" si="84"/>
        <v>0.75991821183480779</v>
      </c>
      <c r="X150" s="900" t="e">
        <f t="shared" si="84"/>
        <v>#DIV/0!</v>
      </c>
      <c r="Y150" s="709"/>
      <c r="Z150" s="888">
        <f t="shared" si="85"/>
        <v>52.954662496306391</v>
      </c>
      <c r="AA150" s="888">
        <f t="shared" si="85"/>
        <v>14.367557441763614</v>
      </c>
      <c r="AB150" s="888"/>
      <c r="AC150" s="888">
        <f t="shared" si="86"/>
        <v>4.3724999999999996</v>
      </c>
      <c r="AD150" s="888">
        <f t="shared" si="86"/>
        <v>1.405</v>
      </c>
      <c r="AE150" s="888">
        <f t="shared" si="86"/>
        <v>1.7974999999999999</v>
      </c>
      <c r="AF150" s="888">
        <f t="shared" si="86"/>
        <v>1.4424999999999999</v>
      </c>
      <c r="AG150" s="888">
        <f t="shared" si="86"/>
        <v>8.9250000000000007</v>
      </c>
      <c r="AH150" s="888">
        <f t="shared" si="86"/>
        <v>69.649999999999991</v>
      </c>
      <c r="AI150" s="888">
        <f t="shared" si="86"/>
        <v>20.573333333333334</v>
      </c>
      <c r="AJ150" s="888">
        <f t="shared" si="86"/>
        <v>-8.0250000000000004</v>
      </c>
      <c r="AK150" s="888">
        <f t="shared" si="86"/>
        <v>12.495000000000001</v>
      </c>
      <c r="AL150" s="1075">
        <f t="shared" si="86"/>
        <v>141417.7475</v>
      </c>
      <c r="AM150" s="888">
        <f t="shared" si="87"/>
        <v>1.31</v>
      </c>
      <c r="AN150" s="1042">
        <f t="shared" si="87"/>
        <v>0.14499999999999999</v>
      </c>
      <c r="AO150" s="888">
        <f t="shared" si="87"/>
        <v>-2.9332115382199819</v>
      </c>
      <c r="AP150" s="888">
        <f t="shared" si="87"/>
        <v>14.192692399475435</v>
      </c>
      <c r="AQ150" s="1042">
        <f t="shared" si="87"/>
        <v>-2.4385463182334064</v>
      </c>
      <c r="AR150" s="888">
        <f t="shared" si="87"/>
        <v>3.0772500000000007</v>
      </c>
      <c r="AS150" s="888">
        <f t="shared" si="87"/>
        <v>3.3455928000000008</v>
      </c>
      <c r="AT150" s="888">
        <f t="shared" si="87"/>
        <v>3.609219834000001</v>
      </c>
      <c r="AU150" s="888">
        <f t="shared" si="87"/>
        <v>3.8970816040200011</v>
      </c>
      <c r="AV150" s="888">
        <f t="shared" si="87"/>
        <v>4.2115377446406015</v>
      </c>
      <c r="AW150" s="888">
        <f t="shared" si="88"/>
        <v>18.140681982660603</v>
      </c>
      <c r="AX150" s="1042">
        <f t="shared" si="88"/>
        <v>23.735264236441775</v>
      </c>
      <c r="AY150" s="888">
        <f t="shared" si="88"/>
        <v>0.94249999999999989</v>
      </c>
      <c r="AZ150" s="888">
        <f t="shared" si="88"/>
        <v>33.522500000000001</v>
      </c>
      <c r="BA150" s="888">
        <f t="shared" si="88"/>
        <v>-13.549999999999997</v>
      </c>
      <c r="BB150" s="888">
        <f t="shared" si="88"/>
        <v>0.41000000000000003</v>
      </c>
      <c r="BC150" s="1042">
        <f t="shared" si="88"/>
        <v>5.214999999999999</v>
      </c>
      <c r="BD150" s="888"/>
      <c r="BE150" s="765">
        <f t="shared" si="89"/>
        <v>1982.75</v>
      </c>
      <c r="BF150" s="888">
        <f t="shared" si="89"/>
        <v>3.5</v>
      </c>
      <c r="BG150" s="888">
        <f t="shared" si="89"/>
        <v>5.45</v>
      </c>
    </row>
    <row r="151" spans="1:59" x14ac:dyDescent="0.2">
      <c r="A151" s="937" t="s">
        <v>108</v>
      </c>
      <c r="B151" s="709">
        <f t="shared" si="79"/>
        <v>34</v>
      </c>
      <c r="E151" s="901">
        <f t="shared" si="80"/>
        <v>33.382352941176471</v>
      </c>
      <c r="I151" s="1039">
        <f t="shared" si="81"/>
        <v>88.068823529411759</v>
      </c>
      <c r="J151" s="888">
        <f t="shared" si="81"/>
        <v>2.4475624090957133</v>
      </c>
      <c r="K151" s="897">
        <f t="shared" si="81"/>
        <v>0.57088235294117651</v>
      </c>
      <c r="L151" s="901"/>
      <c r="M151" s="888">
        <f t="shared" si="82"/>
        <v>1.8070588235294116</v>
      </c>
      <c r="N151" s="901"/>
      <c r="O151" s="897">
        <f t="shared" si="83"/>
        <v>0.54695028011204472</v>
      </c>
      <c r="P151" s="901"/>
      <c r="Q151" s="901"/>
      <c r="R151" s="888">
        <f t="shared" si="84"/>
        <v>7.0654674904857098</v>
      </c>
      <c r="S151" s="888">
        <f t="shared" si="84"/>
        <v>8.3525132841478715</v>
      </c>
      <c r="T151" s="888">
        <f t="shared" si="84"/>
        <v>6.0626651322548542</v>
      </c>
      <c r="U151" s="888">
        <f t="shared" si="84"/>
        <v>6.0031040235822557</v>
      </c>
      <c r="V151" s="888">
        <f t="shared" si="84"/>
        <v>5.6907258852284812</v>
      </c>
      <c r="W151" s="900">
        <f t="shared" si="84"/>
        <v>1.022006423481687</v>
      </c>
      <c r="X151" s="900">
        <f t="shared" si="84"/>
        <v>1.0529057971217413</v>
      </c>
      <c r="Y151" s="709"/>
      <c r="Z151" s="888">
        <f t="shared" si="85"/>
        <v>54.528125877297484</v>
      </c>
      <c r="AA151" s="888">
        <f t="shared" si="85"/>
        <v>24.635490815010559</v>
      </c>
      <c r="AB151" s="888"/>
      <c r="AC151" s="888">
        <f t="shared" si="86"/>
        <v>3.7872413793103443</v>
      </c>
      <c r="AD151" s="888">
        <f t="shared" si="86"/>
        <v>2.8603999999999998</v>
      </c>
      <c r="AE151" s="888">
        <f t="shared" si="86"/>
        <v>4.6844827586206899</v>
      </c>
      <c r="AF151" s="888">
        <f t="shared" si="86"/>
        <v>8.7206896551724142</v>
      </c>
      <c r="AG151" s="888">
        <f t="shared" si="86"/>
        <v>25.403448275862075</v>
      </c>
      <c r="AH151" s="888">
        <f t="shared" si="86"/>
        <v>9.0448275862068943</v>
      </c>
      <c r="AI151" s="888">
        <f t="shared" si="86"/>
        <v>6.2282142857142855</v>
      </c>
      <c r="AJ151" s="888">
        <f t="shared" si="86"/>
        <v>6.3689655172413788</v>
      </c>
      <c r="AK151" s="888">
        <f t="shared" si="86"/>
        <v>9.5466666666666686</v>
      </c>
      <c r="AL151" s="1075">
        <f t="shared" si="86"/>
        <v>12146.400689655173</v>
      </c>
      <c r="AM151" s="888">
        <f t="shared" si="87"/>
        <v>6.9803448275862063</v>
      </c>
      <c r="AN151" s="1042">
        <f t="shared" si="87"/>
        <v>0.16206896551724143</v>
      </c>
      <c r="AO151" s="888">
        <f t="shared" si="87"/>
        <v>-15.76815517148715</v>
      </c>
      <c r="AP151" s="888">
        <f t="shared" si="87"/>
        <v>8.4506664326779664</v>
      </c>
      <c r="AQ151" s="1042">
        <f t="shared" si="87"/>
        <v>102.54032340587356</v>
      </c>
      <c r="AR151" s="888">
        <f t="shared" si="87"/>
        <v>1.8242843501400561</v>
      </c>
      <c r="AS151" s="888">
        <f t="shared" si="87"/>
        <v>1.9002006934061626</v>
      </c>
      <c r="AT151" s="888">
        <f t="shared" si="87"/>
        <v>2.0141975529062441</v>
      </c>
      <c r="AU151" s="888">
        <f t="shared" si="87"/>
        <v>2.1369015336177273</v>
      </c>
      <c r="AV151" s="888">
        <f t="shared" si="87"/>
        <v>2.2690631612466126</v>
      </c>
      <c r="AW151" s="888">
        <f t="shared" si="88"/>
        <v>10.144647291316804</v>
      </c>
      <c r="AX151" s="1042">
        <f t="shared" si="88"/>
        <v>13.809321919952515</v>
      </c>
      <c r="AY151" s="888">
        <f t="shared" si="88"/>
        <v>0.88103448275862062</v>
      </c>
      <c r="AZ151" s="888">
        <f t="shared" si="88"/>
        <v>28.975862068965512</v>
      </c>
      <c r="BA151" s="888">
        <f t="shared" si="88"/>
        <v>-9.44551724137931</v>
      </c>
      <c r="BB151" s="888">
        <f t="shared" si="88"/>
        <v>2.5293103448275867</v>
      </c>
      <c r="BC151" s="1042">
        <f t="shared" si="88"/>
        <v>7.8834482758620688</v>
      </c>
      <c r="BD151" s="888"/>
      <c r="BE151" s="765">
        <f t="shared" si="89"/>
        <v>1986.5588235294117</v>
      </c>
      <c r="BF151" s="888">
        <f t="shared" si="89"/>
        <v>2.8529411764705883</v>
      </c>
      <c r="BG151" s="888">
        <f t="shared" si="89"/>
        <v>5.8620689655172438</v>
      </c>
    </row>
    <row r="152" spans="1:59" x14ac:dyDescent="0.2">
      <c r="A152" s="937" t="s">
        <v>154</v>
      </c>
      <c r="B152" s="709">
        <f t="shared" si="79"/>
        <v>5</v>
      </c>
      <c r="E152" s="901">
        <f t="shared" si="80"/>
        <v>39.799999999999997</v>
      </c>
      <c r="I152" s="1039">
        <f t="shared" si="81"/>
        <v>166.40199999999999</v>
      </c>
      <c r="J152" s="888">
        <f t="shared" si="81"/>
        <v>1.5426271561607092</v>
      </c>
      <c r="K152" s="897">
        <f t="shared" si="81"/>
        <v>0.58799999999999997</v>
      </c>
      <c r="L152" s="901"/>
      <c r="M152" s="888">
        <f t="shared" si="82"/>
        <v>2.3519999999999999</v>
      </c>
      <c r="N152" s="901"/>
      <c r="O152" s="897">
        <f t="shared" si="83"/>
        <v>0.55400000000000005</v>
      </c>
      <c r="P152" s="901"/>
      <c r="Q152" s="901"/>
      <c r="R152" s="888">
        <f t="shared" si="84"/>
        <v>6.7054373522458661</v>
      </c>
      <c r="S152" s="888">
        <f t="shared" si="84"/>
        <v>7.0696336208469504</v>
      </c>
      <c r="T152" s="888">
        <f t="shared" si="84"/>
        <v>8.8607456938513618</v>
      </c>
      <c r="U152" s="888">
        <f t="shared" si="84"/>
        <v>9.4438752020776668</v>
      </c>
      <c r="V152" s="888">
        <f t="shared" si="84"/>
        <v>11.06384596254288</v>
      </c>
      <c r="W152" s="900">
        <f t="shared" si="84"/>
        <v>0.90578615682619734</v>
      </c>
      <c r="X152" s="900">
        <f t="shared" si="84"/>
        <v>2.1730184570915321</v>
      </c>
      <c r="Y152" s="709"/>
      <c r="Z152" s="888">
        <f t="shared" si="85"/>
        <v>50.649216087850256</v>
      </c>
      <c r="AA152" s="888">
        <f t="shared" si="85"/>
        <v>38.530009354437937</v>
      </c>
      <c r="AB152" s="888"/>
      <c r="AC152" s="888">
        <f t="shared" si="86"/>
        <v>4.4539999999999997</v>
      </c>
      <c r="AD152" s="888">
        <f t="shared" si="86"/>
        <v>4.468</v>
      </c>
      <c r="AE152" s="888">
        <f t="shared" si="86"/>
        <v>4.8980000000000006</v>
      </c>
      <c r="AF152" s="888">
        <f t="shared" si="86"/>
        <v>5.2539999999999996</v>
      </c>
      <c r="AG152" s="888">
        <f t="shared" si="86"/>
        <v>19.675000000000001</v>
      </c>
      <c r="AH152" s="888">
        <f t="shared" si="86"/>
        <v>-8.92</v>
      </c>
      <c r="AI152" s="888">
        <f t="shared" si="86"/>
        <v>9.51</v>
      </c>
      <c r="AJ152" s="888">
        <f t="shared" si="86"/>
        <v>4.7</v>
      </c>
      <c r="AK152" s="888">
        <f t="shared" si="86"/>
        <v>8.61</v>
      </c>
      <c r="AL152" s="1075">
        <f t="shared" si="86"/>
        <v>129924</v>
      </c>
      <c r="AM152" s="888">
        <f t="shared" si="87"/>
        <v>0.19400000000000001</v>
      </c>
      <c r="AN152" s="1042">
        <f t="shared" si="87"/>
        <v>0.56800000000000006</v>
      </c>
      <c r="AO152" s="888">
        <f t="shared" si="87"/>
        <v>-27.543506996199561</v>
      </c>
      <c r="AP152" s="888">
        <f t="shared" si="87"/>
        <v>10.986502358238372</v>
      </c>
      <c r="AQ152" s="1042">
        <f t="shared" si="87"/>
        <v>191.33904115031436</v>
      </c>
      <c r="AR152" s="888">
        <f t="shared" si="87"/>
        <v>2.2794040000000004</v>
      </c>
      <c r="AS152" s="888">
        <f t="shared" si="87"/>
        <v>2.4692224543999997</v>
      </c>
      <c r="AT152" s="888">
        <f t="shared" si="87"/>
        <v>2.6754881390694401</v>
      </c>
      <c r="AU152" s="888">
        <f t="shared" si="87"/>
        <v>2.8995867669669266</v>
      </c>
      <c r="AV152" s="888">
        <f t="shared" si="87"/>
        <v>3.1431090528183789</v>
      </c>
      <c r="AW152" s="888">
        <f t="shared" si="88"/>
        <v>13.466810413254745</v>
      </c>
      <c r="AX152" s="1042">
        <f t="shared" si="88"/>
        <v>8.6888844643886536</v>
      </c>
      <c r="AY152" s="888">
        <f t="shared" si="88"/>
        <v>0.92600000000000016</v>
      </c>
      <c r="AZ152" s="888">
        <f t="shared" si="88"/>
        <v>29.634000000000004</v>
      </c>
      <c r="BA152" s="888">
        <f t="shared" si="88"/>
        <v>-5.3079999999999998</v>
      </c>
      <c r="BB152" s="888">
        <f t="shared" si="88"/>
        <v>4.0260000000000007</v>
      </c>
      <c r="BC152" s="1042">
        <f t="shared" si="88"/>
        <v>9.76</v>
      </c>
      <c r="BD152" s="888"/>
      <c r="BE152" s="765">
        <f t="shared" si="89"/>
        <v>1980.4</v>
      </c>
      <c r="BF152" s="888">
        <f t="shared" si="89"/>
        <v>3.8</v>
      </c>
      <c r="BG152" s="888">
        <f t="shared" si="89"/>
        <v>9.4</v>
      </c>
    </row>
    <row r="153" spans="1:59" x14ac:dyDescent="0.2">
      <c r="A153" s="937" t="s">
        <v>112</v>
      </c>
      <c r="B153" s="709">
        <f t="shared" si="79"/>
        <v>25</v>
      </c>
      <c r="E153" s="901">
        <f t="shared" si="80"/>
        <v>41.48</v>
      </c>
      <c r="I153" s="1039">
        <f t="shared" si="81"/>
        <v>123.9832</v>
      </c>
      <c r="J153" s="888">
        <f t="shared" si="81"/>
        <v>1.8249588954765124</v>
      </c>
      <c r="K153" s="897">
        <f t="shared" si="81"/>
        <v>0.61059999999999992</v>
      </c>
      <c r="L153" s="901"/>
      <c r="M153" s="888">
        <f t="shared" si="82"/>
        <v>2.1563999999999997</v>
      </c>
      <c r="N153" s="901"/>
      <c r="O153" s="897">
        <f t="shared" si="83"/>
        <v>0.54480000000000006</v>
      </c>
      <c r="P153" s="901"/>
      <c r="Q153" s="901"/>
      <c r="R153" s="888">
        <f t="shared" si="84"/>
        <v>10.709866105503195</v>
      </c>
      <c r="S153" s="888">
        <f t="shared" si="84"/>
        <v>9.2015377030429644</v>
      </c>
      <c r="T153" s="888">
        <f t="shared" si="84"/>
        <v>8.0976594256586196</v>
      </c>
      <c r="U153" s="888">
        <f t="shared" si="84"/>
        <v>9.794121836522276</v>
      </c>
      <c r="V153" s="888">
        <f t="shared" si="84"/>
        <v>9.4530460360430091</v>
      </c>
      <c r="W153" s="900">
        <f t="shared" si="84"/>
        <v>0.98062906865544064</v>
      </c>
      <c r="X153" s="900">
        <f t="shared" si="84"/>
        <v>1.1480796143318805</v>
      </c>
      <c r="Y153" s="709"/>
      <c r="Z153" s="888">
        <f t="shared" si="85"/>
        <v>39.485887345668935</v>
      </c>
      <c r="AA153" s="888">
        <f t="shared" si="85"/>
        <v>23.288196504008315</v>
      </c>
      <c r="AB153" s="888"/>
      <c r="AC153" s="888">
        <f t="shared" si="86"/>
        <v>5.6232000000000006</v>
      </c>
      <c r="AD153" s="888">
        <f t="shared" si="86"/>
        <v>2.7435999999999994</v>
      </c>
      <c r="AE153" s="888">
        <f t="shared" si="86"/>
        <v>2.3635999999999999</v>
      </c>
      <c r="AF153" s="888">
        <f t="shared" si="86"/>
        <v>5.2144000000000004</v>
      </c>
      <c r="AG153" s="888">
        <f t="shared" si="86"/>
        <v>24.784000000000002</v>
      </c>
      <c r="AH153" s="888">
        <f t="shared" si="86"/>
        <v>54.068000000000005</v>
      </c>
      <c r="AI153" s="888">
        <f t="shared" si="86"/>
        <v>9.1307999999999989</v>
      </c>
      <c r="AJ153" s="888">
        <f t="shared" si="86"/>
        <v>8.2159999999999993</v>
      </c>
      <c r="AK153" s="888">
        <f t="shared" si="86"/>
        <v>9.628400000000001</v>
      </c>
      <c r="AL153" s="1075">
        <f t="shared" si="86"/>
        <v>26170.3796</v>
      </c>
      <c r="AM153" s="888">
        <f t="shared" si="87"/>
        <v>0.81599999999999995</v>
      </c>
      <c r="AN153" s="1042">
        <f t="shared" si="87"/>
        <v>0.8076000000000001</v>
      </c>
      <c r="AO153" s="888">
        <f t="shared" si="87"/>
        <v>-11.669115772009523</v>
      </c>
      <c r="AP153" s="888">
        <f t="shared" si="87"/>
        <v>11.619080731998787</v>
      </c>
      <c r="AQ153" s="1042">
        <f t="shared" si="87"/>
        <v>122.06935182590979</v>
      </c>
      <c r="AR153" s="888">
        <f t="shared" si="87"/>
        <v>2.1276956</v>
      </c>
      <c r="AS153" s="888">
        <f t="shared" si="87"/>
        <v>2.2977423840800002</v>
      </c>
      <c r="AT153" s="888">
        <f t="shared" si="87"/>
        <v>2.4686308287854639</v>
      </c>
      <c r="AU153" s="888">
        <f t="shared" si="87"/>
        <v>2.6534184268570242</v>
      </c>
      <c r="AV153" s="888">
        <f t="shared" si="87"/>
        <v>2.8533024348802831</v>
      </c>
      <c r="AW153" s="888">
        <f t="shared" si="88"/>
        <v>12.40078967460277</v>
      </c>
      <c r="AX153" s="1042">
        <f t="shared" si="88"/>
        <v>10.767738164238544</v>
      </c>
      <c r="AY153" s="888">
        <f t="shared" si="88"/>
        <v>1.1660000000000001</v>
      </c>
      <c r="AZ153" s="888">
        <f t="shared" si="88"/>
        <v>32.014400000000002</v>
      </c>
      <c r="BA153" s="888">
        <f t="shared" si="88"/>
        <v>-9.388399999999999</v>
      </c>
      <c r="BB153" s="888">
        <f t="shared" si="88"/>
        <v>4.8127999999999993</v>
      </c>
      <c r="BC153" s="1042">
        <f t="shared" si="88"/>
        <v>7.5231999999999983</v>
      </c>
      <c r="BD153" s="888"/>
      <c r="BE153" s="765">
        <f t="shared" si="89"/>
        <v>1978.28</v>
      </c>
      <c r="BF153" s="888">
        <f t="shared" si="89"/>
        <v>4.2</v>
      </c>
      <c r="BG153" s="888">
        <f t="shared" si="89"/>
        <v>9.5000000000000018</v>
      </c>
    </row>
    <row r="154" spans="1:59" x14ac:dyDescent="0.2">
      <c r="A154" s="937" t="s">
        <v>4216</v>
      </c>
      <c r="B154" s="709">
        <f t="shared" si="79"/>
        <v>4</v>
      </c>
      <c r="E154" s="901">
        <f t="shared" si="80"/>
        <v>36.75</v>
      </c>
      <c r="I154" s="1039">
        <f t="shared" si="81"/>
        <v>99.935000000000002</v>
      </c>
      <c r="J154" s="888">
        <f t="shared" si="81"/>
        <v>1.5657781257598504</v>
      </c>
      <c r="K154" s="897">
        <f t="shared" si="81"/>
        <v>0.38750000000000007</v>
      </c>
      <c r="L154" s="901"/>
      <c r="M154" s="888">
        <f t="shared" si="82"/>
        <v>1.5500000000000003</v>
      </c>
      <c r="N154" s="901"/>
      <c r="O154" s="897">
        <f t="shared" si="83"/>
        <v>0.34250000000000003</v>
      </c>
      <c r="P154" s="901"/>
      <c r="Q154" s="901"/>
      <c r="R154" s="888">
        <f t="shared" si="84"/>
        <v>13.663035945644644</v>
      </c>
      <c r="S154" s="888">
        <f t="shared" si="84"/>
        <v>15.747337178375137</v>
      </c>
      <c r="T154" s="888">
        <f t="shared" si="84"/>
        <v>12.439891098336513</v>
      </c>
      <c r="U154" s="888">
        <f t="shared" si="84"/>
        <v>13.536274884900301</v>
      </c>
      <c r="V154" s="888">
        <f t="shared" si="84"/>
        <v>13.310064141677884</v>
      </c>
      <c r="W154" s="900">
        <f t="shared" si="84"/>
        <v>1.0267060057226922</v>
      </c>
      <c r="X154" s="900">
        <f t="shared" si="84"/>
        <v>2.3345598261952181</v>
      </c>
      <c r="Y154" s="709"/>
      <c r="Z154" s="888">
        <f t="shared" si="85"/>
        <v>52.861993252123789</v>
      </c>
      <c r="AA154" s="888">
        <f t="shared" si="85"/>
        <v>35.430074212722005</v>
      </c>
      <c r="AB154" s="888"/>
      <c r="AC154" s="888">
        <f t="shared" si="86"/>
        <v>2.7774999999999999</v>
      </c>
      <c r="AD154" s="888">
        <f t="shared" si="86"/>
        <v>2.85</v>
      </c>
      <c r="AE154" s="888">
        <f t="shared" si="86"/>
        <v>4.8975</v>
      </c>
      <c r="AF154" s="888">
        <f t="shared" si="86"/>
        <v>7.7975000000000003</v>
      </c>
      <c r="AG154" s="888">
        <f t="shared" si="86"/>
        <v>23.295000000000002</v>
      </c>
      <c r="AH154" s="888">
        <f t="shared" si="86"/>
        <v>-6.833333333333333</v>
      </c>
      <c r="AI154" s="888">
        <f t="shared" si="86"/>
        <v>8.42</v>
      </c>
      <c r="AJ154" s="888">
        <f t="shared" si="86"/>
        <v>7.8</v>
      </c>
      <c r="AK154" s="888">
        <f t="shared" si="86"/>
        <v>14.283333333333333</v>
      </c>
      <c r="AL154" s="1075">
        <f t="shared" si="86"/>
        <v>21070</v>
      </c>
      <c r="AM154" s="888">
        <f t="shared" si="87"/>
        <v>0.56666666666666676</v>
      </c>
      <c r="AN154" s="1042">
        <f t="shared" si="87"/>
        <v>0.02</v>
      </c>
      <c r="AO154" s="888">
        <f t="shared" si="87"/>
        <v>-20.328021202061851</v>
      </c>
      <c r="AP154" s="888">
        <f t="shared" si="87"/>
        <v>15.10205301066015</v>
      </c>
      <c r="AQ154" s="1042">
        <f t="shared" si="87"/>
        <v>242.4819273826302</v>
      </c>
      <c r="AR154" s="888">
        <f t="shared" si="87"/>
        <v>1.372725</v>
      </c>
      <c r="AS154" s="888">
        <f t="shared" si="87"/>
        <v>1.4820795300000003</v>
      </c>
      <c r="AT154" s="888">
        <f t="shared" si="87"/>
        <v>1.6178484305</v>
      </c>
      <c r="AU154" s="888">
        <f t="shared" si="87"/>
        <v>1.7668210494750005</v>
      </c>
      <c r="AV154" s="888">
        <f t="shared" si="87"/>
        <v>1.9303065636252505</v>
      </c>
      <c r="AW154" s="888">
        <f t="shared" si="88"/>
        <v>8.1697805736002529</v>
      </c>
      <c r="AX154" s="1042">
        <f t="shared" si="88"/>
        <v>7.9806976992583607</v>
      </c>
      <c r="AY154" s="888">
        <f t="shared" si="88"/>
        <v>0.68</v>
      </c>
      <c r="AZ154" s="888">
        <f t="shared" si="88"/>
        <v>33.998014273719562</v>
      </c>
      <c r="BA154" s="888">
        <f t="shared" si="88"/>
        <v>-7.52</v>
      </c>
      <c r="BB154" s="888">
        <f t="shared" si="88"/>
        <v>1.8951850351161499</v>
      </c>
      <c r="BC154" s="1042">
        <f t="shared" si="88"/>
        <v>10.513582703058205</v>
      </c>
      <c r="BD154" s="888"/>
      <c r="BE154" s="765">
        <f t="shared" si="89"/>
        <v>1983</v>
      </c>
      <c r="BF154" s="888">
        <f t="shared" si="89"/>
        <v>3.25</v>
      </c>
      <c r="BG154" s="888">
        <f t="shared" si="89"/>
        <v>9.7124999999999986</v>
      </c>
    </row>
    <row r="155" spans="1:59" x14ac:dyDescent="0.2">
      <c r="A155" s="937" t="s">
        <v>123</v>
      </c>
      <c r="B155" s="709">
        <f t="shared" si="79"/>
        <v>12</v>
      </c>
      <c r="E155" s="901">
        <f t="shared" si="80"/>
        <v>38.25</v>
      </c>
      <c r="I155" s="1039">
        <f t="shared" si="81"/>
        <v>147.9075</v>
      </c>
      <c r="J155" s="888">
        <f t="shared" si="81"/>
        <v>1.7347298720543638</v>
      </c>
      <c r="K155" s="897">
        <f t="shared" si="81"/>
        <v>0.53770833333333323</v>
      </c>
      <c r="L155" s="901"/>
      <c r="M155" s="888">
        <f t="shared" si="82"/>
        <v>2.1508333333333329</v>
      </c>
      <c r="N155" s="901"/>
      <c r="O155" s="897">
        <f t="shared" si="83"/>
        <v>0.48666666666666675</v>
      </c>
      <c r="P155" s="901"/>
      <c r="Q155" s="901"/>
      <c r="R155" s="888">
        <f t="shared" si="84"/>
        <v>9.2327160016682388</v>
      </c>
      <c r="S155" s="888">
        <f t="shared" si="84"/>
        <v>6.3478943100732392</v>
      </c>
      <c r="T155" s="888">
        <f t="shared" si="84"/>
        <v>6.5894224054745045</v>
      </c>
      <c r="U155" s="888">
        <f t="shared" si="84"/>
        <v>7.6234022522762457</v>
      </c>
      <c r="V155" s="888">
        <f t="shared" si="84"/>
        <v>7.7598007915723706</v>
      </c>
      <c r="W155" s="900">
        <f t="shared" si="84"/>
        <v>0.99078454722536391</v>
      </c>
      <c r="X155" s="900">
        <f t="shared" si="84"/>
        <v>0.99831857472409247</v>
      </c>
      <c r="Y155" s="709"/>
      <c r="Z155" s="888">
        <f t="shared" si="85"/>
        <v>40.136457775597727</v>
      </c>
      <c r="AA155" s="888">
        <f t="shared" si="85"/>
        <v>25.921666441501348</v>
      </c>
      <c r="AB155" s="888"/>
      <c r="AC155" s="888">
        <f t="shared" si="86"/>
        <v>5.68</v>
      </c>
      <c r="AD155" s="888">
        <f t="shared" si="86"/>
        <v>2.81</v>
      </c>
      <c r="AE155" s="888">
        <f t="shared" si="86"/>
        <v>2.5308333333333333</v>
      </c>
      <c r="AF155" s="888">
        <f t="shared" si="86"/>
        <v>4.7374999999999998</v>
      </c>
      <c r="AG155" s="888">
        <f t="shared" si="86"/>
        <v>18.508333333333329</v>
      </c>
      <c r="AH155" s="888">
        <f t="shared" si="86"/>
        <v>37.858333333333341</v>
      </c>
      <c r="AI155" s="888">
        <f t="shared" si="86"/>
        <v>11.631666666666668</v>
      </c>
      <c r="AJ155" s="888">
        <f t="shared" si="86"/>
        <v>10.35</v>
      </c>
      <c r="AK155" s="888">
        <f t="shared" si="86"/>
        <v>9.8400000000000016</v>
      </c>
      <c r="AL155" s="1075">
        <f t="shared" si="86"/>
        <v>28764.166666666668</v>
      </c>
      <c r="AM155" s="888">
        <f t="shared" si="87"/>
        <v>0.65250000000000008</v>
      </c>
      <c r="AN155" s="1042">
        <f t="shared" si="87"/>
        <v>0.99833333333333341</v>
      </c>
      <c r="AO155" s="888">
        <f t="shared" si="87"/>
        <v>-16.563534317170738</v>
      </c>
      <c r="AP155" s="888">
        <f t="shared" si="87"/>
        <v>9.3581321243306075</v>
      </c>
      <c r="AQ155" s="1042">
        <f t="shared" si="87"/>
        <v>130.46047772319136</v>
      </c>
      <c r="AR155" s="888">
        <f t="shared" si="87"/>
        <v>2.0603166666666666</v>
      </c>
      <c r="AS155" s="888">
        <f t="shared" si="87"/>
        <v>2.2423597625000009</v>
      </c>
      <c r="AT155" s="888">
        <f t="shared" si="87"/>
        <v>2.4383048843633337</v>
      </c>
      <c r="AU155" s="888">
        <f t="shared" si="87"/>
        <v>2.6527508750727091</v>
      </c>
      <c r="AV155" s="888">
        <f t="shared" si="87"/>
        <v>2.8874828636187431</v>
      </c>
      <c r="AW155" s="888">
        <f t="shared" si="88"/>
        <v>12.281215052221453</v>
      </c>
      <c r="AX155" s="1042">
        <f t="shared" si="88"/>
        <v>10.038119032978061</v>
      </c>
      <c r="AY155" s="888">
        <f t="shared" si="88"/>
        <v>1.1954545454545455</v>
      </c>
      <c r="AZ155" s="888">
        <f t="shared" si="88"/>
        <v>32.12416666666666</v>
      </c>
      <c r="BA155" s="888">
        <f t="shared" si="88"/>
        <v>-8.7125000000000004</v>
      </c>
      <c r="BB155" s="888">
        <f t="shared" si="88"/>
        <v>3.7833333333333332</v>
      </c>
      <c r="BC155" s="1042">
        <f t="shared" si="88"/>
        <v>9.0449999999999999</v>
      </c>
      <c r="BD155" s="888"/>
      <c r="BE155" s="765">
        <f t="shared" si="89"/>
        <v>1981.75</v>
      </c>
      <c r="BF155" s="888">
        <f t="shared" si="89"/>
        <v>3.5833333333333335</v>
      </c>
      <c r="BG155" s="888">
        <f t="shared" si="89"/>
        <v>7.2666666666666666</v>
      </c>
    </row>
    <row r="156" spans="1:59" x14ac:dyDescent="0.2">
      <c r="A156" s="937" t="s">
        <v>4345</v>
      </c>
      <c r="B156" s="709">
        <f t="shared" si="79"/>
        <v>7</v>
      </c>
      <c r="E156" s="901">
        <f t="shared" si="80"/>
        <v>31</v>
      </c>
      <c r="I156" s="1039">
        <f t="shared" si="81"/>
        <v>97.901428571428582</v>
      </c>
      <c r="J156" s="888">
        <f t="shared" si="81"/>
        <v>4.3614998024135767</v>
      </c>
      <c r="K156" s="897">
        <f t="shared" si="81"/>
        <v>0.7173571428571428</v>
      </c>
      <c r="L156" s="901"/>
      <c r="M156" s="888">
        <f t="shared" si="82"/>
        <v>3.1282857142857146</v>
      </c>
      <c r="N156" s="901"/>
      <c r="O156" s="897">
        <f t="shared" si="83"/>
        <v>0.69728571428571429</v>
      </c>
      <c r="P156" s="901"/>
      <c r="Q156" s="901"/>
      <c r="R156" s="888">
        <f t="shared" si="84"/>
        <v>2.0115875195194968</v>
      </c>
      <c r="S156" s="888">
        <f t="shared" si="84"/>
        <v>3.4016077414729304</v>
      </c>
      <c r="T156" s="888">
        <f t="shared" si="84"/>
        <v>4.9689694046421335</v>
      </c>
      <c r="U156" s="888">
        <f t="shared" si="84"/>
        <v>5.1566257906132131</v>
      </c>
      <c r="V156" s="888">
        <f t="shared" si="84"/>
        <v>3.9302330044665226</v>
      </c>
      <c r="W156" s="900">
        <f t="shared" si="84"/>
        <v>1.2667037352048232</v>
      </c>
      <c r="X156" s="900">
        <f t="shared" si="84"/>
        <v>0.40596906670203775</v>
      </c>
      <c r="Y156" s="709"/>
      <c r="Z156" s="888">
        <f t="shared" si="85"/>
        <v>165.13800864116928</v>
      </c>
      <c r="AA156" s="888">
        <f t="shared" si="85"/>
        <v>43.211167805839708</v>
      </c>
      <c r="AB156" s="888"/>
      <c r="AC156" s="888">
        <f t="shared" si="86"/>
        <v>2.1242857142857146</v>
      </c>
      <c r="AD156" s="888">
        <f t="shared" si="86"/>
        <v>5.0933333333333328</v>
      </c>
      <c r="AE156" s="888">
        <f t="shared" si="86"/>
        <v>11.348571428571429</v>
      </c>
      <c r="AF156" s="888">
        <f t="shared" si="86"/>
        <v>3.5285714285714285</v>
      </c>
      <c r="AG156" s="888">
        <f t="shared" si="86"/>
        <v>9.4</v>
      </c>
      <c r="AH156" s="888">
        <f t="shared" si="86"/>
        <v>-12.385714285714284</v>
      </c>
      <c r="AI156" s="888">
        <f t="shared" si="86"/>
        <v>-2.6916666666666664</v>
      </c>
      <c r="AJ156" s="888">
        <f t="shared" si="86"/>
        <v>7.8285714285714283</v>
      </c>
      <c r="AK156" s="888">
        <f t="shared" si="86"/>
        <v>7.8500000000000005</v>
      </c>
      <c r="AL156" s="1075">
        <f t="shared" si="86"/>
        <v>9077.7514285714296</v>
      </c>
      <c r="AM156" s="888">
        <f t="shared" si="87"/>
        <v>0.8285714285714284</v>
      </c>
      <c r="AN156" s="1042">
        <f t="shared" si="87"/>
        <v>1.3771428571428572</v>
      </c>
      <c r="AO156" s="888">
        <f t="shared" si="87"/>
        <v>-33.693042212812927</v>
      </c>
      <c r="AP156" s="888">
        <f t="shared" si="87"/>
        <v>9.5181255930267898</v>
      </c>
      <c r="AQ156" s="1042">
        <f t="shared" si="87"/>
        <v>156.51682743938514</v>
      </c>
      <c r="AR156" s="888">
        <f t="shared" si="87"/>
        <v>3.1198192857142857</v>
      </c>
      <c r="AS156" s="888">
        <f t="shared" si="87"/>
        <v>3.2150565081428573</v>
      </c>
      <c r="AT156" s="888">
        <f t="shared" si="87"/>
        <v>3.4456515118919997</v>
      </c>
      <c r="AU156" s="888">
        <f t="shared" si="87"/>
        <v>3.6938312336934707</v>
      </c>
      <c r="AV156" s="888">
        <f t="shared" si="87"/>
        <v>3.9609855299005403</v>
      </c>
      <c r="AW156" s="888">
        <f t="shared" si="88"/>
        <v>17.435344069343152</v>
      </c>
      <c r="AX156" s="1042">
        <f t="shared" si="88"/>
        <v>24.658028492070549</v>
      </c>
      <c r="AY156" s="888">
        <f t="shared" si="88"/>
        <v>0.43142857142857144</v>
      </c>
      <c r="AZ156" s="888">
        <f t="shared" si="88"/>
        <v>24.092857142857145</v>
      </c>
      <c r="BA156" s="888">
        <f t="shared" si="88"/>
        <v>-9.3485714285714288</v>
      </c>
      <c r="BB156" s="888">
        <f t="shared" si="88"/>
        <v>6.8571428571428505E-2</v>
      </c>
      <c r="BC156" s="1042">
        <f t="shared" si="88"/>
        <v>2.75</v>
      </c>
      <c r="BD156" s="888"/>
      <c r="BE156" s="765">
        <f t="shared" si="89"/>
        <v>1988.8571428571429</v>
      </c>
      <c r="BF156" s="888">
        <f t="shared" si="89"/>
        <v>2.8571428571428572</v>
      </c>
      <c r="BG156" s="888">
        <f t="shared" si="89"/>
        <v>3.3666666666666667</v>
      </c>
    </row>
    <row r="157" spans="1:59" x14ac:dyDescent="0.2">
      <c r="A157" s="937" t="s">
        <v>131</v>
      </c>
      <c r="B157" s="709">
        <f t="shared" si="79"/>
        <v>16</v>
      </c>
      <c r="E157" s="901">
        <f t="shared" si="80"/>
        <v>42.875</v>
      </c>
      <c r="I157" s="1039">
        <f t="shared" si="81"/>
        <v>72.35437499999999</v>
      </c>
      <c r="J157" s="888">
        <f t="shared" si="81"/>
        <v>2.3249057066507359</v>
      </c>
      <c r="K157" s="897">
        <f t="shared" si="81"/>
        <v>0.41344999999999998</v>
      </c>
      <c r="L157" s="901"/>
      <c r="M157" s="888">
        <f t="shared" si="82"/>
        <v>1.6537999999999999</v>
      </c>
      <c r="N157" s="901"/>
      <c r="O157" s="897">
        <f t="shared" si="83"/>
        <v>0.388909375</v>
      </c>
      <c r="P157" s="901"/>
      <c r="Q157" s="901"/>
      <c r="R157" s="888">
        <f t="shared" si="84"/>
        <v>5.6202795030335819</v>
      </c>
      <c r="S157" s="888">
        <f t="shared" si="84"/>
        <v>6.7101877187056393</v>
      </c>
      <c r="T157" s="888">
        <f t="shared" si="84"/>
        <v>5.6046637195282631</v>
      </c>
      <c r="U157" s="888">
        <f t="shared" si="84"/>
        <v>5.0834465987065061</v>
      </c>
      <c r="V157" s="888">
        <f t="shared" si="84"/>
        <v>4.4058356325967134</v>
      </c>
      <c r="W157" s="900">
        <f t="shared" si="84"/>
        <v>1.1725189499871447</v>
      </c>
      <c r="X157" s="900">
        <f t="shared" si="84"/>
        <v>1.0125130586609858</v>
      </c>
      <c r="Y157" s="709"/>
      <c r="Z157" s="888">
        <f t="shared" si="85"/>
        <v>60.173177892593884</v>
      </c>
      <c r="AA157" s="888">
        <f t="shared" si="85"/>
        <v>26.826002190937309</v>
      </c>
      <c r="AB157" s="888"/>
      <c r="AC157" s="888">
        <f t="shared" si="86"/>
        <v>2.7037499999999999</v>
      </c>
      <c r="AD157" s="888">
        <f t="shared" si="86"/>
        <v>5.3159999999999998</v>
      </c>
      <c r="AE157" s="888">
        <f t="shared" si="86"/>
        <v>4.4249999999999989</v>
      </c>
      <c r="AF157" s="888">
        <f t="shared" si="86"/>
        <v>2.77</v>
      </c>
      <c r="AG157" s="888">
        <f t="shared" si="86"/>
        <v>9.9187500000000011</v>
      </c>
      <c r="AH157" s="888">
        <f t="shared" si="86"/>
        <v>-1.6374999999999995</v>
      </c>
      <c r="AI157" s="888">
        <f t="shared" si="86"/>
        <v>8.7099999999999991</v>
      </c>
      <c r="AJ157" s="888">
        <f t="shared" si="86"/>
        <v>9.1124999999999989</v>
      </c>
      <c r="AK157" s="888">
        <f t="shared" si="86"/>
        <v>6.2237500000000008</v>
      </c>
      <c r="AL157" s="1075">
        <f t="shared" si="86"/>
        <v>11672.33375</v>
      </c>
      <c r="AM157" s="888">
        <f t="shared" si="87"/>
        <v>0.88249999999999984</v>
      </c>
      <c r="AN157" s="1042">
        <f t="shared" si="87"/>
        <v>1.00875</v>
      </c>
      <c r="AO157" s="888">
        <f t="shared" si="87"/>
        <v>-19.364307935820236</v>
      </c>
      <c r="AP157" s="888">
        <f t="shared" si="87"/>
        <v>7.4083523053572424</v>
      </c>
      <c r="AQ157" s="1042">
        <f t="shared" si="87"/>
        <v>79.17158429516806</v>
      </c>
      <c r="AR157" s="888">
        <f t="shared" si="87"/>
        <v>1.6323662500000002</v>
      </c>
      <c r="AS157" s="888">
        <f t="shared" si="87"/>
        <v>1.7332479484375003</v>
      </c>
      <c r="AT157" s="888">
        <f t="shared" si="87"/>
        <v>1.836863132683594</v>
      </c>
      <c r="AU157" s="888">
        <f t="shared" si="87"/>
        <v>1.947540074196068</v>
      </c>
      <c r="AV157" s="888">
        <f t="shared" si="87"/>
        <v>2.0658068916473362</v>
      </c>
      <c r="AW157" s="888">
        <f t="shared" si="88"/>
        <v>9.2158242969644988</v>
      </c>
      <c r="AX157" s="1042">
        <f t="shared" si="88"/>
        <v>12.953583663928132</v>
      </c>
      <c r="AY157" s="888">
        <f t="shared" si="88"/>
        <v>0.29750000000000004</v>
      </c>
      <c r="AZ157" s="888">
        <f t="shared" si="88"/>
        <v>23.876874999999995</v>
      </c>
      <c r="BA157" s="888">
        <f t="shared" si="88"/>
        <v>-5.2756249999999998</v>
      </c>
      <c r="BB157" s="888">
        <f t="shared" si="88"/>
        <v>1.1156250000000001</v>
      </c>
      <c r="BC157" s="1042">
        <f t="shared" si="88"/>
        <v>5.8949999999999996</v>
      </c>
      <c r="BD157" s="888"/>
      <c r="BE157" s="765">
        <f t="shared" si="89"/>
        <v>1977</v>
      </c>
      <c r="BF157" s="888">
        <f t="shared" si="89"/>
        <v>4.375</v>
      </c>
      <c r="BG157" s="888">
        <f t="shared" si="89"/>
        <v>3.2562500000000001</v>
      </c>
    </row>
    <row r="158" spans="1:59" x14ac:dyDescent="0.2">
      <c r="I158" s="709"/>
      <c r="J158" s="937"/>
      <c r="K158" s="1041"/>
      <c r="L158" s="937"/>
      <c r="M158" s="937"/>
      <c r="N158" s="937"/>
      <c r="R158" s="937"/>
      <c r="S158" s="937"/>
      <c r="T158" s="937"/>
      <c r="U158" s="937"/>
      <c r="V158" s="937"/>
      <c r="W158" s="937"/>
      <c r="X158" s="937"/>
      <c r="AN158" s="1043"/>
      <c r="AO158" s="937"/>
      <c r="BC158" s="709"/>
      <c r="BD158" s="666"/>
    </row>
    <row r="159" spans="1:59" x14ac:dyDescent="0.2">
      <c r="I159" s="1040"/>
      <c r="J159" s="1038"/>
      <c r="K159" s="1041"/>
      <c r="L159" s="1038"/>
      <c r="M159" s="1038"/>
      <c r="N159" s="1038"/>
      <c r="O159" s="1038"/>
      <c r="P159" s="1038"/>
      <c r="Q159" s="1038"/>
      <c r="R159" s="1038"/>
      <c r="S159" s="1038"/>
      <c r="T159" s="1038"/>
      <c r="U159" s="1038"/>
      <c r="V159" s="1038"/>
      <c r="W159" s="1038"/>
      <c r="X159" s="1038"/>
    </row>
    <row r="160" spans="1:59" x14ac:dyDescent="0.2">
      <c r="I160" s="1040"/>
      <c r="J160" s="1038"/>
      <c r="K160" s="1041"/>
      <c r="L160" s="1038"/>
      <c r="M160" s="1038"/>
      <c r="N160" s="1038"/>
      <c r="O160" s="1038"/>
      <c r="P160" s="1038"/>
      <c r="Q160" s="1038"/>
      <c r="R160" s="1038"/>
      <c r="S160" s="1038"/>
      <c r="T160" s="1038"/>
      <c r="U160" s="1038"/>
      <c r="V160" s="1038"/>
      <c r="W160" s="1038"/>
      <c r="X160" s="1038"/>
    </row>
    <row r="161" spans="11:11" x14ac:dyDescent="0.2">
      <c r="K161" s="1037"/>
    </row>
    <row r="162" spans="11:11" x14ac:dyDescent="0.2">
      <c r="K162" s="636"/>
    </row>
    <row r="163" spans="11:11" x14ac:dyDescent="0.2">
      <c r="K163" s="636"/>
    </row>
    <row r="164" spans="11:11" x14ac:dyDescent="0.2">
      <c r="K164" s="636"/>
    </row>
    <row r="165" spans="11:11" x14ac:dyDescent="0.2">
      <c r="K165" s="636"/>
    </row>
  </sheetData>
  <sheetProtection selectLockedCells="1" selectUnlockedCells="1"/>
  <mergeCells count="2">
    <mergeCell ref="AZ4:BC4"/>
    <mergeCell ref="P5:Q5"/>
  </mergeCells>
  <conditionalFormatting sqref="R7:V142">
    <cfRule type="cellIs" dxfId="67" priority="26" stopIfTrue="1" operator="lessThan">
      <formula>2</formula>
    </cfRule>
  </conditionalFormatting>
  <conditionalFormatting sqref="AQ7:AQ142">
    <cfRule type="cellIs" dxfId="66" priority="24" stopIfTrue="1" operator="lessThan">
      <formula>0</formula>
    </cfRule>
  </conditionalFormatting>
  <conditionalFormatting sqref="AP7:AP142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42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6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937" customWidth="1"/>
    <col min="2" max="2" width="6" style="709" customWidth="1"/>
    <col min="3" max="3" width="12.28515625" style="937" customWidth="1"/>
    <col min="4" max="4" width="13.85546875" style="937" customWidth="1"/>
    <col min="5" max="5" width="4.85546875" style="666" customWidth="1"/>
    <col min="6" max="6" width="3.7109375" style="666" customWidth="1"/>
    <col min="7" max="7" width="3.85546875" style="937" customWidth="1"/>
    <col min="8" max="8" width="4" style="937" customWidth="1"/>
    <col min="9" max="9" width="6.7109375" style="937" customWidth="1"/>
    <col min="10" max="10" width="5.140625" style="643" customWidth="1"/>
    <col min="11" max="11" width="8.42578125" style="937" bestFit="1" customWidth="1"/>
    <col min="12" max="12" width="7.5703125" style="765" customWidth="1"/>
    <col min="13" max="13" width="8.7109375" style="666" bestFit="1" customWidth="1"/>
    <col min="14" max="14" width="4.5703125" style="666" customWidth="1"/>
    <col min="15" max="15" width="7.5703125" style="937" customWidth="1"/>
    <col min="16" max="17" width="7.7109375" style="937" customWidth="1"/>
    <col min="18" max="18" width="6.42578125" style="666" bestFit="1" customWidth="1"/>
    <col min="19" max="22" width="6" style="743" customWidth="1"/>
    <col min="23" max="24" width="7.42578125" style="743" customWidth="1"/>
    <col min="25" max="25" width="12.5703125" style="937" customWidth="1"/>
    <col min="26" max="26" width="7.85546875" style="643" customWidth="1"/>
    <col min="27" max="27" width="6.140625" style="937" customWidth="1"/>
    <col min="28" max="28" width="4.5703125" style="937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3" customWidth="1"/>
    <col min="42" max="43" width="7" style="937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3" customWidth="1"/>
    <col min="52" max="55" width="6.7109375" style="937" customWidth="1"/>
    <col min="56" max="56" width="8.85546875" style="984"/>
    <col min="57" max="58" width="8.85546875" style="666"/>
    <col min="59" max="16384" width="8.85546875" style="937"/>
  </cols>
  <sheetData>
    <row r="1" spans="1:60" ht="12.75" customHeight="1" x14ac:dyDescent="0.2">
      <c r="A1" s="111" t="s">
        <v>394</v>
      </c>
      <c r="B1" s="708"/>
      <c r="C1" s="616" t="s">
        <v>1</v>
      </c>
      <c r="E1" s="701"/>
      <c r="G1" s="605"/>
      <c r="H1" s="400"/>
      <c r="I1" s="400"/>
      <c r="J1" s="736" t="s">
        <v>3648</v>
      </c>
      <c r="K1" s="571"/>
      <c r="L1" s="619"/>
      <c r="N1" s="695"/>
      <c r="P1" s="571"/>
      <c r="Q1" s="694"/>
      <c r="R1" s="618"/>
      <c r="S1" s="742"/>
      <c r="T1" s="742"/>
      <c r="W1" s="742"/>
      <c r="Y1" s="571"/>
      <c r="Z1" s="736" t="s">
        <v>2</v>
      </c>
      <c r="AC1" s="621" t="s">
        <v>4199</v>
      </c>
      <c r="AG1" s="748"/>
      <c r="AJ1" s="621"/>
      <c r="AK1" s="621"/>
      <c r="AL1" s="749"/>
      <c r="AO1" s="780" t="s">
        <v>4177</v>
      </c>
      <c r="AP1" s="400"/>
      <c r="AQ1" s="692"/>
      <c r="AR1" s="805" t="s">
        <v>5</v>
      </c>
      <c r="AS1" s="637"/>
      <c r="AT1" s="637"/>
      <c r="AU1" s="637"/>
      <c r="AV1" s="637"/>
      <c r="AW1" s="637"/>
      <c r="AX1" s="637"/>
      <c r="AY1" s="785" t="s">
        <v>6</v>
      </c>
      <c r="BD1" s="983" t="s">
        <v>1860</v>
      </c>
    </row>
    <row r="2" spans="1:60" ht="12.75" customHeight="1" x14ac:dyDescent="0.2">
      <c r="A2" s="617" t="s">
        <v>7</v>
      </c>
      <c r="B2" s="708"/>
      <c r="C2" s="15" t="s">
        <v>4229</v>
      </c>
      <c r="D2" s="617"/>
      <c r="E2" s="699"/>
      <c r="F2" s="699"/>
      <c r="G2" s="400"/>
      <c r="H2" s="400"/>
      <c r="I2" s="400"/>
      <c r="J2" s="784" t="s">
        <v>4224</v>
      </c>
      <c r="K2" s="571"/>
      <c r="L2" s="619"/>
      <c r="N2" s="695"/>
      <c r="P2" s="571"/>
      <c r="Q2" s="618"/>
      <c r="R2" s="699"/>
      <c r="S2" s="744"/>
      <c r="T2" s="744"/>
      <c r="W2" s="744"/>
      <c r="Y2" s="571"/>
      <c r="Z2" s="784" t="s">
        <v>4225</v>
      </c>
      <c r="AO2" s="781" t="s">
        <v>10</v>
      </c>
      <c r="AP2" s="400"/>
      <c r="AR2" s="781" t="s">
        <v>11</v>
      </c>
      <c r="AS2" s="637"/>
      <c r="AT2" s="637"/>
      <c r="AU2" s="637"/>
      <c r="AV2" s="637"/>
      <c r="AW2" s="637"/>
      <c r="AX2" s="637"/>
      <c r="AY2" s="777" t="s">
        <v>14</v>
      </c>
    </row>
    <row r="3" spans="1:60" ht="12.75" customHeight="1" x14ac:dyDescent="0.2">
      <c r="A3" s="982" t="s">
        <v>4495</v>
      </c>
      <c r="B3" s="775"/>
      <c r="D3" s="617"/>
      <c r="E3" s="699"/>
      <c r="F3" s="699"/>
      <c r="G3" s="400"/>
      <c r="H3" s="400"/>
      <c r="I3" s="400"/>
      <c r="J3" s="790" t="s">
        <v>12</v>
      </c>
      <c r="K3" s="571"/>
      <c r="L3" s="937"/>
      <c r="N3" s="699"/>
      <c r="P3" s="571"/>
      <c r="Q3" s="738" t="s">
        <v>8</v>
      </c>
      <c r="R3" s="699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2"/>
      <c r="AP3" s="400"/>
      <c r="AR3" s="806" t="s">
        <v>13</v>
      </c>
      <c r="AS3" s="637"/>
      <c r="AT3" s="637"/>
      <c r="AU3" s="637"/>
      <c r="AV3" s="637"/>
      <c r="AW3" s="637"/>
      <c r="AX3" s="637"/>
      <c r="BA3" s="620"/>
      <c r="BB3" s="620"/>
      <c r="BC3" s="620"/>
    </row>
    <row r="4" spans="1:60" ht="12.75" customHeight="1" x14ac:dyDescent="0.2">
      <c r="A4" s="750"/>
      <c r="B4" s="571"/>
      <c r="C4" s="936"/>
      <c r="D4" s="571"/>
      <c r="E4" s="751"/>
      <c r="F4" s="751"/>
      <c r="G4" s="571"/>
      <c r="H4" s="571"/>
      <c r="I4" s="571"/>
      <c r="J4" s="791" t="s">
        <v>4438</v>
      </c>
      <c r="K4" s="936"/>
      <c r="L4" s="937"/>
      <c r="N4" s="1227"/>
      <c r="O4" s="696"/>
      <c r="P4" s="936"/>
      <c r="R4" s="1227"/>
      <c r="T4" s="745"/>
      <c r="W4" s="745"/>
      <c r="Y4" s="936"/>
      <c r="Z4" s="778" t="s">
        <v>15</v>
      </c>
      <c r="AA4" s="936"/>
      <c r="AB4" s="936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702"/>
      <c r="AP4" s="400"/>
      <c r="AQ4" s="752"/>
      <c r="AR4" s="1050" t="s">
        <v>4439</v>
      </c>
      <c r="AS4" s="807"/>
      <c r="AT4" s="807"/>
      <c r="AU4" s="807"/>
      <c r="AV4" s="807"/>
      <c r="AW4" s="753" t="s">
        <v>19</v>
      </c>
      <c r="AX4" s="807"/>
      <c r="AZ4" s="1238" t="s">
        <v>20</v>
      </c>
      <c r="BA4" s="1239"/>
      <c r="BB4" s="1239"/>
      <c r="BC4" s="1240"/>
    </row>
    <row r="5" spans="1:60" ht="12.75" customHeight="1" x14ac:dyDescent="0.2">
      <c r="A5" s="936" t="s">
        <v>21</v>
      </c>
      <c r="B5" s="705" t="s">
        <v>22</v>
      </c>
      <c r="C5" s="585"/>
      <c r="D5" s="936"/>
      <c r="E5" s="754" t="s">
        <v>23</v>
      </c>
      <c r="F5" s="754" t="s">
        <v>24</v>
      </c>
      <c r="G5" s="753" t="s">
        <v>25</v>
      </c>
      <c r="H5" s="585"/>
      <c r="I5" s="755">
        <v>43677</v>
      </c>
      <c r="J5" s="697" t="s">
        <v>26</v>
      </c>
      <c r="K5" s="1227" t="s">
        <v>4221</v>
      </c>
      <c r="L5" s="960" t="s">
        <v>4175</v>
      </c>
      <c r="M5" s="585"/>
      <c r="N5" s="1227" t="s">
        <v>28</v>
      </c>
      <c r="O5" s="1227" t="s">
        <v>4222</v>
      </c>
      <c r="P5" s="1241" t="s">
        <v>4227</v>
      </c>
      <c r="Q5" s="1241"/>
      <c r="R5" s="1227" t="s">
        <v>27</v>
      </c>
      <c r="S5" s="700" t="s">
        <v>42</v>
      </c>
      <c r="T5" s="700" t="s">
        <v>42</v>
      </c>
      <c r="U5" s="700" t="s">
        <v>42</v>
      </c>
      <c r="V5" s="700" t="s">
        <v>42</v>
      </c>
      <c r="W5" s="700" t="s">
        <v>41</v>
      </c>
      <c r="X5" s="700" t="s">
        <v>36</v>
      </c>
      <c r="Y5" s="756" t="s">
        <v>29</v>
      </c>
      <c r="Z5" s="697" t="s">
        <v>30</v>
      </c>
      <c r="AA5" s="1227" t="s">
        <v>32</v>
      </c>
      <c r="AB5" s="1227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4200</v>
      </c>
      <c r="AJ5" s="740" t="s">
        <v>36</v>
      </c>
      <c r="AK5" s="740" t="s">
        <v>4201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1227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4292</v>
      </c>
      <c r="BF5" s="585" t="s">
        <v>4294</v>
      </c>
      <c r="BG5" s="666" t="s">
        <v>32</v>
      </c>
    </row>
    <row r="6" spans="1:60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4176</v>
      </c>
      <c r="M6" s="769" t="s">
        <v>4223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1861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4290</v>
      </c>
      <c r="BE6" s="769" t="s">
        <v>4293</v>
      </c>
      <c r="BF6" s="769" t="s">
        <v>4295</v>
      </c>
      <c r="BG6" s="882" t="s">
        <v>4416</v>
      </c>
    </row>
    <row r="7" spans="1:60" ht="11.25" customHeight="1" x14ac:dyDescent="0.2">
      <c r="A7" s="944" t="s">
        <v>397</v>
      </c>
      <c r="B7" s="852" t="s">
        <v>398</v>
      </c>
      <c r="C7" s="1013" t="s">
        <v>247</v>
      </c>
      <c r="D7" s="1013" t="s">
        <v>4343</v>
      </c>
      <c r="E7" s="792">
        <v>16</v>
      </c>
      <c r="F7" s="1227">
        <v>220</v>
      </c>
      <c r="G7" s="1227" t="s">
        <v>106</v>
      </c>
      <c r="H7" s="1227" t="s">
        <v>106</v>
      </c>
      <c r="I7" s="947">
        <v>63.05</v>
      </c>
      <c r="J7" s="703">
        <f t="shared" ref="J7:J70" si="0">(M7/I7)*100</f>
        <v>0.22204599524187157</v>
      </c>
      <c r="K7" s="950">
        <v>3.5000000000000003E-2</v>
      </c>
      <c r="L7" s="960">
        <v>4</v>
      </c>
      <c r="M7" s="694">
        <f t="shared" ref="M7:M70" si="1">K7*L7</f>
        <v>0.14000000000000001</v>
      </c>
      <c r="N7" s="943" t="s">
        <v>190</v>
      </c>
      <c r="O7" s="795">
        <v>0.03</v>
      </c>
      <c r="P7" s="934">
        <v>43453</v>
      </c>
      <c r="Q7" s="934">
        <v>43472</v>
      </c>
      <c r="R7" s="694">
        <f t="shared" ref="R7:R70" si="2">(K7-O7)/O7*100</f>
        <v>16.666666666666682</v>
      </c>
      <c r="S7" s="759">
        <f>IF(INDEX(Historical!$D$7:$D$1439,MATCH(B7,Historical!$B$7:$B$1450,0))=0,"n/a",(INDEX(Historical!$C$7:$C$1439,MATCH(B7,Historical!$B$7:$B$1450,0))/INDEX(Historical!$D$7:$D$1439,MATCH(B7,Historical!$B$7:$B$1450,0))-1)*100)</f>
        <v>9.0909090909090828</v>
      </c>
      <c r="T7" s="759">
        <f>IF(INDEX(Historical!$F$7:$F$1432,MATCH(B7,Historical!$B$7:$B$1450,0))=0,"n/a",((INDEX(Historical!$C$7:$C$1439,MATCH(B7,Historical!$B$7:$B$1450,0))/INDEX(Historical!$F$7:$F$1432,MATCH(B7,Historical!$B$7:$B$1450,0)))^(1/3)-1)*100)</f>
        <v>8.4803632603543733</v>
      </c>
      <c r="U7" s="759">
        <f>IF(INDEX(Historical!$H$7:$H$1432,MATCH(B7,Historical!$B$7:$B$1450,0))=0,"n/a",((INDEX(Historical!$C$7:$C$1439,MATCH(B7,Historical!$B$7:$B$1450,0))/INDEX(Historical!$H$7:$H$1432,MATCH(B7,Historical!$B$7:$B$1450,0)))^(1/5)-1)*100)</f>
        <v>12.030033714161736</v>
      </c>
      <c r="V7" s="759">
        <f>IF(INDEX(Historical!$O$7:$O$1432,MATCH(B7,Historical!$B$7:$B$1450,0))=0,"n/a",((INDEX(Historical!$C$7:$C$1439,MATCH(B7,Historical!$B$7:$B$1450,0))/INDEX(Historical!$O$7:$O$1432,MATCH(B7,Historical!$B$7:$B$1450,0)))^(1/10)-1)*100)</f>
        <v>10.894220834176149</v>
      </c>
      <c r="W7" s="760">
        <f t="shared" ref="W7:W70" si="3">IF(OR(U7&lt;=0,U7="n/a",V7&lt;=0,V7="n/a"),"n/a",U7/V7)</f>
        <v>1.1042582941243893</v>
      </c>
      <c r="X7" s="761">
        <f t="shared" ref="X7:X70" si="4">IF(OR(AJ7&lt;=0,AJ7="n/a",U7&lt;=0,U7="n/a"),"n/a",U7/AJ7)</f>
        <v>1.0109272028707341</v>
      </c>
      <c r="Y7" s="711"/>
      <c r="Z7" s="703">
        <f t="shared" ref="Z7:Z70" si="5">IF(OR(AC7&lt;0.01,AC7="n/a"),"n/a",M7/AC7*100)</f>
        <v>4.8951048951048959</v>
      </c>
      <c r="AA7" s="959">
        <f t="shared" ref="AA7:AA70" si="6">IF(OR(AC7&lt;0.01,AC7="n/a"),"n/a",I7/AC7)</f>
        <v>22.045454545454547</v>
      </c>
      <c r="AB7" s="960">
        <v>12</v>
      </c>
      <c r="AC7" s="938">
        <v>2.86</v>
      </c>
      <c r="AD7" s="938">
        <v>1.84</v>
      </c>
      <c r="AE7" s="938">
        <v>1.0900000000000001</v>
      </c>
      <c r="AF7" s="938">
        <v>2.34</v>
      </c>
      <c r="AG7" s="938">
        <v>11.1</v>
      </c>
      <c r="AH7" s="938">
        <v>28.499999999999996</v>
      </c>
      <c r="AI7" s="938">
        <v>14.180000000000001</v>
      </c>
      <c r="AJ7" s="938">
        <v>11.899999999999999</v>
      </c>
      <c r="AK7" s="938">
        <v>12</v>
      </c>
      <c r="AL7" s="951">
        <v>4250</v>
      </c>
      <c r="AM7" s="945">
        <v>1.2</v>
      </c>
      <c r="AN7" s="938">
        <v>0.23</v>
      </c>
      <c r="AO7" s="802">
        <f t="shared" ref="AO7:AO70" si="7">IF(U7="n/a","n/a",IF(AA7&lt;0,"n/a",IF(AA7="n/a","n/a",J7+U7-AA7)))</f>
        <v>-9.7933748360509405</v>
      </c>
      <c r="AP7" s="803">
        <f t="shared" ref="AP7:AP70" si="8">IF(U7="n/a","n/a",J7+U7)</f>
        <v>12.252079709403606</v>
      </c>
      <c r="AQ7" s="961">
        <f t="shared" ref="AQ7:AQ70" si="9">IF(OR(AC7&lt;0.01,AF7="n/a"),"n/a",(I7/SQRT(22.5*AC7*(I7/AF7))-1)*100)</f>
        <v>51.417544317931416</v>
      </c>
      <c r="AR7" s="703">
        <f>INDEX(Historical!$C$7:$C$1439,MATCH(B7,Historical!$B$7:$B$1450,0))*IF(AH7="n/a",1.03,IF(AH7&lt;0,1.01,IF(AH7&gt;10,1.1,(1+AH7/100))))</f>
        <v>0.13200000000000001</v>
      </c>
      <c r="AS7" s="959">
        <f t="shared" ref="AS7:AS70" si="10">IF($AI7="n/a",1.03*AR7,IF($AI7&lt;0,1.01*AR7,IF($AI7&gt;10,1.1*AR7,(1+$AI7/100)*AR7)))</f>
        <v>0.14520000000000002</v>
      </c>
      <c r="AT7" s="959">
        <f t="shared" ref="AT7:AV26" si="11">IF($AK7="n/a",1.03*AS7,IF($AK7&lt;0,1.01*AS7,IF($AK7&gt;10,1.1*AS7,(1+$AK7/100)*AS7)))</f>
        <v>0.15972000000000003</v>
      </c>
      <c r="AU7" s="959">
        <f t="shared" si="11"/>
        <v>0.17569200000000004</v>
      </c>
      <c r="AV7" s="959">
        <f t="shared" si="11"/>
        <v>0.19326120000000005</v>
      </c>
      <c r="AW7" s="703">
        <f t="shared" ref="AW7:AW70" si="12">SUM(AR7:AV7)</f>
        <v>0.80587320000000007</v>
      </c>
      <c r="AX7" s="810">
        <f t="shared" ref="AX7:AX70" si="13">AW7/I7*100</f>
        <v>1.2781494052339415</v>
      </c>
      <c r="AY7" s="1017">
        <v>0.48</v>
      </c>
      <c r="AZ7" s="945">
        <v>60.51</v>
      </c>
      <c r="BA7" s="945">
        <v>-7.88</v>
      </c>
      <c r="BB7" s="945">
        <v>4.78</v>
      </c>
      <c r="BC7" s="945">
        <v>20</v>
      </c>
      <c r="BE7" s="666">
        <v>2004</v>
      </c>
      <c r="BF7" s="971">
        <f t="shared" ref="BF7:BF70" si="14">IF(BE7&gt;2008,0,IF(BE7&gt;2001,1,IF(BE7&gt;1990,2,IF(BE7&gt;1980,3,IF(BE7&gt;1973,4,IF(BE7&gt;1970,5,IF(BE7&gt;1960,6,IF(BE7&gt;1958,7,IF(BE7&gt;1953,8,9)))))))))</f>
        <v>1</v>
      </c>
      <c r="BG7" s="955">
        <v>6.9</v>
      </c>
    </row>
    <row r="8" spans="1:60" ht="11.25" customHeight="1" x14ac:dyDescent="0.2">
      <c r="A8" s="944" t="s">
        <v>421</v>
      </c>
      <c r="B8" s="948" t="s">
        <v>422</v>
      </c>
      <c r="C8" s="1013" t="s">
        <v>154</v>
      </c>
      <c r="D8" s="1013" t="s">
        <v>4347</v>
      </c>
      <c r="E8" s="792">
        <v>14</v>
      </c>
      <c r="F8" s="1227">
        <v>272</v>
      </c>
      <c r="G8" s="1227" t="s">
        <v>106</v>
      </c>
      <c r="H8" s="1227" t="s">
        <v>106</v>
      </c>
      <c r="I8" s="947">
        <v>87.15</v>
      </c>
      <c r="J8" s="703">
        <f t="shared" si="0"/>
        <v>1.835915088927137</v>
      </c>
      <c r="K8" s="950">
        <v>0.4</v>
      </c>
      <c r="L8" s="960">
        <v>4</v>
      </c>
      <c r="M8" s="694">
        <f t="shared" si="1"/>
        <v>1.6</v>
      </c>
      <c r="N8" s="943" t="s">
        <v>423</v>
      </c>
      <c r="O8" s="795">
        <v>0.38</v>
      </c>
      <c r="P8" s="934">
        <v>43420</v>
      </c>
      <c r="Q8" s="934">
        <v>43437</v>
      </c>
      <c r="R8" s="694">
        <f t="shared" si="2"/>
        <v>5.2631578947368469</v>
      </c>
      <c r="S8" s="759">
        <f>IF(INDEX(Historical!$D$7:$D$1439,MATCH(B8,Historical!$B$7:$B$1450,0))=0,"n/a",(INDEX(Historical!$C$7:$C$1439,MATCH(B8,Historical!$B$7:$B$1450,0))/INDEX(Historical!$D$7:$D$1439,MATCH(B8,Historical!$B$7:$B$1450,0))-1)*100)</f>
        <v>4.4067796610169463</v>
      </c>
      <c r="T8" s="759">
        <f>IF(INDEX(Historical!$F$7:$F$1432,MATCH(B8,Historical!$B$7:$B$1450,0))=0,"n/a",((INDEX(Historical!$C$7:$C$1439,MATCH(B8,Historical!$B$7:$B$1450,0))/INDEX(Historical!$F$7:$F$1432,MATCH(B8,Historical!$B$7:$B$1450,0)))^(1/3)-1)*100)</f>
        <v>8.3706762661827092</v>
      </c>
      <c r="U8" s="759">
        <f>IF(INDEX(Historical!$H$7:$H$1432,MATCH(B8,Historical!$B$7:$B$1450,0))=0,"n/a",((INDEX(Historical!$C$7:$C$1439,MATCH(B8,Historical!$B$7:$B$1450,0))/INDEX(Historical!$H$7:$H$1432,MATCH(B8,Historical!$B$7:$B$1450,0)))^(1/5)-1)*100)</f>
        <v>12.227922266533264</v>
      </c>
      <c r="V8" s="759">
        <f>IF(INDEX(Historical!$O$7:$O$1432,MATCH(B8,Historical!$B$7:$B$1450,0))=0,"n/a",((INDEX(Historical!$C$7:$C$1439,MATCH(B8,Historical!$B$7:$B$1450,0))/INDEX(Historical!$O$7:$O$1432,MATCH(B8,Historical!$B$7:$B$1450,0)))^(1/10)-1)*100)</f>
        <v>25.217992117745247</v>
      </c>
      <c r="W8" s="760">
        <f t="shared" si="3"/>
        <v>0.48488881309185566</v>
      </c>
      <c r="X8" s="761">
        <f t="shared" si="4"/>
        <v>0.6869619250861384</v>
      </c>
      <c r="Y8" s="713"/>
      <c r="Z8" s="703">
        <f t="shared" si="5"/>
        <v>40</v>
      </c>
      <c r="AA8" s="959">
        <f t="shared" si="6"/>
        <v>21.787500000000001</v>
      </c>
      <c r="AB8" s="960">
        <v>9</v>
      </c>
      <c r="AC8" s="938">
        <v>4</v>
      </c>
      <c r="AD8" s="938">
        <v>3.16</v>
      </c>
      <c r="AE8" s="938">
        <v>0.11</v>
      </c>
      <c r="AF8" s="938">
        <v>6.41</v>
      </c>
      <c r="AG8" s="940">
        <v>31</v>
      </c>
      <c r="AH8" s="940">
        <v>188.6</v>
      </c>
      <c r="AI8" s="940">
        <v>7.6300000000000008</v>
      </c>
      <c r="AJ8" s="938">
        <v>17.8</v>
      </c>
      <c r="AK8" s="938">
        <v>7.02</v>
      </c>
      <c r="AL8" s="951">
        <v>18610</v>
      </c>
      <c r="AM8" s="945">
        <v>0.2</v>
      </c>
      <c r="AN8" s="938">
        <v>1.59</v>
      </c>
      <c r="AO8" s="802">
        <f t="shared" si="7"/>
        <v>-7.7236626445395995</v>
      </c>
      <c r="AP8" s="803">
        <f t="shared" si="8"/>
        <v>14.063837355460402</v>
      </c>
      <c r="AQ8" s="961">
        <f t="shared" si="9"/>
        <v>149.13885017529216</v>
      </c>
      <c r="AR8" s="703">
        <f>INDEX(Historical!$C$7:$C$1439,MATCH(B8,Historical!$B$7:$B$1450,0))*IF(AH8="n/a",1.03,IF(AH8&lt;0,1.01,IF(AH8&gt;10,1.1,(1+AH8/100))))</f>
        <v>1.6940000000000002</v>
      </c>
      <c r="AS8" s="959">
        <f t="shared" si="10"/>
        <v>1.8232522000000002</v>
      </c>
      <c r="AT8" s="959">
        <f t="shared" si="11"/>
        <v>1.9512445044400002</v>
      </c>
      <c r="AU8" s="959">
        <f t="shared" si="11"/>
        <v>2.0882218686516882</v>
      </c>
      <c r="AV8" s="959">
        <f t="shared" si="11"/>
        <v>2.2348150438310368</v>
      </c>
      <c r="AW8" s="703">
        <f t="shared" si="12"/>
        <v>9.7915336169227256</v>
      </c>
      <c r="AX8" s="810">
        <f t="shared" si="13"/>
        <v>11.235265194403587</v>
      </c>
      <c r="AY8" s="1017">
        <v>0.97</v>
      </c>
      <c r="AZ8" s="945">
        <v>25.650000000000002</v>
      </c>
      <c r="BA8" s="945">
        <v>-8.1199999999999992</v>
      </c>
      <c r="BB8" s="945">
        <v>2.82</v>
      </c>
      <c r="BC8" s="945">
        <v>6.15</v>
      </c>
      <c r="BE8" s="666">
        <v>2006</v>
      </c>
      <c r="BF8" s="971">
        <f t="shared" si="14"/>
        <v>1</v>
      </c>
      <c r="BG8" s="955">
        <v>2.4</v>
      </c>
    </row>
    <row r="9" spans="1:60" ht="11.25" customHeight="1" x14ac:dyDescent="0.2">
      <c r="A9" s="944" t="s">
        <v>399</v>
      </c>
      <c r="B9" s="949" t="s">
        <v>400</v>
      </c>
      <c r="C9" s="1013" t="s">
        <v>4216</v>
      </c>
      <c r="D9" s="1013" t="s">
        <v>4351</v>
      </c>
      <c r="E9" s="792">
        <v>14</v>
      </c>
      <c r="F9" s="1227">
        <v>270</v>
      </c>
      <c r="G9" s="1227" t="s">
        <v>106</v>
      </c>
      <c r="H9" s="1227" t="s">
        <v>106</v>
      </c>
      <c r="I9" s="947">
        <v>192.58</v>
      </c>
      <c r="J9" s="703">
        <f t="shared" si="0"/>
        <v>1.5162529857721465</v>
      </c>
      <c r="K9" s="950">
        <v>1.46</v>
      </c>
      <c r="L9" s="960">
        <v>2</v>
      </c>
      <c r="M9" s="694">
        <f t="shared" si="1"/>
        <v>2.92</v>
      </c>
      <c r="N9" s="943" t="s">
        <v>401</v>
      </c>
      <c r="O9" s="795">
        <v>1.33</v>
      </c>
      <c r="P9" s="934">
        <v>43390</v>
      </c>
      <c r="Q9" s="934">
        <v>43419</v>
      </c>
      <c r="R9" s="694">
        <f t="shared" si="2"/>
        <v>9.7744360902255547</v>
      </c>
      <c r="S9" s="759">
        <f>IF(INDEX(Historical!$D$7:$D$1439,MATCH(B9,Historical!$B$7:$B$1450,0))=0,"n/a",(INDEX(Historical!$C$7:$C$1439,MATCH(B9,Historical!$B$7:$B$1450,0))/INDEX(Historical!$D$7:$D$1439,MATCH(B9,Historical!$B$7:$B$1450,0))-1)*100)</f>
        <v>4.8872180451127845</v>
      </c>
      <c r="T9" s="759">
        <f>IF(INDEX(Historical!$F$7:$F$1432,MATCH(B9,Historical!$B$7:$B$1450,0))=0,"n/a",((INDEX(Historical!$C$7:$C$1439,MATCH(B9,Historical!$B$7:$B$1450,0))/INDEX(Historical!$F$7:$F$1432,MATCH(B9,Historical!$B$7:$B$1450,0)))^(1/3)-1)*100)</f>
        <v>9.586262193147066</v>
      </c>
      <c r="U9" s="759">
        <f>IF(INDEX(Historical!$H$7:$H$1432,MATCH(B9,Historical!$B$7:$B$1450,0))=0,"n/a",((INDEX(Historical!$C$7:$C$1439,MATCH(B9,Historical!$B$7:$B$1450,0))/INDEX(Historical!$H$7:$H$1432,MATCH(B9,Historical!$B$7:$B$1450,0)))^(1/5)-1)*100)</f>
        <v>9.9033653104016359</v>
      </c>
      <c r="V9" s="759">
        <f>IF(INDEX(Historical!$O$7:$O$1432,MATCH(B9,Historical!$B$7:$B$1450,0))=0,"n/a",((INDEX(Historical!$C$7:$C$1439,MATCH(B9,Historical!$B$7:$B$1450,0))/INDEX(Historical!$O$7:$O$1432,MATCH(B9,Historical!$B$7:$B$1450,0)))^(1/10)-1)*100)</f>
        <v>18.758148989220235</v>
      </c>
      <c r="W9" s="760">
        <f t="shared" si="3"/>
        <v>0.52795002940283786</v>
      </c>
      <c r="X9" s="761">
        <f t="shared" si="4"/>
        <v>1.6505608850669393</v>
      </c>
      <c r="Y9" s="949" t="s">
        <v>734</v>
      </c>
      <c r="Z9" s="703">
        <f t="shared" si="5"/>
        <v>40.555555555555557</v>
      </c>
      <c r="AA9" s="959">
        <f t="shared" si="6"/>
        <v>26.747222222222224</v>
      </c>
      <c r="AB9" s="960">
        <v>8</v>
      </c>
      <c r="AC9" s="938">
        <v>7.2</v>
      </c>
      <c r="AD9" s="938">
        <v>2.99</v>
      </c>
      <c r="AE9" s="938">
        <v>3.04</v>
      </c>
      <c r="AF9" s="938">
        <v>9.08</v>
      </c>
      <c r="AG9" s="938">
        <v>37.299999999999997</v>
      </c>
      <c r="AH9" s="938">
        <v>21.5</v>
      </c>
      <c r="AI9" s="938">
        <v>8.9</v>
      </c>
      <c r="AJ9" s="938">
        <v>6</v>
      </c>
      <c r="AK9" s="938">
        <v>9.09</v>
      </c>
      <c r="AL9" s="951">
        <v>130169.99999999999</v>
      </c>
      <c r="AM9" s="945">
        <v>0.1</v>
      </c>
      <c r="AN9" s="938">
        <v>0</v>
      </c>
      <c r="AO9" s="802">
        <f t="shared" si="7"/>
        <v>-15.327603926048441</v>
      </c>
      <c r="AP9" s="803">
        <f t="shared" si="8"/>
        <v>11.419618296173782</v>
      </c>
      <c r="AQ9" s="961">
        <f t="shared" si="9"/>
        <v>228.54208441928395</v>
      </c>
      <c r="AR9" s="703">
        <f>INDEX(Historical!$C$7:$C$1439,MATCH(B9,Historical!$B$7:$B$1450,0))*IF(AH9="n/a",1.03,IF(AH9&lt;0,1.01,IF(AH9&gt;10,1.1,(1+AH9/100))))</f>
        <v>3.0690000000000004</v>
      </c>
      <c r="AS9" s="959">
        <f t="shared" si="10"/>
        <v>3.3421410000000003</v>
      </c>
      <c r="AT9" s="959">
        <f t="shared" si="11"/>
        <v>3.6459416169000001</v>
      </c>
      <c r="AU9" s="959">
        <f t="shared" si="11"/>
        <v>3.9773577098762098</v>
      </c>
      <c r="AV9" s="959">
        <f t="shared" si="11"/>
        <v>4.3388995257039573</v>
      </c>
      <c r="AW9" s="703">
        <f t="shared" si="12"/>
        <v>18.373339852480168</v>
      </c>
      <c r="AX9" s="810">
        <f t="shared" si="13"/>
        <v>9.54062719518131</v>
      </c>
      <c r="AY9" s="1017">
        <v>1.04</v>
      </c>
      <c r="AZ9" s="945">
        <v>45.2</v>
      </c>
      <c r="BA9" s="945">
        <v>-2.48</v>
      </c>
      <c r="BB9" s="945">
        <v>3.1399999999999997</v>
      </c>
      <c r="BC9" s="945">
        <v>14.75</v>
      </c>
      <c r="BE9" s="666">
        <v>2006</v>
      </c>
      <c r="BF9" s="971">
        <f t="shared" si="14"/>
        <v>1</v>
      </c>
      <c r="BG9" s="955">
        <v>17.5</v>
      </c>
    </row>
    <row r="10" spans="1:60" ht="11.25" customHeight="1" x14ac:dyDescent="0.2">
      <c r="A10" s="944" t="s">
        <v>402</v>
      </c>
      <c r="B10" s="949" t="s">
        <v>403</v>
      </c>
      <c r="C10" s="1013" t="s">
        <v>112</v>
      </c>
      <c r="D10" s="1013" t="s">
        <v>4348</v>
      </c>
      <c r="E10" s="792">
        <v>16</v>
      </c>
      <c r="F10" s="1227">
        <v>221</v>
      </c>
      <c r="G10" s="1227" t="s">
        <v>106</v>
      </c>
      <c r="H10" s="1227" t="s">
        <v>106</v>
      </c>
      <c r="I10" s="947">
        <v>20.8</v>
      </c>
      <c r="J10" s="703">
        <f t="shared" si="0"/>
        <v>2.3076923076923075</v>
      </c>
      <c r="K10" s="950">
        <v>0.12</v>
      </c>
      <c r="L10" s="960">
        <v>4</v>
      </c>
      <c r="M10" s="694">
        <f t="shared" si="1"/>
        <v>0.48</v>
      </c>
      <c r="N10" s="943" t="s">
        <v>404</v>
      </c>
      <c r="O10" s="795">
        <v>0.11</v>
      </c>
      <c r="P10" s="934">
        <v>43472</v>
      </c>
      <c r="Q10" s="934">
        <v>43494</v>
      </c>
      <c r="R10" s="694">
        <f t="shared" si="2"/>
        <v>9.0909090909090864</v>
      </c>
      <c r="S10" s="759">
        <f>IF(INDEX(Historical!$D$7:$D$1439,MATCH(B10,Historical!$B$7:$B$1450,0))=0,"n/a",(INDEX(Historical!$C$7:$C$1439,MATCH(B10,Historical!$B$7:$B$1450,0))/INDEX(Historical!$D$7:$D$1439,MATCH(B10,Historical!$B$7:$B$1450,0))-1)*100)</f>
        <v>4.761904761904745</v>
      </c>
      <c r="T10" s="759">
        <f>IF(INDEX(Historical!$F$7:$F$1432,MATCH(B10,Historical!$B$7:$B$1450,0))=0,"n/a",((INDEX(Historical!$C$7:$C$1439,MATCH(B10,Historical!$B$7:$B$1450,0))/INDEX(Historical!$F$7:$F$1432,MATCH(B10,Historical!$B$7:$B$1450,0)))^(1/3)-1)*100)</f>
        <v>6.917810999860885</v>
      </c>
      <c r="U10" s="759">
        <f>IF(INDEX(Historical!$H$7:$H$1432,MATCH(B10,Historical!$B$7:$B$1450,0))=0,"n/a",((INDEX(Historical!$C$7:$C$1439,MATCH(B10,Historical!$B$7:$B$1450,0))/INDEX(Historical!$H$7:$H$1432,MATCH(B10,Historical!$B$7:$B$1450,0)))^(1/5)-1)*100)</f>
        <v>7.9608473046602901</v>
      </c>
      <c r="V10" s="759">
        <f>IF(INDEX(Historical!$O$7:$O$1432,MATCH(B10,Historical!$B$7:$B$1450,0))=0,"n/a",((INDEX(Historical!$C$7:$C$1439,MATCH(B10,Historical!$B$7:$B$1450,0))/INDEX(Historical!$O$7:$O$1432,MATCH(B10,Historical!$B$7:$B$1450,0)))^(1/10)-1)*100)</f>
        <v>9.9766218946124816</v>
      </c>
      <c r="W10" s="760">
        <f t="shared" si="3"/>
        <v>0.79795018682218088</v>
      </c>
      <c r="X10" s="761">
        <f t="shared" si="4"/>
        <v>6.123728695892531</v>
      </c>
      <c r="Y10" s="714"/>
      <c r="Z10" s="703">
        <f t="shared" si="5"/>
        <v>34.285714285714285</v>
      </c>
      <c r="AA10" s="959">
        <f t="shared" si="6"/>
        <v>14.857142857142859</v>
      </c>
      <c r="AB10" s="960">
        <v>12</v>
      </c>
      <c r="AC10" s="938">
        <v>1.4</v>
      </c>
      <c r="AD10" s="938">
        <v>1.48</v>
      </c>
      <c r="AE10" s="938">
        <v>0.5</v>
      </c>
      <c r="AF10" s="938">
        <v>1.32</v>
      </c>
      <c r="AG10" s="938">
        <v>8.7999999999999989</v>
      </c>
      <c r="AH10" s="938">
        <v>-8.6999999999999993</v>
      </c>
      <c r="AI10" s="938">
        <v>10.35</v>
      </c>
      <c r="AJ10" s="938">
        <v>1.3</v>
      </c>
      <c r="AK10" s="938">
        <v>10</v>
      </c>
      <c r="AL10" s="951">
        <v>69.33</v>
      </c>
      <c r="AM10" s="945">
        <v>12</v>
      </c>
      <c r="AN10" s="938">
        <v>0.85</v>
      </c>
      <c r="AO10" s="802">
        <f t="shared" si="7"/>
        <v>-4.5886032447902618</v>
      </c>
      <c r="AP10" s="803">
        <f t="shared" si="8"/>
        <v>10.268539612352598</v>
      </c>
      <c r="AQ10" s="961">
        <f t="shared" si="9"/>
        <v>-6.6394597477581137</v>
      </c>
      <c r="AR10" s="703">
        <f>INDEX(Historical!$C$7:$C$1439,MATCH(B10,Historical!$B$7:$B$1450,0))*IF(AH10="n/a",1.03,IF(AH10&lt;0,1.01,IF(AH10&gt;10,1.1,(1+AH10/100))))</f>
        <v>0.44440000000000002</v>
      </c>
      <c r="AS10" s="959">
        <f t="shared" si="10"/>
        <v>0.48884000000000005</v>
      </c>
      <c r="AT10" s="959">
        <f t="shared" si="11"/>
        <v>0.53772400000000009</v>
      </c>
      <c r="AU10" s="959">
        <f t="shared" si="11"/>
        <v>0.59149640000000014</v>
      </c>
      <c r="AV10" s="959">
        <f t="shared" si="11"/>
        <v>0.65064604000000026</v>
      </c>
      <c r="AW10" s="703">
        <f t="shared" si="12"/>
        <v>2.7131064400000007</v>
      </c>
      <c r="AX10" s="810">
        <f t="shared" si="13"/>
        <v>13.043780961538465</v>
      </c>
      <c r="AY10" s="1017">
        <v>1.27</v>
      </c>
      <c r="AZ10" s="945">
        <v>54.069999999999993</v>
      </c>
      <c r="BA10" s="945">
        <v>-9.5699999999999985</v>
      </c>
      <c r="BB10" s="945">
        <v>-0.82000000000000006</v>
      </c>
      <c r="BC10" s="945">
        <v>14.430000000000001</v>
      </c>
      <c r="BE10" s="666">
        <v>2005</v>
      </c>
      <c r="BF10" s="971">
        <f t="shared" si="14"/>
        <v>1</v>
      </c>
      <c r="BG10" s="955">
        <v>4.1000000000000005</v>
      </c>
    </row>
    <row r="11" spans="1:60" s="838" customFormat="1" ht="11.25" customHeight="1" x14ac:dyDescent="0.2">
      <c r="A11" s="817" t="s">
        <v>427</v>
      </c>
      <c r="B11" s="846" t="s">
        <v>428</v>
      </c>
      <c r="C11" s="1013" t="s">
        <v>4216</v>
      </c>
      <c r="D11" s="1013" t="s">
        <v>4352</v>
      </c>
      <c r="E11" s="818">
        <v>17</v>
      </c>
      <c r="F11" s="1227">
        <v>198</v>
      </c>
      <c r="G11" s="1226" t="s">
        <v>106</v>
      </c>
      <c r="H11" s="1226" t="s">
        <v>106</v>
      </c>
      <c r="I11" s="819">
        <v>117.46</v>
      </c>
      <c r="J11" s="820">
        <f t="shared" si="0"/>
        <v>1.838923888983484</v>
      </c>
      <c r="K11" s="821">
        <v>0.54</v>
      </c>
      <c r="L11" s="822">
        <v>4</v>
      </c>
      <c r="M11" s="823">
        <f t="shared" si="1"/>
        <v>2.16</v>
      </c>
      <c r="N11" s="824" t="s">
        <v>327</v>
      </c>
      <c r="O11" s="825">
        <v>0.48</v>
      </c>
      <c r="P11" s="826">
        <v>43524</v>
      </c>
      <c r="Q11" s="826">
        <v>43536</v>
      </c>
      <c r="R11" s="823">
        <f t="shared" si="2"/>
        <v>12.500000000000011</v>
      </c>
      <c r="S11" s="759">
        <f>IF(INDEX(Historical!$D$7:$D$1439,MATCH(B11,Historical!$B$7:$B$1450,0))=0,"n/a",(INDEX(Historical!$C$7:$C$1439,MATCH(B11,Historical!$B$7:$B$1450,0))/INDEX(Historical!$D$7:$D$1439,MATCH(B11,Historical!$B$7:$B$1450,0))-1)*100)</f>
        <v>6.6666666666666652</v>
      </c>
      <c r="T11" s="759">
        <f>IF(INDEX(Historical!$F$7:$F$1432,MATCH(B11,Historical!$B$7:$B$1450,0))=0,"n/a",((INDEX(Historical!$C$7:$C$1439,MATCH(B11,Historical!$B$7:$B$1450,0))/INDEX(Historical!$F$7:$F$1432,MATCH(B11,Historical!$B$7:$B$1450,0)))^(1/3)-1)*100)</f>
        <v>6.2658569182611146</v>
      </c>
      <c r="U11" s="759">
        <f>IF(INDEX(Historical!$H$7:$H$1432,MATCH(B11,Historical!$B$7:$B$1450,0))=0,"n/a",((INDEX(Historical!$C$7:$C$1439,MATCH(B11,Historical!$B$7:$B$1450,0))/INDEX(Historical!$H$7:$H$1432,MATCH(B11,Historical!$B$7:$B$1450,0)))^(1/5)-1)*100)</f>
        <v>7.1402027941006807</v>
      </c>
      <c r="V11" s="759">
        <f>IF(INDEX(Historical!$O$7:$O$1432,MATCH(B11,Historical!$B$7:$B$1450,0))=0,"n/a",((INDEX(Historical!$C$7:$C$1439,MATCH(B11,Historical!$B$7:$B$1450,0))/INDEX(Historical!$O$7:$O$1432,MATCH(B11,Historical!$B$7:$B$1450,0)))^(1/10)-1)*100)</f>
        <v>9.4260348858074661</v>
      </c>
      <c r="W11" s="827">
        <f t="shared" si="3"/>
        <v>0.75749802335778504</v>
      </c>
      <c r="X11" s="828">
        <f t="shared" si="4"/>
        <v>0.51368365425184748</v>
      </c>
      <c r="Y11" s="846"/>
      <c r="Z11" s="820">
        <f t="shared" si="5"/>
        <v>51.428571428571438</v>
      </c>
      <c r="AA11" s="830">
        <f t="shared" si="6"/>
        <v>27.966666666666665</v>
      </c>
      <c r="AB11" s="822">
        <v>10</v>
      </c>
      <c r="AC11" s="831">
        <v>4.2</v>
      </c>
      <c r="AD11" s="831">
        <v>3.08</v>
      </c>
      <c r="AE11" s="831">
        <v>7.17</v>
      </c>
      <c r="AF11" s="831">
        <v>3.8</v>
      </c>
      <c r="AG11" s="831">
        <v>13.8</v>
      </c>
      <c r="AH11" s="831">
        <v>99</v>
      </c>
      <c r="AI11" s="831">
        <v>5.74</v>
      </c>
      <c r="AJ11" s="831">
        <v>13.900000000000002</v>
      </c>
      <c r="AK11" s="831">
        <v>9.34</v>
      </c>
      <c r="AL11" s="832">
        <v>44690</v>
      </c>
      <c r="AM11" s="833">
        <v>0.1</v>
      </c>
      <c r="AN11" s="831">
        <v>0.51</v>
      </c>
      <c r="AO11" s="834">
        <f t="shared" si="7"/>
        <v>-18.987539983582501</v>
      </c>
      <c r="AP11" s="835">
        <f t="shared" si="8"/>
        <v>8.9791266830841643</v>
      </c>
      <c r="AQ11" s="836">
        <f t="shared" si="9"/>
        <v>117.33060666319548</v>
      </c>
      <c r="AR11" s="703">
        <f>INDEX(Historical!$C$7:$C$1439,MATCH(B11,Historical!$B$7:$B$1450,0))*IF(AH11="n/a",1.03,IF(AH11&lt;0,1.01,IF(AH11&gt;10,1.1,(1+AH11/100))))</f>
        <v>2.1120000000000001</v>
      </c>
      <c r="AS11" s="830">
        <f t="shared" si="10"/>
        <v>2.2332288</v>
      </c>
      <c r="AT11" s="830">
        <f t="shared" si="11"/>
        <v>2.4418123699200001</v>
      </c>
      <c r="AU11" s="830">
        <f t="shared" si="11"/>
        <v>2.6698776452705277</v>
      </c>
      <c r="AV11" s="830">
        <f t="shared" si="11"/>
        <v>2.9192442173387949</v>
      </c>
      <c r="AW11" s="820">
        <f t="shared" si="12"/>
        <v>12.376163032529323</v>
      </c>
      <c r="AX11" s="837">
        <f t="shared" si="13"/>
        <v>10.5364915992928</v>
      </c>
      <c r="AY11" s="1018">
        <v>1.41</v>
      </c>
      <c r="AZ11" s="833">
        <v>53.300000000000004</v>
      </c>
      <c r="BA11" s="833">
        <v>-5.87</v>
      </c>
      <c r="BB11" s="833">
        <v>7.33</v>
      </c>
      <c r="BC11" s="833">
        <v>16.68</v>
      </c>
      <c r="BD11" s="985"/>
      <c r="BE11" s="666">
        <v>2003</v>
      </c>
      <c r="BF11" s="971">
        <f t="shared" si="14"/>
        <v>1</v>
      </c>
      <c r="BG11" s="892">
        <v>7.3999999999999995</v>
      </c>
      <c r="BH11" s="698"/>
    </row>
    <row r="12" spans="1:60" ht="11.25" customHeight="1" x14ac:dyDescent="0.2">
      <c r="A12" s="944" t="s">
        <v>409</v>
      </c>
      <c r="B12" s="948" t="s">
        <v>410</v>
      </c>
      <c r="C12" s="1013" t="s">
        <v>108</v>
      </c>
      <c r="D12" s="1013" t="s">
        <v>118</v>
      </c>
      <c r="E12" s="792">
        <v>15</v>
      </c>
      <c r="F12" s="1227">
        <v>246</v>
      </c>
      <c r="G12" s="1227" t="s">
        <v>106</v>
      </c>
      <c r="H12" s="1227" t="s">
        <v>106</v>
      </c>
      <c r="I12" s="947">
        <v>25.8</v>
      </c>
      <c r="J12" s="703">
        <f t="shared" si="0"/>
        <v>1.0852713178294575</v>
      </c>
      <c r="K12" s="950">
        <v>0.28000000000000003</v>
      </c>
      <c r="L12" s="960">
        <v>1</v>
      </c>
      <c r="M12" s="694">
        <f t="shared" si="1"/>
        <v>0.28000000000000003</v>
      </c>
      <c r="N12" s="943" t="s">
        <v>172</v>
      </c>
      <c r="O12" s="795">
        <v>0.26</v>
      </c>
      <c r="P12" s="934">
        <v>43431</v>
      </c>
      <c r="Q12" s="934">
        <v>43446</v>
      </c>
      <c r="R12" s="694">
        <f t="shared" si="2"/>
        <v>7.6923076923076987</v>
      </c>
      <c r="S12" s="759">
        <f>IF(INDEX(Historical!$D$7:$D$1439,MATCH(B12,Historical!$B$7:$B$1450,0))=0,"n/a",(INDEX(Historical!$C$7:$C$1439,MATCH(B12,Historical!$B$7:$B$1450,0))/INDEX(Historical!$D$7:$D$1439,MATCH(B12,Historical!$B$7:$B$1450,0))-1)*100)</f>
        <v>7.6923076923077094</v>
      </c>
      <c r="T12" s="759">
        <f>IF(INDEX(Historical!$F$7:$F$1432,MATCH(B12,Historical!$B$7:$B$1450,0))=0,"n/a",((INDEX(Historical!$C$7:$C$1439,MATCH(B12,Historical!$B$7:$B$1450,0))/INDEX(Historical!$F$7:$F$1432,MATCH(B12,Historical!$B$7:$B$1450,0)))^(1/3)-1)*100)</f>
        <v>8.3706762661827092</v>
      </c>
      <c r="U12" s="759">
        <f>IF(INDEX(Historical!$H$7:$H$1432,MATCH(B12,Historical!$B$7:$B$1450,0))=0,"n/a",((INDEX(Historical!$C$7:$C$1439,MATCH(B12,Historical!$B$7:$B$1450,0))/INDEX(Historical!$H$7:$H$1432,MATCH(B12,Historical!$B$7:$B$1450,0)))^(1/5)-1)*100)</f>
        <v>9.2388464140373152</v>
      </c>
      <c r="V12" s="759">
        <f>IF(INDEX(Historical!$O$7:$O$1432,MATCH(B12,Historical!$B$7:$B$1450,0))=0,"n/a",((INDEX(Historical!$C$7:$C$1439,MATCH(B12,Historical!$B$7:$B$1450,0))/INDEX(Historical!$O$7:$O$1432,MATCH(B12,Historical!$B$7:$B$1450,0)))^(1/10)-1)*100)</f>
        <v>14.869835499703509</v>
      </c>
      <c r="W12" s="760">
        <f t="shared" si="3"/>
        <v>0.62131463486744887</v>
      </c>
      <c r="X12" s="761">
        <f t="shared" si="4"/>
        <v>1.1266885870777212</v>
      </c>
      <c r="Y12" s="949"/>
      <c r="Z12" s="703">
        <f t="shared" si="5"/>
        <v>8.9456869009584672</v>
      </c>
      <c r="AA12" s="959">
        <f t="shared" si="6"/>
        <v>8.2428115015974441</v>
      </c>
      <c r="AB12" s="960">
        <v>12</v>
      </c>
      <c r="AC12" s="938">
        <v>3.13</v>
      </c>
      <c r="AD12" s="938">
        <v>0.83</v>
      </c>
      <c r="AE12" s="938">
        <v>0.98</v>
      </c>
      <c r="AF12" s="938">
        <v>0.8</v>
      </c>
      <c r="AG12" s="938">
        <v>11.200000000000001</v>
      </c>
      <c r="AH12" s="938">
        <v>114.9</v>
      </c>
      <c r="AI12" s="938">
        <v>4</v>
      </c>
      <c r="AJ12" s="938">
        <v>8.2000000000000011</v>
      </c>
      <c r="AK12" s="938">
        <v>10</v>
      </c>
      <c r="AL12" s="951">
        <v>2370</v>
      </c>
      <c r="AM12" s="945">
        <v>1.5</v>
      </c>
      <c r="AN12" s="938">
        <v>0.25</v>
      </c>
      <c r="AO12" s="802">
        <f t="shared" si="7"/>
        <v>2.0813062302693286</v>
      </c>
      <c r="AP12" s="803">
        <f t="shared" si="8"/>
        <v>10.324117731866773</v>
      </c>
      <c r="AQ12" s="961">
        <f t="shared" si="9"/>
        <v>-45.863344924254847</v>
      </c>
      <c r="AR12" s="703">
        <f>INDEX(Historical!$C$7:$C$1439,MATCH(B12,Historical!$B$7:$B$1450,0))*IF(AH12="n/a",1.03,IF(AH12&lt;0,1.01,IF(AH12&gt;10,1.1,(1+AH12/100))))</f>
        <v>0.30800000000000005</v>
      </c>
      <c r="AS12" s="959">
        <f t="shared" si="10"/>
        <v>0.32032000000000005</v>
      </c>
      <c r="AT12" s="959">
        <f t="shared" si="11"/>
        <v>0.35235200000000011</v>
      </c>
      <c r="AU12" s="959">
        <f t="shared" si="11"/>
        <v>0.38758720000000013</v>
      </c>
      <c r="AV12" s="959">
        <f t="shared" si="11"/>
        <v>0.42634592000000016</v>
      </c>
      <c r="AW12" s="703">
        <f t="shared" si="12"/>
        <v>1.7946051200000004</v>
      </c>
      <c r="AX12" s="810">
        <f t="shared" si="13"/>
        <v>6.9558337984496132</v>
      </c>
      <c r="AY12" s="1017">
        <v>1.95</v>
      </c>
      <c r="AZ12" s="945">
        <v>2.1</v>
      </c>
      <c r="BA12" s="945">
        <v>-33.1</v>
      </c>
      <c r="BB12" s="945">
        <v>-6.4600000000000009</v>
      </c>
      <c r="BC12" s="945">
        <v>-13.320000000000002</v>
      </c>
      <c r="BE12" s="666">
        <v>2005</v>
      </c>
      <c r="BF12" s="971">
        <f t="shared" si="14"/>
        <v>1</v>
      </c>
      <c r="BG12" s="955">
        <v>0.5</v>
      </c>
    </row>
    <row r="13" spans="1:60" ht="11.25" customHeight="1" x14ac:dyDescent="0.2">
      <c r="A13" s="944" t="s">
        <v>411</v>
      </c>
      <c r="B13" s="948" t="s">
        <v>412</v>
      </c>
      <c r="C13" s="1013" t="s">
        <v>108</v>
      </c>
      <c r="D13" s="1013" t="s">
        <v>118</v>
      </c>
      <c r="E13" s="792">
        <v>13</v>
      </c>
      <c r="F13" s="1227">
        <v>287</v>
      </c>
      <c r="G13" s="1227" t="s">
        <v>106</v>
      </c>
      <c r="H13" s="1227" t="s">
        <v>106</v>
      </c>
      <c r="I13" s="947">
        <v>102.38</v>
      </c>
      <c r="J13" s="703">
        <f t="shared" si="0"/>
        <v>1.5628052353975388</v>
      </c>
      <c r="K13" s="950">
        <v>0.4</v>
      </c>
      <c r="L13" s="960">
        <v>4</v>
      </c>
      <c r="M13" s="694">
        <f t="shared" si="1"/>
        <v>1.6</v>
      </c>
      <c r="N13" s="943" t="s">
        <v>413</v>
      </c>
      <c r="O13" s="795">
        <v>0.35</v>
      </c>
      <c r="P13" s="934">
        <v>43385</v>
      </c>
      <c r="Q13" s="934">
        <v>43398</v>
      </c>
      <c r="R13" s="694">
        <f t="shared" si="2"/>
        <v>14.285714285714299</v>
      </c>
      <c r="S13" s="759">
        <f>IF(INDEX(Historical!$D$7:$D$1439,MATCH(B13,Historical!$B$7:$B$1450,0))=0,"n/a",(INDEX(Historical!$C$7:$C$1439,MATCH(B13,Historical!$B$7:$B$1450,0))/INDEX(Historical!$D$7:$D$1439,MATCH(B13,Historical!$B$7:$B$1450,0))-1)*100)</f>
        <v>12.621359223300965</v>
      </c>
      <c r="T13" s="759">
        <f>IF(INDEX(Historical!$F$7:$F$1432,MATCH(B13,Historical!$B$7:$B$1450,0))=0,"n/a",((INDEX(Historical!$C$7:$C$1439,MATCH(B13,Historical!$B$7:$B$1450,0))/INDEX(Historical!$F$7:$F$1432,MATCH(B13,Historical!$B$7:$B$1450,0)))^(1/3)-1)*100)</f>
        <v>12.07539009754257</v>
      </c>
      <c r="U13" s="759">
        <f>IF(INDEX(Historical!$H$7:$H$1432,MATCH(B13,Historical!$B$7:$B$1450,0))=0,"n/a",((INDEX(Historical!$C$7:$C$1439,MATCH(B13,Historical!$B$7:$B$1450,0))/INDEX(Historical!$H$7:$H$1432,MATCH(B13,Historical!$B$7:$B$1450,0)))^(1/5)-1)*100)</f>
        <v>12.490131476427923</v>
      </c>
      <c r="V13" s="759">
        <f>IF(INDEX(Historical!$O$7:$O$1432,MATCH(B13,Historical!$B$7:$B$1450,0))=0,"n/a",((INDEX(Historical!$C$7:$C$1439,MATCH(B13,Historical!$B$7:$B$1450,0))/INDEX(Historical!$O$7:$O$1432,MATCH(B13,Historical!$B$7:$B$1450,0)))^(1/10)-1)*100)</f>
        <v>11.234574993260459</v>
      </c>
      <c r="W13" s="760">
        <f t="shared" si="3"/>
        <v>1.1117582537764592</v>
      </c>
      <c r="X13" s="761">
        <f t="shared" si="4"/>
        <v>4.9960525905711695</v>
      </c>
      <c r="Y13" s="714"/>
      <c r="Z13" s="703">
        <f t="shared" si="5"/>
        <v>20.330368487928844</v>
      </c>
      <c r="AA13" s="959">
        <f t="shared" si="6"/>
        <v>13.008894536213468</v>
      </c>
      <c r="AB13" s="960">
        <v>12</v>
      </c>
      <c r="AC13" s="938">
        <v>7.87</v>
      </c>
      <c r="AD13" s="938">
        <v>2.14</v>
      </c>
      <c r="AE13" s="938">
        <v>1.2</v>
      </c>
      <c r="AF13" s="938">
        <v>1.62</v>
      </c>
      <c r="AG13" s="938">
        <v>13.700000000000001</v>
      </c>
      <c r="AH13" s="938">
        <v>-9.7000000000000011</v>
      </c>
      <c r="AI13" s="938">
        <v>3.53</v>
      </c>
      <c r="AJ13" s="938">
        <v>2.5</v>
      </c>
      <c r="AK13" s="938">
        <v>6.1</v>
      </c>
      <c r="AL13" s="951">
        <v>9110</v>
      </c>
      <c r="AM13" s="945">
        <v>0.70000000000000007</v>
      </c>
      <c r="AN13" s="938">
        <v>0.25</v>
      </c>
      <c r="AO13" s="802">
        <f t="shared" si="7"/>
        <v>1.0440421756119935</v>
      </c>
      <c r="AP13" s="803">
        <f t="shared" si="8"/>
        <v>14.052936711825462</v>
      </c>
      <c r="AQ13" s="961">
        <f t="shared" si="9"/>
        <v>-3.2198157365171287</v>
      </c>
      <c r="AR13" s="703">
        <f>INDEX(Historical!$C$7:$C$1439,MATCH(B13,Historical!$B$7:$B$1450,0))*IF(AH13="n/a",1.03,IF(AH13&lt;0,1.01,IF(AH13&gt;10,1.1,(1+AH13/100))))</f>
        <v>1.4644999999999999</v>
      </c>
      <c r="AS13" s="959">
        <f t="shared" si="10"/>
        <v>1.5161968499999998</v>
      </c>
      <c r="AT13" s="959">
        <f t="shared" si="11"/>
        <v>1.6086848578499997</v>
      </c>
      <c r="AU13" s="959">
        <f t="shared" si="11"/>
        <v>1.7068146341788495</v>
      </c>
      <c r="AV13" s="959">
        <f t="shared" si="11"/>
        <v>1.8109303268637591</v>
      </c>
      <c r="AW13" s="703">
        <f t="shared" si="12"/>
        <v>8.107126668892608</v>
      </c>
      <c r="AX13" s="810">
        <f t="shared" si="13"/>
        <v>7.9186625013602354</v>
      </c>
      <c r="AY13" s="1017">
        <v>0.84</v>
      </c>
      <c r="AZ13" s="945">
        <v>23.47</v>
      </c>
      <c r="BA13" s="945">
        <v>-8.2799999999999994</v>
      </c>
      <c r="BB13" s="945">
        <v>-0.18</v>
      </c>
      <c r="BC13" s="945">
        <v>4.74</v>
      </c>
      <c r="BE13" s="666">
        <v>2007</v>
      </c>
      <c r="BF13" s="971">
        <f t="shared" si="14"/>
        <v>1</v>
      </c>
      <c r="BG13" s="955">
        <v>1.0999999999999999</v>
      </c>
    </row>
    <row r="14" spans="1:60" ht="11.25" customHeight="1" x14ac:dyDescent="0.2">
      <c r="A14" s="936" t="s">
        <v>942</v>
      </c>
      <c r="B14" s="948" t="s">
        <v>943</v>
      </c>
      <c r="C14" s="1013" t="s">
        <v>112</v>
      </c>
      <c r="D14" s="1013" t="s">
        <v>4358</v>
      </c>
      <c r="E14" s="792">
        <v>10</v>
      </c>
      <c r="F14" s="1227">
        <v>331</v>
      </c>
      <c r="G14" s="1227" t="s">
        <v>37</v>
      </c>
      <c r="H14" s="1227" t="s">
        <v>115</v>
      </c>
      <c r="I14" s="947">
        <v>60.84</v>
      </c>
      <c r="J14" s="703">
        <f t="shared" si="0"/>
        <v>2.0381328073635765</v>
      </c>
      <c r="K14" s="950">
        <v>0.31</v>
      </c>
      <c r="L14" s="960">
        <v>4</v>
      </c>
      <c r="M14" s="694">
        <f t="shared" si="1"/>
        <v>1.24</v>
      </c>
      <c r="N14" s="943" t="s">
        <v>517</v>
      </c>
      <c r="O14" s="795">
        <v>0.3</v>
      </c>
      <c r="P14" s="934">
        <v>43510</v>
      </c>
      <c r="Q14" s="934">
        <v>43524</v>
      </c>
      <c r="R14" s="694">
        <f t="shared" si="2"/>
        <v>3.3333333333333366</v>
      </c>
      <c r="S14" s="759">
        <f>IF(INDEX(Historical!$D$7:$D$1439,MATCH(B14,Historical!$B$7:$B$1450,0))=0,"n/a",(INDEX(Historical!$C$7:$C$1439,MATCH(B14,Historical!$B$7:$B$1450,0))/INDEX(Historical!$D$7:$D$1439,MATCH(B14,Historical!$B$7:$B$1450,0))-1)*100)</f>
        <v>3.4482758620689724</v>
      </c>
      <c r="T14" s="759">
        <f>IF(INDEX(Historical!$F$7:$F$1432,MATCH(B14,Historical!$B$7:$B$1450,0))=0,"n/a",((INDEX(Historical!$C$7:$C$1439,MATCH(B14,Historical!$B$7:$B$1450,0))/INDEX(Historical!$F$7:$F$1432,MATCH(B14,Historical!$B$7:$B$1450,0)))^(1/3)-1)*100)</f>
        <v>3.5744168651286268</v>
      </c>
      <c r="U14" s="759">
        <f>IF(INDEX(Historical!$H$7:$H$1432,MATCH(B14,Historical!$B$7:$B$1450,0))=0,"n/a",((INDEX(Historical!$C$7:$C$1439,MATCH(B14,Historical!$B$7:$B$1450,0))/INDEX(Historical!$H$7:$H$1432,MATCH(B14,Historical!$B$7:$B$1450,0)))^(1/5)-1)*100)</f>
        <v>5.4577943305794463</v>
      </c>
      <c r="V14" s="759">
        <f>IF(INDEX(Historical!$O$7:$O$1432,MATCH(B14,Historical!$B$7:$B$1450,0))=0,"n/a",((INDEX(Historical!$C$7:$C$1439,MATCH(B14,Historical!$B$7:$B$1450,0))/INDEX(Historical!$O$7:$O$1432,MATCH(B14,Historical!$B$7:$B$1450,0)))^(1/10)-1)*100)</f>
        <v>7.1773462536293131</v>
      </c>
      <c r="W14" s="760">
        <f t="shared" si="3"/>
        <v>0.76041953916040284</v>
      </c>
      <c r="X14" s="761">
        <f t="shared" si="4"/>
        <v>1.2128431845732104</v>
      </c>
      <c r="Y14" s="714"/>
      <c r="Z14" s="703">
        <f t="shared" si="5"/>
        <v>34.065934065934066</v>
      </c>
      <c r="AA14" s="959">
        <f t="shared" si="6"/>
        <v>16.714285714285715</v>
      </c>
      <c r="AB14" s="960">
        <v>6</v>
      </c>
      <c r="AC14" s="938">
        <v>3.64</v>
      </c>
      <c r="AD14" s="938">
        <v>1.4</v>
      </c>
      <c r="AE14" s="938">
        <v>0.68</v>
      </c>
      <c r="AF14" s="938">
        <v>2.68</v>
      </c>
      <c r="AG14" s="938">
        <v>16.7</v>
      </c>
      <c r="AH14" s="938">
        <v>1.7000000000000002</v>
      </c>
      <c r="AI14" s="938">
        <v>8.02</v>
      </c>
      <c r="AJ14" s="938">
        <v>4.5</v>
      </c>
      <c r="AK14" s="938">
        <v>12</v>
      </c>
      <c r="AL14" s="951">
        <v>2360</v>
      </c>
      <c r="AM14" s="945">
        <v>0.4</v>
      </c>
      <c r="AN14" s="938">
        <v>1.1100000000000001</v>
      </c>
      <c r="AO14" s="802">
        <f t="shared" si="7"/>
        <v>-9.218358576342693</v>
      </c>
      <c r="AP14" s="803">
        <f t="shared" si="8"/>
        <v>7.4959271379430223</v>
      </c>
      <c r="AQ14" s="961">
        <f t="shared" si="9"/>
        <v>41.097737149011124</v>
      </c>
      <c r="AR14" s="703">
        <f>INDEX(Historical!$C$7:$C$1439,MATCH(B14,Historical!$B$7:$B$1450,0))*IF(AH14="n/a",1.03,IF(AH14&lt;0,1.01,IF(AH14&gt;10,1.1,(1+AH14/100))))</f>
        <v>1.2203999999999999</v>
      </c>
      <c r="AS14" s="959">
        <f t="shared" si="10"/>
        <v>1.31827608</v>
      </c>
      <c r="AT14" s="959">
        <f t="shared" si="11"/>
        <v>1.450103688</v>
      </c>
      <c r="AU14" s="959">
        <f t="shared" si="11"/>
        <v>1.5951140568000002</v>
      </c>
      <c r="AV14" s="959">
        <f t="shared" si="11"/>
        <v>1.7546254624800004</v>
      </c>
      <c r="AW14" s="703">
        <f t="shared" si="12"/>
        <v>7.3385192872800005</v>
      </c>
      <c r="AX14" s="810">
        <f t="shared" si="13"/>
        <v>12.061997513609468</v>
      </c>
      <c r="AY14" s="1017">
        <v>1.3</v>
      </c>
      <c r="AZ14" s="945">
        <v>20.330000000000002</v>
      </c>
      <c r="BA14" s="945">
        <v>-26.119999999999997</v>
      </c>
      <c r="BB14" s="945">
        <v>4.58</v>
      </c>
      <c r="BC14" s="945">
        <v>1.63</v>
      </c>
      <c r="BE14" s="666">
        <v>2010</v>
      </c>
      <c r="BF14" s="971">
        <f t="shared" si="14"/>
        <v>0</v>
      </c>
      <c r="BG14" s="955">
        <v>6.3</v>
      </c>
    </row>
    <row r="15" spans="1:60" ht="11.25" customHeight="1" x14ac:dyDescent="0.2">
      <c r="A15" s="944" t="s">
        <v>444</v>
      </c>
      <c r="B15" s="948" t="s">
        <v>445</v>
      </c>
      <c r="C15" s="1013" t="s">
        <v>108</v>
      </c>
      <c r="D15" s="1013" t="s">
        <v>118</v>
      </c>
      <c r="E15" s="792">
        <v>15</v>
      </c>
      <c r="F15" s="1227">
        <v>247</v>
      </c>
      <c r="G15" s="1227" t="s">
        <v>106</v>
      </c>
      <c r="H15" s="1227" t="s">
        <v>106</v>
      </c>
      <c r="I15" s="947">
        <v>113.36</v>
      </c>
      <c r="J15" s="703">
        <f t="shared" si="0"/>
        <v>2.1171489061397315</v>
      </c>
      <c r="K15" s="950">
        <v>0.6</v>
      </c>
      <c r="L15" s="960">
        <v>4</v>
      </c>
      <c r="M15" s="694">
        <f t="shared" si="1"/>
        <v>2.4</v>
      </c>
      <c r="N15" s="943" t="s">
        <v>380</v>
      </c>
      <c r="O15" s="795">
        <v>0.56000000000000005</v>
      </c>
      <c r="P15" s="934">
        <v>43427</v>
      </c>
      <c r="Q15" s="934">
        <v>43451</v>
      </c>
      <c r="R15" s="694">
        <f t="shared" si="2"/>
        <v>7.1428571428571281</v>
      </c>
      <c r="S15" s="759">
        <f>IF(INDEX(Historical!$D$7:$D$1439,MATCH(B15,Historical!$B$7:$B$1450,0))=0,"n/a",(INDEX(Historical!$C$7:$C$1439,MATCH(B15,Historical!$B$7:$B$1450,0))/INDEX(Historical!$D$7:$D$1439,MATCH(B15,Historical!$B$7:$B$1450,0))-1)*100)</f>
        <v>6.0465116279069475</v>
      </c>
      <c r="T15" s="759">
        <f>IF(INDEX(Historical!$F$7:$F$1432,MATCH(B15,Historical!$B$7:$B$1450,0))=0,"n/a",((INDEX(Historical!$C$7:$C$1439,MATCH(B15,Historical!$B$7:$B$1450,0))/INDEX(Historical!$F$7:$F$1432,MATCH(B15,Historical!$B$7:$B$1450,0)))^(1/3)-1)*100)</f>
        <v>18.505387107366221</v>
      </c>
      <c r="U15" s="759">
        <f>IF(INDEX(Historical!$H$7:$H$1432,MATCH(B15,Historical!$B$7:$B$1450,0))=0,"n/a",((INDEX(Historical!$C$7:$C$1439,MATCH(B15,Historical!$B$7:$B$1450,0))/INDEX(Historical!$H$7:$H$1432,MATCH(B15,Historical!$B$7:$B$1450,0)))^(1/5)-1)*100)</f>
        <v>18.88654957871243</v>
      </c>
      <c r="V15" s="759">
        <f>IF(INDEX(Historical!$O$7:$O$1432,MATCH(B15,Historical!$B$7:$B$1450,0))=0,"n/a",((INDEX(Historical!$C$7:$C$1439,MATCH(B15,Historical!$B$7:$B$1450,0))/INDEX(Historical!$O$7:$O$1432,MATCH(B15,Historical!$B$7:$B$1450,0)))^(1/10)-1)*100)</f>
        <v>15.492586785551342</v>
      </c>
      <c r="W15" s="760">
        <f t="shared" si="3"/>
        <v>1.2190701165751323</v>
      </c>
      <c r="X15" s="761" t="str">
        <f t="shared" si="4"/>
        <v>n/a</v>
      </c>
      <c r="Y15" s="949"/>
      <c r="Z15" s="703">
        <f t="shared" si="5"/>
        <v>51.835853131749452</v>
      </c>
      <c r="AA15" s="959">
        <f t="shared" si="6"/>
        <v>24.483801295896328</v>
      </c>
      <c r="AB15" s="960">
        <v>12</v>
      </c>
      <c r="AC15" s="938">
        <v>4.63</v>
      </c>
      <c r="AD15" s="938">
        <v>1.27</v>
      </c>
      <c r="AE15" s="938">
        <v>0.81</v>
      </c>
      <c r="AF15" s="938">
        <v>1.32</v>
      </c>
      <c r="AG15" s="938">
        <v>5.5</v>
      </c>
      <c r="AH15" s="940">
        <v>-35.4</v>
      </c>
      <c r="AI15" s="940">
        <v>11.26</v>
      </c>
      <c r="AJ15" s="938">
        <v>-8.6999999999999993</v>
      </c>
      <c r="AK15" s="938">
        <v>19.400000000000002</v>
      </c>
      <c r="AL15" s="951">
        <v>7170</v>
      </c>
      <c r="AM15" s="945">
        <v>0.89999999999999991</v>
      </c>
      <c r="AN15" s="938">
        <v>0.37</v>
      </c>
      <c r="AO15" s="802">
        <f t="shared" si="7"/>
        <v>-3.4801028110441656</v>
      </c>
      <c r="AP15" s="803">
        <f t="shared" si="8"/>
        <v>21.003698484852162</v>
      </c>
      <c r="AQ15" s="961">
        <f t="shared" si="9"/>
        <v>19.849197300576506</v>
      </c>
      <c r="AR15" s="703">
        <f>INDEX(Historical!$C$7:$C$1439,MATCH(B15,Historical!$B$7:$B$1450,0))*IF(AH15="n/a",1.03,IF(AH15&lt;0,1.01,IF(AH15&gt;10,1.1,(1+AH15/100))))</f>
        <v>2.3028</v>
      </c>
      <c r="AS15" s="959">
        <f t="shared" si="10"/>
        <v>2.53308</v>
      </c>
      <c r="AT15" s="959">
        <f t="shared" si="11"/>
        <v>2.7863880000000001</v>
      </c>
      <c r="AU15" s="959">
        <f t="shared" si="11"/>
        <v>3.0650268000000005</v>
      </c>
      <c r="AV15" s="959">
        <f t="shared" si="11"/>
        <v>3.3715294800000009</v>
      </c>
      <c r="AW15" s="703">
        <f t="shared" si="12"/>
        <v>14.058824280000001</v>
      </c>
      <c r="AX15" s="810">
        <f t="shared" si="13"/>
        <v>12.401926852505294</v>
      </c>
      <c r="AY15" s="1017">
        <v>0.54</v>
      </c>
      <c r="AZ15" s="945">
        <v>37.72</v>
      </c>
      <c r="BA15" s="945">
        <v>-1.3599999999999999</v>
      </c>
      <c r="BB15" s="945">
        <v>6.04</v>
      </c>
      <c r="BC15" s="945">
        <v>14.64</v>
      </c>
      <c r="BE15" s="666">
        <v>2005</v>
      </c>
      <c r="BF15" s="971">
        <f t="shared" si="14"/>
        <v>1</v>
      </c>
      <c r="BG15" s="955">
        <v>0.70000000000000007</v>
      </c>
    </row>
    <row r="16" spans="1:60" ht="11.25" customHeight="1" x14ac:dyDescent="0.2">
      <c r="A16" s="944" t="s">
        <v>436</v>
      </c>
      <c r="B16" s="948" t="s">
        <v>437</v>
      </c>
      <c r="C16" s="1013" t="s">
        <v>128</v>
      </c>
      <c r="D16" s="1013" t="s">
        <v>4353</v>
      </c>
      <c r="E16" s="792">
        <v>14</v>
      </c>
      <c r="F16" s="1227">
        <v>276</v>
      </c>
      <c r="G16" s="1227" t="s">
        <v>106</v>
      </c>
      <c r="H16" s="1227" t="s">
        <v>106</v>
      </c>
      <c r="I16" s="947">
        <v>3.6604000000000001</v>
      </c>
      <c r="J16" s="703">
        <f t="shared" si="0"/>
        <v>2.731941864277128</v>
      </c>
      <c r="K16" s="950">
        <v>2.5000000000000001E-2</v>
      </c>
      <c r="L16" s="960">
        <v>4</v>
      </c>
      <c r="M16" s="694">
        <f t="shared" si="1"/>
        <v>0.1</v>
      </c>
      <c r="N16" s="943" t="s">
        <v>4077</v>
      </c>
      <c r="O16" s="795">
        <v>2.2499999999999999E-2</v>
      </c>
      <c r="P16" s="934">
        <v>43553</v>
      </c>
      <c r="Q16" s="934">
        <v>43581</v>
      </c>
      <c r="R16" s="694">
        <f t="shared" si="2"/>
        <v>11.111111111111121</v>
      </c>
      <c r="S16" s="759">
        <f>IF(INDEX(Historical!$D$7:$D$1439,MATCH(B16,Historical!$B$7:$B$1450,0))=0,"n/a",(INDEX(Historical!$C$7:$C$1439,MATCH(B16,Historical!$B$7:$B$1450,0))/INDEX(Historical!$D$7:$D$1439,MATCH(B16,Historical!$B$7:$B$1450,0))-1)*100)</f>
        <v>9.375</v>
      </c>
      <c r="T16" s="759">
        <f>IF(INDEX(Historical!$F$7:$F$1432,MATCH(B16,Historical!$B$7:$B$1450,0))=0,"n/a",((INDEX(Historical!$C$7:$C$1439,MATCH(B16,Historical!$B$7:$B$1450,0))/INDEX(Historical!$F$7:$F$1432,MATCH(B16,Historical!$B$7:$B$1450,0)))^(1/3)-1)*100)</f>
        <v>6.2254055032684219</v>
      </c>
      <c r="U16" s="759">
        <f>IF(INDEX(Historical!$H$7:$H$1432,MATCH(B16,Historical!$B$7:$B$1450,0))=0,"n/a",((INDEX(Historical!$C$7:$C$1439,MATCH(B16,Historical!$B$7:$B$1450,0))/INDEX(Historical!$H$7:$H$1432,MATCH(B16,Historical!$B$7:$B$1450,0)))^(1/5)-1)*100)</f>
        <v>10.968813341109108</v>
      </c>
      <c r="V16" s="759">
        <f>IF(INDEX(Historical!$O$7:$O$1432,MATCH(B16,Historical!$B$7:$B$1450,0))=0,"n/a",((INDEX(Historical!$C$7:$C$1439,MATCH(B16,Historical!$B$7:$B$1450,0))/INDEX(Historical!$O$7:$O$1432,MATCH(B16,Historical!$B$7:$B$1450,0)))^(1/10)-1)*100)</f>
        <v>11.773029030687221</v>
      </c>
      <c r="W16" s="760">
        <f t="shared" si="3"/>
        <v>0.93168999350278769</v>
      </c>
      <c r="X16" s="761" t="str">
        <f t="shared" si="4"/>
        <v>n/a</v>
      </c>
      <c r="Y16" s="717"/>
      <c r="Z16" s="703">
        <f t="shared" si="5"/>
        <v>50</v>
      </c>
      <c r="AA16" s="959">
        <f t="shared" si="6"/>
        <v>18.302</v>
      </c>
      <c r="AB16" s="960">
        <v>12</v>
      </c>
      <c r="AC16" s="938">
        <v>0.2</v>
      </c>
      <c r="AD16" s="938" t="s">
        <v>137</v>
      </c>
      <c r="AE16" s="938">
        <v>2.78</v>
      </c>
      <c r="AF16" s="938">
        <v>6.48</v>
      </c>
      <c r="AG16" s="938">
        <v>40.400000000000006</v>
      </c>
      <c r="AH16" s="938" t="s">
        <v>137</v>
      </c>
      <c r="AI16" s="938" t="s">
        <v>137</v>
      </c>
      <c r="AJ16" s="938" t="s">
        <v>137</v>
      </c>
      <c r="AK16" s="938" t="s">
        <v>137</v>
      </c>
      <c r="AL16" s="951">
        <v>115.54</v>
      </c>
      <c r="AM16" s="945">
        <v>6.8000000000000007</v>
      </c>
      <c r="AN16" s="938">
        <v>0.17499999999999999</v>
      </c>
      <c r="AO16" s="802">
        <f t="shared" si="7"/>
        <v>-4.6012447946137627</v>
      </c>
      <c r="AP16" s="803">
        <f t="shared" si="8"/>
        <v>13.700755205386237</v>
      </c>
      <c r="AQ16" s="961">
        <f t="shared" si="9"/>
        <v>129.58606229473077</v>
      </c>
      <c r="AR16" s="703">
        <f>INDEX(Historical!$C$7:$C$1439,MATCH(B16,Historical!$B$7:$B$1450,0))*IF(AH16="n/a",1.03,IF(AH16&lt;0,1.01,IF(AH16&gt;10,1.1,(1+AH16/100))))</f>
        <v>9.0124999999999997E-2</v>
      </c>
      <c r="AS16" s="959">
        <f t="shared" si="10"/>
        <v>9.2828750000000002E-2</v>
      </c>
      <c r="AT16" s="959">
        <f t="shared" si="11"/>
        <v>9.56136125E-2</v>
      </c>
      <c r="AU16" s="959">
        <f t="shared" si="11"/>
        <v>9.8482020875000006E-2</v>
      </c>
      <c r="AV16" s="959">
        <f t="shared" si="11"/>
        <v>0.10143648150125001</v>
      </c>
      <c r="AW16" s="703">
        <f t="shared" si="12"/>
        <v>0.47848586487625006</v>
      </c>
      <c r="AX16" s="810">
        <f t="shared" si="13"/>
        <v>13.071955657202766</v>
      </c>
      <c r="AY16" s="1017">
        <v>0.13</v>
      </c>
      <c r="AZ16" s="945">
        <v>34.573529411764703</v>
      </c>
      <c r="BA16" s="945">
        <v>-2.6489361702127567</v>
      </c>
      <c r="BB16" s="945">
        <v>6.0985507246376747</v>
      </c>
      <c r="BC16" s="945">
        <v>15.106918238993705</v>
      </c>
      <c r="BD16" s="984" t="s">
        <v>4290</v>
      </c>
      <c r="BE16" s="666">
        <v>2006</v>
      </c>
      <c r="BF16" s="971">
        <f t="shared" si="14"/>
        <v>1</v>
      </c>
      <c r="BG16" s="955">
        <v>22.509999999999998</v>
      </c>
    </row>
    <row r="17" spans="1:60" ht="11.25" customHeight="1" x14ac:dyDescent="0.2">
      <c r="A17" s="944" t="s">
        <v>418</v>
      </c>
      <c r="B17" s="948" t="s">
        <v>419</v>
      </c>
      <c r="C17" s="1013" t="s">
        <v>108</v>
      </c>
      <c r="D17" s="1013" t="s">
        <v>4361</v>
      </c>
      <c r="E17" s="792">
        <v>15</v>
      </c>
      <c r="F17" s="1227">
        <v>257</v>
      </c>
      <c r="G17" s="1227" t="s">
        <v>115</v>
      </c>
      <c r="H17" s="1227" t="s">
        <v>115</v>
      </c>
      <c r="I17" s="947">
        <v>145.51</v>
      </c>
      <c r="J17" s="703">
        <f t="shared" si="0"/>
        <v>2.6664834032025291</v>
      </c>
      <c r="K17" s="950">
        <v>0.97</v>
      </c>
      <c r="L17" s="960">
        <v>4</v>
      </c>
      <c r="M17" s="694">
        <f t="shared" si="1"/>
        <v>3.88</v>
      </c>
      <c r="N17" s="943" t="s">
        <v>238</v>
      </c>
      <c r="O17" s="795">
        <v>0.9</v>
      </c>
      <c r="P17" s="934">
        <v>43588</v>
      </c>
      <c r="Q17" s="934">
        <v>43602</v>
      </c>
      <c r="R17" s="694">
        <f t="shared" si="2"/>
        <v>7.7777777777777724</v>
      </c>
      <c r="S17" s="759">
        <f>IF(INDEX(Historical!$D$7:$D$1439,MATCH(B17,Historical!$B$7:$B$1450,0))=0,"n/a",(INDEX(Historical!$C$7:$C$1439,MATCH(B17,Historical!$B$7:$B$1450,0))/INDEX(Historical!$D$7:$D$1439,MATCH(B17,Historical!$B$7:$B$1450,0))-1)*100)</f>
        <v>8.9506172839506135</v>
      </c>
      <c r="T17" s="759">
        <f>IF(INDEX(Historical!$F$7:$F$1432,MATCH(B17,Historical!$B$7:$B$1450,0))=0,"n/a",((INDEX(Historical!$C$7:$C$1439,MATCH(B17,Historical!$B$7:$B$1450,0))/INDEX(Historical!$F$7:$F$1432,MATCH(B17,Historical!$B$7:$B$1450,0)))^(1/3)-1)*100)</f>
        <v>10.872791070792021</v>
      </c>
      <c r="U17" s="759">
        <f>IF(INDEX(Historical!$H$7:$H$1432,MATCH(B17,Historical!$B$7:$B$1450,0))=0,"n/a",((INDEX(Historical!$C$7:$C$1439,MATCH(B17,Historical!$B$7:$B$1450,0))/INDEX(Historical!$H$7:$H$1432,MATCH(B17,Historical!$B$7:$B$1450,0)))^(1/5)-1)*100)</f>
        <v>11.922068905729265</v>
      </c>
      <c r="V17" s="759">
        <f>IF(INDEX(Historical!$O$7:$O$1432,MATCH(B17,Historical!$B$7:$B$1450,0))=0,"n/a",((INDEX(Historical!$C$7:$C$1439,MATCH(B17,Historical!$B$7:$B$1450,0))/INDEX(Historical!$O$7:$O$1432,MATCH(B17,Historical!$B$7:$B$1450,0)))^(1/10)-1)*100)</f>
        <v>18.255970605848539</v>
      </c>
      <c r="W17" s="760">
        <f t="shared" si="3"/>
        <v>0.65305039995572045</v>
      </c>
      <c r="X17" s="761">
        <f t="shared" si="4"/>
        <v>0.70129817092525093</v>
      </c>
      <c r="Y17" s="718"/>
      <c r="Z17" s="703">
        <f t="shared" si="5"/>
        <v>28.613569321533923</v>
      </c>
      <c r="AA17" s="959">
        <f t="shared" si="6"/>
        <v>10.730825958702065</v>
      </c>
      <c r="AB17" s="960">
        <v>12</v>
      </c>
      <c r="AC17" s="938">
        <v>13.56</v>
      </c>
      <c r="AD17" s="938">
        <v>0.57999999999999996</v>
      </c>
      <c r="AE17" s="938">
        <v>1.59</v>
      </c>
      <c r="AF17" s="938">
        <v>3.53</v>
      </c>
      <c r="AG17" s="938">
        <v>37</v>
      </c>
      <c r="AH17" s="938">
        <v>25.900000000000002</v>
      </c>
      <c r="AI17" s="938">
        <v>10.8</v>
      </c>
      <c r="AJ17" s="938">
        <v>17</v>
      </c>
      <c r="AK17" s="938">
        <v>18.84</v>
      </c>
      <c r="AL17" s="951">
        <v>20620</v>
      </c>
      <c r="AM17" s="945">
        <v>0.4</v>
      </c>
      <c r="AN17" s="938">
        <v>2.88</v>
      </c>
      <c r="AO17" s="802">
        <f t="shared" si="7"/>
        <v>3.8577263502297292</v>
      </c>
      <c r="AP17" s="803">
        <f t="shared" si="8"/>
        <v>14.588552308931794</v>
      </c>
      <c r="AQ17" s="961">
        <f t="shared" si="9"/>
        <v>29.751584249318984</v>
      </c>
      <c r="AR17" s="703">
        <f>INDEX(Historical!$C$7:$C$1439,MATCH(B17,Historical!$B$7:$B$1450,0))*IF(AH17="n/a",1.03,IF(AH17&lt;0,1.01,IF(AH17&gt;10,1.1,(1+AH17/100))))</f>
        <v>3.883</v>
      </c>
      <c r="AS17" s="959">
        <f t="shared" si="10"/>
        <v>4.2713000000000001</v>
      </c>
      <c r="AT17" s="959">
        <f t="shared" si="11"/>
        <v>4.6984300000000001</v>
      </c>
      <c r="AU17" s="959">
        <f t="shared" si="11"/>
        <v>5.1682730000000001</v>
      </c>
      <c r="AV17" s="959">
        <f t="shared" si="11"/>
        <v>5.6851003000000002</v>
      </c>
      <c r="AW17" s="703">
        <f t="shared" si="12"/>
        <v>23.706103300000002</v>
      </c>
      <c r="AX17" s="810">
        <f t="shared" si="13"/>
        <v>16.291734794859465</v>
      </c>
      <c r="AY17" s="1017">
        <v>1.78</v>
      </c>
      <c r="AZ17" s="945">
        <v>52.059999999999995</v>
      </c>
      <c r="BA17" s="945">
        <v>-5.46</v>
      </c>
      <c r="BB17" s="945">
        <v>-1.6</v>
      </c>
      <c r="BC17" s="945">
        <v>9.7100000000000009</v>
      </c>
      <c r="BE17" s="666">
        <v>2005</v>
      </c>
      <c r="BF17" s="971">
        <f t="shared" si="14"/>
        <v>1</v>
      </c>
      <c r="BG17" s="955">
        <v>1.5</v>
      </c>
      <c r="BH17" s="936"/>
    </row>
    <row r="18" spans="1:60" ht="11.25" customHeight="1" x14ac:dyDescent="0.2">
      <c r="A18" s="944" t="s">
        <v>430</v>
      </c>
      <c r="B18" s="948" t="s">
        <v>431</v>
      </c>
      <c r="C18" s="1013" t="s">
        <v>128</v>
      </c>
      <c r="D18" s="1013" t="s">
        <v>4362</v>
      </c>
      <c r="E18" s="792">
        <v>17</v>
      </c>
      <c r="F18" s="1227">
        <v>196</v>
      </c>
      <c r="G18" s="1227" t="s">
        <v>37</v>
      </c>
      <c r="H18" s="1227" t="s">
        <v>115</v>
      </c>
      <c r="I18" s="947">
        <v>26.85</v>
      </c>
      <c r="J18" s="703">
        <f t="shared" si="0"/>
        <v>2.5325884543761639</v>
      </c>
      <c r="K18" s="950">
        <v>0.17</v>
      </c>
      <c r="L18" s="960">
        <v>4</v>
      </c>
      <c r="M18" s="694">
        <f t="shared" si="1"/>
        <v>0.68</v>
      </c>
      <c r="N18" s="943" t="s">
        <v>225</v>
      </c>
      <c r="O18" s="795">
        <v>0.16500000000000001</v>
      </c>
      <c r="P18" s="934">
        <v>43465</v>
      </c>
      <c r="Q18" s="934">
        <v>43488</v>
      </c>
      <c r="R18" s="694">
        <f t="shared" si="2"/>
        <v>3.0303030303030329</v>
      </c>
      <c r="S18" s="759">
        <f>IF(INDEX(Historical!$D$7:$D$1439,MATCH(B18,Historical!$B$7:$B$1450,0))=0,"n/a",(INDEX(Historical!$C$7:$C$1439,MATCH(B18,Historical!$B$7:$B$1450,0))/INDEX(Historical!$D$7:$D$1439,MATCH(B18,Historical!$B$7:$B$1450,0))-1)*100)</f>
        <v>3.125</v>
      </c>
      <c r="T18" s="759">
        <f>IF(INDEX(Historical!$F$7:$F$1432,MATCH(B18,Historical!$B$7:$B$1450,0))=0,"n/a",((INDEX(Historical!$C$7:$C$1439,MATCH(B18,Historical!$B$7:$B$1450,0))/INDEX(Historical!$F$7:$F$1432,MATCH(B18,Historical!$B$7:$B$1450,0)))^(1/3)-1)*100)</f>
        <v>5.6295191645437948</v>
      </c>
      <c r="U18" s="759">
        <f>IF(INDEX(Historical!$H$7:$H$1432,MATCH(B18,Historical!$B$7:$B$1450,0))=0,"n/a",((INDEX(Historical!$C$7:$C$1439,MATCH(B18,Historical!$B$7:$B$1450,0))/INDEX(Historical!$H$7:$H$1432,MATCH(B18,Historical!$B$7:$B$1450,0)))^(1/5)-1)*100)</f>
        <v>9.1166550047236292</v>
      </c>
      <c r="V18" s="759">
        <f>IF(INDEX(Historical!$O$7:$O$1432,MATCH(B18,Historical!$B$7:$B$1450,0))=0,"n/a",((INDEX(Historical!$C$7:$C$1439,MATCH(B18,Historical!$B$7:$B$1450,0))/INDEX(Historical!$O$7:$O$1432,MATCH(B18,Historical!$B$7:$B$1450,0)))^(1/10)-1)*100)</f>
        <v>11.782851345916479</v>
      </c>
      <c r="W18" s="760">
        <f t="shared" si="3"/>
        <v>0.77372231364720911</v>
      </c>
      <c r="X18" s="761" t="str">
        <f t="shared" si="4"/>
        <v>n/a</v>
      </c>
      <c r="Y18" s="719"/>
      <c r="Z18" s="703">
        <f t="shared" si="5"/>
        <v>62.385321100917437</v>
      </c>
      <c r="AA18" s="959">
        <f t="shared" si="6"/>
        <v>24.63302752293578</v>
      </c>
      <c r="AB18" s="960">
        <v>12</v>
      </c>
      <c r="AC18" s="938">
        <v>1.0900000000000001</v>
      </c>
      <c r="AD18" s="938">
        <v>3.06</v>
      </c>
      <c r="AE18" s="938">
        <v>0.19</v>
      </c>
      <c r="AF18" s="938">
        <v>0.91</v>
      </c>
      <c r="AG18" s="938">
        <v>3.4000000000000004</v>
      </c>
      <c r="AH18" s="940">
        <v>233.1</v>
      </c>
      <c r="AI18" s="940">
        <v>53.73</v>
      </c>
      <c r="AJ18" s="938">
        <v>-14.399999999999999</v>
      </c>
      <c r="AK18" s="938">
        <v>8</v>
      </c>
      <c r="AL18" s="951">
        <v>854.24</v>
      </c>
      <c r="AM18" s="945">
        <v>3</v>
      </c>
      <c r="AN18" s="938">
        <v>1.55</v>
      </c>
      <c r="AO18" s="802">
        <f t="shared" si="7"/>
        <v>-12.983784063835987</v>
      </c>
      <c r="AP18" s="803">
        <f t="shared" si="8"/>
        <v>11.649243459099793</v>
      </c>
      <c r="AQ18" s="961">
        <f t="shared" si="9"/>
        <v>-0.18671866180097751</v>
      </c>
      <c r="AR18" s="703">
        <f>INDEX(Historical!$C$7:$C$1439,MATCH(B18,Historical!$B$7:$B$1450,0))*IF(AH18="n/a",1.03,IF(AH18&lt;0,1.01,IF(AH18&gt;10,1.1,(1+AH18/100))))</f>
        <v>0.72600000000000009</v>
      </c>
      <c r="AS18" s="959">
        <f t="shared" si="10"/>
        <v>0.7986000000000002</v>
      </c>
      <c r="AT18" s="959">
        <f t="shared" si="11"/>
        <v>0.86248800000000025</v>
      </c>
      <c r="AU18" s="959">
        <f t="shared" si="11"/>
        <v>0.93148704000000038</v>
      </c>
      <c r="AV18" s="959">
        <f t="shared" si="11"/>
        <v>1.0060060032000004</v>
      </c>
      <c r="AW18" s="703">
        <f t="shared" si="12"/>
        <v>4.324581043200002</v>
      </c>
      <c r="AX18" s="810">
        <f t="shared" si="13"/>
        <v>16.106447088268165</v>
      </c>
      <c r="AY18" s="1017">
        <v>1.31</v>
      </c>
      <c r="AZ18" s="945">
        <v>4.6399999999999997</v>
      </c>
      <c r="BA18" s="945">
        <v>-35.61</v>
      </c>
      <c r="BB18" s="945">
        <v>-1.06</v>
      </c>
      <c r="BC18" s="945">
        <v>-15.61</v>
      </c>
      <c r="BE18" s="666">
        <v>2003</v>
      </c>
      <c r="BF18" s="971">
        <f t="shared" si="14"/>
        <v>1</v>
      </c>
      <c r="BG18" s="955">
        <v>1.0999999999999999</v>
      </c>
    </row>
    <row r="19" spans="1:60" ht="11.25" customHeight="1" x14ac:dyDescent="0.2">
      <c r="A19" s="944" t="s">
        <v>416</v>
      </c>
      <c r="B19" s="948" t="s">
        <v>417</v>
      </c>
      <c r="C19" s="1013" t="s">
        <v>131</v>
      </c>
      <c r="D19" s="1013" t="s">
        <v>4366</v>
      </c>
      <c r="E19" s="793">
        <v>14</v>
      </c>
      <c r="F19" s="1227">
        <v>266</v>
      </c>
      <c r="G19" s="1227" t="s">
        <v>106</v>
      </c>
      <c r="H19" s="1227" t="s">
        <v>106</v>
      </c>
      <c r="I19" s="947">
        <v>33.880000000000003</v>
      </c>
      <c r="J19" s="703">
        <f t="shared" si="0"/>
        <v>11.216056670602125</v>
      </c>
      <c r="K19" s="950">
        <v>0.95</v>
      </c>
      <c r="L19" s="960">
        <v>4</v>
      </c>
      <c r="M19" s="694">
        <f t="shared" si="1"/>
        <v>3.8</v>
      </c>
      <c r="N19" s="943" t="s">
        <v>238</v>
      </c>
      <c r="O19" s="795">
        <v>0.94</v>
      </c>
      <c r="P19" s="939">
        <v>42863</v>
      </c>
      <c r="Q19" s="939">
        <v>42873</v>
      </c>
      <c r="R19" s="694">
        <f t="shared" si="2"/>
        <v>1.0638297872340436</v>
      </c>
      <c r="S19" s="759">
        <f>IF(INDEX(Historical!$D$7:$D$1439,MATCH(B19,Historical!$B$7:$B$1450,0))=0,"n/a",(INDEX(Historical!$C$7:$C$1439,MATCH(B19,Historical!$B$7:$B$1450,0))/INDEX(Historical!$D$7:$D$1439,MATCH(B19,Historical!$B$7:$B$1450,0))-1)*100)</f>
        <v>0.26385224274407815</v>
      </c>
      <c r="T19" s="759">
        <f>IF(INDEX(Historical!$F$7:$F$1432,MATCH(B19,Historical!$B$7:$B$1450,0))=0,"n/a",((INDEX(Historical!$C$7:$C$1439,MATCH(B19,Historical!$B$7:$B$1450,0))/INDEX(Historical!$F$7:$F$1432,MATCH(B19,Historical!$B$7:$B$1450,0)))^(1/3)-1)*100)</f>
        <v>1.4442426808331632</v>
      </c>
      <c r="U19" s="759">
        <f>IF(INDEX(Historical!$H$7:$H$1432,MATCH(B19,Historical!$B$7:$B$1450,0))=0,"n/a",((INDEX(Historical!$C$7:$C$1439,MATCH(B19,Historical!$B$7:$B$1450,0))/INDEX(Historical!$H$7:$H$1432,MATCH(B19,Historical!$B$7:$B$1450,0)))^(1/5)-1)*100)</f>
        <v>2.7375258152926962</v>
      </c>
      <c r="V19" s="759">
        <f>IF(INDEX(Historical!$O$7:$O$1432,MATCH(B19,Historical!$B$7:$B$1450,0))=0,"n/a",((INDEX(Historical!$C$7:$C$1439,MATCH(B19,Historical!$B$7:$B$1450,0))/INDEX(Historical!$O$7:$O$1432,MATCH(B19,Historical!$B$7:$B$1450,0)))^(1/10)-1)*100)</f>
        <v>4.1516866896214699</v>
      </c>
      <c r="W19" s="760">
        <f t="shared" si="3"/>
        <v>0.65937678344949724</v>
      </c>
      <c r="X19" s="761" t="str">
        <f t="shared" si="4"/>
        <v>n/a</v>
      </c>
      <c r="Y19" s="727" t="s">
        <v>4424</v>
      </c>
      <c r="Z19" s="703">
        <f t="shared" si="5"/>
        <v>319.32773109243698</v>
      </c>
      <c r="AA19" s="959">
        <f t="shared" si="6"/>
        <v>28.47058823529412</v>
      </c>
      <c r="AB19" s="960">
        <v>12</v>
      </c>
      <c r="AC19" s="938">
        <v>1.19</v>
      </c>
      <c r="AD19" s="938">
        <v>1.86</v>
      </c>
      <c r="AE19" s="938">
        <v>1.1299999999999999</v>
      </c>
      <c r="AF19" s="938">
        <v>5.39</v>
      </c>
      <c r="AG19" s="938">
        <v>19.8</v>
      </c>
      <c r="AH19" s="940">
        <v>22.5</v>
      </c>
      <c r="AI19" s="940">
        <v>11.88</v>
      </c>
      <c r="AJ19" s="941">
        <v>-6.4</v>
      </c>
      <c r="AK19" s="941">
        <v>15.299999999999999</v>
      </c>
      <c r="AL19" s="951">
        <v>3150</v>
      </c>
      <c r="AM19" s="945">
        <v>25.66</v>
      </c>
      <c r="AN19" s="938">
        <v>4.79</v>
      </c>
      <c r="AO19" s="802">
        <f t="shared" si="7"/>
        <v>-14.517005749399299</v>
      </c>
      <c r="AP19" s="803">
        <f t="shared" si="8"/>
        <v>13.95358248589482</v>
      </c>
      <c r="AQ19" s="961">
        <f t="shared" si="9"/>
        <v>161.15680312217307</v>
      </c>
      <c r="AR19" s="703">
        <f>INDEX(Historical!$C$7:$C$1439,MATCH(B19,Historical!$B$7:$B$1450,0))*IF(AH19="n/a",1.03,IF(AH19&lt;0,1.01,IF(AH19&gt;10,1.1,(1+AH19/100))))</f>
        <v>4.18</v>
      </c>
      <c r="AS19" s="959">
        <f t="shared" si="10"/>
        <v>4.5979999999999999</v>
      </c>
      <c r="AT19" s="959">
        <f t="shared" si="11"/>
        <v>5.0578000000000003</v>
      </c>
      <c r="AU19" s="959">
        <f t="shared" si="11"/>
        <v>5.5635800000000009</v>
      </c>
      <c r="AV19" s="959">
        <f t="shared" si="11"/>
        <v>6.1199380000000012</v>
      </c>
      <c r="AW19" s="703">
        <f t="shared" si="12"/>
        <v>25.519318000000002</v>
      </c>
      <c r="AX19" s="810">
        <f t="shared" si="13"/>
        <v>75.322662337662337</v>
      </c>
      <c r="AY19" s="1017">
        <v>1.0900000000000001</v>
      </c>
      <c r="AZ19" s="945">
        <v>48.92</v>
      </c>
      <c r="BA19" s="945">
        <v>-21.63</v>
      </c>
      <c r="BB19" s="945">
        <v>-1.8399999999999999</v>
      </c>
      <c r="BC19" s="945">
        <v>2.92</v>
      </c>
      <c r="BE19" s="666">
        <v>2006</v>
      </c>
      <c r="BF19" s="971">
        <f t="shared" si="14"/>
        <v>1</v>
      </c>
      <c r="BG19" s="955">
        <v>2.8000000000000003</v>
      </c>
    </row>
    <row r="20" spans="1:60" ht="11.25" customHeight="1" x14ac:dyDescent="0.2">
      <c r="A20" s="944" t="s">
        <v>446</v>
      </c>
      <c r="B20" s="948" t="s">
        <v>447</v>
      </c>
      <c r="C20" s="1013" t="s">
        <v>154</v>
      </c>
      <c r="D20" s="1013" t="s">
        <v>4350</v>
      </c>
      <c r="E20" s="792">
        <v>16</v>
      </c>
      <c r="F20" s="1227">
        <v>215</v>
      </c>
      <c r="G20" s="1227" t="s">
        <v>106</v>
      </c>
      <c r="H20" s="1227" t="s">
        <v>106</v>
      </c>
      <c r="I20" s="947">
        <v>769.5</v>
      </c>
      <c r="J20" s="703">
        <f t="shared" si="0"/>
        <v>0.70175438596491224</v>
      </c>
      <c r="K20" s="950">
        <v>1.35</v>
      </c>
      <c r="L20" s="960">
        <v>4</v>
      </c>
      <c r="M20" s="694">
        <f t="shared" si="1"/>
        <v>5.4</v>
      </c>
      <c r="N20" s="943" t="s">
        <v>152</v>
      </c>
      <c r="O20" s="795">
        <v>1.2</v>
      </c>
      <c r="P20" s="660">
        <v>43356</v>
      </c>
      <c r="Q20" s="660">
        <v>43371</v>
      </c>
      <c r="R20" s="694">
        <f t="shared" si="2"/>
        <v>12.500000000000011</v>
      </c>
      <c r="S20" s="759">
        <f>IF(INDEX(Historical!$D$7:$D$1439,MATCH(B20,Historical!$B$7:$B$1450,0))=0,"n/a",(INDEX(Historical!$C$7:$C$1439,MATCH(B20,Historical!$B$7:$B$1450,0))/INDEX(Historical!$D$7:$D$1439,MATCH(B20,Historical!$B$7:$B$1450,0))-1)*100)</f>
        <v>13.33333333333333</v>
      </c>
      <c r="T20" s="759">
        <f>IF(INDEX(Historical!$F$7:$F$1432,MATCH(B20,Historical!$B$7:$B$1450,0))=0,"n/a",((INDEX(Historical!$C$7:$C$1439,MATCH(B20,Historical!$B$7:$B$1450,0))/INDEX(Historical!$F$7:$F$1432,MATCH(B20,Historical!$B$7:$B$1450,0)))^(1/3)-1)*100)</f>
        <v>15.616214441920405</v>
      </c>
      <c r="U20" s="759">
        <f>IF(INDEX(Historical!$H$7:$H$1432,MATCH(B20,Historical!$B$7:$B$1450,0))=0,"n/a",((INDEX(Historical!$C$7:$C$1439,MATCH(B20,Historical!$B$7:$B$1450,0))/INDEX(Historical!$H$7:$H$1432,MATCH(B20,Historical!$B$7:$B$1450,0)))^(1/5)-1)*100)</f>
        <v>16.271101521949817</v>
      </c>
      <c r="V20" s="759">
        <f>IF(INDEX(Historical!$O$7:$O$1432,MATCH(B20,Historical!$B$7:$B$1450,0))=0,"n/a",((INDEX(Historical!$C$7:$C$1439,MATCH(B20,Historical!$B$7:$B$1450,0))/INDEX(Historical!$O$7:$O$1432,MATCH(B20,Historical!$B$7:$B$1450,0)))^(1/10)-1)*100)</f>
        <v>16.792415891192757</v>
      </c>
      <c r="W20" s="760">
        <f t="shared" si="3"/>
        <v>0.96895536814828664</v>
      </c>
      <c r="X20" s="761">
        <f t="shared" si="4"/>
        <v>2.3581306553550458</v>
      </c>
      <c r="Y20" s="717"/>
      <c r="Z20" s="703">
        <f t="shared" si="5"/>
        <v>28.526148969889064</v>
      </c>
      <c r="AA20" s="959">
        <f t="shared" si="6"/>
        <v>40.64976228209192</v>
      </c>
      <c r="AB20" s="960">
        <v>12</v>
      </c>
      <c r="AC20" s="938">
        <v>18.93</v>
      </c>
      <c r="AD20" s="938" t="s">
        <v>137</v>
      </c>
      <c r="AE20" s="938">
        <v>9.08</v>
      </c>
      <c r="AF20" s="938">
        <v>6.38</v>
      </c>
      <c r="AG20" s="938">
        <v>16.900000000000002</v>
      </c>
      <c r="AH20" s="938">
        <v>3.3000000000000003</v>
      </c>
      <c r="AI20" s="938" t="s">
        <v>137</v>
      </c>
      <c r="AJ20" s="938">
        <v>6.9</v>
      </c>
      <c r="AK20" s="938" t="s">
        <v>137</v>
      </c>
      <c r="AL20" s="951">
        <v>1400</v>
      </c>
      <c r="AM20" s="945">
        <v>1.4000000000000001</v>
      </c>
      <c r="AN20" s="938">
        <v>0</v>
      </c>
      <c r="AO20" s="802">
        <f t="shared" si="7"/>
        <v>-23.676906374177193</v>
      </c>
      <c r="AP20" s="803">
        <f t="shared" si="8"/>
        <v>16.972855907914727</v>
      </c>
      <c r="AQ20" s="961">
        <f t="shared" si="9"/>
        <v>239.50649370961733</v>
      </c>
      <c r="AR20" s="703">
        <f>INDEX(Historical!$C$7:$C$1439,MATCH(B20,Historical!$B$7:$B$1450,0))*IF(AH20="n/a",1.03,IF(AH20&lt;0,1.01,IF(AH20&gt;10,1.1,(1+AH20/100))))</f>
        <v>5.2682999999999991</v>
      </c>
      <c r="AS20" s="959">
        <f t="shared" si="10"/>
        <v>5.4263489999999992</v>
      </c>
      <c r="AT20" s="959">
        <f t="shared" si="11"/>
        <v>5.5891394699999992</v>
      </c>
      <c r="AU20" s="959">
        <f t="shared" si="11"/>
        <v>5.7568136540999992</v>
      </c>
      <c r="AV20" s="959">
        <f t="shared" si="11"/>
        <v>5.9295180637229992</v>
      </c>
      <c r="AW20" s="703">
        <f t="shared" si="12"/>
        <v>27.970120187822996</v>
      </c>
      <c r="AX20" s="810">
        <f t="shared" si="13"/>
        <v>3.6348434292167635</v>
      </c>
      <c r="AY20" s="1017">
        <v>0.25</v>
      </c>
      <c r="AZ20" s="945">
        <v>25.28</v>
      </c>
      <c r="BA20" s="945">
        <v>-18.829999999999998</v>
      </c>
      <c r="BB20" s="945">
        <v>-8.61</v>
      </c>
      <c r="BC20" s="945">
        <v>-3.74</v>
      </c>
      <c r="BE20" s="666">
        <v>2003</v>
      </c>
      <c r="BF20" s="971">
        <f t="shared" si="14"/>
        <v>1</v>
      </c>
      <c r="BG20" s="955">
        <v>15.299999999999999</v>
      </c>
    </row>
    <row r="21" spans="1:60" s="838" customFormat="1" ht="11.25" customHeight="1" x14ac:dyDescent="0.2">
      <c r="A21" s="698" t="s">
        <v>879</v>
      </c>
      <c r="B21" s="846" t="s">
        <v>880</v>
      </c>
      <c r="C21" s="1013" t="s">
        <v>4369</v>
      </c>
      <c r="D21" s="1013" t="s">
        <v>1780</v>
      </c>
      <c r="E21" s="818">
        <v>10</v>
      </c>
      <c r="F21" s="1227">
        <v>354</v>
      </c>
      <c r="G21" s="1226" t="s">
        <v>106</v>
      </c>
      <c r="H21" s="1226" t="s">
        <v>106</v>
      </c>
      <c r="I21" s="819">
        <v>48.74</v>
      </c>
      <c r="J21" s="820">
        <f t="shared" si="0"/>
        <v>0.75913007796471066</v>
      </c>
      <c r="K21" s="821">
        <v>0.37</v>
      </c>
      <c r="L21" s="822">
        <v>1</v>
      </c>
      <c r="M21" s="823">
        <f t="shared" si="1"/>
        <v>0.37</v>
      </c>
      <c r="N21" s="824" t="s">
        <v>881</v>
      </c>
      <c r="O21" s="825">
        <v>0.34</v>
      </c>
      <c r="P21" s="826">
        <v>43551</v>
      </c>
      <c r="Q21" s="826">
        <v>43594</v>
      </c>
      <c r="R21" s="823">
        <f t="shared" si="2"/>
        <v>8.8235294117646959</v>
      </c>
      <c r="S21" s="759">
        <f>IF(INDEX(Historical!$D$7:$D$1439,MATCH(B21,Historical!$B$7:$B$1450,0))=0,"n/a",(INDEX(Historical!$C$7:$C$1439,MATCH(B21,Historical!$B$7:$B$1450,0))/INDEX(Historical!$D$7:$D$1439,MATCH(B21,Historical!$B$7:$B$1450,0))-1)*100)</f>
        <v>13.333333333333353</v>
      </c>
      <c r="T21" s="759">
        <f>IF(INDEX(Historical!$F$7:$F$1432,MATCH(B21,Historical!$B$7:$B$1450,0))=0,"n/a",((INDEX(Historical!$C$7:$C$1439,MATCH(B21,Historical!$B$7:$B$1450,0))/INDEX(Historical!$F$7:$F$1432,MATCH(B21,Historical!$B$7:$B$1450,0)))^(1/3)-1)*100)</f>
        <v>13.915728978525355</v>
      </c>
      <c r="U21" s="759">
        <f>IF(INDEX(Historical!$H$7:$H$1432,MATCH(B21,Historical!$B$7:$B$1450,0))=0,"n/a",((INDEX(Historical!$C$7:$C$1439,MATCH(B21,Historical!$B$7:$B$1450,0))/INDEX(Historical!$H$7:$H$1432,MATCH(B21,Historical!$B$7:$B$1450,0)))^(1/5)-1)*100)</f>
        <v>12.34275325950922</v>
      </c>
      <c r="V21" s="759" t="str">
        <f>IF(INDEX(Historical!$O$7:$O$1432,MATCH(B21,Historical!$B$7:$B$1450,0))=0,"n/a",((INDEX(Historical!$C$7:$C$1439,MATCH(B21,Historical!$B$7:$B$1450,0))/INDEX(Historical!$O$7:$O$1432,MATCH(B21,Historical!$B$7:$B$1450,0)))^(1/10)-1)*100)</f>
        <v>n/a</v>
      </c>
      <c r="W21" s="827" t="str">
        <f t="shared" si="3"/>
        <v>n/a</v>
      </c>
      <c r="X21" s="828">
        <f t="shared" si="4"/>
        <v>0.7963066619038206</v>
      </c>
      <c r="Y21" s="839"/>
      <c r="Z21" s="820">
        <f t="shared" si="5"/>
        <v>19.270833333333336</v>
      </c>
      <c r="AA21" s="830">
        <f t="shared" si="6"/>
        <v>25.385416666666668</v>
      </c>
      <c r="AB21" s="822">
        <v>12</v>
      </c>
      <c r="AC21" s="831">
        <v>1.92</v>
      </c>
      <c r="AD21" s="831">
        <v>7.97</v>
      </c>
      <c r="AE21" s="831">
        <v>5.01</v>
      </c>
      <c r="AF21" s="831">
        <v>3.18</v>
      </c>
      <c r="AG21" s="831">
        <v>16</v>
      </c>
      <c r="AH21" s="831">
        <v>67</v>
      </c>
      <c r="AI21" s="831">
        <v>18.190000000000001</v>
      </c>
      <c r="AJ21" s="831">
        <v>15.5</v>
      </c>
      <c r="AK21" s="831">
        <v>3.16</v>
      </c>
      <c r="AL21" s="832">
        <v>36890</v>
      </c>
      <c r="AM21" s="833">
        <v>0.6</v>
      </c>
      <c r="AN21" s="831">
        <v>0.23</v>
      </c>
      <c r="AO21" s="834">
        <f t="shared" si="7"/>
        <v>-12.283533329192737</v>
      </c>
      <c r="AP21" s="835">
        <f t="shared" si="8"/>
        <v>13.101883337473931</v>
      </c>
      <c r="AQ21" s="836">
        <f t="shared" si="9"/>
        <v>89.415035188750451</v>
      </c>
      <c r="AR21" s="703">
        <f>INDEX(Historical!$C$7:$C$1439,MATCH(B21,Historical!$B$7:$B$1450,0))*IF(AH21="n/a",1.03,IF(AH21&lt;0,1.01,IF(AH21&gt;10,1.1,(1+AH21/100))))</f>
        <v>0.37400000000000005</v>
      </c>
      <c r="AS21" s="830">
        <f t="shared" si="10"/>
        <v>0.4114000000000001</v>
      </c>
      <c r="AT21" s="830">
        <f t="shared" si="11"/>
        <v>0.42440024000000015</v>
      </c>
      <c r="AU21" s="830">
        <f t="shared" si="11"/>
        <v>0.43781128758400017</v>
      </c>
      <c r="AV21" s="830">
        <f t="shared" si="11"/>
        <v>0.45164612427165463</v>
      </c>
      <c r="AW21" s="820">
        <f t="shared" si="12"/>
        <v>2.0992576518556549</v>
      </c>
      <c r="AX21" s="837">
        <f t="shared" si="13"/>
        <v>4.3070530403275642</v>
      </c>
      <c r="AY21" s="1018">
        <v>0.9</v>
      </c>
      <c r="AZ21" s="833">
        <v>22.31</v>
      </c>
      <c r="BA21" s="833">
        <v>-42.44</v>
      </c>
      <c r="BB21" s="833">
        <v>6.4399999999999995</v>
      </c>
      <c r="BC21" s="833">
        <v>-0.26</v>
      </c>
      <c r="BD21" s="985"/>
      <c r="BE21" s="666">
        <v>2010</v>
      </c>
      <c r="BF21" s="971">
        <f t="shared" si="14"/>
        <v>0</v>
      </c>
      <c r="BG21" s="892">
        <v>10</v>
      </c>
    </row>
    <row r="22" spans="1:60" ht="11.25" customHeight="1" x14ac:dyDescent="0.2">
      <c r="A22" s="936" t="s">
        <v>448</v>
      </c>
      <c r="B22" s="948" t="s">
        <v>449</v>
      </c>
      <c r="C22" s="1013" t="s">
        <v>108</v>
      </c>
      <c r="D22" s="1013" t="s">
        <v>4365</v>
      </c>
      <c r="E22" s="792">
        <v>18</v>
      </c>
      <c r="F22" s="1227">
        <v>179</v>
      </c>
      <c r="G22" s="1227" t="s">
        <v>37</v>
      </c>
      <c r="H22" s="1227" t="s">
        <v>37</v>
      </c>
      <c r="I22" s="947">
        <v>38.68</v>
      </c>
      <c r="J22" s="703">
        <f t="shared" si="0"/>
        <v>2.5853154084798344</v>
      </c>
      <c r="K22" s="950">
        <v>0.25</v>
      </c>
      <c r="L22" s="960">
        <v>4</v>
      </c>
      <c r="M22" s="694">
        <f t="shared" si="1"/>
        <v>1</v>
      </c>
      <c r="N22" s="943" t="s">
        <v>3964</v>
      </c>
      <c r="O22" s="795">
        <v>0.24</v>
      </c>
      <c r="P22" s="934">
        <v>43531</v>
      </c>
      <c r="Q22" s="934">
        <v>43549</v>
      </c>
      <c r="R22" s="694">
        <f t="shared" si="2"/>
        <v>4.1666666666666705</v>
      </c>
      <c r="S22" s="759">
        <f>IF(INDEX(Historical!$D$7:$D$1439,MATCH(B22,Historical!$B$7:$B$1450,0))=0,"n/a",(INDEX(Historical!$C$7:$C$1439,MATCH(B22,Historical!$B$7:$B$1450,0))/INDEX(Historical!$D$7:$D$1439,MATCH(B22,Historical!$B$7:$B$1450,0))-1)*100)</f>
        <v>4.3478260869565188</v>
      </c>
      <c r="T22" s="759">
        <f>IF(INDEX(Historical!$F$7:$F$1432,MATCH(B22,Historical!$B$7:$B$1450,0))=0,"n/a",((INDEX(Historical!$C$7:$C$1439,MATCH(B22,Historical!$B$7:$B$1450,0))/INDEX(Historical!$F$7:$F$1432,MATCH(B22,Historical!$B$7:$B$1450,0)))^(1/3)-1)*100)</f>
        <v>2.9428498400178693</v>
      </c>
      <c r="U22" s="759">
        <f>IF(INDEX(Historical!$H$7:$H$1432,MATCH(B22,Historical!$B$7:$B$1450,0))=0,"n/a",((INDEX(Historical!$C$7:$C$1439,MATCH(B22,Historical!$B$7:$B$1450,0))/INDEX(Historical!$H$7:$H$1432,MATCH(B22,Historical!$B$7:$B$1450,0)))^(1/5)-1)*100)</f>
        <v>2.7066087089351765</v>
      </c>
      <c r="V22" s="759">
        <f>IF(INDEX(Historical!$O$7:$O$1432,MATCH(B22,Historical!$B$7:$B$1450,0))=0,"n/a",((INDEX(Historical!$C$7:$C$1439,MATCH(B22,Historical!$B$7:$B$1450,0))/INDEX(Historical!$O$7:$O$1432,MATCH(B22,Historical!$B$7:$B$1450,0)))^(1/10)-1)*100)</f>
        <v>2.6370004418768911</v>
      </c>
      <c r="W22" s="760">
        <f t="shared" si="3"/>
        <v>1.0263967597247505</v>
      </c>
      <c r="X22" s="761">
        <f t="shared" si="4"/>
        <v>0.61513834293981295</v>
      </c>
      <c r="Y22" s="948"/>
      <c r="Z22" s="703">
        <f t="shared" si="5"/>
        <v>39.215686274509807</v>
      </c>
      <c r="AA22" s="959">
        <f t="shared" si="6"/>
        <v>15.168627450980393</v>
      </c>
      <c r="AB22" s="960">
        <v>12</v>
      </c>
      <c r="AC22" s="938">
        <v>2.5499999999999998</v>
      </c>
      <c r="AD22" s="938" t="s">
        <v>137</v>
      </c>
      <c r="AE22" s="938">
        <v>4.8099999999999996</v>
      </c>
      <c r="AF22" s="938">
        <v>1.54</v>
      </c>
      <c r="AG22" s="938">
        <v>10.100000000000001</v>
      </c>
      <c r="AH22" s="938">
        <v>7.5</v>
      </c>
      <c r="AI22" s="938" t="s">
        <v>137</v>
      </c>
      <c r="AJ22" s="938">
        <v>4.3999999999999995</v>
      </c>
      <c r="AK22" s="938" t="s">
        <v>137</v>
      </c>
      <c r="AL22" s="951">
        <v>140.1</v>
      </c>
      <c r="AM22" s="945">
        <v>0.70000000000000007</v>
      </c>
      <c r="AN22" s="938">
        <v>0</v>
      </c>
      <c r="AO22" s="802">
        <f t="shared" si="7"/>
        <v>-9.8767033335653824</v>
      </c>
      <c r="AP22" s="803">
        <f t="shared" si="8"/>
        <v>5.2919241174150109</v>
      </c>
      <c r="AQ22" s="961">
        <f t="shared" si="9"/>
        <v>1.8925060476531197</v>
      </c>
      <c r="AR22" s="703">
        <f>INDEX(Historical!$C$7:$C$1439,MATCH(B22,Historical!$B$7:$B$1450,0))*IF(AH22="n/a",1.03,IF(AH22&lt;0,1.01,IF(AH22&gt;10,1.1,(1+AH22/100))))</f>
        <v>1.032</v>
      </c>
      <c r="AS22" s="959">
        <f t="shared" si="10"/>
        <v>1.0629600000000001</v>
      </c>
      <c r="AT22" s="959">
        <f t="shared" si="11"/>
        <v>1.0948488000000001</v>
      </c>
      <c r="AU22" s="959">
        <f t="shared" si="11"/>
        <v>1.1276942640000001</v>
      </c>
      <c r="AV22" s="959">
        <f t="shared" si="11"/>
        <v>1.1615250919200002</v>
      </c>
      <c r="AW22" s="703">
        <f t="shared" si="12"/>
        <v>5.47902815592</v>
      </c>
      <c r="AX22" s="810">
        <f t="shared" si="13"/>
        <v>14.16501591499483</v>
      </c>
      <c r="AY22" s="1017">
        <v>0.38</v>
      </c>
      <c r="AZ22" s="945">
        <v>38.440000000000005</v>
      </c>
      <c r="BA22" s="945">
        <v>-21.060000000000002</v>
      </c>
      <c r="BB22" s="945">
        <v>11.92</v>
      </c>
      <c r="BC22" s="945">
        <v>8.25</v>
      </c>
      <c r="BE22" s="666">
        <v>2002</v>
      </c>
      <c r="BF22" s="971">
        <f t="shared" si="14"/>
        <v>1</v>
      </c>
      <c r="BG22" s="955">
        <v>1.0999999999999999</v>
      </c>
    </row>
    <row r="23" spans="1:60" ht="11.25" customHeight="1" x14ac:dyDescent="0.2">
      <c r="A23" s="944" t="s">
        <v>450</v>
      </c>
      <c r="B23" s="948" t="s">
        <v>451</v>
      </c>
      <c r="C23" s="1013" t="s">
        <v>131</v>
      </c>
      <c r="D23" s="1013" t="s">
        <v>4354</v>
      </c>
      <c r="E23" s="792">
        <v>17</v>
      </c>
      <c r="F23" s="1227">
        <v>199</v>
      </c>
      <c r="G23" s="1227" t="s">
        <v>37</v>
      </c>
      <c r="H23" s="1227" t="s">
        <v>37</v>
      </c>
      <c r="I23" s="947">
        <v>46.03</v>
      </c>
      <c r="J23" s="703">
        <f t="shared" si="0"/>
        <v>3.3673691071040626</v>
      </c>
      <c r="K23" s="950">
        <v>0.38750000000000001</v>
      </c>
      <c r="L23" s="960">
        <v>4</v>
      </c>
      <c r="M23" s="694">
        <f t="shared" si="1"/>
        <v>1.55</v>
      </c>
      <c r="N23" s="943" t="s">
        <v>149</v>
      </c>
      <c r="O23" s="795">
        <v>0.3725</v>
      </c>
      <c r="P23" s="934">
        <v>43517</v>
      </c>
      <c r="Q23" s="934">
        <v>43539</v>
      </c>
      <c r="R23" s="694">
        <f t="shared" si="2"/>
        <v>4.0268456375838966</v>
      </c>
      <c r="S23" s="759">
        <f>IF(INDEX(Historical!$D$7:$D$1439,MATCH(B23,Historical!$B$7:$B$1450,0))=0,"n/a",(INDEX(Historical!$C$7:$C$1439,MATCH(B23,Historical!$B$7:$B$1450,0))/INDEX(Historical!$D$7:$D$1439,MATCH(B23,Historical!$B$7:$B$1450,0))-1)*100)</f>
        <v>4.1958041958042092</v>
      </c>
      <c r="T23" s="759">
        <f>IF(INDEX(Historical!$F$7:$F$1432,MATCH(B23,Historical!$B$7:$B$1450,0))=0,"n/a",((INDEX(Historical!$C$7:$C$1439,MATCH(B23,Historical!$B$7:$B$1450,0))/INDEX(Historical!$F$7:$F$1432,MATCH(B23,Historical!$B$7:$B$1450,0)))^(1/3)-1)*100)</f>
        <v>4.1207878770866735</v>
      </c>
      <c r="U23" s="759">
        <f>IF(INDEX(Historical!$H$7:$H$1432,MATCH(B23,Historical!$B$7:$B$1450,0))=0,"n/a",((INDEX(Historical!$C$7:$C$1439,MATCH(B23,Historical!$B$7:$B$1450,0))/INDEX(Historical!$H$7:$H$1432,MATCH(B23,Historical!$B$7:$B$1450,0)))^(1/5)-1)*100)</f>
        <v>4.0795216521546829</v>
      </c>
      <c r="V23" s="759">
        <f>IF(INDEX(Historical!$O$7:$O$1432,MATCH(B23,Historical!$B$7:$B$1450,0))=0,"n/a",((INDEX(Historical!$C$7:$C$1439,MATCH(B23,Historical!$B$7:$B$1450,0))/INDEX(Historical!$O$7:$O$1432,MATCH(B23,Historical!$B$7:$B$1450,0)))^(1/10)-1)*100)</f>
        <v>8.0024774402735801</v>
      </c>
      <c r="W23" s="760">
        <f t="shared" si="3"/>
        <v>0.50978233710774656</v>
      </c>
      <c r="X23" s="761">
        <f t="shared" si="4"/>
        <v>1.0735583295143902</v>
      </c>
      <c r="Y23" s="722"/>
      <c r="Z23" s="703">
        <f t="shared" si="5"/>
        <v>51.666666666666671</v>
      </c>
      <c r="AA23" s="959">
        <f t="shared" si="6"/>
        <v>15.343333333333334</v>
      </c>
      <c r="AB23" s="960">
        <v>12</v>
      </c>
      <c r="AC23" s="938">
        <v>3</v>
      </c>
      <c r="AD23" s="938">
        <v>4.5199999999999996</v>
      </c>
      <c r="AE23" s="938">
        <v>2.17</v>
      </c>
      <c r="AF23" s="938">
        <v>1.62</v>
      </c>
      <c r="AG23" s="938">
        <v>11</v>
      </c>
      <c r="AH23" s="938">
        <v>6.3</v>
      </c>
      <c r="AI23" s="938">
        <v>5.04</v>
      </c>
      <c r="AJ23" s="938">
        <v>3.8</v>
      </c>
      <c r="AK23" s="938">
        <v>3.4000000000000004</v>
      </c>
      <c r="AL23" s="951">
        <v>3010</v>
      </c>
      <c r="AM23" s="945">
        <v>1</v>
      </c>
      <c r="AN23" s="938">
        <v>1.0900000000000001</v>
      </c>
      <c r="AO23" s="802">
        <f t="shared" si="7"/>
        <v>-7.8964425740745883</v>
      </c>
      <c r="AP23" s="803">
        <f t="shared" si="8"/>
        <v>7.4468907592587454</v>
      </c>
      <c r="AQ23" s="961">
        <f t="shared" si="9"/>
        <v>5.1056611225104298</v>
      </c>
      <c r="AR23" s="703">
        <f>INDEX(Historical!$C$7:$C$1439,MATCH(B23,Historical!$B$7:$B$1450,0))*IF(AH23="n/a",1.03,IF(AH23&lt;0,1.01,IF(AH23&gt;10,1.1,(1+AH23/100))))</f>
        <v>1.5838699999999999</v>
      </c>
      <c r="AS23" s="959">
        <f t="shared" si="10"/>
        <v>1.663697048</v>
      </c>
      <c r="AT23" s="959">
        <f t="shared" si="11"/>
        <v>1.720262747632</v>
      </c>
      <c r="AU23" s="959">
        <f t="shared" si="11"/>
        <v>1.7787516810514881</v>
      </c>
      <c r="AV23" s="959">
        <f t="shared" si="11"/>
        <v>1.8392292382072386</v>
      </c>
      <c r="AW23" s="703">
        <f t="shared" si="12"/>
        <v>8.5858107148907266</v>
      </c>
      <c r="AX23" s="810">
        <f t="shared" si="13"/>
        <v>18.652641135978115</v>
      </c>
      <c r="AY23" s="1017">
        <v>0.41</v>
      </c>
      <c r="AZ23" s="945">
        <v>15.8</v>
      </c>
      <c r="BA23" s="945">
        <v>-12.659999999999998</v>
      </c>
      <c r="BB23" s="945">
        <v>4.2799999999999994</v>
      </c>
      <c r="BC23" s="945">
        <v>3.93</v>
      </c>
      <c r="BE23" s="666">
        <v>2003</v>
      </c>
      <c r="BF23" s="971">
        <f t="shared" si="14"/>
        <v>1</v>
      </c>
      <c r="BG23" s="955">
        <v>3.5000000000000004</v>
      </c>
    </row>
    <row r="24" spans="1:60" ht="11.25" customHeight="1" x14ac:dyDescent="0.2">
      <c r="A24" s="944" t="s">
        <v>414</v>
      </c>
      <c r="B24" s="948" t="s">
        <v>415</v>
      </c>
      <c r="C24" s="1013" t="s">
        <v>131</v>
      </c>
      <c r="D24" s="1013" t="s">
        <v>4367</v>
      </c>
      <c r="E24" s="792">
        <v>12</v>
      </c>
      <c r="F24" s="1227">
        <v>302</v>
      </c>
      <c r="G24" s="1227" t="s">
        <v>115</v>
      </c>
      <c r="H24" s="1227" t="s">
        <v>115</v>
      </c>
      <c r="I24" s="947">
        <v>114.78</v>
      </c>
      <c r="J24" s="703">
        <f t="shared" si="0"/>
        <v>1.7424638438752396</v>
      </c>
      <c r="K24" s="950">
        <v>0.5</v>
      </c>
      <c r="L24" s="960">
        <v>4</v>
      </c>
      <c r="M24" s="694">
        <f t="shared" si="1"/>
        <v>2</v>
      </c>
      <c r="N24" s="943" t="s">
        <v>119</v>
      </c>
      <c r="O24" s="795">
        <v>0.45500000000000002</v>
      </c>
      <c r="P24" s="934">
        <v>43595</v>
      </c>
      <c r="Q24" s="934">
        <v>43620</v>
      </c>
      <c r="R24" s="694">
        <f t="shared" si="2"/>
        <v>9.8901098901098869</v>
      </c>
      <c r="S24" s="759">
        <f>IF(INDEX(Historical!$D$7:$D$1439,MATCH(B24,Historical!$B$7:$B$1450,0))=0,"n/a",(INDEX(Historical!$C$7:$C$1439,MATCH(B24,Historical!$B$7:$B$1450,0))/INDEX(Historical!$D$7:$D$1439,MATCH(B24,Historical!$B$7:$B$1450,0))-1)*100)</f>
        <v>9.8765432098765427</v>
      </c>
      <c r="T24" s="759">
        <f>IF(INDEX(Historical!$F$7:$F$1432,MATCH(B24,Historical!$B$7:$B$1450,0))=0,"n/a",((INDEX(Historical!$C$7:$C$1439,MATCH(B24,Historical!$B$7:$B$1450,0))/INDEX(Historical!$F$7:$F$1432,MATCH(B24,Historical!$B$7:$B$1450,0)))^(1/3)-1)*100)</f>
        <v>10.201994266235893</v>
      </c>
      <c r="U24" s="759">
        <f>IF(INDEX(Historical!$H$7:$H$1432,MATCH(B24,Historical!$B$7:$B$1450,0))=0,"n/a",((INDEX(Historical!$C$7:$C$1439,MATCH(B24,Historical!$B$7:$B$1450,0))/INDEX(Historical!$H$7:$H$1432,MATCH(B24,Historical!$B$7:$B$1450,0)))^(1/5)-1)*100)</f>
        <v>10.305889442764006</v>
      </c>
      <c r="V24" s="759">
        <f>IF(INDEX(Historical!$O$7:$O$1432,MATCH(B24,Historical!$B$7:$B$1450,0))=0,"n/a",((INDEX(Historical!$C$7:$C$1439,MATCH(B24,Historical!$B$7:$B$1450,0))/INDEX(Historical!$O$7:$O$1432,MATCH(B24,Historical!$B$7:$B$1450,0)))^(1/10)-1)*100)</f>
        <v>16.101010875730015</v>
      </c>
      <c r="W24" s="760">
        <f t="shared" si="3"/>
        <v>0.64007716796829628</v>
      </c>
      <c r="X24" s="761">
        <f t="shared" si="4"/>
        <v>1.120205374213479</v>
      </c>
      <c r="Y24" s="714"/>
      <c r="Z24" s="703">
        <f t="shared" si="5"/>
        <v>61.53846153846154</v>
      </c>
      <c r="AA24" s="959">
        <f t="shared" si="6"/>
        <v>35.316923076923075</v>
      </c>
      <c r="AB24" s="960">
        <v>12</v>
      </c>
      <c r="AC24" s="938">
        <v>3.25</v>
      </c>
      <c r="AD24" s="938">
        <v>4.32</v>
      </c>
      <c r="AE24" s="938">
        <v>5.97</v>
      </c>
      <c r="AF24" s="938">
        <v>3.51</v>
      </c>
      <c r="AG24" s="938">
        <v>9.8000000000000007</v>
      </c>
      <c r="AH24" s="938">
        <v>4.5</v>
      </c>
      <c r="AI24" s="938">
        <v>8.2799999999999994</v>
      </c>
      <c r="AJ24" s="938">
        <v>9.1999999999999993</v>
      </c>
      <c r="AK24" s="938">
        <v>8.2000000000000011</v>
      </c>
      <c r="AL24" s="951">
        <v>20830</v>
      </c>
      <c r="AM24" s="945">
        <v>0.2</v>
      </c>
      <c r="AN24" s="938">
        <v>1.49</v>
      </c>
      <c r="AO24" s="802">
        <f t="shared" si="7"/>
        <v>-23.268569790283831</v>
      </c>
      <c r="AP24" s="803">
        <f t="shared" si="8"/>
        <v>12.048353286639244</v>
      </c>
      <c r="AQ24" s="961">
        <f t="shared" si="9"/>
        <v>134.72196318197405</v>
      </c>
      <c r="AR24" s="703">
        <f>INDEX(Historical!$C$7:$C$1439,MATCH(B24,Historical!$B$7:$B$1450,0))*IF(AH24="n/a",1.03,IF(AH24&lt;0,1.01,IF(AH24&gt;10,1.1,(1+AH24/100))))</f>
        <v>1.8600999999999999</v>
      </c>
      <c r="AS24" s="959">
        <f t="shared" si="10"/>
        <v>2.0141162799999996</v>
      </c>
      <c r="AT24" s="959">
        <f t="shared" si="11"/>
        <v>2.1792738149599997</v>
      </c>
      <c r="AU24" s="959">
        <f t="shared" si="11"/>
        <v>2.3579742677867199</v>
      </c>
      <c r="AV24" s="959">
        <f t="shared" si="11"/>
        <v>2.5513281577452309</v>
      </c>
      <c r="AW24" s="703">
        <f t="shared" si="12"/>
        <v>10.962792520491949</v>
      </c>
      <c r="AX24" s="810">
        <f t="shared" si="13"/>
        <v>9.5511347974315637</v>
      </c>
      <c r="AY24" s="1017">
        <v>0.17</v>
      </c>
      <c r="AZ24" s="945">
        <v>33.650000000000006</v>
      </c>
      <c r="BA24" s="945">
        <v>-3.7900000000000005</v>
      </c>
      <c r="BB24" s="945">
        <v>-0.82000000000000006</v>
      </c>
      <c r="BC24" s="945">
        <v>12.43</v>
      </c>
      <c r="BE24" s="666">
        <v>2008</v>
      </c>
      <c r="BF24" s="971">
        <f t="shared" si="14"/>
        <v>1</v>
      </c>
      <c r="BG24" s="955">
        <v>2.7</v>
      </c>
      <c r="BH24" s="936"/>
    </row>
    <row r="25" spans="1:60" ht="11.25" customHeight="1" x14ac:dyDescent="0.2">
      <c r="A25" s="944" t="s">
        <v>453</v>
      </c>
      <c r="B25" s="948" t="s">
        <v>454</v>
      </c>
      <c r="C25" s="1013" t="s">
        <v>108</v>
      </c>
      <c r="D25" s="1013" t="s">
        <v>118</v>
      </c>
      <c r="E25" s="792">
        <v>17</v>
      </c>
      <c r="F25" s="1227">
        <v>195</v>
      </c>
      <c r="G25" s="1227" t="s">
        <v>106</v>
      </c>
      <c r="H25" s="1227" t="s">
        <v>106</v>
      </c>
      <c r="I25" s="947">
        <v>63.67</v>
      </c>
      <c r="J25" s="703">
        <f t="shared" si="0"/>
        <v>2.5129574367834149</v>
      </c>
      <c r="K25" s="950">
        <v>0.4</v>
      </c>
      <c r="L25" s="960">
        <v>4</v>
      </c>
      <c r="M25" s="694">
        <f t="shared" si="1"/>
        <v>1.6</v>
      </c>
      <c r="N25" s="943" t="s">
        <v>220</v>
      </c>
      <c r="O25" s="795">
        <v>0.39</v>
      </c>
      <c r="P25" s="934">
        <v>43462</v>
      </c>
      <c r="Q25" s="934">
        <v>43480</v>
      </c>
      <c r="R25" s="694">
        <f t="shared" si="2"/>
        <v>2.5641025641025665</v>
      </c>
      <c r="S25" s="759">
        <f>IF(INDEX(Historical!$D$7:$D$1439,MATCH(B25,Historical!$B$7:$B$1450,0))=0,"n/a",(INDEX(Historical!$C$7:$C$1439,MATCH(B25,Historical!$B$7:$B$1450,0))/INDEX(Historical!$D$7:$D$1439,MATCH(B25,Historical!$B$7:$B$1450,0))-1)*100)</f>
        <v>2.6315789473684292</v>
      </c>
      <c r="T25" s="759">
        <f>IF(INDEX(Historical!$F$7:$F$1432,MATCH(B25,Historical!$B$7:$B$1450,0))=0,"n/a",((INDEX(Historical!$C$7:$C$1439,MATCH(B25,Historical!$B$7:$B$1450,0))/INDEX(Historical!$F$7:$F$1432,MATCH(B25,Historical!$B$7:$B$1450,0)))^(1/3)-1)*100)</f>
        <v>10.37961367337601</v>
      </c>
      <c r="U25" s="759">
        <f>IF(INDEX(Historical!$H$7:$H$1432,MATCH(B25,Historical!$B$7:$B$1450,0))=0,"n/a",((INDEX(Historical!$C$7:$C$1439,MATCH(B25,Historical!$B$7:$B$1450,0))/INDEX(Historical!$H$7:$H$1432,MATCH(B25,Historical!$B$7:$B$1450,0)))^(1/5)-1)*100)</f>
        <v>9.3011973943858628</v>
      </c>
      <c r="V25" s="759">
        <f>IF(INDEX(Historical!$O$7:$O$1432,MATCH(B25,Historical!$B$7:$B$1450,0))=0,"n/a",((INDEX(Historical!$C$7:$C$1439,MATCH(B25,Historical!$B$7:$B$1450,0))/INDEX(Historical!$O$7:$O$1432,MATCH(B25,Historical!$B$7:$B$1450,0)))^(1/10)-1)*100)</f>
        <v>7.7430555648374311</v>
      </c>
      <c r="W25" s="760">
        <f t="shared" si="3"/>
        <v>1.2012308728125658</v>
      </c>
      <c r="X25" s="761" t="str">
        <f t="shared" si="4"/>
        <v>n/a</v>
      </c>
      <c r="Y25" s="711"/>
      <c r="Z25" s="703">
        <f t="shared" si="5"/>
        <v>390.24390243902445</v>
      </c>
      <c r="AA25" s="959">
        <f t="shared" si="6"/>
        <v>155.29268292682929</v>
      </c>
      <c r="AB25" s="960">
        <v>12</v>
      </c>
      <c r="AC25" s="938">
        <v>0.41</v>
      </c>
      <c r="AD25" s="938">
        <v>8.1999999999999993</v>
      </c>
      <c r="AE25" s="938">
        <v>1</v>
      </c>
      <c r="AF25" s="940">
        <v>1.1399999999999999</v>
      </c>
      <c r="AG25" s="938">
        <v>0.8</v>
      </c>
      <c r="AH25" s="940">
        <v>100.1</v>
      </c>
      <c r="AI25" s="940">
        <v>11.21</v>
      </c>
      <c r="AJ25" s="938">
        <v>-5.7700000000000005</v>
      </c>
      <c r="AK25" s="938">
        <v>18.18</v>
      </c>
      <c r="AL25" s="951">
        <v>5110</v>
      </c>
      <c r="AM25" s="945">
        <v>0.89999999999999991</v>
      </c>
      <c r="AN25" s="938">
        <v>0.3</v>
      </c>
      <c r="AO25" s="802">
        <f t="shared" si="7"/>
        <v>-143.47852809566001</v>
      </c>
      <c r="AP25" s="803">
        <f t="shared" si="8"/>
        <v>11.814154831169278</v>
      </c>
      <c r="AQ25" s="961">
        <f t="shared" si="9"/>
        <v>180.50245278118365</v>
      </c>
      <c r="AR25" s="703">
        <f>INDEX(Historical!$C$7:$C$1439,MATCH(B25,Historical!$B$7:$B$1450,0))*IF(AH25="n/a",1.03,IF(AH25&lt;0,1.01,IF(AH25&gt;10,1.1,(1+AH25/100))))</f>
        <v>1.7160000000000002</v>
      </c>
      <c r="AS25" s="959">
        <f t="shared" si="10"/>
        <v>1.8876000000000004</v>
      </c>
      <c r="AT25" s="959">
        <f t="shared" si="11"/>
        <v>2.0763600000000006</v>
      </c>
      <c r="AU25" s="959">
        <f t="shared" si="11"/>
        <v>2.283996000000001</v>
      </c>
      <c r="AV25" s="959">
        <f t="shared" si="11"/>
        <v>2.5123956000000014</v>
      </c>
      <c r="AW25" s="703">
        <f t="shared" si="12"/>
        <v>10.476351600000005</v>
      </c>
      <c r="AX25" s="810">
        <f t="shared" si="13"/>
        <v>16.454141039736143</v>
      </c>
      <c r="AY25" s="1017">
        <v>0.36</v>
      </c>
      <c r="AZ25" s="945">
        <v>31.900000000000002</v>
      </c>
      <c r="BA25" s="945">
        <v>2.41</v>
      </c>
      <c r="BB25" s="945">
        <v>5.91</v>
      </c>
      <c r="BC25" s="945">
        <v>12.68</v>
      </c>
      <c r="BE25" s="666">
        <v>2003</v>
      </c>
      <c r="BF25" s="971">
        <f t="shared" si="14"/>
        <v>1</v>
      </c>
      <c r="BG25" s="955">
        <v>0.1</v>
      </c>
    </row>
    <row r="26" spans="1:60" ht="11.25" customHeight="1" x14ac:dyDescent="0.2">
      <c r="A26" s="944" t="s">
        <v>465</v>
      </c>
      <c r="B26" s="948" t="s">
        <v>466</v>
      </c>
      <c r="C26" s="1013" t="s">
        <v>247</v>
      </c>
      <c r="D26" s="1013" t="s">
        <v>4343</v>
      </c>
      <c r="E26" s="792">
        <v>16</v>
      </c>
      <c r="F26" s="1227">
        <v>231</v>
      </c>
      <c r="G26" s="1227" t="s">
        <v>115</v>
      </c>
      <c r="H26" s="1227" t="s">
        <v>115</v>
      </c>
      <c r="I26" s="947">
        <v>76.53</v>
      </c>
      <c r="J26" s="703">
        <f t="shared" si="0"/>
        <v>2.6133542401672547</v>
      </c>
      <c r="K26" s="950">
        <v>0.5</v>
      </c>
      <c r="L26" s="960">
        <v>4</v>
      </c>
      <c r="M26" s="694">
        <f t="shared" si="1"/>
        <v>2</v>
      </c>
      <c r="N26" s="943" t="s">
        <v>467</v>
      </c>
      <c r="O26" s="795">
        <v>0.45</v>
      </c>
      <c r="P26" s="934">
        <v>43543</v>
      </c>
      <c r="Q26" s="934">
        <v>43565</v>
      </c>
      <c r="R26" s="694">
        <f t="shared" si="2"/>
        <v>11.111111111111107</v>
      </c>
      <c r="S26" s="759">
        <f>IF(INDEX(Historical!$D$7:$D$1439,MATCH(B26,Historical!$B$7:$B$1450,0))=0,"n/a",(INDEX(Historical!$C$7:$C$1439,MATCH(B26,Historical!$B$7:$B$1450,0))/INDEX(Historical!$D$7:$D$1439,MATCH(B26,Historical!$B$7:$B$1450,0))-1)*100)</f>
        <v>32.352941176470587</v>
      </c>
      <c r="T26" s="759">
        <f>IF(INDEX(Historical!$F$7:$F$1432,MATCH(B26,Historical!$B$7:$B$1450,0))=0,"n/a",((INDEX(Historical!$C$7:$C$1439,MATCH(B26,Historical!$B$7:$B$1450,0))/INDEX(Historical!$F$7:$F$1432,MATCH(B26,Historical!$B$7:$B$1450,0)))^(1/3)-1)*100)</f>
        <v>25.072421800674839</v>
      </c>
      <c r="U26" s="759">
        <f>IF(INDEX(Historical!$H$7:$H$1432,MATCH(B26,Historical!$B$7:$B$1450,0))=0,"n/a",((INDEX(Historical!$C$7:$C$1439,MATCH(B26,Historical!$B$7:$B$1450,0))/INDEX(Historical!$H$7:$H$1432,MATCH(B26,Historical!$B$7:$B$1450,0)))^(1/5)-1)*100)</f>
        <v>21.493409089334857</v>
      </c>
      <c r="V26" s="759">
        <f>IF(INDEX(Historical!$O$7:$O$1432,MATCH(B26,Historical!$B$7:$B$1450,0))=0,"n/a",((INDEX(Historical!$C$7:$C$1439,MATCH(B26,Historical!$B$7:$B$1450,0))/INDEX(Historical!$O$7:$O$1432,MATCH(B26,Historical!$B$7:$B$1450,0)))^(1/10)-1)*100)</f>
        <v>13.005521428970447</v>
      </c>
      <c r="W26" s="760">
        <f t="shared" si="3"/>
        <v>1.6526372438599208</v>
      </c>
      <c r="X26" s="761">
        <f t="shared" si="4"/>
        <v>0.99969344601557475</v>
      </c>
      <c r="Y26" s="714"/>
      <c r="Z26" s="703">
        <f t="shared" si="5"/>
        <v>35.778175313059037</v>
      </c>
      <c r="AA26" s="959">
        <f t="shared" si="6"/>
        <v>13.690518783542039</v>
      </c>
      <c r="AB26" s="960">
        <v>2</v>
      </c>
      <c r="AC26" s="938">
        <v>5.59</v>
      </c>
      <c r="AD26" s="938">
        <v>1.69</v>
      </c>
      <c r="AE26" s="938">
        <v>0.47</v>
      </c>
      <c r="AF26" s="938">
        <v>6.15</v>
      </c>
      <c r="AG26" s="938">
        <v>47.3</v>
      </c>
      <c r="AH26" s="940">
        <v>26.6</v>
      </c>
      <c r="AI26" s="940">
        <v>5.92</v>
      </c>
      <c r="AJ26" s="938">
        <v>21.5</v>
      </c>
      <c r="AK26" s="938">
        <v>8.17</v>
      </c>
      <c r="AL26" s="951">
        <v>20380</v>
      </c>
      <c r="AM26" s="945">
        <v>1.2</v>
      </c>
      <c r="AN26" s="938">
        <v>0.36</v>
      </c>
      <c r="AO26" s="802">
        <f t="shared" si="7"/>
        <v>10.416244545960073</v>
      </c>
      <c r="AP26" s="803">
        <f t="shared" si="8"/>
        <v>24.106763329502112</v>
      </c>
      <c r="AQ26" s="961">
        <f t="shared" si="9"/>
        <v>93.444439934782238</v>
      </c>
      <c r="AR26" s="703">
        <f>INDEX(Historical!$C$7:$C$1439,MATCH(B26,Historical!$B$7:$B$1450,0))*IF(AH26="n/a",1.03,IF(AH26&lt;0,1.01,IF(AH26&gt;10,1.1,(1+AH26/100))))</f>
        <v>1.9800000000000002</v>
      </c>
      <c r="AS26" s="959">
        <f t="shared" si="10"/>
        <v>2.097216</v>
      </c>
      <c r="AT26" s="959">
        <f t="shared" si="11"/>
        <v>2.2685585472000001</v>
      </c>
      <c r="AU26" s="959">
        <f t="shared" si="11"/>
        <v>2.4538997805062404</v>
      </c>
      <c r="AV26" s="959">
        <f t="shared" si="11"/>
        <v>2.6543833925736005</v>
      </c>
      <c r="AW26" s="703">
        <f t="shared" si="12"/>
        <v>11.454057720279842</v>
      </c>
      <c r="AX26" s="810">
        <f t="shared" si="13"/>
        <v>14.966755155206901</v>
      </c>
      <c r="AY26" s="1017">
        <v>1.07</v>
      </c>
      <c r="AZ26" s="945">
        <v>60.370000000000005</v>
      </c>
      <c r="BA26" s="945">
        <v>-9.2899999999999991</v>
      </c>
      <c r="BB26" s="945">
        <v>9.81</v>
      </c>
      <c r="BC26" s="945">
        <v>15.17</v>
      </c>
      <c r="BE26" s="666">
        <v>2004</v>
      </c>
      <c r="BF26" s="971">
        <f t="shared" si="14"/>
        <v>1</v>
      </c>
      <c r="BG26" s="955">
        <v>11.200000000000001</v>
      </c>
    </row>
    <row r="27" spans="1:60" ht="11.25" customHeight="1" x14ac:dyDescent="0.2">
      <c r="A27" s="936" t="s">
        <v>978</v>
      </c>
      <c r="B27" s="948" t="s">
        <v>979</v>
      </c>
      <c r="C27" s="1013" t="s">
        <v>123</v>
      </c>
      <c r="D27" s="1013" t="s">
        <v>4197</v>
      </c>
      <c r="E27" s="792">
        <v>10</v>
      </c>
      <c r="F27" s="1227">
        <v>325</v>
      </c>
      <c r="G27" s="1227" t="s">
        <v>106</v>
      </c>
      <c r="H27" s="1227" t="s">
        <v>106</v>
      </c>
      <c r="I27" s="947">
        <v>102.64</v>
      </c>
      <c r="J27" s="703">
        <f t="shared" si="0"/>
        <v>0.45791114575214342</v>
      </c>
      <c r="K27" s="950">
        <v>0.47</v>
      </c>
      <c r="L27" s="960">
        <v>1</v>
      </c>
      <c r="M27" s="694">
        <f t="shared" si="1"/>
        <v>0.47</v>
      </c>
      <c r="N27" s="943" t="s">
        <v>980</v>
      </c>
      <c r="O27" s="795">
        <v>0.42</v>
      </c>
      <c r="P27" s="934">
        <v>43458</v>
      </c>
      <c r="Q27" s="934">
        <v>43483</v>
      </c>
      <c r="R27" s="694">
        <f t="shared" si="2"/>
        <v>11.904761904761903</v>
      </c>
      <c r="S27" s="759">
        <f>IF(INDEX(Historical!$D$7:$D$1439,MATCH(B27,Historical!$B$7:$B$1450,0))=0,"n/a",(INDEX(Historical!$C$7:$C$1439,MATCH(B27,Historical!$B$7:$B$1450,0))/INDEX(Historical!$D$7:$D$1439,MATCH(B27,Historical!$B$7:$B$1450,0))-1)*100)</f>
        <v>10.526315789473673</v>
      </c>
      <c r="T27" s="759">
        <f>IF(INDEX(Historical!$F$7:$F$1432,MATCH(B27,Historical!$B$7:$B$1450,0))=0,"n/a",((INDEX(Historical!$C$7:$C$1439,MATCH(B27,Historical!$B$7:$B$1450,0))/INDEX(Historical!$F$7:$F$1432,MATCH(B27,Historical!$B$7:$B$1450,0)))^(1/3)-1)*100)</f>
        <v>11.868894208139679</v>
      </c>
      <c r="U27" s="759">
        <f>IF(INDEX(Historical!$H$7:$H$1432,MATCH(B27,Historical!$B$7:$B$1450,0))=0,"n/a",((INDEX(Historical!$C$7:$C$1439,MATCH(B27,Historical!$B$7:$B$1450,0))/INDEX(Historical!$H$7:$H$1432,MATCH(B27,Historical!$B$7:$B$1450,0)))^(1/5)-1)*100)</f>
        <v>13.80604263098537</v>
      </c>
      <c r="V27" s="759">
        <f>IF(INDEX(Historical!$O$7:$O$1432,MATCH(B27,Historical!$B$7:$B$1450,0))=0,"n/a",((INDEX(Historical!$C$7:$C$1439,MATCH(B27,Historical!$B$7:$B$1450,0))/INDEX(Historical!$O$7:$O$1432,MATCH(B27,Historical!$B$7:$B$1450,0)))^(1/10)-1)*100)</f>
        <v>19.068466559994434</v>
      </c>
      <c r="W27" s="760">
        <f t="shared" si="3"/>
        <v>0.72402479704112088</v>
      </c>
      <c r="X27" s="761">
        <f t="shared" si="4"/>
        <v>1.3148612029509876</v>
      </c>
      <c r="Y27" s="949"/>
      <c r="Z27" s="703">
        <f t="shared" si="5"/>
        <v>19.831223628691983</v>
      </c>
      <c r="AA27" s="959">
        <f t="shared" si="6"/>
        <v>43.308016877637129</v>
      </c>
      <c r="AB27" s="960">
        <v>12</v>
      </c>
      <c r="AC27" s="938">
        <v>2.37</v>
      </c>
      <c r="AD27" s="938">
        <v>1.79</v>
      </c>
      <c r="AE27" s="938">
        <v>5.13</v>
      </c>
      <c r="AF27" s="938">
        <v>4.62</v>
      </c>
      <c r="AG27" s="938">
        <v>11.3</v>
      </c>
      <c r="AH27" s="938">
        <v>20.100000000000001</v>
      </c>
      <c r="AI27" s="938">
        <v>19.580000000000002</v>
      </c>
      <c r="AJ27" s="938">
        <v>10.5</v>
      </c>
      <c r="AK27" s="938">
        <v>24</v>
      </c>
      <c r="AL27" s="951">
        <v>3280</v>
      </c>
      <c r="AM27" s="945">
        <v>0.70000000000000007</v>
      </c>
      <c r="AN27" s="938">
        <v>0</v>
      </c>
      <c r="AO27" s="802">
        <f t="shared" si="7"/>
        <v>-29.044063100899614</v>
      </c>
      <c r="AP27" s="803">
        <f t="shared" si="8"/>
        <v>14.263953776737514</v>
      </c>
      <c r="AQ27" s="961">
        <f t="shared" si="9"/>
        <v>198.20428342901937</v>
      </c>
      <c r="AR27" s="703">
        <f>INDEX(Historical!$C$7:$C$1439,MATCH(B27,Historical!$B$7:$B$1450,0))*IF(AH27="n/a",1.03,IF(AH27&lt;0,1.01,IF(AH27&gt;10,1.1,(1+AH27/100))))</f>
        <v>0.46200000000000002</v>
      </c>
      <c r="AS27" s="959">
        <f t="shared" si="10"/>
        <v>0.5082000000000001</v>
      </c>
      <c r="AT27" s="959">
        <f t="shared" ref="AT27:AV46" si="15">IF($AK27="n/a",1.03*AS27,IF($AK27&lt;0,1.01*AS27,IF($AK27&gt;10,1.1*AS27,(1+$AK27/100)*AS27)))</f>
        <v>0.55902000000000018</v>
      </c>
      <c r="AU27" s="959">
        <f t="shared" si="15"/>
        <v>0.6149220000000003</v>
      </c>
      <c r="AV27" s="959">
        <f t="shared" si="15"/>
        <v>0.67641420000000041</v>
      </c>
      <c r="AW27" s="703">
        <f t="shared" si="12"/>
        <v>2.8205562000000013</v>
      </c>
      <c r="AX27" s="810">
        <f t="shared" si="13"/>
        <v>2.748008768511303</v>
      </c>
      <c r="AY27" s="1017">
        <v>1.1200000000000001</v>
      </c>
      <c r="AZ27" s="945">
        <v>40.300000000000004</v>
      </c>
      <c r="BA27" s="945">
        <v>-12.86</v>
      </c>
      <c r="BB27" s="945">
        <v>5.26</v>
      </c>
      <c r="BC27" s="945">
        <v>12.15</v>
      </c>
      <c r="BE27" s="666">
        <v>2010</v>
      </c>
      <c r="BF27" s="971">
        <f t="shared" si="14"/>
        <v>0</v>
      </c>
      <c r="BG27" s="955">
        <v>7.9</v>
      </c>
    </row>
    <row r="28" spans="1:60" ht="11.25" customHeight="1" x14ac:dyDescent="0.2">
      <c r="A28" s="953" t="s">
        <v>4071</v>
      </c>
      <c r="B28" s="948" t="s">
        <v>4072</v>
      </c>
      <c r="C28" s="1013" t="s">
        <v>131</v>
      </c>
      <c r="D28" s="1013" t="s">
        <v>4356</v>
      </c>
      <c r="E28" s="792">
        <v>10</v>
      </c>
      <c r="F28" s="1227">
        <v>344</v>
      </c>
      <c r="G28" s="1227" t="s">
        <v>106</v>
      </c>
      <c r="H28" s="1227" t="s">
        <v>106</v>
      </c>
      <c r="I28" s="947">
        <v>35.85</v>
      </c>
      <c r="J28" s="703">
        <f t="shared" si="0"/>
        <v>5.7461645746164569</v>
      </c>
      <c r="K28" s="950">
        <v>0.51500000000000001</v>
      </c>
      <c r="L28" s="960">
        <v>4</v>
      </c>
      <c r="M28" s="694">
        <f t="shared" si="1"/>
        <v>2.06</v>
      </c>
      <c r="N28" s="943" t="s">
        <v>152</v>
      </c>
      <c r="O28" s="795">
        <v>0.49</v>
      </c>
      <c r="P28" s="934">
        <v>43523</v>
      </c>
      <c r="Q28" s="934">
        <v>43553</v>
      </c>
      <c r="R28" s="694">
        <f t="shared" si="2"/>
        <v>5.1020408163265358</v>
      </c>
      <c r="S28" s="759">
        <f>IF(INDEX(Historical!$D$7:$D$1439,MATCH(B28,Historical!$B$7:$B$1450,0))=0,"n/a",(INDEX(Historical!$C$7:$C$1439,MATCH(B28,Historical!$B$7:$B$1450,0))/INDEX(Historical!$D$7:$D$1439,MATCH(B28,Historical!$B$7:$B$1450,0))-1)*100)</f>
        <v>4.8128342245989275</v>
      </c>
      <c r="T28" s="759">
        <f>IF(INDEX(Historical!$F$7:$F$1432,MATCH(B28,Historical!$B$7:$B$1450,0))=0,"n/a",((INDEX(Historical!$C$7:$C$1439,MATCH(B28,Historical!$B$7:$B$1450,0))/INDEX(Historical!$F$7:$F$1432,MATCH(B28,Historical!$B$7:$B$1450,0)))^(1/3)-1)*100)</f>
        <v>5.6937550835409523</v>
      </c>
      <c r="U28" s="759">
        <f>IF(INDEX(Historical!$H$7:$H$1432,MATCH(B28,Historical!$B$7:$B$1450,0))=0,"n/a",((INDEX(Historical!$C$7:$C$1439,MATCH(B28,Historical!$B$7:$B$1450,0))/INDEX(Historical!$H$7:$H$1432,MATCH(B28,Historical!$B$7:$B$1450,0)))^(1/5)-1)*100)</f>
        <v>6.4712341423086794</v>
      </c>
      <c r="V28" s="759">
        <f>IF(INDEX(Historical!$O$7:$O$1432,MATCH(B28,Historical!$B$7:$B$1450,0))=0,"n/a",((INDEX(Historical!$C$7:$C$1439,MATCH(B28,Historical!$B$7:$B$1450,0))/INDEX(Historical!$O$7:$O$1432,MATCH(B28,Historical!$B$7:$B$1450,0)))^(1/10)-1)*100)</f>
        <v>4.6003688831453227</v>
      </c>
      <c r="W28" s="760">
        <f t="shared" si="3"/>
        <v>1.4066772266932268</v>
      </c>
      <c r="X28" s="761" t="str">
        <f t="shared" si="4"/>
        <v>n/a</v>
      </c>
      <c r="Y28" s="948" t="s">
        <v>477</v>
      </c>
      <c r="Z28" s="703">
        <f t="shared" si="5"/>
        <v>556.75675675675677</v>
      </c>
      <c r="AA28" s="959">
        <f t="shared" si="6"/>
        <v>96.891891891891902</v>
      </c>
      <c r="AB28" s="960">
        <v>12</v>
      </c>
      <c r="AC28" s="938">
        <v>0.37</v>
      </c>
      <c r="AD28" s="938" t="s">
        <v>137</v>
      </c>
      <c r="AE28" s="938">
        <v>2.13</v>
      </c>
      <c r="AF28" s="938">
        <v>1.44</v>
      </c>
      <c r="AG28" s="938" t="s">
        <v>137</v>
      </c>
      <c r="AH28" s="938" t="s">
        <v>137</v>
      </c>
      <c r="AI28" s="938" t="s">
        <v>137</v>
      </c>
      <c r="AJ28" s="938">
        <v>-86.13</v>
      </c>
      <c r="AK28" s="938" t="s">
        <v>137</v>
      </c>
      <c r="AL28" s="951">
        <v>6410</v>
      </c>
      <c r="AM28" s="945" t="s">
        <v>137</v>
      </c>
      <c r="AN28" s="938" t="s">
        <v>137</v>
      </c>
      <c r="AO28" s="802">
        <f t="shared" si="7"/>
        <v>-84.67449317496677</v>
      </c>
      <c r="AP28" s="803">
        <f t="shared" si="8"/>
        <v>12.217398716925135</v>
      </c>
      <c r="AQ28" s="961">
        <f t="shared" si="9"/>
        <v>149.01969964404586</v>
      </c>
      <c r="AR28" s="703">
        <f>INDEX(Historical!$C$7:$C$1439,MATCH(B28,Historical!$B$7:$B$1450,0))*IF(AH28="n/a",1.03,IF(AH28&lt;0,1.01,IF(AH28&gt;10,1.1,(1+AH28/100))))</f>
        <v>2.0188000000000001</v>
      </c>
      <c r="AS28" s="959">
        <f t="shared" si="10"/>
        <v>2.079364</v>
      </c>
      <c r="AT28" s="959">
        <f t="shared" si="15"/>
        <v>2.1417449199999998</v>
      </c>
      <c r="AU28" s="959">
        <f t="shared" si="15"/>
        <v>2.2059972675999999</v>
      </c>
      <c r="AV28" s="959">
        <f t="shared" si="15"/>
        <v>2.2721771856280002</v>
      </c>
      <c r="AW28" s="703">
        <f t="shared" si="12"/>
        <v>10.718083373228001</v>
      </c>
      <c r="AX28" s="810">
        <f t="shared" si="13"/>
        <v>29.897024750984663</v>
      </c>
      <c r="AY28" s="1017" t="s">
        <v>137</v>
      </c>
      <c r="AZ28" s="945">
        <v>46.27</v>
      </c>
      <c r="BA28" s="945">
        <v>-1.81</v>
      </c>
      <c r="BB28" s="945">
        <v>4</v>
      </c>
      <c r="BC28" s="945">
        <v>16.98</v>
      </c>
      <c r="BE28" s="666">
        <v>2010</v>
      </c>
      <c r="BF28" s="971">
        <f t="shared" si="14"/>
        <v>0</v>
      </c>
      <c r="BG28" s="955" t="s">
        <v>137</v>
      </c>
    </row>
    <row r="29" spans="1:60" ht="11.25" customHeight="1" x14ac:dyDescent="0.2">
      <c r="A29" s="944" t="s">
        <v>482</v>
      </c>
      <c r="B29" s="948" t="s">
        <v>483</v>
      </c>
      <c r="C29" s="1013" t="s">
        <v>128</v>
      </c>
      <c r="D29" s="1013" t="s">
        <v>4353</v>
      </c>
      <c r="E29" s="792">
        <v>18</v>
      </c>
      <c r="F29" s="1227">
        <v>176</v>
      </c>
      <c r="G29" s="1227" t="s">
        <v>106</v>
      </c>
      <c r="H29" s="1227" t="s">
        <v>106</v>
      </c>
      <c r="I29" s="947">
        <v>58.43</v>
      </c>
      <c r="J29" s="703">
        <f t="shared" si="0"/>
        <v>3.4228991956186894</v>
      </c>
      <c r="K29" s="950">
        <v>0.5</v>
      </c>
      <c r="L29" s="960">
        <v>4</v>
      </c>
      <c r="M29" s="694">
        <f t="shared" si="1"/>
        <v>2</v>
      </c>
      <c r="N29" s="943" t="s">
        <v>305</v>
      </c>
      <c r="O29" s="795">
        <v>0.46</v>
      </c>
      <c r="P29" s="660">
        <v>43333</v>
      </c>
      <c r="Q29" s="660">
        <v>43348</v>
      </c>
      <c r="R29" s="694">
        <f t="shared" si="2"/>
        <v>8.6956521739130395</v>
      </c>
      <c r="S29" s="759">
        <f>IF(INDEX(Historical!$D$7:$D$1439,MATCH(B29,Historical!$B$7:$B$1450,0))=0,"n/a",(INDEX(Historical!$C$7:$C$1439,MATCH(B29,Historical!$B$7:$B$1450,0))/INDEX(Historical!$D$7:$D$1439,MATCH(B29,Historical!$B$7:$B$1450,0))-1)*100)</f>
        <v>9.0909090909090828</v>
      </c>
      <c r="T29" s="759">
        <f>IF(INDEX(Historical!$F$7:$F$1432,MATCH(B29,Historical!$B$7:$B$1450,0))=0,"n/a",((INDEX(Historical!$C$7:$C$1439,MATCH(B29,Historical!$B$7:$B$1450,0))/INDEX(Historical!$F$7:$F$1432,MATCH(B29,Historical!$B$7:$B$1450,0)))^(1/3)-1)*100)</f>
        <v>10.064241629820891</v>
      </c>
      <c r="U29" s="759">
        <f>IF(INDEX(Historical!$H$7:$H$1432,MATCH(B29,Historical!$B$7:$B$1450,0))=0,"n/a",((INDEX(Historical!$C$7:$C$1439,MATCH(B29,Historical!$B$7:$B$1450,0))/INDEX(Historical!$H$7:$H$1432,MATCH(B29,Historical!$B$7:$B$1450,0)))^(1/5)-1)*100)</f>
        <v>10.98883056567086</v>
      </c>
      <c r="V29" s="759">
        <f>IF(INDEX(Historical!$O$7:$O$1432,MATCH(B29,Historical!$B$7:$B$1450,0))=0,"n/a",((INDEX(Historical!$C$7:$C$1439,MATCH(B29,Historical!$B$7:$B$1450,0))/INDEX(Historical!$O$7:$O$1432,MATCH(B29,Historical!$B$7:$B$1450,0)))^(1/10)-1)*100)</f>
        <v>10.30542524220699</v>
      </c>
      <c r="W29" s="760">
        <f t="shared" si="3"/>
        <v>1.066315101745138</v>
      </c>
      <c r="X29" s="761">
        <f t="shared" si="4"/>
        <v>1.1944381049642239</v>
      </c>
      <c r="Y29" s="948"/>
      <c r="Z29" s="703">
        <f t="shared" si="5"/>
        <v>113.63636363636364</v>
      </c>
      <c r="AA29" s="959">
        <f t="shared" si="6"/>
        <v>33.198863636363633</v>
      </c>
      <c r="AB29" s="960">
        <v>12</v>
      </c>
      <c r="AC29" s="938">
        <v>1.76</v>
      </c>
      <c r="AD29" s="938">
        <v>3.18</v>
      </c>
      <c r="AE29" s="938">
        <v>0.18</v>
      </c>
      <c r="AF29" s="938">
        <v>1.47</v>
      </c>
      <c r="AG29" s="938">
        <v>5.5</v>
      </c>
      <c r="AH29" s="938">
        <v>23.5</v>
      </c>
      <c r="AI29" s="938">
        <v>37.44</v>
      </c>
      <c r="AJ29" s="938">
        <v>9.1999999999999993</v>
      </c>
      <c r="AK29" s="938">
        <v>10.100000000000001</v>
      </c>
      <c r="AL29" s="951">
        <v>7930</v>
      </c>
      <c r="AM29" s="945">
        <v>3.3000000000000003</v>
      </c>
      <c r="AN29" s="938">
        <v>1.1000000000000001</v>
      </c>
      <c r="AO29" s="802">
        <f t="shared" si="7"/>
        <v>-18.787133875074083</v>
      </c>
      <c r="AP29" s="803">
        <f t="shared" si="8"/>
        <v>14.41172976128955</v>
      </c>
      <c r="AQ29" s="961">
        <f t="shared" si="9"/>
        <v>47.274995306142323</v>
      </c>
      <c r="AR29" s="703">
        <f>INDEX(Historical!$C$7:$C$1439,MATCH(B29,Historical!$B$7:$B$1450,0))*IF(AH29="n/a",1.03,IF(AH29&lt;0,1.01,IF(AH29&gt;10,1.1,(1+AH29/100))))</f>
        <v>2.1120000000000001</v>
      </c>
      <c r="AS29" s="959">
        <f t="shared" si="10"/>
        <v>2.3232000000000004</v>
      </c>
      <c r="AT29" s="959">
        <f t="shared" si="15"/>
        <v>2.5555200000000005</v>
      </c>
      <c r="AU29" s="959">
        <f t="shared" si="15"/>
        <v>2.8110720000000007</v>
      </c>
      <c r="AV29" s="959">
        <f t="shared" si="15"/>
        <v>3.0921792000000008</v>
      </c>
      <c r="AW29" s="703">
        <f t="shared" si="12"/>
        <v>12.893971200000001</v>
      </c>
      <c r="AX29" s="810">
        <f t="shared" si="13"/>
        <v>22.067381824405274</v>
      </c>
      <c r="AY29" s="1017">
        <v>0.88</v>
      </c>
      <c r="AZ29" s="945">
        <v>23.64</v>
      </c>
      <c r="BA29" s="945">
        <v>-19.239999999999998</v>
      </c>
      <c r="BB29" s="945">
        <v>5.17</v>
      </c>
      <c r="BC29" s="945">
        <v>5.08</v>
      </c>
      <c r="BE29" s="666">
        <v>2001</v>
      </c>
      <c r="BF29" s="971">
        <f t="shared" si="14"/>
        <v>2</v>
      </c>
      <c r="BG29" s="955">
        <v>1.4000000000000001</v>
      </c>
    </row>
    <row r="30" spans="1:60" ht="11.25" customHeight="1" x14ac:dyDescent="0.2">
      <c r="A30" s="944" t="s">
        <v>463</v>
      </c>
      <c r="B30" s="948" t="s">
        <v>464</v>
      </c>
      <c r="C30" s="1013" t="s">
        <v>108</v>
      </c>
      <c r="D30" s="1013" t="s">
        <v>4365</v>
      </c>
      <c r="E30" s="792">
        <v>16</v>
      </c>
      <c r="F30" s="1227">
        <v>236</v>
      </c>
      <c r="G30" s="1227" t="s">
        <v>115</v>
      </c>
      <c r="H30" s="1227" t="s">
        <v>115</v>
      </c>
      <c r="I30" s="947">
        <v>25.39</v>
      </c>
      <c r="J30" s="703">
        <f t="shared" si="0"/>
        <v>3.465931469082316</v>
      </c>
      <c r="K30" s="950">
        <v>0.22</v>
      </c>
      <c r="L30" s="960">
        <v>4</v>
      </c>
      <c r="M30" s="694">
        <f t="shared" si="1"/>
        <v>0.88</v>
      </c>
      <c r="N30" s="943" t="s">
        <v>136</v>
      </c>
      <c r="O30" s="795">
        <v>0.2</v>
      </c>
      <c r="P30" s="934">
        <v>43598</v>
      </c>
      <c r="Q30" s="934">
        <v>43630</v>
      </c>
      <c r="R30" s="694">
        <f t="shared" si="2"/>
        <v>9.9999999999999947</v>
      </c>
      <c r="S30" s="759">
        <f>IF(INDEX(Historical!$D$7:$D$1439,MATCH(B30,Historical!$B$7:$B$1450,0))=0,"n/a",(INDEX(Historical!$C$7:$C$1439,MATCH(B30,Historical!$B$7:$B$1450,0))/INDEX(Historical!$D$7:$D$1439,MATCH(B30,Historical!$B$7:$B$1450,0))-1)*100)</f>
        <v>5.3616071428571388</v>
      </c>
      <c r="T30" s="759">
        <f>IF(INDEX(Historical!$F$7:$F$1432,MATCH(B30,Historical!$B$7:$B$1450,0))=0,"n/a",((INDEX(Historical!$C$7:$C$1439,MATCH(B30,Historical!$B$7:$B$1450,0))/INDEX(Historical!$F$7:$F$1432,MATCH(B30,Historical!$B$7:$B$1450,0)))^(1/3)-1)*100)</f>
        <v>5.3237576630392081</v>
      </c>
      <c r="U30" s="759">
        <f>IF(INDEX(Historical!$H$7:$H$1432,MATCH(B30,Historical!$B$7:$B$1450,0))=0,"n/a",((INDEX(Historical!$C$7:$C$1439,MATCH(B30,Historical!$B$7:$B$1450,0))/INDEX(Historical!$H$7:$H$1432,MATCH(B30,Historical!$B$7:$B$1450,0)))^(1/5)-1)*100)</f>
        <v>7.2053184099442058</v>
      </c>
      <c r="V30" s="759">
        <f>IF(INDEX(Historical!$O$7:$O$1432,MATCH(B30,Historical!$B$7:$B$1450,0))=0,"n/a",((INDEX(Historical!$C$7:$C$1439,MATCH(B30,Historical!$B$7:$B$1450,0))/INDEX(Historical!$O$7:$O$1432,MATCH(B30,Historical!$B$7:$B$1450,0)))^(1/10)-1)*100)</f>
        <v>5.6669445604582425</v>
      </c>
      <c r="W30" s="760">
        <f t="shared" si="3"/>
        <v>1.2714644255072025</v>
      </c>
      <c r="X30" s="761">
        <f t="shared" si="4"/>
        <v>0.97369167701948733</v>
      </c>
      <c r="Y30" s="717"/>
      <c r="Z30" s="703">
        <f t="shared" si="5"/>
        <v>45.595854922279791</v>
      </c>
      <c r="AA30" s="959">
        <f t="shared" si="6"/>
        <v>13.155440414507773</v>
      </c>
      <c r="AB30" s="960">
        <v>12</v>
      </c>
      <c r="AC30" s="938">
        <v>1.93</v>
      </c>
      <c r="AD30" s="938" t="s">
        <v>137</v>
      </c>
      <c r="AE30" s="938">
        <v>2.96</v>
      </c>
      <c r="AF30" s="938">
        <v>1.04</v>
      </c>
      <c r="AG30" s="938">
        <v>9</v>
      </c>
      <c r="AH30" s="938">
        <v>7.9</v>
      </c>
      <c r="AI30" s="938" t="s">
        <v>137</v>
      </c>
      <c r="AJ30" s="938">
        <v>7.3999999999999995</v>
      </c>
      <c r="AK30" s="938" t="s">
        <v>137</v>
      </c>
      <c r="AL30" s="951">
        <v>390.92</v>
      </c>
      <c r="AM30" s="945">
        <v>0.89999999999999991</v>
      </c>
      <c r="AN30" s="938">
        <v>0.11</v>
      </c>
      <c r="AO30" s="802">
        <f t="shared" si="7"/>
        <v>-2.4841905354812504</v>
      </c>
      <c r="AP30" s="803">
        <f t="shared" si="8"/>
        <v>10.671249879026522</v>
      </c>
      <c r="AQ30" s="961">
        <f t="shared" si="9"/>
        <v>-22.020920095798669</v>
      </c>
      <c r="AR30" s="703">
        <f>INDEX(Historical!$C$7:$C$1439,MATCH(B30,Historical!$B$7:$B$1450,0))*IF(AH30="n/a",1.03,IF(AH30&lt;0,1.01,IF(AH30&gt;10,1.1,(1+AH30/100))))</f>
        <v>0.84884929999999992</v>
      </c>
      <c r="AS30" s="959">
        <f t="shared" si="10"/>
        <v>0.87431477899999999</v>
      </c>
      <c r="AT30" s="959">
        <f t="shared" si="15"/>
        <v>0.90054422236999998</v>
      </c>
      <c r="AU30" s="959">
        <f t="shared" si="15"/>
        <v>0.92756054904109997</v>
      </c>
      <c r="AV30" s="959">
        <f t="shared" si="15"/>
        <v>0.95538736551233294</v>
      </c>
      <c r="AW30" s="703">
        <f t="shared" si="12"/>
        <v>4.5066562159234325</v>
      </c>
      <c r="AX30" s="810">
        <f t="shared" si="13"/>
        <v>17.749729089891421</v>
      </c>
      <c r="AY30" s="1017">
        <v>0.93</v>
      </c>
      <c r="AZ30" s="945">
        <v>19.48</v>
      </c>
      <c r="BA30" s="945">
        <v>-16.07</v>
      </c>
      <c r="BB30" s="945">
        <v>1.6</v>
      </c>
      <c r="BC30" s="945">
        <v>1.67</v>
      </c>
      <c r="BE30" s="666">
        <v>2004</v>
      </c>
      <c r="BF30" s="971">
        <f t="shared" si="14"/>
        <v>1</v>
      </c>
      <c r="BG30" s="955">
        <v>0.89999999999999991</v>
      </c>
    </row>
    <row r="31" spans="1:60" ht="11.25" customHeight="1" x14ac:dyDescent="0.2">
      <c r="A31" s="944" t="s">
        <v>475</v>
      </c>
      <c r="B31" s="948" t="s">
        <v>476</v>
      </c>
      <c r="C31" s="1013" t="s">
        <v>131</v>
      </c>
      <c r="D31" s="1013" t="s">
        <v>4354</v>
      </c>
      <c r="E31" s="792">
        <v>12</v>
      </c>
      <c r="F31" s="1227">
        <v>299</v>
      </c>
      <c r="G31" s="1227" t="s">
        <v>106</v>
      </c>
      <c r="H31" s="1227" t="s">
        <v>106</v>
      </c>
      <c r="I31" s="947">
        <v>44.28</v>
      </c>
      <c r="J31" s="703">
        <f t="shared" si="0"/>
        <v>4.539295392953929</v>
      </c>
      <c r="K31" s="950">
        <v>0.50249999999999995</v>
      </c>
      <c r="L31" s="960">
        <v>4</v>
      </c>
      <c r="M31" s="694">
        <f t="shared" si="1"/>
        <v>2.0099999999999998</v>
      </c>
      <c r="N31" s="943" t="s">
        <v>152</v>
      </c>
      <c r="O31" s="795">
        <v>0.47</v>
      </c>
      <c r="P31" s="934">
        <v>43523</v>
      </c>
      <c r="Q31" s="934">
        <v>43553</v>
      </c>
      <c r="R31" s="694">
        <f t="shared" si="2"/>
        <v>6.9148936170212716</v>
      </c>
      <c r="S31" s="759">
        <f>IF(INDEX(Historical!$D$7:$D$1439,MATCH(B31,Historical!$B$7:$B$1450,0))=0,"n/a",(INDEX(Historical!$C$7:$C$1439,MATCH(B31,Historical!$B$7:$B$1450,0))/INDEX(Historical!$D$7:$D$1439,MATCH(B31,Historical!$B$7:$B$1450,0))-1)*100)</f>
        <v>8.045977011494255</v>
      </c>
      <c r="T31" s="759">
        <f>IF(INDEX(Historical!$F$7:$F$1432,MATCH(B31,Historical!$B$7:$B$1450,0))=0,"n/a",((INDEX(Historical!$C$7:$C$1439,MATCH(B31,Historical!$B$7:$B$1450,0))/INDEX(Historical!$F$7:$F$1432,MATCH(B31,Historical!$B$7:$B$1450,0)))^(1/3)-1)*100)</f>
        <v>9.9776450231572547</v>
      </c>
      <c r="U31" s="759">
        <f>IF(INDEX(Historical!$H$7:$H$1432,MATCH(B31,Historical!$B$7:$B$1450,0))=0,"n/a",((INDEX(Historical!$C$7:$C$1439,MATCH(B31,Historical!$B$7:$B$1450,0))/INDEX(Historical!$H$7:$H$1432,MATCH(B31,Historical!$B$7:$B$1450,0)))^(1/5)-1)*100)</f>
        <v>10.393660017142414</v>
      </c>
      <c r="V31" s="759">
        <f>IF(INDEX(Historical!$O$7:$O$1432,MATCH(B31,Historical!$B$7:$B$1450,0))=0,"n/a",((INDEX(Historical!$C$7:$C$1439,MATCH(B31,Historical!$B$7:$B$1450,0))/INDEX(Historical!$O$7:$O$1432,MATCH(B31,Historical!$B$7:$B$1450,0)))^(1/10)-1)*100)</f>
        <v>12.312692928010005</v>
      </c>
      <c r="W31" s="760">
        <f t="shared" si="3"/>
        <v>0.84414190120002064</v>
      </c>
      <c r="X31" s="761" t="str">
        <f t="shared" si="4"/>
        <v>n/a</v>
      </c>
      <c r="Y31" s="948" t="s">
        <v>477</v>
      </c>
      <c r="Z31" s="703">
        <f t="shared" si="5"/>
        <v>1675</v>
      </c>
      <c r="AA31" s="959">
        <f t="shared" si="6"/>
        <v>369</v>
      </c>
      <c r="AB31" s="960">
        <v>12</v>
      </c>
      <c r="AC31" s="938">
        <v>0.12</v>
      </c>
      <c r="AD31" s="938">
        <v>71.83</v>
      </c>
      <c r="AE31" s="938">
        <v>3.45</v>
      </c>
      <c r="AF31" s="938">
        <v>2.2200000000000002</v>
      </c>
      <c r="AG31" s="938">
        <v>0.6</v>
      </c>
      <c r="AH31" s="938">
        <v>149.19999999999999</v>
      </c>
      <c r="AI31" s="938">
        <v>28.87</v>
      </c>
      <c r="AJ31" s="938">
        <v>-4.3</v>
      </c>
      <c r="AK31" s="938">
        <v>5.2</v>
      </c>
      <c r="AL31" s="951">
        <v>18040</v>
      </c>
      <c r="AM31" s="945">
        <v>42.3</v>
      </c>
      <c r="AN31" s="938">
        <v>3.02</v>
      </c>
      <c r="AO31" s="802">
        <f t="shared" si="7"/>
        <v>-354.06704458990367</v>
      </c>
      <c r="AP31" s="803">
        <f t="shared" si="8"/>
        <v>14.932955410096344</v>
      </c>
      <c r="AQ31" s="961">
        <f t="shared" si="9"/>
        <v>503.3904208719261</v>
      </c>
      <c r="AR31" s="703">
        <f>INDEX(Historical!$C$7:$C$1439,MATCH(B31,Historical!$B$7:$B$1450,0))*IF(AH31="n/a",1.03,IF(AH31&lt;0,1.01,IF(AH31&gt;10,1.1,(1+AH31/100))))</f>
        <v>2.0680000000000001</v>
      </c>
      <c r="AS31" s="959">
        <f t="shared" si="10"/>
        <v>2.2748000000000004</v>
      </c>
      <c r="AT31" s="959">
        <f t="shared" si="15"/>
        <v>2.3930896000000006</v>
      </c>
      <c r="AU31" s="959">
        <f t="shared" si="15"/>
        <v>2.5175302592000008</v>
      </c>
      <c r="AV31" s="959">
        <f t="shared" si="15"/>
        <v>2.6484418326784009</v>
      </c>
      <c r="AW31" s="703">
        <f t="shared" si="12"/>
        <v>11.901861691878402</v>
      </c>
      <c r="AX31" s="810">
        <f t="shared" si="13"/>
        <v>26.878639773889795</v>
      </c>
      <c r="AY31" s="1017">
        <v>0.89</v>
      </c>
      <c r="AZ31" s="945">
        <v>37.26</v>
      </c>
      <c r="BA31" s="945">
        <v>-1.03</v>
      </c>
      <c r="BB31" s="945">
        <v>3.1199999999999997</v>
      </c>
      <c r="BC31" s="945">
        <v>9.82</v>
      </c>
      <c r="BE31" s="666">
        <v>2008</v>
      </c>
      <c r="BF31" s="971">
        <f t="shared" si="14"/>
        <v>1</v>
      </c>
      <c r="BG31" s="955">
        <v>0.1</v>
      </c>
    </row>
    <row r="32" spans="1:60" ht="11.25" customHeight="1" x14ac:dyDescent="0.2">
      <c r="A32" s="936" t="s">
        <v>461</v>
      </c>
      <c r="B32" s="949" t="s">
        <v>462</v>
      </c>
      <c r="C32" s="1013" t="s">
        <v>108</v>
      </c>
      <c r="D32" s="1013" t="s">
        <v>4365</v>
      </c>
      <c r="E32" s="792">
        <v>19</v>
      </c>
      <c r="F32" s="1227">
        <v>172</v>
      </c>
      <c r="G32" s="1227" t="s">
        <v>106</v>
      </c>
      <c r="H32" s="1227" t="s">
        <v>106</v>
      </c>
      <c r="I32" s="947">
        <v>422</v>
      </c>
      <c r="J32" s="703">
        <f t="shared" si="0"/>
        <v>3.5545023696682465</v>
      </c>
      <c r="K32" s="957">
        <v>7.5</v>
      </c>
      <c r="L32" s="960">
        <v>2</v>
      </c>
      <c r="M32" s="694">
        <f t="shared" si="1"/>
        <v>15</v>
      </c>
      <c r="N32" s="943" t="s">
        <v>231</v>
      </c>
      <c r="O32" s="796">
        <v>7.2</v>
      </c>
      <c r="P32" s="934">
        <v>43462</v>
      </c>
      <c r="Q32" s="934">
        <v>43473</v>
      </c>
      <c r="R32" s="694">
        <f t="shared" si="2"/>
        <v>4.1666666666666643</v>
      </c>
      <c r="S32" s="759">
        <f>IF(INDEX(Historical!$D$7:$D$1439,MATCH(B32,Historical!$B$7:$B$1450,0))=0,"n/a",(INDEX(Historical!$C$7:$C$1439,MATCH(B32,Historical!$B$7:$B$1450,0))/INDEX(Historical!$D$7:$D$1439,MATCH(B32,Historical!$B$7:$B$1450,0))-1)*100)</f>
        <v>5.1094890510948954</v>
      </c>
      <c r="T32" s="759">
        <f>IF(INDEX(Historical!$F$7:$F$1432,MATCH(B32,Historical!$B$7:$B$1450,0))=0,"n/a",((INDEX(Historical!$C$7:$C$1439,MATCH(B32,Historical!$B$7:$B$1450,0))/INDEX(Historical!$F$7:$F$1432,MATCH(B32,Historical!$B$7:$B$1450,0)))^(1/3)-1)*100)</f>
        <v>5.6819667993607048</v>
      </c>
      <c r="U32" s="759">
        <f>IF(INDEX(Historical!$H$7:$H$1432,MATCH(B32,Historical!$B$7:$B$1450,0))=0,"n/a",((INDEX(Historical!$C$7:$C$1439,MATCH(B32,Historical!$B$7:$B$1450,0))/INDEX(Historical!$H$7:$H$1432,MATCH(B32,Historical!$B$7:$B$1450,0)))^(1/5)-1)*100)</f>
        <v>6.1196338591859689</v>
      </c>
      <c r="V32" s="759">
        <f>IF(INDEX(Historical!$O$7:$O$1432,MATCH(B32,Historical!$B$7:$B$1450,0))=0,"n/a",((INDEX(Historical!$C$7:$C$1439,MATCH(B32,Historical!$B$7:$B$1450,0))/INDEX(Historical!$O$7:$O$1432,MATCH(B32,Historical!$B$7:$B$1450,0)))^(1/10)-1)*100)</f>
        <v>7.0296149960762833</v>
      </c>
      <c r="W32" s="760">
        <f t="shared" si="3"/>
        <v>0.87055035910242051</v>
      </c>
      <c r="X32" s="761" t="str">
        <f t="shared" si="4"/>
        <v>n/a</v>
      </c>
      <c r="Y32" s="949"/>
      <c r="Z32" s="703" t="str">
        <f t="shared" si="5"/>
        <v>n/a</v>
      </c>
      <c r="AA32" s="959" t="str">
        <f t="shared" si="6"/>
        <v>n/a</v>
      </c>
      <c r="AB32" s="960">
        <v>12</v>
      </c>
      <c r="AC32" s="938" t="s">
        <v>137</v>
      </c>
      <c r="AD32" s="938" t="s">
        <v>137</v>
      </c>
      <c r="AE32" s="938" t="s">
        <v>137</v>
      </c>
      <c r="AF32" s="938" t="s">
        <v>137</v>
      </c>
      <c r="AG32" s="938" t="s">
        <v>137</v>
      </c>
      <c r="AH32" s="938" t="s">
        <v>137</v>
      </c>
      <c r="AI32" s="938" t="s">
        <v>137</v>
      </c>
      <c r="AJ32" s="938" t="s">
        <v>137</v>
      </c>
      <c r="AK32" s="938" t="s">
        <v>137</v>
      </c>
      <c r="AL32" s="951" t="s">
        <v>137</v>
      </c>
      <c r="AM32" s="945" t="s">
        <v>137</v>
      </c>
      <c r="AN32" s="938" t="s">
        <v>137</v>
      </c>
      <c r="AO32" s="802" t="str">
        <f t="shared" si="7"/>
        <v>n/a</v>
      </c>
      <c r="AP32" s="803">
        <f t="shared" si="8"/>
        <v>9.6741362288542163</v>
      </c>
      <c r="AQ32" s="961" t="str">
        <f t="shared" si="9"/>
        <v>n/a</v>
      </c>
      <c r="AR32" s="703">
        <f>INDEX(Historical!$C$7:$C$1439,MATCH(B32,Historical!$B$7:$B$1450,0))*IF(AH32="n/a",1.03,IF(AH32&lt;0,1.01,IF(AH32&gt;10,1.1,(1+AH32/100))))</f>
        <v>14.832000000000001</v>
      </c>
      <c r="AS32" s="959">
        <f t="shared" si="10"/>
        <v>15.276960000000001</v>
      </c>
      <c r="AT32" s="959">
        <f t="shared" si="15"/>
        <v>15.735268800000002</v>
      </c>
      <c r="AU32" s="959">
        <f t="shared" si="15"/>
        <v>16.207326864000002</v>
      </c>
      <c r="AV32" s="959">
        <f t="shared" si="15"/>
        <v>16.693546669920003</v>
      </c>
      <c r="AW32" s="703">
        <f t="shared" si="12"/>
        <v>78.745102333920016</v>
      </c>
      <c r="AX32" s="810">
        <f t="shared" si="13"/>
        <v>18.659976856379153</v>
      </c>
      <c r="AY32" s="1017" t="s">
        <v>137</v>
      </c>
      <c r="AZ32" s="945" t="s">
        <v>137</v>
      </c>
      <c r="BA32" s="945" t="s">
        <v>137</v>
      </c>
      <c r="BB32" s="945" t="s">
        <v>137</v>
      </c>
      <c r="BC32" s="945" t="s">
        <v>137</v>
      </c>
      <c r="BD32" s="984" t="s">
        <v>4290</v>
      </c>
      <c r="BE32" s="666">
        <v>2001</v>
      </c>
      <c r="BF32" s="971">
        <f t="shared" si="14"/>
        <v>2</v>
      </c>
      <c r="BG32" s="955" t="s">
        <v>137</v>
      </c>
    </row>
    <row r="33" spans="1:60" ht="11.25" customHeight="1" x14ac:dyDescent="0.2">
      <c r="A33" s="936" t="s">
        <v>998</v>
      </c>
      <c r="B33" s="948" t="s">
        <v>999</v>
      </c>
      <c r="C33" s="1013" t="s">
        <v>108</v>
      </c>
      <c r="D33" s="1013" t="s">
        <v>4361</v>
      </c>
      <c r="E33" s="792">
        <v>10</v>
      </c>
      <c r="F33" s="1227">
        <v>339</v>
      </c>
      <c r="G33" s="1227" t="s">
        <v>106</v>
      </c>
      <c r="H33" s="1227" t="s">
        <v>106</v>
      </c>
      <c r="I33" s="947">
        <v>467.68</v>
      </c>
      <c r="J33" s="703">
        <f t="shared" si="0"/>
        <v>2.8224426958604174</v>
      </c>
      <c r="K33" s="950">
        <v>3.3</v>
      </c>
      <c r="L33" s="960">
        <v>4</v>
      </c>
      <c r="M33" s="694">
        <f t="shared" si="1"/>
        <v>13.2</v>
      </c>
      <c r="N33" s="943" t="s">
        <v>608</v>
      </c>
      <c r="O33" s="795">
        <v>3.13</v>
      </c>
      <c r="P33" s="934">
        <v>43529</v>
      </c>
      <c r="Q33" s="934">
        <v>43545</v>
      </c>
      <c r="R33" s="694">
        <f t="shared" si="2"/>
        <v>5.4313099041533519</v>
      </c>
      <c r="S33" s="759">
        <f>IF(INDEX(Historical!$D$7:$D$1439,MATCH(B33,Historical!$B$7:$B$1450,0))=0,"n/a",(INDEX(Historical!$C$7:$C$1439,MATCH(B33,Historical!$B$7:$B$1450,0))/INDEX(Historical!$D$7:$D$1439,MATCH(B33,Historical!$B$7:$B$1450,0))-1)*100)</f>
        <v>20.199999999999996</v>
      </c>
      <c r="T33" s="759">
        <f>IF(INDEX(Historical!$F$7:$F$1432,MATCH(B33,Historical!$B$7:$B$1450,0))=0,"n/a",((INDEX(Historical!$C$7:$C$1439,MATCH(B33,Historical!$B$7:$B$1450,0))/INDEX(Historical!$F$7:$F$1432,MATCH(B33,Historical!$B$7:$B$1450,0)))^(1/3)-1)*100)</f>
        <v>11.291670408455845</v>
      </c>
      <c r="U33" s="759">
        <f>IF(INDEX(Historical!$H$7:$H$1432,MATCH(B33,Historical!$B$7:$B$1450,0))=0,"n/a",((INDEX(Historical!$C$7:$C$1439,MATCH(B33,Historical!$B$7:$B$1450,0))/INDEX(Historical!$H$7:$H$1432,MATCH(B33,Historical!$B$7:$B$1450,0)))^(1/5)-1)*100)</f>
        <v>12.332917612951544</v>
      </c>
      <c r="V33" s="759">
        <f>IF(INDEX(Historical!$O$7:$O$1432,MATCH(B33,Historical!$B$7:$B$1450,0))=0,"n/a",((INDEX(Historical!$C$7:$C$1439,MATCH(B33,Historical!$B$7:$B$1450,0))/INDEX(Historical!$O$7:$O$1432,MATCH(B33,Historical!$B$7:$B$1450,0)))^(1/10)-1)*100)</f>
        <v>14.439245904081211</v>
      </c>
      <c r="W33" s="760">
        <f t="shared" si="3"/>
        <v>0.85412477181136448</v>
      </c>
      <c r="X33" s="761">
        <f t="shared" si="4"/>
        <v>1.2982018539948994</v>
      </c>
      <c r="Y33" s="948"/>
      <c r="Z33" s="703">
        <f t="shared" si="5"/>
        <v>50.190114068441062</v>
      </c>
      <c r="AA33" s="959">
        <f t="shared" si="6"/>
        <v>17.782509505703423</v>
      </c>
      <c r="AB33" s="960">
        <v>12</v>
      </c>
      <c r="AC33" s="938">
        <v>26.3</v>
      </c>
      <c r="AD33" s="938">
        <v>2.79</v>
      </c>
      <c r="AE33" s="938">
        <v>5.28</v>
      </c>
      <c r="AF33" s="938">
        <v>2.42</v>
      </c>
      <c r="AG33" s="938">
        <v>13.4</v>
      </c>
      <c r="AH33" s="938">
        <v>15.7</v>
      </c>
      <c r="AI33" s="938">
        <v>11.459999999999999</v>
      </c>
      <c r="AJ33" s="938">
        <v>9.5</v>
      </c>
      <c r="AK33" s="938">
        <v>6.5299999999999994</v>
      </c>
      <c r="AL33" s="951">
        <v>73260</v>
      </c>
      <c r="AM33" s="945">
        <v>1.5</v>
      </c>
      <c r="AN33" s="938">
        <v>0.16</v>
      </c>
      <c r="AO33" s="802">
        <f t="shared" si="7"/>
        <v>-2.6271491968914624</v>
      </c>
      <c r="AP33" s="803">
        <f t="shared" si="8"/>
        <v>15.155360308811961</v>
      </c>
      <c r="AQ33" s="961">
        <f t="shared" si="9"/>
        <v>38.297060310690576</v>
      </c>
      <c r="AR33" s="703">
        <f>INDEX(Historical!$C$7:$C$1439,MATCH(B33,Historical!$B$7:$B$1450,0))*IF(AH33="n/a",1.03,IF(AH33&lt;0,1.01,IF(AH33&gt;10,1.1,(1+AH33/100))))</f>
        <v>13.222000000000001</v>
      </c>
      <c r="AS33" s="959">
        <f t="shared" si="10"/>
        <v>14.544200000000002</v>
      </c>
      <c r="AT33" s="959">
        <f t="shared" si="15"/>
        <v>15.49393626</v>
      </c>
      <c r="AU33" s="959">
        <f t="shared" si="15"/>
        <v>16.505690297777999</v>
      </c>
      <c r="AV33" s="959">
        <f t="shared" si="15"/>
        <v>17.5835118742229</v>
      </c>
      <c r="AW33" s="703">
        <f t="shared" si="12"/>
        <v>77.349338432000906</v>
      </c>
      <c r="AX33" s="810">
        <f t="shared" si="13"/>
        <v>16.538945097502758</v>
      </c>
      <c r="AY33" s="1017">
        <v>1.52</v>
      </c>
      <c r="AZ33" s="945">
        <v>29.630000000000003</v>
      </c>
      <c r="BA33" s="945">
        <v>-8.27</v>
      </c>
      <c r="BB33" s="945">
        <v>2.19</v>
      </c>
      <c r="BC33" s="945">
        <v>8.5599999999999987</v>
      </c>
      <c r="BE33" s="666">
        <v>2010</v>
      </c>
      <c r="BF33" s="971">
        <f t="shared" si="14"/>
        <v>0</v>
      </c>
      <c r="BG33" s="955">
        <v>2.5</v>
      </c>
    </row>
    <row r="34" spans="1:60" ht="11.25" customHeight="1" x14ac:dyDescent="0.2">
      <c r="A34" s="944" t="s">
        <v>457</v>
      </c>
      <c r="B34" s="948" t="s">
        <v>458</v>
      </c>
      <c r="C34" s="1013" t="s">
        <v>108</v>
      </c>
      <c r="D34" s="1013" t="s">
        <v>4365</v>
      </c>
      <c r="E34" s="792">
        <v>15</v>
      </c>
      <c r="F34" s="1227">
        <v>261</v>
      </c>
      <c r="G34" s="1227" t="s">
        <v>106</v>
      </c>
      <c r="H34" s="1227" t="s">
        <v>106</v>
      </c>
      <c r="I34" s="947">
        <v>43.72</v>
      </c>
      <c r="J34" s="703">
        <f t="shared" si="0"/>
        <v>1.9213174748398902</v>
      </c>
      <c r="K34" s="958">
        <v>0.21</v>
      </c>
      <c r="L34" s="960">
        <v>4</v>
      </c>
      <c r="M34" s="694">
        <f t="shared" si="1"/>
        <v>0.84</v>
      </c>
      <c r="N34" s="943" t="s">
        <v>238</v>
      </c>
      <c r="O34" s="799">
        <v>0.19</v>
      </c>
      <c r="P34" s="934">
        <v>43678</v>
      </c>
      <c r="Q34" s="934">
        <v>43686</v>
      </c>
      <c r="R34" s="694">
        <f t="shared" si="2"/>
        <v>10.52631578947368</v>
      </c>
      <c r="S34" s="759">
        <f>IF(INDEX(Historical!$D$7:$D$1439,MATCH(B34,Historical!$B$7:$B$1450,0))=0,"n/a",(INDEX(Historical!$C$7:$C$1439,MATCH(B34,Historical!$B$7:$B$1450,0))/INDEX(Historical!$D$7:$D$1439,MATCH(B34,Historical!$B$7:$B$1450,0))-1)*100)</f>
        <v>13.392857142857139</v>
      </c>
      <c r="T34" s="759">
        <f>IF(INDEX(Historical!$F$7:$F$1432,MATCH(B34,Historical!$B$7:$B$1450,0))=0,"n/a",((INDEX(Historical!$C$7:$C$1439,MATCH(B34,Historical!$B$7:$B$1450,0))/INDEX(Historical!$F$7:$F$1432,MATCH(B34,Historical!$B$7:$B$1450,0)))^(1/3)-1)*100)</f>
        <v>12.164064162584353</v>
      </c>
      <c r="U34" s="759">
        <f>IF(INDEX(Historical!$H$7:$H$1432,MATCH(B34,Historical!$B$7:$B$1450,0))=0,"n/a",((INDEX(Historical!$C$7:$C$1439,MATCH(B34,Historical!$B$7:$B$1450,0))/INDEX(Historical!$H$7:$H$1432,MATCH(B34,Historical!$B$7:$B$1450,0)))^(1/5)-1)*100)</f>
        <v>11.711059850008043</v>
      </c>
      <c r="V34" s="759">
        <f>IF(INDEX(Historical!$O$7:$O$1432,MATCH(B34,Historical!$B$7:$B$1450,0))=0,"n/a",((INDEX(Historical!$C$7:$C$1439,MATCH(B34,Historical!$B$7:$B$1450,0))/INDEX(Historical!$O$7:$O$1432,MATCH(B34,Historical!$B$7:$B$1450,0)))^(1/10)-1)*100)</f>
        <v>8.532940454248461</v>
      </c>
      <c r="W34" s="760">
        <f t="shared" si="3"/>
        <v>1.3724530146202099</v>
      </c>
      <c r="X34" s="761">
        <f t="shared" si="4"/>
        <v>0.92944919444508278</v>
      </c>
      <c r="Y34" s="728" t="s">
        <v>4203</v>
      </c>
      <c r="Z34" s="703">
        <f t="shared" si="5"/>
        <v>34.42622950819672</v>
      </c>
      <c r="AA34" s="959">
        <f t="shared" si="6"/>
        <v>17.918032786885245</v>
      </c>
      <c r="AB34" s="960">
        <v>12</v>
      </c>
      <c r="AC34" s="938">
        <v>2.44</v>
      </c>
      <c r="AD34" s="938">
        <v>1.8</v>
      </c>
      <c r="AE34" s="938">
        <v>5.96</v>
      </c>
      <c r="AF34" s="938">
        <v>1.89</v>
      </c>
      <c r="AG34" s="938">
        <v>10.4</v>
      </c>
      <c r="AH34" s="938">
        <v>53.7</v>
      </c>
      <c r="AI34" s="938">
        <v>5.9799999999999995</v>
      </c>
      <c r="AJ34" s="938">
        <v>12.6</v>
      </c>
      <c r="AK34" s="938">
        <v>10</v>
      </c>
      <c r="AL34" s="951">
        <v>590.84</v>
      </c>
      <c r="AM34" s="945">
        <v>1.2</v>
      </c>
      <c r="AN34" s="938">
        <v>0.01</v>
      </c>
      <c r="AO34" s="802">
        <f t="shared" si="7"/>
        <v>-4.2856554620373117</v>
      </c>
      <c r="AP34" s="803">
        <f t="shared" si="8"/>
        <v>13.632377324847933</v>
      </c>
      <c r="AQ34" s="961">
        <f t="shared" si="9"/>
        <v>22.683118402588718</v>
      </c>
      <c r="AR34" s="703">
        <f>INDEX(Historical!$C$7:$C$1439,MATCH(B34,Historical!$B$7:$B$1450,0))*IF(AH34="n/a",1.03,IF(AH34&lt;0,1.01,IF(AH34&gt;10,1.1,(1+AH34/100))))</f>
        <v>0.69850000000000012</v>
      </c>
      <c r="AS34" s="959">
        <f t="shared" si="10"/>
        <v>0.74027030000000016</v>
      </c>
      <c r="AT34" s="959">
        <f t="shared" si="15"/>
        <v>0.81429733000000026</v>
      </c>
      <c r="AU34" s="959">
        <f t="shared" si="15"/>
        <v>0.89572706300000038</v>
      </c>
      <c r="AV34" s="959">
        <f t="shared" si="15"/>
        <v>0.98529976930000052</v>
      </c>
      <c r="AW34" s="703">
        <f t="shared" si="12"/>
        <v>4.1340944623000011</v>
      </c>
      <c r="AX34" s="810">
        <f t="shared" si="13"/>
        <v>9.4558427774473959</v>
      </c>
      <c r="AY34" s="1017">
        <v>0.56999999999999995</v>
      </c>
      <c r="AZ34" s="945">
        <v>15.049999999999999</v>
      </c>
      <c r="BA34" s="945">
        <v>-3.1199999999999997</v>
      </c>
      <c r="BB34" s="945">
        <v>3.8699999999999997</v>
      </c>
      <c r="BC34" s="945">
        <v>4.37</v>
      </c>
      <c r="BE34" s="666">
        <v>2005</v>
      </c>
      <c r="BF34" s="971">
        <f t="shared" si="14"/>
        <v>1</v>
      </c>
      <c r="BG34" s="955">
        <v>1.3</v>
      </c>
    </row>
    <row r="35" spans="1:60" ht="11.25" customHeight="1" x14ac:dyDescent="0.2">
      <c r="A35" s="936" t="s">
        <v>1011</v>
      </c>
      <c r="B35" s="948" t="s">
        <v>1012</v>
      </c>
      <c r="C35" s="1013" t="s">
        <v>154</v>
      </c>
      <c r="D35" s="1013" t="s">
        <v>4375</v>
      </c>
      <c r="E35" s="792">
        <v>10</v>
      </c>
      <c r="F35" s="1227">
        <v>328</v>
      </c>
      <c r="G35" s="1227" t="s">
        <v>115</v>
      </c>
      <c r="H35" s="1227" t="s">
        <v>115</v>
      </c>
      <c r="I35" s="947">
        <v>44.41</v>
      </c>
      <c r="J35" s="703">
        <f t="shared" si="0"/>
        <v>3.6928619680252197</v>
      </c>
      <c r="K35" s="950">
        <v>0.41</v>
      </c>
      <c r="L35" s="960">
        <v>4</v>
      </c>
      <c r="M35" s="694">
        <f t="shared" si="1"/>
        <v>1.64</v>
      </c>
      <c r="N35" s="943" t="s">
        <v>140</v>
      </c>
      <c r="O35" s="795">
        <v>0.4</v>
      </c>
      <c r="P35" s="934">
        <v>43468</v>
      </c>
      <c r="Q35" s="934">
        <v>43497</v>
      </c>
      <c r="R35" s="694">
        <f t="shared" si="2"/>
        <v>2.4999999999999885</v>
      </c>
      <c r="S35" s="759">
        <f>IF(INDEX(Historical!$D$7:$D$1439,MATCH(B35,Historical!$B$7:$B$1450,0))=0,"n/a",(INDEX(Historical!$C$7:$C$1439,MATCH(B35,Historical!$B$7:$B$1450,0))/INDEX(Historical!$D$7:$D$1439,MATCH(B35,Historical!$B$7:$B$1450,0))-1)*100)</f>
        <v>2.5641025641025772</v>
      </c>
      <c r="T35" s="759">
        <f>IF(INDEX(Historical!$F$7:$F$1432,MATCH(B35,Historical!$B$7:$B$1450,0))=0,"n/a",((INDEX(Historical!$C$7:$C$1439,MATCH(B35,Historical!$B$7:$B$1450,0))/INDEX(Historical!$F$7:$F$1432,MATCH(B35,Historical!$B$7:$B$1450,0)))^(1/3)-1)*100)</f>
        <v>2.6327791369625153</v>
      </c>
      <c r="U35" s="759">
        <f>IF(INDEX(Historical!$H$7:$H$1432,MATCH(B35,Historical!$B$7:$B$1450,0))=0,"n/a",((INDEX(Historical!$C$7:$C$1439,MATCH(B35,Historical!$B$7:$B$1450,0))/INDEX(Historical!$H$7:$H$1432,MATCH(B35,Historical!$B$7:$B$1450,0)))^(1/5)-1)*100)</f>
        <v>2.7066087089351765</v>
      </c>
      <c r="V35" s="759">
        <f>IF(INDEX(Historical!$O$7:$O$1432,MATCH(B35,Historical!$B$7:$B$1450,0))=0,"n/a",((INDEX(Historical!$C$7:$C$1439,MATCH(B35,Historical!$B$7:$B$1450,0))/INDEX(Historical!$O$7:$O$1432,MATCH(B35,Historical!$B$7:$B$1450,0)))^(1/10)-1)*100)</f>
        <v>2.5816852996224604</v>
      </c>
      <c r="W35" s="760">
        <f t="shared" si="3"/>
        <v>1.0483883180227214</v>
      </c>
      <c r="X35" s="761">
        <f t="shared" si="4"/>
        <v>0.18666266958173633</v>
      </c>
      <c r="Y35" s="714"/>
      <c r="Z35" s="703">
        <f t="shared" si="5"/>
        <v>51.898734177215189</v>
      </c>
      <c r="AA35" s="959">
        <f t="shared" si="6"/>
        <v>14.053797468354428</v>
      </c>
      <c r="AB35" s="960">
        <v>8</v>
      </c>
      <c r="AC35" s="938">
        <v>3.16</v>
      </c>
      <c r="AD35" s="938">
        <v>3.18</v>
      </c>
      <c r="AE35" s="938">
        <v>3.13</v>
      </c>
      <c r="AF35" s="938">
        <v>4.54</v>
      </c>
      <c r="AG35" s="938">
        <v>42.1</v>
      </c>
      <c r="AH35" s="938">
        <v>28.7</v>
      </c>
      <c r="AI35" s="938">
        <v>4.21</v>
      </c>
      <c r="AJ35" s="938">
        <v>14.499999999999998</v>
      </c>
      <c r="AK35" s="938">
        <v>4.43</v>
      </c>
      <c r="AL35" s="951">
        <v>72940</v>
      </c>
      <c r="AM35" s="945">
        <v>0.1</v>
      </c>
      <c r="AN35" s="938">
        <v>1.56</v>
      </c>
      <c r="AO35" s="802">
        <f t="shared" si="7"/>
        <v>-7.6543267913940323</v>
      </c>
      <c r="AP35" s="803">
        <f t="shared" si="8"/>
        <v>6.3994706769603962</v>
      </c>
      <c r="AQ35" s="961">
        <f t="shared" si="9"/>
        <v>68.396675219658533</v>
      </c>
      <c r="AR35" s="703">
        <f>INDEX(Historical!$C$7:$C$1439,MATCH(B35,Historical!$B$7:$B$1450,0))*IF(AH35="n/a",1.03,IF(AH35&lt;0,1.01,IF(AH35&gt;10,1.1,(1+AH35/100))))</f>
        <v>1.7600000000000002</v>
      </c>
      <c r="AS35" s="959">
        <f t="shared" si="10"/>
        <v>1.8340960000000004</v>
      </c>
      <c r="AT35" s="959">
        <f t="shared" si="15"/>
        <v>1.9153464528000004</v>
      </c>
      <c r="AU35" s="959">
        <f t="shared" si="15"/>
        <v>2.0001963006590402</v>
      </c>
      <c r="AV35" s="959">
        <f t="shared" si="15"/>
        <v>2.0888049967782356</v>
      </c>
      <c r="AW35" s="703">
        <f t="shared" si="12"/>
        <v>9.5984437502372764</v>
      </c>
      <c r="AX35" s="810">
        <f t="shared" si="13"/>
        <v>21.613248705780855</v>
      </c>
      <c r="AY35" s="1017">
        <v>0.71</v>
      </c>
      <c r="AZ35" s="945">
        <v>4.54</v>
      </c>
      <c r="BA35" s="945">
        <v>-30.270000000000003</v>
      </c>
      <c r="BB35" s="945">
        <v>-3.34</v>
      </c>
      <c r="BC35" s="945">
        <v>-9.370000000000001</v>
      </c>
      <c r="BE35" s="666">
        <v>2010</v>
      </c>
      <c r="BF35" s="971">
        <f t="shared" si="14"/>
        <v>0</v>
      </c>
      <c r="BG35" s="955">
        <v>15.6</v>
      </c>
    </row>
    <row r="36" spans="1:60" ht="11.25" customHeight="1" x14ac:dyDescent="0.2">
      <c r="A36" s="944" t="s">
        <v>468</v>
      </c>
      <c r="B36" s="948" t="s">
        <v>469</v>
      </c>
      <c r="C36" s="1013" t="s">
        <v>108</v>
      </c>
      <c r="D36" s="1013" t="s">
        <v>4365</v>
      </c>
      <c r="E36" s="792">
        <v>14</v>
      </c>
      <c r="F36" s="1227">
        <v>267</v>
      </c>
      <c r="G36" s="1227" t="s">
        <v>37</v>
      </c>
      <c r="H36" s="1227" t="s">
        <v>37</v>
      </c>
      <c r="I36" s="947">
        <v>83.68</v>
      </c>
      <c r="J36" s="703">
        <f t="shared" si="0"/>
        <v>2.3900573613766731</v>
      </c>
      <c r="K36" s="950">
        <v>0.5</v>
      </c>
      <c r="L36" s="960">
        <v>4</v>
      </c>
      <c r="M36" s="694">
        <f t="shared" si="1"/>
        <v>2</v>
      </c>
      <c r="N36" s="943" t="s">
        <v>470</v>
      </c>
      <c r="O36" s="795">
        <v>0.45</v>
      </c>
      <c r="P36" s="660">
        <v>43322</v>
      </c>
      <c r="Q36" s="660">
        <v>43339</v>
      </c>
      <c r="R36" s="694">
        <f t="shared" si="2"/>
        <v>11.111111111111107</v>
      </c>
      <c r="S36" s="759">
        <f>IF(INDEX(Historical!$D$7:$D$1439,MATCH(B36,Historical!$B$7:$B$1450,0))=0,"n/a",(INDEX(Historical!$C$7:$C$1439,MATCH(B36,Historical!$B$7:$B$1450,0))/INDEX(Historical!$D$7:$D$1439,MATCH(B36,Historical!$B$7:$B$1450,0))-1)*100)</f>
        <v>7.3446327683615698</v>
      </c>
      <c r="T36" s="759">
        <f>IF(INDEX(Historical!$F$7:$F$1432,MATCH(B36,Historical!$B$7:$B$1450,0))=0,"n/a",((INDEX(Historical!$C$7:$C$1439,MATCH(B36,Historical!$B$7:$B$1450,0))/INDEX(Historical!$F$7:$F$1432,MATCH(B36,Historical!$B$7:$B$1450,0)))^(1/3)-1)*100)</f>
        <v>3.9813932143039965</v>
      </c>
      <c r="U36" s="759">
        <f>IF(INDEX(Historical!$H$7:$H$1432,MATCH(B36,Historical!$B$7:$B$1450,0))=0,"n/a",((INDEX(Historical!$C$7:$C$1439,MATCH(B36,Historical!$B$7:$B$1450,0))/INDEX(Historical!$H$7:$H$1432,MATCH(B36,Historical!$B$7:$B$1450,0)))^(1/5)-1)*100)</f>
        <v>4.2909385938183275</v>
      </c>
      <c r="V36" s="759">
        <f>IF(INDEX(Historical!$O$7:$O$1432,MATCH(B36,Historical!$B$7:$B$1450,0))=0,"n/a",((INDEX(Historical!$C$7:$C$1439,MATCH(B36,Historical!$B$7:$B$1450,0))/INDEX(Historical!$O$7:$O$1432,MATCH(B36,Historical!$B$7:$B$1450,0)))^(1/10)-1)*100)</f>
        <v>8.0623865802826202</v>
      </c>
      <c r="W36" s="760">
        <f t="shared" si="3"/>
        <v>0.53221692498747841</v>
      </c>
      <c r="X36" s="761">
        <f t="shared" si="4"/>
        <v>0.57212514584244367</v>
      </c>
      <c r="Y36" s="949"/>
      <c r="Z36" s="703">
        <f t="shared" si="5"/>
        <v>30.211480362537763</v>
      </c>
      <c r="AA36" s="959">
        <f t="shared" si="6"/>
        <v>12.640483383685801</v>
      </c>
      <c r="AB36" s="960">
        <v>12</v>
      </c>
      <c r="AC36" s="938">
        <v>6.62</v>
      </c>
      <c r="AD36" s="938">
        <v>1.8</v>
      </c>
      <c r="AE36" s="938">
        <v>4.72</v>
      </c>
      <c r="AF36" s="938">
        <v>1.31</v>
      </c>
      <c r="AG36" s="938">
        <v>11</v>
      </c>
      <c r="AH36" s="938">
        <v>24.8</v>
      </c>
      <c r="AI36" s="938">
        <v>4.3</v>
      </c>
      <c r="AJ36" s="938">
        <v>7.5</v>
      </c>
      <c r="AK36" s="938">
        <v>7.0000000000000009</v>
      </c>
      <c r="AL36" s="951">
        <v>5800</v>
      </c>
      <c r="AM36" s="945">
        <v>0.8</v>
      </c>
      <c r="AN36" s="938">
        <v>7.0000000000000007E-2</v>
      </c>
      <c r="AO36" s="802">
        <f t="shared" si="7"/>
        <v>-5.9594874284908004</v>
      </c>
      <c r="AP36" s="803">
        <f t="shared" si="8"/>
        <v>6.6809959551950007</v>
      </c>
      <c r="AQ36" s="961">
        <f t="shared" si="9"/>
        <v>-14.212061887392224</v>
      </c>
      <c r="AR36" s="703">
        <f>INDEX(Historical!$C$7:$C$1439,MATCH(B36,Historical!$B$7:$B$1450,0))*IF(AH36="n/a",1.03,IF(AH36&lt;0,1.01,IF(AH36&gt;10,1.1,(1+AH36/100))))</f>
        <v>2.09</v>
      </c>
      <c r="AS36" s="959">
        <f t="shared" si="10"/>
        <v>2.1798699999999998</v>
      </c>
      <c r="AT36" s="959">
        <f t="shared" si="15"/>
        <v>2.3324609000000001</v>
      </c>
      <c r="AU36" s="959">
        <f t="shared" si="15"/>
        <v>2.4957331630000001</v>
      </c>
      <c r="AV36" s="959">
        <f t="shared" si="15"/>
        <v>2.6704344844100003</v>
      </c>
      <c r="AW36" s="703">
        <f t="shared" si="12"/>
        <v>11.768498547409999</v>
      </c>
      <c r="AX36" s="810">
        <f t="shared" si="13"/>
        <v>14.063693292793975</v>
      </c>
      <c r="AY36" s="1017">
        <v>1.23</v>
      </c>
      <c r="AZ36" s="945">
        <v>19.61</v>
      </c>
      <c r="BA36" s="945">
        <v>-20.47</v>
      </c>
      <c r="BB36" s="945">
        <v>8.4</v>
      </c>
      <c r="BC36" s="945">
        <v>1.7500000000000002</v>
      </c>
      <c r="BE36" s="666">
        <v>2005</v>
      </c>
      <c r="BF36" s="971">
        <f t="shared" si="14"/>
        <v>1</v>
      </c>
      <c r="BG36" s="955">
        <v>1.2</v>
      </c>
    </row>
    <row r="37" spans="1:60" ht="11.25" customHeight="1" x14ac:dyDescent="0.2">
      <c r="A37" s="944" t="s">
        <v>473</v>
      </c>
      <c r="B37" s="948" t="s">
        <v>474</v>
      </c>
      <c r="C37" s="1013" t="s">
        <v>4216</v>
      </c>
      <c r="D37" s="1013" t="s">
        <v>4351</v>
      </c>
      <c r="E37" s="792">
        <v>12</v>
      </c>
      <c r="F37" s="1227">
        <v>294</v>
      </c>
      <c r="G37" s="1227" t="s">
        <v>106</v>
      </c>
      <c r="H37" s="1227" t="s">
        <v>106</v>
      </c>
      <c r="I37" s="947">
        <v>127.12</v>
      </c>
      <c r="J37" s="703">
        <f t="shared" si="0"/>
        <v>1.5261170547514158</v>
      </c>
      <c r="K37" s="950">
        <v>0.48499999999999999</v>
      </c>
      <c r="L37" s="960">
        <v>4</v>
      </c>
      <c r="M37" s="694">
        <f t="shared" si="1"/>
        <v>1.94</v>
      </c>
      <c r="N37" s="943" t="s">
        <v>190</v>
      </c>
      <c r="O37" s="795">
        <v>0.36499999999999999</v>
      </c>
      <c r="P37" s="660">
        <v>43360</v>
      </c>
      <c r="Q37" s="660">
        <v>43376</v>
      </c>
      <c r="R37" s="694">
        <f t="shared" si="2"/>
        <v>32.87671232876712</v>
      </c>
      <c r="S37" s="759">
        <f>IF(INDEX(Historical!$D$7:$D$1439,MATCH(B37,Historical!$B$7:$B$1450,0))=0,"n/a",(INDEX(Historical!$C$7:$C$1439,MATCH(B37,Historical!$B$7:$B$1450,0))/INDEX(Historical!$D$7:$D$1439,MATCH(B37,Historical!$B$7:$B$1450,0))-1)*100)</f>
        <v>16.605166051660515</v>
      </c>
      <c r="T37" s="759">
        <f>IF(INDEX(Historical!$F$7:$F$1432,MATCH(B37,Historical!$B$7:$B$1450,0))=0,"n/a",((INDEX(Historical!$C$7:$C$1439,MATCH(B37,Historical!$B$7:$B$1450,0))/INDEX(Historical!$F$7:$F$1432,MATCH(B37,Historical!$B$7:$B$1450,0)))^(1/3)-1)*100)</f>
        <v>12.489340183017262</v>
      </c>
      <c r="U37" s="759">
        <f>IF(INDEX(Historical!$H$7:$H$1432,MATCH(B37,Historical!$B$7:$B$1450,0))=0,"n/a",((INDEX(Historical!$C$7:$C$1439,MATCH(B37,Historical!$B$7:$B$1450,0))/INDEX(Historical!$H$7:$H$1432,MATCH(B37,Historical!$B$7:$B$1450,0)))^(1/5)-1)*100)</f>
        <v>16.06978091874236</v>
      </c>
      <c r="V37" s="759">
        <f>IF(INDEX(Historical!$O$7:$O$1432,MATCH(B37,Historical!$B$7:$B$1450,0))=0,"n/a",((INDEX(Historical!$C$7:$C$1439,MATCH(B37,Historical!$B$7:$B$1450,0))/INDEX(Historical!$O$7:$O$1432,MATCH(B37,Historical!$B$7:$B$1450,0)))^(1/10)-1)*100)</f>
        <v>20.246296094670679</v>
      </c>
      <c r="W37" s="760">
        <f t="shared" si="3"/>
        <v>0.79371460555554751</v>
      </c>
      <c r="X37" s="761">
        <f t="shared" si="4"/>
        <v>0.95653457849656898</v>
      </c>
      <c r="Y37" s="948"/>
      <c r="Z37" s="703">
        <f t="shared" si="5"/>
        <v>45.971563981042657</v>
      </c>
      <c r="AA37" s="959">
        <f t="shared" si="6"/>
        <v>30.12322274881517</v>
      </c>
      <c r="AB37" s="960">
        <v>12</v>
      </c>
      <c r="AC37" s="938">
        <v>4.22</v>
      </c>
      <c r="AD37" s="938">
        <v>3.11</v>
      </c>
      <c r="AE37" s="938">
        <v>3.41</v>
      </c>
      <c r="AF37" s="938">
        <v>12</v>
      </c>
      <c r="AG37" s="938">
        <v>42.9</v>
      </c>
      <c r="AH37" s="938">
        <v>36.1</v>
      </c>
      <c r="AI37" s="938">
        <v>10.65</v>
      </c>
      <c r="AJ37" s="938">
        <v>16.8</v>
      </c>
      <c r="AK37" s="938">
        <v>10</v>
      </c>
      <c r="AL37" s="951">
        <v>15270</v>
      </c>
      <c r="AM37" s="945">
        <v>0.6</v>
      </c>
      <c r="AN37" s="938">
        <v>0.93</v>
      </c>
      <c r="AO37" s="802">
        <f t="shared" si="7"/>
        <v>-12.527324775321393</v>
      </c>
      <c r="AP37" s="803">
        <f t="shared" si="8"/>
        <v>17.595897973493777</v>
      </c>
      <c r="AQ37" s="961">
        <f t="shared" si="9"/>
        <v>300.82064317307919</v>
      </c>
      <c r="AR37" s="703">
        <f>INDEX(Historical!$C$7:$C$1439,MATCH(B37,Historical!$B$7:$B$1450,0))*IF(AH37="n/a",1.03,IF(AH37&lt;0,1.01,IF(AH37&gt;10,1.1,(1+AH37/100))))</f>
        <v>1.7380000000000002</v>
      </c>
      <c r="AS37" s="959">
        <f t="shared" si="10"/>
        <v>1.9118000000000004</v>
      </c>
      <c r="AT37" s="959">
        <f t="shared" si="15"/>
        <v>2.1029800000000005</v>
      </c>
      <c r="AU37" s="959">
        <f t="shared" si="15"/>
        <v>2.3132780000000008</v>
      </c>
      <c r="AV37" s="959">
        <f t="shared" si="15"/>
        <v>2.5446058000000011</v>
      </c>
      <c r="AW37" s="703">
        <f t="shared" si="12"/>
        <v>10.610663800000003</v>
      </c>
      <c r="AX37" s="810">
        <f t="shared" si="13"/>
        <v>8.3469664883574595</v>
      </c>
      <c r="AY37" s="1017">
        <v>0.74</v>
      </c>
      <c r="AZ37" s="945">
        <v>39.17</v>
      </c>
      <c r="BA37" s="945">
        <v>-8.0399999999999991</v>
      </c>
      <c r="BB37" s="945">
        <v>-1.9</v>
      </c>
      <c r="BC37" s="945">
        <v>14.02</v>
      </c>
      <c r="BE37" s="666">
        <v>2007</v>
      </c>
      <c r="BF37" s="971">
        <f t="shared" si="14"/>
        <v>1</v>
      </c>
      <c r="BG37" s="955">
        <v>14.799999999999999</v>
      </c>
    </row>
    <row r="38" spans="1:60" ht="11.25" customHeight="1" x14ac:dyDescent="0.2">
      <c r="A38" s="936" t="s">
        <v>491</v>
      </c>
      <c r="B38" s="948" t="s">
        <v>492</v>
      </c>
      <c r="C38" s="1013" t="s">
        <v>154</v>
      </c>
      <c r="D38" s="1013" t="s">
        <v>4347</v>
      </c>
      <c r="E38" s="792">
        <v>23</v>
      </c>
      <c r="F38" s="1227">
        <v>149</v>
      </c>
      <c r="G38" s="1227" t="s">
        <v>106</v>
      </c>
      <c r="H38" s="1227" t="s">
        <v>106</v>
      </c>
      <c r="I38" s="938">
        <v>45.73</v>
      </c>
      <c r="J38" s="703">
        <f t="shared" si="0"/>
        <v>4.2081784386617107</v>
      </c>
      <c r="K38" s="957">
        <v>0.48110000000000003</v>
      </c>
      <c r="L38" s="960">
        <v>4</v>
      </c>
      <c r="M38" s="694">
        <f t="shared" si="1"/>
        <v>1.9244000000000001</v>
      </c>
      <c r="N38" s="943" t="s">
        <v>493</v>
      </c>
      <c r="O38" s="796">
        <v>0.4763</v>
      </c>
      <c r="P38" s="934">
        <v>43644</v>
      </c>
      <c r="Q38" s="934">
        <v>43661</v>
      </c>
      <c r="R38" s="694">
        <f t="shared" si="2"/>
        <v>1.007768213310944</v>
      </c>
      <c r="S38" s="759">
        <f>IF(INDEX(Historical!$D$7:$D$1439,MATCH(B38,Historical!$B$7:$B$1450,0))=0,"n/a",(INDEX(Historical!$C$7:$C$1439,MATCH(B38,Historical!$B$7:$B$1450,0))/INDEX(Historical!$D$7:$D$1439,MATCH(B38,Historical!$B$7:$B$1450,0))-1)*100)</f>
        <v>2.9298803906507187</v>
      </c>
      <c r="T38" s="759">
        <f>IF(INDEX(Historical!$F$7:$F$1432,MATCH(B38,Historical!$B$7:$B$1450,0))=0,"n/a",((INDEX(Historical!$C$7:$C$1439,MATCH(B38,Historical!$B$7:$B$1450,0))/INDEX(Historical!$F$7:$F$1432,MATCH(B38,Historical!$B$7:$B$1450,0)))^(1/3)-1)*100)</f>
        <v>8.7407975692983761</v>
      </c>
      <c r="U38" s="759">
        <f>IF(INDEX(Historical!$H$7:$H$1432,MATCH(B38,Historical!$B$7:$B$1450,0))=0,"n/a",((INDEX(Historical!$C$7:$C$1439,MATCH(B38,Historical!$B$7:$B$1450,0))/INDEX(Historical!$H$7:$H$1432,MATCH(B38,Historical!$B$7:$B$1450,0)))^(1/5)-1)*100)</f>
        <v>10.186952055679765</v>
      </c>
      <c r="V38" s="759">
        <f>IF(INDEX(Historical!$O$7:$O$1432,MATCH(B38,Historical!$B$7:$B$1450,0))=0,"n/a",((INDEX(Historical!$C$7:$C$1439,MATCH(B38,Historical!$B$7:$B$1450,0))/INDEX(Historical!$O$7:$O$1432,MATCH(B38,Historical!$B$7:$B$1450,0)))^(1/10)-1)*100)</f>
        <v>17.518395154115417</v>
      </c>
      <c r="W38" s="760">
        <f t="shared" si="3"/>
        <v>0.58150030102995187</v>
      </c>
      <c r="X38" s="761" t="str">
        <f t="shared" si="4"/>
        <v>n/a</v>
      </c>
      <c r="Y38" s="949"/>
      <c r="Z38" s="703">
        <f t="shared" si="5"/>
        <v>1282.9333333333334</v>
      </c>
      <c r="AA38" s="959">
        <f t="shared" si="6"/>
        <v>304.86666666666667</v>
      </c>
      <c r="AB38" s="960">
        <v>6</v>
      </c>
      <c r="AC38" s="938">
        <v>0.15</v>
      </c>
      <c r="AD38" s="938">
        <v>93.52</v>
      </c>
      <c r="AE38" s="938">
        <v>0.1</v>
      </c>
      <c r="AF38" s="938">
        <v>2.2200000000000002</v>
      </c>
      <c r="AG38" s="938">
        <v>0</v>
      </c>
      <c r="AH38" s="938">
        <v>-150.4</v>
      </c>
      <c r="AI38" s="938">
        <v>0.61</v>
      </c>
      <c r="AJ38" s="938">
        <v>-32.5</v>
      </c>
      <c r="AK38" s="938">
        <v>3.27</v>
      </c>
      <c r="AL38" s="951">
        <v>13830</v>
      </c>
      <c r="AM38" s="945">
        <v>0.2</v>
      </c>
      <c r="AN38" s="938">
        <v>1.46</v>
      </c>
      <c r="AO38" s="802">
        <f t="shared" si="7"/>
        <v>-290.47153617232522</v>
      </c>
      <c r="AP38" s="803">
        <f t="shared" si="8"/>
        <v>14.395130494341476</v>
      </c>
      <c r="AQ38" s="961">
        <f t="shared" si="9"/>
        <v>448.45398875181655</v>
      </c>
      <c r="AR38" s="703">
        <f>INDEX(Historical!$C$7:$C$1439,MATCH(B38,Historical!$B$7:$B$1450,0))*IF(AH38="n/a",1.03,IF(AH38&lt;0,1.01,IF(AH38&gt;10,1.1,(1+AH38/100))))</f>
        <v>1.89476</v>
      </c>
      <c r="AS38" s="959">
        <f t="shared" si="10"/>
        <v>1.906318036</v>
      </c>
      <c r="AT38" s="959">
        <f t="shared" si="15"/>
        <v>1.9686546357771999</v>
      </c>
      <c r="AU38" s="959">
        <f t="shared" si="15"/>
        <v>2.0330296423671141</v>
      </c>
      <c r="AV38" s="959">
        <f t="shared" si="15"/>
        <v>2.0995097116725185</v>
      </c>
      <c r="AW38" s="703">
        <f t="shared" si="12"/>
        <v>9.9022720258168313</v>
      </c>
      <c r="AX38" s="810">
        <f t="shared" si="13"/>
        <v>21.653776570778117</v>
      </c>
      <c r="AY38" s="1017">
        <v>1.28</v>
      </c>
      <c r="AZ38" s="945">
        <v>8.86</v>
      </c>
      <c r="BA38" s="945">
        <v>-21.57</v>
      </c>
      <c r="BB38" s="945">
        <v>0.6</v>
      </c>
      <c r="BC38" s="945">
        <v>-6.5600000000000005</v>
      </c>
      <c r="BE38" s="666">
        <v>1997</v>
      </c>
      <c r="BF38" s="971">
        <f t="shared" si="14"/>
        <v>2</v>
      </c>
      <c r="BG38" s="955">
        <v>0</v>
      </c>
    </row>
    <row r="39" spans="1:60" ht="11.25" customHeight="1" x14ac:dyDescent="0.2">
      <c r="A39" s="944" t="s">
        <v>496</v>
      </c>
      <c r="B39" s="948" t="s">
        <v>497</v>
      </c>
      <c r="C39" s="1013" t="s">
        <v>4216</v>
      </c>
      <c r="D39" s="1013" t="s">
        <v>4351</v>
      </c>
      <c r="E39" s="792">
        <v>17</v>
      </c>
      <c r="F39" s="1227">
        <v>187</v>
      </c>
      <c r="G39" s="1227" t="s">
        <v>115</v>
      </c>
      <c r="H39" s="1227" t="s">
        <v>115</v>
      </c>
      <c r="I39" s="947">
        <v>50.91</v>
      </c>
      <c r="J39" s="703">
        <f t="shared" si="0"/>
        <v>2.0428206639167161</v>
      </c>
      <c r="K39" s="950">
        <v>0.26</v>
      </c>
      <c r="L39" s="960">
        <v>4</v>
      </c>
      <c r="M39" s="694">
        <f t="shared" si="1"/>
        <v>1.04</v>
      </c>
      <c r="N39" s="943" t="s">
        <v>149</v>
      </c>
      <c r="O39" s="797">
        <v>0.21818181818181814</v>
      </c>
      <c r="P39" s="939">
        <v>43255</v>
      </c>
      <c r="Q39" s="939">
        <v>43266</v>
      </c>
      <c r="R39" s="694">
        <f t="shared" si="2"/>
        <v>19.166666666666693</v>
      </c>
      <c r="S39" s="759">
        <f>IF(INDEX(Historical!$D$7:$D$1439,MATCH(B39,Historical!$B$7:$B$1450,0))=0,"n/a",(INDEX(Historical!$C$7:$C$1439,MATCH(B39,Historical!$B$7:$B$1450,0))/INDEX(Historical!$D$7:$D$1439,MATCH(B39,Historical!$B$7:$B$1450,0))-1)*100)</f>
        <v>20.645161290322591</v>
      </c>
      <c r="T39" s="759">
        <f>IF(INDEX(Historical!$F$7:$F$1432,MATCH(B39,Historical!$B$7:$B$1450,0))=0,"n/a",((INDEX(Historical!$C$7:$C$1439,MATCH(B39,Historical!$B$7:$B$1450,0))/INDEX(Historical!$F$7:$F$1432,MATCH(B39,Historical!$B$7:$B$1450,0)))^(1/3)-1)*100)</f>
        <v>9.6961310486523686</v>
      </c>
      <c r="U39" s="759">
        <f>IF(INDEX(Historical!$H$7:$H$1432,MATCH(B39,Historical!$B$7:$B$1450,0))=0,"n/a",((INDEX(Historical!$C$7:$C$1439,MATCH(B39,Historical!$B$7:$B$1450,0))/INDEX(Historical!$H$7:$H$1432,MATCH(B39,Historical!$B$7:$B$1450,0)))^(1/5)-1)*100)</f>
        <v>8.6806500612383921</v>
      </c>
      <c r="V39" s="759">
        <f>IF(INDEX(Historical!$O$7:$O$1432,MATCH(B39,Historical!$B$7:$B$1450,0))=0,"n/a",((INDEX(Historical!$C$7:$C$1439,MATCH(B39,Historical!$B$7:$B$1450,0))/INDEX(Historical!$O$7:$O$1432,MATCH(B39,Historical!$B$7:$B$1450,0)))^(1/10)-1)*100)</f>
        <v>10.728193536364428</v>
      </c>
      <c r="W39" s="760">
        <f t="shared" si="3"/>
        <v>0.80914368591639829</v>
      </c>
      <c r="X39" s="761">
        <f t="shared" si="4"/>
        <v>1.4966638036617916</v>
      </c>
      <c r="Y39" s="723" t="s">
        <v>440</v>
      </c>
      <c r="Z39" s="703">
        <f t="shared" si="5"/>
        <v>50.980392156862742</v>
      </c>
      <c r="AA39" s="959">
        <f t="shared" si="6"/>
        <v>24.955882352941174</v>
      </c>
      <c r="AB39" s="960">
        <v>12</v>
      </c>
      <c r="AC39" s="938">
        <v>2.04</v>
      </c>
      <c r="AD39" s="938" t="s">
        <v>137</v>
      </c>
      <c r="AE39" s="938">
        <v>4.6500000000000004</v>
      </c>
      <c r="AF39" s="938">
        <v>3.14</v>
      </c>
      <c r="AG39" s="938">
        <v>13.200000000000001</v>
      </c>
      <c r="AH39" s="938">
        <v>12.7</v>
      </c>
      <c r="AI39" s="938" t="s">
        <v>137</v>
      </c>
      <c r="AJ39" s="938">
        <v>5.8000000000000007</v>
      </c>
      <c r="AK39" s="938" t="s">
        <v>137</v>
      </c>
      <c r="AL39" s="951">
        <v>721.56</v>
      </c>
      <c r="AM39" s="945">
        <v>2</v>
      </c>
      <c r="AN39" s="938">
        <v>1.64</v>
      </c>
      <c r="AO39" s="802">
        <f t="shared" si="7"/>
        <v>-14.232411627786066</v>
      </c>
      <c r="AP39" s="803">
        <f t="shared" si="8"/>
        <v>10.723470725155108</v>
      </c>
      <c r="AQ39" s="961">
        <f t="shared" si="9"/>
        <v>86.620792682481948</v>
      </c>
      <c r="AR39" s="703">
        <f>INDEX(Historical!$C$7:$C$1439,MATCH(B39,Historical!$B$7:$B$1450,0))*IF(AH39="n/a",1.03,IF(AH39&lt;0,1.01,IF(AH39&gt;10,1.1,(1+AH39/100))))</f>
        <v>0.93500000000000005</v>
      </c>
      <c r="AS39" s="959">
        <f t="shared" si="10"/>
        <v>0.96305000000000007</v>
      </c>
      <c r="AT39" s="959">
        <f t="shared" si="15"/>
        <v>0.99194150000000014</v>
      </c>
      <c r="AU39" s="959">
        <f t="shared" si="15"/>
        <v>1.0216997450000003</v>
      </c>
      <c r="AV39" s="959">
        <f t="shared" si="15"/>
        <v>1.0523507373500003</v>
      </c>
      <c r="AW39" s="703">
        <f t="shared" si="12"/>
        <v>4.9640419823500004</v>
      </c>
      <c r="AX39" s="810">
        <f t="shared" si="13"/>
        <v>9.7506226327833438</v>
      </c>
      <c r="AY39" s="1017">
        <v>0.61</v>
      </c>
      <c r="AZ39" s="945">
        <v>14.790000000000001</v>
      </c>
      <c r="BA39" s="945">
        <v>-17.93</v>
      </c>
      <c r="BB39" s="945">
        <v>8.48</v>
      </c>
      <c r="BC39" s="945">
        <v>1.23</v>
      </c>
      <c r="BE39" s="666">
        <v>2002</v>
      </c>
      <c r="BF39" s="971">
        <f t="shared" si="14"/>
        <v>1</v>
      </c>
      <c r="BG39" s="955">
        <v>1.7999999999999998</v>
      </c>
    </row>
    <row r="40" spans="1:60" s="838" customFormat="1" ht="11.25" customHeight="1" x14ac:dyDescent="0.2">
      <c r="A40" s="698" t="s">
        <v>494</v>
      </c>
      <c r="B40" s="846" t="s">
        <v>495</v>
      </c>
      <c r="C40" s="1013" t="s">
        <v>128</v>
      </c>
      <c r="D40" s="1013" t="s">
        <v>4362</v>
      </c>
      <c r="E40" s="818">
        <v>20</v>
      </c>
      <c r="F40" s="1227">
        <v>168</v>
      </c>
      <c r="G40" s="1226" t="s">
        <v>37</v>
      </c>
      <c r="H40" s="1226" t="s">
        <v>37</v>
      </c>
      <c r="I40" s="819">
        <v>161.91</v>
      </c>
      <c r="J40" s="820">
        <f t="shared" si="0"/>
        <v>0.79056265826693839</v>
      </c>
      <c r="K40" s="844">
        <v>0.32</v>
      </c>
      <c r="L40" s="822">
        <v>4</v>
      </c>
      <c r="M40" s="823">
        <f t="shared" si="1"/>
        <v>1.28</v>
      </c>
      <c r="N40" s="824" t="s">
        <v>107</v>
      </c>
      <c r="O40" s="845">
        <v>0.28999999999999998</v>
      </c>
      <c r="P40" s="826">
        <v>43677</v>
      </c>
      <c r="Q40" s="826">
        <v>43692</v>
      </c>
      <c r="R40" s="823">
        <f t="shared" si="2"/>
        <v>10.344827586206906</v>
      </c>
      <c r="S40" s="759">
        <f>IF(INDEX(Historical!$D$7:$D$1439,MATCH(B40,Historical!$B$7:$B$1450,0))=0,"n/a",(INDEX(Historical!$C$7:$C$1439,MATCH(B40,Historical!$B$7:$B$1450,0))/INDEX(Historical!$D$7:$D$1439,MATCH(B40,Historical!$B$7:$B$1450,0))-1)*100)</f>
        <v>10.000000000000009</v>
      </c>
      <c r="T40" s="759">
        <f>IF(INDEX(Historical!$F$7:$F$1432,MATCH(B40,Historical!$B$7:$B$1450,0))=0,"n/a",((INDEX(Historical!$C$7:$C$1439,MATCH(B40,Historical!$B$7:$B$1450,0))/INDEX(Historical!$F$7:$F$1432,MATCH(B40,Historical!$B$7:$B$1450,0)))^(1/3)-1)*100)</f>
        <v>9.4051585121155412</v>
      </c>
      <c r="U40" s="759">
        <f>IF(INDEX(Historical!$H$7:$H$1432,MATCH(B40,Historical!$B$7:$B$1450,0))=0,"n/a",((INDEX(Historical!$C$7:$C$1439,MATCH(B40,Historical!$B$7:$B$1450,0))/INDEX(Historical!$H$7:$H$1432,MATCH(B40,Historical!$B$7:$B$1450,0)))^(1/5)-1)*100)</f>
        <v>9.7763328719189246</v>
      </c>
      <c r="V40" s="759">
        <f>IF(INDEX(Historical!$O$7:$O$1432,MATCH(B40,Historical!$B$7:$B$1450,0))=0,"n/a",((INDEX(Historical!$C$7:$C$1439,MATCH(B40,Historical!$B$7:$B$1450,0))/INDEX(Historical!$O$7:$O$1432,MATCH(B40,Historical!$B$7:$B$1450,0)))^(1/10)-1)*100)</f>
        <v>14.66304358341195</v>
      </c>
      <c r="W40" s="827">
        <f t="shared" si="3"/>
        <v>0.66673285231032953</v>
      </c>
      <c r="X40" s="828">
        <f t="shared" si="4"/>
        <v>0.88075070918188514</v>
      </c>
      <c r="Y40" s="846"/>
      <c r="Z40" s="820">
        <f t="shared" si="5"/>
        <v>23.230490018148821</v>
      </c>
      <c r="AA40" s="830">
        <f t="shared" si="6"/>
        <v>29.38475499092559</v>
      </c>
      <c r="AB40" s="822">
        <v>12</v>
      </c>
      <c r="AC40" s="831">
        <v>5.51</v>
      </c>
      <c r="AD40" s="831">
        <v>3.71</v>
      </c>
      <c r="AE40" s="831">
        <v>0.64</v>
      </c>
      <c r="AF40" s="831">
        <v>4.25</v>
      </c>
      <c r="AG40" s="831">
        <v>14.899999999999999</v>
      </c>
      <c r="AH40" s="831">
        <v>45.1</v>
      </c>
      <c r="AI40" s="831">
        <v>8.2799999999999994</v>
      </c>
      <c r="AJ40" s="831">
        <v>11.1</v>
      </c>
      <c r="AK40" s="831">
        <v>7.95</v>
      </c>
      <c r="AL40" s="832">
        <v>5980</v>
      </c>
      <c r="AM40" s="833">
        <v>0.3</v>
      </c>
      <c r="AN40" s="831">
        <v>0.98</v>
      </c>
      <c r="AO40" s="834">
        <f t="shared" si="7"/>
        <v>-18.817859460739726</v>
      </c>
      <c r="AP40" s="835">
        <f t="shared" si="8"/>
        <v>10.566895530185864</v>
      </c>
      <c r="AQ40" s="836">
        <f t="shared" si="9"/>
        <v>135.5940092724806</v>
      </c>
      <c r="AR40" s="703">
        <f>INDEX(Historical!$C$7:$C$1439,MATCH(B40,Historical!$B$7:$B$1450,0))*IF(AH40="n/a",1.03,IF(AH40&lt;0,1.01,IF(AH40&gt;10,1.1,(1+AH40/100))))</f>
        <v>1.2100000000000002</v>
      </c>
      <c r="AS40" s="830">
        <f t="shared" si="10"/>
        <v>1.3101880000000001</v>
      </c>
      <c r="AT40" s="830">
        <f t="shared" si="15"/>
        <v>1.4143479459999999</v>
      </c>
      <c r="AU40" s="830">
        <f t="shared" si="15"/>
        <v>1.5267886077069999</v>
      </c>
      <c r="AV40" s="830">
        <f t="shared" si="15"/>
        <v>1.6481683020197062</v>
      </c>
      <c r="AW40" s="820">
        <f t="shared" si="12"/>
        <v>7.1094928557267059</v>
      </c>
      <c r="AX40" s="837">
        <f t="shared" si="13"/>
        <v>4.3910152898071191</v>
      </c>
      <c r="AY40" s="1018">
        <v>0.57999999999999996</v>
      </c>
      <c r="AZ40" s="833">
        <v>50.21</v>
      </c>
      <c r="BA40" s="833">
        <v>-2.1</v>
      </c>
      <c r="BB40" s="833">
        <v>8.09</v>
      </c>
      <c r="BC40" s="833">
        <v>20.150000000000002</v>
      </c>
      <c r="BD40" s="985"/>
      <c r="BE40" s="666">
        <v>2000</v>
      </c>
      <c r="BF40" s="971">
        <f t="shared" si="14"/>
        <v>2</v>
      </c>
      <c r="BG40" s="892">
        <v>5.7</v>
      </c>
    </row>
    <row r="41" spans="1:60" ht="11.25" customHeight="1" x14ac:dyDescent="0.2">
      <c r="A41" s="936" t="s">
        <v>486</v>
      </c>
      <c r="B41" s="948" t="s">
        <v>487</v>
      </c>
      <c r="C41" s="1013" t="s">
        <v>108</v>
      </c>
      <c r="D41" s="1013" t="s">
        <v>4365</v>
      </c>
      <c r="E41" s="792">
        <v>21</v>
      </c>
      <c r="F41" s="1227">
        <v>160</v>
      </c>
      <c r="G41" s="1227" t="s">
        <v>106</v>
      </c>
      <c r="H41" s="1227" t="s">
        <v>106</v>
      </c>
      <c r="I41" s="947">
        <v>78.2</v>
      </c>
      <c r="J41" s="703">
        <f t="shared" si="0"/>
        <v>2.6086956521739131</v>
      </c>
      <c r="K41" s="950">
        <v>0.51</v>
      </c>
      <c r="L41" s="960">
        <v>4</v>
      </c>
      <c r="M41" s="694">
        <f t="shared" si="1"/>
        <v>2.04</v>
      </c>
      <c r="N41" s="943" t="s">
        <v>443</v>
      </c>
      <c r="O41" s="795">
        <v>0.5</v>
      </c>
      <c r="P41" s="934">
        <v>43502</v>
      </c>
      <c r="Q41" s="934">
        <v>43517</v>
      </c>
      <c r="R41" s="694">
        <f t="shared" si="2"/>
        <v>2.0000000000000018</v>
      </c>
      <c r="S41" s="759">
        <f>IF(INDEX(Historical!$D$7:$D$1439,MATCH(B41,Historical!$B$7:$B$1450,0))=0,"n/a",(INDEX(Historical!$C$7:$C$1439,MATCH(B41,Historical!$B$7:$B$1450,0))/INDEX(Historical!$D$7:$D$1439,MATCH(B41,Historical!$B$7:$B$1450,0))-1)*100)</f>
        <v>5.3763440860215006</v>
      </c>
      <c r="T41" s="759">
        <f>IF(INDEX(Historical!$F$7:$F$1432,MATCH(B41,Historical!$B$7:$B$1450,0))=0,"n/a",((INDEX(Historical!$C$7:$C$1439,MATCH(B41,Historical!$B$7:$B$1450,0))/INDEX(Historical!$F$7:$F$1432,MATCH(B41,Historical!$B$7:$B$1450,0)))^(1/3)-1)*100)</f>
        <v>2.8792656052861521</v>
      </c>
      <c r="U41" s="759">
        <f>IF(INDEX(Historical!$H$7:$H$1432,MATCH(B41,Historical!$B$7:$B$1450,0))=0,"n/a",((INDEX(Historical!$C$7:$C$1439,MATCH(B41,Historical!$B$7:$B$1450,0))/INDEX(Historical!$H$7:$H$1432,MATCH(B41,Historical!$B$7:$B$1450,0)))^(1/5)-1)*100)</f>
        <v>4.27298097474893</v>
      </c>
      <c r="V41" s="759">
        <f>IF(INDEX(Historical!$O$7:$O$1432,MATCH(B41,Historical!$B$7:$B$1450,0))=0,"n/a",((INDEX(Historical!$C$7:$C$1439,MATCH(B41,Historical!$B$7:$B$1450,0))/INDEX(Historical!$O$7:$O$1432,MATCH(B41,Historical!$B$7:$B$1450,0)))^(1/10)-1)*100)</f>
        <v>4.3529210056618473</v>
      </c>
      <c r="W41" s="760">
        <f t="shared" si="3"/>
        <v>0.98163531320487107</v>
      </c>
      <c r="X41" s="761" t="str">
        <f t="shared" si="4"/>
        <v>n/a</v>
      </c>
      <c r="Y41" s="949"/>
      <c r="Z41" s="703">
        <f t="shared" si="5"/>
        <v>39.15547024952015</v>
      </c>
      <c r="AA41" s="959">
        <f t="shared" si="6"/>
        <v>15.009596928982726</v>
      </c>
      <c r="AB41" s="960">
        <v>12</v>
      </c>
      <c r="AC41" s="938">
        <v>5.21</v>
      </c>
      <c r="AD41" s="938" t="s">
        <v>137</v>
      </c>
      <c r="AE41" s="938">
        <v>3.35</v>
      </c>
      <c r="AF41" s="938">
        <v>1.62</v>
      </c>
      <c r="AG41" s="938">
        <v>11.42</v>
      </c>
      <c r="AH41" s="938" t="s">
        <v>137</v>
      </c>
      <c r="AI41" s="938" t="s">
        <v>137</v>
      </c>
      <c r="AJ41" s="938" t="s">
        <v>137</v>
      </c>
      <c r="AK41" s="938" t="s">
        <v>137</v>
      </c>
      <c r="AL41" s="951">
        <v>384.62</v>
      </c>
      <c r="AM41" s="945">
        <v>2.92</v>
      </c>
      <c r="AN41" s="938" t="s">
        <v>137</v>
      </c>
      <c r="AO41" s="802">
        <f t="shared" si="7"/>
        <v>-8.1279203020598825</v>
      </c>
      <c r="AP41" s="803">
        <f t="shared" si="8"/>
        <v>6.8816766269228431</v>
      </c>
      <c r="AQ41" s="961">
        <f t="shared" si="9"/>
        <v>3.956287875566078</v>
      </c>
      <c r="AR41" s="703">
        <f>INDEX(Historical!$C$7:$C$1439,MATCH(B41,Historical!$B$7:$B$1450,0))*IF(AH41="n/a",1.03,IF(AH41&lt;0,1.01,IF(AH41&gt;10,1.1,(1+AH41/100))))</f>
        <v>2.0188000000000001</v>
      </c>
      <c r="AS41" s="959">
        <f t="shared" si="10"/>
        <v>2.079364</v>
      </c>
      <c r="AT41" s="959">
        <f t="shared" si="15"/>
        <v>2.1417449199999998</v>
      </c>
      <c r="AU41" s="959">
        <f t="shared" si="15"/>
        <v>2.2059972675999999</v>
      </c>
      <c r="AV41" s="959">
        <f t="shared" si="15"/>
        <v>2.2721771856280002</v>
      </c>
      <c r="AW41" s="703">
        <f t="shared" si="12"/>
        <v>10.718083373228001</v>
      </c>
      <c r="AX41" s="810">
        <f t="shared" si="13"/>
        <v>13.705988968322252</v>
      </c>
      <c r="AY41" s="1017">
        <v>0.22</v>
      </c>
      <c r="AZ41" s="945">
        <v>9.6159237454443556</v>
      </c>
      <c r="BA41" s="945">
        <v>-17.73616663160109</v>
      </c>
      <c r="BB41" s="945">
        <v>-3.6471168063085146</v>
      </c>
      <c r="BC41" s="945">
        <v>-4.5992436257167206</v>
      </c>
      <c r="BE41" s="666">
        <v>1999</v>
      </c>
      <c r="BF41" s="971">
        <f t="shared" si="14"/>
        <v>2</v>
      </c>
      <c r="BG41" s="955">
        <v>0.95</v>
      </c>
    </row>
    <row r="42" spans="1:60" ht="11.25" customHeight="1" x14ac:dyDescent="0.2">
      <c r="A42" s="944" t="s">
        <v>529</v>
      </c>
      <c r="B42" s="948" t="s">
        <v>530</v>
      </c>
      <c r="C42" s="1013" t="s">
        <v>247</v>
      </c>
      <c r="D42" s="1013" t="s">
        <v>4379</v>
      </c>
      <c r="E42" s="792">
        <v>17</v>
      </c>
      <c r="F42" s="1227">
        <v>206</v>
      </c>
      <c r="G42" s="1227" t="s">
        <v>37</v>
      </c>
      <c r="H42" s="1227" t="s">
        <v>37</v>
      </c>
      <c r="I42" s="947">
        <v>173.71</v>
      </c>
      <c r="J42" s="703">
        <f t="shared" si="0"/>
        <v>2.9934949053019402</v>
      </c>
      <c r="K42" s="950">
        <v>1.3</v>
      </c>
      <c r="L42" s="960">
        <v>4</v>
      </c>
      <c r="M42" s="694">
        <f t="shared" si="1"/>
        <v>5.2</v>
      </c>
      <c r="N42" s="943" t="s">
        <v>187</v>
      </c>
      <c r="O42" s="795">
        <v>1.25</v>
      </c>
      <c r="P42" s="934">
        <v>43664</v>
      </c>
      <c r="Q42" s="934">
        <v>43682</v>
      </c>
      <c r="R42" s="694">
        <f t="shared" si="2"/>
        <v>4.0000000000000036</v>
      </c>
      <c r="S42" s="759">
        <f>IF(INDEX(Historical!$D$7:$D$1439,MATCH(B42,Historical!$B$7:$B$1450,0))=0,"n/a",(INDEX(Historical!$C$7:$C$1439,MATCH(B42,Historical!$B$7:$B$1450,0))/INDEX(Historical!$D$7:$D$1439,MATCH(B42,Historical!$B$7:$B$1450,0))-1)*100)</f>
        <v>4.2553191489361986</v>
      </c>
      <c r="T42" s="759">
        <f>IF(INDEX(Historical!$F$7:$F$1432,MATCH(B42,Historical!$B$7:$B$1450,0))=0,"n/a",((INDEX(Historical!$C$7:$C$1439,MATCH(B42,Historical!$B$7:$B$1450,0))/INDEX(Historical!$F$7:$F$1432,MATCH(B42,Historical!$B$7:$B$1450,0)))^(1/3)-1)*100)</f>
        <v>5.2726599609396629</v>
      </c>
      <c r="U42" s="759">
        <f>IF(INDEX(Historical!$H$7:$H$1432,MATCH(B42,Historical!$B$7:$B$1450,0))=0,"n/a",((INDEX(Historical!$C$7:$C$1439,MATCH(B42,Historical!$B$7:$B$1450,0))/INDEX(Historical!$H$7:$H$1432,MATCH(B42,Historical!$B$7:$B$1450,0)))^(1/5)-1)*100)</f>
        <v>14.406635585872296</v>
      </c>
      <c r="V42" s="759">
        <f>IF(INDEX(Historical!$O$7:$O$1432,MATCH(B42,Historical!$B$7:$B$1450,0))=0,"n/a",((INDEX(Historical!$C$7:$C$1439,MATCH(B42,Historical!$B$7:$B$1450,0))/INDEX(Historical!$O$7:$O$1432,MATCH(B42,Historical!$B$7:$B$1450,0)))^(1/10)-1)*100)</f>
        <v>20.808206256236673</v>
      </c>
      <c r="W42" s="760">
        <f t="shared" si="3"/>
        <v>0.69235355553794131</v>
      </c>
      <c r="X42" s="761">
        <f t="shared" si="4"/>
        <v>1.108202737374792</v>
      </c>
      <c r="Y42" s="718"/>
      <c r="Z42" s="703">
        <f t="shared" si="5"/>
        <v>57.268722466960355</v>
      </c>
      <c r="AA42" s="959">
        <f t="shared" si="6"/>
        <v>19.131057268722468</v>
      </c>
      <c r="AB42" s="960">
        <v>7</v>
      </c>
      <c r="AC42" s="938">
        <v>9.08</v>
      </c>
      <c r="AD42" s="938" t="s">
        <v>137</v>
      </c>
      <c r="AE42" s="938">
        <v>1.35</v>
      </c>
      <c r="AF42" s="938">
        <v>6.5</v>
      </c>
      <c r="AG42" s="938">
        <v>35.699999999999996</v>
      </c>
      <c r="AH42" s="938">
        <v>7.7</v>
      </c>
      <c r="AI42" s="938">
        <v>2.34</v>
      </c>
      <c r="AJ42" s="938">
        <v>13</v>
      </c>
      <c r="AK42" s="938">
        <v>-0.6</v>
      </c>
      <c r="AL42" s="951">
        <v>4170</v>
      </c>
      <c r="AM42" s="945">
        <v>0.96</v>
      </c>
      <c r="AN42" s="938">
        <v>0.62</v>
      </c>
      <c r="AO42" s="802">
        <f t="shared" si="7"/>
        <v>-1.7309267775482304</v>
      </c>
      <c r="AP42" s="803">
        <f t="shared" si="8"/>
        <v>17.400130491174238</v>
      </c>
      <c r="AQ42" s="961">
        <f t="shared" si="9"/>
        <v>135.09040553861263</v>
      </c>
      <c r="AR42" s="703">
        <f>INDEX(Historical!$C$7:$C$1439,MATCH(B42,Historical!$B$7:$B$1450,0))*IF(AH42="n/a",1.03,IF(AH42&lt;0,1.01,IF(AH42&gt;10,1.1,(1+AH42/100))))</f>
        <v>5.2773000000000003</v>
      </c>
      <c r="AS42" s="959">
        <f t="shared" si="10"/>
        <v>5.4007888200000007</v>
      </c>
      <c r="AT42" s="959">
        <f t="shared" si="15"/>
        <v>5.4547967082000008</v>
      </c>
      <c r="AU42" s="959">
        <f t="shared" si="15"/>
        <v>5.5093446752820006</v>
      </c>
      <c r="AV42" s="959">
        <f t="shared" si="15"/>
        <v>5.5644381220348205</v>
      </c>
      <c r="AW42" s="703">
        <f t="shared" si="12"/>
        <v>27.206668325516823</v>
      </c>
      <c r="AX42" s="810">
        <f t="shared" si="13"/>
        <v>15.662119812052744</v>
      </c>
      <c r="AY42" s="1017">
        <v>0.56000000000000005</v>
      </c>
      <c r="AZ42" s="945">
        <v>24.75</v>
      </c>
      <c r="BA42" s="945">
        <v>-4.5</v>
      </c>
      <c r="BB42" s="945">
        <v>4.0199999999999996</v>
      </c>
      <c r="BC42" s="945">
        <v>6.4399999999999995</v>
      </c>
      <c r="BE42" s="666">
        <v>2003</v>
      </c>
      <c r="BF42" s="971">
        <f t="shared" si="14"/>
        <v>1</v>
      </c>
      <c r="BG42" s="955">
        <v>14.000000000000002</v>
      </c>
    </row>
    <row r="43" spans="1:60" ht="11.25" customHeight="1" x14ac:dyDescent="0.2">
      <c r="A43" s="936" t="s">
        <v>500</v>
      </c>
      <c r="B43" s="948" t="s">
        <v>501</v>
      </c>
      <c r="C43" s="1013" t="s">
        <v>108</v>
      </c>
      <c r="D43" s="1013" t="s">
        <v>4365</v>
      </c>
      <c r="E43" s="792">
        <v>22</v>
      </c>
      <c r="F43" s="1227">
        <v>153</v>
      </c>
      <c r="G43" s="1227" t="s">
        <v>115</v>
      </c>
      <c r="H43" s="1227" t="s">
        <v>115</v>
      </c>
      <c r="I43" s="938">
        <v>50</v>
      </c>
      <c r="J43" s="703">
        <f t="shared" si="0"/>
        <v>3.12</v>
      </c>
      <c r="K43" s="957">
        <v>0.39</v>
      </c>
      <c r="L43" s="960">
        <v>4</v>
      </c>
      <c r="M43" s="694">
        <f t="shared" si="1"/>
        <v>1.56</v>
      </c>
      <c r="N43" s="943" t="s">
        <v>149</v>
      </c>
      <c r="O43" s="796">
        <v>0.38</v>
      </c>
      <c r="P43" s="934">
        <v>43609</v>
      </c>
      <c r="Q43" s="934">
        <v>43629</v>
      </c>
      <c r="R43" s="694">
        <f t="shared" si="2"/>
        <v>2.6315789473684235</v>
      </c>
      <c r="S43" s="759">
        <f>IF(INDEX(Historical!$D$7:$D$1439,MATCH(B43,Historical!$B$7:$B$1450,0))=0,"n/a",(INDEX(Historical!$C$7:$C$1439,MATCH(B43,Historical!$B$7:$B$1450,0))/INDEX(Historical!$D$7:$D$1439,MATCH(B43,Historical!$B$7:$B$1450,0))-1)*100)</f>
        <v>2.7210884353741749</v>
      </c>
      <c r="T43" s="759">
        <f>IF(INDEX(Historical!$F$7:$F$1432,MATCH(B43,Historical!$B$7:$B$1450,0))=0,"n/a",((INDEX(Historical!$C$7:$C$1439,MATCH(B43,Historical!$B$7:$B$1450,0))/INDEX(Historical!$F$7:$F$1432,MATCH(B43,Historical!$B$7:$B$1450,0)))^(1/3)-1)*100)</f>
        <v>2.310281173110118</v>
      </c>
      <c r="U43" s="759">
        <f>IF(INDEX(Historical!$H$7:$H$1432,MATCH(B43,Historical!$B$7:$B$1450,0))=0,"n/a",((INDEX(Historical!$C$7:$C$1439,MATCH(B43,Historical!$B$7:$B$1450,0))/INDEX(Historical!$H$7:$H$1432,MATCH(B43,Historical!$B$7:$B$1450,0)))^(1/5)-1)*100)</f>
        <v>2.2653798367697986</v>
      </c>
      <c r="V43" s="759">
        <f>IF(INDEX(Historical!$O$7:$O$1432,MATCH(B43,Historical!$B$7:$B$1450,0))=0,"n/a",((INDEX(Historical!$C$7:$C$1439,MATCH(B43,Historical!$B$7:$B$1450,0))/INDEX(Historical!$O$7:$O$1432,MATCH(B43,Historical!$B$7:$B$1450,0)))^(1/10)-1)*100)</f>
        <v>5.3109289693083817</v>
      </c>
      <c r="W43" s="760">
        <f t="shared" si="3"/>
        <v>0.42655058086096165</v>
      </c>
      <c r="X43" s="761" t="str">
        <f t="shared" si="4"/>
        <v>n/a</v>
      </c>
      <c r="Y43" s="948"/>
      <c r="Z43" s="703" t="str">
        <f t="shared" si="5"/>
        <v>n/a</v>
      </c>
      <c r="AA43" s="959" t="str">
        <f t="shared" si="6"/>
        <v>n/a</v>
      </c>
      <c r="AB43" s="960">
        <v>12</v>
      </c>
      <c r="AC43" s="938" t="s">
        <v>137</v>
      </c>
      <c r="AD43" s="938" t="s">
        <v>137</v>
      </c>
      <c r="AE43" s="938" t="s">
        <v>137</v>
      </c>
      <c r="AF43" s="938" t="s">
        <v>137</v>
      </c>
      <c r="AG43" s="938" t="s">
        <v>137</v>
      </c>
      <c r="AH43" s="938" t="s">
        <v>137</v>
      </c>
      <c r="AI43" s="938" t="s">
        <v>137</v>
      </c>
      <c r="AJ43" s="938" t="s">
        <v>137</v>
      </c>
      <c r="AK43" s="938" t="s">
        <v>137</v>
      </c>
      <c r="AL43" s="951" t="s">
        <v>137</v>
      </c>
      <c r="AM43" s="945" t="s">
        <v>137</v>
      </c>
      <c r="AN43" s="938" t="s">
        <v>137</v>
      </c>
      <c r="AO43" s="802" t="str">
        <f t="shared" si="7"/>
        <v>n/a</v>
      </c>
      <c r="AP43" s="803">
        <f t="shared" si="8"/>
        <v>5.3853798367697987</v>
      </c>
      <c r="AQ43" s="961" t="str">
        <f t="shared" si="9"/>
        <v>n/a</v>
      </c>
      <c r="AR43" s="703">
        <f>INDEX(Historical!$C$7:$C$1439,MATCH(B43,Historical!$B$7:$B$1450,0))*IF(AH43="n/a",1.03,IF(AH43&lt;0,1.01,IF(AH43&gt;10,1.1,(1+AH43/100))))</f>
        <v>1.5553000000000001</v>
      </c>
      <c r="AS43" s="959">
        <f t="shared" si="10"/>
        <v>1.6019590000000001</v>
      </c>
      <c r="AT43" s="959">
        <f t="shared" si="15"/>
        <v>1.6500177700000003</v>
      </c>
      <c r="AU43" s="959">
        <f t="shared" si="15"/>
        <v>1.6995183031000003</v>
      </c>
      <c r="AV43" s="959">
        <f t="shared" si="15"/>
        <v>1.7505038521930003</v>
      </c>
      <c r="AW43" s="703">
        <f t="shared" si="12"/>
        <v>8.2572989252930018</v>
      </c>
      <c r="AX43" s="810">
        <f t="shared" si="13"/>
        <v>16.514597850586004</v>
      </c>
      <c r="AY43" s="1017" t="s">
        <v>137</v>
      </c>
      <c r="AZ43" s="945" t="s">
        <v>137</v>
      </c>
      <c r="BA43" s="945" t="s">
        <v>137</v>
      </c>
      <c r="BB43" s="945" t="s">
        <v>137</v>
      </c>
      <c r="BC43" s="945" t="s">
        <v>137</v>
      </c>
      <c r="BD43" s="984" t="s">
        <v>4290</v>
      </c>
      <c r="BE43" s="666">
        <v>1998</v>
      </c>
      <c r="BF43" s="971">
        <f t="shared" si="14"/>
        <v>2</v>
      </c>
      <c r="BG43" s="955" t="s">
        <v>137</v>
      </c>
    </row>
    <row r="44" spans="1:60" ht="11.25" customHeight="1" x14ac:dyDescent="0.2">
      <c r="A44" s="936" t="s">
        <v>1050</v>
      </c>
      <c r="B44" s="948" t="s">
        <v>1051</v>
      </c>
      <c r="C44" s="1013" t="s">
        <v>123</v>
      </c>
      <c r="D44" s="1013" t="s">
        <v>4197</v>
      </c>
      <c r="E44" s="792">
        <v>10</v>
      </c>
      <c r="F44" s="1227">
        <v>355</v>
      </c>
      <c r="G44" s="1227" t="s">
        <v>106</v>
      </c>
      <c r="H44" s="1227" t="s">
        <v>106</v>
      </c>
      <c r="I44" s="947">
        <v>112.17</v>
      </c>
      <c r="J44" s="703">
        <f t="shared" si="0"/>
        <v>2.2109298386377816</v>
      </c>
      <c r="K44" s="950">
        <v>0.62</v>
      </c>
      <c r="L44" s="960">
        <v>4</v>
      </c>
      <c r="M44" s="694">
        <f t="shared" si="1"/>
        <v>2.48</v>
      </c>
      <c r="N44" s="943" t="s">
        <v>696</v>
      </c>
      <c r="O44" s="795">
        <v>0.54</v>
      </c>
      <c r="P44" s="934">
        <v>43581</v>
      </c>
      <c r="Q44" s="934">
        <v>43594</v>
      </c>
      <c r="R44" s="694">
        <f t="shared" si="2"/>
        <v>14.814814814814806</v>
      </c>
      <c r="S44" s="759">
        <f>IF(INDEX(Historical!$D$7:$D$1439,MATCH(B44,Historical!$B$7:$B$1450,0))=0,"n/a",(INDEX(Historical!$C$7:$C$1439,MATCH(B44,Historical!$B$7:$B$1450,0))/INDEX(Historical!$D$7:$D$1439,MATCH(B44,Historical!$B$7:$B$1450,0))-1)*100)</f>
        <v>19.540229885057457</v>
      </c>
      <c r="T44" s="759">
        <f>IF(INDEX(Historical!$F$7:$F$1432,MATCH(B44,Historical!$B$7:$B$1450,0))=0,"n/a",((INDEX(Historical!$C$7:$C$1439,MATCH(B44,Historical!$B$7:$B$1450,0))/INDEX(Historical!$F$7:$F$1432,MATCH(B44,Historical!$B$7:$B$1450,0)))^(1/3)-1)*100)</f>
        <v>21.839609444196405</v>
      </c>
      <c r="U44" s="759">
        <f>IF(INDEX(Historical!$H$7:$H$1432,MATCH(B44,Historical!$B$7:$B$1450,0))=0,"n/a",((INDEX(Historical!$C$7:$C$1439,MATCH(B44,Historical!$B$7:$B$1450,0))/INDEX(Historical!$H$7:$H$1432,MATCH(B44,Historical!$B$7:$B$1450,0)))^(1/5)-1)*100)</f>
        <v>31.698493263108961</v>
      </c>
      <c r="V44" s="759">
        <f>IF(INDEX(Historical!$O$7:$O$1432,MATCH(B44,Historical!$B$7:$B$1450,0))=0,"n/a",((INDEX(Historical!$C$7:$C$1439,MATCH(B44,Historical!$B$7:$B$1450,0))/INDEX(Historical!$O$7:$O$1432,MATCH(B44,Historical!$B$7:$B$1450,0)))^(1/10)-1)*100)</f>
        <v>29.239222078083181</v>
      </c>
      <c r="W44" s="760">
        <f t="shared" si="3"/>
        <v>1.084108639363192</v>
      </c>
      <c r="X44" s="761">
        <f t="shared" si="4"/>
        <v>6.0958640890594156</v>
      </c>
      <c r="Y44" s="714"/>
      <c r="Z44" s="703">
        <f t="shared" si="5"/>
        <v>31.077694235588972</v>
      </c>
      <c r="AA44" s="959">
        <f t="shared" si="6"/>
        <v>14.056390977443609</v>
      </c>
      <c r="AB44" s="960">
        <v>12</v>
      </c>
      <c r="AC44" s="938">
        <v>7.98</v>
      </c>
      <c r="AD44" s="938">
        <v>2.61</v>
      </c>
      <c r="AE44" s="938">
        <v>2.0699999999999998</v>
      </c>
      <c r="AF44" s="938">
        <v>4.92</v>
      </c>
      <c r="AG44" s="938">
        <v>33.6</v>
      </c>
      <c r="AH44" s="938">
        <v>30.099999999999998</v>
      </c>
      <c r="AI44" s="938">
        <v>11.14</v>
      </c>
      <c r="AJ44" s="938">
        <v>5.2</v>
      </c>
      <c r="AK44" s="938">
        <v>5.4</v>
      </c>
      <c r="AL44" s="951">
        <v>13970</v>
      </c>
      <c r="AM44" s="945">
        <v>0.8</v>
      </c>
      <c r="AN44" s="938">
        <v>1.31</v>
      </c>
      <c r="AO44" s="802">
        <f t="shared" si="7"/>
        <v>19.85303212430313</v>
      </c>
      <c r="AP44" s="803">
        <f t="shared" si="8"/>
        <v>33.909423101746739</v>
      </c>
      <c r="AQ44" s="961">
        <f t="shared" si="9"/>
        <v>75.318685838133149</v>
      </c>
      <c r="AR44" s="703">
        <f>INDEX(Historical!$C$7:$C$1439,MATCH(B44,Historical!$B$7:$B$1450,0))*IF(AH44="n/a",1.03,IF(AH44&lt;0,1.01,IF(AH44&gt;10,1.1,(1+AH44/100))))</f>
        <v>2.2880000000000003</v>
      </c>
      <c r="AS44" s="959">
        <f t="shared" si="10"/>
        <v>2.5168000000000004</v>
      </c>
      <c r="AT44" s="959">
        <f t="shared" si="15"/>
        <v>2.6527072000000005</v>
      </c>
      <c r="AU44" s="959">
        <f t="shared" si="15"/>
        <v>2.7959533888000005</v>
      </c>
      <c r="AV44" s="959">
        <f t="shared" si="15"/>
        <v>2.9469348717952006</v>
      </c>
      <c r="AW44" s="703">
        <f t="shared" si="12"/>
        <v>13.200395460595201</v>
      </c>
      <c r="AX44" s="810">
        <f t="shared" si="13"/>
        <v>11.768204921632524</v>
      </c>
      <c r="AY44" s="1017">
        <v>1.38</v>
      </c>
      <c r="AZ44" s="945">
        <v>35.29</v>
      </c>
      <c r="BA44" s="945">
        <v>-5.9700000000000006</v>
      </c>
      <c r="BB44" s="945">
        <v>7.2499999999999991</v>
      </c>
      <c r="BC44" s="945">
        <v>11.66</v>
      </c>
      <c r="BE44" s="666">
        <v>2010</v>
      </c>
      <c r="BF44" s="971">
        <f t="shared" si="14"/>
        <v>0</v>
      </c>
      <c r="BG44" s="955">
        <v>10.9</v>
      </c>
      <c r="BH44" s="936"/>
    </row>
    <row r="45" spans="1:60" ht="11.25" customHeight="1" x14ac:dyDescent="0.2">
      <c r="A45" s="936" t="s">
        <v>511</v>
      </c>
      <c r="B45" s="948" t="s">
        <v>512</v>
      </c>
      <c r="C45" s="1013" t="s">
        <v>128</v>
      </c>
      <c r="D45" s="1013" t="s">
        <v>4380</v>
      </c>
      <c r="E45" s="792">
        <v>23</v>
      </c>
      <c r="F45" s="1227">
        <v>146</v>
      </c>
      <c r="G45" s="1227" t="s">
        <v>115</v>
      </c>
      <c r="H45" s="1227" t="s">
        <v>115</v>
      </c>
      <c r="I45" s="947">
        <v>75.44</v>
      </c>
      <c r="J45" s="703">
        <f t="shared" si="0"/>
        <v>1.206256627783669</v>
      </c>
      <c r="K45" s="957">
        <v>0.22750000000000001</v>
      </c>
      <c r="L45" s="960">
        <v>4</v>
      </c>
      <c r="M45" s="694">
        <f t="shared" si="1"/>
        <v>0.91</v>
      </c>
      <c r="N45" s="943" t="s">
        <v>119</v>
      </c>
      <c r="O45" s="796">
        <v>0.2175</v>
      </c>
      <c r="P45" s="934">
        <v>43510</v>
      </c>
      <c r="Q45" s="934">
        <v>43525</v>
      </c>
      <c r="R45" s="694">
        <f t="shared" si="2"/>
        <v>4.5977011494252915</v>
      </c>
      <c r="S45" s="759">
        <f>IF(INDEX(Historical!$D$7:$D$1439,MATCH(B45,Historical!$B$7:$B$1450,0))=0,"n/a",(INDEX(Historical!$C$7:$C$1439,MATCH(B45,Historical!$B$7:$B$1450,0))/INDEX(Historical!$D$7:$D$1439,MATCH(B45,Historical!$B$7:$B$1450,0))-1)*100)</f>
        <v>14.736842105263159</v>
      </c>
      <c r="T45" s="759">
        <f>IF(INDEX(Historical!$F$7:$F$1432,MATCH(B45,Historical!$B$7:$B$1450,0))=0,"n/a",((INDEX(Historical!$C$7:$C$1439,MATCH(B45,Historical!$B$7:$B$1450,0))/INDEX(Historical!$F$7:$F$1432,MATCH(B45,Historical!$B$7:$B$1450,0)))^(1/3)-1)*100)</f>
        <v>9.1810401419760481</v>
      </c>
      <c r="U45" s="759">
        <f>IF(INDEX(Historical!$H$7:$H$1432,MATCH(B45,Historical!$B$7:$B$1450,0))=0,"n/a",((INDEX(Historical!$C$7:$C$1439,MATCH(B45,Historical!$B$7:$B$1450,0))/INDEX(Historical!$H$7:$H$1432,MATCH(B45,Historical!$B$7:$B$1450,0)))^(1/5)-1)*100)</f>
        <v>9.2611309622839588</v>
      </c>
      <c r="V45" s="759">
        <f>IF(INDEX(Historical!$O$7:$O$1432,MATCH(B45,Historical!$B$7:$B$1450,0))=0,"n/a",((INDEX(Historical!$C$7:$C$1439,MATCH(B45,Historical!$B$7:$B$1450,0))/INDEX(Historical!$O$7:$O$1432,MATCH(B45,Historical!$B$7:$B$1450,0)))^(1/10)-1)*100)</f>
        <v>26.214646690880027</v>
      </c>
      <c r="W45" s="760">
        <f t="shared" si="3"/>
        <v>0.35328078503174604</v>
      </c>
      <c r="X45" s="761">
        <f t="shared" si="4"/>
        <v>0.90795401591019209</v>
      </c>
      <c r="Y45" s="714"/>
      <c r="Z45" s="703">
        <f t="shared" si="5"/>
        <v>39.055793991416309</v>
      </c>
      <c r="AA45" s="959">
        <f t="shared" si="6"/>
        <v>32.377682403433475</v>
      </c>
      <c r="AB45" s="960">
        <v>12</v>
      </c>
      <c r="AC45" s="938">
        <v>2.33</v>
      </c>
      <c r="AD45" s="938">
        <v>4.0599999999999996</v>
      </c>
      <c r="AE45" s="938">
        <v>4.51</v>
      </c>
      <c r="AF45" s="938">
        <v>7.54</v>
      </c>
      <c r="AG45" s="938">
        <v>24.6</v>
      </c>
      <c r="AH45" s="938">
        <v>23.5</v>
      </c>
      <c r="AI45" s="938">
        <v>8.7099999999999991</v>
      </c>
      <c r="AJ45" s="938">
        <v>10.199999999999999</v>
      </c>
      <c r="AK45" s="938">
        <v>8.08</v>
      </c>
      <c r="AL45" s="951">
        <v>18860</v>
      </c>
      <c r="AM45" s="945">
        <v>0.2</v>
      </c>
      <c r="AN45" s="938">
        <v>0.76</v>
      </c>
      <c r="AO45" s="802">
        <f t="shared" si="7"/>
        <v>-21.910294813365848</v>
      </c>
      <c r="AP45" s="803">
        <f t="shared" si="8"/>
        <v>10.467387590067627</v>
      </c>
      <c r="AQ45" s="961">
        <f t="shared" si="9"/>
        <v>229.39522044828249</v>
      </c>
      <c r="AR45" s="703">
        <f>INDEX(Historical!$C$7:$C$1439,MATCH(B45,Historical!$B$7:$B$1450,0))*IF(AH45="n/a",1.03,IF(AH45&lt;0,1.01,IF(AH45&gt;10,1.1,(1+AH45/100))))</f>
        <v>0.95920000000000005</v>
      </c>
      <c r="AS45" s="959">
        <f t="shared" si="10"/>
        <v>1.04274632</v>
      </c>
      <c r="AT45" s="959">
        <f t="shared" si="15"/>
        <v>1.1270002226560001</v>
      </c>
      <c r="AU45" s="959">
        <f t="shared" si="15"/>
        <v>1.2180618406466048</v>
      </c>
      <c r="AV45" s="959">
        <f t="shared" si="15"/>
        <v>1.3164812373708505</v>
      </c>
      <c r="AW45" s="703">
        <f t="shared" si="12"/>
        <v>5.6634896206734551</v>
      </c>
      <c r="AX45" s="810">
        <f t="shared" si="13"/>
        <v>7.5072768036498605</v>
      </c>
      <c r="AY45" s="1017">
        <v>0.17</v>
      </c>
      <c r="AZ45" s="945">
        <v>38.519999999999996</v>
      </c>
      <c r="BA45" s="945">
        <v>-4.7699999999999996</v>
      </c>
      <c r="BB45" s="945">
        <v>0.22</v>
      </c>
      <c r="BC45" s="945">
        <v>9.41</v>
      </c>
      <c r="BE45" s="666">
        <v>1997</v>
      </c>
      <c r="BF45" s="971">
        <f t="shared" si="14"/>
        <v>2</v>
      </c>
      <c r="BG45" s="955">
        <v>9.8000000000000007</v>
      </c>
    </row>
    <row r="46" spans="1:60" ht="11.25" customHeight="1" x14ac:dyDescent="0.2">
      <c r="A46" s="936" t="s">
        <v>1061</v>
      </c>
      <c r="B46" s="948" t="s">
        <v>1062</v>
      </c>
      <c r="C46" s="1013" t="s">
        <v>154</v>
      </c>
      <c r="D46" s="1013" t="s">
        <v>4347</v>
      </c>
      <c r="E46" s="792">
        <v>10</v>
      </c>
      <c r="F46" s="1227">
        <v>320</v>
      </c>
      <c r="G46" s="1227" t="s">
        <v>37</v>
      </c>
      <c r="H46" s="1227" t="s">
        <v>37</v>
      </c>
      <c r="I46" s="947">
        <v>405.39</v>
      </c>
      <c r="J46" s="703">
        <f t="shared" si="0"/>
        <v>0.2960112484274402</v>
      </c>
      <c r="K46" s="950">
        <v>0.3</v>
      </c>
      <c r="L46" s="960">
        <v>4</v>
      </c>
      <c r="M46" s="694">
        <f t="shared" si="1"/>
        <v>1.2</v>
      </c>
      <c r="N46" s="943" t="s">
        <v>119</v>
      </c>
      <c r="O46" s="795">
        <v>0.28000000000000003</v>
      </c>
      <c r="P46" s="660">
        <v>43322</v>
      </c>
      <c r="Q46" s="660">
        <v>43343</v>
      </c>
      <c r="R46" s="694">
        <f t="shared" si="2"/>
        <v>7.1428571428571281</v>
      </c>
      <c r="S46" s="759">
        <f>IF(INDEX(Historical!$D$7:$D$1439,MATCH(B46,Historical!$B$7:$B$1450,0))=0,"n/a",(INDEX(Historical!$C$7:$C$1439,MATCH(B46,Historical!$B$7:$B$1450,0))/INDEX(Historical!$D$7:$D$1439,MATCH(B46,Historical!$B$7:$B$1450,0))-1)*100)</f>
        <v>7.4074074074073959</v>
      </c>
      <c r="T46" s="759">
        <f>IF(INDEX(Historical!$F$7:$F$1432,MATCH(B46,Historical!$B$7:$B$1450,0))=0,"n/a",((INDEX(Historical!$C$7:$C$1439,MATCH(B46,Historical!$B$7:$B$1450,0))/INDEX(Historical!$F$7:$F$1432,MATCH(B46,Historical!$B$7:$B$1450,0)))^(1/3)-1)*100)</f>
        <v>8.0330707256288658</v>
      </c>
      <c r="U46" s="759">
        <f>IF(INDEX(Historical!$H$7:$H$1432,MATCH(B46,Historical!$B$7:$B$1450,0))=0,"n/a",((INDEX(Historical!$C$7:$C$1439,MATCH(B46,Historical!$B$7:$B$1450,0))/INDEX(Historical!$H$7:$H$1432,MATCH(B46,Historical!$B$7:$B$1450,0)))^(1/5)-1)*100)</f>
        <v>8.8250510077843671</v>
      </c>
      <c r="V46" s="759">
        <f>IF(INDEX(Historical!$O$7:$O$1432,MATCH(B46,Historical!$B$7:$B$1450,0))=0,"n/a",((INDEX(Historical!$C$7:$C$1439,MATCH(B46,Historical!$B$7:$B$1450,0))/INDEX(Historical!$O$7:$O$1432,MATCH(B46,Historical!$B$7:$B$1450,0)))^(1/10)-1)*100)</f>
        <v>17.064354502381818</v>
      </c>
      <c r="W46" s="760">
        <f t="shared" si="3"/>
        <v>0.5171628968767954</v>
      </c>
      <c r="X46" s="761">
        <f t="shared" si="4"/>
        <v>0.36618468911968333</v>
      </c>
      <c r="Y46" s="722"/>
      <c r="Z46" s="703">
        <f t="shared" si="5"/>
        <v>9.7719869706840399</v>
      </c>
      <c r="AA46" s="959">
        <f t="shared" si="6"/>
        <v>33.012214983713356</v>
      </c>
      <c r="AB46" s="960">
        <v>12</v>
      </c>
      <c r="AC46" s="938">
        <v>12.28</v>
      </c>
      <c r="AD46" s="938">
        <v>3.62</v>
      </c>
      <c r="AE46" s="938">
        <v>3.56</v>
      </c>
      <c r="AF46" s="938">
        <v>10.92</v>
      </c>
      <c r="AG46" s="938">
        <v>35.699999999999996</v>
      </c>
      <c r="AH46" s="938">
        <v>127.89999999999999</v>
      </c>
      <c r="AI46" s="938">
        <v>6.99</v>
      </c>
      <c r="AJ46" s="938">
        <v>24.099999999999998</v>
      </c>
      <c r="AK46" s="938">
        <v>9.0499999999999989</v>
      </c>
      <c r="AL46" s="951">
        <v>6420</v>
      </c>
      <c r="AM46" s="945">
        <v>2</v>
      </c>
      <c r="AN46" s="938">
        <v>0.17</v>
      </c>
      <c r="AO46" s="802">
        <f t="shared" si="7"/>
        <v>-23.891152727501549</v>
      </c>
      <c r="AP46" s="803">
        <f t="shared" si="8"/>
        <v>9.1210622562118076</v>
      </c>
      <c r="AQ46" s="961">
        <f t="shared" si="9"/>
        <v>300.27401038241555</v>
      </c>
      <c r="AR46" s="703">
        <f>INDEX(Historical!$C$7:$C$1439,MATCH(B46,Historical!$B$7:$B$1450,0))*IF(AH46="n/a",1.03,IF(AH46&lt;0,1.01,IF(AH46&gt;10,1.1,(1+AH46/100))))</f>
        <v>1.276</v>
      </c>
      <c r="AS46" s="959">
        <f t="shared" si="10"/>
        <v>1.3651924000000002</v>
      </c>
      <c r="AT46" s="959">
        <f t="shared" si="15"/>
        <v>1.4887423122000003</v>
      </c>
      <c r="AU46" s="959">
        <f t="shared" si="15"/>
        <v>1.6234734914541005</v>
      </c>
      <c r="AV46" s="959">
        <f t="shared" si="15"/>
        <v>1.7703978424306965</v>
      </c>
      <c r="AW46" s="703">
        <f t="shared" si="12"/>
        <v>7.5238060460847977</v>
      </c>
      <c r="AX46" s="810">
        <f t="shared" si="13"/>
        <v>1.8559426838562365</v>
      </c>
      <c r="AY46" s="1017">
        <v>1.1299999999999999</v>
      </c>
      <c r="AZ46" s="945">
        <v>55.900000000000006</v>
      </c>
      <c r="BA46" s="945">
        <v>0.73</v>
      </c>
      <c r="BB46" s="945">
        <v>13.719999999999999</v>
      </c>
      <c r="BC46" s="945">
        <v>26.39</v>
      </c>
      <c r="BE46" s="666">
        <v>2009</v>
      </c>
      <c r="BF46" s="971">
        <f t="shared" si="14"/>
        <v>0</v>
      </c>
      <c r="BG46" s="955">
        <v>20.8</v>
      </c>
    </row>
    <row r="47" spans="1:60" ht="11.25" customHeight="1" x14ac:dyDescent="0.2">
      <c r="A47" s="936" t="s">
        <v>484</v>
      </c>
      <c r="B47" s="948" t="s">
        <v>485</v>
      </c>
      <c r="C47" s="1013" t="s">
        <v>112</v>
      </c>
      <c r="D47" s="1013" t="s">
        <v>4381</v>
      </c>
      <c r="E47" s="792">
        <v>21</v>
      </c>
      <c r="F47" s="1227">
        <v>157</v>
      </c>
      <c r="G47" s="1227" t="s">
        <v>106</v>
      </c>
      <c r="H47" s="1227" t="s">
        <v>106</v>
      </c>
      <c r="I47" s="947">
        <v>83.73</v>
      </c>
      <c r="J47" s="703">
        <f t="shared" si="0"/>
        <v>2.3886301206258209</v>
      </c>
      <c r="K47" s="957">
        <v>0.5</v>
      </c>
      <c r="L47" s="960">
        <v>4</v>
      </c>
      <c r="M47" s="694">
        <f t="shared" si="1"/>
        <v>2</v>
      </c>
      <c r="N47" s="943" t="s">
        <v>152</v>
      </c>
      <c r="O47" s="796">
        <v>0.46</v>
      </c>
      <c r="P47" s="934">
        <v>43448</v>
      </c>
      <c r="Q47" s="934">
        <v>43465</v>
      </c>
      <c r="R47" s="694">
        <f t="shared" si="2"/>
        <v>8.6956521739130395</v>
      </c>
      <c r="S47" s="759">
        <f>IF(INDEX(Historical!$D$7:$D$1439,MATCH(B47,Historical!$B$7:$B$1450,0))=0,"n/a",(INDEX(Historical!$C$7:$C$1439,MATCH(B47,Historical!$B$7:$B$1450,0))/INDEX(Historical!$D$7:$D$1439,MATCH(B47,Historical!$B$7:$B$1450,0))-1)*100)</f>
        <v>3.8674033149171283</v>
      </c>
      <c r="T47" s="759">
        <f>IF(INDEX(Historical!$F$7:$F$1432,MATCH(B47,Historical!$B$7:$B$1450,0))=0,"n/a",((INDEX(Historical!$C$7:$C$1439,MATCH(B47,Historical!$B$7:$B$1450,0))/INDEX(Historical!$F$7:$F$1432,MATCH(B47,Historical!$B$7:$B$1450,0)))^(1/3)-1)*100)</f>
        <v>6.1905977876208995</v>
      </c>
      <c r="U47" s="759">
        <f>IF(INDEX(Historical!$H$7:$H$1432,MATCH(B47,Historical!$B$7:$B$1450,0))=0,"n/a",((INDEX(Historical!$C$7:$C$1439,MATCH(B47,Historical!$B$7:$B$1450,0))/INDEX(Historical!$H$7:$H$1432,MATCH(B47,Historical!$B$7:$B$1450,0)))^(1/5)-1)*100)</f>
        <v>6.0732713038533337</v>
      </c>
      <c r="V47" s="759">
        <f>IF(INDEX(Historical!$O$7:$O$1432,MATCH(B47,Historical!$B$7:$B$1450,0))=0,"n/a",((INDEX(Historical!$C$7:$C$1439,MATCH(B47,Historical!$B$7:$B$1450,0))/INDEX(Historical!$O$7:$O$1432,MATCH(B47,Historical!$B$7:$B$1450,0)))^(1/10)-1)*100)</f>
        <v>7.8866027333313271</v>
      </c>
      <c r="W47" s="760">
        <f t="shared" si="3"/>
        <v>0.77007445527663387</v>
      </c>
      <c r="X47" s="761">
        <f t="shared" si="4"/>
        <v>0.48977994385913981</v>
      </c>
      <c r="Y47" s="717"/>
      <c r="Z47" s="703">
        <f t="shared" si="5"/>
        <v>40.733197556008143</v>
      </c>
      <c r="AA47" s="959">
        <f t="shared" si="6"/>
        <v>17.052953156822809</v>
      </c>
      <c r="AB47" s="960">
        <v>12</v>
      </c>
      <c r="AC47" s="938">
        <v>4.91</v>
      </c>
      <c r="AD47" s="938">
        <v>2.59</v>
      </c>
      <c r="AE47" s="938">
        <v>0.71</v>
      </c>
      <c r="AF47" s="938">
        <v>7.07</v>
      </c>
      <c r="AG47" s="938">
        <v>43.2</v>
      </c>
      <c r="AH47" s="938">
        <v>36.5</v>
      </c>
      <c r="AI47" s="938">
        <v>5</v>
      </c>
      <c r="AJ47" s="938">
        <v>12.4</v>
      </c>
      <c r="AK47" s="938">
        <v>6.65</v>
      </c>
      <c r="AL47" s="951">
        <v>11690</v>
      </c>
      <c r="AM47" s="945">
        <v>0.89999999999999991</v>
      </c>
      <c r="AN47" s="938">
        <v>0.85</v>
      </c>
      <c r="AO47" s="802">
        <f t="shared" si="7"/>
        <v>-8.5910517323436544</v>
      </c>
      <c r="AP47" s="803">
        <f t="shared" si="8"/>
        <v>8.4619014244791551</v>
      </c>
      <c r="AQ47" s="961">
        <f t="shared" si="9"/>
        <v>131.48254440428815</v>
      </c>
      <c r="AR47" s="703">
        <f>INDEX(Historical!$C$7:$C$1439,MATCH(B47,Historical!$B$7:$B$1450,0))*IF(AH47="n/a",1.03,IF(AH47&lt;0,1.01,IF(AH47&gt;10,1.1,(1+AH47/100))))</f>
        <v>2.0680000000000001</v>
      </c>
      <c r="AS47" s="959">
        <f t="shared" si="10"/>
        <v>2.1714000000000002</v>
      </c>
      <c r="AT47" s="959">
        <f t="shared" ref="AT47:AV66" si="16">IF($AK47="n/a",1.03*AS47,IF($AK47&lt;0,1.01*AS47,IF($AK47&gt;10,1.1*AS47,(1+$AK47/100)*AS47)))</f>
        <v>2.3157981000000003</v>
      </c>
      <c r="AU47" s="959">
        <f t="shared" si="16"/>
        <v>2.4697986736500002</v>
      </c>
      <c r="AV47" s="959">
        <f t="shared" si="16"/>
        <v>2.6340402854477252</v>
      </c>
      <c r="AW47" s="703">
        <f t="shared" si="12"/>
        <v>11.659037059097725</v>
      </c>
      <c r="AX47" s="810">
        <f t="shared" si="13"/>
        <v>13.924563548426757</v>
      </c>
      <c r="AY47" s="1017">
        <v>0.65</v>
      </c>
      <c r="AZ47" s="945">
        <v>7.7299999999999995</v>
      </c>
      <c r="BA47" s="945">
        <v>-17.260000000000002</v>
      </c>
      <c r="BB47" s="945">
        <v>1.35</v>
      </c>
      <c r="BC47" s="945">
        <v>-3.11</v>
      </c>
      <c r="BE47" s="666">
        <v>1999</v>
      </c>
      <c r="BF47" s="971">
        <f t="shared" si="14"/>
        <v>2</v>
      </c>
      <c r="BG47" s="955">
        <v>15.1</v>
      </c>
    </row>
    <row r="48" spans="1:60" ht="11.25" customHeight="1" x14ac:dyDescent="0.2">
      <c r="A48" s="936" t="s">
        <v>1065</v>
      </c>
      <c r="B48" s="948" t="s">
        <v>1066</v>
      </c>
      <c r="C48" s="1013" t="s">
        <v>247</v>
      </c>
      <c r="D48" s="1013" t="s">
        <v>4343</v>
      </c>
      <c r="E48" s="792">
        <v>10</v>
      </c>
      <c r="F48" s="1227">
        <v>350</v>
      </c>
      <c r="G48" s="1227" t="s">
        <v>106</v>
      </c>
      <c r="H48" s="1227" t="s">
        <v>106</v>
      </c>
      <c r="I48" s="947">
        <v>3.19</v>
      </c>
      <c r="J48" s="703">
        <f t="shared" si="0"/>
        <v>10.971786833855798</v>
      </c>
      <c r="K48" s="950">
        <v>8.7499999999999994E-2</v>
      </c>
      <c r="L48" s="960">
        <v>4</v>
      </c>
      <c r="M48" s="694">
        <f t="shared" si="1"/>
        <v>0.35</v>
      </c>
      <c r="N48" s="943" t="s">
        <v>164</v>
      </c>
      <c r="O48" s="795">
        <v>8.5000000000000006E-2</v>
      </c>
      <c r="P48" s="934">
        <v>43539</v>
      </c>
      <c r="Q48" s="934">
        <v>43556</v>
      </c>
      <c r="R48" s="694">
        <f t="shared" si="2"/>
        <v>2.9411764705882213</v>
      </c>
      <c r="S48" s="759">
        <f>IF(INDEX(Historical!$D$7:$D$1439,MATCH(B48,Historical!$B$7:$B$1450,0))=0,"n/a",(INDEX(Historical!$C$7:$C$1439,MATCH(B48,Historical!$B$7:$B$1450,0))/INDEX(Historical!$D$7:$D$1439,MATCH(B48,Historical!$B$7:$B$1450,0))-1)*100)</f>
        <v>3.0303030303030276</v>
      </c>
      <c r="T48" s="759">
        <f>IF(INDEX(Historical!$F$7:$F$1432,MATCH(B48,Historical!$B$7:$B$1450,0))=0,"n/a",((INDEX(Historical!$C$7:$C$1439,MATCH(B48,Historical!$B$7:$B$1450,0))/INDEX(Historical!$F$7:$F$1432,MATCH(B48,Historical!$B$7:$B$1450,0)))^(1/3)-1)*100)</f>
        <v>3.4057285912321822</v>
      </c>
      <c r="U48" s="759">
        <f>IF(INDEX(Historical!$H$7:$H$1432,MATCH(B48,Historical!$B$7:$B$1450,0))=0,"n/a",((INDEX(Historical!$C$7:$C$1439,MATCH(B48,Historical!$B$7:$B$1450,0))/INDEX(Historical!$H$7:$H$1432,MATCH(B48,Historical!$B$7:$B$1450,0)))^(1/5)-1)*100)</f>
        <v>7.2145025900850923</v>
      </c>
      <c r="V48" s="759" t="str">
        <f>IF(INDEX(Historical!$O$7:$O$1432,MATCH(B48,Historical!$B$7:$B$1450,0))=0,"n/a",((INDEX(Historical!$C$7:$C$1439,MATCH(B48,Historical!$B$7:$B$1450,0))/INDEX(Historical!$O$7:$O$1432,MATCH(B48,Historical!$B$7:$B$1450,0)))^(1/10)-1)*100)</f>
        <v>n/a</v>
      </c>
      <c r="W48" s="760" t="str">
        <f t="shared" si="3"/>
        <v>n/a</v>
      </c>
      <c r="X48" s="761" t="str">
        <f t="shared" si="4"/>
        <v>n/a</v>
      </c>
      <c r="Y48" s="717"/>
      <c r="Z48" s="703">
        <f t="shared" si="5"/>
        <v>1166.6666666666665</v>
      </c>
      <c r="AA48" s="959">
        <f t="shared" si="6"/>
        <v>106.33333333333333</v>
      </c>
      <c r="AB48" s="960">
        <v>1</v>
      </c>
      <c r="AC48" s="938">
        <v>0.03</v>
      </c>
      <c r="AD48" s="938">
        <v>11.29</v>
      </c>
      <c r="AE48" s="938">
        <v>0.18</v>
      </c>
      <c r="AF48" s="938">
        <v>0.65</v>
      </c>
      <c r="AG48" s="938" t="s">
        <v>137</v>
      </c>
      <c r="AH48" s="938">
        <v>-65.600000000000009</v>
      </c>
      <c r="AI48" s="938">
        <v>200</v>
      </c>
      <c r="AJ48" s="938">
        <v>-10</v>
      </c>
      <c r="AK48" s="938">
        <v>10</v>
      </c>
      <c r="AL48" s="951">
        <v>377.4</v>
      </c>
      <c r="AM48" s="945">
        <v>1.7999999999999998</v>
      </c>
      <c r="AN48" s="938">
        <v>0.1</v>
      </c>
      <c r="AO48" s="802">
        <f t="shared" si="7"/>
        <v>-88.147043909392437</v>
      </c>
      <c r="AP48" s="803">
        <f t="shared" si="8"/>
        <v>18.186289423940892</v>
      </c>
      <c r="AQ48" s="961">
        <f t="shared" si="9"/>
        <v>75.26699209639709</v>
      </c>
      <c r="AR48" s="703">
        <f>INDEX(Historical!$C$7:$C$1439,MATCH(B48,Historical!$B$7:$B$1450,0))*IF(AH48="n/a",1.03,IF(AH48&lt;0,1.01,IF(AH48&gt;10,1.1,(1+AH48/100))))</f>
        <v>0.34340000000000004</v>
      </c>
      <c r="AS48" s="959">
        <f t="shared" si="10"/>
        <v>0.37774000000000008</v>
      </c>
      <c r="AT48" s="959">
        <f t="shared" si="16"/>
        <v>0.41551400000000011</v>
      </c>
      <c r="AU48" s="959">
        <f t="shared" si="16"/>
        <v>0.45706540000000018</v>
      </c>
      <c r="AV48" s="959">
        <f t="shared" si="16"/>
        <v>0.50277194000000025</v>
      </c>
      <c r="AW48" s="703">
        <f t="shared" si="12"/>
        <v>2.0964913400000005</v>
      </c>
      <c r="AX48" s="810">
        <f t="shared" si="13"/>
        <v>65.720731661442017</v>
      </c>
      <c r="AY48" s="1017">
        <v>0.27</v>
      </c>
      <c r="AZ48" s="945">
        <v>7.23</v>
      </c>
      <c r="BA48" s="945">
        <v>-69.44</v>
      </c>
      <c r="BB48" s="945">
        <v>-5.96</v>
      </c>
      <c r="BC48" s="945">
        <v>-36.9</v>
      </c>
      <c r="BE48" s="666">
        <v>2010</v>
      </c>
      <c r="BF48" s="971">
        <f t="shared" si="14"/>
        <v>0</v>
      </c>
      <c r="BG48" s="955" t="s">
        <v>137</v>
      </c>
    </row>
    <row r="49" spans="1:60" s="838" customFormat="1" ht="11.25" customHeight="1" x14ac:dyDescent="0.2">
      <c r="A49" s="698" t="s">
        <v>1091</v>
      </c>
      <c r="B49" s="846" t="s">
        <v>1092</v>
      </c>
      <c r="C49" s="1013" t="s">
        <v>108</v>
      </c>
      <c r="D49" s="1013" t="s">
        <v>4365</v>
      </c>
      <c r="E49" s="818">
        <v>10</v>
      </c>
      <c r="F49" s="1227">
        <v>351</v>
      </c>
      <c r="G49" s="1226" t="s">
        <v>37</v>
      </c>
      <c r="H49" s="1226" t="s">
        <v>37</v>
      </c>
      <c r="I49" s="819">
        <v>73.2</v>
      </c>
      <c r="J49" s="820">
        <f t="shared" si="0"/>
        <v>3.6612021857923498</v>
      </c>
      <c r="K49" s="821">
        <v>0.67</v>
      </c>
      <c r="L49" s="822">
        <v>4</v>
      </c>
      <c r="M49" s="823">
        <f t="shared" si="1"/>
        <v>2.68</v>
      </c>
      <c r="N49" s="824" t="s">
        <v>146</v>
      </c>
      <c r="O49" s="825">
        <v>0.6</v>
      </c>
      <c r="P49" s="826">
        <v>43538</v>
      </c>
      <c r="Q49" s="826">
        <v>43556</v>
      </c>
      <c r="R49" s="823">
        <f t="shared" si="2"/>
        <v>11.666666666666679</v>
      </c>
      <c r="S49" s="759">
        <f>IF(INDEX(Historical!$D$7:$D$1439,MATCH(B49,Historical!$B$7:$B$1450,0))=0,"n/a",(INDEX(Historical!$C$7:$C$1439,MATCH(B49,Historical!$B$7:$B$1450,0))/INDEX(Historical!$D$7:$D$1439,MATCH(B49,Historical!$B$7:$B$1450,0))-1)*100)</f>
        <v>70.370370370370367</v>
      </c>
      <c r="T49" s="759">
        <f>IF(INDEX(Historical!$F$7:$F$1432,MATCH(B49,Historical!$B$7:$B$1450,0))=0,"n/a",((INDEX(Historical!$C$7:$C$1439,MATCH(B49,Historical!$B$7:$B$1450,0))/INDEX(Historical!$F$7:$F$1432,MATCH(B49,Historical!$B$7:$B$1450,0)))^(1/3)-1)*100)</f>
        <v>30.918591282634388</v>
      </c>
      <c r="U49" s="759">
        <f>IF(INDEX(Historical!$H$7:$H$1432,MATCH(B49,Historical!$B$7:$B$1450,0))=0,"n/a",((INDEX(Historical!$C$7:$C$1439,MATCH(B49,Historical!$B$7:$B$1450,0))/INDEX(Historical!$H$7:$H$1432,MATCH(B49,Historical!$B$7:$B$1450,0)))^(1/5)-1)*100)</f>
        <v>22.759405763620876</v>
      </c>
      <c r="V49" s="759">
        <f>IF(INDEX(Historical!$O$7:$O$1432,MATCH(B49,Historical!$B$7:$B$1450,0))=0,"n/a",((INDEX(Historical!$C$7:$C$1439,MATCH(B49,Historical!$B$7:$B$1450,0))/INDEX(Historical!$O$7:$O$1432,MATCH(B49,Historical!$B$7:$B$1450,0)))^(1/10)-1)*100)</f>
        <v>-3.4723678024016214</v>
      </c>
      <c r="W49" s="827" t="str">
        <f t="shared" si="3"/>
        <v>n/a</v>
      </c>
      <c r="X49" s="828">
        <f t="shared" si="4"/>
        <v>1.1323087444587501</v>
      </c>
      <c r="Y49" s="839"/>
      <c r="Z49" s="820">
        <f t="shared" si="5"/>
        <v>34.625322997416021</v>
      </c>
      <c r="AA49" s="830">
        <f t="shared" si="6"/>
        <v>9.4573643410852721</v>
      </c>
      <c r="AB49" s="822">
        <v>12</v>
      </c>
      <c r="AC49" s="831">
        <v>7.74</v>
      </c>
      <c r="AD49" s="831">
        <v>2.63</v>
      </c>
      <c r="AE49" s="831">
        <v>4.1100000000000003</v>
      </c>
      <c r="AF49" s="831">
        <v>1.56</v>
      </c>
      <c r="AG49" s="831">
        <v>15.9</v>
      </c>
      <c r="AH49" s="831">
        <v>50.2</v>
      </c>
      <c r="AI49" s="831">
        <v>-1.4500000000000002</v>
      </c>
      <c r="AJ49" s="831">
        <v>20.100000000000001</v>
      </c>
      <c r="AK49" s="831">
        <v>3.5999999999999996</v>
      </c>
      <c r="AL49" s="832">
        <v>11570</v>
      </c>
      <c r="AM49" s="833">
        <v>0.8</v>
      </c>
      <c r="AN49" s="831">
        <v>0.41</v>
      </c>
      <c r="AO49" s="834">
        <f t="shared" si="7"/>
        <v>16.96324360832795</v>
      </c>
      <c r="AP49" s="835">
        <f t="shared" si="8"/>
        <v>26.420607949413224</v>
      </c>
      <c r="AQ49" s="836">
        <f t="shared" si="9"/>
        <v>-19.024040955648715</v>
      </c>
      <c r="AR49" s="703">
        <f>INDEX(Historical!$C$7:$C$1439,MATCH(B49,Historical!$B$7:$B$1450,0))*IF(AH49="n/a",1.03,IF(AH49&lt;0,1.01,IF(AH49&gt;10,1.1,(1+AH49/100))))</f>
        <v>2.0240000000000005</v>
      </c>
      <c r="AS49" s="830">
        <f t="shared" si="10"/>
        <v>2.0442400000000003</v>
      </c>
      <c r="AT49" s="830">
        <f t="shared" si="16"/>
        <v>2.1178326400000005</v>
      </c>
      <c r="AU49" s="830">
        <f t="shared" si="16"/>
        <v>2.1940746150400008</v>
      </c>
      <c r="AV49" s="830">
        <f t="shared" si="16"/>
        <v>2.2730613011814409</v>
      </c>
      <c r="AW49" s="820">
        <f t="shared" si="12"/>
        <v>10.653208556221443</v>
      </c>
      <c r="AX49" s="837">
        <f t="shared" si="13"/>
        <v>14.553563601395414</v>
      </c>
      <c r="AY49" s="1018">
        <v>1.44</v>
      </c>
      <c r="AZ49" s="833">
        <v>14.93</v>
      </c>
      <c r="BA49" s="833">
        <v>-27.27</v>
      </c>
      <c r="BB49" s="833">
        <v>2.73</v>
      </c>
      <c r="BC49" s="833">
        <v>-4.6500000000000004</v>
      </c>
      <c r="BD49" s="985"/>
      <c r="BE49" s="666">
        <v>2010</v>
      </c>
      <c r="BF49" s="971">
        <f t="shared" si="14"/>
        <v>0</v>
      </c>
      <c r="BG49" s="892">
        <v>1.7000000000000002</v>
      </c>
    </row>
    <row r="50" spans="1:60" ht="11.25" customHeight="1" x14ac:dyDescent="0.2">
      <c r="A50" s="944" t="s">
        <v>521</v>
      </c>
      <c r="B50" s="948" t="s">
        <v>522</v>
      </c>
      <c r="C50" s="1013" t="s">
        <v>4369</v>
      </c>
      <c r="D50" s="1013" t="s">
        <v>523</v>
      </c>
      <c r="E50" s="792">
        <v>12</v>
      </c>
      <c r="F50" s="1227">
        <v>300</v>
      </c>
      <c r="G50" s="1227" t="s">
        <v>106</v>
      </c>
      <c r="H50" s="1227" t="s">
        <v>106</v>
      </c>
      <c r="I50" s="947">
        <v>43.17</v>
      </c>
      <c r="J50" s="703">
        <f t="shared" si="0"/>
        <v>1.9457956914523973</v>
      </c>
      <c r="K50" s="950">
        <v>0.21</v>
      </c>
      <c r="L50" s="960">
        <v>4</v>
      </c>
      <c r="M50" s="694">
        <f t="shared" si="1"/>
        <v>0.84</v>
      </c>
      <c r="N50" s="943" t="s">
        <v>413</v>
      </c>
      <c r="O50" s="795">
        <v>0.19</v>
      </c>
      <c r="P50" s="934">
        <v>43557</v>
      </c>
      <c r="Q50" s="934">
        <v>43579</v>
      </c>
      <c r="R50" s="694">
        <f t="shared" si="2"/>
        <v>10.52631578947368</v>
      </c>
      <c r="S50" s="759">
        <f>IF(INDEX(Historical!$D$7:$D$1439,MATCH(B50,Historical!$B$7:$B$1450,0))=0,"n/a",(INDEX(Historical!$C$7:$C$1439,MATCH(B50,Historical!$B$7:$B$1450,0))/INDEX(Historical!$D$7:$D$1439,MATCH(B50,Historical!$B$7:$B$1450,0))-1)*100)</f>
        <v>19.262295081967196</v>
      </c>
      <c r="T50" s="759">
        <f>IF(INDEX(Historical!$F$7:$F$1432,MATCH(B50,Historical!$B$7:$B$1450,0))=0,"n/a",((INDEX(Historical!$C$7:$C$1439,MATCH(B50,Historical!$B$7:$B$1450,0))/INDEX(Historical!$F$7:$F$1432,MATCH(B50,Historical!$B$7:$B$1450,0)))^(1/3)-1)*100)</f>
        <v>14.275411159088836</v>
      </c>
      <c r="U50" s="759">
        <f>IF(INDEX(Historical!$H$7:$H$1432,MATCH(B50,Historical!$B$7:$B$1450,0))=0,"n/a",((INDEX(Historical!$C$7:$C$1439,MATCH(B50,Historical!$B$7:$B$1450,0))/INDEX(Historical!$H$7:$H$1432,MATCH(B50,Historical!$B$7:$B$1450,0)))^(1/5)-1)*100)</f>
        <v>14.248461186473316</v>
      </c>
      <c r="V50" s="759">
        <f>IF(INDEX(Historical!$O$7:$O$1432,MATCH(B50,Historical!$B$7:$B$1450,0))=0,"n/a",((INDEX(Historical!$C$7:$C$1439,MATCH(B50,Historical!$B$7:$B$1450,0))/INDEX(Historical!$O$7:$O$1432,MATCH(B50,Historical!$B$7:$B$1450,0)))^(1/10)-1)*100)</f>
        <v>22.740015029103144</v>
      </c>
      <c r="W50" s="760">
        <f t="shared" si="3"/>
        <v>0.62658099250320809</v>
      </c>
      <c r="X50" s="761">
        <f t="shared" si="4"/>
        <v>0.97592199907351485</v>
      </c>
      <c r="Y50" s="714"/>
      <c r="Z50" s="703">
        <f t="shared" si="5"/>
        <v>31.69811320754717</v>
      </c>
      <c r="AA50" s="959">
        <f t="shared" si="6"/>
        <v>16.29056603773585</v>
      </c>
      <c r="AB50" s="960">
        <v>12</v>
      </c>
      <c r="AC50" s="938">
        <v>2.65</v>
      </c>
      <c r="AD50" s="938">
        <v>1.62</v>
      </c>
      <c r="AE50" s="938">
        <v>1.93</v>
      </c>
      <c r="AF50" s="938">
        <v>2.67</v>
      </c>
      <c r="AG50" s="938">
        <v>16.2</v>
      </c>
      <c r="AH50" s="938">
        <v>20.599999999999998</v>
      </c>
      <c r="AI50" s="938">
        <v>11.78</v>
      </c>
      <c r="AJ50" s="938">
        <v>14.6</v>
      </c>
      <c r="AK50" s="938">
        <v>10.299999999999999</v>
      </c>
      <c r="AL50" s="951">
        <v>199980</v>
      </c>
      <c r="AM50" s="945">
        <v>0.1</v>
      </c>
      <c r="AN50" s="938">
        <v>1.46</v>
      </c>
      <c r="AO50" s="802">
        <f t="shared" si="7"/>
        <v>-9.6309159810136435E-2</v>
      </c>
      <c r="AP50" s="803">
        <f t="shared" si="8"/>
        <v>16.194256877925714</v>
      </c>
      <c r="AQ50" s="961">
        <f t="shared" si="9"/>
        <v>39.037662876334366</v>
      </c>
      <c r="AR50" s="703">
        <f>INDEX(Historical!$C$7:$C$1439,MATCH(B50,Historical!$B$7:$B$1450,0))*IF(AH50="n/a",1.03,IF(AH50&lt;0,1.01,IF(AH50&gt;10,1.1,(1+AH50/100))))</f>
        <v>0.80025000000000013</v>
      </c>
      <c r="AS50" s="959">
        <f t="shared" si="10"/>
        <v>0.88027500000000025</v>
      </c>
      <c r="AT50" s="959">
        <f t="shared" si="16"/>
        <v>0.9683025000000004</v>
      </c>
      <c r="AU50" s="959">
        <f t="shared" si="16"/>
        <v>1.0651327500000005</v>
      </c>
      <c r="AV50" s="959">
        <f t="shared" si="16"/>
        <v>1.1716460250000007</v>
      </c>
      <c r="AW50" s="703">
        <f t="shared" si="12"/>
        <v>4.8856062750000024</v>
      </c>
      <c r="AX50" s="810">
        <f t="shared" si="13"/>
        <v>11.317132904795002</v>
      </c>
      <c r="AY50" s="1017">
        <v>1.1000000000000001</v>
      </c>
      <c r="AZ50" s="945">
        <v>32.379999999999995</v>
      </c>
      <c r="BA50" s="945">
        <v>-4.6899999999999995</v>
      </c>
      <c r="BB50" s="945">
        <v>0.44999999999999996</v>
      </c>
      <c r="BC50" s="945">
        <v>9.35</v>
      </c>
      <c r="BE50" s="666">
        <v>2008</v>
      </c>
      <c r="BF50" s="971">
        <f t="shared" si="14"/>
        <v>1</v>
      </c>
      <c r="BG50" s="955">
        <v>5.2</v>
      </c>
    </row>
    <row r="51" spans="1:60" ht="11.25" customHeight="1" x14ac:dyDescent="0.2">
      <c r="A51" s="936" t="s">
        <v>1036</v>
      </c>
      <c r="B51" s="949" t="s">
        <v>1037</v>
      </c>
      <c r="C51" s="1013" t="s">
        <v>154</v>
      </c>
      <c r="D51" s="1013" t="s">
        <v>4350</v>
      </c>
      <c r="E51" s="792">
        <v>10</v>
      </c>
      <c r="F51" s="1227">
        <v>326</v>
      </c>
      <c r="G51" s="1227" t="s">
        <v>106</v>
      </c>
      <c r="H51" s="1227" t="s">
        <v>106</v>
      </c>
      <c r="I51" s="947">
        <v>92.28</v>
      </c>
      <c r="J51" s="703">
        <f t="shared" si="0"/>
        <v>0.21673168617251842</v>
      </c>
      <c r="K51" s="950">
        <v>0.1</v>
      </c>
      <c r="L51" s="960">
        <v>2</v>
      </c>
      <c r="M51" s="694">
        <f t="shared" si="1"/>
        <v>0.2</v>
      </c>
      <c r="N51" s="943" t="s">
        <v>231</v>
      </c>
      <c r="O51" s="795">
        <v>8.5000000000000006E-2</v>
      </c>
      <c r="P51" s="934">
        <v>43481</v>
      </c>
      <c r="Q51" s="934">
        <v>43496</v>
      </c>
      <c r="R51" s="694">
        <f t="shared" si="2"/>
        <v>17.647058823529409</v>
      </c>
      <c r="S51" s="759">
        <f>IF(INDEX(Historical!$D$7:$D$1439,MATCH(B51,Historical!$B$7:$B$1450,0))=0,"n/a",(INDEX(Historical!$C$7:$C$1439,MATCH(B51,Historical!$B$7:$B$1450,0))/INDEX(Historical!$D$7:$D$1439,MATCH(B51,Historical!$B$7:$B$1450,0))-1)*100)</f>
        <v>21.42857142857142</v>
      </c>
      <c r="T51" s="759">
        <f>IF(INDEX(Historical!$F$7:$F$1432,MATCH(B51,Historical!$B$7:$B$1450,0))=0,"n/a",((INDEX(Historical!$C$7:$C$1439,MATCH(B51,Historical!$B$7:$B$1450,0))/INDEX(Historical!$F$7:$F$1432,MATCH(B51,Historical!$B$7:$B$1450,0)))^(1/3)-1)*100)</f>
        <v>19.348319192733697</v>
      </c>
      <c r="U51" s="759">
        <f>IF(INDEX(Historical!$H$7:$H$1432,MATCH(B51,Historical!$B$7:$B$1450,0))=0,"n/a",((INDEX(Historical!$C$7:$C$1439,MATCH(B51,Historical!$B$7:$B$1450,0))/INDEX(Historical!$H$7:$H$1432,MATCH(B51,Historical!$B$7:$B$1450,0)))^(1/5)-1)*100)</f>
        <v>18.322950135022719</v>
      </c>
      <c r="V51" s="759" t="str">
        <f>IF(INDEX(Historical!$O$7:$O$1432,MATCH(B51,Historical!$B$7:$B$1450,0))=0,"n/a",((INDEX(Historical!$C$7:$C$1439,MATCH(B51,Historical!$B$7:$B$1450,0))/INDEX(Historical!$O$7:$O$1432,MATCH(B51,Historical!$B$7:$B$1450,0)))^(1/10)-1)*100)</f>
        <v>n/a</v>
      </c>
      <c r="W51" s="760" t="str">
        <f t="shared" si="3"/>
        <v>n/a</v>
      </c>
      <c r="X51" s="761">
        <f t="shared" si="4"/>
        <v>1.167066887581065</v>
      </c>
      <c r="Y51" s="949"/>
      <c r="Z51" s="703">
        <f t="shared" si="5"/>
        <v>12.987012987012989</v>
      </c>
      <c r="AA51" s="959">
        <f t="shared" si="6"/>
        <v>59.922077922077925</v>
      </c>
      <c r="AB51" s="960">
        <v>7</v>
      </c>
      <c r="AC51" s="938">
        <v>1.54</v>
      </c>
      <c r="AD51" s="938">
        <v>21.52</v>
      </c>
      <c r="AE51" s="938">
        <v>4.16</v>
      </c>
      <c r="AF51" s="938">
        <v>5.8</v>
      </c>
      <c r="AG51" s="938">
        <v>10</v>
      </c>
      <c r="AH51" s="938">
        <v>15.4</v>
      </c>
      <c r="AI51" s="938">
        <v>12.6</v>
      </c>
      <c r="AJ51" s="938">
        <v>15.7</v>
      </c>
      <c r="AK51" s="938">
        <v>2.75</v>
      </c>
      <c r="AL51" s="951">
        <v>3770</v>
      </c>
      <c r="AM51" s="945">
        <v>0.6</v>
      </c>
      <c r="AN51" s="938">
        <v>0.36</v>
      </c>
      <c r="AO51" s="802">
        <f t="shared" si="7"/>
        <v>-41.382396100882687</v>
      </c>
      <c r="AP51" s="803">
        <f t="shared" si="8"/>
        <v>18.539681821195238</v>
      </c>
      <c r="AQ51" s="961">
        <f t="shared" si="9"/>
        <v>293.02137456606721</v>
      </c>
      <c r="AR51" s="703">
        <f>INDEX(Historical!$C$7:$C$1439,MATCH(B51,Historical!$B$7:$B$1450,0))*IF(AH51="n/a",1.03,IF(AH51&lt;0,1.01,IF(AH51&gt;10,1.1,(1+AH51/100))))</f>
        <v>0.18700000000000003</v>
      </c>
      <c r="AS51" s="959">
        <f t="shared" si="10"/>
        <v>0.20570000000000005</v>
      </c>
      <c r="AT51" s="959">
        <f t="shared" si="16"/>
        <v>0.21135675000000007</v>
      </c>
      <c r="AU51" s="959">
        <f t="shared" si="16"/>
        <v>0.21716906062500008</v>
      </c>
      <c r="AV51" s="959">
        <f t="shared" si="16"/>
        <v>0.2231412097921876</v>
      </c>
      <c r="AW51" s="703">
        <f t="shared" si="12"/>
        <v>1.0443670204171878</v>
      </c>
      <c r="AX51" s="810">
        <f t="shared" si="13"/>
        <v>1.1317371265899303</v>
      </c>
      <c r="AY51" s="1017">
        <v>1.08</v>
      </c>
      <c r="AZ51" s="945">
        <v>45.39</v>
      </c>
      <c r="BA51" s="945">
        <v>-7.4300000000000006</v>
      </c>
      <c r="BB51" s="945">
        <v>20.89</v>
      </c>
      <c r="BC51" s="945">
        <v>21.279999999999998</v>
      </c>
      <c r="BE51" s="666">
        <v>2010</v>
      </c>
      <c r="BF51" s="971">
        <f t="shared" si="14"/>
        <v>0</v>
      </c>
      <c r="BG51" s="955">
        <v>6.3</v>
      </c>
    </row>
    <row r="52" spans="1:60" ht="11.25" customHeight="1" x14ac:dyDescent="0.2">
      <c r="A52" s="944" t="s">
        <v>535</v>
      </c>
      <c r="B52" s="948" t="s">
        <v>536</v>
      </c>
      <c r="C52" s="1013" t="s">
        <v>112</v>
      </c>
      <c r="D52" s="1013" t="s">
        <v>213</v>
      </c>
      <c r="E52" s="792">
        <v>14</v>
      </c>
      <c r="F52" s="1227">
        <v>282</v>
      </c>
      <c r="G52" s="1227" t="s">
        <v>37</v>
      </c>
      <c r="H52" s="1227" t="s">
        <v>37</v>
      </c>
      <c r="I52" s="947">
        <v>164</v>
      </c>
      <c r="J52" s="703">
        <f t="shared" si="0"/>
        <v>3.1975609756097563</v>
      </c>
      <c r="K52" s="950">
        <v>1.3109999999999999</v>
      </c>
      <c r="L52" s="960">
        <v>4</v>
      </c>
      <c r="M52" s="694">
        <f t="shared" si="1"/>
        <v>5.2439999999999998</v>
      </c>
      <c r="N52" s="943" t="s">
        <v>119</v>
      </c>
      <c r="O52" s="795">
        <v>1.1399999999999999</v>
      </c>
      <c r="P52" s="934">
        <v>43697</v>
      </c>
      <c r="Q52" s="934">
        <v>43711</v>
      </c>
      <c r="R52" s="694">
        <f t="shared" si="2"/>
        <v>15.000000000000005</v>
      </c>
      <c r="S52" s="759">
        <f>IF(INDEX(Historical!$D$7:$D$1439,MATCH(B52,Historical!$B$7:$B$1450,0))=0,"n/a",(INDEX(Historical!$C$7:$C$1439,MATCH(B52,Historical!$B$7:$B$1450,0))/INDEX(Historical!$D$7:$D$1439,MATCH(B52,Historical!$B$7:$B$1450,0))-1)*100)</f>
        <v>5.463182897862251</v>
      </c>
      <c r="T52" s="759">
        <f>IF(INDEX(Historical!$F$7:$F$1432,MATCH(B52,Historical!$B$7:$B$1450,0))=0,"n/a",((INDEX(Historical!$C$7:$C$1439,MATCH(B52,Historical!$B$7:$B$1450,0))/INDEX(Historical!$F$7:$F$1432,MATCH(B52,Historical!$B$7:$B$1450,0)))^(1/3)-1)*100)</f>
        <v>8.1496914028304168</v>
      </c>
      <c r="U52" s="759">
        <f>IF(INDEX(Historical!$H$7:$H$1432,MATCH(B52,Historical!$B$7:$B$1450,0))=0,"n/a",((INDEX(Historical!$C$7:$C$1439,MATCH(B52,Historical!$B$7:$B$1450,0))/INDEX(Historical!$H$7:$H$1432,MATCH(B52,Historical!$B$7:$B$1450,0)))^(1/5)-1)*100)</f>
        <v>14.561869041176557</v>
      </c>
      <c r="V52" s="759">
        <f>IF(INDEX(Historical!$O$7:$O$1432,MATCH(B52,Historical!$B$7:$B$1450,0))=0,"n/a",((INDEX(Historical!$C$7:$C$1439,MATCH(B52,Historical!$B$7:$B$1450,0))/INDEX(Historical!$O$7:$O$1432,MATCH(B52,Historical!$B$7:$B$1450,0)))^(1/10)-1)*100)</f>
        <v>22.158353917150887</v>
      </c>
      <c r="W52" s="760">
        <f t="shared" si="3"/>
        <v>0.65717287013388925</v>
      </c>
      <c r="X52" s="761">
        <f t="shared" si="4"/>
        <v>1.3483212075163478</v>
      </c>
      <c r="Y52" s="948"/>
      <c r="Z52" s="703">
        <f t="shared" si="5"/>
        <v>35.408507765023629</v>
      </c>
      <c r="AA52" s="959">
        <f t="shared" si="6"/>
        <v>11.073598919648886</v>
      </c>
      <c r="AB52" s="960">
        <v>12</v>
      </c>
      <c r="AC52" s="938">
        <v>14.81</v>
      </c>
      <c r="AD52" s="938">
        <v>4.8499999999999996</v>
      </c>
      <c r="AE52" s="938">
        <v>1.08</v>
      </c>
      <c r="AF52" s="938">
        <v>3.32</v>
      </c>
      <c r="AG52" s="938">
        <v>33.4</v>
      </c>
      <c r="AH52" s="938">
        <v>24.3</v>
      </c>
      <c r="AI52" s="938">
        <v>-9.25</v>
      </c>
      <c r="AJ52" s="938">
        <v>10.8</v>
      </c>
      <c r="AK52" s="938">
        <v>2.2999999999999998</v>
      </c>
      <c r="AL52" s="951">
        <v>26050</v>
      </c>
      <c r="AM52" s="945">
        <v>0.2</v>
      </c>
      <c r="AN52" s="938">
        <v>0.31</v>
      </c>
      <c r="AO52" s="802">
        <f t="shared" si="7"/>
        <v>6.6858310971374291</v>
      </c>
      <c r="AP52" s="803">
        <f t="shared" si="8"/>
        <v>17.759430016786315</v>
      </c>
      <c r="AQ52" s="961">
        <f t="shared" si="9"/>
        <v>27.826876696107639</v>
      </c>
      <c r="AR52" s="703">
        <f>INDEX(Historical!$C$7:$C$1439,MATCH(B52,Historical!$B$7:$B$1450,0))*IF(AH52="n/a",1.03,IF(AH52&lt;0,1.01,IF(AH52&gt;10,1.1,(1+AH52/100))))</f>
        <v>4.8840000000000012</v>
      </c>
      <c r="AS52" s="959">
        <f t="shared" si="10"/>
        <v>4.9328400000000014</v>
      </c>
      <c r="AT52" s="959">
        <f t="shared" si="16"/>
        <v>5.0462953200000014</v>
      </c>
      <c r="AU52" s="959">
        <f t="shared" si="16"/>
        <v>5.1623601123600009</v>
      </c>
      <c r="AV52" s="959">
        <f t="shared" si="16"/>
        <v>5.2810943949442803</v>
      </c>
      <c r="AW52" s="703">
        <f t="shared" si="12"/>
        <v>25.306589827304286</v>
      </c>
      <c r="AX52" s="810">
        <f t="shared" si="13"/>
        <v>15.430847455673346</v>
      </c>
      <c r="AY52" s="1017">
        <v>1.1499999999999999</v>
      </c>
      <c r="AZ52" s="945">
        <v>31.830000000000002</v>
      </c>
      <c r="BA52" s="945">
        <v>-6.77</v>
      </c>
      <c r="BB52" s="945">
        <v>-1.41</v>
      </c>
      <c r="BC52" s="945">
        <v>6.68</v>
      </c>
      <c r="BE52" s="666">
        <v>2006</v>
      </c>
      <c r="BF52" s="971">
        <f t="shared" si="14"/>
        <v>1</v>
      </c>
      <c r="BG52" s="955">
        <v>12.9</v>
      </c>
    </row>
    <row r="53" spans="1:60" ht="11.25" customHeight="1" x14ac:dyDescent="0.2">
      <c r="A53" s="944" t="s">
        <v>515</v>
      </c>
      <c r="B53" s="948" t="s">
        <v>516</v>
      </c>
      <c r="C53" s="1013" t="s">
        <v>131</v>
      </c>
      <c r="D53" s="1013" t="s">
        <v>4354</v>
      </c>
      <c r="E53" s="792">
        <v>13</v>
      </c>
      <c r="F53" s="1227">
        <v>290</v>
      </c>
      <c r="G53" s="1227" t="s">
        <v>37</v>
      </c>
      <c r="H53" s="1227" t="s">
        <v>37</v>
      </c>
      <c r="I53" s="947">
        <v>58.22</v>
      </c>
      <c r="J53" s="703">
        <f t="shared" si="0"/>
        <v>2.6279628993473034</v>
      </c>
      <c r="K53" s="950">
        <v>0.38250000000000001</v>
      </c>
      <c r="L53" s="960">
        <v>4</v>
      </c>
      <c r="M53" s="694">
        <f t="shared" si="1"/>
        <v>1.53</v>
      </c>
      <c r="N53" s="943" t="s">
        <v>517</v>
      </c>
      <c r="O53" s="795">
        <v>0.35749999999999998</v>
      </c>
      <c r="P53" s="934">
        <v>43496</v>
      </c>
      <c r="Q53" s="934">
        <v>43524</v>
      </c>
      <c r="R53" s="694">
        <f t="shared" si="2"/>
        <v>6.9930069930069987</v>
      </c>
      <c r="S53" s="759">
        <f>IF(INDEX(Historical!$D$7:$D$1439,MATCH(B53,Historical!$B$7:$B$1450,0))=0,"n/a",(INDEX(Historical!$C$7:$C$1439,MATCH(B53,Historical!$B$7:$B$1450,0))/INDEX(Historical!$D$7:$D$1439,MATCH(B53,Historical!$B$7:$B$1450,0))-1)*100)</f>
        <v>7.3684210526315574</v>
      </c>
      <c r="T53" s="759">
        <f>IF(INDEX(Historical!$F$7:$F$1432,MATCH(B53,Historical!$B$7:$B$1450,0))=0,"n/a",((INDEX(Historical!$C$7:$C$1439,MATCH(B53,Historical!$B$7:$B$1450,0))/INDEX(Historical!$F$7:$F$1432,MATCH(B53,Historical!$B$7:$B$1450,0)))^(1/3)-1)*100)</f>
        <v>7.174156154217215</v>
      </c>
      <c r="U53" s="759">
        <f>IF(INDEX(Historical!$H$7:$H$1432,MATCH(B53,Historical!$B$7:$B$1450,0))=0,"n/a",((INDEX(Historical!$C$7:$C$1439,MATCH(B53,Historical!$B$7:$B$1450,0))/INDEX(Historical!$H$7:$H$1432,MATCH(B53,Historical!$B$7:$B$1450,0)))^(1/5)-1)*100)</f>
        <v>6.9610375725068785</v>
      </c>
      <c r="V53" s="759">
        <f>IF(INDEX(Historical!$O$7:$O$1432,MATCH(B53,Historical!$B$7:$B$1450,0))=0,"n/a",((INDEX(Historical!$C$7:$C$1439,MATCH(B53,Historical!$B$7:$B$1450,0))/INDEX(Historical!$O$7:$O$1432,MATCH(B53,Historical!$B$7:$B$1450,0)))^(1/10)-1)*100)</f>
        <v>14.773749762475386</v>
      </c>
      <c r="W53" s="760">
        <f t="shared" si="3"/>
        <v>0.47117608490889556</v>
      </c>
      <c r="X53" s="761">
        <f t="shared" si="4"/>
        <v>1.1798368766960812</v>
      </c>
      <c r="Y53" s="948"/>
      <c r="Z53" s="703">
        <f t="shared" si="5"/>
        <v>72.857142857142847</v>
      </c>
      <c r="AA53" s="959">
        <f t="shared" si="6"/>
        <v>27.723809523809521</v>
      </c>
      <c r="AB53" s="960">
        <v>12</v>
      </c>
      <c r="AC53" s="938">
        <v>2.1</v>
      </c>
      <c r="AD53" s="938">
        <v>3.89</v>
      </c>
      <c r="AE53" s="938">
        <v>2.37</v>
      </c>
      <c r="AF53" s="938">
        <v>3.41</v>
      </c>
      <c r="AG53" s="938">
        <v>12.1</v>
      </c>
      <c r="AH53" s="938">
        <v>2.4</v>
      </c>
      <c r="AI53" s="938">
        <v>7.17</v>
      </c>
      <c r="AJ53" s="938">
        <v>5.8999999999999995</v>
      </c>
      <c r="AK53" s="938">
        <v>7.1499999999999995</v>
      </c>
      <c r="AL53" s="951">
        <v>16570</v>
      </c>
      <c r="AM53" s="945">
        <v>0.5</v>
      </c>
      <c r="AN53" s="938">
        <v>2.57</v>
      </c>
      <c r="AO53" s="802">
        <f t="shared" si="7"/>
        <v>-18.13480905195534</v>
      </c>
      <c r="AP53" s="803">
        <f t="shared" si="8"/>
        <v>9.589000471854181</v>
      </c>
      <c r="AQ53" s="961">
        <f t="shared" si="9"/>
        <v>104.98042234558294</v>
      </c>
      <c r="AR53" s="703">
        <f>INDEX(Historical!$C$7:$C$1439,MATCH(B53,Historical!$B$7:$B$1450,0))*IF(AH53="n/a",1.03,IF(AH53&lt;0,1.01,IF(AH53&gt;10,1.1,(1+AH53/100))))</f>
        <v>1.462272</v>
      </c>
      <c r="AS53" s="959">
        <f t="shared" si="10"/>
        <v>1.5671169024000002</v>
      </c>
      <c r="AT53" s="959">
        <f t="shared" si="16"/>
        <v>1.6791657609216002</v>
      </c>
      <c r="AU53" s="959">
        <f t="shared" si="16"/>
        <v>1.7992261128274945</v>
      </c>
      <c r="AV53" s="959">
        <f t="shared" si="16"/>
        <v>1.9278707798946602</v>
      </c>
      <c r="AW53" s="703">
        <f t="shared" si="12"/>
        <v>8.4356515560437533</v>
      </c>
      <c r="AX53" s="810">
        <f t="shared" si="13"/>
        <v>14.489267530133551</v>
      </c>
      <c r="AY53" s="1017">
        <v>0.14000000000000001</v>
      </c>
      <c r="AZ53" s="945">
        <v>23.400000000000002</v>
      </c>
      <c r="BA53" s="945">
        <v>-2.2200000000000002</v>
      </c>
      <c r="BB53" s="945">
        <v>0.41000000000000003</v>
      </c>
      <c r="BC53" s="945">
        <v>8.15</v>
      </c>
      <c r="BE53" s="666">
        <v>2007</v>
      </c>
      <c r="BF53" s="971">
        <f t="shared" si="14"/>
        <v>1</v>
      </c>
      <c r="BG53" s="955">
        <v>2.4</v>
      </c>
    </row>
    <row r="54" spans="1:60" ht="11.25" customHeight="1" x14ac:dyDescent="0.2">
      <c r="A54" s="936" t="s">
        <v>488</v>
      </c>
      <c r="B54" s="948" t="s">
        <v>489</v>
      </c>
      <c r="C54" s="1013" t="s">
        <v>112</v>
      </c>
      <c r="D54" s="1013" t="s">
        <v>4383</v>
      </c>
      <c r="E54" s="792">
        <v>24</v>
      </c>
      <c r="F54" s="1227">
        <v>143</v>
      </c>
      <c r="G54" s="1227" t="s">
        <v>106</v>
      </c>
      <c r="H54" s="1227" t="s">
        <v>106</v>
      </c>
      <c r="I54" s="947">
        <v>94.61</v>
      </c>
      <c r="J54" s="703">
        <f t="shared" si="0"/>
        <v>2.2724870521086564</v>
      </c>
      <c r="K54" s="957">
        <v>0.53749999999999998</v>
      </c>
      <c r="L54" s="960">
        <v>4</v>
      </c>
      <c r="M54" s="694">
        <f t="shared" si="1"/>
        <v>2.15</v>
      </c>
      <c r="N54" s="943" t="s">
        <v>152</v>
      </c>
      <c r="O54" s="796">
        <v>0.39800000000000002</v>
      </c>
      <c r="P54" s="934">
        <v>43714</v>
      </c>
      <c r="Q54" s="934">
        <v>43738</v>
      </c>
      <c r="R54" s="694">
        <f t="shared" si="2"/>
        <v>35.050251256281392</v>
      </c>
      <c r="S54" s="759">
        <f>IF(INDEX(Historical!$D$7:$D$1439,MATCH(B54,Historical!$B$7:$B$1450,0))=0,"n/a",(INDEX(Historical!$C$7:$C$1439,MATCH(B54,Historical!$B$7:$B$1450,0))/INDEX(Historical!$D$7:$D$1439,MATCH(B54,Historical!$B$7:$B$1450,0))-1)*100)</f>
        <v>8.9775228962480913</v>
      </c>
      <c r="T54" s="759">
        <f>IF(INDEX(Historical!$F$7:$F$1432,MATCH(B54,Historical!$B$7:$B$1450,0))=0,"n/a",((INDEX(Historical!$C$7:$C$1439,MATCH(B54,Historical!$B$7:$B$1450,0))/INDEX(Historical!$F$7:$F$1432,MATCH(B54,Historical!$B$7:$B$1450,0)))^(1/3)-1)*100)</f>
        <v>12.167403270874534</v>
      </c>
      <c r="U54" s="759">
        <f>IF(INDEX(Historical!$H$7:$H$1432,MATCH(B54,Historical!$B$7:$B$1450,0))=0,"n/a",((INDEX(Historical!$C$7:$C$1439,MATCH(B54,Historical!$B$7:$B$1450,0))/INDEX(Historical!$H$7:$H$1432,MATCH(B54,Historical!$B$7:$B$1450,0)))^(1/5)-1)*100)</f>
        <v>10.868445403533045</v>
      </c>
      <c r="V54" s="759">
        <f>IF(INDEX(Historical!$O$7:$O$1432,MATCH(B54,Historical!$B$7:$B$1450,0))=0,"n/a",((INDEX(Historical!$C$7:$C$1439,MATCH(B54,Historical!$B$7:$B$1450,0))/INDEX(Historical!$O$7:$O$1432,MATCH(B54,Historical!$B$7:$B$1450,0)))^(1/10)-1)*100)</f>
        <v>12.365710653613316</v>
      </c>
      <c r="W54" s="760">
        <f t="shared" si="3"/>
        <v>0.87891797794550819</v>
      </c>
      <c r="X54" s="761">
        <f t="shared" si="4"/>
        <v>0.79331718273963825</v>
      </c>
      <c r="Y54" s="949" t="s">
        <v>490</v>
      </c>
      <c r="Z54" s="703">
        <f t="shared" si="5"/>
        <v>46.637744034707154</v>
      </c>
      <c r="AA54" s="959">
        <f t="shared" si="6"/>
        <v>20.522776572668111</v>
      </c>
      <c r="AB54" s="960">
        <v>12</v>
      </c>
      <c r="AC54" s="938">
        <v>4.6100000000000003</v>
      </c>
      <c r="AD54" s="938">
        <v>2.4500000000000002</v>
      </c>
      <c r="AE54" s="938">
        <v>6.04</v>
      </c>
      <c r="AF54" s="938">
        <v>5.04</v>
      </c>
      <c r="AG54" s="938">
        <v>25</v>
      </c>
      <c r="AH54" s="938">
        <v>-38.700000000000003</v>
      </c>
      <c r="AI54" s="938">
        <v>11.57</v>
      </c>
      <c r="AJ54" s="938">
        <v>13.700000000000001</v>
      </c>
      <c r="AK54" s="938">
        <v>8.4599999999999991</v>
      </c>
      <c r="AL54" s="951">
        <v>68840</v>
      </c>
      <c r="AM54" s="945">
        <v>0.2</v>
      </c>
      <c r="AN54" s="938">
        <v>0.74</v>
      </c>
      <c r="AO54" s="802">
        <f t="shared" si="7"/>
        <v>-7.3818441170264091</v>
      </c>
      <c r="AP54" s="803">
        <f t="shared" si="8"/>
        <v>13.140932455641702</v>
      </c>
      <c r="AQ54" s="961">
        <f t="shared" si="9"/>
        <v>114.40853416498275</v>
      </c>
      <c r="AR54" s="703">
        <f>INDEX(Historical!$C$7:$C$1439,MATCH(B54,Historical!$B$7:$B$1450,0))*IF(AH54="n/a",1.03,IF(AH54&lt;0,1.01,IF(AH54&gt;10,1.1,(1+AH54/100))))</f>
        <v>1.4049100000000001</v>
      </c>
      <c r="AS54" s="959">
        <f t="shared" si="10"/>
        <v>1.5454010000000002</v>
      </c>
      <c r="AT54" s="959">
        <f t="shared" si="16"/>
        <v>1.6761419246000002</v>
      </c>
      <c r="AU54" s="959">
        <f t="shared" si="16"/>
        <v>1.8179435314211603</v>
      </c>
      <c r="AV54" s="959">
        <f t="shared" si="16"/>
        <v>1.9717415541793903</v>
      </c>
      <c r="AW54" s="703">
        <f t="shared" si="12"/>
        <v>8.4161380102005516</v>
      </c>
      <c r="AX54" s="810">
        <f t="shared" si="13"/>
        <v>8.8956114683443097</v>
      </c>
      <c r="AY54" s="1017">
        <v>1.04</v>
      </c>
      <c r="AZ54" s="945">
        <v>34.47</v>
      </c>
      <c r="BA54" s="945">
        <v>-1.95</v>
      </c>
      <c r="BB54" s="945">
        <v>2.46</v>
      </c>
      <c r="BC54" s="945">
        <v>8.89</v>
      </c>
      <c r="BE54" s="666">
        <v>1998</v>
      </c>
      <c r="BF54" s="971">
        <f t="shared" si="14"/>
        <v>2</v>
      </c>
      <c r="BG54" s="955">
        <v>10.6</v>
      </c>
    </row>
    <row r="55" spans="1:60" ht="11.25" customHeight="1" x14ac:dyDescent="0.2">
      <c r="A55" s="944" t="s">
        <v>502</v>
      </c>
      <c r="B55" s="948" t="s">
        <v>503</v>
      </c>
      <c r="C55" s="1013" t="s">
        <v>131</v>
      </c>
      <c r="D55" s="1013" t="s">
        <v>4354</v>
      </c>
      <c r="E55" s="792">
        <v>14</v>
      </c>
      <c r="F55" s="1227">
        <v>275</v>
      </c>
      <c r="G55" s="1227" t="s">
        <v>115</v>
      </c>
      <c r="H55" s="1227" t="s">
        <v>115</v>
      </c>
      <c r="I55" s="947">
        <v>29.01</v>
      </c>
      <c r="J55" s="703">
        <f t="shared" si="0"/>
        <v>3.9641502930024122</v>
      </c>
      <c r="K55" s="950">
        <v>0.28749999999999998</v>
      </c>
      <c r="L55" s="960">
        <v>4</v>
      </c>
      <c r="M55" s="694">
        <f t="shared" si="1"/>
        <v>1.1499999999999999</v>
      </c>
      <c r="N55" s="943" t="s">
        <v>250</v>
      </c>
      <c r="O55" s="795">
        <v>0.27750000000000002</v>
      </c>
      <c r="P55" s="934">
        <v>43516</v>
      </c>
      <c r="Q55" s="934">
        <v>43538</v>
      </c>
      <c r="R55" s="694">
        <f t="shared" si="2"/>
        <v>3.6036036036035863</v>
      </c>
      <c r="S55" s="759">
        <f>IF(INDEX(Historical!$D$7:$D$1439,MATCH(B55,Historical!$B$7:$B$1450,0))=0,"n/a",(INDEX(Historical!$C$7:$C$1439,MATCH(B55,Historical!$B$7:$B$1450,0))/INDEX(Historical!$D$7:$D$1439,MATCH(B55,Historical!$B$7:$B$1450,0))-1)*100)</f>
        <v>3.9252336448598157</v>
      </c>
      <c r="T55" s="759">
        <f>IF(INDEX(Historical!$F$7:$F$1432,MATCH(B55,Historical!$B$7:$B$1450,0))=0,"n/a",((INDEX(Historical!$C$7:$C$1439,MATCH(B55,Historical!$B$7:$B$1450,0))/INDEX(Historical!$F$7:$F$1432,MATCH(B55,Historical!$B$7:$B$1450,0)))^(1/3)-1)*100)</f>
        <v>3.9496897697995026</v>
      </c>
      <c r="U55" s="759">
        <f>IF(INDEX(Historical!$H$7:$H$1432,MATCH(B55,Historical!$B$7:$B$1450,0))=0,"n/a",((INDEX(Historical!$C$7:$C$1439,MATCH(B55,Historical!$B$7:$B$1450,0))/INDEX(Historical!$H$7:$H$1432,MATCH(B55,Historical!$B$7:$B$1450,0)))^(1/5)-1)*100)</f>
        <v>6.0242817287986528</v>
      </c>
      <c r="V55" s="759">
        <f>IF(INDEX(Historical!$O$7:$O$1432,MATCH(B55,Historical!$B$7:$B$1450,0))=0,"n/a",((INDEX(Historical!$C$7:$C$1439,MATCH(B55,Historical!$B$7:$B$1450,0))/INDEX(Historical!$O$7:$O$1432,MATCH(B55,Historical!$B$7:$B$1450,0)))^(1/10)-1)*100)</f>
        <v>4.2985312627658923</v>
      </c>
      <c r="W55" s="760">
        <f t="shared" si="3"/>
        <v>1.4014744480239805</v>
      </c>
      <c r="X55" s="761">
        <f t="shared" si="4"/>
        <v>15.060704321996631</v>
      </c>
      <c r="Y55" s="711"/>
      <c r="Z55" s="703">
        <f t="shared" si="5"/>
        <v>182.53968253968253</v>
      </c>
      <c r="AA55" s="959">
        <f t="shared" si="6"/>
        <v>46.047619047619051</v>
      </c>
      <c r="AB55" s="960">
        <v>12</v>
      </c>
      <c r="AC55" s="938">
        <v>0.63</v>
      </c>
      <c r="AD55" s="938">
        <v>7.41</v>
      </c>
      <c r="AE55" s="938">
        <v>1.32</v>
      </c>
      <c r="AF55" s="938">
        <v>2.2400000000000002</v>
      </c>
      <c r="AG55" s="938">
        <v>5.6000000000000005</v>
      </c>
      <c r="AH55" s="940">
        <v>-52.900000000000006</v>
      </c>
      <c r="AI55" s="940">
        <v>9.73</v>
      </c>
      <c r="AJ55" s="938">
        <v>0.4</v>
      </c>
      <c r="AK55" s="938">
        <v>6.1400000000000006</v>
      </c>
      <c r="AL55" s="951">
        <v>14480</v>
      </c>
      <c r="AM55" s="945">
        <v>0.3</v>
      </c>
      <c r="AN55" s="938">
        <v>2.29</v>
      </c>
      <c r="AO55" s="802">
        <f t="shared" si="7"/>
        <v>-36.059187025817984</v>
      </c>
      <c r="AP55" s="803">
        <f t="shared" si="8"/>
        <v>9.9884320218010654</v>
      </c>
      <c r="AQ55" s="961">
        <f t="shared" si="9"/>
        <v>114.10969843274957</v>
      </c>
      <c r="AR55" s="703">
        <f>INDEX(Historical!$C$7:$C$1439,MATCH(B55,Historical!$B$7:$B$1450,0))*IF(AH55="n/a",1.03,IF(AH55&lt;0,1.01,IF(AH55&gt;10,1.1,(1+AH55/100))))</f>
        <v>1.1231200000000001</v>
      </c>
      <c r="AS55" s="959">
        <f t="shared" si="10"/>
        <v>1.2323995760000002</v>
      </c>
      <c r="AT55" s="959">
        <f t="shared" si="16"/>
        <v>1.3080689099664</v>
      </c>
      <c r="AU55" s="959">
        <f t="shared" si="16"/>
        <v>1.3883843410383367</v>
      </c>
      <c r="AV55" s="959">
        <f t="shared" si="16"/>
        <v>1.4736311395780906</v>
      </c>
      <c r="AW55" s="703">
        <f t="shared" si="12"/>
        <v>6.5256039665828274</v>
      </c>
      <c r="AX55" s="810">
        <f t="shared" si="13"/>
        <v>22.494325979258281</v>
      </c>
      <c r="AY55" s="1017">
        <v>0.46</v>
      </c>
      <c r="AZ55" s="945">
        <v>8.51</v>
      </c>
      <c r="BA55" s="945">
        <v>-7.6700000000000008</v>
      </c>
      <c r="BB55" s="945">
        <v>-0.15</v>
      </c>
      <c r="BC55" s="945">
        <v>-1.0999999999999999</v>
      </c>
      <c r="BE55" s="666">
        <v>2006</v>
      </c>
      <c r="BF55" s="971">
        <f t="shared" si="14"/>
        <v>1</v>
      </c>
      <c r="BG55" s="955">
        <v>1.2</v>
      </c>
    </row>
    <row r="56" spans="1:60" ht="11.25" customHeight="1" x14ac:dyDescent="0.2">
      <c r="A56" s="936" t="s">
        <v>1087</v>
      </c>
      <c r="B56" s="948" t="s">
        <v>1088</v>
      </c>
      <c r="C56" s="1013" t="s">
        <v>108</v>
      </c>
      <c r="D56" s="1013" t="s">
        <v>4361</v>
      </c>
      <c r="E56" s="792">
        <v>10</v>
      </c>
      <c r="F56" s="1227">
        <v>335</v>
      </c>
      <c r="G56" s="1227" t="s">
        <v>106</v>
      </c>
      <c r="H56" s="1227" t="s">
        <v>106</v>
      </c>
      <c r="I56" s="947">
        <v>52.37</v>
      </c>
      <c r="J56" s="703">
        <f t="shared" si="0"/>
        <v>2.7496658392209281</v>
      </c>
      <c r="K56" s="950">
        <v>0.36</v>
      </c>
      <c r="L56" s="960">
        <v>4</v>
      </c>
      <c r="M56" s="694">
        <f t="shared" si="1"/>
        <v>1.44</v>
      </c>
      <c r="N56" s="943" t="s">
        <v>608</v>
      </c>
      <c r="O56" s="795">
        <v>0.33</v>
      </c>
      <c r="P56" s="934">
        <v>43525</v>
      </c>
      <c r="Q56" s="934">
        <v>43538</v>
      </c>
      <c r="R56" s="694">
        <f t="shared" si="2"/>
        <v>9.0909090909090811</v>
      </c>
      <c r="S56" s="759">
        <f>IF(INDEX(Historical!$D$7:$D$1439,MATCH(B56,Historical!$B$7:$B$1450,0))=0,"n/a",(INDEX(Historical!$C$7:$C$1439,MATCH(B56,Historical!$B$7:$B$1450,0))/INDEX(Historical!$D$7:$D$1439,MATCH(B56,Historical!$B$7:$B$1450,0))-1)*100)</f>
        <v>12.5</v>
      </c>
      <c r="T56" s="759">
        <f>IF(INDEX(Historical!$F$7:$F$1432,MATCH(B56,Historical!$B$7:$B$1450,0))=0,"n/a",((INDEX(Historical!$C$7:$C$1439,MATCH(B56,Historical!$B$7:$B$1450,0))/INDEX(Historical!$F$7:$F$1432,MATCH(B56,Historical!$B$7:$B$1450,0)))^(1/3)-1)*100)</f>
        <v>8.0082298255290674</v>
      </c>
      <c r="U56" s="759">
        <f>IF(INDEX(Historical!$H$7:$H$1432,MATCH(B56,Historical!$B$7:$B$1450,0))=0,"n/a",((INDEX(Historical!$C$7:$C$1439,MATCH(B56,Historical!$B$7:$B$1450,0))/INDEX(Historical!$H$7:$H$1432,MATCH(B56,Historical!$B$7:$B$1450,0)))^(1/5)-1)*100)</f>
        <v>9.5105881968669426</v>
      </c>
      <c r="V56" s="759">
        <f>IF(INDEX(Historical!$O$7:$O$1432,MATCH(B56,Historical!$B$7:$B$1450,0))=0,"n/a",((INDEX(Historical!$C$7:$C$1439,MATCH(B56,Historical!$B$7:$B$1450,0))/INDEX(Historical!$O$7:$O$1432,MATCH(B56,Historical!$B$7:$B$1450,0)))^(1/10)-1)*100)</f>
        <v>5.1854563007368348</v>
      </c>
      <c r="W56" s="760">
        <f t="shared" si="3"/>
        <v>1.8340889683161581</v>
      </c>
      <c r="X56" s="761">
        <f t="shared" si="4"/>
        <v>0.98047300998628262</v>
      </c>
      <c r="Y56" s="717"/>
      <c r="Z56" s="703">
        <f t="shared" si="5"/>
        <v>57.142857142857139</v>
      </c>
      <c r="AA56" s="959">
        <f t="shared" si="6"/>
        <v>20.781746031746032</v>
      </c>
      <c r="AB56" s="960">
        <v>12</v>
      </c>
      <c r="AC56" s="938">
        <v>2.52</v>
      </c>
      <c r="AD56" s="938">
        <v>3.38</v>
      </c>
      <c r="AE56" s="938">
        <v>6.28</v>
      </c>
      <c r="AF56" s="938">
        <v>10.42</v>
      </c>
      <c r="AG56" s="938">
        <v>42</v>
      </c>
      <c r="AH56" s="938">
        <v>36.9</v>
      </c>
      <c r="AI56" s="938">
        <v>8.42</v>
      </c>
      <c r="AJ56" s="938">
        <v>9.7000000000000011</v>
      </c>
      <c r="AK56" s="938">
        <v>6.1</v>
      </c>
      <c r="AL56" s="951">
        <v>2440</v>
      </c>
      <c r="AM56" s="945">
        <v>8.6</v>
      </c>
      <c r="AN56" s="938">
        <v>0</v>
      </c>
      <c r="AO56" s="802">
        <f t="shared" si="7"/>
        <v>-8.5214919956581614</v>
      </c>
      <c r="AP56" s="803">
        <f t="shared" si="8"/>
        <v>12.26025403608787</v>
      </c>
      <c r="AQ56" s="961">
        <f t="shared" si="9"/>
        <v>210.22987437690182</v>
      </c>
      <c r="AR56" s="703">
        <f>INDEX(Historical!$C$7:$C$1439,MATCH(B56,Historical!$B$7:$B$1450,0))*IF(AH56="n/a",1.03,IF(AH56&lt;0,1.01,IF(AH56&gt;10,1.1,(1+AH56/100))))</f>
        <v>1.3860000000000001</v>
      </c>
      <c r="AS56" s="959">
        <f t="shared" si="10"/>
        <v>1.5027012000000002</v>
      </c>
      <c r="AT56" s="959">
        <f t="shared" si="16"/>
        <v>1.5943659732000002</v>
      </c>
      <c r="AU56" s="959">
        <f t="shared" si="16"/>
        <v>1.6916222975652</v>
      </c>
      <c r="AV56" s="959">
        <f t="shared" si="16"/>
        <v>1.794811257716677</v>
      </c>
      <c r="AW56" s="703">
        <f t="shared" si="12"/>
        <v>7.9695007284818775</v>
      </c>
      <c r="AX56" s="810">
        <f t="shared" si="13"/>
        <v>15.217683269967305</v>
      </c>
      <c r="AY56" s="1017">
        <v>0.95</v>
      </c>
      <c r="AZ56" s="945">
        <v>58.940000000000005</v>
      </c>
      <c r="BA56" s="945">
        <v>-2.15</v>
      </c>
      <c r="BB56" s="945">
        <v>2.25</v>
      </c>
      <c r="BC56" s="945">
        <v>23.169999999999998</v>
      </c>
      <c r="BE56" s="666">
        <v>2010</v>
      </c>
      <c r="BF56" s="971">
        <f t="shared" si="14"/>
        <v>0</v>
      </c>
      <c r="BG56" s="955">
        <v>25.6</v>
      </c>
    </row>
    <row r="57" spans="1:60" ht="11.25" customHeight="1" x14ac:dyDescent="0.2">
      <c r="A57" s="944" t="s">
        <v>518</v>
      </c>
      <c r="B57" s="948" t="s">
        <v>519</v>
      </c>
      <c r="C57" s="1013" t="s">
        <v>247</v>
      </c>
      <c r="D57" s="1013" t="s">
        <v>4384</v>
      </c>
      <c r="E57" s="792">
        <v>13</v>
      </c>
      <c r="F57" s="1227">
        <v>288</v>
      </c>
      <c r="G57" s="1227" t="s">
        <v>106</v>
      </c>
      <c r="H57" s="1227" t="s">
        <v>106</v>
      </c>
      <c r="I57" s="947">
        <v>105.98</v>
      </c>
      <c r="J57" s="703">
        <f t="shared" si="0"/>
        <v>0.90583128892243803</v>
      </c>
      <c r="K57" s="950">
        <v>0.24</v>
      </c>
      <c r="L57" s="960">
        <v>4</v>
      </c>
      <c r="M57" s="694">
        <f t="shared" si="1"/>
        <v>0.96</v>
      </c>
      <c r="N57" s="943" t="s">
        <v>608</v>
      </c>
      <c r="O57" s="795">
        <v>0.22</v>
      </c>
      <c r="P57" s="934">
        <v>43418</v>
      </c>
      <c r="Q57" s="934">
        <v>43433</v>
      </c>
      <c r="R57" s="694">
        <f t="shared" si="2"/>
        <v>9.0909090909090864</v>
      </c>
      <c r="S57" s="759">
        <f>IF(INDEX(Historical!$D$7:$D$1439,MATCH(B57,Historical!$B$7:$B$1450,0))=0,"n/a",(INDEX(Historical!$C$7:$C$1439,MATCH(B57,Historical!$B$7:$B$1450,0))/INDEX(Historical!$D$7:$D$1439,MATCH(B57,Historical!$B$7:$B$1450,0))-1)*100)</f>
        <v>23.287671232876718</v>
      </c>
      <c r="T57" s="759">
        <f>IF(INDEX(Historical!$F$7:$F$1432,MATCH(B57,Historical!$B$7:$B$1450,0))=0,"n/a",((INDEX(Historical!$C$7:$C$1439,MATCH(B57,Historical!$B$7:$B$1450,0))/INDEX(Historical!$F$7:$F$1432,MATCH(B57,Historical!$B$7:$B$1450,0)))^(1/3)-1)*100)</f>
        <v>13.227071089979447</v>
      </c>
      <c r="U57" s="759">
        <f>IF(INDEX(Historical!$H$7:$H$1432,MATCH(B57,Historical!$B$7:$B$1450,0))=0,"n/a",((INDEX(Historical!$C$7:$C$1439,MATCH(B57,Historical!$B$7:$B$1450,0))/INDEX(Historical!$H$7:$H$1432,MATCH(B57,Historical!$B$7:$B$1450,0)))^(1/5)-1)*100)</f>
        <v>14.61625722973292</v>
      </c>
      <c r="V57" s="759">
        <f>IF(INDEX(Historical!$O$7:$O$1432,MATCH(B57,Historical!$B$7:$B$1450,0))=0,"n/a",((INDEX(Historical!$C$7:$C$1439,MATCH(B57,Historical!$B$7:$B$1450,0))/INDEX(Historical!$O$7:$O$1432,MATCH(B57,Historical!$B$7:$B$1450,0)))^(1/10)-1)*100)</f>
        <v>10.894307469981591</v>
      </c>
      <c r="W57" s="760">
        <f t="shared" si="3"/>
        <v>1.3416417032479457</v>
      </c>
      <c r="X57" s="761">
        <f t="shared" si="4"/>
        <v>0.62462637733901361</v>
      </c>
      <c r="Y57" s="949"/>
      <c r="Z57" s="703">
        <f t="shared" si="5"/>
        <v>22.119815668202765</v>
      </c>
      <c r="AA57" s="959">
        <f t="shared" si="6"/>
        <v>24.41935483870968</v>
      </c>
      <c r="AB57" s="960">
        <v>12</v>
      </c>
      <c r="AC57" s="938">
        <v>4.34</v>
      </c>
      <c r="AD57" s="938">
        <v>2.02</v>
      </c>
      <c r="AE57" s="938">
        <v>2.6</v>
      </c>
      <c r="AF57" s="938">
        <v>4.26</v>
      </c>
      <c r="AG57" s="938">
        <v>16</v>
      </c>
      <c r="AH57" s="938">
        <v>138.69999999999999</v>
      </c>
      <c r="AI57" s="938">
        <v>9.0399999999999991</v>
      </c>
      <c r="AJ57" s="938">
        <v>23.400000000000002</v>
      </c>
      <c r="AK57" s="938">
        <v>12.3</v>
      </c>
      <c r="AL57" s="951">
        <v>7420</v>
      </c>
      <c r="AM57" s="945">
        <v>3.8</v>
      </c>
      <c r="AN57" s="938">
        <v>0</v>
      </c>
      <c r="AO57" s="802">
        <f t="shared" si="7"/>
        <v>-8.8972663200543209</v>
      </c>
      <c r="AP57" s="803">
        <f t="shared" si="8"/>
        <v>15.522088518655359</v>
      </c>
      <c r="AQ57" s="961">
        <f t="shared" si="9"/>
        <v>115.02087920623816</v>
      </c>
      <c r="AR57" s="703">
        <f>INDEX(Historical!$C$7:$C$1439,MATCH(B57,Historical!$B$7:$B$1450,0))*IF(AH57="n/a",1.03,IF(AH57&lt;0,1.01,IF(AH57&gt;10,1.1,(1+AH57/100))))</f>
        <v>0.9900000000000001</v>
      </c>
      <c r="AS57" s="959">
        <f t="shared" si="10"/>
        <v>1.0794960000000002</v>
      </c>
      <c r="AT57" s="959">
        <f t="shared" si="16"/>
        <v>1.1874456000000004</v>
      </c>
      <c r="AU57" s="959">
        <f t="shared" si="16"/>
        <v>1.3061901600000005</v>
      </c>
      <c r="AV57" s="959">
        <f t="shared" si="16"/>
        <v>1.4368091760000008</v>
      </c>
      <c r="AW57" s="703">
        <f t="shared" si="12"/>
        <v>5.9999409360000024</v>
      </c>
      <c r="AX57" s="810">
        <f t="shared" si="13"/>
        <v>5.6613898244951901</v>
      </c>
      <c r="AY57" s="1017">
        <v>0.67</v>
      </c>
      <c r="AZ57" s="945">
        <v>32.43</v>
      </c>
      <c r="BA57" s="945">
        <v>-3.4299999999999997</v>
      </c>
      <c r="BB57" s="945">
        <v>6.36</v>
      </c>
      <c r="BC57" s="945">
        <v>10.65</v>
      </c>
      <c r="BE57" s="666">
        <v>2006</v>
      </c>
      <c r="BF57" s="971">
        <f t="shared" si="14"/>
        <v>1</v>
      </c>
      <c r="BG57" s="955">
        <v>11.3</v>
      </c>
      <c r="BH57" s="936"/>
    </row>
    <row r="58" spans="1:60" s="838" customFormat="1" ht="11.25" customHeight="1" x14ac:dyDescent="0.2">
      <c r="A58" s="817" t="s">
        <v>1099</v>
      </c>
      <c r="B58" s="846" t="s">
        <v>1100</v>
      </c>
      <c r="C58" s="1013" t="s">
        <v>4345</v>
      </c>
      <c r="D58" s="1013" t="s">
        <v>4346</v>
      </c>
      <c r="E58" s="818">
        <v>10</v>
      </c>
      <c r="F58" s="1227">
        <v>365</v>
      </c>
      <c r="G58" s="1226" t="s">
        <v>106</v>
      </c>
      <c r="H58" s="1226" t="s">
        <v>106</v>
      </c>
      <c r="I58" s="819">
        <v>104.81</v>
      </c>
      <c r="J58" s="820">
        <f t="shared" si="0"/>
        <v>4.6560442705848679</v>
      </c>
      <c r="K58" s="821">
        <v>1.22</v>
      </c>
      <c r="L58" s="822">
        <v>4</v>
      </c>
      <c r="M58" s="823">
        <f t="shared" si="1"/>
        <v>4.88</v>
      </c>
      <c r="N58" s="824" t="s">
        <v>220</v>
      </c>
      <c r="O58" s="825">
        <v>1.1000000000000001</v>
      </c>
      <c r="P58" s="826">
        <v>43643</v>
      </c>
      <c r="Q58" s="826">
        <v>43661</v>
      </c>
      <c r="R58" s="823">
        <f t="shared" si="2"/>
        <v>10.909090909090898</v>
      </c>
      <c r="S58" s="759">
        <f>IF(INDEX(Historical!$D$7:$D$1439,MATCH(B58,Historical!$B$7:$B$1450,0))=0,"n/a",(INDEX(Historical!$C$7:$C$1439,MATCH(B58,Historical!$B$7:$B$1450,0))/INDEX(Historical!$D$7:$D$1439,MATCH(B58,Historical!$B$7:$B$1450,0))-1)*100)</f>
        <v>11.666666666666647</v>
      </c>
      <c r="T58" s="759">
        <f>IF(INDEX(Historical!$F$7:$F$1432,MATCH(B58,Historical!$B$7:$B$1450,0))=0,"n/a",((INDEX(Historical!$C$7:$C$1439,MATCH(B58,Historical!$B$7:$B$1450,0))/INDEX(Historical!$F$7:$F$1432,MATCH(B58,Historical!$B$7:$B$1450,0)))^(1/3)-1)*100)</f>
        <v>33.753634030255753</v>
      </c>
      <c r="U58" s="759">
        <f>IF(INDEX(Historical!$H$7:$H$1432,MATCH(B58,Historical!$B$7:$B$1450,0))=0,"n/a",((INDEX(Historical!$C$7:$C$1439,MATCH(B58,Historical!$B$7:$B$1450,0))/INDEX(Historical!$H$7:$H$1432,MATCH(B58,Historical!$B$7:$B$1450,0)))^(1/5)-1)*100)</f>
        <v>30.065004264807762</v>
      </c>
      <c r="V58" s="759" t="str">
        <f>IF(INDEX(Historical!$O$7:$O$1432,MATCH(B58,Historical!$B$7:$B$1450,0))=0,"n/a",((INDEX(Historical!$C$7:$C$1439,MATCH(B58,Historical!$B$7:$B$1450,0))/INDEX(Historical!$O$7:$O$1432,MATCH(B58,Historical!$B$7:$B$1450,0)))^(1/10)-1)*100)</f>
        <v>n/a</v>
      </c>
      <c r="W58" s="827" t="str">
        <f t="shared" si="3"/>
        <v>n/a</v>
      </c>
      <c r="X58" s="828">
        <f t="shared" si="4"/>
        <v>0.85169983752996503</v>
      </c>
      <c r="Y58" s="829"/>
      <c r="Z58" s="820">
        <f t="shared" si="5"/>
        <v>229.10798122065731</v>
      </c>
      <c r="AA58" s="830">
        <f t="shared" si="6"/>
        <v>49.206572769953056</v>
      </c>
      <c r="AB58" s="822">
        <v>12</v>
      </c>
      <c r="AC58" s="831">
        <v>2.13</v>
      </c>
      <c r="AD58" s="831">
        <v>3.3</v>
      </c>
      <c r="AE58" s="831">
        <v>7.06</v>
      </c>
      <c r="AF58" s="831">
        <v>17.21</v>
      </c>
      <c r="AG58" s="831">
        <v>31.6</v>
      </c>
      <c r="AH58" s="831">
        <v>20.599999999999998</v>
      </c>
      <c r="AI58" s="831">
        <v>9.02</v>
      </c>
      <c r="AJ58" s="831">
        <v>35.299999999999997</v>
      </c>
      <c r="AK58" s="831">
        <v>14.95</v>
      </c>
      <c r="AL58" s="832">
        <v>3950</v>
      </c>
      <c r="AM58" s="833">
        <v>1.2</v>
      </c>
      <c r="AN58" s="831">
        <v>5.46</v>
      </c>
      <c r="AO58" s="834">
        <f t="shared" si="7"/>
        <v>-14.48552423456043</v>
      </c>
      <c r="AP58" s="835">
        <f t="shared" si="8"/>
        <v>34.721048535392626</v>
      </c>
      <c r="AQ58" s="836">
        <f t="shared" si="9"/>
        <v>513.49458654530645</v>
      </c>
      <c r="AR58" s="703">
        <f>INDEX(Historical!$C$7:$C$1439,MATCH(B58,Historical!$B$7:$B$1450,0))*IF(AH58="n/a",1.03,IF(AH58&lt;0,1.01,IF(AH58&gt;10,1.1,(1+AH58/100))))</f>
        <v>4.4219999999999997</v>
      </c>
      <c r="AS58" s="830">
        <f t="shared" si="10"/>
        <v>4.8208643999999996</v>
      </c>
      <c r="AT58" s="830">
        <f t="shared" si="16"/>
        <v>5.3029508400000003</v>
      </c>
      <c r="AU58" s="830">
        <f t="shared" si="16"/>
        <v>5.8332459240000007</v>
      </c>
      <c r="AV58" s="830">
        <f t="shared" si="16"/>
        <v>6.4165705164000011</v>
      </c>
      <c r="AW58" s="820">
        <f t="shared" si="12"/>
        <v>26.7956316804</v>
      </c>
      <c r="AX58" s="837">
        <f t="shared" si="13"/>
        <v>25.565911344719016</v>
      </c>
      <c r="AY58" s="1018">
        <v>0.56000000000000005</v>
      </c>
      <c r="AZ58" s="833">
        <v>26.83</v>
      </c>
      <c r="BA58" s="833">
        <v>-13.84</v>
      </c>
      <c r="BB58" s="833">
        <v>-9.4700000000000006</v>
      </c>
      <c r="BC58" s="833">
        <v>0.47000000000000003</v>
      </c>
      <c r="BD58" s="985"/>
      <c r="BE58" s="666">
        <v>2010</v>
      </c>
      <c r="BF58" s="971">
        <f t="shared" si="14"/>
        <v>0</v>
      </c>
      <c r="BG58" s="892">
        <v>4.2</v>
      </c>
      <c r="BH58" s="698"/>
    </row>
    <row r="59" spans="1:60" ht="11.25" customHeight="1" x14ac:dyDescent="0.2">
      <c r="A59" s="944" t="s">
        <v>526</v>
      </c>
      <c r="B59" s="948" t="s">
        <v>527</v>
      </c>
      <c r="C59" s="1013" t="s">
        <v>128</v>
      </c>
      <c r="D59" s="1013" t="s">
        <v>4362</v>
      </c>
      <c r="E59" s="792">
        <v>16</v>
      </c>
      <c r="F59" s="1227">
        <v>235</v>
      </c>
      <c r="G59" s="1227" t="s">
        <v>115</v>
      </c>
      <c r="H59" s="1227" t="s">
        <v>115</v>
      </c>
      <c r="I59" s="947">
        <v>275.63</v>
      </c>
      <c r="J59" s="703">
        <f t="shared" si="0"/>
        <v>0.94329354569531632</v>
      </c>
      <c r="K59" s="950">
        <v>0.65</v>
      </c>
      <c r="L59" s="960">
        <v>4</v>
      </c>
      <c r="M59" s="694">
        <f t="shared" si="1"/>
        <v>2.6</v>
      </c>
      <c r="N59" s="943" t="s">
        <v>528</v>
      </c>
      <c r="O59" s="795">
        <v>0.56999999999999995</v>
      </c>
      <c r="P59" s="934">
        <v>43594</v>
      </c>
      <c r="Q59" s="934">
        <v>43609</v>
      </c>
      <c r="R59" s="694">
        <f t="shared" si="2"/>
        <v>14.035087719298259</v>
      </c>
      <c r="S59" s="759">
        <f>IF(INDEX(Historical!$D$7:$D$1439,MATCH(B59,Historical!$B$7:$B$1450,0))=0,"n/a",(INDEX(Historical!$C$7:$C$1439,MATCH(B59,Historical!$B$7:$B$1450,0))/INDEX(Historical!$D$7:$D$1439,MATCH(B59,Historical!$B$7:$B$1450,0))-1)*100)</f>
        <v>13.33333333333333</v>
      </c>
      <c r="T59" s="759">
        <f>IF(INDEX(Historical!$F$7:$F$1432,MATCH(B59,Historical!$B$7:$B$1450,0))=0,"n/a",((INDEX(Historical!$C$7:$C$1439,MATCH(B59,Historical!$B$7:$B$1450,0))/INDEX(Historical!$F$7:$F$1432,MATCH(B59,Historical!$B$7:$B$1450,0)))^(1/3)-1)*100)</f>
        <v>12.431315835118117</v>
      </c>
      <c r="U59" s="759">
        <f>IF(INDEX(Historical!$H$7:$H$1432,MATCH(B59,Historical!$B$7:$B$1450,0))=0,"n/a",((INDEX(Historical!$C$7:$C$1439,MATCH(B59,Historical!$B$7:$B$1450,0))/INDEX(Historical!$H$7:$H$1432,MATCH(B59,Historical!$B$7:$B$1450,0)))^(1/5)-1)*100)</f>
        <v>12.896647433460107</v>
      </c>
      <c r="V59" s="759">
        <f>IF(INDEX(Historical!$O$7:$O$1432,MATCH(B59,Historical!$B$7:$B$1450,0))=0,"n/a",((INDEX(Historical!$C$7:$C$1439,MATCH(B59,Historical!$B$7:$B$1450,0))/INDEX(Historical!$O$7:$O$1432,MATCH(B59,Historical!$B$7:$B$1450,0)))^(1/10)-1)*100)</f>
        <v>13.462206655893727</v>
      </c>
      <c r="W59" s="760">
        <f t="shared" si="3"/>
        <v>0.95798911449736068</v>
      </c>
      <c r="X59" s="761">
        <f t="shared" si="4"/>
        <v>1.432960825940012</v>
      </c>
      <c r="Y59" s="714"/>
      <c r="Z59" s="703">
        <f t="shared" si="5"/>
        <v>33.46203346203346</v>
      </c>
      <c r="AA59" s="959">
        <f t="shared" si="6"/>
        <v>35.473616473616474</v>
      </c>
      <c r="AB59" s="960">
        <v>8</v>
      </c>
      <c r="AC59" s="938">
        <v>7.77</v>
      </c>
      <c r="AD59" s="938">
        <v>3.58</v>
      </c>
      <c r="AE59" s="938">
        <v>0.82</v>
      </c>
      <c r="AF59" s="938">
        <v>8.49</v>
      </c>
      <c r="AG59" s="938">
        <v>26.6</v>
      </c>
      <c r="AH59" s="938">
        <v>17.5</v>
      </c>
      <c r="AI59" s="938">
        <v>5.99</v>
      </c>
      <c r="AJ59" s="938">
        <v>9</v>
      </c>
      <c r="AK59" s="938">
        <v>10.050000000000001</v>
      </c>
      <c r="AL59" s="951">
        <v>122940</v>
      </c>
      <c r="AM59" s="945">
        <v>0.1</v>
      </c>
      <c r="AN59" s="938">
        <v>0.45</v>
      </c>
      <c r="AO59" s="802">
        <f t="shared" si="7"/>
        <v>-21.633675494461052</v>
      </c>
      <c r="AP59" s="803">
        <f t="shared" si="8"/>
        <v>13.839940979155424</v>
      </c>
      <c r="AQ59" s="961">
        <f t="shared" si="9"/>
        <v>265.86032784900237</v>
      </c>
      <c r="AR59" s="703">
        <f>INDEX(Historical!$C$7:$C$1439,MATCH(B59,Historical!$B$7:$B$1450,0))*IF(AH59="n/a",1.03,IF(AH59&lt;0,1.01,IF(AH59&gt;10,1.1,(1+AH59/100))))</f>
        <v>2.431</v>
      </c>
      <c r="AS59" s="959">
        <f t="shared" si="10"/>
        <v>2.5766169000000003</v>
      </c>
      <c r="AT59" s="959">
        <f t="shared" si="16"/>
        <v>2.8342785900000007</v>
      </c>
      <c r="AU59" s="959">
        <f t="shared" si="16"/>
        <v>3.1177064490000008</v>
      </c>
      <c r="AV59" s="959">
        <f t="shared" si="16"/>
        <v>3.429477093900001</v>
      </c>
      <c r="AW59" s="703">
        <f t="shared" si="12"/>
        <v>14.389079032900003</v>
      </c>
      <c r="AX59" s="810">
        <f t="shared" si="13"/>
        <v>5.2204328385516829</v>
      </c>
      <c r="AY59" s="1017">
        <v>0.95</v>
      </c>
      <c r="AZ59" s="945">
        <v>45.440000000000005</v>
      </c>
      <c r="BA59" s="945">
        <v>-3.05</v>
      </c>
      <c r="BB59" s="945">
        <v>4.4400000000000004</v>
      </c>
      <c r="BC59" s="945">
        <v>17.059999999999999</v>
      </c>
      <c r="BE59" s="666">
        <v>2004</v>
      </c>
      <c r="BF59" s="971">
        <f t="shared" si="14"/>
        <v>1</v>
      </c>
      <c r="BG59" s="955">
        <v>8.4</v>
      </c>
    </row>
    <row r="60" spans="1:60" ht="11.25" customHeight="1" x14ac:dyDescent="0.2">
      <c r="A60" s="944" t="s">
        <v>504</v>
      </c>
      <c r="B60" s="948" t="s">
        <v>505</v>
      </c>
      <c r="C60" s="1013" t="s">
        <v>131</v>
      </c>
      <c r="D60" s="1013" t="s">
        <v>4366</v>
      </c>
      <c r="E60" s="792">
        <v>16</v>
      </c>
      <c r="F60" s="1227">
        <v>238</v>
      </c>
      <c r="G60" s="1227" t="s">
        <v>37</v>
      </c>
      <c r="H60" s="1227" t="s">
        <v>37</v>
      </c>
      <c r="I60" s="947">
        <v>93.46</v>
      </c>
      <c r="J60" s="703">
        <f t="shared" si="0"/>
        <v>1.7333618660389474</v>
      </c>
      <c r="K60" s="950">
        <v>0.40500000000000003</v>
      </c>
      <c r="L60" s="960">
        <v>4</v>
      </c>
      <c r="M60" s="694">
        <f t="shared" si="1"/>
        <v>1.62</v>
      </c>
      <c r="N60" s="943" t="s">
        <v>506</v>
      </c>
      <c r="O60" s="795">
        <v>0.37</v>
      </c>
      <c r="P60" s="934">
        <v>43629</v>
      </c>
      <c r="Q60" s="934">
        <v>43651</v>
      </c>
      <c r="R60" s="694">
        <f t="shared" si="2"/>
        <v>9.4594594594594685</v>
      </c>
      <c r="S60" s="759">
        <f>IF(INDEX(Historical!$D$7:$D$1439,MATCH(B60,Historical!$B$7:$B$1450,0))=0,"n/a",(INDEX(Historical!$C$7:$C$1439,MATCH(B60,Historical!$B$7:$B$1450,0))/INDEX(Historical!$D$7:$D$1439,MATCH(B60,Historical!$B$7:$B$1450,0))-1)*100)</f>
        <v>10.317460317460302</v>
      </c>
      <c r="T60" s="759">
        <f>IF(INDEX(Historical!$F$7:$F$1432,MATCH(B60,Historical!$B$7:$B$1450,0))=0,"n/a",((INDEX(Historical!$C$7:$C$1439,MATCH(B60,Historical!$B$7:$B$1450,0))/INDEX(Historical!$F$7:$F$1432,MATCH(B60,Historical!$B$7:$B$1450,0)))^(1/3)-1)*100)</f>
        <v>7.6250363037521085</v>
      </c>
      <c r="U60" s="759">
        <f>IF(INDEX(Historical!$H$7:$H$1432,MATCH(B60,Historical!$B$7:$B$1450,0))=0,"n/a",((INDEX(Historical!$C$7:$C$1439,MATCH(B60,Historical!$B$7:$B$1450,0))/INDEX(Historical!$H$7:$H$1432,MATCH(B60,Historical!$B$7:$B$1450,0)))^(1/5)-1)*100)</f>
        <v>6.5252333625098968</v>
      </c>
      <c r="V60" s="759">
        <f>IF(INDEX(Historical!$O$7:$O$1432,MATCH(B60,Historical!$B$7:$B$1450,0))=0,"n/a",((INDEX(Historical!$C$7:$C$1439,MATCH(B60,Historical!$B$7:$B$1450,0))/INDEX(Historical!$O$7:$O$1432,MATCH(B60,Historical!$B$7:$B$1450,0)))^(1/10)-1)*100)</f>
        <v>5.6799213339194354</v>
      </c>
      <c r="W60" s="760">
        <f t="shared" si="3"/>
        <v>1.148824601415237</v>
      </c>
      <c r="X60" s="761">
        <f t="shared" si="4"/>
        <v>0.73317228792246025</v>
      </c>
      <c r="Y60" s="717"/>
      <c r="Z60" s="703">
        <f t="shared" si="5"/>
        <v>45.633802816901415</v>
      </c>
      <c r="AA60" s="959">
        <f t="shared" si="6"/>
        <v>26.326760563380279</v>
      </c>
      <c r="AB60" s="960">
        <v>12</v>
      </c>
      <c r="AC60" s="938">
        <v>3.55</v>
      </c>
      <c r="AD60" s="938">
        <v>4.42</v>
      </c>
      <c r="AE60" s="938">
        <v>2.14</v>
      </c>
      <c r="AF60" s="938">
        <v>2.84</v>
      </c>
      <c r="AG60" s="938">
        <v>11.200000000000001</v>
      </c>
      <c r="AH60" s="938">
        <v>28.799999999999997</v>
      </c>
      <c r="AI60" s="938">
        <v>6.15</v>
      </c>
      <c r="AJ60" s="938">
        <v>8.9</v>
      </c>
      <c r="AK60" s="938">
        <v>6</v>
      </c>
      <c r="AL60" s="951">
        <v>1510</v>
      </c>
      <c r="AM60" s="945">
        <v>3.5999999999999996</v>
      </c>
      <c r="AN60" s="938">
        <v>1.17</v>
      </c>
      <c r="AO60" s="802">
        <f t="shared" si="7"/>
        <v>-18.068165334831434</v>
      </c>
      <c r="AP60" s="803">
        <f t="shared" si="8"/>
        <v>8.2585952285488435</v>
      </c>
      <c r="AQ60" s="961">
        <f t="shared" si="9"/>
        <v>82.29158571426774</v>
      </c>
      <c r="AR60" s="703">
        <f>INDEX(Historical!$C$7:$C$1439,MATCH(B60,Historical!$B$7:$B$1450,0))*IF(AH60="n/a",1.03,IF(AH60&lt;0,1.01,IF(AH60&gt;10,1.1,(1+AH60/100))))</f>
        <v>1.5289999999999999</v>
      </c>
      <c r="AS60" s="959">
        <f t="shared" si="10"/>
        <v>1.6230335</v>
      </c>
      <c r="AT60" s="959">
        <f t="shared" si="16"/>
        <v>1.72041551</v>
      </c>
      <c r="AU60" s="959">
        <f t="shared" si="16"/>
        <v>1.8236404406000002</v>
      </c>
      <c r="AV60" s="959">
        <f t="shared" si="16"/>
        <v>1.9330588670360003</v>
      </c>
      <c r="AW60" s="703">
        <f t="shared" si="12"/>
        <v>8.6291483176360018</v>
      </c>
      <c r="AX60" s="810">
        <f t="shared" si="13"/>
        <v>9.2329855741878912</v>
      </c>
      <c r="AY60" s="1017">
        <v>0.24</v>
      </c>
      <c r="AZ60" s="945">
        <v>21.060000000000002</v>
      </c>
      <c r="BA60" s="945">
        <v>-2.92</v>
      </c>
      <c r="BB60" s="945">
        <v>0.3</v>
      </c>
      <c r="BC60" s="945">
        <v>4.88</v>
      </c>
      <c r="BE60" s="666">
        <v>2004</v>
      </c>
      <c r="BF60" s="971">
        <f t="shared" si="14"/>
        <v>1</v>
      </c>
      <c r="BG60" s="955">
        <v>3.6999999999999997</v>
      </c>
    </row>
    <row r="61" spans="1:60" ht="11.25" customHeight="1" x14ac:dyDescent="0.2">
      <c r="A61" s="944" t="s">
        <v>531</v>
      </c>
      <c r="B61" s="948" t="s">
        <v>532</v>
      </c>
      <c r="C61" s="1013" t="s">
        <v>112</v>
      </c>
      <c r="D61" s="1013" t="s">
        <v>4383</v>
      </c>
      <c r="E61" s="792">
        <v>15</v>
      </c>
      <c r="F61" s="1227">
        <v>251</v>
      </c>
      <c r="G61" s="1227" t="s">
        <v>37</v>
      </c>
      <c r="H61" s="1227" t="s">
        <v>37</v>
      </c>
      <c r="I61" s="947">
        <v>70.400000000000006</v>
      </c>
      <c r="J61" s="703">
        <f t="shared" si="0"/>
        <v>1.3636363636363633</v>
      </c>
      <c r="K61" s="950">
        <v>0.24</v>
      </c>
      <c r="L61" s="960">
        <v>4</v>
      </c>
      <c r="M61" s="694">
        <f t="shared" si="1"/>
        <v>0.96</v>
      </c>
      <c r="N61" s="943" t="s">
        <v>149</v>
      </c>
      <c r="O61" s="795">
        <v>0.22</v>
      </c>
      <c r="P61" s="934">
        <v>43523</v>
      </c>
      <c r="Q61" s="934">
        <v>43539</v>
      </c>
      <c r="R61" s="694">
        <f t="shared" si="2"/>
        <v>9.0909090909090864</v>
      </c>
      <c r="S61" s="759">
        <f>IF(INDEX(Historical!$D$7:$D$1439,MATCH(B61,Historical!$B$7:$B$1450,0))=0,"n/a",(INDEX(Historical!$C$7:$C$1439,MATCH(B61,Historical!$B$7:$B$1450,0))/INDEX(Historical!$D$7:$D$1439,MATCH(B61,Historical!$B$7:$B$1450,0))-1)*100)</f>
        <v>12.820512820512819</v>
      </c>
      <c r="T61" s="759">
        <f>IF(INDEX(Historical!$F$7:$F$1432,MATCH(B61,Historical!$B$7:$B$1450,0))=0,"n/a",((INDEX(Historical!$C$7:$C$1439,MATCH(B61,Historical!$B$7:$B$1450,0))/INDEX(Historical!$F$7:$F$1432,MATCH(B61,Historical!$B$7:$B$1450,0)))^(1/3)-1)*100)</f>
        <v>7.9265291666473336</v>
      </c>
      <c r="U61" s="759">
        <f>IF(INDEX(Historical!$H$7:$H$1432,MATCH(B61,Historical!$B$7:$B$1450,0))=0,"n/a",((INDEX(Historical!$C$7:$C$1439,MATCH(B61,Historical!$B$7:$B$1450,0))/INDEX(Historical!$H$7:$H$1432,MATCH(B61,Historical!$B$7:$B$1450,0)))^(1/5)-1)*100)</f>
        <v>8.3243600694195905</v>
      </c>
      <c r="V61" s="759">
        <f>IF(INDEX(Historical!$O$7:$O$1432,MATCH(B61,Historical!$B$7:$B$1450,0))=0,"n/a",((INDEX(Historical!$C$7:$C$1439,MATCH(B61,Historical!$B$7:$B$1450,0))/INDEX(Historical!$O$7:$O$1432,MATCH(B61,Historical!$B$7:$B$1450,0)))^(1/10)-1)*100)</f>
        <v>13.112687251123646</v>
      </c>
      <c r="W61" s="760">
        <f t="shared" si="3"/>
        <v>0.6348325030558678</v>
      </c>
      <c r="X61" s="761">
        <f t="shared" si="4"/>
        <v>0.52027250433872441</v>
      </c>
      <c r="Y61" s="717"/>
      <c r="Z61" s="703">
        <f t="shared" si="5"/>
        <v>23.076923076923077</v>
      </c>
      <c r="AA61" s="959">
        <f t="shared" si="6"/>
        <v>16.923076923076923</v>
      </c>
      <c r="AB61" s="960">
        <v>12</v>
      </c>
      <c r="AC61" s="938">
        <v>4.16</v>
      </c>
      <c r="AD61" s="938">
        <v>1.79</v>
      </c>
      <c r="AE61" s="938">
        <v>4.57</v>
      </c>
      <c r="AF61" s="938">
        <v>4.5999999999999996</v>
      </c>
      <c r="AG61" s="938">
        <v>27</v>
      </c>
      <c r="AH61" s="938">
        <v>78.8</v>
      </c>
      <c r="AI61" s="938">
        <v>9.06</v>
      </c>
      <c r="AJ61" s="938">
        <v>16</v>
      </c>
      <c r="AK61" s="938">
        <v>9.44</v>
      </c>
      <c r="AL61" s="951">
        <v>56480</v>
      </c>
      <c r="AM61" s="945">
        <v>0.1</v>
      </c>
      <c r="AN61" s="938">
        <v>1.28</v>
      </c>
      <c r="AO61" s="802">
        <f t="shared" si="7"/>
        <v>-7.2350804900209695</v>
      </c>
      <c r="AP61" s="803">
        <f t="shared" si="8"/>
        <v>9.6879964330559538</v>
      </c>
      <c r="AQ61" s="961">
        <f t="shared" si="9"/>
        <v>86.006157420367657</v>
      </c>
      <c r="AR61" s="703">
        <f>INDEX(Historical!$C$7:$C$1439,MATCH(B61,Historical!$B$7:$B$1450,0))*IF(AH61="n/a",1.03,IF(AH61&lt;0,1.01,IF(AH61&gt;10,1.1,(1+AH61/100))))</f>
        <v>0.96800000000000008</v>
      </c>
      <c r="AS61" s="959">
        <f t="shared" si="10"/>
        <v>1.0557008000000001</v>
      </c>
      <c r="AT61" s="959">
        <f t="shared" si="16"/>
        <v>1.1553589555200001</v>
      </c>
      <c r="AU61" s="959">
        <f t="shared" si="16"/>
        <v>1.2644248409210881</v>
      </c>
      <c r="AV61" s="959">
        <f t="shared" si="16"/>
        <v>1.3837865459040388</v>
      </c>
      <c r="AW61" s="703">
        <f t="shared" si="12"/>
        <v>5.8272711423451273</v>
      </c>
      <c r="AX61" s="810">
        <f t="shared" si="13"/>
        <v>8.277373781740236</v>
      </c>
      <c r="AY61" s="1017">
        <v>1.19</v>
      </c>
      <c r="AZ61" s="945">
        <v>20.399999999999999</v>
      </c>
      <c r="BA61" s="945">
        <v>-12.8</v>
      </c>
      <c r="BB61" s="945">
        <v>-7.1400000000000006</v>
      </c>
      <c r="BC61" s="945">
        <v>-2.37</v>
      </c>
      <c r="BE61" s="666">
        <v>2005</v>
      </c>
      <c r="BF61" s="971">
        <f t="shared" si="14"/>
        <v>1</v>
      </c>
      <c r="BG61" s="955">
        <v>9.1999999999999993</v>
      </c>
    </row>
    <row r="62" spans="1:60" ht="11.25" customHeight="1" x14ac:dyDescent="0.2">
      <c r="A62" s="936" t="s">
        <v>513</v>
      </c>
      <c r="B62" s="948" t="s">
        <v>514</v>
      </c>
      <c r="C62" s="1013" t="s">
        <v>108</v>
      </c>
      <c r="D62" s="1013" t="s">
        <v>4365</v>
      </c>
      <c r="E62" s="792">
        <v>21</v>
      </c>
      <c r="F62" s="1227">
        <v>161</v>
      </c>
      <c r="G62" s="1227" t="s">
        <v>106</v>
      </c>
      <c r="H62" s="1227" t="s">
        <v>106</v>
      </c>
      <c r="I62" s="947">
        <v>59.75</v>
      </c>
      <c r="J62" s="703">
        <f t="shared" si="0"/>
        <v>2.9790794979079496</v>
      </c>
      <c r="K62" s="957">
        <v>0.44500000000000001</v>
      </c>
      <c r="L62" s="960">
        <v>4</v>
      </c>
      <c r="M62" s="694">
        <f t="shared" si="1"/>
        <v>1.78</v>
      </c>
      <c r="N62" s="943" t="s">
        <v>320</v>
      </c>
      <c r="O62" s="796">
        <v>0.44</v>
      </c>
      <c r="P62" s="934">
        <v>43538</v>
      </c>
      <c r="Q62" s="934">
        <v>43553</v>
      </c>
      <c r="R62" s="694">
        <f t="shared" si="2"/>
        <v>1.1363636363636374</v>
      </c>
      <c r="S62" s="759">
        <f>IF(INDEX(Historical!$D$7:$D$1439,MATCH(B62,Historical!$B$7:$B$1450,0))=0,"n/a",(INDEX(Historical!$C$7:$C$1439,MATCH(B62,Historical!$B$7:$B$1450,0))/INDEX(Historical!$D$7:$D$1439,MATCH(B62,Historical!$B$7:$B$1450,0))-1)*100)</f>
        <v>2.941176470588247</v>
      </c>
      <c r="T62" s="759">
        <f>IF(INDEX(Historical!$F$7:$F$1432,MATCH(B62,Historical!$B$7:$B$1450,0))=0,"n/a",((INDEX(Historical!$C$7:$C$1439,MATCH(B62,Historical!$B$7:$B$1450,0))/INDEX(Historical!$F$7:$F$1432,MATCH(B62,Historical!$B$7:$B$1450,0)))^(1/3)-1)*100)</f>
        <v>2.3961154704533749</v>
      </c>
      <c r="U62" s="759">
        <f>IF(INDEX(Historical!$H$7:$H$1432,MATCH(B62,Historical!$B$7:$B$1450,0))=0,"n/a",((INDEX(Historical!$C$7:$C$1439,MATCH(B62,Historical!$B$7:$B$1450,0))/INDEX(Historical!$H$7:$H$1432,MATCH(B62,Historical!$B$7:$B$1450,0)))^(1/5)-1)*100)</f>
        <v>7.6960855891058388</v>
      </c>
      <c r="V62" s="759">
        <f>IF(INDEX(Historical!$O$7:$O$1432,MATCH(B62,Historical!$B$7:$B$1450,0))=0,"n/a",((INDEX(Historical!$C$7:$C$1439,MATCH(B62,Historical!$B$7:$B$1450,0))/INDEX(Historical!$O$7:$O$1432,MATCH(B62,Historical!$B$7:$B$1450,0)))^(1/10)-1)*100)</f>
        <v>7.3045008272090595</v>
      </c>
      <c r="W62" s="760">
        <f t="shared" si="3"/>
        <v>1.0536086956740613</v>
      </c>
      <c r="X62" s="761" t="str">
        <f t="shared" si="4"/>
        <v>n/a</v>
      </c>
      <c r="Y62" s="949"/>
      <c r="Z62" s="703" t="str">
        <f t="shared" si="5"/>
        <v>n/a</v>
      </c>
      <c r="AA62" s="959" t="str">
        <f t="shared" si="6"/>
        <v>n/a</v>
      </c>
      <c r="AB62" s="960">
        <v>12</v>
      </c>
      <c r="AC62" s="938" t="s">
        <v>137</v>
      </c>
      <c r="AD62" s="938" t="s">
        <v>137</v>
      </c>
      <c r="AE62" s="938" t="s">
        <v>137</v>
      </c>
      <c r="AF62" s="938" t="s">
        <v>137</v>
      </c>
      <c r="AG62" s="938" t="s">
        <v>137</v>
      </c>
      <c r="AH62" s="938" t="s">
        <v>137</v>
      </c>
      <c r="AI62" s="938" t="s">
        <v>137</v>
      </c>
      <c r="AJ62" s="938" t="s">
        <v>137</v>
      </c>
      <c r="AK62" s="938" t="s">
        <v>137</v>
      </c>
      <c r="AL62" s="951" t="s">
        <v>137</v>
      </c>
      <c r="AM62" s="945" t="s">
        <v>137</v>
      </c>
      <c r="AN62" s="938" t="s">
        <v>137</v>
      </c>
      <c r="AO62" s="802" t="str">
        <f t="shared" si="7"/>
        <v>n/a</v>
      </c>
      <c r="AP62" s="803">
        <f t="shared" si="8"/>
        <v>10.675165087013788</v>
      </c>
      <c r="AQ62" s="961" t="str">
        <f t="shared" si="9"/>
        <v>n/a</v>
      </c>
      <c r="AR62" s="703">
        <f>INDEX(Historical!$C$7:$C$1439,MATCH(B62,Historical!$B$7:$B$1450,0))*IF(AH62="n/a",1.03,IF(AH62&lt;0,1.01,IF(AH62&gt;10,1.1,(1+AH62/100))))</f>
        <v>1.8025</v>
      </c>
      <c r="AS62" s="959">
        <f t="shared" si="10"/>
        <v>1.8565750000000001</v>
      </c>
      <c r="AT62" s="959">
        <f t="shared" si="16"/>
        <v>1.9122722500000002</v>
      </c>
      <c r="AU62" s="959">
        <f t="shared" si="16"/>
        <v>1.9696404175000002</v>
      </c>
      <c r="AV62" s="959">
        <f t="shared" si="16"/>
        <v>2.0287296300250004</v>
      </c>
      <c r="AW62" s="703">
        <f t="shared" si="12"/>
        <v>9.5697172975250009</v>
      </c>
      <c r="AX62" s="810">
        <f t="shared" si="13"/>
        <v>16.016263259456068</v>
      </c>
      <c r="AY62" s="1017" t="s">
        <v>137</v>
      </c>
      <c r="AZ62" s="945" t="s">
        <v>137</v>
      </c>
      <c r="BA62" s="945" t="s">
        <v>137</v>
      </c>
      <c r="BB62" s="945" t="s">
        <v>137</v>
      </c>
      <c r="BC62" s="945" t="s">
        <v>137</v>
      </c>
      <c r="BD62" s="984" t="s">
        <v>4290</v>
      </c>
      <c r="BE62" s="666">
        <v>1999</v>
      </c>
      <c r="BF62" s="971">
        <f t="shared" si="14"/>
        <v>2</v>
      </c>
      <c r="BG62" s="955" t="s">
        <v>137</v>
      </c>
    </row>
    <row r="63" spans="1:60" ht="11.25" customHeight="1" x14ac:dyDescent="0.2">
      <c r="A63" s="944" t="s">
        <v>542</v>
      </c>
      <c r="B63" s="948" t="s">
        <v>543</v>
      </c>
      <c r="C63" s="1013" t="s">
        <v>131</v>
      </c>
      <c r="D63" s="1013" t="s">
        <v>4354</v>
      </c>
      <c r="E63" s="792">
        <v>16</v>
      </c>
      <c r="F63" s="1227">
        <v>226</v>
      </c>
      <c r="G63" s="1227" t="s">
        <v>37</v>
      </c>
      <c r="H63" s="1227" t="s">
        <v>115</v>
      </c>
      <c r="I63" s="947">
        <v>74.290000000000006</v>
      </c>
      <c r="J63" s="703">
        <f t="shared" si="0"/>
        <v>4.9400996096379055</v>
      </c>
      <c r="K63" s="950">
        <v>0.91749999999999998</v>
      </c>
      <c r="L63" s="960">
        <v>4</v>
      </c>
      <c r="M63" s="694">
        <f t="shared" si="1"/>
        <v>3.67</v>
      </c>
      <c r="N63" s="943" t="s">
        <v>327</v>
      </c>
      <c r="O63" s="795">
        <v>0.83499999999999996</v>
      </c>
      <c r="P63" s="934">
        <v>43544</v>
      </c>
      <c r="Q63" s="934">
        <v>43524</v>
      </c>
      <c r="R63" s="694">
        <f t="shared" si="2"/>
        <v>9.8802395209580869</v>
      </c>
      <c r="S63" s="759">
        <f>IF(INDEX(Historical!$D$7:$D$1439,MATCH(B63,Historical!$B$7:$B$1450,0))=0,"n/a",(INDEX(Historical!$C$7:$C$1439,MATCH(B63,Historical!$B$7:$B$1450,0))/INDEX(Historical!$D$7:$D$1439,MATCH(B63,Historical!$B$7:$B$1450,0))-1)*100)</f>
        <v>10.049423393739687</v>
      </c>
      <c r="T63" s="759">
        <f>IF(INDEX(Historical!$F$7:$F$1432,MATCH(B63,Historical!$B$7:$B$1450,0))=0,"n/a",((INDEX(Historical!$C$7:$C$1439,MATCH(B63,Historical!$B$7:$B$1450,0))/INDEX(Historical!$F$7:$F$1432,MATCH(B63,Historical!$B$7:$B$1450,0)))^(1/3)-1)*100)</f>
        <v>8.8467754100453924</v>
      </c>
      <c r="U63" s="759">
        <f>IF(INDEX(Historical!$H$7:$H$1432,MATCH(B63,Historical!$B$7:$B$1450,0))=0,"n/a",((INDEX(Historical!$C$7:$C$1439,MATCH(B63,Historical!$B$7:$B$1450,0))/INDEX(Historical!$H$7:$H$1432,MATCH(B63,Historical!$B$7:$B$1450,0)))^(1/5)-1)*100)</f>
        <v>8.2213107607815417</v>
      </c>
      <c r="V63" s="759">
        <f>IF(INDEX(Historical!$O$7:$O$1432,MATCH(B63,Historical!$B$7:$B$1450,0))=0,"n/a",((INDEX(Historical!$C$7:$C$1439,MATCH(B63,Historical!$B$7:$B$1450,0))/INDEX(Historical!$O$7:$O$1432,MATCH(B63,Historical!$B$7:$B$1450,0)))^(1/10)-1)*100)</f>
        <v>7.7727433606074259</v>
      </c>
      <c r="W63" s="760">
        <f t="shared" si="3"/>
        <v>1.0577103063054254</v>
      </c>
      <c r="X63" s="761">
        <f t="shared" si="4"/>
        <v>1.9119327350654749</v>
      </c>
      <c r="Y63" s="725"/>
      <c r="Z63" s="703">
        <f t="shared" si="5"/>
        <v>169.12442396313367</v>
      </c>
      <c r="AA63" s="959">
        <f t="shared" si="6"/>
        <v>34.235023041474662</v>
      </c>
      <c r="AB63" s="960">
        <v>12</v>
      </c>
      <c r="AC63" s="938">
        <v>2.17</v>
      </c>
      <c r="AD63" s="938">
        <v>7.5</v>
      </c>
      <c r="AE63" s="938">
        <v>4.3600000000000003</v>
      </c>
      <c r="AF63" s="938">
        <v>2.21</v>
      </c>
      <c r="AG63" s="938">
        <v>6.1</v>
      </c>
      <c r="AH63" s="938">
        <v>12.7</v>
      </c>
      <c r="AI63" s="938">
        <v>5.0599999999999996</v>
      </c>
      <c r="AJ63" s="938">
        <v>4.3</v>
      </c>
      <c r="AK63" s="938">
        <v>4.5999999999999996</v>
      </c>
      <c r="AL63" s="951">
        <v>59970</v>
      </c>
      <c r="AM63" s="945">
        <v>0.2</v>
      </c>
      <c r="AN63" s="938">
        <v>1.57</v>
      </c>
      <c r="AO63" s="802">
        <f t="shared" si="7"/>
        <v>-21.073612671055216</v>
      </c>
      <c r="AP63" s="803">
        <f t="shared" si="8"/>
        <v>13.161410370419446</v>
      </c>
      <c r="AQ63" s="961">
        <f t="shared" si="9"/>
        <v>83.375026679278832</v>
      </c>
      <c r="AR63" s="703">
        <f>INDEX(Historical!$C$7:$C$1439,MATCH(B63,Historical!$B$7:$B$1450,0))*IF(AH63="n/a",1.03,IF(AH63&lt;0,1.01,IF(AH63&gt;10,1.1,(1+AH63/100))))</f>
        <v>3.6739999999999999</v>
      </c>
      <c r="AS63" s="959">
        <f t="shared" si="10"/>
        <v>3.8599044</v>
      </c>
      <c r="AT63" s="959">
        <f t="shared" si="16"/>
        <v>4.0374600024000005</v>
      </c>
      <c r="AU63" s="959">
        <f t="shared" si="16"/>
        <v>4.2231831625104004</v>
      </c>
      <c r="AV63" s="959">
        <f t="shared" si="16"/>
        <v>4.4174495879858791</v>
      </c>
      <c r="AW63" s="703">
        <f t="shared" si="12"/>
        <v>20.211997152896281</v>
      </c>
      <c r="AX63" s="810">
        <f t="shared" si="13"/>
        <v>27.206888077663589</v>
      </c>
      <c r="AY63" s="1017">
        <v>0.24</v>
      </c>
      <c r="AZ63" s="945">
        <v>10.209999999999999</v>
      </c>
      <c r="BA63" s="945">
        <v>-6.52</v>
      </c>
      <c r="BB63" s="945">
        <v>-3.1300000000000003</v>
      </c>
      <c r="BC63" s="945">
        <v>-0.27999999999999997</v>
      </c>
      <c r="BE63" s="666">
        <v>2004</v>
      </c>
      <c r="BF63" s="971">
        <f t="shared" si="14"/>
        <v>1</v>
      </c>
      <c r="BG63" s="955">
        <v>1.5</v>
      </c>
    </row>
    <row r="64" spans="1:60" ht="11.25" customHeight="1" x14ac:dyDescent="0.2">
      <c r="A64" s="944" t="s">
        <v>544</v>
      </c>
      <c r="B64" s="948" t="s">
        <v>545</v>
      </c>
      <c r="C64" s="1013" t="s">
        <v>108</v>
      </c>
      <c r="D64" s="1013" t="s">
        <v>118</v>
      </c>
      <c r="E64" s="792">
        <v>17</v>
      </c>
      <c r="F64" s="1227">
        <v>201</v>
      </c>
      <c r="G64" s="1227" t="s">
        <v>37</v>
      </c>
      <c r="H64" s="1227" t="s">
        <v>37</v>
      </c>
      <c r="I64" s="947">
        <v>14.85</v>
      </c>
      <c r="J64" s="703">
        <f t="shared" si="0"/>
        <v>3.9057239057239053</v>
      </c>
      <c r="K64" s="950">
        <v>0.14499999999999999</v>
      </c>
      <c r="L64" s="960">
        <v>4</v>
      </c>
      <c r="M64" s="694">
        <f t="shared" si="1"/>
        <v>0.57999999999999996</v>
      </c>
      <c r="N64" s="943" t="s">
        <v>107</v>
      </c>
      <c r="O64" s="795">
        <v>0.14249999999999999</v>
      </c>
      <c r="P64" s="934">
        <v>43585</v>
      </c>
      <c r="Q64" s="934">
        <v>43600</v>
      </c>
      <c r="R64" s="694">
        <f t="shared" si="2"/>
        <v>1.7543859649122824</v>
      </c>
      <c r="S64" s="759">
        <f>IF(INDEX(Historical!$D$7:$D$1439,MATCH(B64,Historical!$B$7:$B$1450,0))=0,"n/a",(INDEX(Historical!$C$7:$C$1439,MATCH(B64,Historical!$B$7:$B$1450,0))/INDEX(Historical!$D$7:$D$1439,MATCH(B64,Historical!$B$7:$B$1450,0))-1)*100)</f>
        <v>1.7937219730941534</v>
      </c>
      <c r="T64" s="759">
        <f>IF(INDEX(Historical!$F$7:$F$1432,MATCH(B64,Historical!$B$7:$B$1450,0))=0,"n/a",((INDEX(Historical!$C$7:$C$1439,MATCH(B64,Historical!$B$7:$B$1450,0))/INDEX(Historical!$F$7:$F$1432,MATCH(B64,Historical!$B$7:$B$1450,0)))^(1/3)-1)*100)</f>
        <v>1.8901136172795763</v>
      </c>
      <c r="U64" s="759">
        <f>IF(INDEX(Historical!$H$7:$H$1432,MATCH(B64,Historical!$B$7:$B$1450,0))=0,"n/a",((INDEX(Historical!$C$7:$C$1439,MATCH(B64,Historical!$B$7:$B$1450,0))/INDEX(Historical!$H$7:$H$1432,MATCH(B64,Historical!$B$7:$B$1450,0)))^(1/5)-1)*100)</f>
        <v>2.3610889844085881</v>
      </c>
      <c r="V64" s="759">
        <f>IF(INDEX(Historical!$O$7:$O$1432,MATCH(B64,Historical!$B$7:$B$1450,0))=0,"n/a",((INDEX(Historical!$C$7:$C$1439,MATCH(B64,Historical!$B$7:$B$1450,0))/INDEX(Historical!$O$7:$O$1432,MATCH(B64,Historical!$B$7:$B$1450,0)))^(1/10)-1)*100)</f>
        <v>3.431085898992281</v>
      </c>
      <c r="W64" s="760">
        <f t="shared" si="3"/>
        <v>0.68814627611102541</v>
      </c>
      <c r="X64" s="761" t="str">
        <f t="shared" si="4"/>
        <v>n/a</v>
      </c>
      <c r="Y64" s="948"/>
      <c r="Z64" s="703" t="str">
        <f t="shared" si="5"/>
        <v>n/a</v>
      </c>
      <c r="AA64" s="959" t="str">
        <f t="shared" si="6"/>
        <v>n/a</v>
      </c>
      <c r="AB64" s="960">
        <v>12</v>
      </c>
      <c r="AC64" s="938">
        <v>-0.01</v>
      </c>
      <c r="AD64" s="938" t="s">
        <v>137</v>
      </c>
      <c r="AE64" s="938">
        <v>0.53</v>
      </c>
      <c r="AF64" s="938">
        <v>1.58</v>
      </c>
      <c r="AG64" s="938">
        <v>2</v>
      </c>
      <c r="AH64" s="938">
        <v>-568.6</v>
      </c>
      <c r="AI64" s="938">
        <v>42.13</v>
      </c>
      <c r="AJ64" s="938">
        <v>-25.900000000000002</v>
      </c>
      <c r="AK64" s="938">
        <v>10</v>
      </c>
      <c r="AL64" s="951">
        <v>419.85</v>
      </c>
      <c r="AM64" s="945">
        <v>0.5</v>
      </c>
      <c r="AN64" s="938">
        <v>0.09</v>
      </c>
      <c r="AO64" s="802" t="str">
        <f t="shared" si="7"/>
        <v>n/a</v>
      </c>
      <c r="AP64" s="803">
        <f t="shared" si="8"/>
        <v>6.2668128901324938</v>
      </c>
      <c r="AQ64" s="961" t="str">
        <f t="shared" si="9"/>
        <v>n/a</v>
      </c>
      <c r="AR64" s="703">
        <f>INDEX(Historical!$C$7:$C$1439,MATCH(B64,Historical!$B$7:$B$1450,0))*IF(AH64="n/a",1.03,IF(AH64&lt;0,1.01,IF(AH64&gt;10,1.1,(1+AH64/100))))</f>
        <v>0.57317499999999999</v>
      </c>
      <c r="AS64" s="959">
        <f t="shared" si="10"/>
        <v>0.63049250000000001</v>
      </c>
      <c r="AT64" s="959">
        <f t="shared" si="16"/>
        <v>0.69354175000000007</v>
      </c>
      <c r="AU64" s="959">
        <f t="shared" si="16"/>
        <v>0.76289592500000014</v>
      </c>
      <c r="AV64" s="959">
        <f t="shared" si="16"/>
        <v>0.83918551750000026</v>
      </c>
      <c r="AW64" s="703">
        <f t="shared" si="12"/>
        <v>3.4992906925000002</v>
      </c>
      <c r="AX64" s="810">
        <f t="shared" si="13"/>
        <v>23.564247087542089</v>
      </c>
      <c r="AY64" s="1017">
        <v>0.25</v>
      </c>
      <c r="AZ64" s="945">
        <v>19.57</v>
      </c>
      <c r="BA64" s="945">
        <v>-3.7699999999999996</v>
      </c>
      <c r="BB64" s="945">
        <v>1.27</v>
      </c>
      <c r="BC64" s="945">
        <v>7.1499999999999995</v>
      </c>
      <c r="BE64" s="666">
        <v>2003</v>
      </c>
      <c r="BF64" s="971">
        <f t="shared" si="14"/>
        <v>1</v>
      </c>
      <c r="BG64" s="955">
        <v>0.5</v>
      </c>
    </row>
    <row r="65" spans="1:60" ht="11.25" customHeight="1" x14ac:dyDescent="0.2">
      <c r="A65" s="944" t="s">
        <v>546</v>
      </c>
      <c r="B65" s="949" t="s">
        <v>547</v>
      </c>
      <c r="C65" s="1013" t="s">
        <v>108</v>
      </c>
      <c r="D65" s="1013" t="s">
        <v>118</v>
      </c>
      <c r="E65" s="792">
        <v>17</v>
      </c>
      <c r="F65" s="1227">
        <v>202</v>
      </c>
      <c r="G65" s="1227" t="s">
        <v>106</v>
      </c>
      <c r="H65" s="1227" t="s">
        <v>106</v>
      </c>
      <c r="I65" s="947">
        <v>13.76</v>
      </c>
      <c r="J65" s="703">
        <f t="shared" si="0"/>
        <v>3.7063953488372094</v>
      </c>
      <c r="K65" s="950">
        <v>0.1275</v>
      </c>
      <c r="L65" s="960">
        <v>4</v>
      </c>
      <c r="M65" s="694">
        <f t="shared" si="1"/>
        <v>0.51</v>
      </c>
      <c r="N65" s="943" t="s">
        <v>107</v>
      </c>
      <c r="O65" s="795">
        <v>0.125</v>
      </c>
      <c r="P65" s="934">
        <v>43585</v>
      </c>
      <c r="Q65" s="934">
        <v>43600</v>
      </c>
      <c r="R65" s="694">
        <f t="shared" si="2"/>
        <v>2.0000000000000018</v>
      </c>
      <c r="S65" s="759">
        <f>IF(INDEX(Historical!$D$7:$D$1439,MATCH(B65,Historical!$B$7:$B$1450,0))=0,"n/a",(INDEX(Historical!$C$7:$C$1439,MATCH(B65,Historical!$B$7:$B$1450,0))/INDEX(Historical!$D$7:$D$1439,MATCH(B65,Historical!$B$7:$B$1450,0))-1)*100)</f>
        <v>2.051282051282044</v>
      </c>
      <c r="T65" s="759">
        <f>IF(INDEX(Historical!$F$7:$F$1432,MATCH(B65,Historical!$B$7:$B$1450,0))=0,"n/a",((INDEX(Historical!$C$7:$C$1439,MATCH(B65,Historical!$B$7:$B$1450,0))/INDEX(Historical!$F$7:$F$1432,MATCH(B65,Historical!$B$7:$B$1450,0)))^(1/3)-1)*100)</f>
        <v>2.0221558890183511</v>
      </c>
      <c r="U65" s="759">
        <f>IF(INDEX(Historical!$H$7:$H$1432,MATCH(B65,Historical!$B$7:$B$1450,0))=0,"n/a",((INDEX(Historical!$C$7:$C$1439,MATCH(B65,Historical!$B$7:$B$1450,0))/INDEX(Historical!$H$7:$H$1432,MATCH(B65,Historical!$B$7:$B$1450,0)))^(1/5)-1)*100)</f>
        <v>1.802006436815784</v>
      </c>
      <c r="V65" s="759">
        <f>IF(INDEX(Historical!$O$7:$O$1432,MATCH(B65,Historical!$B$7:$B$1450,0))=0,"n/a",((INDEX(Historical!$C$7:$C$1439,MATCH(B65,Historical!$B$7:$B$1450,0))/INDEX(Historical!$O$7:$O$1432,MATCH(B65,Historical!$B$7:$B$1450,0)))^(1/10)-1)*100)</f>
        <v>3.4323693302833247</v>
      </c>
      <c r="W65" s="760">
        <f t="shared" si="3"/>
        <v>0.52500365299180596</v>
      </c>
      <c r="X65" s="761" t="str">
        <f t="shared" si="4"/>
        <v>n/a</v>
      </c>
      <c r="Y65" s="948"/>
      <c r="Z65" s="703">
        <f t="shared" si="5"/>
        <v>170.00000000000003</v>
      </c>
      <c r="AA65" s="959">
        <f t="shared" si="6"/>
        <v>45.866666666666667</v>
      </c>
      <c r="AB65" s="960">
        <v>12</v>
      </c>
      <c r="AC65" s="938">
        <v>0.3</v>
      </c>
      <c r="AD65" s="938" t="s">
        <v>137</v>
      </c>
      <c r="AE65" s="938">
        <v>0.1</v>
      </c>
      <c r="AF65" s="938">
        <v>0.96</v>
      </c>
      <c r="AG65" s="938" t="s">
        <v>137</v>
      </c>
      <c r="AH65" s="938" t="s">
        <v>137</v>
      </c>
      <c r="AI65" s="938" t="s">
        <v>137</v>
      </c>
      <c r="AJ65" s="938" t="s">
        <v>137</v>
      </c>
      <c r="AK65" s="938" t="s">
        <v>137</v>
      </c>
      <c r="AL65" s="951">
        <v>80.86</v>
      </c>
      <c r="AM65" s="945">
        <v>3.42</v>
      </c>
      <c r="AN65" s="938" t="s">
        <v>137</v>
      </c>
      <c r="AO65" s="802">
        <f t="shared" si="7"/>
        <v>-40.358264881013675</v>
      </c>
      <c r="AP65" s="803">
        <f t="shared" si="8"/>
        <v>5.5084017856529934</v>
      </c>
      <c r="AQ65" s="961">
        <f t="shared" si="9"/>
        <v>39.892021851776029</v>
      </c>
      <c r="AR65" s="703">
        <f>INDEX(Historical!$C$7:$C$1439,MATCH(B65,Historical!$B$7:$B$1450,0))*IF(AH65="n/a",1.03,IF(AH65&lt;0,1.01,IF(AH65&gt;10,1.1,(1+AH65/100))))</f>
        <v>0.51242500000000002</v>
      </c>
      <c r="AS65" s="959">
        <f t="shared" si="10"/>
        <v>0.52779775000000007</v>
      </c>
      <c r="AT65" s="959">
        <f t="shared" si="16"/>
        <v>0.54363168250000005</v>
      </c>
      <c r="AU65" s="959">
        <f t="shared" si="16"/>
        <v>0.55994063297500007</v>
      </c>
      <c r="AV65" s="959">
        <f t="shared" si="16"/>
        <v>0.57673885196425012</v>
      </c>
      <c r="AW65" s="703">
        <f t="shared" si="12"/>
        <v>2.7205339174392504</v>
      </c>
      <c r="AX65" s="810">
        <f t="shared" si="13"/>
        <v>19.77132207441316</v>
      </c>
      <c r="AY65" s="1017" t="s">
        <v>137</v>
      </c>
      <c r="AZ65" s="945">
        <v>19.470000000000002</v>
      </c>
      <c r="BA65" s="945">
        <v>-7.9</v>
      </c>
      <c r="BB65" s="945">
        <v>6.5</v>
      </c>
      <c r="BC65" s="945">
        <v>-1.32</v>
      </c>
      <c r="BE65" s="666">
        <v>2003</v>
      </c>
      <c r="BF65" s="971">
        <f t="shared" si="14"/>
        <v>1</v>
      </c>
      <c r="BG65" s="955" t="s">
        <v>137</v>
      </c>
    </row>
    <row r="66" spans="1:60" ht="11.25" customHeight="1" x14ac:dyDescent="0.2">
      <c r="A66" s="944" t="s">
        <v>540</v>
      </c>
      <c r="B66" s="948" t="s">
        <v>541</v>
      </c>
      <c r="C66" s="1013" t="s">
        <v>4345</v>
      </c>
      <c r="D66" s="1013" t="s">
        <v>4346</v>
      </c>
      <c r="E66" s="792">
        <v>15</v>
      </c>
      <c r="F66" s="1227">
        <v>253</v>
      </c>
      <c r="G66" s="1227" t="s">
        <v>106</v>
      </c>
      <c r="H66" s="1227" t="s">
        <v>106</v>
      </c>
      <c r="I66" s="947">
        <v>114.36</v>
      </c>
      <c r="J66" s="703">
        <f t="shared" si="0"/>
        <v>3.777544596012592</v>
      </c>
      <c r="K66" s="950">
        <v>1.08</v>
      </c>
      <c r="L66" s="960">
        <v>4</v>
      </c>
      <c r="M66" s="694">
        <f t="shared" si="1"/>
        <v>4.32</v>
      </c>
      <c r="N66" s="943" t="s">
        <v>320</v>
      </c>
      <c r="O66" s="795">
        <v>1.01</v>
      </c>
      <c r="P66" s="934">
        <v>43538</v>
      </c>
      <c r="Q66" s="934">
        <v>43553</v>
      </c>
      <c r="R66" s="694">
        <f t="shared" si="2"/>
        <v>6.9306930693069368</v>
      </c>
      <c r="S66" s="759">
        <f>IF(INDEX(Historical!$D$7:$D$1439,MATCH(B66,Historical!$B$7:$B$1450,0))=0,"n/a",(INDEX(Historical!$C$7:$C$1439,MATCH(B66,Historical!$B$7:$B$1450,0))/INDEX(Historical!$D$7:$D$1439,MATCH(B66,Historical!$B$7:$B$1450,0))-1)*100)</f>
        <v>6.4516129032258007</v>
      </c>
      <c r="T66" s="759">
        <f>IF(INDEX(Historical!$F$7:$F$1432,MATCH(B66,Historical!$B$7:$B$1450,0))=0,"n/a",((INDEX(Historical!$C$7:$C$1439,MATCH(B66,Historical!$B$7:$B$1450,0))/INDEX(Historical!$F$7:$F$1432,MATCH(B66,Historical!$B$7:$B$1450,0)))^(1/3)-1)*100)</f>
        <v>5.2136506100324498</v>
      </c>
      <c r="U66" s="759">
        <f>IF(INDEX(Historical!$H$7:$H$1432,MATCH(B66,Historical!$B$7:$B$1450,0))=0,"n/a",((INDEX(Historical!$C$7:$C$1439,MATCH(B66,Historical!$B$7:$B$1450,0))/INDEX(Historical!$H$7:$H$1432,MATCH(B66,Historical!$B$7:$B$1450,0)))^(1/5)-1)*100)</f>
        <v>4.8837286784054301</v>
      </c>
      <c r="V66" s="759">
        <f>IF(INDEX(Historical!$O$7:$O$1432,MATCH(B66,Historical!$B$7:$B$1450,0))=0,"n/a",((INDEX(Historical!$C$7:$C$1439,MATCH(B66,Historical!$B$7:$B$1450,0))/INDEX(Historical!$O$7:$O$1432,MATCH(B66,Historical!$B$7:$B$1450,0)))^(1/10)-1)*100)</f>
        <v>12.312307497579745</v>
      </c>
      <c r="W66" s="760">
        <f t="shared" si="3"/>
        <v>0.39665421606513923</v>
      </c>
      <c r="X66" s="761" t="str">
        <f t="shared" si="4"/>
        <v>n/a</v>
      </c>
      <c r="Y66" s="948"/>
      <c r="Z66" s="703">
        <f t="shared" si="5"/>
        <v>345.6</v>
      </c>
      <c r="AA66" s="959">
        <f t="shared" si="6"/>
        <v>91.488</v>
      </c>
      <c r="AB66" s="960">
        <v>12</v>
      </c>
      <c r="AC66" s="938">
        <v>1.25</v>
      </c>
      <c r="AD66" s="938">
        <v>5.47</v>
      </c>
      <c r="AE66" s="938">
        <v>7.71</v>
      </c>
      <c r="AF66" s="938">
        <v>2.74</v>
      </c>
      <c r="AG66" s="938">
        <v>3</v>
      </c>
      <c r="AH66" s="938">
        <v>22.2</v>
      </c>
      <c r="AI66" s="938">
        <v>21.529999999999998</v>
      </c>
      <c r="AJ66" s="938">
        <v>-10.6</v>
      </c>
      <c r="AK66" s="938">
        <v>16.66</v>
      </c>
      <c r="AL66" s="951">
        <v>24020</v>
      </c>
      <c r="AM66" s="945">
        <v>0.05</v>
      </c>
      <c r="AN66" s="938">
        <v>1.19</v>
      </c>
      <c r="AO66" s="802">
        <f t="shared" si="7"/>
        <v>-82.826726725581977</v>
      </c>
      <c r="AP66" s="803">
        <f t="shared" si="8"/>
        <v>8.6612732744180221</v>
      </c>
      <c r="AQ66" s="961">
        <f t="shared" si="9"/>
        <v>233.78444141890941</v>
      </c>
      <c r="AR66" s="703">
        <f>INDEX(Historical!$C$7:$C$1439,MATCH(B66,Historical!$B$7:$B$1450,0))*IF(AH66="n/a",1.03,IF(AH66&lt;0,1.01,IF(AH66&gt;10,1.1,(1+AH66/100))))</f>
        <v>4.3559999999999999</v>
      </c>
      <c r="AS66" s="959">
        <f t="shared" si="10"/>
        <v>4.7915999999999999</v>
      </c>
      <c r="AT66" s="959">
        <f t="shared" si="16"/>
        <v>5.2707600000000001</v>
      </c>
      <c r="AU66" s="959">
        <f t="shared" si="16"/>
        <v>5.7978360000000002</v>
      </c>
      <c r="AV66" s="959">
        <f t="shared" si="16"/>
        <v>6.3776196000000009</v>
      </c>
      <c r="AW66" s="703">
        <f t="shared" si="12"/>
        <v>26.593815599999999</v>
      </c>
      <c r="AX66" s="810">
        <f t="shared" si="13"/>
        <v>23.254473242392447</v>
      </c>
      <c r="AY66" s="1017">
        <v>0.45</v>
      </c>
      <c r="AZ66" s="945">
        <v>14.299999999999999</v>
      </c>
      <c r="BA66" s="945">
        <v>-8.6499999999999986</v>
      </c>
      <c r="BB66" s="945">
        <v>-3.52</v>
      </c>
      <c r="BC66" s="945">
        <v>0.01</v>
      </c>
      <c r="BE66" s="666">
        <v>2005</v>
      </c>
      <c r="BF66" s="971">
        <f t="shared" si="14"/>
        <v>1</v>
      </c>
      <c r="BG66" s="955">
        <v>1.2</v>
      </c>
    </row>
    <row r="67" spans="1:60" ht="11.25" customHeight="1" x14ac:dyDescent="0.2">
      <c r="A67" s="936" t="s">
        <v>1131</v>
      </c>
      <c r="B67" s="948" t="s">
        <v>1132</v>
      </c>
      <c r="C67" s="1013" t="s">
        <v>131</v>
      </c>
      <c r="D67" s="1013" t="s">
        <v>4354</v>
      </c>
      <c r="E67" s="792">
        <v>10</v>
      </c>
      <c r="F67" s="1227">
        <v>323</v>
      </c>
      <c r="G67" s="1227" t="s">
        <v>115</v>
      </c>
      <c r="H67" s="1227" t="s">
        <v>115</v>
      </c>
      <c r="I67" s="947">
        <v>127.11</v>
      </c>
      <c r="J67" s="703">
        <f t="shared" si="0"/>
        <v>2.9738022185508615</v>
      </c>
      <c r="K67" s="950">
        <v>0.94499999999999995</v>
      </c>
      <c r="L67" s="960">
        <v>4</v>
      </c>
      <c r="M67" s="694">
        <f t="shared" si="1"/>
        <v>3.78</v>
      </c>
      <c r="N67" s="943" t="s">
        <v>493</v>
      </c>
      <c r="O67" s="795">
        <v>0.88249999999999995</v>
      </c>
      <c r="P67" s="934">
        <v>43448</v>
      </c>
      <c r="Q67" s="934">
        <v>43480</v>
      </c>
      <c r="R67" s="694">
        <f t="shared" si="2"/>
        <v>7.0821529745042495</v>
      </c>
      <c r="S67" s="759">
        <f>IF(INDEX(Historical!$D$7:$D$1439,MATCH(B67,Historical!$B$7:$B$1450,0))=0,"n/a",(INDEX(Historical!$C$7:$C$1439,MATCH(B67,Historical!$B$7:$B$1450,0))/INDEX(Historical!$D$7:$D$1439,MATCH(B67,Historical!$B$7:$B$1450,0))-1)*100)</f>
        <v>6.9090909090909092</v>
      </c>
      <c r="T67" s="759">
        <f>IF(INDEX(Historical!$F$7:$F$1432,MATCH(B67,Historical!$B$7:$B$1450,0))=0,"n/a",((INDEX(Historical!$C$7:$C$1439,MATCH(B67,Historical!$B$7:$B$1450,0))/INDEX(Historical!$F$7:$F$1432,MATCH(B67,Historical!$B$7:$B$1450,0)))^(1/3)-1)*100)</f>
        <v>8.0082298255290674</v>
      </c>
      <c r="U67" s="759">
        <f>IF(INDEX(Historical!$H$7:$H$1432,MATCH(B67,Historical!$B$7:$B$1450,0))=0,"n/a",((INDEX(Historical!$C$7:$C$1439,MATCH(B67,Historical!$B$7:$B$1450,0))/INDEX(Historical!$H$7:$H$1432,MATCH(B67,Historical!$B$7:$B$1450,0)))^(1/5)-1)*100)</f>
        <v>6.7081717697138554</v>
      </c>
      <c r="V67" s="759">
        <f>IF(INDEX(Historical!$O$7:$O$1432,MATCH(B67,Historical!$B$7:$B$1450,0))=0,"n/a",((INDEX(Historical!$C$7:$C$1439,MATCH(B67,Historical!$B$7:$B$1450,0))/INDEX(Historical!$O$7:$O$1432,MATCH(B67,Historical!$B$7:$B$1450,0)))^(1/10)-1)*100)</f>
        <v>5.2250816838336878</v>
      </c>
      <c r="W67" s="760">
        <f t="shared" si="3"/>
        <v>1.2838405551570271</v>
      </c>
      <c r="X67" s="761">
        <f t="shared" si="4"/>
        <v>0.62693194109475292</v>
      </c>
      <c r="Y67" s="714"/>
      <c r="Z67" s="703">
        <f t="shared" si="5"/>
        <v>62.376237623762378</v>
      </c>
      <c r="AA67" s="959">
        <f t="shared" si="6"/>
        <v>20.975247524752476</v>
      </c>
      <c r="AB67" s="960">
        <v>12</v>
      </c>
      <c r="AC67" s="938">
        <v>6.06</v>
      </c>
      <c r="AD67" s="938">
        <v>4.93</v>
      </c>
      <c r="AE67" s="938">
        <v>1.71</v>
      </c>
      <c r="AF67" s="938">
        <v>2.25</v>
      </c>
      <c r="AG67" s="938">
        <v>10.7</v>
      </c>
      <c r="AH67" s="938">
        <v>9.7000000000000011</v>
      </c>
      <c r="AI67" s="938">
        <v>5.25</v>
      </c>
      <c r="AJ67" s="938">
        <v>10.7</v>
      </c>
      <c r="AK67" s="938">
        <v>4.29</v>
      </c>
      <c r="AL67" s="951">
        <v>23410</v>
      </c>
      <c r="AM67" s="945">
        <v>0.3</v>
      </c>
      <c r="AN67" s="938">
        <v>1.45</v>
      </c>
      <c r="AO67" s="802">
        <f t="shared" si="7"/>
        <v>-11.293273536487758</v>
      </c>
      <c r="AP67" s="803">
        <f t="shared" si="8"/>
        <v>9.6819739882647173</v>
      </c>
      <c r="AQ67" s="961">
        <f t="shared" si="9"/>
        <v>44.828338127427529</v>
      </c>
      <c r="AR67" s="703">
        <f>INDEX(Historical!$C$7:$C$1439,MATCH(B67,Historical!$B$7:$B$1450,0))*IF(AH67="n/a",1.03,IF(AH67&lt;0,1.01,IF(AH67&gt;10,1.1,(1+AH67/100))))</f>
        <v>3.8702160000000001</v>
      </c>
      <c r="AS67" s="959">
        <f t="shared" si="10"/>
        <v>4.0734023400000003</v>
      </c>
      <c r="AT67" s="959">
        <f t="shared" ref="AT67:AV86" si="17">IF($AK67="n/a",1.03*AS67,IF($AK67&lt;0,1.01*AS67,IF($AK67&gt;10,1.1*AS67,(1+$AK67/100)*AS67)))</f>
        <v>4.2481513003860005</v>
      </c>
      <c r="AU67" s="959">
        <f t="shared" si="17"/>
        <v>4.43039699117256</v>
      </c>
      <c r="AV67" s="959">
        <f t="shared" si="17"/>
        <v>4.6204610220938624</v>
      </c>
      <c r="AW67" s="703">
        <f t="shared" si="12"/>
        <v>21.242627653652423</v>
      </c>
      <c r="AX67" s="810">
        <f t="shared" si="13"/>
        <v>16.712003503778163</v>
      </c>
      <c r="AY67" s="1017">
        <v>0.26</v>
      </c>
      <c r="AZ67" s="945">
        <v>19.61</v>
      </c>
      <c r="BA67" s="945">
        <v>-3.7699999999999996</v>
      </c>
      <c r="BB67" s="945">
        <v>-1.4000000000000001</v>
      </c>
      <c r="BC67" s="945">
        <v>4.84</v>
      </c>
      <c r="BE67" s="666">
        <v>2010</v>
      </c>
      <c r="BF67" s="971">
        <f t="shared" si="14"/>
        <v>0</v>
      </c>
      <c r="BG67" s="955">
        <v>3.1</v>
      </c>
      <c r="BH67" s="936"/>
    </row>
    <row r="68" spans="1:60" s="838" customFormat="1" ht="11.25" customHeight="1" x14ac:dyDescent="0.2">
      <c r="A68" s="817" t="s">
        <v>548</v>
      </c>
      <c r="B68" s="846" t="s">
        <v>549</v>
      </c>
      <c r="C68" s="1013" t="s">
        <v>131</v>
      </c>
      <c r="D68" s="1013" t="s">
        <v>4355</v>
      </c>
      <c r="E68" s="818">
        <v>15</v>
      </c>
      <c r="F68" s="1227">
        <v>264</v>
      </c>
      <c r="G68" s="1226" t="s">
        <v>37</v>
      </c>
      <c r="H68" s="1226" t="s">
        <v>37</v>
      </c>
      <c r="I68" s="819">
        <v>86.72</v>
      </c>
      <c r="J68" s="820">
        <f t="shared" si="0"/>
        <v>4.3588560885608851</v>
      </c>
      <c r="K68" s="821">
        <v>0.94499999999999995</v>
      </c>
      <c r="L68" s="822">
        <v>4</v>
      </c>
      <c r="M68" s="823">
        <f t="shared" si="1"/>
        <v>3.78</v>
      </c>
      <c r="N68" s="824" t="s">
        <v>380</v>
      </c>
      <c r="O68" s="825">
        <v>0.92749999999999999</v>
      </c>
      <c r="P68" s="826">
        <v>43692</v>
      </c>
      <c r="Q68" s="826">
        <v>43724</v>
      </c>
      <c r="R68" s="823">
        <f t="shared" si="2"/>
        <v>1.8867924528301845</v>
      </c>
      <c r="S68" s="759">
        <f>IF(INDEX(Historical!$D$7:$D$1439,MATCH(B68,Historical!$B$7:$B$1450,0))=0,"n/a",(INDEX(Historical!$C$7:$C$1439,MATCH(B68,Historical!$B$7:$B$1450,0))/INDEX(Historical!$D$7:$D$1439,MATCH(B68,Historical!$B$7:$B$1450,0))-1)*100)</f>
        <v>4.183381088825211</v>
      </c>
      <c r="T68" s="759">
        <f>IF(INDEX(Historical!$F$7:$F$1432,MATCH(B68,Historical!$B$7:$B$1450,0))=0,"n/a",((INDEX(Historical!$C$7:$C$1439,MATCH(B68,Historical!$B$7:$B$1450,0))/INDEX(Historical!$F$7:$F$1432,MATCH(B68,Historical!$B$7:$B$1450,0)))^(1/3)-1)*100)</f>
        <v>3.9185204456611222</v>
      </c>
      <c r="U68" s="759">
        <f>IF(INDEX(Historical!$H$7:$H$1432,MATCH(B68,Historical!$B$7:$B$1450,0))=0,"n/a",((INDEX(Historical!$C$7:$C$1439,MATCH(B68,Historical!$B$7:$B$1450,0))/INDEX(Historical!$H$7:$H$1432,MATCH(B68,Historical!$B$7:$B$1450,0)))^(1/5)-1)*100)</f>
        <v>3.3077918971311515</v>
      </c>
      <c r="V68" s="759">
        <f>IF(INDEX(Historical!$O$7:$O$1432,MATCH(B68,Historical!$B$7:$B$1450,0))=0,"n/a",((INDEX(Historical!$C$7:$C$1439,MATCH(B68,Historical!$B$7:$B$1450,0))/INDEX(Historical!$O$7:$O$1432,MATCH(B68,Historical!$B$7:$B$1450,0)))^(1/10)-1)*100)</f>
        <v>3.0210592757476062</v>
      </c>
      <c r="W68" s="827">
        <f t="shared" si="3"/>
        <v>1.0949112861456811</v>
      </c>
      <c r="X68" s="828">
        <f t="shared" si="4"/>
        <v>5.5129864952185859</v>
      </c>
      <c r="Y68" s="1047"/>
      <c r="Z68" s="820">
        <f t="shared" si="5"/>
        <v>91.747572815533971</v>
      </c>
      <c r="AA68" s="830">
        <f t="shared" si="6"/>
        <v>21.048543689320386</v>
      </c>
      <c r="AB68" s="822">
        <v>12</v>
      </c>
      <c r="AC68" s="831">
        <v>4.12</v>
      </c>
      <c r="AD68" s="831">
        <v>2.94</v>
      </c>
      <c r="AE68" s="831">
        <v>2.59</v>
      </c>
      <c r="AF68" s="831">
        <v>1.45</v>
      </c>
      <c r="AG68" s="831">
        <v>6.8000000000000007</v>
      </c>
      <c r="AH68" s="831">
        <v>-10.7</v>
      </c>
      <c r="AI68" s="831">
        <v>5.33</v>
      </c>
      <c r="AJ68" s="831">
        <v>0.6</v>
      </c>
      <c r="AK68" s="831">
        <v>7.23</v>
      </c>
      <c r="AL68" s="832">
        <v>63570</v>
      </c>
      <c r="AM68" s="833">
        <v>0.1</v>
      </c>
      <c r="AN68" s="831">
        <v>1.34</v>
      </c>
      <c r="AO68" s="834">
        <f t="shared" si="7"/>
        <v>-13.381895703628349</v>
      </c>
      <c r="AP68" s="835">
        <f t="shared" si="8"/>
        <v>7.6666479856920366</v>
      </c>
      <c r="AQ68" s="836">
        <f t="shared" si="9"/>
        <v>16.467235925940528</v>
      </c>
      <c r="AR68" s="703">
        <f>INDEX(Historical!$C$7:$C$1439,MATCH(B68,Historical!$B$7:$B$1450,0))*IF(AH68="n/a",1.03,IF(AH68&lt;0,1.01,IF(AH68&gt;10,1.1,(1+AH68/100))))</f>
        <v>3.6723600000000003</v>
      </c>
      <c r="AS68" s="830">
        <f t="shared" si="10"/>
        <v>3.8680967879999999</v>
      </c>
      <c r="AT68" s="830">
        <f t="shared" si="17"/>
        <v>4.1477601857724</v>
      </c>
      <c r="AU68" s="830">
        <f t="shared" si="17"/>
        <v>4.4476432472037448</v>
      </c>
      <c r="AV68" s="830">
        <f t="shared" si="17"/>
        <v>4.7692078539765754</v>
      </c>
      <c r="AW68" s="820">
        <f t="shared" si="12"/>
        <v>20.90506807495272</v>
      </c>
      <c r="AX68" s="837">
        <f t="shared" si="13"/>
        <v>24.106397687906732</v>
      </c>
      <c r="AY68" s="1018">
        <v>0.12</v>
      </c>
      <c r="AZ68" s="833">
        <v>11.18</v>
      </c>
      <c r="BA68" s="833">
        <v>-5.4</v>
      </c>
      <c r="BB68" s="833">
        <v>-1.41</v>
      </c>
      <c r="BC68" s="833">
        <v>-1.03</v>
      </c>
      <c r="BD68" s="985"/>
      <c r="BE68" s="666">
        <v>2005</v>
      </c>
      <c r="BF68" s="971">
        <f t="shared" si="14"/>
        <v>1</v>
      </c>
      <c r="BG68" s="892">
        <v>2</v>
      </c>
    </row>
    <row r="69" spans="1:60" ht="11.25" customHeight="1" x14ac:dyDescent="0.2">
      <c r="A69" s="944" t="s">
        <v>471</v>
      </c>
      <c r="B69" s="948" t="s">
        <v>472</v>
      </c>
      <c r="C69" s="1013" t="s">
        <v>247</v>
      </c>
      <c r="D69" s="1013" t="s">
        <v>4379</v>
      </c>
      <c r="E69" s="793">
        <v>13</v>
      </c>
      <c r="F69" s="1227">
        <v>284</v>
      </c>
      <c r="G69" s="1227" t="s">
        <v>106</v>
      </c>
      <c r="H69" s="1227" t="s">
        <v>106</v>
      </c>
      <c r="I69" s="947">
        <v>39.85</v>
      </c>
      <c r="J69" s="703">
        <f t="shared" si="0"/>
        <v>3.8143036386449185</v>
      </c>
      <c r="K69" s="950">
        <v>0.38</v>
      </c>
      <c r="L69" s="960">
        <v>4</v>
      </c>
      <c r="M69" s="694">
        <f t="shared" si="1"/>
        <v>1.52</v>
      </c>
      <c r="N69" s="943" t="s">
        <v>289</v>
      </c>
      <c r="O69" s="795">
        <v>0.34</v>
      </c>
      <c r="P69" s="939">
        <v>42985</v>
      </c>
      <c r="Q69" s="939">
        <v>43006</v>
      </c>
      <c r="R69" s="694">
        <f t="shared" si="2"/>
        <v>11.764705882352935</v>
      </c>
      <c r="S69" s="759">
        <f>IF(INDEX(Historical!$D$7:$D$1439,MATCH(B69,Historical!$B$7:$B$1450,0))=0,"n/a",(INDEX(Historical!$C$7:$C$1439,MATCH(B69,Historical!$B$7:$B$1450,0))/INDEX(Historical!$D$7:$D$1439,MATCH(B69,Historical!$B$7:$B$1450,0))-1)*100)</f>
        <v>5.555555555555558</v>
      </c>
      <c r="T69" s="759">
        <f>IF(INDEX(Historical!$F$7:$F$1432,MATCH(B69,Historical!$B$7:$B$1450,0))=0,"n/a",((INDEX(Historical!$C$7:$C$1439,MATCH(B69,Historical!$B$7:$B$1450,0))/INDEX(Historical!$F$7:$F$1432,MATCH(B69,Historical!$B$7:$B$1450,0)))^(1/3)-1)*100)</f>
        <v>8.1983855523197757</v>
      </c>
      <c r="U69" s="759">
        <f>IF(INDEX(Historical!$H$7:$H$1432,MATCH(B69,Historical!$B$7:$B$1450,0))=0,"n/a",((INDEX(Historical!$C$7:$C$1439,MATCH(B69,Historical!$B$7:$B$1450,0))/INDEX(Historical!$H$7:$H$1432,MATCH(B69,Historical!$B$7:$B$1450,0)))^(1/5)-1)*100)</f>
        <v>11.550670014054099</v>
      </c>
      <c r="V69" s="759">
        <f>IF(INDEX(Historical!$O$7:$O$1432,MATCH(B69,Historical!$B$7:$B$1450,0))=0,"n/a",((INDEX(Historical!$C$7:$C$1439,MATCH(B69,Historical!$B$7:$B$1450,0))/INDEX(Historical!$O$7:$O$1432,MATCH(B69,Historical!$B$7:$B$1450,0)))^(1/10)-1)*100)</f>
        <v>13.19808794496533</v>
      </c>
      <c r="W69" s="760">
        <f t="shared" si="3"/>
        <v>0.8751775304285897</v>
      </c>
      <c r="X69" s="761">
        <f t="shared" si="4"/>
        <v>2.0626196453668033</v>
      </c>
      <c r="Y69" s="948" t="s">
        <v>4428</v>
      </c>
      <c r="Z69" s="703">
        <f t="shared" si="5"/>
        <v>40.211640211640216</v>
      </c>
      <c r="AA69" s="959">
        <f t="shared" si="6"/>
        <v>10.542328042328043</v>
      </c>
      <c r="AB69" s="960">
        <v>6</v>
      </c>
      <c r="AC69" s="938">
        <v>3.78</v>
      </c>
      <c r="AD69" s="938">
        <v>1.62</v>
      </c>
      <c r="AE69" s="938">
        <v>0.47</v>
      </c>
      <c r="AF69" s="940" t="s">
        <v>137</v>
      </c>
      <c r="AG69" s="940">
        <v>-19</v>
      </c>
      <c r="AH69" s="938">
        <v>-1.5</v>
      </c>
      <c r="AI69" s="938">
        <v>2.86</v>
      </c>
      <c r="AJ69" s="938">
        <v>5.6000000000000005</v>
      </c>
      <c r="AK69" s="938">
        <v>6.64</v>
      </c>
      <c r="AL69" s="951">
        <v>1520</v>
      </c>
      <c r="AM69" s="945">
        <v>0.1</v>
      </c>
      <c r="AN69" s="938" t="s">
        <v>137</v>
      </c>
      <c r="AO69" s="802">
        <f t="shared" si="7"/>
        <v>4.8226456103709747</v>
      </c>
      <c r="AP69" s="803">
        <f t="shared" si="8"/>
        <v>15.364973652699017</v>
      </c>
      <c r="AQ69" s="961" t="str">
        <f t="shared" si="9"/>
        <v>n/a</v>
      </c>
      <c r="AR69" s="703">
        <f>INDEX(Historical!$C$7:$C$1439,MATCH(B69,Historical!$B$7:$B$1450,0))*IF(AH69="n/a",1.03,IF(AH69&lt;0,1.01,IF(AH69&gt;10,1.1,(1+AH69/100))))</f>
        <v>1.5352000000000001</v>
      </c>
      <c r="AS69" s="959">
        <f t="shared" si="10"/>
        <v>1.57910672</v>
      </c>
      <c r="AT69" s="959">
        <f t="shared" si="17"/>
        <v>1.6839594062079999</v>
      </c>
      <c r="AU69" s="959">
        <f t="shared" si="17"/>
        <v>1.7957743107802111</v>
      </c>
      <c r="AV69" s="959">
        <f t="shared" si="17"/>
        <v>1.9150137250160171</v>
      </c>
      <c r="AW69" s="703">
        <f t="shared" si="12"/>
        <v>8.5090541620042295</v>
      </c>
      <c r="AX69" s="810">
        <f t="shared" si="13"/>
        <v>21.352708060236459</v>
      </c>
      <c r="AY69" s="1017">
        <v>0.26</v>
      </c>
      <c r="AZ69" s="945">
        <v>8.23</v>
      </c>
      <c r="BA69" s="945">
        <v>-25.669999999999998</v>
      </c>
      <c r="BB69" s="945">
        <v>1.49</v>
      </c>
      <c r="BC69" s="945">
        <v>-9.36</v>
      </c>
      <c r="BE69" s="666">
        <v>2006</v>
      </c>
      <c r="BF69" s="971">
        <f t="shared" si="14"/>
        <v>1</v>
      </c>
      <c r="BG69" s="955">
        <v>11.799999999999999</v>
      </c>
    </row>
    <row r="70" spans="1:60" ht="11.25" customHeight="1" x14ac:dyDescent="0.2">
      <c r="A70" s="936" t="s">
        <v>552</v>
      </c>
      <c r="B70" s="948" t="s">
        <v>553</v>
      </c>
      <c r="C70" s="1013" t="s">
        <v>108</v>
      </c>
      <c r="D70" s="1013" t="s">
        <v>4365</v>
      </c>
      <c r="E70" s="792">
        <v>20</v>
      </c>
      <c r="F70" s="1227">
        <v>170</v>
      </c>
      <c r="G70" s="1227" t="s">
        <v>106</v>
      </c>
      <c r="H70" s="1227" t="s">
        <v>106</v>
      </c>
      <c r="I70" s="938">
        <v>17.77</v>
      </c>
      <c r="J70" s="703">
        <f t="shared" si="0"/>
        <v>2.1384355655599325</v>
      </c>
      <c r="K70" s="957">
        <v>9.5000000000000001E-2</v>
      </c>
      <c r="L70" s="960">
        <v>4</v>
      </c>
      <c r="M70" s="694">
        <f t="shared" si="1"/>
        <v>0.38</v>
      </c>
      <c r="N70" s="943" t="s">
        <v>119</v>
      </c>
      <c r="O70" s="796">
        <v>9.2499999999999999E-2</v>
      </c>
      <c r="P70" s="934">
        <v>43692</v>
      </c>
      <c r="Q70" s="934">
        <v>43714</v>
      </c>
      <c r="R70" s="694">
        <f t="shared" si="2"/>
        <v>2.7027027027027053</v>
      </c>
      <c r="S70" s="759">
        <f>IF(INDEX(Historical!$D$7:$D$1439,MATCH(B70,Historical!$B$7:$B$1450,0))=0,"n/a",(INDEX(Historical!$C$7:$C$1439,MATCH(B70,Historical!$B$7:$B$1450,0))/INDEX(Historical!$D$7:$D$1439,MATCH(B70,Historical!$B$7:$B$1450,0))-1)*100)</f>
        <v>7.3529411764706065</v>
      </c>
      <c r="T70" s="759">
        <f>IF(INDEX(Historical!$F$7:$F$1432,MATCH(B70,Historical!$B$7:$B$1450,0))=0,"n/a",((INDEX(Historical!$C$7:$C$1439,MATCH(B70,Historical!$B$7:$B$1450,0))/INDEX(Historical!$F$7:$F$1432,MATCH(B70,Historical!$B$7:$B$1450,0)))^(1/3)-1)*100)</f>
        <v>6.1689873505176962</v>
      </c>
      <c r="U70" s="759">
        <f>IF(INDEX(Historical!$H$7:$H$1432,MATCH(B70,Historical!$B$7:$B$1450,0))=0,"n/a",((INDEX(Historical!$C$7:$C$1439,MATCH(B70,Historical!$B$7:$B$1450,0))/INDEX(Historical!$H$7:$H$1432,MATCH(B70,Historical!$B$7:$B$1450,0)))^(1/5)-1)*100)</f>
        <v>4.798284694844579</v>
      </c>
      <c r="V70" s="759">
        <f>IF(INDEX(Historical!$O$7:$O$1432,MATCH(B70,Historical!$B$7:$B$1450,0))=0,"n/a",((INDEX(Historical!$C$7:$C$1439,MATCH(B70,Historical!$B$7:$B$1450,0))/INDEX(Historical!$O$7:$O$1432,MATCH(B70,Historical!$B$7:$B$1450,0)))^(1/10)-1)*100)</f>
        <v>3.4265040720800943</v>
      </c>
      <c r="W70" s="760">
        <f t="shared" si="3"/>
        <v>1.4003440807037277</v>
      </c>
      <c r="X70" s="761">
        <f t="shared" si="4"/>
        <v>0.36909882268035221</v>
      </c>
      <c r="Y70" s="717"/>
      <c r="Z70" s="703">
        <f t="shared" si="5"/>
        <v>30.64516129032258</v>
      </c>
      <c r="AA70" s="959">
        <f t="shared" si="6"/>
        <v>14.330645161290322</v>
      </c>
      <c r="AB70" s="960">
        <v>6</v>
      </c>
      <c r="AC70" s="938">
        <v>1.24</v>
      </c>
      <c r="AD70" s="938">
        <v>1.43</v>
      </c>
      <c r="AE70" s="938">
        <v>2.79</v>
      </c>
      <c r="AF70" s="940">
        <v>1.02</v>
      </c>
      <c r="AG70" s="938">
        <v>5.0999999999999996</v>
      </c>
      <c r="AH70" s="938">
        <v>-22.2</v>
      </c>
      <c r="AI70" s="938">
        <v>13.919999999999998</v>
      </c>
      <c r="AJ70" s="938">
        <v>13</v>
      </c>
      <c r="AK70" s="938">
        <v>10</v>
      </c>
      <c r="AL70" s="951">
        <v>113.54</v>
      </c>
      <c r="AM70" s="945">
        <v>4.2</v>
      </c>
      <c r="AN70" s="938">
        <v>0.22</v>
      </c>
      <c r="AO70" s="802">
        <f t="shared" si="7"/>
        <v>-7.3939249008858106</v>
      </c>
      <c r="AP70" s="803">
        <f t="shared" si="8"/>
        <v>6.9367202604045115</v>
      </c>
      <c r="AQ70" s="961">
        <f t="shared" si="9"/>
        <v>-19.398764650999635</v>
      </c>
      <c r="AR70" s="703">
        <f>INDEX(Historical!$C$7:$C$1439,MATCH(B70,Historical!$B$7:$B$1450,0))*IF(AH70="n/a",1.03,IF(AH70&lt;0,1.01,IF(AH70&gt;10,1.1,(1+AH70/100))))</f>
        <v>0.36864999999999998</v>
      </c>
      <c r="AS70" s="959">
        <f t="shared" si="10"/>
        <v>0.40551500000000001</v>
      </c>
      <c r="AT70" s="959">
        <f t="shared" si="17"/>
        <v>0.44606650000000003</v>
      </c>
      <c r="AU70" s="959">
        <f t="shared" si="17"/>
        <v>0.49067315000000006</v>
      </c>
      <c r="AV70" s="959">
        <f t="shared" si="17"/>
        <v>0.53974046500000006</v>
      </c>
      <c r="AW70" s="703">
        <f t="shared" si="12"/>
        <v>2.2506451150000002</v>
      </c>
      <c r="AX70" s="810">
        <f t="shared" si="13"/>
        <v>12.665419893078223</v>
      </c>
      <c r="AY70" s="1017">
        <v>0.45</v>
      </c>
      <c r="AZ70" s="945">
        <v>25.14</v>
      </c>
      <c r="BA70" s="945">
        <v>-8.17</v>
      </c>
      <c r="BB70" s="945">
        <v>7.39</v>
      </c>
      <c r="BC70" s="945">
        <v>4.43</v>
      </c>
      <c r="BE70" s="666">
        <v>2000</v>
      </c>
      <c r="BF70" s="971">
        <f t="shared" si="14"/>
        <v>2</v>
      </c>
      <c r="BG70" s="955">
        <v>0.6</v>
      </c>
    </row>
    <row r="71" spans="1:60" ht="11.25" customHeight="1" x14ac:dyDescent="0.2">
      <c r="A71" s="944" t="s">
        <v>554</v>
      </c>
      <c r="B71" s="948" t="s">
        <v>555</v>
      </c>
      <c r="C71" s="1013" t="s">
        <v>131</v>
      </c>
      <c r="D71" s="1013" t="s">
        <v>4355</v>
      </c>
      <c r="E71" s="792">
        <v>16</v>
      </c>
      <c r="F71" s="1227">
        <v>222</v>
      </c>
      <c r="G71" s="1227" t="s">
        <v>37</v>
      </c>
      <c r="H71" s="1227" t="s">
        <v>37</v>
      </c>
      <c r="I71" s="947">
        <v>74.540000000000006</v>
      </c>
      <c r="J71" s="703">
        <f t="shared" ref="J71:J134" si="18">(M71/I71)*100</f>
        <v>3.2868258653072178</v>
      </c>
      <c r="K71" s="950">
        <v>0.61250000000000004</v>
      </c>
      <c r="L71" s="960">
        <v>4</v>
      </c>
      <c r="M71" s="694">
        <f t="shared" ref="M71:M134" si="19">K71*L71</f>
        <v>2.4500000000000002</v>
      </c>
      <c r="N71" s="943" t="s">
        <v>161</v>
      </c>
      <c r="O71" s="795">
        <v>0.60499999999999998</v>
      </c>
      <c r="P71" s="934">
        <v>43462</v>
      </c>
      <c r="Q71" s="934">
        <v>43496</v>
      </c>
      <c r="R71" s="694">
        <f t="shared" ref="R71:R134" si="20">(K71-O71)/O71*100</f>
        <v>1.2396694214876136</v>
      </c>
      <c r="S71" s="759">
        <f>IF(INDEX(Historical!$D$7:$D$1439,MATCH(B71,Historical!$B$7:$B$1450,0))=0,"n/a",(INDEX(Historical!$C$7:$C$1439,MATCH(B71,Historical!$B$7:$B$1450,0))/INDEX(Historical!$D$7:$D$1439,MATCH(B71,Historical!$B$7:$B$1450,0))-1)*100)</f>
        <v>11.520737327188947</v>
      </c>
      <c r="T71" s="759">
        <f>IF(INDEX(Historical!$F$7:$F$1432,MATCH(B71,Historical!$B$7:$B$1450,0))=0,"n/a",((INDEX(Historical!$C$7:$C$1439,MATCH(B71,Historical!$B$7:$B$1450,0))/INDEX(Historical!$F$7:$F$1432,MATCH(B71,Historical!$B$7:$B$1450,0)))^(1/3)-1)*100)</f>
        <v>13.161743899720291</v>
      </c>
      <c r="U71" s="759">
        <f>IF(INDEX(Historical!$H$7:$H$1432,MATCH(B71,Historical!$B$7:$B$1450,0))=0,"n/a",((INDEX(Historical!$C$7:$C$1439,MATCH(B71,Historical!$B$7:$B$1450,0))/INDEX(Historical!$H$7:$H$1432,MATCH(B71,Historical!$B$7:$B$1450,0)))^(1/5)-1)*100)</f>
        <v>12.381886858923451</v>
      </c>
      <c r="V71" s="759">
        <f>IF(INDEX(Historical!$O$7:$O$1432,MATCH(B71,Historical!$B$7:$B$1450,0))=0,"n/a",((INDEX(Historical!$C$7:$C$1439,MATCH(B71,Historical!$B$7:$B$1450,0))/INDEX(Historical!$O$7:$O$1432,MATCH(B71,Historical!$B$7:$B$1450,0)))^(1/10)-1)*100)</f>
        <v>7.0891702396578271</v>
      </c>
      <c r="W71" s="760">
        <f t="shared" ref="W71:W134" si="21">IF(OR(U71&lt;=0,U71="n/a",V71&lt;=0,V71="n/a"),"n/a",U71/V71)</f>
        <v>1.7465918351991907</v>
      </c>
      <c r="X71" s="761" t="str">
        <f t="shared" ref="X71:X134" si="22">IF(OR(AJ71&lt;=0,AJ71="n/a",U71&lt;=0,U71="n/a"),"n/a",U71/AJ71)</f>
        <v>n/a</v>
      </c>
      <c r="Y71" s="711"/>
      <c r="Z71" s="703" t="str">
        <f t="shared" ref="Z71:Z134" si="23">IF(OR(AC71&lt;0.01,AC71="n/a"),"n/a",M71/AC71*100)</f>
        <v>n/a</v>
      </c>
      <c r="AA71" s="959" t="str">
        <f t="shared" ref="AA71:AA134" si="24">IF(OR(AC71&lt;0.01,AC71="n/a"),"n/a",I71/AC71)</f>
        <v>n/a</v>
      </c>
      <c r="AB71" s="960">
        <v>12</v>
      </c>
      <c r="AC71" s="938">
        <v>-0.87</v>
      </c>
      <c r="AD71" s="938" t="s">
        <v>137</v>
      </c>
      <c r="AE71" s="938">
        <v>1.77</v>
      </c>
      <c r="AF71" s="938">
        <v>2.14</v>
      </c>
      <c r="AG71" s="938">
        <v>-2.2999999999999998</v>
      </c>
      <c r="AH71" s="940">
        <v>-144.6</v>
      </c>
      <c r="AI71" s="940">
        <v>-2.46</v>
      </c>
      <c r="AJ71" s="938">
        <v>-20.3</v>
      </c>
      <c r="AK71" s="938">
        <v>3.8</v>
      </c>
      <c r="AL71" s="951">
        <v>22910</v>
      </c>
      <c r="AM71" s="945">
        <v>0.06</v>
      </c>
      <c r="AN71" s="938">
        <v>1.64</v>
      </c>
      <c r="AO71" s="802" t="str">
        <f t="shared" ref="AO71:AO134" si="25">IF(U71="n/a","n/a",IF(AA71&lt;0,"n/a",IF(AA71="n/a","n/a",J71+U71-AA71)))</f>
        <v>n/a</v>
      </c>
      <c r="AP71" s="803">
        <f t="shared" ref="AP71:AP134" si="26">IF(U71="n/a","n/a",J71+U71)</f>
        <v>15.668712724230669</v>
      </c>
      <c r="AQ71" s="961" t="str">
        <f t="shared" ref="AQ71:AQ134" si="27">IF(OR(AC71&lt;0.01,AF71="n/a"),"n/a",(I71/SQRT(22.5*AC71*(I71/AF71))-1)*100)</f>
        <v>n/a</v>
      </c>
      <c r="AR71" s="703">
        <f>INDEX(Historical!$C$7:$C$1439,MATCH(B71,Historical!$B$7:$B$1450,0))*IF(AH71="n/a",1.03,IF(AH71&lt;0,1.01,IF(AH71&gt;10,1.1,(1+AH71/100))))</f>
        <v>2.4441999999999999</v>
      </c>
      <c r="AS71" s="959">
        <f t="shared" ref="AS71:AS134" si="28">IF($AI71="n/a",1.03*AR71,IF($AI71&lt;0,1.01*AR71,IF($AI71&gt;10,1.1*AR71,(1+$AI71/100)*AR71)))</f>
        <v>2.468642</v>
      </c>
      <c r="AT71" s="959">
        <f t="shared" si="17"/>
        <v>2.562450396</v>
      </c>
      <c r="AU71" s="959">
        <f t="shared" si="17"/>
        <v>2.6598235110480002</v>
      </c>
      <c r="AV71" s="959">
        <f t="shared" si="17"/>
        <v>2.7608968044678242</v>
      </c>
      <c r="AW71" s="703">
        <f t="shared" ref="AW71:AW134" si="29">SUM(AR71:AV71)</f>
        <v>12.896012711515825</v>
      </c>
      <c r="AX71" s="810">
        <f t="shared" ref="AX71:AX134" si="30">AW71/I71*100</f>
        <v>17.300795158996277</v>
      </c>
      <c r="AY71" s="1017">
        <v>0.16</v>
      </c>
      <c r="AZ71" s="945">
        <v>63.82</v>
      </c>
      <c r="BA71" s="945">
        <v>2.69</v>
      </c>
      <c r="BB71" s="945">
        <v>14.48</v>
      </c>
      <c r="BC71" s="945">
        <v>20.45</v>
      </c>
      <c r="BE71" s="666">
        <v>2004</v>
      </c>
      <c r="BF71" s="971">
        <f t="shared" ref="BF71:BF134" si="31">IF(BE71&gt;2008,0,IF(BE71&gt;2001,1,IF(BE71&gt;1990,2,IF(BE71&gt;1980,3,IF(BE71&gt;1973,4,IF(BE71&gt;1970,5,IF(BE71&gt;1960,6,IF(BE71&gt;1958,7,IF(BE71&gt;1953,8,9)))))))))</f>
        <v>1</v>
      </c>
      <c r="BG71" s="955">
        <v>-0.4</v>
      </c>
    </row>
    <row r="72" spans="1:60" ht="11.25" customHeight="1" x14ac:dyDescent="0.2">
      <c r="A72" s="944" t="s">
        <v>568</v>
      </c>
      <c r="B72" s="948" t="s">
        <v>569</v>
      </c>
      <c r="C72" s="1013" t="s">
        <v>4345</v>
      </c>
      <c r="D72" s="1013" t="s">
        <v>4346</v>
      </c>
      <c r="E72" s="792">
        <v>15</v>
      </c>
      <c r="F72" s="1227">
        <v>255</v>
      </c>
      <c r="G72" s="1227" t="s">
        <v>37</v>
      </c>
      <c r="H72" s="1227" t="s">
        <v>37</v>
      </c>
      <c r="I72" s="947">
        <v>124.25</v>
      </c>
      <c r="J72" s="703">
        <f t="shared" si="18"/>
        <v>1.971830985915493</v>
      </c>
      <c r="K72" s="950">
        <v>0.61250000000000004</v>
      </c>
      <c r="L72" s="960">
        <v>4</v>
      </c>
      <c r="M72" s="694">
        <f t="shared" si="19"/>
        <v>2.4500000000000002</v>
      </c>
      <c r="N72" s="943" t="s">
        <v>241</v>
      </c>
      <c r="O72" s="795">
        <v>0.55000000000000004</v>
      </c>
      <c r="P72" s="934">
        <v>43552</v>
      </c>
      <c r="Q72" s="934">
        <v>43567</v>
      </c>
      <c r="R72" s="694">
        <f t="shared" si="20"/>
        <v>11.363636363636363</v>
      </c>
      <c r="S72" s="759">
        <f>IF(INDEX(Historical!$D$7:$D$1439,MATCH(B72,Historical!$B$7:$B$1450,0))=0,"n/a",(INDEX(Historical!$C$7:$C$1439,MATCH(B72,Historical!$B$7:$B$1450,0))/INDEX(Historical!$D$7:$D$1439,MATCH(B72,Historical!$B$7:$B$1450,0))-1)*100)</f>
        <v>13.271523178807954</v>
      </c>
      <c r="T72" s="759">
        <f>IF(INDEX(Historical!$F$7:$F$1432,MATCH(B72,Historical!$B$7:$B$1450,0))=0,"n/a",((INDEX(Historical!$C$7:$C$1439,MATCH(B72,Historical!$B$7:$B$1450,0))/INDEX(Historical!$F$7:$F$1432,MATCH(B72,Historical!$B$7:$B$1450,0)))^(1/3)-1)*100)</f>
        <v>13.818598300523499</v>
      </c>
      <c r="U72" s="759">
        <f>IF(INDEX(Historical!$H$7:$H$1432,MATCH(B72,Historical!$B$7:$B$1450,0))=0,"n/a",((INDEX(Historical!$C$7:$C$1439,MATCH(B72,Historical!$B$7:$B$1450,0))/INDEX(Historical!$H$7:$H$1432,MATCH(B72,Historical!$B$7:$B$1450,0)))^(1/5)-1)*100)</f>
        <v>17.154559943705429</v>
      </c>
      <c r="V72" s="759">
        <f>IF(INDEX(Historical!$O$7:$O$1432,MATCH(B72,Historical!$B$7:$B$1450,0))=0,"n/a",((INDEX(Historical!$C$7:$C$1439,MATCH(B72,Historical!$B$7:$B$1450,0))/INDEX(Historical!$O$7:$O$1432,MATCH(B72,Historical!$B$7:$B$1450,0)))^(1/10)-1)*100)</f>
        <v>19.013888043472061</v>
      </c>
      <c r="W72" s="760">
        <f t="shared" si="21"/>
        <v>0.90221210435679489</v>
      </c>
      <c r="X72" s="761">
        <f t="shared" si="22"/>
        <v>0.69733983510997677</v>
      </c>
      <c r="Y72" s="717"/>
      <c r="Z72" s="703">
        <f t="shared" si="23"/>
        <v>88.129496402877706</v>
      </c>
      <c r="AA72" s="959">
        <f t="shared" si="24"/>
        <v>44.694244604316552</v>
      </c>
      <c r="AB72" s="960">
        <v>12</v>
      </c>
      <c r="AC72" s="938">
        <v>2.78</v>
      </c>
      <c r="AD72" s="938">
        <v>3.84</v>
      </c>
      <c r="AE72" s="938">
        <v>11.17</v>
      </c>
      <c r="AF72" s="938">
        <v>9.41</v>
      </c>
      <c r="AG72" s="938">
        <v>19.100000000000001</v>
      </c>
      <c r="AH72" s="938">
        <v>3.1</v>
      </c>
      <c r="AI72" s="938">
        <v>0.65</v>
      </c>
      <c r="AJ72" s="938">
        <v>24.6</v>
      </c>
      <c r="AK72" s="938">
        <v>11.600000000000001</v>
      </c>
      <c r="AL72" s="951">
        <v>11160</v>
      </c>
      <c r="AM72" s="945">
        <v>1.7999999999999998</v>
      </c>
      <c r="AN72" s="938">
        <v>1.99</v>
      </c>
      <c r="AO72" s="802">
        <f t="shared" si="25"/>
        <v>-25.56785367469563</v>
      </c>
      <c r="AP72" s="803">
        <f t="shared" si="26"/>
        <v>19.126390929620921</v>
      </c>
      <c r="AQ72" s="961">
        <f t="shared" si="27"/>
        <v>332.34391748885315</v>
      </c>
      <c r="AR72" s="703">
        <f>INDEX(Historical!$C$7:$C$1439,MATCH(B72,Historical!$B$7:$B$1450,0))*IF(AH72="n/a",1.03,IF(AH72&lt;0,1.01,IF(AH72&gt;10,1.1,(1+AH72/100))))</f>
        <v>2.2042779999999995</v>
      </c>
      <c r="AS72" s="959">
        <f t="shared" si="28"/>
        <v>2.2186058069999994</v>
      </c>
      <c r="AT72" s="959">
        <f t="shared" si="17"/>
        <v>2.4404663876999995</v>
      </c>
      <c r="AU72" s="959">
        <f t="shared" si="17"/>
        <v>2.6845130264699995</v>
      </c>
      <c r="AV72" s="959">
        <f t="shared" si="17"/>
        <v>2.9529643291169996</v>
      </c>
      <c r="AW72" s="703">
        <f t="shared" si="29"/>
        <v>12.500827550286997</v>
      </c>
      <c r="AX72" s="810">
        <f t="shared" si="30"/>
        <v>10.061028209486517</v>
      </c>
      <c r="AY72" s="1017">
        <v>0.27</v>
      </c>
      <c r="AZ72" s="945">
        <v>38.47</v>
      </c>
      <c r="BA72" s="945">
        <v>-3.25</v>
      </c>
      <c r="BB72" s="945">
        <v>1.2</v>
      </c>
      <c r="BC72" s="945">
        <v>13.22</v>
      </c>
      <c r="BE72" s="666">
        <v>2005</v>
      </c>
      <c r="BF72" s="971">
        <f t="shared" si="31"/>
        <v>1</v>
      </c>
      <c r="BG72" s="955">
        <v>5.5</v>
      </c>
    </row>
    <row r="73" spans="1:60" ht="11.25" customHeight="1" x14ac:dyDescent="0.2">
      <c r="A73" s="944" t="s">
        <v>556</v>
      </c>
      <c r="B73" s="948" t="s">
        <v>557</v>
      </c>
      <c r="C73" s="1013" t="s">
        <v>179</v>
      </c>
      <c r="D73" s="1013" t="s">
        <v>4363</v>
      </c>
      <c r="E73" s="792">
        <v>23</v>
      </c>
      <c r="F73" s="1227">
        <v>147</v>
      </c>
      <c r="G73" s="1227" t="s">
        <v>37</v>
      </c>
      <c r="H73" s="1227" t="s">
        <v>37</v>
      </c>
      <c r="I73" s="938">
        <v>33.39</v>
      </c>
      <c r="J73" s="703">
        <f t="shared" si="18"/>
        <v>6.5408805031446544</v>
      </c>
      <c r="K73" s="957">
        <v>0.54600000000000004</v>
      </c>
      <c r="L73" s="960">
        <v>4</v>
      </c>
      <c r="M73" s="694">
        <f t="shared" si="19"/>
        <v>2.1840000000000002</v>
      </c>
      <c r="N73" s="943" t="s">
        <v>119</v>
      </c>
      <c r="O73" s="796">
        <v>0.51</v>
      </c>
      <c r="P73" s="934">
        <v>43510</v>
      </c>
      <c r="Q73" s="934">
        <v>43525</v>
      </c>
      <c r="R73" s="694">
        <f t="shared" si="20"/>
        <v>7.0588235294117698</v>
      </c>
      <c r="S73" s="759">
        <f>IF(INDEX(Historical!$D$7:$D$1439,MATCH(B73,Historical!$B$7:$B$1450,0))=0,"n/a",(INDEX(Historical!$C$7:$C$1439,MATCH(B73,Historical!$B$7:$B$1450,0))/INDEX(Historical!$D$7:$D$1439,MATCH(B73,Historical!$B$7:$B$1450,0))-1)*100)</f>
        <v>11.368859677384702</v>
      </c>
      <c r="T73" s="759">
        <f>IF(INDEX(Historical!$F$7:$F$1432,MATCH(B73,Historical!$B$7:$B$1450,0))=0,"n/a",((INDEX(Historical!$C$7:$C$1439,MATCH(B73,Historical!$B$7:$B$1450,0))/INDEX(Historical!$F$7:$F$1432,MATCH(B73,Historical!$B$7:$B$1450,0)))^(1/3)-1)*100)</f>
        <v>12.168230714720686</v>
      </c>
      <c r="U73" s="759">
        <f>IF(INDEX(Historical!$H$7:$H$1432,MATCH(B73,Historical!$B$7:$B$1450,0))=0,"n/a",((INDEX(Historical!$C$7:$C$1439,MATCH(B73,Historical!$B$7:$B$1450,0))/INDEX(Historical!$H$7:$H$1432,MATCH(B73,Historical!$B$7:$B$1450,0)))^(1/5)-1)*100)</f>
        <v>10.906769740699062</v>
      </c>
      <c r="V73" s="759">
        <f>IF(INDEX(Historical!$O$7:$O$1432,MATCH(B73,Historical!$B$7:$B$1450,0))=0,"n/a",((INDEX(Historical!$C$7:$C$1439,MATCH(B73,Historical!$B$7:$B$1450,0))/INDEX(Historical!$O$7:$O$1432,MATCH(B73,Historical!$B$7:$B$1450,0)))^(1/10)-1)*100)</f>
        <v>12.752876686943848</v>
      </c>
      <c r="W73" s="760">
        <f t="shared" si="21"/>
        <v>0.85523995945677145</v>
      </c>
      <c r="X73" s="761">
        <f t="shared" si="22"/>
        <v>0.4980260155570348</v>
      </c>
      <c r="Y73" s="949" t="s">
        <v>490</v>
      </c>
      <c r="Z73" s="703">
        <f t="shared" si="23"/>
        <v>135.65217391304347</v>
      </c>
      <c r="AA73" s="959">
        <f t="shared" si="24"/>
        <v>20.739130434782609</v>
      </c>
      <c r="AB73" s="960">
        <v>12</v>
      </c>
      <c r="AC73" s="938">
        <v>1.61</v>
      </c>
      <c r="AD73" s="938">
        <v>3.32</v>
      </c>
      <c r="AE73" s="938">
        <v>1.91</v>
      </c>
      <c r="AF73" s="938">
        <v>1.41</v>
      </c>
      <c r="AG73" s="938">
        <v>6.8000000000000007</v>
      </c>
      <c r="AH73" s="940">
        <v>360.59999999999997</v>
      </c>
      <c r="AI73" s="940">
        <v>5.0999999999999996</v>
      </c>
      <c r="AJ73" s="938">
        <v>21.9</v>
      </c>
      <c r="AK73" s="938">
        <v>6.2399999999999993</v>
      </c>
      <c r="AL73" s="951">
        <v>67380</v>
      </c>
      <c r="AM73" s="945">
        <v>9.1999999999999993</v>
      </c>
      <c r="AN73" s="938">
        <v>1.05</v>
      </c>
      <c r="AO73" s="802">
        <f t="shared" si="25"/>
        <v>-3.2914801909388913</v>
      </c>
      <c r="AP73" s="803">
        <f t="shared" si="26"/>
        <v>17.447650243843718</v>
      </c>
      <c r="AQ73" s="961">
        <f t="shared" si="27"/>
        <v>14.002288306553012</v>
      </c>
      <c r="AR73" s="703">
        <f>INDEX(Historical!$C$7:$C$1439,MATCH(B73,Historical!$B$7:$B$1450,0))*IF(AH73="n/a",1.03,IF(AH73&lt;0,1.01,IF(AH73&gt;10,1.1,(1+AH73/100))))</f>
        <v>2.2814000000000001</v>
      </c>
      <c r="AS73" s="959">
        <f t="shared" si="28"/>
        <v>2.3977513999999998</v>
      </c>
      <c r="AT73" s="959">
        <f t="shared" si="17"/>
        <v>2.5473710873599997</v>
      </c>
      <c r="AU73" s="959">
        <f t="shared" si="17"/>
        <v>2.7063270432112638</v>
      </c>
      <c r="AV73" s="959">
        <f t="shared" si="17"/>
        <v>2.8752018507076467</v>
      </c>
      <c r="AW73" s="703">
        <f t="shared" si="29"/>
        <v>12.808051381278911</v>
      </c>
      <c r="AX73" s="810">
        <f t="shared" si="30"/>
        <v>38.358943939140197</v>
      </c>
      <c r="AY73" s="1017">
        <v>0.59</v>
      </c>
      <c r="AZ73" s="945">
        <v>15.85</v>
      </c>
      <c r="BA73" s="945">
        <v>-12.22</v>
      </c>
      <c r="BB73" s="945">
        <v>-6.4399999999999995</v>
      </c>
      <c r="BC73" s="945">
        <v>-4.58</v>
      </c>
      <c r="BE73" s="666">
        <v>1997</v>
      </c>
      <c r="BF73" s="971">
        <f t="shared" si="31"/>
        <v>2</v>
      </c>
      <c r="BG73" s="955">
        <v>2.4</v>
      </c>
    </row>
    <row r="74" spans="1:60" ht="11.25" customHeight="1" x14ac:dyDescent="0.2">
      <c r="A74" s="944" t="s">
        <v>561</v>
      </c>
      <c r="B74" s="948" t="s">
        <v>562</v>
      </c>
      <c r="C74" s="1013" t="s">
        <v>154</v>
      </c>
      <c r="D74" s="1013" t="s">
        <v>4347</v>
      </c>
      <c r="E74" s="792">
        <v>12</v>
      </c>
      <c r="F74" s="1227">
        <v>298</v>
      </c>
      <c r="G74" s="1227" t="s">
        <v>106</v>
      </c>
      <c r="H74" s="1227" t="s">
        <v>106</v>
      </c>
      <c r="I74" s="947">
        <v>60.26</v>
      </c>
      <c r="J74" s="703">
        <f t="shared" si="18"/>
        <v>0.31530036508463327</v>
      </c>
      <c r="K74" s="950">
        <v>4.7500000000000001E-2</v>
      </c>
      <c r="L74" s="960">
        <v>4</v>
      </c>
      <c r="M74" s="694">
        <f t="shared" si="19"/>
        <v>0.19</v>
      </c>
      <c r="N74" s="943" t="s">
        <v>161</v>
      </c>
      <c r="O74" s="795">
        <v>4.4999999999999998E-2</v>
      </c>
      <c r="P74" s="934">
        <v>43462</v>
      </c>
      <c r="Q74" s="934">
        <v>43496</v>
      </c>
      <c r="R74" s="694">
        <f t="shared" si="20"/>
        <v>5.5555555555555607</v>
      </c>
      <c r="S74" s="759">
        <f>IF(INDEX(Historical!$D$7:$D$1439,MATCH(B74,Historical!$B$7:$B$1450,0))=0,"n/a",(INDEX(Historical!$C$7:$C$1439,MATCH(B74,Historical!$B$7:$B$1450,0))/INDEX(Historical!$D$7:$D$1439,MATCH(B74,Historical!$B$7:$B$1450,0))-1)*100)</f>
        <v>7.3529411764705843</v>
      </c>
      <c r="T74" s="759">
        <f>IF(INDEX(Historical!$F$7:$F$1432,MATCH(B74,Historical!$B$7:$B$1450,0))=0,"n/a",((INDEX(Historical!$C$7:$C$1439,MATCH(B74,Historical!$B$7:$B$1450,0))/INDEX(Historical!$F$7:$F$1432,MATCH(B74,Historical!$B$7:$B$1450,0)))^(1/3)-1)*100)</f>
        <v>6.7555682453010135</v>
      </c>
      <c r="U74" s="759">
        <f>IF(INDEX(Historical!$H$7:$H$1432,MATCH(B74,Historical!$B$7:$B$1450,0))=0,"n/a",((INDEX(Historical!$C$7:$C$1439,MATCH(B74,Historical!$B$7:$B$1450,0))/INDEX(Historical!$H$7:$H$1432,MATCH(B74,Historical!$B$7:$B$1450,0)))^(1/5)-1)*100)</f>
        <v>19.916129087035216</v>
      </c>
      <c r="V74" s="759">
        <f>IF(INDEX(Historical!$O$7:$O$1432,MATCH(B74,Historical!$B$7:$B$1450,0))=0,"n/a",((INDEX(Historical!$C$7:$C$1439,MATCH(B74,Historical!$B$7:$B$1450,0))/INDEX(Historical!$O$7:$O$1432,MATCH(B74,Historical!$B$7:$B$1450,0)))^(1/10)-1)*100)</f>
        <v>14.95401302466326</v>
      </c>
      <c r="W74" s="760">
        <f t="shared" si="21"/>
        <v>1.3318250461724268</v>
      </c>
      <c r="X74" s="761">
        <f t="shared" si="22"/>
        <v>0.82639539780229121</v>
      </c>
      <c r="Y74" s="711"/>
      <c r="Z74" s="703">
        <f t="shared" si="23"/>
        <v>10.795454545454545</v>
      </c>
      <c r="AA74" s="959">
        <f t="shared" si="24"/>
        <v>34.23863636363636</v>
      </c>
      <c r="AB74" s="960">
        <v>12</v>
      </c>
      <c r="AC74" s="938">
        <v>1.76</v>
      </c>
      <c r="AD74" s="938">
        <v>2.2799999999999998</v>
      </c>
      <c r="AE74" s="938">
        <v>1.51</v>
      </c>
      <c r="AF74" s="938">
        <v>5.05</v>
      </c>
      <c r="AG74" s="938">
        <v>16.600000000000001</v>
      </c>
      <c r="AH74" s="938">
        <v>102.1</v>
      </c>
      <c r="AI74" s="938">
        <v>10.47</v>
      </c>
      <c r="AJ74" s="938">
        <v>24.099999999999998</v>
      </c>
      <c r="AK74" s="938">
        <v>15</v>
      </c>
      <c r="AL74" s="951">
        <v>3170</v>
      </c>
      <c r="AM74" s="945">
        <v>1.6</v>
      </c>
      <c r="AN74" s="938">
        <v>0.4</v>
      </c>
      <c r="AO74" s="802">
        <f t="shared" si="25"/>
        <v>-14.007206911516512</v>
      </c>
      <c r="AP74" s="803">
        <f t="shared" si="26"/>
        <v>20.231429452119848</v>
      </c>
      <c r="AQ74" s="961">
        <f t="shared" si="27"/>
        <v>177.21240443334631</v>
      </c>
      <c r="AR74" s="703">
        <f>INDEX(Historical!$C$7:$C$1439,MATCH(B74,Historical!$B$7:$B$1450,0))*IF(AH74="n/a",1.03,IF(AH74&lt;0,1.01,IF(AH74&gt;10,1.1,(1+AH74/100))))</f>
        <v>0.20075000000000001</v>
      </c>
      <c r="AS74" s="959">
        <f t="shared" si="28"/>
        <v>0.22082500000000002</v>
      </c>
      <c r="AT74" s="959">
        <f t="shared" si="17"/>
        <v>0.24290750000000005</v>
      </c>
      <c r="AU74" s="959">
        <f t="shared" si="17"/>
        <v>0.26719825000000008</v>
      </c>
      <c r="AV74" s="959">
        <f t="shared" si="17"/>
        <v>0.29391807500000011</v>
      </c>
      <c r="AW74" s="703">
        <f t="shared" si="29"/>
        <v>1.2255988250000003</v>
      </c>
      <c r="AX74" s="810">
        <f t="shared" si="30"/>
        <v>2.0338513524726194</v>
      </c>
      <c r="AY74" s="1017">
        <v>0.85</v>
      </c>
      <c r="AZ74" s="945">
        <v>73.709999999999994</v>
      </c>
      <c r="BA74" s="945">
        <v>-0.18</v>
      </c>
      <c r="BB74" s="945">
        <v>6.5600000000000005</v>
      </c>
      <c r="BC74" s="945">
        <v>23.580000000000002</v>
      </c>
      <c r="BE74" s="666">
        <v>2008</v>
      </c>
      <c r="BF74" s="971">
        <f t="shared" si="31"/>
        <v>1</v>
      </c>
      <c r="BG74" s="955">
        <v>6.8000000000000007</v>
      </c>
    </row>
    <row r="75" spans="1:60" ht="11.25" customHeight="1" x14ac:dyDescent="0.2">
      <c r="A75" s="936" t="s">
        <v>565</v>
      </c>
      <c r="B75" s="948" t="s">
        <v>566</v>
      </c>
      <c r="C75" s="1013" t="s">
        <v>179</v>
      </c>
      <c r="D75" s="1013" t="s">
        <v>4363</v>
      </c>
      <c r="E75" s="792">
        <v>22</v>
      </c>
      <c r="F75" s="1227">
        <v>155</v>
      </c>
      <c r="G75" s="1227" t="s">
        <v>37</v>
      </c>
      <c r="H75" s="1227" t="s">
        <v>106</v>
      </c>
      <c r="I75" s="947">
        <v>30.11</v>
      </c>
      <c r="J75" s="703">
        <f t="shared" si="18"/>
        <v>5.8452341414812352</v>
      </c>
      <c r="K75" s="957">
        <v>0.44</v>
      </c>
      <c r="L75" s="960">
        <v>4</v>
      </c>
      <c r="M75" s="694">
        <f t="shared" si="19"/>
        <v>1.76</v>
      </c>
      <c r="N75" s="943" t="s">
        <v>122</v>
      </c>
      <c r="O75" s="796">
        <v>0.4375</v>
      </c>
      <c r="P75" s="934">
        <v>43676</v>
      </c>
      <c r="Q75" s="934">
        <v>43690</v>
      </c>
      <c r="R75" s="694">
        <f t="shared" si="20"/>
        <v>0.57142857142857195</v>
      </c>
      <c r="S75" s="759">
        <f>IF(INDEX(Historical!$D$7:$D$1439,MATCH(B75,Historical!$B$7:$B$1450,0))=0,"n/a",(INDEX(Historical!$C$7:$C$1439,MATCH(B75,Historical!$B$7:$B$1450,0))/INDEX(Historical!$D$7:$D$1439,MATCH(B75,Historical!$B$7:$B$1450,0))-1)*100)</f>
        <v>2.9085457271364357</v>
      </c>
      <c r="T75" s="759">
        <f>IF(INDEX(Historical!$F$7:$F$1432,MATCH(B75,Historical!$B$7:$B$1450,0))=0,"n/a",((INDEX(Historical!$C$7:$C$1439,MATCH(B75,Historical!$B$7:$B$1450,0))/INDEX(Historical!$F$7:$F$1432,MATCH(B75,Historical!$B$7:$B$1450,0)))^(1/3)-1)*100)</f>
        <v>4.3550439707561672</v>
      </c>
      <c r="U75" s="759">
        <f>IF(INDEX(Historical!$H$7:$H$1432,MATCH(B75,Historical!$B$7:$B$1450,0))=0,"n/a",((INDEX(Historical!$C$7:$C$1439,MATCH(B75,Historical!$B$7:$B$1450,0))/INDEX(Historical!$H$7:$H$1432,MATCH(B75,Historical!$B$7:$B$1450,0)))^(1/5)-1)*100)</f>
        <v>4.9147869393085131</v>
      </c>
      <c r="V75" s="759">
        <f>IF(INDEX(Historical!$O$7:$O$1432,MATCH(B75,Historical!$B$7:$B$1450,0))=0,"n/a",((INDEX(Historical!$C$7:$C$1439,MATCH(B75,Historical!$B$7:$B$1450,0))/INDEX(Historical!$O$7:$O$1432,MATCH(B75,Historical!$B$7:$B$1450,0)))^(1/10)-1)*100)</f>
        <v>5.3138274360435389</v>
      </c>
      <c r="W75" s="760">
        <f t="shared" si="21"/>
        <v>0.92490525867883</v>
      </c>
      <c r="X75" s="761">
        <f t="shared" si="22"/>
        <v>0.80570277693582182</v>
      </c>
      <c r="Y75" s="949"/>
      <c r="Z75" s="703">
        <f t="shared" si="23"/>
        <v>85.436893203883486</v>
      </c>
      <c r="AA75" s="959">
        <f t="shared" si="24"/>
        <v>14.616504854368932</v>
      </c>
      <c r="AB75" s="960">
        <v>12</v>
      </c>
      <c r="AC75" s="938">
        <v>2.06</v>
      </c>
      <c r="AD75" s="938">
        <v>1.49</v>
      </c>
      <c r="AE75" s="938">
        <v>1.8</v>
      </c>
      <c r="AF75" s="938">
        <v>2.67</v>
      </c>
      <c r="AG75" s="938">
        <v>19.3</v>
      </c>
      <c r="AH75" s="938">
        <v>46.9</v>
      </c>
      <c r="AI75" s="938">
        <v>3.5900000000000003</v>
      </c>
      <c r="AJ75" s="938">
        <v>6.1</v>
      </c>
      <c r="AK75" s="938">
        <v>9.5500000000000007</v>
      </c>
      <c r="AL75" s="951">
        <v>64319.999999999993</v>
      </c>
      <c r="AM75" s="945">
        <v>0.3</v>
      </c>
      <c r="AN75" s="938">
        <v>1.1200000000000001</v>
      </c>
      <c r="AO75" s="802">
        <f t="shared" si="25"/>
        <v>-3.8564837735791837</v>
      </c>
      <c r="AP75" s="803">
        <f t="shared" si="26"/>
        <v>10.760021080789748</v>
      </c>
      <c r="AQ75" s="961">
        <f t="shared" si="27"/>
        <v>31.700110454969366</v>
      </c>
      <c r="AR75" s="703">
        <f>INDEX(Historical!$C$7:$C$1439,MATCH(B75,Historical!$B$7:$B$1450,0))*IF(AH75="n/a",1.03,IF(AH75&lt;0,1.01,IF(AH75&gt;10,1.1,(1+AH75/100))))</f>
        <v>1.8876000000000002</v>
      </c>
      <c r="AS75" s="959">
        <f t="shared" si="28"/>
        <v>1.9553648400000003</v>
      </c>
      <c r="AT75" s="959">
        <f t="shared" si="17"/>
        <v>2.1421021822200004</v>
      </c>
      <c r="AU75" s="959">
        <f t="shared" si="17"/>
        <v>2.3466729406220104</v>
      </c>
      <c r="AV75" s="959">
        <f t="shared" si="17"/>
        <v>2.570780206451412</v>
      </c>
      <c r="AW75" s="703">
        <f t="shared" si="29"/>
        <v>10.902520169293423</v>
      </c>
      <c r="AX75" s="810">
        <f t="shared" si="30"/>
        <v>36.208967682807781</v>
      </c>
      <c r="AY75" s="1017">
        <v>0.86</v>
      </c>
      <c r="AZ75" s="945">
        <v>29.060000000000002</v>
      </c>
      <c r="BA75" s="945">
        <v>-2.4500000000000002</v>
      </c>
      <c r="BB75" s="945">
        <v>3.29</v>
      </c>
      <c r="BC75" s="945">
        <v>7.5</v>
      </c>
      <c r="BE75" s="666">
        <v>1998</v>
      </c>
      <c r="BF75" s="971">
        <f t="shared" si="31"/>
        <v>2</v>
      </c>
      <c r="BG75" s="955">
        <v>7.9</v>
      </c>
    </row>
    <row r="76" spans="1:60" s="838" customFormat="1" ht="11.25" customHeight="1" x14ac:dyDescent="0.2">
      <c r="A76" s="698" t="s">
        <v>575</v>
      </c>
      <c r="B76" s="846" t="s">
        <v>576</v>
      </c>
      <c r="C76" s="1013" t="s">
        <v>131</v>
      </c>
      <c r="D76" s="1013" t="s">
        <v>4355</v>
      </c>
      <c r="E76" s="818">
        <v>21</v>
      </c>
      <c r="F76" s="1227">
        <v>162</v>
      </c>
      <c r="G76" s="1226" t="s">
        <v>37</v>
      </c>
      <c r="H76" s="1226" t="s">
        <v>115</v>
      </c>
      <c r="I76" s="819">
        <v>75.86</v>
      </c>
      <c r="J76" s="820">
        <f t="shared" si="18"/>
        <v>2.8209860268916427</v>
      </c>
      <c r="K76" s="844">
        <v>0.53500000000000003</v>
      </c>
      <c r="L76" s="822">
        <v>4</v>
      </c>
      <c r="M76" s="823">
        <f t="shared" si="19"/>
        <v>2.14</v>
      </c>
      <c r="N76" s="824" t="s">
        <v>357</v>
      </c>
      <c r="O76" s="845">
        <v>0.505</v>
      </c>
      <c r="P76" s="826">
        <v>43528</v>
      </c>
      <c r="Q76" s="826">
        <v>43553</v>
      </c>
      <c r="R76" s="823">
        <f t="shared" si="20"/>
        <v>5.9405940594059459</v>
      </c>
      <c r="S76" s="759">
        <f>IF(INDEX(Historical!$D$7:$D$1439,MATCH(B76,Historical!$B$7:$B$1450,0))=0,"n/a",(INDEX(Historical!$C$7:$C$1439,MATCH(B76,Historical!$B$7:$B$1450,0))/INDEX(Historical!$D$7:$D$1439,MATCH(B76,Historical!$B$7:$B$1450,0))-1)*100)</f>
        <v>6.315789473684208</v>
      </c>
      <c r="T76" s="759">
        <f>IF(INDEX(Historical!$F$7:$F$1432,MATCH(B76,Historical!$B$7:$B$1450,0))=0,"n/a",((INDEX(Historical!$C$7:$C$1439,MATCH(B76,Historical!$B$7:$B$1450,0))/INDEX(Historical!$F$7:$F$1432,MATCH(B76,Historical!$B$7:$B$1450,0)))^(1/3)-1)*100)</f>
        <v>6.5479175828152769</v>
      </c>
      <c r="U76" s="759">
        <f>IF(INDEX(Historical!$H$7:$H$1432,MATCH(B76,Historical!$B$7:$B$1450,0))=0,"n/a",((INDEX(Historical!$C$7:$C$1439,MATCH(B76,Historical!$B$7:$B$1450,0))/INDEX(Historical!$H$7:$H$1432,MATCH(B76,Historical!$B$7:$B$1450,0)))^(1/5)-1)*100)</f>
        <v>6.5630904255261191</v>
      </c>
      <c r="V76" s="759">
        <f>IF(INDEX(Historical!$O$7:$O$1432,MATCH(B76,Historical!$B$7:$B$1450,0))=0,"n/a",((INDEX(Historical!$C$7:$C$1439,MATCH(B76,Historical!$B$7:$B$1450,0))/INDEX(Historical!$O$7:$O$1432,MATCH(B76,Historical!$B$7:$B$1450,0)))^(1/10)-1)*100)</f>
        <v>9.3678669828320515</v>
      </c>
      <c r="W76" s="827">
        <f t="shared" si="21"/>
        <v>0.70059603083112898</v>
      </c>
      <c r="X76" s="828">
        <f t="shared" si="22"/>
        <v>1.1719804331296639</v>
      </c>
      <c r="Y76" s="1163"/>
      <c r="Z76" s="820">
        <f t="shared" si="23"/>
        <v>63.126843657817112</v>
      </c>
      <c r="AA76" s="830">
        <f t="shared" si="24"/>
        <v>22.377581120943951</v>
      </c>
      <c r="AB76" s="822">
        <v>12</v>
      </c>
      <c r="AC76" s="831">
        <v>3.39</v>
      </c>
      <c r="AD76" s="831">
        <v>4.0599999999999996</v>
      </c>
      <c r="AE76" s="831">
        <v>2.88</v>
      </c>
      <c r="AF76" s="831">
        <v>2.09</v>
      </c>
      <c r="AG76" s="831">
        <v>9.4</v>
      </c>
      <c r="AH76" s="840">
        <v>5.0999999999999996</v>
      </c>
      <c r="AI76" s="840">
        <v>5.72</v>
      </c>
      <c r="AJ76" s="831">
        <v>5.6000000000000005</v>
      </c>
      <c r="AK76" s="831">
        <v>5.57</v>
      </c>
      <c r="AL76" s="832">
        <v>24740</v>
      </c>
      <c r="AM76" s="833">
        <v>0.2</v>
      </c>
      <c r="AN76" s="831">
        <v>1.3</v>
      </c>
      <c r="AO76" s="834">
        <f t="shared" si="25"/>
        <v>-12.993504668526189</v>
      </c>
      <c r="AP76" s="835">
        <f t="shared" si="26"/>
        <v>9.3840764524177622</v>
      </c>
      <c r="AQ76" s="836">
        <f t="shared" si="27"/>
        <v>44.17450004579382</v>
      </c>
      <c r="AR76" s="703">
        <f>INDEX(Historical!$C$7:$C$1439,MATCH(B76,Historical!$B$7:$B$1450,0))*IF(AH76="n/a",1.03,IF(AH76&lt;0,1.01,IF(AH76&gt;10,1.1,(1+AH76/100))))</f>
        <v>2.1230199999999999</v>
      </c>
      <c r="AS76" s="830">
        <f t="shared" si="28"/>
        <v>2.2444567439999998</v>
      </c>
      <c r="AT76" s="830">
        <f t="shared" si="17"/>
        <v>2.3694729846408</v>
      </c>
      <c r="AU76" s="830">
        <f t="shared" si="17"/>
        <v>2.5014526298852928</v>
      </c>
      <c r="AV76" s="830">
        <f t="shared" si="17"/>
        <v>2.6407835413699039</v>
      </c>
      <c r="AW76" s="820">
        <f t="shared" si="29"/>
        <v>11.879185899895996</v>
      </c>
      <c r="AX76" s="837">
        <f t="shared" si="30"/>
        <v>15.659353941334031</v>
      </c>
      <c r="AY76" s="1018">
        <v>0.26</v>
      </c>
      <c r="AZ76" s="833">
        <v>27.93</v>
      </c>
      <c r="BA76" s="833">
        <v>-3.4000000000000004</v>
      </c>
      <c r="BB76" s="833">
        <v>-0.4</v>
      </c>
      <c r="BC76" s="833">
        <v>8.1</v>
      </c>
      <c r="BD76" s="985"/>
      <c r="BE76" s="666">
        <v>1999</v>
      </c>
      <c r="BF76" s="971">
        <f t="shared" si="31"/>
        <v>2</v>
      </c>
      <c r="BG76" s="892">
        <v>2.8000000000000003</v>
      </c>
      <c r="BH76" s="698"/>
    </row>
    <row r="77" spans="1:60" ht="11.25" customHeight="1" x14ac:dyDescent="0.2">
      <c r="A77" s="944" t="s">
        <v>4335</v>
      </c>
      <c r="B77" s="948" t="s">
        <v>4334</v>
      </c>
      <c r="C77" s="1013" t="s">
        <v>179</v>
      </c>
      <c r="D77" s="1013" t="s">
        <v>4363</v>
      </c>
      <c r="E77" s="792">
        <v>13</v>
      </c>
      <c r="F77" s="1227">
        <v>286</v>
      </c>
      <c r="G77" s="1227" t="s">
        <v>106</v>
      </c>
      <c r="H77" s="1227" t="s">
        <v>106</v>
      </c>
      <c r="I77" s="947">
        <v>14.38</v>
      </c>
      <c r="J77" s="703">
        <f t="shared" si="18"/>
        <v>8.4840055632823361</v>
      </c>
      <c r="K77" s="950">
        <v>0.30499999999999999</v>
      </c>
      <c r="L77" s="960">
        <v>4</v>
      </c>
      <c r="M77" s="694">
        <f t="shared" si="19"/>
        <v>1.22</v>
      </c>
      <c r="N77" s="943" t="s">
        <v>1246</v>
      </c>
      <c r="O77" s="795">
        <v>0.29499999999999998</v>
      </c>
      <c r="P77" s="939">
        <v>43138</v>
      </c>
      <c r="Q77" s="939">
        <v>43151</v>
      </c>
      <c r="R77" s="694">
        <f t="shared" si="20"/>
        <v>3.3898305084745797</v>
      </c>
      <c r="S77" s="759">
        <f>IF(INDEX(Historical!$D$7:$D$1439,MATCH(B77,Historical!$B$7:$B$1450,0))=0,"n/a",(INDEX(Historical!$C$7:$C$1439,MATCH(B77,Historical!$B$7:$B$1450,0))/INDEX(Historical!$D$7:$D$1439,MATCH(B77,Historical!$B$7:$B$1450,0))-1)*100)</f>
        <v>6.0869565217391397</v>
      </c>
      <c r="T77" s="759">
        <f>IF(INDEX(Historical!$F$7:$F$1432,MATCH(B77,Historical!$B$7:$B$1450,0))=0,"n/a",((INDEX(Historical!$C$7:$C$1439,MATCH(B77,Historical!$B$7:$B$1450,0))/INDEX(Historical!$F$7:$F$1432,MATCH(B77,Historical!$B$7:$B$1450,0)))^(1/3)-1)*100)</f>
        <v>6.1499725766982261</v>
      </c>
      <c r="U77" s="759">
        <f>IF(INDEX(Historical!$H$7:$H$1432,MATCH(B77,Historical!$B$7:$B$1450,0))=0,"n/a",((INDEX(Historical!$C$7:$C$1439,MATCH(B77,Historical!$B$7:$B$1450,0))/INDEX(Historical!$H$7:$H$1432,MATCH(B77,Historical!$B$7:$B$1450,0)))^(1/5)-1)*100)</f>
        <v>13.354587529309182</v>
      </c>
      <c r="V77" s="759">
        <f>IF(INDEX(Historical!$O$7:$O$1432,MATCH(B77,Historical!$B$7:$B$1450,0))=0,"n/a",((INDEX(Historical!$C$7:$C$1439,MATCH(B77,Historical!$B$7:$B$1450,0))/INDEX(Historical!$O$7:$O$1432,MATCH(B77,Historical!$B$7:$B$1450,0)))^(1/10)-1)*100)</f>
        <v>9.6070580511149473</v>
      </c>
      <c r="W77" s="760">
        <f t="shared" si="21"/>
        <v>1.3900808612017614</v>
      </c>
      <c r="X77" s="761">
        <f t="shared" si="22"/>
        <v>0.23890138692860788</v>
      </c>
      <c r="Y77" s="717"/>
      <c r="Z77" s="703">
        <f t="shared" si="23"/>
        <v>99.1869918699187</v>
      </c>
      <c r="AA77" s="959">
        <f t="shared" si="24"/>
        <v>11.691056910569106</v>
      </c>
      <c r="AB77" s="960">
        <v>12</v>
      </c>
      <c r="AC77" s="938">
        <v>1.23</v>
      </c>
      <c r="AD77" s="938">
        <v>0.79</v>
      </c>
      <c r="AE77" s="938">
        <v>0.69</v>
      </c>
      <c r="AF77" s="938">
        <v>1.82</v>
      </c>
      <c r="AG77" s="941" t="s">
        <v>137</v>
      </c>
      <c r="AH77" s="940">
        <v>325.8</v>
      </c>
      <c r="AI77" s="940">
        <v>7.3999999999999995</v>
      </c>
      <c r="AJ77" s="938">
        <v>55.900000000000006</v>
      </c>
      <c r="AK77" s="938">
        <v>14.799999999999999</v>
      </c>
      <c r="AL77" s="951">
        <v>37900</v>
      </c>
      <c r="AM77" s="945">
        <v>1.6</v>
      </c>
      <c r="AN77" s="938">
        <v>2.25</v>
      </c>
      <c r="AO77" s="802">
        <f t="shared" si="25"/>
        <v>10.14753618202241</v>
      </c>
      <c r="AP77" s="803">
        <f t="shared" si="26"/>
        <v>21.838593092591516</v>
      </c>
      <c r="AQ77" s="961">
        <f t="shared" si="27"/>
        <v>-2.7540950254098862</v>
      </c>
      <c r="AR77" s="703">
        <f>INDEX(Historical!$C$7:$C$1439,MATCH(B77,Historical!$B$7:$B$1450,0))*IF(AH77="n/a",1.03,IF(AH77&lt;0,1.01,IF(AH77&gt;10,1.1,(1+AH77/100))))</f>
        <v>1.3420000000000001</v>
      </c>
      <c r="AS77" s="959">
        <f t="shared" si="28"/>
        <v>1.4413080000000003</v>
      </c>
      <c r="AT77" s="959">
        <f t="shared" si="17"/>
        <v>1.5854388000000004</v>
      </c>
      <c r="AU77" s="959">
        <f t="shared" si="17"/>
        <v>1.7439826800000005</v>
      </c>
      <c r="AV77" s="959">
        <f t="shared" si="17"/>
        <v>1.9183809480000007</v>
      </c>
      <c r="AW77" s="703">
        <f t="shared" si="29"/>
        <v>8.0311104280000016</v>
      </c>
      <c r="AX77" s="810">
        <f t="shared" si="30"/>
        <v>55.849168484005574</v>
      </c>
      <c r="AY77" s="1017">
        <v>1.56</v>
      </c>
      <c r="AZ77" s="945">
        <v>23.119999999999997</v>
      </c>
      <c r="BA77" s="945">
        <v>-25.069999999999997</v>
      </c>
      <c r="BB77" s="945">
        <v>-0.47000000000000003</v>
      </c>
      <c r="BC77" s="945">
        <v>-2.98</v>
      </c>
      <c r="BE77" s="666">
        <v>2006</v>
      </c>
      <c r="BF77" s="971">
        <f t="shared" si="31"/>
        <v>1</v>
      </c>
      <c r="BG77" s="955" t="s">
        <v>137</v>
      </c>
    </row>
    <row r="78" spans="1:60" ht="11.25" customHeight="1" x14ac:dyDescent="0.2">
      <c r="A78" s="936" t="s">
        <v>1139</v>
      </c>
      <c r="B78" s="948" t="s">
        <v>1140</v>
      </c>
      <c r="C78" s="1013" t="s">
        <v>112</v>
      </c>
      <c r="D78" s="1013" t="s">
        <v>4389</v>
      </c>
      <c r="E78" s="792">
        <v>10</v>
      </c>
      <c r="F78" s="1227">
        <v>340</v>
      </c>
      <c r="G78" s="1227" t="s">
        <v>115</v>
      </c>
      <c r="H78" s="1227" t="s">
        <v>115</v>
      </c>
      <c r="I78" s="947">
        <v>82.19</v>
      </c>
      <c r="J78" s="703">
        <f t="shared" si="18"/>
        <v>3.4554082005110107</v>
      </c>
      <c r="K78" s="950">
        <v>0.71</v>
      </c>
      <c r="L78" s="960">
        <v>4</v>
      </c>
      <c r="M78" s="694">
        <f t="shared" si="19"/>
        <v>2.84</v>
      </c>
      <c r="N78" s="943" t="s">
        <v>598</v>
      </c>
      <c r="O78" s="795">
        <v>0.66</v>
      </c>
      <c r="P78" s="934">
        <v>43531</v>
      </c>
      <c r="Q78" s="934">
        <v>43546</v>
      </c>
      <c r="R78" s="694">
        <f t="shared" si="20"/>
        <v>7.5757575757575646</v>
      </c>
      <c r="S78" s="759">
        <f>IF(INDEX(Historical!$D$7:$D$1439,MATCH(B78,Historical!$B$7:$B$1450,0))=0,"n/a",(INDEX(Historical!$C$7:$C$1439,MATCH(B78,Historical!$B$7:$B$1450,0))/INDEX(Historical!$D$7:$D$1439,MATCH(B78,Historical!$B$7:$B$1450,0))-1)*100)</f>
        <v>10.000000000000009</v>
      </c>
      <c r="T78" s="759">
        <f>IF(INDEX(Historical!$F$7:$F$1432,MATCH(B78,Historical!$B$7:$B$1450,0))=0,"n/a",((INDEX(Historical!$C$7:$C$1439,MATCH(B78,Historical!$B$7:$B$1450,0))/INDEX(Historical!$F$7:$F$1432,MATCH(B78,Historical!$B$7:$B$1450,0)))^(1/3)-1)*100)</f>
        <v>6.2658569182611146</v>
      </c>
      <c r="U78" s="759">
        <f>IF(INDEX(Historical!$H$7:$H$1432,MATCH(B78,Historical!$B$7:$B$1450,0))=0,"n/a",((INDEX(Historical!$C$7:$C$1439,MATCH(B78,Historical!$B$7:$B$1450,0))/INDEX(Historical!$H$7:$H$1432,MATCH(B78,Historical!$B$7:$B$1450,0)))^(1/5)-1)*100)</f>
        <v>9.4608784223157549</v>
      </c>
      <c r="V78" s="759">
        <f>IF(INDEX(Historical!$O$7:$O$1432,MATCH(B78,Historical!$B$7:$B$1450,0))=0,"n/a",((INDEX(Historical!$C$7:$C$1439,MATCH(B78,Historical!$B$7:$B$1450,0))/INDEX(Historical!$O$7:$O$1432,MATCH(B78,Historical!$B$7:$B$1450,0)))^(1/10)-1)*100)</f>
        <v>10.194620275875476</v>
      </c>
      <c r="W78" s="760">
        <f t="shared" si="21"/>
        <v>0.92802656364788338</v>
      </c>
      <c r="X78" s="761">
        <f t="shared" si="22"/>
        <v>2.0129528558118626</v>
      </c>
      <c r="Y78" s="716" t="s">
        <v>286</v>
      </c>
      <c r="Z78" s="703">
        <f t="shared" si="23"/>
        <v>56.461232604373755</v>
      </c>
      <c r="AA78" s="959">
        <f t="shared" si="24"/>
        <v>16.339960238568587</v>
      </c>
      <c r="AB78" s="960">
        <v>12</v>
      </c>
      <c r="AC78" s="938">
        <v>5.03</v>
      </c>
      <c r="AD78" s="938">
        <v>2.0699999999999998</v>
      </c>
      <c r="AE78" s="938">
        <v>1.63</v>
      </c>
      <c r="AF78" s="938">
        <v>2.17</v>
      </c>
      <c r="AG78" s="938">
        <v>13.200000000000001</v>
      </c>
      <c r="AH78" s="938">
        <v>-24.9</v>
      </c>
      <c r="AI78" s="938">
        <v>5.9799999999999995</v>
      </c>
      <c r="AJ78" s="938">
        <v>4.7</v>
      </c>
      <c r="AK78" s="938">
        <v>7.99</v>
      </c>
      <c r="AL78" s="951">
        <v>35350</v>
      </c>
      <c r="AM78" s="945">
        <v>0.2</v>
      </c>
      <c r="AN78" s="938">
        <v>0.47</v>
      </c>
      <c r="AO78" s="802">
        <f t="shared" si="25"/>
        <v>-3.4236736157418211</v>
      </c>
      <c r="AP78" s="803">
        <f t="shared" si="26"/>
        <v>12.916286622826766</v>
      </c>
      <c r="AQ78" s="961">
        <f t="shared" si="27"/>
        <v>25.534791490369678</v>
      </c>
      <c r="AR78" s="703">
        <f>INDEX(Historical!$C$7:$C$1439,MATCH(B78,Historical!$B$7:$B$1450,0))*IF(AH78="n/a",1.03,IF(AH78&lt;0,1.01,IF(AH78&gt;10,1.1,(1+AH78/100))))</f>
        <v>2.6664000000000003</v>
      </c>
      <c r="AS78" s="959">
        <f t="shared" si="28"/>
        <v>2.8258507200000005</v>
      </c>
      <c r="AT78" s="959">
        <f t="shared" si="17"/>
        <v>3.0516361925280009</v>
      </c>
      <c r="AU78" s="959">
        <f t="shared" si="17"/>
        <v>3.2954619243109886</v>
      </c>
      <c r="AV78" s="959">
        <f t="shared" si="17"/>
        <v>3.558769332063437</v>
      </c>
      <c r="AW78" s="703">
        <f t="shared" si="29"/>
        <v>15.398118168902428</v>
      </c>
      <c r="AX78" s="810">
        <f t="shared" si="30"/>
        <v>18.734783025796848</v>
      </c>
      <c r="AY78" s="1017">
        <v>1.43</v>
      </c>
      <c r="AZ78" s="945">
        <v>27.51</v>
      </c>
      <c r="BA78" s="945">
        <v>-8.129999999999999</v>
      </c>
      <c r="BB78" s="945">
        <v>2.86</v>
      </c>
      <c r="BC78" s="945">
        <v>6.23</v>
      </c>
      <c r="BE78" s="666">
        <v>2010</v>
      </c>
      <c r="BF78" s="971">
        <f t="shared" si="31"/>
        <v>0</v>
      </c>
      <c r="BG78" s="955">
        <v>6.9</v>
      </c>
    </row>
    <row r="79" spans="1:60" ht="11.25" customHeight="1" x14ac:dyDescent="0.2">
      <c r="A79" s="944" t="s">
        <v>573</v>
      </c>
      <c r="B79" s="948" t="s">
        <v>574</v>
      </c>
      <c r="C79" s="1013" t="s">
        <v>108</v>
      </c>
      <c r="D79" s="1013" t="s">
        <v>4361</v>
      </c>
      <c r="E79" s="792">
        <v>13</v>
      </c>
      <c r="F79" s="1227">
        <v>292</v>
      </c>
      <c r="G79" s="1227" t="s">
        <v>106</v>
      </c>
      <c r="H79" s="1227" t="s">
        <v>106</v>
      </c>
      <c r="I79" s="947">
        <v>86.37</v>
      </c>
      <c r="J79" s="703">
        <f t="shared" si="18"/>
        <v>2.6861178649994208</v>
      </c>
      <c r="K79" s="950">
        <v>0.57999999999999996</v>
      </c>
      <c r="L79" s="960">
        <v>4</v>
      </c>
      <c r="M79" s="694">
        <f t="shared" si="19"/>
        <v>2.3199999999999998</v>
      </c>
      <c r="N79" s="943" t="s">
        <v>250</v>
      </c>
      <c r="O79" s="795">
        <v>0.5</v>
      </c>
      <c r="P79" s="934">
        <v>43615</v>
      </c>
      <c r="Q79" s="934">
        <v>43630</v>
      </c>
      <c r="R79" s="694">
        <f t="shared" si="20"/>
        <v>15.999999999999993</v>
      </c>
      <c r="S79" s="759">
        <f>IF(INDEX(Historical!$D$7:$D$1439,MATCH(B79,Historical!$B$7:$B$1450,0))=0,"n/a",(INDEX(Historical!$C$7:$C$1439,MATCH(B79,Historical!$B$7:$B$1450,0))/INDEX(Historical!$D$7:$D$1439,MATCH(B79,Historical!$B$7:$B$1450,0))-1)*100)</f>
        <v>33.802816901408448</v>
      </c>
      <c r="T79" s="759">
        <f>IF(INDEX(Historical!$F$7:$F$1432,MATCH(B79,Historical!$B$7:$B$1450,0))=0,"n/a",((INDEX(Historical!$C$7:$C$1439,MATCH(B79,Historical!$B$7:$B$1450,0))/INDEX(Historical!$F$7:$F$1432,MATCH(B79,Historical!$B$7:$B$1450,0)))^(1/3)-1)*100)</f>
        <v>18.218448001194499</v>
      </c>
      <c r="U79" s="759">
        <f>IF(INDEX(Historical!$H$7:$H$1432,MATCH(B79,Historical!$B$7:$B$1450,0))=0,"n/a",((INDEX(Historical!$C$7:$C$1439,MATCH(B79,Historical!$B$7:$B$1450,0))/INDEX(Historical!$H$7:$H$1432,MATCH(B79,Historical!$B$7:$B$1450,0)))^(1/5)-1)*100)</f>
        <v>15.862379029749496</v>
      </c>
      <c r="V79" s="759">
        <f>IF(INDEX(Historical!$O$7:$O$1432,MATCH(B79,Historical!$B$7:$B$1450,0))=0,"n/a",((INDEX(Historical!$C$7:$C$1439,MATCH(B79,Historical!$B$7:$B$1450,0))/INDEX(Historical!$O$7:$O$1432,MATCH(B79,Historical!$B$7:$B$1450,0)))^(1/10)-1)*100)</f>
        <v>14.749614804713417</v>
      </c>
      <c r="W79" s="760">
        <f t="shared" si="21"/>
        <v>1.0754436125803422</v>
      </c>
      <c r="X79" s="761">
        <f t="shared" si="22"/>
        <v>0.37948275190788272</v>
      </c>
      <c r="Y79" s="948"/>
      <c r="Z79" s="703">
        <f t="shared" si="23"/>
        <v>28.396572827417376</v>
      </c>
      <c r="AA79" s="959">
        <f t="shared" si="24"/>
        <v>10.571603427172583</v>
      </c>
      <c r="AB79" s="960">
        <v>12</v>
      </c>
      <c r="AC79" s="938">
        <v>8.17</v>
      </c>
      <c r="AD79" s="938" t="s">
        <v>137</v>
      </c>
      <c r="AE79" s="938">
        <v>1.95</v>
      </c>
      <c r="AF79" s="938">
        <v>4.5999999999999996</v>
      </c>
      <c r="AG79" s="938">
        <v>53.6</v>
      </c>
      <c r="AH79" s="938">
        <v>39.1</v>
      </c>
      <c r="AI79" s="938">
        <v>4.6899999999999995</v>
      </c>
      <c r="AJ79" s="938">
        <v>41.8</v>
      </c>
      <c r="AK79" s="938">
        <v>-4</v>
      </c>
      <c r="AL79" s="951">
        <v>4120</v>
      </c>
      <c r="AM79" s="945">
        <v>3.5999999999999996</v>
      </c>
      <c r="AN79" s="938">
        <v>0.28999999999999998</v>
      </c>
      <c r="AO79" s="802">
        <f t="shared" si="25"/>
        <v>7.9768934675763319</v>
      </c>
      <c r="AP79" s="803">
        <f t="shared" si="26"/>
        <v>18.548496894748915</v>
      </c>
      <c r="AQ79" s="961">
        <f t="shared" si="27"/>
        <v>47.013794915826978</v>
      </c>
      <c r="AR79" s="703">
        <f>INDEX(Historical!$C$7:$C$1439,MATCH(B79,Historical!$B$7:$B$1450,0))*IF(AH79="n/a",1.03,IF(AH79&lt;0,1.01,IF(AH79&gt;10,1.1,(1+AH79/100))))</f>
        <v>2.09</v>
      </c>
      <c r="AS79" s="959">
        <f t="shared" si="28"/>
        <v>2.1880209999999995</v>
      </c>
      <c r="AT79" s="959">
        <f t="shared" si="17"/>
        <v>2.2099012099999995</v>
      </c>
      <c r="AU79" s="959">
        <f t="shared" si="17"/>
        <v>2.2320002220999995</v>
      </c>
      <c r="AV79" s="959">
        <f t="shared" si="17"/>
        <v>2.2543202243209994</v>
      </c>
      <c r="AW79" s="703">
        <f t="shared" si="29"/>
        <v>10.974242656420998</v>
      </c>
      <c r="AX79" s="810">
        <f t="shared" si="30"/>
        <v>12.706081575108252</v>
      </c>
      <c r="AY79" s="1017">
        <v>1.95</v>
      </c>
      <c r="AZ79" s="945">
        <v>34.18</v>
      </c>
      <c r="BA79" s="945">
        <v>-26.08</v>
      </c>
      <c r="BB79" s="945">
        <v>-0.11</v>
      </c>
      <c r="BC79" s="945">
        <v>0.27</v>
      </c>
      <c r="BE79" s="666">
        <v>2007</v>
      </c>
      <c r="BF79" s="971">
        <f t="shared" si="31"/>
        <v>1</v>
      </c>
      <c r="BG79" s="955">
        <v>20.7</v>
      </c>
    </row>
    <row r="80" spans="1:60" ht="11.25" customHeight="1" x14ac:dyDescent="0.2">
      <c r="A80" s="953" t="s">
        <v>4288</v>
      </c>
      <c r="B80" s="948" t="s">
        <v>4287</v>
      </c>
      <c r="C80" s="1013" t="s">
        <v>131</v>
      </c>
      <c r="D80" s="1013" t="s">
        <v>4355</v>
      </c>
      <c r="E80" s="976">
        <v>14</v>
      </c>
      <c r="F80" s="1227">
        <v>273</v>
      </c>
      <c r="G80" s="1227" t="s">
        <v>106</v>
      </c>
      <c r="H80" s="1227" t="s">
        <v>106</v>
      </c>
      <c r="I80" s="947">
        <v>60.49</v>
      </c>
      <c r="J80" s="703">
        <f t="shared" si="18"/>
        <v>3.1410150438088937</v>
      </c>
      <c r="K80" s="950">
        <v>0.47499999999999998</v>
      </c>
      <c r="L80" s="960">
        <v>4</v>
      </c>
      <c r="M80" s="694">
        <f t="shared" si="19"/>
        <v>1.9</v>
      </c>
      <c r="N80" s="685" t="s">
        <v>111</v>
      </c>
      <c r="O80" s="795">
        <v>0.46</v>
      </c>
      <c r="P80" s="934">
        <v>43432</v>
      </c>
      <c r="Q80" s="934">
        <v>43454</v>
      </c>
      <c r="R80" s="694">
        <f t="shared" si="20"/>
        <v>3.2608695652173822</v>
      </c>
      <c r="S80" s="759">
        <f>IF(INDEX(Historical!$D$7:$D$1439,MATCH(B80,Historical!$B$7:$B$1450,0))=0,"n/a",(INDEX(Historical!$C$7:$C$1439,MATCH(B80,Historical!$B$7:$B$1450,0))/INDEX(Historical!$D$7:$D$1439,MATCH(B80,Historical!$B$7:$B$1450,0))-1)*100)</f>
        <v>9.8101265822784889</v>
      </c>
      <c r="T80" s="759">
        <f>IF(INDEX(Historical!$F$7:$F$1432,MATCH(B80,Historical!$B$7:$B$1450,0))=0,"n/a",((INDEX(Historical!$C$7:$C$1439,MATCH(B80,Historical!$B$7:$B$1450,0))/INDEX(Historical!$F$7:$F$1432,MATCH(B80,Historical!$B$7:$B$1450,0)))^(1/3)-1)*100)</f>
        <v>6.6566193430683374</v>
      </c>
      <c r="U80" s="759">
        <f>IF(INDEX(Historical!$H$7:$H$1432,MATCH(B80,Historical!$B$7:$B$1450,0))=0,"n/a",((INDEX(Historical!$C$7:$C$1439,MATCH(B80,Historical!$B$7:$B$1450,0))/INDEX(Historical!$H$7:$H$1432,MATCH(B80,Historical!$B$7:$B$1450,0)))^(1/5)-1)*100)</f>
        <v>4.9910101337458768</v>
      </c>
      <c r="V80" s="759">
        <f>IF(INDEX(Historical!$O$7:$O$1432,MATCH(B80,Historical!$B$7:$B$1450,0))=0,"n/a",((INDEX(Historical!$C$7:$C$1439,MATCH(B80,Historical!$B$7:$B$1450,0))/INDEX(Historical!$O$7:$O$1432,MATCH(B80,Historical!$B$7:$B$1450,0)))^(1/10)-1)*100)</f>
        <v>4.2892304421540572</v>
      </c>
      <c r="W80" s="760">
        <f t="shared" si="21"/>
        <v>1.1636143595118627</v>
      </c>
      <c r="X80" s="761">
        <f t="shared" si="22"/>
        <v>2.6268474388136194</v>
      </c>
      <c r="Y80" s="949" t="s">
        <v>4289</v>
      </c>
      <c r="Z80" s="703">
        <f t="shared" si="23"/>
        <v>81.196581196581192</v>
      </c>
      <c r="AA80" s="959">
        <f t="shared" si="24"/>
        <v>25.850427350427353</v>
      </c>
      <c r="AB80" s="960">
        <v>12</v>
      </c>
      <c r="AC80" s="938">
        <v>2.34</v>
      </c>
      <c r="AD80" s="938">
        <v>4.22</v>
      </c>
      <c r="AE80" s="938">
        <v>3.03</v>
      </c>
      <c r="AF80" s="938">
        <v>1.63</v>
      </c>
      <c r="AG80" s="938">
        <v>5.6000000000000005</v>
      </c>
      <c r="AH80" s="938">
        <v>10.299999999999999</v>
      </c>
      <c r="AI80" s="938">
        <v>8.64</v>
      </c>
      <c r="AJ80" s="938">
        <v>1.9</v>
      </c>
      <c r="AK80" s="938">
        <v>6.15</v>
      </c>
      <c r="AL80" s="951">
        <v>14810</v>
      </c>
      <c r="AM80" s="945">
        <v>0.2</v>
      </c>
      <c r="AN80" s="938">
        <v>1.02</v>
      </c>
      <c r="AO80" s="802">
        <f t="shared" si="25"/>
        <v>-17.718402172872583</v>
      </c>
      <c r="AP80" s="803">
        <f t="shared" si="26"/>
        <v>8.1320251775547696</v>
      </c>
      <c r="AQ80" s="961">
        <f t="shared" si="27"/>
        <v>36.847354671297204</v>
      </c>
      <c r="AR80" s="703">
        <f>INDEX(Historical!$C$7:$C$1439,MATCH(B80,Historical!$B$7:$B$1450,0))*IF(AH80="n/a",1.03,IF(AH80&lt;0,1.01,IF(AH80&gt;10,1.1,(1+AH80/100))))</f>
        <v>1.9085000000000003</v>
      </c>
      <c r="AS80" s="959">
        <f t="shared" si="28"/>
        <v>2.0733944000000002</v>
      </c>
      <c r="AT80" s="959">
        <f t="shared" si="17"/>
        <v>2.2009081556000005</v>
      </c>
      <c r="AU80" s="959">
        <f t="shared" si="17"/>
        <v>2.336264007169401</v>
      </c>
      <c r="AV80" s="959">
        <f t="shared" si="17"/>
        <v>2.4799442436103192</v>
      </c>
      <c r="AW80" s="703">
        <f t="shared" si="29"/>
        <v>10.999010806379722</v>
      </c>
      <c r="AX80" s="810">
        <f t="shared" si="30"/>
        <v>18.183188636765948</v>
      </c>
      <c r="AY80" s="1017">
        <v>0.23</v>
      </c>
      <c r="AZ80" s="945">
        <v>11.63</v>
      </c>
      <c r="BA80" s="945">
        <v>-2.62</v>
      </c>
      <c r="BB80" s="945">
        <v>0.31</v>
      </c>
      <c r="BC80" s="945">
        <v>4.0199999999999996</v>
      </c>
      <c r="BE80" s="666">
        <v>2005</v>
      </c>
      <c r="BF80" s="971">
        <f t="shared" si="31"/>
        <v>1</v>
      </c>
      <c r="BG80" s="955">
        <v>2.1999999999999997</v>
      </c>
    </row>
    <row r="81" spans="1:59" ht="11.25" customHeight="1" x14ac:dyDescent="0.2">
      <c r="A81" s="936" t="s">
        <v>1173</v>
      </c>
      <c r="B81" s="948" t="s">
        <v>1174</v>
      </c>
      <c r="C81" s="1013" t="s">
        <v>4345</v>
      </c>
      <c r="D81" s="1013" t="s">
        <v>4346</v>
      </c>
      <c r="E81" s="792">
        <v>10</v>
      </c>
      <c r="F81" s="1227">
        <v>362</v>
      </c>
      <c r="G81" s="1227" t="s">
        <v>106</v>
      </c>
      <c r="H81" s="1227" t="s">
        <v>106</v>
      </c>
      <c r="I81" s="947">
        <v>112.39</v>
      </c>
      <c r="J81" s="703">
        <f t="shared" si="18"/>
        <v>3.2031319512412137</v>
      </c>
      <c r="K81" s="950">
        <v>0.9</v>
      </c>
      <c r="L81" s="960">
        <v>4</v>
      </c>
      <c r="M81" s="694">
        <f t="shared" si="19"/>
        <v>3.6</v>
      </c>
      <c r="N81" s="943" t="s">
        <v>320</v>
      </c>
      <c r="O81" s="795">
        <v>0.86</v>
      </c>
      <c r="P81" s="934">
        <v>43629</v>
      </c>
      <c r="Q81" s="934">
        <v>43644</v>
      </c>
      <c r="R81" s="694">
        <f t="shared" si="20"/>
        <v>4.6511627906976782</v>
      </c>
      <c r="S81" s="759">
        <f>IF(INDEX(Historical!$D$7:$D$1439,MATCH(B81,Historical!$B$7:$B$1450,0))=0,"n/a",(INDEX(Historical!$C$7:$C$1439,MATCH(B81,Historical!$B$7:$B$1450,0))/INDEX(Historical!$D$7:$D$1439,MATCH(B81,Historical!$B$7:$B$1450,0))-1)*100)</f>
        <v>7.6923076923076872</v>
      </c>
      <c r="T81" s="759">
        <f>IF(INDEX(Historical!$F$7:$F$1432,MATCH(B81,Historical!$B$7:$B$1450,0))=0,"n/a",((INDEX(Historical!$C$7:$C$1439,MATCH(B81,Historical!$B$7:$B$1450,0))/INDEX(Historical!$F$7:$F$1432,MATCH(B81,Historical!$B$7:$B$1450,0)))^(1/3)-1)*100)</f>
        <v>14.471424255333186</v>
      </c>
      <c r="U81" s="759">
        <f>IF(INDEX(Historical!$H$7:$H$1432,MATCH(B81,Historical!$B$7:$B$1450,0))=0,"n/a",((INDEX(Historical!$C$7:$C$1439,MATCH(B81,Historical!$B$7:$B$1450,0))/INDEX(Historical!$H$7:$H$1432,MATCH(B81,Historical!$B$7:$B$1450,0)))^(1/5)-1)*100)</f>
        <v>18.302590622367564</v>
      </c>
      <c r="V81" s="759">
        <f>IF(INDEX(Historical!$O$7:$O$1432,MATCH(B81,Historical!$B$7:$B$1450,0))=0,"n/a",((INDEX(Historical!$C$7:$C$1439,MATCH(B81,Historical!$B$7:$B$1450,0))/INDEX(Historical!$O$7:$O$1432,MATCH(B81,Historical!$B$7:$B$1450,0)))^(1/10)-1)*100)</f>
        <v>12.884399678677095</v>
      </c>
      <c r="W81" s="760">
        <f t="shared" si="21"/>
        <v>1.4205233521789338</v>
      </c>
      <c r="X81" s="761">
        <f t="shared" si="22"/>
        <v>1.2041178041031293</v>
      </c>
      <c r="Y81" s="717"/>
      <c r="Z81" s="703">
        <f t="shared" si="23"/>
        <v>115.7556270096463</v>
      </c>
      <c r="AA81" s="959">
        <f t="shared" si="24"/>
        <v>36.138263665594856</v>
      </c>
      <c r="AB81" s="960">
        <v>12</v>
      </c>
      <c r="AC81" s="938">
        <v>3.11</v>
      </c>
      <c r="AD81" s="938">
        <v>6.01</v>
      </c>
      <c r="AE81" s="938">
        <v>11.63</v>
      </c>
      <c r="AF81" s="938">
        <v>5.96</v>
      </c>
      <c r="AG81" s="938" t="s">
        <v>137</v>
      </c>
      <c r="AH81" s="938">
        <v>-15.9</v>
      </c>
      <c r="AI81" s="938">
        <v>6.16</v>
      </c>
      <c r="AJ81" s="938">
        <v>15.2</v>
      </c>
      <c r="AK81" s="938">
        <v>6</v>
      </c>
      <c r="AL81" s="951">
        <v>14220</v>
      </c>
      <c r="AM81" s="945">
        <v>1.5</v>
      </c>
      <c r="AN81" s="938">
        <v>2.1</v>
      </c>
      <c r="AO81" s="802">
        <f t="shared" si="25"/>
        <v>-14.632541091986077</v>
      </c>
      <c r="AP81" s="803">
        <f t="shared" si="26"/>
        <v>21.505722573608779</v>
      </c>
      <c r="AQ81" s="961">
        <f t="shared" si="27"/>
        <v>209.39658221695217</v>
      </c>
      <c r="AR81" s="703">
        <f>INDEX(Historical!$C$7:$C$1439,MATCH(B81,Historical!$B$7:$B$1450,0))*IF(AH81="n/a",1.03,IF(AH81&lt;0,1.01,IF(AH81&gt;10,1.1,(1+AH81/100))))</f>
        <v>3.3935999999999997</v>
      </c>
      <c r="AS81" s="959">
        <f t="shared" si="28"/>
        <v>3.6026457600000001</v>
      </c>
      <c r="AT81" s="959">
        <f t="shared" si="17"/>
        <v>3.8188045056000002</v>
      </c>
      <c r="AU81" s="959">
        <f t="shared" si="17"/>
        <v>4.0479327759360002</v>
      </c>
      <c r="AV81" s="959">
        <f t="shared" si="17"/>
        <v>4.2908087424921604</v>
      </c>
      <c r="AW81" s="703">
        <f t="shared" si="29"/>
        <v>19.153791784028162</v>
      </c>
      <c r="AX81" s="810">
        <f t="shared" si="30"/>
        <v>17.042256236345015</v>
      </c>
      <c r="AY81" s="1017">
        <v>0.24</v>
      </c>
      <c r="AZ81" s="945">
        <v>34.28</v>
      </c>
      <c r="BA81" s="945">
        <v>-0.38</v>
      </c>
      <c r="BB81" s="945">
        <v>3.63</v>
      </c>
      <c r="BC81" s="945">
        <v>13.36</v>
      </c>
      <c r="BE81" s="666">
        <v>2010</v>
      </c>
      <c r="BF81" s="971">
        <f t="shared" si="31"/>
        <v>0</v>
      </c>
      <c r="BG81" s="955" t="s">
        <v>137</v>
      </c>
    </row>
    <row r="82" spans="1:59" ht="11.25" customHeight="1" x14ac:dyDescent="0.2">
      <c r="A82" s="936" t="s">
        <v>584</v>
      </c>
      <c r="B82" s="948" t="s">
        <v>585</v>
      </c>
      <c r="C82" s="1013" t="s">
        <v>112</v>
      </c>
      <c r="D82" s="1013" t="s">
        <v>4358</v>
      </c>
      <c r="E82" s="792">
        <v>20</v>
      </c>
      <c r="F82" s="1227">
        <v>169</v>
      </c>
      <c r="G82" s="1227" t="s">
        <v>106</v>
      </c>
      <c r="H82" s="1227" t="s">
        <v>106</v>
      </c>
      <c r="I82" s="947">
        <v>30.8</v>
      </c>
      <c r="J82" s="703">
        <f t="shared" si="18"/>
        <v>2.8571428571428572</v>
      </c>
      <c r="K82" s="950">
        <v>0.22</v>
      </c>
      <c r="L82" s="960">
        <v>4</v>
      </c>
      <c r="M82" s="694">
        <f t="shared" si="19"/>
        <v>0.88</v>
      </c>
      <c r="N82" s="943" t="s">
        <v>470</v>
      </c>
      <c r="O82" s="795">
        <v>0.215</v>
      </c>
      <c r="P82" s="934">
        <v>43670</v>
      </c>
      <c r="Q82" s="934">
        <v>43699</v>
      </c>
      <c r="R82" s="694">
        <f t="shared" si="20"/>
        <v>2.3255813953488391</v>
      </c>
      <c r="S82" s="759">
        <f>IF(INDEX(Historical!$D$7:$D$1439,MATCH(B82,Historical!$B$7:$B$1450,0))=0,"n/a",(INDEX(Historical!$C$7:$C$1439,MATCH(B82,Historical!$B$7:$B$1450,0))/INDEX(Historical!$D$7:$D$1439,MATCH(B82,Historical!$B$7:$B$1450,0))-1)*100)</f>
        <v>20.3125</v>
      </c>
      <c r="T82" s="759">
        <f>IF(INDEX(Historical!$F$7:$F$1432,MATCH(B82,Historical!$B$7:$B$1450,0))=0,"n/a",((INDEX(Historical!$C$7:$C$1439,MATCH(B82,Historical!$B$7:$B$1450,0))/INDEX(Historical!$F$7:$F$1432,MATCH(B82,Historical!$B$7:$B$1450,0)))^(1/3)-1)*100)</f>
        <v>11.199004528465784</v>
      </c>
      <c r="U82" s="759">
        <f>IF(INDEX(Historical!$H$7:$H$1432,MATCH(B82,Historical!$B$7:$B$1450,0))=0,"n/a",((INDEX(Historical!$C$7:$C$1439,MATCH(B82,Historical!$B$7:$B$1450,0))/INDEX(Historical!$H$7:$H$1432,MATCH(B82,Historical!$B$7:$B$1450,0)))^(1/5)-1)*100)</f>
        <v>13.995090255865472</v>
      </c>
      <c r="V82" s="759">
        <f>IF(INDEX(Historical!$O$7:$O$1432,MATCH(B82,Historical!$B$7:$B$1450,0))=0,"n/a",((INDEX(Historical!$C$7:$C$1439,MATCH(B82,Historical!$B$7:$B$1450,0))/INDEX(Historical!$O$7:$O$1432,MATCH(B82,Historical!$B$7:$B$1450,0)))^(1/10)-1)*100)</f>
        <v>19.468864872916459</v>
      </c>
      <c r="W82" s="760">
        <f t="shared" si="21"/>
        <v>0.71884469624802483</v>
      </c>
      <c r="X82" s="761">
        <f t="shared" si="22"/>
        <v>1.2276394961285502</v>
      </c>
      <c r="Y82" s="717"/>
      <c r="Z82" s="703">
        <f t="shared" si="23"/>
        <v>66.666666666666657</v>
      </c>
      <c r="AA82" s="959">
        <f t="shared" si="24"/>
        <v>23.333333333333332</v>
      </c>
      <c r="AB82" s="960">
        <v>12</v>
      </c>
      <c r="AC82" s="938">
        <v>1.32</v>
      </c>
      <c r="AD82" s="938">
        <v>1.26</v>
      </c>
      <c r="AE82" s="938">
        <v>3.49</v>
      </c>
      <c r="AF82" s="938">
        <v>7.23</v>
      </c>
      <c r="AG82" s="938">
        <v>32.1</v>
      </c>
      <c r="AH82" s="938">
        <v>34.300000000000004</v>
      </c>
      <c r="AI82" s="938">
        <v>6.9</v>
      </c>
      <c r="AJ82" s="938">
        <v>11.4</v>
      </c>
      <c r="AK82" s="938">
        <v>19</v>
      </c>
      <c r="AL82" s="951">
        <v>18120</v>
      </c>
      <c r="AM82" s="945">
        <v>0.1</v>
      </c>
      <c r="AN82" s="938">
        <v>0.2</v>
      </c>
      <c r="AO82" s="802">
        <f t="shared" si="25"/>
        <v>-6.4811002203250041</v>
      </c>
      <c r="AP82" s="803">
        <f t="shared" si="26"/>
        <v>16.852233113008328</v>
      </c>
      <c r="AQ82" s="961">
        <f t="shared" si="27"/>
        <v>173.82070370550466</v>
      </c>
      <c r="AR82" s="703">
        <f>INDEX(Historical!$C$7:$C$1439,MATCH(B82,Historical!$B$7:$B$1450,0))*IF(AH82="n/a",1.03,IF(AH82&lt;0,1.01,IF(AH82&gt;10,1.1,(1+AH82/100))))</f>
        <v>0.84700000000000009</v>
      </c>
      <c r="AS82" s="959">
        <f t="shared" si="28"/>
        <v>0.905443</v>
      </c>
      <c r="AT82" s="959">
        <f t="shared" si="17"/>
        <v>0.99598730000000013</v>
      </c>
      <c r="AU82" s="959">
        <f t="shared" si="17"/>
        <v>1.0955860300000002</v>
      </c>
      <c r="AV82" s="959">
        <f t="shared" si="17"/>
        <v>1.2051446330000004</v>
      </c>
      <c r="AW82" s="703">
        <f t="shared" si="29"/>
        <v>5.0491609630000003</v>
      </c>
      <c r="AX82" s="810">
        <f t="shared" si="30"/>
        <v>16.393379750000001</v>
      </c>
      <c r="AY82" s="1017">
        <v>1.19</v>
      </c>
      <c r="AZ82" s="945">
        <v>28.310000000000002</v>
      </c>
      <c r="BA82" s="945">
        <v>-14.299999999999999</v>
      </c>
      <c r="BB82" s="945">
        <v>-2.75</v>
      </c>
      <c r="BC82" s="945">
        <v>1.82</v>
      </c>
      <c r="BE82" s="666">
        <v>2000</v>
      </c>
      <c r="BF82" s="971">
        <f t="shared" si="31"/>
        <v>2</v>
      </c>
      <c r="BG82" s="955">
        <v>22</v>
      </c>
    </row>
    <row r="83" spans="1:59" ht="11.25" customHeight="1" x14ac:dyDescent="0.2">
      <c r="A83" s="936" t="s">
        <v>580</v>
      </c>
      <c r="B83" s="948" t="s">
        <v>581</v>
      </c>
      <c r="C83" s="1013" t="s">
        <v>108</v>
      </c>
      <c r="D83" s="1013" t="s">
        <v>4361</v>
      </c>
      <c r="E83" s="792">
        <v>21</v>
      </c>
      <c r="F83" s="1227">
        <v>164</v>
      </c>
      <c r="G83" s="1227" t="s">
        <v>106</v>
      </c>
      <c r="H83" s="1227" t="s">
        <v>106</v>
      </c>
      <c r="I83" s="947">
        <v>277.3</v>
      </c>
      <c r="J83" s="703">
        <f t="shared" si="18"/>
        <v>1.0385863685539125</v>
      </c>
      <c r="K83" s="957">
        <v>0.72</v>
      </c>
      <c r="L83" s="960">
        <v>4</v>
      </c>
      <c r="M83" s="694">
        <f t="shared" si="19"/>
        <v>2.88</v>
      </c>
      <c r="N83" s="943" t="s">
        <v>327</v>
      </c>
      <c r="O83" s="796">
        <v>0.64</v>
      </c>
      <c r="P83" s="934">
        <v>43615</v>
      </c>
      <c r="Q83" s="934">
        <v>43634</v>
      </c>
      <c r="R83" s="694">
        <f t="shared" si="20"/>
        <v>12.499999999999993</v>
      </c>
      <c r="S83" s="759">
        <f>IF(INDEX(Historical!$D$7:$D$1439,MATCH(B83,Historical!$B$7:$B$1450,0))=0,"n/a",(INDEX(Historical!$C$7:$C$1439,MATCH(B83,Historical!$B$7:$B$1450,0))/INDEX(Historical!$D$7:$D$1439,MATCH(B83,Historical!$B$7:$B$1450,0))-1)*100)</f>
        <v>13.761467889908241</v>
      </c>
      <c r="T83" s="759">
        <f>IF(INDEX(Historical!$F$7:$F$1432,MATCH(B83,Historical!$B$7:$B$1450,0))=0,"n/a",((INDEX(Historical!$C$7:$C$1439,MATCH(B83,Historical!$B$7:$B$1450,0))/INDEX(Historical!$F$7:$F$1432,MATCH(B83,Historical!$B$7:$B$1450,0)))^(1/3)-1)*100)</f>
        <v>13.19272714569264</v>
      </c>
      <c r="U83" s="759">
        <f>IF(INDEX(Historical!$H$7:$H$1432,MATCH(B83,Historical!$B$7:$B$1450,0))=0,"n/a",((INDEX(Historical!$C$7:$C$1439,MATCH(B83,Historical!$B$7:$B$1450,0))/INDEX(Historical!$H$7:$H$1432,MATCH(B83,Historical!$B$7:$B$1450,0)))^(1/5)-1)*100)</f>
        <v>12.767137012376306</v>
      </c>
      <c r="V83" s="759">
        <f>IF(INDEX(Historical!$O$7:$O$1432,MATCH(B83,Historical!$B$7:$B$1450,0))=0,"n/a",((INDEX(Historical!$C$7:$C$1439,MATCH(B83,Historical!$B$7:$B$1450,0))/INDEX(Historical!$O$7:$O$1432,MATCH(B83,Historical!$B$7:$B$1450,0)))^(1/10)-1)*100)</f>
        <v>14.153905529404565</v>
      </c>
      <c r="W83" s="760">
        <f t="shared" si="21"/>
        <v>0.90202220057585769</v>
      </c>
      <c r="X83" s="761">
        <f t="shared" si="22"/>
        <v>1.1821423159607689</v>
      </c>
      <c r="Y83" s="948"/>
      <c r="Z83" s="703">
        <f t="shared" si="23"/>
        <v>33.763188745603749</v>
      </c>
      <c r="AA83" s="959">
        <f t="shared" si="24"/>
        <v>32.508792497069173</v>
      </c>
      <c r="AB83" s="960">
        <v>8</v>
      </c>
      <c r="AC83" s="938">
        <v>8.5299999999999994</v>
      </c>
      <c r="AD83" s="938">
        <v>2.82</v>
      </c>
      <c r="AE83" s="938">
        <v>7.46</v>
      </c>
      <c r="AF83" s="938">
        <v>16.149999999999999</v>
      </c>
      <c r="AG83" s="938">
        <v>56.899999999999991</v>
      </c>
      <c r="AH83" s="938">
        <v>14.099999999999998</v>
      </c>
      <c r="AI83" s="938">
        <v>6.4799999999999995</v>
      </c>
      <c r="AJ83" s="938">
        <v>10.8</v>
      </c>
      <c r="AK83" s="938">
        <v>11.49</v>
      </c>
      <c r="AL83" s="951">
        <v>10570</v>
      </c>
      <c r="AM83" s="945">
        <v>1.5</v>
      </c>
      <c r="AN83" s="938">
        <v>0.88</v>
      </c>
      <c r="AO83" s="802">
        <f t="shared" si="25"/>
        <v>-18.703069116138956</v>
      </c>
      <c r="AP83" s="803">
        <f t="shared" si="26"/>
        <v>13.805723380930219</v>
      </c>
      <c r="AQ83" s="961">
        <f t="shared" si="27"/>
        <v>383.05371168002847</v>
      </c>
      <c r="AR83" s="703">
        <f>INDEX(Historical!$C$7:$C$1439,MATCH(B83,Historical!$B$7:$B$1450,0))*IF(AH83="n/a",1.03,IF(AH83&lt;0,1.01,IF(AH83&gt;10,1.1,(1+AH83/100))))</f>
        <v>2.7280000000000002</v>
      </c>
      <c r="AS83" s="959">
        <f t="shared" si="28"/>
        <v>2.9047744</v>
      </c>
      <c r="AT83" s="959">
        <f t="shared" si="17"/>
        <v>3.1952518400000001</v>
      </c>
      <c r="AU83" s="959">
        <f t="shared" si="17"/>
        <v>3.5147770240000002</v>
      </c>
      <c r="AV83" s="959">
        <f t="shared" si="17"/>
        <v>3.8662547264000007</v>
      </c>
      <c r="AW83" s="703">
        <f t="shared" si="29"/>
        <v>16.209057990400002</v>
      </c>
      <c r="AX83" s="810">
        <f t="shared" si="30"/>
        <v>5.8453148180310137</v>
      </c>
      <c r="AY83" s="1017">
        <v>0.99</v>
      </c>
      <c r="AZ83" s="945">
        <v>47.260000000000005</v>
      </c>
      <c r="BA83" s="945">
        <v>-9.1999999999999993</v>
      </c>
      <c r="BB83" s="945">
        <v>-3.58</v>
      </c>
      <c r="BC83" s="945">
        <v>12.75</v>
      </c>
      <c r="BE83" s="666">
        <v>1999</v>
      </c>
      <c r="BF83" s="971">
        <f t="shared" si="31"/>
        <v>2</v>
      </c>
      <c r="BG83" s="955">
        <v>22.900000000000002</v>
      </c>
    </row>
    <row r="84" spans="1:59" ht="11.25" customHeight="1" x14ac:dyDescent="0.2">
      <c r="A84" s="936" t="s">
        <v>586</v>
      </c>
      <c r="B84" s="948" t="s">
        <v>587</v>
      </c>
      <c r="C84" s="1013" t="s">
        <v>112</v>
      </c>
      <c r="D84" s="1013" t="s">
        <v>4381</v>
      </c>
      <c r="E84" s="792">
        <v>17</v>
      </c>
      <c r="F84" s="1227">
        <v>188</v>
      </c>
      <c r="G84" s="1227" t="s">
        <v>115</v>
      </c>
      <c r="H84" s="1227" t="s">
        <v>115</v>
      </c>
      <c r="I84" s="947">
        <v>170.53</v>
      </c>
      <c r="J84" s="703">
        <f t="shared" si="18"/>
        <v>1.5246584178736879</v>
      </c>
      <c r="K84" s="950">
        <v>0.65</v>
      </c>
      <c r="L84" s="960">
        <v>4</v>
      </c>
      <c r="M84" s="694">
        <f t="shared" si="19"/>
        <v>2.6</v>
      </c>
      <c r="N84" s="943" t="s">
        <v>588</v>
      </c>
      <c r="O84" s="795">
        <v>0.5</v>
      </c>
      <c r="P84" s="939">
        <v>43273</v>
      </c>
      <c r="Q84" s="939">
        <v>43290</v>
      </c>
      <c r="R84" s="694">
        <f t="shared" si="20"/>
        <v>30.000000000000004</v>
      </c>
      <c r="S84" s="759">
        <f>IF(INDEX(Historical!$D$7:$D$1439,MATCH(B84,Historical!$B$7:$B$1450,0))=0,"n/a",(INDEX(Historical!$C$7:$C$1439,MATCH(B84,Historical!$B$7:$B$1450,0))/INDEX(Historical!$D$7:$D$1439,MATCH(B84,Historical!$B$7:$B$1450,0))-1)*100)</f>
        <v>27.777777777777768</v>
      </c>
      <c r="T84" s="759">
        <f>IF(INDEX(Historical!$F$7:$F$1432,MATCH(B84,Historical!$B$7:$B$1450,0))=0,"n/a",((INDEX(Historical!$C$7:$C$1439,MATCH(B84,Historical!$B$7:$B$1450,0))/INDEX(Historical!$F$7:$F$1432,MATCH(B84,Historical!$B$7:$B$1450,0)))^(1/3)-1)*100)</f>
        <v>36.71886432341158</v>
      </c>
      <c r="U84" s="759">
        <f>IF(INDEX(Historical!$H$7:$H$1432,MATCH(B84,Historical!$B$7:$B$1450,0))=0,"n/a",((INDEX(Historical!$C$7:$C$1439,MATCH(B84,Historical!$B$7:$B$1450,0))/INDEX(Historical!$H$7:$H$1432,MATCH(B84,Historical!$B$7:$B$1450,0)))^(1/5)-1)*100)</f>
        <v>31.722501143559857</v>
      </c>
      <c r="V84" s="759">
        <f>IF(INDEX(Historical!$O$7:$O$1432,MATCH(B84,Historical!$B$7:$B$1450,0))=0,"n/a",((INDEX(Historical!$C$7:$C$1439,MATCH(B84,Historical!$B$7:$B$1450,0))/INDEX(Historical!$O$7:$O$1432,MATCH(B84,Historical!$B$7:$B$1450,0)))^(1/10)-1)*100)</f>
        <v>18.256749658914686</v>
      </c>
      <c r="W84" s="760">
        <f t="shared" si="21"/>
        <v>1.7375766078968995</v>
      </c>
      <c r="X84" s="761" t="str">
        <f t="shared" si="22"/>
        <v>n/a</v>
      </c>
      <c r="Y84" s="948"/>
      <c r="Z84" s="703">
        <f t="shared" si="23"/>
        <v>216.66666666666669</v>
      </c>
      <c r="AA84" s="959">
        <f t="shared" si="24"/>
        <v>142.10833333333335</v>
      </c>
      <c r="AB84" s="960">
        <v>5</v>
      </c>
      <c r="AC84" s="938">
        <v>1.2</v>
      </c>
      <c r="AD84" s="938">
        <v>16.350000000000001</v>
      </c>
      <c r="AE84" s="938">
        <v>0.65</v>
      </c>
      <c r="AF84" s="938">
        <v>2.54</v>
      </c>
      <c r="AG84" s="938">
        <v>2.8000000000000003</v>
      </c>
      <c r="AH84" s="938">
        <v>-83.8</v>
      </c>
      <c r="AI84" s="938">
        <v>11.37</v>
      </c>
      <c r="AJ84" s="938">
        <v>-25.2</v>
      </c>
      <c r="AK84" s="938">
        <v>8.76</v>
      </c>
      <c r="AL84" s="951">
        <v>45200</v>
      </c>
      <c r="AM84" s="945">
        <v>5.8000000000000007</v>
      </c>
      <c r="AN84" s="938">
        <v>0.99</v>
      </c>
      <c r="AO84" s="802">
        <f t="shared" si="25"/>
        <v>-108.86117377189981</v>
      </c>
      <c r="AP84" s="803">
        <f t="shared" si="26"/>
        <v>33.247159561433541</v>
      </c>
      <c r="AQ84" s="961">
        <f t="shared" si="27"/>
        <v>300.53029663000342</v>
      </c>
      <c r="AR84" s="703">
        <f>INDEX(Historical!$C$7:$C$1439,MATCH(B84,Historical!$B$7:$B$1450,0))*IF(AH84="n/a",1.03,IF(AH84&lt;0,1.01,IF(AH84&gt;10,1.1,(1+AH84/100))))</f>
        <v>2.323</v>
      </c>
      <c r="AS84" s="959">
        <f t="shared" si="28"/>
        <v>2.5553000000000003</v>
      </c>
      <c r="AT84" s="959">
        <f t="shared" si="17"/>
        <v>2.7791442800000001</v>
      </c>
      <c r="AU84" s="959">
        <f t="shared" si="17"/>
        <v>3.0225973189279998</v>
      </c>
      <c r="AV84" s="959">
        <f t="shared" si="17"/>
        <v>3.2873768440660922</v>
      </c>
      <c r="AW84" s="703">
        <f t="shared" si="29"/>
        <v>13.967418442994092</v>
      </c>
      <c r="AX84" s="810">
        <f t="shared" si="30"/>
        <v>8.1905931173365918</v>
      </c>
      <c r="AY84" s="1017">
        <v>1.67</v>
      </c>
      <c r="AZ84" s="945">
        <v>13.170000000000002</v>
      </c>
      <c r="BA84" s="945">
        <v>-34.22</v>
      </c>
      <c r="BB84" s="945">
        <v>4.1300000000000008</v>
      </c>
      <c r="BC84" s="945">
        <v>-7.23</v>
      </c>
      <c r="BE84" s="666">
        <v>2002</v>
      </c>
      <c r="BF84" s="971">
        <f t="shared" si="31"/>
        <v>1</v>
      </c>
      <c r="BG84" s="955">
        <v>1</v>
      </c>
    </row>
    <row r="85" spans="1:59" ht="11.25" customHeight="1" x14ac:dyDescent="0.2">
      <c r="A85" s="954" t="s">
        <v>589</v>
      </c>
      <c r="B85" s="948" t="s">
        <v>590</v>
      </c>
      <c r="C85" s="1013" t="s">
        <v>108</v>
      </c>
      <c r="D85" s="1013" t="s">
        <v>4365</v>
      </c>
      <c r="E85" s="792">
        <v>12</v>
      </c>
      <c r="F85" s="1227">
        <v>304</v>
      </c>
      <c r="G85" s="1227" t="s">
        <v>106</v>
      </c>
      <c r="H85" s="1227" t="s">
        <v>106</v>
      </c>
      <c r="I85" s="947">
        <v>42.5</v>
      </c>
      <c r="J85" s="703">
        <f t="shared" si="18"/>
        <v>2.8235294117647056</v>
      </c>
      <c r="K85" s="950">
        <v>0.3</v>
      </c>
      <c r="L85" s="960">
        <v>4</v>
      </c>
      <c r="M85" s="694">
        <f t="shared" si="19"/>
        <v>1.2</v>
      </c>
      <c r="N85" s="943" t="s">
        <v>241</v>
      </c>
      <c r="O85" s="795">
        <v>0.28999999999999998</v>
      </c>
      <c r="P85" s="934">
        <v>43643</v>
      </c>
      <c r="Q85" s="934">
        <v>43661</v>
      </c>
      <c r="R85" s="694">
        <f t="shared" si="20"/>
        <v>3.4482758620689689</v>
      </c>
      <c r="S85" s="759">
        <f>IF(INDEX(Historical!$D$7:$D$1439,MATCH(B85,Historical!$B$7:$B$1450,0))=0,"n/a",(INDEX(Historical!$C$7:$C$1439,MATCH(B85,Historical!$B$7:$B$1450,0))/INDEX(Historical!$D$7:$D$1439,MATCH(B85,Historical!$B$7:$B$1450,0))-1)*100)</f>
        <v>36.567164179104481</v>
      </c>
      <c r="T85" s="759">
        <f>IF(INDEX(Historical!$F$7:$F$1432,MATCH(B85,Historical!$B$7:$B$1450,0))=0,"n/a",((INDEX(Historical!$C$7:$C$1439,MATCH(B85,Historical!$B$7:$B$1450,0))/INDEX(Historical!$F$7:$F$1432,MATCH(B85,Historical!$B$7:$B$1450,0)))^(1/3)-1)*100)</f>
        <v>16.079378984500803</v>
      </c>
      <c r="U85" s="759">
        <f>IF(INDEX(Historical!$H$7:$H$1432,MATCH(B85,Historical!$B$7:$B$1450,0))=0,"n/a",((INDEX(Historical!$C$7:$C$1439,MATCH(B85,Historical!$B$7:$B$1450,0))/INDEX(Historical!$H$7:$H$1432,MATCH(B85,Historical!$B$7:$B$1450,0)))^(1/5)-1)*100)</f>
        <v>18.294567206553204</v>
      </c>
      <c r="V85" s="759">
        <f>IF(INDEX(Historical!$O$7:$O$1432,MATCH(B85,Historical!$B$7:$B$1450,0))=0,"n/a",((INDEX(Historical!$C$7:$C$1439,MATCH(B85,Historical!$B$7:$B$1450,0))/INDEX(Historical!$O$7:$O$1432,MATCH(B85,Historical!$B$7:$B$1450,0)))^(1/10)-1)*100)</f>
        <v>12.671949998921338</v>
      </c>
      <c r="W85" s="760">
        <f t="shared" si="21"/>
        <v>1.4437057602113703</v>
      </c>
      <c r="X85" s="761" t="str">
        <f t="shared" si="22"/>
        <v>n/a</v>
      </c>
      <c r="Y85" s="728"/>
      <c r="Z85" s="703" t="str">
        <f t="shared" si="23"/>
        <v>n/a</v>
      </c>
      <c r="AA85" s="959" t="str">
        <f t="shared" si="24"/>
        <v>n/a</v>
      </c>
      <c r="AB85" s="960">
        <v>12</v>
      </c>
      <c r="AC85" s="938" t="s">
        <v>137</v>
      </c>
      <c r="AD85" s="938" t="s">
        <v>137</v>
      </c>
      <c r="AE85" s="938" t="s">
        <v>137</v>
      </c>
      <c r="AF85" s="938" t="s">
        <v>137</v>
      </c>
      <c r="AG85" s="938" t="s">
        <v>137</v>
      </c>
      <c r="AH85" s="938" t="s">
        <v>137</v>
      </c>
      <c r="AI85" s="938" t="s">
        <v>137</v>
      </c>
      <c r="AJ85" s="938" t="s">
        <v>137</v>
      </c>
      <c r="AK85" s="938" t="s">
        <v>137</v>
      </c>
      <c r="AL85" s="951" t="s">
        <v>137</v>
      </c>
      <c r="AM85" s="945" t="s">
        <v>137</v>
      </c>
      <c r="AN85" s="938" t="s">
        <v>137</v>
      </c>
      <c r="AO85" s="802" t="str">
        <f t="shared" si="25"/>
        <v>n/a</v>
      </c>
      <c r="AP85" s="803">
        <f t="shared" si="26"/>
        <v>21.11809661831791</v>
      </c>
      <c r="AQ85" s="961" t="str">
        <f t="shared" si="27"/>
        <v>n/a</v>
      </c>
      <c r="AR85" s="703">
        <f>INDEX(Historical!$C$7:$C$1439,MATCH(B85,Historical!$B$7:$B$1450,0))*IF(AH85="n/a",1.03,IF(AH85&lt;0,1.01,IF(AH85&gt;10,1.1,(1+AH85/100))))</f>
        <v>0.94245000000000001</v>
      </c>
      <c r="AS85" s="959">
        <f t="shared" si="28"/>
        <v>0.97072350000000007</v>
      </c>
      <c r="AT85" s="959">
        <f t="shared" si="17"/>
        <v>0.99984520500000007</v>
      </c>
      <c r="AU85" s="959">
        <f t="shared" si="17"/>
        <v>1.0298405611500001</v>
      </c>
      <c r="AV85" s="959">
        <f t="shared" si="17"/>
        <v>1.0607357779845001</v>
      </c>
      <c r="AW85" s="703">
        <f t="shared" si="29"/>
        <v>5.0035950441345003</v>
      </c>
      <c r="AX85" s="810">
        <f t="shared" si="30"/>
        <v>11.773164809728236</v>
      </c>
      <c r="AY85" s="1017" t="s">
        <v>137</v>
      </c>
      <c r="AZ85" s="945" t="s">
        <v>137</v>
      </c>
      <c r="BA85" s="945" t="s">
        <v>137</v>
      </c>
      <c r="BB85" s="945" t="s">
        <v>137</v>
      </c>
      <c r="BC85" s="945" t="s">
        <v>137</v>
      </c>
      <c r="BD85" s="984" t="s">
        <v>4290</v>
      </c>
      <c r="BE85" s="666">
        <v>2008</v>
      </c>
      <c r="BF85" s="971">
        <f t="shared" si="31"/>
        <v>1</v>
      </c>
      <c r="BG85" s="955" t="s">
        <v>137</v>
      </c>
    </row>
    <row r="86" spans="1:59" ht="11.25" customHeight="1" x14ac:dyDescent="0.2">
      <c r="A86" s="936" t="s">
        <v>1208</v>
      </c>
      <c r="B86" s="948" t="s">
        <v>1209</v>
      </c>
      <c r="C86" s="1013" t="s">
        <v>108</v>
      </c>
      <c r="D86" s="1013" t="s">
        <v>4365</v>
      </c>
      <c r="E86" s="792">
        <v>10</v>
      </c>
      <c r="F86" s="1227">
        <v>330</v>
      </c>
      <c r="G86" s="1227" t="s">
        <v>106</v>
      </c>
      <c r="H86" s="1227" t="s">
        <v>106</v>
      </c>
      <c r="I86" s="947">
        <v>40.03</v>
      </c>
      <c r="J86" s="703">
        <f t="shared" si="18"/>
        <v>3.0976767424431677</v>
      </c>
      <c r="K86" s="950">
        <v>0.31</v>
      </c>
      <c r="L86" s="960">
        <v>4</v>
      </c>
      <c r="M86" s="694">
        <f t="shared" si="19"/>
        <v>1.24</v>
      </c>
      <c r="N86" s="943" t="s">
        <v>443</v>
      </c>
      <c r="O86" s="795">
        <v>0.28000000000000003</v>
      </c>
      <c r="P86" s="934">
        <v>43504</v>
      </c>
      <c r="Q86" s="934">
        <v>43517</v>
      </c>
      <c r="R86" s="694">
        <f t="shared" si="20"/>
        <v>10.714285714285703</v>
      </c>
      <c r="S86" s="759">
        <f>IF(INDEX(Historical!$D$7:$D$1439,MATCH(B86,Historical!$B$7:$B$1450,0))=0,"n/a",(INDEX(Historical!$C$7:$C$1439,MATCH(B86,Historical!$B$7:$B$1450,0))/INDEX(Historical!$D$7:$D$1439,MATCH(B86,Historical!$B$7:$B$1450,0))-1)*100)</f>
        <v>16.666666666666675</v>
      </c>
      <c r="T86" s="759">
        <f>IF(INDEX(Historical!$F$7:$F$1432,MATCH(B86,Historical!$B$7:$B$1450,0))=0,"n/a",((INDEX(Historical!$C$7:$C$1439,MATCH(B86,Historical!$B$7:$B$1450,0))/INDEX(Historical!$F$7:$F$1432,MATCH(B86,Historical!$B$7:$B$1450,0)))^(1/3)-1)*100)</f>
        <v>11.868894208139679</v>
      </c>
      <c r="U86" s="759">
        <f>IF(INDEX(Historical!$H$7:$H$1432,MATCH(B86,Historical!$B$7:$B$1450,0))=0,"n/a",((INDEX(Historical!$C$7:$C$1439,MATCH(B86,Historical!$B$7:$B$1450,0))/INDEX(Historical!$H$7:$H$1432,MATCH(B86,Historical!$B$7:$B$1450,0)))^(1/5)-1)*100)</f>
        <v>15.708390490417855</v>
      </c>
      <c r="V86" s="759" t="str">
        <f>IF(INDEX(Historical!$O$7:$O$1432,MATCH(B86,Historical!$B$7:$B$1450,0))=0,"n/a",((INDEX(Historical!$C$7:$C$1439,MATCH(B86,Historical!$B$7:$B$1450,0))/INDEX(Historical!$O$7:$O$1432,MATCH(B86,Historical!$B$7:$B$1450,0)))^(1/10)-1)*100)</f>
        <v>n/a</v>
      </c>
      <c r="W86" s="760" t="str">
        <f t="shared" si="21"/>
        <v>n/a</v>
      </c>
      <c r="X86" s="761">
        <f t="shared" si="22"/>
        <v>2.2124493648475854</v>
      </c>
      <c r="Y86" s="717"/>
      <c r="Z86" s="703">
        <f t="shared" si="23"/>
        <v>44.444444444444443</v>
      </c>
      <c r="AA86" s="959">
        <f t="shared" si="24"/>
        <v>14.347670250896057</v>
      </c>
      <c r="AB86" s="960">
        <v>12</v>
      </c>
      <c r="AC86" s="938">
        <v>2.79</v>
      </c>
      <c r="AD86" s="938">
        <v>1.79</v>
      </c>
      <c r="AE86" s="938">
        <v>5.18</v>
      </c>
      <c r="AF86" s="938">
        <v>1.39</v>
      </c>
      <c r="AG86" s="938">
        <v>10.100000000000001</v>
      </c>
      <c r="AH86" s="938">
        <v>36.9</v>
      </c>
      <c r="AI86" s="938">
        <v>7.3800000000000008</v>
      </c>
      <c r="AJ86" s="938">
        <v>7.1</v>
      </c>
      <c r="AK86" s="938">
        <v>8</v>
      </c>
      <c r="AL86" s="951">
        <v>2570</v>
      </c>
      <c r="AM86" s="945">
        <v>0.5</v>
      </c>
      <c r="AN86" s="938">
        <v>0.06</v>
      </c>
      <c r="AO86" s="802">
        <f t="shared" si="25"/>
        <v>4.4583969819649649</v>
      </c>
      <c r="AP86" s="803">
        <f t="shared" si="26"/>
        <v>18.806067232861022</v>
      </c>
      <c r="AQ86" s="961">
        <f t="shared" si="27"/>
        <v>-5.8529244007712311</v>
      </c>
      <c r="AR86" s="703">
        <f>INDEX(Historical!$C$7:$C$1439,MATCH(B86,Historical!$B$7:$B$1450,0))*IF(AH86="n/a",1.03,IF(AH86&lt;0,1.01,IF(AH86&gt;10,1.1,(1+AH86/100))))</f>
        <v>1.2320000000000002</v>
      </c>
      <c r="AS86" s="959">
        <f t="shared" si="28"/>
        <v>1.3229216000000004</v>
      </c>
      <c r="AT86" s="959">
        <f t="shared" si="17"/>
        <v>1.4287553280000005</v>
      </c>
      <c r="AU86" s="959">
        <f t="shared" si="17"/>
        <v>1.5430557542400005</v>
      </c>
      <c r="AV86" s="959">
        <f t="shared" si="17"/>
        <v>1.6665002145792007</v>
      </c>
      <c r="AW86" s="703">
        <f t="shared" si="29"/>
        <v>7.193232896819203</v>
      </c>
      <c r="AX86" s="810">
        <f t="shared" si="30"/>
        <v>17.969605038269304</v>
      </c>
      <c r="AY86" s="1017">
        <v>1.17</v>
      </c>
      <c r="AZ86" s="945">
        <v>15.659999999999998</v>
      </c>
      <c r="BA86" s="945">
        <v>-14.92</v>
      </c>
      <c r="BB86" s="945">
        <v>3.32</v>
      </c>
      <c r="BC86" s="945">
        <v>-0.33</v>
      </c>
      <c r="BE86" s="666">
        <v>2010</v>
      </c>
      <c r="BF86" s="971">
        <f t="shared" si="31"/>
        <v>0</v>
      </c>
      <c r="BG86" s="955">
        <v>1.3</v>
      </c>
    </row>
    <row r="87" spans="1:59" ht="11.25" customHeight="1" x14ac:dyDescent="0.2">
      <c r="A87" s="936" t="s">
        <v>591</v>
      </c>
      <c r="B87" s="948" t="s">
        <v>592</v>
      </c>
      <c r="C87" s="1013" t="s">
        <v>108</v>
      </c>
      <c r="D87" s="1013" t="s">
        <v>4365</v>
      </c>
      <c r="E87" s="792">
        <v>23</v>
      </c>
      <c r="F87" s="1227">
        <v>145</v>
      </c>
      <c r="G87" s="1227" t="s">
        <v>37</v>
      </c>
      <c r="H87" s="1227" t="s">
        <v>37</v>
      </c>
      <c r="I87" s="938">
        <v>22.12</v>
      </c>
      <c r="J87" s="703">
        <f t="shared" si="18"/>
        <v>3.0741410488245933</v>
      </c>
      <c r="K87" s="957">
        <v>0.17</v>
      </c>
      <c r="L87" s="960">
        <v>4</v>
      </c>
      <c r="M87" s="694">
        <f t="shared" si="19"/>
        <v>0.68</v>
      </c>
      <c r="N87" s="943" t="s">
        <v>460</v>
      </c>
      <c r="O87" s="796">
        <v>0.15</v>
      </c>
      <c r="P87" s="934">
        <v>43382</v>
      </c>
      <c r="Q87" s="934">
        <v>43392</v>
      </c>
      <c r="R87" s="694">
        <f t="shared" si="20"/>
        <v>13.333333333333346</v>
      </c>
      <c r="S87" s="759">
        <f>IF(INDEX(Historical!$D$7:$D$1439,MATCH(B87,Historical!$B$7:$B$1450,0))=0,"n/a",(INDEX(Historical!$C$7:$C$1439,MATCH(B87,Historical!$B$7:$B$1450,0))/INDEX(Historical!$D$7:$D$1439,MATCH(B87,Historical!$B$7:$B$1450,0))-1)*100)</f>
        <v>8.7719298245613864</v>
      </c>
      <c r="T87" s="759">
        <f>IF(INDEX(Historical!$F$7:$F$1432,MATCH(B87,Historical!$B$7:$B$1450,0))=0,"n/a",((INDEX(Historical!$C$7:$C$1439,MATCH(B87,Historical!$B$7:$B$1450,0))/INDEX(Historical!$F$7:$F$1432,MATCH(B87,Historical!$B$7:$B$1450,0)))^(1/3)-1)*100)</f>
        <v>6.4953735209395624</v>
      </c>
      <c r="U87" s="759">
        <f>IF(INDEX(Historical!$H$7:$H$1432,MATCH(B87,Historical!$B$7:$B$1450,0))=0,"n/a",((INDEX(Historical!$C$7:$C$1439,MATCH(B87,Historical!$B$7:$B$1450,0))/INDEX(Historical!$H$7:$H$1432,MATCH(B87,Historical!$B$7:$B$1450,0)))^(1/5)-1)*100)</f>
        <v>6.672031681206736</v>
      </c>
      <c r="V87" s="759">
        <f>IF(INDEX(Historical!$O$7:$O$1432,MATCH(B87,Historical!$B$7:$B$1450,0))=0,"n/a",((INDEX(Historical!$C$7:$C$1439,MATCH(B87,Historical!$B$7:$B$1450,0))/INDEX(Historical!$O$7:$O$1432,MATCH(B87,Historical!$B$7:$B$1450,0)))^(1/10)-1)*100)</f>
        <v>8.2737966788736905</v>
      </c>
      <c r="W87" s="760">
        <f t="shared" si="21"/>
        <v>0.80640508102442243</v>
      </c>
      <c r="X87" s="761">
        <f t="shared" si="22"/>
        <v>0.70231912433755117</v>
      </c>
      <c r="Y87" s="714"/>
      <c r="Z87" s="703">
        <f t="shared" si="23"/>
        <v>41.975308641975303</v>
      </c>
      <c r="AA87" s="959">
        <f t="shared" si="24"/>
        <v>13.654320987654321</v>
      </c>
      <c r="AB87" s="960">
        <v>12</v>
      </c>
      <c r="AC87" s="938">
        <v>1.62</v>
      </c>
      <c r="AD87" s="938">
        <v>1.93</v>
      </c>
      <c r="AE87" s="938">
        <v>3.73</v>
      </c>
      <c r="AF87" s="938">
        <v>1.43</v>
      </c>
      <c r="AG87" s="938">
        <v>10.8</v>
      </c>
      <c r="AH87" s="938">
        <v>11</v>
      </c>
      <c r="AI87" s="938">
        <v>1.51</v>
      </c>
      <c r="AJ87" s="938">
        <v>9.5</v>
      </c>
      <c r="AK87" s="938">
        <v>7.0000000000000009</v>
      </c>
      <c r="AL87" s="951">
        <v>531.51</v>
      </c>
      <c r="AM87" s="945">
        <v>3.1</v>
      </c>
      <c r="AN87" s="938">
        <v>0.95</v>
      </c>
      <c r="AO87" s="802">
        <f t="shared" si="25"/>
        <v>-3.908148257622992</v>
      </c>
      <c r="AP87" s="803">
        <f t="shared" si="26"/>
        <v>9.7461727300313292</v>
      </c>
      <c r="AQ87" s="961">
        <f t="shared" si="27"/>
        <v>-6.8437894660665961</v>
      </c>
      <c r="AR87" s="703">
        <f>INDEX(Historical!$C$7:$C$1439,MATCH(B87,Historical!$B$7:$B$1450,0))*IF(AH87="n/a",1.03,IF(AH87&lt;0,1.01,IF(AH87&gt;10,1.1,(1+AH87/100))))</f>
        <v>0.68200000000000005</v>
      </c>
      <c r="AS87" s="959">
        <f t="shared" si="28"/>
        <v>0.69229819999999997</v>
      </c>
      <c r="AT87" s="959">
        <f t="shared" ref="AT87:AV106" si="32">IF($AK87="n/a",1.03*AS87,IF($AK87&lt;0,1.01*AS87,IF($AK87&gt;10,1.1*AS87,(1+$AK87/100)*AS87)))</f>
        <v>0.74075907399999996</v>
      </c>
      <c r="AU87" s="959">
        <f t="shared" si="32"/>
        <v>0.79261220917999997</v>
      </c>
      <c r="AV87" s="959">
        <f t="shared" si="32"/>
        <v>0.84809506382260003</v>
      </c>
      <c r="AW87" s="703">
        <f t="shared" si="29"/>
        <v>3.7557645470026002</v>
      </c>
      <c r="AX87" s="810">
        <f t="shared" si="30"/>
        <v>16.979044064207052</v>
      </c>
      <c r="AY87" s="1017">
        <v>0.62</v>
      </c>
      <c r="AZ87" s="945">
        <v>26.179999999999996</v>
      </c>
      <c r="BA87" s="945">
        <v>-9.5299999999999994</v>
      </c>
      <c r="BB87" s="945">
        <v>3.2099999999999995</v>
      </c>
      <c r="BC87" s="945">
        <v>2.87</v>
      </c>
      <c r="BE87" s="666">
        <v>1997</v>
      </c>
      <c r="BF87" s="971">
        <f t="shared" si="31"/>
        <v>2</v>
      </c>
      <c r="BG87" s="955">
        <v>1</v>
      </c>
    </row>
    <row r="88" spans="1:59" ht="11.25" customHeight="1" x14ac:dyDescent="0.2">
      <c r="A88" s="944" t="s">
        <v>596</v>
      </c>
      <c r="B88" s="948" t="s">
        <v>597</v>
      </c>
      <c r="C88" s="1013" t="s">
        <v>128</v>
      </c>
      <c r="D88" s="1013" t="s">
        <v>4353</v>
      </c>
      <c r="E88" s="792">
        <v>18</v>
      </c>
      <c r="F88" s="1227">
        <v>182</v>
      </c>
      <c r="G88" s="1227" t="s">
        <v>37</v>
      </c>
      <c r="H88" s="1227" t="s">
        <v>115</v>
      </c>
      <c r="I88" s="947">
        <v>23.7</v>
      </c>
      <c r="J88" s="703">
        <f t="shared" si="18"/>
        <v>3.2067510548523206</v>
      </c>
      <c r="K88" s="950">
        <v>0.19</v>
      </c>
      <c r="L88" s="960">
        <v>4</v>
      </c>
      <c r="M88" s="694">
        <f t="shared" si="19"/>
        <v>0.76</v>
      </c>
      <c r="N88" s="943" t="s">
        <v>598</v>
      </c>
      <c r="O88" s="795">
        <v>0.18</v>
      </c>
      <c r="P88" s="934">
        <v>43622</v>
      </c>
      <c r="Q88" s="934">
        <v>43637</v>
      </c>
      <c r="R88" s="694">
        <f t="shared" si="20"/>
        <v>5.5555555555555607</v>
      </c>
      <c r="S88" s="759">
        <f>IF(INDEX(Historical!$D$7:$D$1439,MATCH(B88,Historical!$B$7:$B$1450,0))=0,"n/a",(INDEX(Historical!$C$7:$C$1439,MATCH(B88,Historical!$B$7:$B$1450,0))/INDEX(Historical!$D$7:$D$1439,MATCH(B88,Historical!$B$7:$B$1450,0))-1)*100)</f>
        <v>5.9701492537313383</v>
      </c>
      <c r="T88" s="759">
        <f>IF(INDEX(Historical!$F$7:$F$1432,MATCH(B88,Historical!$B$7:$B$1450,0))=0,"n/a",((INDEX(Historical!$C$7:$C$1439,MATCH(B88,Historical!$B$7:$B$1450,0))/INDEX(Historical!$F$7:$F$1432,MATCH(B88,Historical!$B$7:$B$1450,0)))^(1/3)-1)*100)</f>
        <v>7.7533615540578138</v>
      </c>
      <c r="U88" s="759">
        <f>IF(INDEX(Historical!$H$7:$H$1432,MATCH(B88,Historical!$B$7:$B$1450,0))=0,"n/a",((INDEX(Historical!$C$7:$C$1439,MATCH(B88,Historical!$B$7:$B$1450,0))/INDEX(Historical!$H$7:$H$1432,MATCH(B88,Historical!$B$7:$B$1450,0)))^(1/5)-1)*100)</f>
        <v>9.8354357003431758</v>
      </c>
      <c r="V88" s="759">
        <f>IF(INDEX(Historical!$O$7:$O$1432,MATCH(B88,Historical!$B$7:$B$1450,0))=0,"n/a",((INDEX(Historical!$C$7:$C$1439,MATCH(B88,Historical!$B$7:$B$1450,0))/INDEX(Historical!$O$7:$O$1432,MATCH(B88,Historical!$B$7:$B$1450,0)))^(1/10)-1)*100)</f>
        <v>10.758560376435412</v>
      </c>
      <c r="W88" s="760">
        <f t="shared" si="21"/>
        <v>0.91419626383152841</v>
      </c>
      <c r="X88" s="761" t="str">
        <f t="shared" si="22"/>
        <v>n/a</v>
      </c>
      <c r="Y88" s="949"/>
      <c r="Z88" s="703">
        <f t="shared" si="23"/>
        <v>96.202531645569621</v>
      </c>
      <c r="AA88" s="959">
        <f t="shared" si="24"/>
        <v>29.999999999999996</v>
      </c>
      <c r="AB88" s="960">
        <v>12</v>
      </c>
      <c r="AC88" s="938">
        <v>0.79</v>
      </c>
      <c r="AD88" s="938">
        <v>4.05</v>
      </c>
      <c r="AE88" s="938">
        <v>1.25</v>
      </c>
      <c r="AF88" s="938">
        <v>3.98</v>
      </c>
      <c r="AG88" s="940">
        <v>13.5</v>
      </c>
      <c r="AH88" s="938">
        <v>47.8</v>
      </c>
      <c r="AI88" s="938">
        <v>7.2900000000000009</v>
      </c>
      <c r="AJ88" s="938">
        <v>-8</v>
      </c>
      <c r="AK88" s="938">
        <v>7.5</v>
      </c>
      <c r="AL88" s="951">
        <v>5020</v>
      </c>
      <c r="AM88" s="945">
        <v>5.2</v>
      </c>
      <c r="AN88" s="938">
        <v>0.77</v>
      </c>
      <c r="AO88" s="802">
        <f t="shared" si="25"/>
        <v>-16.957813244804498</v>
      </c>
      <c r="AP88" s="803">
        <f t="shared" si="26"/>
        <v>13.042186755195496</v>
      </c>
      <c r="AQ88" s="961">
        <f t="shared" si="27"/>
        <v>130.36203390894659</v>
      </c>
      <c r="AR88" s="703">
        <f>INDEX(Historical!$C$7:$C$1439,MATCH(B88,Historical!$B$7:$B$1450,0))*IF(AH88="n/a",1.03,IF(AH88&lt;0,1.01,IF(AH88&gt;10,1.1,(1+AH88/100))))</f>
        <v>0.78100000000000003</v>
      </c>
      <c r="AS88" s="959">
        <f t="shared" si="28"/>
        <v>0.83793490000000004</v>
      </c>
      <c r="AT88" s="959">
        <f t="shared" si="32"/>
        <v>0.90078001750000003</v>
      </c>
      <c r="AU88" s="959">
        <f t="shared" si="32"/>
        <v>0.96833851881249999</v>
      </c>
      <c r="AV88" s="959">
        <f t="shared" si="32"/>
        <v>1.0409639077234374</v>
      </c>
      <c r="AW88" s="703">
        <f t="shared" si="29"/>
        <v>4.5290173440359371</v>
      </c>
      <c r="AX88" s="810">
        <f t="shared" si="30"/>
        <v>19.109777822936444</v>
      </c>
      <c r="AY88" s="1017">
        <v>0.41</v>
      </c>
      <c r="AZ88" s="945">
        <v>33.300000000000004</v>
      </c>
      <c r="BA88" s="945">
        <v>-1.6199999999999999</v>
      </c>
      <c r="BB88" s="945">
        <v>2.16</v>
      </c>
      <c r="BC88" s="945">
        <v>13.71</v>
      </c>
      <c r="BE88" s="666">
        <v>2002</v>
      </c>
      <c r="BF88" s="971">
        <f t="shared" si="31"/>
        <v>1</v>
      </c>
      <c r="BG88" s="955">
        <v>6</v>
      </c>
    </row>
    <row r="89" spans="1:59" ht="11.25" customHeight="1" x14ac:dyDescent="0.2">
      <c r="A89" s="944" t="s">
        <v>582</v>
      </c>
      <c r="B89" s="948" t="s">
        <v>583</v>
      </c>
      <c r="C89" s="1013" t="s">
        <v>108</v>
      </c>
      <c r="D89" s="1013" t="s">
        <v>4365</v>
      </c>
      <c r="E89" s="792">
        <v>15</v>
      </c>
      <c r="F89" s="1227">
        <v>249</v>
      </c>
      <c r="G89" s="1227" t="s">
        <v>106</v>
      </c>
      <c r="H89" s="1227" t="s">
        <v>106</v>
      </c>
      <c r="I89" s="947">
        <v>28.64</v>
      </c>
      <c r="J89" s="703">
        <f t="shared" si="18"/>
        <v>2.0949720670391061</v>
      </c>
      <c r="K89" s="950">
        <v>0.15</v>
      </c>
      <c r="L89" s="960">
        <v>4</v>
      </c>
      <c r="M89" s="694">
        <f t="shared" si="19"/>
        <v>0.6</v>
      </c>
      <c r="N89" s="943" t="s">
        <v>460</v>
      </c>
      <c r="O89" s="795">
        <v>0.14000000000000001</v>
      </c>
      <c r="P89" s="934">
        <v>43462</v>
      </c>
      <c r="Q89" s="934">
        <v>43485</v>
      </c>
      <c r="R89" s="694">
        <f t="shared" si="20"/>
        <v>7.1428571428571281</v>
      </c>
      <c r="S89" s="759">
        <f>IF(INDEX(Historical!$D$7:$D$1439,MATCH(B89,Historical!$B$7:$B$1450,0))=0,"n/a",(INDEX(Historical!$C$7:$C$1439,MATCH(B89,Historical!$B$7:$B$1450,0))/INDEX(Historical!$D$7:$D$1439,MATCH(B89,Historical!$B$7:$B$1450,0))-1)*100)</f>
        <v>11.340206185567014</v>
      </c>
      <c r="T89" s="759">
        <f>IF(INDEX(Historical!$F$7:$F$1432,MATCH(B89,Historical!$B$7:$B$1450,0))=0,"n/a",((INDEX(Historical!$C$7:$C$1439,MATCH(B89,Historical!$B$7:$B$1450,0))/INDEX(Historical!$F$7:$F$1432,MATCH(B89,Historical!$B$7:$B$1450,0)))^(1/3)-1)*100)</f>
        <v>7.888486678770068</v>
      </c>
      <c r="U89" s="759">
        <f>IF(INDEX(Historical!$H$7:$H$1432,MATCH(B89,Historical!$B$7:$B$1450,0))=0,"n/a",((INDEX(Historical!$C$7:$C$1439,MATCH(B89,Historical!$B$7:$B$1450,0))/INDEX(Historical!$H$7:$H$1432,MATCH(B89,Historical!$B$7:$B$1450,0)))^(1/5)-1)*100)</f>
        <v>6.1858758794934632</v>
      </c>
      <c r="V89" s="759">
        <f>IF(INDEX(Historical!$O$7:$O$1432,MATCH(B89,Historical!$B$7:$B$1450,0))=0,"n/a",((INDEX(Historical!$C$7:$C$1439,MATCH(B89,Historical!$B$7:$B$1450,0))/INDEX(Historical!$O$7:$O$1432,MATCH(B89,Historical!$B$7:$B$1450,0)))^(1/10)-1)*100)</f>
        <v>5.0480468452381411</v>
      </c>
      <c r="W89" s="760">
        <f t="shared" si="21"/>
        <v>1.2253998564471811</v>
      </c>
      <c r="X89" s="761">
        <f t="shared" si="22"/>
        <v>0.22494094107248955</v>
      </c>
      <c r="Y89" s="949"/>
      <c r="Z89" s="703">
        <f t="shared" si="23"/>
        <v>37.267080745341616</v>
      </c>
      <c r="AA89" s="959">
        <f t="shared" si="24"/>
        <v>17.788819875776397</v>
      </c>
      <c r="AB89" s="960">
        <v>12</v>
      </c>
      <c r="AC89" s="938">
        <v>1.61</v>
      </c>
      <c r="AD89" s="938" t="s">
        <v>137</v>
      </c>
      <c r="AE89" s="938">
        <v>5.33</v>
      </c>
      <c r="AF89" s="938">
        <v>1.41</v>
      </c>
      <c r="AG89" s="938">
        <v>9</v>
      </c>
      <c r="AH89" s="938">
        <v>17.299999999999997</v>
      </c>
      <c r="AI89" s="938">
        <v>8.14</v>
      </c>
      <c r="AJ89" s="938">
        <v>27.500000000000004</v>
      </c>
      <c r="AK89" s="938" t="s">
        <v>137</v>
      </c>
      <c r="AL89" s="951">
        <v>308.88</v>
      </c>
      <c r="AM89" s="945">
        <v>0.4</v>
      </c>
      <c r="AN89" s="938">
        <v>0</v>
      </c>
      <c r="AO89" s="802">
        <f t="shared" si="25"/>
        <v>-9.5079719292438281</v>
      </c>
      <c r="AP89" s="803">
        <f t="shared" si="26"/>
        <v>8.2808479465325693</v>
      </c>
      <c r="AQ89" s="961">
        <f t="shared" si="27"/>
        <v>5.5824817641948687</v>
      </c>
      <c r="AR89" s="703">
        <f>INDEX(Historical!$C$7:$C$1439,MATCH(B89,Historical!$B$7:$B$1450,0))*IF(AH89="n/a",1.03,IF(AH89&lt;0,1.01,IF(AH89&gt;10,1.1,(1+AH89/100))))</f>
        <v>0.59400000000000008</v>
      </c>
      <c r="AS89" s="959">
        <f t="shared" si="28"/>
        <v>0.64235160000000002</v>
      </c>
      <c r="AT89" s="959">
        <f t="shared" si="32"/>
        <v>0.66162214800000008</v>
      </c>
      <c r="AU89" s="959">
        <f t="shared" si="32"/>
        <v>0.68147081244000007</v>
      </c>
      <c r="AV89" s="959">
        <f t="shared" si="32"/>
        <v>0.70191493681320005</v>
      </c>
      <c r="AW89" s="703">
        <f t="shared" si="29"/>
        <v>3.2813594972532005</v>
      </c>
      <c r="AX89" s="810">
        <f t="shared" si="30"/>
        <v>11.457260814431566</v>
      </c>
      <c r="AY89" s="1017">
        <v>0.22</v>
      </c>
      <c r="AZ89" s="945">
        <v>7.35</v>
      </c>
      <c r="BA89" s="945">
        <v>-39.71</v>
      </c>
      <c r="BB89" s="945">
        <v>-0.69</v>
      </c>
      <c r="BC89" s="945">
        <v>-13.51</v>
      </c>
      <c r="BE89" s="666">
        <v>2005</v>
      </c>
      <c r="BF89" s="971">
        <f t="shared" si="31"/>
        <v>1</v>
      </c>
      <c r="BG89" s="955">
        <v>1.3</v>
      </c>
    </row>
    <row r="90" spans="1:59" ht="11.25" customHeight="1" x14ac:dyDescent="0.2">
      <c r="A90" s="944" t="s">
        <v>1229</v>
      </c>
      <c r="B90" s="948" t="s">
        <v>1230</v>
      </c>
      <c r="C90" s="1013" t="s">
        <v>123</v>
      </c>
      <c r="D90" s="1013" t="s">
        <v>4382</v>
      </c>
      <c r="E90" s="792">
        <v>12</v>
      </c>
      <c r="F90" s="1227">
        <v>303</v>
      </c>
      <c r="G90" s="1227" t="s">
        <v>106</v>
      </c>
      <c r="H90" s="1227" t="s">
        <v>106</v>
      </c>
      <c r="I90" s="947">
        <v>86.83</v>
      </c>
      <c r="J90" s="703">
        <f t="shared" si="18"/>
        <v>1.1516756881262236</v>
      </c>
      <c r="K90" s="950">
        <v>0.25</v>
      </c>
      <c r="L90" s="960">
        <v>4</v>
      </c>
      <c r="M90" s="694">
        <f t="shared" si="19"/>
        <v>1</v>
      </c>
      <c r="N90" s="943" t="s">
        <v>152</v>
      </c>
      <c r="O90" s="795">
        <v>0.24</v>
      </c>
      <c r="P90" s="934">
        <v>43628</v>
      </c>
      <c r="Q90" s="934">
        <v>43643</v>
      </c>
      <c r="R90" s="694">
        <f t="shared" si="20"/>
        <v>4.1666666666666705</v>
      </c>
      <c r="S90" s="759">
        <f>IF(INDEX(Historical!$D$7:$D$1439,MATCH(B90,Historical!$B$7:$B$1450,0))=0,"n/a",(INDEX(Historical!$C$7:$C$1439,MATCH(B90,Historical!$B$7:$B$1450,0))/INDEX(Historical!$D$7:$D$1439,MATCH(B90,Historical!$B$7:$B$1450,0))-1)*100)</f>
        <v>4.39560439560438</v>
      </c>
      <c r="T90" s="759">
        <f>IF(INDEX(Historical!$F$7:$F$1432,MATCH(B90,Historical!$B$7:$B$1450,0))=0,"n/a",((INDEX(Historical!$C$7:$C$1439,MATCH(B90,Historical!$B$7:$B$1450,0))/INDEX(Historical!$F$7:$F$1432,MATCH(B90,Historical!$B$7:$B$1450,0)))^(1/3)-1)*100)</f>
        <v>4.604051127515274</v>
      </c>
      <c r="U90" s="759">
        <f>IF(INDEX(Historical!$H$7:$H$1432,MATCH(B90,Historical!$B$7:$B$1450,0))=0,"n/a",((INDEX(Historical!$C$7:$C$1439,MATCH(B90,Historical!$B$7:$B$1450,0))/INDEX(Historical!$H$7:$H$1432,MATCH(B90,Historical!$B$7:$B$1450,0)))^(1/5)-1)*100)</f>
        <v>5.7007872172952334</v>
      </c>
      <c r="V90" s="759" t="str">
        <f>IF(INDEX(Historical!$O$7:$O$1432,MATCH(B90,Historical!$B$7:$B$1450,0))=0,"n/a",((INDEX(Historical!$C$7:$C$1439,MATCH(B90,Historical!$B$7:$B$1450,0))/INDEX(Historical!$O$7:$O$1432,MATCH(B90,Historical!$B$7:$B$1450,0)))^(1/10)-1)*100)</f>
        <v>n/a</v>
      </c>
      <c r="W90" s="760" t="str">
        <f t="shared" si="21"/>
        <v>n/a</v>
      </c>
      <c r="X90" s="761" t="str">
        <f t="shared" si="22"/>
        <v>n/a</v>
      </c>
      <c r="Y90" s="948" t="s">
        <v>1231</v>
      </c>
      <c r="Z90" s="703">
        <f t="shared" si="23"/>
        <v>133.33333333333331</v>
      </c>
      <c r="AA90" s="959">
        <f t="shared" si="24"/>
        <v>115.77333333333333</v>
      </c>
      <c r="AB90" s="960">
        <v>12</v>
      </c>
      <c r="AC90" s="938">
        <v>0.75</v>
      </c>
      <c r="AD90" s="938">
        <v>15.58</v>
      </c>
      <c r="AE90" s="938">
        <v>25.49</v>
      </c>
      <c r="AF90" s="938">
        <v>3.54</v>
      </c>
      <c r="AG90" s="938" t="s">
        <v>137</v>
      </c>
      <c r="AH90" s="938">
        <v>14.899999999999999</v>
      </c>
      <c r="AI90" s="938">
        <v>6.5</v>
      </c>
      <c r="AJ90" s="938">
        <v>-2.8899999999999997</v>
      </c>
      <c r="AK90" s="938">
        <v>7.6700000000000008</v>
      </c>
      <c r="AL90" s="951">
        <v>16750</v>
      </c>
      <c r="AM90" s="945">
        <v>2</v>
      </c>
      <c r="AN90" s="938" t="s">
        <v>137</v>
      </c>
      <c r="AO90" s="802">
        <f t="shared" si="25"/>
        <v>-108.92087042791186</v>
      </c>
      <c r="AP90" s="803">
        <f t="shared" si="26"/>
        <v>6.852462905421457</v>
      </c>
      <c r="AQ90" s="961">
        <f t="shared" si="27"/>
        <v>326.79039872570286</v>
      </c>
      <c r="AR90" s="703">
        <f>INDEX(Historical!$C$7:$C$1439,MATCH(B90,Historical!$B$7:$B$1450,0))*IF(AH90="n/a",1.03,IF(AH90&lt;0,1.01,IF(AH90&gt;10,1.1,(1+AH90/100))))</f>
        <v>1.0449999999999999</v>
      </c>
      <c r="AS90" s="959">
        <f t="shared" si="28"/>
        <v>1.1129249999999999</v>
      </c>
      <c r="AT90" s="959">
        <f t="shared" si="32"/>
        <v>1.1982863474999998</v>
      </c>
      <c r="AU90" s="959">
        <f t="shared" si="32"/>
        <v>1.2901949103532497</v>
      </c>
      <c r="AV90" s="959">
        <f t="shared" si="32"/>
        <v>1.3891528599773439</v>
      </c>
      <c r="AW90" s="703">
        <f t="shared" si="29"/>
        <v>6.0355591178305925</v>
      </c>
      <c r="AX90" s="810">
        <f t="shared" si="30"/>
        <v>6.9510067002540517</v>
      </c>
      <c r="AY90" s="1017" t="s">
        <v>137</v>
      </c>
      <c r="AZ90" s="945">
        <v>49.04</v>
      </c>
      <c r="BA90" s="945">
        <v>-4.3499999999999996</v>
      </c>
      <c r="BB90" s="945">
        <v>5.71</v>
      </c>
      <c r="BC90" s="945">
        <v>17.18</v>
      </c>
      <c r="BE90" s="666">
        <v>2008</v>
      </c>
      <c r="BF90" s="971">
        <f t="shared" si="31"/>
        <v>1</v>
      </c>
      <c r="BG90" s="955" t="s">
        <v>137</v>
      </c>
    </row>
    <row r="91" spans="1:59" ht="11.25" customHeight="1" x14ac:dyDescent="0.2">
      <c r="A91" s="936" t="s">
        <v>604</v>
      </c>
      <c r="B91" s="948" t="s">
        <v>605</v>
      </c>
      <c r="C91" s="1013" t="s">
        <v>112</v>
      </c>
      <c r="D91" s="1013" t="s">
        <v>213</v>
      </c>
      <c r="E91" s="792">
        <v>22</v>
      </c>
      <c r="F91" s="1227">
        <v>152</v>
      </c>
      <c r="G91" s="1227" t="s">
        <v>37</v>
      </c>
      <c r="H91" s="1227" t="s">
        <v>37</v>
      </c>
      <c r="I91" s="947">
        <v>48.08</v>
      </c>
      <c r="J91" s="703">
        <f t="shared" si="18"/>
        <v>1.3311148086522462</v>
      </c>
      <c r="K91" s="957">
        <v>0.16</v>
      </c>
      <c r="L91" s="960">
        <v>4</v>
      </c>
      <c r="M91" s="694">
        <f t="shared" si="19"/>
        <v>0.64</v>
      </c>
      <c r="N91" s="943" t="s">
        <v>567</v>
      </c>
      <c r="O91" s="796">
        <v>0.13250000000000001</v>
      </c>
      <c r="P91" s="934">
        <v>43483</v>
      </c>
      <c r="Q91" s="934">
        <v>43502</v>
      </c>
      <c r="R91" s="694">
        <f t="shared" si="20"/>
        <v>20.75471698113207</v>
      </c>
      <c r="S91" s="759">
        <f>IF(INDEX(Historical!$D$7:$D$1439,MATCH(B91,Historical!$B$7:$B$1450,0))=0,"n/a",(INDEX(Historical!$C$7:$C$1439,MATCH(B91,Historical!$B$7:$B$1450,0))/INDEX(Historical!$D$7:$D$1439,MATCH(B91,Historical!$B$7:$B$1450,0))-1)*100)</f>
        <v>10.000000000000009</v>
      </c>
      <c r="T91" s="759">
        <f>IF(INDEX(Historical!$F$7:$F$1432,MATCH(B91,Historical!$B$7:$B$1450,0))=0,"n/a",((INDEX(Historical!$C$7:$C$1439,MATCH(B91,Historical!$B$7:$B$1450,0))/INDEX(Historical!$F$7:$F$1432,MATCH(B91,Historical!$B$7:$B$1450,0)))^(1/3)-1)*100)</f>
        <v>9.6961310486523686</v>
      </c>
      <c r="U91" s="759">
        <f>IF(INDEX(Historical!$H$7:$H$1432,MATCH(B91,Historical!$B$7:$B$1450,0))=0,"n/a",((INDEX(Historical!$C$7:$C$1439,MATCH(B91,Historical!$B$7:$B$1450,0))/INDEX(Historical!$H$7:$H$1432,MATCH(B91,Historical!$B$7:$B$1450,0)))^(1/5)-1)*100)</f>
        <v>9.6354580632308728</v>
      </c>
      <c r="V91" s="759">
        <f>IF(INDEX(Historical!$O$7:$O$1432,MATCH(B91,Historical!$B$7:$B$1450,0))=0,"n/a",((INDEX(Historical!$C$7:$C$1439,MATCH(B91,Historical!$B$7:$B$1450,0))/INDEX(Historical!$O$7:$O$1432,MATCH(B91,Historical!$B$7:$B$1450,0)))^(1/10)-1)*100)</f>
        <v>7.9076776107973368</v>
      </c>
      <c r="W91" s="760">
        <f t="shared" si="21"/>
        <v>1.2184940430644748</v>
      </c>
      <c r="X91" s="761">
        <f t="shared" si="22"/>
        <v>0.24393564717040184</v>
      </c>
      <c r="Y91" s="711"/>
      <c r="Z91" s="703">
        <f t="shared" si="23"/>
        <v>32.1608040201005</v>
      </c>
      <c r="AA91" s="959">
        <f t="shared" si="24"/>
        <v>24.160804020100503</v>
      </c>
      <c r="AB91" s="960">
        <v>12</v>
      </c>
      <c r="AC91" s="938">
        <v>1.99</v>
      </c>
      <c r="AD91" s="938">
        <v>3.25</v>
      </c>
      <c r="AE91" s="938">
        <v>4.83</v>
      </c>
      <c r="AF91" s="938">
        <v>8.6999999999999993</v>
      </c>
      <c r="AG91" s="938">
        <v>41.099999999999994</v>
      </c>
      <c r="AH91" s="938">
        <v>19.2</v>
      </c>
      <c r="AI91" s="938">
        <v>7.3599999999999994</v>
      </c>
      <c r="AJ91" s="938">
        <v>39.5</v>
      </c>
      <c r="AK91" s="938">
        <v>7.5</v>
      </c>
      <c r="AL91" s="951">
        <v>7990</v>
      </c>
      <c r="AM91" s="945">
        <v>1</v>
      </c>
      <c r="AN91" s="938">
        <v>0.28000000000000003</v>
      </c>
      <c r="AO91" s="802">
        <f t="shared" si="25"/>
        <v>-13.194231148217384</v>
      </c>
      <c r="AP91" s="803">
        <f t="shared" si="26"/>
        <v>10.96657287188312</v>
      </c>
      <c r="AQ91" s="961">
        <f t="shared" si="27"/>
        <v>205.64975960139179</v>
      </c>
      <c r="AR91" s="703">
        <f>INDEX(Historical!$C$7:$C$1439,MATCH(B91,Historical!$B$7:$B$1450,0))*IF(AH91="n/a",1.03,IF(AH91&lt;0,1.01,IF(AH91&gt;10,1.1,(1+AH91/100))))</f>
        <v>0.58080000000000009</v>
      </c>
      <c r="AS91" s="959">
        <f t="shared" si="28"/>
        <v>0.62354688000000003</v>
      </c>
      <c r="AT91" s="959">
        <f t="shared" si="32"/>
        <v>0.67031289599999999</v>
      </c>
      <c r="AU91" s="959">
        <f t="shared" si="32"/>
        <v>0.72058636319999991</v>
      </c>
      <c r="AV91" s="959">
        <f t="shared" si="32"/>
        <v>0.7746303404399999</v>
      </c>
      <c r="AW91" s="703">
        <f t="shared" si="29"/>
        <v>3.3698764796399998</v>
      </c>
      <c r="AX91" s="810">
        <f t="shared" si="30"/>
        <v>7.0088945084026619</v>
      </c>
      <c r="AY91" s="1017">
        <v>0.95</v>
      </c>
      <c r="AZ91" s="945">
        <v>28.689999999999998</v>
      </c>
      <c r="BA91" s="945">
        <v>-10.81</v>
      </c>
      <c r="BB91" s="945">
        <v>-3.05</v>
      </c>
      <c r="BC91" s="945">
        <v>3.6799999999999997</v>
      </c>
      <c r="BE91" s="666">
        <v>1998</v>
      </c>
      <c r="BF91" s="971">
        <f t="shared" si="31"/>
        <v>2</v>
      </c>
      <c r="BG91" s="955">
        <v>22.2</v>
      </c>
    </row>
    <row r="92" spans="1:59" ht="11.25" customHeight="1" x14ac:dyDescent="0.2">
      <c r="A92" s="944" t="s">
        <v>602</v>
      </c>
      <c r="B92" s="948" t="s">
        <v>603</v>
      </c>
      <c r="C92" s="1013" t="s">
        <v>128</v>
      </c>
      <c r="D92" s="1013" t="s">
        <v>4353</v>
      </c>
      <c r="E92" s="793">
        <v>15</v>
      </c>
      <c r="F92" s="1227">
        <v>243</v>
      </c>
      <c r="G92" s="1227" t="s">
        <v>37</v>
      </c>
      <c r="H92" s="1227" t="s">
        <v>37</v>
      </c>
      <c r="I92" s="947">
        <v>53.11</v>
      </c>
      <c r="J92" s="703">
        <f t="shared" si="18"/>
        <v>3.6904537751835811</v>
      </c>
      <c r="K92" s="950">
        <v>0.49</v>
      </c>
      <c r="L92" s="960">
        <v>4</v>
      </c>
      <c r="M92" s="694">
        <f t="shared" si="19"/>
        <v>1.96</v>
      </c>
      <c r="N92" s="943" t="s">
        <v>140</v>
      </c>
      <c r="O92" s="795">
        <v>0.48</v>
      </c>
      <c r="P92" s="939">
        <v>42922</v>
      </c>
      <c r="Q92" s="939">
        <v>42948</v>
      </c>
      <c r="R92" s="694">
        <f t="shared" si="20"/>
        <v>2.0833333333333353</v>
      </c>
      <c r="S92" s="759">
        <f>IF(INDEX(Historical!$D$7:$D$1439,MATCH(B92,Historical!$B$7:$B$1450,0))=0,"n/a",(INDEX(Historical!$C$7:$C$1439,MATCH(B92,Historical!$B$7:$B$1450,0))/INDEX(Historical!$D$7:$D$1439,MATCH(B92,Historical!$B$7:$B$1450,0))-1)*100)</f>
        <v>1.0309278350515427</v>
      </c>
      <c r="T92" s="759">
        <f>IF(INDEX(Historical!$F$7:$F$1432,MATCH(B92,Historical!$B$7:$B$1450,0))=0,"n/a",((INDEX(Historical!$C$7:$C$1439,MATCH(B92,Historical!$B$7:$B$1450,0))/INDEX(Historical!$F$7:$F$1432,MATCH(B92,Historical!$B$7:$B$1450,0)))^(1/3)-1)*100)</f>
        <v>4.2485419231414134</v>
      </c>
      <c r="U92" s="759">
        <f>IF(INDEX(Historical!$H$7:$H$1432,MATCH(B92,Historical!$B$7:$B$1450,0))=0,"n/a",((INDEX(Historical!$C$7:$C$1439,MATCH(B92,Historical!$B$7:$B$1450,0))/INDEX(Historical!$H$7:$H$1432,MATCH(B92,Historical!$B$7:$B$1450,0)))^(1/5)-1)*100)</f>
        <v>6.6580269300007711</v>
      </c>
      <c r="V92" s="759">
        <f>IF(INDEX(Historical!$O$7:$O$1432,MATCH(B92,Historical!$B$7:$B$1450,0))=0,"n/a",((INDEX(Historical!$C$7:$C$1439,MATCH(B92,Historical!$B$7:$B$1450,0))/INDEX(Historical!$O$7:$O$1432,MATCH(B92,Historical!$B$7:$B$1450,0)))^(1/10)-1)*100)</f>
        <v>9.0385863261510444</v>
      </c>
      <c r="W92" s="760">
        <f t="shared" si="21"/>
        <v>0.73662259669272845</v>
      </c>
      <c r="X92" s="761">
        <f t="shared" si="22"/>
        <v>16.645067325001925</v>
      </c>
      <c r="Y92" s="727" t="s">
        <v>4426</v>
      </c>
      <c r="Z92" s="703">
        <f t="shared" si="23"/>
        <v>68.055555555555557</v>
      </c>
      <c r="AA92" s="959">
        <f t="shared" si="24"/>
        <v>18.440972222222221</v>
      </c>
      <c r="AB92" s="960">
        <v>5</v>
      </c>
      <c r="AC92" s="938">
        <v>2.88</v>
      </c>
      <c r="AD92" s="938">
        <v>2.85</v>
      </c>
      <c r="AE92" s="938">
        <v>1.92</v>
      </c>
      <c r="AF92" s="938">
        <v>4.59</v>
      </c>
      <c r="AG92" s="938">
        <v>26.1</v>
      </c>
      <c r="AH92" s="938">
        <v>5.0999999999999996</v>
      </c>
      <c r="AI92" s="938">
        <v>3.45</v>
      </c>
      <c r="AJ92" s="938">
        <v>0.4</v>
      </c>
      <c r="AK92" s="938">
        <v>6.5299999999999994</v>
      </c>
      <c r="AL92" s="951">
        <v>32369.999999999996</v>
      </c>
      <c r="AM92" s="945">
        <v>0.2</v>
      </c>
      <c r="AN92" s="938">
        <v>2.0499999999999998</v>
      </c>
      <c r="AO92" s="802">
        <f t="shared" si="25"/>
        <v>-8.0924915170378693</v>
      </c>
      <c r="AP92" s="803">
        <f t="shared" si="26"/>
        <v>10.348480705184352</v>
      </c>
      <c r="AQ92" s="961">
        <f t="shared" si="27"/>
        <v>93.957684388459683</v>
      </c>
      <c r="AR92" s="703">
        <f>INDEX(Historical!$C$7:$C$1439,MATCH(B92,Historical!$B$7:$B$1450,0))*IF(AH92="n/a",1.03,IF(AH92&lt;0,1.01,IF(AH92&gt;10,1.1,(1+AH92/100))))</f>
        <v>2.0599599999999998</v>
      </c>
      <c r="AS92" s="959">
        <f t="shared" si="28"/>
        <v>2.1310286199999999</v>
      </c>
      <c r="AT92" s="959">
        <f t="shared" si="32"/>
        <v>2.2701847888859996</v>
      </c>
      <c r="AU92" s="959">
        <f t="shared" si="32"/>
        <v>2.4184278556002554</v>
      </c>
      <c r="AV92" s="959">
        <f t="shared" si="32"/>
        <v>2.5763511945709521</v>
      </c>
      <c r="AW92" s="703">
        <f t="shared" si="29"/>
        <v>11.455952459057206</v>
      </c>
      <c r="AX92" s="810">
        <f t="shared" si="30"/>
        <v>21.570236224924134</v>
      </c>
      <c r="AY92" s="1017">
        <v>0.75</v>
      </c>
      <c r="AZ92" s="945">
        <v>45.83</v>
      </c>
      <c r="BA92" s="945">
        <v>-2.98</v>
      </c>
      <c r="BB92" s="945">
        <v>0.89</v>
      </c>
      <c r="BC92" s="945">
        <v>12.36</v>
      </c>
      <c r="BE92" s="666">
        <v>2005</v>
      </c>
      <c r="BF92" s="971">
        <f t="shared" si="31"/>
        <v>1</v>
      </c>
      <c r="BG92" s="955">
        <v>5.8000000000000007</v>
      </c>
    </row>
    <row r="93" spans="1:59" ht="11.25" customHeight="1" x14ac:dyDescent="0.2">
      <c r="A93" s="944" t="s">
        <v>609</v>
      </c>
      <c r="B93" s="948" t="s">
        <v>610</v>
      </c>
      <c r="C93" s="1013" t="s">
        <v>247</v>
      </c>
      <c r="D93" s="1013" t="s">
        <v>4372</v>
      </c>
      <c r="E93" s="792">
        <v>16</v>
      </c>
      <c r="F93" s="1227">
        <v>234</v>
      </c>
      <c r="G93" s="1227" t="s">
        <v>115</v>
      </c>
      <c r="H93" s="1227" t="s">
        <v>115</v>
      </c>
      <c r="I93" s="947">
        <v>121.16</v>
      </c>
      <c r="J93" s="703">
        <f t="shared" si="18"/>
        <v>2.2449653350940908</v>
      </c>
      <c r="K93" s="950">
        <v>0.68</v>
      </c>
      <c r="L93" s="960">
        <v>4</v>
      </c>
      <c r="M93" s="694">
        <f t="shared" si="19"/>
        <v>2.72</v>
      </c>
      <c r="N93" s="943" t="s">
        <v>107</v>
      </c>
      <c r="O93" s="795">
        <v>0.63</v>
      </c>
      <c r="P93" s="934">
        <v>43585</v>
      </c>
      <c r="Q93" s="934">
        <v>43600</v>
      </c>
      <c r="R93" s="694">
        <f t="shared" si="20"/>
        <v>7.936507936507943</v>
      </c>
      <c r="S93" s="759">
        <f>IF(INDEX(Historical!$D$7:$D$1439,MATCH(B93,Historical!$B$7:$B$1450,0))=0,"n/a",(INDEX(Historical!$C$7:$C$1439,MATCH(B93,Historical!$B$7:$B$1450,0))/INDEX(Historical!$D$7:$D$1439,MATCH(B93,Historical!$B$7:$B$1450,0))-1)*100)</f>
        <v>10.810810810810811</v>
      </c>
      <c r="T93" s="759">
        <f>IF(INDEX(Historical!$F$7:$F$1432,MATCH(B93,Historical!$B$7:$B$1450,0))=0,"n/a",((INDEX(Historical!$C$7:$C$1439,MATCH(B93,Historical!$B$7:$B$1450,0))/INDEX(Historical!$F$7:$F$1432,MATCH(B93,Historical!$B$7:$B$1450,0)))^(1/3)-1)*100)</f>
        <v>10.769155346682258</v>
      </c>
      <c r="U93" s="759">
        <f>IF(INDEX(Historical!$H$7:$H$1432,MATCH(B93,Historical!$B$7:$B$1450,0))=0,"n/a",((INDEX(Historical!$C$7:$C$1439,MATCH(B93,Historical!$B$7:$B$1450,0))/INDEX(Historical!$H$7:$H$1432,MATCH(B93,Historical!$B$7:$B$1450,0)))^(1/5)-1)*100)</f>
        <v>9.5373176577513874</v>
      </c>
      <c r="V93" s="759">
        <f>IF(INDEX(Historical!$O$7:$O$1432,MATCH(B93,Historical!$B$7:$B$1450,0))=0,"n/a",((INDEX(Historical!$C$7:$C$1439,MATCH(B93,Historical!$B$7:$B$1450,0))/INDEX(Historical!$O$7:$O$1432,MATCH(B93,Historical!$B$7:$B$1450,0)))^(1/10)-1)*100)</f>
        <v>12.463644065402768</v>
      </c>
      <c r="W93" s="760">
        <f t="shared" si="21"/>
        <v>0.76521100953336518</v>
      </c>
      <c r="X93" s="761" t="str">
        <f t="shared" si="22"/>
        <v>n/a</v>
      </c>
      <c r="Y93" s="711"/>
      <c r="Z93" s="703">
        <f t="shared" si="23"/>
        <v>113.80753138075315</v>
      </c>
      <c r="AA93" s="959">
        <f t="shared" si="24"/>
        <v>50.69456066945606</v>
      </c>
      <c r="AB93" s="960">
        <v>12</v>
      </c>
      <c r="AC93" s="938">
        <v>2.39</v>
      </c>
      <c r="AD93" s="938">
        <v>3.74</v>
      </c>
      <c r="AE93" s="938">
        <v>3.31</v>
      </c>
      <c r="AF93" s="938">
        <v>9.49</v>
      </c>
      <c r="AG93" s="938">
        <v>12.5</v>
      </c>
      <c r="AH93" s="938">
        <v>-63.3</v>
      </c>
      <c r="AI93" s="938">
        <v>11.799999999999999</v>
      </c>
      <c r="AJ93" s="938">
        <v>-1.0999999999999999</v>
      </c>
      <c r="AK93" s="938">
        <v>13.900000000000002</v>
      </c>
      <c r="AL93" s="951">
        <v>15470</v>
      </c>
      <c r="AM93" s="945">
        <v>0.5</v>
      </c>
      <c r="AN93" s="938">
        <v>1.03</v>
      </c>
      <c r="AO93" s="802">
        <f t="shared" si="25"/>
        <v>-38.912277676610586</v>
      </c>
      <c r="AP93" s="803">
        <f t="shared" si="26"/>
        <v>11.782282992845477</v>
      </c>
      <c r="AQ93" s="961">
        <f t="shared" si="27"/>
        <v>362.40500802417694</v>
      </c>
      <c r="AR93" s="703">
        <f>INDEX(Historical!$C$7:$C$1439,MATCH(B93,Historical!$B$7:$B$1450,0))*IF(AH93="n/a",1.03,IF(AH93&lt;0,1.01,IF(AH93&gt;10,1.1,(1+AH93/100))))</f>
        <v>2.4845999999999999</v>
      </c>
      <c r="AS93" s="959">
        <f t="shared" si="28"/>
        <v>2.73306</v>
      </c>
      <c r="AT93" s="959">
        <f t="shared" si="32"/>
        <v>3.0063660000000003</v>
      </c>
      <c r="AU93" s="959">
        <f t="shared" si="32"/>
        <v>3.3070026000000006</v>
      </c>
      <c r="AV93" s="959">
        <f t="shared" si="32"/>
        <v>3.637702860000001</v>
      </c>
      <c r="AW93" s="703">
        <f t="shared" si="29"/>
        <v>15.168731460000002</v>
      </c>
      <c r="AX93" s="810">
        <f t="shared" si="30"/>
        <v>12.51958687685705</v>
      </c>
      <c r="AY93" s="1017">
        <v>1.04</v>
      </c>
      <c r="AZ93" s="945">
        <v>57.68</v>
      </c>
      <c r="BA93" s="945">
        <v>-4.5</v>
      </c>
      <c r="BB93" s="945">
        <v>13.309999999999999</v>
      </c>
      <c r="BC93" s="945">
        <v>28.08</v>
      </c>
      <c r="BE93" s="666">
        <v>2004</v>
      </c>
      <c r="BF93" s="971">
        <f t="shared" si="31"/>
        <v>1</v>
      </c>
      <c r="BG93" s="955">
        <v>4.2</v>
      </c>
    </row>
    <row r="94" spans="1:59" s="838" customFormat="1" ht="11.25" customHeight="1" x14ac:dyDescent="0.2">
      <c r="A94" s="817" t="s">
        <v>617</v>
      </c>
      <c r="B94" s="846" t="s">
        <v>618</v>
      </c>
      <c r="C94" s="1013" t="s">
        <v>112</v>
      </c>
      <c r="D94" s="1013" t="s">
        <v>4348</v>
      </c>
      <c r="E94" s="818">
        <v>17</v>
      </c>
      <c r="F94" s="1227">
        <v>210</v>
      </c>
      <c r="G94" s="1226" t="s">
        <v>37</v>
      </c>
      <c r="H94" s="1226" t="s">
        <v>106</v>
      </c>
      <c r="I94" s="819">
        <v>23.91</v>
      </c>
      <c r="J94" s="820">
        <f t="shared" si="18"/>
        <v>3.3258051024675868</v>
      </c>
      <c r="K94" s="821">
        <v>0.1988</v>
      </c>
      <c r="L94" s="822">
        <v>4</v>
      </c>
      <c r="M94" s="823">
        <f t="shared" si="19"/>
        <v>0.79520000000000002</v>
      </c>
      <c r="N94" s="824" t="s">
        <v>152</v>
      </c>
      <c r="O94" s="825">
        <v>0.19750000000000001</v>
      </c>
      <c r="P94" s="826">
        <v>43699</v>
      </c>
      <c r="Q94" s="826">
        <v>43735</v>
      </c>
      <c r="R94" s="823">
        <f t="shared" si="20"/>
        <v>0.65822784810126356</v>
      </c>
      <c r="S94" s="759">
        <f>IF(INDEX(Historical!$D$7:$D$1439,MATCH(B94,Historical!$B$7:$B$1450,0))=0,"n/a",(INDEX(Historical!$C$7:$C$1439,MATCH(B94,Historical!$B$7:$B$1450,0))/INDEX(Historical!$D$7:$D$1439,MATCH(B94,Historical!$B$7:$B$1450,0))-1)*100)</f>
        <v>2.6578073089700949</v>
      </c>
      <c r="T94" s="759">
        <f>IF(INDEX(Historical!$F$7:$F$1432,MATCH(B94,Historical!$B$7:$B$1450,0))=0,"n/a",((INDEX(Historical!$C$7:$C$1439,MATCH(B94,Historical!$B$7:$B$1450,0))/INDEX(Historical!$F$7:$F$1432,MATCH(B94,Historical!$B$7:$B$1450,0)))^(1/3)-1)*100)</f>
        <v>2.7076957882373964</v>
      </c>
      <c r="U94" s="759">
        <f>IF(INDEX(Historical!$H$7:$H$1432,MATCH(B94,Historical!$B$7:$B$1450,0))=0,"n/a",((INDEX(Historical!$C$7:$C$1439,MATCH(B94,Historical!$B$7:$B$1450,0))/INDEX(Historical!$H$7:$H$1432,MATCH(B94,Historical!$B$7:$B$1450,0)))^(1/5)-1)*100)</f>
        <v>2.8113921485983351</v>
      </c>
      <c r="V94" s="759">
        <f>IF(INDEX(Historical!$O$7:$O$1432,MATCH(B94,Historical!$B$7:$B$1450,0))=0,"n/a",((INDEX(Historical!$C$7:$C$1439,MATCH(B94,Historical!$B$7:$B$1450,0))/INDEX(Historical!$O$7:$O$1432,MATCH(B94,Historical!$B$7:$B$1450,0)))^(1/10)-1)*100)</f>
        <v>7.1656989825312323</v>
      </c>
      <c r="W94" s="827">
        <f t="shared" si="21"/>
        <v>0.39234025256322319</v>
      </c>
      <c r="X94" s="828">
        <f t="shared" si="22"/>
        <v>0.26274692977554537</v>
      </c>
      <c r="Y94" s="839"/>
      <c r="Z94" s="820">
        <f t="shared" si="23"/>
        <v>69.754385964912288</v>
      </c>
      <c r="AA94" s="830">
        <f t="shared" si="24"/>
        <v>20.973684210526319</v>
      </c>
      <c r="AB94" s="822">
        <v>12</v>
      </c>
      <c r="AC94" s="831">
        <v>1.1399999999999999</v>
      </c>
      <c r="AD94" s="831">
        <v>4.13</v>
      </c>
      <c r="AE94" s="831">
        <v>0.94</v>
      </c>
      <c r="AF94" s="831">
        <v>4.12</v>
      </c>
      <c r="AG94" s="831">
        <v>19.5</v>
      </c>
      <c r="AH94" s="831">
        <v>-10.199999999999999</v>
      </c>
      <c r="AI94" s="831">
        <v>2.5499999999999998</v>
      </c>
      <c r="AJ94" s="831">
        <v>10.7</v>
      </c>
      <c r="AK94" s="831">
        <v>5.2299999999999995</v>
      </c>
      <c r="AL94" s="832">
        <v>1830</v>
      </c>
      <c r="AM94" s="833">
        <v>0.2</v>
      </c>
      <c r="AN94" s="831">
        <v>7.0000000000000007E-2</v>
      </c>
      <c r="AO94" s="834">
        <f t="shared" si="25"/>
        <v>-14.836486959460396</v>
      </c>
      <c r="AP94" s="835">
        <f t="shared" si="26"/>
        <v>6.1371972510659223</v>
      </c>
      <c r="AQ94" s="836">
        <f t="shared" si="27"/>
        <v>95.972309775719111</v>
      </c>
      <c r="AR94" s="703">
        <f>INDEX(Historical!$C$7:$C$1439,MATCH(B94,Historical!$B$7:$B$1450,0))*IF(AH94="n/a",1.03,IF(AH94&lt;0,1.01,IF(AH94&gt;10,1.1,(1+AH94/100))))</f>
        <v>0.78022499999999995</v>
      </c>
      <c r="AS94" s="830">
        <f t="shared" si="28"/>
        <v>0.80012073750000001</v>
      </c>
      <c r="AT94" s="830">
        <f t="shared" si="32"/>
        <v>0.84196705207125</v>
      </c>
      <c r="AU94" s="830">
        <f t="shared" si="32"/>
        <v>0.88600192889457641</v>
      </c>
      <c r="AV94" s="830">
        <f t="shared" si="32"/>
        <v>0.9323398297757628</v>
      </c>
      <c r="AW94" s="820">
        <f t="shared" si="29"/>
        <v>4.2406545482415892</v>
      </c>
      <c r="AX94" s="837">
        <f t="shared" si="30"/>
        <v>17.735903589467121</v>
      </c>
      <c r="AY94" s="1018">
        <v>0.68</v>
      </c>
      <c r="AZ94" s="833">
        <v>2.97</v>
      </c>
      <c r="BA94" s="833">
        <v>-50.93</v>
      </c>
      <c r="BB94" s="833">
        <v>-22.439999999999998</v>
      </c>
      <c r="BC94" s="833">
        <v>-35.11</v>
      </c>
      <c r="BD94" s="985"/>
      <c r="BE94" s="666">
        <v>2003</v>
      </c>
      <c r="BF94" s="971">
        <f t="shared" si="31"/>
        <v>1</v>
      </c>
      <c r="BG94" s="892">
        <v>12</v>
      </c>
    </row>
    <row r="95" spans="1:59" ht="11.25" customHeight="1" x14ac:dyDescent="0.2">
      <c r="A95" s="936" t="s">
        <v>1297</v>
      </c>
      <c r="B95" s="948" t="s">
        <v>1298</v>
      </c>
      <c r="C95" s="1013" t="s">
        <v>247</v>
      </c>
      <c r="D95" s="1013" t="s">
        <v>4343</v>
      </c>
      <c r="E95" s="792">
        <v>10</v>
      </c>
      <c r="F95" s="1227">
        <v>342</v>
      </c>
      <c r="G95" s="1227" t="s">
        <v>115</v>
      </c>
      <c r="H95" s="1227" t="s">
        <v>115</v>
      </c>
      <c r="I95" s="947">
        <v>213.69</v>
      </c>
      <c r="J95" s="703">
        <f t="shared" si="18"/>
        <v>2.5457438345266508</v>
      </c>
      <c r="K95" s="950">
        <v>1.36</v>
      </c>
      <c r="L95" s="960">
        <v>4</v>
      </c>
      <c r="M95" s="694">
        <f t="shared" si="19"/>
        <v>5.44</v>
      </c>
      <c r="N95" s="943" t="s">
        <v>608</v>
      </c>
      <c r="O95" s="795">
        <v>1.03</v>
      </c>
      <c r="P95" s="934">
        <v>43537</v>
      </c>
      <c r="Q95" s="934">
        <v>43552</v>
      </c>
      <c r="R95" s="694">
        <f t="shared" si="20"/>
        <v>32.038834951456316</v>
      </c>
      <c r="S95" s="759">
        <f>IF(INDEX(Historical!$D$7:$D$1439,MATCH(B95,Historical!$B$7:$B$1450,0))=0,"n/a",(INDEX(Historical!$C$7:$C$1439,MATCH(B95,Historical!$B$7:$B$1450,0))/INDEX(Historical!$D$7:$D$1439,MATCH(B95,Historical!$B$7:$B$1450,0))-1)*100)</f>
        <v>15.730337078651679</v>
      </c>
      <c r="T95" s="759">
        <f>IF(INDEX(Historical!$F$7:$F$1432,MATCH(B95,Historical!$B$7:$B$1450,0))=0,"n/a",((INDEX(Historical!$C$7:$C$1439,MATCH(B95,Historical!$B$7:$B$1450,0))/INDEX(Historical!$F$7:$F$1432,MATCH(B95,Historical!$B$7:$B$1450,0)))^(1/3)-1)*100)</f>
        <v>20.409773010338284</v>
      </c>
      <c r="U95" s="759">
        <f>IF(INDEX(Historical!$H$7:$H$1432,MATCH(B95,Historical!$B$7:$B$1450,0))=0,"n/a",((INDEX(Historical!$C$7:$C$1439,MATCH(B95,Historical!$B$7:$B$1450,0))/INDEX(Historical!$H$7:$H$1432,MATCH(B95,Historical!$B$7:$B$1450,0)))^(1/5)-1)*100)</f>
        <v>21.437976918839396</v>
      </c>
      <c r="V95" s="759">
        <f>IF(INDEX(Historical!$O$7:$O$1432,MATCH(B95,Historical!$B$7:$B$1450,0))=0,"n/a",((INDEX(Historical!$C$7:$C$1439,MATCH(B95,Historical!$B$7:$B$1450,0))/INDEX(Historical!$O$7:$O$1432,MATCH(B95,Historical!$B$7:$B$1450,0)))^(1/10)-1)*100)</f>
        <v>16.430153669199843</v>
      </c>
      <c r="W95" s="760">
        <f t="shared" si="21"/>
        <v>1.3047946690253589</v>
      </c>
      <c r="X95" s="761">
        <f t="shared" si="22"/>
        <v>1.030671967251894</v>
      </c>
      <c r="Y95" s="717"/>
      <c r="Z95" s="703">
        <f t="shared" si="23"/>
        <v>55.228426395939088</v>
      </c>
      <c r="AA95" s="959">
        <f t="shared" si="24"/>
        <v>21.694416243654821</v>
      </c>
      <c r="AB95" s="960">
        <v>1</v>
      </c>
      <c r="AC95" s="938">
        <v>9.85</v>
      </c>
      <c r="AD95" s="938">
        <v>2.4900000000000002</v>
      </c>
      <c r="AE95" s="938">
        <v>2.1800000000000002</v>
      </c>
      <c r="AF95" s="940" t="s">
        <v>137</v>
      </c>
      <c r="AG95" s="940" t="s">
        <v>137</v>
      </c>
      <c r="AH95" s="938">
        <v>30.5</v>
      </c>
      <c r="AI95" s="938">
        <v>8.83</v>
      </c>
      <c r="AJ95" s="938">
        <v>20.8</v>
      </c>
      <c r="AK95" s="938">
        <v>8.86</v>
      </c>
      <c r="AL95" s="951">
        <v>239310</v>
      </c>
      <c r="AM95" s="945">
        <v>0.1</v>
      </c>
      <c r="AN95" s="940" t="s">
        <v>137</v>
      </c>
      <c r="AO95" s="802">
        <f t="shared" si="25"/>
        <v>2.2893045097112257</v>
      </c>
      <c r="AP95" s="803">
        <f t="shared" si="26"/>
        <v>23.983720753366047</v>
      </c>
      <c r="AQ95" s="961" t="str">
        <f t="shared" si="27"/>
        <v>n/a</v>
      </c>
      <c r="AR95" s="703">
        <f>INDEX(Historical!$C$7:$C$1439,MATCH(B95,Historical!$B$7:$B$1450,0))*IF(AH95="n/a",1.03,IF(AH95&lt;0,1.01,IF(AH95&gt;10,1.1,(1+AH95/100))))</f>
        <v>4.5320000000000009</v>
      </c>
      <c r="AS95" s="959">
        <f t="shared" si="28"/>
        <v>4.9321756000000008</v>
      </c>
      <c r="AT95" s="959">
        <f t="shared" si="32"/>
        <v>5.3691663581600011</v>
      </c>
      <c r="AU95" s="959">
        <f t="shared" si="32"/>
        <v>5.8448744974929774</v>
      </c>
      <c r="AV95" s="959">
        <f t="shared" si="32"/>
        <v>6.3627303779708555</v>
      </c>
      <c r="AW95" s="703">
        <f t="shared" si="29"/>
        <v>27.040946833623835</v>
      </c>
      <c r="AX95" s="810">
        <f t="shared" si="30"/>
        <v>12.654287441445005</v>
      </c>
      <c r="AY95" s="1017">
        <v>1.1200000000000001</v>
      </c>
      <c r="AZ95" s="945">
        <v>35.17</v>
      </c>
      <c r="BA95" s="945">
        <v>-2.56</v>
      </c>
      <c r="BB95" s="945">
        <v>4.03</v>
      </c>
      <c r="BC95" s="945">
        <v>12.61</v>
      </c>
      <c r="BE95" s="666">
        <v>2010</v>
      </c>
      <c r="BF95" s="971">
        <f t="shared" si="31"/>
        <v>0</v>
      </c>
      <c r="BG95" s="955">
        <v>24</v>
      </c>
    </row>
    <row r="96" spans="1:59" ht="11.25" customHeight="1" x14ac:dyDescent="0.2">
      <c r="A96" s="936" t="s">
        <v>614</v>
      </c>
      <c r="B96" s="948" t="s">
        <v>615</v>
      </c>
      <c r="C96" s="1013" t="s">
        <v>108</v>
      </c>
      <c r="D96" s="1013" t="s">
        <v>4365</v>
      </c>
      <c r="E96" s="792">
        <v>17</v>
      </c>
      <c r="F96" s="1227">
        <v>189</v>
      </c>
      <c r="G96" s="1227" t="s">
        <v>106</v>
      </c>
      <c r="H96" s="1227" t="s">
        <v>106</v>
      </c>
      <c r="I96" s="947">
        <v>114.98</v>
      </c>
      <c r="J96" s="703">
        <f t="shared" si="18"/>
        <v>0.47573491041920335</v>
      </c>
      <c r="K96" s="950">
        <v>0.54700000000000004</v>
      </c>
      <c r="L96" s="960">
        <v>1</v>
      </c>
      <c r="M96" s="694">
        <f t="shared" si="19"/>
        <v>0.54700000000000004</v>
      </c>
      <c r="N96" s="943" t="s">
        <v>616</v>
      </c>
      <c r="O96" s="795">
        <v>0.49399999999999999</v>
      </c>
      <c r="P96" s="939">
        <v>43252</v>
      </c>
      <c r="Q96" s="939">
        <v>43292</v>
      </c>
      <c r="R96" s="694">
        <f t="shared" si="20"/>
        <v>10.728744939271264</v>
      </c>
      <c r="S96" s="759">
        <f>IF(INDEX(Historical!$D$7:$D$1439,MATCH(B96,Historical!$B$7:$B$1450,0))=0,"n/a",(INDEX(Historical!$C$7:$C$1439,MATCH(B96,Historical!$B$7:$B$1450,0))/INDEX(Historical!$D$7:$D$1439,MATCH(B96,Historical!$B$7:$B$1450,0))-1)*100)</f>
        <v>10.953346855983792</v>
      </c>
      <c r="T96" s="759">
        <f>IF(INDEX(Historical!$F$7:$F$1432,MATCH(B96,Historical!$B$7:$B$1450,0))=0,"n/a",((INDEX(Historical!$C$7:$C$1439,MATCH(B96,Historical!$B$7:$B$1450,0))/INDEX(Historical!$F$7:$F$1432,MATCH(B96,Historical!$B$7:$B$1450,0)))^(1/3)-1)*100)</f>
        <v>13.509038896498815</v>
      </c>
      <c r="U96" s="759">
        <f>IF(INDEX(Historical!$H$7:$H$1432,MATCH(B96,Historical!$B$7:$B$1450,0))=0,"n/a",((INDEX(Historical!$C$7:$C$1439,MATCH(B96,Historical!$B$7:$B$1450,0))/INDEX(Historical!$H$7:$H$1432,MATCH(B96,Historical!$B$7:$B$1450,0)))^(1/5)-1)*100)</f>
        <v>12.251351440996583</v>
      </c>
      <c r="V96" s="759">
        <f>IF(INDEX(Historical!$O$7:$O$1432,MATCH(B96,Historical!$B$7:$B$1450,0))=0,"n/a",((INDEX(Historical!$C$7:$C$1439,MATCH(B96,Historical!$B$7:$B$1450,0))/INDEX(Historical!$O$7:$O$1432,MATCH(B96,Historical!$B$7:$B$1450,0)))^(1/10)-1)*100)</f>
        <v>16.558701752861982</v>
      </c>
      <c r="W96" s="760">
        <f t="shared" si="21"/>
        <v>0.7398739118469283</v>
      </c>
      <c r="X96" s="761">
        <f t="shared" si="22"/>
        <v>0.81894060434469129</v>
      </c>
      <c r="Y96" s="949" t="s">
        <v>4184</v>
      </c>
      <c r="Z96" s="703">
        <f t="shared" si="23"/>
        <v>105.19230769230769</v>
      </c>
      <c r="AA96" s="959">
        <f t="shared" si="24"/>
        <v>221.11538461538461</v>
      </c>
      <c r="AB96" s="960">
        <v>3</v>
      </c>
      <c r="AC96" s="938">
        <v>0.52</v>
      </c>
      <c r="AD96" s="938">
        <v>9.23</v>
      </c>
      <c r="AE96" s="938" t="s">
        <v>137</v>
      </c>
      <c r="AF96" s="938">
        <v>36.82</v>
      </c>
      <c r="AG96" s="938" t="s">
        <v>137</v>
      </c>
      <c r="AH96" s="938">
        <v>27.500000000000004</v>
      </c>
      <c r="AI96" s="938">
        <v>17.399999999999999</v>
      </c>
      <c r="AJ96" s="938">
        <v>14.96</v>
      </c>
      <c r="AK96" s="938">
        <v>23.799999999999997</v>
      </c>
      <c r="AL96" s="951">
        <v>94980</v>
      </c>
      <c r="AM96" s="945" t="s">
        <v>137</v>
      </c>
      <c r="AN96" s="938" t="s">
        <v>137</v>
      </c>
      <c r="AO96" s="802">
        <f t="shared" si="25"/>
        <v>-208.38829826396884</v>
      </c>
      <c r="AP96" s="803">
        <f t="shared" si="26"/>
        <v>12.727086351415787</v>
      </c>
      <c r="AQ96" s="961">
        <f t="shared" si="27"/>
        <v>1802.2172397889858</v>
      </c>
      <c r="AR96" s="703">
        <f>INDEX(Historical!$C$7:$C$1439,MATCH(B96,Historical!$B$7:$B$1450,0))*IF(AH96="n/a",1.03,IF(AH96&lt;0,1.01,IF(AH96&gt;10,1.1,(1+AH96/100))))</f>
        <v>0.60170000000000012</v>
      </c>
      <c r="AS96" s="959">
        <f t="shared" si="28"/>
        <v>0.66187000000000018</v>
      </c>
      <c r="AT96" s="959">
        <f t="shared" si="32"/>
        <v>0.72805700000000029</v>
      </c>
      <c r="AU96" s="959">
        <f t="shared" si="32"/>
        <v>0.80086270000000037</v>
      </c>
      <c r="AV96" s="959">
        <f t="shared" si="32"/>
        <v>0.8809489700000005</v>
      </c>
      <c r="AW96" s="703">
        <f t="shared" si="29"/>
        <v>3.6734386700000012</v>
      </c>
      <c r="AX96" s="810">
        <f t="shared" si="30"/>
        <v>3.1948501217603074</v>
      </c>
      <c r="AY96" s="1017" t="s">
        <v>137</v>
      </c>
      <c r="AZ96" s="945">
        <v>34.849999999999994</v>
      </c>
      <c r="BA96" s="945">
        <v>-12.58</v>
      </c>
      <c r="BB96" s="945">
        <v>-7.9600000000000009</v>
      </c>
      <c r="BC96" s="945">
        <v>5.93</v>
      </c>
      <c r="BE96" s="666">
        <v>2002</v>
      </c>
      <c r="BF96" s="971">
        <f t="shared" si="31"/>
        <v>1</v>
      </c>
      <c r="BG96" s="955" t="s">
        <v>137</v>
      </c>
    </row>
    <row r="97" spans="1:59" ht="11.25" customHeight="1" x14ac:dyDescent="0.2">
      <c r="A97" s="944" t="s">
        <v>4204</v>
      </c>
      <c r="B97" s="948" t="s">
        <v>4205</v>
      </c>
      <c r="C97" s="1013" t="s">
        <v>112</v>
      </c>
      <c r="D97" s="1013" t="s">
        <v>4371</v>
      </c>
      <c r="E97" s="792">
        <v>12</v>
      </c>
      <c r="F97" s="1227">
        <v>297</v>
      </c>
      <c r="G97" s="1227" t="s">
        <v>106</v>
      </c>
      <c r="H97" s="1227" t="s">
        <v>106</v>
      </c>
      <c r="I97" s="947">
        <v>136.75</v>
      </c>
      <c r="J97" s="703">
        <f t="shared" si="18"/>
        <v>0.10237659963436929</v>
      </c>
      <c r="K97" s="950">
        <v>7.0000000000000007E-2</v>
      </c>
      <c r="L97" s="960">
        <v>2</v>
      </c>
      <c r="M97" s="694">
        <f t="shared" si="19"/>
        <v>0.14000000000000001</v>
      </c>
      <c r="N97" s="943" t="s">
        <v>231</v>
      </c>
      <c r="O97" s="795">
        <v>0.06</v>
      </c>
      <c r="P97" s="934">
        <v>43467</v>
      </c>
      <c r="Q97" s="934">
        <v>43482</v>
      </c>
      <c r="R97" s="694">
        <f t="shared" si="20"/>
        <v>16.666666666666682</v>
      </c>
      <c r="S97" s="759">
        <f>IF(INDEX(Historical!$D$7:$D$1439,MATCH(B97,Historical!$B$7:$B$1450,0))=0,"n/a",(INDEX(Historical!$C$7:$C$1439,MATCH(B97,Historical!$B$7:$B$1450,0))/INDEX(Historical!$D$7:$D$1439,MATCH(B97,Historical!$B$7:$B$1450,0))-1)*100)</f>
        <v>7.7081192189105918</v>
      </c>
      <c r="T97" s="759">
        <f>IF(INDEX(Historical!$F$7:$F$1432,MATCH(B97,Historical!$B$7:$B$1450,0))=0,"n/a",((INDEX(Historical!$C$7:$C$1439,MATCH(B97,Historical!$B$7:$B$1450,0))/INDEX(Historical!$F$7:$F$1432,MATCH(B97,Historical!$B$7:$B$1450,0)))^(1/3)-1)*100)</f>
        <v>13.540138619438501</v>
      </c>
      <c r="U97" s="759">
        <f>IF(INDEX(Historical!$H$7:$H$1432,MATCH(B97,Historical!$B$7:$B$1450,0))=0,"n/a",((INDEX(Historical!$C$7:$C$1439,MATCH(B97,Historical!$B$7:$B$1450,0))/INDEX(Historical!$H$7:$H$1432,MATCH(B97,Historical!$B$7:$B$1450,0)))^(1/5)-1)*100)</f>
        <v>14.479260333706744</v>
      </c>
      <c r="V97" s="759">
        <f>IF(INDEX(Historical!$O$7:$O$1432,MATCH(B97,Historical!$B$7:$B$1450,0))=0,"n/a",((INDEX(Historical!$C$7:$C$1439,MATCH(B97,Historical!$B$7:$B$1450,0))/INDEX(Historical!$O$7:$O$1432,MATCH(B97,Historical!$B$7:$B$1450,0)))^(1/10)-1)*100)</f>
        <v>17.439501414029014</v>
      </c>
      <c r="W97" s="760">
        <f t="shared" si="21"/>
        <v>0.8302565532096613</v>
      </c>
      <c r="X97" s="761">
        <f t="shared" si="22"/>
        <v>0.79556375459927164</v>
      </c>
      <c r="Y97" s="728"/>
      <c r="Z97" s="703">
        <f t="shared" si="23"/>
        <v>6.481481481481481</v>
      </c>
      <c r="AA97" s="959">
        <f t="shared" si="24"/>
        <v>63.310185185185183</v>
      </c>
      <c r="AB97" s="960">
        <v>10</v>
      </c>
      <c r="AC97" s="938">
        <v>2.16</v>
      </c>
      <c r="AD97" s="938">
        <v>3.74</v>
      </c>
      <c r="AE97" s="938">
        <v>8.39</v>
      </c>
      <c r="AF97" s="938">
        <v>11.91</v>
      </c>
      <c r="AG97" s="938">
        <v>20.5</v>
      </c>
      <c r="AH97" s="938">
        <v>31.8</v>
      </c>
      <c r="AI97" s="938">
        <v>10.93</v>
      </c>
      <c r="AJ97" s="938">
        <v>18.2</v>
      </c>
      <c r="AK97" s="938">
        <v>17.150000000000002</v>
      </c>
      <c r="AL97" s="951">
        <v>16149.999999999998</v>
      </c>
      <c r="AM97" s="945">
        <v>5.5</v>
      </c>
      <c r="AN97" s="938">
        <v>0.36</v>
      </c>
      <c r="AO97" s="802">
        <f t="shared" si="25"/>
        <v>-48.728548251844074</v>
      </c>
      <c r="AP97" s="803">
        <f t="shared" si="26"/>
        <v>14.581636933341112</v>
      </c>
      <c r="AQ97" s="961">
        <f t="shared" si="27"/>
        <v>478.89715285208212</v>
      </c>
      <c r="AR97" s="703">
        <f>INDEX(Historical!$C$7:$C$1439,MATCH(B97,Historical!$B$7:$B$1450,0))*IF(AH97="n/a",1.03,IF(AH97&lt;0,1.01,IF(AH97&gt;10,1.1,(1+AH97/100))))</f>
        <v>0.11528000000000001</v>
      </c>
      <c r="AS97" s="959">
        <f t="shared" si="28"/>
        <v>0.12680800000000003</v>
      </c>
      <c r="AT97" s="959">
        <f t="shared" si="32"/>
        <v>0.13948880000000005</v>
      </c>
      <c r="AU97" s="959">
        <f t="shared" si="32"/>
        <v>0.15343768000000008</v>
      </c>
      <c r="AV97" s="959">
        <f t="shared" si="32"/>
        <v>0.16878144800000008</v>
      </c>
      <c r="AW97" s="703">
        <f t="shared" si="29"/>
        <v>0.70379592800000013</v>
      </c>
      <c r="AX97" s="810">
        <f t="shared" si="30"/>
        <v>0.51465881389396717</v>
      </c>
      <c r="AY97" s="1017">
        <v>0.68</v>
      </c>
      <c r="AZ97" s="945">
        <v>91.34</v>
      </c>
      <c r="BA97" s="945">
        <v>-2.5299999999999998</v>
      </c>
      <c r="BB97" s="945">
        <v>6.54</v>
      </c>
      <c r="BC97" s="945">
        <v>38.550000000000004</v>
      </c>
      <c r="BE97" s="666">
        <v>2008</v>
      </c>
      <c r="BF97" s="971">
        <f t="shared" si="31"/>
        <v>1</v>
      </c>
      <c r="BG97" s="955">
        <v>10.8</v>
      </c>
    </row>
    <row r="98" spans="1:59" ht="11.25" customHeight="1" x14ac:dyDescent="0.2">
      <c r="A98" s="944" t="s">
        <v>624</v>
      </c>
      <c r="B98" s="948" t="s">
        <v>625</v>
      </c>
      <c r="C98" s="1013" t="s">
        <v>179</v>
      </c>
      <c r="D98" s="1013" t="s">
        <v>4363</v>
      </c>
      <c r="E98" s="792">
        <v>15</v>
      </c>
      <c r="F98" s="1227">
        <v>262</v>
      </c>
      <c r="G98" s="1227" t="s">
        <v>106</v>
      </c>
      <c r="H98" s="1227" t="s">
        <v>106</v>
      </c>
      <c r="I98" s="947">
        <v>29.12</v>
      </c>
      <c r="J98" s="703">
        <f t="shared" si="18"/>
        <v>9.2376373626373613</v>
      </c>
      <c r="K98" s="950">
        <v>0.67249999999999999</v>
      </c>
      <c r="L98" s="960">
        <v>4</v>
      </c>
      <c r="M98" s="694">
        <f t="shared" si="19"/>
        <v>2.69</v>
      </c>
      <c r="N98" s="943" t="s">
        <v>696</v>
      </c>
      <c r="O98" s="795">
        <v>0.67</v>
      </c>
      <c r="P98" s="934">
        <v>43672</v>
      </c>
      <c r="Q98" s="934">
        <v>43690</v>
      </c>
      <c r="R98" s="694">
        <f t="shared" si="20"/>
        <v>0.37313432835820098</v>
      </c>
      <c r="S98" s="759">
        <f>IF(INDEX(Historical!$D$7:$D$1439,MATCH(B98,Historical!$B$7:$B$1450,0))=0,"n/a",(INDEX(Historical!$C$7:$C$1439,MATCH(B98,Historical!$B$7:$B$1450,0))/INDEX(Historical!$D$7:$D$1439,MATCH(B98,Historical!$B$7:$B$1450,0))-1)*100)</f>
        <v>4.9900199600798389</v>
      </c>
      <c r="T98" s="759">
        <f>IF(INDEX(Historical!$F$7:$F$1432,MATCH(B98,Historical!$B$7:$B$1450,0))=0,"n/a",((INDEX(Historical!$C$7:$C$1439,MATCH(B98,Historical!$B$7:$B$1450,0))/INDEX(Historical!$F$7:$F$1432,MATCH(B98,Historical!$B$7:$B$1450,0)))^(1/3)-1)*100)</f>
        <v>6.6593372510931337</v>
      </c>
      <c r="U98" s="759">
        <f>IF(INDEX(Historical!$H$7:$H$1432,MATCH(B98,Historical!$B$7:$B$1450,0))=0,"n/a",((INDEX(Historical!$C$7:$C$1439,MATCH(B98,Historical!$B$7:$B$1450,0))/INDEX(Historical!$H$7:$H$1432,MATCH(B98,Historical!$B$7:$B$1450,0)))^(1/5)-1)*100)</f>
        <v>6.4400335891258154</v>
      </c>
      <c r="V98" s="759">
        <f>IF(INDEX(Historical!$O$7:$O$1432,MATCH(B98,Historical!$B$7:$B$1450,0))=0,"n/a",((INDEX(Historical!$C$7:$C$1439,MATCH(B98,Historical!$B$7:$B$1450,0))/INDEX(Historical!$O$7:$O$1432,MATCH(B98,Historical!$B$7:$B$1450,0)))^(1/10)-1)*100)</f>
        <v>5.9179101809656132</v>
      </c>
      <c r="W98" s="760">
        <f t="shared" si="21"/>
        <v>1.0882276668949051</v>
      </c>
      <c r="X98" s="761">
        <f t="shared" si="22"/>
        <v>0.46666910066129097</v>
      </c>
      <c r="Y98" s="949"/>
      <c r="Z98" s="703">
        <f t="shared" si="23"/>
        <v>154.59770114942529</v>
      </c>
      <c r="AA98" s="959">
        <f t="shared" si="24"/>
        <v>16.735632183908045</v>
      </c>
      <c r="AB98" s="960">
        <v>12</v>
      </c>
      <c r="AC98" s="938">
        <v>1.74</v>
      </c>
      <c r="AD98" s="938">
        <v>3</v>
      </c>
      <c r="AE98" s="938">
        <v>6.13</v>
      </c>
      <c r="AF98" s="938">
        <v>7.34</v>
      </c>
      <c r="AG98" s="938">
        <v>41.9</v>
      </c>
      <c r="AH98" s="938">
        <v>-25.2</v>
      </c>
      <c r="AI98" s="938">
        <v>2.65</v>
      </c>
      <c r="AJ98" s="938">
        <v>13.8</v>
      </c>
      <c r="AK98" s="938">
        <v>5.4899999999999993</v>
      </c>
      <c r="AL98" s="951">
        <v>3140</v>
      </c>
      <c r="AM98" s="945">
        <v>0.1</v>
      </c>
      <c r="AN98" s="938">
        <v>3.49</v>
      </c>
      <c r="AO98" s="802">
        <f t="shared" si="25"/>
        <v>-1.0579612321448693</v>
      </c>
      <c r="AP98" s="803">
        <f t="shared" si="26"/>
        <v>15.677670951763176</v>
      </c>
      <c r="AQ98" s="961">
        <f t="shared" si="27"/>
        <v>133.65648121394415</v>
      </c>
      <c r="AR98" s="703">
        <f>INDEX(Historical!$C$7:$C$1439,MATCH(B98,Historical!$B$7:$B$1450,0))*IF(AH98="n/a",1.03,IF(AH98&lt;0,1.01,IF(AH98&gt;10,1.1,(1+AH98/100))))</f>
        <v>2.6562999999999999</v>
      </c>
      <c r="AS98" s="959">
        <f t="shared" si="28"/>
        <v>2.7266919499999998</v>
      </c>
      <c r="AT98" s="959">
        <f t="shared" si="32"/>
        <v>2.8763873380549998</v>
      </c>
      <c r="AU98" s="959">
        <f t="shared" si="32"/>
        <v>3.0343010029142192</v>
      </c>
      <c r="AV98" s="959">
        <f t="shared" si="32"/>
        <v>3.2008841279742097</v>
      </c>
      <c r="AW98" s="703">
        <f t="shared" si="29"/>
        <v>14.494564418943428</v>
      </c>
      <c r="AX98" s="810">
        <f t="shared" si="30"/>
        <v>49.775289900217814</v>
      </c>
      <c r="AY98" s="1017">
        <v>0.74</v>
      </c>
      <c r="AZ98" s="945">
        <v>10.59</v>
      </c>
      <c r="BA98" s="945">
        <v>-14.35</v>
      </c>
      <c r="BB98" s="945">
        <v>4.63</v>
      </c>
      <c r="BC98" s="945">
        <v>1.97</v>
      </c>
      <c r="BE98" s="666">
        <v>2005</v>
      </c>
      <c r="BF98" s="971">
        <f t="shared" si="31"/>
        <v>1</v>
      </c>
      <c r="BG98" s="955">
        <v>8.6999999999999993</v>
      </c>
    </row>
    <row r="99" spans="1:59" ht="11.25" customHeight="1" x14ac:dyDescent="0.2">
      <c r="A99" s="944" t="s">
        <v>619</v>
      </c>
      <c r="B99" s="948" t="s">
        <v>620</v>
      </c>
      <c r="C99" s="1013" t="s">
        <v>112</v>
      </c>
      <c r="D99" s="1013" t="s">
        <v>213</v>
      </c>
      <c r="E99" s="792">
        <v>12</v>
      </c>
      <c r="F99" s="1227">
        <v>296</v>
      </c>
      <c r="G99" s="1227" t="s">
        <v>106</v>
      </c>
      <c r="H99" s="1227" t="s">
        <v>106</v>
      </c>
      <c r="I99" s="947">
        <v>33.69</v>
      </c>
      <c r="J99" s="703">
        <f t="shared" si="18"/>
        <v>2.4933214603739984</v>
      </c>
      <c r="K99" s="950">
        <v>0.21</v>
      </c>
      <c r="L99" s="960">
        <v>4</v>
      </c>
      <c r="M99" s="694">
        <f t="shared" si="19"/>
        <v>0.84</v>
      </c>
      <c r="N99" s="943" t="s">
        <v>152</v>
      </c>
      <c r="O99" s="795">
        <v>0.20749999999999999</v>
      </c>
      <c r="P99" s="934">
        <v>43448</v>
      </c>
      <c r="Q99" s="934">
        <v>43465</v>
      </c>
      <c r="R99" s="694">
        <f t="shared" si="20"/>
        <v>1.2048192771084349</v>
      </c>
      <c r="S99" s="759">
        <f>IF(INDEX(Historical!$D$7:$D$1439,MATCH(B99,Historical!$B$7:$B$1450,0))=0,"n/a",(INDEX(Historical!$C$7:$C$1439,MATCH(B99,Historical!$B$7:$B$1450,0))/INDEX(Historical!$D$7:$D$1439,MATCH(B99,Historical!$B$7:$B$1450,0))-1)*100)</f>
        <v>1.0334346504559111</v>
      </c>
      <c r="T99" s="759">
        <f>IF(INDEX(Historical!$F$7:$F$1432,MATCH(B99,Historical!$B$7:$B$1450,0))=0,"n/a",((INDEX(Historical!$C$7:$C$1439,MATCH(B99,Historical!$B$7:$B$1450,0))/INDEX(Historical!$F$7:$F$1432,MATCH(B99,Historical!$B$7:$B$1450,0)))^(1/3)-1)*100)</f>
        <v>1.1700568967477176</v>
      </c>
      <c r="U99" s="759">
        <f>IF(INDEX(Historical!$H$7:$H$1432,MATCH(B99,Historical!$B$7:$B$1450,0))=0,"n/a",((INDEX(Historical!$C$7:$C$1439,MATCH(B99,Historical!$B$7:$B$1450,0))/INDEX(Historical!$H$7:$H$1432,MATCH(B99,Historical!$B$7:$B$1450,0)))^(1/5)-1)*100)</f>
        <v>1.2099791786264635</v>
      </c>
      <c r="V99" s="759">
        <f>IF(INDEX(Historical!$O$7:$O$1432,MATCH(B99,Historical!$B$7:$B$1450,0))=0,"n/a",((INDEX(Historical!$C$7:$C$1439,MATCH(B99,Historical!$B$7:$B$1450,0))/INDEX(Historical!$O$7:$O$1432,MATCH(B99,Historical!$B$7:$B$1450,0)))^(1/10)-1)*100)</f>
        <v>4.213464378001186</v>
      </c>
      <c r="W99" s="760">
        <f t="shared" si="21"/>
        <v>0.28716967086368539</v>
      </c>
      <c r="X99" s="761">
        <f t="shared" si="22"/>
        <v>0.18905924666038493</v>
      </c>
      <c r="Y99" s="949" t="s">
        <v>153</v>
      </c>
      <c r="Z99" s="703">
        <f t="shared" si="23"/>
        <v>31.69811320754717</v>
      </c>
      <c r="AA99" s="959">
        <f t="shared" si="24"/>
        <v>12.71320754716981</v>
      </c>
      <c r="AB99" s="960">
        <v>9</v>
      </c>
      <c r="AC99" s="938">
        <v>2.65</v>
      </c>
      <c r="AD99" s="938">
        <v>1.04</v>
      </c>
      <c r="AE99" s="938">
        <v>1.22</v>
      </c>
      <c r="AF99" s="938">
        <v>2.88</v>
      </c>
      <c r="AG99" s="938">
        <v>20.100000000000001</v>
      </c>
      <c r="AH99" s="938">
        <v>-30.4</v>
      </c>
      <c r="AI99" s="938">
        <v>14.6</v>
      </c>
      <c r="AJ99" s="938">
        <v>6.4</v>
      </c>
      <c r="AK99" s="938">
        <v>12.5</v>
      </c>
      <c r="AL99" s="951">
        <v>2200</v>
      </c>
      <c r="AM99" s="945">
        <v>56.52</v>
      </c>
      <c r="AN99" s="938">
        <v>0</v>
      </c>
      <c r="AO99" s="802">
        <f t="shared" si="25"/>
        <v>-9.0099069081693486</v>
      </c>
      <c r="AP99" s="803">
        <f t="shared" si="26"/>
        <v>3.7033006390004619</v>
      </c>
      <c r="AQ99" s="961">
        <f t="shared" si="27"/>
        <v>27.565299593491943</v>
      </c>
      <c r="AR99" s="703">
        <f>INDEX(Historical!$C$7:$C$1439,MATCH(B99,Historical!$B$7:$B$1450,0))*IF(AH99="n/a",1.03,IF(AH99&lt;0,1.01,IF(AH99&gt;10,1.1,(1+AH99/100))))</f>
        <v>0.83931</v>
      </c>
      <c r="AS99" s="959">
        <f t="shared" si="28"/>
        <v>0.92324100000000009</v>
      </c>
      <c r="AT99" s="959">
        <f t="shared" si="32"/>
        <v>1.0155651000000001</v>
      </c>
      <c r="AU99" s="959">
        <f t="shared" si="32"/>
        <v>1.1171216100000003</v>
      </c>
      <c r="AV99" s="959">
        <f t="shared" si="32"/>
        <v>1.2288337710000004</v>
      </c>
      <c r="AW99" s="703">
        <f t="shared" si="29"/>
        <v>5.1240714810000005</v>
      </c>
      <c r="AX99" s="810">
        <f t="shared" si="30"/>
        <v>15.20947308103295</v>
      </c>
      <c r="AY99" s="1017">
        <v>1.25</v>
      </c>
      <c r="AZ99" s="945">
        <v>0.5</v>
      </c>
      <c r="BA99" s="945">
        <v>-36.919999999999995</v>
      </c>
      <c r="BB99" s="945">
        <v>-10.67</v>
      </c>
      <c r="BC99" s="945">
        <v>-19.170000000000002</v>
      </c>
      <c r="BE99" s="666">
        <v>2008</v>
      </c>
      <c r="BF99" s="971">
        <f t="shared" si="31"/>
        <v>1</v>
      </c>
      <c r="BG99" s="955">
        <v>7.8</v>
      </c>
    </row>
    <row r="100" spans="1:59" ht="11.25" customHeight="1" x14ac:dyDescent="0.2">
      <c r="A100" s="936" t="s">
        <v>621</v>
      </c>
      <c r="B100" s="948" t="s">
        <v>622</v>
      </c>
      <c r="C100" s="1013" t="s">
        <v>108</v>
      </c>
      <c r="D100" s="1013" t="s">
        <v>4357</v>
      </c>
      <c r="E100" s="792">
        <v>12</v>
      </c>
      <c r="F100" s="1227">
        <v>305</v>
      </c>
      <c r="G100" s="1227" t="s">
        <v>106</v>
      </c>
      <c r="H100" s="1227" t="s">
        <v>106</v>
      </c>
      <c r="I100" s="938">
        <v>192.79</v>
      </c>
      <c r="J100" s="703">
        <f t="shared" si="18"/>
        <v>0.80917060013486175</v>
      </c>
      <c r="K100" s="957">
        <v>0.39</v>
      </c>
      <c r="L100" s="960">
        <v>4</v>
      </c>
      <c r="M100" s="694">
        <f t="shared" si="19"/>
        <v>1.56</v>
      </c>
      <c r="N100" s="943" t="s">
        <v>623</v>
      </c>
      <c r="O100" s="796">
        <v>0.38</v>
      </c>
      <c r="P100" s="934">
        <v>43651</v>
      </c>
      <c r="Q100" s="934">
        <v>43663</v>
      </c>
      <c r="R100" s="694">
        <f t="shared" si="20"/>
        <v>2.6315789473684235</v>
      </c>
      <c r="S100" s="759">
        <f>IF(INDEX(Historical!$D$7:$D$1439,MATCH(B100,Historical!$B$7:$B$1450,0))=0,"n/a",(INDEX(Historical!$C$7:$C$1439,MATCH(B100,Historical!$B$7:$B$1450,0))/INDEX(Historical!$D$7:$D$1439,MATCH(B100,Historical!$B$7:$B$1450,0))-1)*100)</f>
        <v>6.9230769230769207</v>
      </c>
      <c r="T100" s="759">
        <f>IF(INDEX(Historical!$F$7:$F$1432,MATCH(B100,Historical!$B$7:$B$1450,0))=0,"n/a",((INDEX(Historical!$C$7:$C$1439,MATCH(B100,Historical!$B$7:$B$1450,0))/INDEX(Historical!$F$7:$F$1432,MATCH(B100,Historical!$B$7:$B$1450,0)))^(1/3)-1)*100)</f>
        <v>6.832481505512833</v>
      </c>
      <c r="U100" s="759">
        <f>IF(INDEX(Historical!$H$7:$H$1432,MATCH(B100,Historical!$B$7:$B$1450,0))=0,"n/a",((INDEX(Historical!$C$7:$C$1439,MATCH(B100,Historical!$B$7:$B$1450,0))/INDEX(Historical!$H$7:$H$1432,MATCH(B100,Historical!$B$7:$B$1450,0)))^(1/5)-1)*100)</f>
        <v>5.7706322148565414</v>
      </c>
      <c r="V100" s="759">
        <f>IF(INDEX(Historical!$O$7:$O$1432,MATCH(B100,Historical!$B$7:$B$1450,0))=0,"n/a",((INDEX(Historical!$C$7:$C$1439,MATCH(B100,Historical!$B$7:$B$1450,0))/INDEX(Historical!$O$7:$O$1432,MATCH(B100,Historical!$B$7:$B$1450,0)))^(1/10)-1)*100)</f>
        <v>5.548721748643537</v>
      </c>
      <c r="W100" s="760">
        <f t="shared" si="21"/>
        <v>1.0399930788144591</v>
      </c>
      <c r="X100" s="761">
        <f t="shared" si="22"/>
        <v>0.33550187295677569</v>
      </c>
      <c r="Y100" s="716"/>
      <c r="Z100" s="703">
        <f t="shared" si="23"/>
        <v>10.633946830265849</v>
      </c>
      <c r="AA100" s="959">
        <f t="shared" si="24"/>
        <v>13.141785957736877</v>
      </c>
      <c r="AB100" s="960">
        <v>12</v>
      </c>
      <c r="AC100" s="938">
        <v>14.67</v>
      </c>
      <c r="AD100" s="938" t="s">
        <v>137</v>
      </c>
      <c r="AE100" s="938">
        <v>4.07</v>
      </c>
      <c r="AF100" s="938">
        <v>1.88</v>
      </c>
      <c r="AG100" s="938">
        <v>14.399999999999999</v>
      </c>
      <c r="AH100" s="938">
        <v>16.7</v>
      </c>
      <c r="AI100" s="938" t="s">
        <v>137</v>
      </c>
      <c r="AJ100" s="938">
        <v>17.2</v>
      </c>
      <c r="AK100" s="938" t="s">
        <v>137</v>
      </c>
      <c r="AL100" s="951">
        <v>411.18</v>
      </c>
      <c r="AM100" s="945">
        <v>0.2</v>
      </c>
      <c r="AN100" s="938">
        <v>0</v>
      </c>
      <c r="AO100" s="802">
        <f t="shared" si="25"/>
        <v>-6.5619831427454738</v>
      </c>
      <c r="AP100" s="803">
        <f t="shared" si="26"/>
        <v>6.5798028149914032</v>
      </c>
      <c r="AQ100" s="961">
        <f t="shared" si="27"/>
        <v>4.7887983846987003</v>
      </c>
      <c r="AR100" s="703">
        <f>INDEX(Historical!$C$7:$C$1439,MATCH(B100,Historical!$B$7:$B$1450,0))*IF(AH100="n/a",1.03,IF(AH100&lt;0,1.01,IF(AH100&gt;10,1.1,(1+AH100/100))))</f>
        <v>1.5289999999999999</v>
      </c>
      <c r="AS100" s="959">
        <f t="shared" si="28"/>
        <v>1.57487</v>
      </c>
      <c r="AT100" s="959">
        <f t="shared" si="32"/>
        <v>1.6221160999999999</v>
      </c>
      <c r="AU100" s="959">
        <f t="shared" si="32"/>
        <v>1.6707795830000001</v>
      </c>
      <c r="AV100" s="959">
        <f t="shared" si="32"/>
        <v>1.7209029704900001</v>
      </c>
      <c r="AW100" s="703">
        <f t="shared" si="29"/>
        <v>8.11766865349</v>
      </c>
      <c r="AX100" s="810">
        <f t="shared" si="30"/>
        <v>4.2106274461797817</v>
      </c>
      <c r="AY100" s="1017">
        <v>0.78</v>
      </c>
      <c r="AZ100" s="945">
        <v>18.279999999999998</v>
      </c>
      <c r="BA100" s="945">
        <v>-15.959999999999999</v>
      </c>
      <c r="BB100" s="945">
        <v>0.88</v>
      </c>
      <c r="BC100" s="945">
        <v>-0.19</v>
      </c>
      <c r="BE100" s="666">
        <v>2008</v>
      </c>
      <c r="BF100" s="971">
        <f t="shared" si="31"/>
        <v>1</v>
      </c>
      <c r="BG100" s="955">
        <v>1.3</v>
      </c>
    </row>
    <row r="101" spans="1:59" ht="11.25" customHeight="1" x14ac:dyDescent="0.2">
      <c r="A101" s="936" t="s">
        <v>1303</v>
      </c>
      <c r="B101" s="948" t="s">
        <v>1304</v>
      </c>
      <c r="C101" s="1013" t="s">
        <v>108</v>
      </c>
      <c r="D101" s="1013" t="s">
        <v>118</v>
      </c>
      <c r="E101" s="792">
        <v>10</v>
      </c>
      <c r="F101" s="1227">
        <v>345</v>
      </c>
      <c r="G101" s="1227" t="s">
        <v>115</v>
      </c>
      <c r="H101" s="1227" t="s">
        <v>115</v>
      </c>
      <c r="I101" s="947">
        <v>43.44</v>
      </c>
      <c r="J101" s="703">
        <f t="shared" si="18"/>
        <v>2.6473296500920807</v>
      </c>
      <c r="K101" s="950">
        <v>0.28749999999999998</v>
      </c>
      <c r="L101" s="960">
        <v>4</v>
      </c>
      <c r="M101" s="694">
        <f t="shared" si="19"/>
        <v>1.1499999999999999</v>
      </c>
      <c r="N101" s="943" t="s">
        <v>320</v>
      </c>
      <c r="O101" s="795">
        <v>0.28499999999999998</v>
      </c>
      <c r="P101" s="934">
        <v>43539</v>
      </c>
      <c r="Q101" s="934">
        <v>43553</v>
      </c>
      <c r="R101" s="694">
        <f t="shared" si="20"/>
        <v>0.87719298245614119</v>
      </c>
      <c r="S101" s="759">
        <f>IF(INDEX(Historical!$D$7:$D$1439,MATCH(B101,Historical!$B$7:$B$1450,0))=0,"n/a",(INDEX(Historical!$C$7:$C$1439,MATCH(B101,Historical!$B$7:$B$1450,0))/INDEX(Historical!$D$7:$D$1439,MATCH(B101,Historical!$B$7:$B$1450,0))-1)*100)</f>
        <v>3.6363636363636154</v>
      </c>
      <c r="T101" s="759">
        <f>IF(INDEX(Historical!$F$7:$F$1432,MATCH(B101,Historical!$B$7:$B$1450,0))=0,"n/a",((INDEX(Historical!$C$7:$C$1439,MATCH(B101,Historical!$B$7:$B$1450,0))/INDEX(Historical!$F$7:$F$1432,MATCH(B101,Historical!$B$7:$B$1450,0)))^(1/3)-1)*100)</f>
        <v>4.4643926822318658</v>
      </c>
      <c r="U101" s="759">
        <f>IF(INDEX(Historical!$H$7:$H$1432,MATCH(B101,Historical!$B$7:$B$1450,0))=0,"n/a",((INDEX(Historical!$C$7:$C$1439,MATCH(B101,Historical!$B$7:$B$1450,0))/INDEX(Historical!$H$7:$H$1432,MATCH(B101,Historical!$B$7:$B$1450,0)))^(1/5)-1)*100)</f>
        <v>7.8852443962371455</v>
      </c>
      <c r="V101" s="759">
        <f>IF(INDEX(Historical!$O$7:$O$1432,MATCH(B101,Historical!$B$7:$B$1450,0))=0,"n/a",((INDEX(Historical!$C$7:$C$1439,MATCH(B101,Historical!$B$7:$B$1450,0))/INDEX(Historical!$O$7:$O$1432,MATCH(B101,Historical!$B$7:$B$1450,0)))^(1/10)-1)*100)</f>
        <v>11.98626258280877</v>
      </c>
      <c r="W101" s="760">
        <f t="shared" si="21"/>
        <v>0.65785680413396863</v>
      </c>
      <c r="X101" s="761" t="str">
        <f t="shared" si="22"/>
        <v>n/a</v>
      </c>
      <c r="Y101" s="717"/>
      <c r="Z101" s="703">
        <f t="shared" si="23"/>
        <v>159.7222222222222</v>
      </c>
      <c r="AA101" s="959">
        <f t="shared" si="24"/>
        <v>60.333333333333336</v>
      </c>
      <c r="AB101" s="960">
        <v>12</v>
      </c>
      <c r="AC101" s="938">
        <v>0.72</v>
      </c>
      <c r="AD101" s="938">
        <v>4.72</v>
      </c>
      <c r="AE101" s="938">
        <v>1.45</v>
      </c>
      <c r="AF101" s="938">
        <v>1.27</v>
      </c>
      <c r="AG101" s="938">
        <v>2.2999999999999998</v>
      </c>
      <c r="AH101" s="938">
        <v>-74.2</v>
      </c>
      <c r="AI101" s="938">
        <v>18.790000000000003</v>
      </c>
      <c r="AJ101" s="938">
        <v>-30.3</v>
      </c>
      <c r="AK101" s="938">
        <v>12.7</v>
      </c>
      <c r="AL101" s="951">
        <v>1760</v>
      </c>
      <c r="AM101" s="945">
        <v>1.4000000000000001</v>
      </c>
      <c r="AN101" s="938">
        <v>0.21</v>
      </c>
      <c r="AO101" s="802">
        <f t="shared" si="25"/>
        <v>-49.800759287004112</v>
      </c>
      <c r="AP101" s="803">
        <f t="shared" si="26"/>
        <v>10.532574046329227</v>
      </c>
      <c r="AQ101" s="961">
        <f t="shared" si="27"/>
        <v>84.539466821639039</v>
      </c>
      <c r="AR101" s="703">
        <f>INDEX(Historical!$C$7:$C$1439,MATCH(B101,Historical!$B$7:$B$1450,0))*IF(AH101="n/a",1.03,IF(AH101&lt;0,1.01,IF(AH101&gt;10,1.1,(1+AH101/100))))</f>
        <v>1.1514</v>
      </c>
      <c r="AS101" s="959">
        <f t="shared" si="28"/>
        <v>1.26654</v>
      </c>
      <c r="AT101" s="959">
        <f t="shared" si="32"/>
        <v>1.393194</v>
      </c>
      <c r="AU101" s="959">
        <f t="shared" si="32"/>
        <v>1.5325134000000002</v>
      </c>
      <c r="AV101" s="959">
        <f t="shared" si="32"/>
        <v>1.6857647400000004</v>
      </c>
      <c r="AW101" s="703">
        <f t="shared" si="29"/>
        <v>7.0294121400000007</v>
      </c>
      <c r="AX101" s="810">
        <f t="shared" si="30"/>
        <v>16.181887983425415</v>
      </c>
      <c r="AY101" s="1017">
        <v>0.66</v>
      </c>
      <c r="AZ101" s="945">
        <v>26.35</v>
      </c>
      <c r="BA101" s="945">
        <v>-7.57</v>
      </c>
      <c r="BB101" s="945">
        <v>5.1499999999999995</v>
      </c>
      <c r="BC101" s="945">
        <v>10.530000000000001</v>
      </c>
      <c r="BE101" s="666">
        <v>2010</v>
      </c>
      <c r="BF101" s="971">
        <f t="shared" si="31"/>
        <v>0</v>
      </c>
      <c r="BG101" s="955">
        <v>0.3</v>
      </c>
    </row>
    <row r="102" spans="1:59" ht="11.25" customHeight="1" x14ac:dyDescent="0.2">
      <c r="A102" s="936" t="s">
        <v>626</v>
      </c>
      <c r="B102" s="948" t="s">
        <v>627</v>
      </c>
      <c r="C102" s="1013" t="s">
        <v>108</v>
      </c>
      <c r="D102" s="1013" t="s">
        <v>4365</v>
      </c>
      <c r="E102" s="792">
        <v>14</v>
      </c>
      <c r="F102" s="1227">
        <v>271</v>
      </c>
      <c r="G102" s="1227" t="s">
        <v>106</v>
      </c>
      <c r="H102" s="1227" t="s">
        <v>106</v>
      </c>
      <c r="I102" s="947">
        <v>110.5</v>
      </c>
      <c r="J102" s="703">
        <f t="shared" si="18"/>
        <v>1.5927601809954752</v>
      </c>
      <c r="K102" s="950">
        <v>0.44</v>
      </c>
      <c r="L102" s="960">
        <v>4</v>
      </c>
      <c r="M102" s="694">
        <f t="shared" si="19"/>
        <v>1.76</v>
      </c>
      <c r="N102" s="943" t="s">
        <v>520</v>
      </c>
      <c r="O102" s="795">
        <v>0.41</v>
      </c>
      <c r="P102" s="934">
        <v>43418</v>
      </c>
      <c r="Q102" s="934">
        <v>43434</v>
      </c>
      <c r="R102" s="694">
        <f t="shared" si="20"/>
        <v>7.3170731707317138</v>
      </c>
      <c r="S102" s="759">
        <f>IF(INDEX(Historical!$D$7:$D$1439,MATCH(B102,Historical!$B$7:$B$1450,0))=0,"n/a",(INDEX(Historical!$C$7:$C$1439,MATCH(B102,Historical!$B$7:$B$1450,0))/INDEX(Historical!$D$7:$D$1439,MATCH(B102,Historical!$B$7:$B$1450,0))-1)*100)</f>
        <v>34.136546184738961</v>
      </c>
      <c r="T102" s="759">
        <f>IF(INDEX(Historical!$F$7:$F$1432,MATCH(B102,Historical!$B$7:$B$1450,0))=0,"n/a",((INDEX(Historical!$C$7:$C$1439,MATCH(B102,Historical!$B$7:$B$1450,0))/INDEX(Historical!$F$7:$F$1432,MATCH(B102,Historical!$B$7:$B$1450,0)))^(1/3)-1)*100)</f>
        <v>15.637201230263354</v>
      </c>
      <c r="U102" s="759">
        <f>IF(INDEX(Historical!$H$7:$H$1432,MATCH(B102,Historical!$B$7:$B$1450,0))=0,"n/a",((INDEX(Historical!$C$7:$C$1439,MATCH(B102,Historical!$B$7:$B$1450,0))/INDEX(Historical!$H$7:$H$1432,MATCH(B102,Historical!$B$7:$B$1450,0)))^(1/5)-1)*100)</f>
        <v>10.80090157890703</v>
      </c>
      <c r="V102" s="759">
        <f>IF(INDEX(Historical!$O$7:$O$1432,MATCH(B102,Historical!$B$7:$B$1450,0))=0,"n/a",((INDEX(Historical!$C$7:$C$1439,MATCH(B102,Historical!$B$7:$B$1450,0))/INDEX(Historical!$O$7:$O$1432,MATCH(B102,Historical!$B$7:$B$1450,0)))^(1/10)-1)*100)</f>
        <v>12.447706718009165</v>
      </c>
      <c r="W102" s="760">
        <f t="shared" si="21"/>
        <v>0.86770212566789029</v>
      </c>
      <c r="X102" s="761" t="str">
        <f t="shared" si="22"/>
        <v>n/a</v>
      </c>
      <c r="Y102" s="718"/>
      <c r="Z102" s="703" t="str">
        <f t="shared" si="23"/>
        <v>n/a</v>
      </c>
      <c r="AA102" s="959" t="str">
        <f t="shared" si="24"/>
        <v>n/a</v>
      </c>
      <c r="AB102" s="960">
        <v>12</v>
      </c>
      <c r="AC102" s="938" t="s">
        <v>137</v>
      </c>
      <c r="AD102" s="938" t="s">
        <v>137</v>
      </c>
      <c r="AE102" s="938" t="s">
        <v>137</v>
      </c>
      <c r="AF102" s="938" t="s">
        <v>137</v>
      </c>
      <c r="AG102" s="938" t="s">
        <v>137</v>
      </c>
      <c r="AH102" s="938" t="s">
        <v>137</v>
      </c>
      <c r="AI102" s="938" t="s">
        <v>137</v>
      </c>
      <c r="AJ102" s="938" t="s">
        <v>137</v>
      </c>
      <c r="AK102" s="938" t="s">
        <v>137</v>
      </c>
      <c r="AL102" s="951" t="s">
        <v>137</v>
      </c>
      <c r="AM102" s="945" t="s">
        <v>137</v>
      </c>
      <c r="AN102" s="938" t="s">
        <v>137</v>
      </c>
      <c r="AO102" s="802" t="str">
        <f t="shared" si="25"/>
        <v>n/a</v>
      </c>
      <c r="AP102" s="803">
        <f t="shared" si="26"/>
        <v>12.393661759902505</v>
      </c>
      <c r="AQ102" s="961" t="str">
        <f t="shared" si="27"/>
        <v>n/a</v>
      </c>
      <c r="AR102" s="703">
        <f>INDEX(Historical!$C$7:$C$1439,MATCH(B102,Historical!$B$7:$B$1450,0))*IF(AH102="n/a",1.03,IF(AH102&lt;0,1.01,IF(AH102&gt;10,1.1,(1+AH102/100))))</f>
        <v>1.7201</v>
      </c>
      <c r="AS102" s="959">
        <f t="shared" si="28"/>
        <v>1.771703</v>
      </c>
      <c r="AT102" s="959">
        <f t="shared" si="32"/>
        <v>1.8248540900000001</v>
      </c>
      <c r="AU102" s="959">
        <f t="shared" si="32"/>
        <v>1.8795997127000001</v>
      </c>
      <c r="AV102" s="959">
        <f t="shared" si="32"/>
        <v>1.9359877040810003</v>
      </c>
      <c r="AW102" s="703">
        <f t="shared" si="29"/>
        <v>9.1322445067809994</v>
      </c>
      <c r="AX102" s="810">
        <f t="shared" si="30"/>
        <v>8.2644746667701359</v>
      </c>
      <c r="AY102" s="1017" t="s">
        <v>137</v>
      </c>
      <c r="AZ102" s="945" t="s">
        <v>137</v>
      </c>
      <c r="BA102" s="945" t="s">
        <v>137</v>
      </c>
      <c r="BB102" s="945" t="s">
        <v>137</v>
      </c>
      <c r="BC102" s="945" t="s">
        <v>137</v>
      </c>
      <c r="BD102" s="984" t="s">
        <v>4290</v>
      </c>
      <c r="BE102" s="666">
        <v>2005</v>
      </c>
      <c r="BF102" s="971">
        <f t="shared" si="31"/>
        <v>1</v>
      </c>
      <c r="BG102" s="955" t="s">
        <v>137</v>
      </c>
    </row>
    <row r="103" spans="1:59" ht="11.25" customHeight="1" x14ac:dyDescent="0.2">
      <c r="A103" s="936" t="s">
        <v>1289</v>
      </c>
      <c r="B103" s="948" t="s">
        <v>1290</v>
      </c>
      <c r="C103" s="1013" t="s">
        <v>128</v>
      </c>
      <c r="D103" s="1013" t="s">
        <v>4353</v>
      </c>
      <c r="E103" s="792">
        <v>10</v>
      </c>
      <c r="F103" s="1227">
        <v>369</v>
      </c>
      <c r="G103" s="1227" t="s">
        <v>115</v>
      </c>
      <c r="H103" s="1227" t="s">
        <v>115</v>
      </c>
      <c r="I103" s="947">
        <v>151.74</v>
      </c>
      <c r="J103" s="703">
        <f t="shared" si="18"/>
        <v>2.0376960590483719</v>
      </c>
      <c r="K103" s="950">
        <v>0.77300000000000002</v>
      </c>
      <c r="L103" s="960">
        <v>4</v>
      </c>
      <c r="M103" s="694">
        <f t="shared" si="19"/>
        <v>3.0920000000000001</v>
      </c>
      <c r="N103" s="943" t="s">
        <v>149</v>
      </c>
      <c r="O103" s="795">
        <v>0.72199999999999998</v>
      </c>
      <c r="P103" s="934">
        <v>43699</v>
      </c>
      <c r="Q103" s="934">
        <v>43724</v>
      </c>
      <c r="R103" s="694">
        <f t="shared" si="20"/>
        <v>7.0637119113573466</v>
      </c>
      <c r="S103" s="759">
        <f>IF(INDEX(Historical!$D$7:$D$1439,MATCH(B103,Historical!$B$7:$B$1450,0))=0,"n/a",(INDEX(Historical!$C$7:$C$1439,MATCH(B103,Historical!$B$7:$B$1450,0))/INDEX(Historical!$D$7:$D$1439,MATCH(B103,Historical!$B$7:$B$1450,0))-1)*100)</f>
        <v>8.1632653061224367</v>
      </c>
      <c r="T103" s="759">
        <f>IF(INDEX(Historical!$F$7:$F$1432,MATCH(B103,Historical!$B$7:$B$1450,0))=0,"n/a",((INDEX(Historical!$C$7:$C$1439,MATCH(B103,Historical!$B$7:$B$1450,0))/INDEX(Historical!$F$7:$F$1432,MATCH(B103,Historical!$B$7:$B$1450,0)))^(1/3)-1)*100)</f>
        <v>7.218354565351115</v>
      </c>
      <c r="U103" s="759">
        <f>IF(INDEX(Historical!$H$7:$H$1432,MATCH(B103,Historical!$B$7:$B$1450,0))=0,"n/a",((INDEX(Historical!$C$7:$C$1439,MATCH(B103,Historical!$B$7:$B$1450,0))/INDEX(Historical!$H$7:$H$1432,MATCH(B103,Historical!$B$7:$B$1450,0)))^(1/5)-1)*100)</f>
        <v>8.7727547936197183</v>
      </c>
      <c r="V103" s="759">
        <f>IF(INDEX(Historical!$O$7:$O$1432,MATCH(B103,Historical!$B$7:$B$1450,0))=0,"n/a",((INDEX(Historical!$C$7:$C$1439,MATCH(B103,Historical!$B$7:$B$1450,0))/INDEX(Historical!$O$7:$O$1432,MATCH(B103,Historical!$B$7:$B$1450,0)))^(1/10)-1)*100)</f>
        <v>8.7610082997769503</v>
      </c>
      <c r="W103" s="760">
        <f t="shared" si="21"/>
        <v>1.0013407696284304</v>
      </c>
      <c r="X103" s="761">
        <f t="shared" si="22"/>
        <v>0.97475053262441314</v>
      </c>
      <c r="Y103" s="724"/>
      <c r="Z103" s="703">
        <f t="shared" si="23"/>
        <v>57.902621722846447</v>
      </c>
      <c r="AA103" s="959">
        <f t="shared" si="24"/>
        <v>28.415730337078653</v>
      </c>
      <c r="AB103" s="960">
        <v>12</v>
      </c>
      <c r="AC103" s="938">
        <v>5.34</v>
      </c>
      <c r="AD103" s="938">
        <v>3.73</v>
      </c>
      <c r="AE103" s="938">
        <v>3.97</v>
      </c>
      <c r="AF103" s="938">
        <v>19.059999999999999</v>
      </c>
      <c r="AG103" s="940">
        <v>85.1</v>
      </c>
      <c r="AH103" s="938">
        <v>51.4</v>
      </c>
      <c r="AI103" s="938">
        <v>6.370000000000001</v>
      </c>
      <c r="AJ103" s="938">
        <v>9</v>
      </c>
      <c r="AK103" s="938">
        <v>7.6499999999999995</v>
      </c>
      <c r="AL103" s="951">
        <v>31110</v>
      </c>
      <c r="AM103" s="946">
        <v>0.4</v>
      </c>
      <c r="AN103" s="938">
        <v>2.46</v>
      </c>
      <c r="AO103" s="802">
        <f t="shared" si="25"/>
        <v>-17.605279484410563</v>
      </c>
      <c r="AP103" s="803">
        <f t="shared" si="26"/>
        <v>10.81045085266809</v>
      </c>
      <c r="AQ103" s="961">
        <f t="shared" si="27"/>
        <v>390.62491680382891</v>
      </c>
      <c r="AR103" s="703">
        <f>INDEX(Historical!$C$7:$C$1439,MATCH(B103,Historical!$B$7:$B$1450,0))*IF(AH103="n/a",1.03,IF(AH103&lt;0,1.01,IF(AH103&gt;10,1.1,(1+AH103/100))))</f>
        <v>3.0316000000000001</v>
      </c>
      <c r="AS103" s="959">
        <f t="shared" si="28"/>
        <v>3.2247129200000004</v>
      </c>
      <c r="AT103" s="959">
        <f t="shared" si="32"/>
        <v>3.4714034583800006</v>
      </c>
      <c r="AU103" s="959">
        <f t="shared" si="32"/>
        <v>3.7369658229460709</v>
      </c>
      <c r="AV103" s="959">
        <f t="shared" si="32"/>
        <v>4.022843708401445</v>
      </c>
      <c r="AW103" s="703">
        <f t="shared" si="29"/>
        <v>17.48752590972752</v>
      </c>
      <c r="AX103" s="810">
        <f t="shared" si="30"/>
        <v>11.524664498304677</v>
      </c>
      <c r="AY103" s="1017">
        <v>0.09</v>
      </c>
      <c r="AZ103" s="945">
        <v>58.379999999999995</v>
      </c>
      <c r="BA103" s="945">
        <v>-1.4000000000000001</v>
      </c>
      <c r="BB103" s="945">
        <v>9.89</v>
      </c>
      <c r="BC103" s="945">
        <v>29.04</v>
      </c>
      <c r="BE103" s="666">
        <v>2010</v>
      </c>
      <c r="BF103" s="971">
        <f t="shared" si="31"/>
        <v>0</v>
      </c>
      <c r="BG103" s="955">
        <v>15.6</v>
      </c>
    </row>
    <row r="104" spans="1:59" s="838" customFormat="1" ht="11.25" customHeight="1" x14ac:dyDescent="0.2">
      <c r="A104" s="817" t="s">
        <v>628</v>
      </c>
      <c r="B104" s="839" t="s">
        <v>629</v>
      </c>
      <c r="C104" s="1013" t="s">
        <v>112</v>
      </c>
      <c r="D104" s="1013" t="s">
        <v>4389</v>
      </c>
      <c r="E104" s="818">
        <v>11</v>
      </c>
      <c r="F104" s="1227">
        <v>311</v>
      </c>
      <c r="G104" s="1226" t="s">
        <v>37</v>
      </c>
      <c r="H104" s="1226" t="s">
        <v>37</v>
      </c>
      <c r="I104" s="819">
        <v>129.88</v>
      </c>
      <c r="J104" s="820">
        <f t="shared" si="18"/>
        <v>2.5870033877425316</v>
      </c>
      <c r="K104" s="821">
        <v>0.84</v>
      </c>
      <c r="L104" s="822">
        <v>4</v>
      </c>
      <c r="M104" s="823">
        <f t="shared" si="19"/>
        <v>3.36</v>
      </c>
      <c r="N104" s="824" t="s">
        <v>149</v>
      </c>
      <c r="O104" s="825">
        <v>0.77</v>
      </c>
      <c r="P104" s="826">
        <v>43433</v>
      </c>
      <c r="Q104" s="826">
        <v>43448</v>
      </c>
      <c r="R104" s="823">
        <f t="shared" si="20"/>
        <v>9.0909090909090846</v>
      </c>
      <c r="S104" s="759">
        <f>IF(INDEX(Historical!$D$7:$D$1439,MATCH(B104,Historical!$B$7:$B$1450,0))=0,"n/a",(INDEX(Historical!$C$7:$C$1439,MATCH(B104,Historical!$B$7:$B$1450,0))/INDEX(Historical!$D$7:$D$1439,MATCH(B104,Historical!$B$7:$B$1450,0))-1)*100)</f>
        <v>9.7560975609756184</v>
      </c>
      <c r="T104" s="759">
        <f>IF(INDEX(Historical!$F$7:$F$1432,MATCH(B104,Historical!$B$7:$B$1450,0))=0,"n/a",((INDEX(Historical!$C$7:$C$1439,MATCH(B104,Historical!$B$7:$B$1450,0))/INDEX(Historical!$F$7:$F$1432,MATCH(B104,Historical!$B$7:$B$1450,0)))^(1/3)-1)*100)</f>
        <v>12.035118663929101</v>
      </c>
      <c r="U104" s="759">
        <f>IF(INDEX(Historical!$H$7:$H$1432,MATCH(B104,Historical!$B$7:$B$1450,0))=0,"n/a",((INDEX(Historical!$C$7:$C$1439,MATCH(B104,Historical!$B$7:$B$1450,0))/INDEX(Historical!$H$7:$H$1432,MATCH(B104,Historical!$B$7:$B$1450,0)))^(1/5)-1)*100)</f>
        <v>11.231492620246829</v>
      </c>
      <c r="V104" s="759">
        <f>IF(INDEX(Historical!$O$7:$O$1432,MATCH(B104,Historical!$B$7:$B$1450,0))=0,"n/a",((INDEX(Historical!$C$7:$C$1439,MATCH(B104,Historical!$B$7:$B$1450,0))/INDEX(Historical!$O$7:$O$1432,MATCH(B104,Historical!$B$7:$B$1450,0)))^(1/10)-1)*100)</f>
        <v>8.7619948433992789</v>
      </c>
      <c r="W104" s="827">
        <f t="shared" si="21"/>
        <v>1.2818419573378215</v>
      </c>
      <c r="X104" s="828">
        <f t="shared" si="22"/>
        <v>3.4034826121960084</v>
      </c>
      <c r="Y104" s="839"/>
      <c r="Z104" s="820">
        <f t="shared" si="23"/>
        <v>50.149253731343279</v>
      </c>
      <c r="AA104" s="830">
        <f t="shared" si="24"/>
        <v>19.38507462686567</v>
      </c>
      <c r="AB104" s="822">
        <v>12</v>
      </c>
      <c r="AC104" s="831">
        <v>6.7</v>
      </c>
      <c r="AD104" s="831">
        <v>1.97</v>
      </c>
      <c r="AE104" s="831">
        <v>1.58</v>
      </c>
      <c r="AF104" s="831">
        <v>3.96</v>
      </c>
      <c r="AG104" s="831">
        <v>21.2</v>
      </c>
      <c r="AH104" s="831">
        <v>18.5</v>
      </c>
      <c r="AI104" s="831">
        <v>8.4699999999999989</v>
      </c>
      <c r="AJ104" s="831">
        <v>3.3000000000000003</v>
      </c>
      <c r="AK104" s="831">
        <v>10</v>
      </c>
      <c r="AL104" s="832">
        <v>7210</v>
      </c>
      <c r="AM104" s="833">
        <v>0.6</v>
      </c>
      <c r="AN104" s="831">
        <v>1</v>
      </c>
      <c r="AO104" s="834">
        <f t="shared" si="25"/>
        <v>-5.56657861887631</v>
      </c>
      <c r="AP104" s="835">
        <f t="shared" si="26"/>
        <v>13.81849600798936</v>
      </c>
      <c r="AQ104" s="836">
        <f t="shared" si="27"/>
        <v>84.709857190361063</v>
      </c>
      <c r="AR104" s="703">
        <f>INDEX(Historical!$C$7:$C$1439,MATCH(B104,Historical!$B$7:$B$1450,0))*IF(AH104="n/a",1.03,IF(AH104&lt;0,1.01,IF(AH104&gt;10,1.1,(1+AH104/100))))</f>
        <v>3.4650000000000003</v>
      </c>
      <c r="AS104" s="830">
        <f t="shared" si="28"/>
        <v>3.7584855000000004</v>
      </c>
      <c r="AT104" s="830">
        <f t="shared" si="32"/>
        <v>4.1343340500000005</v>
      </c>
      <c r="AU104" s="830">
        <f t="shared" si="32"/>
        <v>4.5477674550000007</v>
      </c>
      <c r="AV104" s="830">
        <f t="shared" si="32"/>
        <v>5.0025442005000009</v>
      </c>
      <c r="AW104" s="820">
        <f t="shared" si="29"/>
        <v>20.908131205500005</v>
      </c>
      <c r="AX104" s="837">
        <f t="shared" si="30"/>
        <v>16.098037577379124</v>
      </c>
      <c r="AY104" s="1018">
        <v>1.46</v>
      </c>
      <c r="AZ104" s="833">
        <v>41.36</v>
      </c>
      <c r="BA104" s="833">
        <v>-5.66</v>
      </c>
      <c r="BB104" s="833">
        <v>4.3900000000000006</v>
      </c>
      <c r="BC104" s="833">
        <v>11.84</v>
      </c>
      <c r="BD104" s="985"/>
      <c r="BE104" s="666">
        <v>2009</v>
      </c>
      <c r="BF104" s="971">
        <f t="shared" si="31"/>
        <v>0</v>
      </c>
      <c r="BG104" s="892">
        <v>7.5</v>
      </c>
    </row>
    <row r="105" spans="1:59" ht="11.25" customHeight="1" x14ac:dyDescent="0.2">
      <c r="A105" s="944" t="s">
        <v>611</v>
      </c>
      <c r="B105" s="948" t="s">
        <v>612</v>
      </c>
      <c r="C105" s="1013" t="s">
        <v>123</v>
      </c>
      <c r="D105" s="1013" t="s">
        <v>4197</v>
      </c>
      <c r="E105" s="792">
        <v>15</v>
      </c>
      <c r="F105" s="1227">
        <v>250</v>
      </c>
      <c r="G105" s="1227" t="s">
        <v>37</v>
      </c>
      <c r="H105" s="1227" t="s">
        <v>37</v>
      </c>
      <c r="I105" s="947">
        <v>43.67</v>
      </c>
      <c r="J105" s="703">
        <f t="shared" si="18"/>
        <v>2.1067094114953058</v>
      </c>
      <c r="K105" s="950">
        <v>0.23</v>
      </c>
      <c r="L105" s="960">
        <v>4</v>
      </c>
      <c r="M105" s="694">
        <f t="shared" si="19"/>
        <v>0.92</v>
      </c>
      <c r="N105" s="943" t="s">
        <v>210</v>
      </c>
      <c r="O105" s="799">
        <v>0.22500000000000001</v>
      </c>
      <c r="P105" s="934">
        <v>43517</v>
      </c>
      <c r="Q105" s="934">
        <v>43532</v>
      </c>
      <c r="R105" s="694">
        <f t="shared" si="20"/>
        <v>2.2222222222222241</v>
      </c>
      <c r="S105" s="759">
        <f>IF(INDEX(Historical!$D$7:$D$1439,MATCH(B105,Historical!$B$7:$B$1450,0))=0,"n/a",(INDEX(Historical!$C$7:$C$1439,MATCH(B105,Historical!$B$7:$B$1450,0))/INDEX(Historical!$D$7:$D$1439,MATCH(B105,Historical!$B$7:$B$1450,0))-1)*100)</f>
        <v>3.488372093023262</v>
      </c>
      <c r="T105" s="759">
        <f>IF(INDEX(Historical!$F$7:$F$1432,MATCH(B105,Historical!$B$7:$B$1450,0))=0,"n/a",((INDEX(Historical!$C$7:$C$1439,MATCH(B105,Historical!$B$7:$B$1450,0))/INDEX(Historical!$F$7:$F$1432,MATCH(B105,Historical!$B$7:$B$1450,0)))^(1/3)-1)*100)</f>
        <v>4.4957116445886403</v>
      </c>
      <c r="U105" s="759">
        <f>IF(INDEX(Historical!$H$7:$H$1432,MATCH(B105,Historical!$B$7:$B$1450,0))=0,"n/a",((INDEX(Historical!$C$7:$C$1439,MATCH(B105,Historical!$B$7:$B$1450,0))/INDEX(Historical!$H$7:$H$1432,MATCH(B105,Historical!$B$7:$B$1450,0)))^(1/5)-1)*100)</f>
        <v>4.9200269147087194</v>
      </c>
      <c r="V105" s="759">
        <f>IF(INDEX(Historical!$O$7:$O$1432,MATCH(B105,Historical!$B$7:$B$1450,0))=0,"n/a",((INDEX(Historical!$C$7:$C$1439,MATCH(B105,Historical!$B$7:$B$1450,0))/INDEX(Historical!$O$7:$O$1432,MATCH(B105,Historical!$B$7:$B$1450,0)))^(1/10)-1)*100)</f>
        <v>5.9356169611174403</v>
      </c>
      <c r="W105" s="760">
        <f t="shared" si="21"/>
        <v>0.82889899178778448</v>
      </c>
      <c r="X105" s="761">
        <f t="shared" si="22"/>
        <v>0.83390286689978299</v>
      </c>
      <c r="Y105" s="949" t="s">
        <v>4230</v>
      </c>
      <c r="Z105" s="703">
        <f t="shared" si="23"/>
        <v>40.350877192982459</v>
      </c>
      <c r="AA105" s="959">
        <f t="shared" si="24"/>
        <v>19.153508771929825</v>
      </c>
      <c r="AB105" s="960">
        <v>3</v>
      </c>
      <c r="AC105" s="938">
        <v>2.2799999999999998</v>
      </c>
      <c r="AD105" s="938" t="s">
        <v>137</v>
      </c>
      <c r="AE105" s="938">
        <v>0.84</v>
      </c>
      <c r="AF105" s="938">
        <v>2.19</v>
      </c>
      <c r="AG105" s="938">
        <v>11.3</v>
      </c>
      <c r="AH105" s="938">
        <v>204.70000000000002</v>
      </c>
      <c r="AI105" s="938" t="s">
        <v>137</v>
      </c>
      <c r="AJ105" s="938">
        <v>5.8999999999999995</v>
      </c>
      <c r="AK105" s="938" t="s">
        <v>137</v>
      </c>
      <c r="AL105" s="951">
        <v>469.62</v>
      </c>
      <c r="AM105" s="945">
        <v>2</v>
      </c>
      <c r="AN105" s="938">
        <v>0.39</v>
      </c>
      <c r="AO105" s="802">
        <f t="shared" si="25"/>
        <v>-12.1267724457258</v>
      </c>
      <c r="AP105" s="803">
        <f t="shared" si="26"/>
        <v>7.0267363262040252</v>
      </c>
      <c r="AQ105" s="961">
        <f t="shared" si="27"/>
        <v>36.538450767583043</v>
      </c>
      <c r="AR105" s="703">
        <f>INDEX(Historical!$C$7:$C$1439,MATCH(B105,Historical!$B$7:$B$1450,0))*IF(AH105="n/a",1.03,IF(AH105&lt;0,1.01,IF(AH105&gt;10,1.1,(1+AH105/100))))</f>
        <v>0.97900000000000009</v>
      </c>
      <c r="AS105" s="959">
        <f t="shared" si="28"/>
        <v>1.0083700000000002</v>
      </c>
      <c r="AT105" s="959">
        <f t="shared" si="32"/>
        <v>1.0386211000000003</v>
      </c>
      <c r="AU105" s="959">
        <f t="shared" si="32"/>
        <v>1.0697797330000003</v>
      </c>
      <c r="AV105" s="959">
        <f t="shared" si="32"/>
        <v>1.1018731249900002</v>
      </c>
      <c r="AW105" s="703">
        <f t="shared" si="29"/>
        <v>5.1976439579900013</v>
      </c>
      <c r="AX105" s="810">
        <f t="shared" si="30"/>
        <v>11.902092873803529</v>
      </c>
      <c r="AY105" s="1017">
        <v>0.92</v>
      </c>
      <c r="AZ105" s="945">
        <v>36.43</v>
      </c>
      <c r="BA105" s="945">
        <v>-4.07</v>
      </c>
      <c r="BB105" s="945">
        <v>8.2900000000000009</v>
      </c>
      <c r="BC105" s="945">
        <v>9.9500000000000011</v>
      </c>
      <c r="BE105" s="666">
        <v>2005</v>
      </c>
      <c r="BF105" s="971">
        <f t="shared" si="31"/>
        <v>1</v>
      </c>
      <c r="BG105" s="955">
        <v>6.3</v>
      </c>
    </row>
    <row r="106" spans="1:59" ht="11.25" customHeight="1" x14ac:dyDescent="0.2">
      <c r="A106" s="936" t="s">
        <v>632</v>
      </c>
      <c r="B106" s="948" t="s">
        <v>633</v>
      </c>
      <c r="C106" s="1013" t="s">
        <v>4216</v>
      </c>
      <c r="D106" s="1013" t="s">
        <v>4351</v>
      </c>
      <c r="E106" s="792">
        <v>24</v>
      </c>
      <c r="F106" s="1227">
        <v>142</v>
      </c>
      <c r="G106" s="1227" t="s">
        <v>115</v>
      </c>
      <c r="H106" s="1227" t="s">
        <v>115</v>
      </c>
      <c r="I106" s="938">
        <v>148.24</v>
      </c>
      <c r="J106" s="703">
        <f t="shared" si="18"/>
        <v>4.3712898003237992</v>
      </c>
      <c r="K106" s="957">
        <v>1.62</v>
      </c>
      <c r="L106" s="960">
        <v>4</v>
      </c>
      <c r="M106" s="694">
        <f t="shared" si="19"/>
        <v>6.48</v>
      </c>
      <c r="N106" s="943" t="s">
        <v>228</v>
      </c>
      <c r="O106" s="796">
        <v>1.57</v>
      </c>
      <c r="P106" s="934">
        <v>43594</v>
      </c>
      <c r="Q106" s="934">
        <v>43626</v>
      </c>
      <c r="R106" s="694">
        <f t="shared" si="20"/>
        <v>3.1847133757961812</v>
      </c>
      <c r="S106" s="759">
        <f>IF(INDEX(Historical!$D$7:$D$1439,MATCH(B106,Historical!$B$7:$B$1450,0))=0,"n/a",(INDEX(Historical!$C$7:$C$1439,MATCH(B106,Historical!$B$7:$B$1450,0))/INDEX(Historical!$D$7:$D$1439,MATCH(B106,Historical!$B$7:$B$1450,0))-1)*100)</f>
        <v>5.2542372881355881</v>
      </c>
      <c r="T106" s="759">
        <f>IF(INDEX(Historical!$F$7:$F$1432,MATCH(B106,Historical!$B$7:$B$1450,0))=0,"n/a",((INDEX(Historical!$C$7:$C$1439,MATCH(B106,Historical!$B$7:$B$1450,0))/INDEX(Historical!$F$7:$F$1432,MATCH(B106,Historical!$B$7:$B$1450,0)))^(1/3)-1)*100)</f>
        <v>7.4914361304784016</v>
      </c>
      <c r="U106" s="759">
        <f>IF(INDEX(Historical!$H$7:$H$1432,MATCH(B106,Historical!$B$7:$B$1450,0))=0,"n/a",((INDEX(Historical!$C$7:$C$1439,MATCH(B106,Historical!$B$7:$B$1450,0))/INDEX(Historical!$H$7:$H$1432,MATCH(B106,Historical!$B$7:$B$1450,0)))^(1/5)-1)*100)</f>
        <v>10.911856607956283</v>
      </c>
      <c r="V106" s="759">
        <f>IF(INDEX(Historical!$O$7:$O$1432,MATCH(B106,Historical!$B$7:$B$1450,0))=0,"n/a",((INDEX(Historical!$C$7:$C$1439,MATCH(B106,Historical!$B$7:$B$1450,0))/INDEX(Historical!$O$7:$O$1432,MATCH(B106,Historical!$B$7:$B$1450,0)))^(1/10)-1)*100)</f>
        <v>12.572885948905977</v>
      </c>
      <c r="W106" s="760">
        <f t="shared" si="21"/>
        <v>0.86788798151038438</v>
      </c>
      <c r="X106" s="761" t="str">
        <f t="shared" si="22"/>
        <v>n/a</v>
      </c>
      <c r="Y106" s="948"/>
      <c r="Z106" s="703">
        <f t="shared" si="23"/>
        <v>54.045037531276066</v>
      </c>
      <c r="AA106" s="959">
        <f t="shared" si="24"/>
        <v>12.363636363636363</v>
      </c>
      <c r="AB106" s="960">
        <v>12</v>
      </c>
      <c r="AC106" s="938">
        <v>11.99</v>
      </c>
      <c r="AD106" s="938">
        <v>4.5599999999999996</v>
      </c>
      <c r="AE106" s="938">
        <v>1.71</v>
      </c>
      <c r="AF106" s="938">
        <v>8.08</v>
      </c>
      <c r="AG106" s="940">
        <v>48.8</v>
      </c>
      <c r="AH106" s="938">
        <v>-2</v>
      </c>
      <c r="AI106" s="938">
        <v>1.52</v>
      </c>
      <c r="AJ106" s="938">
        <v>-5.2</v>
      </c>
      <c r="AK106" s="938">
        <v>2.74</v>
      </c>
      <c r="AL106" s="951">
        <v>133230</v>
      </c>
      <c r="AM106" s="945">
        <v>0.1</v>
      </c>
      <c r="AN106" s="938">
        <v>3.03</v>
      </c>
      <c r="AO106" s="802">
        <f t="shared" si="25"/>
        <v>2.9195100446437188</v>
      </c>
      <c r="AP106" s="803">
        <f t="shared" si="26"/>
        <v>15.283146408280082</v>
      </c>
      <c r="AQ106" s="961">
        <f t="shared" si="27"/>
        <v>110.7111575574296</v>
      </c>
      <c r="AR106" s="703">
        <f>INDEX(Historical!$C$7:$C$1439,MATCH(B106,Historical!$B$7:$B$1450,0))*IF(AH106="n/a",1.03,IF(AH106&lt;0,1.01,IF(AH106&gt;10,1.1,(1+AH106/100))))</f>
        <v>6.2721</v>
      </c>
      <c r="AS106" s="959">
        <f t="shared" si="28"/>
        <v>6.367435920000001</v>
      </c>
      <c r="AT106" s="959">
        <f t="shared" si="32"/>
        <v>6.541903664208002</v>
      </c>
      <c r="AU106" s="959">
        <f t="shared" si="32"/>
        <v>6.7211518246073014</v>
      </c>
      <c r="AV106" s="959">
        <f t="shared" si="32"/>
        <v>6.9053113846015419</v>
      </c>
      <c r="AW106" s="703">
        <f t="shared" si="29"/>
        <v>32.807902793416844</v>
      </c>
      <c r="AX106" s="810">
        <f t="shared" si="30"/>
        <v>22.131612785629279</v>
      </c>
      <c r="AY106" s="1017">
        <v>1.29</v>
      </c>
      <c r="AZ106" s="945">
        <v>39.93</v>
      </c>
      <c r="BA106" s="945">
        <v>-3.9600000000000004</v>
      </c>
      <c r="BB106" s="945">
        <v>6.6199999999999992</v>
      </c>
      <c r="BC106" s="945">
        <v>11.67</v>
      </c>
      <c r="BE106" s="666">
        <v>1996</v>
      </c>
      <c r="BF106" s="971">
        <f t="shared" si="31"/>
        <v>2</v>
      </c>
      <c r="BG106" s="955">
        <v>7.0000000000000009</v>
      </c>
    </row>
    <row r="107" spans="1:59" ht="11.25" customHeight="1" x14ac:dyDescent="0.2">
      <c r="A107" s="936" t="s">
        <v>1340</v>
      </c>
      <c r="B107" s="948" t="s">
        <v>1341</v>
      </c>
      <c r="C107" s="1013" t="s">
        <v>108</v>
      </c>
      <c r="D107" s="1013" t="s">
        <v>4365</v>
      </c>
      <c r="E107" s="792">
        <v>10</v>
      </c>
      <c r="F107" s="1227">
        <v>353</v>
      </c>
      <c r="G107" s="1227" t="s">
        <v>106</v>
      </c>
      <c r="H107" s="1227" t="s">
        <v>106</v>
      </c>
      <c r="I107" s="947">
        <v>37.630000000000003</v>
      </c>
      <c r="J107" s="703">
        <f t="shared" si="18"/>
        <v>2.6574541589157583</v>
      </c>
      <c r="K107" s="950">
        <v>0.5</v>
      </c>
      <c r="L107" s="960">
        <v>2</v>
      </c>
      <c r="M107" s="694">
        <f t="shared" si="19"/>
        <v>1</v>
      </c>
      <c r="N107" s="943" t="s">
        <v>613</v>
      </c>
      <c r="O107" s="795">
        <v>0.42</v>
      </c>
      <c r="P107" s="934">
        <v>43553</v>
      </c>
      <c r="Q107" s="934">
        <v>43570</v>
      </c>
      <c r="R107" s="694">
        <f t="shared" si="20"/>
        <v>19.047619047619051</v>
      </c>
      <c r="S107" s="759">
        <f>IF(INDEX(Historical!$D$7:$D$1439,MATCH(B107,Historical!$B$7:$B$1450,0))=0,"n/a",(INDEX(Historical!$C$7:$C$1439,MATCH(B107,Historical!$B$7:$B$1450,0))/INDEX(Historical!$D$7:$D$1439,MATCH(B107,Historical!$B$7:$B$1450,0))-1)*100)</f>
        <v>13.636363636363624</v>
      </c>
      <c r="T107" s="759">
        <f>IF(INDEX(Historical!$F$7:$F$1432,MATCH(B107,Historical!$B$7:$B$1450,0))=0,"n/a",((INDEX(Historical!$C$7:$C$1439,MATCH(B107,Historical!$B$7:$B$1450,0))/INDEX(Historical!$F$7:$F$1432,MATCH(B107,Historical!$B$7:$B$1450,0)))^(1/3)-1)*100)</f>
        <v>8.9459499237564799</v>
      </c>
      <c r="U107" s="759">
        <f>IF(INDEX(Historical!$H$7:$H$1432,MATCH(B107,Historical!$B$7:$B$1450,0))=0,"n/a",((INDEX(Historical!$C$7:$C$1439,MATCH(B107,Historical!$B$7:$B$1450,0))/INDEX(Historical!$H$7:$H$1432,MATCH(B107,Historical!$B$7:$B$1450,0)))^(1/5)-1)*100)</f>
        <v>11.768278437733448</v>
      </c>
      <c r="V107" s="759">
        <f>IF(INDEX(Historical!$O$7:$O$1432,MATCH(B107,Historical!$B$7:$B$1450,0))=0,"n/a",((INDEX(Historical!$C$7:$C$1439,MATCH(B107,Historical!$B$7:$B$1450,0))/INDEX(Historical!$O$7:$O$1432,MATCH(B107,Historical!$B$7:$B$1450,0)))^(1/10)-1)*100)</f>
        <v>1.2865393282954551</v>
      </c>
      <c r="W107" s="760">
        <f t="shared" si="21"/>
        <v>9.1472356724028963</v>
      </c>
      <c r="X107" s="761">
        <f t="shared" si="22"/>
        <v>1.0323051261169691</v>
      </c>
      <c r="Y107" s="949"/>
      <c r="Z107" s="703">
        <f t="shared" si="23"/>
        <v>31.15264797507788</v>
      </c>
      <c r="AA107" s="959">
        <f t="shared" si="24"/>
        <v>11.722741433021808</v>
      </c>
      <c r="AB107" s="960">
        <v>12</v>
      </c>
      <c r="AC107" s="938">
        <v>3.21</v>
      </c>
      <c r="AD107" s="938">
        <v>1.18</v>
      </c>
      <c r="AE107" s="938">
        <v>5.0599999999999996</v>
      </c>
      <c r="AF107" s="938">
        <v>1.25</v>
      </c>
      <c r="AG107" s="938">
        <v>11.200000000000001</v>
      </c>
      <c r="AH107" s="938">
        <v>39.300000000000004</v>
      </c>
      <c r="AI107" s="938" t="s">
        <v>137</v>
      </c>
      <c r="AJ107" s="938">
        <v>11.4</v>
      </c>
      <c r="AK107" s="938">
        <v>10</v>
      </c>
      <c r="AL107" s="951">
        <v>2420</v>
      </c>
      <c r="AM107" s="945">
        <v>6.7</v>
      </c>
      <c r="AN107" s="938">
        <v>0.08</v>
      </c>
      <c r="AO107" s="802">
        <f t="shared" si="25"/>
        <v>2.7029911636273987</v>
      </c>
      <c r="AP107" s="803">
        <f t="shared" si="26"/>
        <v>14.425732596649206</v>
      </c>
      <c r="AQ107" s="961">
        <f t="shared" si="27"/>
        <v>-19.299107009546912</v>
      </c>
      <c r="AR107" s="703">
        <f>INDEX(Historical!$C$7:$C$1439,MATCH(B107,Historical!$B$7:$B$1450,0))*IF(AH107="n/a",1.03,IF(AH107&lt;0,1.01,IF(AH107&gt;10,1.1,(1+AH107/100))))</f>
        <v>0.82500000000000007</v>
      </c>
      <c r="AS107" s="959">
        <f t="shared" si="28"/>
        <v>0.84975000000000012</v>
      </c>
      <c r="AT107" s="959">
        <f t="shared" ref="AT107:AV126" si="33">IF($AK107="n/a",1.03*AS107,IF($AK107&lt;0,1.01*AS107,IF($AK107&gt;10,1.1*AS107,(1+$AK107/100)*AS107)))</f>
        <v>0.93472500000000025</v>
      </c>
      <c r="AU107" s="959">
        <f t="shared" si="33"/>
        <v>1.0281975000000003</v>
      </c>
      <c r="AV107" s="959">
        <f t="shared" si="33"/>
        <v>1.1310172500000004</v>
      </c>
      <c r="AW107" s="703">
        <f t="shared" si="29"/>
        <v>4.7686897500000009</v>
      </c>
      <c r="AX107" s="810">
        <f t="shared" si="30"/>
        <v>12.672574408716454</v>
      </c>
      <c r="AY107" s="1017">
        <v>1.32</v>
      </c>
      <c r="AZ107" s="945">
        <v>15.57</v>
      </c>
      <c r="BA107" s="945">
        <v>-21.52</v>
      </c>
      <c r="BB107" s="945">
        <v>0.33999999999999997</v>
      </c>
      <c r="BC107" s="945">
        <v>-1.4200000000000002</v>
      </c>
      <c r="BE107" s="666">
        <v>2010</v>
      </c>
      <c r="BF107" s="971">
        <f t="shared" si="31"/>
        <v>0</v>
      </c>
      <c r="BG107" s="955">
        <v>1.7999999999999998</v>
      </c>
    </row>
    <row r="108" spans="1:59" ht="11.25" customHeight="1" x14ac:dyDescent="0.2">
      <c r="A108" s="936" t="s">
        <v>1323</v>
      </c>
      <c r="B108" s="948" t="s">
        <v>1324</v>
      </c>
      <c r="C108" s="1013" t="s">
        <v>112</v>
      </c>
      <c r="D108" s="1013" t="s">
        <v>213</v>
      </c>
      <c r="E108" s="792">
        <v>10</v>
      </c>
      <c r="F108" s="1227">
        <v>357</v>
      </c>
      <c r="G108" s="1227" t="s">
        <v>106</v>
      </c>
      <c r="H108" s="1227" t="s">
        <v>106</v>
      </c>
      <c r="I108" s="947">
        <v>168.22</v>
      </c>
      <c r="J108" s="703">
        <f t="shared" si="18"/>
        <v>1.1889192723814053</v>
      </c>
      <c r="K108" s="950">
        <v>0.5</v>
      </c>
      <c r="L108" s="960">
        <v>4</v>
      </c>
      <c r="M108" s="694">
        <f t="shared" si="19"/>
        <v>2</v>
      </c>
      <c r="N108" s="943" t="s">
        <v>210</v>
      </c>
      <c r="O108" s="795">
        <v>0.43</v>
      </c>
      <c r="P108" s="934">
        <v>43601</v>
      </c>
      <c r="Q108" s="934">
        <v>43616</v>
      </c>
      <c r="R108" s="694">
        <f t="shared" si="20"/>
        <v>16.279069767441861</v>
      </c>
      <c r="S108" s="759">
        <f>IF(INDEX(Historical!$D$7:$D$1439,MATCH(B108,Historical!$B$7:$B$1450,0))=0,"n/a",(INDEX(Historical!$C$7:$C$1439,MATCH(B108,Historical!$B$7:$B$1450,0))/INDEX(Historical!$D$7:$D$1439,MATCH(B108,Historical!$B$7:$B$1450,0))-1)*100)</f>
        <v>14.482758620689662</v>
      </c>
      <c r="T108" s="759">
        <f>IF(INDEX(Historical!$F$7:$F$1432,MATCH(B108,Historical!$B$7:$B$1450,0))=0,"n/a",((INDEX(Historical!$C$7:$C$1439,MATCH(B108,Historical!$B$7:$B$1450,0))/INDEX(Historical!$F$7:$F$1432,MATCH(B108,Historical!$B$7:$B$1450,0)))^(1/3)-1)*100)</f>
        <v>10.211979044243424</v>
      </c>
      <c r="U108" s="759">
        <f>IF(INDEX(Historical!$H$7:$H$1432,MATCH(B108,Historical!$B$7:$B$1450,0))=0,"n/a",((INDEX(Historical!$C$7:$C$1439,MATCH(B108,Historical!$B$7:$B$1450,0))/INDEX(Historical!$H$7:$H$1432,MATCH(B108,Historical!$B$7:$B$1450,0)))^(1/5)-1)*100)</f>
        <v>13.27748971668381</v>
      </c>
      <c r="V108" s="759">
        <f>IF(INDEX(Historical!$O$7:$O$1432,MATCH(B108,Historical!$B$7:$B$1450,0))=0,"n/a",((INDEX(Historical!$C$7:$C$1439,MATCH(B108,Historical!$B$7:$B$1450,0))/INDEX(Historical!$O$7:$O$1432,MATCH(B108,Historical!$B$7:$B$1450,0)))^(1/10)-1)*100)</f>
        <v>13.210493895884422</v>
      </c>
      <c r="W108" s="760">
        <f t="shared" si="21"/>
        <v>1.0050714092393063</v>
      </c>
      <c r="X108" s="761">
        <f t="shared" si="22"/>
        <v>1.1961702447462892</v>
      </c>
      <c r="Y108" s="717"/>
      <c r="Z108" s="703">
        <f t="shared" si="23"/>
        <v>37.037037037037038</v>
      </c>
      <c r="AA108" s="959">
        <f t="shared" si="24"/>
        <v>31.151851851851848</v>
      </c>
      <c r="AB108" s="960">
        <v>12</v>
      </c>
      <c r="AC108" s="938">
        <v>5.4</v>
      </c>
      <c r="AD108" s="938">
        <v>2.42</v>
      </c>
      <c r="AE108" s="938">
        <v>5.14</v>
      </c>
      <c r="AF108" s="938">
        <v>6.23</v>
      </c>
      <c r="AG108" s="938">
        <v>20.3</v>
      </c>
      <c r="AH108" s="938">
        <v>20</v>
      </c>
      <c r="AI108" s="938">
        <v>6.34</v>
      </c>
      <c r="AJ108" s="938">
        <v>11.1</v>
      </c>
      <c r="AK108" s="938">
        <v>13</v>
      </c>
      <c r="AL108" s="951">
        <v>12810</v>
      </c>
      <c r="AM108" s="945">
        <v>0.5</v>
      </c>
      <c r="AN108" s="938">
        <v>0.41</v>
      </c>
      <c r="AO108" s="802">
        <f t="shared" si="25"/>
        <v>-16.685442862786633</v>
      </c>
      <c r="AP108" s="803">
        <f t="shared" si="26"/>
        <v>14.466408989065215</v>
      </c>
      <c r="AQ108" s="961">
        <f t="shared" si="27"/>
        <v>193.69374603642032</v>
      </c>
      <c r="AR108" s="703">
        <f>INDEX(Historical!$C$7:$C$1439,MATCH(B108,Historical!$B$7:$B$1450,0))*IF(AH108="n/a",1.03,IF(AH108&lt;0,1.01,IF(AH108&gt;10,1.1,(1+AH108/100))))</f>
        <v>1.8260000000000001</v>
      </c>
      <c r="AS108" s="959">
        <f t="shared" si="28"/>
        <v>1.9417684</v>
      </c>
      <c r="AT108" s="959">
        <f t="shared" si="33"/>
        <v>2.1359452400000003</v>
      </c>
      <c r="AU108" s="959">
        <f t="shared" si="33"/>
        <v>2.3495397640000006</v>
      </c>
      <c r="AV108" s="959">
        <f t="shared" si="33"/>
        <v>2.584493740400001</v>
      </c>
      <c r="AW108" s="703">
        <f t="shared" si="29"/>
        <v>10.837747144400002</v>
      </c>
      <c r="AX108" s="810">
        <f t="shared" si="30"/>
        <v>6.4426032245868514</v>
      </c>
      <c r="AY108" s="1017">
        <v>1.2</v>
      </c>
      <c r="AZ108" s="945">
        <v>42.9</v>
      </c>
      <c r="BA108" s="945">
        <v>-3.2300000000000004</v>
      </c>
      <c r="BB108" s="945">
        <v>2.97</v>
      </c>
      <c r="BC108" s="945">
        <v>14.77</v>
      </c>
      <c r="BE108" s="666">
        <v>2010</v>
      </c>
      <c r="BF108" s="971">
        <f t="shared" si="31"/>
        <v>0</v>
      </c>
      <c r="BG108" s="955">
        <v>11.700000000000001</v>
      </c>
    </row>
    <row r="109" spans="1:59" ht="11.25" customHeight="1" x14ac:dyDescent="0.2">
      <c r="A109" s="944" t="s">
        <v>634</v>
      </c>
      <c r="B109" s="948" t="s">
        <v>635</v>
      </c>
      <c r="C109" s="1013" t="s">
        <v>123</v>
      </c>
      <c r="D109" s="1013" t="s">
        <v>4197</v>
      </c>
      <c r="E109" s="792">
        <v>16</v>
      </c>
      <c r="F109" s="1227">
        <v>216</v>
      </c>
      <c r="G109" s="1227" t="s">
        <v>37</v>
      </c>
      <c r="H109" s="1227" t="s">
        <v>37</v>
      </c>
      <c r="I109" s="947">
        <v>143.99</v>
      </c>
      <c r="J109" s="703">
        <f t="shared" si="18"/>
        <v>2.0279186054587122</v>
      </c>
      <c r="K109" s="950">
        <v>0.73</v>
      </c>
      <c r="L109" s="960">
        <v>4</v>
      </c>
      <c r="M109" s="694">
        <f t="shared" si="19"/>
        <v>2.92</v>
      </c>
      <c r="N109" s="943" t="s">
        <v>588</v>
      </c>
      <c r="O109" s="795">
        <v>0.69</v>
      </c>
      <c r="P109" s="660">
        <v>43364</v>
      </c>
      <c r="Q109" s="660">
        <v>43378</v>
      </c>
      <c r="R109" s="694">
        <f t="shared" si="20"/>
        <v>5.7971014492753676</v>
      </c>
      <c r="S109" s="759">
        <f>IF(INDEX(Historical!$D$7:$D$1439,MATCH(B109,Historical!$B$7:$B$1450,0))=0,"n/a",(INDEX(Historical!$C$7:$C$1439,MATCH(B109,Historical!$B$7:$B$1450,0))/INDEX(Historical!$D$7:$D$1439,MATCH(B109,Historical!$B$7:$B$1450,0))-1)*100)</f>
        <v>7.2796934865900331</v>
      </c>
      <c r="T109" s="759">
        <f>IF(INDEX(Historical!$F$7:$F$1432,MATCH(B109,Historical!$B$7:$B$1450,0))=0,"n/a",((INDEX(Historical!$C$7:$C$1439,MATCH(B109,Historical!$B$7:$B$1450,0))/INDEX(Historical!$F$7:$F$1432,MATCH(B109,Historical!$B$7:$B$1450,0)))^(1/3)-1)*100)</f>
        <v>12.433898207203997</v>
      </c>
      <c r="U109" s="759">
        <f>IF(INDEX(Historical!$H$7:$H$1432,MATCH(B109,Historical!$B$7:$B$1450,0))=0,"n/a",((INDEX(Historical!$C$7:$C$1439,MATCH(B109,Historical!$B$7:$B$1450,0))/INDEX(Historical!$H$7:$H$1432,MATCH(B109,Historical!$B$7:$B$1450,0)))^(1/5)-1)*100)</f>
        <v>14.706435356463965</v>
      </c>
      <c r="V109" s="759">
        <f>IF(INDEX(Historical!$O$7:$O$1432,MATCH(B109,Historical!$B$7:$B$1450,0))=0,"n/a",((INDEX(Historical!$C$7:$C$1439,MATCH(B109,Historical!$B$7:$B$1450,0))/INDEX(Historical!$O$7:$O$1432,MATCH(B109,Historical!$B$7:$B$1450,0)))^(1/10)-1)*100)</f>
        <v>11.53290595998957</v>
      </c>
      <c r="W109" s="760">
        <f t="shared" si="21"/>
        <v>1.2751717049878091</v>
      </c>
      <c r="X109" s="761" t="str">
        <f t="shared" si="22"/>
        <v>n/a</v>
      </c>
      <c r="Y109" s="714"/>
      <c r="Z109" s="703">
        <f t="shared" si="23"/>
        <v>76.842105263157904</v>
      </c>
      <c r="AA109" s="959">
        <f t="shared" si="24"/>
        <v>37.892105263157902</v>
      </c>
      <c r="AB109" s="960">
        <v>12</v>
      </c>
      <c r="AC109" s="938">
        <v>3.8</v>
      </c>
      <c r="AD109" s="938">
        <v>6.09</v>
      </c>
      <c r="AE109" s="938">
        <v>3.56</v>
      </c>
      <c r="AF109" s="938">
        <v>2.65</v>
      </c>
      <c r="AG109" s="938">
        <v>7.1999999999999993</v>
      </c>
      <c r="AH109" s="938">
        <v>-22.3</v>
      </c>
      <c r="AI109" s="938">
        <v>10.34</v>
      </c>
      <c r="AJ109" s="938">
        <v>-0.2</v>
      </c>
      <c r="AK109" s="938">
        <v>6.3</v>
      </c>
      <c r="AL109" s="951">
        <v>15470</v>
      </c>
      <c r="AM109" s="945">
        <v>19.3</v>
      </c>
      <c r="AN109" s="938">
        <v>0.73</v>
      </c>
      <c r="AO109" s="802">
        <f t="shared" si="25"/>
        <v>-21.157751301235223</v>
      </c>
      <c r="AP109" s="803">
        <f t="shared" si="26"/>
        <v>16.734353961922679</v>
      </c>
      <c r="AQ109" s="961">
        <f t="shared" si="27"/>
        <v>111.25453730550676</v>
      </c>
      <c r="AR109" s="703">
        <f>INDEX(Historical!$C$7:$C$1439,MATCH(B109,Historical!$B$7:$B$1450,0))*IF(AH109="n/a",1.03,IF(AH109&lt;0,1.01,IF(AH109&gt;10,1.1,(1+AH109/100))))</f>
        <v>2.8279999999999998</v>
      </c>
      <c r="AS109" s="959">
        <f t="shared" si="28"/>
        <v>3.1108000000000002</v>
      </c>
      <c r="AT109" s="959">
        <f t="shared" si="33"/>
        <v>3.3067804000000001</v>
      </c>
      <c r="AU109" s="959">
        <f t="shared" si="33"/>
        <v>3.5151075651999997</v>
      </c>
      <c r="AV109" s="959">
        <f t="shared" si="33"/>
        <v>3.7365593418075993</v>
      </c>
      <c r="AW109" s="703">
        <f t="shared" si="29"/>
        <v>16.497247307007601</v>
      </c>
      <c r="AX109" s="810">
        <f t="shared" si="30"/>
        <v>11.457217381073407</v>
      </c>
      <c r="AY109" s="1017">
        <v>0.76</v>
      </c>
      <c r="AZ109" s="945">
        <v>18.170000000000002</v>
      </c>
      <c r="BA109" s="945">
        <v>-5.86</v>
      </c>
      <c r="BB109" s="945">
        <v>0.2</v>
      </c>
      <c r="BC109" s="945">
        <v>4.8</v>
      </c>
      <c r="BE109" s="666">
        <v>2003</v>
      </c>
      <c r="BF109" s="971">
        <f t="shared" si="31"/>
        <v>1</v>
      </c>
      <c r="BG109" s="955">
        <v>3.2</v>
      </c>
    </row>
    <row r="110" spans="1:59" ht="11.25" customHeight="1" x14ac:dyDescent="0.2">
      <c r="A110" s="953" t="s">
        <v>1334</v>
      </c>
      <c r="B110" s="948" t="s">
        <v>1335</v>
      </c>
      <c r="C110" s="1013" t="s">
        <v>128</v>
      </c>
      <c r="D110" s="1013" t="s">
        <v>193</v>
      </c>
      <c r="E110" s="792">
        <v>10</v>
      </c>
      <c r="F110" s="1227">
        <v>324</v>
      </c>
      <c r="G110" s="1227" t="s">
        <v>106</v>
      </c>
      <c r="H110" s="1227" t="s">
        <v>106</v>
      </c>
      <c r="I110" s="947">
        <v>69.28</v>
      </c>
      <c r="J110" s="703">
        <f t="shared" si="18"/>
        <v>1.5877598152424943</v>
      </c>
      <c r="K110" s="950">
        <v>0.27500000000000002</v>
      </c>
      <c r="L110" s="960">
        <v>4</v>
      </c>
      <c r="M110" s="694">
        <f t="shared" si="19"/>
        <v>1.1000000000000001</v>
      </c>
      <c r="N110" s="943" t="s">
        <v>493</v>
      </c>
      <c r="O110" s="795">
        <v>0.21</v>
      </c>
      <c r="P110" s="934">
        <v>43462</v>
      </c>
      <c r="Q110" s="934">
        <v>43480</v>
      </c>
      <c r="R110" s="694">
        <f t="shared" si="20"/>
        <v>30.95238095238097</v>
      </c>
      <c r="S110" s="759">
        <f>IF(INDEX(Historical!$D$7:$D$1439,MATCH(B110,Historical!$B$7:$B$1450,0))=0,"n/a",(INDEX(Historical!$C$7:$C$1439,MATCH(B110,Historical!$B$7:$B$1450,0))/INDEX(Historical!$D$7:$D$1439,MATCH(B110,Historical!$B$7:$B$1450,0))-1)*100)</f>
        <v>23.529411764705866</v>
      </c>
      <c r="T110" s="759">
        <f>IF(INDEX(Historical!$F$7:$F$1432,MATCH(B110,Historical!$B$7:$B$1450,0))=0,"n/a",((INDEX(Historical!$C$7:$C$1439,MATCH(B110,Historical!$B$7:$B$1450,0))/INDEX(Historical!$F$7:$F$1432,MATCH(B110,Historical!$B$7:$B$1450,0)))^(1/3)-1)*100)</f>
        <v>18.096321418390836</v>
      </c>
      <c r="U110" s="759">
        <f>IF(INDEX(Historical!$H$7:$H$1432,MATCH(B110,Historical!$B$7:$B$1450,0))=0,"n/a",((INDEX(Historical!$C$7:$C$1439,MATCH(B110,Historical!$B$7:$B$1450,0))/INDEX(Historical!$H$7:$H$1432,MATCH(B110,Historical!$B$7:$B$1450,0)))^(1/5)-1)*100)</f>
        <v>13.80604263098537</v>
      </c>
      <c r="V110" s="759">
        <f>IF(INDEX(Historical!$O$7:$O$1432,MATCH(B110,Historical!$B$7:$B$1450,0))=0,"n/a",((INDEX(Historical!$C$7:$C$1439,MATCH(B110,Historical!$B$7:$B$1450,0))/INDEX(Historical!$O$7:$O$1432,MATCH(B110,Historical!$B$7:$B$1450,0)))^(1/10)-1)*100)</f>
        <v>20.220216606602072</v>
      </c>
      <c r="W110" s="760">
        <f t="shared" si="21"/>
        <v>0.68278411154495644</v>
      </c>
      <c r="X110" s="761">
        <f t="shared" si="22"/>
        <v>2.2632856772107166</v>
      </c>
      <c r="Y110" s="714"/>
      <c r="Z110" s="703">
        <f t="shared" si="23"/>
        <v>61.111111111111114</v>
      </c>
      <c r="AA110" s="959">
        <f t="shared" si="24"/>
        <v>38.488888888888887</v>
      </c>
      <c r="AB110" s="960">
        <v>12</v>
      </c>
      <c r="AC110" s="938">
        <v>1.8</v>
      </c>
      <c r="AD110" s="938">
        <v>3.27</v>
      </c>
      <c r="AE110" s="938">
        <v>3.21</v>
      </c>
      <c r="AF110" s="938">
        <v>4.88</v>
      </c>
      <c r="AG110" s="938">
        <v>12.7</v>
      </c>
      <c r="AH110" s="938">
        <v>25.1</v>
      </c>
      <c r="AI110" s="938">
        <v>14.97</v>
      </c>
      <c r="AJ110" s="938">
        <v>6.1</v>
      </c>
      <c r="AK110" s="938">
        <v>12</v>
      </c>
      <c r="AL110" s="951">
        <v>2190</v>
      </c>
      <c r="AM110" s="945">
        <v>0.1</v>
      </c>
      <c r="AN110" s="938">
        <v>0.09</v>
      </c>
      <c r="AO110" s="802">
        <f t="shared" si="25"/>
        <v>-23.095086442661021</v>
      </c>
      <c r="AP110" s="803">
        <f t="shared" si="26"/>
        <v>15.393802446227864</v>
      </c>
      <c r="AQ110" s="961">
        <f t="shared" si="27"/>
        <v>188.92580960653223</v>
      </c>
      <c r="AR110" s="703">
        <f>INDEX(Historical!$C$7:$C$1439,MATCH(B110,Historical!$B$7:$B$1450,0))*IF(AH110="n/a",1.03,IF(AH110&lt;0,1.01,IF(AH110&gt;10,1.1,(1+AH110/100))))</f>
        <v>0.92400000000000004</v>
      </c>
      <c r="AS110" s="959">
        <f t="shared" si="28"/>
        <v>1.0164000000000002</v>
      </c>
      <c r="AT110" s="959">
        <f t="shared" si="33"/>
        <v>1.1180400000000004</v>
      </c>
      <c r="AU110" s="959">
        <f t="shared" si="33"/>
        <v>1.2298440000000006</v>
      </c>
      <c r="AV110" s="959">
        <f t="shared" si="33"/>
        <v>1.3528284000000008</v>
      </c>
      <c r="AW110" s="703">
        <f t="shared" si="29"/>
        <v>5.6411124000000026</v>
      </c>
      <c r="AX110" s="810">
        <f t="shared" si="30"/>
        <v>8.1424832563510439</v>
      </c>
      <c r="AY110" s="1017">
        <v>0.93</v>
      </c>
      <c r="AZ110" s="945">
        <v>27.779999999999998</v>
      </c>
      <c r="BA110" s="945">
        <v>-14.46</v>
      </c>
      <c r="BB110" s="945">
        <v>4.5199999999999996</v>
      </c>
      <c r="BC110" s="945">
        <v>3.7800000000000002</v>
      </c>
      <c r="BE110" s="666">
        <v>2010</v>
      </c>
      <c r="BF110" s="971">
        <f t="shared" si="31"/>
        <v>0</v>
      </c>
      <c r="BG110" s="955">
        <v>7.1</v>
      </c>
    </row>
    <row r="111" spans="1:59" ht="11.25" customHeight="1" x14ac:dyDescent="0.2">
      <c r="A111" s="936" t="s">
        <v>639</v>
      </c>
      <c r="B111" s="948" t="s">
        <v>640</v>
      </c>
      <c r="C111" s="1013" t="s">
        <v>108</v>
      </c>
      <c r="D111" s="1013" t="s">
        <v>4365</v>
      </c>
      <c r="E111" s="793">
        <v>13</v>
      </c>
      <c r="F111" s="1227">
        <v>285</v>
      </c>
      <c r="G111" s="1227" t="s">
        <v>106</v>
      </c>
      <c r="H111" s="1227" t="s">
        <v>106</v>
      </c>
      <c r="I111" s="947">
        <v>22.55</v>
      </c>
      <c r="J111" s="703">
        <f t="shared" si="18"/>
        <v>4.6119733924611976</v>
      </c>
      <c r="K111" s="950">
        <v>0.26</v>
      </c>
      <c r="L111" s="960">
        <v>4</v>
      </c>
      <c r="M111" s="694">
        <f t="shared" si="19"/>
        <v>1.04</v>
      </c>
      <c r="N111" s="943" t="s">
        <v>152</v>
      </c>
      <c r="O111" s="795">
        <v>0.25</v>
      </c>
      <c r="P111" s="939">
        <v>43004</v>
      </c>
      <c r="Q111" s="939">
        <v>43007</v>
      </c>
      <c r="R111" s="694">
        <f t="shared" si="20"/>
        <v>4.0000000000000036</v>
      </c>
      <c r="S111" s="759">
        <f>IF(INDEX(Historical!$D$7:$D$1439,MATCH(B111,Historical!$B$7:$B$1450,0))=0,"n/a",(INDEX(Historical!$C$7:$C$1439,MATCH(B111,Historical!$B$7:$B$1450,0))/INDEX(Historical!$D$7:$D$1439,MATCH(B111,Historical!$B$7:$B$1450,0))-1)*100)</f>
        <v>1.9607843137254832</v>
      </c>
      <c r="T111" s="759">
        <f>IF(INDEX(Historical!$F$7:$F$1432,MATCH(B111,Historical!$B$7:$B$1450,0))=0,"n/a",((INDEX(Historical!$C$7:$C$1439,MATCH(B111,Historical!$B$7:$B$1450,0))/INDEX(Historical!$F$7:$F$1432,MATCH(B111,Historical!$B$7:$B$1450,0)))^(1/3)-1)*100)</f>
        <v>3.4272939158597637</v>
      </c>
      <c r="U111" s="759">
        <f>IF(INDEX(Historical!$H$7:$H$1432,MATCH(B111,Historical!$B$7:$B$1450,0))=0,"n/a",((INDEX(Historical!$C$7:$C$1439,MATCH(B111,Historical!$B$7:$B$1450,0))/INDEX(Historical!$H$7:$H$1432,MATCH(B111,Historical!$B$7:$B$1450,0)))^(1/5)-1)*100)</f>
        <v>4.3640227150435917</v>
      </c>
      <c r="V111" s="759">
        <f>IF(INDEX(Historical!$O$7:$O$1432,MATCH(B111,Historical!$B$7:$B$1450,0))=0,"n/a",((INDEX(Historical!$C$7:$C$1439,MATCH(B111,Historical!$B$7:$B$1450,0))/INDEX(Historical!$O$7:$O$1432,MATCH(B111,Historical!$B$7:$B$1450,0)))^(1/10)-1)*100)</f>
        <v>8.0386652698788641</v>
      </c>
      <c r="W111" s="760">
        <f t="shared" si="21"/>
        <v>0.54287901890824142</v>
      </c>
      <c r="X111" s="761" t="str">
        <f t="shared" si="22"/>
        <v>n/a</v>
      </c>
      <c r="Y111" s="727" t="s">
        <v>4424</v>
      </c>
      <c r="Z111" s="703" t="str">
        <f t="shared" si="23"/>
        <v>n/a</v>
      </c>
      <c r="AA111" s="959" t="str">
        <f t="shared" si="24"/>
        <v>n/a</v>
      </c>
      <c r="AB111" s="960">
        <v>12</v>
      </c>
      <c r="AC111" s="938" t="s">
        <v>137</v>
      </c>
      <c r="AD111" s="938" t="s">
        <v>137</v>
      </c>
      <c r="AE111" s="938" t="s">
        <v>137</v>
      </c>
      <c r="AF111" s="938" t="s">
        <v>137</v>
      </c>
      <c r="AG111" s="938" t="s">
        <v>137</v>
      </c>
      <c r="AH111" s="938" t="s">
        <v>137</v>
      </c>
      <c r="AI111" s="938" t="s">
        <v>137</v>
      </c>
      <c r="AJ111" s="938" t="s">
        <v>137</v>
      </c>
      <c r="AK111" s="938" t="s">
        <v>137</v>
      </c>
      <c r="AL111" s="951" t="s">
        <v>137</v>
      </c>
      <c r="AM111" s="945" t="s">
        <v>137</v>
      </c>
      <c r="AN111" s="938" t="s">
        <v>137</v>
      </c>
      <c r="AO111" s="802" t="str">
        <f t="shared" si="25"/>
        <v>n/a</v>
      </c>
      <c r="AP111" s="803">
        <f t="shared" si="26"/>
        <v>8.9759961075047894</v>
      </c>
      <c r="AQ111" s="961" t="str">
        <f t="shared" si="27"/>
        <v>n/a</v>
      </c>
      <c r="AR111" s="703">
        <f>INDEX(Historical!$C$7:$C$1439,MATCH(B111,Historical!$B$7:$B$1450,0))*IF(AH111="n/a",1.03,IF(AH111&lt;0,1.01,IF(AH111&gt;10,1.1,(1+AH111/100))))</f>
        <v>1.0712000000000002</v>
      </c>
      <c r="AS111" s="959">
        <f t="shared" si="28"/>
        <v>1.1033360000000001</v>
      </c>
      <c r="AT111" s="959">
        <f t="shared" si="33"/>
        <v>1.1364360800000002</v>
      </c>
      <c r="AU111" s="959">
        <f t="shared" si="33"/>
        <v>1.1705291624000003</v>
      </c>
      <c r="AV111" s="959">
        <f t="shared" si="33"/>
        <v>1.2056450372720002</v>
      </c>
      <c r="AW111" s="703">
        <f t="shared" si="29"/>
        <v>5.6871462796720005</v>
      </c>
      <c r="AX111" s="810">
        <f t="shared" si="30"/>
        <v>25.220160885463415</v>
      </c>
      <c r="AY111" s="1017" t="s">
        <v>137</v>
      </c>
      <c r="AZ111" s="945" t="s">
        <v>137</v>
      </c>
      <c r="BA111" s="945" t="s">
        <v>137</v>
      </c>
      <c r="BB111" s="945" t="s">
        <v>137</v>
      </c>
      <c r="BC111" s="945" t="s">
        <v>137</v>
      </c>
      <c r="BD111" s="984" t="s">
        <v>4290</v>
      </c>
      <c r="BE111" s="666">
        <v>2007</v>
      </c>
      <c r="BF111" s="971">
        <f t="shared" si="31"/>
        <v>1</v>
      </c>
      <c r="BG111" s="955" t="s">
        <v>137</v>
      </c>
    </row>
    <row r="112" spans="1:59" ht="11.25" customHeight="1" x14ac:dyDescent="0.2">
      <c r="A112" s="944" t="s">
        <v>636</v>
      </c>
      <c r="B112" s="948" t="s">
        <v>637</v>
      </c>
      <c r="C112" s="1013" t="s">
        <v>247</v>
      </c>
      <c r="D112" s="1013" t="s">
        <v>4379</v>
      </c>
      <c r="E112" s="792">
        <v>14</v>
      </c>
      <c r="F112" s="1227">
        <v>279</v>
      </c>
      <c r="G112" s="1227" t="s">
        <v>106</v>
      </c>
      <c r="H112" s="1227" t="s">
        <v>106</v>
      </c>
      <c r="I112" s="947">
        <v>45.08</v>
      </c>
      <c r="J112" s="703">
        <f t="shared" si="18"/>
        <v>1.0869565217391304</v>
      </c>
      <c r="K112" s="950">
        <v>0.49</v>
      </c>
      <c r="L112" s="960">
        <v>1</v>
      </c>
      <c r="M112" s="694">
        <f t="shared" si="19"/>
        <v>0.49</v>
      </c>
      <c r="N112" s="943" t="s">
        <v>638</v>
      </c>
      <c r="O112" s="795">
        <v>0.47</v>
      </c>
      <c r="P112" s="934">
        <v>43615</v>
      </c>
      <c r="Q112" s="934">
        <v>43644</v>
      </c>
      <c r="R112" s="694">
        <f t="shared" si="20"/>
        <v>4.2553191489361746</v>
      </c>
      <c r="S112" s="759">
        <f>IF(INDEX(Historical!$D$7:$D$1439,MATCH(B112,Historical!$B$7:$B$1450,0))=0,"n/a",(INDEX(Historical!$C$7:$C$1439,MATCH(B112,Historical!$B$7:$B$1450,0))/INDEX(Historical!$D$7:$D$1439,MATCH(B112,Historical!$B$7:$B$1450,0))-1)*100)</f>
        <v>9.302325581395344</v>
      </c>
      <c r="T112" s="759">
        <f>IF(INDEX(Historical!$F$7:$F$1432,MATCH(B112,Historical!$B$7:$B$1450,0))=0,"n/a",((INDEX(Historical!$C$7:$C$1439,MATCH(B112,Historical!$B$7:$B$1450,0))/INDEX(Historical!$F$7:$F$1432,MATCH(B112,Historical!$B$7:$B$1450,0)))^(1/3)-1)*100)</f>
        <v>21.817075763371019</v>
      </c>
      <c r="U112" s="759">
        <f>IF(INDEX(Historical!$H$7:$H$1432,MATCH(B112,Historical!$B$7:$B$1450,0))=0,"n/a",((INDEX(Historical!$C$7:$C$1439,MATCH(B112,Historical!$B$7:$B$1450,0))/INDEX(Historical!$H$7:$H$1432,MATCH(B112,Historical!$B$7:$B$1450,0)))^(1/5)-1)*100)</f>
        <v>16.395190493396548</v>
      </c>
      <c r="V112" s="759">
        <f>IF(INDEX(Historical!$O$7:$O$1432,MATCH(B112,Historical!$B$7:$B$1450,0))=0,"n/a",((INDEX(Historical!$C$7:$C$1439,MATCH(B112,Historical!$B$7:$B$1450,0))/INDEX(Historical!$O$7:$O$1432,MATCH(B112,Historical!$B$7:$B$1450,0)))^(1/10)-1)*100)</f>
        <v>14.628249734011224</v>
      </c>
      <c r="W112" s="760">
        <f t="shared" si="21"/>
        <v>1.120789622238751</v>
      </c>
      <c r="X112" s="761">
        <f t="shared" si="22"/>
        <v>1.2327210897290637</v>
      </c>
      <c r="Y112" s="949"/>
      <c r="Z112" s="703">
        <f t="shared" si="23"/>
        <v>28.654970760233915</v>
      </c>
      <c r="AA112" s="959">
        <f t="shared" si="24"/>
        <v>26.362573099415204</v>
      </c>
      <c r="AB112" s="960">
        <v>11</v>
      </c>
      <c r="AC112" s="938">
        <v>1.71</v>
      </c>
      <c r="AD112" s="938">
        <v>3.2</v>
      </c>
      <c r="AE112" s="938">
        <v>2.94</v>
      </c>
      <c r="AF112" s="938">
        <v>1.19</v>
      </c>
      <c r="AG112" s="938">
        <v>4.5999999999999996</v>
      </c>
      <c r="AH112" s="938">
        <v>-26.700000000000003</v>
      </c>
      <c r="AI112" s="938">
        <v>6.7100000000000009</v>
      </c>
      <c r="AJ112" s="938">
        <v>13.3</v>
      </c>
      <c r="AK112" s="938">
        <v>8.3000000000000007</v>
      </c>
      <c r="AL112" s="951">
        <v>1980</v>
      </c>
      <c r="AM112" s="945">
        <v>2.2999999999999998</v>
      </c>
      <c r="AN112" s="938">
        <v>0.15</v>
      </c>
      <c r="AO112" s="802">
        <f t="shared" si="25"/>
        <v>-8.8804260842795273</v>
      </c>
      <c r="AP112" s="803">
        <f t="shared" si="26"/>
        <v>17.482147015135677</v>
      </c>
      <c r="AQ112" s="961">
        <f t="shared" si="27"/>
        <v>18.079939002363222</v>
      </c>
      <c r="AR112" s="703">
        <f>INDEX(Historical!$C$7:$C$1439,MATCH(B112,Historical!$B$7:$B$1450,0))*IF(AH112="n/a",1.03,IF(AH112&lt;0,1.01,IF(AH112&gt;10,1.1,(1+AH112/100))))</f>
        <v>0.47469999999999996</v>
      </c>
      <c r="AS112" s="959">
        <f t="shared" si="28"/>
        <v>0.50655236999999997</v>
      </c>
      <c r="AT112" s="959">
        <f t="shared" si="33"/>
        <v>0.54859621670999992</v>
      </c>
      <c r="AU112" s="959">
        <f t="shared" si="33"/>
        <v>0.59412970269692988</v>
      </c>
      <c r="AV112" s="959">
        <f t="shared" si="33"/>
        <v>0.64344246802077509</v>
      </c>
      <c r="AW112" s="703">
        <f t="shared" si="29"/>
        <v>2.767420757427705</v>
      </c>
      <c r="AX112" s="810">
        <f t="shared" si="30"/>
        <v>6.1389102871067109</v>
      </c>
      <c r="AY112" s="1017">
        <v>0.69</v>
      </c>
      <c r="AZ112" s="945">
        <v>28.360000000000003</v>
      </c>
      <c r="BA112" s="945">
        <v>-1.18</v>
      </c>
      <c r="BB112" s="945">
        <v>0.16999999999999998</v>
      </c>
      <c r="BC112" s="945">
        <v>4.6100000000000003</v>
      </c>
      <c r="BE112" s="666">
        <v>2006</v>
      </c>
      <c r="BF112" s="971">
        <f t="shared" si="31"/>
        <v>1</v>
      </c>
      <c r="BG112" s="955">
        <v>3.3000000000000003</v>
      </c>
    </row>
    <row r="113" spans="1:60" s="838" customFormat="1" ht="11.25" customHeight="1" x14ac:dyDescent="0.2">
      <c r="A113" s="698" t="s">
        <v>1348</v>
      </c>
      <c r="B113" s="846" t="s">
        <v>1349</v>
      </c>
      <c r="C113" s="1013" t="s">
        <v>108</v>
      </c>
      <c r="D113" s="1013" t="s">
        <v>4361</v>
      </c>
      <c r="E113" s="818">
        <v>10</v>
      </c>
      <c r="F113" s="1227">
        <v>358</v>
      </c>
      <c r="G113" s="1226" t="s">
        <v>115</v>
      </c>
      <c r="H113" s="1226" t="s">
        <v>115</v>
      </c>
      <c r="I113" s="819">
        <v>19.190000000000001</v>
      </c>
      <c r="J113" s="820">
        <f t="shared" si="18"/>
        <v>6.461698801459093</v>
      </c>
      <c r="K113" s="821">
        <v>0.31</v>
      </c>
      <c r="L113" s="822">
        <v>4</v>
      </c>
      <c r="M113" s="823">
        <f t="shared" si="19"/>
        <v>1.24</v>
      </c>
      <c r="N113" s="824" t="s">
        <v>119</v>
      </c>
      <c r="O113" s="825">
        <v>0.3</v>
      </c>
      <c r="P113" s="826">
        <v>43594</v>
      </c>
      <c r="Q113" s="826">
        <v>43619</v>
      </c>
      <c r="R113" s="823">
        <f t="shared" si="20"/>
        <v>3.3333333333333366</v>
      </c>
      <c r="S113" s="759">
        <f>IF(INDEX(Historical!$D$7:$D$1439,MATCH(B113,Historical!$B$7:$B$1450,0))=0,"n/a",(INDEX(Historical!$C$7:$C$1439,MATCH(B113,Historical!$B$7:$B$1450,0))/INDEX(Historical!$D$7:$D$1439,MATCH(B113,Historical!$B$7:$B$1450,0))-1)*100)</f>
        <v>3.4782608695652195</v>
      </c>
      <c r="T113" s="759">
        <f>IF(INDEX(Historical!$F$7:$F$1432,MATCH(B113,Historical!$B$7:$B$1450,0))=0,"n/a",((INDEX(Historical!$C$7:$C$1439,MATCH(B113,Historical!$B$7:$B$1450,0))/INDEX(Historical!$F$7:$F$1432,MATCH(B113,Historical!$B$7:$B$1450,0)))^(1/3)-1)*100)</f>
        <v>3.9314609252725896</v>
      </c>
      <c r="U113" s="759">
        <f>IF(INDEX(Historical!$H$7:$H$1432,MATCH(B113,Historical!$B$7:$B$1450,0))=0,"n/a",((INDEX(Historical!$C$7:$C$1439,MATCH(B113,Historical!$B$7:$B$1450,0))/INDEX(Historical!$H$7:$H$1432,MATCH(B113,Historical!$B$7:$B$1450,0)))^(1/5)-1)*100)</f>
        <v>7.0240671021675416</v>
      </c>
      <c r="V113" s="759">
        <f>IF(INDEX(Historical!$O$7:$O$1432,MATCH(B113,Historical!$B$7:$B$1450,0))=0,"n/a",((INDEX(Historical!$C$7:$C$1439,MATCH(B113,Historical!$B$7:$B$1450,0))/INDEX(Historical!$O$7:$O$1432,MATCH(B113,Historical!$B$7:$B$1450,0)))^(1/10)-1)*100)</f>
        <v>8.6311461606814355</v>
      </c>
      <c r="W113" s="827">
        <f t="shared" si="21"/>
        <v>0.81380467569477311</v>
      </c>
      <c r="X113" s="828">
        <f t="shared" si="22"/>
        <v>3.1927577737125192</v>
      </c>
      <c r="Y113" s="843"/>
      <c r="Z113" s="820">
        <f t="shared" si="23"/>
        <v>62</v>
      </c>
      <c r="AA113" s="830">
        <f t="shared" si="24"/>
        <v>9.5950000000000006</v>
      </c>
      <c r="AB113" s="822">
        <v>12</v>
      </c>
      <c r="AC113" s="831">
        <v>2</v>
      </c>
      <c r="AD113" s="831">
        <v>3.33</v>
      </c>
      <c r="AE113" s="831">
        <v>1.49</v>
      </c>
      <c r="AF113" s="831">
        <v>0.84</v>
      </c>
      <c r="AG113" s="831">
        <v>6.5</v>
      </c>
      <c r="AH113" s="831">
        <v>-7.5</v>
      </c>
      <c r="AI113" s="831">
        <v>10.74</v>
      </c>
      <c r="AJ113" s="831">
        <v>2.1999999999999997</v>
      </c>
      <c r="AK113" s="831">
        <v>2.91</v>
      </c>
      <c r="AL113" s="832">
        <v>7730</v>
      </c>
      <c r="AM113" s="833">
        <v>0.89999999999999991</v>
      </c>
      <c r="AN113" s="831">
        <v>0.73</v>
      </c>
      <c r="AO113" s="834">
        <f t="shared" si="25"/>
        <v>3.8907659036266349</v>
      </c>
      <c r="AP113" s="835">
        <f t="shared" si="26"/>
        <v>13.485765903626636</v>
      </c>
      <c r="AQ113" s="836">
        <f t="shared" si="27"/>
        <v>-40.149074081236357</v>
      </c>
      <c r="AR113" s="703">
        <f>INDEX(Historical!$C$7:$C$1439,MATCH(B113,Historical!$B$7:$B$1450,0))*IF(AH113="n/a",1.03,IF(AH113&lt;0,1.01,IF(AH113&gt;10,1.1,(1+AH113/100))))</f>
        <v>1.2019</v>
      </c>
      <c r="AS113" s="830">
        <f t="shared" si="28"/>
        <v>1.32209</v>
      </c>
      <c r="AT113" s="830">
        <f t="shared" si="33"/>
        <v>1.3605628189999999</v>
      </c>
      <c r="AU113" s="830">
        <f t="shared" si="33"/>
        <v>1.4001551970328998</v>
      </c>
      <c r="AV113" s="830">
        <f t="shared" si="33"/>
        <v>1.4408997132665571</v>
      </c>
      <c r="AW113" s="820">
        <f t="shared" si="29"/>
        <v>6.7256077292994565</v>
      </c>
      <c r="AX113" s="837">
        <f t="shared" si="30"/>
        <v>35.047460809272827</v>
      </c>
      <c r="AY113" s="1018">
        <v>1.5</v>
      </c>
      <c r="AZ113" s="833">
        <v>24.77</v>
      </c>
      <c r="BA113" s="833">
        <v>-30.45</v>
      </c>
      <c r="BB113" s="833">
        <v>-5.26</v>
      </c>
      <c r="BC113" s="833">
        <v>-2.8000000000000003</v>
      </c>
      <c r="BD113" s="985"/>
      <c r="BE113" s="666">
        <v>2010</v>
      </c>
      <c r="BF113" s="971">
        <f t="shared" si="31"/>
        <v>0</v>
      </c>
      <c r="BG113" s="892">
        <v>1.7000000000000002</v>
      </c>
    </row>
    <row r="114" spans="1:60" ht="11.25" customHeight="1" x14ac:dyDescent="0.2">
      <c r="A114" s="944" t="s">
        <v>645</v>
      </c>
      <c r="B114" s="948" t="s">
        <v>646</v>
      </c>
      <c r="C114" s="1013" t="s">
        <v>112</v>
      </c>
      <c r="D114" s="1013" t="s">
        <v>4383</v>
      </c>
      <c r="E114" s="792">
        <v>16</v>
      </c>
      <c r="F114" s="1227">
        <v>225</v>
      </c>
      <c r="G114" s="1227" t="s">
        <v>106</v>
      </c>
      <c r="H114" s="1227" t="s">
        <v>106</v>
      </c>
      <c r="I114" s="947">
        <v>102.37</v>
      </c>
      <c r="J114" s="703">
        <f t="shared" si="18"/>
        <v>1.0159226335840579</v>
      </c>
      <c r="K114" s="950">
        <v>0.26</v>
      </c>
      <c r="L114" s="960">
        <v>4</v>
      </c>
      <c r="M114" s="694">
        <f t="shared" si="19"/>
        <v>1.04</v>
      </c>
      <c r="N114" s="943" t="s">
        <v>435</v>
      </c>
      <c r="O114" s="795">
        <v>0.24</v>
      </c>
      <c r="P114" s="934">
        <v>43503</v>
      </c>
      <c r="Q114" s="934">
        <v>43518</v>
      </c>
      <c r="R114" s="694">
        <f t="shared" si="20"/>
        <v>8.333333333333341</v>
      </c>
      <c r="S114" s="759">
        <f>IF(INDEX(Historical!$D$7:$D$1439,MATCH(B114,Historical!$B$7:$B$1450,0))=0,"n/a",(INDEX(Historical!$C$7:$C$1439,MATCH(B114,Historical!$B$7:$B$1450,0))/INDEX(Historical!$D$7:$D$1439,MATCH(B114,Historical!$B$7:$B$1450,0))-1)*100)</f>
        <v>4.3478260869565188</v>
      </c>
      <c r="T114" s="759">
        <f>IF(INDEX(Historical!$F$7:$F$1432,MATCH(B114,Historical!$B$7:$B$1450,0))=0,"n/a",((INDEX(Historical!$C$7:$C$1439,MATCH(B114,Historical!$B$7:$B$1450,0))/INDEX(Historical!$F$7:$F$1432,MATCH(B114,Historical!$B$7:$B$1450,0)))^(1/3)-1)*100)</f>
        <v>4.5515917149420382</v>
      </c>
      <c r="U114" s="759">
        <f>IF(INDEX(Historical!$H$7:$H$1432,MATCH(B114,Historical!$B$7:$B$1450,0))=0,"n/a",((INDEX(Historical!$C$7:$C$1439,MATCH(B114,Historical!$B$7:$B$1450,0))/INDEX(Historical!$H$7:$H$1432,MATCH(B114,Historical!$B$7:$B$1450,0)))^(1/5)-1)*100)</f>
        <v>9.8560543306117854</v>
      </c>
      <c r="V114" s="759">
        <f>IF(INDEX(Historical!$O$7:$O$1432,MATCH(B114,Historical!$B$7:$B$1450,0))=0,"n/a",((INDEX(Historical!$C$7:$C$1439,MATCH(B114,Historical!$B$7:$B$1450,0))/INDEX(Historical!$O$7:$O$1432,MATCH(B114,Historical!$B$7:$B$1450,0)))^(1/10)-1)*100)</f>
        <v>9.1493425617896982</v>
      </c>
      <c r="W114" s="760">
        <f t="shared" si="21"/>
        <v>1.0772418088020357</v>
      </c>
      <c r="X114" s="761">
        <f t="shared" si="22"/>
        <v>1.071310253327368</v>
      </c>
      <c r="Y114" s="714"/>
      <c r="Z114" s="703">
        <f t="shared" si="23"/>
        <v>23.266219239373605</v>
      </c>
      <c r="AA114" s="959">
        <f t="shared" si="24"/>
        <v>22.901565995525729</v>
      </c>
      <c r="AB114" s="960">
        <v>12</v>
      </c>
      <c r="AC114" s="938">
        <v>4.47</v>
      </c>
      <c r="AD114" s="938">
        <v>2.57</v>
      </c>
      <c r="AE114" s="938">
        <v>1.25</v>
      </c>
      <c r="AF114" s="938">
        <v>5.0599999999999996</v>
      </c>
      <c r="AG114" s="938">
        <v>23.3</v>
      </c>
      <c r="AH114" s="938">
        <v>-50.2</v>
      </c>
      <c r="AI114" s="938">
        <v>10.15</v>
      </c>
      <c r="AJ114" s="938">
        <v>9.1999999999999993</v>
      </c>
      <c r="AK114" s="938">
        <v>8.93</v>
      </c>
      <c r="AL114" s="951">
        <v>11070</v>
      </c>
      <c r="AM114" s="945">
        <v>1.3</v>
      </c>
      <c r="AN114" s="938">
        <v>0.57999999999999996</v>
      </c>
      <c r="AO114" s="802">
        <f t="shared" si="25"/>
        <v>-12.029589031329886</v>
      </c>
      <c r="AP114" s="803">
        <f t="shared" si="26"/>
        <v>10.871976964195843</v>
      </c>
      <c r="AQ114" s="961">
        <f t="shared" si="27"/>
        <v>126.94289437101443</v>
      </c>
      <c r="AR114" s="703">
        <f>INDEX(Historical!$C$7:$C$1439,MATCH(B114,Historical!$B$7:$B$1450,0))*IF(AH114="n/a",1.03,IF(AH114&lt;0,1.01,IF(AH114&gt;10,1.1,(1+AH114/100))))</f>
        <v>0.96960000000000002</v>
      </c>
      <c r="AS114" s="959">
        <f t="shared" si="28"/>
        <v>1.0665600000000002</v>
      </c>
      <c r="AT114" s="959">
        <f t="shared" si="33"/>
        <v>1.1618038080000002</v>
      </c>
      <c r="AU114" s="959">
        <f t="shared" si="33"/>
        <v>1.2655528880544</v>
      </c>
      <c r="AV114" s="959">
        <f t="shared" si="33"/>
        <v>1.378566760957658</v>
      </c>
      <c r="AW114" s="703">
        <f t="shared" si="29"/>
        <v>5.8420834570120581</v>
      </c>
      <c r="AX114" s="810">
        <f t="shared" si="30"/>
        <v>5.7068315492937947</v>
      </c>
      <c r="AY114" s="1017">
        <v>1.1499999999999999</v>
      </c>
      <c r="AZ114" s="945">
        <v>22.39</v>
      </c>
      <c r="BA114" s="945">
        <v>-19.98</v>
      </c>
      <c r="BB114" s="945">
        <v>11.129999999999999</v>
      </c>
      <c r="BC114" s="945">
        <v>2.3199999999999998</v>
      </c>
      <c r="BE114" s="666">
        <v>2004</v>
      </c>
      <c r="BF114" s="971">
        <f t="shared" si="31"/>
        <v>1</v>
      </c>
      <c r="BG114" s="955">
        <v>9.9</v>
      </c>
    </row>
    <row r="115" spans="1:60" ht="11.25" customHeight="1" x14ac:dyDescent="0.2">
      <c r="A115" s="944" t="s">
        <v>643</v>
      </c>
      <c r="B115" s="948" t="s">
        <v>644</v>
      </c>
      <c r="C115" s="1013" t="s">
        <v>128</v>
      </c>
      <c r="D115" s="1013" t="s">
        <v>4353</v>
      </c>
      <c r="E115" s="792">
        <v>15</v>
      </c>
      <c r="F115" s="1227">
        <v>248</v>
      </c>
      <c r="G115" s="1227" t="s">
        <v>106</v>
      </c>
      <c r="H115" s="1227" t="s">
        <v>106</v>
      </c>
      <c r="I115" s="947">
        <v>185.84</v>
      </c>
      <c r="J115" s="703">
        <f t="shared" si="18"/>
        <v>1.076194575979337</v>
      </c>
      <c r="K115" s="950">
        <v>0.5</v>
      </c>
      <c r="L115" s="960">
        <v>4</v>
      </c>
      <c r="M115" s="694">
        <f t="shared" si="19"/>
        <v>2</v>
      </c>
      <c r="N115" s="943" t="s">
        <v>266</v>
      </c>
      <c r="O115" s="795">
        <v>0.45</v>
      </c>
      <c r="P115" s="934">
        <v>43451</v>
      </c>
      <c r="Q115" s="934">
        <v>43469</v>
      </c>
      <c r="R115" s="694">
        <f t="shared" si="20"/>
        <v>11.111111111111107</v>
      </c>
      <c r="S115" s="759">
        <f>IF(INDEX(Historical!$D$7:$D$1439,MATCH(B115,Historical!$B$7:$B$1450,0))=0,"n/a",(INDEX(Historical!$C$7:$C$1439,MATCH(B115,Historical!$B$7:$B$1450,0))/INDEX(Historical!$D$7:$D$1439,MATCH(B115,Historical!$B$7:$B$1450,0))-1)*100)</f>
        <v>7.1428571428571397</v>
      </c>
      <c r="T115" s="759">
        <f>IF(INDEX(Historical!$F$7:$F$1432,MATCH(B115,Historical!$B$7:$B$1450,0))=0,"n/a",((INDEX(Historical!$C$7:$C$1439,MATCH(B115,Historical!$B$7:$B$1450,0))/INDEX(Historical!$F$7:$F$1432,MATCH(B115,Historical!$B$7:$B$1450,0)))^(1/3)-1)*100)</f>
        <v>7.7217345015941907</v>
      </c>
      <c r="U115" s="759">
        <f>IF(INDEX(Historical!$H$7:$H$1432,MATCH(B115,Historical!$B$7:$B$1450,0))=0,"n/a",((INDEX(Historical!$C$7:$C$1439,MATCH(B115,Historical!$B$7:$B$1450,0))/INDEX(Historical!$H$7:$H$1432,MATCH(B115,Historical!$B$7:$B$1450,0)))^(1/5)-1)*100)</f>
        <v>22.975474292468157</v>
      </c>
      <c r="V115" s="759">
        <f>IF(INDEX(Historical!$O$7:$O$1432,MATCH(B115,Historical!$B$7:$B$1450,0))=0,"n/a",((INDEX(Historical!$C$7:$C$1439,MATCH(B115,Historical!$B$7:$B$1450,0))/INDEX(Historical!$O$7:$O$1432,MATCH(B115,Historical!$B$7:$B$1450,0)))^(1/10)-1)*100)</f>
        <v>17.140501260826912</v>
      </c>
      <c r="W115" s="760">
        <f t="shared" si="21"/>
        <v>1.3404202095872513</v>
      </c>
      <c r="X115" s="761">
        <f t="shared" si="22"/>
        <v>7.1798357163962985</v>
      </c>
      <c r="Y115" s="719"/>
      <c r="Z115" s="703">
        <f t="shared" si="23"/>
        <v>46.296296296296291</v>
      </c>
      <c r="AA115" s="959">
        <f t="shared" si="24"/>
        <v>43.018518518518519</v>
      </c>
      <c r="AB115" s="960">
        <v>9</v>
      </c>
      <c r="AC115" s="938">
        <v>4.32</v>
      </c>
      <c r="AD115" s="938">
        <v>7.14</v>
      </c>
      <c r="AE115" s="938">
        <v>2.97</v>
      </c>
      <c r="AF115" s="938">
        <v>4.43</v>
      </c>
      <c r="AG115" s="938">
        <v>11.5</v>
      </c>
      <c r="AH115" s="938">
        <v>-5.3</v>
      </c>
      <c r="AI115" s="938">
        <v>6.72</v>
      </c>
      <c r="AJ115" s="938">
        <v>3.2</v>
      </c>
      <c r="AK115" s="938">
        <v>6</v>
      </c>
      <c r="AL115" s="951">
        <v>3430</v>
      </c>
      <c r="AM115" s="945">
        <v>20.18</v>
      </c>
      <c r="AN115" s="938">
        <v>0</v>
      </c>
      <c r="AO115" s="802">
        <f t="shared" si="25"/>
        <v>-18.966849650071026</v>
      </c>
      <c r="AP115" s="803">
        <f t="shared" si="26"/>
        <v>24.051668868447493</v>
      </c>
      <c r="AQ115" s="961">
        <f t="shared" si="27"/>
        <v>191.03038179470545</v>
      </c>
      <c r="AR115" s="703">
        <f>INDEX(Historical!$C$7:$C$1439,MATCH(B115,Historical!$B$7:$B$1450,0))*IF(AH115="n/a",1.03,IF(AH115&lt;0,1.01,IF(AH115&gt;10,1.1,(1+AH115/100))))</f>
        <v>1.8180000000000001</v>
      </c>
      <c r="AS115" s="959">
        <f t="shared" si="28"/>
        <v>1.9401695999999999</v>
      </c>
      <c r="AT115" s="959">
        <f t="shared" si="33"/>
        <v>2.056579776</v>
      </c>
      <c r="AU115" s="959">
        <f t="shared" si="33"/>
        <v>2.17997456256</v>
      </c>
      <c r="AV115" s="959">
        <f t="shared" si="33"/>
        <v>2.3107730363136003</v>
      </c>
      <c r="AW115" s="703">
        <f t="shared" si="29"/>
        <v>10.3054969748736</v>
      </c>
      <c r="AX115" s="810">
        <f t="shared" si="30"/>
        <v>5.5453599735652181</v>
      </c>
      <c r="AY115" s="1017">
        <v>0.39</v>
      </c>
      <c r="AZ115" s="945">
        <v>34.28</v>
      </c>
      <c r="BA115" s="945">
        <v>-1.21</v>
      </c>
      <c r="BB115" s="945">
        <v>13.850000000000001</v>
      </c>
      <c r="BC115" s="945">
        <v>19.09</v>
      </c>
      <c r="BE115" s="666">
        <v>2005</v>
      </c>
      <c r="BF115" s="971">
        <f t="shared" si="31"/>
        <v>1</v>
      </c>
      <c r="BG115" s="955">
        <v>9.4</v>
      </c>
    </row>
    <row r="116" spans="1:60" ht="11.25" customHeight="1" x14ac:dyDescent="0.2">
      <c r="A116" s="944" t="s">
        <v>651</v>
      </c>
      <c r="B116" s="948" t="s">
        <v>652</v>
      </c>
      <c r="C116" s="1013" t="s">
        <v>128</v>
      </c>
      <c r="D116" s="1013" t="s">
        <v>4353</v>
      </c>
      <c r="E116" s="792">
        <v>16</v>
      </c>
      <c r="F116" s="1227">
        <v>241</v>
      </c>
      <c r="G116" s="1227" t="s">
        <v>37</v>
      </c>
      <c r="H116" s="1227" t="s">
        <v>37</v>
      </c>
      <c r="I116" s="947">
        <v>58.22</v>
      </c>
      <c r="J116" s="703">
        <f t="shared" si="18"/>
        <v>3.9161800068704906</v>
      </c>
      <c r="K116" s="950">
        <v>0.56999999999999995</v>
      </c>
      <c r="L116" s="960">
        <v>4</v>
      </c>
      <c r="M116" s="694">
        <f t="shared" si="19"/>
        <v>2.2799999999999998</v>
      </c>
      <c r="N116" s="943" t="s">
        <v>149</v>
      </c>
      <c r="O116" s="795">
        <v>0.56000000000000005</v>
      </c>
      <c r="P116" s="934">
        <v>43707</v>
      </c>
      <c r="Q116" s="934">
        <v>43721</v>
      </c>
      <c r="R116" s="694">
        <f t="shared" si="20"/>
        <v>1.7857142857142672</v>
      </c>
      <c r="S116" s="759">
        <f>IF(INDEX(Historical!$D$7:$D$1439,MATCH(B116,Historical!$B$7:$B$1450,0))=0,"n/a",(INDEX(Historical!$C$7:$C$1439,MATCH(B116,Historical!$B$7:$B$1450,0))/INDEX(Historical!$D$7:$D$1439,MATCH(B116,Historical!$B$7:$B$1450,0))-1)*100)</f>
        <v>3.7735849056603765</v>
      </c>
      <c r="T116" s="759">
        <f>IF(INDEX(Historical!$F$7:$F$1432,MATCH(B116,Historical!$B$7:$B$1450,0))=0,"n/a",((INDEX(Historical!$C$7:$C$1439,MATCH(B116,Historical!$B$7:$B$1450,0))/INDEX(Historical!$F$7:$F$1432,MATCH(B116,Historical!$B$7:$B$1450,0)))^(1/3)-1)*100)</f>
        <v>3.5744168651286268</v>
      </c>
      <c r="U116" s="759">
        <f>IF(INDEX(Historical!$H$7:$H$1432,MATCH(B116,Historical!$B$7:$B$1450,0))=0,"n/a",((INDEX(Historical!$C$7:$C$1439,MATCH(B116,Historical!$B$7:$B$1450,0))/INDEX(Historical!$H$7:$H$1432,MATCH(B116,Historical!$B$7:$B$1450,0)))^(1/5)-1)*100)</f>
        <v>4.0950396969256841</v>
      </c>
      <c r="V116" s="759">
        <f>IF(INDEX(Historical!$O$7:$O$1432,MATCH(B116,Historical!$B$7:$B$1450,0))=0,"n/a",((INDEX(Historical!$C$7:$C$1439,MATCH(B116,Historical!$B$7:$B$1450,0))/INDEX(Historical!$O$7:$O$1432,MATCH(B116,Historical!$B$7:$B$1450,0)))^(1/10)-1)*100)</f>
        <v>5.4017770031711043</v>
      </c>
      <c r="W116" s="760">
        <f t="shared" si="21"/>
        <v>0.75809121600571405</v>
      </c>
      <c r="X116" s="761" t="str">
        <f t="shared" si="22"/>
        <v>n/a</v>
      </c>
      <c r="Y116" s="722"/>
      <c r="Z116" s="703">
        <f t="shared" si="23"/>
        <v>68.0597014925373</v>
      </c>
      <c r="AA116" s="959">
        <f t="shared" si="24"/>
        <v>17.379104477611939</v>
      </c>
      <c r="AB116" s="960">
        <v>12</v>
      </c>
      <c r="AC116" s="938">
        <v>3.35</v>
      </c>
      <c r="AD116" s="938">
        <v>22.31</v>
      </c>
      <c r="AE116" s="938">
        <v>1.45</v>
      </c>
      <c r="AF116" s="938">
        <v>7.9</v>
      </c>
      <c r="AG116" s="938">
        <v>42.6</v>
      </c>
      <c r="AH116" s="938">
        <v>5.6000000000000005</v>
      </c>
      <c r="AI116" s="938">
        <v>5.2200000000000006</v>
      </c>
      <c r="AJ116" s="938">
        <v>-5.0999999999999996</v>
      </c>
      <c r="AK116" s="938">
        <v>0.77999999999999992</v>
      </c>
      <c r="AL116" s="951">
        <v>19820</v>
      </c>
      <c r="AM116" s="945">
        <v>18.8</v>
      </c>
      <c r="AN116" s="938">
        <v>3.67</v>
      </c>
      <c r="AO116" s="802">
        <f t="shared" si="25"/>
        <v>-9.3678847738157636</v>
      </c>
      <c r="AP116" s="803">
        <f t="shared" si="26"/>
        <v>8.0112197037961757</v>
      </c>
      <c r="AQ116" s="961">
        <f t="shared" si="27"/>
        <v>147.02219906822981</v>
      </c>
      <c r="AR116" s="703">
        <f>INDEX(Historical!$C$7:$C$1439,MATCH(B116,Historical!$B$7:$B$1450,0))*IF(AH116="n/a",1.03,IF(AH116&lt;0,1.01,IF(AH116&gt;10,1.1,(1+AH116/100))))</f>
        <v>2.3232000000000004</v>
      </c>
      <c r="AS116" s="959">
        <f t="shared" si="28"/>
        <v>2.4444710400000003</v>
      </c>
      <c r="AT116" s="959">
        <f t="shared" si="33"/>
        <v>2.4635379141120004</v>
      </c>
      <c r="AU116" s="959">
        <f t="shared" si="33"/>
        <v>2.4827535098420741</v>
      </c>
      <c r="AV116" s="959">
        <f t="shared" si="33"/>
        <v>2.5021189872188425</v>
      </c>
      <c r="AW116" s="703">
        <f t="shared" si="29"/>
        <v>12.216081451172919</v>
      </c>
      <c r="AX116" s="810">
        <f t="shared" si="30"/>
        <v>20.982620149730195</v>
      </c>
      <c r="AY116" s="1017">
        <v>0.63</v>
      </c>
      <c r="AZ116" s="945">
        <v>13.4</v>
      </c>
      <c r="BA116" s="945">
        <v>-22.35</v>
      </c>
      <c r="BB116" s="945">
        <v>4.74</v>
      </c>
      <c r="BC116" s="945">
        <v>-0.53</v>
      </c>
      <c r="BE116" s="666">
        <v>2004</v>
      </c>
      <c r="BF116" s="971">
        <f t="shared" si="31"/>
        <v>1</v>
      </c>
      <c r="BG116" s="955">
        <v>6.5</v>
      </c>
    </row>
    <row r="117" spans="1:60" ht="11.25" customHeight="1" x14ac:dyDescent="0.2">
      <c r="A117" s="944" t="s">
        <v>653</v>
      </c>
      <c r="B117" s="948" t="s">
        <v>654</v>
      </c>
      <c r="C117" s="1013" t="s">
        <v>128</v>
      </c>
      <c r="D117" s="1013" t="s">
        <v>4362</v>
      </c>
      <c r="E117" s="792">
        <v>14</v>
      </c>
      <c r="F117" s="1227">
        <v>281</v>
      </c>
      <c r="G117" s="1227" t="s">
        <v>106</v>
      </c>
      <c r="H117" s="1227" t="s">
        <v>106</v>
      </c>
      <c r="I117" s="947">
        <v>21.16</v>
      </c>
      <c r="J117" s="703">
        <f t="shared" si="18"/>
        <v>3.0245746691871456</v>
      </c>
      <c r="K117" s="950">
        <v>0.16</v>
      </c>
      <c r="L117" s="960">
        <v>4</v>
      </c>
      <c r="M117" s="694">
        <f t="shared" si="19"/>
        <v>0.64</v>
      </c>
      <c r="N117" s="943" t="s">
        <v>119</v>
      </c>
      <c r="O117" s="795">
        <v>0.14000000000000001</v>
      </c>
      <c r="P117" s="934">
        <v>43691</v>
      </c>
      <c r="Q117" s="934">
        <v>43709</v>
      </c>
      <c r="R117" s="694">
        <f t="shared" si="20"/>
        <v>14.285714285714276</v>
      </c>
      <c r="S117" s="759">
        <f>IF(INDEX(Historical!$D$7:$D$1439,MATCH(B117,Historical!$B$7:$B$1450,0))=0,"n/a",(INDEX(Historical!$C$7:$C$1439,MATCH(B117,Historical!$B$7:$B$1450,0))/INDEX(Historical!$D$7:$D$1439,MATCH(B117,Historical!$B$7:$B$1450,0))-1)*100)</f>
        <v>8.163265306122458</v>
      </c>
      <c r="T117" s="759">
        <f>IF(INDEX(Historical!$F$7:$F$1432,MATCH(B117,Historical!$B$7:$B$1450,0))=0,"n/a",((INDEX(Historical!$C$7:$C$1439,MATCH(B117,Historical!$B$7:$B$1450,0))/INDEX(Historical!$F$7:$F$1432,MATCH(B117,Historical!$B$7:$B$1450,0)))^(1/3)-1)*100)</f>
        <v>10.295956506668368</v>
      </c>
      <c r="U117" s="759">
        <f>IF(INDEX(Historical!$H$7:$H$1432,MATCH(B117,Historical!$B$7:$B$1450,0))=0,"n/a",((INDEX(Historical!$C$7:$C$1439,MATCH(B117,Historical!$B$7:$B$1450,0))/INDEX(Historical!$H$7:$H$1432,MATCH(B117,Historical!$B$7:$B$1450,0)))^(1/5)-1)*100)</f>
        <v>11.502896690310127</v>
      </c>
      <c r="V117" s="759">
        <f>IF(INDEX(Historical!$O$7:$O$1432,MATCH(B117,Historical!$B$7:$B$1450,0))=0,"n/a",((INDEX(Historical!$C$7:$C$1439,MATCH(B117,Historical!$B$7:$B$1450,0))/INDEX(Historical!$O$7:$O$1432,MATCH(B117,Historical!$B$7:$B$1450,0)))^(1/10)-1)*100)</f>
        <v>11.879026051002327</v>
      </c>
      <c r="W117" s="760">
        <f t="shared" si="21"/>
        <v>0.96833668357344305</v>
      </c>
      <c r="X117" s="761">
        <f t="shared" si="22"/>
        <v>0.5477569852528632</v>
      </c>
      <c r="Y117" s="717"/>
      <c r="Z117" s="703">
        <f t="shared" si="23"/>
        <v>28.070175438596497</v>
      </c>
      <c r="AA117" s="959">
        <f t="shared" si="24"/>
        <v>9.2807017543859658</v>
      </c>
      <c r="AB117" s="960">
        <v>1</v>
      </c>
      <c r="AC117" s="938">
        <v>2.2799999999999998</v>
      </c>
      <c r="AD117" s="938">
        <v>1.62</v>
      </c>
      <c r="AE117" s="938">
        <v>0.14000000000000001</v>
      </c>
      <c r="AF117" s="938">
        <v>1.99</v>
      </c>
      <c r="AG117" s="938">
        <v>23.3</v>
      </c>
      <c r="AH117" s="938">
        <v>251.2</v>
      </c>
      <c r="AI117" s="938">
        <v>6.63</v>
      </c>
      <c r="AJ117" s="938">
        <v>21</v>
      </c>
      <c r="AK117" s="938">
        <v>5.82</v>
      </c>
      <c r="AL117" s="951">
        <v>17100</v>
      </c>
      <c r="AM117" s="945">
        <v>0.8</v>
      </c>
      <c r="AN117" s="938">
        <v>1.57</v>
      </c>
      <c r="AO117" s="802">
        <f t="shared" si="25"/>
        <v>5.2467696051113073</v>
      </c>
      <c r="AP117" s="803">
        <f t="shared" si="26"/>
        <v>14.527471359497273</v>
      </c>
      <c r="AQ117" s="961">
        <f t="shared" si="27"/>
        <v>-9.400523692393925</v>
      </c>
      <c r="AR117" s="703">
        <f>INDEX(Historical!$C$7:$C$1439,MATCH(B117,Historical!$B$7:$B$1450,0))*IF(AH117="n/a",1.03,IF(AH117&lt;0,1.01,IF(AH117&gt;10,1.1,(1+AH117/100))))</f>
        <v>0.58300000000000007</v>
      </c>
      <c r="AS117" s="959">
        <f t="shared" si="28"/>
        <v>0.62165290000000006</v>
      </c>
      <c r="AT117" s="959">
        <f t="shared" si="33"/>
        <v>0.65783309878000007</v>
      </c>
      <c r="AU117" s="959">
        <f t="shared" si="33"/>
        <v>0.69611898512899606</v>
      </c>
      <c r="AV117" s="959">
        <f t="shared" si="33"/>
        <v>0.73663311006350363</v>
      </c>
      <c r="AW117" s="703">
        <f t="shared" si="29"/>
        <v>3.2952380939724999</v>
      </c>
      <c r="AX117" s="810">
        <f t="shared" si="30"/>
        <v>15.572958856202741</v>
      </c>
      <c r="AY117" s="1017">
        <v>0.62</v>
      </c>
      <c r="AZ117" s="945">
        <v>2.2200000000000002</v>
      </c>
      <c r="BA117" s="945">
        <v>-35.370000000000005</v>
      </c>
      <c r="BB117" s="945">
        <v>-6.4</v>
      </c>
      <c r="BC117" s="945">
        <v>-19.45</v>
      </c>
      <c r="BE117" s="666">
        <v>2006</v>
      </c>
      <c r="BF117" s="971">
        <f t="shared" si="31"/>
        <v>1</v>
      </c>
      <c r="BG117" s="955">
        <v>4.7</v>
      </c>
    </row>
    <row r="118" spans="1:60" ht="11.25" customHeight="1" x14ac:dyDescent="0.2">
      <c r="A118" s="944" t="s">
        <v>749</v>
      </c>
      <c r="B118" s="948" t="s">
        <v>750</v>
      </c>
      <c r="C118" s="1013" t="s">
        <v>123</v>
      </c>
      <c r="D118" s="1013" t="s">
        <v>4197</v>
      </c>
      <c r="E118" s="792">
        <v>12</v>
      </c>
      <c r="F118" s="1227">
        <v>306</v>
      </c>
      <c r="G118" s="1227" t="s">
        <v>37</v>
      </c>
      <c r="H118" s="1227" t="s">
        <v>37</v>
      </c>
      <c r="I118" s="947">
        <v>187.39</v>
      </c>
      <c r="J118" s="703">
        <f t="shared" si="18"/>
        <v>0.82181546507284275</v>
      </c>
      <c r="K118" s="950">
        <v>0.38500000000000001</v>
      </c>
      <c r="L118" s="960">
        <v>4</v>
      </c>
      <c r="M118" s="694">
        <f t="shared" si="19"/>
        <v>1.54</v>
      </c>
      <c r="N118" s="943" t="s">
        <v>161</v>
      </c>
      <c r="O118" s="795">
        <v>0.37</v>
      </c>
      <c r="P118" s="934">
        <v>43662</v>
      </c>
      <c r="Q118" s="934">
        <v>43677</v>
      </c>
      <c r="R118" s="694">
        <f t="shared" si="20"/>
        <v>4.0540540540540579</v>
      </c>
      <c r="S118" s="759">
        <f>IF(INDEX(Historical!$D$7:$D$1439,MATCH(B118,Historical!$B$7:$B$1450,0))=0,"n/a",(INDEX(Historical!$C$7:$C$1439,MATCH(B118,Historical!$B$7:$B$1450,0))/INDEX(Historical!$D$7:$D$1439,MATCH(B118,Historical!$B$7:$B$1450,0))-1)*100)</f>
        <v>3.5714285714285809</v>
      </c>
      <c r="T118" s="759">
        <f>IF(INDEX(Historical!$F$7:$F$1432,MATCH(B118,Historical!$B$7:$B$1450,0))=0,"n/a",((INDEX(Historical!$C$7:$C$1439,MATCH(B118,Historical!$B$7:$B$1450,0))/INDEX(Historical!$F$7:$F$1432,MATCH(B118,Historical!$B$7:$B$1450,0)))^(1/3)-1)*100)</f>
        <v>5.3534525175642056</v>
      </c>
      <c r="U118" s="759">
        <f>IF(INDEX(Historical!$H$7:$H$1432,MATCH(B118,Historical!$B$7:$B$1450,0))=0,"n/a",((INDEX(Historical!$C$7:$C$1439,MATCH(B118,Historical!$B$7:$B$1450,0))/INDEX(Historical!$H$7:$H$1432,MATCH(B118,Historical!$B$7:$B$1450,0)))^(1/5)-1)*100)</f>
        <v>7.9310896244752405</v>
      </c>
      <c r="V118" s="759">
        <f>IF(INDEX(Historical!$O$7:$O$1432,MATCH(B118,Historical!$B$7:$B$1450,0))=0,"n/a",((INDEX(Historical!$C$7:$C$1439,MATCH(B118,Historical!$B$7:$B$1450,0))/INDEX(Historical!$O$7:$O$1432,MATCH(B118,Historical!$B$7:$B$1450,0)))^(1/10)-1)*100)</f>
        <v>4.8267067853141166</v>
      </c>
      <c r="W118" s="760">
        <f t="shared" si="21"/>
        <v>1.6431678942268904</v>
      </c>
      <c r="X118" s="761">
        <f t="shared" si="22"/>
        <v>2.3326734189633056</v>
      </c>
      <c r="Y118" s="948"/>
      <c r="Z118" s="703">
        <f t="shared" si="23"/>
        <v>30.019493177387918</v>
      </c>
      <c r="AA118" s="959">
        <f t="shared" si="24"/>
        <v>36.528265107212476</v>
      </c>
      <c r="AB118" s="960">
        <v>12</v>
      </c>
      <c r="AC118" s="938">
        <v>5.13</v>
      </c>
      <c r="AD118" s="938">
        <v>2.89</v>
      </c>
      <c r="AE118" s="938">
        <v>2.89</v>
      </c>
      <c r="AF118" s="938">
        <v>5.64</v>
      </c>
      <c r="AG118" s="938">
        <v>13.900000000000002</v>
      </c>
      <c r="AH118" s="938">
        <v>171.2</v>
      </c>
      <c r="AI118" s="938">
        <v>22.07</v>
      </c>
      <c r="AJ118" s="938">
        <v>3.4000000000000004</v>
      </c>
      <c r="AK118" s="938">
        <v>12.75</v>
      </c>
      <c r="AL118" s="951">
        <v>2500</v>
      </c>
      <c r="AM118" s="945">
        <v>1.6</v>
      </c>
      <c r="AN118" s="938">
        <v>0.03</v>
      </c>
      <c r="AO118" s="802">
        <f t="shared" si="25"/>
        <v>-27.775360017664394</v>
      </c>
      <c r="AP118" s="803">
        <f t="shared" si="26"/>
        <v>8.7529050895480829</v>
      </c>
      <c r="AQ118" s="961">
        <f t="shared" si="27"/>
        <v>202.5957444106123</v>
      </c>
      <c r="AR118" s="703">
        <f>INDEX(Historical!$C$7:$C$1439,MATCH(B118,Historical!$B$7:$B$1450,0))*IF(AH118="n/a",1.03,IF(AH118&lt;0,1.01,IF(AH118&gt;10,1.1,(1+AH118/100))))</f>
        <v>1.595</v>
      </c>
      <c r="AS118" s="959">
        <f t="shared" si="28"/>
        <v>1.7545000000000002</v>
      </c>
      <c r="AT118" s="959">
        <f t="shared" si="33"/>
        <v>1.9299500000000003</v>
      </c>
      <c r="AU118" s="959">
        <f t="shared" si="33"/>
        <v>2.1229450000000005</v>
      </c>
      <c r="AV118" s="959">
        <f t="shared" si="33"/>
        <v>2.3352395000000006</v>
      </c>
      <c r="AW118" s="703">
        <f t="shared" si="29"/>
        <v>9.7376345000000022</v>
      </c>
      <c r="AX118" s="810">
        <f t="shared" si="30"/>
        <v>5.1964536528096499</v>
      </c>
      <c r="AY118" s="1017">
        <v>1.5</v>
      </c>
      <c r="AZ118" s="945">
        <v>15.049999999999999</v>
      </c>
      <c r="BA118" s="945">
        <v>-16.46</v>
      </c>
      <c r="BB118" s="945">
        <v>-2.7</v>
      </c>
      <c r="BC118" s="945">
        <v>-5</v>
      </c>
      <c r="BE118" s="666">
        <v>2008</v>
      </c>
      <c r="BF118" s="971">
        <f t="shared" si="31"/>
        <v>1</v>
      </c>
      <c r="BG118" s="955">
        <v>8.4</v>
      </c>
    </row>
    <row r="119" spans="1:60" ht="11.25" customHeight="1" x14ac:dyDescent="0.2">
      <c r="A119" s="936" t="s">
        <v>1421</v>
      </c>
      <c r="B119" s="948" t="s">
        <v>1422</v>
      </c>
      <c r="C119" s="1013" t="s">
        <v>247</v>
      </c>
      <c r="D119" s="1013" t="s">
        <v>4343</v>
      </c>
      <c r="E119" s="792">
        <v>10</v>
      </c>
      <c r="F119" s="1227">
        <v>356</v>
      </c>
      <c r="G119" s="1227" t="s">
        <v>106</v>
      </c>
      <c r="H119" s="1227" t="s">
        <v>106</v>
      </c>
      <c r="I119" s="947">
        <v>131.88</v>
      </c>
      <c r="J119" s="703">
        <f t="shared" si="18"/>
        <v>0.90991810737033663</v>
      </c>
      <c r="K119" s="950">
        <v>0.3</v>
      </c>
      <c r="L119" s="960">
        <v>4</v>
      </c>
      <c r="M119" s="694">
        <f t="shared" si="19"/>
        <v>1.2</v>
      </c>
      <c r="N119" s="943" t="s">
        <v>995</v>
      </c>
      <c r="O119" s="795">
        <v>0.28999999999999998</v>
      </c>
      <c r="P119" s="934">
        <v>43594</v>
      </c>
      <c r="Q119" s="934">
        <v>43609</v>
      </c>
      <c r="R119" s="694">
        <f t="shared" si="20"/>
        <v>3.4482758620689689</v>
      </c>
      <c r="S119" s="759">
        <f>IF(INDEX(Historical!$D$7:$D$1439,MATCH(B119,Historical!$B$7:$B$1450,0))=0,"n/a",(INDEX(Historical!$C$7:$C$1439,MATCH(B119,Historical!$B$7:$B$1450,0))/INDEX(Historical!$D$7:$D$1439,MATCH(B119,Historical!$B$7:$B$1450,0))-1)*100)</f>
        <v>7.5471698113207308</v>
      </c>
      <c r="T119" s="759">
        <f>IF(INDEX(Historical!$F$7:$F$1432,MATCH(B119,Historical!$B$7:$B$1450,0))=0,"n/a",((INDEX(Historical!$C$7:$C$1439,MATCH(B119,Historical!$B$7:$B$1450,0))/INDEX(Historical!$F$7:$F$1432,MATCH(B119,Historical!$B$7:$B$1450,0)))^(1/3)-1)*100)</f>
        <v>14.471424255333186</v>
      </c>
      <c r="U119" s="759">
        <f>IF(INDEX(Historical!$H$7:$H$1432,MATCH(B119,Historical!$B$7:$B$1450,0))=0,"n/a",((INDEX(Historical!$C$7:$C$1439,MATCH(B119,Historical!$B$7:$B$1450,0))/INDEX(Historical!$H$7:$H$1432,MATCH(B119,Historical!$B$7:$B$1450,0)))^(1/5)-1)*100)</f>
        <v>18.397287912705451</v>
      </c>
      <c r="V119" s="759">
        <f>IF(INDEX(Historical!$O$7:$O$1432,MATCH(B119,Historical!$B$7:$B$1450,0))=0,"n/a",((INDEX(Historical!$C$7:$C$1439,MATCH(B119,Historical!$B$7:$B$1450,0))/INDEX(Historical!$O$7:$O$1432,MATCH(B119,Historical!$B$7:$B$1450,0)))^(1/10)-1)*100)</f>
        <v>9.2649067242701388</v>
      </c>
      <c r="W119" s="760">
        <f t="shared" si="21"/>
        <v>1.9856959665349176</v>
      </c>
      <c r="X119" s="761">
        <f t="shared" si="22"/>
        <v>0.89742867866855858</v>
      </c>
      <c r="Y119" s="714"/>
      <c r="Z119" s="703">
        <f t="shared" si="23"/>
        <v>11.152416356877323</v>
      </c>
      <c r="AA119" s="959">
        <f t="shared" si="24"/>
        <v>12.256505576208179</v>
      </c>
      <c r="AB119" s="960">
        <v>12</v>
      </c>
      <c r="AC119" s="938">
        <v>10.76</v>
      </c>
      <c r="AD119" s="938">
        <v>0.71</v>
      </c>
      <c r="AE119" s="938">
        <v>0.25</v>
      </c>
      <c r="AF119" s="938">
        <v>2.44</v>
      </c>
      <c r="AG119" s="938">
        <v>22.1</v>
      </c>
      <c r="AH119" s="938">
        <v>-7.8</v>
      </c>
      <c r="AI119" s="938">
        <v>6.4799999999999995</v>
      </c>
      <c r="AJ119" s="938">
        <v>20.5</v>
      </c>
      <c r="AK119" s="938">
        <v>17.2</v>
      </c>
      <c r="AL119" s="951">
        <v>3080</v>
      </c>
      <c r="AM119" s="945">
        <v>1.7999999999999998</v>
      </c>
      <c r="AN119" s="938">
        <v>2.76</v>
      </c>
      <c r="AO119" s="802">
        <f t="shared" si="25"/>
        <v>7.0507004438676102</v>
      </c>
      <c r="AP119" s="803">
        <f t="shared" si="26"/>
        <v>19.307206020075789</v>
      </c>
      <c r="AQ119" s="961">
        <f t="shared" si="27"/>
        <v>15.288765196012545</v>
      </c>
      <c r="AR119" s="703">
        <f>INDEX(Historical!$C$7:$C$1439,MATCH(B119,Historical!$B$7:$B$1450,0))*IF(AH119="n/a",1.03,IF(AH119&lt;0,1.01,IF(AH119&gt;10,1.1,(1+AH119/100))))</f>
        <v>1.1514</v>
      </c>
      <c r="AS119" s="959">
        <f t="shared" si="28"/>
        <v>1.2260107199999999</v>
      </c>
      <c r="AT119" s="959">
        <f t="shared" si="33"/>
        <v>1.348611792</v>
      </c>
      <c r="AU119" s="959">
        <f t="shared" si="33"/>
        <v>1.4834729712000001</v>
      </c>
      <c r="AV119" s="959">
        <f t="shared" si="33"/>
        <v>1.6318202683200003</v>
      </c>
      <c r="AW119" s="703">
        <f t="shared" si="29"/>
        <v>6.8413157515200007</v>
      </c>
      <c r="AX119" s="810">
        <f t="shared" si="30"/>
        <v>5.1875309004549601</v>
      </c>
      <c r="AY119" s="1017">
        <v>1.1299999999999999</v>
      </c>
      <c r="AZ119" s="945">
        <v>94.23</v>
      </c>
      <c r="BA119" s="945">
        <v>-5.24</v>
      </c>
      <c r="BB119" s="945">
        <v>10.26</v>
      </c>
      <c r="BC119" s="945">
        <v>37.32</v>
      </c>
      <c r="BE119" s="666">
        <v>2010</v>
      </c>
      <c r="BF119" s="971">
        <f t="shared" si="31"/>
        <v>0</v>
      </c>
      <c r="BG119" s="955">
        <v>5</v>
      </c>
    </row>
    <row r="120" spans="1:60" ht="11.25" customHeight="1" x14ac:dyDescent="0.2">
      <c r="A120" s="936" t="s">
        <v>657</v>
      </c>
      <c r="B120" s="948" t="s">
        <v>658</v>
      </c>
      <c r="C120" s="1013" t="s">
        <v>108</v>
      </c>
      <c r="D120" s="1013" t="s">
        <v>4365</v>
      </c>
      <c r="E120" s="792">
        <v>17</v>
      </c>
      <c r="F120" s="1227">
        <v>186</v>
      </c>
      <c r="G120" s="1227" t="s">
        <v>106</v>
      </c>
      <c r="H120" s="1227" t="s">
        <v>106</v>
      </c>
      <c r="I120" s="947">
        <v>23.75</v>
      </c>
      <c r="J120" s="703">
        <f t="shared" si="18"/>
        <v>3.3684210526315788</v>
      </c>
      <c r="K120" s="950">
        <v>0.2</v>
      </c>
      <c r="L120" s="960">
        <v>4</v>
      </c>
      <c r="M120" s="694">
        <f t="shared" si="19"/>
        <v>0.8</v>
      </c>
      <c r="N120" s="943" t="s">
        <v>429</v>
      </c>
      <c r="O120" s="797">
        <v>0.19047619047619047</v>
      </c>
      <c r="P120" s="939">
        <v>43151</v>
      </c>
      <c r="Q120" s="939">
        <v>43166</v>
      </c>
      <c r="R120" s="694">
        <f t="shared" si="20"/>
        <v>5.0000000000000115</v>
      </c>
      <c r="S120" s="759">
        <f>IF(INDEX(Historical!$D$7:$D$1439,MATCH(B120,Historical!$B$7:$B$1450,0))=0,"n/a",(INDEX(Historical!$C$7:$C$1439,MATCH(B120,Historical!$B$7:$B$1450,0))/INDEX(Historical!$D$7:$D$1439,MATCH(B120,Historical!$B$7:$B$1450,0))-1)*100)</f>
        <v>10.250000000000025</v>
      </c>
      <c r="T120" s="759">
        <f>IF(INDEX(Historical!$F$7:$F$1432,MATCH(B120,Historical!$B$7:$B$1450,0))=0,"n/a",((INDEX(Historical!$C$7:$C$1439,MATCH(B120,Historical!$B$7:$B$1450,0))/INDEX(Historical!$F$7:$F$1432,MATCH(B120,Historical!$B$7:$B$1450,0)))^(1/3)-1)*100)</f>
        <v>6.8107006600656161</v>
      </c>
      <c r="U120" s="759">
        <f>IF(INDEX(Historical!$H$7:$H$1432,MATCH(B120,Historical!$B$7:$B$1450,0))=0,"n/a",((INDEX(Historical!$C$7:$C$1439,MATCH(B120,Historical!$B$7:$B$1450,0))/INDEX(Historical!$H$7:$H$1432,MATCH(B120,Historical!$B$7:$B$1450,0)))^(1/5)-1)*100)</f>
        <v>6.0829823955957485</v>
      </c>
      <c r="V120" s="759">
        <f>IF(INDEX(Historical!$O$7:$O$1432,MATCH(B120,Historical!$B$7:$B$1450,0))=0,"n/a",((INDEX(Historical!$C$7:$C$1439,MATCH(B120,Historical!$B$7:$B$1450,0))/INDEX(Historical!$O$7:$O$1432,MATCH(B120,Historical!$B$7:$B$1450,0)))^(1/10)-1)*100)</f>
        <v>5.5400321148199261</v>
      </c>
      <c r="W120" s="760">
        <f t="shared" si="21"/>
        <v>1.0980048977195271</v>
      </c>
      <c r="X120" s="761">
        <f t="shared" si="22"/>
        <v>0.38993476894844542</v>
      </c>
      <c r="Y120" s="723" t="s">
        <v>440</v>
      </c>
      <c r="Z120" s="703">
        <f t="shared" si="23"/>
        <v>33.057851239669425</v>
      </c>
      <c r="AA120" s="959">
        <f t="shared" si="24"/>
        <v>9.8140495867768607</v>
      </c>
      <c r="AB120" s="960">
        <v>12</v>
      </c>
      <c r="AC120" s="938">
        <v>2.42</v>
      </c>
      <c r="AD120" s="938" t="s">
        <v>137</v>
      </c>
      <c r="AE120" s="938">
        <v>3.2</v>
      </c>
      <c r="AF120" s="938">
        <v>1.1100000000000001</v>
      </c>
      <c r="AG120" s="938">
        <v>11.600000000000001</v>
      </c>
      <c r="AH120" s="938">
        <v>160.30000000000001</v>
      </c>
      <c r="AI120" s="938" t="s">
        <v>137</v>
      </c>
      <c r="AJ120" s="938">
        <v>15.6</v>
      </c>
      <c r="AK120" s="938" t="s">
        <v>137</v>
      </c>
      <c r="AL120" s="951">
        <v>110.01</v>
      </c>
      <c r="AM120" s="945">
        <v>2.7</v>
      </c>
      <c r="AN120" s="938">
        <v>0.4</v>
      </c>
      <c r="AO120" s="802">
        <f t="shared" si="25"/>
        <v>-0.36264613854953254</v>
      </c>
      <c r="AP120" s="803">
        <f t="shared" si="26"/>
        <v>9.4514034482273281</v>
      </c>
      <c r="AQ120" s="961">
        <f t="shared" si="27"/>
        <v>-30.418409071484632</v>
      </c>
      <c r="AR120" s="703">
        <f>INDEX(Historical!$C$7:$C$1439,MATCH(B120,Historical!$B$7:$B$1450,0))*IF(AH120="n/a",1.03,IF(AH120&lt;0,1.01,IF(AH120&gt;10,1.1,(1+AH120/100))))</f>
        <v>0.88000000000000012</v>
      </c>
      <c r="AS120" s="959">
        <f t="shared" si="28"/>
        <v>0.90640000000000009</v>
      </c>
      <c r="AT120" s="959">
        <f t="shared" si="33"/>
        <v>0.93359200000000009</v>
      </c>
      <c r="AU120" s="959">
        <f t="shared" si="33"/>
        <v>0.96159976000000014</v>
      </c>
      <c r="AV120" s="959">
        <f t="shared" si="33"/>
        <v>0.99044775280000019</v>
      </c>
      <c r="AW120" s="703">
        <f t="shared" si="29"/>
        <v>4.6720395128000014</v>
      </c>
      <c r="AX120" s="810">
        <f t="shared" si="30"/>
        <v>19.67174531705264</v>
      </c>
      <c r="AY120" s="1017">
        <v>0.52</v>
      </c>
      <c r="AZ120" s="945">
        <v>13.100000000000001</v>
      </c>
      <c r="BA120" s="945">
        <v>-15.409999999999998</v>
      </c>
      <c r="BB120" s="945">
        <v>-0.57000000000000006</v>
      </c>
      <c r="BC120" s="945">
        <v>-2.35</v>
      </c>
      <c r="BE120" s="666">
        <v>2002</v>
      </c>
      <c r="BF120" s="971">
        <f t="shared" si="31"/>
        <v>1</v>
      </c>
      <c r="BG120" s="955">
        <v>1.0999999999999999</v>
      </c>
    </row>
    <row r="121" spans="1:60" ht="11.25" customHeight="1" x14ac:dyDescent="0.2">
      <c r="A121" s="944" t="s">
        <v>661</v>
      </c>
      <c r="B121" s="948" t="s">
        <v>662</v>
      </c>
      <c r="C121" s="1013" t="s">
        <v>108</v>
      </c>
      <c r="D121" s="1013" t="s">
        <v>4361</v>
      </c>
      <c r="E121" s="792">
        <v>12</v>
      </c>
      <c r="F121" s="1227">
        <v>301</v>
      </c>
      <c r="G121" s="1227" t="s">
        <v>106</v>
      </c>
      <c r="H121" s="1227" t="s">
        <v>106</v>
      </c>
      <c r="I121" s="947">
        <v>38.71</v>
      </c>
      <c r="J121" s="703">
        <f t="shared" si="18"/>
        <v>4.8566261947817093</v>
      </c>
      <c r="K121" s="950">
        <v>0.47</v>
      </c>
      <c r="L121" s="960">
        <v>4</v>
      </c>
      <c r="M121" s="694">
        <f t="shared" si="19"/>
        <v>1.88</v>
      </c>
      <c r="N121" s="943" t="s">
        <v>238</v>
      </c>
      <c r="O121" s="795">
        <v>0.44</v>
      </c>
      <c r="P121" s="934">
        <v>43588</v>
      </c>
      <c r="Q121" s="934">
        <v>43602</v>
      </c>
      <c r="R121" s="694">
        <f t="shared" si="20"/>
        <v>6.8181818181818121</v>
      </c>
      <c r="S121" s="759">
        <f>IF(INDEX(Historical!$D$7:$D$1439,MATCH(B121,Historical!$B$7:$B$1450,0))=0,"n/a",(INDEX(Historical!$C$7:$C$1439,MATCH(B121,Historical!$B$7:$B$1450,0))/INDEX(Historical!$D$7:$D$1439,MATCH(B121,Historical!$B$7:$B$1450,0))-1)*100)</f>
        <v>7.453416149068337</v>
      </c>
      <c r="T121" s="759">
        <f>IF(INDEX(Historical!$F$7:$F$1432,MATCH(B121,Historical!$B$7:$B$1450,0))=0,"n/a",((INDEX(Historical!$C$7:$C$1439,MATCH(B121,Historical!$B$7:$B$1450,0))/INDEX(Historical!$F$7:$F$1432,MATCH(B121,Historical!$B$7:$B$1450,0)))^(1/3)-1)*100)</f>
        <v>8.6185776739880815</v>
      </c>
      <c r="U121" s="759">
        <f>IF(INDEX(Historical!$H$7:$H$1432,MATCH(B121,Historical!$B$7:$B$1450,0))=0,"n/a",((INDEX(Historical!$C$7:$C$1439,MATCH(B121,Historical!$B$7:$B$1450,0))/INDEX(Historical!$H$7:$H$1432,MATCH(B121,Historical!$B$7:$B$1450,0)))^(1/5)-1)*100)</f>
        <v>12.736487517594664</v>
      </c>
      <c r="V121" s="759">
        <f>IF(INDEX(Historical!$O$7:$O$1432,MATCH(B121,Historical!$B$7:$B$1450,0))=0,"n/a",((INDEX(Historical!$C$7:$C$1439,MATCH(B121,Historical!$B$7:$B$1450,0))/INDEX(Historical!$O$7:$O$1432,MATCH(B121,Historical!$B$7:$B$1450,0)))^(1/10)-1)*100)</f>
        <v>15.770687190628752</v>
      </c>
      <c r="W121" s="760">
        <f t="shared" si="21"/>
        <v>0.80760510709786515</v>
      </c>
      <c r="X121" s="761">
        <f t="shared" si="22"/>
        <v>0.4631450006398059</v>
      </c>
      <c r="Y121" s="949" t="s">
        <v>477</v>
      </c>
      <c r="Z121" s="703">
        <f t="shared" si="23"/>
        <v>60.841423948220061</v>
      </c>
      <c r="AA121" s="959">
        <f t="shared" si="24"/>
        <v>12.527508090614887</v>
      </c>
      <c r="AB121" s="960">
        <v>12</v>
      </c>
      <c r="AC121" s="938">
        <v>3.09</v>
      </c>
      <c r="AD121" s="938">
        <v>2.98</v>
      </c>
      <c r="AE121" s="938">
        <v>1.89</v>
      </c>
      <c r="AF121" s="938">
        <v>6.17</v>
      </c>
      <c r="AG121" s="940">
        <v>56.399999999999991</v>
      </c>
      <c r="AH121" s="938">
        <v>-20.200000000000003</v>
      </c>
      <c r="AI121" s="938">
        <v>13.639999999999999</v>
      </c>
      <c r="AJ121" s="938">
        <v>27.500000000000004</v>
      </c>
      <c r="AK121" s="938">
        <v>4.2</v>
      </c>
      <c r="AL121" s="951">
        <v>5020</v>
      </c>
      <c r="AM121" s="945">
        <v>1</v>
      </c>
      <c r="AN121" s="938">
        <v>2.5099999999999998</v>
      </c>
      <c r="AO121" s="802">
        <f t="shared" si="25"/>
        <v>5.0656056217614847</v>
      </c>
      <c r="AP121" s="803">
        <f t="shared" si="26"/>
        <v>17.593113712376372</v>
      </c>
      <c r="AQ121" s="961">
        <f t="shared" si="27"/>
        <v>85.346192502443486</v>
      </c>
      <c r="AR121" s="703">
        <f>INDEX(Historical!$C$7:$C$1439,MATCH(B121,Historical!$B$7:$B$1450,0))*IF(AH121="n/a",1.03,IF(AH121&lt;0,1.01,IF(AH121&gt;10,1.1,(1+AH121/100))))</f>
        <v>1.7473000000000001</v>
      </c>
      <c r="AS121" s="959">
        <f t="shared" si="28"/>
        <v>1.9220300000000001</v>
      </c>
      <c r="AT121" s="959">
        <f t="shared" si="33"/>
        <v>2.0027552600000003</v>
      </c>
      <c r="AU121" s="959">
        <f t="shared" si="33"/>
        <v>2.0868709809200006</v>
      </c>
      <c r="AV121" s="959">
        <f t="shared" si="33"/>
        <v>2.1745195621186406</v>
      </c>
      <c r="AW121" s="703">
        <f t="shared" si="29"/>
        <v>9.9334758030386432</v>
      </c>
      <c r="AX121" s="810">
        <f t="shared" si="30"/>
        <v>25.661265313972208</v>
      </c>
      <c r="AY121" s="1017">
        <v>1.69</v>
      </c>
      <c r="AZ121" s="945">
        <v>24.59</v>
      </c>
      <c r="BA121" s="945">
        <v>-28.22</v>
      </c>
      <c r="BB121" s="945">
        <v>11.24</v>
      </c>
      <c r="BC121" s="945">
        <v>4.51</v>
      </c>
      <c r="BE121" s="666">
        <v>2008</v>
      </c>
      <c r="BF121" s="971">
        <f t="shared" si="31"/>
        <v>1</v>
      </c>
      <c r="BG121" s="955">
        <v>10.5</v>
      </c>
    </row>
    <row r="122" spans="1:60" ht="11.25" customHeight="1" x14ac:dyDescent="0.2">
      <c r="A122" s="936" t="s">
        <v>663</v>
      </c>
      <c r="B122" s="948" t="s">
        <v>664</v>
      </c>
      <c r="C122" s="1013" t="s">
        <v>112</v>
      </c>
      <c r="D122" s="1013" t="s">
        <v>213</v>
      </c>
      <c r="E122" s="792">
        <v>24</v>
      </c>
      <c r="F122" s="1227">
        <v>139</v>
      </c>
      <c r="G122" s="1227" t="s">
        <v>37</v>
      </c>
      <c r="H122" s="1227" t="s">
        <v>37</v>
      </c>
      <c r="I122" s="938">
        <v>84.52</v>
      </c>
      <c r="J122" s="703">
        <f t="shared" si="18"/>
        <v>2.2243256034074772</v>
      </c>
      <c r="K122" s="957">
        <v>0.47</v>
      </c>
      <c r="L122" s="960">
        <v>4</v>
      </c>
      <c r="M122" s="694">
        <f t="shared" si="19"/>
        <v>1.88</v>
      </c>
      <c r="N122" s="943" t="s">
        <v>467</v>
      </c>
      <c r="O122" s="796">
        <v>0.39</v>
      </c>
      <c r="P122" s="934">
        <v>43462</v>
      </c>
      <c r="Q122" s="934">
        <v>43480</v>
      </c>
      <c r="R122" s="694">
        <f t="shared" si="20"/>
        <v>20.5128205128205</v>
      </c>
      <c r="S122" s="759">
        <f>IF(INDEX(Historical!$D$7:$D$1439,MATCH(B122,Historical!$B$7:$B$1450,0))=0,"n/a",(INDEX(Historical!$C$7:$C$1439,MATCH(B122,Historical!$B$7:$B$1450,0))/INDEX(Historical!$D$7:$D$1439,MATCH(B122,Historical!$B$7:$B$1450,0))-1)*100)</f>
        <v>11.428571428571432</v>
      </c>
      <c r="T122" s="759">
        <f>IF(INDEX(Historical!$F$7:$F$1432,MATCH(B122,Historical!$B$7:$B$1450,0))=0,"n/a",((INDEX(Historical!$C$7:$C$1439,MATCH(B122,Historical!$B$7:$B$1450,0))/INDEX(Historical!$F$7:$F$1432,MATCH(B122,Historical!$B$7:$B$1450,0)))^(1/3)-1)*100)</f>
        <v>10.37961367337601</v>
      </c>
      <c r="U122" s="759">
        <f>IF(INDEX(Historical!$H$7:$H$1432,MATCH(B122,Historical!$B$7:$B$1450,0))=0,"n/a",((INDEX(Historical!$C$7:$C$1439,MATCH(B122,Historical!$B$7:$B$1450,0))/INDEX(Historical!$H$7:$H$1432,MATCH(B122,Historical!$B$7:$B$1450,0)))^(1/5)-1)*100)</f>
        <v>14.289655141156077</v>
      </c>
      <c r="V122" s="759">
        <f>IF(INDEX(Historical!$O$7:$O$1432,MATCH(B122,Historical!$B$7:$B$1450,0))=0,"n/a",((INDEX(Historical!$C$7:$C$1439,MATCH(B122,Historical!$B$7:$B$1450,0))/INDEX(Historical!$O$7:$O$1432,MATCH(B122,Historical!$B$7:$B$1450,0)))^(1/10)-1)*100)</f>
        <v>12.050928441551644</v>
      </c>
      <c r="W122" s="760">
        <f t="shared" si="21"/>
        <v>1.1857721345257761</v>
      </c>
      <c r="X122" s="761">
        <f t="shared" si="22"/>
        <v>3.3231756142223436</v>
      </c>
      <c r="Y122" s="714"/>
      <c r="Z122" s="703">
        <f t="shared" si="23"/>
        <v>38.68312757201646</v>
      </c>
      <c r="AA122" s="959">
        <f t="shared" si="24"/>
        <v>17.390946502057613</v>
      </c>
      <c r="AB122" s="960">
        <v>12</v>
      </c>
      <c r="AC122" s="938">
        <v>4.8600000000000003</v>
      </c>
      <c r="AD122" s="938">
        <v>2.3199999999999998</v>
      </c>
      <c r="AE122" s="938">
        <v>1.8</v>
      </c>
      <c r="AF122" s="938">
        <v>6.26</v>
      </c>
      <c r="AG122" s="938">
        <v>31.7</v>
      </c>
      <c r="AH122" s="938">
        <v>5.7</v>
      </c>
      <c r="AI122" s="938">
        <v>10.82</v>
      </c>
      <c r="AJ122" s="938">
        <v>4.3</v>
      </c>
      <c r="AK122" s="938">
        <v>7.6</v>
      </c>
      <c r="AL122" s="951">
        <v>5430</v>
      </c>
      <c r="AM122" s="945">
        <v>0.8</v>
      </c>
      <c r="AN122" s="938">
        <v>0.82</v>
      </c>
      <c r="AO122" s="802">
        <f t="shared" si="25"/>
        <v>-0.87696575749405881</v>
      </c>
      <c r="AP122" s="803">
        <f t="shared" si="26"/>
        <v>16.513980744563554</v>
      </c>
      <c r="AQ122" s="961">
        <f t="shared" si="27"/>
        <v>119.96699257730126</v>
      </c>
      <c r="AR122" s="703">
        <f>INDEX(Historical!$C$7:$C$1439,MATCH(B122,Historical!$B$7:$B$1450,0))*IF(AH122="n/a",1.03,IF(AH122&lt;0,1.01,IF(AH122&gt;10,1.1,(1+AH122/100))))</f>
        <v>1.6489199999999999</v>
      </c>
      <c r="AS122" s="959">
        <f t="shared" si="28"/>
        <v>1.813812</v>
      </c>
      <c r="AT122" s="959">
        <f t="shared" si="33"/>
        <v>1.9516617120000002</v>
      </c>
      <c r="AU122" s="959">
        <f t="shared" si="33"/>
        <v>2.0999880021120001</v>
      </c>
      <c r="AV122" s="959">
        <f t="shared" si="33"/>
        <v>2.2595870902725124</v>
      </c>
      <c r="AW122" s="703">
        <f t="shared" si="29"/>
        <v>9.7739688043845128</v>
      </c>
      <c r="AX122" s="810">
        <f t="shared" si="30"/>
        <v>11.564089924733215</v>
      </c>
      <c r="AY122" s="1017">
        <v>1.26</v>
      </c>
      <c r="AZ122" s="945">
        <v>16.939999999999998</v>
      </c>
      <c r="BA122" s="945">
        <v>-13.69</v>
      </c>
      <c r="BB122" s="945">
        <v>4.18</v>
      </c>
      <c r="BC122" s="945">
        <v>1.38</v>
      </c>
      <c r="BE122" s="666">
        <v>1996</v>
      </c>
      <c r="BF122" s="971">
        <f t="shared" si="31"/>
        <v>2</v>
      </c>
      <c r="BG122" s="955">
        <v>12</v>
      </c>
      <c r="BH122" s="936"/>
    </row>
    <row r="123" spans="1:60" ht="11.25" customHeight="1" x14ac:dyDescent="0.2">
      <c r="A123" s="944" t="s">
        <v>4493</v>
      </c>
      <c r="B123" s="948" t="s">
        <v>4492</v>
      </c>
      <c r="C123" s="1013" t="s">
        <v>112</v>
      </c>
      <c r="D123" s="1013" t="s">
        <v>4371</v>
      </c>
      <c r="E123" s="792">
        <v>17</v>
      </c>
      <c r="F123" s="1227">
        <v>191</v>
      </c>
      <c r="G123" s="1227" t="s">
        <v>37</v>
      </c>
      <c r="H123" s="1227" t="s">
        <v>37</v>
      </c>
      <c r="I123" s="947">
        <v>207.6</v>
      </c>
      <c r="J123" s="703">
        <f t="shared" si="18"/>
        <v>1.319845857418112</v>
      </c>
      <c r="K123" s="950">
        <v>0.68500000000000005</v>
      </c>
      <c r="L123" s="960">
        <v>4</v>
      </c>
      <c r="M123" s="694">
        <f t="shared" si="19"/>
        <v>2.74</v>
      </c>
      <c r="N123" s="943" t="s">
        <v>608</v>
      </c>
      <c r="O123" s="795">
        <v>0.56999999999999995</v>
      </c>
      <c r="P123" s="660">
        <v>43349</v>
      </c>
      <c r="Q123" s="660">
        <v>43364</v>
      </c>
      <c r="R123" s="694">
        <f t="shared" si="20"/>
        <v>20.175438596491247</v>
      </c>
      <c r="S123" s="759">
        <f>IF(INDEX(Historical!$D$7:$D$1439,MATCH(B123,Historical!$B$7:$B$1450,0))=0,"n/a",(INDEX(Historical!$C$7:$C$1439,MATCH(B123,Historical!$B$7:$B$1450,0))/INDEX(Historical!$D$7:$D$1439,MATCH(B123,Historical!$B$7:$B$1450,0))-1)*100)</f>
        <v>14.090909090909065</v>
      </c>
      <c r="T123" s="759">
        <f>IF(INDEX(Historical!$F$7:$F$1432,MATCH(B123,Historical!$B$7:$B$1450,0))=0,"n/a",((INDEX(Historical!$C$7:$C$1439,MATCH(B123,Historical!$B$7:$B$1450,0))/INDEX(Historical!$F$7:$F$1432,MATCH(B123,Historical!$B$7:$B$1450,0)))^(1/3)-1)*100)</f>
        <v>8.9659134497745754</v>
      </c>
      <c r="U123" s="759">
        <f>IF(INDEX(Historical!$H$7:$H$1432,MATCH(B123,Historical!$B$7:$B$1450,0))=0,"n/a",((INDEX(Historical!$C$7:$C$1439,MATCH(B123,Historical!$B$7:$B$1450,0))/INDEX(Historical!$H$7:$H$1432,MATCH(B123,Historical!$B$7:$B$1450,0)))^(1/5)-1)*100)</f>
        <v>9.6991662752555552</v>
      </c>
      <c r="V123" s="759">
        <f>IF(INDEX(Historical!$O$7:$O$1432,MATCH(B123,Historical!$B$7:$B$1450,0))=0,"n/a",((INDEX(Historical!$C$7:$C$1439,MATCH(B123,Historical!$B$7:$B$1450,0))/INDEX(Historical!$O$7:$O$1432,MATCH(B123,Historical!$B$7:$B$1450,0)))^(1/10)-1)*100)</f>
        <v>13.620728143755834</v>
      </c>
      <c r="W123" s="760">
        <f t="shared" si="21"/>
        <v>0.71208867638269069</v>
      </c>
      <c r="X123" s="761">
        <f t="shared" si="22"/>
        <v>1.4695706477659931</v>
      </c>
      <c r="Y123" s="949"/>
      <c r="Z123" s="703">
        <f t="shared" si="23"/>
        <v>37.689133425034392</v>
      </c>
      <c r="AA123" s="959">
        <f t="shared" si="24"/>
        <v>28.555708390646494</v>
      </c>
      <c r="AB123" s="960">
        <v>6</v>
      </c>
      <c r="AC123" s="938">
        <v>7.27</v>
      </c>
      <c r="AD123" s="938" t="s">
        <v>137</v>
      </c>
      <c r="AE123" s="938">
        <v>6.99</v>
      </c>
      <c r="AF123" s="938">
        <v>6.79</v>
      </c>
      <c r="AG123" s="938">
        <v>26.6</v>
      </c>
      <c r="AH123" s="938">
        <v>12.2</v>
      </c>
      <c r="AI123" s="938">
        <v>19.329999999999998</v>
      </c>
      <c r="AJ123" s="938">
        <v>6.6000000000000005</v>
      </c>
      <c r="AK123" s="938" t="s">
        <v>137</v>
      </c>
      <c r="AL123" s="951">
        <v>46160</v>
      </c>
      <c r="AM123" s="945">
        <v>0.6</v>
      </c>
      <c r="AN123" s="938">
        <v>0.98</v>
      </c>
      <c r="AO123" s="802">
        <f t="shared" si="25"/>
        <v>-17.536696257972828</v>
      </c>
      <c r="AP123" s="803">
        <f t="shared" si="26"/>
        <v>11.019012132673668</v>
      </c>
      <c r="AQ123" s="961">
        <f t="shared" si="27"/>
        <v>193.55541590983364</v>
      </c>
      <c r="AR123" s="703">
        <f>INDEX(Historical!$C$7:$C$1439,MATCH(B123,Historical!$B$7:$B$1450,0))*IF(AH123="n/a",1.03,IF(AH123&lt;0,1.01,IF(AH123&gt;10,1.1,(1+AH123/100))))</f>
        <v>2.7610000000000001</v>
      </c>
      <c r="AS123" s="959">
        <f t="shared" si="28"/>
        <v>3.0371000000000006</v>
      </c>
      <c r="AT123" s="959">
        <f t="shared" si="33"/>
        <v>3.1282130000000006</v>
      </c>
      <c r="AU123" s="959">
        <f t="shared" si="33"/>
        <v>3.2220593900000005</v>
      </c>
      <c r="AV123" s="959">
        <f t="shared" si="33"/>
        <v>3.3187211717000005</v>
      </c>
      <c r="AW123" s="703">
        <f t="shared" si="29"/>
        <v>15.4670935617</v>
      </c>
      <c r="AX123" s="810">
        <f t="shared" si="30"/>
        <v>7.4504304247109827</v>
      </c>
      <c r="AY123" s="1017">
        <v>0.95</v>
      </c>
      <c r="AZ123" s="945">
        <v>68.45</v>
      </c>
      <c r="BA123" s="945">
        <v>2.29</v>
      </c>
      <c r="BB123" s="945">
        <v>8.08</v>
      </c>
      <c r="BC123" s="945">
        <v>25.86</v>
      </c>
      <c r="BE123" s="666">
        <v>2002</v>
      </c>
      <c r="BF123" s="971">
        <f t="shared" si="31"/>
        <v>1</v>
      </c>
      <c r="BG123" s="955">
        <v>9.1999999999999993</v>
      </c>
    </row>
    <row r="124" spans="1:60" ht="11.25" customHeight="1" x14ac:dyDescent="0.2">
      <c r="A124" s="936" t="s">
        <v>1411</v>
      </c>
      <c r="B124" s="948" t="s">
        <v>1412</v>
      </c>
      <c r="C124" s="1013" t="s">
        <v>112</v>
      </c>
      <c r="D124" s="1013" t="s">
        <v>1228</v>
      </c>
      <c r="E124" s="792">
        <v>10</v>
      </c>
      <c r="F124" s="1227">
        <v>366</v>
      </c>
      <c r="G124" s="1227" t="s">
        <v>106</v>
      </c>
      <c r="H124" s="1227" t="s">
        <v>106</v>
      </c>
      <c r="I124" s="947">
        <v>256.48</v>
      </c>
      <c r="J124" s="703">
        <f t="shared" si="18"/>
        <v>1.2008733624454149</v>
      </c>
      <c r="K124" s="950">
        <v>0.77</v>
      </c>
      <c r="L124" s="960">
        <v>4</v>
      </c>
      <c r="M124" s="694">
        <f t="shared" si="19"/>
        <v>3.08</v>
      </c>
      <c r="N124" s="943" t="s">
        <v>572</v>
      </c>
      <c r="O124" s="795">
        <v>0.64</v>
      </c>
      <c r="P124" s="934">
        <v>43643</v>
      </c>
      <c r="Q124" s="934">
        <v>43661</v>
      </c>
      <c r="R124" s="694">
        <f t="shared" si="20"/>
        <v>20.3125</v>
      </c>
      <c r="S124" s="759">
        <f>IF(INDEX(Historical!$D$7:$D$1439,MATCH(B124,Historical!$B$7:$B$1450,0))=0,"n/a",(INDEX(Historical!$C$7:$C$1439,MATCH(B124,Historical!$B$7:$B$1450,0))/INDEX(Historical!$D$7:$D$1439,MATCH(B124,Historical!$B$7:$B$1450,0))-1)*100)</f>
        <v>22.340425531914889</v>
      </c>
      <c r="T124" s="759">
        <f>IF(INDEX(Historical!$F$7:$F$1432,MATCH(B124,Historical!$B$7:$B$1450,0))=0,"n/a",((INDEX(Historical!$C$7:$C$1439,MATCH(B124,Historical!$B$7:$B$1450,0))/INDEX(Historical!$F$7:$F$1432,MATCH(B124,Historical!$B$7:$B$1450,0)))^(1/3)-1)*100)</f>
        <v>20.3329697389659</v>
      </c>
      <c r="U124" s="759">
        <f>IF(INDEX(Historical!$H$7:$H$1432,MATCH(B124,Historical!$B$7:$B$1450,0))=0,"n/a",((INDEX(Historical!$C$7:$C$1439,MATCH(B124,Historical!$B$7:$B$1450,0))/INDEX(Historical!$H$7:$H$1432,MATCH(B124,Historical!$B$7:$B$1450,0)))^(1/5)-1)*100)</f>
        <v>21.185046205099312</v>
      </c>
      <c r="V124" s="759">
        <f>IF(INDEX(Historical!$O$7:$O$1432,MATCH(B124,Historical!$B$7:$B$1450,0))=0,"n/a",((INDEX(Historical!$C$7:$C$1439,MATCH(B124,Historical!$B$7:$B$1450,0))/INDEX(Historical!$O$7:$O$1432,MATCH(B124,Historical!$B$7:$B$1450,0)))^(1/10)-1)*100)</f>
        <v>15.173875550226645</v>
      </c>
      <c r="W124" s="760">
        <f t="shared" si="21"/>
        <v>1.3961526265966298</v>
      </c>
      <c r="X124" s="761">
        <f t="shared" si="22"/>
        <v>1.0539823982636474</v>
      </c>
      <c r="Y124" s="948"/>
      <c r="Z124" s="703">
        <f t="shared" si="23"/>
        <v>33.624454148471614</v>
      </c>
      <c r="AA124" s="959">
        <f t="shared" si="24"/>
        <v>28</v>
      </c>
      <c r="AB124" s="960">
        <v>12</v>
      </c>
      <c r="AC124" s="938">
        <v>9.16</v>
      </c>
      <c r="AD124" s="938">
        <v>2.06</v>
      </c>
      <c r="AE124" s="938">
        <v>2.65</v>
      </c>
      <c r="AF124" s="940" t="s">
        <v>137</v>
      </c>
      <c r="AG124" s="938">
        <v>-220.8</v>
      </c>
      <c r="AH124" s="938">
        <v>12</v>
      </c>
      <c r="AI124" s="938">
        <v>6.05</v>
      </c>
      <c r="AJ124" s="938">
        <v>20.100000000000001</v>
      </c>
      <c r="AK124" s="938">
        <v>13.780000000000001</v>
      </c>
      <c r="AL124" s="951">
        <v>9970</v>
      </c>
      <c r="AM124" s="945">
        <v>1.2</v>
      </c>
      <c r="AN124" s="941" t="s">
        <v>137</v>
      </c>
      <c r="AO124" s="802">
        <f t="shared" si="25"/>
        <v>-5.6140804324552747</v>
      </c>
      <c r="AP124" s="803">
        <f t="shared" si="26"/>
        <v>22.385919567544725</v>
      </c>
      <c r="AQ124" s="961" t="str">
        <f t="shared" si="27"/>
        <v>n/a</v>
      </c>
      <c r="AR124" s="703">
        <f>INDEX(Historical!$C$7:$C$1439,MATCH(B124,Historical!$B$7:$B$1450,0))*IF(AH124="n/a",1.03,IF(AH124&lt;0,1.01,IF(AH124&gt;10,1.1,(1+AH124/100))))</f>
        <v>2.5299999999999998</v>
      </c>
      <c r="AS124" s="959">
        <f t="shared" si="28"/>
        <v>2.6830649999999996</v>
      </c>
      <c r="AT124" s="959">
        <f t="shared" si="33"/>
        <v>2.9513714999999996</v>
      </c>
      <c r="AU124" s="959">
        <f t="shared" si="33"/>
        <v>3.24650865</v>
      </c>
      <c r="AV124" s="959">
        <f t="shared" si="33"/>
        <v>3.5711595150000002</v>
      </c>
      <c r="AW124" s="703">
        <f t="shared" si="29"/>
        <v>14.982104665</v>
      </c>
      <c r="AX124" s="810">
        <f t="shared" si="30"/>
        <v>5.8414319498596381</v>
      </c>
      <c r="AY124" s="1017">
        <v>0.9</v>
      </c>
      <c r="AZ124" s="945">
        <v>44.61</v>
      </c>
      <c r="BA124" s="945">
        <v>-14.069999999999999</v>
      </c>
      <c r="BB124" s="945">
        <v>-7.08</v>
      </c>
      <c r="BC124" s="945">
        <v>4.29</v>
      </c>
      <c r="BE124" s="666">
        <v>2010</v>
      </c>
      <c r="BF124" s="971">
        <f t="shared" si="31"/>
        <v>0</v>
      </c>
      <c r="BG124" s="955">
        <v>17.8</v>
      </c>
    </row>
    <row r="125" spans="1:60" ht="11.25" customHeight="1" x14ac:dyDescent="0.2">
      <c r="A125" s="936" t="s">
        <v>1417</v>
      </c>
      <c r="B125" s="948" t="s">
        <v>1418</v>
      </c>
      <c r="C125" s="1013" t="s">
        <v>128</v>
      </c>
      <c r="D125" s="1013" t="s">
        <v>4353</v>
      </c>
      <c r="E125" s="792">
        <v>11</v>
      </c>
      <c r="F125" s="1227">
        <v>312</v>
      </c>
      <c r="G125" s="1227" t="s">
        <v>106</v>
      </c>
      <c r="H125" s="1227" t="s">
        <v>106</v>
      </c>
      <c r="I125" s="947">
        <v>19.79</v>
      </c>
      <c r="J125" s="703">
        <f t="shared" si="18"/>
        <v>1.5159171298635674</v>
      </c>
      <c r="K125" s="950">
        <v>7.4999999999999997E-2</v>
      </c>
      <c r="L125" s="960">
        <v>4</v>
      </c>
      <c r="M125" s="694">
        <f t="shared" si="19"/>
        <v>0.3</v>
      </c>
      <c r="N125" s="943" t="s">
        <v>572</v>
      </c>
      <c r="O125" s="795">
        <v>6.25E-2</v>
      </c>
      <c r="P125" s="934">
        <v>43462</v>
      </c>
      <c r="Q125" s="934">
        <v>43480</v>
      </c>
      <c r="R125" s="694">
        <f t="shared" si="20"/>
        <v>19.999999999999996</v>
      </c>
      <c r="S125" s="759">
        <f>IF(INDEX(Historical!$D$7:$D$1439,MATCH(B125,Historical!$B$7:$B$1450,0))=0,"n/a",(INDEX(Historical!$C$7:$C$1439,MATCH(B125,Historical!$B$7:$B$1450,0))/INDEX(Historical!$D$7:$D$1439,MATCH(B125,Historical!$B$7:$B$1450,0))-1)*100)</f>
        <v>13.636363636363647</v>
      </c>
      <c r="T125" s="759">
        <f>IF(INDEX(Historical!$F$7:$F$1432,MATCH(B125,Historical!$B$7:$B$1450,0))=0,"n/a",((INDEX(Historical!$C$7:$C$1439,MATCH(B125,Historical!$B$7:$B$1450,0))/INDEX(Historical!$F$7:$F$1432,MATCH(B125,Historical!$B$7:$B$1450,0)))^(1/3)-1)*100)</f>
        <v>11.57215834702825</v>
      </c>
      <c r="U125" s="759">
        <f>IF(INDEX(Historical!$H$7:$H$1432,MATCH(B125,Historical!$B$7:$B$1450,0))=0,"n/a",((INDEX(Historical!$C$7:$C$1439,MATCH(B125,Historical!$B$7:$B$1450,0))/INDEX(Historical!$H$7:$H$1432,MATCH(B125,Historical!$B$7:$B$1450,0)))^(1/5)-1)*100)</f>
        <v>10.756634324829006</v>
      </c>
      <c r="V125" s="759" t="str">
        <f>IF(INDEX(Historical!$O$7:$O$1432,MATCH(B125,Historical!$B$7:$B$1450,0))=0,"n/a",((INDEX(Historical!$C$7:$C$1439,MATCH(B125,Historical!$B$7:$B$1450,0))/INDEX(Historical!$O$7:$O$1432,MATCH(B125,Historical!$B$7:$B$1450,0)))^(1/10)-1)*100)</f>
        <v>n/a</v>
      </c>
      <c r="W125" s="760" t="str">
        <f t="shared" si="21"/>
        <v>n/a</v>
      </c>
      <c r="X125" s="761">
        <f t="shared" si="22"/>
        <v>1.0976157474315311</v>
      </c>
      <c r="Y125" s="714"/>
      <c r="Z125" s="703">
        <f t="shared" si="23"/>
        <v>200</v>
      </c>
      <c r="AA125" s="959">
        <f t="shared" si="24"/>
        <v>131.93333333333334</v>
      </c>
      <c r="AB125" s="960">
        <v>10</v>
      </c>
      <c r="AC125" s="938">
        <v>0.15</v>
      </c>
      <c r="AD125" s="938">
        <v>8.74</v>
      </c>
      <c r="AE125" s="938">
        <v>2.42</v>
      </c>
      <c r="AF125" s="938">
        <v>1.62</v>
      </c>
      <c r="AG125" s="938">
        <v>1.2</v>
      </c>
      <c r="AH125" s="938">
        <v>37.4</v>
      </c>
      <c r="AI125" s="938">
        <v>206.16</v>
      </c>
      <c r="AJ125" s="938">
        <v>9.8000000000000007</v>
      </c>
      <c r="AK125" s="938">
        <v>15</v>
      </c>
      <c r="AL125" s="951">
        <v>336.2</v>
      </c>
      <c r="AM125" s="945">
        <v>1.6</v>
      </c>
      <c r="AN125" s="938">
        <v>0.45</v>
      </c>
      <c r="AO125" s="802">
        <f t="shared" si="25"/>
        <v>-119.66078187864076</v>
      </c>
      <c r="AP125" s="803">
        <f t="shared" si="26"/>
        <v>12.272551454692573</v>
      </c>
      <c r="AQ125" s="961">
        <f t="shared" si="27"/>
        <v>208.20772216153185</v>
      </c>
      <c r="AR125" s="703">
        <f>INDEX(Historical!$C$7:$C$1439,MATCH(B125,Historical!$B$7:$B$1450,0))*IF(AH125="n/a",1.03,IF(AH125&lt;0,1.01,IF(AH125&gt;10,1.1,(1+AH125/100))))</f>
        <v>0.27500000000000002</v>
      </c>
      <c r="AS125" s="959">
        <f t="shared" si="28"/>
        <v>0.30250000000000005</v>
      </c>
      <c r="AT125" s="959">
        <f t="shared" si="33"/>
        <v>0.3327500000000001</v>
      </c>
      <c r="AU125" s="959">
        <f t="shared" si="33"/>
        <v>0.36602500000000016</v>
      </c>
      <c r="AV125" s="959">
        <f t="shared" si="33"/>
        <v>0.40262750000000019</v>
      </c>
      <c r="AW125" s="703">
        <f t="shared" si="29"/>
        <v>1.6789025000000006</v>
      </c>
      <c r="AX125" s="810">
        <f t="shared" si="30"/>
        <v>8.4835901970692316</v>
      </c>
      <c r="AY125" s="1017">
        <v>1.06</v>
      </c>
      <c r="AZ125" s="945">
        <v>9.5200000000000014</v>
      </c>
      <c r="BA125" s="945">
        <v>-40.78</v>
      </c>
      <c r="BB125" s="945">
        <v>2.41</v>
      </c>
      <c r="BC125" s="945">
        <v>-10.31</v>
      </c>
      <c r="BE125" s="666">
        <v>2009</v>
      </c>
      <c r="BF125" s="971">
        <f t="shared" si="31"/>
        <v>0</v>
      </c>
      <c r="BG125" s="955">
        <v>0.70000000000000007</v>
      </c>
      <c r="BH125" s="936"/>
    </row>
    <row r="126" spans="1:60" s="571" customFormat="1" ht="11.25" customHeight="1" x14ac:dyDescent="0.2">
      <c r="A126" s="944" t="s">
        <v>667</v>
      </c>
      <c r="B126" s="948" t="s">
        <v>668</v>
      </c>
      <c r="C126" s="1013" t="s">
        <v>112</v>
      </c>
      <c r="D126" s="1013" t="s">
        <v>4371</v>
      </c>
      <c r="E126" s="792">
        <v>16</v>
      </c>
      <c r="F126" s="1227">
        <v>217</v>
      </c>
      <c r="G126" s="1227" t="s">
        <v>115</v>
      </c>
      <c r="H126" s="1227" t="s">
        <v>115</v>
      </c>
      <c r="I126" s="947">
        <v>362.17</v>
      </c>
      <c r="J126" s="703">
        <f t="shared" si="18"/>
        <v>2.4297981610845736</v>
      </c>
      <c r="K126" s="950">
        <v>2.2000000000000002</v>
      </c>
      <c r="L126" s="960">
        <v>4</v>
      </c>
      <c r="M126" s="694">
        <f t="shared" si="19"/>
        <v>8.8000000000000007</v>
      </c>
      <c r="N126" s="943" t="s">
        <v>152</v>
      </c>
      <c r="O126" s="795">
        <v>2</v>
      </c>
      <c r="P126" s="934">
        <v>43434</v>
      </c>
      <c r="Q126" s="934">
        <v>43462</v>
      </c>
      <c r="R126" s="694">
        <f t="shared" si="20"/>
        <v>10.000000000000009</v>
      </c>
      <c r="S126" s="759">
        <f>IF(INDEX(Historical!$D$7:$D$1439,MATCH(B126,Historical!$B$7:$B$1450,0))=0,"n/a",(INDEX(Historical!$C$7:$C$1439,MATCH(B126,Historical!$B$7:$B$1450,0))/INDEX(Historical!$D$7:$D$1439,MATCH(B126,Historical!$B$7:$B$1450,0))-1)*100)</f>
        <v>9.9195710455763919</v>
      </c>
      <c r="T126" s="759">
        <f>IF(INDEX(Historical!$F$7:$F$1432,MATCH(B126,Historical!$B$7:$B$1450,0))=0,"n/a",((INDEX(Historical!$C$7:$C$1439,MATCH(B126,Historical!$B$7:$B$1450,0))/INDEX(Historical!$F$7:$F$1432,MATCH(B126,Historical!$B$7:$B$1450,0)))^(1/3)-1)*100)</f>
        <v>10.064241629820891</v>
      </c>
      <c r="U126" s="759">
        <f>IF(INDEX(Historical!$H$7:$H$1432,MATCH(B126,Historical!$B$7:$B$1450,0))=0,"n/a",((INDEX(Historical!$C$7:$C$1439,MATCH(B126,Historical!$B$7:$B$1450,0))/INDEX(Historical!$H$7:$H$1432,MATCH(B126,Historical!$B$7:$B$1450,0)))^(1/5)-1)*100)</f>
        <v>11.397948036276562</v>
      </c>
      <c r="V126" s="759">
        <f>IF(INDEX(Historical!$O$7:$O$1432,MATCH(B126,Historical!$B$7:$B$1450,0))=0,"n/a",((INDEX(Historical!$C$7:$C$1439,MATCH(B126,Historical!$B$7:$B$1450,0))/INDEX(Historical!$O$7:$O$1432,MATCH(B126,Historical!$B$7:$B$1450,0)))^(1/10)-1)*100)</f>
        <v>16.181311931182574</v>
      </c>
      <c r="W126" s="760">
        <f t="shared" si="21"/>
        <v>0.70438961221134866</v>
      </c>
      <c r="X126" s="761">
        <f t="shared" si="22"/>
        <v>0.80836510895578462</v>
      </c>
      <c r="Y126" s="948"/>
      <c r="Z126" s="703">
        <f t="shared" si="23"/>
        <v>43.200785468826709</v>
      </c>
      <c r="AA126" s="959">
        <f t="shared" si="24"/>
        <v>17.779577810505646</v>
      </c>
      <c r="AB126" s="960">
        <v>12</v>
      </c>
      <c r="AC126" s="938">
        <v>20.37</v>
      </c>
      <c r="AD126" s="938">
        <v>1.24</v>
      </c>
      <c r="AE126" s="938">
        <v>1.8</v>
      </c>
      <c r="AF126" s="940">
        <v>36.24</v>
      </c>
      <c r="AG126" s="940">
        <v>305.79999999999995</v>
      </c>
      <c r="AH126" s="938">
        <v>34.300000000000004</v>
      </c>
      <c r="AI126" s="938">
        <v>19.75</v>
      </c>
      <c r="AJ126" s="938">
        <v>14.099999999999998</v>
      </c>
      <c r="AK126" s="938">
        <v>14.469999999999999</v>
      </c>
      <c r="AL126" s="951">
        <v>103590</v>
      </c>
      <c r="AM126" s="945">
        <v>0.1</v>
      </c>
      <c r="AN126" s="938">
        <v>4.75</v>
      </c>
      <c r="AO126" s="802">
        <f t="shared" si="25"/>
        <v>-3.9518316131445115</v>
      </c>
      <c r="AP126" s="803">
        <f t="shared" si="26"/>
        <v>13.827746197361135</v>
      </c>
      <c r="AQ126" s="961">
        <f t="shared" si="27"/>
        <v>435.1352476410778</v>
      </c>
      <c r="AR126" s="703">
        <f>INDEX(Historical!$C$7:$C$1439,MATCH(B126,Historical!$B$7:$B$1450,0))*IF(AH126="n/a",1.03,IF(AH126&lt;0,1.01,IF(AH126&gt;10,1.1,(1+AH126/100))))</f>
        <v>9.02</v>
      </c>
      <c r="AS126" s="959">
        <f t="shared" si="28"/>
        <v>9.9220000000000006</v>
      </c>
      <c r="AT126" s="959">
        <f t="shared" si="33"/>
        <v>10.914200000000001</v>
      </c>
      <c r="AU126" s="959">
        <f t="shared" si="33"/>
        <v>12.005620000000002</v>
      </c>
      <c r="AV126" s="959">
        <f t="shared" si="33"/>
        <v>13.206182000000004</v>
      </c>
      <c r="AW126" s="703">
        <f t="shared" si="29"/>
        <v>55.068002000000007</v>
      </c>
      <c r="AX126" s="810">
        <f t="shared" si="30"/>
        <v>15.205014772068367</v>
      </c>
      <c r="AY126" s="1017">
        <v>0.97</v>
      </c>
      <c r="AZ126" s="945">
        <v>50.17</v>
      </c>
      <c r="BA126" s="945">
        <v>-3</v>
      </c>
      <c r="BB126" s="945">
        <v>1.6199999999999999</v>
      </c>
      <c r="BC126" s="945">
        <v>15.010000000000002</v>
      </c>
      <c r="BD126" s="984"/>
      <c r="BE126" s="666">
        <v>2003</v>
      </c>
      <c r="BF126" s="971">
        <f t="shared" si="31"/>
        <v>1</v>
      </c>
      <c r="BG126" s="955">
        <v>12.6</v>
      </c>
      <c r="BH126" s="937"/>
    </row>
    <row r="127" spans="1:60" ht="11.25" customHeight="1" x14ac:dyDescent="0.2">
      <c r="A127" s="944" t="s">
        <v>665</v>
      </c>
      <c r="B127" s="948" t="s">
        <v>666</v>
      </c>
      <c r="C127" s="1013" t="s">
        <v>112</v>
      </c>
      <c r="D127" s="1013" t="s">
        <v>213</v>
      </c>
      <c r="E127" s="792">
        <v>16</v>
      </c>
      <c r="F127" s="1227">
        <v>214</v>
      </c>
      <c r="G127" s="1227" t="s">
        <v>106</v>
      </c>
      <c r="H127" s="1227" t="s">
        <v>106</v>
      </c>
      <c r="I127" s="947">
        <v>91.22</v>
      </c>
      <c r="J127" s="703">
        <f t="shared" si="18"/>
        <v>1.3593510195132645</v>
      </c>
      <c r="K127" s="950">
        <v>0.31</v>
      </c>
      <c r="L127" s="960">
        <v>4</v>
      </c>
      <c r="M127" s="694">
        <f t="shared" si="19"/>
        <v>1.24</v>
      </c>
      <c r="N127" s="943" t="s">
        <v>210</v>
      </c>
      <c r="O127" s="795">
        <v>0.3</v>
      </c>
      <c r="P127" s="660">
        <v>43328</v>
      </c>
      <c r="Q127" s="660">
        <v>43343</v>
      </c>
      <c r="R127" s="694">
        <f t="shared" si="20"/>
        <v>3.3333333333333366</v>
      </c>
      <c r="S127" s="759">
        <f>IF(INDEX(Historical!$D$7:$D$1439,MATCH(B127,Historical!$B$7:$B$1450,0))=0,"n/a",(INDEX(Historical!$C$7:$C$1439,MATCH(B127,Historical!$B$7:$B$1450,0))/INDEX(Historical!$D$7:$D$1439,MATCH(B127,Historical!$B$7:$B$1450,0))-1)*100)</f>
        <v>3.3898305084745894</v>
      </c>
      <c r="T127" s="759">
        <f>IF(INDEX(Historical!$F$7:$F$1432,MATCH(B127,Historical!$B$7:$B$1450,0))=0,"n/a",((INDEX(Historical!$C$7:$C$1439,MATCH(B127,Historical!$B$7:$B$1450,0))/INDEX(Historical!$F$7:$F$1432,MATCH(B127,Historical!$B$7:$B$1450,0)))^(1/3)-1)*100)</f>
        <v>3.5116064089332433</v>
      </c>
      <c r="U127" s="759">
        <f>IF(INDEX(Historical!$H$7:$H$1432,MATCH(B127,Historical!$B$7:$B$1450,0))=0,"n/a",((INDEX(Historical!$C$7:$C$1439,MATCH(B127,Historical!$B$7:$B$1450,0))/INDEX(Historical!$H$7:$H$1432,MATCH(B127,Historical!$B$7:$B$1450,0)))^(1/5)-1)*100)</f>
        <v>20.014231947553228</v>
      </c>
      <c r="V127" s="759">
        <f>IF(INDEX(Historical!$O$7:$O$1432,MATCH(B127,Historical!$B$7:$B$1450,0))=0,"n/a",((INDEX(Historical!$C$7:$C$1439,MATCH(B127,Historical!$B$7:$B$1450,0))/INDEX(Historical!$O$7:$O$1432,MATCH(B127,Historical!$B$7:$B$1450,0)))^(1/10)-1)*100)</f>
        <v>15.450597069952444</v>
      </c>
      <c r="W127" s="760">
        <f t="shared" si="21"/>
        <v>1.2953694835829948</v>
      </c>
      <c r="X127" s="761" t="str">
        <f t="shared" si="22"/>
        <v>n/a</v>
      </c>
      <c r="Y127" s="949"/>
      <c r="Z127" s="703">
        <f t="shared" si="23"/>
        <v>309.99999999999994</v>
      </c>
      <c r="AA127" s="959">
        <f t="shared" si="24"/>
        <v>228.04999999999998</v>
      </c>
      <c r="AB127" s="960">
        <v>8</v>
      </c>
      <c r="AC127" s="938">
        <v>0.4</v>
      </c>
      <c r="AD127" s="938">
        <v>10.09</v>
      </c>
      <c r="AE127" s="938">
        <v>2.15</v>
      </c>
      <c r="AF127" s="938">
        <v>3.71</v>
      </c>
      <c r="AG127" s="938">
        <v>2.1</v>
      </c>
      <c r="AH127" s="938">
        <v>-2.4</v>
      </c>
      <c r="AI127" s="938">
        <v>107.04</v>
      </c>
      <c r="AJ127" s="938">
        <v>-17.299999999999997</v>
      </c>
      <c r="AK127" s="938">
        <v>22.900000000000002</v>
      </c>
      <c r="AL127" s="951">
        <v>1000</v>
      </c>
      <c r="AM127" s="945">
        <v>0.84</v>
      </c>
      <c r="AN127" s="938">
        <v>0.43</v>
      </c>
      <c r="AO127" s="802">
        <f t="shared" si="25"/>
        <v>-206.6764170329335</v>
      </c>
      <c r="AP127" s="803">
        <f t="shared" si="26"/>
        <v>21.373582967066493</v>
      </c>
      <c r="AQ127" s="961">
        <f t="shared" si="27"/>
        <v>513.21212570456498</v>
      </c>
      <c r="AR127" s="703">
        <f>INDEX(Historical!$C$7:$C$1439,MATCH(B127,Historical!$B$7:$B$1450,0))*IF(AH127="n/a",1.03,IF(AH127&lt;0,1.01,IF(AH127&gt;10,1.1,(1+AH127/100))))</f>
        <v>1.2322</v>
      </c>
      <c r="AS127" s="959">
        <f t="shared" si="28"/>
        <v>1.3554200000000001</v>
      </c>
      <c r="AT127" s="959">
        <f t="shared" ref="AT127:AV146" si="34">IF($AK127="n/a",1.03*AS127,IF($AK127&lt;0,1.01*AS127,IF($AK127&gt;10,1.1*AS127,(1+$AK127/100)*AS127)))</f>
        <v>1.4909620000000001</v>
      </c>
      <c r="AU127" s="959">
        <f t="shared" si="34"/>
        <v>1.6400582000000004</v>
      </c>
      <c r="AV127" s="959">
        <f t="shared" si="34"/>
        <v>1.8040640200000004</v>
      </c>
      <c r="AW127" s="703">
        <f t="shared" si="29"/>
        <v>7.5227042200000014</v>
      </c>
      <c r="AX127" s="810">
        <f t="shared" si="30"/>
        <v>8.2467706862530168</v>
      </c>
      <c r="AY127" s="1017">
        <v>0.34</v>
      </c>
      <c r="AZ127" s="945">
        <v>24.959999999999997</v>
      </c>
      <c r="BA127" s="945">
        <v>-16.689999999999998</v>
      </c>
      <c r="BB127" s="945">
        <v>10.09</v>
      </c>
      <c r="BC127" s="945">
        <v>1.54</v>
      </c>
      <c r="BE127" s="666">
        <v>2003</v>
      </c>
      <c r="BF127" s="971">
        <f t="shared" si="31"/>
        <v>1</v>
      </c>
      <c r="BG127" s="955">
        <v>1.0999999999999999</v>
      </c>
    </row>
    <row r="128" spans="1:60" ht="11.25" customHeight="1" x14ac:dyDescent="0.2">
      <c r="A128" s="944" t="s">
        <v>407</v>
      </c>
      <c r="B128" s="948" t="s">
        <v>408</v>
      </c>
      <c r="C128" s="1013" t="s">
        <v>131</v>
      </c>
      <c r="D128" s="1013" t="s">
        <v>4355</v>
      </c>
      <c r="E128" s="792">
        <v>16</v>
      </c>
      <c r="F128" s="1227">
        <v>224</v>
      </c>
      <c r="G128" s="1227" t="s">
        <v>37</v>
      </c>
      <c r="H128" s="1227" t="s">
        <v>37</v>
      </c>
      <c r="I128" s="947">
        <v>49.54</v>
      </c>
      <c r="J128" s="703">
        <f t="shared" si="18"/>
        <v>2.866370609608397</v>
      </c>
      <c r="K128" s="950">
        <v>0.35499999999999998</v>
      </c>
      <c r="L128" s="960">
        <v>4</v>
      </c>
      <c r="M128" s="694">
        <f t="shared" si="19"/>
        <v>1.42</v>
      </c>
      <c r="N128" s="943" t="s">
        <v>107</v>
      </c>
      <c r="O128" s="795">
        <v>0.33500000000000002</v>
      </c>
      <c r="P128" s="934">
        <v>43495</v>
      </c>
      <c r="Q128" s="934">
        <v>43511</v>
      </c>
      <c r="R128" s="694">
        <f t="shared" si="20"/>
        <v>5.9701492537313312</v>
      </c>
      <c r="S128" s="759">
        <f>IF(INDEX(Historical!$D$7:$D$1439,MATCH(B128,Historical!$B$7:$B$1450,0))=0,"n/a",(INDEX(Historical!$C$7:$C$1439,MATCH(B128,Historical!$B$7:$B$1450,0))/INDEX(Historical!$D$7:$D$1439,MATCH(B128,Historical!$B$7:$B$1450,0))-1)*100)</f>
        <v>6.3492063492063489</v>
      </c>
      <c r="T128" s="759">
        <f>IF(INDEX(Historical!$F$7:$F$1432,MATCH(B128,Historical!$B$7:$B$1450,0))=0,"n/a",((INDEX(Historical!$C$7:$C$1439,MATCH(B128,Historical!$B$7:$B$1450,0))/INDEX(Historical!$F$7:$F$1432,MATCH(B128,Historical!$B$7:$B$1450,0)))^(1/3)-1)*100)</f>
        <v>6.799865166668817</v>
      </c>
      <c r="U128" s="759">
        <f>IF(INDEX(Historical!$H$7:$H$1432,MATCH(B128,Historical!$B$7:$B$1450,0))=0,"n/a",((INDEX(Historical!$C$7:$C$1439,MATCH(B128,Historical!$B$7:$B$1450,0))/INDEX(Historical!$H$7:$H$1432,MATCH(B128,Historical!$B$7:$B$1450,0)))^(1/5)-1)*100)</f>
        <v>7.3483538217864242</v>
      </c>
      <c r="V128" s="759">
        <f>IF(INDEX(Historical!$O$7:$O$1432,MATCH(B128,Historical!$B$7:$B$1450,0))=0,"n/a",((INDEX(Historical!$C$7:$C$1439,MATCH(B128,Historical!$B$7:$B$1450,0))/INDEX(Historical!$O$7:$O$1432,MATCH(B128,Historical!$B$7:$B$1450,0)))^(1/10)-1)*100)</f>
        <v>6.7089080581391292</v>
      </c>
      <c r="W128" s="760">
        <f t="shared" si="21"/>
        <v>1.0953129418537091</v>
      </c>
      <c r="X128" s="761">
        <f t="shared" si="22"/>
        <v>1.289184881015162</v>
      </c>
      <c r="Y128" s="714"/>
      <c r="Z128" s="703">
        <f t="shared" si="23"/>
        <v>65.437788018433167</v>
      </c>
      <c r="AA128" s="959">
        <f t="shared" si="24"/>
        <v>22.829493087557605</v>
      </c>
      <c r="AB128" s="960">
        <v>12</v>
      </c>
      <c r="AC128" s="938">
        <v>2.17</v>
      </c>
      <c r="AD128" s="938">
        <v>4.57</v>
      </c>
      <c r="AE128" s="938">
        <v>3.24</v>
      </c>
      <c r="AF128" s="938">
        <v>2.5099999999999998</v>
      </c>
      <c r="AG128" s="938">
        <v>11.4</v>
      </c>
      <c r="AH128" s="938">
        <v>13.8</v>
      </c>
      <c r="AI128" s="938">
        <v>7.23</v>
      </c>
      <c r="AJ128" s="938">
        <v>5.7</v>
      </c>
      <c r="AK128" s="938">
        <v>5</v>
      </c>
      <c r="AL128" s="951">
        <v>11700</v>
      </c>
      <c r="AM128" s="945">
        <v>0.1</v>
      </c>
      <c r="AN128" s="938">
        <v>1.31</v>
      </c>
      <c r="AO128" s="802">
        <f t="shared" si="25"/>
        <v>-12.614768656162784</v>
      </c>
      <c r="AP128" s="803">
        <f t="shared" si="26"/>
        <v>10.214724431394821</v>
      </c>
      <c r="AQ128" s="961">
        <f t="shared" si="27"/>
        <v>59.585612898976706</v>
      </c>
      <c r="AR128" s="703">
        <f>INDEX(Historical!$C$7:$C$1439,MATCH(B128,Historical!$B$7:$B$1450,0))*IF(AH128="n/a",1.03,IF(AH128&lt;0,1.01,IF(AH128&gt;10,1.1,(1+AH128/100))))</f>
        <v>1.4740000000000002</v>
      </c>
      <c r="AS128" s="959">
        <f t="shared" si="28"/>
        <v>1.5805702000000004</v>
      </c>
      <c r="AT128" s="959">
        <f t="shared" si="34"/>
        <v>1.6595987100000005</v>
      </c>
      <c r="AU128" s="959">
        <f t="shared" si="34"/>
        <v>1.7425786455000005</v>
      </c>
      <c r="AV128" s="959">
        <f t="shared" si="34"/>
        <v>1.8297075777750007</v>
      </c>
      <c r="AW128" s="703">
        <f t="shared" si="29"/>
        <v>8.2864551332750018</v>
      </c>
      <c r="AX128" s="810">
        <f t="shared" si="30"/>
        <v>16.726796797083168</v>
      </c>
      <c r="AY128" s="1017">
        <v>0.27</v>
      </c>
      <c r="AZ128" s="945">
        <v>21.78</v>
      </c>
      <c r="BA128" s="945">
        <v>-2.77</v>
      </c>
      <c r="BB128" s="945">
        <v>0.57000000000000006</v>
      </c>
      <c r="BC128" s="945">
        <v>7.62</v>
      </c>
      <c r="BE128" s="666">
        <v>2004</v>
      </c>
      <c r="BF128" s="971">
        <f t="shared" si="31"/>
        <v>1</v>
      </c>
      <c r="BG128" s="955">
        <v>3.4000000000000004</v>
      </c>
    </row>
    <row r="129" spans="1:60" ht="11.25" customHeight="1" x14ac:dyDescent="0.2">
      <c r="A129" s="944" t="s">
        <v>659</v>
      </c>
      <c r="B129" s="948" t="s">
        <v>660</v>
      </c>
      <c r="C129" s="1013" t="s">
        <v>112</v>
      </c>
      <c r="D129" s="1013" t="s">
        <v>4383</v>
      </c>
      <c r="E129" s="792">
        <v>15</v>
      </c>
      <c r="F129" s="1227">
        <v>263</v>
      </c>
      <c r="G129" s="1227" t="s">
        <v>106</v>
      </c>
      <c r="H129" s="1227" t="s">
        <v>106</v>
      </c>
      <c r="I129" s="947">
        <v>111.27</v>
      </c>
      <c r="J129" s="703">
        <f t="shared" si="18"/>
        <v>0.66504897995865908</v>
      </c>
      <c r="K129" s="950">
        <v>0.185</v>
      </c>
      <c r="L129" s="960">
        <v>4</v>
      </c>
      <c r="M129" s="694">
        <f t="shared" si="19"/>
        <v>0.74</v>
      </c>
      <c r="N129" s="943" t="s">
        <v>595</v>
      </c>
      <c r="O129" s="795">
        <v>0.16500000000000001</v>
      </c>
      <c r="P129" s="934">
        <v>43686</v>
      </c>
      <c r="Q129" s="934">
        <v>43707</v>
      </c>
      <c r="R129" s="694">
        <f t="shared" si="20"/>
        <v>12.121212121212114</v>
      </c>
      <c r="S129" s="759">
        <f>IF(INDEX(Historical!$D$7:$D$1439,MATCH(B129,Historical!$B$7:$B$1450,0))=0,"n/a",(INDEX(Historical!$C$7:$C$1439,MATCH(B129,Historical!$B$7:$B$1450,0))/INDEX(Historical!$D$7:$D$1439,MATCH(B129,Historical!$B$7:$B$1450,0))-1)*100)</f>
        <v>65.789473684210535</v>
      </c>
      <c r="T129" s="759">
        <f>IF(INDEX(Historical!$F$7:$F$1432,MATCH(B129,Historical!$B$7:$B$1450,0))=0,"n/a",((INDEX(Historical!$C$7:$C$1439,MATCH(B129,Historical!$B$7:$B$1450,0))/INDEX(Historical!$F$7:$F$1432,MATCH(B129,Historical!$B$7:$B$1450,0)))^(1/3)-1)*100)</f>
        <v>28.057916498749425</v>
      </c>
      <c r="U129" s="759">
        <f>IF(INDEX(Historical!$H$7:$H$1432,MATCH(B129,Historical!$B$7:$B$1450,0))=0,"n/a",((INDEX(Historical!$C$7:$C$1439,MATCH(B129,Historical!$B$7:$B$1450,0))/INDEX(Historical!$H$7:$H$1432,MATCH(B129,Historical!$B$7:$B$1450,0)))^(1/5)-1)*100)</f>
        <v>20.304011267322686</v>
      </c>
      <c r="V129" s="759">
        <f>IF(INDEX(Historical!$O$7:$O$1432,MATCH(B129,Historical!$B$7:$B$1450,0))=0,"n/a",((INDEX(Historical!$C$7:$C$1439,MATCH(B129,Historical!$B$7:$B$1450,0))/INDEX(Historical!$O$7:$O$1432,MATCH(B129,Historical!$B$7:$B$1450,0)))^(1/10)-1)*100)</f>
        <v>15.053778275661367</v>
      </c>
      <c r="W129" s="760">
        <f t="shared" si="21"/>
        <v>1.3487651336109943</v>
      </c>
      <c r="X129" s="761">
        <f t="shared" si="22"/>
        <v>1.2085720992453979</v>
      </c>
      <c r="Y129" s="718"/>
      <c r="Z129" s="703">
        <f t="shared" si="23"/>
        <v>12.627986348122866</v>
      </c>
      <c r="AA129" s="959">
        <f t="shared" si="24"/>
        <v>18.988054607508531</v>
      </c>
      <c r="AB129" s="960">
        <v>12</v>
      </c>
      <c r="AC129" s="938">
        <v>5.86</v>
      </c>
      <c r="AD129" s="938">
        <v>7.78</v>
      </c>
      <c r="AE129" s="938">
        <v>1.02</v>
      </c>
      <c r="AF129" s="938">
        <v>6.23</v>
      </c>
      <c r="AG129" s="938">
        <v>36.5</v>
      </c>
      <c r="AH129" s="938">
        <v>36.6</v>
      </c>
      <c r="AI129" s="938">
        <v>3.5999999999999996</v>
      </c>
      <c r="AJ129" s="938">
        <v>16.8</v>
      </c>
      <c r="AK129" s="938">
        <v>2.48</v>
      </c>
      <c r="AL129" s="951">
        <v>4540</v>
      </c>
      <c r="AM129" s="945">
        <v>1</v>
      </c>
      <c r="AN129" s="938">
        <v>0.22</v>
      </c>
      <c r="AO129" s="802">
        <f t="shared" si="25"/>
        <v>1.981005639772814</v>
      </c>
      <c r="AP129" s="803">
        <f t="shared" si="26"/>
        <v>20.969060247281345</v>
      </c>
      <c r="AQ129" s="961">
        <f t="shared" si="27"/>
        <v>129.29416352002039</v>
      </c>
      <c r="AR129" s="703">
        <f>INDEX(Historical!$C$7:$C$1439,MATCH(B129,Historical!$B$7:$B$1450,0))*IF(AH129="n/a",1.03,IF(AH129&lt;0,1.01,IF(AH129&gt;10,1.1,(1+AH129/100))))</f>
        <v>0.69300000000000006</v>
      </c>
      <c r="AS129" s="959">
        <f t="shared" si="28"/>
        <v>0.71794800000000003</v>
      </c>
      <c r="AT129" s="959">
        <f t="shared" si="34"/>
        <v>0.73575311040000002</v>
      </c>
      <c r="AU129" s="959">
        <f t="shared" si="34"/>
        <v>0.75399978753791996</v>
      </c>
      <c r="AV129" s="959">
        <f t="shared" si="34"/>
        <v>0.77269898226886036</v>
      </c>
      <c r="AW129" s="703">
        <f t="shared" si="29"/>
        <v>3.6733998802067802</v>
      </c>
      <c r="AX129" s="810">
        <f t="shared" si="30"/>
        <v>3.301338977448351</v>
      </c>
      <c r="AY129" s="1017">
        <v>1.27</v>
      </c>
      <c r="AZ129" s="945">
        <v>23.32</v>
      </c>
      <c r="BA129" s="945">
        <v>-13.54</v>
      </c>
      <c r="BB129" s="945">
        <v>5.79</v>
      </c>
      <c r="BC129" s="945">
        <v>5.87</v>
      </c>
      <c r="BE129" s="666">
        <v>2005</v>
      </c>
      <c r="BF129" s="971">
        <f t="shared" si="31"/>
        <v>1</v>
      </c>
      <c r="BG129" s="955">
        <v>18.8</v>
      </c>
    </row>
    <row r="130" spans="1:60" s="838" customFormat="1" ht="11.25" customHeight="1" x14ac:dyDescent="0.2">
      <c r="A130" s="698" t="s">
        <v>669</v>
      </c>
      <c r="B130" s="846" t="s">
        <v>670</v>
      </c>
      <c r="C130" s="1013" t="s">
        <v>108</v>
      </c>
      <c r="D130" s="1013" t="s">
        <v>4365</v>
      </c>
      <c r="E130" s="818">
        <v>19</v>
      </c>
      <c r="F130" s="1227">
        <v>171</v>
      </c>
      <c r="G130" s="1226" t="s">
        <v>106</v>
      </c>
      <c r="H130" s="1226" t="s">
        <v>106</v>
      </c>
      <c r="I130" s="819">
        <v>42.49</v>
      </c>
      <c r="J130" s="820">
        <f t="shared" si="18"/>
        <v>2.8241939279830546</v>
      </c>
      <c r="K130" s="821">
        <v>0.3</v>
      </c>
      <c r="L130" s="822">
        <v>4</v>
      </c>
      <c r="M130" s="823">
        <f t="shared" si="19"/>
        <v>1.2</v>
      </c>
      <c r="N130" s="824" t="s">
        <v>493</v>
      </c>
      <c r="O130" s="825">
        <v>0.27</v>
      </c>
      <c r="P130" s="842">
        <v>43370</v>
      </c>
      <c r="Q130" s="842">
        <v>43388</v>
      </c>
      <c r="R130" s="823">
        <f t="shared" si="20"/>
        <v>11.1111111111111</v>
      </c>
      <c r="S130" s="759">
        <f>IF(INDEX(Historical!$D$7:$D$1439,MATCH(B130,Historical!$B$7:$B$1450,0))=0,"n/a",(INDEX(Historical!$C$7:$C$1439,MATCH(B130,Historical!$B$7:$B$1450,0))/INDEX(Historical!$D$7:$D$1439,MATCH(B130,Historical!$B$7:$B$1450,0))-1)*100)</f>
        <v>7.7669902912621325</v>
      </c>
      <c r="T130" s="759">
        <f>IF(INDEX(Historical!$F$7:$F$1432,MATCH(B130,Historical!$B$7:$B$1450,0))=0,"n/a",((INDEX(Historical!$C$7:$C$1439,MATCH(B130,Historical!$B$7:$B$1450,0))/INDEX(Historical!$F$7:$F$1432,MATCH(B130,Historical!$B$7:$B$1450,0)))^(1/3)-1)*100)</f>
        <v>12.965046268916458</v>
      </c>
      <c r="U130" s="759">
        <f>IF(INDEX(Historical!$H$7:$H$1432,MATCH(B130,Historical!$B$7:$B$1450,0))=0,"n/a",((INDEX(Historical!$C$7:$C$1439,MATCH(B130,Historical!$B$7:$B$1450,0))/INDEX(Historical!$H$7:$H$1432,MATCH(B130,Historical!$B$7:$B$1450,0)))^(1/5)-1)*100)</f>
        <v>13.730973168918537</v>
      </c>
      <c r="V130" s="759">
        <f>IF(INDEX(Historical!$O$7:$O$1432,MATCH(B130,Historical!$B$7:$B$1450,0))=0,"n/a",((INDEX(Historical!$C$7:$C$1439,MATCH(B130,Historical!$B$7:$B$1450,0))/INDEX(Historical!$O$7:$O$1432,MATCH(B130,Historical!$B$7:$B$1450,0)))^(1/10)-1)*100)</f>
        <v>11.413675244823395</v>
      </c>
      <c r="W130" s="827">
        <f t="shared" si="21"/>
        <v>1.2030281985766276</v>
      </c>
      <c r="X130" s="828" t="str">
        <f t="shared" si="22"/>
        <v>n/a</v>
      </c>
      <c r="Y130" s="846"/>
      <c r="Z130" s="820" t="str">
        <f t="shared" si="23"/>
        <v>n/a</v>
      </c>
      <c r="AA130" s="830" t="str">
        <f t="shared" si="24"/>
        <v>n/a</v>
      </c>
      <c r="AB130" s="822">
        <v>12</v>
      </c>
      <c r="AC130" s="831" t="s">
        <v>137</v>
      </c>
      <c r="AD130" s="831" t="s">
        <v>137</v>
      </c>
      <c r="AE130" s="831" t="s">
        <v>137</v>
      </c>
      <c r="AF130" s="831" t="s">
        <v>137</v>
      </c>
      <c r="AG130" s="831" t="s">
        <v>137</v>
      </c>
      <c r="AH130" s="831" t="s">
        <v>137</v>
      </c>
      <c r="AI130" s="831" t="s">
        <v>137</v>
      </c>
      <c r="AJ130" s="831" t="s">
        <v>137</v>
      </c>
      <c r="AK130" s="831" t="s">
        <v>137</v>
      </c>
      <c r="AL130" s="832" t="s">
        <v>137</v>
      </c>
      <c r="AM130" s="833" t="s">
        <v>137</v>
      </c>
      <c r="AN130" s="831" t="s">
        <v>137</v>
      </c>
      <c r="AO130" s="834" t="str">
        <f t="shared" si="25"/>
        <v>n/a</v>
      </c>
      <c r="AP130" s="835">
        <f t="shared" si="26"/>
        <v>16.555167096901592</v>
      </c>
      <c r="AQ130" s="836" t="str">
        <f t="shared" si="27"/>
        <v>n/a</v>
      </c>
      <c r="AR130" s="703">
        <f>INDEX(Historical!$C$7:$C$1439,MATCH(B130,Historical!$B$7:$B$1450,0))*IF(AH130="n/a",1.03,IF(AH130&lt;0,1.01,IF(AH130&gt;10,1.1,(1+AH130/100))))</f>
        <v>1.1433000000000002</v>
      </c>
      <c r="AS130" s="830">
        <f t="shared" si="28"/>
        <v>1.1775990000000003</v>
      </c>
      <c r="AT130" s="830">
        <f t="shared" si="34"/>
        <v>1.2129269700000003</v>
      </c>
      <c r="AU130" s="830">
        <f t="shared" si="34"/>
        <v>1.2493147791000003</v>
      </c>
      <c r="AV130" s="830">
        <f t="shared" si="34"/>
        <v>1.2867942224730005</v>
      </c>
      <c r="AW130" s="820">
        <f t="shared" si="29"/>
        <v>6.0699349715730015</v>
      </c>
      <c r="AX130" s="837">
        <f t="shared" si="30"/>
        <v>14.285561241640387</v>
      </c>
      <c r="AY130" s="1018" t="s">
        <v>137</v>
      </c>
      <c r="AZ130" s="833" t="s">
        <v>137</v>
      </c>
      <c r="BA130" s="833" t="s">
        <v>137</v>
      </c>
      <c r="BB130" s="833" t="s">
        <v>137</v>
      </c>
      <c r="BC130" s="833" t="s">
        <v>137</v>
      </c>
      <c r="BD130" s="985" t="s">
        <v>4290</v>
      </c>
      <c r="BE130" s="666">
        <v>2001</v>
      </c>
      <c r="BF130" s="971">
        <f t="shared" si="31"/>
        <v>2</v>
      </c>
      <c r="BG130" s="892" t="s">
        <v>137</v>
      </c>
    </row>
    <row r="131" spans="1:60" ht="11.25" customHeight="1" x14ac:dyDescent="0.2">
      <c r="A131" s="763" t="s">
        <v>1456</v>
      </c>
      <c r="B131" s="948" t="s">
        <v>1457</v>
      </c>
      <c r="C131" s="1013" t="s">
        <v>247</v>
      </c>
      <c r="D131" s="1013" t="s">
        <v>4379</v>
      </c>
      <c r="E131" s="792">
        <v>10</v>
      </c>
      <c r="F131" s="1227">
        <v>363</v>
      </c>
      <c r="G131" s="1227" t="s">
        <v>115</v>
      </c>
      <c r="H131" s="1227" t="s">
        <v>115</v>
      </c>
      <c r="I131" s="947">
        <v>139.06</v>
      </c>
      <c r="J131" s="703">
        <f t="shared" si="18"/>
        <v>1.3806989788580468</v>
      </c>
      <c r="K131" s="950">
        <v>0.48</v>
      </c>
      <c r="L131" s="960">
        <v>4</v>
      </c>
      <c r="M131" s="694">
        <f t="shared" si="19"/>
        <v>1.92</v>
      </c>
      <c r="N131" s="943" t="s">
        <v>320</v>
      </c>
      <c r="O131" s="795">
        <v>0.41</v>
      </c>
      <c r="P131" s="934">
        <v>43608</v>
      </c>
      <c r="Q131" s="934">
        <v>43644</v>
      </c>
      <c r="R131" s="694">
        <f t="shared" si="20"/>
        <v>17.073170731707318</v>
      </c>
      <c r="S131" s="759">
        <f>IF(INDEX(Historical!$D$7:$D$1439,MATCH(B131,Historical!$B$7:$B$1450,0))=0,"n/a",(INDEX(Historical!$C$7:$C$1439,MATCH(B131,Historical!$B$7:$B$1450,0))/INDEX(Historical!$D$7:$D$1439,MATCH(B131,Historical!$B$7:$B$1450,0))-1)*100)</f>
        <v>20.930232558139529</v>
      </c>
      <c r="T131" s="759">
        <f>IF(INDEX(Historical!$F$7:$F$1432,MATCH(B131,Historical!$B$7:$B$1450,0))=0,"n/a",((INDEX(Historical!$C$7:$C$1439,MATCH(B131,Historical!$B$7:$B$1450,0))/INDEX(Historical!$F$7:$F$1432,MATCH(B131,Historical!$B$7:$B$1450,0)))^(1/3)-1)*100)</f>
        <v>17.977810228482973</v>
      </c>
      <c r="U131" s="759">
        <f>IF(INDEX(Historical!$H$7:$H$1432,MATCH(B131,Historical!$B$7:$B$1450,0))=0,"n/a",((INDEX(Historical!$C$7:$C$1439,MATCH(B131,Historical!$B$7:$B$1450,0))/INDEX(Historical!$H$7:$H$1432,MATCH(B131,Historical!$B$7:$B$1450,0)))^(1/5)-1)*100)</f>
        <v>19.505783867609349</v>
      </c>
      <c r="V131" s="759">
        <f>IF(INDEX(Historical!$O$7:$O$1432,MATCH(B131,Historical!$B$7:$B$1450,0))=0,"n/a",((INDEX(Historical!$C$7:$C$1439,MATCH(B131,Historical!$B$7:$B$1450,0))/INDEX(Historical!$O$7:$O$1432,MATCH(B131,Historical!$B$7:$B$1450,0)))^(1/10)-1)*100)</f>
        <v>17.31198333344166</v>
      </c>
      <c r="W131" s="760">
        <f t="shared" si="21"/>
        <v>1.1267215022053487</v>
      </c>
      <c r="X131" s="761">
        <f t="shared" si="22"/>
        <v>0.9114852274583809</v>
      </c>
      <c r="Y131" s="730"/>
      <c r="Z131" s="703">
        <f t="shared" si="23"/>
        <v>36.92307692307692</v>
      </c>
      <c r="AA131" s="959">
        <f t="shared" si="24"/>
        <v>26.742307692307691</v>
      </c>
      <c r="AB131" s="960">
        <v>12</v>
      </c>
      <c r="AC131" s="938">
        <v>5.2</v>
      </c>
      <c r="AD131" s="938">
        <v>3.92</v>
      </c>
      <c r="AE131" s="938">
        <v>2.27</v>
      </c>
      <c r="AF131" s="938">
        <v>29.83</v>
      </c>
      <c r="AG131" s="938">
        <v>83.8</v>
      </c>
      <c r="AH131" s="938">
        <v>-2.4</v>
      </c>
      <c r="AI131" s="938">
        <v>13.13</v>
      </c>
      <c r="AJ131" s="938">
        <v>21.4</v>
      </c>
      <c r="AK131" s="938">
        <v>6.9</v>
      </c>
      <c r="AL131" s="951">
        <v>47040</v>
      </c>
      <c r="AM131" s="945">
        <v>1</v>
      </c>
      <c r="AN131" s="938">
        <v>6.4</v>
      </c>
      <c r="AO131" s="802">
        <f t="shared" si="25"/>
        <v>-5.8558248458402957</v>
      </c>
      <c r="AP131" s="803">
        <f t="shared" si="26"/>
        <v>20.886482846467395</v>
      </c>
      <c r="AQ131" s="961">
        <f t="shared" si="27"/>
        <v>495.43561587259177</v>
      </c>
      <c r="AR131" s="703">
        <f>INDEX(Historical!$C$7:$C$1439,MATCH(B131,Historical!$B$7:$B$1450,0))*IF(AH131="n/a",1.03,IF(AH131&lt;0,1.01,IF(AH131&gt;10,1.1,(1+AH131/100))))</f>
        <v>1.5756000000000001</v>
      </c>
      <c r="AS131" s="959">
        <f t="shared" si="28"/>
        <v>1.7331600000000003</v>
      </c>
      <c r="AT131" s="959">
        <f t="shared" si="34"/>
        <v>1.8527480400000003</v>
      </c>
      <c r="AU131" s="959">
        <f t="shared" si="34"/>
        <v>1.9805876547600001</v>
      </c>
      <c r="AV131" s="959">
        <f t="shared" si="34"/>
        <v>2.1172482029384398</v>
      </c>
      <c r="AW131" s="703">
        <f t="shared" si="29"/>
        <v>9.2593438976984412</v>
      </c>
      <c r="AX131" s="810">
        <f t="shared" si="30"/>
        <v>6.6585243043998572</v>
      </c>
      <c r="AY131" s="1017">
        <v>1.26</v>
      </c>
      <c r="AZ131" s="945">
        <v>38.200000000000003</v>
      </c>
      <c r="BA131" s="945">
        <v>-3.5900000000000003</v>
      </c>
      <c r="BB131" s="945">
        <v>2.85</v>
      </c>
      <c r="BC131" s="945">
        <v>12.379999999999999</v>
      </c>
      <c r="BE131" s="666">
        <v>2010</v>
      </c>
      <c r="BF131" s="971">
        <f t="shared" si="31"/>
        <v>0</v>
      </c>
      <c r="BG131" s="955">
        <v>7.8</v>
      </c>
      <c r="BH131" s="936"/>
    </row>
    <row r="132" spans="1:60" ht="11.25" customHeight="1" x14ac:dyDescent="0.2">
      <c r="A132" s="936" t="s">
        <v>673</v>
      </c>
      <c r="B132" s="948" t="s">
        <v>674</v>
      </c>
      <c r="C132" s="1013" t="s">
        <v>112</v>
      </c>
      <c r="D132" s="1013" t="s">
        <v>4348</v>
      </c>
      <c r="E132" s="792">
        <v>24</v>
      </c>
      <c r="F132" s="1227">
        <v>138</v>
      </c>
      <c r="G132" s="1227" t="s">
        <v>106</v>
      </c>
      <c r="H132" s="1227" t="s">
        <v>106</v>
      </c>
      <c r="I132" s="938">
        <v>34.15</v>
      </c>
      <c r="J132" s="703">
        <f t="shared" si="18"/>
        <v>2.3426061493411421</v>
      </c>
      <c r="K132" s="957">
        <v>0.2</v>
      </c>
      <c r="L132" s="960">
        <v>4</v>
      </c>
      <c r="M132" s="694">
        <f t="shared" si="19"/>
        <v>0.8</v>
      </c>
      <c r="N132" s="943" t="s">
        <v>143</v>
      </c>
      <c r="O132" s="796">
        <v>0.19</v>
      </c>
      <c r="P132" s="934">
        <v>43427</v>
      </c>
      <c r="Q132" s="934">
        <v>43444</v>
      </c>
      <c r="R132" s="694">
        <f t="shared" si="20"/>
        <v>5.2631578947368469</v>
      </c>
      <c r="S132" s="759">
        <f>IF(INDEX(Historical!$D$7:$D$1439,MATCH(B132,Historical!$B$7:$B$1450,0))=0,"n/a",(INDEX(Historical!$C$7:$C$1439,MATCH(B132,Historical!$B$7:$B$1450,0))/INDEX(Historical!$D$7:$D$1439,MATCH(B132,Historical!$B$7:$B$1450,0))-1)*100)</f>
        <v>10.000000000000009</v>
      </c>
      <c r="T132" s="759">
        <f>IF(INDEX(Historical!$F$7:$F$1432,MATCH(B132,Historical!$B$7:$B$1450,0))=0,"n/a",((INDEX(Historical!$C$7:$C$1439,MATCH(B132,Historical!$B$7:$B$1450,0))/INDEX(Historical!$F$7:$F$1432,MATCH(B132,Historical!$B$7:$B$1450,0)))^(1/3)-1)*100)</f>
        <v>12.555223611563671</v>
      </c>
      <c r="U132" s="759">
        <f>IF(INDEX(Historical!$H$7:$H$1432,MATCH(B132,Historical!$B$7:$B$1450,0))=0,"n/a",((INDEX(Historical!$C$7:$C$1439,MATCH(B132,Historical!$B$7:$B$1450,0))/INDEX(Historical!$H$7:$H$1432,MATCH(B132,Historical!$B$7:$B$1450,0)))^(1/5)-1)*100)</f>
        <v>13.433510763534517</v>
      </c>
      <c r="V132" s="759">
        <f>IF(INDEX(Historical!$O$7:$O$1432,MATCH(B132,Historical!$B$7:$B$1450,0))=0,"n/a",((INDEX(Historical!$C$7:$C$1439,MATCH(B132,Historical!$B$7:$B$1450,0))/INDEX(Historical!$O$7:$O$1432,MATCH(B132,Historical!$B$7:$B$1450,0)))^(1/10)-1)*100)</f>
        <v>12.132747661084519</v>
      </c>
      <c r="W132" s="760">
        <f t="shared" si="21"/>
        <v>1.1072109252401385</v>
      </c>
      <c r="X132" s="761">
        <f t="shared" si="22"/>
        <v>2.8581937794754291</v>
      </c>
      <c r="Y132" s="948"/>
      <c r="Z132" s="703">
        <f t="shared" si="23"/>
        <v>37.383177570093459</v>
      </c>
      <c r="AA132" s="959">
        <f t="shared" si="24"/>
        <v>15.957943925233643</v>
      </c>
      <c r="AB132" s="960">
        <v>9</v>
      </c>
      <c r="AC132" s="938">
        <v>2.14</v>
      </c>
      <c r="AD132" s="938" t="s">
        <v>137</v>
      </c>
      <c r="AE132" s="938">
        <v>0.69</v>
      </c>
      <c r="AF132" s="938">
        <v>1.32</v>
      </c>
      <c r="AG132" s="938">
        <v>8.6</v>
      </c>
      <c r="AH132" s="938">
        <v>7.5</v>
      </c>
      <c r="AI132" s="938">
        <v>8.32</v>
      </c>
      <c r="AJ132" s="938">
        <v>4.7</v>
      </c>
      <c r="AK132" s="938">
        <v>-10</v>
      </c>
      <c r="AL132" s="951">
        <v>1100</v>
      </c>
      <c r="AM132" s="945">
        <v>3.3300000000000005</v>
      </c>
      <c r="AN132" s="938">
        <v>1.1499999999999999</v>
      </c>
      <c r="AO132" s="802">
        <f t="shared" si="25"/>
        <v>-0.18182701235798326</v>
      </c>
      <c r="AP132" s="803">
        <f t="shared" si="26"/>
        <v>15.77611691287566</v>
      </c>
      <c r="AQ132" s="961">
        <f t="shared" si="27"/>
        <v>-3.2426035412775112</v>
      </c>
      <c r="AR132" s="703">
        <f>INDEX(Historical!$C$7:$C$1439,MATCH(B132,Historical!$B$7:$B$1450,0))*IF(AH132="n/a",1.03,IF(AH132&lt;0,1.01,IF(AH132&gt;10,1.1,(1+AH132/100))))</f>
        <v>0.82774999999999999</v>
      </c>
      <c r="AS132" s="959">
        <f t="shared" si="28"/>
        <v>0.89661879999999994</v>
      </c>
      <c r="AT132" s="959">
        <f t="shared" si="34"/>
        <v>0.90558498799999998</v>
      </c>
      <c r="AU132" s="959">
        <f t="shared" si="34"/>
        <v>0.91464083787999995</v>
      </c>
      <c r="AV132" s="959">
        <f t="shared" si="34"/>
        <v>0.92378724625879993</v>
      </c>
      <c r="AW132" s="703">
        <f t="shared" si="29"/>
        <v>4.4683818721387993</v>
      </c>
      <c r="AX132" s="810">
        <f t="shared" si="30"/>
        <v>13.084573564096043</v>
      </c>
      <c r="AY132" s="1017">
        <v>1.1599999999999999</v>
      </c>
      <c r="AZ132" s="945">
        <v>5.89</v>
      </c>
      <c r="BA132" s="945">
        <v>-36.409999999999997</v>
      </c>
      <c r="BB132" s="945">
        <v>-1.7500000000000002</v>
      </c>
      <c r="BC132" s="945">
        <v>-12.509999999999998</v>
      </c>
      <c r="BE132" s="666">
        <v>1996</v>
      </c>
      <c r="BF132" s="971">
        <f t="shared" si="31"/>
        <v>2</v>
      </c>
      <c r="BG132" s="955">
        <v>3.1</v>
      </c>
    </row>
    <row r="133" spans="1:60" ht="11.25" customHeight="1" x14ac:dyDescent="0.2">
      <c r="A133" s="944" t="s">
        <v>681</v>
      </c>
      <c r="B133" s="948" t="s">
        <v>682</v>
      </c>
      <c r="C133" s="1013" t="s">
        <v>4216</v>
      </c>
      <c r="D133" s="1013" t="s">
        <v>4352</v>
      </c>
      <c r="E133" s="792">
        <v>18</v>
      </c>
      <c r="F133" s="1227">
        <v>181</v>
      </c>
      <c r="G133" s="1227" t="s">
        <v>106</v>
      </c>
      <c r="H133" s="1227" t="s">
        <v>106</v>
      </c>
      <c r="I133" s="947">
        <v>94.42</v>
      </c>
      <c r="J133" s="703">
        <f t="shared" si="18"/>
        <v>1.5484007625503071</v>
      </c>
      <c r="K133" s="950">
        <v>0.36549999999999999</v>
      </c>
      <c r="L133" s="960">
        <v>4</v>
      </c>
      <c r="M133" s="694">
        <f t="shared" si="19"/>
        <v>1.462</v>
      </c>
      <c r="N133" s="943" t="s">
        <v>796</v>
      </c>
      <c r="O133" s="795">
        <v>0.36499999999999999</v>
      </c>
      <c r="P133" s="934">
        <v>43605</v>
      </c>
      <c r="Q133" s="934">
        <v>43620</v>
      </c>
      <c r="R133" s="694">
        <f t="shared" si="20"/>
        <v>0.13698630136986314</v>
      </c>
      <c r="S133" s="759">
        <f>IF(INDEX(Historical!$D$7:$D$1439,MATCH(B133,Historical!$B$7:$B$1450,0))=0,"n/a",(INDEX(Historical!$C$7:$C$1439,MATCH(B133,Historical!$B$7:$B$1450,0))/INDEX(Historical!$D$7:$D$1439,MATCH(B133,Historical!$B$7:$B$1450,0))-1)*100)</f>
        <v>0.55286800276435066</v>
      </c>
      <c r="T133" s="759">
        <f>IF(INDEX(Historical!$F$7:$F$1432,MATCH(B133,Historical!$B$7:$B$1450,0))=0,"n/a",((INDEX(Historical!$C$7:$C$1439,MATCH(B133,Historical!$B$7:$B$1450,0))/INDEX(Historical!$F$7:$F$1432,MATCH(B133,Historical!$B$7:$B$1450,0)))^(1/3)-1)*100)</f>
        <v>0.53254072000277208</v>
      </c>
      <c r="U133" s="759">
        <f>IF(INDEX(Historical!$H$7:$H$1432,MATCH(B133,Historical!$B$7:$B$1450,0))=0,"n/a",((INDEX(Historical!$C$7:$C$1439,MATCH(B133,Historical!$B$7:$B$1450,0))/INDEX(Historical!$H$7:$H$1432,MATCH(B133,Historical!$B$7:$B$1450,0)))^(1/5)-1)*100)</f>
        <v>0.55908446688530677</v>
      </c>
      <c r="V133" s="759">
        <f>IF(INDEX(Historical!$O$7:$O$1432,MATCH(B133,Historical!$B$7:$B$1450,0))=0,"n/a",((INDEX(Historical!$C$7:$C$1439,MATCH(B133,Historical!$B$7:$B$1450,0))/INDEX(Historical!$O$7:$O$1432,MATCH(B133,Historical!$B$7:$B$1450,0)))^(1/10)-1)*100)</f>
        <v>0.92510433393966363</v>
      </c>
      <c r="W133" s="760">
        <f t="shared" si="21"/>
        <v>0.60434747344051565</v>
      </c>
      <c r="X133" s="761" t="str">
        <f t="shared" si="22"/>
        <v>n/a</v>
      </c>
      <c r="Y133" s="949"/>
      <c r="Z133" s="703">
        <f t="shared" si="23"/>
        <v>99.455782312925166</v>
      </c>
      <c r="AA133" s="959">
        <f t="shared" si="24"/>
        <v>64.231292517006807</v>
      </c>
      <c r="AB133" s="960">
        <v>3</v>
      </c>
      <c r="AC133" s="938">
        <v>1.47</v>
      </c>
      <c r="AD133" s="938">
        <v>6.34</v>
      </c>
      <c r="AE133" s="938">
        <v>4.3099999999999996</v>
      </c>
      <c r="AF133" s="938">
        <v>4.3499999999999996</v>
      </c>
      <c r="AG133" s="938">
        <v>6.9</v>
      </c>
      <c r="AH133" s="938">
        <v>-52.400000000000006</v>
      </c>
      <c r="AI133" s="938">
        <v>18.990000000000002</v>
      </c>
      <c r="AJ133" s="938">
        <v>-4.1000000000000005</v>
      </c>
      <c r="AK133" s="938">
        <v>10.38</v>
      </c>
      <c r="AL133" s="951">
        <v>23070</v>
      </c>
      <c r="AM133" s="945">
        <v>2.19</v>
      </c>
      <c r="AN133" s="938">
        <v>1.95</v>
      </c>
      <c r="AO133" s="802">
        <f t="shared" si="25"/>
        <v>-62.123807287571196</v>
      </c>
      <c r="AP133" s="803">
        <f t="shared" si="26"/>
        <v>2.1074852294356141</v>
      </c>
      <c r="AQ133" s="961">
        <f t="shared" si="27"/>
        <v>252.39253520217071</v>
      </c>
      <c r="AR133" s="703">
        <f>INDEX(Historical!$C$7:$C$1439,MATCH(B133,Historical!$B$7:$B$1450,0))*IF(AH133="n/a",1.03,IF(AH133&lt;0,1.01,IF(AH133&gt;10,1.1,(1+AH133/100))))</f>
        <v>1.4695500000000001</v>
      </c>
      <c r="AS133" s="959">
        <f t="shared" si="28"/>
        <v>1.6165050000000003</v>
      </c>
      <c r="AT133" s="959">
        <f t="shared" si="34"/>
        <v>1.7781555000000004</v>
      </c>
      <c r="AU133" s="959">
        <f t="shared" si="34"/>
        <v>1.9559710500000007</v>
      </c>
      <c r="AV133" s="959">
        <f t="shared" si="34"/>
        <v>2.151568155000001</v>
      </c>
      <c r="AW133" s="703">
        <f t="shared" si="29"/>
        <v>8.9717497050000024</v>
      </c>
      <c r="AX133" s="810">
        <f t="shared" si="30"/>
        <v>9.5019590182164819</v>
      </c>
      <c r="AY133" s="1017">
        <v>1.4</v>
      </c>
      <c r="AZ133" s="945">
        <v>55.55</v>
      </c>
      <c r="BA133" s="945">
        <v>-6.84</v>
      </c>
      <c r="BB133" s="945">
        <v>8.25</v>
      </c>
      <c r="BC133" s="945">
        <v>14.610000000000001</v>
      </c>
      <c r="BE133" s="666">
        <v>2002</v>
      </c>
      <c r="BF133" s="971">
        <f t="shared" si="31"/>
        <v>1</v>
      </c>
      <c r="BG133" s="955">
        <v>1.9</v>
      </c>
    </row>
    <row r="134" spans="1:60" ht="11.25" customHeight="1" x14ac:dyDescent="0.2">
      <c r="A134" s="944" t="s">
        <v>677</v>
      </c>
      <c r="B134" s="948" t="s">
        <v>678</v>
      </c>
      <c r="C134" s="1013" t="s">
        <v>154</v>
      </c>
      <c r="D134" s="1013" t="s">
        <v>4347</v>
      </c>
      <c r="E134" s="792">
        <v>11</v>
      </c>
      <c r="F134" s="1227">
        <v>309</v>
      </c>
      <c r="G134" s="1227" t="s">
        <v>115</v>
      </c>
      <c r="H134" s="1227" t="s">
        <v>115</v>
      </c>
      <c r="I134" s="947">
        <v>138.94999999999999</v>
      </c>
      <c r="J134" s="703">
        <f t="shared" si="18"/>
        <v>1.1227060093558834</v>
      </c>
      <c r="K134" s="950">
        <v>0.39</v>
      </c>
      <c r="L134" s="960">
        <v>4</v>
      </c>
      <c r="M134" s="694">
        <f t="shared" si="19"/>
        <v>1.56</v>
      </c>
      <c r="N134" s="943" t="s">
        <v>164</v>
      </c>
      <c r="O134" s="795">
        <v>0.34</v>
      </c>
      <c r="P134" s="660">
        <v>43343</v>
      </c>
      <c r="Q134" s="660">
        <v>43374</v>
      </c>
      <c r="R134" s="694">
        <f t="shared" si="20"/>
        <v>14.705882352941172</v>
      </c>
      <c r="S134" s="759">
        <f>IF(INDEX(Historical!$D$7:$D$1439,MATCH(B134,Historical!$B$7:$B$1450,0))=0,"n/a",(INDEX(Historical!$C$7:$C$1439,MATCH(B134,Historical!$B$7:$B$1450,0))/INDEX(Historical!$D$7:$D$1439,MATCH(B134,Historical!$B$7:$B$1450,0))-1)*100)</f>
        <v>19.491525423728785</v>
      </c>
      <c r="T134" s="759">
        <f>IF(INDEX(Historical!$F$7:$F$1432,MATCH(B134,Historical!$B$7:$B$1450,0))=0,"n/a",((INDEX(Historical!$C$7:$C$1439,MATCH(B134,Historical!$B$7:$B$1450,0))/INDEX(Historical!$F$7:$F$1432,MATCH(B134,Historical!$B$7:$B$1450,0)))^(1/3)-1)*100)</f>
        <v>10.678158464107224</v>
      </c>
      <c r="U134" s="759">
        <f>IF(INDEX(Historical!$H$7:$H$1432,MATCH(B134,Historical!$B$7:$B$1450,0))=0,"n/a",((INDEX(Historical!$C$7:$C$1439,MATCH(B134,Historical!$B$7:$B$1450,0))/INDEX(Historical!$H$7:$H$1432,MATCH(B134,Historical!$B$7:$B$1450,0)))^(1/5)-1)*100)</f>
        <v>9.8872457196067742</v>
      </c>
      <c r="V134" s="759">
        <f>IF(INDEX(Historical!$O$7:$O$1432,MATCH(B134,Historical!$B$7:$B$1450,0))=0,"n/a",((INDEX(Historical!$C$7:$C$1439,MATCH(B134,Historical!$B$7:$B$1450,0))/INDEX(Historical!$O$7:$O$1432,MATCH(B134,Historical!$B$7:$B$1450,0)))^(1/10)-1)*100)</f>
        <v>12.87479699002767</v>
      </c>
      <c r="W134" s="760">
        <f t="shared" si="21"/>
        <v>0.76795352402566497</v>
      </c>
      <c r="X134" s="761" t="str">
        <f t="shared" si="22"/>
        <v>n/a</v>
      </c>
      <c r="Y134" s="717"/>
      <c r="Z134" s="703" t="str">
        <f t="shared" si="23"/>
        <v>n/a</v>
      </c>
      <c r="AA134" s="959" t="str">
        <f t="shared" si="24"/>
        <v>n/a</v>
      </c>
      <c r="AB134" s="960">
        <v>3</v>
      </c>
      <c r="AC134" s="938">
        <v>-0.41</v>
      </c>
      <c r="AD134" s="938" t="s">
        <v>137</v>
      </c>
      <c r="AE134" s="938">
        <v>0.12</v>
      </c>
      <c r="AF134" s="938">
        <v>3.35</v>
      </c>
      <c r="AG134" s="938">
        <v>0.4</v>
      </c>
      <c r="AH134" s="938">
        <v>93</v>
      </c>
      <c r="AI134" s="938">
        <v>8.61</v>
      </c>
      <c r="AJ134" s="938">
        <v>-15.4</v>
      </c>
      <c r="AK134" s="938">
        <v>6.7299999999999995</v>
      </c>
      <c r="AL134" s="951">
        <v>26400</v>
      </c>
      <c r="AM134" s="945">
        <v>0.28999999999999998</v>
      </c>
      <c r="AN134" s="938">
        <v>0.94</v>
      </c>
      <c r="AO134" s="802" t="str">
        <f t="shared" si="25"/>
        <v>n/a</v>
      </c>
      <c r="AP134" s="803">
        <f t="shared" si="26"/>
        <v>11.009951728962658</v>
      </c>
      <c r="AQ134" s="961" t="str">
        <f t="shared" si="27"/>
        <v>n/a</v>
      </c>
      <c r="AR134" s="703">
        <f>INDEX(Historical!$C$7:$C$1439,MATCH(B134,Historical!$B$7:$B$1450,0))*IF(AH134="n/a",1.03,IF(AH134&lt;0,1.01,IF(AH134&gt;10,1.1,(1+AH134/100))))</f>
        <v>1.5509999999999999</v>
      </c>
      <c r="AS134" s="959">
        <f t="shared" si="28"/>
        <v>1.6845411000000001</v>
      </c>
      <c r="AT134" s="959">
        <f t="shared" si="34"/>
        <v>1.7979107160300001</v>
      </c>
      <c r="AU134" s="959">
        <f t="shared" si="34"/>
        <v>1.9189101072188188</v>
      </c>
      <c r="AV134" s="959">
        <f t="shared" si="34"/>
        <v>2.048052757434645</v>
      </c>
      <c r="AW134" s="703">
        <f t="shared" si="29"/>
        <v>9.0004146806834644</v>
      </c>
      <c r="AX134" s="810">
        <f t="shared" si="30"/>
        <v>6.4774484927552818</v>
      </c>
      <c r="AY134" s="1017">
        <v>1.1299999999999999</v>
      </c>
      <c r="AZ134" s="945">
        <v>30.95</v>
      </c>
      <c r="BA134" s="945">
        <v>-6.2600000000000007</v>
      </c>
      <c r="BB134" s="945">
        <v>3.35</v>
      </c>
      <c r="BC134" s="945">
        <v>10.66</v>
      </c>
      <c r="BE134" s="666">
        <v>2008</v>
      </c>
      <c r="BF134" s="971">
        <f t="shared" si="31"/>
        <v>1</v>
      </c>
      <c r="BG134" s="955">
        <v>0.1</v>
      </c>
    </row>
    <row r="135" spans="1:60" ht="11.25" customHeight="1" x14ac:dyDescent="0.2">
      <c r="A135" s="936" t="s">
        <v>1486</v>
      </c>
      <c r="B135" s="948" t="s">
        <v>1487</v>
      </c>
      <c r="C135" s="1013" t="s">
        <v>108</v>
      </c>
      <c r="D135" s="1013" t="s">
        <v>4361</v>
      </c>
      <c r="E135" s="792">
        <v>10</v>
      </c>
      <c r="F135" s="1227">
        <v>338</v>
      </c>
      <c r="G135" s="1227" t="s">
        <v>106</v>
      </c>
      <c r="H135" s="1227" t="s">
        <v>106</v>
      </c>
      <c r="I135" s="947">
        <v>214.34</v>
      </c>
      <c r="J135" s="703">
        <f t="shared" ref="J135:J198" si="35">(M135/I135)*100</f>
        <v>0.93309694877297744</v>
      </c>
      <c r="K135" s="950">
        <v>0.5</v>
      </c>
      <c r="L135" s="960">
        <v>4</v>
      </c>
      <c r="M135" s="694">
        <f t="shared" ref="M135:M198" si="36">K135*L135</f>
        <v>2</v>
      </c>
      <c r="N135" s="943" t="s">
        <v>111</v>
      </c>
      <c r="O135" s="795">
        <v>0.44</v>
      </c>
      <c r="P135" s="934">
        <v>43518</v>
      </c>
      <c r="Q135" s="934">
        <v>43542</v>
      </c>
      <c r="R135" s="694">
        <f t="shared" ref="R135:R198" si="37">(K135-O135)/O135*100</f>
        <v>13.636363636363635</v>
      </c>
      <c r="S135" s="759">
        <f>IF(INDEX(Historical!$D$7:$D$1439,MATCH(B135,Historical!$B$7:$B$1450,0))=0,"n/a",(INDEX(Historical!$C$7:$C$1439,MATCH(B135,Historical!$B$7:$B$1450,0))/INDEX(Historical!$D$7:$D$1439,MATCH(B135,Historical!$B$7:$B$1450,0))-1)*100)</f>
        <v>15.789473684210531</v>
      </c>
      <c r="T135" s="759">
        <f>IF(INDEX(Historical!$F$7:$F$1432,MATCH(B135,Historical!$B$7:$B$1450,0))=0,"n/a",((INDEX(Historical!$C$7:$C$1439,MATCH(B135,Historical!$B$7:$B$1450,0))/INDEX(Historical!$F$7:$F$1432,MATCH(B135,Historical!$B$7:$B$1450,0)))^(1/3)-1)*100)</f>
        <v>8.9744250818549531</v>
      </c>
      <c r="U135" s="759">
        <f>IF(INDEX(Historical!$H$7:$H$1432,MATCH(B135,Historical!$B$7:$B$1450,0))=0,"n/a",((INDEX(Historical!$C$7:$C$1439,MATCH(B135,Historical!$B$7:$B$1450,0))/INDEX(Historical!$H$7:$H$1432,MATCH(B135,Historical!$B$7:$B$1450,0)))^(1/5)-1)*100)</f>
        <v>14.354703364926591</v>
      </c>
      <c r="V135" s="759">
        <f>IF(INDEX(Historical!$O$7:$O$1432,MATCH(B135,Historical!$B$7:$B$1450,0))=0,"n/a",((INDEX(Historical!$C$7:$C$1439,MATCH(B135,Historical!$B$7:$B$1450,0))/INDEX(Historical!$O$7:$O$1432,MATCH(B135,Historical!$B$7:$B$1450,0)))^(1/10)-1)*100)</f>
        <v>15.969895987933814</v>
      </c>
      <c r="W135" s="760">
        <f t="shared" ref="W135:W198" si="38">IF(OR(U135&lt;=0,U135="n/a",V135&lt;=0,V135="n/a"),"n/a",U135/V135)</f>
        <v>0.89886016638883592</v>
      </c>
      <c r="X135" s="761">
        <f t="shared" ref="X135:X198" si="39">IF(OR(AJ135&lt;=0,AJ135="n/a",U135&lt;=0,U135="n/a"),"n/a",U135/AJ135)</f>
        <v>1.1670490540590723</v>
      </c>
      <c r="Y135" s="714"/>
      <c r="Z135" s="703">
        <f t="shared" ref="Z135:Z198" si="40">IF(OR(AC135&lt;0.01,AC135="n/a"),"n/a",M135/AC135*100)</f>
        <v>31.007751937984494</v>
      </c>
      <c r="AA135" s="959">
        <f t="shared" ref="AA135:AA198" si="41">IF(OR(AC135&lt;0.01,AC135="n/a"),"n/a",I135/AC135)</f>
        <v>33.231007751937987</v>
      </c>
      <c r="AB135" s="960">
        <v>12</v>
      </c>
      <c r="AC135" s="938">
        <v>6.45</v>
      </c>
      <c r="AD135" s="938">
        <v>2.9</v>
      </c>
      <c r="AE135" s="938">
        <v>8.64</v>
      </c>
      <c r="AF135" s="938">
        <v>311.14</v>
      </c>
      <c r="AG135" s="941">
        <v>427.20000000000005</v>
      </c>
      <c r="AH135" s="938">
        <v>0.2</v>
      </c>
      <c r="AI135" s="938">
        <v>10.4</v>
      </c>
      <c r="AJ135" s="938">
        <v>12.3</v>
      </c>
      <c r="AK135" s="938">
        <v>10.8</v>
      </c>
      <c r="AL135" s="951">
        <v>38510</v>
      </c>
      <c r="AM135" s="946">
        <v>0.4</v>
      </c>
      <c r="AN135" s="938">
        <v>45.03</v>
      </c>
      <c r="AO135" s="802">
        <f t="shared" ref="AO135:AO198" si="42">IF(U135="n/a","n/a",IF(AA135&lt;0,"n/a",IF(AA135="n/a","n/a",J135+U135-AA135)))</f>
        <v>-17.943207438238417</v>
      </c>
      <c r="AP135" s="803">
        <f t="shared" ref="AP135:AP198" si="43">IF(U135="n/a","n/a",J135+U135)</f>
        <v>15.287800313699568</v>
      </c>
      <c r="AQ135" s="961">
        <f t="shared" ref="AQ135:AQ198" si="44">IF(OR(AC135&lt;0.01,AF135="n/a"),"n/a",(I135/SQRT(22.5*AC135*(I135/AF135))-1)*100)</f>
        <v>2043.6724202419014</v>
      </c>
      <c r="AR135" s="703">
        <f>INDEX(Historical!$C$7:$C$1439,MATCH(B135,Historical!$B$7:$B$1450,0))*IF(AH135="n/a",1.03,IF(AH135&lt;0,1.01,IF(AH135&gt;10,1.1,(1+AH135/100))))</f>
        <v>1.76352</v>
      </c>
      <c r="AS135" s="959">
        <f t="shared" ref="AS135:AS198" si="45">IF($AI135="n/a",1.03*AR135,IF($AI135&lt;0,1.01*AR135,IF($AI135&gt;10,1.1*AR135,(1+$AI135/100)*AR135)))</f>
        <v>1.939872</v>
      </c>
      <c r="AT135" s="959">
        <f t="shared" si="34"/>
        <v>2.1338592000000003</v>
      </c>
      <c r="AU135" s="959">
        <f t="shared" si="34"/>
        <v>2.3472451200000006</v>
      </c>
      <c r="AV135" s="959">
        <f t="shared" si="34"/>
        <v>2.5819696320000007</v>
      </c>
      <c r="AW135" s="703">
        <f t="shared" ref="AW135:AW198" si="46">SUM(AR135:AV135)</f>
        <v>10.766465952000001</v>
      </c>
      <c r="AX135" s="810">
        <f t="shared" ref="AX135:AX198" si="47">AW135/I135*100</f>
        <v>5.0230782644396754</v>
      </c>
      <c r="AY135" s="1017">
        <v>1.25</v>
      </c>
      <c r="AZ135" s="945">
        <v>65.820000000000007</v>
      </c>
      <c r="BA135" s="945">
        <v>4</v>
      </c>
      <c r="BB135" s="945">
        <v>9.91</v>
      </c>
      <c r="BC135" s="945">
        <v>24.560000000000002</v>
      </c>
      <c r="BE135" s="666">
        <v>2010</v>
      </c>
      <c r="BF135" s="971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55">
        <v>14.499999999999998</v>
      </c>
    </row>
    <row r="136" spans="1:60" ht="11.25" customHeight="1" x14ac:dyDescent="0.2">
      <c r="A136" s="936" t="s">
        <v>1454</v>
      </c>
      <c r="B136" s="948" t="s">
        <v>1455</v>
      </c>
      <c r="C136" s="1013" t="s">
        <v>108</v>
      </c>
      <c r="D136" s="1013" t="s">
        <v>4361</v>
      </c>
      <c r="E136" s="792">
        <v>11</v>
      </c>
      <c r="F136" s="1227">
        <v>313</v>
      </c>
      <c r="G136" s="1227" t="s">
        <v>106</v>
      </c>
      <c r="H136" s="1227" t="s">
        <v>106</v>
      </c>
      <c r="I136" s="947">
        <v>337.04</v>
      </c>
      <c r="J136" s="703">
        <f t="shared" si="35"/>
        <v>0.60526940422501785</v>
      </c>
      <c r="K136" s="950">
        <v>0.51</v>
      </c>
      <c r="L136" s="960">
        <v>4</v>
      </c>
      <c r="M136" s="694">
        <f t="shared" si="36"/>
        <v>2.04</v>
      </c>
      <c r="N136" s="943" t="s">
        <v>517</v>
      </c>
      <c r="O136" s="795">
        <v>0.42</v>
      </c>
      <c r="P136" s="934">
        <v>43508</v>
      </c>
      <c r="Q136" s="934">
        <v>43523</v>
      </c>
      <c r="R136" s="694">
        <f t="shared" si="37"/>
        <v>21.428571428571434</v>
      </c>
      <c r="S136" s="759">
        <f>IF(INDEX(Historical!$D$7:$D$1439,MATCH(B136,Historical!$B$7:$B$1450,0))=0,"n/a",(INDEX(Historical!$C$7:$C$1439,MATCH(B136,Historical!$B$7:$B$1450,0))/INDEX(Historical!$D$7:$D$1439,MATCH(B136,Historical!$B$7:$B$1450,0))-1)*100)</f>
        <v>27.27272727272727</v>
      </c>
      <c r="T136" s="759">
        <f>IF(INDEX(Historical!$F$7:$F$1432,MATCH(B136,Historical!$B$7:$B$1450,0))=0,"n/a",((INDEX(Historical!$C$7:$C$1439,MATCH(B136,Historical!$B$7:$B$1450,0))/INDEX(Historical!$F$7:$F$1432,MATCH(B136,Historical!$B$7:$B$1450,0)))^(1/3)-1)*100)</f>
        <v>28.057916498749425</v>
      </c>
      <c r="U136" s="759">
        <f>IF(INDEX(Historical!$H$7:$H$1432,MATCH(B136,Historical!$B$7:$B$1450,0))=0,"n/a",((INDEX(Historical!$C$7:$C$1439,MATCH(B136,Historical!$B$7:$B$1450,0))/INDEX(Historical!$H$7:$H$1432,MATCH(B136,Historical!$B$7:$B$1450,0)))^(1/5)-1)*100)</f>
        <v>26.433216777748171</v>
      </c>
      <c r="V136" s="759" t="str">
        <f>IF(INDEX(Historical!$O$7:$O$1432,MATCH(B136,Historical!$B$7:$B$1450,0))=0,"n/a",((INDEX(Historical!$C$7:$C$1439,MATCH(B136,Historical!$B$7:$B$1450,0))/INDEX(Historical!$O$7:$O$1432,MATCH(B136,Historical!$B$7:$B$1450,0)))^(1/10)-1)*100)</f>
        <v>n/a</v>
      </c>
      <c r="W136" s="760" t="str">
        <f t="shared" si="38"/>
        <v>n/a</v>
      </c>
      <c r="X136" s="761">
        <f t="shared" si="39"/>
        <v>1.3021289053077916</v>
      </c>
      <c r="Y136" s="948"/>
      <c r="Z136" s="703">
        <f t="shared" si="40"/>
        <v>41.803278688524593</v>
      </c>
      <c r="AA136" s="959">
        <f t="shared" si="41"/>
        <v>69.06557377049181</v>
      </c>
      <c r="AB136" s="960">
        <v>12</v>
      </c>
      <c r="AC136" s="938">
        <v>4.88</v>
      </c>
      <c r="AD136" s="938">
        <v>5.17</v>
      </c>
      <c r="AE136" s="938">
        <v>27</v>
      </c>
      <c r="AF136" s="938">
        <v>19.72</v>
      </c>
      <c r="AG136" s="938">
        <v>29.099999999999998</v>
      </c>
      <c r="AH136" s="938">
        <v>8.4</v>
      </c>
      <c r="AI136" s="938">
        <v>15.8</v>
      </c>
      <c r="AJ136" s="938">
        <v>20.3</v>
      </c>
      <c r="AK136" s="938">
        <v>13.33</v>
      </c>
      <c r="AL136" s="951">
        <v>12520</v>
      </c>
      <c r="AM136" s="945">
        <v>3.5000000000000004</v>
      </c>
      <c r="AN136" s="938">
        <v>0</v>
      </c>
      <c r="AO136" s="802">
        <f t="shared" si="42"/>
        <v>-42.027087588518619</v>
      </c>
      <c r="AP136" s="803">
        <f t="shared" si="43"/>
        <v>27.038486181973191</v>
      </c>
      <c r="AQ136" s="961">
        <f t="shared" si="44"/>
        <v>678.02402555136746</v>
      </c>
      <c r="AR136" s="703">
        <f>INDEX(Historical!$C$7:$C$1439,MATCH(B136,Historical!$B$7:$B$1450,0))*IF(AH136="n/a",1.03,IF(AH136&lt;0,1.01,IF(AH136&gt;10,1.1,(1+AH136/100))))</f>
        <v>1.8211200000000001</v>
      </c>
      <c r="AS136" s="959">
        <f t="shared" si="45"/>
        <v>2.0032320000000001</v>
      </c>
      <c r="AT136" s="959">
        <f t="shared" si="34"/>
        <v>2.2035552000000003</v>
      </c>
      <c r="AU136" s="959">
        <f t="shared" si="34"/>
        <v>2.4239107200000003</v>
      </c>
      <c r="AV136" s="959">
        <f t="shared" si="34"/>
        <v>2.6663017920000005</v>
      </c>
      <c r="AW136" s="703">
        <f t="shared" si="46"/>
        <v>11.118119712</v>
      </c>
      <c r="AX136" s="810">
        <f t="shared" si="47"/>
        <v>3.29875377165915</v>
      </c>
      <c r="AY136" s="1017">
        <v>0.22</v>
      </c>
      <c r="AZ136" s="945">
        <v>95.850000000000009</v>
      </c>
      <c r="BA136" s="945">
        <v>-9.879999999999999</v>
      </c>
      <c r="BB136" s="945">
        <v>2.78</v>
      </c>
      <c r="BC136" s="945">
        <v>32.33</v>
      </c>
      <c r="BE136" s="666">
        <v>2009</v>
      </c>
      <c r="BF136" s="971">
        <f t="shared" si="48"/>
        <v>0</v>
      </c>
      <c r="BG136" s="955">
        <v>25.3</v>
      </c>
    </row>
    <row r="137" spans="1:60" ht="11.25" customHeight="1" x14ac:dyDescent="0.2">
      <c r="A137" s="936" t="s">
        <v>1458</v>
      </c>
      <c r="B137" s="948" t="s">
        <v>1459</v>
      </c>
      <c r="C137" s="1013" t="s">
        <v>108</v>
      </c>
      <c r="D137" s="1013" t="s">
        <v>118</v>
      </c>
      <c r="E137" s="792">
        <v>10</v>
      </c>
      <c r="F137" s="1227">
        <v>368</v>
      </c>
      <c r="G137" s="1227" t="s">
        <v>115</v>
      </c>
      <c r="H137" s="1227" t="s">
        <v>115</v>
      </c>
      <c r="I137" s="947">
        <v>98.8</v>
      </c>
      <c r="J137" s="703">
        <f t="shared" si="35"/>
        <v>1.8421052631578949</v>
      </c>
      <c r="K137" s="950">
        <v>0.45500000000000002</v>
      </c>
      <c r="L137" s="960">
        <v>4</v>
      </c>
      <c r="M137" s="694">
        <f t="shared" si="36"/>
        <v>1.82</v>
      </c>
      <c r="N137" s="943" t="s">
        <v>107</v>
      </c>
      <c r="O137" s="795">
        <v>0.41499999999999998</v>
      </c>
      <c r="P137" s="934">
        <v>43656</v>
      </c>
      <c r="Q137" s="934">
        <v>43692</v>
      </c>
      <c r="R137" s="694">
        <f t="shared" si="37"/>
        <v>9.6385542168674796</v>
      </c>
      <c r="S137" s="759">
        <f>IF(INDEX(Historical!$D$7:$D$1439,MATCH(B137,Historical!$B$7:$B$1450,0))=0,"n/a",(INDEX(Historical!$C$7:$C$1439,MATCH(B137,Historical!$B$7:$B$1450,0))/INDEX(Historical!$D$7:$D$1439,MATCH(B137,Historical!$B$7:$B$1450,0))-1)*100)</f>
        <v>10.489510489510479</v>
      </c>
      <c r="T137" s="759">
        <f>IF(INDEX(Historical!$F$7:$F$1432,MATCH(B137,Historical!$B$7:$B$1450,0))=0,"n/a",((INDEX(Historical!$C$7:$C$1439,MATCH(B137,Historical!$B$7:$B$1450,0))/INDEX(Historical!$F$7:$F$1432,MATCH(B137,Historical!$B$7:$B$1450,0)))^(1/3)-1)*100)</f>
        <v>10.219480540253834</v>
      </c>
      <c r="U137" s="759">
        <f>IF(INDEX(Historical!$H$7:$H$1432,MATCH(B137,Historical!$B$7:$B$1450,0))=0,"n/a",((INDEX(Historical!$C$7:$C$1439,MATCH(B137,Historical!$B$7:$B$1450,0))/INDEX(Historical!$H$7:$H$1432,MATCH(B137,Historical!$B$7:$B$1450,0)))^(1/5)-1)*100)</f>
        <v>10.478347805926491</v>
      </c>
      <c r="V137" s="759">
        <f>IF(INDEX(Historical!$O$7:$O$1432,MATCH(B137,Historical!$B$7:$B$1450,0))=0,"n/a",((INDEX(Historical!$C$7:$C$1439,MATCH(B137,Historical!$B$7:$B$1450,0))/INDEX(Historical!$O$7:$O$1432,MATCH(B137,Historical!$B$7:$B$1450,0)))^(1/10)-1)*100)</f>
        <v>7.0426149595711474</v>
      </c>
      <c r="W137" s="760">
        <f t="shared" si="38"/>
        <v>1.4878490256926611</v>
      </c>
      <c r="X137" s="761">
        <f t="shared" si="39"/>
        <v>1.7759911535468631</v>
      </c>
      <c r="Y137" s="717"/>
      <c r="Z137" s="703">
        <f t="shared" si="40"/>
        <v>55.657492354740072</v>
      </c>
      <c r="AA137" s="959">
        <f t="shared" si="41"/>
        <v>30.214067278287462</v>
      </c>
      <c r="AB137" s="960">
        <v>12</v>
      </c>
      <c r="AC137" s="938">
        <v>3.27</v>
      </c>
      <c r="AD137" s="938">
        <v>3.66</v>
      </c>
      <c r="AE137" s="938">
        <v>3.4</v>
      </c>
      <c r="AF137" s="938">
        <v>6.41</v>
      </c>
      <c r="AG137" s="938">
        <v>21.9</v>
      </c>
      <c r="AH137" s="938">
        <v>-14.299999999999999</v>
      </c>
      <c r="AI137" s="938">
        <v>11.360000000000001</v>
      </c>
      <c r="AJ137" s="938">
        <v>5.8999999999999995</v>
      </c>
      <c r="AK137" s="938">
        <v>8.4</v>
      </c>
      <c r="AL137" s="951">
        <v>51010</v>
      </c>
      <c r="AM137" s="945">
        <v>0.2</v>
      </c>
      <c r="AN137" s="938">
        <v>1.65</v>
      </c>
      <c r="AO137" s="802">
        <f t="shared" si="42"/>
        <v>-17.893614209203076</v>
      </c>
      <c r="AP137" s="803">
        <f t="shared" si="43"/>
        <v>12.320453069084387</v>
      </c>
      <c r="AQ137" s="961">
        <f t="shared" si="44"/>
        <v>193.38800343104432</v>
      </c>
      <c r="AR137" s="703">
        <f>INDEX(Historical!$C$7:$C$1439,MATCH(B137,Historical!$B$7:$B$1450,0))*IF(AH137="n/a",1.03,IF(AH137&lt;0,1.01,IF(AH137&gt;10,1.1,(1+AH137/100))))</f>
        <v>1.5958000000000001</v>
      </c>
      <c r="AS137" s="959">
        <f t="shared" si="45"/>
        <v>1.7553800000000002</v>
      </c>
      <c r="AT137" s="959">
        <f t="shared" si="34"/>
        <v>1.9028319200000003</v>
      </c>
      <c r="AU137" s="959">
        <f t="shared" si="34"/>
        <v>2.0626698012800007</v>
      </c>
      <c r="AV137" s="959">
        <f t="shared" si="34"/>
        <v>2.235934064587521</v>
      </c>
      <c r="AW137" s="703">
        <f t="shared" si="46"/>
        <v>9.5526157858675234</v>
      </c>
      <c r="AX137" s="810">
        <f t="shared" si="47"/>
        <v>9.6686394593800848</v>
      </c>
      <c r="AY137" s="1017">
        <v>0.76</v>
      </c>
      <c r="AZ137" s="945">
        <v>32.97</v>
      </c>
      <c r="BA137" s="945">
        <v>-4.42</v>
      </c>
      <c r="BB137" s="945">
        <v>-0.52</v>
      </c>
      <c r="BC137" s="945">
        <v>8.86</v>
      </c>
      <c r="BE137" s="666">
        <v>2010</v>
      </c>
      <c r="BF137" s="971">
        <f t="shared" si="48"/>
        <v>0</v>
      </c>
      <c r="BG137" s="955">
        <v>7.1</v>
      </c>
      <c r="BH137" s="936"/>
    </row>
    <row r="138" spans="1:60" ht="11.25" customHeight="1" x14ac:dyDescent="0.2">
      <c r="A138" s="936" t="s">
        <v>671</v>
      </c>
      <c r="B138" s="948" t="s">
        <v>672</v>
      </c>
      <c r="C138" s="1013" t="s">
        <v>179</v>
      </c>
      <c r="D138" s="1013" t="s">
        <v>4363</v>
      </c>
      <c r="E138" s="792">
        <v>19</v>
      </c>
      <c r="F138" s="1227">
        <v>175</v>
      </c>
      <c r="G138" s="1227" t="s">
        <v>106</v>
      </c>
      <c r="H138" s="1227" t="s">
        <v>106</v>
      </c>
      <c r="I138" s="947">
        <v>66.14</v>
      </c>
      <c r="J138" s="703">
        <f t="shared" si="35"/>
        <v>6.1233746598125185</v>
      </c>
      <c r="K138" s="957">
        <v>1.0125</v>
      </c>
      <c r="L138" s="960">
        <v>4</v>
      </c>
      <c r="M138" s="694">
        <f t="shared" si="36"/>
        <v>4.05</v>
      </c>
      <c r="N138" s="943" t="s">
        <v>107</v>
      </c>
      <c r="O138" s="796">
        <v>1.0049999999999999</v>
      </c>
      <c r="P138" s="934">
        <v>43683</v>
      </c>
      <c r="Q138" s="934">
        <v>43691</v>
      </c>
      <c r="R138" s="694">
        <f t="shared" si="37"/>
        <v>0.74626865671642417</v>
      </c>
      <c r="S138" s="759">
        <f>IF(INDEX(Historical!$D$7:$D$1439,MATCH(B138,Historical!$B$7:$B$1450,0))=0,"n/a",(INDEX(Historical!$C$7:$C$1439,MATCH(B138,Historical!$B$7:$B$1450,0))/INDEX(Historical!$D$7:$D$1439,MATCH(B138,Historical!$B$7:$B$1450,0))-1)*100)</f>
        <v>7.6650106458481249</v>
      </c>
      <c r="T138" s="759">
        <f>IF(INDEX(Historical!$F$7:$F$1432,MATCH(B138,Historical!$B$7:$B$1450,0))=0,"n/a",((INDEX(Historical!$C$7:$C$1439,MATCH(B138,Historical!$B$7:$B$1450,0))/INDEX(Historical!$F$7:$F$1432,MATCH(B138,Historical!$B$7:$B$1450,0)))^(1/3)-1)*100)</f>
        <v>9.1680811549087693</v>
      </c>
      <c r="U138" s="759">
        <f>IF(INDEX(Historical!$H$7:$H$1432,MATCH(B138,Historical!$B$7:$B$1450,0))=0,"n/a",((INDEX(Historical!$C$7:$C$1439,MATCH(B138,Historical!$B$7:$B$1450,0))/INDEX(Historical!$H$7:$H$1432,MATCH(B138,Historical!$B$7:$B$1450,0)))^(1/5)-1)*100)</f>
        <v>12.575717597746516</v>
      </c>
      <c r="V138" s="759">
        <f>IF(INDEX(Historical!$O$7:$O$1432,MATCH(B138,Historical!$B$7:$B$1450,0))=0,"n/a",((INDEX(Historical!$C$7:$C$1439,MATCH(B138,Historical!$B$7:$B$1450,0))/INDEX(Historical!$O$7:$O$1432,MATCH(B138,Historical!$B$7:$B$1450,0)))^(1/10)-1)*100)</f>
        <v>10.791577584678326</v>
      </c>
      <c r="W138" s="760">
        <f t="shared" si="38"/>
        <v>1.1653270802223836</v>
      </c>
      <c r="X138" s="761">
        <f t="shared" si="39"/>
        <v>0.70255405574002894</v>
      </c>
      <c r="Y138" s="949"/>
      <c r="Z138" s="703">
        <f t="shared" si="40"/>
        <v>69.587628865979383</v>
      </c>
      <c r="AA138" s="959">
        <f t="shared" si="41"/>
        <v>11.364261168384878</v>
      </c>
      <c r="AB138" s="960">
        <v>12</v>
      </c>
      <c r="AC138" s="938">
        <v>5.82</v>
      </c>
      <c r="AD138" s="938">
        <v>3.83</v>
      </c>
      <c r="AE138" s="938">
        <v>5.43</v>
      </c>
      <c r="AF138" s="938">
        <v>5.72</v>
      </c>
      <c r="AG138" s="938">
        <v>53.400000000000006</v>
      </c>
      <c r="AH138" s="938">
        <v>53.2</v>
      </c>
      <c r="AI138" s="938">
        <v>8.5</v>
      </c>
      <c r="AJ138" s="938">
        <v>17.899999999999999</v>
      </c>
      <c r="AK138" s="938">
        <v>2.94</v>
      </c>
      <c r="AL138" s="951">
        <v>15080</v>
      </c>
      <c r="AM138" s="945">
        <v>0.1</v>
      </c>
      <c r="AN138" s="938">
        <v>1.64</v>
      </c>
      <c r="AO138" s="802">
        <f t="shared" si="42"/>
        <v>7.3348310891741555</v>
      </c>
      <c r="AP138" s="803">
        <f t="shared" si="43"/>
        <v>18.699092257559034</v>
      </c>
      <c r="AQ138" s="961">
        <f t="shared" si="44"/>
        <v>69.971989696552981</v>
      </c>
      <c r="AR138" s="703">
        <f>INDEX(Historical!$C$7:$C$1439,MATCH(B138,Historical!$B$7:$B$1450,0))*IF(AH138="n/a",1.03,IF(AH138&lt;0,1.01,IF(AH138&gt;10,1.1,(1+AH138/100))))</f>
        <v>4.1717500000000003</v>
      </c>
      <c r="AS138" s="959">
        <f t="shared" si="45"/>
        <v>4.5263487500000004</v>
      </c>
      <c r="AT138" s="959">
        <f t="shared" si="34"/>
        <v>4.6594234032500008</v>
      </c>
      <c r="AU138" s="959">
        <f t="shared" si="34"/>
        <v>4.796410451305551</v>
      </c>
      <c r="AV138" s="959">
        <f t="shared" si="34"/>
        <v>4.9374249185739343</v>
      </c>
      <c r="AW138" s="703">
        <f t="shared" si="46"/>
        <v>23.091357523129485</v>
      </c>
      <c r="AX138" s="810">
        <f t="shared" si="47"/>
        <v>34.912847782173394</v>
      </c>
      <c r="AY138" s="1017">
        <v>0.74</v>
      </c>
      <c r="AZ138" s="945">
        <v>21.92</v>
      </c>
      <c r="BA138" s="945">
        <v>-9.27</v>
      </c>
      <c r="BB138" s="945">
        <v>3.66</v>
      </c>
      <c r="BC138" s="945">
        <v>7.3599999999999994</v>
      </c>
      <c r="BE138" s="666">
        <v>2001</v>
      </c>
      <c r="BF138" s="971">
        <f t="shared" si="48"/>
        <v>2</v>
      </c>
      <c r="BG138" s="955">
        <v>17.299999999999997</v>
      </c>
    </row>
    <row r="139" spans="1:60" s="838" customFormat="1" ht="11.25" customHeight="1" x14ac:dyDescent="0.2">
      <c r="A139" s="817" t="s">
        <v>4152</v>
      </c>
      <c r="B139" s="846" t="s">
        <v>687</v>
      </c>
      <c r="C139" s="1013" t="s">
        <v>247</v>
      </c>
      <c r="D139" s="1013" t="s">
        <v>4343</v>
      </c>
      <c r="E139" s="818">
        <v>15</v>
      </c>
      <c r="F139" s="1227">
        <v>258</v>
      </c>
      <c r="G139" s="1226" t="s">
        <v>106</v>
      </c>
      <c r="H139" s="1226" t="s">
        <v>106</v>
      </c>
      <c r="I139" s="819">
        <v>84.21</v>
      </c>
      <c r="J139" s="820">
        <f t="shared" si="35"/>
        <v>1.0450065312908206</v>
      </c>
      <c r="K139" s="821">
        <v>0.22</v>
      </c>
      <c r="L139" s="822">
        <v>4</v>
      </c>
      <c r="M139" s="823">
        <f t="shared" si="36"/>
        <v>0.88</v>
      </c>
      <c r="N139" s="824" t="s">
        <v>111</v>
      </c>
      <c r="O139" s="825">
        <v>0.2</v>
      </c>
      <c r="P139" s="826">
        <v>43616</v>
      </c>
      <c r="Q139" s="826">
        <v>43633</v>
      </c>
      <c r="R139" s="823">
        <f t="shared" si="37"/>
        <v>9.9999999999999947</v>
      </c>
      <c r="S139" s="759">
        <f>IF(INDEX(Historical!$D$7:$D$1439,MATCH(B139,Historical!$B$7:$B$1450,0))=0,"n/a",(INDEX(Historical!$C$7:$C$1439,MATCH(B139,Historical!$B$7:$B$1450,0))/INDEX(Historical!$D$7:$D$1439,MATCH(B139,Historical!$B$7:$B$1450,0))-1)*100)</f>
        <v>9.8591549295774517</v>
      </c>
      <c r="T139" s="759">
        <f>IF(INDEX(Historical!$F$7:$F$1432,MATCH(B139,Historical!$B$7:$B$1450,0))=0,"n/a",((INDEX(Historical!$C$7:$C$1439,MATCH(B139,Historical!$B$7:$B$1450,0))/INDEX(Historical!$F$7:$F$1432,MATCH(B139,Historical!$B$7:$B$1450,0)))^(1/3)-1)*100)</f>
        <v>10.37961367337601</v>
      </c>
      <c r="U139" s="759">
        <f>IF(INDEX(Historical!$H$7:$H$1432,MATCH(B139,Historical!$B$7:$B$1450,0))=0,"n/a",((INDEX(Historical!$C$7:$C$1439,MATCH(B139,Historical!$B$7:$B$1450,0))/INDEX(Historical!$H$7:$H$1432,MATCH(B139,Historical!$B$7:$B$1450,0)))^(1/5)-1)*100)</f>
        <v>12.648452347095173</v>
      </c>
      <c r="V139" s="759">
        <f>IF(INDEX(Historical!$O$7:$O$1432,MATCH(B139,Historical!$B$7:$B$1450,0))=0,"n/a",((INDEX(Historical!$C$7:$C$1439,MATCH(B139,Historical!$B$7:$B$1450,0))/INDEX(Historical!$O$7:$O$1432,MATCH(B139,Historical!$B$7:$B$1450,0)))^(1/10)-1)*100)</f>
        <v>17.164882683060824</v>
      </c>
      <c r="W139" s="827">
        <f t="shared" si="38"/>
        <v>0.73687962688945763</v>
      </c>
      <c r="X139" s="828">
        <f t="shared" si="39"/>
        <v>1.7326647050815305</v>
      </c>
      <c r="Y139" s="829"/>
      <c r="Z139" s="820">
        <f t="shared" si="40"/>
        <v>36.514522821576762</v>
      </c>
      <c r="AA139" s="830">
        <f t="shared" si="41"/>
        <v>34.941908713692939</v>
      </c>
      <c r="AB139" s="822">
        <v>3</v>
      </c>
      <c r="AC139" s="831">
        <v>2.41</v>
      </c>
      <c r="AD139" s="831">
        <v>1.96</v>
      </c>
      <c r="AE139" s="831">
        <v>2.3199999999999998</v>
      </c>
      <c r="AF139" s="831">
        <v>4.03</v>
      </c>
      <c r="AG139" s="831">
        <v>11.899999999999999</v>
      </c>
      <c r="AH139" s="831">
        <v>15.1</v>
      </c>
      <c r="AI139" s="831">
        <v>14.790000000000001</v>
      </c>
      <c r="AJ139" s="831">
        <v>7.3</v>
      </c>
      <c r="AK139" s="831">
        <v>18</v>
      </c>
      <c r="AL139" s="832">
        <v>2830</v>
      </c>
      <c r="AM139" s="833">
        <v>0.89999999999999991</v>
      </c>
      <c r="AN139" s="831">
        <v>0.56999999999999995</v>
      </c>
      <c r="AO139" s="834">
        <f t="shared" si="42"/>
        <v>-21.248449835306946</v>
      </c>
      <c r="AP139" s="835">
        <f t="shared" si="43"/>
        <v>13.693458878385993</v>
      </c>
      <c r="AQ139" s="836">
        <f t="shared" si="44"/>
        <v>150.16962433622027</v>
      </c>
      <c r="AR139" s="703">
        <f>INDEX(Historical!$C$7:$C$1439,MATCH(B139,Historical!$B$7:$B$1450,0))*IF(AH139="n/a",1.03,IF(AH139&lt;0,1.01,IF(AH139&gt;10,1.1,(1+AH139/100))))</f>
        <v>0.8580000000000001</v>
      </c>
      <c r="AS139" s="830">
        <f t="shared" si="45"/>
        <v>0.94380000000000019</v>
      </c>
      <c r="AT139" s="830">
        <f t="shared" si="34"/>
        <v>1.0381800000000003</v>
      </c>
      <c r="AU139" s="830">
        <f t="shared" si="34"/>
        <v>1.1419980000000005</v>
      </c>
      <c r="AV139" s="830">
        <f t="shared" si="34"/>
        <v>1.2561978000000007</v>
      </c>
      <c r="AW139" s="820">
        <f t="shared" si="46"/>
        <v>5.2381758000000023</v>
      </c>
      <c r="AX139" s="837">
        <f t="shared" si="47"/>
        <v>6.2203726398290016</v>
      </c>
      <c r="AY139" s="1018">
        <v>0.77</v>
      </c>
      <c r="AZ139" s="833">
        <v>38.550000000000004</v>
      </c>
      <c r="BA139" s="833">
        <v>-6.1400000000000006</v>
      </c>
      <c r="BB139" s="833">
        <v>0.27999999999999997</v>
      </c>
      <c r="BC139" s="833">
        <v>7.4899999999999993</v>
      </c>
      <c r="BD139" s="985"/>
      <c r="BE139" s="666">
        <v>2005</v>
      </c>
      <c r="BF139" s="971">
        <f t="shared" si="48"/>
        <v>1</v>
      </c>
      <c r="BG139" s="892">
        <v>6.3</v>
      </c>
    </row>
    <row r="140" spans="1:60" ht="11.25" customHeight="1" x14ac:dyDescent="0.2">
      <c r="A140" s="944" t="s">
        <v>683</v>
      </c>
      <c r="B140" s="948" t="s">
        <v>684</v>
      </c>
      <c r="C140" s="1013" t="s">
        <v>4216</v>
      </c>
      <c r="D140" s="1013" t="s">
        <v>4395</v>
      </c>
      <c r="E140" s="792">
        <v>17</v>
      </c>
      <c r="F140" s="1227">
        <v>192</v>
      </c>
      <c r="G140" s="1227" t="s">
        <v>37</v>
      </c>
      <c r="H140" s="1227" t="s">
        <v>115</v>
      </c>
      <c r="I140" s="947">
        <v>136.27000000000001</v>
      </c>
      <c r="J140" s="703">
        <f t="shared" si="35"/>
        <v>1.3502605122183899</v>
      </c>
      <c r="K140" s="950">
        <v>0.46</v>
      </c>
      <c r="L140" s="960">
        <v>4</v>
      </c>
      <c r="M140" s="694">
        <f t="shared" si="36"/>
        <v>1.84</v>
      </c>
      <c r="N140" s="943" t="s">
        <v>136</v>
      </c>
      <c r="O140" s="795">
        <v>0.42</v>
      </c>
      <c r="P140" s="934">
        <v>43418</v>
      </c>
      <c r="Q140" s="934">
        <v>43447</v>
      </c>
      <c r="R140" s="694">
        <f t="shared" si="37"/>
        <v>9.5238095238095326</v>
      </c>
      <c r="S140" s="759">
        <f>IF(INDEX(Historical!$D$7:$D$1439,MATCH(B140,Historical!$B$7:$B$1450,0))=0,"n/a",(INDEX(Historical!$C$7:$C$1439,MATCH(B140,Historical!$B$7:$B$1450,0))/INDEX(Historical!$D$7:$D$1439,MATCH(B140,Historical!$B$7:$B$1450,0))-1)*100)</f>
        <v>8.1761006289308149</v>
      </c>
      <c r="T140" s="759">
        <f>IF(INDEX(Historical!$F$7:$F$1432,MATCH(B140,Historical!$B$7:$B$1450,0))=0,"n/a",((INDEX(Historical!$C$7:$C$1439,MATCH(B140,Historical!$B$7:$B$1450,0))/INDEX(Historical!$F$7:$F$1432,MATCH(B140,Historical!$B$7:$B$1450,0)))^(1/3)-1)*100)</f>
        <v>10.064241629820891</v>
      </c>
      <c r="U140" s="759">
        <f>IF(INDEX(Historical!$H$7:$H$1432,MATCH(B140,Historical!$B$7:$B$1450,0))=0,"n/a",((INDEX(Historical!$C$7:$C$1439,MATCH(B140,Historical!$B$7:$B$1450,0))/INDEX(Historical!$H$7:$H$1432,MATCH(B140,Historical!$B$7:$B$1450,0)))^(1/5)-1)*100)</f>
        <v>12.137622091418399</v>
      </c>
      <c r="V140" s="759">
        <f>IF(INDEX(Historical!$O$7:$O$1432,MATCH(B140,Historical!$B$7:$B$1450,0))=0,"n/a",((INDEX(Historical!$C$7:$C$1439,MATCH(B140,Historical!$B$7:$B$1450,0))/INDEX(Historical!$O$7:$O$1432,MATCH(B140,Historical!$B$7:$B$1450,0)))^(1/10)-1)*100)</f>
        <v>14.097745081381818</v>
      </c>
      <c r="W140" s="760">
        <f t="shared" si="38"/>
        <v>0.86096194968427575</v>
      </c>
      <c r="X140" s="761">
        <f t="shared" si="39"/>
        <v>1.4279555401668704</v>
      </c>
      <c r="Y140" s="948" t="s">
        <v>153</v>
      </c>
      <c r="Z140" s="703">
        <f t="shared" si="40"/>
        <v>36.220472440944881</v>
      </c>
      <c r="AA140" s="959">
        <f t="shared" si="41"/>
        <v>26.8248031496063</v>
      </c>
      <c r="AB140" s="960">
        <v>6</v>
      </c>
      <c r="AC140" s="938">
        <v>5.08</v>
      </c>
      <c r="AD140" s="938">
        <v>1.9</v>
      </c>
      <c r="AE140" s="938">
        <v>8.48</v>
      </c>
      <c r="AF140" s="938">
        <v>11.36</v>
      </c>
      <c r="AG140" s="938">
        <v>37.700000000000003</v>
      </c>
      <c r="AH140" s="938">
        <v>19.3</v>
      </c>
      <c r="AI140" s="938">
        <v>13.34</v>
      </c>
      <c r="AJ140" s="938">
        <v>8.5</v>
      </c>
      <c r="AK140" s="938">
        <v>14.530000000000001</v>
      </c>
      <c r="AL140" s="951">
        <v>1066730</v>
      </c>
      <c r="AM140" s="945">
        <v>0.1</v>
      </c>
      <c r="AN140" s="938">
        <v>0.83</v>
      </c>
      <c r="AO140" s="802">
        <f t="shared" si="42"/>
        <v>-13.336920545969512</v>
      </c>
      <c r="AP140" s="803">
        <f t="shared" si="43"/>
        <v>13.487882603636788</v>
      </c>
      <c r="AQ140" s="961">
        <f t="shared" si="44"/>
        <v>268.01555750902554</v>
      </c>
      <c r="AR140" s="703">
        <f>INDEX(Historical!$C$7:$C$1439,MATCH(B140,Historical!$B$7:$B$1450,0))*IF(AH140="n/a",1.03,IF(AH140&lt;0,1.01,IF(AH140&gt;10,1.1,(1+AH140/100))))</f>
        <v>1.8920000000000001</v>
      </c>
      <c r="AS140" s="959">
        <f t="shared" si="45"/>
        <v>2.0812000000000004</v>
      </c>
      <c r="AT140" s="959">
        <f t="shared" si="34"/>
        <v>2.2893200000000005</v>
      </c>
      <c r="AU140" s="959">
        <f t="shared" si="34"/>
        <v>2.5182520000000008</v>
      </c>
      <c r="AV140" s="959">
        <f t="shared" si="34"/>
        <v>2.7700772000000011</v>
      </c>
      <c r="AW140" s="703">
        <f t="shared" si="46"/>
        <v>11.550849200000002</v>
      </c>
      <c r="AX140" s="810">
        <f t="shared" si="47"/>
        <v>8.47644323768988</v>
      </c>
      <c r="AY140" s="1017">
        <v>1.23</v>
      </c>
      <c r="AZ140" s="945">
        <v>45.03</v>
      </c>
      <c r="BA140" s="945">
        <v>-3.82</v>
      </c>
      <c r="BB140" s="945">
        <v>2.0699999999999998</v>
      </c>
      <c r="BC140" s="945">
        <v>16.45</v>
      </c>
      <c r="BE140" s="666">
        <v>2002</v>
      </c>
      <c r="BF140" s="971">
        <f t="shared" si="48"/>
        <v>1</v>
      </c>
      <c r="BG140" s="955">
        <v>12.9</v>
      </c>
    </row>
    <row r="141" spans="1:60" ht="11.25" customHeight="1" x14ac:dyDescent="0.2">
      <c r="A141" s="944" t="s">
        <v>688</v>
      </c>
      <c r="B141" s="948" t="s">
        <v>689</v>
      </c>
      <c r="C141" s="1013" t="s">
        <v>112</v>
      </c>
      <c r="D141" s="1013" t="s">
        <v>4358</v>
      </c>
      <c r="E141" s="792">
        <v>17</v>
      </c>
      <c r="F141" s="1227">
        <v>207</v>
      </c>
      <c r="G141" s="1227" t="s">
        <v>106</v>
      </c>
      <c r="H141" s="1227" t="s">
        <v>106</v>
      </c>
      <c r="I141" s="947">
        <v>71.05</v>
      </c>
      <c r="J141" s="703">
        <f t="shared" si="35"/>
        <v>4.2223786066150595</v>
      </c>
      <c r="K141" s="950">
        <v>0.75</v>
      </c>
      <c r="L141" s="960">
        <v>4</v>
      </c>
      <c r="M141" s="694">
        <f t="shared" si="36"/>
        <v>3</v>
      </c>
      <c r="N141" s="943" t="s">
        <v>723</v>
      </c>
      <c r="O141" s="795">
        <v>0.63</v>
      </c>
      <c r="P141" s="934">
        <v>43668</v>
      </c>
      <c r="Q141" s="934">
        <v>43683</v>
      </c>
      <c r="R141" s="694">
        <f t="shared" si="37"/>
        <v>19.047619047619047</v>
      </c>
      <c r="S141" s="759">
        <f>IF(INDEX(Historical!$D$7:$D$1439,MATCH(B141,Historical!$B$7:$B$1450,0))=0,"n/a",(INDEX(Historical!$C$7:$C$1439,MATCH(B141,Historical!$B$7:$B$1450,0))/INDEX(Historical!$D$7:$D$1439,MATCH(B141,Historical!$B$7:$B$1450,0))-1)*100)</f>
        <v>29.508196721311485</v>
      </c>
      <c r="T141" s="759">
        <f>IF(INDEX(Historical!$F$7:$F$1432,MATCH(B141,Historical!$B$7:$B$1450,0))=0,"n/a",((INDEX(Historical!$C$7:$C$1439,MATCH(B141,Historical!$B$7:$B$1450,0))/INDEX(Historical!$F$7:$F$1432,MATCH(B141,Historical!$B$7:$B$1450,0)))^(1/3)-1)*100)</f>
        <v>13.288783635834456</v>
      </c>
      <c r="U141" s="759">
        <f>IF(INDEX(Historical!$H$7:$H$1432,MATCH(B141,Historical!$B$7:$B$1450,0))=0,"n/a",((INDEX(Historical!$C$7:$C$1439,MATCH(B141,Historical!$B$7:$B$1450,0))/INDEX(Historical!$H$7:$H$1432,MATCH(B141,Historical!$B$7:$B$1450,0)))^(1/5)-1)*100)</f>
        <v>14.016747231069825</v>
      </c>
      <c r="V141" s="759">
        <f>IF(INDEX(Historical!$O$7:$O$1432,MATCH(B141,Historical!$B$7:$B$1450,0))=0,"n/a",((INDEX(Historical!$C$7:$C$1439,MATCH(B141,Historical!$B$7:$B$1450,0))/INDEX(Historical!$O$7:$O$1432,MATCH(B141,Historical!$B$7:$B$1450,0)))^(1/10)-1)*100)</f>
        <v>12.04525655621287</v>
      </c>
      <c r="W141" s="760">
        <f t="shared" si="38"/>
        <v>1.1636736142278408</v>
      </c>
      <c r="X141" s="761">
        <f t="shared" si="39"/>
        <v>2.2248805128682263</v>
      </c>
      <c r="Y141" s="716"/>
      <c r="Z141" s="703">
        <f t="shared" si="40"/>
        <v>56.818181818181813</v>
      </c>
      <c r="AA141" s="959">
        <f t="shared" si="41"/>
        <v>13.456439393939393</v>
      </c>
      <c r="AB141" s="960">
        <v>8</v>
      </c>
      <c r="AC141" s="938">
        <v>5.28</v>
      </c>
      <c r="AD141" s="938">
        <v>3.78</v>
      </c>
      <c r="AE141" s="938">
        <v>1.17</v>
      </c>
      <c r="AF141" s="938">
        <v>2.74</v>
      </c>
      <c r="AG141" s="938">
        <v>21</v>
      </c>
      <c r="AH141" s="938">
        <v>25.5</v>
      </c>
      <c r="AI141" s="938">
        <v>3.3000000000000003</v>
      </c>
      <c r="AJ141" s="938">
        <v>6.3</v>
      </c>
      <c r="AK141" s="938">
        <v>3.5999999999999996</v>
      </c>
      <c r="AL141" s="951">
        <v>3930</v>
      </c>
      <c r="AM141" s="945">
        <v>0.8</v>
      </c>
      <c r="AN141" s="938">
        <v>0.37</v>
      </c>
      <c r="AO141" s="802">
        <f t="shared" si="42"/>
        <v>4.7826864437454919</v>
      </c>
      <c r="AP141" s="803">
        <f t="shared" si="43"/>
        <v>18.239125837684885</v>
      </c>
      <c r="AQ141" s="961">
        <f t="shared" si="44"/>
        <v>28.011534097333836</v>
      </c>
      <c r="AR141" s="703">
        <f>INDEX(Historical!$C$7:$C$1439,MATCH(B141,Historical!$B$7:$B$1450,0))*IF(AH141="n/a",1.03,IF(AH141&lt;0,1.01,IF(AH141&gt;10,1.1,(1+AH141/100))))</f>
        <v>2.6070000000000002</v>
      </c>
      <c r="AS141" s="959">
        <f t="shared" si="45"/>
        <v>2.693031</v>
      </c>
      <c r="AT141" s="959">
        <f t="shared" si="34"/>
        <v>2.7899801160000002</v>
      </c>
      <c r="AU141" s="959">
        <f t="shared" si="34"/>
        <v>2.8904194001760004</v>
      </c>
      <c r="AV141" s="959">
        <f t="shared" si="34"/>
        <v>2.9944744985823366</v>
      </c>
      <c r="AW141" s="703">
        <f t="shared" si="46"/>
        <v>13.974905014758338</v>
      </c>
      <c r="AX141" s="810">
        <f t="shared" si="47"/>
        <v>19.669113321264376</v>
      </c>
      <c r="AY141" s="1017">
        <v>0.88</v>
      </c>
      <c r="AZ141" s="945">
        <v>5.65</v>
      </c>
      <c r="BA141" s="945">
        <v>-21.27</v>
      </c>
      <c r="BB141" s="945">
        <v>-1.7399999999999998</v>
      </c>
      <c r="BC141" s="945">
        <v>-10.82</v>
      </c>
      <c r="BE141" s="666">
        <v>2003</v>
      </c>
      <c r="BF141" s="971">
        <f t="shared" si="48"/>
        <v>1</v>
      </c>
      <c r="BG141" s="955">
        <v>12.8</v>
      </c>
    </row>
    <row r="142" spans="1:60" ht="11.25" customHeight="1" x14ac:dyDescent="0.2">
      <c r="A142" s="944" t="s">
        <v>675</v>
      </c>
      <c r="B142" s="948" t="s">
        <v>676</v>
      </c>
      <c r="C142" s="1013" t="s">
        <v>4216</v>
      </c>
      <c r="D142" s="1013" t="s">
        <v>4352</v>
      </c>
      <c r="E142" s="792">
        <v>18</v>
      </c>
      <c r="F142" s="1227">
        <v>185</v>
      </c>
      <c r="G142" s="1227" t="s">
        <v>106</v>
      </c>
      <c r="H142" s="1227" t="s">
        <v>106</v>
      </c>
      <c r="I142" s="947">
        <v>59.19</v>
      </c>
      <c r="J142" s="703">
        <f t="shared" si="35"/>
        <v>3.2437911809427269</v>
      </c>
      <c r="K142" s="950">
        <v>0.48</v>
      </c>
      <c r="L142" s="960">
        <v>4</v>
      </c>
      <c r="M142" s="694">
        <f t="shared" si="36"/>
        <v>1.92</v>
      </c>
      <c r="N142" s="943" t="s">
        <v>149</v>
      </c>
      <c r="O142" s="795">
        <v>0.46</v>
      </c>
      <c r="P142" s="934">
        <v>43705</v>
      </c>
      <c r="Q142" s="934">
        <v>43721</v>
      </c>
      <c r="R142" s="694">
        <f t="shared" si="37"/>
        <v>4.3478260869565135</v>
      </c>
      <c r="S142" s="759">
        <f>IF(INDEX(Historical!$D$7:$D$1439,MATCH(B142,Historical!$B$7:$B$1450,0))=0,"n/a",(INDEX(Historical!$C$7:$C$1439,MATCH(B142,Historical!$B$7:$B$1450,0))/INDEX(Historical!$D$7:$D$1439,MATCH(B142,Historical!$B$7:$B$1450,0))-1)*100)</f>
        <v>27.536231884057983</v>
      </c>
      <c r="T142" s="759">
        <f>IF(INDEX(Historical!$F$7:$F$1432,MATCH(B142,Historical!$B$7:$B$1450,0))=0,"n/a",((INDEX(Historical!$C$7:$C$1439,MATCH(B142,Historical!$B$7:$B$1450,0))/INDEX(Historical!$F$7:$F$1432,MATCH(B142,Historical!$B$7:$B$1450,0)))^(1/3)-1)*100)</f>
        <v>14.90834232364584</v>
      </c>
      <c r="U142" s="759">
        <f>IF(INDEX(Historical!$H$7:$H$1432,MATCH(B142,Historical!$B$7:$B$1450,0))=0,"n/a",((INDEX(Historical!$C$7:$C$1439,MATCH(B142,Historical!$B$7:$B$1450,0))/INDEX(Historical!$H$7:$H$1432,MATCH(B142,Historical!$B$7:$B$1450,0)))^(1/5)-1)*100)</f>
        <v>11.970220528043152</v>
      </c>
      <c r="V142" s="759">
        <f>IF(INDEX(Historical!$O$7:$O$1432,MATCH(B142,Historical!$B$7:$B$1450,0))=0,"n/a",((INDEX(Historical!$C$7:$C$1439,MATCH(B142,Historical!$B$7:$B$1450,0))/INDEX(Historical!$O$7:$O$1432,MATCH(B142,Historical!$B$7:$B$1450,0)))^(1/10)-1)*100)</f>
        <v>8.5478176819006269</v>
      </c>
      <c r="W142" s="760">
        <f t="shared" si="38"/>
        <v>1.4003832292058838</v>
      </c>
      <c r="X142" s="761">
        <f t="shared" si="39"/>
        <v>1.1187121988825377</v>
      </c>
      <c r="Y142" s="948"/>
      <c r="Z142" s="703">
        <f t="shared" si="40"/>
        <v>79.668049792531122</v>
      </c>
      <c r="AA142" s="959">
        <f t="shared" si="41"/>
        <v>24.560165975103732</v>
      </c>
      <c r="AB142" s="960">
        <v>6</v>
      </c>
      <c r="AC142" s="938">
        <v>2.41</v>
      </c>
      <c r="AD142" s="938">
        <v>3.48</v>
      </c>
      <c r="AE142" s="938">
        <v>7.26</v>
      </c>
      <c r="AF142" s="938">
        <v>10.53</v>
      </c>
      <c r="AG142" s="938" t="s">
        <v>137</v>
      </c>
      <c r="AH142" s="938">
        <v>26.6</v>
      </c>
      <c r="AI142" s="938">
        <v>7.3400000000000007</v>
      </c>
      <c r="AJ142" s="938">
        <v>10.7</v>
      </c>
      <c r="AK142" s="938">
        <v>7.66</v>
      </c>
      <c r="AL142" s="951">
        <v>17350</v>
      </c>
      <c r="AM142" s="945">
        <v>0.2</v>
      </c>
      <c r="AN142" s="938">
        <v>0.6</v>
      </c>
      <c r="AO142" s="802">
        <f t="shared" si="42"/>
        <v>-9.3461542661178534</v>
      </c>
      <c r="AP142" s="803">
        <f t="shared" si="43"/>
        <v>15.214011708985879</v>
      </c>
      <c r="AQ142" s="961">
        <f t="shared" si="44"/>
        <v>239.03034785028527</v>
      </c>
      <c r="AR142" s="703">
        <f>INDEX(Historical!$C$7:$C$1439,MATCH(B142,Historical!$B$7:$B$1450,0))*IF(AH142="n/a",1.03,IF(AH142&lt;0,1.01,IF(AH142&gt;10,1.1,(1+AH142/100))))</f>
        <v>1.9360000000000002</v>
      </c>
      <c r="AS142" s="959">
        <f t="shared" si="45"/>
        <v>2.0781024000000001</v>
      </c>
      <c r="AT142" s="959">
        <f t="shared" si="34"/>
        <v>2.23728504384</v>
      </c>
      <c r="AU142" s="959">
        <f t="shared" si="34"/>
        <v>2.4086610781981439</v>
      </c>
      <c r="AV142" s="959">
        <f t="shared" si="34"/>
        <v>2.5931645167881219</v>
      </c>
      <c r="AW142" s="703">
        <f t="shared" si="46"/>
        <v>11.253213038826265</v>
      </c>
      <c r="AX142" s="810">
        <f t="shared" si="47"/>
        <v>19.012017298236639</v>
      </c>
      <c r="AY142" s="1017">
        <v>1.38</v>
      </c>
      <c r="AZ142" s="945">
        <v>26.91</v>
      </c>
      <c r="BA142" s="945">
        <v>-9.9500000000000011</v>
      </c>
      <c r="BB142" s="945">
        <v>0.9900000000000001</v>
      </c>
      <c r="BC142" s="945">
        <v>7.31</v>
      </c>
      <c r="BE142" s="666">
        <v>2002</v>
      </c>
      <c r="BF142" s="971">
        <f t="shared" si="48"/>
        <v>1</v>
      </c>
      <c r="BG142" s="955" t="s">
        <v>137</v>
      </c>
    </row>
    <row r="143" spans="1:60" ht="11.25" customHeight="1" x14ac:dyDescent="0.2">
      <c r="A143" s="936" t="s">
        <v>690</v>
      </c>
      <c r="B143" s="948" t="s">
        <v>691</v>
      </c>
      <c r="C143" s="1013" t="s">
        <v>108</v>
      </c>
      <c r="D143" s="1013" t="s">
        <v>4365</v>
      </c>
      <c r="E143" s="792">
        <v>17</v>
      </c>
      <c r="F143" s="1227">
        <v>190</v>
      </c>
      <c r="G143" s="1227" t="s">
        <v>37</v>
      </c>
      <c r="H143" s="1227" t="s">
        <v>106</v>
      </c>
      <c r="I143" s="947">
        <v>38.5</v>
      </c>
      <c r="J143" s="703">
        <f t="shared" si="35"/>
        <v>3.4285714285714288</v>
      </c>
      <c r="K143" s="957">
        <v>0.33</v>
      </c>
      <c r="L143" s="960">
        <v>4</v>
      </c>
      <c r="M143" s="694">
        <f t="shared" si="36"/>
        <v>1.32</v>
      </c>
      <c r="N143" s="943" t="s">
        <v>149</v>
      </c>
      <c r="O143" s="796">
        <v>0.32</v>
      </c>
      <c r="P143" s="660">
        <v>43347</v>
      </c>
      <c r="Q143" s="660">
        <v>43358</v>
      </c>
      <c r="R143" s="694">
        <f t="shared" si="37"/>
        <v>3.1250000000000027</v>
      </c>
      <c r="S143" s="759">
        <f>IF(INDEX(Historical!$D$7:$D$1439,MATCH(B143,Historical!$B$7:$B$1450,0))=0,"n/a",(INDEX(Historical!$C$7:$C$1439,MATCH(B143,Historical!$B$7:$B$1450,0))/INDEX(Historical!$D$7:$D$1439,MATCH(B143,Historical!$B$7:$B$1450,0))-1)*100)</f>
        <v>6.5573770491803351</v>
      </c>
      <c r="T143" s="759">
        <f>IF(INDEX(Historical!$F$7:$F$1432,MATCH(B143,Historical!$B$7:$B$1450,0))=0,"n/a",((INDEX(Historical!$C$7:$C$1439,MATCH(B143,Historical!$B$7:$B$1450,0))/INDEX(Historical!$F$7:$F$1432,MATCH(B143,Historical!$B$7:$B$1450,0)))^(1/3)-1)*100)</f>
        <v>9.1392883061105934</v>
      </c>
      <c r="U143" s="759">
        <f>IF(INDEX(Historical!$H$7:$H$1432,MATCH(B143,Historical!$B$7:$B$1450,0))=0,"n/a",((INDEX(Historical!$C$7:$C$1439,MATCH(B143,Historical!$B$7:$B$1450,0))/INDEX(Historical!$H$7:$H$1432,MATCH(B143,Historical!$B$7:$B$1450,0)))^(1/5)-1)*100)</f>
        <v>10.197228772148016</v>
      </c>
      <c r="V143" s="759">
        <f>IF(INDEX(Historical!$O$7:$O$1432,MATCH(B143,Historical!$B$7:$B$1450,0))=0,"n/a",((INDEX(Historical!$C$7:$C$1439,MATCH(B143,Historical!$B$7:$B$1450,0))/INDEX(Historical!$O$7:$O$1432,MATCH(B143,Historical!$B$7:$B$1450,0)))^(1/10)-1)*100)</f>
        <v>8.9828262537239301</v>
      </c>
      <c r="W143" s="760">
        <f t="shared" si="38"/>
        <v>1.1351915849335994</v>
      </c>
      <c r="X143" s="761" t="str">
        <f t="shared" si="39"/>
        <v>n/a</v>
      </c>
      <c r="Y143" s="949"/>
      <c r="Z143" s="703" t="str">
        <f t="shared" si="40"/>
        <v>n/a</v>
      </c>
      <c r="AA143" s="959" t="str">
        <f t="shared" si="41"/>
        <v>n/a</v>
      </c>
      <c r="AB143" s="960">
        <v>12</v>
      </c>
      <c r="AC143" s="938" t="s">
        <v>137</v>
      </c>
      <c r="AD143" s="938" t="s">
        <v>137</v>
      </c>
      <c r="AE143" s="938" t="s">
        <v>137</v>
      </c>
      <c r="AF143" s="938" t="s">
        <v>137</v>
      </c>
      <c r="AG143" s="938" t="s">
        <v>137</v>
      </c>
      <c r="AH143" s="938" t="s">
        <v>137</v>
      </c>
      <c r="AI143" s="938" t="s">
        <v>137</v>
      </c>
      <c r="AJ143" s="938" t="s">
        <v>137</v>
      </c>
      <c r="AK143" s="938" t="s">
        <v>137</v>
      </c>
      <c r="AL143" s="951" t="s">
        <v>137</v>
      </c>
      <c r="AM143" s="945" t="s">
        <v>137</v>
      </c>
      <c r="AN143" s="938" t="s">
        <v>137</v>
      </c>
      <c r="AO143" s="802" t="str">
        <f t="shared" si="42"/>
        <v>n/a</v>
      </c>
      <c r="AP143" s="803">
        <f t="shared" si="43"/>
        <v>13.625800200719445</v>
      </c>
      <c r="AQ143" s="961" t="str">
        <f t="shared" si="44"/>
        <v>n/a</v>
      </c>
      <c r="AR143" s="703">
        <f>INDEX(Historical!$C$7:$C$1439,MATCH(B143,Historical!$B$7:$B$1450,0))*IF(AH143="n/a",1.03,IF(AH143&lt;0,1.01,IF(AH143&gt;10,1.1,(1+AH143/100))))</f>
        <v>1.3390000000000002</v>
      </c>
      <c r="AS143" s="959">
        <f t="shared" si="45"/>
        <v>1.3791700000000002</v>
      </c>
      <c r="AT143" s="959">
        <f t="shared" si="34"/>
        <v>1.4205451000000002</v>
      </c>
      <c r="AU143" s="959">
        <f t="shared" si="34"/>
        <v>1.4631614530000003</v>
      </c>
      <c r="AV143" s="959">
        <f t="shared" si="34"/>
        <v>1.5070562965900003</v>
      </c>
      <c r="AW143" s="703">
        <f t="shared" si="46"/>
        <v>7.1089328495900013</v>
      </c>
      <c r="AX143" s="810">
        <f t="shared" si="47"/>
        <v>18.464760648285715</v>
      </c>
      <c r="AY143" s="1017" t="s">
        <v>137</v>
      </c>
      <c r="AZ143" s="945" t="s">
        <v>137</v>
      </c>
      <c r="BA143" s="945" t="s">
        <v>137</v>
      </c>
      <c r="BB143" s="945" t="s">
        <v>137</v>
      </c>
      <c r="BC143" s="945" t="s">
        <v>137</v>
      </c>
      <c r="BD143" s="984" t="s">
        <v>4290</v>
      </c>
      <c r="BE143" s="666">
        <v>2002</v>
      </c>
      <c r="BF143" s="971">
        <f t="shared" si="48"/>
        <v>1</v>
      </c>
      <c r="BG143" s="955" t="s">
        <v>137</v>
      </c>
    </row>
    <row r="144" spans="1:60" ht="12" customHeight="1" x14ac:dyDescent="0.2">
      <c r="A144" s="944" t="s">
        <v>701</v>
      </c>
      <c r="B144" s="948" t="s">
        <v>702</v>
      </c>
      <c r="C144" s="1013" t="s">
        <v>123</v>
      </c>
      <c r="D144" s="1013" t="s">
        <v>4197</v>
      </c>
      <c r="E144" s="793">
        <v>13</v>
      </c>
      <c r="F144" s="1227">
        <v>283</v>
      </c>
      <c r="G144" s="1227" t="s">
        <v>106</v>
      </c>
      <c r="H144" s="1227" t="s">
        <v>106</v>
      </c>
      <c r="I144" s="947">
        <v>421.61</v>
      </c>
      <c r="J144" s="703">
        <f t="shared" si="35"/>
        <v>1.6603021749958491</v>
      </c>
      <c r="K144" s="950">
        <v>1.75</v>
      </c>
      <c r="L144" s="960">
        <v>4</v>
      </c>
      <c r="M144" s="694">
        <f t="shared" si="36"/>
        <v>7</v>
      </c>
      <c r="N144" s="943" t="s">
        <v>190</v>
      </c>
      <c r="O144" s="795">
        <v>1.6</v>
      </c>
      <c r="P144" s="939">
        <v>42807</v>
      </c>
      <c r="Q144" s="939">
        <v>42828</v>
      </c>
      <c r="R144" s="694">
        <f t="shared" si="37"/>
        <v>9.3749999999999947</v>
      </c>
      <c r="S144" s="759">
        <f>IF(INDEX(Historical!$D$7:$D$1439,MATCH(B144,Historical!$B$7:$B$1450,0))=0,"n/a",(INDEX(Historical!$C$7:$C$1439,MATCH(B144,Historical!$B$7:$B$1450,0))/INDEX(Historical!$D$7:$D$1439,MATCH(B144,Historical!$B$7:$B$1450,0))-1)*100)</f>
        <v>2.1897810218978186</v>
      </c>
      <c r="T144" s="759">
        <f>IF(INDEX(Historical!$F$7:$F$1432,MATCH(B144,Historical!$B$7:$B$1450,0))=0,"n/a",((INDEX(Historical!$C$7:$C$1439,MATCH(B144,Historical!$B$7:$B$1450,0))/INDEX(Historical!$F$7:$F$1432,MATCH(B144,Historical!$B$7:$B$1450,0)))^(1/3)-1)*100)</f>
        <v>7.7217345015941907</v>
      </c>
      <c r="U144" s="759">
        <f>IF(INDEX(Historical!$H$7:$H$1432,MATCH(B144,Historical!$B$7:$B$1450,0))=0,"n/a",((INDEX(Historical!$C$7:$C$1439,MATCH(B144,Historical!$B$7:$B$1450,0))/INDEX(Historical!$H$7:$H$1432,MATCH(B144,Historical!$B$7:$B$1450,0)))^(1/5)-1)*100)</f>
        <v>15.200877980413008</v>
      </c>
      <c r="V144" s="759">
        <f>IF(INDEX(Historical!$O$7:$O$1432,MATCH(B144,Historical!$B$7:$B$1450,0))=0,"n/a",((INDEX(Historical!$C$7:$C$1439,MATCH(B144,Historical!$B$7:$B$1450,0))/INDEX(Historical!$O$7:$O$1432,MATCH(B144,Historical!$B$7:$B$1450,0)))^(1/10)-1)*100)</f>
        <v>24.222654472360073</v>
      </c>
      <c r="W144" s="760">
        <f t="shared" si="38"/>
        <v>0.62754798396510958</v>
      </c>
      <c r="X144" s="761">
        <f t="shared" si="39"/>
        <v>8.9416929296547103</v>
      </c>
      <c r="Y144" s="727" t="s">
        <v>4420</v>
      </c>
      <c r="Z144" s="703">
        <f t="shared" si="40"/>
        <v>34.860557768924302</v>
      </c>
      <c r="AA144" s="959">
        <f t="shared" si="41"/>
        <v>20.996513944223111</v>
      </c>
      <c r="AB144" s="960">
        <v>12</v>
      </c>
      <c r="AC144" s="938">
        <v>20.079999999999998</v>
      </c>
      <c r="AD144" s="938">
        <v>2.78</v>
      </c>
      <c r="AE144" s="938">
        <v>2.12</v>
      </c>
      <c r="AF144" s="938">
        <v>8.91</v>
      </c>
      <c r="AG144" s="938">
        <v>44</v>
      </c>
      <c r="AH144" s="938">
        <v>5.5</v>
      </c>
      <c r="AI144" s="938">
        <v>9.5699999999999985</v>
      </c>
      <c r="AJ144" s="938">
        <v>1.7000000000000002</v>
      </c>
      <c r="AK144" s="938">
        <v>7.7</v>
      </c>
      <c r="AL144" s="951">
        <v>4730</v>
      </c>
      <c r="AM144" s="945">
        <v>6.4</v>
      </c>
      <c r="AN144" s="938">
        <v>1.47</v>
      </c>
      <c r="AO144" s="802">
        <f t="shared" si="42"/>
        <v>-4.1353337888142541</v>
      </c>
      <c r="AP144" s="803">
        <f t="shared" si="43"/>
        <v>16.861180155408857</v>
      </c>
      <c r="AQ144" s="961">
        <f t="shared" si="44"/>
        <v>188.35081969559843</v>
      </c>
      <c r="AR144" s="703">
        <f>INDEX(Historical!$C$7:$C$1439,MATCH(B144,Historical!$B$7:$B$1450,0))*IF(AH144="n/a",1.03,IF(AH144&lt;0,1.01,IF(AH144&gt;10,1.1,(1+AH144/100))))</f>
        <v>7.3849999999999998</v>
      </c>
      <c r="AS144" s="959">
        <f t="shared" si="45"/>
        <v>8.091744499999999</v>
      </c>
      <c r="AT144" s="959">
        <f t="shared" si="34"/>
        <v>8.7148088264999988</v>
      </c>
      <c r="AU144" s="959">
        <f t="shared" si="34"/>
        <v>9.3858491061404976</v>
      </c>
      <c r="AV144" s="959">
        <f t="shared" si="34"/>
        <v>10.108559487313315</v>
      </c>
      <c r="AW144" s="703">
        <f t="shared" si="46"/>
        <v>43.685961919953812</v>
      </c>
      <c r="AX144" s="810">
        <f t="shared" si="47"/>
        <v>10.361699656069307</v>
      </c>
      <c r="AY144" s="1017">
        <v>0.53</v>
      </c>
      <c r="AZ144" s="945">
        <v>19.470000000000002</v>
      </c>
      <c r="BA144" s="945">
        <v>-6.83</v>
      </c>
      <c r="BB144" s="945">
        <v>3.71</v>
      </c>
      <c r="BC144" s="945">
        <v>2.4699999999999998</v>
      </c>
      <c r="BE144" s="666">
        <v>2006</v>
      </c>
      <c r="BF144" s="971">
        <f t="shared" si="48"/>
        <v>1</v>
      </c>
      <c r="BG144" s="955">
        <v>13.3</v>
      </c>
    </row>
    <row r="145" spans="1:60" ht="11.25" customHeight="1" x14ac:dyDescent="0.2">
      <c r="A145" s="944" t="s">
        <v>697</v>
      </c>
      <c r="B145" s="948" t="s">
        <v>698</v>
      </c>
      <c r="C145" s="1013" t="s">
        <v>154</v>
      </c>
      <c r="D145" s="1013" t="s">
        <v>4347</v>
      </c>
      <c r="E145" s="792">
        <v>16</v>
      </c>
      <c r="F145" s="1227">
        <v>240</v>
      </c>
      <c r="G145" s="1227" t="s">
        <v>106</v>
      </c>
      <c r="H145" s="1227" t="s">
        <v>106</v>
      </c>
      <c r="I145" s="947">
        <v>87.6</v>
      </c>
      <c r="J145" s="703">
        <f t="shared" si="35"/>
        <v>2.3744292237442921</v>
      </c>
      <c r="K145" s="950">
        <v>0.52</v>
      </c>
      <c r="L145" s="960">
        <v>4</v>
      </c>
      <c r="M145" s="694">
        <f t="shared" si="36"/>
        <v>2.08</v>
      </c>
      <c r="N145" s="943" t="s">
        <v>119</v>
      </c>
      <c r="O145" s="795">
        <v>0.5</v>
      </c>
      <c r="P145" s="934">
        <v>43643</v>
      </c>
      <c r="Q145" s="934">
        <v>43707</v>
      </c>
      <c r="R145" s="694">
        <f t="shared" si="37"/>
        <v>4.0000000000000036</v>
      </c>
      <c r="S145" s="759">
        <f>IF(INDEX(Historical!$D$7:$D$1439,MATCH(B145,Historical!$B$7:$B$1450,0))=0,"n/a",(INDEX(Historical!$C$7:$C$1439,MATCH(B145,Historical!$B$7:$B$1450,0))/INDEX(Historical!$D$7:$D$1439,MATCH(B145,Historical!$B$7:$B$1450,0))-1)*100)</f>
        <v>5.3763440860215006</v>
      </c>
      <c r="T145" s="759">
        <f>IF(INDEX(Historical!$F$7:$F$1432,MATCH(B145,Historical!$B$7:$B$1450,0))=0,"n/a",((INDEX(Historical!$C$7:$C$1439,MATCH(B145,Historical!$B$7:$B$1450,0))/INDEX(Historical!$F$7:$F$1432,MATCH(B145,Historical!$B$7:$B$1450,0)))^(1/3)-1)*100)</f>
        <v>9.8157887721507677</v>
      </c>
      <c r="U145" s="759">
        <f>IF(INDEX(Historical!$H$7:$H$1432,MATCH(B145,Historical!$B$7:$B$1450,0))=0,"n/a",((INDEX(Historical!$C$7:$C$1439,MATCH(B145,Historical!$B$7:$B$1450,0))/INDEX(Historical!$H$7:$H$1432,MATCH(B145,Historical!$B$7:$B$1450,0)))^(1/5)-1)*100)</f>
        <v>9.5889781040844788</v>
      </c>
      <c r="V145" s="759">
        <f>IF(INDEX(Historical!$O$7:$O$1432,MATCH(B145,Historical!$B$7:$B$1450,0))=0,"n/a",((INDEX(Historical!$C$7:$C$1439,MATCH(B145,Historical!$B$7:$B$1450,0))/INDEX(Historical!$O$7:$O$1432,MATCH(B145,Historical!$B$7:$B$1450,0)))^(1/10)-1)*100)</f>
        <v>8.093942270920774</v>
      </c>
      <c r="W145" s="760">
        <f t="shared" si="38"/>
        <v>1.1847104640880552</v>
      </c>
      <c r="X145" s="761">
        <f t="shared" si="39"/>
        <v>2.8202876776719052</v>
      </c>
      <c r="Y145" s="717"/>
      <c r="Z145" s="703">
        <f t="shared" si="40"/>
        <v>37.613019891500905</v>
      </c>
      <c r="AA145" s="959">
        <f t="shared" si="41"/>
        <v>15.840867992766725</v>
      </c>
      <c r="AB145" s="960">
        <v>12</v>
      </c>
      <c r="AC145" s="938">
        <v>5.53</v>
      </c>
      <c r="AD145" s="938" t="s">
        <v>137</v>
      </c>
      <c r="AE145" s="938">
        <v>1.34</v>
      </c>
      <c r="AF145" s="938">
        <v>1.79</v>
      </c>
      <c r="AG145" s="938">
        <v>11.4</v>
      </c>
      <c r="AH145" s="938">
        <v>-6.7</v>
      </c>
      <c r="AI145" s="938" t="s">
        <v>137</v>
      </c>
      <c r="AJ145" s="938">
        <v>3.4000000000000004</v>
      </c>
      <c r="AK145" s="938" t="s">
        <v>137</v>
      </c>
      <c r="AL145" s="951">
        <v>1320</v>
      </c>
      <c r="AM145" s="945">
        <v>10</v>
      </c>
      <c r="AN145" s="938">
        <v>0.11</v>
      </c>
      <c r="AO145" s="802">
        <f t="shared" si="42"/>
        <v>-3.8774606649379546</v>
      </c>
      <c r="AP145" s="803">
        <f t="shared" si="43"/>
        <v>11.96340732782877</v>
      </c>
      <c r="AQ145" s="961">
        <f t="shared" si="44"/>
        <v>12.259923999919732</v>
      </c>
      <c r="AR145" s="703">
        <f>INDEX(Historical!$C$7:$C$1439,MATCH(B145,Historical!$B$7:$B$1450,0))*IF(AH145="n/a",1.03,IF(AH145&lt;0,1.01,IF(AH145&gt;10,1.1,(1+AH145/100))))</f>
        <v>1.9796</v>
      </c>
      <c r="AS145" s="959">
        <f t="shared" si="45"/>
        <v>2.0389880000000002</v>
      </c>
      <c r="AT145" s="959">
        <f t="shared" si="34"/>
        <v>2.1001576400000004</v>
      </c>
      <c r="AU145" s="959">
        <f t="shared" si="34"/>
        <v>2.1631623692000006</v>
      </c>
      <c r="AV145" s="959">
        <f t="shared" si="34"/>
        <v>2.2280572402760006</v>
      </c>
      <c r="AW145" s="703">
        <f t="shared" si="46"/>
        <v>10.509965249476</v>
      </c>
      <c r="AX145" s="810">
        <f t="shared" si="47"/>
        <v>11.997677225429225</v>
      </c>
      <c r="AY145" s="1017">
        <v>0.31</v>
      </c>
      <c r="AZ145" s="945">
        <v>25.83</v>
      </c>
      <c r="BA145" s="945">
        <v>-0.47000000000000003</v>
      </c>
      <c r="BB145" s="945">
        <v>8.2100000000000009</v>
      </c>
      <c r="BC145" s="945">
        <v>11.06</v>
      </c>
      <c r="BE145" s="666">
        <v>2004</v>
      </c>
      <c r="BF145" s="971">
        <f t="shared" si="48"/>
        <v>1</v>
      </c>
      <c r="BG145" s="955">
        <v>7.3</v>
      </c>
    </row>
    <row r="146" spans="1:60" ht="11.25" customHeight="1" x14ac:dyDescent="0.2">
      <c r="A146" s="936" t="s">
        <v>694</v>
      </c>
      <c r="B146" s="948" t="s">
        <v>695</v>
      </c>
      <c r="C146" s="1013" t="s">
        <v>4345</v>
      </c>
      <c r="D146" s="1013" t="s">
        <v>4346</v>
      </c>
      <c r="E146" s="792">
        <v>17</v>
      </c>
      <c r="F146" s="1227">
        <v>200</v>
      </c>
      <c r="G146" s="1227" t="s">
        <v>115</v>
      </c>
      <c r="H146" s="1227" t="s">
        <v>115</v>
      </c>
      <c r="I146" s="947">
        <v>79.38</v>
      </c>
      <c r="J146" s="703">
        <f t="shared" si="35"/>
        <v>5.2910052910052912</v>
      </c>
      <c r="K146" s="950">
        <v>1.05</v>
      </c>
      <c r="L146" s="960">
        <v>4</v>
      </c>
      <c r="M146" s="694">
        <f t="shared" si="36"/>
        <v>4.2</v>
      </c>
      <c r="N146" s="943" t="s">
        <v>696</v>
      </c>
      <c r="O146" s="795">
        <v>1</v>
      </c>
      <c r="P146" s="934">
        <v>43552</v>
      </c>
      <c r="Q146" s="934">
        <v>43595</v>
      </c>
      <c r="R146" s="694">
        <f t="shared" si="37"/>
        <v>5.0000000000000044</v>
      </c>
      <c r="S146" s="759">
        <f>IF(INDEX(Historical!$D$7:$D$1439,MATCH(B146,Historical!$B$7:$B$1450,0))=0,"n/a",(INDEX(Historical!$C$7:$C$1439,MATCH(B146,Historical!$B$7:$B$1450,0))/INDEX(Historical!$D$7:$D$1439,MATCH(B146,Historical!$B$7:$B$1450,0))-1)*100)</f>
        <v>5.3333333333333455</v>
      </c>
      <c r="T146" s="759">
        <f>IF(INDEX(Historical!$F$7:$F$1432,MATCH(B146,Historical!$B$7:$B$1450,0))=0,"n/a",((INDEX(Historical!$C$7:$C$1439,MATCH(B146,Historical!$B$7:$B$1450,0))/INDEX(Historical!$F$7:$F$1432,MATCH(B146,Historical!$B$7:$B$1450,0)))^(1/3)-1)*100)</f>
        <v>5.9626970955666714</v>
      </c>
      <c r="U146" s="759">
        <f>IF(INDEX(Historical!$H$7:$H$1432,MATCH(B146,Historical!$B$7:$B$1450,0))=0,"n/a",((INDEX(Historical!$C$7:$C$1439,MATCH(B146,Historical!$B$7:$B$1450,0))/INDEX(Historical!$H$7:$H$1432,MATCH(B146,Historical!$B$7:$B$1450,0)))^(1/5)-1)*100)</f>
        <v>6.8584342779267615</v>
      </c>
      <c r="V146" s="759">
        <f>IF(INDEX(Historical!$O$7:$O$1432,MATCH(B146,Historical!$B$7:$B$1450,0))=0,"n/a",((INDEX(Historical!$C$7:$C$1439,MATCH(B146,Historical!$B$7:$B$1450,0))/INDEX(Historical!$O$7:$O$1432,MATCH(B146,Historical!$B$7:$B$1450,0)))^(1/10)-1)*100)</f>
        <v>6.271268263592078</v>
      </c>
      <c r="W146" s="760">
        <f t="shared" si="38"/>
        <v>1.0936279536538858</v>
      </c>
      <c r="X146" s="761">
        <f t="shared" si="39"/>
        <v>1.1824886686080622</v>
      </c>
      <c r="Y146" s="949"/>
      <c r="Z146" s="703">
        <f t="shared" si="40"/>
        <v>117.64705882352942</v>
      </c>
      <c r="AA146" s="959">
        <f t="shared" si="41"/>
        <v>22.235294117647058</v>
      </c>
      <c r="AB146" s="960">
        <v>12</v>
      </c>
      <c r="AC146" s="938">
        <v>3.57</v>
      </c>
      <c r="AD146" s="938">
        <v>2.2400000000000002</v>
      </c>
      <c r="AE146" s="938">
        <v>11.54</v>
      </c>
      <c r="AF146" s="938">
        <v>2.42</v>
      </c>
      <c r="AG146" s="938">
        <v>11</v>
      </c>
      <c r="AH146" s="938">
        <v>-5.3</v>
      </c>
      <c r="AI146" s="938">
        <v>0.4</v>
      </c>
      <c r="AJ146" s="938">
        <v>5.8000000000000007</v>
      </c>
      <c r="AK146" s="938">
        <v>10</v>
      </c>
      <c r="AL146" s="951">
        <v>3440</v>
      </c>
      <c r="AM146" s="945">
        <v>0.6</v>
      </c>
      <c r="AN146" s="938">
        <v>0.91</v>
      </c>
      <c r="AO146" s="802">
        <f t="shared" si="42"/>
        <v>-10.085854548715005</v>
      </c>
      <c r="AP146" s="803">
        <f t="shared" si="43"/>
        <v>12.149439568932053</v>
      </c>
      <c r="AQ146" s="961">
        <f t="shared" si="44"/>
        <v>54.645705138057622</v>
      </c>
      <c r="AR146" s="703">
        <f>INDEX(Historical!$C$7:$C$1439,MATCH(B146,Historical!$B$7:$B$1450,0))*IF(AH146="n/a",1.03,IF(AH146&lt;0,1.01,IF(AH146&gt;10,1.1,(1+AH146/100))))</f>
        <v>3.9895</v>
      </c>
      <c r="AS146" s="959">
        <f t="shared" si="45"/>
        <v>4.005458</v>
      </c>
      <c r="AT146" s="959">
        <f t="shared" si="34"/>
        <v>4.4060038000000006</v>
      </c>
      <c r="AU146" s="959">
        <f t="shared" si="34"/>
        <v>4.8466041800000008</v>
      </c>
      <c r="AV146" s="959">
        <f t="shared" si="34"/>
        <v>5.3312645980000015</v>
      </c>
      <c r="AW146" s="703">
        <f t="shared" si="46"/>
        <v>22.578830578000002</v>
      </c>
      <c r="AX146" s="810">
        <f t="shared" si="47"/>
        <v>28.443979060216684</v>
      </c>
      <c r="AY146" s="1017">
        <v>0.4</v>
      </c>
      <c r="AZ146" s="945">
        <v>12.53</v>
      </c>
      <c r="BA146" s="945">
        <v>-6.1400000000000006</v>
      </c>
      <c r="BB146" s="945">
        <v>0.32</v>
      </c>
      <c r="BC146" s="945">
        <v>1.94</v>
      </c>
      <c r="BE146" s="666">
        <v>2003</v>
      </c>
      <c r="BF146" s="971">
        <f t="shared" si="48"/>
        <v>1</v>
      </c>
      <c r="BG146" s="955">
        <v>5.6000000000000005</v>
      </c>
    </row>
    <row r="147" spans="1:60" ht="11.25" customHeight="1" x14ac:dyDescent="0.2">
      <c r="A147" s="936" t="s">
        <v>707</v>
      </c>
      <c r="B147" s="948" t="s">
        <v>708</v>
      </c>
      <c r="C147" s="1013" t="s">
        <v>108</v>
      </c>
      <c r="D147" s="1013" t="s">
        <v>4357</v>
      </c>
      <c r="E147" s="792">
        <v>24</v>
      </c>
      <c r="F147" s="1227">
        <v>137</v>
      </c>
      <c r="G147" s="1227" t="s">
        <v>106</v>
      </c>
      <c r="H147" s="1227" t="s">
        <v>106</v>
      </c>
      <c r="I147" s="938">
        <v>37</v>
      </c>
      <c r="J147" s="703">
        <f t="shared" si="35"/>
        <v>2.7027027027027026</v>
      </c>
      <c r="K147" s="957">
        <v>0.25</v>
      </c>
      <c r="L147" s="960">
        <v>4</v>
      </c>
      <c r="M147" s="694">
        <f t="shared" si="36"/>
        <v>1</v>
      </c>
      <c r="N147" s="943" t="s">
        <v>709</v>
      </c>
      <c r="O147" s="796">
        <v>0.24</v>
      </c>
      <c r="P147" s="934">
        <v>43409</v>
      </c>
      <c r="Q147" s="934">
        <v>43424</v>
      </c>
      <c r="R147" s="694">
        <f t="shared" si="37"/>
        <v>4.1666666666666705</v>
      </c>
      <c r="S147" s="759">
        <f>IF(INDEX(Historical!$D$7:$D$1439,MATCH(B147,Historical!$B$7:$B$1450,0))=0,"n/a",(INDEX(Historical!$C$7:$C$1439,MATCH(B147,Historical!$B$7:$B$1450,0))/INDEX(Historical!$D$7:$D$1439,MATCH(B147,Historical!$B$7:$B$1450,0))-1)*100)</f>
        <v>7.7777777777777724</v>
      </c>
      <c r="T147" s="759">
        <f>IF(INDEX(Historical!$F$7:$F$1432,MATCH(B147,Historical!$B$7:$B$1450,0))=0,"n/a",((INDEX(Historical!$C$7:$C$1439,MATCH(B147,Historical!$B$7:$B$1450,0))/INDEX(Historical!$F$7:$F$1432,MATCH(B147,Historical!$B$7:$B$1450,0)))^(1/3)-1)*100)</f>
        <v>6.1929221960223879</v>
      </c>
      <c r="U147" s="759">
        <f>IF(INDEX(Historical!$H$7:$H$1432,MATCH(B147,Historical!$B$7:$B$1450,0))=0,"n/a",((INDEX(Historical!$C$7:$C$1439,MATCH(B147,Historical!$B$7:$B$1450,0))/INDEX(Historical!$H$7:$H$1432,MATCH(B147,Historical!$B$7:$B$1450,0)))^(1/5)-1)*100)</f>
        <v>4.8629472762032666</v>
      </c>
      <c r="V147" s="759">
        <f>IF(INDEX(Historical!$O$7:$O$1432,MATCH(B147,Historical!$B$7:$B$1450,0))=0,"n/a",((INDEX(Historical!$C$7:$C$1439,MATCH(B147,Historical!$B$7:$B$1450,0))/INDEX(Historical!$O$7:$O$1432,MATCH(B147,Historical!$B$7:$B$1450,0)))^(1/10)-1)*100)</f>
        <v>3.9256572754381214</v>
      </c>
      <c r="W147" s="760">
        <f t="shared" si="38"/>
        <v>1.238760017750286</v>
      </c>
      <c r="X147" s="761" t="str">
        <f t="shared" si="39"/>
        <v>n/a</v>
      </c>
      <c r="Y147" s="718"/>
      <c r="Z147" s="703" t="str">
        <f t="shared" si="40"/>
        <v>n/a</v>
      </c>
      <c r="AA147" s="959" t="str">
        <f t="shared" si="41"/>
        <v>n/a</v>
      </c>
      <c r="AB147" s="960">
        <v>12</v>
      </c>
      <c r="AC147" s="938" t="s">
        <v>137</v>
      </c>
      <c r="AD147" s="938" t="s">
        <v>137</v>
      </c>
      <c r="AE147" s="938" t="s">
        <v>137</v>
      </c>
      <c r="AF147" s="938" t="s">
        <v>137</v>
      </c>
      <c r="AG147" s="938" t="s">
        <v>137</v>
      </c>
      <c r="AH147" s="938" t="s">
        <v>137</v>
      </c>
      <c r="AI147" s="938" t="s">
        <v>137</v>
      </c>
      <c r="AJ147" s="938" t="s">
        <v>137</v>
      </c>
      <c r="AK147" s="938" t="s">
        <v>137</v>
      </c>
      <c r="AL147" s="951" t="s">
        <v>137</v>
      </c>
      <c r="AM147" s="945" t="s">
        <v>137</v>
      </c>
      <c r="AN147" s="938" t="s">
        <v>137</v>
      </c>
      <c r="AO147" s="802" t="str">
        <f t="shared" si="42"/>
        <v>n/a</v>
      </c>
      <c r="AP147" s="803">
        <f t="shared" si="43"/>
        <v>7.5656499789059692</v>
      </c>
      <c r="AQ147" s="961" t="str">
        <f t="shared" si="44"/>
        <v>n/a</v>
      </c>
      <c r="AR147" s="703">
        <f>INDEX(Historical!$C$7:$C$1439,MATCH(B147,Historical!$B$7:$B$1450,0))*IF(AH147="n/a",1.03,IF(AH147&lt;0,1.01,IF(AH147&gt;10,1.1,(1+AH147/100))))</f>
        <v>0.99909999999999999</v>
      </c>
      <c r="AS147" s="959">
        <f t="shared" si="45"/>
        <v>1.0290729999999999</v>
      </c>
      <c r="AT147" s="959">
        <f t="shared" ref="AT147:AV166" si="49">IF($AK147="n/a",1.03*AS147,IF($AK147&lt;0,1.01*AS147,IF($AK147&gt;10,1.1*AS147,(1+$AK147/100)*AS147)))</f>
        <v>1.0599451899999999</v>
      </c>
      <c r="AU147" s="959">
        <f t="shared" si="49"/>
        <v>1.0917435457</v>
      </c>
      <c r="AV147" s="959">
        <f t="shared" si="49"/>
        <v>1.124495852071</v>
      </c>
      <c r="AW147" s="703">
        <f t="shared" si="46"/>
        <v>5.3043575877709994</v>
      </c>
      <c r="AX147" s="810">
        <f t="shared" si="47"/>
        <v>14.336101588570269</v>
      </c>
      <c r="AY147" s="1017" t="s">
        <v>137</v>
      </c>
      <c r="AZ147" s="945" t="s">
        <v>137</v>
      </c>
      <c r="BA147" s="945" t="s">
        <v>137</v>
      </c>
      <c r="BB147" s="945" t="s">
        <v>137</v>
      </c>
      <c r="BC147" s="945" t="s">
        <v>137</v>
      </c>
      <c r="BD147" s="984" t="s">
        <v>4290</v>
      </c>
      <c r="BE147" s="666">
        <v>1996</v>
      </c>
      <c r="BF147" s="971">
        <f t="shared" si="48"/>
        <v>2</v>
      </c>
      <c r="BG147" s="955" t="s">
        <v>137</v>
      </c>
    </row>
    <row r="148" spans="1:60" ht="11.25" customHeight="1" x14ac:dyDescent="0.2">
      <c r="A148" s="936" t="s">
        <v>699</v>
      </c>
      <c r="B148" s="948" t="s">
        <v>700</v>
      </c>
      <c r="C148" s="1013" t="s">
        <v>131</v>
      </c>
      <c r="D148" s="1013" t="s">
        <v>4366</v>
      </c>
      <c r="E148" s="792">
        <v>23</v>
      </c>
      <c r="F148" s="1227">
        <v>144</v>
      </c>
      <c r="G148" s="1227" t="s">
        <v>37</v>
      </c>
      <c r="H148" s="1227" t="s">
        <v>37</v>
      </c>
      <c r="I148" s="938">
        <v>49.87</v>
      </c>
      <c r="J148" s="703">
        <f t="shared" si="35"/>
        <v>2.3460998596350513</v>
      </c>
      <c r="K148" s="957">
        <v>0.29249999999999998</v>
      </c>
      <c r="L148" s="960">
        <v>4</v>
      </c>
      <c r="M148" s="694">
        <f t="shared" si="36"/>
        <v>1.17</v>
      </c>
      <c r="N148" s="943" t="s">
        <v>164</v>
      </c>
      <c r="O148" s="796">
        <v>0.27250000000000002</v>
      </c>
      <c r="P148" s="660">
        <v>43363</v>
      </c>
      <c r="Q148" s="660">
        <v>43374</v>
      </c>
      <c r="R148" s="694">
        <f t="shared" si="37"/>
        <v>7.339449541284389</v>
      </c>
      <c r="S148" s="759">
        <f>IF(INDEX(Historical!$D$7:$D$1439,MATCH(B148,Historical!$B$7:$B$1450,0))=0,"n/a",(INDEX(Historical!$C$7:$C$1439,MATCH(B148,Historical!$B$7:$B$1450,0))/INDEX(Historical!$D$7:$D$1439,MATCH(B148,Historical!$B$7:$B$1450,0))-1)*100)</f>
        <v>6.9879518072289093</v>
      </c>
      <c r="T148" s="759">
        <f>IF(INDEX(Historical!$F$7:$F$1432,MATCH(B148,Historical!$B$7:$B$1450,0))=0,"n/a",((INDEX(Historical!$C$7:$C$1439,MATCH(B148,Historical!$B$7:$B$1450,0))/INDEX(Historical!$F$7:$F$1432,MATCH(B148,Historical!$B$7:$B$1450,0)))^(1/3)-1)*100)</f>
        <v>6.6515802889484332</v>
      </c>
      <c r="U148" s="759">
        <f>IF(INDEX(Historical!$H$7:$H$1432,MATCH(B148,Historical!$B$7:$B$1450,0))=0,"n/a",((INDEX(Historical!$C$7:$C$1439,MATCH(B148,Historical!$B$7:$B$1450,0))/INDEX(Historical!$H$7:$H$1432,MATCH(B148,Historical!$B$7:$B$1450,0)))^(1/5)-1)*100)</f>
        <v>6.5044102740563714</v>
      </c>
      <c r="V148" s="759">
        <f>IF(INDEX(Historical!$O$7:$O$1432,MATCH(B148,Historical!$B$7:$B$1450,0))=0,"n/a",((INDEX(Historical!$C$7:$C$1439,MATCH(B148,Historical!$B$7:$B$1450,0))/INDEX(Historical!$O$7:$O$1432,MATCH(B148,Historical!$B$7:$B$1450,0)))^(1/10)-1)*100)</f>
        <v>7.3396490345766674</v>
      </c>
      <c r="W148" s="760">
        <f t="shared" si="38"/>
        <v>0.88620181202322701</v>
      </c>
      <c r="X148" s="761">
        <f t="shared" si="39"/>
        <v>1.22724722152007</v>
      </c>
      <c r="Y148" s="717"/>
      <c r="Z148" s="703">
        <f t="shared" si="40"/>
        <v>94.354838709677409</v>
      </c>
      <c r="AA148" s="959">
        <f t="shared" si="41"/>
        <v>40.217741935483872</v>
      </c>
      <c r="AB148" s="960">
        <v>9</v>
      </c>
      <c r="AC148" s="938">
        <v>1.24</v>
      </c>
      <c r="AD148" s="938">
        <v>6.71</v>
      </c>
      <c r="AE148" s="938">
        <v>1.55</v>
      </c>
      <c r="AF148" s="938">
        <v>2.83</v>
      </c>
      <c r="AG148" s="938">
        <v>8.6999999999999993</v>
      </c>
      <c r="AH148" s="938">
        <v>17.2</v>
      </c>
      <c r="AI148" s="938">
        <v>10.38</v>
      </c>
      <c r="AJ148" s="938">
        <v>5.3</v>
      </c>
      <c r="AK148" s="938">
        <v>6</v>
      </c>
      <c r="AL148" s="951">
        <v>4440</v>
      </c>
      <c r="AM148" s="945">
        <v>0.6</v>
      </c>
      <c r="AN148" s="938">
        <v>0.86</v>
      </c>
      <c r="AO148" s="802">
        <f t="shared" si="42"/>
        <v>-31.36723180179245</v>
      </c>
      <c r="AP148" s="803">
        <f t="shared" si="43"/>
        <v>8.8505101336914223</v>
      </c>
      <c r="AQ148" s="961">
        <f t="shared" si="44"/>
        <v>124.91105370535492</v>
      </c>
      <c r="AR148" s="703">
        <f>INDEX(Historical!$C$7:$C$1439,MATCH(B148,Historical!$B$7:$B$1450,0))*IF(AH148="n/a",1.03,IF(AH148&lt;0,1.01,IF(AH148&gt;10,1.1,(1+AH148/100))))</f>
        <v>1.2210000000000003</v>
      </c>
      <c r="AS148" s="959">
        <f t="shared" si="45"/>
        <v>1.3431000000000004</v>
      </c>
      <c r="AT148" s="959">
        <f t="shared" si="49"/>
        <v>1.4236860000000005</v>
      </c>
      <c r="AU148" s="959">
        <f t="shared" si="49"/>
        <v>1.5091071600000006</v>
      </c>
      <c r="AV148" s="959">
        <f t="shared" si="49"/>
        <v>1.5996535896000006</v>
      </c>
      <c r="AW148" s="703">
        <f t="shared" si="46"/>
        <v>7.0965467496000025</v>
      </c>
      <c r="AX148" s="810">
        <f t="shared" si="47"/>
        <v>14.230091737718073</v>
      </c>
      <c r="AY148" s="1017">
        <v>0.35</v>
      </c>
      <c r="AZ148" s="945">
        <v>14.62</v>
      </c>
      <c r="BA148" s="945">
        <v>-3.7800000000000002</v>
      </c>
      <c r="BB148" s="945">
        <v>0.91</v>
      </c>
      <c r="BC148" s="945">
        <v>3.3000000000000003</v>
      </c>
      <c r="BE148" s="666">
        <v>1996</v>
      </c>
      <c r="BF148" s="971">
        <f t="shared" si="48"/>
        <v>2</v>
      </c>
      <c r="BG148" s="955">
        <v>3.1</v>
      </c>
    </row>
    <row r="149" spans="1:60" s="838" customFormat="1" ht="11.25" customHeight="1" x14ac:dyDescent="0.2">
      <c r="A149" s="817" t="s">
        <v>705</v>
      </c>
      <c r="B149" s="846" t="s">
        <v>706</v>
      </c>
      <c r="C149" s="1013" t="s">
        <v>247</v>
      </c>
      <c r="D149" s="1013" t="s">
        <v>4384</v>
      </c>
      <c r="E149" s="818">
        <v>17</v>
      </c>
      <c r="F149" s="1227">
        <v>193</v>
      </c>
      <c r="G149" s="1226" t="s">
        <v>115</v>
      </c>
      <c r="H149" s="1226" t="s">
        <v>115</v>
      </c>
      <c r="I149" s="819">
        <v>86.03</v>
      </c>
      <c r="J149" s="820">
        <f t="shared" si="35"/>
        <v>1.0228989887248634</v>
      </c>
      <c r="K149" s="821">
        <v>0.22</v>
      </c>
      <c r="L149" s="822">
        <v>4</v>
      </c>
      <c r="M149" s="823">
        <f t="shared" si="36"/>
        <v>0.88</v>
      </c>
      <c r="N149" s="824" t="s">
        <v>164</v>
      </c>
      <c r="O149" s="825">
        <v>0.2</v>
      </c>
      <c r="P149" s="826">
        <v>43434</v>
      </c>
      <c r="Q149" s="826">
        <v>43467</v>
      </c>
      <c r="R149" s="823">
        <f t="shared" si="37"/>
        <v>9.9999999999999947</v>
      </c>
      <c r="S149" s="759">
        <f>IF(INDEX(Historical!$D$7:$D$1439,MATCH(B149,Historical!$B$7:$B$1450,0))=0,"n/a",(INDEX(Historical!$C$7:$C$1439,MATCH(B149,Historical!$B$7:$B$1450,0))/INDEX(Historical!$D$7:$D$1439,MATCH(B149,Historical!$B$7:$B$1450,0))-1)*100)</f>
        <v>11.111111111111116</v>
      </c>
      <c r="T149" s="759">
        <f>IF(INDEX(Historical!$F$7:$F$1432,MATCH(B149,Historical!$B$7:$B$1450,0))=0,"n/a",((INDEX(Historical!$C$7:$C$1439,MATCH(B149,Historical!$B$7:$B$1450,0))/INDEX(Historical!$F$7:$F$1432,MATCH(B149,Historical!$B$7:$B$1450,0)))^(1/3)-1)*100)</f>
        <v>12.624788044360603</v>
      </c>
      <c r="U149" s="759">
        <f>IF(INDEX(Historical!$H$7:$H$1432,MATCH(B149,Historical!$B$7:$B$1450,0))=0,"n/a",((INDEX(Historical!$C$7:$C$1439,MATCH(B149,Historical!$B$7:$B$1450,0))/INDEX(Historical!$H$7:$H$1432,MATCH(B149,Historical!$B$7:$B$1450,0)))^(1/5)-1)*100)</f>
        <v>13.754383035188301</v>
      </c>
      <c r="V149" s="759">
        <f>IF(INDEX(Historical!$O$7:$O$1432,MATCH(B149,Historical!$B$7:$B$1450,0))=0,"n/a",((INDEX(Historical!$C$7:$C$1439,MATCH(B149,Historical!$B$7:$B$1450,0))/INDEX(Historical!$O$7:$O$1432,MATCH(B149,Historical!$B$7:$B$1450,0)))^(1/10)-1)*100)</f>
        <v>13.032208304260662</v>
      </c>
      <c r="W149" s="827">
        <f t="shared" si="38"/>
        <v>1.055414609256325</v>
      </c>
      <c r="X149" s="828">
        <f t="shared" si="39"/>
        <v>1.2618700032282844</v>
      </c>
      <c r="Y149" s="829"/>
      <c r="Z149" s="820">
        <f t="shared" si="40"/>
        <v>35.341365461847388</v>
      </c>
      <c r="AA149" s="830">
        <f t="shared" si="41"/>
        <v>34.550200803212846</v>
      </c>
      <c r="AB149" s="822">
        <v>5</v>
      </c>
      <c r="AC149" s="831">
        <v>2.4900000000000002</v>
      </c>
      <c r="AD149" s="831">
        <v>2.21</v>
      </c>
      <c r="AE149" s="831">
        <v>3.48</v>
      </c>
      <c r="AF149" s="831">
        <v>15.14</v>
      </c>
      <c r="AG149" s="831">
        <v>45.1</v>
      </c>
      <c r="AH149" s="831">
        <v>4.1000000000000005</v>
      </c>
      <c r="AI149" s="831">
        <v>17.07</v>
      </c>
      <c r="AJ149" s="831">
        <v>10.9</v>
      </c>
      <c r="AK149" s="831">
        <v>15.85</v>
      </c>
      <c r="AL149" s="832">
        <v>136230</v>
      </c>
      <c r="AM149" s="833">
        <v>0.2</v>
      </c>
      <c r="AN149" s="831">
        <v>0.38</v>
      </c>
      <c r="AO149" s="834">
        <f t="shared" si="42"/>
        <v>-19.77291877929968</v>
      </c>
      <c r="AP149" s="835">
        <f t="shared" si="43"/>
        <v>14.777282023913164</v>
      </c>
      <c r="AQ149" s="836">
        <f t="shared" si="44"/>
        <v>382.16642592949057</v>
      </c>
      <c r="AR149" s="703">
        <f>INDEX(Historical!$C$7:$C$1439,MATCH(B149,Historical!$B$7:$B$1450,0))*IF(AH149="n/a",1.03,IF(AH149&lt;0,1.01,IF(AH149&gt;10,1.1,(1+AH149/100))))</f>
        <v>0.83279999999999998</v>
      </c>
      <c r="AS149" s="830">
        <f t="shared" si="45"/>
        <v>0.91608000000000001</v>
      </c>
      <c r="AT149" s="830">
        <f t="shared" si="49"/>
        <v>1.0076880000000001</v>
      </c>
      <c r="AU149" s="830">
        <f t="shared" si="49"/>
        <v>1.1084568000000004</v>
      </c>
      <c r="AV149" s="830">
        <f t="shared" si="49"/>
        <v>1.2193024800000005</v>
      </c>
      <c r="AW149" s="820">
        <f t="shared" si="46"/>
        <v>5.084327280000001</v>
      </c>
      <c r="AX149" s="837">
        <f t="shared" si="47"/>
        <v>5.9099468557479957</v>
      </c>
      <c r="AY149" s="1018">
        <v>0.79</v>
      </c>
      <c r="AZ149" s="833">
        <v>29.310000000000002</v>
      </c>
      <c r="BA149" s="833">
        <v>-4.41</v>
      </c>
      <c r="BB149" s="833">
        <v>1.78</v>
      </c>
      <c r="BC149" s="833">
        <v>5.9799999999999995</v>
      </c>
      <c r="BD149" s="985"/>
      <c r="BE149" s="666">
        <v>2003</v>
      </c>
      <c r="BF149" s="971">
        <f t="shared" si="48"/>
        <v>1</v>
      </c>
      <c r="BG149" s="892">
        <v>17.599999999999998</v>
      </c>
    </row>
    <row r="150" spans="1:60" ht="11.25" customHeight="1" x14ac:dyDescent="0.2">
      <c r="A150" s="936" t="s">
        <v>692</v>
      </c>
      <c r="B150" s="948" t="s">
        <v>693</v>
      </c>
      <c r="C150" s="1013" t="s">
        <v>108</v>
      </c>
      <c r="D150" s="1013" t="s">
        <v>4365</v>
      </c>
      <c r="E150" s="792">
        <v>20</v>
      </c>
      <c r="F150" s="1227">
        <v>167</v>
      </c>
      <c r="G150" s="1227" t="s">
        <v>106</v>
      </c>
      <c r="H150" s="1227" t="s">
        <v>106</v>
      </c>
      <c r="I150" s="947">
        <v>36.64</v>
      </c>
      <c r="J150" s="703">
        <f t="shared" si="35"/>
        <v>3.6572052401746729</v>
      </c>
      <c r="K150" s="957">
        <v>0.67</v>
      </c>
      <c r="L150" s="960">
        <v>2</v>
      </c>
      <c r="M150" s="694">
        <f t="shared" si="36"/>
        <v>1.34</v>
      </c>
      <c r="N150" s="943" t="s">
        <v>579</v>
      </c>
      <c r="O150" s="796">
        <v>0.63</v>
      </c>
      <c r="P150" s="934">
        <v>43609</v>
      </c>
      <c r="Q150" s="934">
        <v>43619</v>
      </c>
      <c r="R150" s="694">
        <f t="shared" si="37"/>
        <v>6.3492063492063542</v>
      </c>
      <c r="S150" s="759">
        <f>IF(INDEX(Historical!$D$7:$D$1439,MATCH(B150,Historical!$B$7:$B$1450,0))=0,"n/a",(INDEX(Historical!$C$7:$C$1439,MATCH(B150,Historical!$B$7:$B$1450,0))/INDEX(Historical!$D$7:$D$1439,MATCH(B150,Historical!$B$7:$B$1450,0))-1)*100)</f>
        <v>3.4188034188034289</v>
      </c>
      <c r="T150" s="759">
        <f>IF(INDEX(Historical!$F$7:$F$1432,MATCH(B150,Historical!$B$7:$B$1450,0))=0,"n/a",((INDEX(Historical!$C$7:$C$1439,MATCH(B150,Historical!$B$7:$B$1450,0))/INDEX(Historical!$F$7:$F$1432,MATCH(B150,Historical!$B$7:$B$1450,0)))^(1/3)-1)*100)</f>
        <v>2.0062635129698858</v>
      </c>
      <c r="U150" s="759">
        <f>IF(INDEX(Historical!$H$7:$H$1432,MATCH(B150,Historical!$B$7:$B$1450,0))=0,"n/a",((INDEX(Historical!$C$7:$C$1439,MATCH(B150,Historical!$B$7:$B$1450,0))/INDEX(Historical!$H$7:$H$1432,MATCH(B150,Historical!$B$7:$B$1450,0)))^(1/5)-1)*100)</f>
        <v>1.5578432959528765</v>
      </c>
      <c r="V150" s="759">
        <f>IF(INDEX(Historical!$O$7:$O$1432,MATCH(B150,Historical!$B$7:$B$1450,0))=0,"n/a",((INDEX(Historical!$C$7:$C$1439,MATCH(B150,Historical!$B$7:$B$1450,0))/INDEX(Historical!$O$7:$O$1432,MATCH(B150,Historical!$B$7:$B$1450,0)))^(1/10)-1)*100)</f>
        <v>4.2244323206472645</v>
      </c>
      <c r="W150" s="760">
        <f t="shared" si="38"/>
        <v>0.36876985538122786</v>
      </c>
      <c r="X150" s="761" t="str">
        <f t="shared" si="39"/>
        <v>n/a</v>
      </c>
      <c r="Y150" s="949"/>
      <c r="Z150" s="703">
        <f t="shared" si="40"/>
        <v>53.6</v>
      </c>
      <c r="AA150" s="959">
        <f t="shared" si="41"/>
        <v>14.656000000000001</v>
      </c>
      <c r="AB150" s="960">
        <v>12</v>
      </c>
      <c r="AC150" s="938">
        <v>2.5</v>
      </c>
      <c r="AD150" s="938" t="s">
        <v>137</v>
      </c>
      <c r="AE150" s="938">
        <v>5.47</v>
      </c>
      <c r="AF150" s="938">
        <v>1.41</v>
      </c>
      <c r="AG150" s="938">
        <v>8.6999999999999993</v>
      </c>
      <c r="AH150" s="938">
        <v>3.2</v>
      </c>
      <c r="AI150" s="938">
        <v>-0.79</v>
      </c>
      <c r="AJ150" s="938">
        <v>-1.9</v>
      </c>
      <c r="AK150" s="938" t="s">
        <v>137</v>
      </c>
      <c r="AL150" s="951">
        <v>240.15</v>
      </c>
      <c r="AM150" s="945">
        <v>0.70000000000000007</v>
      </c>
      <c r="AN150" s="938">
        <v>0</v>
      </c>
      <c r="AO150" s="802">
        <f t="shared" si="42"/>
        <v>-9.4409514638724517</v>
      </c>
      <c r="AP150" s="803">
        <f t="shared" si="43"/>
        <v>5.2150485361275489</v>
      </c>
      <c r="AQ150" s="961">
        <f t="shared" si="44"/>
        <v>-4.1645855298435785</v>
      </c>
      <c r="AR150" s="703">
        <f>INDEX(Historical!$C$7:$C$1439,MATCH(B150,Historical!$B$7:$B$1450,0))*IF(AH150="n/a",1.03,IF(AH150&lt;0,1.01,IF(AH150&gt;10,1.1,(1+AH150/100))))</f>
        <v>1.2487200000000001</v>
      </c>
      <c r="AS150" s="959">
        <f t="shared" si="45"/>
        <v>1.2612072000000001</v>
      </c>
      <c r="AT150" s="959">
        <f t="shared" si="49"/>
        <v>1.2990434160000002</v>
      </c>
      <c r="AU150" s="959">
        <f t="shared" si="49"/>
        <v>1.3380147184800002</v>
      </c>
      <c r="AV150" s="959">
        <f t="shared" si="49"/>
        <v>1.3781551600344002</v>
      </c>
      <c r="AW150" s="703">
        <f t="shared" si="46"/>
        <v>6.5251404945144005</v>
      </c>
      <c r="AX150" s="810">
        <f t="shared" si="47"/>
        <v>17.808789559264191</v>
      </c>
      <c r="AY150" s="1017">
        <v>0.47</v>
      </c>
      <c r="AZ150" s="945">
        <v>8.89</v>
      </c>
      <c r="BA150" s="945">
        <v>-23.03</v>
      </c>
      <c r="BB150" s="945">
        <v>-2.58</v>
      </c>
      <c r="BC150" s="945">
        <v>-8</v>
      </c>
      <c r="BE150" s="666">
        <v>2001</v>
      </c>
      <c r="BF150" s="971">
        <f t="shared" si="48"/>
        <v>2</v>
      </c>
      <c r="BG150" s="955">
        <v>1.3</v>
      </c>
    </row>
    <row r="151" spans="1:60" ht="11.25" customHeight="1" x14ac:dyDescent="0.2">
      <c r="A151" s="944" t="s">
        <v>710</v>
      </c>
      <c r="B151" s="948" t="s">
        <v>711</v>
      </c>
      <c r="C151" s="1013" t="s">
        <v>112</v>
      </c>
      <c r="D151" s="1013" t="s">
        <v>4371</v>
      </c>
      <c r="E151" s="792">
        <v>16</v>
      </c>
      <c r="F151" s="1227">
        <v>237</v>
      </c>
      <c r="G151" s="1227" t="s">
        <v>37</v>
      </c>
      <c r="H151" s="1227" t="s">
        <v>37</v>
      </c>
      <c r="I151" s="947">
        <v>345.57</v>
      </c>
      <c r="J151" s="703">
        <f t="shared" si="35"/>
        <v>1.5279104088896607</v>
      </c>
      <c r="K151" s="950">
        <v>1.32</v>
      </c>
      <c r="L151" s="960">
        <v>4</v>
      </c>
      <c r="M151" s="694">
        <f t="shared" si="36"/>
        <v>5.28</v>
      </c>
      <c r="N151" s="943" t="s">
        <v>712</v>
      </c>
      <c r="O151" s="795">
        <v>1.2</v>
      </c>
      <c r="P151" s="934">
        <v>43616</v>
      </c>
      <c r="Q151" s="934">
        <v>43635</v>
      </c>
      <c r="R151" s="694">
        <f t="shared" si="37"/>
        <v>10.000000000000009</v>
      </c>
      <c r="S151" s="759">
        <f>IF(INDEX(Historical!$D$7:$D$1439,MATCH(B151,Historical!$B$7:$B$1450,0))=0,"n/a",(INDEX(Historical!$C$7:$C$1439,MATCH(B151,Historical!$B$7:$B$1450,0))/INDEX(Historical!$D$7:$D$1439,MATCH(B151,Historical!$B$7:$B$1450,0))-1)*100)</f>
        <v>20.512820512820529</v>
      </c>
      <c r="T151" s="759">
        <f>IF(INDEX(Historical!$F$7:$F$1432,MATCH(B151,Historical!$B$7:$B$1450,0))=0,"n/a",((INDEX(Historical!$C$7:$C$1439,MATCH(B151,Historical!$B$7:$B$1450,0))/INDEX(Historical!$F$7:$F$1432,MATCH(B151,Historical!$B$7:$B$1450,0)))^(1/3)-1)*100)</f>
        <v>14.880254240805124</v>
      </c>
      <c r="U151" s="759">
        <f>IF(INDEX(Historical!$H$7:$H$1432,MATCH(B151,Historical!$B$7:$B$1450,0))=0,"n/a",((INDEX(Historical!$C$7:$C$1439,MATCH(B151,Historical!$B$7:$B$1450,0))/INDEX(Historical!$H$7:$H$1432,MATCH(B151,Historical!$B$7:$B$1450,0)))^(1/5)-1)*100)</f>
        <v>14.578776431254514</v>
      </c>
      <c r="V151" s="759">
        <f>IF(INDEX(Historical!$O$7:$O$1432,MATCH(B151,Historical!$B$7:$B$1450,0))=0,"n/a",((INDEX(Historical!$C$7:$C$1439,MATCH(B151,Historical!$B$7:$B$1450,0))/INDEX(Historical!$O$7:$O$1432,MATCH(B151,Historical!$B$7:$B$1450,0)))^(1/10)-1)*100)</f>
        <v>12.726754861394163</v>
      </c>
      <c r="W151" s="760">
        <f t="shared" si="38"/>
        <v>1.1455219016969005</v>
      </c>
      <c r="X151" s="761">
        <f t="shared" si="39"/>
        <v>0.87823954405147664</v>
      </c>
      <c r="Y151" s="948"/>
      <c r="Z151" s="703">
        <f t="shared" si="40"/>
        <v>26.061204343534055</v>
      </c>
      <c r="AA151" s="959">
        <f t="shared" si="41"/>
        <v>17.056762092793679</v>
      </c>
      <c r="AB151" s="960">
        <v>12</v>
      </c>
      <c r="AC151" s="938">
        <v>20.260000000000002</v>
      </c>
      <c r="AD151" s="938">
        <v>2.2000000000000002</v>
      </c>
      <c r="AE151" s="938">
        <v>1.83</v>
      </c>
      <c r="AF151" s="938">
        <v>6.5</v>
      </c>
      <c r="AG151" s="938">
        <v>40</v>
      </c>
      <c r="AH151" s="938">
        <v>0.3</v>
      </c>
      <c r="AI151" s="938">
        <v>14.46</v>
      </c>
      <c r="AJ151" s="938">
        <v>16.600000000000001</v>
      </c>
      <c r="AK151" s="938">
        <v>7.9</v>
      </c>
      <c r="AL151" s="951">
        <v>60080</v>
      </c>
      <c r="AM151" s="945">
        <v>0.3</v>
      </c>
      <c r="AN151" s="938">
        <v>1.78</v>
      </c>
      <c r="AO151" s="802">
        <f t="shared" si="42"/>
        <v>-0.95007525264950488</v>
      </c>
      <c r="AP151" s="803">
        <f t="shared" si="43"/>
        <v>16.106686840144175</v>
      </c>
      <c r="AQ151" s="961">
        <f t="shared" si="44"/>
        <v>121.97993262971511</v>
      </c>
      <c r="AR151" s="703">
        <f>INDEX(Historical!$C$7:$C$1439,MATCH(B151,Historical!$B$7:$B$1450,0))*IF(AH151="n/a",1.03,IF(AH151&lt;0,1.01,IF(AH151&gt;10,1.1,(1+AH151/100))))</f>
        <v>4.7140999999999993</v>
      </c>
      <c r="AS151" s="959">
        <f t="shared" si="45"/>
        <v>5.1855099999999998</v>
      </c>
      <c r="AT151" s="959">
        <f t="shared" si="49"/>
        <v>5.5951652899999997</v>
      </c>
      <c r="AU151" s="959">
        <f t="shared" si="49"/>
        <v>6.0371833479099992</v>
      </c>
      <c r="AV151" s="959">
        <f t="shared" si="49"/>
        <v>6.5141208323948891</v>
      </c>
      <c r="AW151" s="703">
        <f t="shared" si="46"/>
        <v>28.046079470304889</v>
      </c>
      <c r="AX151" s="810">
        <f t="shared" si="47"/>
        <v>8.1158895362169421</v>
      </c>
      <c r="AY151" s="1017">
        <v>0.82</v>
      </c>
      <c r="AZ151" s="945">
        <v>54.53</v>
      </c>
      <c r="BA151" s="945">
        <v>-3.73</v>
      </c>
      <c r="BB151" s="945">
        <v>7.8</v>
      </c>
      <c r="BC151" s="945">
        <v>20.76</v>
      </c>
      <c r="BE151" s="666">
        <v>2004</v>
      </c>
      <c r="BF151" s="971">
        <f t="shared" si="48"/>
        <v>1</v>
      </c>
      <c r="BG151" s="955">
        <v>9.1</v>
      </c>
      <c r="BH151" s="936"/>
    </row>
    <row r="152" spans="1:60" ht="11.25" customHeight="1" x14ac:dyDescent="0.2">
      <c r="A152" s="944" t="s">
        <v>1514</v>
      </c>
      <c r="B152" s="948" t="s">
        <v>1515</v>
      </c>
      <c r="C152" s="1013" t="s">
        <v>108</v>
      </c>
      <c r="D152" s="1013" t="s">
        <v>4365</v>
      </c>
      <c r="E152" s="792">
        <v>10</v>
      </c>
      <c r="F152" s="1227">
        <v>341</v>
      </c>
      <c r="G152" s="1227" t="s">
        <v>106</v>
      </c>
      <c r="H152" s="1227" t="s">
        <v>106</v>
      </c>
      <c r="I152" s="947">
        <v>38.97</v>
      </c>
      <c r="J152" s="703">
        <f t="shared" si="35"/>
        <v>3.0792917628945342</v>
      </c>
      <c r="K152" s="950">
        <v>0.3</v>
      </c>
      <c r="L152" s="960">
        <v>4</v>
      </c>
      <c r="M152" s="694">
        <f t="shared" si="36"/>
        <v>1.2</v>
      </c>
      <c r="N152" s="943" t="s">
        <v>595</v>
      </c>
      <c r="O152" s="795">
        <v>0.27</v>
      </c>
      <c r="P152" s="934">
        <v>43537</v>
      </c>
      <c r="Q152" s="934">
        <v>43546</v>
      </c>
      <c r="R152" s="694">
        <f t="shared" si="37"/>
        <v>11.1111111111111</v>
      </c>
      <c r="S152" s="759">
        <f>IF(INDEX(Historical!$D$7:$D$1439,MATCH(B152,Historical!$B$7:$B$1450,0))=0,"n/a",(INDEX(Historical!$C$7:$C$1439,MATCH(B152,Historical!$B$7:$B$1450,0))/INDEX(Historical!$D$7:$D$1439,MATCH(B152,Historical!$B$7:$B$1450,0))-1)*100)</f>
        <v>18.604651162790709</v>
      </c>
      <c r="T152" s="759">
        <f>IF(INDEX(Historical!$F$7:$F$1432,MATCH(B152,Historical!$B$7:$B$1450,0))=0,"n/a",((INDEX(Historical!$C$7:$C$1439,MATCH(B152,Historical!$B$7:$B$1450,0))/INDEX(Historical!$F$7:$F$1432,MATCH(B152,Historical!$B$7:$B$1450,0)))^(1/3)-1)*100)</f>
        <v>11.290002117788411</v>
      </c>
      <c r="U152" s="759">
        <f>IF(INDEX(Historical!$H$7:$H$1432,MATCH(B152,Historical!$B$7:$B$1450,0))=0,"n/a",((INDEX(Historical!$C$7:$C$1439,MATCH(B152,Historical!$B$7:$B$1450,0))/INDEX(Historical!$H$7:$H$1432,MATCH(B152,Historical!$B$7:$B$1450,0)))^(1/5)-1)*100)</f>
        <v>9.7700948713745017</v>
      </c>
      <c r="V152" s="759">
        <f>IF(INDEX(Historical!$O$7:$O$1432,MATCH(B152,Historical!$B$7:$B$1450,0))=0,"n/a",((INDEX(Historical!$C$7:$C$1439,MATCH(B152,Historical!$B$7:$B$1450,0))/INDEX(Historical!$O$7:$O$1432,MATCH(B152,Historical!$B$7:$B$1450,0)))^(1/10)-1)*100)</f>
        <v>4.4493216110784273</v>
      </c>
      <c r="W152" s="760">
        <f t="shared" si="38"/>
        <v>2.1958616898018359</v>
      </c>
      <c r="X152" s="761">
        <f t="shared" si="39"/>
        <v>1.1494229260440589</v>
      </c>
      <c r="Y152" s="948"/>
      <c r="Z152" s="703">
        <f t="shared" si="40"/>
        <v>42.402826855123671</v>
      </c>
      <c r="AA152" s="959">
        <f t="shared" si="41"/>
        <v>13.770318021201412</v>
      </c>
      <c r="AB152" s="960">
        <v>12</v>
      </c>
      <c r="AC152" s="938">
        <v>2.83</v>
      </c>
      <c r="AD152" s="938" t="s">
        <v>137</v>
      </c>
      <c r="AE152" s="938">
        <v>3.88</v>
      </c>
      <c r="AF152" s="938">
        <v>1.25</v>
      </c>
      <c r="AG152" s="938">
        <v>9.9</v>
      </c>
      <c r="AH152" s="938">
        <v>23.3</v>
      </c>
      <c r="AI152" s="938">
        <v>5</v>
      </c>
      <c r="AJ152" s="938">
        <v>8.5</v>
      </c>
      <c r="AK152" s="938" t="s">
        <v>137</v>
      </c>
      <c r="AL152" s="951">
        <v>257.23</v>
      </c>
      <c r="AM152" s="945">
        <v>1</v>
      </c>
      <c r="AN152" s="938">
        <v>0.05</v>
      </c>
      <c r="AO152" s="802">
        <f t="shared" si="42"/>
        <v>-0.92093138693237542</v>
      </c>
      <c r="AP152" s="803">
        <f t="shared" si="43"/>
        <v>12.849386634269036</v>
      </c>
      <c r="AQ152" s="961">
        <f t="shared" si="44"/>
        <v>-12.534711579705926</v>
      </c>
      <c r="AR152" s="703">
        <f>INDEX(Historical!$C$7:$C$1439,MATCH(B152,Historical!$B$7:$B$1450,0))*IF(AH152="n/a",1.03,IF(AH152&lt;0,1.01,IF(AH152&gt;10,1.1,(1+AH152/100))))</f>
        <v>1.1220000000000001</v>
      </c>
      <c r="AS152" s="959">
        <f t="shared" si="45"/>
        <v>1.1781000000000001</v>
      </c>
      <c r="AT152" s="959">
        <f t="shared" si="49"/>
        <v>1.2134430000000003</v>
      </c>
      <c r="AU152" s="959">
        <f t="shared" si="49"/>
        <v>1.2498462900000002</v>
      </c>
      <c r="AV152" s="959">
        <f t="shared" si="49"/>
        <v>1.2873416787000003</v>
      </c>
      <c r="AW152" s="703">
        <f t="shared" si="46"/>
        <v>6.0507309687000017</v>
      </c>
      <c r="AX152" s="810">
        <f t="shared" si="47"/>
        <v>15.52663835950732</v>
      </c>
      <c r="AY152" s="1017">
        <v>0.74</v>
      </c>
      <c r="AZ152" s="945">
        <v>31.39</v>
      </c>
      <c r="BA152" s="945">
        <v>-14.16</v>
      </c>
      <c r="BB152" s="945">
        <v>11.16</v>
      </c>
      <c r="BC152" s="945">
        <v>9.4</v>
      </c>
      <c r="BE152" s="666">
        <v>2010</v>
      </c>
      <c r="BF152" s="971">
        <f t="shared" si="48"/>
        <v>0</v>
      </c>
      <c r="BG152" s="955">
        <v>1.4000000000000001</v>
      </c>
    </row>
    <row r="153" spans="1:60" ht="11.25" customHeight="1" x14ac:dyDescent="0.2">
      <c r="A153" s="944" t="s">
        <v>717</v>
      </c>
      <c r="B153" s="948" t="s">
        <v>718</v>
      </c>
      <c r="C153" s="1013" t="s">
        <v>128</v>
      </c>
      <c r="D153" s="1013" t="s">
        <v>193</v>
      </c>
      <c r="E153" s="792">
        <v>19</v>
      </c>
      <c r="F153" s="1227">
        <v>173</v>
      </c>
      <c r="G153" s="1227" t="s">
        <v>106</v>
      </c>
      <c r="H153" s="1227" t="s">
        <v>106</v>
      </c>
      <c r="I153" s="947">
        <v>39.979999999999997</v>
      </c>
      <c r="J153" s="703">
        <f t="shared" si="35"/>
        <v>3.7018509254627316</v>
      </c>
      <c r="K153" s="950">
        <v>0.37</v>
      </c>
      <c r="L153" s="960">
        <v>4</v>
      </c>
      <c r="M153" s="694">
        <f t="shared" si="36"/>
        <v>1.48</v>
      </c>
      <c r="N153" s="943" t="s">
        <v>136</v>
      </c>
      <c r="O153" s="795">
        <v>0.36499999999999999</v>
      </c>
      <c r="P153" s="934">
        <v>43518</v>
      </c>
      <c r="Q153" s="934">
        <v>43537</v>
      </c>
      <c r="R153" s="694">
        <f t="shared" si="37"/>
        <v>1.3698630136986314</v>
      </c>
      <c r="S153" s="759">
        <f>IF(INDEX(Historical!$D$7:$D$1439,MATCH(B153,Historical!$B$7:$B$1450,0))=0,"n/a",(INDEX(Historical!$C$7:$C$1439,MATCH(B153,Historical!$B$7:$B$1450,0))/INDEX(Historical!$D$7:$D$1439,MATCH(B153,Historical!$B$7:$B$1450,0))-1)*100)</f>
        <v>1.388888888888884</v>
      </c>
      <c r="T153" s="759">
        <f>IF(INDEX(Historical!$F$7:$F$1432,MATCH(B153,Historical!$B$7:$B$1450,0))=0,"n/a",((INDEX(Historical!$C$7:$C$1439,MATCH(B153,Historical!$B$7:$B$1450,0))/INDEX(Historical!$F$7:$F$1432,MATCH(B153,Historical!$B$7:$B$1450,0)))^(1/3)-1)*100)</f>
        <v>1.4086357131201765</v>
      </c>
      <c r="U153" s="759">
        <f>IF(INDEX(Historical!$H$7:$H$1432,MATCH(B153,Historical!$B$7:$B$1450,0))=0,"n/a",((INDEX(Historical!$C$7:$C$1439,MATCH(B153,Historical!$B$7:$B$1450,0))/INDEX(Historical!$H$7:$H$1432,MATCH(B153,Historical!$B$7:$B$1450,0)))^(1/5)-1)*100)</f>
        <v>4.0002353139918068</v>
      </c>
      <c r="V153" s="759">
        <f>IF(INDEX(Historical!$O$7:$O$1432,MATCH(B153,Historical!$B$7:$B$1450,0))=0,"n/a",((INDEX(Historical!$C$7:$C$1439,MATCH(B153,Historical!$B$7:$B$1450,0))/INDEX(Historical!$O$7:$O$1432,MATCH(B153,Historical!$B$7:$B$1450,0)))^(1/10)-1)*100)</f>
        <v>12.743111905242532</v>
      </c>
      <c r="W153" s="760">
        <f t="shared" si="38"/>
        <v>0.31391353569971436</v>
      </c>
      <c r="X153" s="761" t="str">
        <f t="shared" si="39"/>
        <v>n/a</v>
      </c>
      <c r="Y153" s="717"/>
      <c r="Z153" s="703">
        <f t="shared" si="40"/>
        <v>64.912280701754383</v>
      </c>
      <c r="AA153" s="959">
        <f t="shared" si="41"/>
        <v>17.535087719298247</v>
      </c>
      <c r="AB153" s="960">
        <v>12</v>
      </c>
      <c r="AC153" s="938">
        <v>2.2799999999999998</v>
      </c>
      <c r="AD153" s="938">
        <v>1.96</v>
      </c>
      <c r="AE153" s="938">
        <v>0.84</v>
      </c>
      <c r="AF153" s="938">
        <v>2.78</v>
      </c>
      <c r="AG153" s="938">
        <v>16</v>
      </c>
      <c r="AH153" s="938">
        <v>-33.200000000000003</v>
      </c>
      <c r="AI153" s="938">
        <v>8.5</v>
      </c>
      <c r="AJ153" s="938">
        <v>-18.3</v>
      </c>
      <c r="AK153" s="938">
        <v>9.09</v>
      </c>
      <c r="AL153" s="951">
        <v>2250</v>
      </c>
      <c r="AM153" s="945">
        <v>1.0999999999999999</v>
      </c>
      <c r="AN153" s="938">
        <v>0.49</v>
      </c>
      <c r="AO153" s="802">
        <f t="shared" si="42"/>
        <v>-9.8330014798437091</v>
      </c>
      <c r="AP153" s="803">
        <f t="shared" si="43"/>
        <v>7.7020862394545384</v>
      </c>
      <c r="AQ153" s="961">
        <f t="shared" si="44"/>
        <v>47.192306350342015</v>
      </c>
      <c r="AR153" s="703">
        <f>INDEX(Historical!$C$7:$C$1439,MATCH(B153,Historical!$B$7:$B$1450,0))*IF(AH153="n/a",1.03,IF(AH153&lt;0,1.01,IF(AH153&gt;10,1.1,(1+AH153/100))))</f>
        <v>1.4745999999999999</v>
      </c>
      <c r="AS153" s="959">
        <f t="shared" si="45"/>
        <v>1.5999409999999998</v>
      </c>
      <c r="AT153" s="959">
        <f t="shared" si="49"/>
        <v>1.7453756368999997</v>
      </c>
      <c r="AU153" s="959">
        <f t="shared" si="49"/>
        <v>1.9040302822942097</v>
      </c>
      <c r="AV153" s="959">
        <f t="shared" si="49"/>
        <v>2.0771066349547533</v>
      </c>
      <c r="AW153" s="703">
        <f t="shared" si="46"/>
        <v>8.8010535541489627</v>
      </c>
      <c r="AX153" s="810">
        <f t="shared" si="47"/>
        <v>22.013640705725273</v>
      </c>
      <c r="AY153" s="1017">
        <v>0.63</v>
      </c>
      <c r="AZ153" s="945">
        <v>14.13</v>
      </c>
      <c r="BA153" s="945">
        <v>-54.92</v>
      </c>
      <c r="BB153" s="945">
        <v>-14.46</v>
      </c>
      <c r="BC153" s="945">
        <v>-30.099999999999998</v>
      </c>
      <c r="BE153" s="666">
        <v>2001</v>
      </c>
      <c r="BF153" s="971">
        <f t="shared" si="48"/>
        <v>2</v>
      </c>
      <c r="BG153" s="955">
        <v>7.5</v>
      </c>
    </row>
    <row r="154" spans="1:60" ht="11.25" customHeight="1" x14ac:dyDescent="0.2">
      <c r="A154" s="936" t="s">
        <v>1516</v>
      </c>
      <c r="B154" s="948" t="s">
        <v>1517</v>
      </c>
      <c r="C154" s="1013" t="s">
        <v>108</v>
      </c>
      <c r="D154" s="1013" t="s">
        <v>4357</v>
      </c>
      <c r="E154" s="792">
        <v>10</v>
      </c>
      <c r="F154" s="1227">
        <v>329</v>
      </c>
      <c r="G154" s="1227" t="s">
        <v>37</v>
      </c>
      <c r="H154" s="1227" t="s">
        <v>37</v>
      </c>
      <c r="I154" s="947">
        <v>17.149999999999999</v>
      </c>
      <c r="J154" s="703">
        <f t="shared" si="35"/>
        <v>4.1982507288629742</v>
      </c>
      <c r="K154" s="950">
        <v>0.18</v>
      </c>
      <c r="L154" s="960">
        <v>4</v>
      </c>
      <c r="M154" s="694">
        <f t="shared" si="36"/>
        <v>0.72</v>
      </c>
      <c r="N154" s="943" t="s">
        <v>107</v>
      </c>
      <c r="O154" s="795">
        <v>0.17</v>
      </c>
      <c r="P154" s="934">
        <v>43496</v>
      </c>
      <c r="Q154" s="934">
        <v>43510</v>
      </c>
      <c r="R154" s="694">
        <f t="shared" si="37"/>
        <v>5.8823529411764595</v>
      </c>
      <c r="S154" s="759">
        <f>IF(INDEX(Historical!$D$7:$D$1439,MATCH(B154,Historical!$B$7:$B$1450,0))=0,"n/a",(INDEX(Historical!$C$7:$C$1439,MATCH(B154,Historical!$B$7:$B$1450,0))/INDEX(Historical!$D$7:$D$1439,MATCH(B154,Historical!$B$7:$B$1450,0))-1)*100)</f>
        <v>6.25</v>
      </c>
      <c r="T154" s="759">
        <f>IF(INDEX(Historical!$F$7:$F$1432,MATCH(B154,Historical!$B$7:$B$1450,0))=0,"n/a",((INDEX(Historical!$C$7:$C$1439,MATCH(B154,Historical!$B$7:$B$1450,0))/INDEX(Historical!$F$7:$F$1432,MATCH(B154,Historical!$B$7:$B$1450,0)))^(1/3)-1)*100)</f>
        <v>6.6858844342181811</v>
      </c>
      <c r="U154" s="759">
        <f>IF(INDEX(Historical!$H$7:$H$1432,MATCH(B154,Historical!$B$7:$B$1450,0))=0,"n/a",((INDEX(Historical!$C$7:$C$1439,MATCH(B154,Historical!$B$7:$B$1450,0))/INDEX(Historical!$H$7:$H$1432,MATCH(B154,Historical!$B$7:$B$1450,0)))^(1/5)-1)*100)</f>
        <v>6.342724238285391</v>
      </c>
      <c r="V154" s="759">
        <f>IF(INDEX(Historical!$O$7:$O$1432,MATCH(B154,Historical!$B$7:$B$1450,0))=0,"n/a",((INDEX(Historical!$C$7:$C$1439,MATCH(B154,Historical!$B$7:$B$1450,0))/INDEX(Historical!$O$7:$O$1432,MATCH(B154,Historical!$B$7:$B$1450,0)))^(1/10)-1)*100)</f>
        <v>5.6865908080909522</v>
      </c>
      <c r="W154" s="760">
        <f t="shared" si="38"/>
        <v>1.1153825644111555</v>
      </c>
      <c r="X154" s="761">
        <f t="shared" si="39"/>
        <v>0.90610346261219865</v>
      </c>
      <c r="Y154" s="714"/>
      <c r="Z154" s="703">
        <f t="shared" si="40"/>
        <v>71.287128712871279</v>
      </c>
      <c r="AA154" s="959">
        <f t="shared" si="41"/>
        <v>16.980198019801978</v>
      </c>
      <c r="AB154" s="960">
        <v>12</v>
      </c>
      <c r="AC154" s="938">
        <v>1.01</v>
      </c>
      <c r="AD154" s="938">
        <v>2.4500000000000002</v>
      </c>
      <c r="AE154" s="938">
        <v>4.5599999999999996</v>
      </c>
      <c r="AF154" s="938">
        <v>1.35</v>
      </c>
      <c r="AG154" s="938">
        <v>8.4</v>
      </c>
      <c r="AH154" s="938">
        <v>14.299999999999999</v>
      </c>
      <c r="AI154" s="938">
        <v>3.17</v>
      </c>
      <c r="AJ154" s="938">
        <v>7.0000000000000009</v>
      </c>
      <c r="AK154" s="938">
        <v>7.0000000000000009</v>
      </c>
      <c r="AL154" s="951">
        <v>1830</v>
      </c>
      <c r="AM154" s="945">
        <v>0.89999999999999991</v>
      </c>
      <c r="AN154" s="938">
        <v>0.18</v>
      </c>
      <c r="AO154" s="802">
        <f t="shared" si="42"/>
        <v>-6.4392230526536132</v>
      </c>
      <c r="AP154" s="803">
        <f t="shared" si="43"/>
        <v>10.540974967148365</v>
      </c>
      <c r="AQ154" s="961">
        <f t="shared" si="44"/>
        <v>0.93621159861898562</v>
      </c>
      <c r="AR154" s="703">
        <f>INDEX(Historical!$C$7:$C$1439,MATCH(B154,Historical!$B$7:$B$1450,0))*IF(AH154="n/a",1.03,IF(AH154&lt;0,1.01,IF(AH154&gt;10,1.1,(1+AH154/100))))</f>
        <v>0.74800000000000011</v>
      </c>
      <c r="AS154" s="959">
        <f t="shared" si="45"/>
        <v>0.77171160000000016</v>
      </c>
      <c r="AT154" s="959">
        <f t="shared" si="49"/>
        <v>0.82573141200000022</v>
      </c>
      <c r="AU154" s="959">
        <f t="shared" si="49"/>
        <v>0.88353261084000023</v>
      </c>
      <c r="AV154" s="959">
        <f t="shared" si="49"/>
        <v>0.94537989359880026</v>
      </c>
      <c r="AW154" s="703">
        <f t="shared" si="46"/>
        <v>4.1743555164388013</v>
      </c>
      <c r="AX154" s="810">
        <f t="shared" si="47"/>
        <v>24.340265401975518</v>
      </c>
      <c r="AY154" s="1017">
        <v>0.62</v>
      </c>
      <c r="AZ154" s="945">
        <v>10.65</v>
      </c>
      <c r="BA154" s="945">
        <v>-8.83</v>
      </c>
      <c r="BB154" s="945">
        <v>-0.37</v>
      </c>
      <c r="BC154" s="945">
        <v>-0.67999999999999994</v>
      </c>
      <c r="BE154" s="666">
        <v>2010</v>
      </c>
      <c r="BF154" s="971">
        <f t="shared" si="48"/>
        <v>0</v>
      </c>
      <c r="BG154" s="955">
        <v>1.0999999999999999</v>
      </c>
    </row>
    <row r="155" spans="1:60" ht="11.25" customHeight="1" x14ac:dyDescent="0.2">
      <c r="A155" s="944" t="s">
        <v>713</v>
      </c>
      <c r="B155" s="948" t="s">
        <v>714</v>
      </c>
      <c r="C155" s="1013" t="s">
        <v>131</v>
      </c>
      <c r="D155" s="1013" t="s">
        <v>4354</v>
      </c>
      <c r="E155" s="792">
        <v>15</v>
      </c>
      <c r="F155" s="1227">
        <v>254</v>
      </c>
      <c r="G155" s="1227" t="s">
        <v>37</v>
      </c>
      <c r="H155" s="1227" t="s">
        <v>37</v>
      </c>
      <c r="I155" s="947">
        <v>69.92</v>
      </c>
      <c r="J155" s="703">
        <f t="shared" si="35"/>
        <v>3.2894736842105261</v>
      </c>
      <c r="K155" s="950">
        <v>0.57499999999999996</v>
      </c>
      <c r="L155" s="960">
        <v>4</v>
      </c>
      <c r="M155" s="694">
        <f t="shared" si="36"/>
        <v>2.2999999999999998</v>
      </c>
      <c r="N155" s="943" t="s">
        <v>320</v>
      </c>
      <c r="O155" s="795">
        <v>0.55000000000000004</v>
      </c>
      <c r="P155" s="934">
        <v>43538</v>
      </c>
      <c r="Q155" s="934">
        <v>43553</v>
      </c>
      <c r="R155" s="694">
        <f t="shared" si="37"/>
        <v>4.545454545454529</v>
      </c>
      <c r="S155" s="759">
        <f>IF(INDEX(Historical!$D$7:$D$1439,MATCH(B155,Historical!$B$7:$B$1450,0))=0,"n/a",(INDEX(Historical!$C$7:$C$1439,MATCH(B155,Historical!$B$7:$B$1450,0))/INDEX(Historical!$D$7:$D$1439,MATCH(B155,Historical!$B$7:$B$1450,0))-1)*100)</f>
        <v>4.7619047619047672</v>
      </c>
      <c r="T155" s="759">
        <f>IF(INDEX(Historical!$F$7:$F$1432,MATCH(B155,Historical!$B$7:$B$1450,0))=0,"n/a",((INDEX(Historical!$C$7:$C$1439,MATCH(B155,Historical!$B$7:$B$1450,0))/INDEX(Historical!$F$7:$F$1432,MATCH(B155,Historical!$B$7:$B$1450,0)))^(1/3)-1)*100)</f>
        <v>4.6422696369909477</v>
      </c>
      <c r="U155" s="759">
        <f>IF(INDEX(Historical!$H$7:$H$1432,MATCH(B155,Historical!$B$7:$B$1450,0))=0,"n/a",((INDEX(Historical!$C$7:$C$1439,MATCH(B155,Historical!$B$7:$B$1450,0))/INDEX(Historical!$H$7:$H$1432,MATCH(B155,Historical!$B$7:$B$1450,0)))^(1/5)-1)*100)</f>
        <v>7.6752325943092448</v>
      </c>
      <c r="V155" s="759">
        <f>IF(INDEX(Historical!$O$7:$O$1432,MATCH(B155,Historical!$B$7:$B$1450,0))=0,"n/a",((INDEX(Historical!$C$7:$C$1439,MATCH(B155,Historical!$B$7:$B$1450,0))/INDEX(Historical!$O$7:$O$1432,MATCH(B155,Historical!$B$7:$B$1450,0)))^(1/10)-1)*100)</f>
        <v>5.2409779148925528</v>
      </c>
      <c r="W155" s="760">
        <f t="shared" si="38"/>
        <v>1.4644657388270252</v>
      </c>
      <c r="X155" s="761">
        <f t="shared" si="39"/>
        <v>1.0371935938255736</v>
      </c>
      <c r="Y155" s="717"/>
      <c r="Z155" s="703">
        <f t="shared" si="40"/>
        <v>64.245810055865917</v>
      </c>
      <c r="AA155" s="959">
        <f t="shared" si="41"/>
        <v>19.53072625698324</v>
      </c>
      <c r="AB155" s="960">
        <v>12</v>
      </c>
      <c r="AC155" s="938">
        <v>3.58</v>
      </c>
      <c r="AD155" s="938">
        <v>5.38</v>
      </c>
      <c r="AE155" s="938">
        <v>2.83</v>
      </c>
      <c r="AF155" s="938">
        <v>1.76</v>
      </c>
      <c r="AG155" s="938">
        <v>11</v>
      </c>
      <c r="AH155" s="938">
        <v>5.4</v>
      </c>
      <c r="AI155" s="938">
        <v>1.04</v>
      </c>
      <c r="AJ155" s="938">
        <v>7.3999999999999995</v>
      </c>
      <c r="AK155" s="938">
        <v>3.64</v>
      </c>
      <c r="AL155" s="951">
        <v>3520</v>
      </c>
      <c r="AM155" s="945">
        <v>0.89999999999999991</v>
      </c>
      <c r="AN155" s="938">
        <v>1.08</v>
      </c>
      <c r="AO155" s="802">
        <f t="shared" si="42"/>
        <v>-8.5660199784634692</v>
      </c>
      <c r="AP155" s="803">
        <f t="shared" si="43"/>
        <v>10.96470627851977</v>
      </c>
      <c r="AQ155" s="961">
        <f t="shared" si="44"/>
        <v>23.601650856092292</v>
      </c>
      <c r="AR155" s="703">
        <f>INDEX(Historical!$C$7:$C$1439,MATCH(B155,Historical!$B$7:$B$1450,0))*IF(AH155="n/a",1.03,IF(AH155&lt;0,1.01,IF(AH155&gt;10,1.1,(1+AH155/100))))</f>
        <v>2.3188000000000004</v>
      </c>
      <c r="AS155" s="959">
        <f t="shared" si="45"/>
        <v>2.3429155200000005</v>
      </c>
      <c r="AT155" s="959">
        <f t="shared" si="49"/>
        <v>2.4281976449280003</v>
      </c>
      <c r="AU155" s="959">
        <f t="shared" si="49"/>
        <v>2.5165840392033796</v>
      </c>
      <c r="AV155" s="959">
        <f t="shared" si="49"/>
        <v>2.6081876982303824</v>
      </c>
      <c r="AW155" s="703">
        <f t="shared" si="46"/>
        <v>12.214684902361764</v>
      </c>
      <c r="AX155" s="810">
        <f t="shared" si="47"/>
        <v>17.469515020540278</v>
      </c>
      <c r="AY155" s="1017">
        <v>0.26</v>
      </c>
      <c r="AZ155" s="945">
        <v>24.349999999999998</v>
      </c>
      <c r="BA155" s="945">
        <v>-6.11</v>
      </c>
      <c r="BB155" s="945">
        <v>-3.2800000000000002</v>
      </c>
      <c r="BC155" s="945">
        <v>4.5199999999999996</v>
      </c>
      <c r="BE155" s="666">
        <v>2005</v>
      </c>
      <c r="BF155" s="971">
        <f t="shared" si="48"/>
        <v>1</v>
      </c>
      <c r="BG155" s="955">
        <v>3.8</v>
      </c>
    </row>
    <row r="156" spans="1:60" ht="11.25" customHeight="1" x14ac:dyDescent="0.2">
      <c r="A156" s="936" t="s">
        <v>715</v>
      </c>
      <c r="B156" s="948" t="s">
        <v>716</v>
      </c>
      <c r="C156" s="1013" t="s">
        <v>108</v>
      </c>
      <c r="D156" s="1013" t="s">
        <v>4365</v>
      </c>
      <c r="E156" s="792">
        <v>21</v>
      </c>
      <c r="F156" s="1227">
        <v>159</v>
      </c>
      <c r="G156" s="1227" t="s">
        <v>37</v>
      </c>
      <c r="H156" s="1227" t="s">
        <v>37</v>
      </c>
      <c r="I156" s="947">
        <v>34.619999999999997</v>
      </c>
      <c r="J156" s="703">
        <f t="shared" si="35"/>
        <v>2.7729636048526864</v>
      </c>
      <c r="K156" s="957">
        <v>0.24</v>
      </c>
      <c r="L156" s="960">
        <v>4</v>
      </c>
      <c r="M156" s="694">
        <f t="shared" si="36"/>
        <v>0.96</v>
      </c>
      <c r="N156" s="943" t="s">
        <v>140</v>
      </c>
      <c r="O156" s="796">
        <v>0.22</v>
      </c>
      <c r="P156" s="934">
        <v>43479</v>
      </c>
      <c r="Q156" s="934">
        <v>43497</v>
      </c>
      <c r="R156" s="694">
        <f t="shared" si="37"/>
        <v>9.0909090909090864</v>
      </c>
      <c r="S156" s="759">
        <f>IF(INDEX(Historical!$D$7:$D$1439,MATCH(B156,Historical!$B$7:$B$1450,0))=0,"n/a",(INDEX(Historical!$C$7:$C$1439,MATCH(B156,Historical!$B$7:$B$1450,0))/INDEX(Historical!$D$7:$D$1439,MATCH(B156,Historical!$B$7:$B$1450,0))-1)*100)</f>
        <v>1.5385396450305011</v>
      </c>
      <c r="T156" s="759">
        <f>IF(INDEX(Historical!$F$7:$F$1432,MATCH(B156,Historical!$B$7:$B$1450,0))=0,"n/a",((INDEX(Historical!$C$7:$C$1439,MATCH(B156,Historical!$B$7:$B$1450,0))/INDEX(Historical!$F$7:$F$1432,MATCH(B156,Historical!$B$7:$B$1450,0)))^(1/3)-1)*100)</f>
        <v>2.3818422453631971</v>
      </c>
      <c r="U156" s="759">
        <f>IF(INDEX(Historical!$H$7:$H$1432,MATCH(B156,Historical!$B$7:$B$1450,0))=0,"n/a",((INDEX(Historical!$C$7:$C$1439,MATCH(B156,Historical!$B$7:$B$1450,0))/INDEX(Historical!$H$7:$H$1432,MATCH(B156,Historical!$B$7:$B$1450,0)))^(1/5)-1)*100)</f>
        <v>2.9098437658536813</v>
      </c>
      <c r="V156" s="759">
        <f>IF(INDEX(Historical!$O$7:$O$1432,MATCH(B156,Historical!$B$7:$B$1450,0))=0,"n/a",((INDEX(Historical!$C$7:$C$1439,MATCH(B156,Historical!$B$7:$B$1450,0))/INDEX(Historical!$O$7:$O$1432,MATCH(B156,Historical!$B$7:$B$1450,0)))^(1/10)-1)*100)</f>
        <v>3.7998346359950252</v>
      </c>
      <c r="W156" s="760">
        <f t="shared" si="38"/>
        <v>0.76578168383680445</v>
      </c>
      <c r="X156" s="761">
        <f t="shared" si="39"/>
        <v>0.4217164878048813</v>
      </c>
      <c r="Y156" s="712"/>
      <c r="Z156" s="703">
        <f t="shared" si="40"/>
        <v>44.036697247706421</v>
      </c>
      <c r="AA156" s="959">
        <f t="shared" si="41"/>
        <v>15.880733944954127</v>
      </c>
      <c r="AB156" s="960">
        <v>12</v>
      </c>
      <c r="AC156" s="938">
        <v>2.1800000000000002</v>
      </c>
      <c r="AD156" s="938" t="s">
        <v>137</v>
      </c>
      <c r="AE156" s="938">
        <v>4.9000000000000004</v>
      </c>
      <c r="AF156" s="938">
        <v>1.72</v>
      </c>
      <c r="AG156" s="938">
        <v>11.3</v>
      </c>
      <c r="AH156" s="938">
        <v>20.9</v>
      </c>
      <c r="AI156" s="938" t="s">
        <v>137</v>
      </c>
      <c r="AJ156" s="938">
        <v>6.9</v>
      </c>
      <c r="AK156" s="938" t="s">
        <v>137</v>
      </c>
      <c r="AL156" s="951">
        <v>215.21</v>
      </c>
      <c r="AM156" s="945">
        <v>1.0999999999999999</v>
      </c>
      <c r="AN156" s="938">
        <v>0</v>
      </c>
      <c r="AO156" s="802">
        <f t="shared" si="42"/>
        <v>-10.197926574247759</v>
      </c>
      <c r="AP156" s="803">
        <f t="shared" si="43"/>
        <v>5.6828073707063673</v>
      </c>
      <c r="AQ156" s="961">
        <f t="shared" si="44"/>
        <v>10.181390615296216</v>
      </c>
      <c r="AR156" s="703">
        <f>INDEX(Historical!$C$7:$C$1439,MATCH(B156,Historical!$B$7:$B$1450,0))*IF(AH156="n/a",1.03,IF(AH156&lt;0,1.01,IF(AH156&gt;10,1.1,(1+AH156/100))))</f>
        <v>0.96800000000000008</v>
      </c>
      <c r="AS156" s="959">
        <f t="shared" si="45"/>
        <v>0.99704000000000015</v>
      </c>
      <c r="AT156" s="959">
        <f t="shared" si="49"/>
        <v>1.0269512000000003</v>
      </c>
      <c r="AU156" s="959">
        <f t="shared" si="49"/>
        <v>1.0577597360000004</v>
      </c>
      <c r="AV156" s="959">
        <f t="shared" si="49"/>
        <v>1.0894925280800005</v>
      </c>
      <c r="AW156" s="703">
        <f t="shared" si="46"/>
        <v>5.1392434640800015</v>
      </c>
      <c r="AX156" s="810">
        <f t="shared" si="47"/>
        <v>14.844724044136342</v>
      </c>
      <c r="AY156" s="1017">
        <v>0.31</v>
      </c>
      <c r="AZ156" s="945">
        <v>23.29</v>
      </c>
      <c r="BA156" s="945">
        <v>-14.69</v>
      </c>
      <c r="BB156" s="945">
        <v>3.52</v>
      </c>
      <c r="BC156" s="945">
        <v>5.3</v>
      </c>
      <c r="BE156" s="666">
        <v>2000</v>
      </c>
      <c r="BF156" s="971">
        <f t="shared" si="48"/>
        <v>2</v>
      </c>
      <c r="BG156" s="955">
        <v>1.2</v>
      </c>
    </row>
    <row r="157" spans="1:60" ht="11.25" customHeight="1" x14ac:dyDescent="0.2">
      <c r="A157" s="944" t="s">
        <v>724</v>
      </c>
      <c r="B157" s="948" t="s">
        <v>725</v>
      </c>
      <c r="C157" s="1013" t="s">
        <v>128</v>
      </c>
      <c r="D157" s="1013" t="s">
        <v>4380</v>
      </c>
      <c r="E157" s="792">
        <v>17</v>
      </c>
      <c r="F157" s="1227">
        <v>209</v>
      </c>
      <c r="G157" s="1227" t="s">
        <v>106</v>
      </c>
      <c r="H157" s="1227" t="s">
        <v>106</v>
      </c>
      <c r="I157" s="947">
        <v>35.43</v>
      </c>
      <c r="J157" s="703">
        <f t="shared" si="35"/>
        <v>2.822466836014677</v>
      </c>
      <c r="K157" s="950">
        <v>0.25</v>
      </c>
      <c r="L157" s="960">
        <v>4</v>
      </c>
      <c r="M157" s="694">
        <f t="shared" si="36"/>
        <v>1</v>
      </c>
      <c r="N157" s="943" t="s">
        <v>119</v>
      </c>
      <c r="O157" s="795">
        <v>0.24</v>
      </c>
      <c r="P157" s="934">
        <v>43692</v>
      </c>
      <c r="Q157" s="934">
        <v>43707</v>
      </c>
      <c r="R157" s="694">
        <f t="shared" si="37"/>
        <v>4.1666666666666705</v>
      </c>
      <c r="S157" s="759">
        <f>IF(INDEX(Historical!$D$7:$D$1439,MATCH(B157,Historical!$B$7:$B$1450,0))=0,"n/a",(INDEX(Historical!$C$7:$C$1439,MATCH(B157,Historical!$B$7:$B$1450,0))/INDEX(Historical!$D$7:$D$1439,MATCH(B157,Historical!$B$7:$B$1450,0))-1)*100)</f>
        <v>4.4444444444444287</v>
      </c>
      <c r="T157" s="759">
        <f>IF(INDEX(Historical!$F$7:$F$1432,MATCH(B157,Historical!$B$7:$B$1450,0))=0,"n/a",((INDEX(Historical!$C$7:$C$1439,MATCH(B157,Historical!$B$7:$B$1450,0))/INDEX(Historical!$F$7:$F$1432,MATCH(B157,Historical!$B$7:$B$1450,0)))^(1/3)-1)*100)</f>
        <v>4.6577355357731998</v>
      </c>
      <c r="U157" s="759">
        <f>IF(INDEX(Historical!$H$7:$H$1432,MATCH(B157,Historical!$B$7:$B$1450,0))=0,"n/a",((INDEX(Historical!$C$7:$C$1439,MATCH(B157,Historical!$B$7:$B$1450,0))/INDEX(Historical!$H$7:$H$1432,MATCH(B157,Historical!$B$7:$B$1450,0)))^(1/5)-1)*100)</f>
        <v>4.9009030249425933</v>
      </c>
      <c r="V157" s="759">
        <f>IF(INDEX(Historical!$O$7:$O$1432,MATCH(B157,Historical!$B$7:$B$1450,0))=0,"n/a",((INDEX(Historical!$C$7:$C$1439,MATCH(B157,Historical!$B$7:$B$1450,0))/INDEX(Historical!$O$7:$O$1432,MATCH(B157,Historical!$B$7:$B$1450,0)))^(1/10)-1)*100)</f>
        <v>5.6996159590350093</v>
      </c>
      <c r="W157" s="760">
        <f t="shared" si="38"/>
        <v>0.85986548219511194</v>
      </c>
      <c r="X157" s="761" t="str">
        <f t="shared" si="39"/>
        <v>n/a</v>
      </c>
      <c r="Y157" s="718"/>
      <c r="Z157" s="703">
        <f t="shared" si="40"/>
        <v>64.935064935064929</v>
      </c>
      <c r="AA157" s="959">
        <f t="shared" si="41"/>
        <v>23.006493506493506</v>
      </c>
      <c r="AB157" s="960">
        <v>7</v>
      </c>
      <c r="AC157" s="938">
        <v>1.54</v>
      </c>
      <c r="AD157" s="938" t="s">
        <v>137</v>
      </c>
      <c r="AE157" s="938">
        <v>0.97</v>
      </c>
      <c r="AF157" s="938">
        <v>1.84</v>
      </c>
      <c r="AG157" s="938">
        <v>7.0000000000000009</v>
      </c>
      <c r="AH157" s="938">
        <v>13.3</v>
      </c>
      <c r="AI157" s="938" t="s">
        <v>137</v>
      </c>
      <c r="AJ157" s="938">
        <v>-4.3</v>
      </c>
      <c r="AK157" s="938" t="s">
        <v>137</v>
      </c>
      <c r="AL157" s="951">
        <v>265.36</v>
      </c>
      <c r="AM157" s="945">
        <v>0.6</v>
      </c>
      <c r="AN157" s="938">
        <v>0.04</v>
      </c>
      <c r="AO157" s="802">
        <f t="shared" si="42"/>
        <v>-15.283123645536236</v>
      </c>
      <c r="AP157" s="803">
        <f t="shared" si="43"/>
        <v>7.7233698609572699</v>
      </c>
      <c r="AQ157" s="961">
        <f t="shared" si="44"/>
        <v>37.164861149636778</v>
      </c>
      <c r="AR157" s="703">
        <f>INDEX(Historical!$C$7:$C$1439,MATCH(B157,Historical!$B$7:$B$1450,0))*IF(AH157="n/a",1.03,IF(AH157&lt;0,1.01,IF(AH157&gt;10,1.1,(1+AH157/100))))</f>
        <v>1.034</v>
      </c>
      <c r="AS157" s="959">
        <f t="shared" si="45"/>
        <v>1.0650200000000001</v>
      </c>
      <c r="AT157" s="959">
        <f t="shared" si="49"/>
        <v>1.0969706000000001</v>
      </c>
      <c r="AU157" s="959">
        <f t="shared" si="49"/>
        <v>1.1298797180000002</v>
      </c>
      <c r="AV157" s="959">
        <f t="shared" si="49"/>
        <v>1.1637761095400003</v>
      </c>
      <c r="AW157" s="703">
        <f t="shared" si="46"/>
        <v>5.4896464275400012</v>
      </c>
      <c r="AX157" s="810">
        <f t="shared" si="47"/>
        <v>15.494344983178102</v>
      </c>
      <c r="AY157" s="1017">
        <v>1.06</v>
      </c>
      <c r="AZ157" s="945">
        <v>46.1</v>
      </c>
      <c r="BA157" s="945">
        <v>-17.8</v>
      </c>
      <c r="BB157" s="945">
        <v>11.33</v>
      </c>
      <c r="BC157" s="945">
        <v>17.11</v>
      </c>
      <c r="BE157" s="666">
        <v>2003</v>
      </c>
      <c r="BF157" s="971">
        <f t="shared" si="48"/>
        <v>1</v>
      </c>
      <c r="BG157" s="955">
        <v>4.8</v>
      </c>
    </row>
    <row r="158" spans="1:60" ht="11.25" customHeight="1" x14ac:dyDescent="0.2">
      <c r="A158" s="944" t="s">
        <v>721</v>
      </c>
      <c r="B158" s="948" t="s">
        <v>722</v>
      </c>
      <c r="C158" s="1013" t="s">
        <v>131</v>
      </c>
      <c r="D158" s="1013" t="s">
        <v>4355</v>
      </c>
      <c r="E158" s="792">
        <v>12</v>
      </c>
      <c r="F158" s="1227">
        <v>295</v>
      </c>
      <c r="G158" s="1227" t="s">
        <v>37</v>
      </c>
      <c r="H158" s="1227" t="s">
        <v>37</v>
      </c>
      <c r="I158" s="947">
        <v>42.95</v>
      </c>
      <c r="J158" s="703">
        <f t="shared" si="35"/>
        <v>3.3993015133876598</v>
      </c>
      <c r="K158" s="950">
        <v>0.36499999999999999</v>
      </c>
      <c r="L158" s="960">
        <v>4</v>
      </c>
      <c r="M158" s="694">
        <f t="shared" si="36"/>
        <v>1.46</v>
      </c>
      <c r="N158" s="943" t="s">
        <v>723</v>
      </c>
      <c r="O158" s="795">
        <v>0.33250000000000002</v>
      </c>
      <c r="P158" s="934">
        <v>43382</v>
      </c>
      <c r="Q158" s="934">
        <v>43403</v>
      </c>
      <c r="R158" s="694">
        <f t="shared" si="37"/>
        <v>9.7744360902255547</v>
      </c>
      <c r="S158" s="759">
        <f>IF(INDEX(Historical!$D$7:$D$1439,MATCH(B158,Historical!$B$7:$B$1450,0))=0,"n/a",(INDEX(Historical!$C$7:$C$1439,MATCH(B158,Historical!$B$7:$B$1450,0))/INDEX(Historical!$D$7:$D$1439,MATCH(B158,Historical!$B$7:$B$1450,0))-1)*100)</f>
        <v>9.8790322580645231</v>
      </c>
      <c r="T158" s="759">
        <f>IF(INDEX(Historical!$F$7:$F$1432,MATCH(B158,Historical!$B$7:$B$1450,0))=0,"n/a",((INDEX(Historical!$C$7:$C$1439,MATCH(B158,Historical!$B$7:$B$1450,0))/INDEX(Historical!$F$7:$F$1432,MATCH(B158,Historical!$B$7:$B$1450,0)))^(1/3)-1)*100)</f>
        <v>9.9522738601315766</v>
      </c>
      <c r="U158" s="759">
        <f>IF(INDEX(Historical!$H$7:$H$1432,MATCH(B158,Historical!$B$7:$B$1450,0))=0,"n/a",((INDEX(Historical!$C$7:$C$1439,MATCH(B158,Historical!$B$7:$B$1450,0))/INDEX(Historical!$H$7:$H$1432,MATCH(B158,Historical!$B$7:$B$1450,0)))^(1/5)-1)*100)</f>
        <v>10.288443378735135</v>
      </c>
      <c r="V158" s="759">
        <f>IF(INDEX(Historical!$O$7:$O$1432,MATCH(B158,Historical!$B$7:$B$1450,0))=0,"n/a",((INDEX(Historical!$C$7:$C$1439,MATCH(B158,Historical!$B$7:$B$1450,0))/INDEX(Historical!$O$7:$O$1432,MATCH(B158,Historical!$B$7:$B$1450,0)))^(1/10)-1)*100)</f>
        <v>6.9633929631707225</v>
      </c>
      <c r="W158" s="760">
        <f t="shared" si="38"/>
        <v>1.4775043478302248</v>
      </c>
      <c r="X158" s="761">
        <f t="shared" si="39"/>
        <v>5.7158018770750756</v>
      </c>
      <c r="Y158" s="949"/>
      <c r="Z158" s="703">
        <f t="shared" si="40"/>
        <v>70.192307692307693</v>
      </c>
      <c r="AA158" s="959">
        <f t="shared" si="41"/>
        <v>20.649038461538463</v>
      </c>
      <c r="AB158" s="960">
        <v>12</v>
      </c>
      <c r="AC158" s="938">
        <v>2.08</v>
      </c>
      <c r="AD158" s="938">
        <v>5.44</v>
      </c>
      <c r="AE158" s="938">
        <v>3.79</v>
      </c>
      <c r="AF158" s="938">
        <v>2.16</v>
      </c>
      <c r="AG158" s="938" t="s">
        <v>137</v>
      </c>
      <c r="AH158" s="938">
        <v>13.5</v>
      </c>
      <c r="AI158" s="938">
        <v>7.53</v>
      </c>
      <c r="AJ158" s="938">
        <v>1.7999999999999998</v>
      </c>
      <c r="AK158" s="938">
        <v>3.8</v>
      </c>
      <c r="AL158" s="951">
        <v>8600</v>
      </c>
      <c r="AM158" s="945">
        <v>0.2</v>
      </c>
      <c r="AN158" s="938">
        <v>0.82</v>
      </c>
      <c r="AO158" s="802">
        <f t="shared" si="42"/>
        <v>-6.9612935694156697</v>
      </c>
      <c r="AP158" s="803">
        <f t="shared" si="43"/>
        <v>13.687744892122794</v>
      </c>
      <c r="AQ158" s="961">
        <f t="shared" si="44"/>
        <v>40.794449191283547</v>
      </c>
      <c r="AR158" s="703">
        <f>INDEX(Historical!$C$7:$C$1439,MATCH(B158,Historical!$B$7:$B$1450,0))*IF(AH158="n/a",1.03,IF(AH158&lt;0,1.01,IF(AH158&gt;10,1.1,(1+AH158/100))))</f>
        <v>1.4987500000000002</v>
      </c>
      <c r="AS158" s="959">
        <f t="shared" si="45"/>
        <v>1.6116058750000002</v>
      </c>
      <c r="AT158" s="959">
        <f t="shared" si="49"/>
        <v>1.6728468982500002</v>
      </c>
      <c r="AU158" s="959">
        <f t="shared" si="49"/>
        <v>1.7364150803835003</v>
      </c>
      <c r="AV158" s="959">
        <f t="shared" si="49"/>
        <v>1.8023988534380735</v>
      </c>
      <c r="AW158" s="703">
        <f t="shared" si="46"/>
        <v>8.322016707071576</v>
      </c>
      <c r="AX158" s="810">
        <f t="shared" si="47"/>
        <v>19.376057525195751</v>
      </c>
      <c r="AY158" s="1017">
        <v>0.47</v>
      </c>
      <c r="AZ158" s="945">
        <v>21.709999999999997</v>
      </c>
      <c r="BA158" s="945">
        <v>-3.2800000000000002</v>
      </c>
      <c r="BB158" s="945">
        <v>0.1</v>
      </c>
      <c r="BC158" s="945">
        <v>4.5</v>
      </c>
      <c r="BE158" s="666">
        <v>2007</v>
      </c>
      <c r="BF158" s="971">
        <f t="shared" si="48"/>
        <v>1</v>
      </c>
      <c r="BG158" s="955" t="s">
        <v>137</v>
      </c>
    </row>
    <row r="159" spans="1:60" s="838" customFormat="1" ht="11.25" customHeight="1" x14ac:dyDescent="0.2">
      <c r="A159" s="817" t="s">
        <v>726</v>
      </c>
      <c r="B159" s="846" t="s">
        <v>727</v>
      </c>
      <c r="C159" s="1013" t="s">
        <v>4345</v>
      </c>
      <c r="D159" s="1013" t="s">
        <v>4346</v>
      </c>
      <c r="E159" s="818">
        <v>16</v>
      </c>
      <c r="F159" s="1227">
        <v>212</v>
      </c>
      <c r="G159" s="1226" t="s">
        <v>37</v>
      </c>
      <c r="H159" s="1226" t="s">
        <v>37</v>
      </c>
      <c r="I159" s="819">
        <v>36.299999999999997</v>
      </c>
      <c r="J159" s="820">
        <f t="shared" si="35"/>
        <v>7.2727272727272734</v>
      </c>
      <c r="K159" s="821">
        <v>0.66</v>
      </c>
      <c r="L159" s="822">
        <v>4</v>
      </c>
      <c r="M159" s="823">
        <f t="shared" si="36"/>
        <v>2.64</v>
      </c>
      <c r="N159" s="824" t="s">
        <v>107</v>
      </c>
      <c r="O159" s="825">
        <v>0.65</v>
      </c>
      <c r="P159" s="847">
        <v>43130</v>
      </c>
      <c r="Q159" s="847">
        <v>43146</v>
      </c>
      <c r="R159" s="823">
        <f t="shared" si="37"/>
        <v>1.5384615384615397</v>
      </c>
      <c r="S159" s="759">
        <f>IF(INDEX(Historical!$D$7:$D$1439,MATCH(B159,Historical!$B$7:$B$1450,0))=0,"n/a",(INDEX(Historical!$C$7:$C$1439,MATCH(B159,Historical!$B$7:$B$1450,0))/INDEX(Historical!$D$7:$D$1439,MATCH(B159,Historical!$B$7:$B$1450,0))-1)*100)</f>
        <v>3.937007874015741</v>
      </c>
      <c r="T159" s="759">
        <f>IF(INDEX(Historical!$F$7:$F$1432,MATCH(B159,Historical!$B$7:$B$1450,0))=0,"n/a",((INDEX(Historical!$C$7:$C$1439,MATCH(B159,Historical!$B$7:$B$1450,0))/INDEX(Historical!$F$7:$F$1432,MATCH(B159,Historical!$B$7:$B$1450,0)))^(1/3)-1)*100)</f>
        <v>6.5898401939383122</v>
      </c>
      <c r="U159" s="759">
        <f>IF(INDEX(Historical!$H$7:$H$1432,MATCH(B159,Historical!$B$7:$B$1450,0))=0,"n/a",((INDEX(Historical!$C$7:$C$1439,MATCH(B159,Historical!$B$7:$B$1450,0))/INDEX(Historical!$H$7:$H$1432,MATCH(B159,Historical!$B$7:$B$1450,0)))^(1/5)-1)*100)</f>
        <v>7.2551603577834634</v>
      </c>
      <c r="V159" s="759">
        <f>IF(INDEX(Historical!$O$7:$O$1432,MATCH(B159,Historical!$B$7:$B$1450,0))=0,"n/a",((INDEX(Historical!$C$7:$C$1439,MATCH(B159,Historical!$B$7:$B$1450,0))/INDEX(Historical!$O$7:$O$1432,MATCH(B159,Historical!$B$7:$B$1450,0)))^(1/10)-1)*100)</f>
        <v>8.2943244689550166</v>
      </c>
      <c r="W159" s="827">
        <f t="shared" si="38"/>
        <v>0.87471383413307979</v>
      </c>
      <c r="X159" s="828" t="str">
        <f t="shared" si="39"/>
        <v>n/a</v>
      </c>
      <c r="Y159" s="839"/>
      <c r="Z159" s="820">
        <f t="shared" si="40"/>
        <v>207.87401574803147</v>
      </c>
      <c r="AA159" s="830">
        <f t="shared" si="41"/>
        <v>28.58267716535433</v>
      </c>
      <c r="AB159" s="822">
        <v>12</v>
      </c>
      <c r="AC159" s="831">
        <v>1.27</v>
      </c>
      <c r="AD159" s="831">
        <v>1.83</v>
      </c>
      <c r="AE159" s="831">
        <v>8.4600000000000009</v>
      </c>
      <c r="AF159" s="831">
        <v>2.11</v>
      </c>
      <c r="AG159" s="831">
        <v>7.6</v>
      </c>
      <c r="AH159" s="831">
        <v>176.5</v>
      </c>
      <c r="AI159" s="831">
        <v>9.01</v>
      </c>
      <c r="AJ159" s="831">
        <v>-1.7000000000000002</v>
      </c>
      <c r="AK159" s="831">
        <v>15.8</v>
      </c>
      <c r="AL159" s="832">
        <v>7490</v>
      </c>
      <c r="AM159" s="833">
        <v>0.5</v>
      </c>
      <c r="AN159" s="831">
        <v>1.25</v>
      </c>
      <c r="AO159" s="834">
        <f t="shared" si="42"/>
        <v>-14.054789534843593</v>
      </c>
      <c r="AP159" s="835">
        <f t="shared" si="43"/>
        <v>14.527887630510737</v>
      </c>
      <c r="AQ159" s="836">
        <f t="shared" si="44"/>
        <v>63.719881123416464</v>
      </c>
      <c r="AR159" s="703">
        <f>INDEX(Historical!$C$7:$C$1439,MATCH(B159,Historical!$B$7:$B$1450,0))*IF(AH159="n/a",1.03,IF(AH159&lt;0,1.01,IF(AH159&gt;10,1.1,(1+AH159/100))))</f>
        <v>2.9040000000000004</v>
      </c>
      <c r="AS159" s="830">
        <f t="shared" si="45"/>
        <v>3.1656504000000005</v>
      </c>
      <c r="AT159" s="830">
        <f t="shared" si="49"/>
        <v>3.4822154400000009</v>
      </c>
      <c r="AU159" s="830">
        <f t="shared" si="49"/>
        <v>3.8304369840000012</v>
      </c>
      <c r="AV159" s="830">
        <f t="shared" si="49"/>
        <v>4.213480682400002</v>
      </c>
      <c r="AW159" s="820">
        <f t="shared" si="46"/>
        <v>17.595783506400004</v>
      </c>
      <c r="AX159" s="837">
        <f t="shared" si="47"/>
        <v>48.473232800000012</v>
      </c>
      <c r="AY159" s="1018">
        <v>0.38</v>
      </c>
      <c r="AZ159" s="833">
        <v>24.15</v>
      </c>
      <c r="BA159" s="833">
        <v>-9.93</v>
      </c>
      <c r="BB159" s="833">
        <v>-1.26</v>
      </c>
      <c r="BC159" s="833">
        <v>-0.04</v>
      </c>
      <c r="BD159" s="985"/>
      <c r="BE159" s="666">
        <v>2003</v>
      </c>
      <c r="BF159" s="971">
        <f t="shared" si="48"/>
        <v>1</v>
      </c>
      <c r="BG159" s="892">
        <v>3.1</v>
      </c>
    </row>
    <row r="160" spans="1:60" ht="11.25" customHeight="1" x14ac:dyDescent="0.2">
      <c r="A160" s="944" t="s">
        <v>728</v>
      </c>
      <c r="B160" s="948" t="s">
        <v>729</v>
      </c>
      <c r="C160" s="1013" t="s">
        <v>179</v>
      </c>
      <c r="D160" s="1013" t="s">
        <v>4363</v>
      </c>
      <c r="E160" s="792">
        <v>17</v>
      </c>
      <c r="F160" s="1227">
        <v>208</v>
      </c>
      <c r="G160" s="1227" t="s">
        <v>37</v>
      </c>
      <c r="H160" s="1227" t="s">
        <v>37</v>
      </c>
      <c r="I160" s="947">
        <v>70.08</v>
      </c>
      <c r="J160" s="703">
        <f t="shared" si="35"/>
        <v>5.0799086757990874</v>
      </c>
      <c r="K160" s="950">
        <v>0.89</v>
      </c>
      <c r="L160" s="960">
        <v>4</v>
      </c>
      <c r="M160" s="694">
        <f t="shared" si="36"/>
        <v>3.56</v>
      </c>
      <c r="N160" s="943" t="s">
        <v>107</v>
      </c>
      <c r="O160" s="795">
        <v>0.86499999999999999</v>
      </c>
      <c r="P160" s="934">
        <v>43682</v>
      </c>
      <c r="Q160" s="934">
        <v>43691</v>
      </c>
      <c r="R160" s="694">
        <f t="shared" si="37"/>
        <v>2.8901734104046271</v>
      </c>
      <c r="S160" s="759">
        <f>IF(INDEX(Historical!$D$7:$D$1439,MATCH(B160,Historical!$B$7:$B$1450,0))=0,"n/a",(INDEX(Historical!$C$7:$C$1439,MATCH(B160,Historical!$B$7:$B$1450,0))/INDEX(Historical!$D$7:$D$1439,MATCH(B160,Historical!$B$7:$B$1450,0))-1)*100)</f>
        <v>19.301470588235304</v>
      </c>
      <c r="T160" s="759">
        <f>IF(INDEX(Historical!$F$7:$F$1432,MATCH(B160,Historical!$B$7:$B$1450,0))=0,"n/a",((INDEX(Historical!$C$7:$C$1439,MATCH(B160,Historical!$B$7:$B$1450,0))/INDEX(Historical!$F$7:$F$1432,MATCH(B160,Historical!$B$7:$B$1450,0)))^(1/3)-1)*100)</f>
        <v>10.120829938829123</v>
      </c>
      <c r="U160" s="759">
        <f>IF(INDEX(Historical!$H$7:$H$1432,MATCH(B160,Historical!$B$7:$B$1450,0))=0,"n/a",((INDEX(Historical!$C$7:$C$1439,MATCH(B160,Historical!$B$7:$B$1450,0))/INDEX(Historical!$H$7:$H$1432,MATCH(B160,Historical!$B$7:$B$1450,0)))^(1/5)-1)*100)</f>
        <v>20.217544136583896</v>
      </c>
      <c r="V160" s="759">
        <f>IF(INDEX(Historical!$O$7:$O$1432,MATCH(B160,Historical!$B$7:$B$1450,0))=0,"n/a",((INDEX(Historical!$C$7:$C$1439,MATCH(B160,Historical!$B$7:$B$1450,0))/INDEX(Historical!$O$7:$O$1432,MATCH(B160,Historical!$B$7:$B$1450,0)))^(1/10)-1)*100)</f>
        <v>16.896265558942723</v>
      </c>
      <c r="W160" s="760">
        <f t="shared" si="38"/>
        <v>1.1965687959895559</v>
      </c>
      <c r="X160" s="761">
        <f t="shared" si="39"/>
        <v>1.2715436563889242</v>
      </c>
      <c r="Y160" s="949"/>
      <c r="Z160" s="703">
        <f t="shared" si="40"/>
        <v>120.67796610169491</v>
      </c>
      <c r="AA160" s="959">
        <f t="shared" si="41"/>
        <v>23.755932203389829</v>
      </c>
      <c r="AB160" s="960">
        <v>12</v>
      </c>
      <c r="AC160" s="938">
        <v>2.95</v>
      </c>
      <c r="AD160" s="938">
        <v>1.67</v>
      </c>
      <c r="AE160" s="938">
        <v>2.2599999999999998</v>
      </c>
      <c r="AF160" s="938">
        <v>4.3099999999999996</v>
      </c>
      <c r="AG160" s="940">
        <v>18.600000000000001</v>
      </c>
      <c r="AH160" s="938">
        <v>57.599999999999994</v>
      </c>
      <c r="AI160" s="938">
        <v>21.2</v>
      </c>
      <c r="AJ160" s="938">
        <v>15.9</v>
      </c>
      <c r="AK160" s="938">
        <v>13.639999999999999</v>
      </c>
      <c r="AL160" s="951">
        <v>27770</v>
      </c>
      <c r="AM160" s="945">
        <v>0.4</v>
      </c>
      <c r="AN160" s="940">
        <v>1.61</v>
      </c>
      <c r="AO160" s="802">
        <f t="shared" si="42"/>
        <v>1.5415206089931566</v>
      </c>
      <c r="AP160" s="803">
        <f t="shared" si="43"/>
        <v>25.297452812382986</v>
      </c>
      <c r="AQ160" s="961">
        <f t="shared" si="44"/>
        <v>113.32090359269648</v>
      </c>
      <c r="AR160" s="703">
        <f>INDEX(Historical!$C$7:$C$1439,MATCH(B160,Historical!$B$7:$B$1450,0))*IF(AH160="n/a",1.03,IF(AH160&lt;0,1.01,IF(AH160&gt;10,1.1,(1+AH160/100))))</f>
        <v>3.5695000000000006</v>
      </c>
      <c r="AS160" s="959">
        <f t="shared" si="45"/>
        <v>3.9264500000000009</v>
      </c>
      <c r="AT160" s="959">
        <f t="shared" si="49"/>
        <v>4.3190950000000017</v>
      </c>
      <c r="AU160" s="959">
        <f t="shared" si="49"/>
        <v>4.7510045000000023</v>
      </c>
      <c r="AV160" s="959">
        <f t="shared" si="49"/>
        <v>5.2261049500000025</v>
      </c>
      <c r="AW160" s="703">
        <f t="shared" si="46"/>
        <v>21.792154450000009</v>
      </c>
      <c r="AX160" s="810">
        <f t="shared" si="47"/>
        <v>31.09611080194065</v>
      </c>
      <c r="AY160" s="1017">
        <v>1.1399999999999999</v>
      </c>
      <c r="AZ160" s="945">
        <v>39.43</v>
      </c>
      <c r="BA160" s="945">
        <v>-1.8900000000000001</v>
      </c>
      <c r="BB160" s="945">
        <v>4.0199999999999996</v>
      </c>
      <c r="BC160" s="945">
        <v>7.6499999999999995</v>
      </c>
      <c r="BE160" s="666">
        <v>2003</v>
      </c>
      <c r="BF160" s="971">
        <f t="shared" si="48"/>
        <v>1</v>
      </c>
      <c r="BG160" s="955">
        <v>6.8000000000000007</v>
      </c>
    </row>
    <row r="161" spans="1:60" ht="11.25" customHeight="1" x14ac:dyDescent="0.2">
      <c r="A161" s="936" t="s">
        <v>1522</v>
      </c>
      <c r="B161" s="948" t="s">
        <v>1523</v>
      </c>
      <c r="C161" s="1013" t="s">
        <v>4369</v>
      </c>
      <c r="D161" s="1013" t="s">
        <v>523</v>
      </c>
      <c r="E161" s="792">
        <v>10</v>
      </c>
      <c r="F161" s="1227">
        <v>352</v>
      </c>
      <c r="G161" s="1227" t="s">
        <v>37</v>
      </c>
      <c r="H161" s="1227" t="s">
        <v>37</v>
      </c>
      <c r="I161" s="947">
        <v>80.22</v>
      </c>
      <c r="J161" s="703">
        <f t="shared" si="35"/>
        <v>3.241087010720519</v>
      </c>
      <c r="K161" s="950">
        <v>0.65</v>
      </c>
      <c r="L161" s="960">
        <v>4</v>
      </c>
      <c r="M161" s="694">
        <f t="shared" si="36"/>
        <v>2.6</v>
      </c>
      <c r="N161" s="943" t="s">
        <v>1524</v>
      </c>
      <c r="O161" s="795">
        <v>0.6</v>
      </c>
      <c r="P161" s="934">
        <v>43532</v>
      </c>
      <c r="Q161" s="934">
        <v>43564</v>
      </c>
      <c r="R161" s="694">
        <f t="shared" si="37"/>
        <v>8.333333333333341</v>
      </c>
      <c r="S161" s="759">
        <f>IF(INDEX(Historical!$D$7:$D$1439,MATCH(B161,Historical!$B$7:$B$1450,0))=0,"n/a",(INDEX(Historical!$C$7:$C$1439,MATCH(B161,Historical!$B$7:$B$1450,0))/INDEX(Historical!$D$7:$D$1439,MATCH(B161,Historical!$B$7:$B$1450,0))-1)*100)</f>
        <v>9.0909090909090828</v>
      </c>
      <c r="T161" s="759">
        <f>IF(INDEX(Historical!$F$7:$F$1432,MATCH(B161,Historical!$B$7:$B$1450,0))=0,"n/a",((INDEX(Historical!$C$7:$C$1439,MATCH(B161,Historical!$B$7:$B$1450,0))/INDEX(Historical!$F$7:$F$1432,MATCH(B161,Historical!$B$7:$B$1450,0)))^(1/3)-1)*100)</f>
        <v>6.2658569182611146</v>
      </c>
      <c r="U161" s="759">
        <f>IF(INDEX(Historical!$H$7:$H$1432,MATCH(B161,Historical!$B$7:$B$1450,0))=0,"n/a",((INDEX(Historical!$C$7:$C$1439,MATCH(B161,Historical!$B$7:$B$1450,0))/INDEX(Historical!$H$7:$H$1432,MATCH(B161,Historical!$B$7:$B$1450,0)))^(1/5)-1)*100)</f>
        <v>9.8560543306117623</v>
      </c>
      <c r="V161" s="759">
        <f>IF(INDEX(Historical!$O$7:$O$1432,MATCH(B161,Historical!$B$7:$B$1450,0))=0,"n/a",((INDEX(Historical!$C$7:$C$1439,MATCH(B161,Historical!$B$7:$B$1450,0))/INDEX(Historical!$O$7:$O$1432,MATCH(B161,Historical!$B$7:$B$1450,0)))^(1/10)-1)*100)</f>
        <v>14.869835499703509</v>
      </c>
      <c r="W161" s="760">
        <f t="shared" si="38"/>
        <v>0.66282201513313865</v>
      </c>
      <c r="X161" s="761">
        <f t="shared" si="39"/>
        <v>0.99556104349613761</v>
      </c>
      <c r="Y161" s="714"/>
      <c r="Z161" s="703">
        <f t="shared" si="40"/>
        <v>42.833607907743001</v>
      </c>
      <c r="AA161" s="959">
        <f t="shared" si="41"/>
        <v>13.215815485996703</v>
      </c>
      <c r="AB161" s="960">
        <v>12</v>
      </c>
      <c r="AC161" s="938">
        <v>6.07</v>
      </c>
      <c r="AD161" s="938">
        <v>2.84</v>
      </c>
      <c r="AE161" s="938">
        <v>1.17</v>
      </c>
      <c r="AF161" s="938">
        <v>7.38</v>
      </c>
      <c r="AG161" s="938">
        <v>54.500000000000007</v>
      </c>
      <c r="AH161" s="938">
        <v>16.7</v>
      </c>
      <c r="AI161" s="938">
        <v>5.42</v>
      </c>
      <c r="AJ161" s="938">
        <v>9.9</v>
      </c>
      <c r="AK161" s="938">
        <v>4.7</v>
      </c>
      <c r="AL161" s="951">
        <v>17600</v>
      </c>
      <c r="AM161" s="945">
        <v>0.70000000000000007</v>
      </c>
      <c r="AN161" s="938">
        <v>2.35</v>
      </c>
      <c r="AO161" s="802">
        <f t="shared" si="42"/>
        <v>-0.11867414466442128</v>
      </c>
      <c r="AP161" s="803">
        <f t="shared" si="43"/>
        <v>13.097141341332282</v>
      </c>
      <c r="AQ161" s="961">
        <f t="shared" si="44"/>
        <v>108.20152447585296</v>
      </c>
      <c r="AR161" s="703">
        <f>INDEX(Historical!$C$7:$C$1439,MATCH(B161,Historical!$B$7:$B$1450,0))*IF(AH161="n/a",1.03,IF(AH161&lt;0,1.01,IF(AH161&gt;10,1.1,(1+AH161/100))))</f>
        <v>2.64</v>
      </c>
      <c r="AS161" s="959">
        <f t="shared" si="45"/>
        <v>2.7830880000000002</v>
      </c>
      <c r="AT161" s="959">
        <f t="shared" si="49"/>
        <v>2.913893136</v>
      </c>
      <c r="AU161" s="959">
        <f t="shared" si="49"/>
        <v>3.0508461133919997</v>
      </c>
      <c r="AV161" s="959">
        <f t="shared" si="49"/>
        <v>3.1942358807214237</v>
      </c>
      <c r="AW161" s="703">
        <f t="shared" si="46"/>
        <v>14.582063130113424</v>
      </c>
      <c r="AX161" s="810">
        <f t="shared" si="47"/>
        <v>18.177590538660464</v>
      </c>
      <c r="AY161" s="1017">
        <v>0.72</v>
      </c>
      <c r="AZ161" s="945">
        <v>21.82</v>
      </c>
      <c r="BA161" s="945">
        <v>-5.6800000000000006</v>
      </c>
      <c r="BB161" s="945">
        <v>-0.72</v>
      </c>
      <c r="BC161" s="945">
        <v>4.2</v>
      </c>
      <c r="BE161" s="666">
        <v>2010</v>
      </c>
      <c r="BF161" s="971">
        <f t="shared" si="48"/>
        <v>0</v>
      </c>
      <c r="BG161" s="955">
        <v>5.5</v>
      </c>
    </row>
    <row r="162" spans="1:60" ht="11.25" customHeight="1" x14ac:dyDescent="0.2">
      <c r="A162" s="936" t="s">
        <v>1529</v>
      </c>
      <c r="B162" s="948" t="s">
        <v>1530</v>
      </c>
      <c r="C162" s="1013" t="s">
        <v>4216</v>
      </c>
      <c r="D162" s="1013" t="s">
        <v>4395</v>
      </c>
      <c r="E162" s="793">
        <v>11</v>
      </c>
      <c r="F162" s="1227">
        <v>315</v>
      </c>
      <c r="G162" s="1227" t="s">
        <v>106</v>
      </c>
      <c r="H162" s="1227" t="s">
        <v>106</v>
      </c>
      <c r="I162" s="947">
        <v>56.3</v>
      </c>
      <c r="J162" s="703">
        <f t="shared" si="35"/>
        <v>1.7051509769094138</v>
      </c>
      <c r="K162" s="950">
        <v>0.24</v>
      </c>
      <c r="L162" s="960">
        <v>4</v>
      </c>
      <c r="M162" s="694">
        <f t="shared" si="36"/>
        <v>0.96</v>
      </c>
      <c r="N162" s="943" t="s">
        <v>285</v>
      </c>
      <c r="O162" s="795">
        <v>0.19</v>
      </c>
      <c r="P162" s="934">
        <v>43566</v>
      </c>
      <c r="Q162" s="934">
        <v>43580</v>
      </c>
      <c r="R162" s="694">
        <f t="shared" si="37"/>
        <v>26.315789473684205</v>
      </c>
      <c r="S162" s="759">
        <f>IF(INDEX(Historical!$D$7:$D$1439,MATCH(B162,Historical!$B$7:$B$1450,0))=0,"n/a",(INDEX(Historical!$C$7:$C$1439,MATCH(B162,Historical!$B$7:$B$1450,0))/INDEX(Historical!$D$7:$D$1439,MATCH(B162,Historical!$B$7:$B$1450,0))-1)*100)</f>
        <v>5.5555555555555358</v>
      </c>
      <c r="T162" s="759">
        <f>IF(INDEX(Historical!$F$7:$F$1432,MATCH(B162,Historical!$B$7:$B$1450,0))=0,"n/a",((INDEX(Historical!$C$7:$C$1439,MATCH(B162,Historical!$B$7:$B$1450,0))/INDEX(Historical!$F$7:$F$1432,MATCH(B162,Historical!$B$7:$B$1450,0)))^(1/3)-1)*100)</f>
        <v>10.064241629820891</v>
      </c>
      <c r="U162" s="759">
        <f>IF(INDEX(Historical!$H$7:$H$1432,MATCH(B162,Historical!$B$7:$B$1450,0))=0,"n/a",((INDEX(Historical!$C$7:$C$1439,MATCH(B162,Historical!$B$7:$B$1450,0))/INDEX(Historical!$H$7:$H$1432,MATCH(B162,Historical!$B$7:$B$1450,0)))^(1/5)-1)*100)</f>
        <v>12.593380967869239</v>
      </c>
      <c r="V162" s="759" t="str">
        <f>IF(INDEX(Historical!$O$7:$O$1432,MATCH(B162,Historical!$B$7:$B$1450,0))=0,"n/a",((INDEX(Historical!$C$7:$C$1439,MATCH(B162,Historical!$B$7:$B$1450,0))/INDEX(Historical!$O$7:$O$1432,MATCH(B162,Historical!$B$7:$B$1450,0)))^(1/10)-1)*100)</f>
        <v>n/a</v>
      </c>
      <c r="W162" s="760" t="str">
        <f t="shared" si="38"/>
        <v>n/a</v>
      </c>
      <c r="X162" s="761">
        <f t="shared" si="39"/>
        <v>3.3140476231234839</v>
      </c>
      <c r="Y162" s="717" t="s">
        <v>4422</v>
      </c>
      <c r="Z162" s="703">
        <f t="shared" si="40"/>
        <v>33.103448275862071</v>
      </c>
      <c r="AA162" s="959">
        <f t="shared" si="41"/>
        <v>19.413793103448274</v>
      </c>
      <c r="AB162" s="960">
        <v>5</v>
      </c>
      <c r="AC162" s="938">
        <v>2.9</v>
      </c>
      <c r="AD162" s="938">
        <v>2.1</v>
      </c>
      <c r="AE162" s="938">
        <v>4.84</v>
      </c>
      <c r="AF162" s="938">
        <v>8.94</v>
      </c>
      <c r="AG162" s="938">
        <v>38.800000000000004</v>
      </c>
      <c r="AH162" s="938">
        <v>16.100000000000001</v>
      </c>
      <c r="AI162" s="938">
        <v>7.37</v>
      </c>
      <c r="AJ162" s="938">
        <v>3.8</v>
      </c>
      <c r="AK162" s="938">
        <v>9.43</v>
      </c>
      <c r="AL162" s="951">
        <v>191090</v>
      </c>
      <c r="AM162" s="945">
        <v>34.300000000000004</v>
      </c>
      <c r="AN162" s="938">
        <v>2.58</v>
      </c>
      <c r="AO162" s="802">
        <f t="shared" si="42"/>
        <v>-5.1152611586696217</v>
      </c>
      <c r="AP162" s="803">
        <f t="shared" si="43"/>
        <v>14.298531944778652</v>
      </c>
      <c r="AQ162" s="961">
        <f t="shared" si="44"/>
        <v>177.73633407310575</v>
      </c>
      <c r="AR162" s="703">
        <f>INDEX(Historical!$C$7:$C$1439,MATCH(B162,Historical!$B$7:$B$1450,0))*IF(AH162="n/a",1.03,IF(AH162&lt;0,1.01,IF(AH162&gt;10,1.1,(1+AH162/100))))</f>
        <v>0.83600000000000008</v>
      </c>
      <c r="AS162" s="959">
        <f t="shared" si="45"/>
        <v>0.89761320000000011</v>
      </c>
      <c r="AT162" s="959">
        <f t="shared" si="49"/>
        <v>0.98225812476000018</v>
      </c>
      <c r="AU162" s="959">
        <f t="shared" si="49"/>
        <v>1.0748850659248683</v>
      </c>
      <c r="AV162" s="959">
        <f t="shared" si="49"/>
        <v>1.1762467276415836</v>
      </c>
      <c r="AW162" s="703">
        <f t="shared" si="46"/>
        <v>4.9670031183264518</v>
      </c>
      <c r="AX162" s="810">
        <f t="shared" si="47"/>
        <v>8.8223856453400575</v>
      </c>
      <c r="AY162" s="1017">
        <v>1.1499999999999999</v>
      </c>
      <c r="AZ162" s="945">
        <v>32.78</v>
      </c>
      <c r="BA162" s="945">
        <v>-6.94</v>
      </c>
      <c r="BB162" s="945">
        <v>0.95</v>
      </c>
      <c r="BC162" s="945">
        <v>8.58</v>
      </c>
      <c r="BE162" s="666">
        <v>2010</v>
      </c>
      <c r="BF162" s="971">
        <f t="shared" si="48"/>
        <v>0</v>
      </c>
      <c r="BG162" s="955">
        <v>9.5</v>
      </c>
    </row>
    <row r="163" spans="1:60" ht="11.25" customHeight="1" x14ac:dyDescent="0.2">
      <c r="A163" s="944" t="s">
        <v>719</v>
      </c>
      <c r="B163" s="948" t="s">
        <v>720</v>
      </c>
      <c r="C163" s="1013" t="s">
        <v>179</v>
      </c>
      <c r="D163" s="1013" t="s">
        <v>4363</v>
      </c>
      <c r="E163" s="792">
        <v>16</v>
      </c>
      <c r="F163" s="1227">
        <v>242</v>
      </c>
      <c r="G163" s="1227" t="s">
        <v>37</v>
      </c>
      <c r="H163" s="1227" t="s">
        <v>37</v>
      </c>
      <c r="I163" s="947">
        <v>51.36</v>
      </c>
      <c r="J163" s="703">
        <f t="shared" si="35"/>
        <v>6.1526479750778824</v>
      </c>
      <c r="K163" s="950">
        <v>0.79</v>
      </c>
      <c r="L163" s="960">
        <v>4</v>
      </c>
      <c r="M163" s="694">
        <f t="shared" si="36"/>
        <v>3.16</v>
      </c>
      <c r="N163" s="943" t="s">
        <v>220</v>
      </c>
      <c r="O163" s="795">
        <v>0.78</v>
      </c>
      <c r="P163" s="934">
        <v>43717</v>
      </c>
      <c r="Q163" s="934">
        <v>43753</v>
      </c>
      <c r="R163" s="694">
        <f t="shared" si="37"/>
        <v>1.2820512820512833</v>
      </c>
      <c r="S163" s="759">
        <f>IF(INDEX(Historical!$D$7:$D$1439,MATCH(B163,Historical!$B$7:$B$1450,0))=0,"n/a",(INDEX(Historical!$C$7:$C$1439,MATCH(B163,Historical!$B$7:$B$1450,0))/INDEX(Historical!$D$7:$D$1439,MATCH(B163,Historical!$B$7:$B$1450,0))-1)*100)</f>
        <v>1.3114754098360493</v>
      </c>
      <c r="T163" s="759">
        <f>IF(INDEX(Historical!$F$7:$F$1432,MATCH(B163,Historical!$B$7:$B$1450,0))=0,"n/a",((INDEX(Historical!$C$7:$C$1439,MATCH(B163,Historical!$B$7:$B$1450,0))/INDEX(Historical!$F$7:$F$1432,MATCH(B163,Historical!$B$7:$B$1450,0)))^(1/3)-1)*100)</f>
        <v>1.6725500735793153</v>
      </c>
      <c r="U163" s="759">
        <f>IF(INDEX(Historical!$H$7:$H$1432,MATCH(B163,Historical!$B$7:$B$1450,0))=0,"n/a",((INDEX(Historical!$C$7:$C$1439,MATCH(B163,Historical!$B$7:$B$1450,0))/INDEX(Historical!$H$7:$H$1432,MATCH(B163,Historical!$B$7:$B$1450,0)))^(1/5)-1)*100)</f>
        <v>5.4109461407648718</v>
      </c>
      <c r="V163" s="759">
        <f>IF(INDEX(Historical!$O$7:$O$1432,MATCH(B163,Historical!$B$7:$B$1450,0))=0,"n/a",((INDEX(Historical!$C$7:$C$1439,MATCH(B163,Historical!$B$7:$B$1450,0))/INDEX(Historical!$O$7:$O$1432,MATCH(B163,Historical!$B$7:$B$1450,0)))^(1/10)-1)*100)</f>
        <v>10.219345911703549</v>
      </c>
      <c r="W163" s="760">
        <f t="shared" si="38"/>
        <v>0.52948067200348592</v>
      </c>
      <c r="X163" s="761" t="str">
        <f t="shared" si="39"/>
        <v>n/a</v>
      </c>
      <c r="Y163" s="949"/>
      <c r="Z163" s="703">
        <f t="shared" si="40"/>
        <v>59.962049335863391</v>
      </c>
      <c r="AA163" s="959">
        <f t="shared" si="41"/>
        <v>9.7457305502846303</v>
      </c>
      <c r="AB163" s="960">
        <v>12</v>
      </c>
      <c r="AC163" s="938">
        <v>5.27</v>
      </c>
      <c r="AD163" s="938" t="s">
        <v>137</v>
      </c>
      <c r="AE163" s="938">
        <v>2.17</v>
      </c>
      <c r="AF163" s="938">
        <v>1.85</v>
      </c>
      <c r="AG163" s="938">
        <v>19</v>
      </c>
      <c r="AH163" s="940">
        <v>216.8</v>
      </c>
      <c r="AI163" s="940">
        <v>-3.53</v>
      </c>
      <c r="AJ163" s="938">
        <v>-2.6</v>
      </c>
      <c r="AK163" s="938">
        <v>-5.83</v>
      </c>
      <c r="AL163" s="951">
        <v>39290</v>
      </c>
      <c r="AM163" s="945">
        <v>0.2</v>
      </c>
      <c r="AN163" s="938">
        <v>0.49</v>
      </c>
      <c r="AO163" s="802">
        <f t="shared" si="42"/>
        <v>1.8178635655581239</v>
      </c>
      <c r="AP163" s="803">
        <f t="shared" si="43"/>
        <v>11.563594115842754</v>
      </c>
      <c r="AQ163" s="961">
        <f t="shared" si="44"/>
        <v>-10.483765549292512</v>
      </c>
      <c r="AR163" s="703">
        <f>INDEX(Historical!$C$7:$C$1439,MATCH(B163,Historical!$B$7:$B$1450,0))*IF(AH163="n/a",1.03,IF(AH163&lt;0,1.01,IF(AH163&gt;10,1.1,(1+AH163/100))))</f>
        <v>3.399</v>
      </c>
      <c r="AS163" s="959">
        <f t="shared" si="45"/>
        <v>3.4329900000000002</v>
      </c>
      <c r="AT163" s="959">
        <f t="shared" si="49"/>
        <v>3.4673199000000001</v>
      </c>
      <c r="AU163" s="959">
        <f t="shared" si="49"/>
        <v>3.5019930990000003</v>
      </c>
      <c r="AV163" s="959">
        <f t="shared" si="49"/>
        <v>3.5370130299900002</v>
      </c>
      <c r="AW163" s="703">
        <f t="shared" si="46"/>
        <v>17.33831602899</v>
      </c>
      <c r="AX163" s="810">
        <f t="shared" si="47"/>
        <v>33.758403483235981</v>
      </c>
      <c r="AY163" s="1017">
        <v>0.85</v>
      </c>
      <c r="AZ163" s="945">
        <v>9.2799999999999994</v>
      </c>
      <c r="BA163" s="945">
        <v>-39.25</v>
      </c>
      <c r="BB163" s="945">
        <v>1.49</v>
      </c>
      <c r="BC163" s="945">
        <v>-17.2</v>
      </c>
      <c r="BE163" s="666">
        <v>2004</v>
      </c>
      <c r="BF163" s="971">
        <f t="shared" si="48"/>
        <v>1</v>
      </c>
      <c r="BG163" s="955">
        <v>9.1</v>
      </c>
    </row>
    <row r="164" spans="1:60" ht="11.25" customHeight="1" x14ac:dyDescent="0.2">
      <c r="A164" s="936" t="s">
        <v>4411</v>
      </c>
      <c r="B164" s="948" t="s">
        <v>4208</v>
      </c>
      <c r="C164" s="1013" t="s">
        <v>108</v>
      </c>
      <c r="D164" s="1013" t="s">
        <v>4365</v>
      </c>
      <c r="E164" s="792">
        <v>23</v>
      </c>
      <c r="F164" s="1227">
        <v>150</v>
      </c>
      <c r="G164" s="1227" t="s">
        <v>106</v>
      </c>
      <c r="H164" s="1227" t="s">
        <v>106</v>
      </c>
      <c r="I164" s="947">
        <v>30.58</v>
      </c>
      <c r="J164" s="703">
        <f t="shared" si="35"/>
        <v>3.1393067364290386</v>
      </c>
      <c r="K164" s="957">
        <v>0.24</v>
      </c>
      <c r="L164" s="960">
        <v>4</v>
      </c>
      <c r="M164" s="694">
        <f t="shared" si="36"/>
        <v>0.96</v>
      </c>
      <c r="N164" s="943" t="s">
        <v>460</v>
      </c>
      <c r="O164" s="796">
        <v>0.23</v>
      </c>
      <c r="P164" s="934">
        <v>43657</v>
      </c>
      <c r="Q164" s="934">
        <v>43665</v>
      </c>
      <c r="R164" s="694">
        <f t="shared" si="37"/>
        <v>4.3478260869565135</v>
      </c>
      <c r="S164" s="759">
        <f>IF(INDEX(Historical!$D$7:$D$1439,MATCH(B164,Historical!$B$7:$B$1450,0))=0,"n/a",(INDEX(Historical!$C$7:$C$1439,MATCH(B164,Historical!$B$7:$B$1450,0))/INDEX(Historical!$D$7:$D$1439,MATCH(B164,Historical!$B$7:$B$1450,0))-1)*100)</f>
        <v>11.971830985915499</v>
      </c>
      <c r="T164" s="759">
        <f>IF(INDEX(Historical!$F$7:$F$1432,MATCH(B164,Historical!$B$7:$B$1450,0))=0,"n/a",((INDEX(Historical!$C$7:$C$1439,MATCH(B164,Historical!$B$7:$B$1450,0))/INDEX(Historical!$F$7:$F$1432,MATCH(B164,Historical!$B$7:$B$1450,0)))^(1/3)-1)*100)</f>
        <v>13.066725033322268</v>
      </c>
      <c r="U164" s="759">
        <f>IF(INDEX(Historical!$H$7:$H$1432,MATCH(B164,Historical!$B$7:$B$1450,0))=0,"n/a",((INDEX(Historical!$C$7:$C$1439,MATCH(B164,Historical!$B$7:$B$1450,0))/INDEX(Historical!$H$7:$H$1432,MATCH(B164,Historical!$B$7:$B$1450,0)))^(1/5)-1)*100)</f>
        <v>17.169054553092657</v>
      </c>
      <c r="V164" s="759">
        <f>IF(INDEX(Historical!$O$7:$O$1432,MATCH(B164,Historical!$B$7:$B$1450,0))=0,"n/a",((INDEX(Historical!$C$7:$C$1439,MATCH(B164,Historical!$B$7:$B$1450,0))/INDEX(Historical!$O$7:$O$1432,MATCH(B164,Historical!$B$7:$B$1450,0)))^(1/10)-1)*100)</f>
        <v>20.322185454786457</v>
      </c>
      <c r="W164" s="760">
        <f t="shared" si="38"/>
        <v>0.84484292259270044</v>
      </c>
      <c r="X164" s="761">
        <f t="shared" si="39"/>
        <v>0.82543531505253154</v>
      </c>
      <c r="Y164" s="949" t="s">
        <v>4452</v>
      </c>
      <c r="Z164" s="703">
        <f t="shared" si="40"/>
        <v>30.094043887147336</v>
      </c>
      <c r="AA164" s="959">
        <f t="shared" si="41"/>
        <v>9.5862068965517242</v>
      </c>
      <c r="AB164" s="960">
        <v>12</v>
      </c>
      <c r="AC164" s="938">
        <v>3.19</v>
      </c>
      <c r="AD164" s="938">
        <v>0.8</v>
      </c>
      <c r="AE164" s="938">
        <v>3.29</v>
      </c>
      <c r="AF164" s="938">
        <v>1.02</v>
      </c>
      <c r="AG164" s="938">
        <v>11.200000000000001</v>
      </c>
      <c r="AH164" s="938">
        <v>-13.600000000000001</v>
      </c>
      <c r="AI164" s="938">
        <v>-2.2599999999999998</v>
      </c>
      <c r="AJ164" s="938">
        <v>20.8</v>
      </c>
      <c r="AK164" s="938">
        <v>12</v>
      </c>
      <c r="AL164" s="951">
        <v>3820</v>
      </c>
      <c r="AM164" s="945">
        <v>1</v>
      </c>
      <c r="AN164" s="938">
        <v>0.09</v>
      </c>
      <c r="AO164" s="802">
        <f t="shared" si="42"/>
        <v>10.722154392969971</v>
      </c>
      <c r="AP164" s="803">
        <f t="shared" si="43"/>
        <v>20.308361289521695</v>
      </c>
      <c r="AQ164" s="961">
        <f t="shared" si="44"/>
        <v>-34.077719044038069</v>
      </c>
      <c r="AR164" s="703">
        <f>INDEX(Historical!$C$7:$C$1439,MATCH(B164,Historical!$B$7:$B$1450,0))*IF(AH164="n/a",1.03,IF(AH164&lt;0,1.01,IF(AH164&gt;10,1.1,(1+AH164/100))))</f>
        <v>0.80295000000000005</v>
      </c>
      <c r="AS164" s="959">
        <f t="shared" si="45"/>
        <v>0.81097950000000008</v>
      </c>
      <c r="AT164" s="959">
        <f t="shared" si="49"/>
        <v>0.89207745000000016</v>
      </c>
      <c r="AU164" s="959">
        <f t="shared" si="49"/>
        <v>0.98128519500000022</v>
      </c>
      <c r="AV164" s="959">
        <f t="shared" si="49"/>
        <v>1.0794137145000002</v>
      </c>
      <c r="AW164" s="703">
        <f t="shared" si="46"/>
        <v>4.5667058595000007</v>
      </c>
      <c r="AX164" s="810">
        <f t="shared" si="47"/>
        <v>14.933635904185746</v>
      </c>
      <c r="AY164" s="1017">
        <v>1.81</v>
      </c>
      <c r="AZ164" s="945">
        <v>45.48</v>
      </c>
      <c r="BA164" s="945">
        <v>-26.72</v>
      </c>
      <c r="BB164" s="945">
        <v>2.04</v>
      </c>
      <c r="BC164" s="945">
        <v>4.33</v>
      </c>
      <c r="BE164" s="666">
        <v>1997</v>
      </c>
      <c r="BF164" s="971">
        <f t="shared" si="48"/>
        <v>2</v>
      </c>
      <c r="BG164" s="955">
        <v>1.9</v>
      </c>
    </row>
    <row r="165" spans="1:60" ht="11.25" customHeight="1" x14ac:dyDescent="0.2">
      <c r="A165" s="936" t="s">
        <v>743</v>
      </c>
      <c r="B165" s="948" t="s">
        <v>744</v>
      </c>
      <c r="C165" s="1013" t="s">
        <v>108</v>
      </c>
      <c r="D165" s="1013" t="s">
        <v>4365</v>
      </c>
      <c r="E165" s="792">
        <v>21</v>
      </c>
      <c r="F165" s="1227">
        <v>158</v>
      </c>
      <c r="G165" s="1227" t="s">
        <v>37</v>
      </c>
      <c r="H165" s="1227" t="s">
        <v>37</v>
      </c>
      <c r="I165" s="947">
        <v>69.39</v>
      </c>
      <c r="J165" s="703">
        <f t="shared" si="35"/>
        <v>2.3634529471105346</v>
      </c>
      <c r="K165" s="957">
        <v>0.41</v>
      </c>
      <c r="L165" s="960">
        <v>4</v>
      </c>
      <c r="M165" s="694">
        <f t="shared" si="36"/>
        <v>1.64</v>
      </c>
      <c r="N165" s="943" t="s">
        <v>164</v>
      </c>
      <c r="O165" s="796">
        <v>0.36</v>
      </c>
      <c r="P165" s="934">
        <v>43447</v>
      </c>
      <c r="Q165" s="934">
        <v>43467</v>
      </c>
      <c r="R165" s="694">
        <f t="shared" si="37"/>
        <v>13.888888888888888</v>
      </c>
      <c r="S165" s="759">
        <f>IF(INDEX(Historical!$D$7:$D$1439,MATCH(B165,Historical!$B$7:$B$1450,0))=0,"n/a",(INDEX(Historical!$C$7:$C$1439,MATCH(B165,Historical!$B$7:$B$1450,0))/INDEX(Historical!$D$7:$D$1439,MATCH(B165,Historical!$B$7:$B$1450,0))-1)*100)</f>
        <v>5.8823529411764497</v>
      </c>
      <c r="T165" s="759">
        <f>IF(INDEX(Historical!$F$7:$F$1432,MATCH(B165,Historical!$B$7:$B$1450,0))=0,"n/a",((INDEX(Historical!$C$7:$C$1439,MATCH(B165,Historical!$B$7:$B$1450,0))/INDEX(Historical!$F$7:$F$1432,MATCH(B165,Historical!$B$7:$B$1450,0)))^(1/3)-1)*100)</f>
        <v>9.7266191355609202</v>
      </c>
      <c r="U165" s="759">
        <f>IF(INDEX(Historical!$H$7:$H$1432,MATCH(B165,Historical!$B$7:$B$1450,0))=0,"n/a",((INDEX(Historical!$C$7:$C$1439,MATCH(B165,Historical!$B$7:$B$1450,0))/INDEX(Historical!$H$7:$H$1432,MATCH(B165,Historical!$B$7:$B$1450,0)))^(1/5)-1)*100)</f>
        <v>10.859472602645347</v>
      </c>
      <c r="V165" s="759">
        <f>IF(INDEX(Historical!$O$7:$O$1432,MATCH(B165,Historical!$B$7:$B$1450,0))=0,"n/a",((INDEX(Historical!$C$7:$C$1439,MATCH(B165,Historical!$B$7:$B$1450,0))/INDEX(Historical!$O$7:$O$1432,MATCH(B165,Historical!$B$7:$B$1450,0)))^(1/10)-1)*100)</f>
        <v>11.157622371784459</v>
      </c>
      <c r="W165" s="760">
        <f t="shared" si="38"/>
        <v>0.97327837784749938</v>
      </c>
      <c r="X165" s="761">
        <f t="shared" si="39"/>
        <v>2.3105260856692227</v>
      </c>
      <c r="Y165" s="711"/>
      <c r="Z165" s="703">
        <f t="shared" si="40"/>
        <v>34.672304439746291</v>
      </c>
      <c r="AA165" s="959">
        <f t="shared" si="41"/>
        <v>14.670190274841437</v>
      </c>
      <c r="AB165" s="960">
        <v>12</v>
      </c>
      <c r="AC165" s="938">
        <v>4.7300000000000004</v>
      </c>
      <c r="AD165" s="938">
        <v>1.61</v>
      </c>
      <c r="AE165" s="938">
        <v>6.46</v>
      </c>
      <c r="AF165" s="938">
        <v>1.18</v>
      </c>
      <c r="AG165" s="938">
        <v>8</v>
      </c>
      <c r="AH165" s="938">
        <v>17.100000000000001</v>
      </c>
      <c r="AI165" s="938">
        <v>12.46</v>
      </c>
      <c r="AJ165" s="938">
        <v>4.7</v>
      </c>
      <c r="AK165" s="938">
        <v>9.120000000000001</v>
      </c>
      <c r="AL165" s="951">
        <v>4820</v>
      </c>
      <c r="AM165" s="945">
        <v>1.0999999999999999</v>
      </c>
      <c r="AN165" s="938">
        <v>0</v>
      </c>
      <c r="AO165" s="802">
        <f t="shared" si="42"/>
        <v>-1.4472647250855548</v>
      </c>
      <c r="AP165" s="803">
        <f t="shared" si="43"/>
        <v>13.222925549755882</v>
      </c>
      <c r="AQ165" s="961">
        <f t="shared" si="44"/>
        <v>-12.286262258506452</v>
      </c>
      <c r="AR165" s="703">
        <f>INDEX(Historical!$C$7:$C$1439,MATCH(B165,Historical!$B$7:$B$1450,0))*IF(AH165="n/a",1.03,IF(AH165&lt;0,1.01,IF(AH165&gt;10,1.1,(1+AH165/100))))</f>
        <v>1.5840000000000001</v>
      </c>
      <c r="AS165" s="959">
        <f t="shared" si="45"/>
        <v>1.7424000000000002</v>
      </c>
      <c r="AT165" s="959">
        <f t="shared" si="49"/>
        <v>1.9013068800000001</v>
      </c>
      <c r="AU165" s="959">
        <f t="shared" si="49"/>
        <v>2.0747060674559998</v>
      </c>
      <c r="AV165" s="959">
        <f t="shared" si="49"/>
        <v>2.2639192608079868</v>
      </c>
      <c r="AW165" s="703">
        <f t="shared" si="46"/>
        <v>9.5663322082639866</v>
      </c>
      <c r="AX165" s="810">
        <f t="shared" si="47"/>
        <v>13.786326860158503</v>
      </c>
      <c r="AY165" s="1017">
        <v>1.35</v>
      </c>
      <c r="AZ165" s="945">
        <v>21.72</v>
      </c>
      <c r="BA165" s="945">
        <v>-9</v>
      </c>
      <c r="BB165" s="945">
        <v>3.54</v>
      </c>
      <c r="BC165" s="945">
        <v>1.08</v>
      </c>
      <c r="BE165" s="666">
        <v>2000</v>
      </c>
      <c r="BF165" s="971">
        <f t="shared" si="48"/>
        <v>2</v>
      </c>
      <c r="BG165" s="955">
        <v>1.4000000000000001</v>
      </c>
    </row>
    <row r="166" spans="1:60" ht="11.25" customHeight="1" x14ac:dyDescent="0.2">
      <c r="A166" s="936" t="s">
        <v>1557</v>
      </c>
      <c r="B166" s="948" t="s">
        <v>1558</v>
      </c>
      <c r="C166" s="1013" t="s">
        <v>247</v>
      </c>
      <c r="D166" s="1013" t="s">
        <v>4390</v>
      </c>
      <c r="E166" s="792">
        <v>10</v>
      </c>
      <c r="F166" s="1227">
        <v>319</v>
      </c>
      <c r="G166" s="1227" t="s">
        <v>106</v>
      </c>
      <c r="H166" s="1227" t="s">
        <v>106</v>
      </c>
      <c r="I166" s="947">
        <v>17.37</v>
      </c>
      <c r="J166" s="703">
        <f t="shared" si="35"/>
        <v>6.2176165803108807</v>
      </c>
      <c r="K166" s="950">
        <v>0.27</v>
      </c>
      <c r="L166" s="960">
        <v>4</v>
      </c>
      <c r="M166" s="694">
        <f t="shared" si="36"/>
        <v>1.08</v>
      </c>
      <c r="N166" s="943" t="s">
        <v>973</v>
      </c>
      <c r="O166" s="795">
        <v>0.25</v>
      </c>
      <c r="P166" s="660">
        <v>43314</v>
      </c>
      <c r="Q166" s="660">
        <v>43322</v>
      </c>
      <c r="R166" s="694">
        <f t="shared" si="37"/>
        <v>8.0000000000000071</v>
      </c>
      <c r="S166" s="759">
        <f>IF(INDEX(Historical!$D$7:$D$1439,MATCH(B166,Historical!$B$7:$B$1450,0))=0,"n/a",(INDEX(Historical!$C$7:$C$1439,MATCH(B166,Historical!$B$7:$B$1450,0))/INDEX(Historical!$D$7:$D$1439,MATCH(B166,Historical!$B$7:$B$1450,0))-1)*100)</f>
        <v>31.645569620253156</v>
      </c>
      <c r="T166" s="759">
        <f>IF(INDEX(Historical!$F$7:$F$1432,MATCH(B166,Historical!$B$7:$B$1450,0))=0,"n/a",((INDEX(Historical!$C$7:$C$1439,MATCH(B166,Historical!$B$7:$B$1450,0))/INDEX(Historical!$F$7:$F$1432,MATCH(B166,Historical!$B$7:$B$1450,0)))^(1/3)-1)*100)</f>
        <v>13.568615187108213</v>
      </c>
      <c r="U166" s="759">
        <f>IF(INDEX(Historical!$H$7:$H$1432,MATCH(B166,Historical!$B$7:$B$1450,0))=0,"n/a",((INDEX(Historical!$C$7:$C$1439,MATCH(B166,Historical!$B$7:$B$1450,0))/INDEX(Historical!$H$7:$H$1432,MATCH(B166,Historical!$B$7:$B$1450,0)))^(1/5)-1)*100)</f>
        <v>10.197228772148016</v>
      </c>
      <c r="V166" s="759" t="str">
        <f>IF(INDEX(Historical!$O$7:$O$1432,MATCH(B166,Historical!$B$7:$B$1450,0))=0,"n/a",((INDEX(Historical!$C$7:$C$1439,MATCH(B166,Historical!$B$7:$B$1450,0))/INDEX(Historical!$O$7:$O$1432,MATCH(B166,Historical!$B$7:$B$1450,0)))^(1/10)-1)*100)</f>
        <v>n/a</v>
      </c>
      <c r="W166" s="760" t="str">
        <f t="shared" si="38"/>
        <v>n/a</v>
      </c>
      <c r="X166" s="761">
        <f t="shared" si="39"/>
        <v>0.65788572723535588</v>
      </c>
      <c r="Y166" s="717"/>
      <c r="Z166" s="703">
        <f t="shared" si="40"/>
        <v>72.483221476510067</v>
      </c>
      <c r="AA166" s="959">
        <f t="shared" si="41"/>
        <v>11.65771812080537</v>
      </c>
      <c r="AB166" s="960">
        <v>3</v>
      </c>
      <c r="AC166" s="938">
        <v>1.49</v>
      </c>
      <c r="AD166" s="938">
        <v>1.53</v>
      </c>
      <c r="AE166" s="938">
        <v>1.24</v>
      </c>
      <c r="AF166" s="938">
        <v>2.57</v>
      </c>
      <c r="AG166" s="938">
        <v>31.7</v>
      </c>
      <c r="AH166" s="938">
        <v>8.1</v>
      </c>
      <c r="AI166" s="938">
        <v>5.4399999999999995</v>
      </c>
      <c r="AJ166" s="938">
        <v>15.5</v>
      </c>
      <c r="AK166" s="938">
        <v>7.39</v>
      </c>
      <c r="AL166" s="951">
        <v>343.17</v>
      </c>
      <c r="AM166" s="945">
        <v>3.84</v>
      </c>
      <c r="AN166" s="938">
        <v>0</v>
      </c>
      <c r="AO166" s="802">
        <f t="shared" si="42"/>
        <v>4.7571272316535271</v>
      </c>
      <c r="AP166" s="803">
        <f t="shared" si="43"/>
        <v>16.414845352458897</v>
      </c>
      <c r="AQ166" s="961">
        <f t="shared" si="44"/>
        <v>15.393694359729126</v>
      </c>
      <c r="AR166" s="703">
        <f>INDEX(Historical!$C$7:$C$1439,MATCH(B166,Historical!$B$7:$B$1450,0))*IF(AH166="n/a",1.03,IF(AH166&lt;0,1.01,IF(AH166&gt;10,1.1,(1+AH166/100))))</f>
        <v>1.1242399999999999</v>
      </c>
      <c r="AS166" s="959">
        <f t="shared" si="45"/>
        <v>1.1853986559999998</v>
      </c>
      <c r="AT166" s="959">
        <f t="shared" si="49"/>
        <v>1.2729996166783999</v>
      </c>
      <c r="AU166" s="959">
        <f t="shared" si="49"/>
        <v>1.3670742883509337</v>
      </c>
      <c r="AV166" s="959">
        <f t="shared" si="49"/>
        <v>1.4681010782600679</v>
      </c>
      <c r="AW166" s="703">
        <f t="shared" si="46"/>
        <v>6.4178136392894007</v>
      </c>
      <c r="AX166" s="810">
        <f t="shared" si="47"/>
        <v>36.947689345362122</v>
      </c>
      <c r="AY166" s="1017">
        <v>0.52</v>
      </c>
      <c r="AZ166" s="945">
        <v>15.8</v>
      </c>
      <c r="BA166" s="945">
        <v>-55.35</v>
      </c>
      <c r="BB166" s="945">
        <v>3.62</v>
      </c>
      <c r="BC166" s="945">
        <v>-20.8</v>
      </c>
      <c r="BE166" s="666">
        <v>2009</v>
      </c>
      <c r="BF166" s="971">
        <f t="shared" si="48"/>
        <v>0</v>
      </c>
      <c r="BG166" s="955">
        <v>27</v>
      </c>
    </row>
    <row r="167" spans="1:60" ht="11.25" customHeight="1" x14ac:dyDescent="0.2">
      <c r="A167" s="944" t="s">
        <v>1587</v>
      </c>
      <c r="B167" s="948" t="s">
        <v>1588</v>
      </c>
      <c r="C167" s="1013" t="s">
        <v>108</v>
      </c>
      <c r="D167" s="1013" t="s">
        <v>118</v>
      </c>
      <c r="E167" s="792">
        <v>11</v>
      </c>
      <c r="F167" s="1227">
        <v>318</v>
      </c>
      <c r="G167" s="1227" t="s">
        <v>106</v>
      </c>
      <c r="H167" s="1227" t="s">
        <v>106</v>
      </c>
      <c r="I167" s="947">
        <v>58.04</v>
      </c>
      <c r="J167" s="703">
        <f t="shared" si="35"/>
        <v>3.790489317711923</v>
      </c>
      <c r="K167" s="950">
        <v>0.55000000000000004</v>
      </c>
      <c r="L167" s="960">
        <v>4</v>
      </c>
      <c r="M167" s="694">
        <f t="shared" si="36"/>
        <v>2.2000000000000002</v>
      </c>
      <c r="N167" s="943" t="s">
        <v>152</v>
      </c>
      <c r="O167" s="795">
        <v>0.54</v>
      </c>
      <c r="P167" s="934">
        <v>43712</v>
      </c>
      <c r="Q167" s="934">
        <v>43735</v>
      </c>
      <c r="R167" s="694">
        <f t="shared" si="37"/>
        <v>1.8518518518518534</v>
      </c>
      <c r="S167" s="759">
        <f>IF(INDEX(Historical!$D$7:$D$1439,MATCH(B167,Historical!$B$7:$B$1450,0))=0,"n/a",(INDEX(Historical!$C$7:$C$1439,MATCH(B167,Historical!$B$7:$B$1450,0))/INDEX(Historical!$D$7:$D$1439,MATCH(B167,Historical!$B$7:$B$1450,0))-1)*100)</f>
        <v>12.299465240641716</v>
      </c>
      <c r="T167" s="759">
        <f>IF(INDEX(Historical!$F$7:$F$1432,MATCH(B167,Historical!$B$7:$B$1450,0))=0,"n/a",((INDEX(Historical!$C$7:$C$1439,MATCH(B167,Historical!$B$7:$B$1450,0))/INDEX(Historical!$F$7:$F$1432,MATCH(B167,Historical!$B$7:$B$1450,0)))^(1/3)-1)*100)</f>
        <v>11.868894208139679</v>
      </c>
      <c r="U167" s="759">
        <f>IF(INDEX(Historical!$H$7:$H$1432,MATCH(B167,Historical!$B$7:$B$1450,0))=0,"n/a",((INDEX(Historical!$C$7:$C$1439,MATCH(B167,Historical!$B$7:$B$1450,0))/INDEX(Historical!$H$7:$H$1432,MATCH(B167,Historical!$B$7:$B$1450,0)))^(1/5)-1)*100)</f>
        <v>16.465861577965679</v>
      </c>
      <c r="V167" s="759">
        <f>IF(INDEX(Historical!$O$7:$O$1432,MATCH(B167,Historical!$B$7:$B$1450,0))=0,"n/a",((INDEX(Historical!$C$7:$C$1439,MATCH(B167,Historical!$B$7:$B$1450,0))/INDEX(Historical!$O$7:$O$1432,MATCH(B167,Historical!$B$7:$B$1450,0)))^(1/10)-1)*100)</f>
        <v>16.654280155455027</v>
      </c>
      <c r="W167" s="760">
        <f t="shared" si="38"/>
        <v>0.98868647724605307</v>
      </c>
      <c r="X167" s="761">
        <f t="shared" si="39"/>
        <v>1.2965245336980851</v>
      </c>
      <c r="Y167" s="949"/>
      <c r="Z167" s="703">
        <f t="shared" si="40"/>
        <v>39.855072463768124</v>
      </c>
      <c r="AA167" s="959">
        <f t="shared" si="41"/>
        <v>10.514492753623189</v>
      </c>
      <c r="AB167" s="960">
        <v>12</v>
      </c>
      <c r="AC167" s="938">
        <v>5.52</v>
      </c>
      <c r="AD167" s="938">
        <v>1.59</v>
      </c>
      <c r="AE167" s="938">
        <v>1.1000000000000001</v>
      </c>
      <c r="AF167" s="938">
        <v>1.3</v>
      </c>
      <c r="AG167" s="938">
        <v>13</v>
      </c>
      <c r="AH167" s="938">
        <v>-8.4</v>
      </c>
      <c r="AI167" s="938">
        <v>7.22</v>
      </c>
      <c r="AJ167" s="938">
        <v>12.7</v>
      </c>
      <c r="AK167" s="938">
        <v>6.76</v>
      </c>
      <c r="AL167" s="951">
        <v>16560</v>
      </c>
      <c r="AM167" s="945">
        <v>0.4</v>
      </c>
      <c r="AN167" s="938">
        <v>0.26</v>
      </c>
      <c r="AO167" s="802">
        <f t="shared" si="42"/>
        <v>9.7418581420544132</v>
      </c>
      <c r="AP167" s="803">
        <f t="shared" si="43"/>
        <v>20.256350895677603</v>
      </c>
      <c r="AQ167" s="961">
        <f t="shared" si="44"/>
        <v>-22.057455406889915</v>
      </c>
      <c r="AR167" s="703">
        <f>INDEX(Historical!$C$7:$C$1439,MATCH(B167,Historical!$B$7:$B$1450,0))*IF(AH167="n/a",1.03,IF(AH167&lt;0,1.01,IF(AH167&gt;10,1.1,(1+AH167/100))))</f>
        <v>2.121</v>
      </c>
      <c r="AS167" s="959">
        <f t="shared" si="45"/>
        <v>2.2741362000000001</v>
      </c>
      <c r="AT167" s="959">
        <f t="shared" ref="AT167:AV186" si="50">IF($AK167="n/a",1.03*AS167,IF($AK167&lt;0,1.01*AS167,IF($AK167&gt;10,1.1*AS167,(1+$AK167/100)*AS167)))</f>
        <v>2.4278678071200002</v>
      </c>
      <c r="AU167" s="959">
        <f t="shared" si="50"/>
        <v>2.5919916708813124</v>
      </c>
      <c r="AV167" s="959">
        <f t="shared" si="50"/>
        <v>2.7672103078328893</v>
      </c>
      <c r="AW167" s="703">
        <f t="shared" si="46"/>
        <v>12.182205985834202</v>
      </c>
      <c r="AX167" s="810">
        <f t="shared" si="47"/>
        <v>20.989328025213993</v>
      </c>
      <c r="AY167" s="1017">
        <v>1.54</v>
      </c>
      <c r="AZ167" s="945">
        <v>43.59</v>
      </c>
      <c r="BA167" s="945">
        <v>-5.04</v>
      </c>
      <c r="BB167" s="945">
        <v>2.1</v>
      </c>
      <c r="BC167" s="945">
        <v>12.06</v>
      </c>
      <c r="BE167" s="666">
        <v>2009</v>
      </c>
      <c r="BF167" s="971">
        <f t="shared" si="48"/>
        <v>0</v>
      </c>
      <c r="BG167" s="955">
        <v>0.6</v>
      </c>
    </row>
    <row r="168" spans="1:60" s="838" customFormat="1" ht="11.25" customHeight="1" x14ac:dyDescent="0.2">
      <c r="A168" s="698" t="s">
        <v>737</v>
      </c>
      <c r="B168" s="846" t="s">
        <v>738</v>
      </c>
      <c r="C168" s="1013" t="s">
        <v>247</v>
      </c>
      <c r="D168" s="1013" t="s">
        <v>4372</v>
      </c>
      <c r="E168" s="818">
        <v>24</v>
      </c>
      <c r="F168" s="1227">
        <v>140</v>
      </c>
      <c r="G168" s="1226" t="s">
        <v>37</v>
      </c>
      <c r="H168" s="1226" t="s">
        <v>37</v>
      </c>
      <c r="I168" s="831">
        <v>94.67</v>
      </c>
      <c r="J168" s="820">
        <f t="shared" si="35"/>
        <v>2.5773740361254882</v>
      </c>
      <c r="K168" s="844">
        <v>0.61</v>
      </c>
      <c r="L168" s="822">
        <v>4</v>
      </c>
      <c r="M168" s="823">
        <f t="shared" si="36"/>
        <v>2.44</v>
      </c>
      <c r="N168" s="824" t="s">
        <v>149</v>
      </c>
      <c r="O168" s="845">
        <v>0.6</v>
      </c>
      <c r="P168" s="826">
        <v>43524</v>
      </c>
      <c r="Q168" s="826">
        <v>43539</v>
      </c>
      <c r="R168" s="823">
        <f t="shared" si="37"/>
        <v>1.6666666666666683</v>
      </c>
      <c r="S168" s="759">
        <f>IF(INDEX(Historical!$D$7:$D$1439,MATCH(B168,Historical!$B$7:$B$1450,0))=0,"n/a",(INDEX(Historical!$C$7:$C$1439,MATCH(B168,Historical!$B$7:$B$1450,0))/INDEX(Historical!$D$7:$D$1439,MATCH(B168,Historical!$B$7:$B$1450,0))-1)*100)</f>
        <v>3.4482758620689724</v>
      </c>
      <c r="T168" s="759">
        <f>IF(INDEX(Historical!$F$7:$F$1432,MATCH(B168,Historical!$B$7:$B$1450,0))=0,"n/a",((INDEX(Historical!$C$7:$C$1439,MATCH(B168,Historical!$B$7:$B$1450,0))/INDEX(Historical!$F$7:$F$1432,MATCH(B168,Historical!$B$7:$B$1450,0)))^(1/3)-1)*100)</f>
        <v>4.2217737766512498</v>
      </c>
      <c r="U168" s="759">
        <f>IF(INDEX(Historical!$H$7:$H$1432,MATCH(B168,Historical!$B$7:$B$1450,0))=0,"n/a",((INDEX(Historical!$C$7:$C$1439,MATCH(B168,Historical!$B$7:$B$1450,0))/INDEX(Historical!$H$7:$H$1432,MATCH(B168,Historical!$B$7:$B$1450,0)))^(1/5)-1)*100)</f>
        <v>7.3940923785779322</v>
      </c>
      <c r="V168" s="759">
        <f>IF(INDEX(Historical!$O$7:$O$1432,MATCH(B168,Historical!$B$7:$B$1450,0))=0,"n/a",((INDEX(Historical!$C$7:$C$1439,MATCH(B168,Historical!$B$7:$B$1450,0))/INDEX(Historical!$O$7:$O$1432,MATCH(B168,Historical!$B$7:$B$1450,0)))^(1/10)-1)*100)</f>
        <v>12.186284523575219</v>
      </c>
      <c r="W168" s="827">
        <f t="shared" si="38"/>
        <v>0.60675527182001565</v>
      </c>
      <c r="X168" s="828" t="str">
        <f t="shared" si="39"/>
        <v>n/a</v>
      </c>
      <c r="Y168" s="843"/>
      <c r="Z168" s="820">
        <f t="shared" si="40"/>
        <v>47.104247104247108</v>
      </c>
      <c r="AA168" s="830">
        <f t="shared" si="41"/>
        <v>18.276061776061777</v>
      </c>
      <c r="AB168" s="822">
        <v>12</v>
      </c>
      <c r="AC168" s="831">
        <v>5.18</v>
      </c>
      <c r="AD168" s="831">
        <v>1.22</v>
      </c>
      <c r="AE168" s="831">
        <v>0.88</v>
      </c>
      <c r="AF168" s="831">
        <v>6.11</v>
      </c>
      <c r="AG168" s="831">
        <v>36</v>
      </c>
      <c r="AH168" s="831">
        <v>47.599999999999994</v>
      </c>
      <c r="AI168" s="831">
        <v>9.09</v>
      </c>
      <c r="AJ168" s="831">
        <v>-0.6</v>
      </c>
      <c r="AK168" s="831">
        <v>15</v>
      </c>
      <c r="AL168" s="832">
        <v>5770</v>
      </c>
      <c r="AM168" s="833">
        <v>1.2</v>
      </c>
      <c r="AN168" s="831">
        <v>1.99</v>
      </c>
      <c r="AO168" s="834">
        <f t="shared" si="42"/>
        <v>-8.3045953613583556</v>
      </c>
      <c r="AP168" s="835">
        <f t="shared" si="43"/>
        <v>9.9714664147034213</v>
      </c>
      <c r="AQ168" s="836">
        <f t="shared" si="44"/>
        <v>122.77715567279581</v>
      </c>
      <c r="AR168" s="703">
        <f>INDEX(Historical!$C$7:$C$1439,MATCH(B168,Historical!$B$7:$B$1450,0))*IF(AH168="n/a",1.03,IF(AH168&lt;0,1.01,IF(AH168&gt;10,1.1,(1+AH168/100))))</f>
        <v>2.64</v>
      </c>
      <c r="AS168" s="830">
        <f t="shared" si="45"/>
        <v>2.8799760000000001</v>
      </c>
      <c r="AT168" s="830">
        <f t="shared" si="50"/>
        <v>3.1679736000000003</v>
      </c>
      <c r="AU168" s="830">
        <f t="shared" si="50"/>
        <v>3.4847709600000005</v>
      </c>
      <c r="AV168" s="830">
        <f t="shared" si="50"/>
        <v>3.8332480560000008</v>
      </c>
      <c r="AW168" s="820">
        <f t="shared" si="46"/>
        <v>16.005968616000001</v>
      </c>
      <c r="AX168" s="837">
        <f t="shared" si="47"/>
        <v>16.907118005704024</v>
      </c>
      <c r="AY168" s="1018">
        <v>1.37</v>
      </c>
      <c r="AZ168" s="833">
        <v>34.72</v>
      </c>
      <c r="BA168" s="833">
        <v>-17.96</v>
      </c>
      <c r="BB168" s="833">
        <v>7.6</v>
      </c>
      <c r="BC168" s="833">
        <v>7.35</v>
      </c>
      <c r="BD168" s="985"/>
      <c r="BE168" s="666">
        <v>1996</v>
      </c>
      <c r="BF168" s="971">
        <f t="shared" si="48"/>
        <v>2</v>
      </c>
      <c r="BG168" s="892">
        <v>7.6</v>
      </c>
    </row>
    <row r="169" spans="1:60" ht="11.25" customHeight="1" x14ac:dyDescent="0.2">
      <c r="A169" s="936" t="s">
        <v>1127</v>
      </c>
      <c r="B169" s="948" t="s">
        <v>1128</v>
      </c>
      <c r="C169" s="1013" t="s">
        <v>112</v>
      </c>
      <c r="D169" s="1013" t="s">
        <v>213</v>
      </c>
      <c r="E169" s="792">
        <v>10</v>
      </c>
      <c r="F169" s="1227">
        <v>346</v>
      </c>
      <c r="G169" s="1227" t="s">
        <v>115</v>
      </c>
      <c r="H169" s="1227" t="s">
        <v>115</v>
      </c>
      <c r="I169" s="947">
        <v>41.1</v>
      </c>
      <c r="J169" s="703">
        <f t="shared" si="35"/>
        <v>2.6520681265206814</v>
      </c>
      <c r="K169" s="950">
        <v>0.27250000000000002</v>
      </c>
      <c r="L169" s="960">
        <v>4</v>
      </c>
      <c r="M169" s="694">
        <f t="shared" si="36"/>
        <v>1.0900000000000001</v>
      </c>
      <c r="N169" s="943" t="s">
        <v>320</v>
      </c>
      <c r="O169" s="795">
        <v>0.26500000000000001</v>
      </c>
      <c r="P169" s="934">
        <v>43542</v>
      </c>
      <c r="Q169" s="934">
        <v>43553</v>
      </c>
      <c r="R169" s="694">
        <f t="shared" si="37"/>
        <v>2.8301886792452855</v>
      </c>
      <c r="S169" s="759">
        <f>IF(INDEX(Historical!$D$7:$D$1439,MATCH(B169,Historical!$B$7:$B$1450,0))=0,"n/a",(INDEX(Historical!$C$7:$C$1439,MATCH(B169,Historical!$B$7:$B$1450,0))/INDEX(Historical!$D$7:$D$1439,MATCH(B169,Historical!$B$7:$B$1450,0))-1)*100)</f>
        <v>10.416666666666675</v>
      </c>
      <c r="T169" s="759">
        <f>IF(INDEX(Historical!$F$7:$F$1432,MATCH(B169,Historical!$B$7:$B$1450,0))=0,"n/a",((INDEX(Historical!$C$7:$C$1439,MATCH(B169,Historical!$B$7:$B$1450,0))/INDEX(Historical!$F$7:$F$1432,MATCH(B169,Historical!$B$7:$B$1450,0)))^(1/3)-1)*100)</f>
        <v>5.9998586670435561</v>
      </c>
      <c r="U169" s="759">
        <f>IF(INDEX(Historical!$H$7:$H$1432,MATCH(B169,Historical!$B$7:$B$1450,0))=0,"n/a",((INDEX(Historical!$C$7:$C$1439,MATCH(B169,Historical!$B$7:$B$1450,0))/INDEX(Historical!$H$7:$H$1432,MATCH(B169,Historical!$B$7:$B$1450,0)))^(1/5)-1)*100)</f>
        <v>4.8875347432512095</v>
      </c>
      <c r="V169" s="759" t="str">
        <f>IF(INDEX(Historical!$O$7:$O$1432,MATCH(B169,Historical!$B$7:$B$1450,0))=0,"n/a",((INDEX(Historical!$C$7:$C$1439,MATCH(B169,Historical!$B$7:$B$1450,0))/INDEX(Historical!$O$7:$O$1432,MATCH(B169,Historical!$B$7:$B$1450,0)))^(1/10)-1)*100)</f>
        <v>n/a</v>
      </c>
      <c r="W169" s="760" t="str">
        <f t="shared" si="38"/>
        <v>n/a</v>
      </c>
      <c r="X169" s="761">
        <f t="shared" si="39"/>
        <v>0.1645634593687276</v>
      </c>
      <c r="Y169" s="714"/>
      <c r="Z169" s="703">
        <f t="shared" si="40"/>
        <v>55.050505050505052</v>
      </c>
      <c r="AA169" s="959">
        <f t="shared" si="41"/>
        <v>20.757575757575758</v>
      </c>
      <c r="AB169" s="960">
        <v>12</v>
      </c>
      <c r="AC169" s="938">
        <v>1.98</v>
      </c>
      <c r="AD169" s="938">
        <v>1.39</v>
      </c>
      <c r="AE169" s="938">
        <v>1.74</v>
      </c>
      <c r="AF169" s="938">
        <v>3.39</v>
      </c>
      <c r="AG169" s="938" t="s">
        <v>137</v>
      </c>
      <c r="AH169" s="938">
        <v>-44.1</v>
      </c>
      <c r="AI169" s="938">
        <v>9.15</v>
      </c>
      <c r="AJ169" s="938">
        <v>29.7</v>
      </c>
      <c r="AK169" s="938">
        <v>15</v>
      </c>
      <c r="AL169" s="951">
        <v>928.01</v>
      </c>
      <c r="AM169" s="945">
        <v>2.1999999999999997</v>
      </c>
      <c r="AN169" s="938">
        <v>0.95</v>
      </c>
      <c r="AO169" s="802">
        <f t="shared" si="42"/>
        <v>-13.217972887803867</v>
      </c>
      <c r="AP169" s="803">
        <f t="shared" si="43"/>
        <v>7.5396028697718904</v>
      </c>
      <c r="AQ169" s="961">
        <f t="shared" si="44"/>
        <v>76.846677873087231</v>
      </c>
      <c r="AR169" s="703">
        <f>INDEX(Historical!$C$7:$C$1439,MATCH(B169,Historical!$B$7:$B$1450,0))*IF(AH169="n/a",1.03,IF(AH169&lt;0,1.01,IF(AH169&gt;10,1.1,(1+AH169/100))))</f>
        <v>1.0706</v>
      </c>
      <c r="AS169" s="959">
        <f t="shared" si="45"/>
        <v>1.1685599</v>
      </c>
      <c r="AT169" s="959">
        <f t="shared" si="50"/>
        <v>1.2854158900000001</v>
      </c>
      <c r="AU169" s="959">
        <f t="shared" si="50"/>
        <v>1.4139574790000002</v>
      </c>
      <c r="AV169" s="959">
        <f t="shared" si="50"/>
        <v>1.5553532269000003</v>
      </c>
      <c r="AW169" s="703">
        <f t="shared" si="46"/>
        <v>6.4938864959000009</v>
      </c>
      <c r="AX169" s="810">
        <f t="shared" si="47"/>
        <v>15.800210452311436</v>
      </c>
      <c r="AY169" s="1017">
        <v>0.68</v>
      </c>
      <c r="AZ169" s="945">
        <v>22.54</v>
      </c>
      <c r="BA169" s="945">
        <v>-16.8</v>
      </c>
      <c r="BB169" s="945">
        <v>5.58</v>
      </c>
      <c r="BC169" s="945">
        <v>7.61</v>
      </c>
      <c r="BE169" s="666">
        <v>2010</v>
      </c>
      <c r="BF169" s="971">
        <f t="shared" si="48"/>
        <v>0</v>
      </c>
      <c r="BG169" s="955" t="s">
        <v>137</v>
      </c>
    </row>
    <row r="170" spans="1:60" ht="11.25" customHeight="1" x14ac:dyDescent="0.2">
      <c r="A170" s="936" t="s">
        <v>735</v>
      </c>
      <c r="B170" s="948" t="s">
        <v>736</v>
      </c>
      <c r="C170" s="1013" t="s">
        <v>128</v>
      </c>
      <c r="D170" s="1013" t="s">
        <v>126</v>
      </c>
      <c r="E170" s="792">
        <v>11</v>
      </c>
      <c r="F170" s="1227">
        <v>308</v>
      </c>
      <c r="G170" s="1227" t="s">
        <v>115</v>
      </c>
      <c r="H170" s="1227" t="s">
        <v>115</v>
      </c>
      <c r="I170" s="947">
        <v>83.61</v>
      </c>
      <c r="J170" s="703">
        <f t="shared" si="35"/>
        <v>5.4538930749910293</v>
      </c>
      <c r="K170" s="950">
        <v>1.1399999999999999</v>
      </c>
      <c r="L170" s="960">
        <v>4</v>
      </c>
      <c r="M170" s="694">
        <f t="shared" si="36"/>
        <v>4.5599999999999996</v>
      </c>
      <c r="N170" s="943" t="s">
        <v>111</v>
      </c>
      <c r="O170" s="795">
        <v>1.07</v>
      </c>
      <c r="P170" s="939">
        <v>43272</v>
      </c>
      <c r="Q170" s="939">
        <v>43292</v>
      </c>
      <c r="R170" s="694">
        <f t="shared" si="37"/>
        <v>6.5420560747663394</v>
      </c>
      <c r="S170" s="759">
        <f>IF(INDEX(Historical!$D$7:$D$1439,MATCH(B170,Historical!$B$7:$B$1450,0))=0,"n/a",(INDEX(Historical!$C$7:$C$1439,MATCH(B170,Historical!$B$7:$B$1450,0))/INDEX(Historical!$D$7:$D$1439,MATCH(B170,Historical!$B$7:$B$1450,0))-1)*100)</f>
        <v>5.4892601431980825</v>
      </c>
      <c r="T170" s="759">
        <f>IF(INDEX(Historical!$F$7:$F$1432,MATCH(B170,Historical!$B$7:$B$1450,0))=0,"n/a",((INDEX(Historical!$C$7:$C$1439,MATCH(B170,Historical!$B$7:$B$1450,0))/INDEX(Historical!$F$7:$F$1432,MATCH(B170,Historical!$B$7:$B$1450,0)))^(1/3)-1)*100)</f>
        <v>3.2124464049385182</v>
      </c>
      <c r="U170" s="759">
        <f>IF(INDEX(Historical!$H$7:$H$1432,MATCH(B170,Historical!$B$7:$B$1450,0))=0,"n/a",((INDEX(Historical!$C$7:$C$1439,MATCH(B170,Historical!$B$7:$B$1450,0))/INDEX(Historical!$H$7:$H$1432,MATCH(B170,Historical!$B$7:$B$1450,0)))^(1/5)-1)*100)</f>
        <v>4.8381547806508607</v>
      </c>
      <c r="V170" s="759">
        <f>IF(INDEX(Historical!$O$7:$O$1432,MATCH(B170,Historical!$B$7:$B$1450,0))=0,"n/a",((INDEX(Historical!$C$7:$C$1439,MATCH(B170,Historical!$B$7:$B$1450,0))/INDEX(Historical!$O$7:$O$1432,MATCH(B170,Historical!$B$7:$B$1450,0)))^(1/10)-1)*100)</f>
        <v>16.022502063149791</v>
      </c>
      <c r="W170" s="760">
        <f t="shared" si="38"/>
        <v>0.30196000359882308</v>
      </c>
      <c r="X170" s="761" t="str">
        <f t="shared" si="39"/>
        <v>n/a</v>
      </c>
      <c r="Y170" s="948"/>
      <c r="Z170" s="703">
        <f t="shared" si="40"/>
        <v>90.476190476190467</v>
      </c>
      <c r="AA170" s="959">
        <f t="shared" si="41"/>
        <v>16.589285714285715</v>
      </c>
      <c r="AB170" s="960">
        <v>12</v>
      </c>
      <c r="AC170" s="938">
        <v>5.04</v>
      </c>
      <c r="AD170" s="938">
        <v>3</v>
      </c>
      <c r="AE170" s="938">
        <v>4.5599999999999996</v>
      </c>
      <c r="AF170" s="938" t="s">
        <v>137</v>
      </c>
      <c r="AG170" s="938">
        <v>-65.7</v>
      </c>
      <c r="AH170" s="938">
        <v>3.9</v>
      </c>
      <c r="AI170" s="938">
        <v>7.84</v>
      </c>
      <c r="AJ170" s="938">
        <v>-0.6</v>
      </c>
      <c r="AK170" s="938">
        <v>5.71</v>
      </c>
      <c r="AL170" s="951">
        <v>134200</v>
      </c>
      <c r="AM170" s="945">
        <v>0.2</v>
      </c>
      <c r="AN170" s="938" t="s">
        <v>137</v>
      </c>
      <c r="AO170" s="802">
        <f t="shared" si="42"/>
        <v>-6.2972378586438253</v>
      </c>
      <c r="AP170" s="803">
        <f t="shared" si="43"/>
        <v>10.29204785564189</v>
      </c>
      <c r="AQ170" s="961" t="str">
        <f t="shared" si="44"/>
        <v>n/a</v>
      </c>
      <c r="AR170" s="703">
        <f>INDEX(Historical!$C$7:$C$1439,MATCH(B170,Historical!$B$7:$B$1450,0))*IF(AH170="n/a",1.03,IF(AH170&lt;0,1.01,IF(AH170&gt;10,1.1,(1+AH170/100))))</f>
        <v>4.5923799999999995</v>
      </c>
      <c r="AS170" s="959">
        <f t="shared" si="45"/>
        <v>4.9524225919999996</v>
      </c>
      <c r="AT170" s="959">
        <f t="shared" si="50"/>
        <v>5.2352059220031988</v>
      </c>
      <c r="AU170" s="959">
        <f t="shared" si="50"/>
        <v>5.5341361801495808</v>
      </c>
      <c r="AV170" s="959">
        <f t="shared" si="50"/>
        <v>5.8501353560361213</v>
      </c>
      <c r="AW170" s="703">
        <f t="shared" si="46"/>
        <v>26.1642800501889</v>
      </c>
      <c r="AX170" s="810">
        <f t="shared" si="47"/>
        <v>31.293242495142803</v>
      </c>
      <c r="AY170" s="1017">
        <v>1</v>
      </c>
      <c r="AZ170" s="945">
        <v>29.29</v>
      </c>
      <c r="BA170" s="945">
        <v>-9.84</v>
      </c>
      <c r="BB170" s="945">
        <v>3.27</v>
      </c>
      <c r="BC170" s="945">
        <v>1.63</v>
      </c>
      <c r="BE170" s="666">
        <v>2008</v>
      </c>
      <c r="BF170" s="971">
        <f t="shared" si="48"/>
        <v>1</v>
      </c>
      <c r="BG170" s="955">
        <v>20</v>
      </c>
    </row>
    <row r="171" spans="1:60" ht="11.25" customHeight="1" x14ac:dyDescent="0.2">
      <c r="A171" s="944" t="s">
        <v>1571</v>
      </c>
      <c r="B171" s="948" t="s">
        <v>1572</v>
      </c>
      <c r="C171" s="1013" t="s">
        <v>108</v>
      </c>
      <c r="D171" s="1013" t="s">
        <v>4365</v>
      </c>
      <c r="E171" s="792">
        <v>10</v>
      </c>
      <c r="F171" s="1227">
        <v>347</v>
      </c>
      <c r="G171" s="1227" t="s">
        <v>106</v>
      </c>
      <c r="H171" s="1227" t="s">
        <v>106</v>
      </c>
      <c r="I171" s="947">
        <v>28.5</v>
      </c>
      <c r="J171" s="703">
        <f t="shared" si="35"/>
        <v>3.0877192982456143</v>
      </c>
      <c r="K171" s="950">
        <v>0.22</v>
      </c>
      <c r="L171" s="960">
        <v>4</v>
      </c>
      <c r="M171" s="694">
        <f t="shared" si="36"/>
        <v>0.88</v>
      </c>
      <c r="N171" s="943" t="s">
        <v>320</v>
      </c>
      <c r="O171" s="795">
        <v>0.21</v>
      </c>
      <c r="P171" s="934">
        <v>43542</v>
      </c>
      <c r="Q171" s="934">
        <v>43553</v>
      </c>
      <c r="R171" s="694">
        <f t="shared" si="37"/>
        <v>4.7619047619047663</v>
      </c>
      <c r="S171" s="759">
        <f>IF(INDEX(Historical!$D$7:$D$1439,MATCH(B171,Historical!$B$7:$B$1450,0))=0,"n/a",(INDEX(Historical!$C$7:$C$1439,MATCH(B171,Historical!$B$7:$B$1450,0))/INDEX(Historical!$D$7:$D$1439,MATCH(B171,Historical!$B$7:$B$1450,0))-1)*100)</f>
        <v>4.9999999999999822</v>
      </c>
      <c r="T171" s="759">
        <f>IF(INDEX(Historical!$F$7:$F$1432,MATCH(B171,Historical!$B$7:$B$1450,0))=0,"n/a",((INDEX(Historical!$C$7:$C$1439,MATCH(B171,Historical!$B$7:$B$1450,0))/INDEX(Historical!$F$7:$F$1432,MATCH(B171,Historical!$B$7:$B$1450,0)))^(1/3)-1)*100)</f>
        <v>5.2726599609396629</v>
      </c>
      <c r="U171" s="759">
        <f>IF(INDEX(Historical!$H$7:$H$1432,MATCH(B171,Historical!$B$7:$B$1450,0))=0,"n/a",((INDEX(Historical!$C$7:$C$1439,MATCH(B171,Historical!$B$7:$B$1450,0))/INDEX(Historical!$H$7:$H$1432,MATCH(B171,Historical!$B$7:$B$1450,0)))^(1/5)-1)*100)</f>
        <v>4.6263070955007146</v>
      </c>
      <c r="V171" s="759">
        <f>IF(INDEX(Historical!$O$7:$O$1432,MATCH(B171,Historical!$B$7:$B$1450,0))=0,"n/a",((INDEX(Historical!$C$7:$C$1439,MATCH(B171,Historical!$B$7:$B$1450,0))/INDEX(Historical!$O$7:$O$1432,MATCH(B171,Historical!$B$7:$B$1450,0)))^(1/10)-1)*100)</f>
        <v>3.9538176114951584</v>
      </c>
      <c r="W171" s="760">
        <f t="shared" si="38"/>
        <v>1.1700861167825216</v>
      </c>
      <c r="X171" s="761" t="str">
        <f t="shared" si="39"/>
        <v>n/a</v>
      </c>
      <c r="Y171" s="724"/>
      <c r="Z171" s="703" t="str">
        <f t="shared" si="40"/>
        <v>n/a</v>
      </c>
      <c r="AA171" s="959" t="str">
        <f t="shared" si="41"/>
        <v>n/a</v>
      </c>
      <c r="AB171" s="960">
        <v>12</v>
      </c>
      <c r="AC171" s="938" t="s">
        <v>137</v>
      </c>
      <c r="AD171" s="938" t="s">
        <v>137</v>
      </c>
      <c r="AE171" s="938" t="s">
        <v>137</v>
      </c>
      <c r="AF171" s="938" t="s">
        <v>137</v>
      </c>
      <c r="AG171" s="938" t="s">
        <v>137</v>
      </c>
      <c r="AH171" s="938" t="s">
        <v>137</v>
      </c>
      <c r="AI171" s="938" t="s">
        <v>137</v>
      </c>
      <c r="AJ171" s="938" t="s">
        <v>137</v>
      </c>
      <c r="AK171" s="938" t="s">
        <v>137</v>
      </c>
      <c r="AL171" s="951" t="s">
        <v>137</v>
      </c>
      <c r="AM171" s="945" t="s">
        <v>137</v>
      </c>
      <c r="AN171" s="938" t="s">
        <v>137</v>
      </c>
      <c r="AO171" s="802" t="str">
        <f t="shared" si="42"/>
        <v>n/a</v>
      </c>
      <c r="AP171" s="803">
        <f t="shared" si="43"/>
        <v>7.7140263937463285</v>
      </c>
      <c r="AQ171" s="961" t="str">
        <f t="shared" si="44"/>
        <v>n/a</v>
      </c>
      <c r="AR171" s="703">
        <f>INDEX(Historical!$C$7:$C$1439,MATCH(B171,Historical!$B$7:$B$1450,0))*IF(AH171="n/a",1.03,IF(AH171&lt;0,1.01,IF(AH171&gt;10,1.1,(1+AH171/100))))</f>
        <v>0.86519999999999997</v>
      </c>
      <c r="AS171" s="959">
        <f t="shared" si="45"/>
        <v>0.89115599999999995</v>
      </c>
      <c r="AT171" s="959">
        <f t="shared" si="50"/>
        <v>0.91789067999999996</v>
      </c>
      <c r="AU171" s="959">
        <f t="shared" si="50"/>
        <v>0.94542740039999995</v>
      </c>
      <c r="AV171" s="959">
        <f t="shared" si="50"/>
        <v>0.97379022241199997</v>
      </c>
      <c r="AW171" s="703">
        <f t="shared" si="46"/>
        <v>4.5934643028119995</v>
      </c>
      <c r="AX171" s="810">
        <f t="shared" si="47"/>
        <v>16.117418606357891</v>
      </c>
      <c r="AY171" s="1017" t="s">
        <v>137</v>
      </c>
      <c r="AZ171" s="945" t="s">
        <v>137</v>
      </c>
      <c r="BA171" s="945" t="s">
        <v>137</v>
      </c>
      <c r="BB171" s="945" t="s">
        <v>137</v>
      </c>
      <c r="BC171" s="945" t="s">
        <v>137</v>
      </c>
      <c r="BD171" s="984" t="s">
        <v>4290</v>
      </c>
      <c r="BE171" s="666">
        <v>2010</v>
      </c>
      <c r="BF171" s="971">
        <f t="shared" si="48"/>
        <v>0</v>
      </c>
      <c r="BG171" s="955" t="s">
        <v>137</v>
      </c>
    </row>
    <row r="172" spans="1:60" ht="11.25" customHeight="1" x14ac:dyDescent="0.2">
      <c r="A172" s="944" t="s">
        <v>739</v>
      </c>
      <c r="B172" s="948" t="s">
        <v>740</v>
      </c>
      <c r="C172" s="1013" t="s">
        <v>131</v>
      </c>
      <c r="D172" s="1013" t="s">
        <v>4355</v>
      </c>
      <c r="E172" s="792">
        <v>14</v>
      </c>
      <c r="F172" s="1227">
        <v>280</v>
      </c>
      <c r="G172" s="1227" t="s">
        <v>106</v>
      </c>
      <c r="H172" s="1227" t="s">
        <v>106</v>
      </c>
      <c r="I172" s="947">
        <v>54.85</v>
      </c>
      <c r="J172" s="703">
        <f t="shared" si="35"/>
        <v>2.8076572470373748</v>
      </c>
      <c r="K172" s="950">
        <v>0.38500000000000001</v>
      </c>
      <c r="L172" s="960">
        <v>4</v>
      </c>
      <c r="M172" s="694">
        <f t="shared" si="36"/>
        <v>1.54</v>
      </c>
      <c r="N172" s="943" t="s">
        <v>220</v>
      </c>
      <c r="O172" s="795">
        <v>0.36249999999999999</v>
      </c>
      <c r="P172" s="934">
        <v>43640</v>
      </c>
      <c r="Q172" s="934">
        <v>43661</v>
      </c>
      <c r="R172" s="694">
        <f t="shared" si="37"/>
        <v>6.2068965517241432</v>
      </c>
      <c r="S172" s="759">
        <f>IF(INDEX(Historical!$D$7:$D$1439,MATCH(B172,Historical!$B$7:$B$1450,0))=0,"n/a",(INDEX(Historical!$C$7:$C$1439,MATCH(B172,Historical!$B$7:$B$1450,0))/INDEX(Historical!$D$7:$D$1439,MATCH(B172,Historical!$B$7:$B$1450,0))-1)*100)</f>
        <v>6.4393939393939448</v>
      </c>
      <c r="T172" s="759">
        <f>IF(INDEX(Historical!$F$7:$F$1432,MATCH(B172,Historical!$B$7:$B$1450,0))=0,"n/a",((INDEX(Historical!$C$7:$C$1439,MATCH(B172,Historical!$B$7:$B$1450,0))/INDEX(Historical!$F$7:$F$1432,MATCH(B172,Historical!$B$7:$B$1450,0)))^(1/3)-1)*100)</f>
        <v>6.5956408753060192</v>
      </c>
      <c r="U172" s="759">
        <f>IF(INDEX(Historical!$H$7:$H$1432,MATCH(B172,Historical!$B$7:$B$1450,0))=0,"n/a",((INDEX(Historical!$C$7:$C$1439,MATCH(B172,Historical!$B$7:$B$1450,0))/INDEX(Historical!$H$7:$H$1432,MATCH(B172,Historical!$B$7:$B$1450,0)))^(1/5)-1)*100)</f>
        <v>5.2082908223901825</v>
      </c>
      <c r="V172" s="759">
        <f>IF(INDEX(Historical!$O$7:$O$1432,MATCH(B172,Historical!$B$7:$B$1450,0))=0,"n/a",((INDEX(Historical!$C$7:$C$1439,MATCH(B172,Historical!$B$7:$B$1450,0))/INDEX(Historical!$O$7:$O$1432,MATCH(B172,Historical!$B$7:$B$1450,0)))^(1/10)-1)*100)</f>
        <v>3.8820494608564404</v>
      </c>
      <c r="W172" s="760">
        <f t="shared" si="38"/>
        <v>1.3416343286984171</v>
      </c>
      <c r="X172" s="761">
        <f t="shared" si="39"/>
        <v>0.44138057816865955</v>
      </c>
      <c r="Y172" s="948"/>
      <c r="Z172" s="703">
        <f t="shared" si="40"/>
        <v>62.348178137651821</v>
      </c>
      <c r="AA172" s="959">
        <f t="shared" si="41"/>
        <v>22.20647773279352</v>
      </c>
      <c r="AB172" s="960">
        <v>12</v>
      </c>
      <c r="AC172" s="938">
        <v>2.4700000000000002</v>
      </c>
      <c r="AD172" s="938">
        <v>4.29</v>
      </c>
      <c r="AE172" s="938">
        <v>2.38</v>
      </c>
      <c r="AF172" s="938">
        <v>1.94</v>
      </c>
      <c r="AG172" s="938">
        <v>8.7999999999999989</v>
      </c>
      <c r="AH172" s="938">
        <v>3.6999999999999997</v>
      </c>
      <c r="AI172" s="938">
        <v>4.45</v>
      </c>
      <c r="AJ172" s="938">
        <v>11.799999999999999</v>
      </c>
      <c r="AK172" s="938">
        <v>5.2</v>
      </c>
      <c r="AL172" s="951">
        <v>4930</v>
      </c>
      <c r="AM172" s="945">
        <v>0.4</v>
      </c>
      <c r="AN172" s="938">
        <v>0.97</v>
      </c>
      <c r="AO172" s="802">
        <f t="shared" si="42"/>
        <v>-14.190529663365963</v>
      </c>
      <c r="AP172" s="803">
        <f t="shared" si="43"/>
        <v>8.0159480694275569</v>
      </c>
      <c r="AQ172" s="961">
        <f t="shared" si="44"/>
        <v>38.372390954617551</v>
      </c>
      <c r="AR172" s="703">
        <f>INDEX(Historical!$C$7:$C$1439,MATCH(B172,Historical!$B$7:$B$1450,0))*IF(AH172="n/a",1.03,IF(AH172&lt;0,1.01,IF(AH172&gt;10,1.1,(1+AH172/100))))</f>
        <v>1.456985</v>
      </c>
      <c r="AS172" s="959">
        <f t="shared" si="45"/>
        <v>1.5218208325</v>
      </c>
      <c r="AT172" s="959">
        <f t="shared" si="50"/>
        <v>1.6009555157900002</v>
      </c>
      <c r="AU172" s="959">
        <f t="shared" si="50"/>
        <v>1.6842052026110803</v>
      </c>
      <c r="AV172" s="959">
        <f t="shared" si="50"/>
        <v>1.7717838731468565</v>
      </c>
      <c r="AW172" s="703">
        <f t="shared" si="46"/>
        <v>8.0357504240479365</v>
      </c>
      <c r="AX172" s="810">
        <f t="shared" si="47"/>
        <v>14.650410982767431</v>
      </c>
      <c r="AY172" s="1017">
        <v>0.23</v>
      </c>
      <c r="AZ172" s="945">
        <v>25.430000000000003</v>
      </c>
      <c r="BA172" s="945">
        <v>-2.02</v>
      </c>
      <c r="BB172" s="945">
        <v>0.57999999999999996</v>
      </c>
      <c r="BC172" s="945">
        <v>9.17</v>
      </c>
      <c r="BE172" s="666">
        <v>2006</v>
      </c>
      <c r="BF172" s="971">
        <f t="shared" si="48"/>
        <v>1</v>
      </c>
      <c r="BG172" s="955">
        <v>2.8000000000000003</v>
      </c>
    </row>
    <row r="173" spans="1:60" ht="11.25" customHeight="1" x14ac:dyDescent="0.2">
      <c r="A173" s="944" t="s">
        <v>741</v>
      </c>
      <c r="B173" s="948" t="s">
        <v>742</v>
      </c>
      <c r="C173" s="1013" t="s">
        <v>131</v>
      </c>
      <c r="D173" s="1013" t="s">
        <v>4355</v>
      </c>
      <c r="E173" s="792">
        <v>18</v>
      </c>
      <c r="F173" s="1227">
        <v>180</v>
      </c>
      <c r="G173" s="1227" t="s">
        <v>37</v>
      </c>
      <c r="H173" s="1227" t="s">
        <v>37</v>
      </c>
      <c r="I173" s="947">
        <v>29.63</v>
      </c>
      <c r="J173" s="703">
        <f t="shared" si="35"/>
        <v>5.5686803914951062</v>
      </c>
      <c r="K173" s="950">
        <v>0.41249999999999998</v>
      </c>
      <c r="L173" s="960">
        <v>4</v>
      </c>
      <c r="M173" s="694">
        <f t="shared" si="36"/>
        <v>1.65</v>
      </c>
      <c r="N173" s="943" t="s">
        <v>164</v>
      </c>
      <c r="O173" s="795">
        <v>0.41</v>
      </c>
      <c r="P173" s="934">
        <v>43531</v>
      </c>
      <c r="Q173" s="934">
        <v>43556</v>
      </c>
      <c r="R173" s="694">
        <f t="shared" si="37"/>
        <v>0.60975609756097615</v>
      </c>
      <c r="S173" s="759">
        <f>IF(INDEX(Historical!$D$7:$D$1439,MATCH(B173,Historical!$B$7:$B$1450,0))=0,"n/a",(INDEX(Historical!$C$7:$C$1439,MATCH(B173,Historical!$B$7:$B$1450,0))/INDEX(Historical!$D$7:$D$1439,MATCH(B173,Historical!$B$7:$B$1450,0))-1)*100)</f>
        <v>3.833865814696491</v>
      </c>
      <c r="T173" s="759">
        <f>IF(INDEX(Historical!$F$7:$F$1432,MATCH(B173,Historical!$B$7:$B$1450,0))=0,"n/a",((INDEX(Historical!$C$7:$C$1439,MATCH(B173,Historical!$B$7:$B$1450,0))/INDEX(Historical!$F$7:$F$1432,MATCH(B173,Historical!$B$7:$B$1450,0)))^(1/3)-1)*100)</f>
        <v>2.818372270192615</v>
      </c>
      <c r="U173" s="759">
        <f>IF(INDEX(Historical!$H$7:$H$1432,MATCH(B173,Historical!$B$7:$B$1450,0))=0,"n/a",((INDEX(Historical!$C$7:$C$1439,MATCH(B173,Historical!$B$7:$B$1450,0))/INDEX(Historical!$H$7:$H$1432,MATCH(B173,Historical!$B$7:$B$1450,0)))^(1/5)-1)*100)</f>
        <v>3.5208440573418098</v>
      </c>
      <c r="V173" s="759">
        <f>IF(INDEX(Historical!$O$7:$O$1432,MATCH(B173,Historical!$B$7:$B$1450,0))=0,"n/a",((INDEX(Historical!$C$7:$C$1439,MATCH(B173,Historical!$B$7:$B$1450,0))/INDEX(Historical!$O$7:$O$1432,MATCH(B173,Historical!$B$7:$B$1450,0)))^(1/10)-1)*100)</f>
        <v>2.6741776967489139</v>
      </c>
      <c r="W173" s="760">
        <f t="shared" si="38"/>
        <v>1.3166081153179223</v>
      </c>
      <c r="X173" s="761">
        <f t="shared" si="39"/>
        <v>0.78240979052040216</v>
      </c>
      <c r="Y173" s="949"/>
      <c r="Z173" s="703">
        <f t="shared" si="40"/>
        <v>64.202334630350194</v>
      </c>
      <c r="AA173" s="959">
        <f t="shared" si="41"/>
        <v>11.529182879377432</v>
      </c>
      <c r="AB173" s="960">
        <v>12</v>
      </c>
      <c r="AC173" s="938">
        <v>2.57</v>
      </c>
      <c r="AD173" s="938">
        <v>19.62</v>
      </c>
      <c r="AE173" s="940">
        <v>2.76</v>
      </c>
      <c r="AF173" s="938">
        <v>1.76</v>
      </c>
      <c r="AG173" s="938">
        <v>15.7</v>
      </c>
      <c r="AH173" s="938">
        <v>22.3</v>
      </c>
      <c r="AI173" s="938">
        <v>4.2</v>
      </c>
      <c r="AJ173" s="938">
        <v>4.5</v>
      </c>
      <c r="AK173" s="938">
        <v>0.59</v>
      </c>
      <c r="AL173" s="951">
        <v>21350</v>
      </c>
      <c r="AM173" s="945">
        <v>0.21</v>
      </c>
      <c r="AN173" s="938">
        <v>1.87</v>
      </c>
      <c r="AO173" s="802">
        <f t="shared" si="42"/>
        <v>-2.4396584305405167</v>
      </c>
      <c r="AP173" s="803">
        <f t="shared" si="43"/>
        <v>9.0895244488369151</v>
      </c>
      <c r="AQ173" s="961">
        <f t="shared" si="44"/>
        <v>-5.0348324262363464</v>
      </c>
      <c r="AR173" s="703">
        <f>INDEX(Historical!$C$7:$C$1439,MATCH(B173,Historical!$B$7:$B$1450,0))*IF(AH173="n/a",1.03,IF(AH173&lt;0,1.01,IF(AH173&gt;10,1.1,(1+AH173/100))))</f>
        <v>1.7875000000000001</v>
      </c>
      <c r="AS173" s="959">
        <f t="shared" si="45"/>
        <v>1.8625750000000001</v>
      </c>
      <c r="AT173" s="959">
        <f t="shared" si="50"/>
        <v>1.8735641925000002</v>
      </c>
      <c r="AU173" s="959">
        <f t="shared" si="50"/>
        <v>1.8846182212357503</v>
      </c>
      <c r="AV173" s="959">
        <f t="shared" si="50"/>
        <v>1.8957374687410413</v>
      </c>
      <c r="AW173" s="703">
        <f t="shared" si="46"/>
        <v>9.3039948824767915</v>
      </c>
      <c r="AX173" s="810">
        <f t="shared" si="47"/>
        <v>31.40059022098141</v>
      </c>
      <c r="AY173" s="1017">
        <v>0.55000000000000004</v>
      </c>
      <c r="AZ173" s="945">
        <v>8.5</v>
      </c>
      <c r="BA173" s="945">
        <v>-9.9</v>
      </c>
      <c r="BB173" s="945">
        <v>-3.35</v>
      </c>
      <c r="BC173" s="945">
        <v>-3.82</v>
      </c>
      <c r="BE173" s="666">
        <v>2002</v>
      </c>
      <c r="BF173" s="971">
        <f t="shared" si="48"/>
        <v>1</v>
      </c>
      <c r="BG173" s="955">
        <v>4.2</v>
      </c>
    </row>
    <row r="174" spans="1:60" ht="11.25" customHeight="1" x14ac:dyDescent="0.2">
      <c r="A174" s="944" t="s">
        <v>732</v>
      </c>
      <c r="B174" s="948" t="s">
        <v>733</v>
      </c>
      <c r="C174" s="1013" t="s">
        <v>154</v>
      </c>
      <c r="D174" s="1013" t="s">
        <v>4375</v>
      </c>
      <c r="E174" s="792">
        <v>17</v>
      </c>
      <c r="F174" s="1227">
        <v>204</v>
      </c>
      <c r="G174" s="1227" t="s">
        <v>106</v>
      </c>
      <c r="H174" s="1227" t="s">
        <v>106</v>
      </c>
      <c r="I174" s="947">
        <v>54.01</v>
      </c>
      <c r="J174" s="703">
        <f t="shared" si="35"/>
        <v>1.5552675430475837</v>
      </c>
      <c r="K174" s="950">
        <v>0.21</v>
      </c>
      <c r="L174" s="960">
        <v>4</v>
      </c>
      <c r="M174" s="694">
        <f t="shared" si="36"/>
        <v>0.84</v>
      </c>
      <c r="N174" s="943" t="s">
        <v>327</v>
      </c>
      <c r="O174" s="795">
        <v>0.19</v>
      </c>
      <c r="P174" s="934">
        <v>43615</v>
      </c>
      <c r="Q174" s="934">
        <v>43634</v>
      </c>
      <c r="R174" s="694">
        <f t="shared" si="37"/>
        <v>10.52631578947368</v>
      </c>
      <c r="S174" s="759">
        <f>IF(INDEX(Historical!$D$7:$D$1439,MATCH(B174,Historical!$B$7:$B$1450,0))=0,"n/a",(INDEX(Historical!$C$7:$C$1439,MATCH(B174,Historical!$B$7:$B$1450,0))/INDEX(Historical!$D$7:$D$1439,MATCH(B174,Historical!$B$7:$B$1450,0))-1)*100)</f>
        <v>18.75</v>
      </c>
      <c r="T174" s="759">
        <f>IF(INDEX(Historical!$F$7:$F$1432,MATCH(B174,Historical!$B$7:$B$1450,0))=0,"n/a",((INDEX(Historical!$C$7:$C$1439,MATCH(B174,Historical!$B$7:$B$1450,0))/INDEX(Historical!$F$7:$F$1432,MATCH(B174,Historical!$B$7:$B$1450,0)))^(1/3)-1)*100)</f>
        <v>14.977941578896626</v>
      </c>
      <c r="U174" s="759">
        <f>IF(INDEX(Historical!$H$7:$H$1432,MATCH(B174,Historical!$B$7:$B$1450,0))=0,"n/a",((INDEX(Historical!$C$7:$C$1439,MATCH(B174,Historical!$B$7:$B$1450,0))/INDEX(Historical!$H$7:$H$1432,MATCH(B174,Historical!$B$7:$B$1450,0)))^(1/5)-1)*100)</f>
        <v>16.118714233316211</v>
      </c>
      <c r="V174" s="759">
        <f>IF(INDEX(Historical!$O$7:$O$1432,MATCH(B174,Historical!$B$7:$B$1450,0))=0,"n/a",((INDEX(Historical!$C$7:$C$1439,MATCH(B174,Historical!$B$7:$B$1450,0))/INDEX(Historical!$O$7:$O$1432,MATCH(B174,Historical!$B$7:$B$1450,0)))^(1/10)-1)*100)</f>
        <v>14.00029446326867</v>
      </c>
      <c r="W174" s="760">
        <f t="shared" si="38"/>
        <v>1.1513125152906927</v>
      </c>
      <c r="X174" s="761" t="str">
        <f t="shared" si="39"/>
        <v>n/a</v>
      </c>
      <c r="Y174" s="949" t="s">
        <v>734</v>
      </c>
      <c r="Z174" s="703">
        <f t="shared" si="40"/>
        <v>100</v>
      </c>
      <c r="AA174" s="959">
        <f t="shared" si="41"/>
        <v>64.297619047619051</v>
      </c>
      <c r="AB174" s="960">
        <v>6</v>
      </c>
      <c r="AC174" s="938">
        <v>0.84</v>
      </c>
      <c r="AD174" s="938">
        <v>38.119999999999997</v>
      </c>
      <c r="AE174" s="938">
        <v>1.57</v>
      </c>
      <c r="AF174" s="938">
        <v>1.29</v>
      </c>
      <c r="AG174" s="938">
        <v>2</v>
      </c>
      <c r="AH174" s="938">
        <v>0.3</v>
      </c>
      <c r="AI174" s="938">
        <v>8.4599999999999991</v>
      </c>
      <c r="AJ174" s="938">
        <v>-11.799999999999999</v>
      </c>
      <c r="AK174" s="938">
        <v>1.7000000000000002</v>
      </c>
      <c r="AL174" s="951">
        <v>7370</v>
      </c>
      <c r="AM174" s="945">
        <v>0.1</v>
      </c>
      <c r="AN174" s="938">
        <v>0.56000000000000005</v>
      </c>
      <c r="AO174" s="802">
        <f t="shared" si="42"/>
        <v>-46.623637271255255</v>
      </c>
      <c r="AP174" s="803">
        <f t="shared" si="43"/>
        <v>17.673981776363796</v>
      </c>
      <c r="AQ174" s="961">
        <f t="shared" si="44"/>
        <v>91.999917328024551</v>
      </c>
      <c r="AR174" s="703">
        <f>INDEX(Historical!$C$7:$C$1439,MATCH(B174,Historical!$B$7:$B$1450,0))*IF(AH174="n/a",1.03,IF(AH174&lt;0,1.01,IF(AH174&gt;10,1.1,(1+AH174/100))))</f>
        <v>0.76227999999999996</v>
      </c>
      <c r="AS174" s="959">
        <f t="shared" si="45"/>
        <v>0.82676888799999992</v>
      </c>
      <c r="AT174" s="959">
        <f t="shared" si="50"/>
        <v>0.84082395909599983</v>
      </c>
      <c r="AU174" s="959">
        <f t="shared" si="50"/>
        <v>0.85511796640063176</v>
      </c>
      <c r="AV174" s="959">
        <f t="shared" si="50"/>
        <v>0.8696549718294424</v>
      </c>
      <c r="AW174" s="703">
        <f t="shared" si="46"/>
        <v>4.1546457853260739</v>
      </c>
      <c r="AX174" s="810">
        <f t="shared" si="47"/>
        <v>7.6923639794965259</v>
      </c>
      <c r="AY174" s="1017">
        <v>1.41</v>
      </c>
      <c r="AZ174" s="945">
        <v>48.870000000000005</v>
      </c>
      <c r="BA174" s="945">
        <v>-33.040000000000006</v>
      </c>
      <c r="BB174" s="945">
        <v>12.98</v>
      </c>
      <c r="BC174" s="945">
        <v>4.22</v>
      </c>
      <c r="BE174" s="666">
        <v>2003</v>
      </c>
      <c r="BF174" s="971">
        <f t="shared" si="48"/>
        <v>1</v>
      </c>
      <c r="BG174" s="955">
        <v>1</v>
      </c>
    </row>
    <row r="175" spans="1:60" ht="11.25" customHeight="1" x14ac:dyDescent="0.2">
      <c r="A175" s="936" t="s">
        <v>1585</v>
      </c>
      <c r="B175" s="948" t="s">
        <v>1586</v>
      </c>
      <c r="C175" s="1013" t="s">
        <v>108</v>
      </c>
      <c r="D175" s="1013" t="s">
        <v>118</v>
      </c>
      <c r="E175" s="792">
        <v>10</v>
      </c>
      <c r="F175" s="1227">
        <v>336</v>
      </c>
      <c r="G175" s="1227" t="s">
        <v>106</v>
      </c>
      <c r="H175" s="1227" t="s">
        <v>106</v>
      </c>
      <c r="I175" s="947">
        <v>122.69</v>
      </c>
      <c r="J175" s="703">
        <f t="shared" si="35"/>
        <v>1.1084847990871303</v>
      </c>
      <c r="K175" s="950">
        <v>0.34</v>
      </c>
      <c r="L175" s="960">
        <v>4</v>
      </c>
      <c r="M175" s="694">
        <f t="shared" si="36"/>
        <v>1.36</v>
      </c>
      <c r="N175" s="943" t="s">
        <v>595</v>
      </c>
      <c r="O175" s="795">
        <v>0.25</v>
      </c>
      <c r="P175" s="934">
        <v>43515</v>
      </c>
      <c r="Q175" s="934">
        <v>43539</v>
      </c>
      <c r="R175" s="694">
        <f t="shared" si="37"/>
        <v>36.000000000000007</v>
      </c>
      <c r="S175" s="759">
        <f>IF(INDEX(Historical!$D$7:$D$1439,MATCH(B175,Historical!$B$7:$B$1450,0))=0,"n/a",(INDEX(Historical!$C$7:$C$1439,MATCH(B175,Historical!$B$7:$B$1450,0))/INDEX(Historical!$D$7:$D$1439,MATCH(B175,Historical!$B$7:$B$1450,0))-1)*100)</f>
        <v>28.205128205128194</v>
      </c>
      <c r="T175" s="759">
        <f>IF(INDEX(Historical!$F$7:$F$1432,MATCH(B175,Historical!$B$7:$B$1450,0))=0,"n/a",((INDEX(Historical!$C$7:$C$1439,MATCH(B175,Historical!$B$7:$B$1450,0))/INDEX(Historical!$F$7:$F$1432,MATCH(B175,Historical!$B$7:$B$1450,0)))^(1/3)-1)*100)</f>
        <v>16.039720840319482</v>
      </c>
      <c r="U175" s="759">
        <f>IF(INDEX(Historical!$H$7:$H$1432,MATCH(B175,Historical!$B$7:$B$1450,0))=0,"n/a",((INDEX(Historical!$C$7:$C$1439,MATCH(B175,Historical!$B$7:$B$1450,0))/INDEX(Historical!$H$7:$H$1432,MATCH(B175,Historical!$B$7:$B$1450,0)))^(1/5)-1)*100)</f>
        <v>17.844539784792257</v>
      </c>
      <c r="V175" s="759" t="str">
        <f>IF(INDEX(Historical!$O$7:$O$1432,MATCH(B175,Historical!$B$7:$B$1450,0))=0,"n/a",((INDEX(Historical!$C$7:$C$1439,MATCH(B175,Historical!$B$7:$B$1450,0))/INDEX(Historical!$O$7:$O$1432,MATCH(B175,Historical!$B$7:$B$1450,0)))^(1/10)-1)*100)</f>
        <v>n/a</v>
      </c>
      <c r="W175" s="760" t="str">
        <f t="shared" si="38"/>
        <v>n/a</v>
      </c>
      <c r="X175" s="761">
        <f t="shared" si="39"/>
        <v>0.83385699928935786</v>
      </c>
      <c r="Y175" s="949"/>
      <c r="Z175" s="703">
        <f t="shared" si="40"/>
        <v>17.616580310880831</v>
      </c>
      <c r="AA175" s="959">
        <f t="shared" si="41"/>
        <v>15.892487046632125</v>
      </c>
      <c r="AB175" s="960">
        <v>12</v>
      </c>
      <c r="AC175" s="938">
        <v>7.72</v>
      </c>
      <c r="AD175" s="938">
        <v>0.91</v>
      </c>
      <c r="AE175" s="938">
        <v>2.76</v>
      </c>
      <c r="AF175" s="938">
        <v>3.5</v>
      </c>
      <c r="AG175" s="938" t="s">
        <v>137</v>
      </c>
      <c r="AH175" s="938">
        <v>31.3</v>
      </c>
      <c r="AI175" s="938">
        <v>11.110000000000001</v>
      </c>
      <c r="AJ175" s="938">
        <v>21.4</v>
      </c>
      <c r="AK175" s="938">
        <v>17.68</v>
      </c>
      <c r="AL175" s="951">
        <v>5330</v>
      </c>
      <c r="AM175" s="945">
        <v>0.70000000000000007</v>
      </c>
      <c r="AN175" s="938">
        <v>0.93</v>
      </c>
      <c r="AO175" s="802">
        <f t="shared" si="42"/>
        <v>3.0605375372472619</v>
      </c>
      <c r="AP175" s="803">
        <f t="shared" si="43"/>
        <v>18.953024583879387</v>
      </c>
      <c r="AQ175" s="961">
        <f t="shared" si="44"/>
        <v>57.2311881179536</v>
      </c>
      <c r="AR175" s="703">
        <f>INDEX(Historical!$C$7:$C$1439,MATCH(B175,Historical!$B$7:$B$1450,0))*IF(AH175="n/a",1.03,IF(AH175&lt;0,1.01,IF(AH175&gt;10,1.1,(1+AH175/100))))</f>
        <v>1.1000000000000001</v>
      </c>
      <c r="AS175" s="959">
        <f t="shared" si="45"/>
        <v>1.2100000000000002</v>
      </c>
      <c r="AT175" s="959">
        <f t="shared" si="50"/>
        <v>1.3310000000000004</v>
      </c>
      <c r="AU175" s="959">
        <f t="shared" si="50"/>
        <v>1.4641000000000006</v>
      </c>
      <c r="AV175" s="959">
        <f t="shared" si="50"/>
        <v>1.6105100000000008</v>
      </c>
      <c r="AW175" s="703">
        <f t="shared" si="46"/>
        <v>6.7156100000000025</v>
      </c>
      <c r="AX175" s="810">
        <f t="shared" si="47"/>
        <v>5.473640883527592</v>
      </c>
      <c r="AY175" s="1017">
        <v>1.38</v>
      </c>
      <c r="AZ175" s="945">
        <v>35.9</v>
      </c>
      <c r="BA175" s="945">
        <v>-7.17</v>
      </c>
      <c r="BB175" s="945">
        <v>0.94000000000000006</v>
      </c>
      <c r="BC175" s="945">
        <v>4.5900000000000007</v>
      </c>
      <c r="BE175" s="666">
        <v>2010</v>
      </c>
      <c r="BF175" s="971">
        <f t="shared" si="48"/>
        <v>0</v>
      </c>
      <c r="BG175" s="955" t="s">
        <v>137</v>
      </c>
    </row>
    <row r="176" spans="1:60" ht="11.25" customHeight="1" x14ac:dyDescent="0.2">
      <c r="A176" s="936" t="s">
        <v>1593</v>
      </c>
      <c r="B176" s="948" t="s">
        <v>1594</v>
      </c>
      <c r="C176" s="1013" t="s">
        <v>108</v>
      </c>
      <c r="D176" s="1013" t="s">
        <v>118</v>
      </c>
      <c r="E176" s="792">
        <v>11</v>
      </c>
      <c r="F176" s="1227">
        <v>314</v>
      </c>
      <c r="G176" s="1227" t="s">
        <v>106</v>
      </c>
      <c r="H176" s="1227" t="s">
        <v>106</v>
      </c>
      <c r="I176" s="947">
        <v>101.31</v>
      </c>
      <c r="J176" s="703">
        <f t="shared" si="35"/>
        <v>3.9482775639127428</v>
      </c>
      <c r="K176" s="950">
        <v>1</v>
      </c>
      <c r="L176" s="960">
        <v>4</v>
      </c>
      <c r="M176" s="694">
        <f t="shared" si="36"/>
        <v>4</v>
      </c>
      <c r="N176" s="943" t="s">
        <v>149</v>
      </c>
      <c r="O176" s="795">
        <v>0.9</v>
      </c>
      <c r="P176" s="934">
        <v>43515</v>
      </c>
      <c r="Q176" s="934">
        <v>43538</v>
      </c>
      <c r="R176" s="694">
        <f t="shared" si="37"/>
        <v>11.111111111111107</v>
      </c>
      <c r="S176" s="759">
        <f>IF(INDEX(Historical!$D$7:$D$1439,MATCH(B176,Historical!$B$7:$B$1450,0))=0,"n/a",(INDEX(Historical!$C$7:$C$1439,MATCH(B176,Historical!$B$7:$B$1450,0))/INDEX(Historical!$D$7:$D$1439,MATCH(B176,Historical!$B$7:$B$1450,0))-1)*100)</f>
        <v>19.999999999999996</v>
      </c>
      <c r="T176" s="759">
        <f>IF(INDEX(Historical!$F$7:$F$1432,MATCH(B176,Historical!$B$7:$B$1450,0))=0,"n/a",((INDEX(Historical!$C$7:$C$1439,MATCH(B176,Historical!$B$7:$B$1450,0))/INDEX(Historical!$F$7:$F$1432,MATCH(B176,Historical!$B$7:$B$1450,0)))^(1/3)-1)*100)</f>
        <v>13.842447691670268</v>
      </c>
      <c r="U176" s="759">
        <f>IF(INDEX(Historical!$H$7:$H$1432,MATCH(B176,Historical!$B$7:$B$1450,0))=0,"n/a",((INDEX(Historical!$C$7:$C$1439,MATCH(B176,Historical!$B$7:$B$1450,0))/INDEX(Historical!$H$7:$H$1432,MATCH(B176,Historical!$B$7:$B$1450,0)))^(1/5)-1)*100)</f>
        <v>15.784727941305498</v>
      </c>
      <c r="V176" s="759">
        <f>IF(INDEX(Historical!$O$7:$O$1432,MATCH(B176,Historical!$B$7:$B$1450,0))=0,"n/a",((INDEX(Historical!$C$7:$C$1439,MATCH(B176,Historical!$B$7:$B$1450,0))/INDEX(Historical!$O$7:$O$1432,MATCH(B176,Historical!$B$7:$B$1450,0)))^(1/10)-1)*100)</f>
        <v>20.029349024006905</v>
      </c>
      <c r="W176" s="760">
        <f t="shared" si="38"/>
        <v>0.78807992822862782</v>
      </c>
      <c r="X176" s="761">
        <f t="shared" si="39"/>
        <v>0.30181124170756207</v>
      </c>
      <c r="Y176" s="717"/>
      <c r="Z176" s="703">
        <f t="shared" si="40"/>
        <v>48.367593712212823</v>
      </c>
      <c r="AA176" s="959">
        <f t="shared" si="41"/>
        <v>12.250302297460703</v>
      </c>
      <c r="AB176" s="960">
        <v>12</v>
      </c>
      <c r="AC176" s="938">
        <v>8.27</v>
      </c>
      <c r="AD176" s="938">
        <v>1.43</v>
      </c>
      <c r="AE176" s="938">
        <v>0.65</v>
      </c>
      <c r="AF176" s="938">
        <v>0.76</v>
      </c>
      <c r="AG176" s="938">
        <v>7.3</v>
      </c>
      <c r="AH176" s="940">
        <v>-18.8</v>
      </c>
      <c r="AI176" s="940">
        <v>9.27</v>
      </c>
      <c r="AJ176" s="938">
        <v>52.300000000000004</v>
      </c>
      <c r="AK176" s="938">
        <v>8.6499999999999986</v>
      </c>
      <c r="AL176" s="951">
        <v>41880</v>
      </c>
      <c r="AM176" s="945">
        <v>0.2</v>
      </c>
      <c r="AN176" s="938">
        <v>0.4</v>
      </c>
      <c r="AO176" s="802">
        <f t="shared" si="42"/>
        <v>7.4827032077575382</v>
      </c>
      <c r="AP176" s="803">
        <f t="shared" si="43"/>
        <v>19.733005505218241</v>
      </c>
      <c r="AQ176" s="961">
        <f t="shared" si="44"/>
        <v>-35.673645469820983</v>
      </c>
      <c r="AR176" s="703">
        <f>INDEX(Historical!$C$7:$C$1439,MATCH(B176,Historical!$B$7:$B$1450,0))*IF(AH176="n/a",1.03,IF(AH176&lt;0,1.01,IF(AH176&gt;10,1.1,(1+AH176/100))))</f>
        <v>3.6360000000000001</v>
      </c>
      <c r="AS176" s="959">
        <f t="shared" si="45"/>
        <v>3.9730572</v>
      </c>
      <c r="AT176" s="959">
        <f t="shared" si="50"/>
        <v>4.3167266478000004</v>
      </c>
      <c r="AU176" s="959">
        <f t="shared" si="50"/>
        <v>4.6901235028347008</v>
      </c>
      <c r="AV176" s="959">
        <f t="shared" si="50"/>
        <v>5.0958191858299022</v>
      </c>
      <c r="AW176" s="703">
        <f t="shared" si="46"/>
        <v>21.711726536464607</v>
      </c>
      <c r="AX176" s="810">
        <f t="shared" si="47"/>
        <v>21.430980689433031</v>
      </c>
      <c r="AY176" s="1017">
        <v>1.48</v>
      </c>
      <c r="AZ176" s="945">
        <v>33.989999999999995</v>
      </c>
      <c r="BA176" s="945">
        <v>-5</v>
      </c>
      <c r="BB176" s="945">
        <v>1.46</v>
      </c>
      <c r="BC176" s="945">
        <v>6.5500000000000007</v>
      </c>
      <c r="BE176" s="666">
        <v>2009</v>
      </c>
      <c r="BF176" s="971">
        <f t="shared" si="48"/>
        <v>0</v>
      </c>
      <c r="BG176" s="955">
        <v>0.4</v>
      </c>
      <c r="BH176" s="936"/>
    </row>
    <row r="177" spans="1:60" ht="11.25" customHeight="1" x14ac:dyDescent="0.2">
      <c r="A177" s="944" t="s">
        <v>751</v>
      </c>
      <c r="B177" s="948" t="s">
        <v>752</v>
      </c>
      <c r="C177" s="1013" t="s">
        <v>4216</v>
      </c>
      <c r="D177" s="1013" t="s">
        <v>4352</v>
      </c>
      <c r="E177" s="792">
        <v>16</v>
      </c>
      <c r="F177" s="1227">
        <v>213</v>
      </c>
      <c r="G177" s="1227" t="s">
        <v>37</v>
      </c>
      <c r="H177" s="1227" t="s">
        <v>115</v>
      </c>
      <c r="I177" s="947">
        <v>73.16</v>
      </c>
      <c r="J177" s="703">
        <f t="shared" si="35"/>
        <v>3.3898305084745761</v>
      </c>
      <c r="K177" s="950">
        <v>0.62</v>
      </c>
      <c r="L177" s="960">
        <v>4</v>
      </c>
      <c r="M177" s="694">
        <f t="shared" si="36"/>
        <v>2.48</v>
      </c>
      <c r="N177" s="943" t="s">
        <v>327</v>
      </c>
      <c r="O177" s="795">
        <v>0.56999999999999995</v>
      </c>
      <c r="P177" s="939">
        <v>43249</v>
      </c>
      <c r="Q177" s="939">
        <v>43271</v>
      </c>
      <c r="R177" s="694">
        <f t="shared" si="37"/>
        <v>8.771929824561413</v>
      </c>
      <c r="S177" s="759">
        <f>IF(INDEX(Historical!$D$7:$D$1439,MATCH(B177,Historical!$B$7:$B$1450,0))=0,"n/a",(INDEX(Historical!$C$7:$C$1439,MATCH(B177,Historical!$B$7:$B$1450,0))/INDEX(Historical!$D$7:$D$1439,MATCH(B177,Historical!$B$7:$B$1450,0))-1)*100)</f>
        <v>8.4821428571428612</v>
      </c>
      <c r="T177" s="759">
        <f>IF(INDEX(Historical!$F$7:$F$1432,MATCH(B177,Historical!$B$7:$B$1450,0))=0,"n/a",((INDEX(Historical!$C$7:$C$1439,MATCH(B177,Historical!$B$7:$B$1450,0))/INDEX(Historical!$F$7:$F$1432,MATCH(B177,Historical!$B$7:$B$1450,0)))^(1/3)-1)*100)</f>
        <v>9.319535187362149</v>
      </c>
      <c r="U177" s="759">
        <f>IF(INDEX(Historical!$H$7:$H$1432,MATCH(B177,Historical!$B$7:$B$1450,0))=0,"n/a",((INDEX(Historical!$C$7:$C$1439,MATCH(B177,Historical!$B$7:$B$1450,0))/INDEX(Historical!$H$7:$H$1432,MATCH(B177,Historical!$B$7:$B$1450,0)))^(1/5)-1)*100)</f>
        <v>13.326789159551655</v>
      </c>
      <c r="V177" s="759">
        <f>IF(INDEX(Historical!$O$7:$O$1432,MATCH(B177,Historical!$B$7:$B$1450,0))=0,"n/a",((INDEX(Historical!$C$7:$C$1439,MATCH(B177,Historical!$B$7:$B$1450,0))/INDEX(Historical!$O$7:$O$1432,MATCH(B177,Historical!$B$7:$B$1450,0)))^(1/10)-1)*100)</f>
        <v>14.636114721090433</v>
      </c>
      <c r="W177" s="760">
        <f t="shared" si="38"/>
        <v>0.91054145266762232</v>
      </c>
      <c r="X177" s="761" t="str">
        <f t="shared" si="39"/>
        <v>n/a</v>
      </c>
      <c r="Y177" s="722"/>
      <c r="Z177" s="703">
        <f t="shared" si="40"/>
        <v>137.01657458563537</v>
      </c>
      <c r="AA177" s="959">
        <f t="shared" si="41"/>
        <v>40.41988950276243</v>
      </c>
      <c r="AB177" s="960">
        <v>9</v>
      </c>
      <c r="AC177" s="938">
        <v>1.81</v>
      </c>
      <c r="AD177" s="938">
        <v>1.53</v>
      </c>
      <c r="AE177" s="938">
        <v>4.29</v>
      </c>
      <c r="AF177" s="938">
        <v>23.45</v>
      </c>
      <c r="AG177" s="938">
        <v>31.3</v>
      </c>
      <c r="AH177" s="938">
        <v>-282.8</v>
      </c>
      <c r="AI177" s="938">
        <v>33.489999999999995</v>
      </c>
      <c r="AJ177" s="938">
        <v>-22.6</v>
      </c>
      <c r="AK177" s="938">
        <v>27.029999999999998</v>
      </c>
      <c r="AL177" s="951">
        <v>91100</v>
      </c>
      <c r="AM177" s="945">
        <v>0.09</v>
      </c>
      <c r="AN177" s="938">
        <v>4.24</v>
      </c>
      <c r="AO177" s="802">
        <f t="shared" si="42"/>
        <v>-23.703269834736197</v>
      </c>
      <c r="AP177" s="803">
        <f t="shared" si="43"/>
        <v>16.716619668026233</v>
      </c>
      <c r="AQ177" s="961">
        <f t="shared" si="44"/>
        <v>549.04935913646602</v>
      </c>
      <c r="AR177" s="703">
        <f>INDEX(Historical!$C$7:$C$1439,MATCH(B177,Historical!$B$7:$B$1450,0))*IF(AH177="n/a",1.03,IF(AH177&lt;0,1.01,IF(AH177&gt;10,1.1,(1+AH177/100))))</f>
        <v>2.4543000000000004</v>
      </c>
      <c r="AS177" s="959">
        <f t="shared" si="45"/>
        <v>2.6997300000000006</v>
      </c>
      <c r="AT177" s="959">
        <f t="shared" si="50"/>
        <v>2.9697030000000009</v>
      </c>
      <c r="AU177" s="959">
        <f t="shared" si="50"/>
        <v>3.2666733000000012</v>
      </c>
      <c r="AV177" s="959">
        <f t="shared" si="50"/>
        <v>3.5933406300000015</v>
      </c>
      <c r="AW177" s="703">
        <f t="shared" si="46"/>
        <v>14.983746930000004</v>
      </c>
      <c r="AX177" s="810">
        <f t="shared" si="47"/>
        <v>20.480791320393664</v>
      </c>
      <c r="AY177" s="1017">
        <v>1.63</v>
      </c>
      <c r="AZ177" s="945">
        <v>49</v>
      </c>
      <c r="BA177" s="945">
        <v>-19.02</v>
      </c>
      <c r="BB177" s="945">
        <v>0.82000000000000006</v>
      </c>
      <c r="BC177" s="945">
        <v>14.78</v>
      </c>
      <c r="BE177" s="666">
        <v>2003</v>
      </c>
      <c r="BF177" s="971">
        <f t="shared" si="48"/>
        <v>1</v>
      </c>
      <c r="BG177" s="955">
        <v>6</v>
      </c>
    </row>
    <row r="178" spans="1:60" ht="11.25" customHeight="1" x14ac:dyDescent="0.2">
      <c r="A178" s="944" t="s">
        <v>747</v>
      </c>
      <c r="B178" s="948" t="s">
        <v>748</v>
      </c>
      <c r="C178" s="1013" t="s">
        <v>108</v>
      </c>
      <c r="D178" s="1013" t="s">
        <v>4357</v>
      </c>
      <c r="E178" s="792">
        <v>11</v>
      </c>
      <c r="F178" s="1227">
        <v>307</v>
      </c>
      <c r="G178" s="1227" t="s">
        <v>106</v>
      </c>
      <c r="H178" s="1227" t="s">
        <v>106</v>
      </c>
      <c r="I178" s="947">
        <v>12.9</v>
      </c>
      <c r="J178" s="703">
        <f t="shared" si="35"/>
        <v>2.170542635658915</v>
      </c>
      <c r="K178" s="950">
        <v>7.0000000000000007E-2</v>
      </c>
      <c r="L178" s="960">
        <v>4</v>
      </c>
      <c r="M178" s="694">
        <f t="shared" si="36"/>
        <v>0.28000000000000003</v>
      </c>
      <c r="N178" s="943" t="s">
        <v>567</v>
      </c>
      <c r="O178" s="795">
        <v>0.05</v>
      </c>
      <c r="P178" s="939">
        <v>43210</v>
      </c>
      <c r="Q178" s="939">
        <v>43227</v>
      </c>
      <c r="R178" s="694">
        <f t="shared" si="37"/>
        <v>40.000000000000007</v>
      </c>
      <c r="S178" s="759">
        <f>IF(INDEX(Historical!$D$7:$D$1439,MATCH(B178,Historical!$B$7:$B$1450,0))=0,"n/a",(INDEX(Historical!$C$7:$C$1439,MATCH(B178,Historical!$B$7:$B$1450,0))/INDEX(Historical!$D$7:$D$1439,MATCH(B178,Historical!$B$7:$B$1450,0))-1)*100)</f>
        <v>36.842105263157876</v>
      </c>
      <c r="T178" s="759">
        <f>IF(INDEX(Historical!$F$7:$F$1432,MATCH(B178,Historical!$B$7:$B$1450,0))=0,"n/a",((INDEX(Historical!$C$7:$C$1439,MATCH(B178,Historical!$B$7:$B$1450,0))/INDEX(Historical!$F$7:$F$1432,MATCH(B178,Historical!$B$7:$B$1450,0)))^(1/3)-1)*100)</f>
        <v>23.508852616895837</v>
      </c>
      <c r="U178" s="759">
        <f>IF(INDEX(Historical!$H$7:$H$1432,MATCH(B178,Historical!$B$7:$B$1450,0))=0,"n/a",((INDEX(Historical!$C$7:$C$1439,MATCH(B178,Historical!$B$7:$B$1450,0))/INDEX(Historical!$H$7:$H$1432,MATCH(B178,Historical!$B$7:$B$1450,0)))^(1/5)-1)*100)</f>
        <v>22.306615529984054</v>
      </c>
      <c r="V178" s="759">
        <f>IF(INDEX(Historical!$O$7:$O$1432,MATCH(B178,Historical!$B$7:$B$1450,0))=0,"n/a",((INDEX(Historical!$C$7:$C$1439,MATCH(B178,Historical!$B$7:$B$1450,0))/INDEX(Historical!$O$7:$O$1432,MATCH(B178,Historical!$B$7:$B$1450,0)))^(1/10)-1)*100)</f>
        <v>21.365208974215811</v>
      </c>
      <c r="W178" s="760">
        <f t="shared" si="38"/>
        <v>1.0440625952643086</v>
      </c>
      <c r="X178" s="761" t="str">
        <f t="shared" si="39"/>
        <v>n/a</v>
      </c>
      <c r="Y178" s="949"/>
      <c r="Z178" s="703" t="str">
        <f t="shared" si="40"/>
        <v>n/a</v>
      </c>
      <c r="AA178" s="959" t="str">
        <f t="shared" si="41"/>
        <v>n/a</v>
      </c>
      <c r="AB178" s="960">
        <v>12</v>
      </c>
      <c r="AC178" s="938" t="s">
        <v>137</v>
      </c>
      <c r="AD178" s="938" t="s">
        <v>137</v>
      </c>
      <c r="AE178" s="938" t="s">
        <v>137</v>
      </c>
      <c r="AF178" s="938" t="s">
        <v>137</v>
      </c>
      <c r="AG178" s="938" t="s">
        <v>137</v>
      </c>
      <c r="AH178" s="938" t="s">
        <v>137</v>
      </c>
      <c r="AI178" s="938" t="s">
        <v>137</v>
      </c>
      <c r="AJ178" s="938" t="s">
        <v>137</v>
      </c>
      <c r="AK178" s="938" t="s">
        <v>137</v>
      </c>
      <c r="AL178" s="951" t="s">
        <v>137</v>
      </c>
      <c r="AM178" s="945" t="s">
        <v>137</v>
      </c>
      <c r="AN178" s="938" t="s">
        <v>137</v>
      </c>
      <c r="AO178" s="802" t="str">
        <f t="shared" si="42"/>
        <v>n/a</v>
      </c>
      <c r="AP178" s="803">
        <f t="shared" si="43"/>
        <v>24.477158165642969</v>
      </c>
      <c r="AQ178" s="961" t="str">
        <f t="shared" si="44"/>
        <v>n/a</v>
      </c>
      <c r="AR178" s="703">
        <f>INDEX(Historical!$C$7:$C$1439,MATCH(B178,Historical!$B$7:$B$1450,0))*IF(AH178="n/a",1.03,IF(AH178&lt;0,1.01,IF(AH178&gt;10,1.1,(1+AH178/100))))</f>
        <v>0.26780000000000004</v>
      </c>
      <c r="AS178" s="959">
        <f t="shared" si="45"/>
        <v>0.27583400000000002</v>
      </c>
      <c r="AT178" s="959">
        <f t="shared" si="50"/>
        <v>0.28410902000000005</v>
      </c>
      <c r="AU178" s="959">
        <f t="shared" si="50"/>
        <v>0.29263229060000007</v>
      </c>
      <c r="AV178" s="959">
        <f t="shared" si="50"/>
        <v>0.30141125931800006</v>
      </c>
      <c r="AW178" s="703">
        <f t="shared" si="46"/>
        <v>1.4217865699180001</v>
      </c>
      <c r="AX178" s="810">
        <f t="shared" si="47"/>
        <v>11.021601317193799</v>
      </c>
      <c r="AY178" s="1017" t="s">
        <v>137</v>
      </c>
      <c r="AZ178" s="945" t="s">
        <v>137</v>
      </c>
      <c r="BA178" s="945" t="s">
        <v>137</v>
      </c>
      <c r="BB178" s="945" t="s">
        <v>137</v>
      </c>
      <c r="BC178" s="945" t="s">
        <v>137</v>
      </c>
      <c r="BD178" s="984" t="s">
        <v>4290</v>
      </c>
      <c r="BE178" s="666">
        <v>2008</v>
      </c>
      <c r="BF178" s="971">
        <f t="shared" si="48"/>
        <v>1</v>
      </c>
      <c r="BG178" s="955" t="s">
        <v>137</v>
      </c>
    </row>
    <row r="179" spans="1:60" ht="11.25" customHeight="1" x14ac:dyDescent="0.2">
      <c r="A179" s="944" t="s">
        <v>782</v>
      </c>
      <c r="B179" s="948" t="s">
        <v>783</v>
      </c>
      <c r="C179" s="1013" t="s">
        <v>112</v>
      </c>
      <c r="D179" s="1013" t="s">
        <v>4383</v>
      </c>
      <c r="E179" s="792">
        <v>15</v>
      </c>
      <c r="F179" s="1227">
        <v>265</v>
      </c>
      <c r="G179" s="1227" t="s">
        <v>115</v>
      </c>
      <c r="H179" s="1227" t="s">
        <v>115</v>
      </c>
      <c r="I179" s="947">
        <v>53.26</v>
      </c>
      <c r="J179" s="703">
        <f t="shared" si="35"/>
        <v>4.2057829515583931</v>
      </c>
      <c r="K179" s="950">
        <v>0.56000000000000005</v>
      </c>
      <c r="L179" s="960">
        <v>4</v>
      </c>
      <c r="M179" s="694">
        <f t="shared" si="36"/>
        <v>2.2400000000000002</v>
      </c>
      <c r="N179" s="943" t="s">
        <v>595</v>
      </c>
      <c r="O179" s="795">
        <v>0.54</v>
      </c>
      <c r="P179" s="934">
        <v>43693</v>
      </c>
      <c r="Q179" s="934">
        <v>43728</v>
      </c>
      <c r="R179" s="694">
        <f t="shared" si="37"/>
        <v>3.7037037037037068</v>
      </c>
      <c r="S179" s="759">
        <f>IF(INDEX(Historical!$D$7:$D$1439,MATCH(B179,Historical!$B$7:$B$1450,0))=0,"n/a",(INDEX(Historical!$C$7:$C$1439,MATCH(B179,Historical!$B$7:$B$1450,0))/INDEX(Historical!$D$7:$D$1439,MATCH(B179,Historical!$B$7:$B$1450,0))-1)*100)</f>
        <v>17.777777777777782</v>
      </c>
      <c r="T179" s="759">
        <f>IF(INDEX(Historical!$F$7:$F$1432,MATCH(B179,Historical!$B$7:$B$1450,0))=0,"n/a",((INDEX(Historical!$C$7:$C$1439,MATCH(B179,Historical!$B$7:$B$1450,0))/INDEX(Historical!$F$7:$F$1432,MATCH(B179,Historical!$B$7:$B$1450,0)))^(1/3)-1)*100)</f>
        <v>10.765306656385331</v>
      </c>
      <c r="U179" s="759">
        <f>IF(INDEX(Historical!$H$7:$H$1432,MATCH(B179,Historical!$B$7:$B$1450,0))=0,"n/a",((INDEX(Historical!$C$7:$C$1439,MATCH(B179,Historical!$B$7:$B$1450,0))/INDEX(Historical!$H$7:$H$1432,MATCH(B179,Historical!$B$7:$B$1450,0)))^(1/5)-1)*100)</f>
        <v>10.275364441874446</v>
      </c>
      <c r="V179" s="759">
        <f>IF(INDEX(Historical!$O$7:$O$1432,MATCH(B179,Historical!$B$7:$B$1450,0))=0,"n/a",((INDEX(Historical!$C$7:$C$1439,MATCH(B179,Historical!$B$7:$B$1450,0))/INDEX(Historical!$O$7:$O$1432,MATCH(B179,Historical!$B$7:$B$1450,0)))^(1/10)-1)*100)</f>
        <v>8.7063223523018873</v>
      </c>
      <c r="W179" s="760">
        <f t="shared" si="38"/>
        <v>1.1802186992487953</v>
      </c>
      <c r="X179" s="761">
        <f t="shared" si="39"/>
        <v>3.6697730149551591</v>
      </c>
      <c r="Y179" s="948"/>
      <c r="Z179" s="703">
        <f t="shared" si="40"/>
        <v>40.143369175627242</v>
      </c>
      <c r="AA179" s="959">
        <f t="shared" si="41"/>
        <v>9.5448028673835115</v>
      </c>
      <c r="AB179" s="960">
        <v>12</v>
      </c>
      <c r="AC179" s="938">
        <v>5.58</v>
      </c>
      <c r="AD179" s="938">
        <v>0.65</v>
      </c>
      <c r="AE179" s="938">
        <v>0.33</v>
      </c>
      <c r="AF179" s="938">
        <v>1.0900000000000001</v>
      </c>
      <c r="AG179" s="938">
        <v>10.5</v>
      </c>
      <c r="AH179" s="938">
        <v>30</v>
      </c>
      <c r="AI179" s="938">
        <v>5.71</v>
      </c>
      <c r="AJ179" s="938">
        <v>2.8000000000000003</v>
      </c>
      <c r="AK179" s="938">
        <v>14.610000000000001</v>
      </c>
      <c r="AL179" s="951">
        <v>2840</v>
      </c>
      <c r="AM179" s="945">
        <v>1</v>
      </c>
      <c r="AN179" s="938">
        <v>2.78</v>
      </c>
      <c r="AO179" s="802">
        <f t="shared" si="42"/>
        <v>4.9363445260493268</v>
      </c>
      <c r="AP179" s="803">
        <f t="shared" si="43"/>
        <v>14.481147393432838</v>
      </c>
      <c r="AQ179" s="961">
        <f t="shared" si="44"/>
        <v>-32.00053880786006</v>
      </c>
      <c r="AR179" s="703">
        <f>INDEX(Historical!$C$7:$C$1439,MATCH(B179,Historical!$B$7:$B$1450,0))*IF(AH179="n/a",1.03,IF(AH179&lt;0,1.01,IF(AH179&gt;10,1.1,(1+AH179/100))))</f>
        <v>2.3320000000000003</v>
      </c>
      <c r="AS179" s="959">
        <f t="shared" si="45"/>
        <v>2.4651572000000002</v>
      </c>
      <c r="AT179" s="959">
        <f t="shared" si="50"/>
        <v>2.7116729200000003</v>
      </c>
      <c r="AU179" s="959">
        <f t="shared" si="50"/>
        <v>2.9828402120000006</v>
      </c>
      <c r="AV179" s="959">
        <f t="shared" si="50"/>
        <v>3.2811242332000008</v>
      </c>
      <c r="AW179" s="703">
        <f t="shared" si="46"/>
        <v>13.772794565200002</v>
      </c>
      <c r="AX179" s="810">
        <f t="shared" si="47"/>
        <v>25.859546686443863</v>
      </c>
      <c r="AY179" s="1017">
        <v>1.82</v>
      </c>
      <c r="AZ179" s="945">
        <v>18.88</v>
      </c>
      <c r="BA179" s="945">
        <v>-33.379999999999995</v>
      </c>
      <c r="BB179" s="945">
        <v>-4.5999999999999996</v>
      </c>
      <c r="BC179" s="945">
        <v>-7.86</v>
      </c>
      <c r="BE179" s="666">
        <v>2005</v>
      </c>
      <c r="BF179" s="971">
        <f t="shared" si="48"/>
        <v>1</v>
      </c>
      <c r="BG179" s="955">
        <v>2.1999999999999997</v>
      </c>
    </row>
    <row r="180" spans="1:60" ht="11.25" customHeight="1" x14ac:dyDescent="0.2">
      <c r="A180" s="944" t="s">
        <v>770</v>
      </c>
      <c r="B180" s="948" t="s">
        <v>771</v>
      </c>
      <c r="C180" s="1013" t="s">
        <v>112</v>
      </c>
      <c r="D180" s="1013" t="s">
        <v>4348</v>
      </c>
      <c r="E180" s="792">
        <v>18</v>
      </c>
      <c r="F180" s="1227">
        <v>177</v>
      </c>
      <c r="G180" s="1227" t="s">
        <v>106</v>
      </c>
      <c r="H180" s="1227" t="s">
        <v>106</v>
      </c>
      <c r="I180" s="947">
        <v>36.090000000000003</v>
      </c>
      <c r="J180" s="703">
        <f t="shared" si="35"/>
        <v>1.9950124688279298</v>
      </c>
      <c r="K180" s="950">
        <v>0.18</v>
      </c>
      <c r="L180" s="960">
        <v>4</v>
      </c>
      <c r="M180" s="694">
        <f t="shared" si="36"/>
        <v>0.72</v>
      </c>
      <c r="N180" s="943" t="s">
        <v>598</v>
      </c>
      <c r="O180" s="795">
        <v>0.17</v>
      </c>
      <c r="P180" s="660">
        <v>43340</v>
      </c>
      <c r="Q180" s="660">
        <v>43362</v>
      </c>
      <c r="R180" s="694">
        <f t="shared" si="37"/>
        <v>5.8823529411764595</v>
      </c>
      <c r="S180" s="759">
        <f>IF(INDEX(Historical!$D$7:$D$1439,MATCH(B180,Historical!$B$7:$B$1450,0))=0,"n/a",(INDEX(Historical!$C$7:$C$1439,MATCH(B180,Historical!$B$7:$B$1450,0))/INDEX(Historical!$D$7:$D$1439,MATCH(B180,Historical!$B$7:$B$1450,0))-1)*100)</f>
        <v>2.9411764705882248</v>
      </c>
      <c r="T180" s="759">
        <f>IF(INDEX(Historical!$F$7:$F$1432,MATCH(B180,Historical!$B$7:$B$1450,0))=0,"n/a",((INDEX(Historical!$C$7:$C$1439,MATCH(B180,Historical!$B$7:$B$1450,0))/INDEX(Historical!$F$7:$F$1432,MATCH(B180,Historical!$B$7:$B$1450,0)))^(1/3)-1)*100)</f>
        <v>5.2726599609396629</v>
      </c>
      <c r="U180" s="759">
        <f>IF(INDEX(Historical!$H$7:$H$1432,MATCH(B180,Historical!$B$7:$B$1450,0))=0,"n/a",((INDEX(Historical!$C$7:$C$1439,MATCH(B180,Historical!$B$7:$B$1450,0))/INDEX(Historical!$H$7:$H$1432,MATCH(B180,Historical!$B$7:$B$1450,0)))^(1/5)-1)*100)</f>
        <v>6.7483896919149133</v>
      </c>
      <c r="V180" s="759">
        <f>IF(INDEX(Historical!$O$7:$O$1432,MATCH(B180,Historical!$B$7:$B$1450,0))=0,"n/a",((INDEX(Historical!$C$7:$C$1439,MATCH(B180,Historical!$B$7:$B$1450,0))/INDEX(Historical!$O$7:$O$1432,MATCH(B180,Historical!$B$7:$B$1450,0)))^(1/10)-1)*100)</f>
        <v>7.4884777101442701</v>
      </c>
      <c r="W180" s="760">
        <f t="shared" si="38"/>
        <v>0.90116976415289374</v>
      </c>
      <c r="X180" s="761">
        <f t="shared" si="39"/>
        <v>1.3772223861050843</v>
      </c>
      <c r="Y180" s="707" t="s">
        <v>4231</v>
      </c>
      <c r="Z180" s="703">
        <f t="shared" si="40"/>
        <v>64.285714285714278</v>
      </c>
      <c r="AA180" s="959">
        <f t="shared" si="41"/>
        <v>32.223214285714285</v>
      </c>
      <c r="AB180" s="960">
        <v>12</v>
      </c>
      <c r="AC180" s="938">
        <v>1.1200000000000001</v>
      </c>
      <c r="AD180" s="938">
        <v>1.32</v>
      </c>
      <c r="AE180" s="938">
        <v>3.24</v>
      </c>
      <c r="AF180" s="938">
        <v>4.7300000000000004</v>
      </c>
      <c r="AG180" s="938">
        <v>15</v>
      </c>
      <c r="AH180" s="938">
        <v>60</v>
      </c>
      <c r="AI180" s="938">
        <v>22.88</v>
      </c>
      <c r="AJ180" s="938">
        <v>4.9000000000000004</v>
      </c>
      <c r="AK180" s="938">
        <v>24.2</v>
      </c>
      <c r="AL180" s="951">
        <v>3930</v>
      </c>
      <c r="AM180" s="945">
        <v>14.299999999999999</v>
      </c>
      <c r="AN180" s="938">
        <v>0.86</v>
      </c>
      <c r="AO180" s="802">
        <f t="shared" si="42"/>
        <v>-23.479812124971442</v>
      </c>
      <c r="AP180" s="803">
        <f t="shared" si="43"/>
        <v>8.7434021607428427</v>
      </c>
      <c r="AQ180" s="961">
        <f t="shared" si="44"/>
        <v>160.26977762094688</v>
      </c>
      <c r="AR180" s="703">
        <f>INDEX(Historical!$C$7:$C$1439,MATCH(B180,Historical!$B$7:$B$1450,0))*IF(AH180="n/a",1.03,IF(AH180&lt;0,1.01,IF(AH180&gt;10,1.1,(1+AH180/100))))</f>
        <v>0.77</v>
      </c>
      <c r="AS180" s="959">
        <f t="shared" si="45"/>
        <v>0.84700000000000009</v>
      </c>
      <c r="AT180" s="959">
        <f t="shared" si="50"/>
        <v>0.93170000000000019</v>
      </c>
      <c r="AU180" s="959">
        <f t="shared" si="50"/>
        <v>1.0248700000000004</v>
      </c>
      <c r="AV180" s="959">
        <f t="shared" si="50"/>
        <v>1.1273570000000006</v>
      </c>
      <c r="AW180" s="703">
        <f t="shared" si="46"/>
        <v>4.700927000000001</v>
      </c>
      <c r="AX180" s="810">
        <f t="shared" si="47"/>
        <v>13.025566638958161</v>
      </c>
      <c r="AY180" s="1017">
        <v>0.73</v>
      </c>
      <c r="AZ180" s="945">
        <v>17.330000000000002</v>
      </c>
      <c r="BA180" s="945">
        <v>-6.9099999999999993</v>
      </c>
      <c r="BB180" s="945">
        <v>4.63</v>
      </c>
      <c r="BC180" s="945">
        <v>5.08</v>
      </c>
      <c r="BE180" s="666">
        <v>2001</v>
      </c>
      <c r="BF180" s="971">
        <f t="shared" si="48"/>
        <v>2</v>
      </c>
      <c r="BG180" s="955">
        <v>5.7</v>
      </c>
      <c r="BH180" s="936"/>
    </row>
    <row r="181" spans="1:60" ht="11.25" customHeight="1" x14ac:dyDescent="0.2">
      <c r="A181" s="944" t="s">
        <v>758</v>
      </c>
      <c r="B181" s="948" t="s">
        <v>759</v>
      </c>
      <c r="C181" s="1013" t="s">
        <v>112</v>
      </c>
      <c r="D181" s="1013" t="s">
        <v>4389</v>
      </c>
      <c r="E181" s="792">
        <v>15</v>
      </c>
      <c r="F181" s="1227">
        <v>260</v>
      </c>
      <c r="G181" s="1227" t="s">
        <v>106</v>
      </c>
      <c r="H181" s="1227" t="s">
        <v>106</v>
      </c>
      <c r="I181" s="947">
        <v>79.62</v>
      </c>
      <c r="J181" s="703">
        <f t="shared" si="35"/>
        <v>1.5071590052750563</v>
      </c>
      <c r="K181" s="950">
        <v>0.3</v>
      </c>
      <c r="L181" s="960">
        <v>4</v>
      </c>
      <c r="M181" s="694">
        <f t="shared" si="36"/>
        <v>1.2</v>
      </c>
      <c r="N181" s="943" t="s">
        <v>241</v>
      </c>
      <c r="O181" s="795">
        <v>0.28000000000000003</v>
      </c>
      <c r="P181" s="934">
        <v>43643</v>
      </c>
      <c r="Q181" s="934">
        <v>43658</v>
      </c>
      <c r="R181" s="694">
        <f t="shared" si="37"/>
        <v>7.1428571428571281</v>
      </c>
      <c r="S181" s="759">
        <f>IF(INDEX(Historical!$D$7:$D$1439,MATCH(B181,Historical!$B$7:$B$1450,0))=0,"n/a",(INDEX(Historical!$C$7:$C$1439,MATCH(B181,Historical!$B$7:$B$1450,0))/INDEX(Historical!$D$7:$D$1439,MATCH(B181,Historical!$B$7:$B$1450,0))-1)*100)</f>
        <v>8.0000000000000071</v>
      </c>
      <c r="T181" s="759">
        <f>IF(INDEX(Historical!$F$7:$F$1432,MATCH(B181,Historical!$B$7:$B$1450,0))=0,"n/a",((INDEX(Historical!$C$7:$C$1439,MATCH(B181,Historical!$B$7:$B$1450,0))/INDEX(Historical!$F$7:$F$1432,MATCH(B181,Historical!$B$7:$B$1450,0)))^(1/3)-1)*100)</f>
        <v>6.2658569182611146</v>
      </c>
      <c r="U181" s="759">
        <f>IF(INDEX(Historical!$H$7:$H$1432,MATCH(B181,Historical!$B$7:$B$1450,0))=0,"n/a",((INDEX(Historical!$C$7:$C$1439,MATCH(B181,Historical!$B$7:$B$1450,0))/INDEX(Historical!$H$7:$H$1432,MATCH(B181,Historical!$B$7:$B$1450,0)))^(1/5)-1)*100)</f>
        <v>6.7249181879538877</v>
      </c>
      <c r="V181" s="759">
        <f>IF(INDEX(Historical!$O$7:$O$1432,MATCH(B181,Historical!$B$7:$B$1450,0))=0,"n/a",((INDEX(Historical!$C$7:$C$1439,MATCH(B181,Historical!$B$7:$B$1450,0))/INDEX(Historical!$O$7:$O$1432,MATCH(B181,Historical!$B$7:$B$1450,0)))^(1/10)-1)*100)</f>
        <v>5.7068683258444386</v>
      </c>
      <c r="W181" s="760">
        <f t="shared" si="38"/>
        <v>1.1783902841246665</v>
      </c>
      <c r="X181" s="761">
        <f t="shared" si="39"/>
        <v>0.54233211193176512</v>
      </c>
      <c r="Y181" s="948"/>
      <c r="Z181" s="703">
        <f t="shared" si="40"/>
        <v>22.181146025878</v>
      </c>
      <c r="AA181" s="959">
        <f t="shared" si="41"/>
        <v>14.717190388170057</v>
      </c>
      <c r="AB181" s="960">
        <v>12</v>
      </c>
      <c r="AC181" s="938">
        <v>5.41</v>
      </c>
      <c r="AD181" s="938">
        <v>1.49</v>
      </c>
      <c r="AE181" s="938">
        <v>0.96</v>
      </c>
      <c r="AF181" s="938">
        <v>1.43</v>
      </c>
      <c r="AG181" s="938">
        <v>11</v>
      </c>
      <c r="AH181" s="938">
        <v>0.5</v>
      </c>
      <c r="AI181" s="938">
        <v>7.9200000000000008</v>
      </c>
      <c r="AJ181" s="938">
        <v>12.4</v>
      </c>
      <c r="AK181" s="938">
        <v>10</v>
      </c>
      <c r="AL181" s="951">
        <v>3480</v>
      </c>
      <c r="AM181" s="945">
        <v>1.0999999999999999</v>
      </c>
      <c r="AN181" s="938">
        <v>0.5</v>
      </c>
      <c r="AO181" s="802">
        <f t="shared" si="42"/>
        <v>-6.4851131949411123</v>
      </c>
      <c r="AP181" s="803">
        <f t="shared" si="43"/>
        <v>8.2320771932289443</v>
      </c>
      <c r="AQ181" s="961">
        <f t="shared" si="44"/>
        <v>-3.2860293785313521</v>
      </c>
      <c r="AR181" s="703">
        <f>INDEX(Historical!$C$7:$C$1439,MATCH(B181,Historical!$B$7:$B$1450,0))*IF(AH181="n/a",1.03,IF(AH181&lt;0,1.01,IF(AH181&gt;10,1.1,(1+AH181/100))))</f>
        <v>1.0853999999999999</v>
      </c>
      <c r="AS181" s="959">
        <f t="shared" si="45"/>
        <v>1.1713636799999998</v>
      </c>
      <c r="AT181" s="959">
        <f t="shared" si="50"/>
        <v>1.288500048</v>
      </c>
      <c r="AU181" s="959">
        <f t="shared" si="50"/>
        <v>1.4173500528</v>
      </c>
      <c r="AV181" s="959">
        <f t="shared" si="50"/>
        <v>1.5590850580800002</v>
      </c>
      <c r="AW181" s="703">
        <f t="shared" si="46"/>
        <v>6.5216988388799999</v>
      </c>
      <c r="AX181" s="810">
        <f t="shared" si="47"/>
        <v>8.1910309455915602</v>
      </c>
      <c r="AY181" s="1017">
        <v>1.58</v>
      </c>
      <c r="AZ181" s="945">
        <v>20.57</v>
      </c>
      <c r="BA181" s="945">
        <v>-8.81</v>
      </c>
      <c r="BB181" s="945">
        <v>0.67999999999999994</v>
      </c>
      <c r="BC181" s="945">
        <v>1.5599999999999998</v>
      </c>
      <c r="BE181" s="666">
        <v>2005</v>
      </c>
      <c r="BF181" s="971">
        <f t="shared" si="48"/>
        <v>1</v>
      </c>
      <c r="BG181" s="955">
        <v>5.6000000000000005</v>
      </c>
    </row>
    <row r="182" spans="1:60" ht="11.25" customHeight="1" x14ac:dyDescent="0.2">
      <c r="A182" s="936" t="s">
        <v>763</v>
      </c>
      <c r="B182" s="948" t="s">
        <v>764</v>
      </c>
      <c r="C182" s="1013" t="s">
        <v>108</v>
      </c>
      <c r="D182" s="1013" t="s">
        <v>4365</v>
      </c>
      <c r="E182" s="792">
        <v>21</v>
      </c>
      <c r="F182" s="1227">
        <v>163</v>
      </c>
      <c r="G182" s="1227" t="s">
        <v>37</v>
      </c>
      <c r="H182" s="1227" t="s">
        <v>115</v>
      </c>
      <c r="I182" s="947">
        <v>47.77</v>
      </c>
      <c r="J182" s="703">
        <f t="shared" si="35"/>
        <v>2.2105924220221898</v>
      </c>
      <c r="K182" s="957">
        <v>0.26400000000000001</v>
      </c>
      <c r="L182" s="960">
        <v>4</v>
      </c>
      <c r="M182" s="694">
        <f t="shared" si="36"/>
        <v>1.056</v>
      </c>
      <c r="N182" s="943" t="s">
        <v>460</v>
      </c>
      <c r="O182" s="796">
        <v>0.24199999999999999</v>
      </c>
      <c r="P182" s="934">
        <v>43538</v>
      </c>
      <c r="Q182" s="934">
        <v>43574</v>
      </c>
      <c r="R182" s="694">
        <f t="shared" si="37"/>
        <v>9.0909090909090988</v>
      </c>
      <c r="S182" s="759">
        <f>IF(INDEX(Historical!$D$7:$D$1439,MATCH(B182,Historical!$B$7:$B$1450,0))=0,"n/a",(INDEX(Historical!$C$7:$C$1439,MATCH(B182,Historical!$B$7:$B$1450,0))/INDEX(Historical!$D$7:$D$1439,MATCH(B182,Historical!$B$7:$B$1450,0))-1)*100)</f>
        <v>10.256410256410241</v>
      </c>
      <c r="T182" s="759">
        <f>IF(INDEX(Historical!$F$7:$F$1432,MATCH(B182,Historical!$B$7:$B$1450,0))=0,"n/a",((INDEX(Historical!$C$7:$C$1439,MATCH(B182,Historical!$B$7:$B$1450,0))/INDEX(Historical!$F$7:$F$1432,MATCH(B182,Historical!$B$7:$B$1450,0)))^(1/3)-1)*100)</f>
        <v>7.1026304014222053</v>
      </c>
      <c r="U182" s="759">
        <f>IF(INDEX(Historical!$H$7:$H$1432,MATCH(B182,Historical!$B$7:$B$1450,0))=0,"n/a",((INDEX(Historical!$C$7:$C$1439,MATCH(B182,Historical!$B$7:$B$1450,0))/INDEX(Historical!$H$7:$H$1432,MATCH(B182,Historical!$B$7:$B$1450,0)))^(1/5)-1)*100)</f>
        <v>6.7631434549900948</v>
      </c>
      <c r="V182" s="759">
        <f>IF(INDEX(Historical!$O$7:$O$1432,MATCH(B182,Historical!$B$7:$B$1450,0))=0,"n/a",((INDEX(Historical!$C$7:$C$1439,MATCH(B182,Historical!$B$7:$B$1450,0))/INDEX(Historical!$O$7:$O$1432,MATCH(B182,Historical!$B$7:$B$1450,0)))^(1/10)-1)*100)</f>
        <v>7.1773462536293131</v>
      </c>
      <c r="W182" s="760">
        <f t="shared" si="38"/>
        <v>0.94229025826505564</v>
      </c>
      <c r="X182" s="761">
        <f t="shared" si="39"/>
        <v>0.27161218694739336</v>
      </c>
      <c r="Y182" s="724"/>
      <c r="Z182" s="703">
        <f t="shared" si="40"/>
        <v>27.076923076923077</v>
      </c>
      <c r="AA182" s="959">
        <f t="shared" si="41"/>
        <v>12.24871794871795</v>
      </c>
      <c r="AB182" s="960">
        <v>12</v>
      </c>
      <c r="AC182" s="938">
        <v>3.9</v>
      </c>
      <c r="AD182" s="938">
        <v>1.26</v>
      </c>
      <c r="AE182" s="938">
        <v>3.65</v>
      </c>
      <c r="AF182" s="938">
        <v>1.43</v>
      </c>
      <c r="AG182" s="938">
        <v>11.3</v>
      </c>
      <c r="AH182" s="938">
        <v>49.4</v>
      </c>
      <c r="AI182" s="938">
        <v>2.41</v>
      </c>
      <c r="AJ182" s="938">
        <v>24.9</v>
      </c>
      <c r="AK182" s="938">
        <v>10</v>
      </c>
      <c r="AL182" s="951">
        <v>992.71</v>
      </c>
      <c r="AM182" s="945">
        <v>2.6</v>
      </c>
      <c r="AN182" s="938">
        <v>0.06</v>
      </c>
      <c r="AO182" s="802">
        <f t="shared" si="42"/>
        <v>-3.274982071705665</v>
      </c>
      <c r="AP182" s="803">
        <f t="shared" si="43"/>
        <v>8.9737358770122846</v>
      </c>
      <c r="AQ182" s="961">
        <f t="shared" si="44"/>
        <v>-11.768822172994064</v>
      </c>
      <c r="AR182" s="703">
        <f>INDEX(Historical!$C$7:$C$1439,MATCH(B182,Historical!$B$7:$B$1450,0))*IF(AH182="n/a",1.03,IF(AH182&lt;0,1.01,IF(AH182&gt;10,1.1,(1+AH182/100))))</f>
        <v>1.0406</v>
      </c>
      <c r="AS182" s="959">
        <f t="shared" si="45"/>
        <v>1.06567846</v>
      </c>
      <c r="AT182" s="959">
        <f t="shared" si="50"/>
        <v>1.1722463060000001</v>
      </c>
      <c r="AU182" s="959">
        <f t="shared" si="50"/>
        <v>1.2894709366000003</v>
      </c>
      <c r="AV182" s="959">
        <f t="shared" si="50"/>
        <v>1.4184180302600005</v>
      </c>
      <c r="AW182" s="703">
        <f t="shared" si="46"/>
        <v>5.9864137328600018</v>
      </c>
      <c r="AX182" s="810">
        <f t="shared" si="47"/>
        <v>12.531743213020727</v>
      </c>
      <c r="AY182" s="1017">
        <v>0.6</v>
      </c>
      <c r="AZ182" s="945">
        <v>35.83</v>
      </c>
      <c r="BA182" s="945">
        <v>-9.31</v>
      </c>
      <c r="BB182" s="945">
        <v>-0.47000000000000003</v>
      </c>
      <c r="BC182" s="945">
        <v>7.0000000000000009</v>
      </c>
      <c r="BE182" s="666">
        <v>1999</v>
      </c>
      <c r="BF182" s="971">
        <f t="shared" si="48"/>
        <v>2</v>
      </c>
      <c r="BG182" s="955">
        <v>1.5</v>
      </c>
    </row>
    <row r="183" spans="1:60" ht="11.25" customHeight="1" x14ac:dyDescent="0.2">
      <c r="A183" s="936" t="s">
        <v>1614</v>
      </c>
      <c r="B183" s="948" t="s">
        <v>1615</v>
      </c>
      <c r="C183" s="1013" t="s">
        <v>112</v>
      </c>
      <c r="D183" s="1013" t="s">
        <v>4388</v>
      </c>
      <c r="E183" s="792">
        <v>10</v>
      </c>
      <c r="F183" s="1227">
        <v>370</v>
      </c>
      <c r="G183" s="1227" t="s">
        <v>106</v>
      </c>
      <c r="H183" s="1227" t="s">
        <v>106</v>
      </c>
      <c r="I183" s="947">
        <v>17.600000000000001</v>
      </c>
      <c r="J183" s="703">
        <f t="shared" si="35"/>
        <v>3.1818181818181821</v>
      </c>
      <c r="K183" s="950">
        <v>0.14000000000000001</v>
      </c>
      <c r="L183" s="960">
        <v>4</v>
      </c>
      <c r="M183" s="694">
        <f t="shared" si="36"/>
        <v>0.56000000000000005</v>
      </c>
      <c r="N183" s="943" t="s">
        <v>712</v>
      </c>
      <c r="O183" s="795">
        <v>0.13</v>
      </c>
      <c r="P183" s="934">
        <v>43698</v>
      </c>
      <c r="Q183" s="934">
        <v>43727</v>
      </c>
      <c r="R183" s="694">
        <f t="shared" si="37"/>
        <v>7.6923076923076987</v>
      </c>
      <c r="S183" s="759">
        <f>IF(INDEX(Historical!$D$7:$D$1439,MATCH(B183,Historical!$B$7:$B$1450,0))=0,"n/a",(INDEX(Historical!$C$7:$C$1439,MATCH(B183,Historical!$B$7:$B$1450,0))/INDEX(Historical!$D$7:$D$1439,MATCH(B183,Historical!$B$7:$B$1450,0))-1)*100)</f>
        <v>8.6956521739130608</v>
      </c>
      <c r="T183" s="759">
        <f>IF(INDEX(Historical!$F$7:$F$1432,MATCH(B183,Historical!$B$7:$B$1450,0))=0,"n/a",((INDEX(Historical!$C$7:$C$1439,MATCH(B183,Historical!$B$7:$B$1450,0))/INDEX(Historical!$F$7:$F$1432,MATCH(B183,Historical!$B$7:$B$1450,0)))^(1/3)-1)*100)</f>
        <v>11.57215834702825</v>
      </c>
      <c r="U183" s="759">
        <f>IF(INDEX(Historical!$H$7:$H$1432,MATCH(B183,Historical!$B$7:$B$1450,0))=0,"n/a",((INDEX(Historical!$C$7:$C$1439,MATCH(B183,Historical!$B$7:$B$1450,0))/INDEX(Historical!$H$7:$H$1432,MATCH(B183,Historical!$B$7:$B$1450,0)))^(1/5)-1)*100)</f>
        <v>13.972304907201583</v>
      </c>
      <c r="V183" s="759" t="str">
        <f>IF(INDEX(Historical!$O$7:$O$1432,MATCH(B183,Historical!$B$7:$B$1450,0))=0,"n/a",((INDEX(Historical!$C$7:$C$1439,MATCH(B183,Historical!$B$7:$B$1450,0))/INDEX(Historical!$O$7:$O$1432,MATCH(B183,Historical!$B$7:$B$1450,0)))^(1/10)-1)*100)</f>
        <v>n/a</v>
      </c>
      <c r="W183" s="760" t="str">
        <f t="shared" si="38"/>
        <v>n/a</v>
      </c>
      <c r="X183" s="761">
        <f t="shared" si="39"/>
        <v>0.9909436104398287</v>
      </c>
      <c r="Y183" s="717"/>
      <c r="Z183" s="703">
        <f t="shared" si="40"/>
        <v>57.142857142857153</v>
      </c>
      <c r="AA183" s="959">
        <f t="shared" si="41"/>
        <v>17.95918367346939</v>
      </c>
      <c r="AB183" s="960">
        <v>5</v>
      </c>
      <c r="AC183" s="938">
        <v>0.98</v>
      </c>
      <c r="AD183" s="938">
        <v>2.2400000000000002</v>
      </c>
      <c r="AE183" s="938">
        <v>0.76</v>
      </c>
      <c r="AF183" s="938">
        <v>1.92</v>
      </c>
      <c r="AG183" s="938">
        <v>11.3</v>
      </c>
      <c r="AH183" s="938">
        <v>69.199999999999989</v>
      </c>
      <c r="AI183" s="938">
        <v>6.22</v>
      </c>
      <c r="AJ183" s="938">
        <v>14.099999999999998</v>
      </c>
      <c r="AK183" s="938">
        <v>8</v>
      </c>
      <c r="AL183" s="951">
        <v>553.73</v>
      </c>
      <c r="AM183" s="945">
        <v>0.4</v>
      </c>
      <c r="AN183" s="938">
        <v>0.15</v>
      </c>
      <c r="AO183" s="802">
        <f t="shared" si="42"/>
        <v>-0.80506058444962392</v>
      </c>
      <c r="AP183" s="803">
        <f t="shared" si="43"/>
        <v>17.154123089019766</v>
      </c>
      <c r="AQ183" s="961">
        <f t="shared" si="44"/>
        <v>23.794870927786071</v>
      </c>
      <c r="AR183" s="703">
        <f>INDEX(Historical!$C$7:$C$1439,MATCH(B183,Historical!$B$7:$B$1450,0))*IF(AH183="n/a",1.03,IF(AH183&lt;0,1.01,IF(AH183&gt;10,1.1,(1+AH183/100))))</f>
        <v>0.55000000000000004</v>
      </c>
      <c r="AS183" s="959">
        <f t="shared" si="45"/>
        <v>0.58421000000000012</v>
      </c>
      <c r="AT183" s="959">
        <f t="shared" si="50"/>
        <v>0.63094680000000014</v>
      </c>
      <c r="AU183" s="959">
        <f t="shared" si="50"/>
        <v>0.68142254400000024</v>
      </c>
      <c r="AV183" s="959">
        <f t="shared" si="50"/>
        <v>0.73593634752000026</v>
      </c>
      <c r="AW183" s="703">
        <f t="shared" si="46"/>
        <v>3.1825156915200008</v>
      </c>
      <c r="AX183" s="810">
        <f t="shared" si="47"/>
        <v>18.082475520000003</v>
      </c>
      <c r="AY183" s="1017">
        <v>1.17</v>
      </c>
      <c r="AZ183" s="945">
        <v>38.36</v>
      </c>
      <c r="BA183" s="945">
        <v>-9.74</v>
      </c>
      <c r="BB183" s="945">
        <v>9.43</v>
      </c>
      <c r="BC183" s="945">
        <v>8.4599999999999991</v>
      </c>
      <c r="BE183" s="666">
        <v>2010</v>
      </c>
      <c r="BF183" s="971">
        <f t="shared" si="48"/>
        <v>0</v>
      </c>
      <c r="BG183" s="955">
        <v>7.3999999999999995</v>
      </c>
    </row>
    <row r="184" spans="1:60" ht="11.25" customHeight="1" x14ac:dyDescent="0.2">
      <c r="A184" s="936" t="s">
        <v>1608</v>
      </c>
      <c r="B184" s="948" t="s">
        <v>1609</v>
      </c>
      <c r="C184" s="1013" t="s">
        <v>108</v>
      </c>
      <c r="D184" s="1013" t="s">
        <v>118</v>
      </c>
      <c r="E184" s="792">
        <v>11</v>
      </c>
      <c r="F184" s="1227">
        <v>317</v>
      </c>
      <c r="G184" s="1227" t="s">
        <v>106</v>
      </c>
      <c r="H184" s="1227" t="s">
        <v>106</v>
      </c>
      <c r="I184" s="947">
        <v>155.91999999999999</v>
      </c>
      <c r="J184" s="703">
        <f t="shared" si="35"/>
        <v>1.7957927142124166</v>
      </c>
      <c r="K184" s="950">
        <v>0.7</v>
      </c>
      <c r="L184" s="960">
        <v>4</v>
      </c>
      <c r="M184" s="694">
        <f t="shared" si="36"/>
        <v>2.8</v>
      </c>
      <c r="N184" s="943" t="s">
        <v>803</v>
      </c>
      <c r="O184" s="795">
        <v>0.6</v>
      </c>
      <c r="P184" s="934">
        <v>43684</v>
      </c>
      <c r="Q184" s="934">
        <v>43706</v>
      </c>
      <c r="R184" s="694">
        <f t="shared" si="37"/>
        <v>16.666666666666664</v>
      </c>
      <c r="S184" s="759">
        <f>IF(INDEX(Historical!$D$7:$D$1439,MATCH(B184,Historical!$B$7:$B$1450,0))=0,"n/a",(INDEX(Historical!$C$7:$C$1439,MATCH(B184,Historical!$B$7:$B$1450,0))/INDEX(Historical!$D$7:$D$1439,MATCH(B184,Historical!$B$7:$B$1450,0))-1)*100)</f>
        <v>20.879120879120894</v>
      </c>
      <c r="T184" s="759">
        <f>IF(INDEX(Historical!$F$7:$F$1432,MATCH(B184,Historical!$B$7:$B$1450,0))=0,"n/a",((INDEX(Historical!$C$7:$C$1439,MATCH(B184,Historical!$B$7:$B$1450,0))/INDEX(Historical!$F$7:$F$1432,MATCH(B184,Historical!$B$7:$B$1450,0)))^(1/3)-1)*100)</f>
        <v>16.260329205681458</v>
      </c>
      <c r="U184" s="759">
        <f>IF(INDEX(Historical!$H$7:$H$1432,MATCH(B184,Historical!$B$7:$B$1450,0))=0,"n/a",((INDEX(Historical!$C$7:$C$1439,MATCH(B184,Historical!$B$7:$B$1450,0))/INDEX(Historical!$H$7:$H$1432,MATCH(B184,Historical!$B$7:$B$1450,0)))^(1/5)-1)*100)</f>
        <v>15.292162467409565</v>
      </c>
      <c r="V184" s="759">
        <f>IF(INDEX(Historical!$O$7:$O$1432,MATCH(B184,Historical!$B$7:$B$1450,0))=0,"n/a",((INDEX(Historical!$C$7:$C$1439,MATCH(B184,Historical!$B$7:$B$1450,0))/INDEX(Historical!$O$7:$O$1432,MATCH(B184,Historical!$B$7:$B$1450,0)))^(1/10)-1)*100)</f>
        <v>37.663249629231728</v>
      </c>
      <c r="W184" s="760">
        <f t="shared" si="38"/>
        <v>0.40602344773619314</v>
      </c>
      <c r="X184" s="761">
        <f t="shared" si="39"/>
        <v>1.3070224331119284</v>
      </c>
      <c r="Y184" s="949"/>
      <c r="Z184" s="703">
        <f t="shared" si="40"/>
        <v>25.044722719141323</v>
      </c>
      <c r="AA184" s="959">
        <f t="shared" si="41"/>
        <v>13.94633273703041</v>
      </c>
      <c r="AB184" s="960">
        <v>12</v>
      </c>
      <c r="AC184" s="938">
        <v>11.18</v>
      </c>
      <c r="AD184" s="938">
        <v>1.35</v>
      </c>
      <c r="AE184" s="938">
        <v>0.73</v>
      </c>
      <c r="AF184" s="938">
        <v>1</v>
      </c>
      <c r="AG184" s="938">
        <v>8.9</v>
      </c>
      <c r="AH184" s="938">
        <v>-16.3</v>
      </c>
      <c r="AI184" s="938">
        <v>7.8100000000000005</v>
      </c>
      <c r="AJ184" s="938">
        <v>11.700000000000001</v>
      </c>
      <c r="AK184" s="938">
        <v>10.220000000000001</v>
      </c>
      <c r="AL184" s="951">
        <v>9640</v>
      </c>
      <c r="AM184" s="945">
        <v>0.4</v>
      </c>
      <c r="AN184" s="938">
        <v>0.36</v>
      </c>
      <c r="AO184" s="802">
        <f t="shared" si="42"/>
        <v>3.1416224445915724</v>
      </c>
      <c r="AP184" s="803">
        <f t="shared" si="43"/>
        <v>17.087955181621982</v>
      </c>
      <c r="AQ184" s="961">
        <f t="shared" si="44"/>
        <v>-21.270271781576366</v>
      </c>
      <c r="AR184" s="703">
        <f>INDEX(Historical!$C$7:$C$1439,MATCH(B184,Historical!$B$7:$B$1450,0))*IF(AH184="n/a",1.03,IF(AH184&lt;0,1.01,IF(AH184&gt;10,1.1,(1+AH184/100))))</f>
        <v>2.2220000000000004</v>
      </c>
      <c r="AS184" s="959">
        <f t="shared" si="45"/>
        <v>2.3955382000000007</v>
      </c>
      <c r="AT184" s="959">
        <f t="shared" si="50"/>
        <v>2.635092020000001</v>
      </c>
      <c r="AU184" s="959">
        <f t="shared" si="50"/>
        <v>2.8986012220000013</v>
      </c>
      <c r="AV184" s="959">
        <f t="shared" si="50"/>
        <v>3.1884613442000016</v>
      </c>
      <c r="AW184" s="703">
        <f t="shared" si="46"/>
        <v>13.339692786200006</v>
      </c>
      <c r="AX184" s="810">
        <f t="shared" si="47"/>
        <v>8.5554725411749661</v>
      </c>
      <c r="AY184" s="1017">
        <v>0.66</v>
      </c>
      <c r="AZ184" s="945">
        <v>21.959999999999997</v>
      </c>
      <c r="BA184" s="945">
        <v>-4.6100000000000003</v>
      </c>
      <c r="BB184" s="945">
        <v>1.0699999999999998</v>
      </c>
      <c r="BC184" s="945">
        <v>6.39</v>
      </c>
      <c r="BE184" s="666">
        <v>2009</v>
      </c>
      <c r="BF184" s="971">
        <f t="shared" si="48"/>
        <v>0</v>
      </c>
      <c r="BG184" s="955">
        <v>1.2</v>
      </c>
    </row>
    <row r="185" spans="1:60" ht="11.25" customHeight="1" x14ac:dyDescent="0.2">
      <c r="A185" s="944" t="s">
        <v>768</v>
      </c>
      <c r="B185" s="948" t="s">
        <v>769</v>
      </c>
      <c r="C185" s="1013" t="s">
        <v>131</v>
      </c>
      <c r="D185" s="1013" t="s">
        <v>4366</v>
      </c>
      <c r="E185" s="792">
        <v>16</v>
      </c>
      <c r="F185" s="1227">
        <v>223</v>
      </c>
      <c r="G185" s="1227" t="s">
        <v>37</v>
      </c>
      <c r="H185" s="1227" t="s">
        <v>37</v>
      </c>
      <c r="I185" s="947">
        <v>28.78</v>
      </c>
      <c r="J185" s="703">
        <f t="shared" si="35"/>
        <v>2.293259207783183</v>
      </c>
      <c r="K185" s="950">
        <v>0.16500000000000001</v>
      </c>
      <c r="L185" s="960">
        <v>4</v>
      </c>
      <c r="M185" s="694">
        <f t="shared" si="36"/>
        <v>0.66</v>
      </c>
      <c r="N185" s="943" t="s">
        <v>140</v>
      </c>
      <c r="O185" s="795">
        <v>0.155</v>
      </c>
      <c r="P185" s="934">
        <v>43479</v>
      </c>
      <c r="Q185" s="934">
        <v>43497</v>
      </c>
      <c r="R185" s="694">
        <f t="shared" si="37"/>
        <v>6.4516129032258114</v>
      </c>
      <c r="S185" s="759">
        <f>IF(INDEX(Historical!$D$7:$D$1439,MATCH(B185,Historical!$B$7:$B$1450,0))=0,"n/a",(INDEX(Historical!$C$7:$C$1439,MATCH(B185,Historical!$B$7:$B$1450,0))/INDEX(Historical!$D$7:$D$1439,MATCH(B185,Historical!$B$7:$B$1450,0))-1)*100)</f>
        <v>6.8965517241379448</v>
      </c>
      <c r="T185" s="759">
        <f>IF(INDEX(Historical!$F$7:$F$1432,MATCH(B185,Historical!$B$7:$B$1450,0))=0,"n/a",((INDEX(Historical!$C$7:$C$1439,MATCH(B185,Historical!$B$7:$B$1450,0))/INDEX(Historical!$F$7:$F$1432,MATCH(B185,Historical!$B$7:$B$1450,0)))^(1/3)-1)*100)</f>
        <v>6.4953735209395624</v>
      </c>
      <c r="U185" s="759">
        <f>IF(INDEX(Historical!$H$7:$H$1432,MATCH(B185,Historical!$B$7:$B$1450,0))=0,"n/a",((INDEX(Historical!$C$7:$C$1439,MATCH(B185,Historical!$B$7:$B$1450,0))/INDEX(Historical!$H$7:$H$1432,MATCH(B185,Historical!$B$7:$B$1450,0)))^(1/5)-1)*100)</f>
        <v>5.2519353814266312</v>
      </c>
      <c r="V185" s="759">
        <f>IF(INDEX(Historical!$O$7:$O$1432,MATCH(B185,Historical!$B$7:$B$1450,0))=0,"n/a",((INDEX(Historical!$C$7:$C$1439,MATCH(B185,Historical!$B$7:$B$1450,0))/INDEX(Historical!$O$7:$O$1432,MATCH(B185,Historical!$B$7:$B$1450,0)))^(1/10)-1)*100)</f>
        <v>4.0543625739051459</v>
      </c>
      <c r="W185" s="760">
        <f t="shared" si="38"/>
        <v>1.2953788137324846</v>
      </c>
      <c r="X185" s="761">
        <f t="shared" si="39"/>
        <v>0.55871652993900334</v>
      </c>
      <c r="Y185" s="721"/>
      <c r="Z185" s="703">
        <f t="shared" si="40"/>
        <v>60</v>
      </c>
      <c r="AA185" s="959">
        <f t="shared" si="41"/>
        <v>26.163636363636364</v>
      </c>
      <c r="AB185" s="960">
        <v>9</v>
      </c>
      <c r="AC185" s="938">
        <v>1.1000000000000001</v>
      </c>
      <c r="AD185" s="938" t="s">
        <v>137</v>
      </c>
      <c r="AE185" s="938">
        <v>3.31</v>
      </c>
      <c r="AF185" s="938">
        <v>2.72</v>
      </c>
      <c r="AG185" s="938">
        <v>10.9</v>
      </c>
      <c r="AH185" s="938">
        <v>10.4</v>
      </c>
      <c r="AI185" s="938">
        <v>4.72</v>
      </c>
      <c r="AJ185" s="938">
        <v>9.4</v>
      </c>
      <c r="AK185" s="938" t="s">
        <v>137</v>
      </c>
      <c r="AL185" s="951">
        <v>226.53</v>
      </c>
      <c r="AM185" s="945">
        <v>3.5000000000000004</v>
      </c>
      <c r="AN185" s="938">
        <v>0</v>
      </c>
      <c r="AO185" s="802">
        <f t="shared" si="42"/>
        <v>-18.61844177442655</v>
      </c>
      <c r="AP185" s="803">
        <f t="shared" si="43"/>
        <v>7.5451945892098138</v>
      </c>
      <c r="AQ185" s="961">
        <f t="shared" si="44"/>
        <v>77.845239725243403</v>
      </c>
      <c r="AR185" s="703">
        <f>INDEX(Historical!$C$7:$C$1439,MATCH(B185,Historical!$B$7:$B$1450,0))*IF(AH185="n/a",1.03,IF(AH185&lt;0,1.01,IF(AH185&gt;10,1.1,(1+AH185/100))))</f>
        <v>0.68200000000000005</v>
      </c>
      <c r="AS185" s="959">
        <f t="shared" si="45"/>
        <v>0.7141904</v>
      </c>
      <c r="AT185" s="959">
        <f t="shared" si="50"/>
        <v>0.73561611199999999</v>
      </c>
      <c r="AU185" s="959">
        <f t="shared" si="50"/>
        <v>0.75768459535999999</v>
      </c>
      <c r="AV185" s="959">
        <f t="shared" si="50"/>
        <v>0.78041513322080003</v>
      </c>
      <c r="AW185" s="703">
        <f t="shared" si="46"/>
        <v>3.6699062405807998</v>
      </c>
      <c r="AX185" s="810">
        <f t="shared" si="47"/>
        <v>12.751585269564975</v>
      </c>
      <c r="AY185" s="1017">
        <v>-0.2</v>
      </c>
      <c r="AZ185" s="945">
        <v>19.139999999999997</v>
      </c>
      <c r="BA185" s="945">
        <v>-7.16</v>
      </c>
      <c r="BB185" s="945">
        <v>2.2999999999999998</v>
      </c>
      <c r="BC185" s="945">
        <v>3.1399999999999997</v>
      </c>
      <c r="BE185" s="666">
        <v>2004</v>
      </c>
      <c r="BF185" s="971">
        <f t="shared" si="48"/>
        <v>1</v>
      </c>
      <c r="BG185" s="955">
        <v>3.9</v>
      </c>
    </row>
    <row r="186" spans="1:60" ht="11.25" customHeight="1" x14ac:dyDescent="0.2">
      <c r="A186" s="944" t="s">
        <v>780</v>
      </c>
      <c r="B186" s="948" t="s">
        <v>781</v>
      </c>
      <c r="C186" s="1013" t="s">
        <v>123</v>
      </c>
      <c r="D186" s="1013" t="s">
        <v>4382</v>
      </c>
      <c r="E186" s="792">
        <v>18</v>
      </c>
      <c r="F186" s="1227">
        <v>178</v>
      </c>
      <c r="G186" s="1227" t="s">
        <v>106</v>
      </c>
      <c r="H186" s="1227" t="s">
        <v>106</v>
      </c>
      <c r="I186" s="947">
        <v>114.45</v>
      </c>
      <c r="J186" s="703">
        <f t="shared" si="35"/>
        <v>0.92616863259065096</v>
      </c>
      <c r="K186" s="950">
        <v>0.26500000000000001</v>
      </c>
      <c r="L186" s="960">
        <v>4</v>
      </c>
      <c r="M186" s="694">
        <f t="shared" si="36"/>
        <v>1.06</v>
      </c>
      <c r="N186" s="943" t="s">
        <v>426</v>
      </c>
      <c r="O186" s="795">
        <v>0.25</v>
      </c>
      <c r="P186" s="934">
        <v>43468</v>
      </c>
      <c r="Q186" s="934">
        <v>43483</v>
      </c>
      <c r="R186" s="694">
        <f t="shared" si="37"/>
        <v>6.0000000000000053</v>
      </c>
      <c r="S186" s="759">
        <f>IF(INDEX(Historical!$D$7:$D$1439,MATCH(B186,Historical!$B$7:$B$1450,0))=0,"n/a",(INDEX(Historical!$C$7:$C$1439,MATCH(B186,Historical!$B$7:$B$1450,0))/INDEX(Historical!$D$7:$D$1439,MATCH(B186,Historical!$B$7:$B$1450,0))-1)*100)</f>
        <v>4.1666666666666741</v>
      </c>
      <c r="T186" s="759">
        <f>IF(INDEX(Historical!$F$7:$F$1432,MATCH(B186,Historical!$B$7:$B$1450,0))=0,"n/a",((INDEX(Historical!$C$7:$C$1439,MATCH(B186,Historical!$B$7:$B$1450,0))/INDEX(Historical!$F$7:$F$1432,MATCH(B186,Historical!$B$7:$B$1450,0)))^(1/3)-1)*100)</f>
        <v>4.3532011211615984</v>
      </c>
      <c r="U186" s="759">
        <f>IF(INDEX(Historical!$H$7:$H$1432,MATCH(B186,Historical!$B$7:$B$1450,0))=0,"n/a",((INDEX(Historical!$C$7:$C$1439,MATCH(B186,Historical!$B$7:$B$1450,0))/INDEX(Historical!$H$7:$H$1432,MATCH(B186,Historical!$B$7:$B$1450,0)))^(1/5)-1)*100)</f>
        <v>4.5639552591273169</v>
      </c>
      <c r="V186" s="759">
        <f>IF(INDEX(Historical!$O$7:$O$1432,MATCH(B186,Historical!$B$7:$B$1450,0))=0,"n/a",((INDEX(Historical!$C$7:$C$1439,MATCH(B186,Historical!$B$7:$B$1450,0))/INDEX(Historical!$O$7:$O$1432,MATCH(B186,Historical!$B$7:$B$1450,0)))^(1/10)-1)*100)</f>
        <v>13.575379559642652</v>
      </c>
      <c r="W186" s="760">
        <f t="shared" si="38"/>
        <v>0.33619356564402791</v>
      </c>
      <c r="X186" s="761" t="str">
        <f t="shared" si="39"/>
        <v>n/a</v>
      </c>
      <c r="Y186" s="714"/>
      <c r="Z186" s="703">
        <f t="shared" si="40"/>
        <v>70.666666666666671</v>
      </c>
      <c r="AA186" s="959">
        <f t="shared" si="41"/>
        <v>76.3</v>
      </c>
      <c r="AB186" s="960">
        <v>6</v>
      </c>
      <c r="AC186" s="938">
        <v>1.5</v>
      </c>
      <c r="AD186" s="938">
        <v>6.63</v>
      </c>
      <c r="AE186" s="938">
        <v>18.38</v>
      </c>
      <c r="AF186" s="938">
        <v>3.68</v>
      </c>
      <c r="AG186" s="938">
        <v>4.5</v>
      </c>
      <c r="AH186" s="940">
        <v>-181.20000000000002</v>
      </c>
      <c r="AI186" s="940">
        <v>40.97</v>
      </c>
      <c r="AJ186" s="938">
        <v>-25.900000000000002</v>
      </c>
      <c r="AK186" s="938">
        <v>12</v>
      </c>
      <c r="AL186" s="951">
        <v>7780</v>
      </c>
      <c r="AM186" s="945">
        <v>0.1</v>
      </c>
      <c r="AN186" s="938">
        <v>0.17</v>
      </c>
      <c r="AO186" s="802">
        <f t="shared" si="42"/>
        <v>-70.809876108282026</v>
      </c>
      <c r="AP186" s="803">
        <f t="shared" si="43"/>
        <v>5.4901238917179676</v>
      </c>
      <c r="AQ186" s="961">
        <f t="shared" si="44"/>
        <v>253.26036982499031</v>
      </c>
      <c r="AR186" s="703">
        <f>INDEX(Historical!$C$7:$C$1439,MATCH(B186,Historical!$B$7:$B$1450,0))*IF(AH186="n/a",1.03,IF(AH186&lt;0,1.01,IF(AH186&gt;10,1.1,(1+AH186/100))))</f>
        <v>1.01</v>
      </c>
      <c r="AS186" s="959">
        <f t="shared" si="45"/>
        <v>1.1110000000000002</v>
      </c>
      <c r="AT186" s="959">
        <f t="shared" si="50"/>
        <v>1.2221000000000004</v>
      </c>
      <c r="AU186" s="959">
        <f t="shared" si="50"/>
        <v>1.3443100000000006</v>
      </c>
      <c r="AV186" s="959">
        <f t="shared" si="50"/>
        <v>1.4787410000000007</v>
      </c>
      <c r="AW186" s="703">
        <f t="shared" si="46"/>
        <v>6.1661510000000028</v>
      </c>
      <c r="AX186" s="810">
        <f t="shared" si="47"/>
        <v>5.3876373962429032</v>
      </c>
      <c r="AY186" s="1017">
        <v>0.23</v>
      </c>
      <c r="AZ186" s="945">
        <v>63.129999999999995</v>
      </c>
      <c r="BA186" s="945">
        <v>-5.46</v>
      </c>
      <c r="BB186" s="945">
        <v>13.459999999999999</v>
      </c>
      <c r="BC186" s="945">
        <v>30.11</v>
      </c>
      <c r="BE186" s="666">
        <v>2002</v>
      </c>
      <c r="BF186" s="971">
        <f t="shared" si="48"/>
        <v>1</v>
      </c>
      <c r="BG186" s="955">
        <v>3.5000000000000004</v>
      </c>
    </row>
    <row r="187" spans="1:60" s="838" customFormat="1" ht="11.25" customHeight="1" x14ac:dyDescent="0.2">
      <c r="A187" s="817" t="s">
        <v>772</v>
      </c>
      <c r="B187" s="846" t="s">
        <v>773</v>
      </c>
      <c r="C187" s="1013" t="s">
        <v>112</v>
      </c>
      <c r="D187" s="1013" t="s">
        <v>4388</v>
      </c>
      <c r="E187" s="818">
        <v>16</v>
      </c>
      <c r="F187" s="1227">
        <v>228</v>
      </c>
      <c r="G187" s="1226" t="s">
        <v>106</v>
      </c>
      <c r="H187" s="1226" t="s">
        <v>106</v>
      </c>
      <c r="I187" s="819">
        <v>60.41</v>
      </c>
      <c r="J187" s="820">
        <f t="shared" si="35"/>
        <v>2.052640291342493</v>
      </c>
      <c r="K187" s="821">
        <v>0.31</v>
      </c>
      <c r="L187" s="822">
        <v>4</v>
      </c>
      <c r="M187" s="823">
        <f t="shared" si="36"/>
        <v>1.24</v>
      </c>
      <c r="N187" s="824" t="s">
        <v>149</v>
      </c>
      <c r="O187" s="825">
        <v>0.28000000000000003</v>
      </c>
      <c r="P187" s="826">
        <v>43518</v>
      </c>
      <c r="Q187" s="826">
        <v>43539</v>
      </c>
      <c r="R187" s="823">
        <f t="shared" si="37"/>
        <v>10.714285714285703</v>
      </c>
      <c r="S187" s="759">
        <f>IF(INDEX(Historical!$D$7:$D$1439,MATCH(B187,Historical!$B$7:$B$1450,0))=0,"n/a",(INDEX(Historical!$C$7:$C$1439,MATCH(B187,Historical!$B$7:$B$1450,0))/INDEX(Historical!$D$7:$D$1439,MATCH(B187,Historical!$B$7:$B$1450,0))-1)*100)</f>
        <v>16.666666666666675</v>
      </c>
      <c r="T187" s="759">
        <f>IF(INDEX(Historical!$F$7:$F$1432,MATCH(B187,Historical!$B$7:$B$1450,0))=0,"n/a",((INDEX(Historical!$C$7:$C$1439,MATCH(B187,Historical!$B$7:$B$1450,0))/INDEX(Historical!$F$7:$F$1432,MATCH(B187,Historical!$B$7:$B$1450,0)))^(1/3)-1)*100)</f>
        <v>11.868894208139679</v>
      </c>
      <c r="U187" s="759">
        <f>IF(INDEX(Historical!$H$7:$H$1432,MATCH(B187,Historical!$B$7:$B$1450,0))=0,"n/a",((INDEX(Historical!$C$7:$C$1439,MATCH(B187,Historical!$B$7:$B$1450,0))/INDEX(Historical!$H$7:$H$1432,MATCH(B187,Historical!$B$7:$B$1450,0)))^(1/5)-1)*100)</f>
        <v>11.842691472014465</v>
      </c>
      <c r="V187" s="759">
        <f>IF(INDEX(Historical!$O$7:$O$1432,MATCH(B187,Historical!$B$7:$B$1450,0))=0,"n/a",((INDEX(Historical!$C$7:$C$1439,MATCH(B187,Historical!$B$7:$B$1450,0))/INDEX(Historical!$O$7:$O$1432,MATCH(B187,Historical!$B$7:$B$1450,0)))^(1/10)-1)*100)</f>
        <v>9.7934759492371626</v>
      </c>
      <c r="W187" s="827">
        <f t="shared" si="38"/>
        <v>1.2092429218593139</v>
      </c>
      <c r="X187" s="828">
        <f t="shared" si="39"/>
        <v>0.8167373428975494</v>
      </c>
      <c r="Y187" s="846"/>
      <c r="Z187" s="820">
        <f t="shared" si="40"/>
        <v>32.460732984293195</v>
      </c>
      <c r="AA187" s="830">
        <f t="shared" si="41"/>
        <v>15.81413612565445</v>
      </c>
      <c r="AB187" s="822">
        <v>12</v>
      </c>
      <c r="AC187" s="831">
        <v>3.82</v>
      </c>
      <c r="AD187" s="831">
        <v>2.4300000000000002</v>
      </c>
      <c r="AE187" s="831">
        <v>1.22</v>
      </c>
      <c r="AF187" s="831">
        <v>6.66</v>
      </c>
      <c r="AG187" s="831">
        <v>39.800000000000004</v>
      </c>
      <c r="AH187" s="831">
        <v>35.4</v>
      </c>
      <c r="AI187" s="831">
        <v>6</v>
      </c>
      <c r="AJ187" s="831">
        <v>14.499999999999998</v>
      </c>
      <c r="AK187" s="831">
        <v>6.6000000000000005</v>
      </c>
      <c r="AL187" s="832">
        <v>7220</v>
      </c>
      <c r="AM187" s="833">
        <v>2.8000000000000003</v>
      </c>
      <c r="AN187" s="831">
        <v>0</v>
      </c>
      <c r="AO187" s="834">
        <f t="shared" si="42"/>
        <v>-1.9188043622974913</v>
      </c>
      <c r="AP187" s="835">
        <f t="shared" si="43"/>
        <v>13.895331763356959</v>
      </c>
      <c r="AQ187" s="836">
        <f t="shared" si="44"/>
        <v>116.35582481628997</v>
      </c>
      <c r="AR187" s="703">
        <f>INDEX(Historical!$C$7:$C$1439,MATCH(B187,Historical!$B$7:$B$1450,0))*IF(AH187="n/a",1.03,IF(AH187&lt;0,1.01,IF(AH187&gt;10,1.1,(1+AH187/100))))</f>
        <v>1.2320000000000002</v>
      </c>
      <c r="AS187" s="830">
        <f t="shared" si="45"/>
        <v>1.3059200000000002</v>
      </c>
      <c r="AT187" s="830">
        <f t="shared" ref="AT187:AV206" si="51">IF($AK187="n/a",1.03*AS187,IF($AK187&lt;0,1.01*AS187,IF($AK187&gt;10,1.1*AS187,(1+$AK187/100)*AS187)))</f>
        <v>1.3921107200000002</v>
      </c>
      <c r="AU187" s="830">
        <f t="shared" si="51"/>
        <v>1.4839900275200004</v>
      </c>
      <c r="AV187" s="830">
        <f t="shared" si="51"/>
        <v>1.5819333693363204</v>
      </c>
      <c r="AW187" s="820">
        <f t="shared" si="46"/>
        <v>6.9959541168563213</v>
      </c>
      <c r="AX187" s="837">
        <f t="shared" si="47"/>
        <v>11.580788142453768</v>
      </c>
      <c r="AY187" s="1018">
        <v>1.32</v>
      </c>
      <c r="AZ187" s="833">
        <v>14.430000000000001</v>
      </c>
      <c r="BA187" s="833">
        <v>-24.4</v>
      </c>
      <c r="BB187" s="833">
        <v>5.9499999999999993</v>
      </c>
      <c r="BC187" s="833">
        <v>-0.83</v>
      </c>
      <c r="BD187" s="985"/>
      <c r="BE187" s="666">
        <v>2004</v>
      </c>
      <c r="BF187" s="971">
        <f t="shared" si="48"/>
        <v>1</v>
      </c>
      <c r="BG187" s="892">
        <v>21.5</v>
      </c>
    </row>
    <row r="188" spans="1:60" ht="11.25" customHeight="1" x14ac:dyDescent="0.2">
      <c r="A188" s="936" t="s">
        <v>760</v>
      </c>
      <c r="B188" s="948" t="s">
        <v>761</v>
      </c>
      <c r="C188" s="1013" t="s">
        <v>108</v>
      </c>
      <c r="D188" s="1013" t="s">
        <v>118</v>
      </c>
      <c r="E188" s="792">
        <v>24</v>
      </c>
      <c r="F188" s="1227">
        <v>141</v>
      </c>
      <c r="G188" s="1227" t="s">
        <v>106</v>
      </c>
      <c r="H188" s="1227" t="s">
        <v>106</v>
      </c>
      <c r="I188" s="938">
        <v>181.15</v>
      </c>
      <c r="J188" s="703">
        <f t="shared" si="35"/>
        <v>0.75075903947005251</v>
      </c>
      <c r="K188" s="957">
        <v>0.34</v>
      </c>
      <c r="L188" s="960">
        <v>4</v>
      </c>
      <c r="M188" s="694">
        <f t="shared" si="36"/>
        <v>1.36</v>
      </c>
      <c r="N188" s="943" t="s">
        <v>152</v>
      </c>
      <c r="O188" s="796">
        <v>0.33</v>
      </c>
      <c r="P188" s="934">
        <v>43538</v>
      </c>
      <c r="Q188" s="934">
        <v>43553</v>
      </c>
      <c r="R188" s="694">
        <f t="shared" si="37"/>
        <v>3.0303030303030329</v>
      </c>
      <c r="S188" s="759">
        <f>IF(INDEX(Historical!$D$7:$D$1439,MATCH(B188,Historical!$B$7:$B$1450,0))=0,"n/a",(INDEX(Historical!$C$7:$C$1439,MATCH(B188,Historical!$B$7:$B$1450,0))/INDEX(Historical!$D$7:$D$1439,MATCH(B188,Historical!$B$7:$B$1450,0))-1)*100)</f>
        <v>3.125</v>
      </c>
      <c r="T188" s="759">
        <f>IF(INDEX(Historical!$F$7:$F$1432,MATCH(B188,Historical!$B$7:$B$1450,0))=0,"n/a",((INDEX(Historical!$C$7:$C$1439,MATCH(B188,Historical!$B$7:$B$1450,0))/INDEX(Historical!$F$7:$F$1432,MATCH(B188,Historical!$B$7:$B$1450,0)))^(1/3)-1)*100)</f>
        <v>3.228011545636722</v>
      </c>
      <c r="U188" s="759">
        <f>IF(INDEX(Historical!$H$7:$H$1432,MATCH(B188,Historical!$B$7:$B$1450,0))=0,"n/a",((INDEX(Historical!$C$7:$C$1439,MATCH(B188,Historical!$B$7:$B$1450,0))/INDEX(Historical!$H$7:$H$1432,MATCH(B188,Historical!$B$7:$B$1450,0)))^(1/5)-1)*100)</f>
        <v>3.3406482938779236</v>
      </c>
      <c r="V188" s="759">
        <f>IF(INDEX(Historical!$O$7:$O$1432,MATCH(B188,Historical!$B$7:$B$1450,0))=0,"n/a",((INDEX(Historical!$C$7:$C$1439,MATCH(B188,Historical!$B$7:$B$1450,0))/INDEX(Historical!$O$7:$O$1432,MATCH(B188,Historical!$B$7:$B$1450,0)))^(1/10)-1)*100)</f>
        <v>3.6760900871232183</v>
      </c>
      <c r="W188" s="760">
        <f t="shared" si="38"/>
        <v>0.90875038823985954</v>
      </c>
      <c r="X188" s="761" t="str">
        <f t="shared" si="39"/>
        <v>n/a</v>
      </c>
      <c r="Y188" s="949" t="s">
        <v>762</v>
      </c>
      <c r="Z188" s="703">
        <f t="shared" si="40"/>
        <v>27.474747474747474</v>
      </c>
      <c r="AA188" s="959">
        <f t="shared" si="41"/>
        <v>36.595959595959599</v>
      </c>
      <c r="AB188" s="960">
        <v>12</v>
      </c>
      <c r="AC188" s="938">
        <v>4.95</v>
      </c>
      <c r="AD188" s="938">
        <v>1.44</v>
      </c>
      <c r="AE188" s="938">
        <v>3.82</v>
      </c>
      <c r="AF188" s="938">
        <v>1.56</v>
      </c>
      <c r="AG188" s="938">
        <v>4.3999999999999995</v>
      </c>
      <c r="AH188" s="940">
        <v>194.4</v>
      </c>
      <c r="AI188" s="940">
        <v>3.5700000000000003</v>
      </c>
      <c r="AJ188" s="938">
        <v>-19.8</v>
      </c>
      <c r="AK188" s="938">
        <v>25.45</v>
      </c>
      <c r="AL188" s="951">
        <v>7900</v>
      </c>
      <c r="AM188" s="945">
        <v>1.7000000000000002</v>
      </c>
      <c r="AN188" s="938">
        <v>0.24</v>
      </c>
      <c r="AO188" s="802">
        <f t="shared" si="42"/>
        <v>-32.504552262611625</v>
      </c>
      <c r="AP188" s="803">
        <f t="shared" si="43"/>
        <v>4.0914073333479761</v>
      </c>
      <c r="AQ188" s="961">
        <f t="shared" si="44"/>
        <v>59.289669009633684</v>
      </c>
      <c r="AR188" s="703">
        <f>INDEX(Historical!$C$7:$C$1439,MATCH(B188,Historical!$B$7:$B$1450,0))*IF(AH188="n/a",1.03,IF(AH188&lt;0,1.01,IF(AH188&gt;10,1.1,(1+AH188/100))))</f>
        <v>1.4520000000000002</v>
      </c>
      <c r="AS188" s="959">
        <f t="shared" si="45"/>
        <v>1.5038364000000002</v>
      </c>
      <c r="AT188" s="959">
        <f t="shared" si="51"/>
        <v>1.6542200400000004</v>
      </c>
      <c r="AU188" s="959">
        <f t="shared" si="51"/>
        <v>1.8196420440000007</v>
      </c>
      <c r="AV188" s="959">
        <f t="shared" si="51"/>
        <v>2.0016062484000008</v>
      </c>
      <c r="AW188" s="703">
        <f t="shared" si="46"/>
        <v>8.4313047324000028</v>
      </c>
      <c r="AX188" s="810">
        <f t="shared" si="47"/>
        <v>4.6543222370411277</v>
      </c>
      <c r="AY188" s="1017">
        <v>0.33</v>
      </c>
      <c r="AZ188" s="945">
        <v>53.16</v>
      </c>
      <c r="BA188" s="945">
        <v>-4.1500000000000004</v>
      </c>
      <c r="BB188" s="945">
        <v>1.06</v>
      </c>
      <c r="BC188" s="945">
        <v>21.34</v>
      </c>
      <c r="BE188" s="666">
        <v>1996</v>
      </c>
      <c r="BF188" s="971">
        <f t="shared" si="48"/>
        <v>2</v>
      </c>
      <c r="BG188" s="955">
        <v>1</v>
      </c>
    </row>
    <row r="189" spans="1:60" ht="11.25" customHeight="1" x14ac:dyDescent="0.2">
      <c r="A189" s="936" t="s">
        <v>1616</v>
      </c>
      <c r="B189" s="948" t="s">
        <v>1617</v>
      </c>
      <c r="C189" s="1013" t="s">
        <v>4345</v>
      </c>
      <c r="D189" s="1013" t="s">
        <v>4346</v>
      </c>
      <c r="E189" s="792">
        <v>10</v>
      </c>
      <c r="F189" s="1227">
        <v>343</v>
      </c>
      <c r="G189" s="1227" t="s">
        <v>106</v>
      </c>
      <c r="H189" s="1227" t="s">
        <v>106</v>
      </c>
      <c r="I189" s="947">
        <v>18.14</v>
      </c>
      <c r="J189" s="703">
        <f t="shared" si="35"/>
        <v>4.3439911797133401</v>
      </c>
      <c r="K189" s="950">
        <v>0.19700000000000001</v>
      </c>
      <c r="L189" s="960">
        <v>4</v>
      </c>
      <c r="M189" s="694">
        <f t="shared" si="36"/>
        <v>0.78800000000000003</v>
      </c>
      <c r="N189" s="943" t="s">
        <v>152</v>
      </c>
      <c r="O189" s="795">
        <v>0.19500000000000001</v>
      </c>
      <c r="P189" s="934">
        <v>43537</v>
      </c>
      <c r="Q189" s="934">
        <v>43552</v>
      </c>
      <c r="R189" s="694">
        <f t="shared" si="37"/>
        <v>1.0256410256410264</v>
      </c>
      <c r="S189" s="759">
        <f>IF(INDEX(Historical!$D$7:$D$1439,MATCH(B189,Historical!$B$7:$B$1450,0))=0,"n/a",(INDEX(Historical!$C$7:$C$1439,MATCH(B189,Historical!$B$7:$B$1450,0))/INDEX(Historical!$D$7:$D$1439,MATCH(B189,Historical!$B$7:$B$1450,0))-1)*100)</f>
        <v>4.0000000000000036</v>
      </c>
      <c r="T189" s="759">
        <f>IF(INDEX(Historical!$F$7:$F$1432,MATCH(B189,Historical!$B$7:$B$1450,0))=0,"n/a",((INDEX(Historical!$C$7:$C$1439,MATCH(B189,Historical!$B$7:$B$1450,0))/INDEX(Historical!$F$7:$F$1432,MATCH(B189,Historical!$B$7:$B$1450,0)))^(1/3)-1)*100)</f>
        <v>4.6795619671746724</v>
      </c>
      <c r="U189" s="759">
        <f>IF(INDEX(Historical!$H$7:$H$1432,MATCH(B189,Historical!$B$7:$B$1450,0))=0,"n/a",((INDEX(Historical!$C$7:$C$1439,MATCH(B189,Historical!$B$7:$B$1450,0))/INDEX(Historical!$H$7:$H$1432,MATCH(B189,Historical!$B$7:$B$1450,0)))^(1/5)-1)*100)</f>
        <v>5.387395206178347</v>
      </c>
      <c r="V189" s="759" t="str">
        <f>IF(INDEX(Historical!$O$7:$O$1432,MATCH(B189,Historical!$B$7:$B$1450,0))=0,"n/a",((INDEX(Historical!$C$7:$C$1439,MATCH(B189,Historical!$B$7:$B$1450,0))/INDEX(Historical!$O$7:$O$1432,MATCH(B189,Historical!$B$7:$B$1450,0)))^(1/10)-1)*100)</f>
        <v>n/a</v>
      </c>
      <c r="W189" s="760" t="str">
        <f t="shared" si="38"/>
        <v>n/a</v>
      </c>
      <c r="X189" s="761" t="str">
        <f t="shared" si="39"/>
        <v>n/a</v>
      </c>
      <c r="Y189" s="714"/>
      <c r="Z189" s="703">
        <f t="shared" si="40"/>
        <v>212.97297297297297</v>
      </c>
      <c r="AA189" s="959">
        <f t="shared" si="41"/>
        <v>49.027027027027032</v>
      </c>
      <c r="AB189" s="960">
        <v>12</v>
      </c>
      <c r="AC189" s="938">
        <v>0.37</v>
      </c>
      <c r="AD189" s="938">
        <v>6.15</v>
      </c>
      <c r="AE189" s="938">
        <v>6.95</v>
      </c>
      <c r="AF189" s="938">
        <v>1.79</v>
      </c>
      <c r="AG189" s="938">
        <v>3.8</v>
      </c>
      <c r="AH189" s="938">
        <v>8.4</v>
      </c>
      <c r="AI189" s="938">
        <v>-0.54999999999999993</v>
      </c>
      <c r="AJ189" s="938">
        <v>-7.0000000000000009</v>
      </c>
      <c r="AK189" s="938">
        <v>8</v>
      </c>
      <c r="AL189" s="951">
        <v>2070</v>
      </c>
      <c r="AM189" s="945">
        <v>1.6</v>
      </c>
      <c r="AN189" s="938">
        <v>1.28</v>
      </c>
      <c r="AO189" s="802">
        <f t="shared" si="42"/>
        <v>-39.295640641135343</v>
      </c>
      <c r="AP189" s="803">
        <f t="shared" si="43"/>
        <v>9.7313863858916871</v>
      </c>
      <c r="AQ189" s="961">
        <f t="shared" si="44"/>
        <v>97.493604260299364</v>
      </c>
      <c r="AR189" s="703">
        <f>INDEX(Historical!$C$7:$C$1439,MATCH(B189,Historical!$B$7:$B$1450,0))*IF(AH189="n/a",1.03,IF(AH189&lt;0,1.01,IF(AH189&gt;10,1.1,(1+AH189/100))))</f>
        <v>0.84552000000000005</v>
      </c>
      <c r="AS189" s="959">
        <f t="shared" si="45"/>
        <v>0.85397520000000005</v>
      </c>
      <c r="AT189" s="959">
        <f t="shared" si="51"/>
        <v>0.92229321600000014</v>
      </c>
      <c r="AU189" s="959">
        <f t="shared" si="51"/>
        <v>0.99607667328000027</v>
      </c>
      <c r="AV189" s="959">
        <f t="shared" si="51"/>
        <v>1.0757628071424004</v>
      </c>
      <c r="AW189" s="703">
        <f t="shared" si="46"/>
        <v>4.6936278964224005</v>
      </c>
      <c r="AX189" s="810">
        <f t="shared" si="47"/>
        <v>25.874464699131206</v>
      </c>
      <c r="AY189" s="1017">
        <v>0.73</v>
      </c>
      <c r="AZ189" s="945">
        <v>17.489999999999998</v>
      </c>
      <c r="BA189" s="945">
        <v>-8.3800000000000008</v>
      </c>
      <c r="BB189" s="945">
        <v>4.26</v>
      </c>
      <c r="BC189" s="945">
        <v>4.6399999999999997</v>
      </c>
      <c r="BE189" s="666">
        <v>2010</v>
      </c>
      <c r="BF189" s="971">
        <f t="shared" si="48"/>
        <v>0</v>
      </c>
      <c r="BG189" s="955">
        <v>1.5</v>
      </c>
    </row>
    <row r="190" spans="1:60" ht="11.25" customHeight="1" x14ac:dyDescent="0.2">
      <c r="A190" s="944" t="s">
        <v>774</v>
      </c>
      <c r="B190" s="948" t="s">
        <v>775</v>
      </c>
      <c r="C190" s="1013" t="s">
        <v>112</v>
      </c>
      <c r="D190" s="1013" t="s">
        <v>4348</v>
      </c>
      <c r="E190" s="792">
        <v>17</v>
      </c>
      <c r="F190" s="1227">
        <v>197</v>
      </c>
      <c r="G190" s="1227" t="s">
        <v>37</v>
      </c>
      <c r="H190" s="1227" t="s">
        <v>106</v>
      </c>
      <c r="I190" s="947">
        <v>33.53</v>
      </c>
      <c r="J190" s="703">
        <f t="shared" si="35"/>
        <v>1.2526096033402923</v>
      </c>
      <c r="K190" s="958">
        <v>0.105</v>
      </c>
      <c r="L190" s="960">
        <v>4</v>
      </c>
      <c r="M190" s="694">
        <f t="shared" si="36"/>
        <v>0.42</v>
      </c>
      <c r="N190" s="943" t="s">
        <v>228</v>
      </c>
      <c r="O190" s="799">
        <v>9.3299999999999994E-2</v>
      </c>
      <c r="P190" s="934">
        <v>43504</v>
      </c>
      <c r="Q190" s="934">
        <v>43535</v>
      </c>
      <c r="R190" s="694">
        <f t="shared" si="37"/>
        <v>12.540192926045018</v>
      </c>
      <c r="S190" s="759">
        <f>IF(INDEX(Historical!$D$7:$D$1439,MATCH(B190,Historical!$B$7:$B$1450,0))=0,"n/a",(INDEX(Historical!$C$7:$C$1439,MATCH(B190,Historical!$B$7:$B$1450,0))/INDEX(Historical!$D$7:$D$1439,MATCH(B190,Historical!$B$7:$B$1450,0))-1)*100)</f>
        <v>21.739130434782595</v>
      </c>
      <c r="T190" s="759">
        <f>IF(INDEX(Historical!$F$7:$F$1432,MATCH(B190,Historical!$B$7:$B$1450,0))=0,"n/a",((INDEX(Historical!$C$7:$C$1439,MATCH(B190,Historical!$B$7:$B$1450,0))/INDEX(Historical!$F$7:$F$1432,MATCH(B190,Historical!$B$7:$B$1450,0)))^(1/3)-1)*100)</f>
        <v>20.507113208761506</v>
      </c>
      <c r="U190" s="759">
        <f>IF(INDEX(Historical!$H$7:$H$1432,MATCH(B190,Historical!$B$7:$B$1450,0))=0,"n/a",((INDEX(Historical!$C$7:$C$1439,MATCH(B190,Historical!$B$7:$B$1450,0))/INDEX(Historical!$H$7:$H$1432,MATCH(B190,Historical!$B$7:$B$1450,0)))^(1/5)-1)*100)</f>
        <v>18.466445254224407</v>
      </c>
      <c r="V190" s="759">
        <f>IF(INDEX(Historical!$O$7:$O$1432,MATCH(B190,Historical!$B$7:$B$1450,0))=0,"n/a",((INDEX(Historical!$C$7:$C$1439,MATCH(B190,Historical!$B$7:$B$1450,0))/INDEX(Historical!$O$7:$O$1432,MATCH(B190,Historical!$B$7:$B$1450,0)))^(1/10)-1)*100)</f>
        <v>17.461894308801895</v>
      </c>
      <c r="W190" s="760">
        <f t="shared" si="38"/>
        <v>1.0575281769353142</v>
      </c>
      <c r="X190" s="761">
        <f t="shared" si="39"/>
        <v>1.347915711987183</v>
      </c>
      <c r="Y190" s="1025" t="s">
        <v>4418</v>
      </c>
      <c r="Z190" s="703">
        <f t="shared" si="40"/>
        <v>60.869565217391312</v>
      </c>
      <c r="AA190" s="959">
        <f t="shared" si="41"/>
        <v>48.594202898550733</v>
      </c>
      <c r="AB190" s="960">
        <v>12</v>
      </c>
      <c r="AC190" s="938">
        <v>0.69</v>
      </c>
      <c r="AD190" s="938">
        <v>5.98</v>
      </c>
      <c r="AE190" s="938">
        <v>5.87</v>
      </c>
      <c r="AF190" s="938">
        <v>15.46</v>
      </c>
      <c r="AG190" s="938">
        <v>32.4</v>
      </c>
      <c r="AH190" s="938">
        <v>22.400000000000002</v>
      </c>
      <c r="AI190" s="938">
        <v>11.43</v>
      </c>
      <c r="AJ190" s="938">
        <v>13.700000000000001</v>
      </c>
      <c r="AK190" s="938">
        <v>8.2000000000000011</v>
      </c>
      <c r="AL190" s="951">
        <v>11060</v>
      </c>
      <c r="AM190" s="945">
        <v>1.5</v>
      </c>
      <c r="AN190" s="938">
        <v>0</v>
      </c>
      <c r="AO190" s="802">
        <f t="shared" si="42"/>
        <v>-28.875148040986033</v>
      </c>
      <c r="AP190" s="803">
        <f t="shared" si="43"/>
        <v>19.7190548575647</v>
      </c>
      <c r="AQ190" s="961">
        <f t="shared" si="44"/>
        <v>477.83749226908049</v>
      </c>
      <c r="AR190" s="703">
        <f>INDEX(Historical!$C$7:$C$1439,MATCH(B190,Historical!$B$7:$B$1450,0))*IF(AH190="n/a",1.03,IF(AH190&lt;0,1.01,IF(AH190&gt;10,1.1,(1+AH190/100))))</f>
        <v>0.41066666666666674</v>
      </c>
      <c r="AS190" s="959">
        <f t="shared" si="45"/>
        <v>0.45173333333333343</v>
      </c>
      <c r="AT190" s="959">
        <f t="shared" si="51"/>
        <v>0.48877546666666682</v>
      </c>
      <c r="AU190" s="959">
        <f t="shared" si="51"/>
        <v>0.52885505493333351</v>
      </c>
      <c r="AV190" s="959">
        <f t="shared" si="51"/>
        <v>0.57222116943786694</v>
      </c>
      <c r="AW190" s="703">
        <f t="shared" si="46"/>
        <v>2.4522516910378673</v>
      </c>
      <c r="AX190" s="810">
        <f t="shared" si="47"/>
        <v>7.3136048047654851</v>
      </c>
      <c r="AY190" s="1017">
        <v>0.33</v>
      </c>
      <c r="AZ190" s="945">
        <v>1.6099999999999999</v>
      </c>
      <c r="BA190" s="945">
        <v>-23.64</v>
      </c>
      <c r="BB190" s="945">
        <v>-9.4700000000000006</v>
      </c>
      <c r="BC190" s="945">
        <v>-13.03</v>
      </c>
      <c r="BE190" s="666">
        <v>2003</v>
      </c>
      <c r="BF190" s="971">
        <f t="shared" si="48"/>
        <v>1</v>
      </c>
      <c r="BG190" s="955">
        <v>20.100000000000001</v>
      </c>
    </row>
    <row r="191" spans="1:60" ht="11.25" customHeight="1" x14ac:dyDescent="0.2">
      <c r="A191" s="944" t="s">
        <v>765</v>
      </c>
      <c r="B191" s="948" t="s">
        <v>766</v>
      </c>
      <c r="C191" s="1013" t="s">
        <v>112</v>
      </c>
      <c r="D191" s="1013" t="s">
        <v>4348</v>
      </c>
      <c r="E191" s="792">
        <v>17</v>
      </c>
      <c r="F191" s="1227">
        <v>211</v>
      </c>
      <c r="G191" s="1227" t="s">
        <v>106</v>
      </c>
      <c r="H191" s="1227" t="s">
        <v>106</v>
      </c>
      <c r="I191" s="947">
        <v>88.65</v>
      </c>
      <c r="J191" s="703">
        <f t="shared" si="35"/>
        <v>1.8274111675126905</v>
      </c>
      <c r="K191" s="950">
        <v>0.40500000000000003</v>
      </c>
      <c r="L191" s="960">
        <v>4</v>
      </c>
      <c r="M191" s="694">
        <f t="shared" si="36"/>
        <v>1.62</v>
      </c>
      <c r="N191" s="943" t="s">
        <v>220</v>
      </c>
      <c r="O191" s="795">
        <v>0.375</v>
      </c>
      <c r="P191" s="934">
        <v>43738</v>
      </c>
      <c r="Q191" s="934">
        <v>43753</v>
      </c>
      <c r="R191" s="694">
        <f t="shared" si="37"/>
        <v>8.0000000000000071</v>
      </c>
      <c r="S191" s="759">
        <f>IF(INDEX(Historical!$D$7:$D$1439,MATCH(B191,Historical!$B$7:$B$1450,0))=0,"n/a",(INDEX(Historical!$C$7:$C$1439,MATCH(B191,Historical!$B$7:$B$1450,0))/INDEX(Historical!$D$7:$D$1439,MATCH(B191,Historical!$B$7:$B$1450,0))-1)*100)</f>
        <v>8.045977011494255</v>
      </c>
      <c r="T191" s="759">
        <f>IF(INDEX(Historical!$F$7:$F$1432,MATCH(B191,Historical!$B$7:$B$1450,0))=0,"n/a",((INDEX(Historical!$C$7:$C$1439,MATCH(B191,Historical!$B$7:$B$1450,0))/INDEX(Historical!$F$7:$F$1432,MATCH(B191,Historical!$B$7:$B$1450,0)))^(1/3)-1)*100)</f>
        <v>7.3424294788273059</v>
      </c>
      <c r="U191" s="759">
        <f>IF(INDEX(Historical!$H$7:$H$1432,MATCH(B191,Historical!$B$7:$B$1450,0))=0,"n/a",((INDEX(Historical!$C$7:$C$1439,MATCH(B191,Historical!$B$7:$B$1450,0))/INDEX(Historical!$H$7:$H$1432,MATCH(B191,Historical!$B$7:$B$1450,0)))^(1/5)-1)*100)</f>
        <v>7.8793596395122067</v>
      </c>
      <c r="V191" s="759">
        <f>IF(INDEX(Historical!$O$7:$O$1432,MATCH(B191,Historical!$B$7:$B$1450,0))=0,"n/a",((INDEX(Historical!$C$7:$C$1439,MATCH(B191,Historical!$B$7:$B$1450,0))/INDEX(Historical!$O$7:$O$1432,MATCH(B191,Historical!$B$7:$B$1450,0)))^(1/10)-1)*100)</f>
        <v>7.2536565379585749</v>
      </c>
      <c r="W191" s="760">
        <f t="shared" si="38"/>
        <v>1.0862603706529681</v>
      </c>
      <c r="X191" s="761">
        <f t="shared" si="39"/>
        <v>0.5510041705952593</v>
      </c>
      <c r="Y191" s="948"/>
      <c r="Z191" s="703">
        <f t="shared" si="40"/>
        <v>51.104100946372242</v>
      </c>
      <c r="AA191" s="959">
        <f t="shared" si="41"/>
        <v>27.96529968454259</v>
      </c>
      <c r="AB191" s="960">
        <v>12</v>
      </c>
      <c r="AC191" s="938">
        <v>3.17</v>
      </c>
      <c r="AD191" s="938">
        <v>3.12</v>
      </c>
      <c r="AE191" s="938">
        <v>2.86</v>
      </c>
      <c r="AF191" s="938">
        <v>3.64</v>
      </c>
      <c r="AG191" s="938">
        <v>13.100000000000001</v>
      </c>
      <c r="AH191" s="938">
        <v>31.5</v>
      </c>
      <c r="AI191" s="938">
        <v>10.58</v>
      </c>
      <c r="AJ191" s="938">
        <v>14.299999999999999</v>
      </c>
      <c r="AK191" s="938">
        <v>9.0499999999999989</v>
      </c>
      <c r="AL191" s="951">
        <v>28830</v>
      </c>
      <c r="AM191" s="945">
        <v>0.1</v>
      </c>
      <c r="AN191" s="938">
        <v>1.06</v>
      </c>
      <c r="AO191" s="802">
        <f t="shared" si="42"/>
        <v>-18.258528877517691</v>
      </c>
      <c r="AP191" s="803">
        <f t="shared" si="43"/>
        <v>9.7067708070248973</v>
      </c>
      <c r="AQ191" s="961">
        <f t="shared" si="44"/>
        <v>112.70082364332512</v>
      </c>
      <c r="AR191" s="703">
        <f>INDEX(Historical!$C$7:$C$1439,MATCH(B191,Historical!$B$7:$B$1450,0))*IF(AH191="n/a",1.03,IF(AH191&lt;0,1.01,IF(AH191&gt;10,1.1,(1+AH191/100))))</f>
        <v>1.5509999999999999</v>
      </c>
      <c r="AS191" s="959">
        <f t="shared" si="45"/>
        <v>1.7061000000000002</v>
      </c>
      <c r="AT191" s="959">
        <f t="shared" si="51"/>
        <v>1.8605020500000002</v>
      </c>
      <c r="AU191" s="959">
        <f t="shared" si="51"/>
        <v>2.0288774855250002</v>
      </c>
      <c r="AV191" s="959">
        <f t="shared" si="51"/>
        <v>2.2124908979650129</v>
      </c>
      <c r="AW191" s="703">
        <f t="shared" si="46"/>
        <v>9.358970433490013</v>
      </c>
      <c r="AX191" s="810">
        <f t="shared" si="47"/>
        <v>10.557214250975761</v>
      </c>
      <c r="AY191" s="1017">
        <v>0.51</v>
      </c>
      <c r="AZ191" s="945">
        <v>31.369999999999997</v>
      </c>
      <c r="BA191" s="945">
        <v>-2.15</v>
      </c>
      <c r="BB191" s="945">
        <v>2.36</v>
      </c>
      <c r="BC191" s="945">
        <v>12.06</v>
      </c>
      <c r="BE191" s="666">
        <v>2003</v>
      </c>
      <c r="BF191" s="971">
        <f t="shared" si="48"/>
        <v>1</v>
      </c>
      <c r="BG191" s="955">
        <v>4.8</v>
      </c>
      <c r="BH191" s="936"/>
    </row>
    <row r="192" spans="1:60" ht="11.25" customHeight="1" x14ac:dyDescent="0.2">
      <c r="A192" s="944" t="s">
        <v>753</v>
      </c>
      <c r="B192" s="948" t="s">
        <v>754</v>
      </c>
      <c r="C192" s="1013" t="s">
        <v>112</v>
      </c>
      <c r="D192" s="1013" t="s">
        <v>4371</v>
      </c>
      <c r="E192" s="792">
        <v>15</v>
      </c>
      <c r="F192" s="1227">
        <v>256</v>
      </c>
      <c r="G192" s="1227" t="s">
        <v>37</v>
      </c>
      <c r="H192" s="1227" t="s">
        <v>37</v>
      </c>
      <c r="I192" s="947">
        <v>182.29</v>
      </c>
      <c r="J192" s="703">
        <f t="shared" si="35"/>
        <v>2.0681331943606343</v>
      </c>
      <c r="K192" s="950">
        <v>0.9425</v>
      </c>
      <c r="L192" s="960">
        <v>4</v>
      </c>
      <c r="M192" s="694">
        <f t="shared" si="36"/>
        <v>3.77</v>
      </c>
      <c r="N192" s="943" t="s">
        <v>696</v>
      </c>
      <c r="O192" s="795">
        <v>0.86750000000000005</v>
      </c>
      <c r="P192" s="934">
        <v>43564</v>
      </c>
      <c r="Q192" s="934">
        <v>43594</v>
      </c>
      <c r="R192" s="694">
        <f t="shared" si="37"/>
        <v>8.64553314121037</v>
      </c>
      <c r="S192" s="759">
        <f>IF(INDEX(Historical!$D$7:$D$1439,MATCH(B192,Historical!$B$7:$B$1450,0))=0,"n/a",(INDEX(Historical!$C$7:$C$1439,MATCH(B192,Historical!$B$7:$B$1450,0))/INDEX(Historical!$D$7:$D$1439,MATCH(B192,Historical!$B$7:$B$1450,0))-1)*100)</f>
        <v>8.8000000000000078</v>
      </c>
      <c r="T192" s="759">
        <f>IF(INDEX(Historical!$F$7:$F$1432,MATCH(B192,Historical!$B$7:$B$1450,0))=0,"n/a",((INDEX(Historical!$C$7:$C$1439,MATCH(B192,Historical!$B$7:$B$1450,0))/INDEX(Historical!$F$7:$F$1432,MATCH(B192,Historical!$B$7:$B$1450,0)))^(1/3)-1)*100)</f>
        <v>9.1446387957900157</v>
      </c>
      <c r="U192" s="759">
        <f>IF(INDEX(Historical!$H$7:$H$1432,MATCH(B192,Historical!$B$7:$B$1450,0))=0,"n/a",((INDEX(Historical!$C$7:$C$1439,MATCH(B192,Historical!$B$7:$B$1450,0))/INDEX(Historical!$H$7:$H$1432,MATCH(B192,Historical!$B$7:$B$1450,0)))^(1/5)-1)*100)</f>
        <v>9.5993785007892249</v>
      </c>
      <c r="V192" s="759">
        <f>IF(INDEX(Historical!$O$7:$O$1432,MATCH(B192,Historical!$B$7:$B$1450,0))=0,"n/a",((INDEX(Historical!$C$7:$C$1439,MATCH(B192,Historical!$B$7:$B$1450,0))/INDEX(Historical!$O$7:$O$1432,MATCH(B192,Historical!$B$7:$B$1450,0)))^(1/10)-1)*100)</f>
        <v>11.997023250735438</v>
      </c>
      <c r="W192" s="760">
        <f t="shared" si="38"/>
        <v>0.80014669473952771</v>
      </c>
      <c r="X192" s="761">
        <f t="shared" si="39"/>
        <v>0.85708736614189496</v>
      </c>
      <c r="Y192" s="948"/>
      <c r="Z192" s="703">
        <f t="shared" si="40"/>
        <v>35.332708528584817</v>
      </c>
      <c r="AA192" s="959">
        <f t="shared" si="41"/>
        <v>17.084348641049672</v>
      </c>
      <c r="AB192" s="960">
        <v>12</v>
      </c>
      <c r="AC192" s="938">
        <v>10.67</v>
      </c>
      <c r="AD192" s="938">
        <v>1.42</v>
      </c>
      <c r="AE192" s="938">
        <v>1.92</v>
      </c>
      <c r="AF192" s="938">
        <v>4.26</v>
      </c>
      <c r="AG192" s="938">
        <v>26.3</v>
      </c>
      <c r="AH192" s="938">
        <v>34.799999999999997</v>
      </c>
      <c r="AI192" s="938">
        <v>11.12</v>
      </c>
      <c r="AJ192" s="938">
        <v>11.200000000000001</v>
      </c>
      <c r="AK192" s="938">
        <v>12.27</v>
      </c>
      <c r="AL192" s="951">
        <v>52840</v>
      </c>
      <c r="AM192" s="945">
        <v>0.2</v>
      </c>
      <c r="AN192" s="938">
        <v>0.41</v>
      </c>
      <c r="AO192" s="802">
        <f t="shared" si="42"/>
        <v>-5.4168369458998136</v>
      </c>
      <c r="AP192" s="803">
        <f t="shared" si="43"/>
        <v>11.667511695149859</v>
      </c>
      <c r="AQ192" s="961">
        <f t="shared" si="44"/>
        <v>79.850957073870973</v>
      </c>
      <c r="AR192" s="703">
        <f>INDEX(Historical!$C$7:$C$1439,MATCH(B192,Historical!$B$7:$B$1450,0))*IF(AH192="n/a",1.03,IF(AH192&lt;0,1.01,IF(AH192&gt;10,1.1,(1+AH192/100))))</f>
        <v>3.74</v>
      </c>
      <c r="AS192" s="959">
        <f t="shared" si="45"/>
        <v>4.1140000000000008</v>
      </c>
      <c r="AT192" s="959">
        <f t="shared" si="51"/>
        <v>4.5254000000000012</v>
      </c>
      <c r="AU192" s="959">
        <f t="shared" si="51"/>
        <v>4.977940000000002</v>
      </c>
      <c r="AV192" s="959">
        <f t="shared" si="51"/>
        <v>5.4757340000000028</v>
      </c>
      <c r="AW192" s="703">
        <f t="shared" si="46"/>
        <v>22.833074000000007</v>
      </c>
      <c r="AX192" s="810">
        <f t="shared" si="47"/>
        <v>12.52568654341983</v>
      </c>
      <c r="AY192" s="1017">
        <v>0.88</v>
      </c>
      <c r="AZ192" s="945">
        <v>26.35</v>
      </c>
      <c r="BA192" s="945">
        <v>-13.56</v>
      </c>
      <c r="BB192" s="945">
        <v>1.48</v>
      </c>
      <c r="BC192" s="945">
        <v>3.0700000000000003</v>
      </c>
      <c r="BE192" s="666">
        <v>2005</v>
      </c>
      <c r="BF192" s="971">
        <f t="shared" si="48"/>
        <v>1</v>
      </c>
      <c r="BG192" s="955">
        <v>9.8000000000000007</v>
      </c>
    </row>
    <row r="193" spans="1:59" ht="11.25" customHeight="1" x14ac:dyDescent="0.2">
      <c r="A193" s="936" t="s">
        <v>792</v>
      </c>
      <c r="B193" s="948" t="s">
        <v>793</v>
      </c>
      <c r="C193" s="1013" t="s">
        <v>131</v>
      </c>
      <c r="D193" s="1013" t="s">
        <v>4366</v>
      </c>
      <c r="E193" s="792">
        <v>20</v>
      </c>
      <c r="F193" s="1227">
        <v>166</v>
      </c>
      <c r="G193" s="1227" t="s">
        <v>37</v>
      </c>
      <c r="H193" s="1227" t="s">
        <v>37</v>
      </c>
      <c r="I193" s="947">
        <v>34.049999999999997</v>
      </c>
      <c r="J193" s="703">
        <f t="shared" si="35"/>
        <v>3.3773861967694567</v>
      </c>
      <c r="K193" s="957">
        <v>0.28749999999999998</v>
      </c>
      <c r="L193" s="960">
        <v>4</v>
      </c>
      <c r="M193" s="694">
        <f t="shared" si="36"/>
        <v>1.1499999999999999</v>
      </c>
      <c r="N193" s="943" t="s">
        <v>196</v>
      </c>
      <c r="O193" s="796">
        <v>0.28000000000000003</v>
      </c>
      <c r="P193" s="934">
        <v>43441</v>
      </c>
      <c r="Q193" s="934">
        <v>43461</v>
      </c>
      <c r="R193" s="694">
        <f t="shared" si="37"/>
        <v>2.6785714285714106</v>
      </c>
      <c r="S193" s="759">
        <f>IF(INDEX(Historical!$D$7:$D$1439,MATCH(B193,Historical!$B$7:$B$1450,0))=0,"n/a",(INDEX(Historical!$C$7:$C$1439,MATCH(B193,Historical!$B$7:$B$1450,0))/INDEX(Historical!$D$7:$D$1439,MATCH(B193,Historical!$B$7:$B$1450,0))-1)*100)</f>
        <v>2.7334851936218429</v>
      </c>
      <c r="T193" s="759">
        <f>IF(INDEX(Historical!$F$7:$F$1432,MATCH(B193,Historical!$B$7:$B$1450,0))=0,"n/a",((INDEX(Historical!$C$7:$C$1439,MATCH(B193,Historical!$B$7:$B$1450,0))/INDEX(Historical!$F$7:$F$1432,MATCH(B193,Historical!$B$7:$B$1450,0)))^(1/3)-1)*100)</f>
        <v>3.9082816633449369</v>
      </c>
      <c r="U193" s="759">
        <f>IF(INDEX(Historical!$H$7:$H$1432,MATCH(B193,Historical!$B$7:$B$1450,0))=0,"n/a",((INDEX(Historical!$C$7:$C$1439,MATCH(B193,Historical!$B$7:$B$1450,0))/INDEX(Historical!$H$7:$H$1432,MATCH(B193,Historical!$B$7:$B$1450,0)))^(1/5)-1)*100)</f>
        <v>4.6103868739079124</v>
      </c>
      <c r="V193" s="759">
        <f>IF(INDEX(Historical!$O$7:$O$1432,MATCH(B193,Historical!$B$7:$B$1450,0))=0,"n/a",((INDEX(Historical!$C$7:$C$1439,MATCH(B193,Historical!$B$7:$B$1450,0))/INDEX(Historical!$O$7:$O$1432,MATCH(B193,Historical!$B$7:$B$1450,0)))^(1/10)-1)*100)</f>
        <v>7.6396505269889392</v>
      </c>
      <c r="W193" s="760">
        <f t="shared" si="38"/>
        <v>0.60348138407910024</v>
      </c>
      <c r="X193" s="761" t="str">
        <f t="shared" si="39"/>
        <v>n/a</v>
      </c>
      <c r="Y193" s="717"/>
      <c r="Z193" s="703" t="str">
        <f t="shared" si="40"/>
        <v>n/a</v>
      </c>
      <c r="AA193" s="959" t="str">
        <f t="shared" si="41"/>
        <v>n/a</v>
      </c>
      <c r="AB193" s="960">
        <v>12</v>
      </c>
      <c r="AC193" s="938">
        <v>-0.19</v>
      </c>
      <c r="AD193" s="938" t="s">
        <v>137</v>
      </c>
      <c r="AE193" s="938">
        <v>1.75</v>
      </c>
      <c r="AF193" s="938">
        <v>2.04</v>
      </c>
      <c r="AG193" s="938">
        <v>-0.6</v>
      </c>
      <c r="AH193" s="940">
        <v>199.70000000000002</v>
      </c>
      <c r="AI193" s="940">
        <v>45.81</v>
      </c>
      <c r="AJ193" s="938">
        <v>-30.3</v>
      </c>
      <c r="AK193" s="938">
        <v>5.5</v>
      </c>
      <c r="AL193" s="951">
        <v>3070</v>
      </c>
      <c r="AM193" s="945">
        <v>0.2</v>
      </c>
      <c r="AN193" s="938">
        <v>1.85</v>
      </c>
      <c r="AO193" s="802" t="str">
        <f t="shared" si="42"/>
        <v>n/a</v>
      </c>
      <c r="AP193" s="803">
        <f t="shared" si="43"/>
        <v>7.9877730706773686</v>
      </c>
      <c r="AQ193" s="961" t="str">
        <f t="shared" si="44"/>
        <v>n/a</v>
      </c>
      <c r="AR193" s="703">
        <f>INDEX(Historical!$C$7:$C$1439,MATCH(B193,Historical!$B$7:$B$1450,0))*IF(AH193="n/a",1.03,IF(AH193&lt;0,1.01,IF(AH193&gt;10,1.1,(1+AH193/100))))</f>
        <v>1.2402500000000001</v>
      </c>
      <c r="AS193" s="959">
        <f t="shared" si="45"/>
        <v>1.3642750000000001</v>
      </c>
      <c r="AT193" s="959">
        <f t="shared" si="51"/>
        <v>1.439310125</v>
      </c>
      <c r="AU193" s="959">
        <f t="shared" si="51"/>
        <v>1.518472181875</v>
      </c>
      <c r="AV193" s="959">
        <f t="shared" si="51"/>
        <v>1.6019881518781249</v>
      </c>
      <c r="AW193" s="703">
        <f t="shared" si="46"/>
        <v>7.1642954587531253</v>
      </c>
      <c r="AX193" s="810">
        <f t="shared" si="47"/>
        <v>21.040515297366007</v>
      </c>
      <c r="AY193" s="1017">
        <v>0.73</v>
      </c>
      <c r="AZ193" s="945">
        <v>30.659999999999997</v>
      </c>
      <c r="BA193" s="945">
        <v>-7.2700000000000005</v>
      </c>
      <c r="BB193" s="945">
        <v>2.92</v>
      </c>
      <c r="BC193" s="945">
        <v>8.1199999999999992</v>
      </c>
      <c r="BE193" s="666">
        <v>2000</v>
      </c>
      <c r="BF193" s="971">
        <f t="shared" si="48"/>
        <v>2</v>
      </c>
      <c r="BG193" s="955">
        <v>-0.1</v>
      </c>
    </row>
    <row r="194" spans="1:59" ht="11.25" customHeight="1" x14ac:dyDescent="0.2">
      <c r="A194" s="936" t="s">
        <v>641</v>
      </c>
      <c r="B194" s="948" t="s">
        <v>642</v>
      </c>
      <c r="C194" s="1013" t="s">
        <v>128</v>
      </c>
      <c r="D194" s="1013" t="s">
        <v>4353</v>
      </c>
      <c r="E194" s="792">
        <v>22</v>
      </c>
      <c r="F194" s="1227">
        <v>156</v>
      </c>
      <c r="G194" s="1227" t="s">
        <v>37</v>
      </c>
      <c r="H194" s="1227" t="s">
        <v>115</v>
      </c>
      <c r="I194" s="947">
        <v>111.19</v>
      </c>
      <c r="J194" s="703">
        <f t="shared" si="35"/>
        <v>3.1657523158557423</v>
      </c>
      <c r="K194" s="957">
        <v>0.88</v>
      </c>
      <c r="L194" s="960">
        <v>4</v>
      </c>
      <c r="M194" s="694">
        <f t="shared" si="36"/>
        <v>3.52</v>
      </c>
      <c r="N194" s="943" t="s">
        <v>119</v>
      </c>
      <c r="O194" s="796">
        <v>0.85</v>
      </c>
      <c r="P194" s="934">
        <v>43692</v>
      </c>
      <c r="Q194" s="934">
        <v>43711</v>
      </c>
      <c r="R194" s="694">
        <f t="shared" si="37"/>
        <v>3.5294117647058858</v>
      </c>
      <c r="S194" s="759">
        <f>IF(INDEX(Historical!$D$7:$D$1439,MATCH(B194,Historical!$B$7:$B$1450,0))=0,"n/a",(INDEX(Historical!$C$7:$C$1439,MATCH(B194,Historical!$B$7:$B$1450,0))/INDEX(Historical!$D$7:$D$1439,MATCH(B194,Historical!$B$7:$B$1450,0))-1)*100)</f>
        <v>6.5359477124182996</v>
      </c>
      <c r="T194" s="759">
        <f>IF(INDEX(Historical!$F$7:$F$1432,MATCH(B194,Historical!$B$7:$B$1450,0))=0,"n/a",((INDEX(Historical!$C$7:$C$1439,MATCH(B194,Historical!$B$7:$B$1450,0))/INDEX(Historical!$F$7:$F$1432,MATCH(B194,Historical!$B$7:$B$1450,0)))^(1/3)-1)*100)</f>
        <v>7.5570221124002579</v>
      </c>
      <c r="U194" s="759">
        <f>IF(INDEX(Historical!$H$7:$H$1432,MATCH(B194,Historical!$B$7:$B$1450,0))=0,"n/a",((INDEX(Historical!$C$7:$C$1439,MATCH(B194,Historical!$B$7:$B$1450,0))/INDEX(Historical!$H$7:$H$1432,MATCH(B194,Historical!$B$7:$B$1450,0)))^(1/5)-1)*100)</f>
        <v>8.182990844871064</v>
      </c>
      <c r="V194" s="759">
        <f>IF(INDEX(Historical!$O$7:$O$1432,MATCH(B194,Historical!$B$7:$B$1450,0))=0,"n/a",((INDEX(Historical!$C$7:$C$1439,MATCH(B194,Historical!$B$7:$B$1450,0))/INDEX(Historical!$O$7:$O$1432,MATCH(B194,Historical!$B$7:$B$1450,0)))^(1/10)-1)*100)</f>
        <v>9.9726538398028808</v>
      </c>
      <c r="W194" s="760">
        <f t="shared" si="38"/>
        <v>0.82054295439505687</v>
      </c>
      <c r="X194" s="761" t="str">
        <f t="shared" si="39"/>
        <v>n/a</v>
      </c>
      <c r="Y194" s="949"/>
      <c r="Z194" s="703">
        <f t="shared" si="40"/>
        <v>77.70419426048565</v>
      </c>
      <c r="AA194" s="959">
        <f t="shared" si="41"/>
        <v>24.545253863134658</v>
      </c>
      <c r="AB194" s="960">
        <v>4</v>
      </c>
      <c r="AC194" s="938">
        <v>4.53</v>
      </c>
      <c r="AD194" s="938">
        <v>5.44</v>
      </c>
      <c r="AE194" s="938">
        <v>1.63</v>
      </c>
      <c r="AF194" s="938">
        <v>1.61</v>
      </c>
      <c r="AG194" s="938">
        <v>6.4</v>
      </c>
      <c r="AH194" s="938">
        <v>-9.7000000000000011</v>
      </c>
      <c r="AI194" s="938">
        <v>3.62</v>
      </c>
      <c r="AJ194" s="938">
        <v>-3.5000000000000004</v>
      </c>
      <c r="AK194" s="938">
        <v>4.5900000000000007</v>
      </c>
      <c r="AL194" s="951">
        <v>12760</v>
      </c>
      <c r="AM194" s="945">
        <v>0.8</v>
      </c>
      <c r="AN194" s="938">
        <v>0.74</v>
      </c>
      <c r="AO194" s="802">
        <f t="shared" si="42"/>
        <v>-13.196510702407851</v>
      </c>
      <c r="AP194" s="803">
        <f t="shared" si="43"/>
        <v>11.348743160726807</v>
      </c>
      <c r="AQ194" s="961">
        <f t="shared" si="44"/>
        <v>32.527328367727492</v>
      </c>
      <c r="AR194" s="703">
        <f>INDEX(Historical!$C$7:$C$1439,MATCH(B194,Historical!$B$7:$B$1450,0))*IF(AH194="n/a",1.03,IF(AH194&lt;0,1.01,IF(AH194&gt;10,1.1,(1+AH194/100))))</f>
        <v>3.2925999999999997</v>
      </c>
      <c r="AS194" s="959">
        <f t="shared" si="45"/>
        <v>3.4117921199999999</v>
      </c>
      <c r="AT194" s="959">
        <f t="shared" si="51"/>
        <v>3.568393378308</v>
      </c>
      <c r="AU194" s="959">
        <f t="shared" si="51"/>
        <v>3.7321826343723372</v>
      </c>
      <c r="AV194" s="959">
        <f t="shared" si="51"/>
        <v>3.9034898172900276</v>
      </c>
      <c r="AW194" s="703">
        <f t="shared" si="46"/>
        <v>17.908457949970366</v>
      </c>
      <c r="AX194" s="810">
        <f t="shared" si="47"/>
        <v>16.106176769467005</v>
      </c>
      <c r="AY194" s="1017">
        <v>0.42</v>
      </c>
      <c r="AZ194" s="945">
        <v>21.759999999999998</v>
      </c>
      <c r="BA194" s="945">
        <v>-13.420000000000002</v>
      </c>
      <c r="BB194" s="945">
        <v>-7.08</v>
      </c>
      <c r="BC194" s="945">
        <v>-0.06</v>
      </c>
      <c r="BE194" s="666">
        <v>1998</v>
      </c>
      <c r="BF194" s="971">
        <f t="shared" si="48"/>
        <v>2</v>
      </c>
      <c r="BG194" s="955">
        <v>3</v>
      </c>
    </row>
    <row r="195" spans="1:59" ht="11.25" customHeight="1" x14ac:dyDescent="0.2">
      <c r="A195" s="944" t="s">
        <v>790</v>
      </c>
      <c r="B195" s="948" t="s">
        <v>791</v>
      </c>
      <c r="C195" s="1013" t="s">
        <v>123</v>
      </c>
      <c r="D195" s="1013" t="s">
        <v>4368</v>
      </c>
      <c r="E195" s="792">
        <v>16</v>
      </c>
      <c r="F195" s="1227">
        <v>230</v>
      </c>
      <c r="G195" s="1227" t="s">
        <v>106</v>
      </c>
      <c r="H195" s="1227" t="s">
        <v>106</v>
      </c>
      <c r="I195" s="947">
        <v>30.06</v>
      </c>
      <c r="J195" s="703">
        <f t="shared" si="35"/>
        <v>1.4637391882900865</v>
      </c>
      <c r="K195" s="950">
        <v>0.11</v>
      </c>
      <c r="L195" s="960">
        <v>4</v>
      </c>
      <c r="M195" s="694">
        <f t="shared" si="36"/>
        <v>0.44</v>
      </c>
      <c r="N195" s="943" t="s">
        <v>320</v>
      </c>
      <c r="O195" s="795">
        <v>0.1</v>
      </c>
      <c r="P195" s="934">
        <v>43539</v>
      </c>
      <c r="Q195" s="934">
        <v>43553</v>
      </c>
      <c r="R195" s="694">
        <f t="shared" si="37"/>
        <v>9.9999999999999947</v>
      </c>
      <c r="S195" s="759">
        <f>IF(INDEX(Historical!$D$7:$D$1439,MATCH(B195,Historical!$B$7:$B$1450,0))=0,"n/a",(INDEX(Historical!$C$7:$C$1439,MATCH(B195,Historical!$B$7:$B$1450,0))/INDEX(Historical!$D$7:$D$1439,MATCH(B195,Historical!$B$7:$B$1450,0))-1)*100)</f>
        <v>11.111111111111116</v>
      </c>
      <c r="T195" s="759">
        <f>IF(INDEX(Historical!$F$7:$F$1432,MATCH(B195,Historical!$B$7:$B$1450,0))=0,"n/a",((INDEX(Historical!$C$7:$C$1439,MATCH(B195,Historical!$B$7:$B$1450,0))/INDEX(Historical!$F$7:$F$1432,MATCH(B195,Historical!$B$7:$B$1450,0)))^(1/3)-1)*100)</f>
        <v>7.7217345015941907</v>
      </c>
      <c r="U195" s="759">
        <f>IF(INDEX(Historical!$H$7:$H$1432,MATCH(B195,Historical!$B$7:$B$1450,0))=0,"n/a",((INDEX(Historical!$C$7:$C$1439,MATCH(B195,Historical!$B$7:$B$1450,0))/INDEX(Historical!$H$7:$H$1432,MATCH(B195,Historical!$B$7:$B$1450,0)))^(1/5)-1)*100)</f>
        <v>7.3940923785779322</v>
      </c>
      <c r="V195" s="759">
        <f>IF(INDEX(Historical!$O$7:$O$1432,MATCH(B195,Historical!$B$7:$B$1450,0))=0,"n/a",((INDEX(Historical!$C$7:$C$1439,MATCH(B195,Historical!$B$7:$B$1450,0))/INDEX(Historical!$O$7:$O$1432,MATCH(B195,Historical!$B$7:$B$1450,0)))^(1/10)-1)*100)</f>
        <v>8.9334120568810285</v>
      </c>
      <c r="W195" s="760">
        <f t="shared" si="38"/>
        <v>0.82768961416960241</v>
      </c>
      <c r="X195" s="761">
        <f t="shared" si="39"/>
        <v>1.0562989112254189</v>
      </c>
      <c r="Y195" s="714"/>
      <c r="Z195" s="703">
        <f t="shared" si="40"/>
        <v>24.444444444444443</v>
      </c>
      <c r="AA195" s="959">
        <f t="shared" si="41"/>
        <v>16.7</v>
      </c>
      <c r="AB195" s="960">
        <v>12</v>
      </c>
      <c r="AC195" s="938">
        <v>1.8</v>
      </c>
      <c r="AD195" s="938">
        <v>3.02</v>
      </c>
      <c r="AE195" s="938">
        <v>0.75</v>
      </c>
      <c r="AF195" s="938">
        <v>3.78</v>
      </c>
      <c r="AG195" s="938">
        <v>25.4</v>
      </c>
      <c r="AH195" s="938">
        <v>41.4</v>
      </c>
      <c r="AI195" s="938">
        <v>7.6499999999999995</v>
      </c>
      <c r="AJ195" s="938">
        <v>7.0000000000000009</v>
      </c>
      <c r="AK195" s="938">
        <v>5.66</v>
      </c>
      <c r="AL195" s="951">
        <v>3360</v>
      </c>
      <c r="AM195" s="945">
        <v>9.1999999999999993</v>
      </c>
      <c r="AN195" s="938">
        <v>2.99</v>
      </c>
      <c r="AO195" s="802">
        <f t="shared" si="42"/>
        <v>-7.842168433131981</v>
      </c>
      <c r="AP195" s="803">
        <f t="shared" si="43"/>
        <v>8.8578315668680183</v>
      </c>
      <c r="AQ195" s="961">
        <f t="shared" si="44"/>
        <v>67.499253729680817</v>
      </c>
      <c r="AR195" s="703">
        <f>INDEX(Historical!$C$7:$C$1439,MATCH(B195,Historical!$B$7:$B$1450,0))*IF(AH195="n/a",1.03,IF(AH195&lt;0,1.01,IF(AH195&gt;10,1.1,(1+AH195/100))))</f>
        <v>0.44000000000000006</v>
      </c>
      <c r="AS195" s="959">
        <f t="shared" si="45"/>
        <v>0.47366000000000008</v>
      </c>
      <c r="AT195" s="959">
        <f t="shared" si="51"/>
        <v>0.50046915600000008</v>
      </c>
      <c r="AU195" s="959">
        <f t="shared" si="51"/>
        <v>0.52879571022960004</v>
      </c>
      <c r="AV195" s="959">
        <f t="shared" si="51"/>
        <v>0.55872554742859537</v>
      </c>
      <c r="AW195" s="703">
        <f t="shared" si="46"/>
        <v>2.5016504136581954</v>
      </c>
      <c r="AX195" s="810">
        <f t="shared" si="47"/>
        <v>8.3221903315309245</v>
      </c>
      <c r="AY195" s="1017">
        <v>0.78</v>
      </c>
      <c r="AZ195" s="945">
        <v>35.160000000000004</v>
      </c>
      <c r="BA195" s="945">
        <v>-5.1400000000000006</v>
      </c>
      <c r="BB195" s="945">
        <v>-0.13999999999999999</v>
      </c>
      <c r="BC195" s="945">
        <v>7.88</v>
      </c>
      <c r="BE195" s="666">
        <v>2004</v>
      </c>
      <c r="BF195" s="971">
        <f t="shared" si="48"/>
        <v>1</v>
      </c>
      <c r="BG195" s="955">
        <v>4.5999999999999996</v>
      </c>
    </row>
    <row r="196" spans="1:59" ht="11.25" customHeight="1" x14ac:dyDescent="0.2">
      <c r="A196" s="936" t="s">
        <v>1687</v>
      </c>
      <c r="B196" s="948" t="s">
        <v>1688</v>
      </c>
      <c r="C196" s="1013" t="s">
        <v>247</v>
      </c>
      <c r="D196" s="1013" t="s">
        <v>4360</v>
      </c>
      <c r="E196" s="792">
        <v>10</v>
      </c>
      <c r="F196" s="1227">
        <v>333</v>
      </c>
      <c r="G196" s="1227" t="s">
        <v>106</v>
      </c>
      <c r="H196" s="1227" t="s">
        <v>106</v>
      </c>
      <c r="I196" s="947">
        <v>46.01</v>
      </c>
      <c r="J196" s="703">
        <f t="shared" si="35"/>
        <v>1.99956531188872</v>
      </c>
      <c r="K196" s="950">
        <v>0.23</v>
      </c>
      <c r="L196" s="960">
        <v>4</v>
      </c>
      <c r="M196" s="694">
        <f t="shared" si="36"/>
        <v>0.92</v>
      </c>
      <c r="N196" s="943" t="s">
        <v>119</v>
      </c>
      <c r="O196" s="795">
        <v>0.21</v>
      </c>
      <c r="P196" s="934">
        <v>43510</v>
      </c>
      <c r="Q196" s="934">
        <v>43525</v>
      </c>
      <c r="R196" s="694">
        <f t="shared" si="37"/>
        <v>9.5238095238095326</v>
      </c>
      <c r="S196" s="759">
        <f>IF(INDEX(Historical!$D$7:$D$1439,MATCH(B196,Historical!$B$7:$B$1450,0))=0,"n/a",(INDEX(Historical!$C$7:$C$1439,MATCH(B196,Historical!$B$7:$B$1450,0))/INDEX(Historical!$D$7:$D$1439,MATCH(B196,Historical!$B$7:$B$1450,0))-1)*100)</f>
        <v>10.526315789473673</v>
      </c>
      <c r="T196" s="759">
        <f>IF(INDEX(Historical!$F$7:$F$1432,MATCH(B196,Historical!$B$7:$B$1450,0))=0,"n/a",((INDEX(Historical!$C$7:$C$1439,MATCH(B196,Historical!$B$7:$B$1450,0))/INDEX(Historical!$F$7:$F$1432,MATCH(B196,Historical!$B$7:$B$1450,0)))^(1/3)-1)*100)</f>
        <v>11.868894208139679</v>
      </c>
      <c r="U196" s="759">
        <f>IF(INDEX(Historical!$H$7:$H$1432,MATCH(B196,Historical!$B$7:$B$1450,0))=0,"n/a",((INDEX(Historical!$C$7:$C$1439,MATCH(B196,Historical!$B$7:$B$1450,0))/INDEX(Historical!$H$7:$H$1432,MATCH(B196,Historical!$B$7:$B$1450,0)))^(1/5)-1)*100)</f>
        <v>13.80604263098537</v>
      </c>
      <c r="V196" s="759">
        <f>IF(INDEX(Historical!$O$7:$O$1432,MATCH(B196,Historical!$B$7:$B$1450,0))=0,"n/a",((INDEX(Historical!$C$7:$C$1439,MATCH(B196,Historical!$B$7:$B$1450,0))/INDEX(Historical!$O$7:$O$1432,MATCH(B196,Historical!$B$7:$B$1450,0)))^(1/10)-1)*100)</f>
        <v>8.842291989017026</v>
      </c>
      <c r="W196" s="760">
        <f t="shared" si="38"/>
        <v>1.5613647059081286</v>
      </c>
      <c r="X196" s="761">
        <f t="shared" si="39"/>
        <v>8.1212015476384529</v>
      </c>
      <c r="Y196" s="714"/>
      <c r="Z196" s="703">
        <f t="shared" si="40"/>
        <v>34.328358208955223</v>
      </c>
      <c r="AA196" s="959">
        <f t="shared" si="41"/>
        <v>17.167910447761191</v>
      </c>
      <c r="AB196" s="960">
        <v>12</v>
      </c>
      <c r="AC196" s="938">
        <v>2.68</v>
      </c>
      <c r="AD196" s="938">
        <v>2.4700000000000002</v>
      </c>
      <c r="AE196" s="938">
        <v>0.93</v>
      </c>
      <c r="AF196" s="938">
        <v>2.19</v>
      </c>
      <c r="AG196" s="938">
        <v>9.1999999999999993</v>
      </c>
      <c r="AH196" s="938">
        <v>-5.8999999999999995</v>
      </c>
      <c r="AI196" s="938">
        <v>13.239999999999998</v>
      </c>
      <c r="AJ196" s="938">
        <v>1.7000000000000002</v>
      </c>
      <c r="AK196" s="938">
        <v>7.0000000000000009</v>
      </c>
      <c r="AL196" s="951">
        <v>1040</v>
      </c>
      <c r="AM196" s="945">
        <v>4.9000000000000004</v>
      </c>
      <c r="AN196" s="938">
        <v>0.18</v>
      </c>
      <c r="AO196" s="802">
        <f t="shared" si="42"/>
        <v>-1.3623025048871007</v>
      </c>
      <c r="AP196" s="803">
        <f t="shared" si="43"/>
        <v>15.80560794287409</v>
      </c>
      <c r="AQ196" s="961">
        <f t="shared" si="44"/>
        <v>29.26755007536719</v>
      </c>
      <c r="AR196" s="703">
        <f>INDEX(Historical!$C$7:$C$1439,MATCH(B196,Historical!$B$7:$B$1450,0))*IF(AH196="n/a",1.03,IF(AH196&lt;0,1.01,IF(AH196&gt;10,1.1,(1+AH196/100))))</f>
        <v>0.84839999999999993</v>
      </c>
      <c r="AS196" s="959">
        <f t="shared" si="45"/>
        <v>0.93323999999999996</v>
      </c>
      <c r="AT196" s="959">
        <f t="shared" si="51"/>
        <v>0.99856679999999998</v>
      </c>
      <c r="AU196" s="959">
        <f t="shared" si="51"/>
        <v>1.068466476</v>
      </c>
      <c r="AV196" s="959">
        <f t="shared" si="51"/>
        <v>1.1432591293200001</v>
      </c>
      <c r="AW196" s="703">
        <f t="shared" si="46"/>
        <v>4.99193240532</v>
      </c>
      <c r="AX196" s="810">
        <f t="shared" si="47"/>
        <v>10.849668344533796</v>
      </c>
      <c r="AY196" s="1017">
        <v>1.05</v>
      </c>
      <c r="AZ196" s="945">
        <v>9.4700000000000006</v>
      </c>
      <c r="BA196" s="945">
        <v>-18.62</v>
      </c>
      <c r="BB196" s="945">
        <v>2.48</v>
      </c>
      <c r="BC196" s="945">
        <v>-5.4399999999999995</v>
      </c>
      <c r="BE196" s="666">
        <v>2010</v>
      </c>
      <c r="BF196" s="971">
        <f t="shared" si="48"/>
        <v>0</v>
      </c>
      <c r="BG196" s="955">
        <v>5</v>
      </c>
    </row>
    <row r="197" spans="1:59" s="838" customFormat="1" ht="11.25" customHeight="1" x14ac:dyDescent="0.2">
      <c r="A197" s="698" t="s">
        <v>794</v>
      </c>
      <c r="B197" s="846" t="s">
        <v>795</v>
      </c>
      <c r="C197" s="1013" t="s">
        <v>131</v>
      </c>
      <c r="D197" s="1013" t="s">
        <v>4355</v>
      </c>
      <c r="E197" s="818">
        <v>19</v>
      </c>
      <c r="F197" s="1227">
        <v>174</v>
      </c>
      <c r="G197" s="1226" t="s">
        <v>37</v>
      </c>
      <c r="H197" s="1226" t="s">
        <v>115</v>
      </c>
      <c r="I197" s="819">
        <v>56.2</v>
      </c>
      <c r="J197" s="820">
        <f t="shared" si="35"/>
        <v>4.412811387900355</v>
      </c>
      <c r="K197" s="821">
        <v>0.62</v>
      </c>
      <c r="L197" s="822">
        <v>4</v>
      </c>
      <c r="M197" s="823">
        <f t="shared" si="36"/>
        <v>2.48</v>
      </c>
      <c r="N197" s="824" t="s">
        <v>796</v>
      </c>
      <c r="O197" s="825">
        <v>0.6</v>
      </c>
      <c r="P197" s="826">
        <v>43602</v>
      </c>
      <c r="Q197" s="826">
        <v>43622</v>
      </c>
      <c r="R197" s="823">
        <f t="shared" si="37"/>
        <v>3.3333333333333366</v>
      </c>
      <c r="S197" s="759">
        <f>IF(INDEX(Historical!$D$7:$D$1439,MATCH(B197,Historical!$B$7:$B$1450,0))=0,"n/a",(INDEX(Historical!$C$7:$C$1439,MATCH(B197,Historical!$B$7:$B$1450,0))/INDEX(Historical!$D$7:$D$1439,MATCH(B197,Historical!$B$7:$B$1450,0))-1)*100)</f>
        <v>3.4782608695652195</v>
      </c>
      <c r="T197" s="759">
        <f>IF(INDEX(Historical!$F$7:$F$1432,MATCH(B197,Historical!$B$7:$B$1450,0))=0,"n/a",((INDEX(Historical!$C$7:$C$1439,MATCH(B197,Historical!$B$7:$B$1450,0))/INDEX(Historical!$F$7:$F$1432,MATCH(B197,Historical!$B$7:$B$1450,0)))^(1/3)-1)*100)</f>
        <v>3.4057285912321822</v>
      </c>
      <c r="U197" s="759">
        <f>IF(INDEX(Historical!$H$7:$H$1432,MATCH(B197,Historical!$B$7:$B$1450,0))=0,"n/a",((INDEX(Historical!$C$7:$C$1439,MATCH(B197,Historical!$B$7:$B$1450,0))/INDEX(Historical!$H$7:$H$1432,MATCH(B197,Historical!$B$7:$B$1450,0)))^(1/5)-1)*100)</f>
        <v>3.4113513981932631</v>
      </c>
      <c r="V197" s="759">
        <f>IF(INDEX(Historical!$O$7:$O$1432,MATCH(B197,Historical!$B$7:$B$1450,0))=0,"n/a",((INDEX(Historical!$C$7:$C$1439,MATCH(B197,Historical!$B$7:$B$1450,0))/INDEX(Historical!$O$7:$O$1432,MATCH(B197,Historical!$B$7:$B$1450,0)))^(1/10)-1)*100)</f>
        <v>3.6529174278403742</v>
      </c>
      <c r="W197" s="827">
        <f t="shared" si="38"/>
        <v>0.93387038321588167</v>
      </c>
      <c r="X197" s="828">
        <f t="shared" si="39"/>
        <v>1.2183397850690223</v>
      </c>
      <c r="Y197" s="846"/>
      <c r="Z197" s="820">
        <f t="shared" si="40"/>
        <v>77.258566978193144</v>
      </c>
      <c r="AA197" s="830">
        <f t="shared" si="41"/>
        <v>17.507788161993769</v>
      </c>
      <c r="AB197" s="822">
        <v>12</v>
      </c>
      <c r="AC197" s="831">
        <v>3.21</v>
      </c>
      <c r="AD197" s="831">
        <v>7.88</v>
      </c>
      <c r="AE197" s="831">
        <v>2.5299999999999998</v>
      </c>
      <c r="AF197" s="831">
        <v>2.17</v>
      </c>
      <c r="AG197" s="831">
        <v>13.5</v>
      </c>
      <c r="AH197" s="831">
        <v>273.60000000000002</v>
      </c>
      <c r="AI197" s="831">
        <v>4.33</v>
      </c>
      <c r="AJ197" s="831">
        <v>2.8000000000000003</v>
      </c>
      <c r="AK197" s="831">
        <v>2.1800000000000002</v>
      </c>
      <c r="AL197" s="832">
        <v>57130</v>
      </c>
      <c r="AM197" s="833">
        <v>0.1</v>
      </c>
      <c r="AN197" s="831">
        <v>1.67</v>
      </c>
      <c r="AO197" s="834">
        <f t="shared" si="42"/>
        <v>-9.6836253759001512</v>
      </c>
      <c r="AP197" s="835">
        <f t="shared" si="43"/>
        <v>7.824162786093618</v>
      </c>
      <c r="AQ197" s="836">
        <f t="shared" si="44"/>
        <v>29.943407017613268</v>
      </c>
      <c r="AR197" s="703">
        <f>INDEX(Historical!$C$7:$C$1439,MATCH(B197,Historical!$B$7:$B$1450,0))*IF(AH197="n/a",1.03,IF(AH197&lt;0,1.01,IF(AH197&gt;10,1.1,(1+AH197/100))))</f>
        <v>2.6179999999999999</v>
      </c>
      <c r="AS197" s="830">
        <f t="shared" si="45"/>
        <v>2.7313593999999997</v>
      </c>
      <c r="AT197" s="830">
        <f t="shared" si="51"/>
        <v>2.7909030349199999</v>
      </c>
      <c r="AU197" s="830">
        <f t="shared" si="51"/>
        <v>2.8517447210812561</v>
      </c>
      <c r="AV197" s="830">
        <f t="shared" si="51"/>
        <v>2.9139127560008276</v>
      </c>
      <c r="AW197" s="820">
        <f t="shared" si="46"/>
        <v>13.905919912002082</v>
      </c>
      <c r="AX197" s="837">
        <f t="shared" si="47"/>
        <v>24.743629736658505</v>
      </c>
      <c r="AY197" s="1018">
        <v>0.19</v>
      </c>
      <c r="AZ197" s="833">
        <v>32.24</v>
      </c>
      <c r="BA197" s="833">
        <v>-1.54</v>
      </c>
      <c r="BB197" s="833">
        <v>1.7500000000000002</v>
      </c>
      <c r="BC197" s="833">
        <v>11.82</v>
      </c>
      <c r="BD197" s="985"/>
      <c r="BE197" s="666">
        <v>2001</v>
      </c>
      <c r="BF197" s="971">
        <f t="shared" si="48"/>
        <v>2</v>
      </c>
      <c r="BG197" s="892">
        <v>3</v>
      </c>
    </row>
    <row r="198" spans="1:59" ht="11.25" customHeight="1" x14ac:dyDescent="0.2">
      <c r="A198" s="936" t="s">
        <v>1656</v>
      </c>
      <c r="B198" s="948" t="s">
        <v>1657</v>
      </c>
      <c r="C198" s="1013" t="s">
        <v>4345</v>
      </c>
      <c r="D198" s="1013" t="s">
        <v>4346</v>
      </c>
      <c r="E198" s="792">
        <v>10</v>
      </c>
      <c r="F198" s="1227">
        <v>332</v>
      </c>
      <c r="G198" s="1227" t="s">
        <v>37</v>
      </c>
      <c r="H198" s="1227" t="s">
        <v>115</v>
      </c>
      <c r="I198" s="947">
        <v>162.19999999999999</v>
      </c>
      <c r="J198" s="703">
        <f t="shared" si="35"/>
        <v>5.0554870530209612</v>
      </c>
      <c r="K198" s="950">
        <v>2.0499999999999998</v>
      </c>
      <c r="L198" s="960">
        <v>4</v>
      </c>
      <c r="M198" s="694">
        <f t="shared" si="36"/>
        <v>8.1999999999999993</v>
      </c>
      <c r="N198" s="943" t="s">
        <v>517</v>
      </c>
      <c r="O198" s="795">
        <v>2</v>
      </c>
      <c r="P198" s="934">
        <v>43509</v>
      </c>
      <c r="Q198" s="934">
        <v>43524</v>
      </c>
      <c r="R198" s="694">
        <f t="shared" si="37"/>
        <v>2.4999999999999911</v>
      </c>
      <c r="S198" s="759">
        <f>IF(INDEX(Historical!$D$7:$D$1439,MATCH(B198,Historical!$B$7:$B$1450,0))=0,"n/a",(INDEX(Historical!$C$7:$C$1439,MATCH(B198,Historical!$B$7:$B$1450,0))/INDEX(Historical!$D$7:$D$1439,MATCH(B198,Historical!$B$7:$B$1450,0))-1)*100)</f>
        <v>10.489510489510479</v>
      </c>
      <c r="T198" s="759">
        <f>IF(INDEX(Historical!$F$7:$F$1432,MATCH(B198,Historical!$B$7:$B$1450,0))=0,"n/a",((INDEX(Historical!$C$7:$C$1439,MATCH(B198,Historical!$B$7:$B$1450,0))/INDEX(Historical!$F$7:$F$1432,MATCH(B198,Historical!$B$7:$B$1450,0)))^(1/3)-1)*100)</f>
        <v>9.3009421644871804</v>
      </c>
      <c r="U198" s="759">
        <f>IF(INDEX(Historical!$H$7:$H$1432,MATCH(B198,Historical!$B$7:$B$1450,0))=0,"n/a",((INDEX(Historical!$C$7:$C$1439,MATCH(B198,Historical!$B$7:$B$1450,0))/INDEX(Historical!$H$7:$H$1432,MATCH(B198,Historical!$B$7:$B$1450,0)))^(1/5)-1)*100)</f>
        <v>12.562692719996482</v>
      </c>
      <c r="V198" s="759">
        <f>IF(INDEX(Historical!$O$7:$O$1432,MATCH(B198,Historical!$B$7:$B$1450,0))=0,"n/a",((INDEX(Historical!$C$7:$C$1439,MATCH(B198,Historical!$B$7:$B$1450,0))/INDEX(Historical!$O$7:$O$1432,MATCH(B198,Historical!$B$7:$B$1450,0)))^(1/10)-1)*100)</f>
        <v>8.8459519712352552</v>
      </c>
      <c r="W198" s="760">
        <f t="shared" si="38"/>
        <v>1.4201628904211898</v>
      </c>
      <c r="X198" s="761">
        <f t="shared" si="39"/>
        <v>0.75678871807207715</v>
      </c>
      <c r="Y198" s="949"/>
      <c r="Z198" s="703">
        <f t="shared" si="40"/>
        <v>107.18954248366013</v>
      </c>
      <c r="AA198" s="959">
        <f t="shared" si="41"/>
        <v>21.202614379084967</v>
      </c>
      <c r="AB198" s="960">
        <v>12</v>
      </c>
      <c r="AC198" s="938">
        <v>7.65</v>
      </c>
      <c r="AD198" s="938">
        <v>2.44</v>
      </c>
      <c r="AE198" s="938">
        <v>8.99</v>
      </c>
      <c r="AF198" s="938">
        <v>15.62</v>
      </c>
      <c r="AG198" s="938">
        <v>72.2</v>
      </c>
      <c r="AH198" s="938">
        <v>26.1</v>
      </c>
      <c r="AI198" s="938">
        <v>4.01</v>
      </c>
      <c r="AJ198" s="938">
        <v>16.600000000000001</v>
      </c>
      <c r="AK198" s="938">
        <v>8.6</v>
      </c>
      <c r="AL198" s="951">
        <v>51330</v>
      </c>
      <c r="AM198" s="945">
        <v>0.1</v>
      </c>
      <c r="AN198" s="938">
        <v>7.31</v>
      </c>
      <c r="AO198" s="802">
        <f t="shared" si="42"/>
        <v>-3.5844346060675214</v>
      </c>
      <c r="AP198" s="803">
        <f t="shared" si="43"/>
        <v>17.618179773017445</v>
      </c>
      <c r="AQ198" s="961">
        <f t="shared" si="44"/>
        <v>283.6577390222854</v>
      </c>
      <c r="AR198" s="703">
        <f>INDEX(Historical!$C$7:$C$1439,MATCH(B198,Historical!$B$7:$B$1450,0))*IF(AH198="n/a",1.03,IF(AH198&lt;0,1.01,IF(AH198&gt;10,1.1,(1+AH198/100))))</f>
        <v>8.6900000000000013</v>
      </c>
      <c r="AS198" s="959">
        <f t="shared" si="45"/>
        <v>9.038469000000001</v>
      </c>
      <c r="AT198" s="959">
        <f t="shared" si="51"/>
        <v>9.8157773340000016</v>
      </c>
      <c r="AU198" s="959">
        <f t="shared" si="51"/>
        <v>10.659934184724003</v>
      </c>
      <c r="AV198" s="959">
        <f t="shared" si="51"/>
        <v>11.576688524610269</v>
      </c>
      <c r="AW198" s="703">
        <f t="shared" si="46"/>
        <v>49.780869043334278</v>
      </c>
      <c r="AX198" s="810">
        <f t="shared" si="47"/>
        <v>30.691041333744934</v>
      </c>
      <c r="AY198" s="1017">
        <v>0.52</v>
      </c>
      <c r="AZ198" s="945">
        <v>4.62</v>
      </c>
      <c r="BA198" s="945">
        <v>-15.299999999999999</v>
      </c>
      <c r="BB198" s="945">
        <v>-0.48</v>
      </c>
      <c r="BC198" s="945">
        <v>-7.16</v>
      </c>
      <c r="BE198" s="666">
        <v>2010</v>
      </c>
      <c r="BF198" s="971">
        <f t="shared" si="48"/>
        <v>0</v>
      </c>
      <c r="BG198" s="955">
        <v>7.7</v>
      </c>
    </row>
    <row r="199" spans="1:59" ht="11.25" customHeight="1" x14ac:dyDescent="0.2">
      <c r="A199" s="944" t="s">
        <v>804</v>
      </c>
      <c r="B199" s="948" t="s">
        <v>805</v>
      </c>
      <c r="C199" s="1013" t="s">
        <v>131</v>
      </c>
      <c r="D199" s="1013" t="s">
        <v>4366</v>
      </c>
      <c r="E199" s="792">
        <v>16</v>
      </c>
      <c r="F199" s="1227">
        <v>218</v>
      </c>
      <c r="G199" s="1227" t="s">
        <v>37</v>
      </c>
      <c r="H199" s="1227" t="s">
        <v>37</v>
      </c>
      <c r="I199" s="947">
        <v>82.41</v>
      </c>
      <c r="J199" s="703">
        <f t="shared" ref="J199:J240" si="52">(M199/I199)*100</f>
        <v>2.875864579541318</v>
      </c>
      <c r="K199" s="950">
        <v>0.59250000000000003</v>
      </c>
      <c r="L199" s="960">
        <v>4</v>
      </c>
      <c r="M199" s="694">
        <f t="shared" ref="M199:M240" si="53">K199*L199</f>
        <v>2.37</v>
      </c>
      <c r="N199" s="943" t="s">
        <v>190</v>
      </c>
      <c r="O199" s="795">
        <v>0.5625</v>
      </c>
      <c r="P199" s="934">
        <v>43444</v>
      </c>
      <c r="Q199" s="934">
        <v>43468</v>
      </c>
      <c r="R199" s="694">
        <f t="shared" ref="R199:R240" si="54">(K199-O199)/O199*100</f>
        <v>5.3333333333333375</v>
      </c>
      <c r="S199" s="759">
        <f>IF(INDEX(Historical!$D$7:$D$1439,MATCH(B199,Historical!$B$7:$B$1450,0))=0,"n/a",(INDEX(Historical!$C$7:$C$1439,MATCH(B199,Historical!$B$7:$B$1450,0))/INDEX(Historical!$D$7:$D$1439,MATCH(B199,Historical!$B$7:$B$1450,0))-1)*100)</f>
        <v>7.1428571428571397</v>
      </c>
      <c r="T199" s="759">
        <f>IF(INDEX(Historical!$F$7:$F$1432,MATCH(B199,Historical!$B$7:$B$1450,0))=0,"n/a",((INDEX(Historical!$C$7:$C$1439,MATCH(B199,Historical!$B$7:$B$1450,0))/INDEX(Historical!$F$7:$F$1432,MATCH(B199,Historical!$B$7:$B$1450,0)))^(1/3)-1)*100)</f>
        <v>6.9354164358780723</v>
      </c>
      <c r="U199" s="759">
        <f>IF(INDEX(Historical!$H$7:$H$1432,MATCH(B199,Historical!$B$7:$B$1450,0))=0,"n/a",((INDEX(Historical!$C$7:$C$1439,MATCH(B199,Historical!$B$7:$B$1450,0))/INDEX(Historical!$H$7:$H$1432,MATCH(B199,Historical!$B$7:$B$1450,0)))^(1/5)-1)*100)</f>
        <v>5.7661557194869095</v>
      </c>
      <c r="V199" s="759">
        <f>IF(INDEX(Historical!$O$7:$O$1432,MATCH(B199,Historical!$B$7:$B$1450,0))=0,"n/a",((INDEX(Historical!$C$7:$C$1439,MATCH(B199,Historical!$B$7:$B$1450,0))/INDEX(Historical!$O$7:$O$1432,MATCH(B199,Historical!$B$7:$B$1450,0)))^(1/10)-1)*100)</f>
        <v>4.1379743992410623</v>
      </c>
      <c r="W199" s="760">
        <f t="shared" ref="W199:W240" si="55">IF(OR(U199&lt;=0,U199="n/a",V199&lt;=0,V199="n/a"),"n/a",U199/V199)</f>
        <v>1.3934730288675707</v>
      </c>
      <c r="X199" s="761">
        <f t="shared" ref="X199:X240" si="56">IF(OR(AJ199&lt;=0,AJ199="n/a",U199&lt;=0,U199="n/a"),"n/a",U199/AJ199)</f>
        <v>0.64068396883187884</v>
      </c>
      <c r="Y199" s="711"/>
      <c r="Z199" s="703">
        <f t="shared" ref="Z199:Z240" si="57">IF(OR(AC199&lt;0.01,AC199="n/a"),"n/a",M199/AC199*100)</f>
        <v>55.89622641509434</v>
      </c>
      <c r="AA199" s="959">
        <f t="shared" ref="AA199:AA240" si="58">IF(OR(AC199&lt;0.01,AC199="n/a"),"n/a",I199/AC199)</f>
        <v>19.436320754716981</v>
      </c>
      <c r="AB199" s="960">
        <v>9</v>
      </c>
      <c r="AC199" s="938">
        <v>4.24</v>
      </c>
      <c r="AD199" s="938">
        <v>6.37</v>
      </c>
      <c r="AE199" s="938">
        <v>2.1</v>
      </c>
      <c r="AF199" s="938">
        <v>1.76</v>
      </c>
      <c r="AG199" s="938">
        <v>9.6</v>
      </c>
      <c r="AH199" s="938">
        <v>-9.1999999999999993</v>
      </c>
      <c r="AI199" s="938">
        <v>4.38</v>
      </c>
      <c r="AJ199" s="938">
        <v>9</v>
      </c>
      <c r="AK199" s="938">
        <v>3.1</v>
      </c>
      <c r="AL199" s="951">
        <v>4200</v>
      </c>
      <c r="AM199" s="945">
        <v>0.2</v>
      </c>
      <c r="AN199" s="938">
        <v>1.1499999999999999</v>
      </c>
      <c r="AO199" s="802">
        <f t="shared" ref="AO199:AO240" si="59">IF(U199="n/a","n/a",IF(AA199&lt;0,"n/a",IF(AA199="n/a","n/a",J199+U199-AA199)))</f>
        <v>-10.794300455688752</v>
      </c>
      <c r="AP199" s="803">
        <f t="shared" ref="AP199:AP240" si="60">IF(U199="n/a","n/a",J199+U199)</f>
        <v>8.6420202990282284</v>
      </c>
      <c r="AQ199" s="961">
        <f t="shared" ref="AQ199:AQ240" si="61">IF(OR(AC199&lt;0.01,AF199="n/a"),"n/a",(I199/SQRT(22.5*AC199*(I199/AF199))-1)*100)</f>
        <v>23.302562879198163</v>
      </c>
      <c r="AR199" s="703">
        <f>INDEX(Historical!$C$7:$C$1439,MATCH(B199,Historical!$B$7:$B$1450,0))*IF(AH199="n/a",1.03,IF(AH199&lt;0,1.01,IF(AH199&gt;10,1.1,(1+AH199/100))))</f>
        <v>2.2725</v>
      </c>
      <c r="AS199" s="959">
        <f t="shared" ref="AS199:AS240" si="62">IF($AI199="n/a",1.03*AR199,IF($AI199&lt;0,1.01*AR199,IF($AI199&gt;10,1.1*AR199,(1+$AI199/100)*AR199)))</f>
        <v>2.3720355</v>
      </c>
      <c r="AT199" s="959">
        <f t="shared" si="51"/>
        <v>2.4455686004999997</v>
      </c>
      <c r="AU199" s="959">
        <f t="shared" si="51"/>
        <v>2.5213812271154996</v>
      </c>
      <c r="AV199" s="959">
        <f t="shared" si="51"/>
        <v>2.5995440451560801</v>
      </c>
      <c r="AW199" s="703">
        <f t="shared" ref="AW199:AW240" si="63">SUM(AR199:AV199)</f>
        <v>12.211029372771579</v>
      </c>
      <c r="AX199" s="810">
        <f t="shared" ref="AX199:AX240" si="64">AW199/I199*100</f>
        <v>14.81741217421621</v>
      </c>
      <c r="AY199" s="1017">
        <v>0.23</v>
      </c>
      <c r="AZ199" s="945">
        <v>17.309999999999999</v>
      </c>
      <c r="BA199" s="945">
        <v>-5.42</v>
      </c>
      <c r="BB199" s="945">
        <v>-2.76</v>
      </c>
      <c r="BC199" s="945">
        <v>3.02</v>
      </c>
      <c r="BE199" s="666">
        <v>2004</v>
      </c>
      <c r="BF199" s="971">
        <f t="shared" ref="BF199:BF240" si="65">IF(BE199&gt;2008,0,IF(BE199&gt;2001,1,IF(BE199&gt;1990,2,IF(BE199&gt;1980,3,IF(BE199&gt;1973,4,IF(BE199&gt;1970,5,IF(BE199&gt;1960,6,IF(BE199&gt;1958,7,IF(BE199&gt;1953,8,9)))))))))</f>
        <v>1</v>
      </c>
      <c r="BG199" s="955">
        <v>3.2</v>
      </c>
    </row>
    <row r="200" spans="1:59" ht="11.25" customHeight="1" x14ac:dyDescent="0.2">
      <c r="A200" s="944" t="s">
        <v>784</v>
      </c>
      <c r="B200" s="948" t="s">
        <v>785</v>
      </c>
      <c r="C200" s="1013" t="s">
        <v>131</v>
      </c>
      <c r="D200" s="1013" t="s">
        <v>4354</v>
      </c>
      <c r="E200" s="792">
        <v>16</v>
      </c>
      <c r="F200" s="1227">
        <v>232</v>
      </c>
      <c r="G200" s="1227" t="s">
        <v>37</v>
      </c>
      <c r="H200" s="1227" t="s">
        <v>37</v>
      </c>
      <c r="I200" s="947">
        <v>135.43</v>
      </c>
      <c r="J200" s="703">
        <f t="shared" si="52"/>
        <v>2.8575647936203206</v>
      </c>
      <c r="K200" s="950">
        <v>0.96750000000000003</v>
      </c>
      <c r="L200" s="960">
        <v>4</v>
      </c>
      <c r="M200" s="694">
        <f t="shared" si="53"/>
        <v>3.87</v>
      </c>
      <c r="N200" s="943" t="s">
        <v>493</v>
      </c>
      <c r="O200" s="795">
        <v>0.89500000000000002</v>
      </c>
      <c r="P200" s="934">
        <v>43545</v>
      </c>
      <c r="Q200" s="934">
        <v>43570</v>
      </c>
      <c r="R200" s="694">
        <f t="shared" si="54"/>
        <v>8.100558659217878</v>
      </c>
      <c r="S200" s="759">
        <f>IF(INDEX(Historical!$D$7:$D$1439,MATCH(B200,Historical!$B$7:$B$1450,0))=0,"n/a",(INDEX(Historical!$C$7:$C$1439,MATCH(B200,Historical!$B$7:$B$1450,0))/INDEX(Historical!$D$7:$D$1439,MATCH(B200,Historical!$B$7:$B$1450,0))-1)*100)</f>
        <v>8.8440651667959678</v>
      </c>
      <c r="T200" s="759">
        <f>IF(INDEX(Historical!$F$7:$F$1432,MATCH(B200,Historical!$B$7:$B$1450,0))=0,"n/a",((INDEX(Historical!$C$7:$C$1439,MATCH(B200,Historical!$B$7:$B$1450,0))/INDEX(Historical!$F$7:$F$1432,MATCH(B200,Historical!$B$7:$B$1450,0)))^(1/3)-1)*100)</f>
        <v>8.316894284016719</v>
      </c>
      <c r="U200" s="759">
        <f>IF(INDEX(Historical!$H$7:$H$1432,MATCH(B200,Historical!$B$7:$B$1450,0))=0,"n/a",((INDEX(Historical!$C$7:$C$1439,MATCH(B200,Historical!$B$7:$B$1450,0))/INDEX(Historical!$H$7:$H$1432,MATCH(B200,Historical!$B$7:$B$1450,0)))^(1/5)-1)*100)</f>
        <v>7.0926503045621203</v>
      </c>
      <c r="V200" s="759">
        <f>IF(INDEX(Historical!$O$7:$O$1432,MATCH(B200,Historical!$B$7:$B$1450,0))=0,"n/a",((INDEX(Historical!$C$7:$C$1439,MATCH(B200,Historical!$B$7:$B$1450,0))/INDEX(Historical!$O$7:$O$1432,MATCH(B200,Historical!$B$7:$B$1450,0)))^(1/10)-1)*100)</f>
        <v>10.183002778617013</v>
      </c>
      <c r="W200" s="760">
        <f t="shared" si="55"/>
        <v>0.69651854750111308</v>
      </c>
      <c r="X200" s="761" t="str">
        <f t="shared" si="56"/>
        <v>n/a</v>
      </c>
      <c r="Y200" s="948"/>
      <c r="Z200" s="703">
        <f t="shared" si="57"/>
        <v>103.2</v>
      </c>
      <c r="AA200" s="959">
        <f t="shared" si="58"/>
        <v>36.114666666666672</v>
      </c>
      <c r="AB200" s="960">
        <v>12</v>
      </c>
      <c r="AC200" s="938">
        <v>3.75</v>
      </c>
      <c r="AD200" s="938">
        <v>4.4400000000000004</v>
      </c>
      <c r="AE200" s="938">
        <v>3.24</v>
      </c>
      <c r="AF200" s="938">
        <v>2.48</v>
      </c>
      <c r="AG200" s="938">
        <v>7.0000000000000009</v>
      </c>
      <c r="AH200" s="938">
        <v>-23.3</v>
      </c>
      <c r="AI200" s="938">
        <v>15.78</v>
      </c>
      <c r="AJ200" s="938">
        <v>-3.1</v>
      </c>
      <c r="AK200" s="938">
        <v>8.2000000000000011</v>
      </c>
      <c r="AL200" s="951">
        <v>37500</v>
      </c>
      <c r="AM200" s="945">
        <v>0.1</v>
      </c>
      <c r="AN200" s="938">
        <v>1.62</v>
      </c>
      <c r="AO200" s="802">
        <f t="shared" si="59"/>
        <v>-26.164451568484232</v>
      </c>
      <c r="AP200" s="803">
        <f t="shared" si="60"/>
        <v>9.95021509818244</v>
      </c>
      <c r="AQ200" s="961">
        <f t="shared" si="61"/>
        <v>99.515383236852557</v>
      </c>
      <c r="AR200" s="703">
        <f>INDEX(Historical!$C$7:$C$1439,MATCH(B200,Historical!$B$7:$B$1450,0))*IF(AH200="n/a",1.03,IF(AH200&lt;0,1.01,IF(AH200&gt;10,1.1,(1+AH200/100))))</f>
        <v>3.5425749999999998</v>
      </c>
      <c r="AS200" s="959">
        <f t="shared" si="62"/>
        <v>3.8968324999999999</v>
      </c>
      <c r="AT200" s="959">
        <f t="shared" si="51"/>
        <v>4.216372765</v>
      </c>
      <c r="AU200" s="959">
        <f t="shared" si="51"/>
        <v>4.5621153317300003</v>
      </c>
      <c r="AV200" s="959">
        <f t="shared" si="51"/>
        <v>4.9362087889318609</v>
      </c>
      <c r="AW200" s="703">
        <f t="shared" si="63"/>
        <v>21.154104385661864</v>
      </c>
      <c r="AX200" s="810">
        <f t="shared" si="64"/>
        <v>15.619954504660608</v>
      </c>
      <c r="AY200" s="1017">
        <v>0.47</v>
      </c>
      <c r="AZ200" s="945">
        <v>29.13</v>
      </c>
      <c r="BA200" s="945">
        <v>-4.53</v>
      </c>
      <c r="BB200" s="945">
        <v>-1.18</v>
      </c>
      <c r="BC200" s="945">
        <v>9.94</v>
      </c>
      <c r="BE200" s="666">
        <v>2004</v>
      </c>
      <c r="BF200" s="971">
        <f t="shared" si="65"/>
        <v>1</v>
      </c>
      <c r="BG200" s="955">
        <v>1.7000000000000002</v>
      </c>
    </row>
    <row r="201" spans="1:59" ht="11.25" customHeight="1" x14ac:dyDescent="0.2">
      <c r="A201" s="944" t="s">
        <v>806</v>
      </c>
      <c r="B201" s="948" t="s">
        <v>807</v>
      </c>
      <c r="C201" s="1013" t="s">
        <v>154</v>
      </c>
      <c r="D201" s="1013" t="s">
        <v>4350</v>
      </c>
      <c r="E201" s="792">
        <v>14</v>
      </c>
      <c r="F201" s="1227">
        <v>268</v>
      </c>
      <c r="G201" s="1227" t="s">
        <v>106</v>
      </c>
      <c r="H201" s="1227" t="s">
        <v>106</v>
      </c>
      <c r="I201" s="947">
        <v>148.86000000000001</v>
      </c>
      <c r="J201" s="703">
        <f t="shared" si="52"/>
        <v>0.91361010345290872</v>
      </c>
      <c r="K201" s="950">
        <v>0.34</v>
      </c>
      <c r="L201" s="960">
        <v>4</v>
      </c>
      <c r="M201" s="694">
        <f t="shared" si="53"/>
        <v>1.36</v>
      </c>
      <c r="N201" s="943" t="s">
        <v>289</v>
      </c>
      <c r="O201" s="795">
        <v>0.31</v>
      </c>
      <c r="P201" s="660">
        <v>43340</v>
      </c>
      <c r="Q201" s="660">
        <v>43370</v>
      </c>
      <c r="R201" s="694">
        <f t="shared" si="54"/>
        <v>9.6774193548387171</v>
      </c>
      <c r="S201" s="759">
        <f>IF(INDEX(Historical!$D$7:$D$1439,MATCH(B201,Historical!$B$7:$B$1450,0))=0,"n/a",(INDEX(Historical!$C$7:$C$1439,MATCH(B201,Historical!$B$7:$B$1450,0))/INDEX(Historical!$D$7:$D$1439,MATCH(B201,Historical!$B$7:$B$1450,0))-1)*100)</f>
        <v>10.169491525423723</v>
      </c>
      <c r="T201" s="759">
        <f>IF(INDEX(Historical!$F$7:$F$1432,MATCH(B201,Historical!$B$7:$B$1450,0))=0,"n/a",((INDEX(Historical!$C$7:$C$1439,MATCH(B201,Historical!$B$7:$B$1450,0))/INDEX(Historical!$F$7:$F$1432,MATCH(B201,Historical!$B$7:$B$1450,0)))^(1/3)-1)*100)</f>
        <v>10.63453285514775</v>
      </c>
      <c r="U201" s="759">
        <f>IF(INDEX(Historical!$H$7:$H$1432,MATCH(B201,Historical!$B$7:$B$1450,0))=0,"n/a",((INDEX(Historical!$C$7:$C$1439,MATCH(B201,Historical!$B$7:$B$1450,0))/INDEX(Historical!$H$7:$H$1432,MATCH(B201,Historical!$B$7:$B$1450,0)))^(1/5)-1)*100)</f>
        <v>10.197228772148016</v>
      </c>
      <c r="V201" s="759">
        <f>IF(INDEX(Historical!$O$7:$O$1432,MATCH(B201,Historical!$B$7:$B$1450,0))=0,"n/a",((INDEX(Historical!$C$7:$C$1439,MATCH(B201,Historical!$B$7:$B$1450,0))/INDEX(Historical!$O$7:$O$1432,MATCH(B201,Historical!$B$7:$B$1450,0)))^(1/10)-1)*100)</f>
        <v>16.594625575094412</v>
      </c>
      <c r="W201" s="760">
        <f t="shared" si="55"/>
        <v>0.614489837447869</v>
      </c>
      <c r="X201" s="761">
        <f t="shared" si="56"/>
        <v>0.98050276655269375</v>
      </c>
      <c r="Y201" s="948" t="s">
        <v>808</v>
      </c>
      <c r="Z201" s="703">
        <f t="shared" si="57"/>
        <v>38.202247191011239</v>
      </c>
      <c r="AA201" s="959">
        <f t="shared" si="58"/>
        <v>41.814606741573037</v>
      </c>
      <c r="AB201" s="960">
        <v>3</v>
      </c>
      <c r="AC201" s="938">
        <v>3.56</v>
      </c>
      <c r="AD201" s="938">
        <v>4.2</v>
      </c>
      <c r="AE201" s="938">
        <v>4.5</v>
      </c>
      <c r="AF201" s="938">
        <v>3.98</v>
      </c>
      <c r="AG201" s="938">
        <v>9.7000000000000011</v>
      </c>
      <c r="AH201" s="938">
        <v>12.1</v>
      </c>
      <c r="AI201" s="938">
        <v>10.059999999999999</v>
      </c>
      <c r="AJ201" s="938">
        <v>10.4</v>
      </c>
      <c r="AK201" s="938">
        <v>10</v>
      </c>
      <c r="AL201" s="951">
        <v>12510</v>
      </c>
      <c r="AM201" s="945">
        <v>0.4</v>
      </c>
      <c r="AN201" s="938">
        <v>0.37</v>
      </c>
      <c r="AO201" s="802">
        <f t="shared" si="59"/>
        <v>-30.703767865972111</v>
      </c>
      <c r="AP201" s="803">
        <f t="shared" si="60"/>
        <v>11.110838875600924</v>
      </c>
      <c r="AQ201" s="961">
        <f t="shared" si="61"/>
        <v>171.96579428013919</v>
      </c>
      <c r="AR201" s="703">
        <f>INDEX(Historical!$C$7:$C$1439,MATCH(B201,Historical!$B$7:$B$1450,0))*IF(AH201="n/a",1.03,IF(AH201&lt;0,1.01,IF(AH201&gt;10,1.1,(1+AH201/100))))</f>
        <v>1.4300000000000002</v>
      </c>
      <c r="AS201" s="959">
        <f t="shared" si="62"/>
        <v>1.5730000000000004</v>
      </c>
      <c r="AT201" s="959">
        <f t="shared" si="51"/>
        <v>1.7303000000000006</v>
      </c>
      <c r="AU201" s="959">
        <f t="shared" si="51"/>
        <v>1.9033300000000009</v>
      </c>
      <c r="AV201" s="959">
        <f t="shared" si="51"/>
        <v>2.0936630000000012</v>
      </c>
      <c r="AW201" s="703">
        <f t="shared" si="63"/>
        <v>8.7302930000000032</v>
      </c>
      <c r="AX201" s="810">
        <f t="shared" si="64"/>
        <v>5.864767566841329</v>
      </c>
      <c r="AY201" s="1017">
        <v>0.97</v>
      </c>
      <c r="AZ201" s="945">
        <v>50.139999999999993</v>
      </c>
      <c r="BA201" s="945">
        <v>-3.39</v>
      </c>
      <c r="BB201" s="945">
        <v>3.51</v>
      </c>
      <c r="BC201" s="945">
        <v>19.61</v>
      </c>
      <c r="BE201" s="666">
        <v>2005</v>
      </c>
      <c r="BF201" s="971">
        <f t="shared" si="65"/>
        <v>1</v>
      </c>
      <c r="BG201" s="955">
        <v>6</v>
      </c>
    </row>
    <row r="202" spans="1:59" ht="11.25" customHeight="1" x14ac:dyDescent="0.2">
      <c r="A202" s="944" t="s">
        <v>799</v>
      </c>
      <c r="B202" s="948" t="s">
        <v>800</v>
      </c>
      <c r="C202" s="1013" t="s">
        <v>131</v>
      </c>
      <c r="D202" s="1013" t="s">
        <v>4366</v>
      </c>
      <c r="E202" s="792">
        <v>13</v>
      </c>
      <c r="F202" s="1227">
        <v>291</v>
      </c>
      <c r="G202" s="1227" t="s">
        <v>37</v>
      </c>
      <c r="H202" s="1227" t="s">
        <v>37</v>
      </c>
      <c r="I202" s="947">
        <v>88.91</v>
      </c>
      <c r="J202" s="703">
        <f t="shared" si="52"/>
        <v>2.4519176695534814</v>
      </c>
      <c r="K202" s="950">
        <v>0.54500000000000004</v>
      </c>
      <c r="L202" s="960">
        <v>4</v>
      </c>
      <c r="M202" s="694">
        <f t="shared" si="53"/>
        <v>2.1800000000000002</v>
      </c>
      <c r="N202" s="943" t="s">
        <v>119</v>
      </c>
      <c r="O202" s="795">
        <v>0.52</v>
      </c>
      <c r="P202" s="934">
        <v>43599</v>
      </c>
      <c r="Q202" s="934">
        <v>43619</v>
      </c>
      <c r="R202" s="694">
        <f t="shared" si="54"/>
        <v>4.8076923076923119</v>
      </c>
      <c r="S202" s="759">
        <f>IF(INDEX(Historical!$D$7:$D$1439,MATCH(B202,Historical!$B$7:$B$1450,0))=0,"n/a",(INDEX(Historical!$C$7:$C$1439,MATCH(B202,Historical!$B$7:$B$1450,0))/INDEX(Historical!$D$7:$D$1439,MATCH(B202,Historical!$B$7:$B$1450,0))-1)*100)</f>
        <v>6.2015503875969102</v>
      </c>
      <c r="T202" s="759">
        <f>IF(INDEX(Historical!$F$7:$F$1432,MATCH(B202,Historical!$B$7:$B$1450,0))=0,"n/a",((INDEX(Historical!$C$7:$C$1439,MATCH(B202,Historical!$B$7:$B$1450,0))/INDEX(Historical!$F$7:$F$1432,MATCH(B202,Historical!$B$7:$B$1450,0)))^(1/3)-1)*100)</f>
        <v>9.1569970989422433</v>
      </c>
      <c r="U202" s="759">
        <f>IF(INDEX(Historical!$H$7:$H$1432,MATCH(B202,Historical!$B$7:$B$1450,0))=0,"n/a",((INDEX(Historical!$C$7:$C$1439,MATCH(B202,Historical!$B$7:$B$1450,0))/INDEX(Historical!$H$7:$H$1432,MATCH(B202,Historical!$B$7:$B$1450,0)))^(1/5)-1)*100)</f>
        <v>9.8453658643332673</v>
      </c>
      <c r="V202" s="759">
        <f>IF(INDEX(Historical!$O$7:$O$1432,MATCH(B202,Historical!$B$7:$B$1450,0))=0,"n/a",((INDEX(Historical!$C$7:$C$1439,MATCH(B202,Historical!$B$7:$B$1450,0))/INDEX(Historical!$O$7:$O$1432,MATCH(B202,Historical!$B$7:$B$1450,0)))^(1/10)-1)*100)</f>
        <v>8.7281959014441579</v>
      </c>
      <c r="W202" s="760">
        <f t="shared" si="55"/>
        <v>1.1279955188338822</v>
      </c>
      <c r="X202" s="761">
        <f t="shared" si="56"/>
        <v>5.4696477024073715</v>
      </c>
      <c r="Y202" s="717"/>
      <c r="Z202" s="703">
        <f t="shared" si="57"/>
        <v>57.068062827225141</v>
      </c>
      <c r="AA202" s="959">
        <f t="shared" si="58"/>
        <v>23.274869109947645</v>
      </c>
      <c r="AB202" s="960">
        <v>12</v>
      </c>
      <c r="AC202" s="938">
        <v>3.82</v>
      </c>
      <c r="AD202" s="938">
        <v>3.82</v>
      </c>
      <c r="AE202" s="938">
        <v>1.61</v>
      </c>
      <c r="AF202" s="938">
        <v>2.0299999999999998</v>
      </c>
      <c r="AG202" s="938">
        <v>9.3000000000000007</v>
      </c>
      <c r="AH202" s="938">
        <v>-10.199999999999999</v>
      </c>
      <c r="AI202" s="938">
        <v>7.9699999999999989</v>
      </c>
      <c r="AJ202" s="938">
        <v>1.7999999999999998</v>
      </c>
      <c r="AK202" s="938">
        <v>6.1</v>
      </c>
      <c r="AL202" s="951">
        <v>4760</v>
      </c>
      <c r="AM202" s="945">
        <v>0.8</v>
      </c>
      <c r="AN202" s="938">
        <v>0.99</v>
      </c>
      <c r="AO202" s="802">
        <f t="shared" si="59"/>
        <v>-10.977585576060896</v>
      </c>
      <c r="AP202" s="803">
        <f t="shared" si="60"/>
        <v>12.297283533886748</v>
      </c>
      <c r="AQ202" s="961">
        <f t="shared" si="61"/>
        <v>44.910676384827887</v>
      </c>
      <c r="AR202" s="703">
        <f>INDEX(Historical!$C$7:$C$1439,MATCH(B202,Historical!$B$7:$B$1450,0))*IF(AH202="n/a",1.03,IF(AH202&lt;0,1.01,IF(AH202&gt;10,1.1,(1+AH202/100))))</f>
        <v>2.0755500000000002</v>
      </c>
      <c r="AS202" s="959">
        <f t="shared" si="62"/>
        <v>2.2409713349999998</v>
      </c>
      <c r="AT202" s="959">
        <f t="shared" si="51"/>
        <v>2.3776705864349998</v>
      </c>
      <c r="AU202" s="959">
        <f t="shared" si="51"/>
        <v>2.5227084922075349</v>
      </c>
      <c r="AV202" s="959">
        <f t="shared" si="51"/>
        <v>2.6765937102321944</v>
      </c>
      <c r="AW202" s="703">
        <f t="shared" si="63"/>
        <v>11.893494123874728</v>
      </c>
      <c r="AX202" s="810">
        <f t="shared" si="64"/>
        <v>13.377003850944469</v>
      </c>
      <c r="AY202" s="1017">
        <v>0.32</v>
      </c>
      <c r="AZ202" s="945">
        <v>22.33</v>
      </c>
      <c r="BA202" s="945">
        <v>-3.29</v>
      </c>
      <c r="BB202" s="945">
        <v>0.45999999999999996</v>
      </c>
      <c r="BC202" s="945">
        <v>7.57</v>
      </c>
      <c r="BE202" s="666">
        <v>2007</v>
      </c>
      <c r="BF202" s="971">
        <f t="shared" si="65"/>
        <v>1</v>
      </c>
      <c r="BG202" s="955">
        <v>2.8000000000000003</v>
      </c>
    </row>
    <row r="203" spans="1:59" ht="11.25" customHeight="1" x14ac:dyDescent="0.2">
      <c r="A203" s="944" t="s">
        <v>786</v>
      </c>
      <c r="B203" s="948" t="s">
        <v>787</v>
      </c>
      <c r="C203" s="1013" t="s">
        <v>123</v>
      </c>
      <c r="D203" s="1013" t="s">
        <v>4197</v>
      </c>
      <c r="E203" s="792">
        <v>13</v>
      </c>
      <c r="F203" s="1227">
        <v>289</v>
      </c>
      <c r="G203" s="1227" t="s">
        <v>37</v>
      </c>
      <c r="H203" s="1227" t="s">
        <v>37</v>
      </c>
      <c r="I203" s="947">
        <v>68.17</v>
      </c>
      <c r="J203" s="703">
        <f t="shared" si="52"/>
        <v>2.1123661434648668</v>
      </c>
      <c r="K203" s="950">
        <v>0.36</v>
      </c>
      <c r="L203" s="960">
        <v>4</v>
      </c>
      <c r="M203" s="694">
        <f t="shared" si="53"/>
        <v>1.44</v>
      </c>
      <c r="N203" s="943" t="s">
        <v>119</v>
      </c>
      <c r="O203" s="795">
        <v>0.33</v>
      </c>
      <c r="P203" s="934">
        <v>43406</v>
      </c>
      <c r="Q203" s="934">
        <v>43437</v>
      </c>
      <c r="R203" s="694">
        <f t="shared" si="54"/>
        <v>9.0909090909090811</v>
      </c>
      <c r="S203" s="759">
        <f>IF(INDEX(Historical!$D$7:$D$1439,MATCH(B203,Historical!$B$7:$B$1450,0))=0,"n/a",(INDEX(Historical!$C$7:$C$1439,MATCH(B203,Historical!$B$7:$B$1450,0))/INDEX(Historical!$D$7:$D$1439,MATCH(B203,Historical!$B$7:$B$1450,0))-1)*100)</f>
        <v>9.7560975609756184</v>
      </c>
      <c r="T203" s="759">
        <f>IF(INDEX(Historical!$F$7:$F$1432,MATCH(B203,Historical!$B$7:$B$1450,0))=0,"n/a",((INDEX(Historical!$C$7:$C$1439,MATCH(B203,Historical!$B$7:$B$1450,0))/INDEX(Historical!$F$7:$F$1432,MATCH(B203,Historical!$B$7:$B$1450,0)))^(1/3)-1)*100)</f>
        <v>9.085445530570869</v>
      </c>
      <c r="U203" s="759">
        <f>IF(INDEX(Historical!$H$7:$H$1432,MATCH(B203,Historical!$B$7:$B$1450,0))=0,"n/a",((INDEX(Historical!$C$7:$C$1439,MATCH(B203,Historical!$B$7:$B$1450,0))/INDEX(Historical!$H$7:$H$1432,MATCH(B203,Historical!$B$7:$B$1450,0)))^(1/5)-1)*100)</f>
        <v>8.207777041954877</v>
      </c>
      <c r="V203" s="759">
        <f>IF(INDEX(Historical!$O$7:$O$1432,MATCH(B203,Historical!$B$7:$B$1450,0))=0,"n/a",((INDEX(Historical!$C$7:$C$1439,MATCH(B203,Historical!$B$7:$B$1450,0))/INDEX(Historical!$O$7:$O$1432,MATCH(B203,Historical!$B$7:$B$1450,0)))^(1/10)-1)*100)</f>
        <v>6.1965003113958916</v>
      </c>
      <c r="W203" s="760">
        <f t="shared" si="55"/>
        <v>1.3245826885314727</v>
      </c>
      <c r="X203" s="761">
        <f t="shared" si="56"/>
        <v>0.95439267929707872</v>
      </c>
      <c r="Y203" s="948"/>
      <c r="Z203" s="703">
        <f t="shared" si="57"/>
        <v>44.582043343653247</v>
      </c>
      <c r="AA203" s="959">
        <f t="shared" si="58"/>
        <v>21.105263157894736</v>
      </c>
      <c r="AB203" s="960">
        <v>12</v>
      </c>
      <c r="AC203" s="938">
        <v>3.23</v>
      </c>
      <c r="AD203" s="938">
        <v>5.65</v>
      </c>
      <c r="AE203" s="938">
        <v>2.16</v>
      </c>
      <c r="AF203" s="938">
        <v>3.34</v>
      </c>
      <c r="AG203" s="938">
        <v>18.5</v>
      </c>
      <c r="AH203" s="938">
        <v>40.9</v>
      </c>
      <c r="AI203" s="938">
        <v>7.19</v>
      </c>
      <c r="AJ203" s="938">
        <v>8.6</v>
      </c>
      <c r="AK203" s="938">
        <v>3.8</v>
      </c>
      <c r="AL203" s="951">
        <v>2930</v>
      </c>
      <c r="AM203" s="945">
        <v>0.70000000000000007</v>
      </c>
      <c r="AN203" s="938">
        <v>0.81</v>
      </c>
      <c r="AO203" s="802">
        <f t="shared" si="59"/>
        <v>-10.785119972474993</v>
      </c>
      <c r="AP203" s="803">
        <f t="shared" si="60"/>
        <v>10.320143185419743</v>
      </c>
      <c r="AQ203" s="961">
        <f t="shared" si="61"/>
        <v>77.001668475963385</v>
      </c>
      <c r="AR203" s="703">
        <f>INDEX(Historical!$C$7:$C$1439,MATCH(B203,Historical!$B$7:$B$1450,0))*IF(AH203="n/a",1.03,IF(AH203&lt;0,1.01,IF(AH203&gt;10,1.1,(1+AH203/100))))</f>
        <v>1.4850000000000003</v>
      </c>
      <c r="AS203" s="959">
        <f t="shared" si="62"/>
        <v>1.5917715000000006</v>
      </c>
      <c r="AT203" s="959">
        <f t="shared" si="51"/>
        <v>1.6522588170000005</v>
      </c>
      <c r="AU203" s="959">
        <f t="shared" si="51"/>
        <v>1.7150446520460005</v>
      </c>
      <c r="AV203" s="959">
        <f t="shared" si="51"/>
        <v>1.7802163488237486</v>
      </c>
      <c r="AW203" s="703">
        <f t="shared" si="63"/>
        <v>8.2242913178697492</v>
      </c>
      <c r="AX203" s="810">
        <f t="shared" si="64"/>
        <v>12.064385092958412</v>
      </c>
      <c r="AY203" s="1017">
        <v>1</v>
      </c>
      <c r="AZ203" s="945">
        <v>31.269999999999996</v>
      </c>
      <c r="BA203" s="945">
        <v>-13.05</v>
      </c>
      <c r="BB203" s="945">
        <v>-4.72</v>
      </c>
      <c r="BC203" s="945">
        <v>2.56</v>
      </c>
      <c r="BD203" s="697"/>
      <c r="BE203" s="666">
        <v>2007</v>
      </c>
      <c r="BF203" s="971">
        <f t="shared" si="65"/>
        <v>1</v>
      </c>
      <c r="BG203" s="955">
        <v>8.6</v>
      </c>
    </row>
    <row r="204" spans="1:59" ht="11.25" customHeight="1" x14ac:dyDescent="0.2">
      <c r="A204" s="936" t="s">
        <v>1701</v>
      </c>
      <c r="B204" s="948" t="s">
        <v>1702</v>
      </c>
      <c r="C204" s="1013" t="s">
        <v>108</v>
      </c>
      <c r="D204" s="1013" t="s">
        <v>4365</v>
      </c>
      <c r="E204" s="792">
        <v>10</v>
      </c>
      <c r="F204" s="1227">
        <v>364</v>
      </c>
      <c r="G204" s="1227" t="s">
        <v>37</v>
      </c>
      <c r="H204" s="1227" t="s">
        <v>37</v>
      </c>
      <c r="I204" s="947">
        <v>38.25</v>
      </c>
      <c r="J204" s="703">
        <f t="shared" si="52"/>
        <v>2.7189542483660132</v>
      </c>
      <c r="K204" s="950">
        <v>0.26</v>
      </c>
      <c r="L204" s="960">
        <v>4</v>
      </c>
      <c r="M204" s="694">
        <f t="shared" si="53"/>
        <v>1.04</v>
      </c>
      <c r="N204" s="943" t="s">
        <v>164</v>
      </c>
      <c r="O204" s="795">
        <v>0.25</v>
      </c>
      <c r="P204" s="934">
        <v>43630</v>
      </c>
      <c r="Q204" s="934">
        <v>43647</v>
      </c>
      <c r="R204" s="694">
        <f t="shared" si="54"/>
        <v>4.0000000000000036</v>
      </c>
      <c r="S204" s="759">
        <f>IF(INDEX(Historical!$D$7:$D$1439,MATCH(B204,Historical!$B$7:$B$1450,0))=0,"n/a",(INDEX(Historical!$C$7:$C$1439,MATCH(B204,Historical!$B$7:$B$1450,0))/INDEX(Historical!$D$7:$D$1439,MATCH(B204,Historical!$B$7:$B$1450,0))-1)*100)</f>
        <v>19.999999999999996</v>
      </c>
      <c r="T204" s="759">
        <f>IF(INDEX(Historical!$F$7:$F$1432,MATCH(B204,Historical!$B$7:$B$1450,0))=0,"n/a",((INDEX(Historical!$C$7:$C$1439,MATCH(B204,Historical!$B$7:$B$1450,0))/INDEX(Historical!$F$7:$F$1432,MATCH(B204,Historical!$B$7:$B$1450,0)))^(1/3)-1)*100)</f>
        <v>14.471424255333186</v>
      </c>
      <c r="U204" s="759">
        <f>IF(INDEX(Historical!$H$7:$H$1432,MATCH(B204,Historical!$B$7:$B$1450,0))=0,"n/a",((INDEX(Historical!$C$7:$C$1439,MATCH(B204,Historical!$B$7:$B$1450,0))/INDEX(Historical!$H$7:$H$1432,MATCH(B204,Historical!$B$7:$B$1450,0)))^(1/5)-1)*100)</f>
        <v>12.195514544619957</v>
      </c>
      <c r="V204" s="759">
        <f>IF(INDEX(Historical!$O$7:$O$1432,MATCH(B204,Historical!$B$7:$B$1450,0))=0,"n/a",((INDEX(Historical!$C$7:$C$1439,MATCH(B204,Historical!$B$7:$B$1450,0))/INDEX(Historical!$O$7:$O$1432,MATCH(B204,Historical!$B$7:$B$1450,0)))^(1/10)-1)*100)</f>
        <v>7.7917090923967924</v>
      </c>
      <c r="W204" s="760">
        <f t="shared" si="55"/>
        <v>1.5651912051645294</v>
      </c>
      <c r="X204" s="761">
        <f t="shared" si="56"/>
        <v>0.87737514709496078</v>
      </c>
      <c r="Y204" s="949"/>
      <c r="Z204" s="703">
        <f t="shared" si="57"/>
        <v>39.24528301886793</v>
      </c>
      <c r="AA204" s="959">
        <f t="shared" si="58"/>
        <v>14.433962264150944</v>
      </c>
      <c r="AB204" s="960">
        <v>12</v>
      </c>
      <c r="AC204" s="938">
        <v>2.65</v>
      </c>
      <c r="AD204" s="938">
        <v>1.43</v>
      </c>
      <c r="AE204" s="938">
        <v>6.07</v>
      </c>
      <c r="AF204" s="938">
        <v>2.2799999999999998</v>
      </c>
      <c r="AG204" s="938">
        <v>15.4</v>
      </c>
      <c r="AH204" s="938">
        <v>26.6</v>
      </c>
      <c r="AI204" s="938">
        <v>-0.63</v>
      </c>
      <c r="AJ204" s="938">
        <v>13.900000000000002</v>
      </c>
      <c r="AK204" s="938">
        <v>10</v>
      </c>
      <c r="AL204" s="951">
        <v>850.08</v>
      </c>
      <c r="AM204" s="945">
        <v>4.5999999999999996</v>
      </c>
      <c r="AN204" s="938">
        <v>0</v>
      </c>
      <c r="AO204" s="802">
        <f t="shared" si="59"/>
        <v>0.48050652883502742</v>
      </c>
      <c r="AP204" s="803">
        <f t="shared" si="60"/>
        <v>14.914468792985971</v>
      </c>
      <c r="AQ204" s="961">
        <f t="shared" si="61"/>
        <v>20.939716777986629</v>
      </c>
      <c r="AR204" s="703">
        <f>INDEX(Historical!$C$7:$C$1439,MATCH(B204,Historical!$B$7:$B$1450,0))*IF(AH204="n/a",1.03,IF(AH204&lt;0,1.01,IF(AH204&gt;10,1.1,(1+AH204/100))))</f>
        <v>1.056</v>
      </c>
      <c r="AS204" s="959">
        <f t="shared" si="62"/>
        <v>1.06656</v>
      </c>
      <c r="AT204" s="959">
        <f t="shared" si="51"/>
        <v>1.173216</v>
      </c>
      <c r="AU204" s="959">
        <f t="shared" si="51"/>
        <v>1.2905376000000002</v>
      </c>
      <c r="AV204" s="959">
        <f t="shared" si="51"/>
        <v>1.4195913600000003</v>
      </c>
      <c r="AW204" s="703">
        <f t="shared" si="63"/>
        <v>6.0059049600000005</v>
      </c>
      <c r="AX204" s="810">
        <f t="shared" si="64"/>
        <v>15.701712313725491</v>
      </c>
      <c r="AY204" s="1017">
        <v>0.48</v>
      </c>
      <c r="AZ204" s="945">
        <v>36.51</v>
      </c>
      <c r="BA204" s="945">
        <v>-2.17</v>
      </c>
      <c r="BB204" s="945">
        <v>8.9700000000000006</v>
      </c>
      <c r="BC204" s="945">
        <v>12.709999999999999</v>
      </c>
      <c r="BE204" s="666">
        <v>2010</v>
      </c>
      <c r="BF204" s="971">
        <f t="shared" si="65"/>
        <v>0</v>
      </c>
      <c r="BG204" s="955">
        <v>1.7000000000000002</v>
      </c>
    </row>
    <row r="205" spans="1:59" ht="11.25" customHeight="1" x14ac:dyDescent="0.2">
      <c r="A205" s="944" t="s">
        <v>1709</v>
      </c>
      <c r="B205" s="948" t="s">
        <v>1710</v>
      </c>
      <c r="C205" s="1013" t="s">
        <v>4345</v>
      </c>
      <c r="D205" s="1013" t="s">
        <v>4346</v>
      </c>
      <c r="E205" s="792">
        <v>10</v>
      </c>
      <c r="F205" s="1227">
        <v>348</v>
      </c>
      <c r="G205" s="1227" t="s">
        <v>37</v>
      </c>
      <c r="H205" s="1227" t="s">
        <v>115</v>
      </c>
      <c r="I205" s="947">
        <v>40.520000000000003</v>
      </c>
      <c r="J205" s="703">
        <f t="shared" si="52"/>
        <v>6.6633761105626856</v>
      </c>
      <c r="K205" s="950">
        <v>0.67500000000000004</v>
      </c>
      <c r="L205" s="960">
        <v>4</v>
      </c>
      <c r="M205" s="694">
        <f t="shared" si="53"/>
        <v>2.7</v>
      </c>
      <c r="N205" s="943" t="s">
        <v>320</v>
      </c>
      <c r="O205" s="795">
        <v>0.65500000000000003</v>
      </c>
      <c r="P205" s="934">
        <v>43538</v>
      </c>
      <c r="Q205" s="934">
        <v>43553</v>
      </c>
      <c r="R205" s="694">
        <f t="shared" si="54"/>
        <v>3.0534351145038197</v>
      </c>
      <c r="S205" s="759">
        <f>IF(INDEX(Historical!$D$7:$D$1439,MATCH(B205,Historical!$B$7:$B$1450,0))=0,"n/a",(INDEX(Historical!$C$7:$C$1439,MATCH(B205,Historical!$B$7:$B$1450,0))/INDEX(Historical!$D$7:$D$1439,MATCH(B205,Historical!$B$7:$B$1450,0))-1)*100)</f>
        <v>4.8000000000000043</v>
      </c>
      <c r="T205" s="759">
        <f>IF(INDEX(Historical!$F$7:$F$1432,MATCH(B205,Historical!$B$7:$B$1450,0))=0,"n/a",((INDEX(Historical!$C$7:$C$1439,MATCH(B205,Historical!$B$7:$B$1450,0))/INDEX(Historical!$F$7:$F$1432,MATCH(B205,Historical!$B$7:$B$1450,0)))^(1/3)-1)*100)</f>
        <v>5.0503775006565998</v>
      </c>
      <c r="U205" s="759">
        <f>IF(INDEX(Historical!$H$7:$H$1432,MATCH(B205,Historical!$B$7:$B$1450,0))=0,"n/a",((INDEX(Historical!$C$7:$C$1439,MATCH(B205,Historical!$B$7:$B$1450,0))/INDEX(Historical!$H$7:$H$1432,MATCH(B205,Historical!$B$7:$B$1450,0)))^(1/5)-1)*100)</f>
        <v>5.5490330752731909</v>
      </c>
      <c r="V205" s="759">
        <f>IF(INDEX(Historical!$O$7:$O$1432,MATCH(B205,Historical!$B$7:$B$1450,0))=0,"n/a",((INDEX(Historical!$C$7:$C$1439,MATCH(B205,Historical!$B$7:$B$1450,0))/INDEX(Historical!$O$7:$O$1432,MATCH(B205,Historical!$B$7:$B$1450,0)))^(1/10)-1)*100)</f>
        <v>4.669300143315569</v>
      </c>
      <c r="W205" s="760">
        <f t="shared" si="55"/>
        <v>1.1884078780450689</v>
      </c>
      <c r="X205" s="761" t="str">
        <f t="shared" si="56"/>
        <v>n/a</v>
      </c>
      <c r="Y205" s="712"/>
      <c r="Z205" s="703">
        <f t="shared" si="57"/>
        <v>303.37078651685397</v>
      </c>
      <c r="AA205" s="959">
        <f t="shared" si="58"/>
        <v>45.528089887640455</v>
      </c>
      <c r="AB205" s="960">
        <v>12</v>
      </c>
      <c r="AC205" s="938">
        <v>0.89</v>
      </c>
      <c r="AD205" s="938">
        <v>7.83</v>
      </c>
      <c r="AE205" s="938">
        <v>3.98</v>
      </c>
      <c r="AF205" s="940" t="s">
        <v>137</v>
      </c>
      <c r="AG205" s="940">
        <v>-83.1</v>
      </c>
      <c r="AH205" s="938">
        <v>3.8</v>
      </c>
      <c r="AI205" s="938">
        <v>29.060000000000002</v>
      </c>
      <c r="AJ205" s="938">
        <v>-11.1</v>
      </c>
      <c r="AK205" s="938">
        <v>5.84</v>
      </c>
      <c r="AL205" s="951">
        <v>2540</v>
      </c>
      <c r="AM205" s="945">
        <v>0.2</v>
      </c>
      <c r="AN205" s="941" t="s">
        <v>137</v>
      </c>
      <c r="AO205" s="802">
        <f t="shared" si="59"/>
        <v>-33.315680701804581</v>
      </c>
      <c r="AP205" s="803">
        <f t="shared" si="60"/>
        <v>12.212409185835877</v>
      </c>
      <c r="AQ205" s="961" t="str">
        <f t="shared" si="61"/>
        <v>n/a</v>
      </c>
      <c r="AR205" s="703">
        <f>INDEX(Historical!$C$7:$C$1439,MATCH(B205,Historical!$B$7:$B$1450,0))*IF(AH205="n/a",1.03,IF(AH205&lt;0,1.01,IF(AH205&gt;10,1.1,(1+AH205/100))))</f>
        <v>2.71956</v>
      </c>
      <c r="AS205" s="959">
        <f t="shared" si="62"/>
        <v>2.9915160000000003</v>
      </c>
      <c r="AT205" s="959">
        <f t="shared" si="51"/>
        <v>3.1662205344000003</v>
      </c>
      <c r="AU205" s="959">
        <f t="shared" si="51"/>
        <v>3.3511278136089602</v>
      </c>
      <c r="AV205" s="959">
        <f t="shared" si="51"/>
        <v>3.5468336779237233</v>
      </c>
      <c r="AW205" s="703">
        <f t="shared" si="63"/>
        <v>15.775258025932684</v>
      </c>
      <c r="AX205" s="810">
        <f t="shared" si="64"/>
        <v>38.932028691837814</v>
      </c>
      <c r="AY205" s="1017">
        <v>0.73</v>
      </c>
      <c r="AZ205" s="945">
        <v>3.47</v>
      </c>
      <c r="BA205" s="945">
        <v>-38.14</v>
      </c>
      <c r="BB205" s="945">
        <v>-5.0200000000000005</v>
      </c>
      <c r="BC205" s="945">
        <v>-17.560000000000002</v>
      </c>
      <c r="BE205" s="666">
        <v>2010</v>
      </c>
      <c r="BF205" s="971">
        <f t="shared" si="65"/>
        <v>0</v>
      </c>
      <c r="BG205" s="955">
        <v>1.3</v>
      </c>
    </row>
    <row r="206" spans="1:59" ht="11.25" customHeight="1" x14ac:dyDescent="0.2">
      <c r="A206" s="944" t="s">
        <v>606</v>
      </c>
      <c r="B206" s="948" t="s">
        <v>607</v>
      </c>
      <c r="C206" s="1013" t="s">
        <v>108</v>
      </c>
      <c r="D206" s="1013" t="s">
        <v>118</v>
      </c>
      <c r="E206" s="792">
        <v>14</v>
      </c>
      <c r="F206" s="1227">
        <v>274</v>
      </c>
      <c r="G206" s="1227" t="s">
        <v>106</v>
      </c>
      <c r="H206" s="1227" t="s">
        <v>106</v>
      </c>
      <c r="I206" s="947">
        <v>129.71</v>
      </c>
      <c r="J206" s="703">
        <f t="shared" si="52"/>
        <v>1.8502813969624543</v>
      </c>
      <c r="K206" s="950">
        <v>0.6</v>
      </c>
      <c r="L206" s="960">
        <v>4</v>
      </c>
      <c r="M206" s="694">
        <f t="shared" si="53"/>
        <v>2.4</v>
      </c>
      <c r="N206" s="943" t="s">
        <v>152</v>
      </c>
      <c r="O206" s="795">
        <v>0.54</v>
      </c>
      <c r="P206" s="934">
        <v>43448</v>
      </c>
      <c r="Q206" s="934">
        <v>43462</v>
      </c>
      <c r="R206" s="694">
        <f t="shared" si="54"/>
        <v>11.1111111111111</v>
      </c>
      <c r="S206" s="759">
        <f>IF(INDEX(Historical!$D$7:$D$1439,MATCH(B206,Historical!$B$7:$B$1450,0))=0,"n/a",(INDEX(Historical!$C$7:$C$1439,MATCH(B206,Historical!$B$7:$B$1450,0))/INDEX(Historical!$D$7:$D$1439,MATCH(B206,Historical!$B$7:$B$1450,0))-1)*100)</f>
        <v>8.8235294117647189</v>
      </c>
      <c r="T206" s="759">
        <f>IF(INDEX(Historical!$F$7:$F$1432,MATCH(B206,Historical!$B$7:$B$1450,0))=0,"n/a",((INDEX(Historical!$C$7:$C$1439,MATCH(B206,Historical!$B$7:$B$1450,0))/INDEX(Historical!$F$7:$F$1432,MATCH(B206,Historical!$B$7:$B$1450,0)))^(1/3)-1)*100)</f>
        <v>9.5188201829122363</v>
      </c>
      <c r="U206" s="759">
        <f>IF(INDEX(Historical!$H$7:$H$1432,MATCH(B206,Historical!$B$7:$B$1450,0))=0,"n/a",((INDEX(Historical!$C$7:$C$1439,MATCH(B206,Historical!$B$7:$B$1450,0))/INDEX(Historical!$H$7:$H$1432,MATCH(B206,Historical!$B$7:$B$1450,0)))^(1/5)-1)*100)</f>
        <v>10.296774759988491</v>
      </c>
      <c r="V206" s="759">
        <f>IF(INDEX(Historical!$O$7:$O$1432,MATCH(B206,Historical!$B$7:$B$1450,0))=0,"n/a",((INDEX(Historical!$C$7:$C$1439,MATCH(B206,Historical!$B$7:$B$1450,0))/INDEX(Historical!$O$7:$O$1432,MATCH(B206,Historical!$B$7:$B$1450,0)))^(1/10)-1)*100)</f>
        <v>17.304330741852002</v>
      </c>
      <c r="W206" s="760">
        <f t="shared" si="55"/>
        <v>0.59504033490788877</v>
      </c>
      <c r="X206" s="761">
        <f t="shared" si="56"/>
        <v>34.32258253329497</v>
      </c>
      <c r="Y206" s="949"/>
      <c r="Z206" s="703">
        <f t="shared" si="57"/>
        <v>32.653061224489797</v>
      </c>
      <c r="AA206" s="959">
        <f t="shared" si="58"/>
        <v>17.647619047619049</v>
      </c>
      <c r="AB206" s="960">
        <v>12</v>
      </c>
      <c r="AC206" s="938">
        <v>7.35</v>
      </c>
      <c r="AD206" s="938" t="s">
        <v>137</v>
      </c>
      <c r="AE206" s="938">
        <v>1.1399999999999999</v>
      </c>
      <c r="AF206" s="938">
        <v>1.8</v>
      </c>
      <c r="AG206" s="938" t="s">
        <v>137</v>
      </c>
      <c r="AH206" s="938">
        <v>5.8999999999999995</v>
      </c>
      <c r="AI206" s="938">
        <v>11.43</v>
      </c>
      <c r="AJ206" s="940">
        <v>0.3</v>
      </c>
      <c r="AK206" s="940">
        <v>-1.0999999999999999</v>
      </c>
      <c r="AL206" s="951">
        <v>5270</v>
      </c>
      <c r="AM206" s="945">
        <v>0.70000000000000007</v>
      </c>
      <c r="AN206" s="938">
        <v>0.22</v>
      </c>
      <c r="AO206" s="802">
        <f t="shared" si="59"/>
        <v>-5.5005628906681032</v>
      </c>
      <c r="AP206" s="803">
        <f t="shared" si="60"/>
        <v>12.147056156950946</v>
      </c>
      <c r="AQ206" s="961">
        <f t="shared" si="61"/>
        <v>18.819591137552894</v>
      </c>
      <c r="AR206" s="703">
        <f>INDEX(Historical!$C$7:$C$1439,MATCH(B206,Historical!$B$7:$B$1450,0))*IF(AH206="n/a",1.03,IF(AH206&lt;0,1.01,IF(AH206&gt;10,1.1,(1+AH206/100))))</f>
        <v>2.3509800000000003</v>
      </c>
      <c r="AS206" s="959">
        <f t="shared" si="62"/>
        <v>2.5860780000000005</v>
      </c>
      <c r="AT206" s="959">
        <f t="shared" si="51"/>
        <v>2.6119387800000005</v>
      </c>
      <c r="AU206" s="959">
        <f t="shared" si="51"/>
        <v>2.6380581678000006</v>
      </c>
      <c r="AV206" s="959">
        <f t="shared" si="51"/>
        <v>2.6644387494780006</v>
      </c>
      <c r="AW206" s="703">
        <f t="shared" si="63"/>
        <v>12.851493697278002</v>
      </c>
      <c r="AX206" s="810">
        <f t="shared" si="64"/>
        <v>9.9078665463557183</v>
      </c>
      <c r="AY206" s="1017">
        <v>0.63</v>
      </c>
      <c r="AZ206" s="945">
        <v>29.360000000000003</v>
      </c>
      <c r="BA206" s="945">
        <v>-1.35</v>
      </c>
      <c r="BB206" s="945">
        <v>2.33</v>
      </c>
      <c r="BC206" s="945">
        <v>11.64</v>
      </c>
      <c r="BE206" s="666">
        <v>2006</v>
      </c>
      <c r="BF206" s="971">
        <f t="shared" si="65"/>
        <v>1</v>
      </c>
      <c r="BG206" s="955" t="s">
        <v>137</v>
      </c>
    </row>
    <row r="207" spans="1:59" s="838" customFormat="1" ht="11.25" customHeight="1" x14ac:dyDescent="0.2">
      <c r="A207" s="817" t="s">
        <v>819</v>
      </c>
      <c r="B207" s="846" t="s">
        <v>820</v>
      </c>
      <c r="C207" s="1013" t="s">
        <v>108</v>
      </c>
      <c r="D207" s="1013" t="s">
        <v>4365</v>
      </c>
      <c r="E207" s="818">
        <v>18</v>
      </c>
      <c r="F207" s="1227">
        <v>183</v>
      </c>
      <c r="G207" s="1226" t="s">
        <v>106</v>
      </c>
      <c r="H207" s="1226" t="s">
        <v>106</v>
      </c>
      <c r="I207" s="819">
        <v>44</v>
      </c>
      <c r="J207" s="820">
        <f t="shared" si="52"/>
        <v>3.1818181818181817</v>
      </c>
      <c r="K207" s="821">
        <v>0.7</v>
      </c>
      <c r="L207" s="822">
        <v>2</v>
      </c>
      <c r="M207" s="823">
        <f t="shared" si="53"/>
        <v>1.4</v>
      </c>
      <c r="N207" s="824" t="s">
        <v>821</v>
      </c>
      <c r="O207" s="825">
        <v>0.65</v>
      </c>
      <c r="P207" s="826">
        <v>43629</v>
      </c>
      <c r="Q207" s="826">
        <v>43648</v>
      </c>
      <c r="R207" s="823">
        <f t="shared" si="54"/>
        <v>7.6923076923076819</v>
      </c>
      <c r="S207" s="759">
        <f>IF(INDEX(Historical!$D$7:$D$1439,MATCH(B207,Historical!$B$7:$B$1450,0))=0,"n/a",(INDEX(Historical!$C$7:$C$1439,MATCH(B207,Historical!$B$7:$B$1450,0))/INDEX(Historical!$D$7:$D$1439,MATCH(B207,Historical!$B$7:$B$1450,0))-1)*100)</f>
        <v>30.000000000000004</v>
      </c>
      <c r="T207" s="759">
        <f>IF(INDEX(Historical!$F$7:$F$1432,MATCH(B207,Historical!$B$7:$B$1450,0))=0,"n/a",((INDEX(Historical!$C$7:$C$1439,MATCH(B207,Historical!$B$7:$B$1450,0))/INDEX(Historical!$F$7:$F$1432,MATCH(B207,Historical!$B$7:$B$1450,0)))^(1/3)-1)*100)</f>
        <v>20.123329994304417</v>
      </c>
      <c r="U207" s="759">
        <f>IF(INDEX(Historical!$H$7:$H$1432,MATCH(B207,Historical!$B$7:$B$1450,0))=0,"n/a",((INDEX(Historical!$C$7:$C$1439,MATCH(B207,Historical!$B$7:$B$1450,0))/INDEX(Historical!$H$7:$H$1432,MATCH(B207,Historical!$B$7:$B$1450,0)))^(1/5)-1)*100)</f>
        <v>16.723531932969316</v>
      </c>
      <c r="V207" s="759">
        <f>IF(INDEX(Historical!$O$7:$O$1432,MATCH(B207,Historical!$B$7:$B$1450,0))=0,"n/a",((INDEX(Historical!$C$7:$C$1439,MATCH(B207,Historical!$B$7:$B$1450,0))/INDEX(Historical!$O$7:$O$1432,MATCH(B207,Historical!$B$7:$B$1450,0)))^(1/10)-1)*100)</f>
        <v>17.923492854605392</v>
      </c>
      <c r="W207" s="827">
        <f t="shared" si="55"/>
        <v>0.93305094429026147</v>
      </c>
      <c r="X207" s="828" t="str">
        <f t="shared" si="56"/>
        <v>n/a</v>
      </c>
      <c r="Y207" s="846"/>
      <c r="Z207" s="820" t="str">
        <f t="shared" si="57"/>
        <v>n/a</v>
      </c>
      <c r="AA207" s="830" t="str">
        <f t="shared" si="58"/>
        <v>n/a</v>
      </c>
      <c r="AB207" s="822">
        <v>12</v>
      </c>
      <c r="AC207" s="831" t="s">
        <v>137</v>
      </c>
      <c r="AD207" s="831" t="s">
        <v>137</v>
      </c>
      <c r="AE207" s="831" t="s">
        <v>137</v>
      </c>
      <c r="AF207" s="831" t="s">
        <v>137</v>
      </c>
      <c r="AG207" s="831" t="s">
        <v>137</v>
      </c>
      <c r="AH207" s="831" t="s">
        <v>137</v>
      </c>
      <c r="AI207" s="831" t="s">
        <v>137</v>
      </c>
      <c r="AJ207" s="831" t="s">
        <v>137</v>
      </c>
      <c r="AK207" s="831" t="s">
        <v>137</v>
      </c>
      <c r="AL207" s="832" t="s">
        <v>137</v>
      </c>
      <c r="AM207" s="833" t="s">
        <v>137</v>
      </c>
      <c r="AN207" s="831" t="s">
        <v>137</v>
      </c>
      <c r="AO207" s="834" t="str">
        <f t="shared" si="59"/>
        <v>n/a</v>
      </c>
      <c r="AP207" s="835">
        <f t="shared" si="60"/>
        <v>19.905350114787495</v>
      </c>
      <c r="AQ207" s="836" t="str">
        <f t="shared" si="61"/>
        <v>n/a</v>
      </c>
      <c r="AR207" s="703">
        <f>INDEX(Historical!$C$7:$C$1439,MATCH(B207,Historical!$B$7:$B$1450,0))*IF(AH207="n/a",1.03,IF(AH207&lt;0,1.01,IF(AH207&gt;10,1.1,(1+AH207/100))))</f>
        <v>1.3390000000000002</v>
      </c>
      <c r="AS207" s="830">
        <f t="shared" si="62"/>
        <v>1.3791700000000002</v>
      </c>
      <c r="AT207" s="830">
        <f t="shared" ref="AT207:AV226" si="66">IF($AK207="n/a",1.03*AS207,IF($AK207&lt;0,1.01*AS207,IF($AK207&gt;10,1.1*AS207,(1+$AK207/100)*AS207)))</f>
        <v>1.4205451000000002</v>
      </c>
      <c r="AU207" s="830">
        <f t="shared" si="66"/>
        <v>1.4631614530000003</v>
      </c>
      <c r="AV207" s="830">
        <f t="shared" si="66"/>
        <v>1.5070562965900003</v>
      </c>
      <c r="AW207" s="820">
        <f t="shared" si="63"/>
        <v>7.1089328495900013</v>
      </c>
      <c r="AX207" s="837">
        <f t="shared" si="64"/>
        <v>16.156665567250002</v>
      </c>
      <c r="AY207" s="1018" t="s">
        <v>137</v>
      </c>
      <c r="AZ207" s="833" t="s">
        <v>137</v>
      </c>
      <c r="BA207" s="833" t="s">
        <v>137</v>
      </c>
      <c r="BB207" s="833" t="s">
        <v>137</v>
      </c>
      <c r="BC207" s="833" t="s">
        <v>137</v>
      </c>
      <c r="BD207" s="985" t="s">
        <v>4290</v>
      </c>
      <c r="BE207" s="666">
        <v>2002</v>
      </c>
      <c r="BF207" s="971">
        <f t="shared" si="65"/>
        <v>1</v>
      </c>
      <c r="BG207" s="892" t="s">
        <v>137</v>
      </c>
    </row>
    <row r="208" spans="1:59" ht="11.25" customHeight="1" x14ac:dyDescent="0.2">
      <c r="A208" s="944" t="s">
        <v>825</v>
      </c>
      <c r="B208" s="948" t="s">
        <v>826</v>
      </c>
      <c r="C208" s="1013" t="s">
        <v>247</v>
      </c>
      <c r="D208" s="1013" t="s">
        <v>4343</v>
      </c>
      <c r="E208" s="792">
        <v>17</v>
      </c>
      <c r="F208" s="1227">
        <v>205</v>
      </c>
      <c r="G208" s="1227" t="s">
        <v>37</v>
      </c>
      <c r="H208" s="1227" t="s">
        <v>115</v>
      </c>
      <c r="I208" s="947">
        <v>93.92</v>
      </c>
      <c r="J208" s="703">
        <f t="shared" si="52"/>
        <v>2.4701873935264054</v>
      </c>
      <c r="K208" s="950">
        <v>0.57999999999999996</v>
      </c>
      <c r="L208" s="960">
        <v>4</v>
      </c>
      <c r="M208" s="694">
        <f t="shared" si="53"/>
        <v>2.3199999999999998</v>
      </c>
      <c r="N208" s="943" t="s">
        <v>127</v>
      </c>
      <c r="O208" s="795">
        <v>0.55000000000000004</v>
      </c>
      <c r="P208" s="934">
        <v>43635</v>
      </c>
      <c r="Q208" s="934">
        <v>43656</v>
      </c>
      <c r="R208" s="694">
        <f t="shared" si="54"/>
        <v>5.454545454545439</v>
      </c>
      <c r="S208" s="759">
        <f>IF(INDEX(Historical!$D$7:$D$1439,MATCH(B208,Historical!$B$7:$B$1450,0))=0,"n/a",(INDEX(Historical!$C$7:$C$1439,MATCH(B208,Historical!$B$7:$B$1450,0))/INDEX(Historical!$D$7:$D$1439,MATCH(B208,Historical!$B$7:$B$1450,0))-1)*100)</f>
        <v>10.526315789473696</v>
      </c>
      <c r="T208" s="759">
        <f>IF(INDEX(Historical!$F$7:$F$1432,MATCH(B208,Historical!$B$7:$B$1450,0))=0,"n/a",((INDEX(Historical!$C$7:$C$1439,MATCH(B208,Historical!$B$7:$B$1450,0))/INDEX(Historical!$F$7:$F$1432,MATCH(B208,Historical!$B$7:$B$1450,0)))^(1/3)-1)*100)</f>
        <v>10.415886963424924</v>
      </c>
      <c r="U208" s="759">
        <f>IF(INDEX(Historical!$H$7:$H$1432,MATCH(B208,Historical!$B$7:$B$1450,0))=0,"n/a",((INDEX(Historical!$C$7:$C$1439,MATCH(B208,Historical!$B$7:$B$1450,0))/INDEX(Historical!$H$7:$H$1432,MATCH(B208,Historical!$B$7:$B$1450,0)))^(1/5)-1)*100)</f>
        <v>9.7309332149995154</v>
      </c>
      <c r="V208" s="759">
        <f>IF(INDEX(Historical!$O$7:$O$1432,MATCH(B208,Historical!$B$7:$B$1450,0))=0,"n/a",((INDEX(Historical!$C$7:$C$1439,MATCH(B208,Historical!$B$7:$B$1450,0))/INDEX(Historical!$O$7:$O$1432,MATCH(B208,Historical!$B$7:$B$1450,0)))^(1/10)-1)*100)</f>
        <v>12.616994313374752</v>
      </c>
      <c r="W208" s="760">
        <f t="shared" si="55"/>
        <v>0.77125605142614329</v>
      </c>
      <c r="X208" s="761">
        <f t="shared" si="56"/>
        <v>0.36309452294774308</v>
      </c>
      <c r="Y208" s="948"/>
      <c r="Z208" s="703">
        <f t="shared" si="57"/>
        <v>51.101321585903079</v>
      </c>
      <c r="AA208" s="959">
        <f t="shared" si="58"/>
        <v>20.687224669603523</v>
      </c>
      <c r="AB208" s="960">
        <v>1</v>
      </c>
      <c r="AC208" s="938">
        <v>4.54</v>
      </c>
      <c r="AD208" s="938">
        <v>2.4</v>
      </c>
      <c r="AE208" s="938">
        <v>2.6</v>
      </c>
      <c r="AF208" s="938">
        <v>3.62</v>
      </c>
      <c r="AG208" s="938">
        <v>18.5</v>
      </c>
      <c r="AH208" s="938">
        <v>11.899999999999999</v>
      </c>
      <c r="AI208" s="938">
        <v>8.39</v>
      </c>
      <c r="AJ208" s="938">
        <v>26.8</v>
      </c>
      <c r="AK208" s="938">
        <v>8.66</v>
      </c>
      <c r="AL208" s="951">
        <v>11470</v>
      </c>
      <c r="AM208" s="945">
        <v>0.3</v>
      </c>
      <c r="AN208" s="938">
        <v>0.32</v>
      </c>
      <c r="AO208" s="802">
        <f t="shared" si="59"/>
        <v>-8.4861040610776026</v>
      </c>
      <c r="AP208" s="803">
        <f t="shared" si="60"/>
        <v>12.201120608525921</v>
      </c>
      <c r="AQ208" s="961">
        <f t="shared" si="61"/>
        <v>82.437512351142388</v>
      </c>
      <c r="AR208" s="703">
        <f>INDEX(Historical!$C$7:$C$1439,MATCH(B208,Historical!$B$7:$B$1450,0))*IF(AH208="n/a",1.03,IF(AH208&lt;0,1.01,IF(AH208&gt;10,1.1,(1+AH208/100))))</f>
        <v>2.3100000000000005</v>
      </c>
      <c r="AS208" s="959">
        <f t="shared" si="62"/>
        <v>2.5038090000000008</v>
      </c>
      <c r="AT208" s="959">
        <f t="shared" si="66"/>
        <v>2.7206388594000011</v>
      </c>
      <c r="AU208" s="959">
        <f t="shared" si="66"/>
        <v>2.9562461846240411</v>
      </c>
      <c r="AV208" s="959">
        <f t="shared" si="66"/>
        <v>3.2122571042124832</v>
      </c>
      <c r="AW208" s="703">
        <f t="shared" si="63"/>
        <v>13.702951148236526</v>
      </c>
      <c r="AX208" s="810">
        <f t="shared" si="64"/>
        <v>14.590024646759503</v>
      </c>
      <c r="AY208" s="1017">
        <v>1.56</v>
      </c>
      <c r="AZ208" s="945">
        <v>28.59</v>
      </c>
      <c r="BA208" s="945">
        <v>-32.17</v>
      </c>
      <c r="BB208" s="945">
        <v>1.08</v>
      </c>
      <c r="BC208" s="945">
        <v>-2.5100000000000002</v>
      </c>
      <c r="BE208" s="666">
        <v>2003</v>
      </c>
      <c r="BF208" s="971">
        <f t="shared" si="65"/>
        <v>1</v>
      </c>
      <c r="BG208" s="955">
        <v>10.4</v>
      </c>
    </row>
    <row r="209" spans="1:60" ht="11.25" customHeight="1" x14ac:dyDescent="0.2">
      <c r="A209" s="936" t="s">
        <v>827</v>
      </c>
      <c r="B209" s="948" t="s">
        <v>828</v>
      </c>
      <c r="C209" s="1013" t="s">
        <v>247</v>
      </c>
      <c r="D209" s="1013" t="s">
        <v>4343</v>
      </c>
      <c r="E209" s="792">
        <v>23</v>
      </c>
      <c r="F209" s="1227">
        <v>148</v>
      </c>
      <c r="G209" s="1227" t="s">
        <v>106</v>
      </c>
      <c r="H209" s="1227" t="s">
        <v>106</v>
      </c>
      <c r="I209" s="947">
        <v>54.56</v>
      </c>
      <c r="J209" s="703">
        <f t="shared" si="52"/>
        <v>1.6862170087976538</v>
      </c>
      <c r="K209" s="957">
        <v>0.23</v>
      </c>
      <c r="L209" s="960">
        <v>4</v>
      </c>
      <c r="M209" s="694">
        <f t="shared" si="53"/>
        <v>0.92</v>
      </c>
      <c r="N209" s="943" t="s">
        <v>429</v>
      </c>
      <c r="O209" s="1021">
        <v>0.19500000000000001</v>
      </c>
      <c r="P209" s="934">
        <v>43600</v>
      </c>
      <c r="Q209" s="934">
        <v>43622</v>
      </c>
      <c r="R209" s="694">
        <f t="shared" si="54"/>
        <v>17.948717948717949</v>
      </c>
      <c r="S209" s="759">
        <f>IF(INDEX(Historical!$D$7:$D$1439,MATCH(B209,Historical!$B$7:$B$1450,0))=0,"n/a",(INDEX(Historical!$C$7:$C$1439,MATCH(B209,Historical!$B$7:$B$1450,0))/INDEX(Historical!$D$7:$D$1439,MATCH(B209,Historical!$B$7:$B$1450,0))-1)*100)</f>
        <v>23.799582463465541</v>
      </c>
      <c r="T209" s="759">
        <f>IF(INDEX(Historical!$F$7:$F$1432,MATCH(B209,Historical!$B$7:$B$1450,0))=0,"n/a",((INDEX(Historical!$C$7:$C$1439,MATCH(B209,Historical!$B$7:$B$1450,0))/INDEX(Historical!$F$7:$F$1432,MATCH(B209,Historical!$B$7:$B$1450,0)))^(1/3)-1)*100)</f>
        <v>22.574352348330585</v>
      </c>
      <c r="U209" s="759">
        <f>IF(INDEX(Historical!$H$7:$H$1432,MATCH(B209,Historical!$B$7:$B$1450,0))=0,"n/a",((INDEX(Historical!$C$7:$C$1439,MATCH(B209,Historical!$B$7:$B$1450,0))/INDEX(Historical!$H$7:$H$1432,MATCH(B209,Historical!$B$7:$B$1450,0)))^(1/5)-1)*100)</f>
        <v>21.93444405698839</v>
      </c>
      <c r="V209" s="759">
        <f>IF(INDEX(Historical!$O$7:$O$1432,MATCH(B209,Historical!$B$7:$B$1450,0))=0,"n/a",((INDEX(Historical!$C$7:$C$1439,MATCH(B209,Historical!$B$7:$B$1450,0))/INDEX(Historical!$O$7:$O$1432,MATCH(B209,Historical!$B$7:$B$1450,0)))^(1/10)-1)*100)</f>
        <v>21.58431175102864</v>
      </c>
      <c r="W209" s="760">
        <f t="shared" si="55"/>
        <v>1.0162216108624851</v>
      </c>
      <c r="X209" s="761">
        <f t="shared" si="56"/>
        <v>2.0692871751875841</v>
      </c>
      <c r="Y209" s="728" t="s">
        <v>3990</v>
      </c>
      <c r="Z209" s="703">
        <f t="shared" si="57"/>
        <v>37.860082304526749</v>
      </c>
      <c r="AA209" s="959">
        <f t="shared" si="58"/>
        <v>22.452674897119341</v>
      </c>
      <c r="AB209" s="960">
        <v>1</v>
      </c>
      <c r="AC209" s="938">
        <v>2.4300000000000002</v>
      </c>
      <c r="AD209" s="938">
        <v>2.61</v>
      </c>
      <c r="AE209" s="938">
        <v>1.69</v>
      </c>
      <c r="AF209" s="938">
        <v>13</v>
      </c>
      <c r="AG209" s="938">
        <v>58.9</v>
      </c>
      <c r="AH209" s="938">
        <v>24.6</v>
      </c>
      <c r="AI209" s="938">
        <v>9.19</v>
      </c>
      <c r="AJ209" s="938">
        <v>10.6</v>
      </c>
      <c r="AK209" s="938">
        <v>8.64</v>
      </c>
      <c r="AL209" s="951">
        <v>66770</v>
      </c>
      <c r="AM209" s="945">
        <v>0.1</v>
      </c>
      <c r="AN209" s="938">
        <v>0.44</v>
      </c>
      <c r="AO209" s="802">
        <f t="shared" si="59"/>
        <v>1.1679861686667046</v>
      </c>
      <c r="AP209" s="803">
        <f t="shared" si="60"/>
        <v>23.620661065786045</v>
      </c>
      <c r="AQ209" s="961">
        <f t="shared" si="61"/>
        <v>260.17574331462839</v>
      </c>
      <c r="AR209" s="703">
        <f>INDEX(Historical!$C$7:$C$1439,MATCH(B209,Historical!$B$7:$B$1450,0))*IF(AH209="n/a",1.03,IF(AH209&lt;0,1.01,IF(AH209&gt;10,1.1,(1+AH209/100))))</f>
        <v>0.81537500000000007</v>
      </c>
      <c r="AS209" s="959">
        <f t="shared" si="62"/>
        <v>0.89030796250000011</v>
      </c>
      <c r="AT209" s="959">
        <f t="shared" si="66"/>
        <v>0.96723057046000016</v>
      </c>
      <c r="AU209" s="959">
        <f t="shared" si="66"/>
        <v>1.0507992917477442</v>
      </c>
      <c r="AV209" s="959">
        <f t="shared" si="66"/>
        <v>1.1415883505547493</v>
      </c>
      <c r="AW209" s="703">
        <f t="shared" si="63"/>
        <v>4.8653011752624931</v>
      </c>
      <c r="AX209" s="810">
        <f t="shared" si="64"/>
        <v>8.9173408637509031</v>
      </c>
      <c r="AY209" s="1017">
        <v>0.73</v>
      </c>
      <c r="AZ209" s="945">
        <v>31.5</v>
      </c>
      <c r="BA209" s="945">
        <v>-4.53</v>
      </c>
      <c r="BB209" s="945">
        <v>2.2800000000000002</v>
      </c>
      <c r="BC209" s="945">
        <v>6.0699999999999994</v>
      </c>
      <c r="BE209" s="666">
        <v>1997</v>
      </c>
      <c r="BF209" s="971">
        <f t="shared" si="65"/>
        <v>2</v>
      </c>
      <c r="BG209" s="955">
        <v>18.5</v>
      </c>
    </row>
    <row r="210" spans="1:60" ht="11.25" customHeight="1" x14ac:dyDescent="0.2">
      <c r="A210" s="944" t="s">
        <v>829</v>
      </c>
      <c r="B210" s="948" t="s">
        <v>830</v>
      </c>
      <c r="C210" s="1013" t="s">
        <v>108</v>
      </c>
      <c r="D210" s="1013" t="s">
        <v>118</v>
      </c>
      <c r="E210" s="792">
        <v>14</v>
      </c>
      <c r="F210" s="1227">
        <v>277</v>
      </c>
      <c r="G210" s="1227" t="s">
        <v>115</v>
      </c>
      <c r="H210" s="1227" t="s">
        <v>115</v>
      </c>
      <c r="I210" s="947">
        <v>91.32</v>
      </c>
      <c r="J210" s="703">
        <f t="shared" si="52"/>
        <v>0.75558475689881732</v>
      </c>
      <c r="K210" s="950">
        <v>0.17249999999999999</v>
      </c>
      <c r="L210" s="960">
        <v>4</v>
      </c>
      <c r="M210" s="694">
        <f t="shared" si="53"/>
        <v>0.69</v>
      </c>
      <c r="N210" s="943" t="s">
        <v>140</v>
      </c>
      <c r="O210" s="795">
        <v>0.16</v>
      </c>
      <c r="P210" s="934">
        <v>43559</v>
      </c>
      <c r="Q210" s="934">
        <v>43586</v>
      </c>
      <c r="R210" s="694">
        <f t="shared" si="54"/>
        <v>7.8124999999999893</v>
      </c>
      <c r="S210" s="759">
        <f>IF(INDEX(Historical!$D$7:$D$1439,MATCH(B210,Historical!$B$7:$B$1450,0))=0,"n/a",(INDEX(Historical!$C$7:$C$1439,MATCH(B210,Historical!$B$7:$B$1450,0))/INDEX(Historical!$D$7:$D$1439,MATCH(B210,Historical!$B$7:$B$1450,0))-1)*100)</f>
        <v>6.7796610169491567</v>
      </c>
      <c r="T210" s="759">
        <f>IF(INDEX(Historical!$F$7:$F$1432,MATCH(B210,Historical!$B$7:$B$1450,0))=0,"n/a",((INDEX(Historical!$C$7:$C$1439,MATCH(B210,Historical!$B$7:$B$1450,0))/INDEX(Historical!$F$7:$F$1432,MATCH(B210,Historical!$B$7:$B$1450,0)))^(1/3)-1)*100)</f>
        <v>5.8198249869532592</v>
      </c>
      <c r="U210" s="759">
        <f>IF(INDEX(Historical!$H$7:$H$1432,MATCH(B210,Historical!$B$7:$B$1450,0))=0,"n/a",((INDEX(Historical!$C$7:$C$1439,MATCH(B210,Historical!$B$7:$B$1450,0))/INDEX(Historical!$H$7:$H$1432,MATCH(B210,Historical!$B$7:$B$1450,0)))^(1/5)-1)*100)</f>
        <v>7.442863557808499</v>
      </c>
      <c r="V210" s="759">
        <f>IF(INDEX(Historical!$O$7:$O$1432,MATCH(B210,Historical!$B$7:$B$1450,0))=0,"n/a",((INDEX(Historical!$C$7:$C$1439,MATCH(B210,Historical!$B$7:$B$1450,0))/INDEX(Historical!$O$7:$O$1432,MATCH(B210,Historical!$B$7:$B$1450,0)))^(1/10)-1)*100)</f>
        <v>9.9299518654954788</v>
      </c>
      <c r="W210" s="760">
        <f t="shared" si="55"/>
        <v>0.74953672068350141</v>
      </c>
      <c r="X210" s="761">
        <f t="shared" si="56"/>
        <v>0.68915403313041657</v>
      </c>
      <c r="Y210" s="717"/>
      <c r="Z210" s="703">
        <f t="shared" si="57"/>
        <v>10.91772151898734</v>
      </c>
      <c r="AA210" s="959">
        <f t="shared" si="58"/>
        <v>14.449367088607593</v>
      </c>
      <c r="AB210" s="960">
        <v>12</v>
      </c>
      <c r="AC210" s="938">
        <v>6.32</v>
      </c>
      <c r="AD210" s="938">
        <v>1.91</v>
      </c>
      <c r="AE210" s="938">
        <v>2.27</v>
      </c>
      <c r="AF210" s="938">
        <v>1.67</v>
      </c>
      <c r="AG210" s="938">
        <v>12.4</v>
      </c>
      <c r="AH210" s="938">
        <v>24.5</v>
      </c>
      <c r="AI210" s="938">
        <v>6.69</v>
      </c>
      <c r="AJ210" s="938">
        <v>10.8</v>
      </c>
      <c r="AK210" s="938">
        <v>7.6</v>
      </c>
      <c r="AL210" s="951">
        <v>10000</v>
      </c>
      <c r="AM210" s="945">
        <v>1.6</v>
      </c>
      <c r="AN210" s="938">
        <v>0.27</v>
      </c>
      <c r="AO210" s="802">
        <f t="shared" si="59"/>
        <v>-6.2509187739002758</v>
      </c>
      <c r="AP210" s="803">
        <f t="shared" si="60"/>
        <v>8.1984483147073171</v>
      </c>
      <c r="AQ210" s="961">
        <f t="shared" si="61"/>
        <v>3.5598442940649067</v>
      </c>
      <c r="AR210" s="703">
        <f>INDEX(Historical!$C$7:$C$1439,MATCH(B210,Historical!$B$7:$B$1450,0))*IF(AH210="n/a",1.03,IF(AH210&lt;0,1.01,IF(AH210&gt;10,1.1,(1+AH210/100))))</f>
        <v>0.69300000000000006</v>
      </c>
      <c r="AS210" s="959">
        <f t="shared" si="62"/>
        <v>0.73936170000000001</v>
      </c>
      <c r="AT210" s="959">
        <f t="shared" si="66"/>
        <v>0.79555318920000007</v>
      </c>
      <c r="AU210" s="959">
        <f t="shared" si="66"/>
        <v>0.85601523157920012</v>
      </c>
      <c r="AV210" s="959">
        <f t="shared" si="66"/>
        <v>0.92107238917921941</v>
      </c>
      <c r="AW210" s="703">
        <f t="shared" si="63"/>
        <v>4.0050025099584197</v>
      </c>
      <c r="AX210" s="810">
        <f t="shared" si="64"/>
        <v>4.3856794896609941</v>
      </c>
      <c r="AY210" s="1017">
        <v>0.95</v>
      </c>
      <c r="AZ210" s="945">
        <v>31.06</v>
      </c>
      <c r="BA210" s="945">
        <v>-2.08</v>
      </c>
      <c r="BB210" s="945">
        <v>1.9900000000000002</v>
      </c>
      <c r="BC210" s="945">
        <v>7.8</v>
      </c>
      <c r="BE210" s="666">
        <v>2006</v>
      </c>
      <c r="BF210" s="971">
        <f t="shared" si="65"/>
        <v>1</v>
      </c>
      <c r="BG210" s="955">
        <v>3</v>
      </c>
    </row>
    <row r="211" spans="1:60" ht="11.25" customHeight="1" x14ac:dyDescent="0.2">
      <c r="A211" s="944" t="s">
        <v>816</v>
      </c>
      <c r="B211" s="948" t="s">
        <v>817</v>
      </c>
      <c r="C211" s="1013" t="s">
        <v>179</v>
      </c>
      <c r="D211" s="1013" t="s">
        <v>4363</v>
      </c>
      <c r="E211" s="792">
        <v>15</v>
      </c>
      <c r="F211" s="1227">
        <v>252</v>
      </c>
      <c r="G211" s="1227" t="s">
        <v>106</v>
      </c>
      <c r="H211" s="1227" t="s">
        <v>106</v>
      </c>
      <c r="I211" s="947">
        <v>797.2</v>
      </c>
      <c r="J211" s="703">
        <f t="shared" si="52"/>
        <v>0.21951831409934772</v>
      </c>
      <c r="K211" s="950">
        <v>1.75</v>
      </c>
      <c r="L211" s="960">
        <v>1</v>
      </c>
      <c r="M211" s="694">
        <f t="shared" si="53"/>
        <v>1.75</v>
      </c>
      <c r="N211" s="943" t="s">
        <v>818</v>
      </c>
      <c r="O211" s="795">
        <v>1.05</v>
      </c>
      <c r="P211" s="934">
        <v>43531</v>
      </c>
      <c r="Q211" s="934">
        <v>43539</v>
      </c>
      <c r="R211" s="694">
        <f t="shared" si="54"/>
        <v>66.666666666666657</v>
      </c>
      <c r="S211" s="759">
        <f>IF(INDEX(Historical!$D$7:$D$1439,MATCH(B211,Historical!$B$7:$B$1450,0))=0,"n/a",(INDEX(Historical!$C$7:$C$1439,MATCH(B211,Historical!$B$7:$B$1450,0))/INDEX(Historical!$D$7:$D$1439,MATCH(B211,Historical!$B$7:$B$1450,0))-1)*100)</f>
        <v>200.00000000000006</v>
      </c>
      <c r="T211" s="759">
        <f>IF(INDEX(Historical!$F$7:$F$1432,MATCH(B211,Historical!$B$7:$B$1450,0))=0,"n/a",((INDEX(Historical!$C$7:$C$1439,MATCH(B211,Historical!$B$7:$B$1450,0))/INDEX(Historical!$F$7:$F$1432,MATCH(B211,Historical!$B$7:$B$1450,0)))^(1/3)-1)*100)</f>
        <v>53.55493095225885</v>
      </c>
      <c r="U211" s="759">
        <f>IF(INDEX(Historical!$H$7:$H$1432,MATCH(B211,Historical!$B$7:$B$1450,0))=0,"n/a",((INDEX(Historical!$C$7:$C$1439,MATCH(B211,Historical!$B$7:$B$1450,0))/INDEX(Historical!$H$7:$H$1432,MATCH(B211,Historical!$B$7:$B$1450,0)))^(1/5)-1)*100)</f>
        <v>33.244673837449668</v>
      </c>
      <c r="V211" s="759">
        <f>IF(INDEX(Historical!$O$7:$O$1432,MATCH(B211,Historical!$B$7:$B$1450,0))=0,"n/a",((INDEX(Historical!$C$7:$C$1439,MATCH(B211,Historical!$B$7:$B$1450,0))/INDEX(Historical!$O$7:$O$1432,MATCH(B211,Historical!$B$7:$B$1450,0)))^(1/10)-1)*100)</f>
        <v>19.286605283985047</v>
      </c>
      <c r="W211" s="760">
        <f t="shared" si="55"/>
        <v>1.7237182670531934</v>
      </c>
      <c r="X211" s="761">
        <f t="shared" si="56"/>
        <v>0.62139577266261059</v>
      </c>
      <c r="Y211" s="949"/>
      <c r="Z211" s="703">
        <f t="shared" si="57"/>
        <v>4.4450088900177809</v>
      </c>
      <c r="AA211" s="959">
        <f t="shared" si="58"/>
        <v>20.248920497840999</v>
      </c>
      <c r="AB211" s="960">
        <v>12</v>
      </c>
      <c r="AC211" s="938">
        <v>39.369999999999997</v>
      </c>
      <c r="AD211" s="938" t="s">
        <v>137</v>
      </c>
      <c r="AE211" s="938">
        <v>13.77</v>
      </c>
      <c r="AF211" s="938">
        <v>17.670000000000002</v>
      </c>
      <c r="AG211" s="940">
        <v>132.1</v>
      </c>
      <c r="AH211" s="938">
        <v>117.8</v>
      </c>
      <c r="AI211" s="938" t="s">
        <v>137</v>
      </c>
      <c r="AJ211" s="938">
        <v>53.5</v>
      </c>
      <c r="AK211" s="938" t="s">
        <v>137</v>
      </c>
      <c r="AL211" s="951">
        <v>5940</v>
      </c>
      <c r="AM211" s="945">
        <v>3.9</v>
      </c>
      <c r="AN211" s="938">
        <v>0</v>
      </c>
      <c r="AO211" s="802">
        <f t="shared" si="59"/>
        <v>13.215271653708015</v>
      </c>
      <c r="AP211" s="803">
        <f t="shared" si="60"/>
        <v>33.464192151549014</v>
      </c>
      <c r="AQ211" s="961">
        <f t="shared" si="61"/>
        <v>298.77502718915503</v>
      </c>
      <c r="AR211" s="703">
        <f>INDEX(Historical!$C$7:$C$1439,MATCH(B211,Historical!$B$7:$B$1450,0))*IF(AH211="n/a",1.03,IF(AH211&lt;0,1.01,IF(AH211&gt;10,1.1,(1+AH211/100))))</f>
        <v>1.1550000000000002</v>
      </c>
      <c r="AS211" s="959">
        <f t="shared" si="62"/>
        <v>1.1896500000000003</v>
      </c>
      <c r="AT211" s="959">
        <f t="shared" si="66"/>
        <v>1.2253395000000005</v>
      </c>
      <c r="AU211" s="959">
        <f t="shared" si="66"/>
        <v>1.2620996850000006</v>
      </c>
      <c r="AV211" s="959">
        <f t="shared" si="66"/>
        <v>1.2999626755500007</v>
      </c>
      <c r="AW211" s="703">
        <f t="shared" si="63"/>
        <v>6.1320518605500025</v>
      </c>
      <c r="AX211" s="810">
        <f t="shared" si="64"/>
        <v>0.76919867794154573</v>
      </c>
      <c r="AY211" s="1017">
        <v>1.24</v>
      </c>
      <c r="AZ211" s="945">
        <v>96.06</v>
      </c>
      <c r="BA211" s="945">
        <v>-12.94</v>
      </c>
      <c r="BB211" s="945">
        <v>3.1199999999999997</v>
      </c>
      <c r="BC211" s="945">
        <v>10.96</v>
      </c>
      <c r="BE211" s="666">
        <v>2004</v>
      </c>
      <c r="BF211" s="971">
        <f t="shared" si="65"/>
        <v>1</v>
      </c>
      <c r="BG211" s="955">
        <v>112.6</v>
      </c>
      <c r="BH211" s="936"/>
    </row>
    <row r="212" spans="1:60" ht="11.25" customHeight="1" x14ac:dyDescent="0.2">
      <c r="A212" s="944" t="s">
        <v>833</v>
      </c>
      <c r="B212" s="948" t="s">
        <v>834</v>
      </c>
      <c r="C212" s="1013" t="s">
        <v>108</v>
      </c>
      <c r="D212" s="1013" t="s">
        <v>118</v>
      </c>
      <c r="E212" s="792">
        <v>15</v>
      </c>
      <c r="F212" s="1227">
        <v>259</v>
      </c>
      <c r="G212" s="1227" t="s">
        <v>115</v>
      </c>
      <c r="H212" s="1227" t="s">
        <v>115</v>
      </c>
      <c r="I212" s="947">
        <v>146.62</v>
      </c>
      <c r="J212" s="703">
        <f t="shared" si="52"/>
        <v>2.2370754330923472</v>
      </c>
      <c r="K212" s="950">
        <v>0.82</v>
      </c>
      <c r="L212" s="960">
        <v>4</v>
      </c>
      <c r="M212" s="694">
        <f t="shared" si="53"/>
        <v>3.28</v>
      </c>
      <c r="N212" s="943" t="s">
        <v>152</v>
      </c>
      <c r="O212" s="795">
        <v>0.77</v>
      </c>
      <c r="P212" s="934">
        <v>43623</v>
      </c>
      <c r="Q212" s="934">
        <v>43644</v>
      </c>
      <c r="R212" s="694">
        <f t="shared" si="54"/>
        <v>6.4935064935064846</v>
      </c>
      <c r="S212" s="759">
        <f>IF(INDEX(Historical!$D$7:$D$1439,MATCH(B212,Historical!$B$7:$B$1450,0))=0,"n/a",(INDEX(Historical!$C$7:$C$1439,MATCH(B212,Historical!$B$7:$B$1450,0))/INDEX(Historical!$D$7:$D$1439,MATCH(B212,Historical!$B$7:$B$1450,0))-1)*100)</f>
        <v>7.0671378091872628</v>
      </c>
      <c r="T212" s="759">
        <f>IF(INDEX(Historical!$F$7:$F$1432,MATCH(B212,Historical!$B$7:$B$1450,0))=0,"n/a",((INDEX(Historical!$C$7:$C$1439,MATCH(B212,Historical!$B$7:$B$1450,0))/INDEX(Historical!$F$7:$F$1432,MATCH(B212,Historical!$B$7:$B$1450,0)))^(1/3)-1)*100)</f>
        <v>8.3815165859775433</v>
      </c>
      <c r="U212" s="759">
        <f>IF(INDEX(Historical!$H$7:$H$1432,MATCH(B212,Historical!$B$7:$B$1450,0))=0,"n/a",((INDEX(Historical!$C$7:$C$1439,MATCH(B212,Historical!$B$7:$B$1450,0))/INDEX(Historical!$H$7:$H$1432,MATCH(B212,Historical!$B$7:$B$1450,0)))^(1/5)-1)*100)</f>
        <v>9.1031554799994918</v>
      </c>
      <c r="V212" s="759">
        <f>IF(INDEX(Historical!$O$7:$O$1432,MATCH(B212,Historical!$B$7:$B$1450,0))=0,"n/a",((INDEX(Historical!$C$7:$C$1439,MATCH(B212,Historical!$B$7:$B$1450,0))/INDEX(Historical!$O$7:$O$1432,MATCH(B212,Historical!$B$7:$B$1450,0)))^(1/10)-1)*100)</f>
        <v>9.7967706266296251</v>
      </c>
      <c r="W212" s="760">
        <f t="shared" si="55"/>
        <v>0.9291996135190973</v>
      </c>
      <c r="X212" s="761" t="str">
        <f t="shared" si="56"/>
        <v>n/a</v>
      </c>
      <c r="Y212" s="948"/>
      <c r="Z212" s="703">
        <f t="shared" si="57"/>
        <v>32.734530938123754</v>
      </c>
      <c r="AA212" s="959">
        <f t="shared" si="58"/>
        <v>14.632734530938125</v>
      </c>
      <c r="AB212" s="960">
        <v>12</v>
      </c>
      <c r="AC212" s="938">
        <v>10.02</v>
      </c>
      <c r="AD212" s="938">
        <v>1.36</v>
      </c>
      <c r="AE212" s="938">
        <v>1.24</v>
      </c>
      <c r="AF212" s="938">
        <v>1.52</v>
      </c>
      <c r="AG212" s="938">
        <v>11.200000000000001</v>
      </c>
      <c r="AH212" s="938">
        <v>19.2</v>
      </c>
      <c r="AI212" s="938">
        <v>7.93</v>
      </c>
      <c r="AJ212" s="938">
        <v>-1</v>
      </c>
      <c r="AK212" s="938">
        <v>10.8</v>
      </c>
      <c r="AL212" s="951">
        <v>38570</v>
      </c>
      <c r="AM212" s="945">
        <v>0.3</v>
      </c>
      <c r="AN212" s="938">
        <v>0.26</v>
      </c>
      <c r="AO212" s="802">
        <f t="shared" si="59"/>
        <v>-3.2925036178462861</v>
      </c>
      <c r="AP212" s="803">
        <f t="shared" si="60"/>
        <v>11.340230913091839</v>
      </c>
      <c r="AQ212" s="961">
        <f t="shared" si="61"/>
        <v>-0.57553065092644795</v>
      </c>
      <c r="AR212" s="703">
        <f>INDEX(Historical!$C$7:$C$1439,MATCH(B212,Historical!$B$7:$B$1450,0))*IF(AH212="n/a",1.03,IF(AH212&lt;0,1.01,IF(AH212&gt;10,1.1,(1+AH212/100))))</f>
        <v>3.3330000000000002</v>
      </c>
      <c r="AS212" s="959">
        <f t="shared" si="62"/>
        <v>3.5973069</v>
      </c>
      <c r="AT212" s="959">
        <f t="shared" si="66"/>
        <v>3.9570375900000001</v>
      </c>
      <c r="AU212" s="959">
        <f t="shared" si="66"/>
        <v>4.3527413490000004</v>
      </c>
      <c r="AV212" s="959">
        <f t="shared" si="66"/>
        <v>4.7880154839000006</v>
      </c>
      <c r="AW212" s="703">
        <f t="shared" si="63"/>
        <v>20.0281013229</v>
      </c>
      <c r="AX212" s="810">
        <f t="shared" si="64"/>
        <v>13.659869951507297</v>
      </c>
      <c r="AY212" s="1017">
        <v>0.95</v>
      </c>
      <c r="AZ212" s="945">
        <v>31.990000000000002</v>
      </c>
      <c r="BA212" s="945">
        <v>-5.46</v>
      </c>
      <c r="BB212" s="945">
        <v>-2.31</v>
      </c>
      <c r="BC212" s="945">
        <v>8.93</v>
      </c>
      <c r="BE212" s="666">
        <v>2005</v>
      </c>
      <c r="BF212" s="971">
        <f t="shared" si="65"/>
        <v>1</v>
      </c>
      <c r="BG212" s="955">
        <v>2.5</v>
      </c>
    </row>
    <row r="213" spans="1:60" ht="11.25" customHeight="1" x14ac:dyDescent="0.2">
      <c r="A213" s="936" t="s">
        <v>1732</v>
      </c>
      <c r="B213" s="948" t="s">
        <v>1733</v>
      </c>
      <c r="C213" s="1013" t="s">
        <v>247</v>
      </c>
      <c r="D213" s="1013" t="s">
        <v>4343</v>
      </c>
      <c r="E213" s="792">
        <v>10</v>
      </c>
      <c r="F213" s="1227">
        <v>360</v>
      </c>
      <c r="G213" s="1227" t="s">
        <v>106</v>
      </c>
      <c r="H213" s="1227" t="s">
        <v>106</v>
      </c>
      <c r="I213" s="947">
        <v>108.81</v>
      </c>
      <c r="J213" s="703">
        <f t="shared" si="52"/>
        <v>1.2866464479367705</v>
      </c>
      <c r="K213" s="950">
        <v>0.35</v>
      </c>
      <c r="L213" s="960">
        <v>4</v>
      </c>
      <c r="M213" s="694">
        <f t="shared" si="53"/>
        <v>1.4</v>
      </c>
      <c r="N213" s="943" t="s">
        <v>796</v>
      </c>
      <c r="O213" s="795">
        <v>0.31</v>
      </c>
      <c r="P213" s="934">
        <v>43609</v>
      </c>
      <c r="Q213" s="934">
        <v>43627</v>
      </c>
      <c r="R213" s="694">
        <f t="shared" si="54"/>
        <v>12.903225806451607</v>
      </c>
      <c r="S213" s="759">
        <f>IF(INDEX(Historical!$D$7:$D$1439,MATCH(B213,Historical!$B$7:$B$1450,0))=0,"n/a",(INDEX(Historical!$C$7:$C$1439,MATCH(B213,Historical!$B$7:$B$1450,0))/INDEX(Historical!$D$7:$D$1439,MATCH(B213,Historical!$B$7:$B$1450,0))-1)*100)</f>
        <v>14.285714285714279</v>
      </c>
      <c r="T213" s="759">
        <f>IF(INDEX(Historical!$F$7:$F$1432,MATCH(B213,Historical!$B$7:$B$1450,0))=0,"n/a",((INDEX(Historical!$C$7:$C$1439,MATCH(B213,Historical!$B$7:$B$1450,0))/INDEX(Historical!$F$7:$F$1432,MATCH(B213,Historical!$B$7:$B$1450,0)))^(1/3)-1)*100)</f>
        <v>16.445457431121579</v>
      </c>
      <c r="U213" s="759">
        <f>IF(INDEX(Historical!$H$7:$H$1432,MATCH(B213,Historical!$B$7:$B$1450,0))=0,"n/a",((INDEX(Historical!$C$7:$C$1439,MATCH(B213,Historical!$B$7:$B$1450,0))/INDEX(Historical!$H$7:$H$1432,MATCH(B213,Historical!$B$7:$B$1450,0)))^(1/5)-1)*100)</f>
        <v>19.618136730371273</v>
      </c>
      <c r="V213" s="759" t="str">
        <f>IF(INDEX(Historical!$O$7:$O$1432,MATCH(B213,Historical!$B$7:$B$1450,0))=0,"n/a",((INDEX(Historical!$C$7:$C$1439,MATCH(B213,Historical!$B$7:$B$1450,0))/INDEX(Historical!$O$7:$O$1432,MATCH(B213,Historical!$B$7:$B$1450,0)))^(1/10)-1)*100)</f>
        <v>n/a</v>
      </c>
      <c r="W213" s="760" t="str">
        <f t="shared" si="55"/>
        <v>n/a</v>
      </c>
      <c r="X213" s="761">
        <f t="shared" si="56"/>
        <v>1.4862224795735812</v>
      </c>
      <c r="Y213" s="948"/>
      <c r="Z213" s="703">
        <f t="shared" si="57"/>
        <v>31.963470319634702</v>
      </c>
      <c r="AA213" s="959">
        <f t="shared" si="58"/>
        <v>24.842465753424658</v>
      </c>
      <c r="AB213" s="960">
        <v>12</v>
      </c>
      <c r="AC213" s="938">
        <v>4.38</v>
      </c>
      <c r="AD213" s="938">
        <v>2.19</v>
      </c>
      <c r="AE213" s="938">
        <v>1.66</v>
      </c>
      <c r="AF213" s="938">
        <v>8.91</v>
      </c>
      <c r="AG213" s="938">
        <v>36.199999999999996</v>
      </c>
      <c r="AH213" s="938">
        <v>29.299999999999997</v>
      </c>
      <c r="AI213" s="938">
        <v>11.219999999999999</v>
      </c>
      <c r="AJ213" s="938">
        <v>13.200000000000001</v>
      </c>
      <c r="AK213" s="938">
        <v>11.4</v>
      </c>
      <c r="AL213" s="951">
        <v>13360</v>
      </c>
      <c r="AM213" s="945">
        <v>0.3</v>
      </c>
      <c r="AN213" s="938">
        <v>0.44</v>
      </c>
      <c r="AO213" s="802">
        <f t="shared" si="59"/>
        <v>-3.9376825751166145</v>
      </c>
      <c r="AP213" s="803">
        <f t="shared" si="60"/>
        <v>20.904783178308044</v>
      </c>
      <c r="AQ213" s="961">
        <f t="shared" si="61"/>
        <v>213.64974794117347</v>
      </c>
      <c r="AR213" s="703">
        <f>INDEX(Historical!$C$7:$C$1439,MATCH(B213,Historical!$B$7:$B$1450,0))*IF(AH213="n/a",1.03,IF(AH213&lt;0,1.01,IF(AH213&gt;10,1.1,(1+AH213/100))))</f>
        <v>1.32</v>
      </c>
      <c r="AS213" s="959">
        <f t="shared" si="62"/>
        <v>1.4520000000000002</v>
      </c>
      <c r="AT213" s="959">
        <f t="shared" si="66"/>
        <v>1.5972000000000004</v>
      </c>
      <c r="AU213" s="959">
        <f t="shared" si="66"/>
        <v>1.7569200000000005</v>
      </c>
      <c r="AV213" s="959">
        <f t="shared" si="66"/>
        <v>1.9326120000000007</v>
      </c>
      <c r="AW213" s="703">
        <f t="shared" si="63"/>
        <v>8.0587320000000027</v>
      </c>
      <c r="AX213" s="810">
        <f t="shared" si="64"/>
        <v>7.4062420733388494</v>
      </c>
      <c r="AY213" s="1017">
        <v>1.1000000000000001</v>
      </c>
      <c r="AZ213" s="945">
        <v>43.32</v>
      </c>
      <c r="BA213" s="945">
        <v>-4.7600000000000007</v>
      </c>
      <c r="BB213" s="945">
        <v>1.27</v>
      </c>
      <c r="BC213" s="945">
        <v>12.590000000000002</v>
      </c>
      <c r="BE213" s="666">
        <v>2010</v>
      </c>
      <c r="BF213" s="971">
        <f t="shared" si="65"/>
        <v>0</v>
      </c>
      <c r="BG213" s="955">
        <v>14.499999999999998</v>
      </c>
    </row>
    <row r="214" spans="1:60" ht="11.25" customHeight="1" x14ac:dyDescent="0.2">
      <c r="A214" s="936" t="s">
        <v>1728</v>
      </c>
      <c r="B214" s="948" t="s">
        <v>1729</v>
      </c>
      <c r="C214" s="1013" t="s">
        <v>112</v>
      </c>
      <c r="D214" s="1013" t="s">
        <v>213</v>
      </c>
      <c r="E214" s="792">
        <v>10</v>
      </c>
      <c r="F214" s="1227">
        <v>322</v>
      </c>
      <c r="G214" s="1227" t="s">
        <v>37</v>
      </c>
      <c r="H214" s="1227" t="s">
        <v>115</v>
      </c>
      <c r="I214" s="947">
        <v>72.819999999999993</v>
      </c>
      <c r="J214" s="703">
        <f t="shared" si="52"/>
        <v>1.2359241966492722</v>
      </c>
      <c r="K214" s="950">
        <v>0.22500000000000001</v>
      </c>
      <c r="L214" s="960">
        <v>4</v>
      </c>
      <c r="M214" s="694">
        <f t="shared" si="53"/>
        <v>0.9</v>
      </c>
      <c r="N214" s="943" t="s">
        <v>127</v>
      </c>
      <c r="O214" s="795">
        <v>0.2</v>
      </c>
      <c r="P214" s="934">
        <v>43453</v>
      </c>
      <c r="Q214" s="934">
        <v>43474</v>
      </c>
      <c r="R214" s="694">
        <f t="shared" si="54"/>
        <v>12.499999999999996</v>
      </c>
      <c r="S214" s="759">
        <f>IF(INDEX(Historical!$D$7:$D$1439,MATCH(B214,Historical!$B$7:$B$1450,0))=0,"n/a",(INDEX(Historical!$C$7:$C$1439,MATCH(B214,Historical!$B$7:$B$1450,0))/INDEX(Historical!$D$7:$D$1439,MATCH(B214,Historical!$B$7:$B$1450,0))-1)*100)</f>
        <v>14.285714285714279</v>
      </c>
      <c r="T214" s="759">
        <f>IF(INDEX(Historical!$F$7:$F$1432,MATCH(B214,Historical!$B$7:$B$1450,0))=0,"n/a",((INDEX(Historical!$C$7:$C$1439,MATCH(B214,Historical!$B$7:$B$1450,0))/INDEX(Historical!$F$7:$F$1432,MATCH(B214,Historical!$B$7:$B$1450,0)))^(1/3)-1)*100)</f>
        <v>16.960709528514649</v>
      </c>
      <c r="U214" s="759">
        <f>IF(INDEX(Historical!$H$7:$H$1432,MATCH(B214,Historical!$B$7:$B$1450,0))=0,"n/a",((INDEX(Historical!$C$7:$C$1439,MATCH(B214,Historical!$B$7:$B$1450,0))/INDEX(Historical!$H$7:$H$1432,MATCH(B214,Historical!$B$7:$B$1450,0)))^(1/5)-1)*100)</f>
        <v>23.363417251672082</v>
      </c>
      <c r="V214" s="759">
        <f>IF(INDEX(Historical!$O$7:$O$1432,MATCH(B214,Historical!$B$7:$B$1450,0))=0,"n/a",((INDEX(Historical!$C$7:$C$1439,MATCH(B214,Historical!$B$7:$B$1450,0))/INDEX(Historical!$O$7:$O$1432,MATCH(B214,Historical!$B$7:$B$1450,0)))^(1/10)-1)*100)</f>
        <v>18.222427548378416</v>
      </c>
      <c r="W214" s="760">
        <f t="shared" si="55"/>
        <v>1.2821243047692159</v>
      </c>
      <c r="X214" s="761">
        <f t="shared" si="56"/>
        <v>1.4245986129068342</v>
      </c>
      <c r="Y214" s="714"/>
      <c r="Z214" s="703">
        <f t="shared" si="57"/>
        <v>33.210332103321036</v>
      </c>
      <c r="AA214" s="959">
        <f t="shared" si="58"/>
        <v>26.870848708487081</v>
      </c>
      <c r="AB214" s="960">
        <v>10</v>
      </c>
      <c r="AC214" s="938">
        <v>2.71</v>
      </c>
      <c r="AD214" s="938">
        <v>1.39</v>
      </c>
      <c r="AE214" s="938">
        <v>2.84</v>
      </c>
      <c r="AF214" s="938">
        <v>9.7200000000000006</v>
      </c>
      <c r="AG214" s="938">
        <v>41.6</v>
      </c>
      <c r="AH214" s="938">
        <v>16.5</v>
      </c>
      <c r="AI214" s="938">
        <v>14.95</v>
      </c>
      <c r="AJ214" s="938">
        <v>16.400000000000002</v>
      </c>
      <c r="AK214" s="938">
        <v>19.5</v>
      </c>
      <c r="AL214" s="951">
        <v>7830</v>
      </c>
      <c r="AM214" s="945">
        <v>0.2</v>
      </c>
      <c r="AN214" s="938">
        <v>1.01</v>
      </c>
      <c r="AO214" s="802">
        <f t="shared" si="59"/>
        <v>-2.2715072601657269</v>
      </c>
      <c r="AP214" s="803">
        <f t="shared" si="60"/>
        <v>24.599341448321354</v>
      </c>
      <c r="AQ214" s="961">
        <f t="shared" si="61"/>
        <v>240.70818367139967</v>
      </c>
      <c r="AR214" s="703">
        <f>INDEX(Historical!$C$7:$C$1439,MATCH(B214,Historical!$B$7:$B$1450,0))*IF(AH214="n/a",1.03,IF(AH214&lt;0,1.01,IF(AH214&gt;10,1.1,(1+AH214/100))))</f>
        <v>0.88000000000000012</v>
      </c>
      <c r="AS214" s="959">
        <f t="shared" si="62"/>
        <v>0.96800000000000019</v>
      </c>
      <c r="AT214" s="959">
        <f t="shared" si="66"/>
        <v>1.0648000000000002</v>
      </c>
      <c r="AU214" s="959">
        <f t="shared" si="66"/>
        <v>1.1712800000000003</v>
      </c>
      <c r="AV214" s="959">
        <f t="shared" si="66"/>
        <v>1.2884080000000004</v>
      </c>
      <c r="AW214" s="703">
        <f t="shared" si="63"/>
        <v>5.3724880000000015</v>
      </c>
      <c r="AX214" s="810">
        <f t="shared" si="64"/>
        <v>7.3777643504531749</v>
      </c>
      <c r="AY214" s="1017">
        <v>0.81</v>
      </c>
      <c r="AZ214" s="945">
        <v>37.47</v>
      </c>
      <c r="BA214" s="945">
        <v>-3.0700000000000003</v>
      </c>
      <c r="BB214" s="945">
        <v>6.52</v>
      </c>
      <c r="BC214" s="945">
        <v>12.540000000000001</v>
      </c>
      <c r="BE214" s="666">
        <v>2010</v>
      </c>
      <c r="BF214" s="971">
        <f t="shared" si="65"/>
        <v>0</v>
      </c>
      <c r="BG214" s="955">
        <v>16.3</v>
      </c>
    </row>
    <row r="215" spans="1:60" ht="11.25" customHeight="1" x14ac:dyDescent="0.2">
      <c r="A215" s="944" t="s">
        <v>813</v>
      </c>
      <c r="B215" s="948" t="s">
        <v>814</v>
      </c>
      <c r="C215" s="1013" t="s">
        <v>4216</v>
      </c>
      <c r="D215" s="1013" t="s">
        <v>4352</v>
      </c>
      <c r="E215" s="792">
        <v>15</v>
      </c>
      <c r="F215" s="1227">
        <v>245</v>
      </c>
      <c r="G215" s="1227" t="s">
        <v>37</v>
      </c>
      <c r="H215" s="1227" t="s">
        <v>115</v>
      </c>
      <c r="I215" s="947">
        <v>125.01</v>
      </c>
      <c r="J215" s="703">
        <f t="shared" si="52"/>
        <v>2.4638028957683384</v>
      </c>
      <c r="K215" s="950">
        <v>0.77</v>
      </c>
      <c r="L215" s="960">
        <v>4</v>
      </c>
      <c r="M215" s="694">
        <f t="shared" si="53"/>
        <v>3.08</v>
      </c>
      <c r="N215" s="943" t="s">
        <v>815</v>
      </c>
      <c r="O215" s="795">
        <v>0.62</v>
      </c>
      <c r="P215" s="934">
        <v>43403</v>
      </c>
      <c r="Q215" s="934">
        <v>43423</v>
      </c>
      <c r="R215" s="694">
        <f t="shared" si="54"/>
        <v>24.193548387096779</v>
      </c>
      <c r="S215" s="759">
        <f>IF(INDEX(Historical!$D$7:$D$1439,MATCH(B215,Historical!$B$7:$B$1450,0))=0,"n/a",(INDEX(Historical!$C$7:$C$1439,MATCH(B215,Historical!$B$7:$B$1450,0))/INDEX(Historical!$D$7:$D$1439,MATCH(B215,Historical!$B$7:$B$1450,0))-1)*100)</f>
        <v>24.056603773584897</v>
      </c>
      <c r="T215" s="759">
        <f>IF(INDEX(Historical!$F$7:$F$1432,MATCH(B215,Historical!$B$7:$B$1450,0))=0,"n/a",((INDEX(Historical!$C$7:$C$1439,MATCH(B215,Historical!$B$7:$B$1450,0))/INDEX(Historical!$F$7:$F$1432,MATCH(B215,Historical!$B$7:$B$1450,0)))^(1/3)-1)*100)</f>
        <v>23.38884650637354</v>
      </c>
      <c r="U215" s="759">
        <f>IF(INDEX(Historical!$H$7:$H$1432,MATCH(B215,Historical!$B$7:$B$1450,0))=0,"n/a",((INDEX(Historical!$C$7:$C$1439,MATCH(B215,Historical!$B$7:$B$1450,0))/INDEX(Historical!$H$7:$H$1432,MATCH(B215,Historical!$B$7:$B$1450,0)))^(1/5)-1)*100)</f>
        <v>19.705579702232299</v>
      </c>
      <c r="V215" s="759">
        <f>IF(INDEX(Historical!$O$7:$O$1432,MATCH(B215,Historical!$B$7:$B$1450,0))=0,"n/a",((INDEX(Historical!$C$7:$C$1439,MATCH(B215,Historical!$B$7:$B$1450,0))/INDEX(Historical!$O$7:$O$1432,MATCH(B215,Historical!$B$7:$B$1450,0)))^(1/10)-1)*100)</f>
        <v>20.425148125147551</v>
      </c>
      <c r="W215" s="760">
        <f t="shared" si="55"/>
        <v>0.96477046734220173</v>
      </c>
      <c r="X215" s="761">
        <f t="shared" si="56"/>
        <v>0.82796553370723958</v>
      </c>
      <c r="Y215" s="949"/>
      <c r="Z215" s="703">
        <f t="shared" si="57"/>
        <v>56.307129798903112</v>
      </c>
      <c r="AA215" s="959">
        <f t="shared" si="58"/>
        <v>22.853747714808044</v>
      </c>
      <c r="AB215" s="960">
        <v>12</v>
      </c>
      <c r="AC215" s="938">
        <v>5.47</v>
      </c>
      <c r="AD215" s="938">
        <v>2.35</v>
      </c>
      <c r="AE215" s="938">
        <v>7.86</v>
      </c>
      <c r="AF215" s="938">
        <v>14.17</v>
      </c>
      <c r="AG215" s="938">
        <v>57.3</v>
      </c>
      <c r="AH215" s="938">
        <v>51.4</v>
      </c>
      <c r="AI215" s="938">
        <v>9.2299999999999986</v>
      </c>
      <c r="AJ215" s="938">
        <v>23.799999999999997</v>
      </c>
      <c r="AK215" s="938">
        <v>10</v>
      </c>
      <c r="AL215" s="951">
        <v>119840</v>
      </c>
      <c r="AM215" s="945">
        <v>0.2</v>
      </c>
      <c r="AN215" s="938">
        <v>0.68</v>
      </c>
      <c r="AO215" s="802">
        <f t="shared" si="59"/>
        <v>-0.68436511680740608</v>
      </c>
      <c r="AP215" s="803">
        <f t="shared" si="60"/>
        <v>22.169382598000638</v>
      </c>
      <c r="AQ215" s="961">
        <f t="shared" si="61"/>
        <v>279.37820772582313</v>
      </c>
      <c r="AR215" s="703">
        <f>INDEX(Historical!$C$7:$C$1439,MATCH(B215,Historical!$B$7:$B$1450,0))*IF(AH215="n/a",1.03,IF(AH215&lt;0,1.01,IF(AH215&gt;10,1.1,(1+AH215/100))))</f>
        <v>2.8930000000000002</v>
      </c>
      <c r="AS215" s="959">
        <f t="shared" si="62"/>
        <v>3.1600239000000006</v>
      </c>
      <c r="AT215" s="959">
        <f t="shared" si="66"/>
        <v>3.476026290000001</v>
      </c>
      <c r="AU215" s="959">
        <f t="shared" si="66"/>
        <v>3.8236289190000012</v>
      </c>
      <c r="AV215" s="959">
        <f t="shared" si="66"/>
        <v>4.2059918109000014</v>
      </c>
      <c r="AW215" s="703">
        <f t="shared" si="63"/>
        <v>17.558670919900006</v>
      </c>
      <c r="AX215" s="810">
        <f t="shared" si="64"/>
        <v>14.045813070874335</v>
      </c>
      <c r="AY215" s="1017">
        <v>1.25</v>
      </c>
      <c r="AZ215" s="945">
        <v>42.54</v>
      </c>
      <c r="BA215" s="945">
        <v>-4.1099999999999994</v>
      </c>
      <c r="BB215" s="945">
        <v>9.86</v>
      </c>
      <c r="BC215" s="945">
        <v>18.240000000000002</v>
      </c>
      <c r="BE215" s="666">
        <v>2004</v>
      </c>
      <c r="BF215" s="971">
        <f t="shared" si="65"/>
        <v>1</v>
      </c>
      <c r="BG215" s="955">
        <v>30.9</v>
      </c>
      <c r="BH215" s="936"/>
    </row>
    <row r="216" spans="1:60" ht="11.25" customHeight="1" x14ac:dyDescent="0.2">
      <c r="A216" s="936" t="s">
        <v>1125</v>
      </c>
      <c r="B216" s="948" t="s">
        <v>1126</v>
      </c>
      <c r="C216" s="1013" t="s">
        <v>123</v>
      </c>
      <c r="D216" s="1013" t="s">
        <v>4392</v>
      </c>
      <c r="E216" s="792">
        <v>10</v>
      </c>
      <c r="F216" s="1227">
        <v>367</v>
      </c>
      <c r="G216" s="1227" t="s">
        <v>106</v>
      </c>
      <c r="H216" s="1227" t="s">
        <v>106</v>
      </c>
      <c r="I216" s="947">
        <v>42.45</v>
      </c>
      <c r="J216" s="703">
        <f t="shared" si="52"/>
        <v>4.2873969375736154</v>
      </c>
      <c r="K216" s="950">
        <v>0.45500000000000002</v>
      </c>
      <c r="L216" s="960">
        <v>4</v>
      </c>
      <c r="M216" s="694">
        <f t="shared" si="53"/>
        <v>1.82</v>
      </c>
      <c r="N216" s="943" t="s">
        <v>493</v>
      </c>
      <c r="O216" s="795">
        <v>0.435</v>
      </c>
      <c r="P216" s="934">
        <v>43647</v>
      </c>
      <c r="Q216" s="934">
        <v>43662</v>
      </c>
      <c r="R216" s="694">
        <f t="shared" si="54"/>
        <v>4.5977011494252915</v>
      </c>
      <c r="S216" s="759">
        <f>IF(INDEX(Historical!$D$7:$D$1439,MATCH(B216,Historical!$B$7:$B$1450,0))=0,"n/a",(INDEX(Historical!$C$7:$C$1439,MATCH(B216,Historical!$B$7:$B$1450,0))/INDEX(Historical!$D$7:$D$1439,MATCH(B216,Historical!$B$7:$B$1450,0))-1)*100)</f>
        <v>4.8192771084337505</v>
      </c>
      <c r="T216" s="759">
        <f>IF(INDEX(Historical!$F$7:$F$1432,MATCH(B216,Historical!$B$7:$B$1450,0))=0,"n/a",((INDEX(Historical!$C$7:$C$1439,MATCH(B216,Historical!$B$7:$B$1450,0))/INDEX(Historical!$F$7:$F$1432,MATCH(B216,Historical!$B$7:$B$1450,0)))^(1/3)-1)*100)</f>
        <v>3.3767552838620318</v>
      </c>
      <c r="U216" s="759">
        <f>IF(INDEX(Historical!$H$7:$H$1432,MATCH(B216,Historical!$B$7:$B$1450,0))=0,"n/a",((INDEX(Historical!$C$7:$C$1439,MATCH(B216,Historical!$B$7:$B$1450,0))/INDEX(Historical!$H$7:$H$1432,MATCH(B216,Historical!$B$7:$B$1450,0)))^(1/5)-1)*100)</f>
        <v>10.629764994767822</v>
      </c>
      <c r="V216" s="759" t="str">
        <f>IF(INDEX(Historical!$O$7:$O$1432,MATCH(B216,Historical!$B$7:$B$1450,0))=0,"n/a",((INDEX(Historical!$C$7:$C$1439,MATCH(B216,Historical!$B$7:$B$1450,0))/INDEX(Historical!$O$7:$O$1432,MATCH(B216,Historical!$B$7:$B$1450,0)))^(1/10)-1)*100)</f>
        <v>n/a</v>
      </c>
      <c r="W216" s="760" t="str">
        <f t="shared" si="55"/>
        <v>n/a</v>
      </c>
      <c r="X216" s="761">
        <f t="shared" si="56"/>
        <v>0.40264261343817503</v>
      </c>
      <c r="Y216" s="949" t="s">
        <v>4073</v>
      </c>
      <c r="Z216" s="703">
        <f t="shared" si="57"/>
        <v>37.995824634655534</v>
      </c>
      <c r="AA216" s="959">
        <f t="shared" si="58"/>
        <v>8.862212943632569</v>
      </c>
      <c r="AB216" s="960">
        <v>12</v>
      </c>
      <c r="AC216" s="938">
        <v>4.79</v>
      </c>
      <c r="AD216" s="938">
        <v>1.78</v>
      </c>
      <c r="AE216" s="938">
        <v>0.49</v>
      </c>
      <c r="AF216" s="938">
        <v>1.03</v>
      </c>
      <c r="AG216" s="938">
        <v>12.2</v>
      </c>
      <c r="AH216" s="940">
        <v>169.2</v>
      </c>
      <c r="AI216" s="940">
        <v>-8.5</v>
      </c>
      <c r="AJ216" s="938">
        <v>26.400000000000002</v>
      </c>
      <c r="AK216" s="938">
        <v>5</v>
      </c>
      <c r="AL216" s="951">
        <v>2690</v>
      </c>
      <c r="AM216" s="945">
        <v>0.1</v>
      </c>
      <c r="AN216" s="938">
        <v>0.33</v>
      </c>
      <c r="AO216" s="802">
        <f t="shared" si="59"/>
        <v>6.0549489887088672</v>
      </c>
      <c r="AP216" s="803">
        <f t="shared" si="60"/>
        <v>14.917161932341436</v>
      </c>
      <c r="AQ216" s="961">
        <f t="shared" si="61"/>
        <v>-36.306011684542973</v>
      </c>
      <c r="AR216" s="703">
        <f>INDEX(Historical!$C$7:$C$1439,MATCH(B216,Historical!$B$7:$B$1450,0))*IF(AH216="n/a",1.03,IF(AH216&lt;0,1.01,IF(AH216&gt;10,1.1,(1+AH216/100))))</f>
        <v>1.9140000000000001</v>
      </c>
      <c r="AS216" s="959">
        <f t="shared" si="62"/>
        <v>1.9331400000000001</v>
      </c>
      <c r="AT216" s="959">
        <f t="shared" si="66"/>
        <v>2.0297970000000003</v>
      </c>
      <c r="AU216" s="959">
        <f t="shared" si="66"/>
        <v>2.1312868500000004</v>
      </c>
      <c r="AV216" s="959">
        <f t="shared" si="66"/>
        <v>2.2378511925000004</v>
      </c>
      <c r="AW216" s="703">
        <f t="shared" si="63"/>
        <v>10.246075042500001</v>
      </c>
      <c r="AX216" s="810">
        <f t="shared" si="64"/>
        <v>24.136808109540635</v>
      </c>
      <c r="AY216" s="1017">
        <v>1.91</v>
      </c>
      <c r="AZ216" s="945">
        <v>25.55</v>
      </c>
      <c r="BA216" s="945">
        <v>-22.11</v>
      </c>
      <c r="BB216" s="945">
        <v>-0.80999999999999994</v>
      </c>
      <c r="BC216" s="945">
        <v>-6</v>
      </c>
      <c r="BE216" s="666">
        <v>2010</v>
      </c>
      <c r="BF216" s="971">
        <f t="shared" si="65"/>
        <v>0</v>
      </c>
      <c r="BG216" s="955">
        <v>6.1</v>
      </c>
    </row>
    <row r="217" spans="1:60" s="838" customFormat="1" ht="11.25" customHeight="1" x14ac:dyDescent="0.2">
      <c r="A217" s="698" t="s">
        <v>1762</v>
      </c>
      <c r="B217" s="846" t="s">
        <v>1763</v>
      </c>
      <c r="C217" s="1013" t="s">
        <v>154</v>
      </c>
      <c r="D217" s="1013" t="s">
        <v>4347</v>
      </c>
      <c r="E217" s="818">
        <v>10</v>
      </c>
      <c r="F217" s="1227">
        <v>361</v>
      </c>
      <c r="G217" s="1226" t="s">
        <v>106</v>
      </c>
      <c r="H217" s="1226" t="s">
        <v>106</v>
      </c>
      <c r="I217" s="819">
        <v>249.01</v>
      </c>
      <c r="J217" s="820">
        <f t="shared" si="52"/>
        <v>1.7348700855387336</v>
      </c>
      <c r="K217" s="821">
        <v>1.08</v>
      </c>
      <c r="L217" s="822">
        <v>4</v>
      </c>
      <c r="M217" s="823">
        <f t="shared" si="53"/>
        <v>4.32</v>
      </c>
      <c r="N217" s="824" t="s">
        <v>196</v>
      </c>
      <c r="O217" s="825">
        <v>0.9</v>
      </c>
      <c r="P217" s="826">
        <v>43630</v>
      </c>
      <c r="Q217" s="826">
        <v>43641</v>
      </c>
      <c r="R217" s="823">
        <f t="shared" si="54"/>
        <v>20.000000000000004</v>
      </c>
      <c r="S217" s="759">
        <f>IF(INDEX(Historical!$D$7:$D$1439,MATCH(B217,Historical!$B$7:$B$1450,0))=0,"n/a",(INDEX(Historical!$C$7:$C$1439,MATCH(B217,Historical!$B$7:$B$1450,0))/INDEX(Historical!$D$7:$D$1439,MATCH(B217,Historical!$B$7:$B$1450,0))-1)*100)</f>
        <v>19.999999999999996</v>
      </c>
      <c r="T217" s="759">
        <f>IF(INDEX(Historical!$F$7:$F$1432,MATCH(B217,Historical!$B$7:$B$1450,0))=0,"n/a",((INDEX(Historical!$C$7:$C$1439,MATCH(B217,Historical!$B$7:$B$1450,0))/INDEX(Historical!$F$7:$F$1432,MATCH(B217,Historical!$B$7:$B$1450,0)))^(1/3)-1)*100)</f>
        <v>22.538513504568325</v>
      </c>
      <c r="U217" s="759">
        <f>IF(INDEX(Historical!$H$7:$H$1432,MATCH(B217,Historical!$B$7:$B$1450,0))=0,"n/a",((INDEX(Historical!$C$7:$C$1439,MATCH(B217,Historical!$B$7:$B$1450,0))/INDEX(Historical!$H$7:$H$1432,MATCH(B217,Historical!$B$7:$B$1450,0)))^(1/5)-1)*100)</f>
        <v>26.800042209031204</v>
      </c>
      <c r="V217" s="759">
        <f>IF(INDEX(Historical!$O$7:$O$1432,MATCH(B217,Historical!$B$7:$B$1450,0))=0,"n/a",((INDEX(Historical!$C$7:$C$1439,MATCH(B217,Historical!$B$7:$B$1450,0))/INDEX(Historical!$O$7:$O$1432,MATCH(B217,Historical!$B$7:$B$1450,0)))^(1/10)-1)*100)</f>
        <v>60.719948299235085</v>
      </c>
      <c r="W217" s="827">
        <f t="shared" si="55"/>
        <v>0.44137129493189664</v>
      </c>
      <c r="X217" s="828">
        <f t="shared" si="56"/>
        <v>1.5491353878052723</v>
      </c>
      <c r="Y217" s="846"/>
      <c r="Z217" s="820">
        <f t="shared" si="57"/>
        <v>32.432432432432435</v>
      </c>
      <c r="AA217" s="830">
        <f t="shared" si="58"/>
        <v>18.694444444444443</v>
      </c>
      <c r="AB217" s="822">
        <v>12</v>
      </c>
      <c r="AC217" s="831">
        <v>13.32</v>
      </c>
      <c r="AD217" s="831">
        <v>1.41</v>
      </c>
      <c r="AE217" s="831">
        <v>1.04</v>
      </c>
      <c r="AF217" s="831">
        <v>4.72</v>
      </c>
      <c r="AG217" s="831">
        <v>23.799999999999997</v>
      </c>
      <c r="AH217" s="831">
        <v>28.299999999999997</v>
      </c>
      <c r="AI217" s="831">
        <v>12.370000000000001</v>
      </c>
      <c r="AJ217" s="831">
        <v>17.299999999999997</v>
      </c>
      <c r="AK217" s="831">
        <v>13.59</v>
      </c>
      <c r="AL217" s="832">
        <v>244220</v>
      </c>
      <c r="AM217" s="833">
        <v>0.4</v>
      </c>
      <c r="AN217" s="831">
        <v>0.74</v>
      </c>
      <c r="AO217" s="834">
        <f t="shared" si="59"/>
        <v>9.8404678501254956</v>
      </c>
      <c r="AP217" s="835">
        <f t="shared" si="60"/>
        <v>28.534912294569938</v>
      </c>
      <c r="AQ217" s="836">
        <f t="shared" si="61"/>
        <v>98.032295657695158</v>
      </c>
      <c r="AR217" s="703">
        <f>INDEX(Historical!$C$7:$C$1439,MATCH(B217,Historical!$B$7:$B$1450,0))*IF(AH217="n/a",1.03,IF(AH217&lt;0,1.01,IF(AH217&gt;10,1.1,(1+AH217/100))))</f>
        <v>3.7950000000000004</v>
      </c>
      <c r="AS217" s="830">
        <f t="shared" si="62"/>
        <v>4.174500000000001</v>
      </c>
      <c r="AT217" s="830">
        <f t="shared" si="66"/>
        <v>4.5919500000000015</v>
      </c>
      <c r="AU217" s="830">
        <f t="shared" si="66"/>
        <v>5.0511450000000018</v>
      </c>
      <c r="AV217" s="830">
        <f t="shared" si="66"/>
        <v>5.5562595000000021</v>
      </c>
      <c r="AW217" s="820">
        <f t="shared" si="63"/>
        <v>23.168854500000009</v>
      </c>
      <c r="AX217" s="837">
        <f t="shared" si="64"/>
        <v>9.3043871732058996</v>
      </c>
      <c r="AY217" s="1018">
        <v>0.61</v>
      </c>
      <c r="AZ217" s="833">
        <v>19.68</v>
      </c>
      <c r="BA217" s="833">
        <v>-13.52</v>
      </c>
      <c r="BB217" s="833">
        <v>-0.02</v>
      </c>
      <c r="BC217" s="833">
        <v>-1.4500000000000002</v>
      </c>
      <c r="BD217" s="985"/>
      <c r="BE217" s="666">
        <v>2010</v>
      </c>
      <c r="BF217" s="971">
        <f t="shared" si="65"/>
        <v>0</v>
      </c>
      <c r="BG217" s="892">
        <v>7.7</v>
      </c>
    </row>
    <row r="218" spans="1:60" ht="11.25" customHeight="1" x14ac:dyDescent="0.2">
      <c r="A218" s="936" t="s">
        <v>1766</v>
      </c>
      <c r="B218" s="948" t="s">
        <v>1767</v>
      </c>
      <c r="C218" s="1013" t="s">
        <v>108</v>
      </c>
      <c r="D218" s="1013" t="s">
        <v>118</v>
      </c>
      <c r="E218" s="792">
        <v>11</v>
      </c>
      <c r="F218" s="1227">
        <v>316</v>
      </c>
      <c r="G218" s="1227" t="s">
        <v>115</v>
      </c>
      <c r="H218" s="1227" t="s">
        <v>115</v>
      </c>
      <c r="I218" s="947">
        <v>31.95</v>
      </c>
      <c r="J218" s="703">
        <f t="shared" si="52"/>
        <v>3.568075117370892</v>
      </c>
      <c r="K218" s="950">
        <v>0.28499999999999998</v>
      </c>
      <c r="L218" s="960">
        <v>4</v>
      </c>
      <c r="M218" s="694">
        <f t="shared" si="53"/>
        <v>1.1399999999999999</v>
      </c>
      <c r="N218" s="943" t="s">
        <v>238</v>
      </c>
      <c r="O218" s="795">
        <v>0.26</v>
      </c>
      <c r="P218" s="934">
        <v>43672</v>
      </c>
      <c r="Q218" s="934">
        <v>43693</v>
      </c>
      <c r="R218" s="694">
        <f t="shared" si="54"/>
        <v>9.6153846153846025</v>
      </c>
      <c r="S218" s="759">
        <f>IF(INDEX(Historical!$D$7:$D$1439,MATCH(B218,Historical!$B$7:$B$1450,0))=0,"n/a",(INDEX(Historical!$C$7:$C$1439,MATCH(B218,Historical!$B$7:$B$1450,0))/INDEX(Historical!$D$7:$D$1439,MATCH(B218,Historical!$B$7:$B$1450,0))-1)*100)</f>
        <v>13.953488372093004</v>
      </c>
      <c r="T218" s="759">
        <f>IF(INDEX(Historical!$F$7:$F$1432,MATCH(B218,Historical!$B$7:$B$1450,0))=0,"n/a",((INDEX(Historical!$C$7:$C$1439,MATCH(B218,Historical!$B$7:$B$1450,0))/INDEX(Historical!$F$7:$F$1432,MATCH(B218,Historical!$B$7:$B$1450,0)))^(1/3)-1)*100)</f>
        <v>11.868894208139679</v>
      </c>
      <c r="U218" s="759">
        <f>IF(INDEX(Historical!$H$7:$H$1432,MATCH(B218,Historical!$B$7:$B$1450,0))=0,"n/a",((INDEX(Historical!$C$7:$C$1439,MATCH(B218,Historical!$B$7:$B$1450,0))/INDEX(Historical!$H$7:$H$1432,MATCH(B218,Historical!$B$7:$B$1450,0)))^(1/5)-1)*100)</f>
        <v>12.246466207113937</v>
      </c>
      <c r="V218" s="759">
        <f>IF(INDEX(Historical!$O$7:$O$1432,MATCH(B218,Historical!$B$7:$B$1450,0))=0,"n/a",((INDEX(Historical!$C$7:$C$1439,MATCH(B218,Historical!$B$7:$B$1450,0))/INDEX(Historical!$O$7:$O$1432,MATCH(B218,Historical!$B$7:$B$1450,0)))^(1/10)-1)*100)</f>
        <v>12.566841929221884</v>
      </c>
      <c r="W218" s="760">
        <f t="shared" si="55"/>
        <v>0.97450626625906922</v>
      </c>
      <c r="X218" s="761" t="str">
        <f t="shared" si="56"/>
        <v>n/a</v>
      </c>
      <c r="Y218" s="717"/>
      <c r="Z218" s="703">
        <f t="shared" si="57"/>
        <v>46.530612244897952</v>
      </c>
      <c r="AA218" s="959">
        <f t="shared" si="58"/>
        <v>13.040816326530612</v>
      </c>
      <c r="AB218" s="960">
        <v>12</v>
      </c>
      <c r="AC218" s="938">
        <v>2.4500000000000002</v>
      </c>
      <c r="AD218" s="938">
        <v>2.2200000000000002</v>
      </c>
      <c r="AE218" s="938">
        <v>0.6</v>
      </c>
      <c r="AF218" s="938">
        <v>0.78</v>
      </c>
      <c r="AG218" s="938">
        <v>6</v>
      </c>
      <c r="AH218" s="938">
        <v>-43.8</v>
      </c>
      <c r="AI218" s="938">
        <v>6.8500000000000005</v>
      </c>
      <c r="AJ218" s="938">
        <v>-5.7</v>
      </c>
      <c r="AK218" s="938">
        <v>6.03</v>
      </c>
      <c r="AL218" s="951">
        <v>7030</v>
      </c>
      <c r="AM218" s="945">
        <v>0.6</v>
      </c>
      <c r="AN218" s="938">
        <v>0</v>
      </c>
      <c r="AO218" s="802">
        <f t="shared" si="59"/>
        <v>2.7737249979542167</v>
      </c>
      <c r="AP218" s="803">
        <f t="shared" si="60"/>
        <v>15.814541324484829</v>
      </c>
      <c r="AQ218" s="961">
        <f t="shared" si="61"/>
        <v>-32.762983955780633</v>
      </c>
      <c r="AR218" s="703">
        <f>INDEX(Historical!$C$7:$C$1439,MATCH(B218,Historical!$B$7:$B$1450,0))*IF(AH218="n/a",1.03,IF(AH218&lt;0,1.01,IF(AH218&gt;10,1.1,(1+AH218/100))))</f>
        <v>0.98980000000000001</v>
      </c>
      <c r="AS218" s="959">
        <f t="shared" si="62"/>
        <v>1.0576013</v>
      </c>
      <c r="AT218" s="959">
        <f t="shared" si="66"/>
        <v>1.1213746583899999</v>
      </c>
      <c r="AU218" s="959">
        <f t="shared" si="66"/>
        <v>1.188993550290917</v>
      </c>
      <c r="AV218" s="959">
        <f t="shared" si="66"/>
        <v>1.2606898613734594</v>
      </c>
      <c r="AW218" s="703">
        <f t="shared" si="63"/>
        <v>5.6184593700543761</v>
      </c>
      <c r="AX218" s="810">
        <f t="shared" si="64"/>
        <v>17.585162347588032</v>
      </c>
      <c r="AY218" s="1017">
        <v>1.49</v>
      </c>
      <c r="AZ218" s="945">
        <v>19.37</v>
      </c>
      <c r="BA218" s="945">
        <v>-22.6</v>
      </c>
      <c r="BB218" s="945">
        <v>-3.73</v>
      </c>
      <c r="BC218" s="945">
        <v>-7.3</v>
      </c>
      <c r="BE218" s="666">
        <v>2009</v>
      </c>
      <c r="BF218" s="971">
        <f t="shared" si="65"/>
        <v>0</v>
      </c>
      <c r="BG218" s="955">
        <v>0.8</v>
      </c>
    </row>
    <row r="219" spans="1:60" ht="11.25" customHeight="1" x14ac:dyDescent="0.2">
      <c r="A219" s="944" t="s">
        <v>835</v>
      </c>
      <c r="B219" s="948" t="s">
        <v>836</v>
      </c>
      <c r="C219" s="1013" t="s">
        <v>112</v>
      </c>
      <c r="D219" s="1013" t="s">
        <v>4383</v>
      </c>
      <c r="E219" s="792">
        <v>13</v>
      </c>
      <c r="F219" s="1227">
        <v>293</v>
      </c>
      <c r="G219" s="1227" t="s">
        <v>37</v>
      </c>
      <c r="H219" s="1227" t="s">
        <v>37</v>
      </c>
      <c r="I219" s="947">
        <v>179.95</v>
      </c>
      <c r="J219" s="703">
        <f t="shared" si="52"/>
        <v>2.1561544873575995</v>
      </c>
      <c r="K219" s="950">
        <v>0.97</v>
      </c>
      <c r="L219" s="960">
        <v>4</v>
      </c>
      <c r="M219" s="694">
        <f t="shared" si="53"/>
        <v>3.88</v>
      </c>
      <c r="N219" s="943" t="s">
        <v>320</v>
      </c>
      <c r="O219" s="795">
        <v>0.88</v>
      </c>
      <c r="P219" s="934">
        <v>43706</v>
      </c>
      <c r="Q219" s="934">
        <v>43738</v>
      </c>
      <c r="R219" s="694">
        <f t="shared" si="54"/>
        <v>10.227272727272723</v>
      </c>
      <c r="S219" s="759">
        <f>IF(INDEX(Historical!$D$7:$D$1439,MATCH(B219,Historical!$B$7:$B$1450,0))=0,"n/a",(INDEX(Historical!$C$7:$C$1439,MATCH(B219,Historical!$B$7:$B$1450,0))/INDEX(Historical!$D$7:$D$1439,MATCH(B219,Historical!$B$7:$B$1450,0))-1)*100)</f>
        <v>23.387096774193552</v>
      </c>
      <c r="T219" s="759">
        <f>IF(INDEX(Historical!$F$7:$F$1432,MATCH(B219,Historical!$B$7:$B$1450,0))=0,"n/a",((INDEX(Historical!$C$7:$C$1439,MATCH(B219,Historical!$B$7:$B$1450,0))/INDEX(Historical!$F$7:$F$1432,MATCH(B219,Historical!$B$7:$B$1450,0)))^(1/3)-1)*100)</f>
        <v>11.626227731962246</v>
      </c>
      <c r="U219" s="759">
        <f>IF(INDEX(Historical!$H$7:$H$1432,MATCH(B219,Historical!$B$7:$B$1450,0))=0,"n/a",((INDEX(Historical!$C$7:$C$1439,MATCH(B219,Historical!$B$7:$B$1450,0))/INDEX(Historical!$H$7:$H$1432,MATCH(B219,Historical!$B$7:$B$1450,0)))^(1/5)-1)*100)</f>
        <v>15.635702258853957</v>
      </c>
      <c r="V219" s="759">
        <f>IF(INDEX(Historical!$O$7:$O$1432,MATCH(B219,Historical!$B$7:$B$1450,0))=0,"n/a",((INDEX(Historical!$C$7:$C$1439,MATCH(B219,Historical!$B$7:$B$1450,0))/INDEX(Historical!$O$7:$O$1432,MATCH(B219,Historical!$B$7:$B$1450,0)))^(1/10)-1)*100)</f>
        <v>20.733237729811304</v>
      </c>
      <c r="W219" s="760">
        <f t="shared" si="55"/>
        <v>0.75413702686542528</v>
      </c>
      <c r="X219" s="761">
        <f t="shared" si="56"/>
        <v>1.4344680971425647</v>
      </c>
      <c r="Y219" s="949"/>
      <c r="Z219" s="703">
        <f t="shared" si="57"/>
        <v>46.080760095011875</v>
      </c>
      <c r="AA219" s="959">
        <f t="shared" si="58"/>
        <v>21.371733966745843</v>
      </c>
      <c r="AB219" s="960">
        <v>12</v>
      </c>
      <c r="AC219" s="938">
        <v>8.42</v>
      </c>
      <c r="AD219" s="938">
        <v>1.76</v>
      </c>
      <c r="AE219" s="938">
        <v>5.58</v>
      </c>
      <c r="AF219" s="938">
        <v>6.96</v>
      </c>
      <c r="AG219" s="938">
        <v>31.7</v>
      </c>
      <c r="AH219" s="938">
        <v>30.7</v>
      </c>
      <c r="AI219" s="938">
        <v>13.13</v>
      </c>
      <c r="AJ219" s="938">
        <v>10.9</v>
      </c>
      <c r="AK219" s="938">
        <v>12.11</v>
      </c>
      <c r="AL219" s="951">
        <v>126500</v>
      </c>
      <c r="AM219" s="945">
        <v>0.1</v>
      </c>
      <c r="AN219" s="938">
        <v>1.39</v>
      </c>
      <c r="AO219" s="802">
        <f t="shared" si="59"/>
        <v>-3.5798772205342857</v>
      </c>
      <c r="AP219" s="803">
        <f t="shared" si="60"/>
        <v>17.791856746211558</v>
      </c>
      <c r="AQ219" s="961">
        <f t="shared" si="61"/>
        <v>157.11844949452214</v>
      </c>
      <c r="AR219" s="703">
        <f>INDEX(Historical!$C$7:$C$1439,MATCH(B219,Historical!$B$7:$B$1450,0))*IF(AH219="n/a",1.03,IF(AH219&lt;0,1.01,IF(AH219&gt;10,1.1,(1+AH219/100))))</f>
        <v>3.3660000000000005</v>
      </c>
      <c r="AS219" s="959">
        <f t="shared" si="62"/>
        <v>3.7026000000000008</v>
      </c>
      <c r="AT219" s="959">
        <f t="shared" si="66"/>
        <v>4.0728600000000013</v>
      </c>
      <c r="AU219" s="959">
        <f t="shared" si="66"/>
        <v>4.4801460000000022</v>
      </c>
      <c r="AV219" s="959">
        <f t="shared" si="66"/>
        <v>4.9281606000000027</v>
      </c>
      <c r="AW219" s="703">
        <f t="shared" si="63"/>
        <v>20.549766600000005</v>
      </c>
      <c r="AX219" s="810">
        <f t="shared" si="64"/>
        <v>11.419709141428177</v>
      </c>
      <c r="AY219" s="1017">
        <v>1.03</v>
      </c>
      <c r="AZ219" s="945">
        <v>40.5</v>
      </c>
      <c r="BA219" s="945">
        <v>-0.04</v>
      </c>
      <c r="BB219" s="945">
        <v>5.38</v>
      </c>
      <c r="BC219" s="945">
        <v>11.52</v>
      </c>
      <c r="BE219" s="666">
        <v>2007</v>
      </c>
      <c r="BF219" s="971">
        <f t="shared" si="65"/>
        <v>1</v>
      </c>
      <c r="BG219" s="955">
        <v>10.100000000000001</v>
      </c>
    </row>
    <row r="220" spans="1:60" ht="11.25" customHeight="1" x14ac:dyDescent="0.2">
      <c r="A220" s="936" t="s">
        <v>1760</v>
      </c>
      <c r="B220" s="948" t="s">
        <v>1761</v>
      </c>
      <c r="C220" s="1013" t="s">
        <v>112</v>
      </c>
      <c r="D220" s="1013" t="s">
        <v>4381</v>
      </c>
      <c r="E220" s="792">
        <v>10</v>
      </c>
      <c r="F220" s="1227">
        <v>334</v>
      </c>
      <c r="G220" s="1227" t="s">
        <v>115</v>
      </c>
      <c r="H220" s="1227" t="s">
        <v>115</v>
      </c>
      <c r="I220" s="947">
        <v>119.47</v>
      </c>
      <c r="J220" s="703">
        <f t="shared" si="52"/>
        <v>3.2141960324767722</v>
      </c>
      <c r="K220" s="950">
        <v>0.96</v>
      </c>
      <c r="L220" s="960">
        <v>4</v>
      </c>
      <c r="M220" s="694">
        <f t="shared" si="53"/>
        <v>3.84</v>
      </c>
      <c r="N220" s="943" t="s">
        <v>429</v>
      </c>
      <c r="O220" s="795">
        <v>0.91</v>
      </c>
      <c r="P220" s="934">
        <v>43521</v>
      </c>
      <c r="Q220" s="934">
        <v>43536</v>
      </c>
      <c r="R220" s="694">
        <f t="shared" si="54"/>
        <v>5.4945054945054865</v>
      </c>
      <c r="S220" s="759">
        <f>IF(INDEX(Historical!$D$7:$D$1439,MATCH(B220,Historical!$B$7:$B$1450,0))=0,"n/a",(INDEX(Historical!$C$7:$C$1439,MATCH(B220,Historical!$B$7:$B$1450,0))/INDEX(Historical!$D$7:$D$1439,MATCH(B220,Historical!$B$7:$B$1450,0))-1)*100)</f>
        <v>9.6385542168674796</v>
      </c>
      <c r="T220" s="759">
        <f>IF(INDEX(Historical!$F$7:$F$1432,MATCH(B220,Historical!$B$7:$B$1450,0))=0,"n/a",((INDEX(Historical!$C$7:$C$1439,MATCH(B220,Historical!$B$7:$B$1450,0))/INDEX(Historical!$F$7:$F$1432,MATCH(B220,Historical!$B$7:$B$1450,0)))^(1/3)-1)*100)</f>
        <v>7.6232685102480158</v>
      </c>
      <c r="U220" s="759">
        <f>IF(INDEX(Historical!$H$7:$H$1432,MATCH(B220,Historical!$B$7:$B$1450,0))=0,"n/a",((INDEX(Historical!$C$7:$C$1439,MATCH(B220,Historical!$B$7:$B$1450,0))/INDEX(Historical!$H$7:$H$1432,MATCH(B220,Historical!$B$7:$B$1450,0)))^(1/5)-1)*100)</f>
        <v>7.9766727007235971</v>
      </c>
      <c r="V220" s="759">
        <f>IF(INDEX(Historical!$O$7:$O$1432,MATCH(B220,Historical!$B$7:$B$1450,0))=0,"n/a",((INDEX(Historical!$C$7:$C$1439,MATCH(B220,Historical!$B$7:$B$1450,0))/INDEX(Historical!$O$7:$O$1432,MATCH(B220,Historical!$B$7:$B$1450,0)))^(1/10)-1)*100)</f>
        <v>7.2958409208072172</v>
      </c>
      <c r="W220" s="760">
        <f t="shared" si="55"/>
        <v>1.0933177939741938</v>
      </c>
      <c r="X220" s="761">
        <f t="shared" si="56"/>
        <v>2.2157424168676663</v>
      </c>
      <c r="Y220" s="717"/>
      <c r="Z220" s="703">
        <f t="shared" si="57"/>
        <v>70.201096892138935</v>
      </c>
      <c r="AA220" s="959">
        <f t="shared" si="58"/>
        <v>21.840950639853748</v>
      </c>
      <c r="AB220" s="960">
        <v>12</v>
      </c>
      <c r="AC220" s="938">
        <v>5.47</v>
      </c>
      <c r="AD220" s="938">
        <v>2.93</v>
      </c>
      <c r="AE220" s="938">
        <v>1.39</v>
      </c>
      <c r="AF220" s="938">
        <v>29.95</v>
      </c>
      <c r="AG220" s="940">
        <v>160.9</v>
      </c>
      <c r="AH220" s="938">
        <v>3.6999999999999997</v>
      </c>
      <c r="AI220" s="938">
        <v>8.3099999999999987</v>
      </c>
      <c r="AJ220" s="938">
        <v>3.5999999999999996</v>
      </c>
      <c r="AK220" s="938">
        <v>7.4700000000000006</v>
      </c>
      <c r="AL220" s="951">
        <v>101130</v>
      </c>
      <c r="AM220" s="946" t="s">
        <v>137</v>
      </c>
      <c r="AN220" s="940">
        <v>6.68</v>
      </c>
      <c r="AO220" s="802">
        <f t="shared" si="59"/>
        <v>-10.650081906653378</v>
      </c>
      <c r="AP220" s="803">
        <f t="shared" si="60"/>
        <v>11.19086873320037</v>
      </c>
      <c r="AQ220" s="961">
        <f t="shared" si="61"/>
        <v>439.19135818314692</v>
      </c>
      <c r="AR220" s="703">
        <f>INDEX(Historical!$C$7:$C$1439,MATCH(B220,Historical!$B$7:$B$1450,0))*IF(AH220="n/a",1.03,IF(AH220&lt;0,1.01,IF(AH220&gt;10,1.1,(1+AH220/100))))</f>
        <v>3.77468</v>
      </c>
      <c r="AS220" s="959">
        <f t="shared" si="62"/>
        <v>4.0883559079999996</v>
      </c>
      <c r="AT220" s="959">
        <f t="shared" si="66"/>
        <v>4.3937560943275997</v>
      </c>
      <c r="AU220" s="959">
        <f t="shared" si="66"/>
        <v>4.7219696745738711</v>
      </c>
      <c r="AV220" s="959">
        <f t="shared" si="66"/>
        <v>5.0747008092645389</v>
      </c>
      <c r="AW220" s="703">
        <f t="shared" si="63"/>
        <v>22.053462486166008</v>
      </c>
      <c r="AX220" s="810">
        <f t="shared" si="64"/>
        <v>18.459414485783888</v>
      </c>
      <c r="AY220" s="1017">
        <v>1.24</v>
      </c>
      <c r="AZ220" s="945">
        <v>32.910000000000004</v>
      </c>
      <c r="BA220" s="945">
        <v>-4.49</v>
      </c>
      <c r="BB220" s="945">
        <v>16.809999999999999</v>
      </c>
      <c r="BC220" s="945">
        <v>12.93</v>
      </c>
      <c r="BE220" s="666">
        <v>2010</v>
      </c>
      <c r="BF220" s="971">
        <f t="shared" si="65"/>
        <v>0</v>
      </c>
      <c r="BG220" s="955">
        <v>9.9</v>
      </c>
      <c r="BH220" s="936"/>
    </row>
    <row r="221" spans="1:60" ht="11.25" customHeight="1" x14ac:dyDescent="0.2">
      <c r="A221" s="944" t="s">
        <v>841</v>
      </c>
      <c r="B221" s="948" t="s">
        <v>842</v>
      </c>
      <c r="C221" s="1013" t="s">
        <v>154</v>
      </c>
      <c r="D221" s="1013" t="s">
        <v>4350</v>
      </c>
      <c r="E221" s="792">
        <v>16</v>
      </c>
      <c r="F221" s="1227">
        <v>219</v>
      </c>
      <c r="G221" s="1227" t="s">
        <v>106</v>
      </c>
      <c r="H221" s="1227" t="s">
        <v>106</v>
      </c>
      <c r="I221" s="947">
        <v>90.99</v>
      </c>
      <c r="J221" s="703">
        <f t="shared" si="52"/>
        <v>1.2089240575887461</v>
      </c>
      <c r="K221" s="950">
        <v>0.27500000000000002</v>
      </c>
      <c r="L221" s="960">
        <v>4</v>
      </c>
      <c r="M221" s="694">
        <f t="shared" si="53"/>
        <v>1.1000000000000001</v>
      </c>
      <c r="N221" s="943" t="s">
        <v>190</v>
      </c>
      <c r="O221" s="795">
        <v>0.27</v>
      </c>
      <c r="P221" s="934">
        <v>43447</v>
      </c>
      <c r="Q221" s="934">
        <v>43468</v>
      </c>
      <c r="R221" s="694">
        <f t="shared" si="54"/>
        <v>1.8518518518518534</v>
      </c>
      <c r="S221" s="759">
        <f>IF(INDEX(Historical!$D$7:$D$1439,MATCH(B221,Historical!$B$7:$B$1450,0))=0,"n/a",(INDEX(Historical!$C$7:$C$1439,MATCH(B221,Historical!$B$7:$B$1450,0))/INDEX(Historical!$D$7:$D$1439,MATCH(B221,Historical!$B$7:$B$1450,0))-1)*100)</f>
        <v>1.8867924528301883</v>
      </c>
      <c r="T221" s="759">
        <f>IF(INDEX(Historical!$F$7:$F$1432,MATCH(B221,Historical!$B$7:$B$1450,0))=0,"n/a",((INDEX(Historical!$C$7:$C$1439,MATCH(B221,Historical!$B$7:$B$1450,0))/INDEX(Historical!$F$7:$F$1432,MATCH(B221,Historical!$B$7:$B$1450,0)))^(1/3)-1)*100)</f>
        <v>1.7575471975188606</v>
      </c>
      <c r="U221" s="759">
        <f>IF(INDEX(Historical!$H$7:$H$1432,MATCH(B221,Historical!$B$7:$B$1450,0))=0,"n/a",((INDEX(Historical!$C$7:$C$1439,MATCH(B221,Historical!$B$7:$B$1450,0))/INDEX(Historical!$H$7:$H$1432,MATCH(B221,Historical!$B$7:$B$1450,0)))^(1/5)-1)*100)</f>
        <v>1.8585536309526418</v>
      </c>
      <c r="V221" s="759">
        <f>IF(INDEX(Historical!$O$7:$O$1432,MATCH(B221,Historical!$B$7:$B$1450,0))=0,"n/a",((INDEX(Historical!$C$7:$C$1439,MATCH(B221,Historical!$B$7:$B$1450,0))/INDEX(Historical!$O$7:$O$1432,MATCH(B221,Historical!$B$7:$B$1450,0)))^(1/10)-1)*100)</f>
        <v>1.7835320786046882</v>
      </c>
      <c r="W221" s="760">
        <f t="shared" si="55"/>
        <v>1.0420634723916182</v>
      </c>
      <c r="X221" s="761">
        <f t="shared" si="56"/>
        <v>0.29976671466978094</v>
      </c>
      <c r="Y221" s="711"/>
      <c r="Z221" s="703">
        <f t="shared" si="57"/>
        <v>28.277634961439592</v>
      </c>
      <c r="AA221" s="959">
        <f t="shared" si="58"/>
        <v>23.390745501285345</v>
      </c>
      <c r="AB221" s="960">
        <v>12</v>
      </c>
      <c r="AC221" s="938">
        <v>3.89</v>
      </c>
      <c r="AD221" s="938" t="s">
        <v>137</v>
      </c>
      <c r="AE221" s="938">
        <v>7.7</v>
      </c>
      <c r="AF221" s="938">
        <v>3.49</v>
      </c>
      <c r="AG221" s="938">
        <v>19.900000000000002</v>
      </c>
      <c r="AH221" s="938">
        <v>4.9000000000000004</v>
      </c>
      <c r="AI221" s="938" t="s">
        <v>137</v>
      </c>
      <c r="AJ221" s="938">
        <v>6.2</v>
      </c>
      <c r="AK221" s="938" t="s">
        <v>137</v>
      </c>
      <c r="AL221" s="951">
        <v>321.89999999999998</v>
      </c>
      <c r="AM221" s="945">
        <v>0.5</v>
      </c>
      <c r="AN221" s="938">
        <v>0</v>
      </c>
      <c r="AO221" s="802">
        <f t="shared" si="59"/>
        <v>-20.323267812743957</v>
      </c>
      <c r="AP221" s="803">
        <f t="shared" si="60"/>
        <v>3.0674776885413877</v>
      </c>
      <c r="AQ221" s="961">
        <f t="shared" si="61"/>
        <v>90.477414000232443</v>
      </c>
      <c r="AR221" s="703">
        <f>INDEX(Historical!$C$7:$C$1439,MATCH(B221,Historical!$B$7:$B$1450,0))*IF(AH221="n/a",1.03,IF(AH221&lt;0,1.01,IF(AH221&gt;10,1.1,(1+AH221/100))))</f>
        <v>1.1329199999999999</v>
      </c>
      <c r="AS221" s="959">
        <f t="shared" si="62"/>
        <v>1.1669076</v>
      </c>
      <c r="AT221" s="959">
        <f t="shared" si="66"/>
        <v>1.201914828</v>
      </c>
      <c r="AU221" s="959">
        <f t="shared" si="66"/>
        <v>1.23797227284</v>
      </c>
      <c r="AV221" s="959">
        <f t="shared" si="66"/>
        <v>1.2751114410252</v>
      </c>
      <c r="AW221" s="703">
        <f t="shared" si="63"/>
        <v>6.0148261418652007</v>
      </c>
      <c r="AX221" s="810">
        <f t="shared" si="64"/>
        <v>6.6104254773768565</v>
      </c>
      <c r="AY221" s="1017">
        <v>0.82</v>
      </c>
      <c r="AZ221" s="945">
        <v>22.99</v>
      </c>
      <c r="BA221" s="945">
        <v>-11.4</v>
      </c>
      <c r="BB221" s="945">
        <v>7.6899999999999995</v>
      </c>
      <c r="BC221" s="945">
        <v>5.2299999999999995</v>
      </c>
      <c r="BE221" s="666">
        <v>2004</v>
      </c>
      <c r="BF221" s="971">
        <f t="shared" si="65"/>
        <v>1</v>
      </c>
      <c r="BG221" s="955">
        <v>17.599999999999998</v>
      </c>
    </row>
    <row r="222" spans="1:60" ht="11.25" customHeight="1" x14ac:dyDescent="0.2">
      <c r="A222" s="936" t="s">
        <v>847</v>
      </c>
      <c r="B222" s="948" t="s">
        <v>848</v>
      </c>
      <c r="C222" s="1013" t="s">
        <v>4216</v>
      </c>
      <c r="D222" s="1013" t="s">
        <v>4351</v>
      </c>
      <c r="E222" s="792">
        <v>11</v>
      </c>
      <c r="F222" s="1227">
        <v>310</v>
      </c>
      <c r="G222" s="1227" t="s">
        <v>106</v>
      </c>
      <c r="H222" s="1227" t="s">
        <v>106</v>
      </c>
      <c r="I222" s="947">
        <v>178</v>
      </c>
      <c r="J222" s="703">
        <f t="shared" si="52"/>
        <v>0.5617977528089888</v>
      </c>
      <c r="K222" s="950">
        <v>0.25</v>
      </c>
      <c r="L222" s="960">
        <v>4</v>
      </c>
      <c r="M222" s="694">
        <f t="shared" si="53"/>
        <v>1</v>
      </c>
      <c r="N222" s="943" t="s">
        <v>796</v>
      </c>
      <c r="O222" s="795">
        <v>0.21</v>
      </c>
      <c r="P222" s="934">
        <v>43419</v>
      </c>
      <c r="Q222" s="934">
        <v>43438</v>
      </c>
      <c r="R222" s="694">
        <f t="shared" si="54"/>
        <v>19.047619047619051</v>
      </c>
      <c r="S222" s="759">
        <f>IF(INDEX(Historical!$D$7:$D$1439,MATCH(B222,Historical!$B$7:$B$1450,0))=0,"n/a",(INDEX(Historical!$C$7:$C$1439,MATCH(B222,Historical!$B$7:$B$1450,0))/INDEX(Historical!$D$7:$D$1439,MATCH(B222,Historical!$B$7:$B$1450,0))-1)*100)</f>
        <v>27.536231884057983</v>
      </c>
      <c r="T222" s="759">
        <f>IF(INDEX(Historical!$F$7:$F$1432,MATCH(B222,Historical!$B$7:$B$1450,0))=0,"n/a",((INDEX(Historical!$C$7:$C$1439,MATCH(B222,Historical!$B$7:$B$1450,0))/INDEX(Historical!$F$7:$F$1432,MATCH(B222,Historical!$B$7:$B$1450,0)))^(1/3)-1)*100)</f>
        <v>20.73621473595373</v>
      </c>
      <c r="U222" s="759">
        <f>IF(INDEX(Historical!$H$7:$H$1432,MATCH(B222,Historical!$B$7:$B$1450,0))=0,"n/a",((INDEX(Historical!$C$7:$C$1439,MATCH(B222,Historical!$B$7:$B$1450,0))/INDEX(Historical!$H$7:$H$1432,MATCH(B222,Historical!$B$7:$B$1450,0)))^(1/5)-1)*100)</f>
        <v>20.421927029878042</v>
      </c>
      <c r="V222" s="759">
        <f>IF(INDEX(Historical!$O$7:$O$1432,MATCH(B222,Historical!$B$7:$B$1450,0))=0,"n/a",((INDEX(Historical!$C$7:$C$1439,MATCH(B222,Historical!$B$7:$B$1450,0))/INDEX(Historical!$O$7:$O$1432,MATCH(B222,Historical!$B$7:$B$1450,0)))^(1/10)-1)*100)</f>
        <v>32.566056361631638</v>
      </c>
      <c r="W222" s="760">
        <f t="shared" si="55"/>
        <v>0.62709241804109106</v>
      </c>
      <c r="X222" s="761">
        <f t="shared" si="56"/>
        <v>1.1038879475609753</v>
      </c>
      <c r="Y222" s="949"/>
      <c r="Z222" s="703">
        <f t="shared" si="57"/>
        <v>21.50537634408602</v>
      </c>
      <c r="AA222" s="959">
        <f t="shared" si="58"/>
        <v>38.279569892473113</v>
      </c>
      <c r="AB222" s="960">
        <v>9</v>
      </c>
      <c r="AC222" s="938">
        <v>4.6500000000000004</v>
      </c>
      <c r="AD222" s="938">
        <v>2.4700000000000002</v>
      </c>
      <c r="AE222" s="938">
        <v>18.45</v>
      </c>
      <c r="AF222" s="938">
        <v>13.84</v>
      </c>
      <c r="AG222" s="938">
        <v>36.5</v>
      </c>
      <c r="AH222" s="938">
        <v>58.3</v>
      </c>
      <c r="AI222" s="938">
        <v>15.770000000000001</v>
      </c>
      <c r="AJ222" s="938">
        <v>18.5</v>
      </c>
      <c r="AK222" s="938">
        <v>15.8</v>
      </c>
      <c r="AL222" s="951">
        <v>392180</v>
      </c>
      <c r="AM222" s="945">
        <v>0.1</v>
      </c>
      <c r="AN222" s="938">
        <v>0</v>
      </c>
      <c r="AO222" s="802">
        <f t="shared" si="59"/>
        <v>-17.295845109786082</v>
      </c>
      <c r="AP222" s="803">
        <f t="shared" si="60"/>
        <v>20.98372478268703</v>
      </c>
      <c r="AQ222" s="961">
        <f t="shared" si="61"/>
        <v>385.24415266352844</v>
      </c>
      <c r="AR222" s="703">
        <f>INDEX(Historical!$C$7:$C$1439,MATCH(B222,Historical!$B$7:$B$1450,0))*IF(AH222="n/a",1.03,IF(AH222&lt;0,1.01,IF(AH222&gt;10,1.1,(1+AH222/100))))</f>
        <v>0.96800000000000008</v>
      </c>
      <c r="AS222" s="959">
        <f t="shared" si="62"/>
        <v>1.0648000000000002</v>
      </c>
      <c r="AT222" s="959">
        <f t="shared" si="66"/>
        <v>1.1712800000000003</v>
      </c>
      <c r="AU222" s="959">
        <f t="shared" si="66"/>
        <v>1.2884080000000004</v>
      </c>
      <c r="AV222" s="959">
        <f t="shared" si="66"/>
        <v>1.4172488000000005</v>
      </c>
      <c r="AW222" s="703">
        <f t="shared" si="63"/>
        <v>5.9097368000000019</v>
      </c>
      <c r="AX222" s="810">
        <f t="shared" si="64"/>
        <v>3.3200768539325853</v>
      </c>
      <c r="AY222" s="1017">
        <v>0.97</v>
      </c>
      <c r="AZ222" s="945">
        <v>46.379999999999995</v>
      </c>
      <c r="BA222" s="945">
        <v>-3.3000000000000003</v>
      </c>
      <c r="BB222" s="945">
        <v>3.1300000000000003</v>
      </c>
      <c r="BC222" s="945">
        <v>17.04</v>
      </c>
      <c r="BE222" s="666">
        <v>2008</v>
      </c>
      <c r="BF222" s="971">
        <f t="shared" si="65"/>
        <v>1</v>
      </c>
      <c r="BG222" s="955">
        <v>14.899999999999999</v>
      </c>
    </row>
    <row r="223" spans="1:60" ht="11.25" customHeight="1" x14ac:dyDescent="0.2">
      <c r="A223" s="936" t="s">
        <v>843</v>
      </c>
      <c r="B223" s="948" t="s">
        <v>844</v>
      </c>
      <c r="C223" s="1013" t="s">
        <v>128</v>
      </c>
      <c r="D223" s="1013" t="s">
        <v>126</v>
      </c>
      <c r="E223" s="792">
        <v>20</v>
      </c>
      <c r="F223" s="1227">
        <v>165</v>
      </c>
      <c r="G223" s="1227" t="s">
        <v>106</v>
      </c>
      <c r="H223" s="1227" t="s">
        <v>106</v>
      </c>
      <c r="I223" s="947">
        <v>11.55</v>
      </c>
      <c r="J223" s="703">
        <f t="shared" si="52"/>
        <v>13.852813852813853</v>
      </c>
      <c r="K223" s="957">
        <v>0.4</v>
      </c>
      <c r="L223" s="960">
        <v>4</v>
      </c>
      <c r="M223" s="694">
        <f t="shared" si="53"/>
        <v>1.6</v>
      </c>
      <c r="N223" s="943" t="s">
        <v>289</v>
      </c>
      <c r="O223" s="801">
        <v>0.38095238095238093</v>
      </c>
      <c r="P223" s="939">
        <v>43088</v>
      </c>
      <c r="Q223" s="939">
        <v>43097</v>
      </c>
      <c r="R223" s="694">
        <f t="shared" si="54"/>
        <v>5.0000000000000115</v>
      </c>
      <c r="S223" s="759">
        <f>IF(INDEX(Historical!$D$7:$D$1439,MATCH(B223,Historical!$B$7:$B$1450,0))=0,"n/a",(INDEX(Historical!$C$7:$C$1439,MATCH(B223,Historical!$B$7:$B$1450,0))/INDEX(Historical!$D$7:$D$1439,MATCH(B223,Historical!$B$7:$B$1450,0))-1)*100)</f>
        <v>3.7037037037037202</v>
      </c>
      <c r="T223" s="759">
        <f>IF(INDEX(Historical!$F$7:$F$1432,MATCH(B223,Historical!$B$7:$B$1450,0))=0,"n/a",((INDEX(Historical!$C$7:$C$1439,MATCH(B223,Historical!$B$7:$B$1450,0))/INDEX(Historical!$F$7:$F$1432,MATCH(B223,Historical!$B$7:$B$1450,0)))^(1/3)-1)*100)</f>
        <v>4.5661107530005074</v>
      </c>
      <c r="U223" s="759">
        <f>IF(INDEX(Historical!$H$7:$H$1432,MATCH(B223,Historical!$B$7:$B$1450,0))=0,"n/a",((INDEX(Historical!$C$7:$C$1439,MATCH(B223,Historical!$B$7:$B$1450,0))/INDEX(Historical!$H$7:$H$1432,MATCH(B223,Historical!$B$7:$B$1450,0)))^(1/5)-1)*100)</f>
        <v>4.7394508817191427</v>
      </c>
      <c r="V223" s="759">
        <f>IF(INDEX(Historical!$O$7:$O$1432,MATCH(B223,Historical!$B$7:$B$1450,0))=0,"n/a",((INDEX(Historical!$C$7:$C$1439,MATCH(B223,Historical!$B$7:$B$1450,0))/INDEX(Historical!$O$7:$O$1432,MATCH(B223,Historical!$B$7:$B$1450,0)))^(1/10)-1)*100)</f>
        <v>4.8696438466710568</v>
      </c>
      <c r="W223" s="760">
        <f t="shared" si="55"/>
        <v>0.97326437639974117</v>
      </c>
      <c r="X223" s="761">
        <f t="shared" si="56"/>
        <v>2.0606308181387578</v>
      </c>
      <c r="Y223" s="712" t="s">
        <v>440</v>
      </c>
      <c r="Z223" s="703">
        <f t="shared" si="57"/>
        <v>400</v>
      </c>
      <c r="AA223" s="959">
        <f t="shared" si="58"/>
        <v>28.875</v>
      </c>
      <c r="AB223" s="960">
        <v>12</v>
      </c>
      <c r="AC223" s="938">
        <v>0.4</v>
      </c>
      <c r="AD223" s="938">
        <v>2.73</v>
      </c>
      <c r="AE223" s="938">
        <v>0.78</v>
      </c>
      <c r="AF223" s="938" t="s">
        <v>137</v>
      </c>
      <c r="AG223" s="938">
        <v>-10.5</v>
      </c>
      <c r="AH223" s="938">
        <v>-2.7</v>
      </c>
      <c r="AI223" s="938">
        <v>-8.1100000000000012</v>
      </c>
      <c r="AJ223" s="938">
        <v>2.2999999999999998</v>
      </c>
      <c r="AK223" s="938">
        <v>11</v>
      </c>
      <c r="AL223" s="951">
        <v>1460</v>
      </c>
      <c r="AM223" s="945">
        <v>1.5</v>
      </c>
      <c r="AN223" s="938" t="s">
        <v>137</v>
      </c>
      <c r="AO223" s="802">
        <f t="shared" si="59"/>
        <v>-10.282735265467004</v>
      </c>
      <c r="AP223" s="803">
        <f t="shared" si="60"/>
        <v>18.592264734532996</v>
      </c>
      <c r="AQ223" s="961" t="str">
        <f t="shared" si="61"/>
        <v>n/a</v>
      </c>
      <c r="AR223" s="703">
        <f>INDEX(Historical!$C$7:$C$1439,MATCH(B223,Historical!$B$7:$B$1450,0))*IF(AH223="n/a",1.03,IF(AH223&lt;0,1.01,IF(AH223&gt;10,1.1,(1+AH223/100))))</f>
        <v>1.6160000000000001</v>
      </c>
      <c r="AS223" s="959">
        <f t="shared" si="62"/>
        <v>1.6321600000000001</v>
      </c>
      <c r="AT223" s="959">
        <f t="shared" si="66"/>
        <v>1.7953760000000003</v>
      </c>
      <c r="AU223" s="959">
        <f t="shared" si="66"/>
        <v>1.9749136000000005</v>
      </c>
      <c r="AV223" s="959">
        <f t="shared" si="66"/>
        <v>2.1724049600000006</v>
      </c>
      <c r="AW223" s="703">
        <f t="shared" si="63"/>
        <v>9.1908545600000018</v>
      </c>
      <c r="AX223" s="810">
        <f t="shared" si="64"/>
        <v>79.57449835497836</v>
      </c>
      <c r="AY223" s="1017">
        <v>0.77</v>
      </c>
      <c r="AZ223" s="945">
        <v>33.989999999999995</v>
      </c>
      <c r="BA223" s="945">
        <v>-35.010000000000005</v>
      </c>
      <c r="BB223" s="945">
        <v>18.27</v>
      </c>
      <c r="BC223" s="945">
        <v>5.7700000000000005</v>
      </c>
      <c r="BE223" s="666">
        <v>1999</v>
      </c>
      <c r="BF223" s="971">
        <f t="shared" si="65"/>
        <v>2</v>
      </c>
      <c r="BG223" s="955">
        <v>4.1000000000000005</v>
      </c>
    </row>
    <row r="224" spans="1:60" ht="11.25" customHeight="1" x14ac:dyDescent="0.2">
      <c r="A224" s="944" t="s">
        <v>849</v>
      </c>
      <c r="B224" s="948" t="s">
        <v>850</v>
      </c>
      <c r="C224" s="1013" t="s">
        <v>112</v>
      </c>
      <c r="D224" s="1013" t="s">
        <v>4348</v>
      </c>
      <c r="E224" s="792">
        <v>16</v>
      </c>
      <c r="F224" s="1227">
        <v>239</v>
      </c>
      <c r="G224" s="1227" t="s">
        <v>106</v>
      </c>
      <c r="H224" s="1227" t="s">
        <v>106</v>
      </c>
      <c r="I224" s="947">
        <v>29.96</v>
      </c>
      <c r="J224" s="703">
        <f t="shared" si="52"/>
        <v>1.2016021361815752</v>
      </c>
      <c r="K224" s="950">
        <v>0.09</v>
      </c>
      <c r="L224" s="960">
        <v>4</v>
      </c>
      <c r="M224" s="694">
        <f t="shared" si="53"/>
        <v>0.36</v>
      </c>
      <c r="N224" s="943" t="s">
        <v>539</v>
      </c>
      <c r="O224" s="795">
        <v>0.08</v>
      </c>
      <c r="P224" s="934">
        <v>43662</v>
      </c>
      <c r="Q224" s="934">
        <v>43677</v>
      </c>
      <c r="R224" s="694">
        <f t="shared" si="54"/>
        <v>12.499999999999993</v>
      </c>
      <c r="S224" s="759">
        <f>IF(INDEX(Historical!$D$7:$D$1439,MATCH(B224,Historical!$B$7:$B$1450,0))=0,"n/a",(INDEX(Historical!$C$7:$C$1439,MATCH(B224,Historical!$B$7:$B$1450,0))/INDEX(Historical!$D$7:$D$1439,MATCH(B224,Historical!$B$7:$B$1450,0))-1)*100)</f>
        <v>15.384615384615374</v>
      </c>
      <c r="T224" s="759">
        <f>IF(INDEX(Historical!$F$7:$F$1432,MATCH(B224,Historical!$B$7:$B$1450,0))=0,"n/a",((INDEX(Historical!$C$7:$C$1439,MATCH(B224,Historical!$B$7:$B$1450,0))/INDEX(Historical!$F$7:$F$1432,MATCH(B224,Historical!$B$7:$B$1450,0)))^(1/3)-1)*100)</f>
        <v>12.624788044360603</v>
      </c>
      <c r="U224" s="759">
        <f>IF(INDEX(Historical!$H$7:$H$1432,MATCH(B224,Historical!$B$7:$B$1450,0))=0,"n/a",((INDEX(Historical!$C$7:$C$1439,MATCH(B224,Historical!$B$7:$B$1450,0))/INDEX(Historical!$H$7:$H$1432,MATCH(B224,Historical!$B$7:$B$1450,0)))^(1/5)-1)*100)</f>
        <v>12.030033714161736</v>
      </c>
      <c r="V224" s="759">
        <f>IF(INDEX(Historical!$O$7:$O$1432,MATCH(B224,Historical!$B$7:$B$1450,0))=0,"n/a",((INDEX(Historical!$C$7:$C$1439,MATCH(B224,Historical!$B$7:$B$1450,0))/INDEX(Historical!$O$7:$O$1432,MATCH(B224,Historical!$B$7:$B$1450,0)))^(1/10)-1)*100)</f>
        <v>13.441048760014528</v>
      </c>
      <c r="W224" s="760">
        <f t="shared" si="55"/>
        <v>0.89502195319383193</v>
      </c>
      <c r="X224" s="761">
        <f t="shared" si="56"/>
        <v>1.7434831469799617</v>
      </c>
      <c r="Y224" s="714"/>
      <c r="Z224" s="703">
        <f t="shared" si="57"/>
        <v>11.650485436893204</v>
      </c>
      <c r="AA224" s="959">
        <f t="shared" si="58"/>
        <v>9.6957928802588995</v>
      </c>
      <c r="AB224" s="960">
        <v>12</v>
      </c>
      <c r="AC224" s="938">
        <v>3.09</v>
      </c>
      <c r="AD224" s="938">
        <v>1.0900000000000001</v>
      </c>
      <c r="AE224" s="938">
        <v>0.42</v>
      </c>
      <c r="AF224" s="938">
        <v>0.87</v>
      </c>
      <c r="AG224" s="938">
        <v>10.7</v>
      </c>
      <c r="AH224" s="938">
        <v>19.600000000000001</v>
      </c>
      <c r="AI224" s="938" t="s">
        <v>137</v>
      </c>
      <c r="AJ224" s="938">
        <v>6.9</v>
      </c>
      <c r="AK224" s="938">
        <v>8</v>
      </c>
      <c r="AL224" s="951">
        <v>290.25</v>
      </c>
      <c r="AM224" s="945">
        <v>19.100000000000001</v>
      </c>
      <c r="AN224" s="938">
        <v>0.82</v>
      </c>
      <c r="AO224" s="802">
        <f t="shared" si="59"/>
        <v>3.5358429700844116</v>
      </c>
      <c r="AP224" s="803">
        <f t="shared" si="60"/>
        <v>13.231635850343311</v>
      </c>
      <c r="AQ224" s="961">
        <f t="shared" si="61"/>
        <v>-38.770596004043057</v>
      </c>
      <c r="AR224" s="703">
        <f>INDEX(Historical!$C$7:$C$1439,MATCH(B224,Historical!$B$7:$B$1450,0))*IF(AH224="n/a",1.03,IF(AH224&lt;0,1.01,IF(AH224&gt;10,1.1,(1+AH224/100))))</f>
        <v>0.33</v>
      </c>
      <c r="AS224" s="959">
        <f t="shared" si="62"/>
        <v>0.33990000000000004</v>
      </c>
      <c r="AT224" s="959">
        <f t="shared" si="66"/>
        <v>0.36709200000000008</v>
      </c>
      <c r="AU224" s="959">
        <f t="shared" si="66"/>
        <v>0.39645936000000009</v>
      </c>
      <c r="AV224" s="959">
        <f t="shared" si="66"/>
        <v>0.42817610880000012</v>
      </c>
      <c r="AW224" s="703">
        <f t="shared" si="63"/>
        <v>1.8616274688000005</v>
      </c>
      <c r="AX224" s="810">
        <f t="shared" si="64"/>
        <v>6.2137098424566108</v>
      </c>
      <c r="AY224" s="1017">
        <v>1.35</v>
      </c>
      <c r="AZ224" s="945">
        <v>24.52</v>
      </c>
      <c r="BA224" s="945">
        <v>-32.26</v>
      </c>
      <c r="BB224" s="945">
        <v>13.819999999999999</v>
      </c>
      <c r="BC224" s="945">
        <v>0.15</v>
      </c>
      <c r="BE224" s="666">
        <v>2004</v>
      </c>
      <c r="BF224" s="971">
        <f t="shared" si="65"/>
        <v>1</v>
      </c>
      <c r="BG224" s="955">
        <v>5.0999999999999996</v>
      </c>
    </row>
    <row r="225" spans="1:60" ht="11.25" customHeight="1" x14ac:dyDescent="0.2">
      <c r="A225" s="944" t="s">
        <v>845</v>
      </c>
      <c r="B225" s="948" t="s">
        <v>846</v>
      </c>
      <c r="C225" s="1013" t="s">
        <v>4369</v>
      </c>
      <c r="D225" s="1013" t="s">
        <v>4378</v>
      </c>
      <c r="E225" s="792">
        <v>14</v>
      </c>
      <c r="F225" s="1227">
        <v>269</v>
      </c>
      <c r="G225" s="1227" t="s">
        <v>115</v>
      </c>
      <c r="H225" s="1227" t="s">
        <v>37</v>
      </c>
      <c r="I225" s="947">
        <v>55.27</v>
      </c>
      <c r="J225" s="703">
        <f t="shared" si="52"/>
        <v>4.3604125203546227</v>
      </c>
      <c r="K225" s="950">
        <v>0.60250000000000004</v>
      </c>
      <c r="L225" s="960">
        <v>4</v>
      </c>
      <c r="M225" s="694">
        <f t="shared" si="53"/>
        <v>2.41</v>
      </c>
      <c r="N225" s="943" t="s">
        <v>140</v>
      </c>
      <c r="O225" s="795">
        <v>0.59</v>
      </c>
      <c r="P225" s="934">
        <v>43382</v>
      </c>
      <c r="Q225" s="934">
        <v>43405</v>
      </c>
      <c r="R225" s="694">
        <f t="shared" si="54"/>
        <v>2.1186440677966214</v>
      </c>
      <c r="S225" s="759">
        <f>IF(INDEX(Historical!$D$7:$D$1439,MATCH(B225,Historical!$B$7:$B$1450,0))=0,"n/a",(INDEX(Historical!$C$7:$C$1439,MATCH(B225,Historical!$B$7:$B$1450,0))/INDEX(Historical!$D$7:$D$1439,MATCH(B225,Historical!$B$7:$B$1450,0))-1)*100)</f>
        <v>2.1528525296017342</v>
      </c>
      <c r="T225" s="759">
        <f>IF(INDEX(Historical!$F$7:$F$1432,MATCH(B225,Historical!$B$7:$B$1450,0))=0,"n/a",((INDEX(Historical!$C$7:$C$1439,MATCH(B225,Historical!$B$7:$B$1450,0))/INDEX(Historical!$F$7:$F$1432,MATCH(B225,Historical!$B$7:$B$1450,0)))^(1/3)-1)*100)</f>
        <v>2.3161437736620494</v>
      </c>
      <c r="U225" s="759">
        <f>IF(INDEX(Historical!$H$7:$H$1432,MATCH(B225,Historical!$B$7:$B$1450,0))=0,"n/a",((INDEX(Historical!$C$7:$C$1439,MATCH(B225,Historical!$B$7:$B$1450,0))/INDEX(Historical!$H$7:$H$1432,MATCH(B225,Historical!$B$7:$B$1450,0)))^(1/5)-1)*100)</f>
        <v>2.7158877498059786</v>
      </c>
      <c r="V225" s="759">
        <f>IF(INDEX(Historical!$O$7:$O$1432,MATCH(B225,Historical!$B$7:$B$1450,0))=0,"n/a",((INDEX(Historical!$C$7:$C$1439,MATCH(B225,Historical!$B$7:$B$1450,0))/INDEX(Historical!$O$7:$O$1432,MATCH(B225,Historical!$B$7:$B$1450,0)))^(1/10)-1)*100)</f>
        <v>3.0900658989067242</v>
      </c>
      <c r="W225" s="760">
        <f t="shared" si="55"/>
        <v>0.87890933030485496</v>
      </c>
      <c r="X225" s="761" t="str">
        <f t="shared" si="56"/>
        <v>n/a</v>
      </c>
      <c r="Y225" s="717"/>
      <c r="Z225" s="703">
        <f t="shared" si="57"/>
        <v>62.273901808785538</v>
      </c>
      <c r="AA225" s="959">
        <f t="shared" si="58"/>
        <v>14.281653746770026</v>
      </c>
      <c r="AB225" s="960">
        <v>12</v>
      </c>
      <c r="AC225" s="938">
        <v>3.87</v>
      </c>
      <c r="AD225" s="938">
        <v>5.17</v>
      </c>
      <c r="AE225" s="938">
        <v>1.79</v>
      </c>
      <c r="AF225" s="938">
        <v>4.1900000000000004</v>
      </c>
      <c r="AG225" s="940">
        <v>29.7</v>
      </c>
      <c r="AH225" s="938">
        <v>15.2</v>
      </c>
      <c r="AI225" s="938">
        <v>2.15</v>
      </c>
      <c r="AJ225" s="938">
        <v>-1.2</v>
      </c>
      <c r="AK225" s="938">
        <v>2.83</v>
      </c>
      <c r="AL225" s="951">
        <v>234330</v>
      </c>
      <c r="AM225" s="945">
        <v>0.03</v>
      </c>
      <c r="AN225" s="938">
        <v>2.0299999999999998</v>
      </c>
      <c r="AO225" s="802">
        <f t="shared" si="59"/>
        <v>-7.2053534766094245</v>
      </c>
      <c r="AP225" s="803">
        <f t="shared" si="60"/>
        <v>7.0763002701606013</v>
      </c>
      <c r="AQ225" s="961">
        <f t="shared" si="61"/>
        <v>63.081614467475802</v>
      </c>
      <c r="AR225" s="703">
        <f>INDEX(Historical!$C$7:$C$1439,MATCH(B225,Historical!$B$7:$B$1450,0))*IF(AH225="n/a",1.03,IF(AH225&lt;0,1.01,IF(AH225&gt;10,1.1,(1+AH225/100))))</f>
        <v>2.6097500000000005</v>
      </c>
      <c r="AS225" s="959">
        <f t="shared" si="62"/>
        <v>2.6658596250000008</v>
      </c>
      <c r="AT225" s="959">
        <f t="shared" si="66"/>
        <v>2.7413034523875011</v>
      </c>
      <c r="AU225" s="959">
        <f t="shared" si="66"/>
        <v>2.8188823400900671</v>
      </c>
      <c r="AV225" s="959">
        <f t="shared" si="66"/>
        <v>2.8986567103146159</v>
      </c>
      <c r="AW225" s="703">
        <f t="shared" si="63"/>
        <v>13.734452127792185</v>
      </c>
      <c r="AX225" s="810">
        <f t="shared" si="64"/>
        <v>24.849741501342834</v>
      </c>
      <c r="AY225" s="1017">
        <v>0.5</v>
      </c>
      <c r="AZ225" s="945">
        <v>7.4700000000000006</v>
      </c>
      <c r="BA225" s="945">
        <v>-10.25</v>
      </c>
      <c r="BB225" s="945">
        <v>-3.61</v>
      </c>
      <c r="BC225" s="945">
        <v>-3.2</v>
      </c>
      <c r="BE225" s="666">
        <v>2005</v>
      </c>
      <c r="BF225" s="971">
        <f t="shared" si="65"/>
        <v>1</v>
      </c>
      <c r="BG225" s="955">
        <v>5.8999999999999995</v>
      </c>
    </row>
    <row r="226" spans="1:60" ht="11.25" customHeight="1" x14ac:dyDescent="0.2">
      <c r="A226" s="936" t="s">
        <v>1789</v>
      </c>
      <c r="B226" s="948" t="s">
        <v>1790</v>
      </c>
      <c r="C226" s="1013" t="s">
        <v>128</v>
      </c>
      <c r="D226" s="1013" t="s">
        <v>4380</v>
      </c>
      <c r="E226" s="792">
        <v>10</v>
      </c>
      <c r="F226" s="1227">
        <v>327</v>
      </c>
      <c r="G226" s="1227" t="s">
        <v>106</v>
      </c>
      <c r="H226" s="1227" t="s">
        <v>106</v>
      </c>
      <c r="I226" s="947">
        <v>181.56</v>
      </c>
      <c r="J226" s="703">
        <f t="shared" si="52"/>
        <v>1.3439083498567965</v>
      </c>
      <c r="K226" s="950">
        <v>0.61</v>
      </c>
      <c r="L226" s="960">
        <v>4</v>
      </c>
      <c r="M226" s="694">
        <f t="shared" si="53"/>
        <v>2.44</v>
      </c>
      <c r="N226" s="943" t="s">
        <v>161</v>
      </c>
      <c r="O226" s="795">
        <v>0.54</v>
      </c>
      <c r="P226" s="934">
        <v>43482</v>
      </c>
      <c r="Q226" s="934">
        <v>43496</v>
      </c>
      <c r="R226" s="694">
        <f t="shared" si="54"/>
        <v>12.962962962962955</v>
      </c>
      <c r="S226" s="759">
        <f>IF(INDEX(Historical!$D$7:$D$1439,MATCH(B226,Historical!$B$7:$B$1450,0))=0,"n/a",(INDEX(Historical!$C$7:$C$1439,MATCH(B226,Historical!$B$7:$B$1450,0))/INDEX(Historical!$D$7:$D$1439,MATCH(B226,Historical!$B$7:$B$1450,0))-1)*100)</f>
        <v>10.204081632653072</v>
      </c>
      <c r="T226" s="759">
        <f>IF(INDEX(Historical!$F$7:$F$1432,MATCH(B226,Historical!$B$7:$B$1450,0))=0,"n/a",((INDEX(Historical!$C$7:$C$1439,MATCH(B226,Historical!$B$7:$B$1450,0))/INDEX(Historical!$F$7:$F$1432,MATCH(B226,Historical!$B$7:$B$1450,0)))^(1/3)-1)*100)</f>
        <v>12.426853035294627</v>
      </c>
      <c r="U226" s="759">
        <f>IF(INDEX(Historical!$H$7:$H$1432,MATCH(B226,Historical!$B$7:$B$1450,0))=0,"n/a",((INDEX(Historical!$C$7:$C$1439,MATCH(B226,Historical!$B$7:$B$1450,0))/INDEX(Historical!$H$7:$H$1432,MATCH(B226,Historical!$B$7:$B$1450,0)))^(1/5)-1)*100)</f>
        <v>11.739420112574139</v>
      </c>
      <c r="V226" s="759">
        <f>IF(INDEX(Historical!$O$7:$O$1432,MATCH(B226,Historical!$B$7:$B$1450,0))=0,"n/a",((INDEX(Historical!$C$7:$C$1439,MATCH(B226,Historical!$B$7:$B$1450,0))/INDEX(Historical!$O$7:$O$1432,MATCH(B226,Historical!$B$7:$B$1450,0)))^(1/10)-1)*100)</f>
        <v>8.0053764854381306</v>
      </c>
      <c r="W226" s="760">
        <f t="shared" si="55"/>
        <v>1.466441976080485</v>
      </c>
      <c r="X226" s="761">
        <f t="shared" si="56"/>
        <v>1.1397495254926351</v>
      </c>
      <c r="Y226" s="714"/>
      <c r="Z226" s="703">
        <f t="shared" si="57"/>
        <v>54.831460674157299</v>
      </c>
      <c r="AA226" s="959">
        <f t="shared" si="58"/>
        <v>40.799999999999997</v>
      </c>
      <c r="AB226" s="960">
        <v>8</v>
      </c>
      <c r="AC226" s="938">
        <v>4.45</v>
      </c>
      <c r="AD226" s="938">
        <v>4.1100000000000003</v>
      </c>
      <c r="AE226" s="938">
        <v>5.87</v>
      </c>
      <c r="AF226" s="938">
        <v>16.399999999999999</v>
      </c>
      <c r="AG226" s="938">
        <v>44.5</v>
      </c>
      <c r="AH226" s="938">
        <v>10.9</v>
      </c>
      <c r="AI226" s="938">
        <v>6.7299999999999995</v>
      </c>
      <c r="AJ226" s="938">
        <v>10.299999999999999</v>
      </c>
      <c r="AK226" s="938">
        <v>10</v>
      </c>
      <c r="AL226" s="951">
        <v>2460</v>
      </c>
      <c r="AM226" s="945">
        <v>0.1</v>
      </c>
      <c r="AN226" s="938">
        <v>0.63</v>
      </c>
      <c r="AO226" s="802">
        <f t="shared" si="59"/>
        <v>-27.716671537569063</v>
      </c>
      <c r="AP226" s="803">
        <f t="shared" si="60"/>
        <v>13.083328462430936</v>
      </c>
      <c r="AQ226" s="961">
        <f t="shared" si="61"/>
        <v>445.33170333904729</v>
      </c>
      <c r="AR226" s="703">
        <f>INDEX(Historical!$C$7:$C$1439,MATCH(B226,Historical!$B$7:$B$1450,0))*IF(AH226="n/a",1.03,IF(AH226&lt;0,1.01,IF(AH226&gt;10,1.1,(1+AH226/100))))</f>
        <v>2.3760000000000003</v>
      </c>
      <c r="AS226" s="959">
        <f t="shared" si="62"/>
        <v>2.5359048</v>
      </c>
      <c r="AT226" s="959">
        <f t="shared" si="66"/>
        <v>2.7894952800000001</v>
      </c>
      <c r="AU226" s="959">
        <f t="shared" si="66"/>
        <v>3.0684448080000002</v>
      </c>
      <c r="AV226" s="959">
        <f t="shared" si="66"/>
        <v>3.3752892888000003</v>
      </c>
      <c r="AW226" s="703">
        <f t="shared" si="63"/>
        <v>14.145134176800003</v>
      </c>
      <c r="AX226" s="810">
        <f t="shared" si="64"/>
        <v>7.7908868565763401</v>
      </c>
      <c r="AY226" s="1017">
        <v>0.25</v>
      </c>
      <c r="AZ226" s="945">
        <v>21.54</v>
      </c>
      <c r="BA226" s="945">
        <v>-3.17</v>
      </c>
      <c r="BB226" s="945">
        <v>9.2899999999999991</v>
      </c>
      <c r="BC226" s="945">
        <v>6.54</v>
      </c>
      <c r="BE226" s="666">
        <v>2010</v>
      </c>
      <c r="BF226" s="971">
        <f t="shared" si="65"/>
        <v>0</v>
      </c>
      <c r="BG226" s="955">
        <v>22.2</v>
      </c>
    </row>
    <row r="227" spans="1:60" s="838" customFormat="1" ht="11.25" customHeight="1" x14ac:dyDescent="0.2">
      <c r="A227" s="817" t="s">
        <v>856</v>
      </c>
      <c r="B227" s="846" t="s">
        <v>857</v>
      </c>
      <c r="C227" s="1013" t="s">
        <v>131</v>
      </c>
      <c r="D227" s="1013" t="s">
        <v>4354</v>
      </c>
      <c r="E227" s="818">
        <v>16</v>
      </c>
      <c r="F227" s="1227">
        <v>227</v>
      </c>
      <c r="G227" s="1226" t="s">
        <v>37</v>
      </c>
      <c r="H227" s="1226" t="s">
        <v>37</v>
      </c>
      <c r="I227" s="819">
        <v>85.46</v>
      </c>
      <c r="J227" s="820">
        <f t="shared" si="52"/>
        <v>2.7615258600514858</v>
      </c>
      <c r="K227" s="821">
        <v>0.59</v>
      </c>
      <c r="L227" s="822">
        <v>4</v>
      </c>
      <c r="M227" s="823">
        <f t="shared" si="53"/>
        <v>2.36</v>
      </c>
      <c r="N227" s="824" t="s">
        <v>119</v>
      </c>
      <c r="O227" s="825">
        <v>0.55249999999999999</v>
      </c>
      <c r="P227" s="826">
        <v>43509</v>
      </c>
      <c r="Q227" s="826">
        <v>43525</v>
      </c>
      <c r="R227" s="823">
        <f t="shared" si="54"/>
        <v>6.7873303167420778</v>
      </c>
      <c r="S227" s="759">
        <f>IF(INDEX(Historical!$D$7:$D$1439,MATCH(B227,Historical!$B$7:$B$1450,0))=0,"n/a",(INDEX(Historical!$C$7:$C$1439,MATCH(B227,Historical!$B$7:$B$1450,0))/INDEX(Historical!$D$7:$D$1439,MATCH(B227,Historical!$B$7:$B$1450,0))-1)*100)</f>
        <v>6.25</v>
      </c>
      <c r="T227" s="759">
        <f>IF(INDEX(Historical!$F$7:$F$1432,MATCH(B227,Historical!$B$7:$B$1450,0))=0,"n/a",((INDEX(Historical!$C$7:$C$1439,MATCH(B227,Historical!$B$7:$B$1450,0))/INDEX(Historical!$F$7:$F$1432,MATCH(B227,Historical!$B$7:$B$1450,0)))^(1/3)-1)*100)</f>
        <v>8.2367838872827939</v>
      </c>
      <c r="U227" s="759">
        <f>IF(INDEX(Historical!$H$7:$H$1432,MATCH(B227,Historical!$B$7:$B$1450,0))=0,"n/a",((INDEX(Historical!$C$7:$C$1439,MATCH(B227,Historical!$B$7:$B$1450,0))/INDEX(Historical!$H$7:$H$1432,MATCH(B227,Historical!$B$7:$B$1450,0)))^(1/5)-1)*100)</f>
        <v>8.8691633250776114</v>
      </c>
      <c r="V227" s="759">
        <f>IF(INDEX(Historical!$O$7:$O$1432,MATCH(B227,Historical!$B$7:$B$1450,0))=0,"n/a",((INDEX(Historical!$C$7:$C$1439,MATCH(B227,Historical!$B$7:$B$1450,0))/INDEX(Historical!$O$7:$O$1432,MATCH(B227,Historical!$B$7:$B$1450,0)))^(1/10)-1)*100)</f>
        <v>15.133008017533101</v>
      </c>
      <c r="W227" s="827">
        <f t="shared" si="55"/>
        <v>0.58608065989271929</v>
      </c>
      <c r="X227" s="828">
        <f t="shared" si="56"/>
        <v>1.5032480211995953</v>
      </c>
      <c r="Y227" s="829"/>
      <c r="Z227" s="820">
        <f t="shared" si="57"/>
        <v>68.604651162790702</v>
      </c>
      <c r="AA227" s="830">
        <f t="shared" si="58"/>
        <v>24.843023255813954</v>
      </c>
      <c r="AB227" s="822">
        <v>12</v>
      </c>
      <c r="AC227" s="831">
        <v>3.44</v>
      </c>
      <c r="AD227" s="831">
        <v>4.3099999999999996</v>
      </c>
      <c r="AE227" s="831">
        <v>3.52</v>
      </c>
      <c r="AF227" s="831">
        <v>2.74</v>
      </c>
      <c r="AG227" s="831">
        <v>11.1</v>
      </c>
      <c r="AH227" s="831">
        <v>6.3</v>
      </c>
      <c r="AI227" s="831">
        <v>6.32</v>
      </c>
      <c r="AJ227" s="831">
        <v>5.8999999999999995</v>
      </c>
      <c r="AK227" s="831">
        <v>5.8500000000000005</v>
      </c>
      <c r="AL227" s="832">
        <v>27340</v>
      </c>
      <c r="AM227" s="833">
        <v>0.1</v>
      </c>
      <c r="AN227" s="831">
        <v>1.19</v>
      </c>
      <c r="AO227" s="834">
        <f t="shared" si="59"/>
        <v>-13.212334070684857</v>
      </c>
      <c r="AP227" s="835">
        <f t="shared" si="60"/>
        <v>11.630689185129096</v>
      </c>
      <c r="AQ227" s="836">
        <f t="shared" si="61"/>
        <v>73.934705144622484</v>
      </c>
      <c r="AR227" s="703">
        <f>INDEX(Historical!$C$7:$C$1439,MATCH(B227,Historical!$B$7:$B$1450,0))*IF(AH227="n/a",1.03,IF(AH227&lt;0,1.01,IF(AH227&gt;10,1.1,(1+AH227/100))))</f>
        <v>2.3492299999999999</v>
      </c>
      <c r="AS227" s="830">
        <f t="shared" si="62"/>
        <v>2.4977013359999996</v>
      </c>
      <c r="AT227" s="830">
        <f t="shared" ref="AT227:AV240" si="67">IF($AK227="n/a",1.03*AS227,IF($AK227&lt;0,1.01*AS227,IF($AK227&gt;10,1.1*AS227,(1+$AK227/100)*AS227)))</f>
        <v>2.6438168641559994</v>
      </c>
      <c r="AU227" s="830">
        <f t="shared" si="67"/>
        <v>2.7984801507091253</v>
      </c>
      <c r="AV227" s="830">
        <f t="shared" si="67"/>
        <v>2.9621912395256089</v>
      </c>
      <c r="AW227" s="820">
        <f t="shared" si="63"/>
        <v>13.251419590390732</v>
      </c>
      <c r="AX227" s="837">
        <f t="shared" si="64"/>
        <v>15.50599062765122</v>
      </c>
      <c r="AY227" s="1018">
        <v>0.11</v>
      </c>
      <c r="AZ227" s="833">
        <v>32.4</v>
      </c>
      <c r="BA227" s="833">
        <v>-2.81</v>
      </c>
      <c r="BB227" s="833">
        <v>1.55</v>
      </c>
      <c r="BC227" s="833">
        <v>11.99</v>
      </c>
      <c r="BD227" s="985"/>
      <c r="BE227" s="666">
        <v>2004</v>
      </c>
      <c r="BF227" s="971">
        <f t="shared" si="65"/>
        <v>1</v>
      </c>
      <c r="BG227" s="892">
        <v>3.3000000000000003</v>
      </c>
    </row>
    <row r="228" spans="1:60" ht="11.25" customHeight="1" x14ac:dyDescent="0.2">
      <c r="A228" s="936" t="s">
        <v>1797</v>
      </c>
      <c r="B228" s="948" t="s">
        <v>1798</v>
      </c>
      <c r="C228" s="1013" t="s">
        <v>247</v>
      </c>
      <c r="D228" s="1013" t="s">
        <v>4379</v>
      </c>
      <c r="E228" s="792">
        <v>10</v>
      </c>
      <c r="F228" s="1227">
        <v>337</v>
      </c>
      <c r="G228" s="1227" t="s">
        <v>106</v>
      </c>
      <c r="H228" s="1227" t="s">
        <v>106</v>
      </c>
      <c r="I228" s="947">
        <v>18.190000000000001</v>
      </c>
      <c r="J228" s="703">
        <f t="shared" si="52"/>
        <v>2.1990104452996153</v>
      </c>
      <c r="K228" s="950">
        <v>0.1</v>
      </c>
      <c r="L228" s="960">
        <v>4</v>
      </c>
      <c r="M228" s="694">
        <f t="shared" si="53"/>
        <v>0.4</v>
      </c>
      <c r="N228" s="943" t="s">
        <v>149</v>
      </c>
      <c r="O228" s="795">
        <v>8.5000000000000006E-2</v>
      </c>
      <c r="P228" s="934">
        <v>43524</v>
      </c>
      <c r="Q228" s="934">
        <v>43539</v>
      </c>
      <c r="R228" s="694">
        <f t="shared" si="54"/>
        <v>17.647058823529409</v>
      </c>
      <c r="S228" s="759">
        <f>IF(INDEX(Historical!$D$7:$D$1439,MATCH(B228,Historical!$B$7:$B$1450,0))=0,"n/a",(INDEX(Historical!$C$7:$C$1439,MATCH(B228,Historical!$B$7:$B$1450,0))/INDEX(Historical!$D$7:$D$1439,MATCH(B228,Historical!$B$7:$B$1450,0))-1)*100)</f>
        <v>21.42857142857142</v>
      </c>
      <c r="T228" s="759">
        <f>IF(INDEX(Historical!$F$7:$F$1432,MATCH(B228,Historical!$B$7:$B$1450,0))=0,"n/a",((INDEX(Historical!$C$7:$C$1439,MATCH(B228,Historical!$B$7:$B$1450,0))/INDEX(Historical!$F$7:$F$1432,MATCH(B228,Historical!$B$7:$B$1450,0)))^(1/3)-1)*100)</f>
        <v>14.75337471508773</v>
      </c>
      <c r="U228" s="759">
        <f>IF(INDEX(Historical!$H$7:$H$1432,MATCH(B228,Historical!$B$7:$B$1450,0))=0,"n/a",((INDEX(Historical!$C$7:$C$1439,MATCH(B228,Historical!$B$7:$B$1450,0))/INDEX(Historical!$H$7:$H$1432,MATCH(B228,Historical!$B$7:$B$1450,0)))^(1/5)-1)*100)</f>
        <v>13.564157249607756</v>
      </c>
      <c r="V228" s="759">
        <f>IF(INDEX(Historical!$O$7:$O$1432,MATCH(B228,Historical!$B$7:$B$1450,0))=0,"n/a",((INDEX(Historical!$C$7:$C$1439,MATCH(B228,Historical!$B$7:$B$1450,0))/INDEX(Historical!$O$7:$O$1432,MATCH(B228,Historical!$B$7:$B$1450,0)))^(1/10)-1)*100)</f>
        <v>2.9186008964760646</v>
      </c>
      <c r="W228" s="760">
        <f t="shared" si="55"/>
        <v>4.6474861520070103</v>
      </c>
      <c r="X228" s="761">
        <f t="shared" si="56"/>
        <v>0.18555618672514032</v>
      </c>
      <c r="Y228" s="714"/>
      <c r="Z228" s="703">
        <f t="shared" si="57"/>
        <v>20.408163265306122</v>
      </c>
      <c r="AA228" s="959">
        <f t="shared" si="58"/>
        <v>9.2806122448979593</v>
      </c>
      <c r="AB228" s="960">
        <v>12</v>
      </c>
      <c r="AC228" s="938">
        <v>1.96</v>
      </c>
      <c r="AD228" s="938">
        <v>0.79</v>
      </c>
      <c r="AE228" s="938">
        <v>2.62</v>
      </c>
      <c r="AF228" s="938">
        <v>6.65</v>
      </c>
      <c r="AG228" s="938">
        <v>75.400000000000006</v>
      </c>
      <c r="AH228" s="938">
        <v>827.3</v>
      </c>
      <c r="AI228" s="938">
        <v>21.43</v>
      </c>
      <c r="AJ228" s="938">
        <v>73.099999999999994</v>
      </c>
      <c r="AK228" s="938">
        <v>11.95</v>
      </c>
      <c r="AL228" s="951">
        <v>4240</v>
      </c>
      <c r="AM228" s="945">
        <v>7.1999999999999993</v>
      </c>
      <c r="AN228" s="938">
        <v>4.3600000000000003</v>
      </c>
      <c r="AO228" s="802">
        <f t="shared" si="59"/>
        <v>6.4825554500094125</v>
      </c>
      <c r="AP228" s="803">
        <f t="shared" si="60"/>
        <v>15.763167694907372</v>
      </c>
      <c r="AQ228" s="961">
        <f t="shared" si="61"/>
        <v>65.618130285802593</v>
      </c>
      <c r="AR228" s="703">
        <f>INDEX(Historical!$C$7:$C$1439,MATCH(B228,Historical!$B$7:$B$1450,0))*IF(AH228="n/a",1.03,IF(AH228&lt;0,1.01,IF(AH228&gt;10,1.1,(1+AH228/100))))</f>
        <v>0.37400000000000005</v>
      </c>
      <c r="AS228" s="959">
        <f t="shared" si="62"/>
        <v>0.4114000000000001</v>
      </c>
      <c r="AT228" s="959">
        <f t="shared" si="67"/>
        <v>0.45254000000000016</v>
      </c>
      <c r="AU228" s="959">
        <f t="shared" si="67"/>
        <v>0.49779400000000024</v>
      </c>
      <c r="AV228" s="959">
        <f t="shared" si="67"/>
        <v>0.54757340000000032</v>
      </c>
      <c r="AW228" s="703">
        <f t="shared" si="63"/>
        <v>2.2833074000000009</v>
      </c>
      <c r="AX228" s="810">
        <f t="shared" si="64"/>
        <v>12.55254205607477</v>
      </c>
      <c r="AY228" s="1017">
        <v>0.71</v>
      </c>
      <c r="AZ228" s="945">
        <v>21.59</v>
      </c>
      <c r="BA228" s="945">
        <v>-9.68</v>
      </c>
      <c r="BB228" s="945">
        <v>-5.28</v>
      </c>
      <c r="BC228" s="945">
        <v>2.1</v>
      </c>
      <c r="BE228" s="666">
        <v>2010</v>
      </c>
      <c r="BF228" s="971">
        <f t="shared" si="65"/>
        <v>0</v>
      </c>
      <c r="BG228" s="955">
        <v>10.4</v>
      </c>
    </row>
    <row r="229" spans="1:60" ht="11.25" customHeight="1" x14ac:dyDescent="0.2">
      <c r="A229" s="936" t="s">
        <v>864</v>
      </c>
      <c r="B229" s="948" t="s">
        <v>865</v>
      </c>
      <c r="C229" s="1013" t="s">
        <v>108</v>
      </c>
      <c r="D229" s="1013" t="s">
        <v>4361</v>
      </c>
      <c r="E229" s="792">
        <v>17</v>
      </c>
      <c r="F229" s="1227">
        <v>194</v>
      </c>
      <c r="G229" s="1227" t="s">
        <v>106</v>
      </c>
      <c r="H229" s="1227" t="s">
        <v>106</v>
      </c>
      <c r="I229" s="947">
        <v>31.3</v>
      </c>
      <c r="J229" s="703">
        <f t="shared" si="52"/>
        <v>9.201277955271566</v>
      </c>
      <c r="K229" s="957">
        <v>0.72</v>
      </c>
      <c r="L229" s="960">
        <v>4</v>
      </c>
      <c r="M229" s="694">
        <f t="shared" si="53"/>
        <v>2.88</v>
      </c>
      <c r="N229" s="943" t="s">
        <v>164</v>
      </c>
      <c r="O229" s="796">
        <v>0.68</v>
      </c>
      <c r="P229" s="934">
        <v>43440</v>
      </c>
      <c r="Q229" s="934">
        <v>43467</v>
      </c>
      <c r="R229" s="694">
        <f t="shared" si="54"/>
        <v>5.8823529411764595</v>
      </c>
      <c r="S229" s="759">
        <f>IF(INDEX(Historical!$D$7:$D$1439,MATCH(B229,Historical!$B$7:$B$1450,0))=0,"n/a",(INDEX(Historical!$C$7:$C$1439,MATCH(B229,Historical!$B$7:$B$1450,0))/INDEX(Historical!$D$7:$D$1439,MATCH(B229,Historical!$B$7:$B$1450,0))-1)*100)</f>
        <v>9.6774193548387224</v>
      </c>
      <c r="T229" s="759">
        <f>IF(INDEX(Historical!$F$7:$F$1432,MATCH(B229,Historical!$B$7:$B$1450,0))=0,"n/a",((INDEX(Historical!$C$7:$C$1439,MATCH(B229,Historical!$B$7:$B$1450,0))/INDEX(Historical!$F$7:$F$1432,MATCH(B229,Historical!$B$7:$B$1450,0)))^(1/3)-1)*100)</f>
        <v>10.793165135089279</v>
      </c>
      <c r="U229" s="759">
        <f>IF(INDEX(Historical!$H$7:$H$1432,MATCH(B229,Historical!$B$7:$B$1450,0))=0,"n/a",((INDEX(Historical!$C$7:$C$1439,MATCH(B229,Historical!$B$7:$B$1450,0))/INDEX(Historical!$H$7:$H$1432,MATCH(B229,Historical!$B$7:$B$1450,0)))^(1/5)-1)*100)</f>
        <v>11.196158593857874</v>
      </c>
      <c r="V229" s="759">
        <f>IF(INDEX(Historical!$O$7:$O$1432,MATCH(B229,Historical!$B$7:$B$1450,0))=0,"n/a",((INDEX(Historical!$C$7:$C$1439,MATCH(B229,Historical!$B$7:$B$1450,0))/INDEX(Historical!$O$7:$O$1432,MATCH(B229,Historical!$B$7:$B$1450,0)))^(1/10)-1)*100)</f>
        <v>8.990113881546602</v>
      </c>
      <c r="W229" s="760">
        <f t="shared" si="55"/>
        <v>1.2453856248517019</v>
      </c>
      <c r="X229" s="761">
        <f t="shared" si="56"/>
        <v>1.7771680307710911</v>
      </c>
      <c r="Y229" s="949" t="s">
        <v>3991</v>
      </c>
      <c r="Z229" s="703">
        <f t="shared" si="57"/>
        <v>127.43362831858407</v>
      </c>
      <c r="AA229" s="959">
        <f t="shared" si="58"/>
        <v>13.849557522123895</v>
      </c>
      <c r="AB229" s="960">
        <v>12</v>
      </c>
      <c r="AC229" s="938">
        <v>2.2599999999999998</v>
      </c>
      <c r="AD229" s="938" t="s">
        <v>137</v>
      </c>
      <c r="AE229" s="938">
        <v>2.4900000000000002</v>
      </c>
      <c r="AF229" s="938">
        <v>1.69</v>
      </c>
      <c r="AG229" s="938">
        <v>11.899999999999999</v>
      </c>
      <c r="AH229" s="938">
        <v>12.9</v>
      </c>
      <c r="AI229" s="938" t="s">
        <v>137</v>
      </c>
      <c r="AJ229" s="938">
        <v>6.3</v>
      </c>
      <c r="AK229" s="938" t="s">
        <v>137</v>
      </c>
      <c r="AL229" s="951">
        <v>280.62</v>
      </c>
      <c r="AM229" s="945">
        <v>10</v>
      </c>
      <c r="AN229" s="938">
        <v>0</v>
      </c>
      <c r="AO229" s="802">
        <f t="shared" si="59"/>
        <v>6.5478790270055427</v>
      </c>
      <c r="AP229" s="803">
        <f t="shared" si="60"/>
        <v>20.397436549129438</v>
      </c>
      <c r="AQ229" s="961">
        <f t="shared" si="61"/>
        <v>1.9929239645561259</v>
      </c>
      <c r="AR229" s="703">
        <f>INDEX(Historical!$C$7:$C$1439,MATCH(B229,Historical!$B$7:$B$1450,0))*IF(AH229="n/a",1.03,IF(AH229&lt;0,1.01,IF(AH229&gt;10,1.1,(1+AH229/100))))</f>
        <v>2.9920000000000004</v>
      </c>
      <c r="AS229" s="959">
        <f t="shared" si="62"/>
        <v>3.0817600000000005</v>
      </c>
      <c r="AT229" s="959">
        <f t="shared" si="67"/>
        <v>3.1742128000000007</v>
      </c>
      <c r="AU229" s="959">
        <f t="shared" si="67"/>
        <v>3.2694391840000008</v>
      </c>
      <c r="AV229" s="959">
        <f t="shared" si="67"/>
        <v>3.367522359520001</v>
      </c>
      <c r="AW229" s="703">
        <f t="shared" si="63"/>
        <v>15.884934343520003</v>
      </c>
      <c r="AX229" s="810">
        <f t="shared" si="64"/>
        <v>50.750588956932916</v>
      </c>
      <c r="AY229" s="1017">
        <v>1.37</v>
      </c>
      <c r="AZ229" s="945">
        <v>11.37</v>
      </c>
      <c r="BA229" s="945">
        <v>-48.75</v>
      </c>
      <c r="BB229" s="945">
        <v>0.02</v>
      </c>
      <c r="BC229" s="945">
        <v>-12.870000000000001</v>
      </c>
      <c r="BE229" s="666">
        <v>2003</v>
      </c>
      <c r="BF229" s="971">
        <f t="shared" si="65"/>
        <v>1</v>
      </c>
      <c r="BG229" s="955">
        <v>10.100000000000001</v>
      </c>
    </row>
    <row r="230" spans="1:60" ht="11.25" customHeight="1" x14ac:dyDescent="0.2">
      <c r="A230" s="953" t="s">
        <v>1818</v>
      </c>
      <c r="B230" s="948" t="s">
        <v>1819</v>
      </c>
      <c r="C230" s="1013" t="s">
        <v>247</v>
      </c>
      <c r="D230" s="1013" t="s">
        <v>4343</v>
      </c>
      <c r="E230" s="792">
        <v>10</v>
      </c>
      <c r="F230" s="1227">
        <v>359</v>
      </c>
      <c r="G230" s="1227" t="s">
        <v>106</v>
      </c>
      <c r="H230" s="1227" t="s">
        <v>106</v>
      </c>
      <c r="I230" s="947">
        <v>169.01</v>
      </c>
      <c r="J230" s="703">
        <f t="shared" si="52"/>
        <v>0.59168096562333594</v>
      </c>
      <c r="K230" s="950">
        <v>0.25</v>
      </c>
      <c r="L230" s="960">
        <v>4</v>
      </c>
      <c r="M230" s="694">
        <f t="shared" si="53"/>
        <v>1</v>
      </c>
      <c r="N230" s="943" t="s">
        <v>119</v>
      </c>
      <c r="O230" s="795">
        <v>0.15</v>
      </c>
      <c r="P230" s="934">
        <v>43592</v>
      </c>
      <c r="Q230" s="934">
        <v>43619</v>
      </c>
      <c r="R230" s="694">
        <f t="shared" si="54"/>
        <v>66.666666666666671</v>
      </c>
      <c r="S230" s="759">
        <f>IF(INDEX(Historical!$D$7:$D$1439,MATCH(B230,Historical!$B$7:$B$1450,0))=0,"n/a",(INDEX(Historical!$C$7:$C$1439,MATCH(B230,Historical!$B$7:$B$1450,0))/INDEX(Historical!$D$7:$D$1439,MATCH(B230,Historical!$B$7:$B$1450,0))-1)*100)</f>
        <v>30.23255813953487</v>
      </c>
      <c r="T230" s="759">
        <f>IF(INDEX(Historical!$F$7:$F$1432,MATCH(B230,Historical!$B$7:$B$1450,0))=0,"n/a",((INDEX(Historical!$C$7:$C$1439,MATCH(B230,Historical!$B$7:$B$1450,0))/INDEX(Historical!$F$7:$F$1432,MATCH(B230,Historical!$B$7:$B$1450,0)))^(1/3)-1)*100)</f>
        <v>27.528745518159269</v>
      </c>
      <c r="U230" s="759">
        <f>IF(INDEX(Historical!$H$7:$H$1432,MATCH(B230,Historical!$B$7:$B$1450,0))=0,"n/a",((INDEX(Historical!$C$7:$C$1439,MATCH(B230,Historical!$B$7:$B$1450,0))/INDEX(Historical!$H$7:$H$1432,MATCH(B230,Historical!$B$7:$B$1450,0)))^(1/5)-1)*100)</f>
        <v>24.132895337960147</v>
      </c>
      <c r="V230" s="759" t="str">
        <f>IF(INDEX(Historical!$O$7:$O$1432,MATCH(B230,Historical!$B$7:$B$1450,0))=0,"n/a",((INDEX(Historical!$C$7:$C$1439,MATCH(B230,Historical!$B$7:$B$1450,0))/INDEX(Historical!$O$7:$O$1432,MATCH(B230,Historical!$B$7:$B$1450,0)))^(1/10)-1)*100)</f>
        <v>n/a</v>
      </c>
      <c r="W230" s="760" t="str">
        <f t="shared" si="55"/>
        <v>n/a</v>
      </c>
      <c r="X230" s="761">
        <f t="shared" si="56"/>
        <v>1.5177921596201349</v>
      </c>
      <c r="Y230" s="948"/>
      <c r="Z230" s="703">
        <f t="shared" si="57"/>
        <v>13.568521031207597</v>
      </c>
      <c r="AA230" s="959">
        <f t="shared" si="58"/>
        <v>22.932157394843962</v>
      </c>
      <c r="AB230" s="960">
        <v>12</v>
      </c>
      <c r="AC230" s="938">
        <v>7.37</v>
      </c>
      <c r="AD230" s="938" t="s">
        <v>137</v>
      </c>
      <c r="AE230" s="938">
        <v>8.82</v>
      </c>
      <c r="AF230" s="940" t="s">
        <v>137</v>
      </c>
      <c r="AG230" s="941">
        <v>-236.10000000000002</v>
      </c>
      <c r="AH230" s="938">
        <v>36.5</v>
      </c>
      <c r="AI230" s="938" t="s">
        <v>137</v>
      </c>
      <c r="AJ230" s="938">
        <v>15.9</v>
      </c>
      <c r="AK230" s="938" t="s">
        <v>137</v>
      </c>
      <c r="AL230" s="951">
        <v>634.13</v>
      </c>
      <c r="AM230" s="945">
        <v>27.200000000000003</v>
      </c>
      <c r="AN230" s="938" t="s">
        <v>137</v>
      </c>
      <c r="AO230" s="802">
        <f t="shared" si="59"/>
        <v>1.7924189087395206</v>
      </c>
      <c r="AP230" s="803">
        <f t="shared" si="60"/>
        <v>24.724576303583483</v>
      </c>
      <c r="AQ230" s="961" t="str">
        <f t="shared" si="61"/>
        <v>n/a</v>
      </c>
      <c r="AR230" s="703">
        <f>INDEX(Historical!$C$7:$C$1439,MATCH(B230,Historical!$B$7:$B$1450,0))*IF(AH230="n/a",1.03,IF(AH230&lt;0,1.01,IF(AH230&gt;10,1.1,(1+AH230/100))))</f>
        <v>0.6160000000000001</v>
      </c>
      <c r="AS230" s="959">
        <f t="shared" si="62"/>
        <v>0.63448000000000015</v>
      </c>
      <c r="AT230" s="959">
        <f t="shared" si="67"/>
        <v>0.65351440000000016</v>
      </c>
      <c r="AU230" s="959">
        <f t="shared" si="67"/>
        <v>0.67311983200000014</v>
      </c>
      <c r="AV230" s="959">
        <f t="shared" si="67"/>
        <v>0.6933134269600002</v>
      </c>
      <c r="AW230" s="703">
        <f t="shared" si="63"/>
        <v>3.2704276589600005</v>
      </c>
      <c r="AX230" s="810">
        <f t="shared" si="64"/>
        <v>1.9350497952547192</v>
      </c>
      <c r="AY230" s="1017">
        <v>0.26</v>
      </c>
      <c r="AZ230" s="945">
        <v>18.02</v>
      </c>
      <c r="BA230" s="945">
        <v>-13.26</v>
      </c>
      <c r="BB230" s="945">
        <v>-2.1800000000000002</v>
      </c>
      <c r="BC230" s="945">
        <v>1.6</v>
      </c>
      <c r="BE230" s="666">
        <v>2010</v>
      </c>
      <c r="BF230" s="971">
        <f t="shared" si="65"/>
        <v>0</v>
      </c>
      <c r="BG230" s="955">
        <v>64.400000000000006</v>
      </c>
      <c r="BH230" s="936"/>
    </row>
    <row r="231" spans="1:60" ht="11.25" customHeight="1" x14ac:dyDescent="0.2">
      <c r="A231" s="944" t="s">
        <v>862</v>
      </c>
      <c r="B231" s="948" t="s">
        <v>863</v>
      </c>
      <c r="C231" s="1013" t="s">
        <v>123</v>
      </c>
      <c r="D231" s="1013" t="s">
        <v>4197</v>
      </c>
      <c r="E231" s="792">
        <v>15</v>
      </c>
      <c r="F231" s="1227">
        <v>244</v>
      </c>
      <c r="G231" s="1227" t="s">
        <v>106</v>
      </c>
      <c r="H231" s="1227" t="s">
        <v>106</v>
      </c>
      <c r="I231" s="947">
        <v>67.569999999999993</v>
      </c>
      <c r="J231" s="703">
        <f t="shared" si="52"/>
        <v>1.4799467219180111</v>
      </c>
      <c r="K231" s="950">
        <v>0.25</v>
      </c>
      <c r="L231" s="960">
        <v>4</v>
      </c>
      <c r="M231" s="694">
        <f t="shared" si="53"/>
        <v>1</v>
      </c>
      <c r="N231" s="943" t="s">
        <v>380</v>
      </c>
      <c r="O231" s="795">
        <v>0.21</v>
      </c>
      <c r="P231" s="660">
        <v>43339</v>
      </c>
      <c r="Q231" s="660">
        <v>43355</v>
      </c>
      <c r="R231" s="694">
        <f t="shared" si="54"/>
        <v>19.047619047619051</v>
      </c>
      <c r="S231" s="759">
        <f>IF(INDEX(Historical!$D$7:$D$1439,MATCH(B231,Historical!$B$7:$B$1450,0))=0,"n/a",(INDEX(Historical!$C$7:$C$1439,MATCH(B231,Historical!$B$7:$B$1450,0))/INDEX(Historical!$D$7:$D$1439,MATCH(B231,Historical!$B$7:$B$1450,0))-1)*100)</f>
        <v>14.827758362456333</v>
      </c>
      <c r="T231" s="759">
        <f>IF(INDEX(Historical!$F$7:$F$1432,MATCH(B231,Historical!$B$7:$B$1450,0))=0,"n/a",((INDEX(Historical!$C$7:$C$1439,MATCH(B231,Historical!$B$7:$B$1450,0))/INDEX(Historical!$F$7:$F$1432,MATCH(B231,Historical!$B$7:$B$1450,0)))^(1/3)-1)*100)</f>
        <v>9.9051890359326489</v>
      </c>
      <c r="U231" s="759">
        <f>IF(INDEX(Historical!$H$7:$H$1432,MATCH(B231,Historical!$B$7:$B$1450,0))=0,"n/a",((INDEX(Historical!$C$7:$C$1439,MATCH(B231,Historical!$B$7:$B$1450,0))/INDEX(Historical!$H$7:$H$1432,MATCH(B231,Historical!$B$7:$B$1450,0)))^(1/5)-1)*100)</f>
        <v>17.401264574778285</v>
      </c>
      <c r="V231" s="759">
        <f>IF(INDEX(Historical!$O$7:$O$1432,MATCH(B231,Historical!$B$7:$B$1450,0))=0,"n/a",((INDEX(Historical!$C$7:$C$1439,MATCH(B231,Historical!$B$7:$B$1450,0))/INDEX(Historical!$O$7:$O$1432,MATCH(B231,Historical!$B$7:$B$1450,0)))^(1/10)-1)*100)</f>
        <v>24.539293074389825</v>
      </c>
      <c r="W231" s="760">
        <f t="shared" si="55"/>
        <v>0.70911841355931038</v>
      </c>
      <c r="X231" s="761">
        <f t="shared" si="56"/>
        <v>1.5964462912640627</v>
      </c>
      <c r="Y231" s="949"/>
      <c r="Z231" s="703">
        <f t="shared" si="57"/>
        <v>16.750418760469014</v>
      </c>
      <c r="AA231" s="959">
        <f t="shared" si="58"/>
        <v>11.31825795644891</v>
      </c>
      <c r="AB231" s="960">
        <v>12</v>
      </c>
      <c r="AC231" s="938">
        <v>5.97</v>
      </c>
      <c r="AD231" s="938">
        <v>1.32</v>
      </c>
      <c r="AE231" s="938">
        <v>1.01</v>
      </c>
      <c r="AF231" s="938">
        <v>1.54</v>
      </c>
      <c r="AG231" s="938">
        <v>14.000000000000002</v>
      </c>
      <c r="AH231" s="938">
        <v>39.900000000000006</v>
      </c>
      <c r="AI231" s="938">
        <v>50.839999999999996</v>
      </c>
      <c r="AJ231" s="938">
        <v>10.9</v>
      </c>
      <c r="AK231" s="938">
        <v>8.61</v>
      </c>
      <c r="AL231" s="951">
        <v>8630</v>
      </c>
      <c r="AM231" s="945">
        <v>0.5</v>
      </c>
      <c r="AN231" s="938">
        <v>0</v>
      </c>
      <c r="AO231" s="802">
        <f t="shared" si="59"/>
        <v>7.5629533402473861</v>
      </c>
      <c r="AP231" s="803">
        <f t="shared" si="60"/>
        <v>18.881211296696296</v>
      </c>
      <c r="AQ231" s="961">
        <f t="shared" si="61"/>
        <v>-11.984553747193971</v>
      </c>
      <c r="AR231" s="703">
        <f>INDEX(Historical!$C$7:$C$1439,MATCH(B231,Historical!$B$7:$B$1450,0))*IF(AH231="n/a",1.03,IF(AH231&lt;0,1.01,IF(AH231&gt;10,1.1,(1+AH231/100))))</f>
        <v>1.0120000000000002</v>
      </c>
      <c r="AS231" s="959">
        <f t="shared" si="62"/>
        <v>1.1132000000000004</v>
      </c>
      <c r="AT231" s="959">
        <f t="shared" si="67"/>
        <v>1.2090465200000005</v>
      </c>
      <c r="AU231" s="959">
        <f t="shared" si="67"/>
        <v>1.3131454253720005</v>
      </c>
      <c r="AV231" s="959">
        <f t="shared" si="67"/>
        <v>1.4262072464965299</v>
      </c>
      <c r="AW231" s="703">
        <f t="shared" si="63"/>
        <v>6.0735991918685306</v>
      </c>
      <c r="AX231" s="810">
        <f t="shared" si="64"/>
        <v>8.9886032142497125</v>
      </c>
      <c r="AY231" s="1017">
        <v>1.61</v>
      </c>
      <c r="AZ231" s="945">
        <v>18.13</v>
      </c>
      <c r="BA231" s="945">
        <v>-38.5</v>
      </c>
      <c r="BB231" s="945">
        <v>3.2300000000000004</v>
      </c>
      <c r="BC231" s="945">
        <v>-3.1</v>
      </c>
      <c r="BE231" s="666">
        <v>2004</v>
      </c>
      <c r="BF231" s="971">
        <f t="shared" si="65"/>
        <v>1</v>
      </c>
      <c r="BG231" s="955">
        <v>6.6000000000000005</v>
      </c>
    </row>
    <row r="232" spans="1:60" ht="11.25" customHeight="1" x14ac:dyDescent="0.2">
      <c r="A232" s="944" t="s">
        <v>767</v>
      </c>
      <c r="B232" s="948" t="s">
        <v>855</v>
      </c>
      <c r="C232" s="1013" t="s">
        <v>112</v>
      </c>
      <c r="D232" s="1013" t="s">
        <v>4348</v>
      </c>
      <c r="E232" s="792">
        <v>16</v>
      </c>
      <c r="F232" s="1227">
        <v>229</v>
      </c>
      <c r="G232" s="1227" t="s">
        <v>37</v>
      </c>
      <c r="H232" s="1227" t="s">
        <v>115</v>
      </c>
      <c r="I232" s="947">
        <v>117</v>
      </c>
      <c r="J232" s="703">
        <f t="shared" si="52"/>
        <v>1.7521367521367521</v>
      </c>
      <c r="K232" s="950">
        <v>0.51249999999999996</v>
      </c>
      <c r="L232" s="960">
        <v>4</v>
      </c>
      <c r="M232" s="694">
        <f t="shared" si="53"/>
        <v>2.0499999999999998</v>
      </c>
      <c r="N232" s="943" t="s">
        <v>3964</v>
      </c>
      <c r="O232" s="795">
        <v>0.46500000000000002</v>
      </c>
      <c r="P232" s="934">
        <v>43531</v>
      </c>
      <c r="Q232" s="934">
        <v>43546</v>
      </c>
      <c r="R232" s="694">
        <f t="shared" si="54"/>
        <v>10.215053763440844</v>
      </c>
      <c r="S232" s="759">
        <f>IF(INDEX(Historical!$D$7:$D$1439,MATCH(B232,Historical!$B$7:$B$1450,0))=0,"n/a",(INDEX(Historical!$C$7:$C$1439,MATCH(B232,Historical!$B$7:$B$1450,0))/INDEX(Historical!$D$7:$D$1439,MATCH(B232,Historical!$B$7:$B$1450,0))-1)*100)</f>
        <v>9.4117647058823639</v>
      </c>
      <c r="T232" s="759">
        <f>IF(INDEX(Historical!$F$7:$F$1432,MATCH(B232,Historical!$B$7:$B$1450,0))=0,"n/a",((INDEX(Historical!$C$7:$C$1439,MATCH(B232,Historical!$B$7:$B$1450,0))/INDEX(Historical!$F$7:$F$1432,MATCH(B232,Historical!$B$7:$B$1450,0)))^(1/3)-1)*100)</f>
        <v>6.4953735209395624</v>
      </c>
      <c r="U232" s="759">
        <f>IF(INDEX(Historical!$H$7:$H$1432,MATCH(B232,Historical!$B$7:$B$1450,0))=0,"n/a",((INDEX(Historical!$C$7:$C$1439,MATCH(B232,Historical!$B$7:$B$1450,0))/INDEX(Historical!$H$7:$H$1432,MATCH(B232,Historical!$B$7:$B$1450,0)))^(1/5)-1)*100)</f>
        <v>4.9619807391366288</v>
      </c>
      <c r="V232" s="759">
        <f>IF(INDEX(Historical!$O$7:$O$1432,MATCH(B232,Historical!$B$7:$B$1450,0))=0,"n/a",((INDEX(Historical!$C$7:$C$1439,MATCH(B232,Historical!$B$7:$B$1450,0))/INDEX(Historical!$O$7:$O$1432,MATCH(B232,Historical!$B$7:$B$1450,0)))^(1/10)-1)*100)</f>
        <v>5.5866275967445089</v>
      </c>
      <c r="W232" s="760">
        <f t="shared" si="55"/>
        <v>0.8881889213499965</v>
      </c>
      <c r="X232" s="761">
        <f t="shared" si="56"/>
        <v>5.8930887638202242E-2</v>
      </c>
      <c r="Y232" s="725" t="s">
        <v>3993</v>
      </c>
      <c r="Z232" s="703">
        <f t="shared" si="57"/>
        <v>47.235023041474648</v>
      </c>
      <c r="AA232" s="959">
        <f t="shared" si="58"/>
        <v>26.958525345622121</v>
      </c>
      <c r="AB232" s="960">
        <v>12</v>
      </c>
      <c r="AC232" s="938">
        <v>4.34</v>
      </c>
      <c r="AD232" s="938">
        <v>3.18</v>
      </c>
      <c r="AE232" s="938">
        <v>3.32</v>
      </c>
      <c r="AF232" s="938">
        <v>7.75</v>
      </c>
      <c r="AG232" s="938">
        <v>27.700000000000003</v>
      </c>
      <c r="AH232" s="938">
        <v>-23.1</v>
      </c>
      <c r="AI232" s="938">
        <v>8.02</v>
      </c>
      <c r="AJ232" s="938">
        <v>84.2</v>
      </c>
      <c r="AK232" s="938">
        <v>8.5500000000000007</v>
      </c>
      <c r="AL232" s="951">
        <v>50130</v>
      </c>
      <c r="AM232" s="945">
        <v>0.1</v>
      </c>
      <c r="AN232" s="938">
        <v>1.97</v>
      </c>
      <c r="AO232" s="802">
        <f t="shared" si="59"/>
        <v>-20.24440785434874</v>
      </c>
      <c r="AP232" s="803">
        <f t="shared" si="60"/>
        <v>6.714117491273381</v>
      </c>
      <c r="AQ232" s="961">
        <f t="shared" si="61"/>
        <v>204.72470011002204</v>
      </c>
      <c r="AR232" s="703">
        <f>INDEX(Historical!$C$7:$C$1439,MATCH(B232,Historical!$B$7:$B$1450,0))*IF(AH232="n/a",1.03,IF(AH232&lt;0,1.01,IF(AH232&gt;10,1.1,(1+AH232/100))))</f>
        <v>1.8786</v>
      </c>
      <c r="AS232" s="959">
        <f t="shared" si="62"/>
        <v>2.0292637200000003</v>
      </c>
      <c r="AT232" s="959">
        <f t="shared" si="67"/>
        <v>2.2027657680600004</v>
      </c>
      <c r="AU232" s="959">
        <f t="shared" si="67"/>
        <v>2.3911022412291301</v>
      </c>
      <c r="AV232" s="959">
        <f t="shared" si="67"/>
        <v>2.5955414828542205</v>
      </c>
      <c r="AW232" s="703">
        <f t="shared" si="63"/>
        <v>11.097273212143349</v>
      </c>
      <c r="AX232" s="810">
        <f t="shared" si="64"/>
        <v>9.4848488992678206</v>
      </c>
      <c r="AY232" s="1017">
        <v>0.63</v>
      </c>
      <c r="AZ232" s="945">
        <v>40.589999999999996</v>
      </c>
      <c r="BA232" s="945">
        <v>-1.59</v>
      </c>
      <c r="BB232" s="945">
        <v>2.1399999999999997</v>
      </c>
      <c r="BC232" s="945">
        <v>15.920000000000002</v>
      </c>
      <c r="BE232" s="666">
        <v>2004</v>
      </c>
      <c r="BF232" s="971">
        <f t="shared" si="65"/>
        <v>1</v>
      </c>
      <c r="BG232" s="955">
        <v>7.3999999999999995</v>
      </c>
    </row>
    <row r="233" spans="1:60" ht="11.25" customHeight="1" x14ac:dyDescent="0.2">
      <c r="A233" s="944" t="s">
        <v>851</v>
      </c>
      <c r="B233" s="948" t="s">
        <v>852</v>
      </c>
      <c r="C233" s="1013" t="s">
        <v>4345</v>
      </c>
      <c r="D233" s="1013" t="s">
        <v>4346</v>
      </c>
      <c r="E233" s="792">
        <v>22</v>
      </c>
      <c r="F233" s="1227">
        <v>154</v>
      </c>
      <c r="G233" s="1227" t="s">
        <v>37</v>
      </c>
      <c r="H233" s="1227" t="s">
        <v>37</v>
      </c>
      <c r="I233" s="947">
        <v>86.54</v>
      </c>
      <c r="J233" s="703">
        <f t="shared" si="52"/>
        <v>4.7792928125722209</v>
      </c>
      <c r="K233" s="957">
        <v>1.034</v>
      </c>
      <c r="L233" s="960">
        <v>4</v>
      </c>
      <c r="M233" s="694">
        <f t="shared" si="53"/>
        <v>4.1360000000000001</v>
      </c>
      <c r="N233" s="943" t="s">
        <v>220</v>
      </c>
      <c r="O233" s="796">
        <v>1.032</v>
      </c>
      <c r="P233" s="934">
        <v>43643</v>
      </c>
      <c r="Q233" s="934">
        <v>43661</v>
      </c>
      <c r="R233" s="694">
        <f t="shared" si="54"/>
        <v>0.19379844961240328</v>
      </c>
      <c r="S233" s="759">
        <f>IF(INDEX(Historical!$D$7:$D$1439,MATCH(B233,Historical!$B$7:$B$1450,0))=0,"n/a",(INDEX(Historical!$C$7:$C$1439,MATCH(B233,Historical!$B$7:$B$1450,0))/INDEX(Historical!$D$7:$D$1439,MATCH(B233,Historical!$B$7:$B$1450,0))-1)*100)</f>
        <v>1.2437810945273853</v>
      </c>
      <c r="T233" s="759">
        <f>IF(INDEX(Historical!$F$7:$F$1432,MATCH(B233,Historical!$B$7:$B$1450,0))=0,"n/a",((INDEX(Historical!$C$7:$C$1439,MATCH(B233,Historical!$B$7:$B$1450,0))/INDEX(Historical!$F$7:$F$1432,MATCH(B233,Historical!$B$7:$B$1450,0)))^(1/3)-1)*100)</f>
        <v>2.0732592740087874</v>
      </c>
      <c r="U233" s="759">
        <f>IF(INDEX(Historical!$H$7:$H$1432,MATCH(B233,Historical!$B$7:$B$1450,0))=0,"n/a",((INDEX(Historical!$C$7:$C$1439,MATCH(B233,Historical!$B$7:$B$1450,0))/INDEX(Historical!$H$7:$H$1432,MATCH(B233,Historical!$B$7:$B$1450,0)))^(1/5)-1)*100)</f>
        <v>5.0590472146298415</v>
      </c>
      <c r="V233" s="759">
        <f>IF(INDEX(Historical!$O$7:$O$1432,MATCH(B233,Historical!$B$7:$B$1450,0))=0,"n/a",((INDEX(Historical!$C$7:$C$1439,MATCH(B233,Historical!$B$7:$B$1450,0))/INDEX(Historical!$O$7:$O$1432,MATCH(B233,Historical!$B$7:$B$1450,0)))^(1/10)-1)*100)</f>
        <v>7.7020732906573741</v>
      </c>
      <c r="W233" s="760">
        <f t="shared" si="55"/>
        <v>0.65684225840417187</v>
      </c>
      <c r="X233" s="761">
        <f t="shared" si="56"/>
        <v>0.15662684875014987</v>
      </c>
      <c r="Y233" s="949"/>
      <c r="Z233" s="703">
        <f t="shared" si="57"/>
        <v>125.33333333333334</v>
      </c>
      <c r="AA233" s="959">
        <f t="shared" si="58"/>
        <v>26.224242424242426</v>
      </c>
      <c r="AB233" s="960">
        <v>12</v>
      </c>
      <c r="AC233" s="938">
        <v>3.3</v>
      </c>
      <c r="AD233" s="938" t="s">
        <v>137</v>
      </c>
      <c r="AE233" s="938">
        <v>14.95</v>
      </c>
      <c r="AF233" s="938">
        <v>2.06</v>
      </c>
      <c r="AG233" s="938" t="s">
        <v>137</v>
      </c>
      <c r="AH233" s="938">
        <v>40.5</v>
      </c>
      <c r="AI233" s="938">
        <v>6.65</v>
      </c>
      <c r="AJ233" s="938">
        <v>32.300000000000004</v>
      </c>
      <c r="AK233" s="938" t="s">
        <v>137</v>
      </c>
      <c r="AL233" s="951">
        <v>14680</v>
      </c>
      <c r="AM233" s="945">
        <v>1.0999999999999999</v>
      </c>
      <c r="AN233" s="938">
        <v>0.87</v>
      </c>
      <c r="AO233" s="802">
        <f t="shared" si="59"/>
        <v>-16.385902397040365</v>
      </c>
      <c r="AP233" s="803">
        <f t="shared" si="60"/>
        <v>9.8383400272020616</v>
      </c>
      <c r="AQ233" s="961">
        <f t="shared" si="61"/>
        <v>54.950801358853397</v>
      </c>
      <c r="AR233" s="703">
        <f>INDEX(Historical!$C$7:$C$1439,MATCH(B233,Historical!$B$7:$B$1450,0))*IF(AH233="n/a",1.03,IF(AH233&lt;0,1.01,IF(AH233&gt;10,1.1,(1+AH233/100))))</f>
        <v>4.4770000000000003</v>
      </c>
      <c r="AS233" s="959">
        <f t="shared" si="62"/>
        <v>4.7747204999999999</v>
      </c>
      <c r="AT233" s="959">
        <f t="shared" si="67"/>
        <v>4.9179621149999999</v>
      </c>
      <c r="AU233" s="959">
        <f t="shared" si="67"/>
        <v>5.0655009784500002</v>
      </c>
      <c r="AV233" s="959">
        <f t="shared" si="67"/>
        <v>5.2174660078035</v>
      </c>
      <c r="AW233" s="703">
        <f t="shared" si="63"/>
        <v>24.452649601253505</v>
      </c>
      <c r="AX233" s="810">
        <f t="shared" si="64"/>
        <v>28.255892767799285</v>
      </c>
      <c r="AY233" s="1017">
        <v>0.52</v>
      </c>
      <c r="AZ233" s="945">
        <v>39.31</v>
      </c>
      <c r="BA233" s="945">
        <v>-0.6</v>
      </c>
      <c r="BB233" s="945">
        <v>3.16</v>
      </c>
      <c r="BC233" s="945">
        <v>15.17</v>
      </c>
      <c r="BE233" s="666">
        <v>1998</v>
      </c>
      <c r="BF233" s="971">
        <f t="shared" si="65"/>
        <v>2</v>
      </c>
      <c r="BG233" s="955" t="s">
        <v>137</v>
      </c>
    </row>
    <row r="234" spans="1:60" ht="11.25" customHeight="1" x14ac:dyDescent="0.2">
      <c r="A234" s="936" t="s">
        <v>853</v>
      </c>
      <c r="B234" s="948" t="s">
        <v>854</v>
      </c>
      <c r="C234" s="1013" t="s">
        <v>108</v>
      </c>
      <c r="D234" s="1013" t="s">
        <v>118</v>
      </c>
      <c r="E234" s="792">
        <v>18</v>
      </c>
      <c r="F234" s="1227">
        <v>184</v>
      </c>
      <c r="G234" s="1227" t="s">
        <v>106</v>
      </c>
      <c r="H234" s="1227" t="s">
        <v>106</v>
      </c>
      <c r="I234" s="947">
        <v>69.39</v>
      </c>
      <c r="J234" s="703">
        <f t="shared" si="52"/>
        <v>0.6340971321516069</v>
      </c>
      <c r="K234" s="950">
        <v>0.11</v>
      </c>
      <c r="L234" s="960">
        <v>4</v>
      </c>
      <c r="M234" s="694">
        <f t="shared" si="53"/>
        <v>0.44</v>
      </c>
      <c r="N234" s="943" t="s">
        <v>506</v>
      </c>
      <c r="O234" s="799">
        <v>0.1</v>
      </c>
      <c r="P234" s="934">
        <v>43633</v>
      </c>
      <c r="Q234" s="934">
        <v>43648</v>
      </c>
      <c r="R234" s="694">
        <f t="shared" si="54"/>
        <v>9.9999999999999947</v>
      </c>
      <c r="S234" s="759">
        <f>IF(INDEX(Historical!$D$7:$D$1439,MATCH(B234,Historical!$B$7:$B$1450,0))=0,"n/a",(INDEX(Historical!$C$7:$C$1439,MATCH(B234,Historical!$B$7:$B$1450,0))/INDEX(Historical!$D$7:$D$1439,MATCH(B234,Historical!$B$7:$B$1450,0))-1)*100)</f>
        <v>7.2727272727272529</v>
      </c>
      <c r="T234" s="759">
        <f>IF(INDEX(Historical!$F$7:$F$1432,MATCH(B234,Historical!$B$7:$B$1450,0))=0,"n/a",((INDEX(Historical!$C$7:$C$1439,MATCH(B234,Historical!$B$7:$B$1450,0))/INDEX(Historical!$F$7:$F$1432,MATCH(B234,Historical!$B$7:$B$1450,0)))^(1/3)-1)*100)</f>
        <v>7.8743150660129491</v>
      </c>
      <c r="U234" s="759">
        <f>IF(INDEX(Historical!$H$7:$H$1432,MATCH(B234,Historical!$B$7:$B$1450,0))=0,"n/a",((INDEX(Historical!$C$7:$C$1439,MATCH(B234,Historical!$B$7:$B$1450,0))/INDEX(Historical!$H$7:$H$1432,MATCH(B234,Historical!$B$7:$B$1450,0)))^(1/5)-1)*100)</f>
        <v>9.1977482660523524</v>
      </c>
      <c r="V234" s="759">
        <f>IF(INDEX(Historical!$O$7:$O$1432,MATCH(B234,Historical!$B$7:$B$1450,0))=0,"n/a",((INDEX(Historical!$C$7:$C$1439,MATCH(B234,Historical!$B$7:$B$1450,0))/INDEX(Historical!$O$7:$O$1432,MATCH(B234,Historical!$B$7:$B$1450,0)))^(1/10)-1)*100)</f>
        <v>9.878422965064404</v>
      </c>
      <c r="W234" s="760">
        <f t="shared" si="55"/>
        <v>0.93109480112166731</v>
      </c>
      <c r="X234" s="761">
        <f t="shared" si="56"/>
        <v>1.4599600422305321</v>
      </c>
      <c r="Y234" s="1025" t="s">
        <v>4203</v>
      </c>
      <c r="Z234" s="703">
        <f t="shared" si="57"/>
        <v>12.643678160919542</v>
      </c>
      <c r="AA234" s="959">
        <f t="shared" si="58"/>
        <v>19.939655172413794</v>
      </c>
      <c r="AB234" s="960">
        <v>12</v>
      </c>
      <c r="AC234" s="938">
        <v>3.48</v>
      </c>
      <c r="AD234" s="938">
        <v>12.8</v>
      </c>
      <c r="AE234" s="938">
        <v>1.62</v>
      </c>
      <c r="AF234" s="938">
        <v>2.33</v>
      </c>
      <c r="AG234" s="938">
        <v>11.600000000000001</v>
      </c>
      <c r="AH234" s="938">
        <v>17.8</v>
      </c>
      <c r="AI234" s="938">
        <v>5.1400000000000006</v>
      </c>
      <c r="AJ234" s="938">
        <v>6.3</v>
      </c>
      <c r="AK234" s="938">
        <v>1.58</v>
      </c>
      <c r="AL234" s="951">
        <v>12700</v>
      </c>
      <c r="AM234" s="945">
        <v>4.9000000000000004</v>
      </c>
      <c r="AN234" s="938">
        <v>0.48</v>
      </c>
      <c r="AO234" s="802">
        <f t="shared" si="59"/>
        <v>-10.107809774209834</v>
      </c>
      <c r="AP234" s="803">
        <f t="shared" si="60"/>
        <v>9.83184539820396</v>
      </c>
      <c r="AQ234" s="961">
        <f t="shared" si="61"/>
        <v>43.696279317368457</v>
      </c>
      <c r="AR234" s="703">
        <f>INDEX(Historical!$C$7:$C$1439,MATCH(B234,Historical!$B$7:$B$1450,0))*IF(AH234="n/a",1.03,IF(AH234&lt;0,1.01,IF(AH234&gt;10,1.1,(1+AH234/100))))</f>
        <v>0.4326666666666667</v>
      </c>
      <c r="AS234" s="959">
        <f t="shared" si="62"/>
        <v>0.4549057333333334</v>
      </c>
      <c r="AT234" s="959">
        <f t="shared" si="67"/>
        <v>0.46209324392000006</v>
      </c>
      <c r="AU234" s="959">
        <f t="shared" si="67"/>
        <v>0.46939431717393609</v>
      </c>
      <c r="AV234" s="959">
        <f t="shared" si="67"/>
        <v>0.47681074738528428</v>
      </c>
      <c r="AW234" s="703">
        <f t="shared" si="63"/>
        <v>2.2958707084792205</v>
      </c>
      <c r="AX234" s="810">
        <f t="shared" si="64"/>
        <v>3.3086478000853443</v>
      </c>
      <c r="AY234" s="1017">
        <v>0.72</v>
      </c>
      <c r="AZ234" s="945">
        <v>52.290000000000006</v>
      </c>
      <c r="BA234" s="945">
        <v>-2.0699999999999998</v>
      </c>
      <c r="BB234" s="945">
        <v>5.86</v>
      </c>
      <c r="BC234" s="945">
        <v>23.62</v>
      </c>
      <c r="BE234" s="666">
        <v>2002</v>
      </c>
      <c r="BF234" s="971">
        <f t="shared" si="65"/>
        <v>1</v>
      </c>
      <c r="BG234" s="955">
        <v>2.6</v>
      </c>
    </row>
    <row r="235" spans="1:60" ht="11.25" customHeight="1" x14ac:dyDescent="0.2">
      <c r="A235" s="936" t="s">
        <v>1807</v>
      </c>
      <c r="B235" s="948" t="s">
        <v>1808</v>
      </c>
      <c r="C235" s="1013" t="s">
        <v>123</v>
      </c>
      <c r="D235" s="1013" t="s">
        <v>4368</v>
      </c>
      <c r="E235" s="792">
        <v>10</v>
      </c>
      <c r="F235" s="1227">
        <v>321</v>
      </c>
      <c r="G235" s="1227" t="s">
        <v>106</v>
      </c>
      <c r="H235" s="1227" t="s">
        <v>106</v>
      </c>
      <c r="I235" s="947">
        <v>36.049999999999997</v>
      </c>
      <c r="J235" s="703">
        <f t="shared" si="52"/>
        <v>5.0485436893203888</v>
      </c>
      <c r="K235" s="950">
        <v>0.45500000000000002</v>
      </c>
      <c r="L235" s="960">
        <v>4</v>
      </c>
      <c r="M235" s="694">
        <f t="shared" si="53"/>
        <v>1.82</v>
      </c>
      <c r="N235" s="943" t="s">
        <v>1246</v>
      </c>
      <c r="O235" s="795">
        <v>0.43</v>
      </c>
      <c r="P235" s="934">
        <v>43412</v>
      </c>
      <c r="Q235" s="934">
        <v>43423</v>
      </c>
      <c r="R235" s="694">
        <f t="shared" si="54"/>
        <v>5.8139534883720989</v>
      </c>
      <c r="S235" s="759">
        <f>IF(INDEX(Historical!$D$7:$D$1439,MATCH(B235,Historical!$B$7:$B$1450,0))=0,"n/a",(INDEX(Historical!$C$7:$C$1439,MATCH(B235,Historical!$B$7:$B$1450,0))/INDEX(Historical!$D$7:$D$1439,MATCH(B235,Historical!$B$7:$B$1450,0))-1)*100)</f>
        <v>7.055214723926384</v>
      </c>
      <c r="T235" s="759">
        <f>IF(INDEX(Historical!$F$7:$F$1432,MATCH(B235,Historical!$B$7:$B$1450,0))=0,"n/a",((INDEX(Historical!$C$7:$C$1439,MATCH(B235,Historical!$B$7:$B$1450,0))/INDEX(Historical!$F$7:$F$1432,MATCH(B235,Historical!$B$7:$B$1450,0)))^(1/3)-1)*100)</f>
        <v>11.663742812486188</v>
      </c>
      <c r="U235" s="759">
        <f>IF(INDEX(Historical!$H$7:$H$1432,MATCH(B235,Historical!$B$7:$B$1450,0))=0,"n/a",((INDEX(Historical!$C$7:$C$1439,MATCH(B235,Historical!$B$7:$B$1450,0))/INDEX(Historical!$H$7:$H$1432,MATCH(B235,Historical!$B$7:$B$1450,0)))^(1/5)-1)*100)</f>
        <v>26.944614869348339</v>
      </c>
      <c r="V235" s="759">
        <f>IF(INDEX(Historical!$O$7:$O$1432,MATCH(B235,Historical!$B$7:$B$1450,0))=0,"n/a",((INDEX(Historical!$C$7:$C$1439,MATCH(B235,Historical!$B$7:$B$1450,0))/INDEX(Historical!$O$7:$O$1432,MATCH(B235,Historical!$B$7:$B$1450,0)))^(1/10)-1)*100)</f>
        <v>25.488789126768154</v>
      </c>
      <c r="W235" s="760">
        <f t="shared" si="55"/>
        <v>1.0571163163279218</v>
      </c>
      <c r="X235" s="761" t="str">
        <f t="shared" si="56"/>
        <v>n/a</v>
      </c>
      <c r="Y235" s="949"/>
      <c r="Z235" s="703">
        <f t="shared" si="57"/>
        <v>62.758620689655174</v>
      </c>
      <c r="AA235" s="959">
        <f t="shared" si="58"/>
        <v>12.431034482758619</v>
      </c>
      <c r="AB235" s="960">
        <v>9</v>
      </c>
      <c r="AC235" s="938">
        <v>2.9</v>
      </c>
      <c r="AD235" s="938" t="s">
        <v>137</v>
      </c>
      <c r="AE235" s="938">
        <v>0.56000000000000005</v>
      </c>
      <c r="AF235" s="938">
        <v>0.82</v>
      </c>
      <c r="AG235" s="938">
        <v>7.3999999999999995</v>
      </c>
      <c r="AH235" s="938">
        <v>-4.1000000000000005</v>
      </c>
      <c r="AI235" s="938">
        <v>-5.0599999999999996</v>
      </c>
      <c r="AJ235" s="938">
        <v>-11.799999999999999</v>
      </c>
      <c r="AK235" s="938">
        <v>-3.9</v>
      </c>
      <c r="AL235" s="951">
        <v>9670</v>
      </c>
      <c r="AM235" s="945">
        <v>1.0999999999999999</v>
      </c>
      <c r="AN235" s="938">
        <v>0.93</v>
      </c>
      <c r="AO235" s="802">
        <f t="shared" si="59"/>
        <v>19.562124075910109</v>
      </c>
      <c r="AP235" s="803">
        <f t="shared" si="60"/>
        <v>31.993158558668728</v>
      </c>
      <c r="AQ235" s="961">
        <f t="shared" si="61"/>
        <v>-32.69159446295955</v>
      </c>
      <c r="AR235" s="703">
        <f>INDEX(Historical!$C$7:$C$1439,MATCH(B235,Historical!$B$7:$B$1450,0))*IF(AH235="n/a",1.03,IF(AH235&lt;0,1.01,IF(AH235&gt;10,1.1,(1+AH235/100))))</f>
        <v>1.7624500000000001</v>
      </c>
      <c r="AS235" s="959">
        <f t="shared" si="62"/>
        <v>1.7800745</v>
      </c>
      <c r="AT235" s="959">
        <f t="shared" si="67"/>
        <v>1.797875245</v>
      </c>
      <c r="AU235" s="959">
        <f t="shared" si="67"/>
        <v>1.8158539974499999</v>
      </c>
      <c r="AV235" s="959">
        <f t="shared" si="67"/>
        <v>1.8340125374245</v>
      </c>
      <c r="AW235" s="703">
        <f t="shared" si="63"/>
        <v>8.9902662798745006</v>
      </c>
      <c r="AX235" s="810">
        <f t="shared" si="64"/>
        <v>24.938325325588075</v>
      </c>
      <c r="AY235" s="1017">
        <v>1.73</v>
      </c>
      <c r="AZ235" s="945">
        <v>12.620000000000001</v>
      </c>
      <c r="BA235" s="945">
        <v>-38.14</v>
      </c>
      <c r="BB235" s="945">
        <v>0.21</v>
      </c>
      <c r="BC235" s="945">
        <v>-8.19</v>
      </c>
      <c r="BE235" s="666">
        <v>2010</v>
      </c>
      <c r="BF235" s="971">
        <f t="shared" si="65"/>
        <v>0</v>
      </c>
      <c r="BG235" s="955">
        <v>3</v>
      </c>
    </row>
    <row r="236" spans="1:60" s="838" customFormat="1" ht="11.25" customHeight="1" x14ac:dyDescent="0.2">
      <c r="A236" s="698" t="s">
        <v>866</v>
      </c>
      <c r="B236" s="846" t="s">
        <v>867</v>
      </c>
      <c r="C236" s="1013" t="s">
        <v>247</v>
      </c>
      <c r="D236" s="1013" t="s">
        <v>4343</v>
      </c>
      <c r="E236" s="818">
        <v>14</v>
      </c>
      <c r="F236" s="1227">
        <v>278</v>
      </c>
      <c r="G236" s="1226" t="s">
        <v>106</v>
      </c>
      <c r="H236" s="1226" t="s">
        <v>106</v>
      </c>
      <c r="I236" s="819">
        <v>66.680000000000007</v>
      </c>
      <c r="J236" s="820">
        <f t="shared" si="52"/>
        <v>2.8794241151769642</v>
      </c>
      <c r="K236" s="821">
        <v>0.48</v>
      </c>
      <c r="L236" s="822">
        <v>4</v>
      </c>
      <c r="M236" s="823">
        <f t="shared" si="53"/>
        <v>1.92</v>
      </c>
      <c r="N236" s="824" t="s">
        <v>995</v>
      </c>
      <c r="O236" s="825">
        <v>0.43</v>
      </c>
      <c r="P236" s="826">
        <v>43580</v>
      </c>
      <c r="Q236" s="826">
        <v>43616</v>
      </c>
      <c r="R236" s="823">
        <f t="shared" si="54"/>
        <v>11.627906976744184</v>
      </c>
      <c r="S236" s="759">
        <f>IF(INDEX(Historical!$D$7:$D$1439,MATCH(B236,Historical!$B$7:$B$1450,0))=0,"n/a",(INDEX(Historical!$C$7:$C$1439,MATCH(B236,Historical!$B$7:$B$1450,0))/INDEX(Historical!$D$7:$D$1439,MATCH(B236,Historical!$B$7:$B$1450,0))-1)*100)</f>
        <v>9.0909090909090828</v>
      </c>
      <c r="T236" s="759">
        <f>IF(INDEX(Historical!$F$7:$F$1432,MATCH(B236,Historical!$B$7:$B$1450,0))=0,"n/a",((INDEX(Historical!$C$7:$C$1439,MATCH(B236,Historical!$B$7:$B$1450,0))/INDEX(Historical!$F$7:$F$1432,MATCH(B236,Historical!$B$7:$B$1450,0)))^(1/3)-1)*100)</f>
        <v>6.7767583149812571</v>
      </c>
      <c r="U236" s="759">
        <f>IF(INDEX(Historical!$H$7:$H$1432,MATCH(B236,Historical!$B$7:$B$1450,0))=0,"n/a",((INDEX(Historical!$C$7:$C$1439,MATCH(B236,Historical!$B$7:$B$1450,0))/INDEX(Historical!$H$7:$H$1432,MATCH(B236,Historical!$B$7:$B$1450,0)))^(1/5)-1)*100)</f>
        <v>7.8753675083670815</v>
      </c>
      <c r="V236" s="759">
        <f>IF(INDEX(Historical!$O$7:$O$1432,MATCH(B236,Historical!$B$7:$B$1450,0))=0,"n/a",((INDEX(Historical!$C$7:$C$1439,MATCH(B236,Historical!$B$7:$B$1450,0))/INDEX(Historical!$O$7:$O$1432,MATCH(B236,Historical!$B$7:$B$1450,0)))^(1/10)-1)*100)</f>
        <v>13.464908490828931</v>
      </c>
      <c r="W236" s="827">
        <f t="shared" si="55"/>
        <v>0.58488087859869708</v>
      </c>
      <c r="X236" s="828">
        <f t="shared" si="56"/>
        <v>1.1581422806422177</v>
      </c>
      <c r="Y236" s="846"/>
      <c r="Z236" s="820">
        <f t="shared" si="57"/>
        <v>47.524752475247524</v>
      </c>
      <c r="AA236" s="830">
        <f t="shared" si="58"/>
        <v>16.504950495049506</v>
      </c>
      <c r="AB236" s="822">
        <v>1</v>
      </c>
      <c r="AC236" s="831">
        <v>4.04</v>
      </c>
      <c r="AD236" s="831">
        <v>2.74</v>
      </c>
      <c r="AE236" s="831">
        <v>0.92</v>
      </c>
      <c r="AF236" s="831">
        <v>4.72</v>
      </c>
      <c r="AG236" s="831">
        <v>30.7</v>
      </c>
      <c r="AH236" s="831">
        <v>12.2</v>
      </c>
      <c r="AI236" s="831">
        <v>4.4799999999999995</v>
      </c>
      <c r="AJ236" s="831">
        <v>6.8000000000000007</v>
      </c>
      <c r="AK236" s="831">
        <v>6.0699999999999994</v>
      </c>
      <c r="AL236" s="832">
        <v>5270</v>
      </c>
      <c r="AM236" s="833">
        <v>1</v>
      </c>
      <c r="AN236" s="831">
        <v>0</v>
      </c>
      <c r="AO236" s="834">
        <f t="shared" si="59"/>
        <v>-5.7501588715054606</v>
      </c>
      <c r="AP236" s="835">
        <f t="shared" si="60"/>
        <v>10.754791623544046</v>
      </c>
      <c r="AQ236" s="836">
        <f t="shared" si="61"/>
        <v>86.074496833491892</v>
      </c>
      <c r="AR236" s="703">
        <f>INDEX(Historical!$C$7:$C$1439,MATCH(B236,Historical!$B$7:$B$1450,0))*IF(AH236="n/a",1.03,IF(AH236&lt;0,1.01,IF(AH236&gt;10,1.1,(1+AH236/100))))</f>
        <v>1.8480000000000001</v>
      </c>
      <c r="AS236" s="830">
        <f t="shared" si="62"/>
        <v>1.9307904</v>
      </c>
      <c r="AT236" s="830">
        <f t="shared" si="67"/>
        <v>2.04798937728</v>
      </c>
      <c r="AU236" s="830">
        <f t="shared" si="67"/>
        <v>2.1723023324808959</v>
      </c>
      <c r="AV236" s="830">
        <f t="shared" si="67"/>
        <v>2.3041610840624864</v>
      </c>
      <c r="AW236" s="820">
        <f t="shared" si="63"/>
        <v>10.303243193823384</v>
      </c>
      <c r="AX236" s="837">
        <f t="shared" si="64"/>
        <v>15.451774435847906</v>
      </c>
      <c r="AY236" s="1018">
        <v>0.84</v>
      </c>
      <c r="AZ236" s="833">
        <v>48.16</v>
      </c>
      <c r="BA236" s="833">
        <v>-9.879999999999999</v>
      </c>
      <c r="BB236" s="833">
        <v>7.7700000000000005</v>
      </c>
      <c r="BC236" s="833">
        <v>16.13</v>
      </c>
      <c r="BD236" s="985"/>
      <c r="BE236" s="666">
        <v>2006</v>
      </c>
      <c r="BF236" s="971">
        <f t="shared" si="65"/>
        <v>1</v>
      </c>
      <c r="BG236" s="892">
        <v>11.4</v>
      </c>
    </row>
    <row r="237" spans="1:60" ht="11.25" customHeight="1" x14ac:dyDescent="0.2">
      <c r="A237" s="953" t="s">
        <v>4280</v>
      </c>
      <c r="B237" s="948" t="s">
        <v>4279</v>
      </c>
      <c r="C237" s="1013" t="s">
        <v>247</v>
      </c>
      <c r="D237" s="1013" t="s">
        <v>4379</v>
      </c>
      <c r="E237" s="792">
        <v>10</v>
      </c>
      <c r="F237" s="1227">
        <v>349</v>
      </c>
      <c r="G237" s="1227" t="s">
        <v>106</v>
      </c>
      <c r="H237" s="1227" t="s">
        <v>106</v>
      </c>
      <c r="I237" s="947">
        <v>47.06</v>
      </c>
      <c r="J237" s="703">
        <f t="shared" si="52"/>
        <v>3.8249043773905651</v>
      </c>
      <c r="K237" s="958">
        <v>0.45</v>
      </c>
      <c r="L237" s="960">
        <v>4</v>
      </c>
      <c r="M237" s="694">
        <f t="shared" si="53"/>
        <v>1.8</v>
      </c>
      <c r="N237" s="943" t="s">
        <v>320</v>
      </c>
      <c r="O237" s="799">
        <v>0.41</v>
      </c>
      <c r="P237" s="934">
        <v>43539</v>
      </c>
      <c r="Q237" s="934">
        <v>43553</v>
      </c>
      <c r="R237" s="694">
        <f t="shared" si="54"/>
        <v>9.7560975609756184</v>
      </c>
      <c r="S237" s="759">
        <f>IF(INDEX(Historical!$D$7:$D$1439,MATCH(B237,Historical!$B$7:$B$1450,0))=0,"n/a",(INDEX(Historical!$C$7:$C$1439,MATCH(B237,Historical!$B$7:$B$1450,0))/INDEX(Historical!$D$7:$D$1439,MATCH(B237,Historical!$B$7:$B$1450,0))-1)*100)</f>
        <v>-18.534482758620683</v>
      </c>
      <c r="T237" s="759">
        <f>IF(INDEX(Historical!$F$7:$F$1432,MATCH(B237,Historical!$B$7:$B$1450,0))=0,"n/a",((INDEX(Historical!$C$7:$C$1439,MATCH(B237,Historical!$B$7:$B$1450,0))/INDEX(Historical!$F$7:$F$1432,MATCH(B237,Historical!$B$7:$B$1450,0)))^(1/3)-1)*100)</f>
        <v>4.0041911525952045</v>
      </c>
      <c r="U237" s="759">
        <f>IF(INDEX(Historical!$H$7:$H$1432,MATCH(B237,Historical!$B$7:$B$1450,0))=0,"n/a",((INDEX(Historical!$C$7:$C$1439,MATCH(B237,Historical!$B$7:$B$1450,0))/INDEX(Historical!$H$7:$H$1432,MATCH(B237,Historical!$B$7:$B$1450,0)))^(1/5)-1)*100)</f>
        <v>10.255626912397631</v>
      </c>
      <c r="V237" s="759">
        <f>IF(INDEX(Historical!$O$7:$O$1432,MATCH(B237,Historical!$B$7:$B$1450,0))=0,"n/a",((INDEX(Historical!$C$7:$C$1439,MATCH(B237,Historical!$B$7:$B$1450,0))/INDEX(Historical!$O$7:$O$1432,MATCH(B237,Historical!$B$7:$B$1450,0)))^(1/10)-1)*100)</f>
        <v>28.007136371788242</v>
      </c>
      <c r="W237" s="760">
        <f t="shared" si="55"/>
        <v>0.36617906151691343</v>
      </c>
      <c r="X237" s="761" t="str">
        <f t="shared" si="56"/>
        <v>n/a</v>
      </c>
      <c r="Y237" s="728" t="s">
        <v>955</v>
      </c>
      <c r="Z237" s="703">
        <f t="shared" si="57"/>
        <v>57.142857142857153</v>
      </c>
      <c r="AA237" s="959">
        <f t="shared" si="58"/>
        <v>14.939682539682542</v>
      </c>
      <c r="AB237" s="960">
        <v>12</v>
      </c>
      <c r="AC237" s="938">
        <v>3.15</v>
      </c>
      <c r="AD237" s="938">
        <v>8.31</v>
      </c>
      <c r="AE237" s="938">
        <v>1.1499999999999999</v>
      </c>
      <c r="AF237" s="938" t="s">
        <v>137</v>
      </c>
      <c r="AG237" s="940">
        <v>-130.4</v>
      </c>
      <c r="AH237" s="938">
        <v>16.8</v>
      </c>
      <c r="AI237" s="938">
        <v>10.76</v>
      </c>
      <c r="AJ237" s="938">
        <v>-3.5000000000000004</v>
      </c>
      <c r="AK237" s="938">
        <v>1.8800000000000001</v>
      </c>
      <c r="AL237" s="951">
        <v>4520</v>
      </c>
      <c r="AM237" s="945">
        <v>1.6</v>
      </c>
      <c r="AN237" s="938" t="s">
        <v>137</v>
      </c>
      <c r="AO237" s="802">
        <f t="shared" si="59"/>
        <v>-0.85915124989434588</v>
      </c>
      <c r="AP237" s="803">
        <f t="shared" si="60"/>
        <v>14.080531289788196</v>
      </c>
      <c r="AQ237" s="961" t="str">
        <f t="shared" si="61"/>
        <v>n/a</v>
      </c>
      <c r="AR237" s="703">
        <f>INDEX(Historical!$C$7:$C$1439,MATCH(B237,Historical!$B$7:$B$1450,0))*IF(AH237="n/a",1.03,IF(AH237&lt;0,1.01,IF(AH237&gt;10,1.1,(1+AH237/100))))</f>
        <v>2.0790000000000002</v>
      </c>
      <c r="AS237" s="959">
        <f t="shared" si="62"/>
        <v>2.2869000000000006</v>
      </c>
      <c r="AT237" s="959">
        <f t="shared" si="67"/>
        <v>2.3298937200000003</v>
      </c>
      <c r="AU237" s="959">
        <f t="shared" si="67"/>
        <v>2.373695721936</v>
      </c>
      <c r="AV237" s="959">
        <f t="shared" si="67"/>
        <v>2.4183212015083968</v>
      </c>
      <c r="AW237" s="703">
        <f t="shared" si="63"/>
        <v>11.487810643444398</v>
      </c>
      <c r="AX237" s="810">
        <f t="shared" si="64"/>
        <v>24.410987342635778</v>
      </c>
      <c r="AY237" s="1017">
        <v>1.52</v>
      </c>
      <c r="AZ237" s="945">
        <v>40.270000000000003</v>
      </c>
      <c r="BA237" s="945">
        <v>-4.17</v>
      </c>
      <c r="BB237" s="945">
        <v>7.28</v>
      </c>
      <c r="BC237" s="945">
        <v>12.67</v>
      </c>
      <c r="BE237" s="666">
        <v>2010</v>
      </c>
      <c r="BF237" s="971">
        <f t="shared" si="65"/>
        <v>0</v>
      </c>
      <c r="BG237" s="955">
        <v>10</v>
      </c>
    </row>
    <row r="238" spans="1:60" ht="11.25" customHeight="1" x14ac:dyDescent="0.2">
      <c r="A238" s="936" t="s">
        <v>868</v>
      </c>
      <c r="B238" s="948" t="s">
        <v>869</v>
      </c>
      <c r="C238" s="1013" t="s">
        <v>131</v>
      </c>
      <c r="D238" s="1013" t="s">
        <v>4355</v>
      </c>
      <c r="E238" s="792">
        <v>16</v>
      </c>
      <c r="F238" s="1227">
        <v>233</v>
      </c>
      <c r="G238" s="1227" t="s">
        <v>37</v>
      </c>
      <c r="H238" s="1227" t="s">
        <v>115</v>
      </c>
      <c r="I238" s="947">
        <v>59.61</v>
      </c>
      <c r="J238" s="703">
        <f t="shared" si="52"/>
        <v>2.7176648213387016</v>
      </c>
      <c r="K238" s="950">
        <v>0.40500000000000003</v>
      </c>
      <c r="L238" s="960">
        <v>4</v>
      </c>
      <c r="M238" s="694">
        <f t="shared" si="53"/>
        <v>1.62</v>
      </c>
      <c r="N238" s="943" t="s">
        <v>460</v>
      </c>
      <c r="O238" s="795">
        <v>0.38</v>
      </c>
      <c r="P238" s="934">
        <v>43538</v>
      </c>
      <c r="Q238" s="934">
        <v>43575</v>
      </c>
      <c r="R238" s="694">
        <f t="shared" si="54"/>
        <v>6.5789473684210575</v>
      </c>
      <c r="S238" s="759">
        <f>IF(INDEX(Historical!$D$7:$D$1439,MATCH(B238,Historical!$B$7:$B$1450,0))=0,"n/a",(INDEX(Historical!$C$7:$C$1439,MATCH(B238,Historical!$B$7:$B$1450,0))/INDEX(Historical!$D$7:$D$1439,MATCH(B238,Historical!$B$7:$B$1450,0))-1)*100)</f>
        <v>5.6338028169014009</v>
      </c>
      <c r="T238" s="759">
        <f>IF(INDEX(Historical!$F$7:$F$1432,MATCH(B238,Historical!$B$7:$B$1450,0))=0,"n/a",((INDEX(Historical!$C$7:$C$1439,MATCH(B238,Historical!$B$7:$B$1450,0))/INDEX(Historical!$F$7:$F$1432,MATCH(B238,Historical!$B$7:$B$1450,0)))^(1/3)-1)*100)</f>
        <v>5.983983294832651</v>
      </c>
      <c r="U238" s="759">
        <f>IF(INDEX(Historical!$H$7:$H$1432,MATCH(B238,Historical!$B$7:$B$1450,0))=0,"n/a",((INDEX(Historical!$C$7:$C$1439,MATCH(B238,Historical!$B$7:$B$1450,0))/INDEX(Historical!$H$7:$H$1432,MATCH(B238,Historical!$B$7:$B$1450,0)))^(1/5)-1)*100)</f>
        <v>6.3995312815083638</v>
      </c>
      <c r="V238" s="759">
        <f>IF(INDEX(Historical!$O$7:$O$1432,MATCH(B238,Historical!$B$7:$B$1450,0))=0,"n/a",((INDEX(Historical!$C$7:$C$1439,MATCH(B238,Historical!$B$7:$B$1450,0))/INDEX(Historical!$O$7:$O$1432,MATCH(B238,Historical!$B$7:$B$1450,0)))^(1/10)-1)*100)</f>
        <v>4.8402299471920429</v>
      </c>
      <c r="W238" s="760">
        <f t="shared" si="55"/>
        <v>1.3221543916980467</v>
      </c>
      <c r="X238" s="761">
        <f t="shared" si="56"/>
        <v>1.2074587323600687</v>
      </c>
      <c r="Y238" s="948"/>
      <c r="Z238" s="703">
        <f t="shared" si="57"/>
        <v>64.541832669322716</v>
      </c>
      <c r="AA238" s="959">
        <f t="shared" si="58"/>
        <v>23.749003984063748</v>
      </c>
      <c r="AB238" s="960">
        <v>12</v>
      </c>
      <c r="AC238" s="938">
        <v>2.5099999999999998</v>
      </c>
      <c r="AD238" s="938">
        <v>4.17</v>
      </c>
      <c r="AE238" s="938">
        <v>2.66</v>
      </c>
      <c r="AF238" s="938">
        <v>2.5299999999999998</v>
      </c>
      <c r="AG238" s="938">
        <v>10.6</v>
      </c>
      <c r="AH238" s="938">
        <v>7.3</v>
      </c>
      <c r="AI238" s="938">
        <v>6.61</v>
      </c>
      <c r="AJ238" s="938">
        <v>5.3</v>
      </c>
      <c r="AK238" s="938">
        <v>5.8000000000000007</v>
      </c>
      <c r="AL238" s="951">
        <v>31200</v>
      </c>
      <c r="AM238" s="945">
        <v>0.3</v>
      </c>
      <c r="AN238" s="938">
        <v>1.42</v>
      </c>
      <c r="AO238" s="802">
        <f t="shared" si="59"/>
        <v>-14.631807881216682</v>
      </c>
      <c r="AP238" s="803">
        <f t="shared" si="60"/>
        <v>9.1171961028470658</v>
      </c>
      <c r="AQ238" s="961">
        <f t="shared" si="61"/>
        <v>63.41491850797911</v>
      </c>
      <c r="AR238" s="703">
        <f>INDEX(Historical!$C$7:$C$1439,MATCH(B238,Historical!$B$7:$B$1450,0))*IF(AH238="n/a",1.03,IF(AH238&lt;0,1.01,IF(AH238&gt;10,1.1,(1+AH238/100))))</f>
        <v>1.6094999999999999</v>
      </c>
      <c r="AS238" s="959">
        <f t="shared" si="62"/>
        <v>1.7158879499999999</v>
      </c>
      <c r="AT238" s="959">
        <f t="shared" si="67"/>
        <v>1.8154094511000001</v>
      </c>
      <c r="AU238" s="959">
        <f t="shared" si="67"/>
        <v>1.9207031992638002</v>
      </c>
      <c r="AV238" s="959">
        <f t="shared" si="67"/>
        <v>2.0321039848211009</v>
      </c>
      <c r="AW238" s="703">
        <f t="shared" si="63"/>
        <v>9.0936045851849006</v>
      </c>
      <c r="AX238" s="810">
        <f t="shared" si="64"/>
        <v>15.255166222420568</v>
      </c>
      <c r="AY238" s="1017">
        <v>0.18</v>
      </c>
      <c r="AZ238" s="945">
        <v>29.95</v>
      </c>
      <c r="BA238" s="945">
        <v>-3.9</v>
      </c>
      <c r="BB238" s="945">
        <v>-0.45999999999999996</v>
      </c>
      <c r="BC238" s="945">
        <v>9.1999999999999993</v>
      </c>
      <c r="BE238" s="666">
        <v>2004</v>
      </c>
      <c r="BF238" s="971">
        <f t="shared" si="65"/>
        <v>1</v>
      </c>
      <c r="BG238" s="955">
        <v>2.8000000000000003</v>
      </c>
    </row>
    <row r="239" spans="1:60" ht="11.25" customHeight="1" x14ac:dyDescent="0.2">
      <c r="A239" s="936" t="s">
        <v>870</v>
      </c>
      <c r="B239" s="948" t="s">
        <v>871</v>
      </c>
      <c r="C239" s="1013" t="s">
        <v>4216</v>
      </c>
      <c r="D239" s="1013" t="s">
        <v>4352</v>
      </c>
      <c r="E239" s="792">
        <v>17</v>
      </c>
      <c r="F239" s="1227">
        <v>203</v>
      </c>
      <c r="G239" s="1227" t="s">
        <v>106</v>
      </c>
      <c r="H239" s="1227" t="s">
        <v>106</v>
      </c>
      <c r="I239" s="947">
        <v>114.21</v>
      </c>
      <c r="J239" s="703">
        <f t="shared" si="52"/>
        <v>1.2958585062603976</v>
      </c>
      <c r="K239" s="950">
        <v>0.37</v>
      </c>
      <c r="L239" s="960">
        <v>4</v>
      </c>
      <c r="M239" s="694">
        <f t="shared" si="53"/>
        <v>1.48</v>
      </c>
      <c r="N239" s="943" t="s">
        <v>423</v>
      </c>
      <c r="O239" s="795">
        <v>0.36</v>
      </c>
      <c r="P239" s="934">
        <v>43600</v>
      </c>
      <c r="Q239" s="934">
        <v>43619</v>
      </c>
      <c r="R239" s="694">
        <f t="shared" si="54"/>
        <v>2.7777777777777803</v>
      </c>
      <c r="S239" s="759">
        <f>IF(INDEX(Historical!$D$7:$D$1439,MATCH(B239,Historical!$B$7:$B$1450,0))=0,"n/a",(INDEX(Historical!$C$7:$C$1439,MATCH(B239,Historical!$B$7:$B$1450,0))/INDEX(Historical!$D$7:$D$1439,MATCH(B239,Historical!$B$7:$B$1450,0))-1)*100)</f>
        <v>3.6231884057970953</v>
      </c>
      <c r="T239" s="759">
        <f>IF(INDEX(Historical!$F$7:$F$1432,MATCH(B239,Historical!$B$7:$B$1450,0))=0,"n/a",((INDEX(Historical!$C$7:$C$1439,MATCH(B239,Historical!$B$7:$B$1450,0))/INDEX(Historical!$F$7:$F$1432,MATCH(B239,Historical!$B$7:$B$1450,0)))^(1/3)-1)*100)</f>
        <v>5.4367641392257138</v>
      </c>
      <c r="U239" s="759">
        <f>IF(INDEX(Historical!$H$7:$H$1432,MATCH(B239,Historical!$B$7:$B$1450,0))=0,"n/a",((INDEX(Historical!$C$7:$C$1439,MATCH(B239,Historical!$B$7:$B$1450,0))/INDEX(Historical!$H$7:$H$1432,MATCH(B239,Historical!$B$7:$B$1450,0)))^(1/5)-1)*100)</f>
        <v>8.0719183702249389</v>
      </c>
      <c r="V239" s="759">
        <f>IF(INDEX(Historical!$O$7:$O$1432,MATCH(B239,Historical!$B$7:$B$1450,0))=0,"n/a",((INDEX(Historical!$C$7:$C$1439,MATCH(B239,Historical!$B$7:$B$1450,0))/INDEX(Historical!$O$7:$O$1432,MATCH(B239,Historical!$B$7:$B$1450,0)))^(1/10)-1)*100)</f>
        <v>10.228583816212634</v>
      </c>
      <c r="W239" s="760">
        <f t="shared" si="55"/>
        <v>0.78915307487930919</v>
      </c>
      <c r="X239" s="761">
        <f t="shared" si="56"/>
        <v>0.86794821185214388</v>
      </c>
      <c r="Y239" s="948"/>
      <c r="Z239" s="703">
        <f t="shared" si="57"/>
        <v>41.111111111111107</v>
      </c>
      <c r="AA239" s="959">
        <f t="shared" si="58"/>
        <v>31.724999999999998</v>
      </c>
      <c r="AB239" s="960">
        <v>3</v>
      </c>
      <c r="AC239" s="938">
        <v>3.6</v>
      </c>
      <c r="AD239" s="938">
        <v>2.63</v>
      </c>
      <c r="AE239" s="938">
        <v>9.83</v>
      </c>
      <c r="AF239" s="938">
        <v>10.58</v>
      </c>
      <c r="AG239" s="938">
        <v>30.8</v>
      </c>
      <c r="AH239" s="938">
        <v>31</v>
      </c>
      <c r="AI239" s="938">
        <v>12.15</v>
      </c>
      <c r="AJ239" s="938">
        <v>9.3000000000000007</v>
      </c>
      <c r="AK239" s="938">
        <v>12.64</v>
      </c>
      <c r="AL239" s="951">
        <v>31690</v>
      </c>
      <c r="AM239" s="945">
        <v>0.1</v>
      </c>
      <c r="AN239" s="938">
        <v>0.43</v>
      </c>
      <c r="AO239" s="802">
        <f t="shared" si="59"/>
        <v>-22.357223123514661</v>
      </c>
      <c r="AP239" s="803">
        <f t="shared" si="60"/>
        <v>9.3677768764853369</v>
      </c>
      <c r="AQ239" s="961">
        <f t="shared" si="61"/>
        <v>286.23567934617324</v>
      </c>
      <c r="AR239" s="703">
        <f>INDEX(Historical!$C$7:$C$1439,MATCH(B239,Historical!$B$7:$B$1450,0))*IF(AH239="n/a",1.03,IF(AH239&lt;0,1.01,IF(AH239&gt;10,1.1,(1+AH239/100))))</f>
        <v>1.573</v>
      </c>
      <c r="AS239" s="959">
        <f t="shared" si="62"/>
        <v>1.7303000000000002</v>
      </c>
      <c r="AT239" s="959">
        <f t="shared" si="67"/>
        <v>1.9033300000000004</v>
      </c>
      <c r="AU239" s="959">
        <f t="shared" si="67"/>
        <v>2.0936630000000007</v>
      </c>
      <c r="AV239" s="959">
        <f t="shared" si="67"/>
        <v>2.3030293000000008</v>
      </c>
      <c r="AW239" s="703">
        <f t="shared" si="63"/>
        <v>9.6033223000000021</v>
      </c>
      <c r="AX239" s="810">
        <f t="shared" si="64"/>
        <v>8.4084776289291678</v>
      </c>
      <c r="AY239" s="1017">
        <v>1.23</v>
      </c>
      <c r="AZ239" s="945">
        <v>66.100000000000009</v>
      </c>
      <c r="BA239" s="945">
        <v>-19.34</v>
      </c>
      <c r="BB239" s="945">
        <v>0.70000000000000007</v>
      </c>
      <c r="BC239" s="945">
        <v>6.87</v>
      </c>
      <c r="BE239" s="666">
        <v>2003</v>
      </c>
      <c r="BF239" s="971">
        <f t="shared" si="65"/>
        <v>1</v>
      </c>
      <c r="BG239" s="955">
        <v>15.299999999999999</v>
      </c>
    </row>
    <row r="240" spans="1:60" ht="11.25" customHeight="1" x14ac:dyDescent="0.2">
      <c r="A240" s="944" t="s">
        <v>872</v>
      </c>
      <c r="B240" s="948" t="s">
        <v>873</v>
      </c>
      <c r="C240" s="1013" t="s">
        <v>131</v>
      </c>
      <c r="D240" s="1013" t="s">
        <v>4367</v>
      </c>
      <c r="E240" s="792">
        <v>22</v>
      </c>
      <c r="F240" s="1227">
        <v>151</v>
      </c>
      <c r="G240" s="1227" t="s">
        <v>37</v>
      </c>
      <c r="H240" s="1227" t="s">
        <v>37</v>
      </c>
      <c r="I240" s="947">
        <v>35.97</v>
      </c>
      <c r="J240" s="703">
        <f t="shared" si="52"/>
        <v>1.9271615234917989</v>
      </c>
      <c r="K240" s="957">
        <v>0.17330000000000001</v>
      </c>
      <c r="L240" s="960">
        <v>4</v>
      </c>
      <c r="M240" s="694">
        <f t="shared" si="53"/>
        <v>0.69320000000000004</v>
      </c>
      <c r="N240" s="943" t="s">
        <v>220</v>
      </c>
      <c r="O240" s="796">
        <v>0.1666</v>
      </c>
      <c r="P240" s="934">
        <v>43462</v>
      </c>
      <c r="Q240" s="934">
        <v>43480</v>
      </c>
      <c r="R240" s="694">
        <f t="shared" si="54"/>
        <v>4.0216086434573892</v>
      </c>
      <c r="S240" s="759">
        <f>IF(INDEX(Historical!$D$7:$D$1439,MATCH(B240,Historical!$B$7:$B$1450,0))=0,"n/a",(INDEX(Historical!$C$7:$C$1439,MATCH(B240,Historical!$B$7:$B$1450,0))/INDEX(Historical!$D$7:$D$1439,MATCH(B240,Historical!$B$7:$B$1450,0))-1)*100)</f>
        <v>3.995006242197241</v>
      </c>
      <c r="T240" s="759">
        <f>IF(INDEX(Historical!$F$7:$F$1432,MATCH(B240,Historical!$B$7:$B$1450,0))=0,"n/a",((INDEX(Historical!$C$7:$C$1439,MATCH(B240,Historical!$B$7:$B$1450,0))/INDEX(Historical!$F$7:$F$1432,MATCH(B240,Historical!$B$7:$B$1450,0)))^(1/3)-1)*100)</f>
        <v>3.675928810132989</v>
      </c>
      <c r="U240" s="759">
        <f>IF(INDEX(Historical!$H$7:$H$1432,MATCH(B240,Historical!$B$7:$B$1450,0))=0,"n/a",((INDEX(Historical!$C$7:$C$1439,MATCH(B240,Historical!$B$7:$B$1450,0))/INDEX(Historical!$H$7:$H$1432,MATCH(B240,Historical!$B$7:$B$1450,0)))^(1/5)-1)*100)</f>
        <v>3.7935971355392839</v>
      </c>
      <c r="V240" s="759">
        <f>IF(INDEX(Historical!$O$7:$O$1432,MATCH(B240,Historical!$B$7:$B$1450,0))=0,"n/a",((INDEX(Historical!$C$7:$C$1439,MATCH(B240,Historical!$B$7:$B$1450,0))/INDEX(Historical!$O$7:$O$1432,MATCH(B240,Historical!$B$7:$B$1450,0)))^(1/10)-1)*100)</f>
        <v>3.2497390422064898</v>
      </c>
      <c r="W240" s="760">
        <f t="shared" si="55"/>
        <v>1.1673543894661549</v>
      </c>
      <c r="X240" s="761">
        <f t="shared" si="56"/>
        <v>0.55788193169695344</v>
      </c>
      <c r="Y240" s="711"/>
      <c r="Z240" s="703">
        <f t="shared" si="57"/>
        <v>66.019047619047626</v>
      </c>
      <c r="AA240" s="959">
        <f t="shared" si="58"/>
        <v>34.257142857142853</v>
      </c>
      <c r="AB240" s="960">
        <v>12</v>
      </c>
      <c r="AC240" s="938">
        <v>1.05</v>
      </c>
      <c r="AD240" s="938">
        <v>6.98</v>
      </c>
      <c r="AE240" s="938">
        <v>9.61</v>
      </c>
      <c r="AF240" s="938">
        <v>3.66</v>
      </c>
      <c r="AG240" s="938">
        <v>10.9</v>
      </c>
      <c r="AH240" s="938">
        <v>1.6</v>
      </c>
      <c r="AI240" s="938">
        <v>4.95</v>
      </c>
      <c r="AJ240" s="938">
        <v>6.8000000000000007</v>
      </c>
      <c r="AK240" s="938">
        <v>4.9000000000000004</v>
      </c>
      <c r="AL240" s="951">
        <v>467.12</v>
      </c>
      <c r="AM240" s="945">
        <v>1</v>
      </c>
      <c r="AN240" s="938">
        <v>0.74</v>
      </c>
      <c r="AO240" s="802">
        <f t="shared" si="59"/>
        <v>-28.536384198111769</v>
      </c>
      <c r="AP240" s="803">
        <f t="shared" si="60"/>
        <v>5.720758659031083</v>
      </c>
      <c r="AQ240" s="961">
        <f t="shared" si="61"/>
        <v>136.0613318206783</v>
      </c>
      <c r="AR240" s="703">
        <f>INDEX(Historical!$C$7:$C$1439,MATCH(B240,Historical!$B$7:$B$1450,0))*IF(AH240="n/a",1.03,IF(AH240&lt;0,1.01,IF(AH240&gt;10,1.1,(1+AH240/100))))</f>
        <v>0.67706239999999995</v>
      </c>
      <c r="AS240" s="959">
        <f t="shared" si="62"/>
        <v>0.71057698879999998</v>
      </c>
      <c r="AT240" s="959">
        <f t="shared" si="67"/>
        <v>0.74539526125119993</v>
      </c>
      <c r="AU240" s="959">
        <f t="shared" si="67"/>
        <v>0.78191962905250867</v>
      </c>
      <c r="AV240" s="959">
        <f t="shared" si="67"/>
        <v>0.82023369087608156</v>
      </c>
      <c r="AW240" s="703">
        <f t="shared" si="63"/>
        <v>3.7351879699797901</v>
      </c>
      <c r="AX240" s="810">
        <f t="shared" si="64"/>
        <v>10.384175618514845</v>
      </c>
      <c r="AY240" s="1017">
        <v>0.21</v>
      </c>
      <c r="AZ240" s="945">
        <v>24.25</v>
      </c>
      <c r="BA240" s="945">
        <v>-2.41</v>
      </c>
      <c r="BB240" s="945">
        <v>1.87</v>
      </c>
      <c r="BC240" s="945">
        <v>6.88</v>
      </c>
      <c r="BE240" s="666">
        <v>1998</v>
      </c>
      <c r="BF240" s="971">
        <f t="shared" si="65"/>
        <v>2</v>
      </c>
      <c r="BG240" s="955">
        <v>4</v>
      </c>
    </row>
    <row r="241" spans="1:59" s="774" customFormat="1" ht="13.5" thickBot="1" x14ac:dyDescent="0.25">
      <c r="B241" s="895"/>
      <c r="E241" s="896"/>
      <c r="F241" s="882"/>
      <c r="J241" s="789"/>
      <c r="L241" s="883"/>
      <c r="M241" s="882"/>
      <c r="N241" s="882"/>
      <c r="O241" s="789"/>
      <c r="R241" s="882"/>
      <c r="S241" s="884"/>
      <c r="T241" s="884"/>
      <c r="U241" s="884"/>
      <c r="V241" s="884"/>
      <c r="W241" s="884"/>
      <c r="X241" s="884"/>
      <c r="Y241" s="895"/>
      <c r="Z241" s="789"/>
      <c r="AC241" s="885"/>
      <c r="AD241" s="885"/>
      <c r="AE241" s="885"/>
      <c r="AF241" s="885"/>
      <c r="AG241" s="885"/>
      <c r="AH241" s="885"/>
      <c r="AI241" s="885"/>
      <c r="AJ241" s="885"/>
      <c r="AK241" s="885"/>
      <c r="AL241" s="885"/>
      <c r="AM241" s="885"/>
      <c r="AN241" s="885"/>
      <c r="AO241" s="789"/>
      <c r="AR241" s="886"/>
      <c r="AS241" s="887"/>
      <c r="AT241" s="887"/>
      <c r="AU241" s="887"/>
      <c r="AV241" s="887"/>
      <c r="AW241" s="886"/>
      <c r="AX241" s="887"/>
      <c r="AY241" s="789"/>
      <c r="BD241" s="896"/>
      <c r="BE241" s="882"/>
      <c r="BF241" s="882"/>
    </row>
    <row r="242" spans="1:59" x14ac:dyDescent="0.2">
      <c r="A242" s="936" t="s">
        <v>4317</v>
      </c>
      <c r="B242" s="709">
        <f>COUNTA(B7:B240)</f>
        <v>234</v>
      </c>
      <c r="E242" s="901">
        <f>AVERAGE(E7:E240)</f>
        <v>14.94017094017094</v>
      </c>
      <c r="I242" s="888">
        <f>AVERAGE(I7:I240)</f>
        <v>95.227352136752103</v>
      </c>
      <c r="J242" s="889">
        <f>AVERAGE(J7:J240)</f>
        <v>2.7742108385006117</v>
      </c>
      <c r="K242" s="897">
        <f>AVERAGE(K7:K240)</f>
        <v>0.53685128205128196</v>
      </c>
      <c r="M242" s="888">
        <f>AVERAGE(M7:M240)</f>
        <v>2.0032982905982899</v>
      </c>
      <c r="O242" s="897">
        <f>AVERAGE(O7:O240)</f>
        <v>0.49435389055389006</v>
      </c>
      <c r="R242" s="888">
        <f t="shared" ref="R242:X242" si="68">AVERAGE(R7:R240)</f>
        <v>9.23972323426697</v>
      </c>
      <c r="S242" s="898">
        <f t="shared" si="68"/>
        <v>11.530609593833779</v>
      </c>
      <c r="T242" s="898">
        <f t="shared" si="68"/>
        <v>9.9066922644591369</v>
      </c>
      <c r="U242" s="898">
        <f t="shared" si="68"/>
        <v>10.918481085695316</v>
      </c>
      <c r="V242" s="898">
        <f t="shared" si="68"/>
        <v>11.506092414452855</v>
      </c>
      <c r="W242" s="899">
        <f t="shared" si="68"/>
        <v>1.0235703879596383</v>
      </c>
      <c r="X242" s="900">
        <f t="shared" si="68"/>
        <v>1.7456165118145746</v>
      </c>
      <c r="Z242" s="889">
        <f>AVERAGE(Z7:Z240)</f>
        <v>85.077645797937066</v>
      </c>
      <c r="AA242" s="888">
        <f>AVERAGE(AA7:AA240)</f>
        <v>31.487339663979839</v>
      </c>
      <c r="AB242" s="765"/>
      <c r="AC242" s="888">
        <f t="shared" ref="AC242:BC242" si="69">AVERAGE(AC7:AC240)</f>
        <v>4.2998648648648654</v>
      </c>
      <c r="AD242" s="888">
        <f t="shared" si="69"/>
        <v>4.7670744680851094</v>
      </c>
      <c r="AE242" s="888">
        <f t="shared" si="69"/>
        <v>3.5016289592760184</v>
      </c>
      <c r="AF242" s="888">
        <f t="shared" si="69"/>
        <v>6.4502336448598134</v>
      </c>
      <c r="AG242" s="888">
        <f t="shared" si="69"/>
        <v>20.228461538461538</v>
      </c>
      <c r="AH242" s="888">
        <f t="shared" si="69"/>
        <v>26.743119266055043</v>
      </c>
      <c r="AI242" s="888">
        <f t="shared" si="69"/>
        <v>11.877376237623759</v>
      </c>
      <c r="AJ242" s="888">
        <f t="shared" si="69"/>
        <v>8.1012328767123307</v>
      </c>
      <c r="AK242" s="888">
        <f t="shared" si="69"/>
        <v>8.8083838383838362</v>
      </c>
      <c r="AL242" s="1075">
        <f t="shared" si="69"/>
        <v>30072.26306306307</v>
      </c>
      <c r="AM242" s="888">
        <f t="shared" si="69"/>
        <v>2.5963013698630149</v>
      </c>
      <c r="AN242" s="888">
        <f t="shared" si="69"/>
        <v>1.2238995215311013</v>
      </c>
      <c r="AO242" s="992">
        <f t="shared" si="69"/>
        <v>-17.702518231600123</v>
      </c>
      <c r="AP242" s="888">
        <f t="shared" si="69"/>
        <v>13.692691924195922</v>
      </c>
      <c r="AQ242" s="1046">
        <f t="shared" si="69"/>
        <v>137.13797482118059</v>
      </c>
      <c r="AR242" s="1045">
        <f t="shared" si="69"/>
        <v>1.9548470343304845</v>
      </c>
      <c r="AS242" s="888">
        <f t="shared" si="69"/>
        <v>2.0842925121084046</v>
      </c>
      <c r="AT242" s="888">
        <f t="shared" si="69"/>
        <v>2.224203221867088</v>
      </c>
      <c r="AU242" s="888">
        <f t="shared" si="69"/>
        <v>2.3753397020106073</v>
      </c>
      <c r="AV242" s="888">
        <f t="shared" si="69"/>
        <v>2.5386821077394965</v>
      </c>
      <c r="AW242" s="888">
        <f t="shared" si="69"/>
        <v>11.177364578056086</v>
      </c>
      <c r="AX242" s="1046">
        <f t="shared" si="69"/>
        <v>15.590981598553302</v>
      </c>
      <c r="AY242" s="1045">
        <f t="shared" si="69"/>
        <v>0.84279816513761463</v>
      </c>
      <c r="AZ242" s="888">
        <f t="shared" si="69"/>
        <v>30.065312852059517</v>
      </c>
      <c r="BA242" s="888">
        <f t="shared" si="69"/>
        <v>-12.205878841449621</v>
      </c>
      <c r="BB242" s="888">
        <f t="shared" si="69"/>
        <v>2.3587902428753562</v>
      </c>
      <c r="BC242" s="1046">
        <f t="shared" si="69"/>
        <v>5.6901246604201683</v>
      </c>
      <c r="BD242" s="888"/>
      <c r="BE242" s="765">
        <f>AVERAGE(BE7:BE240)</f>
        <v>2004.931623931624</v>
      </c>
      <c r="BF242" s="888">
        <f>AVERAGE(BF7:BF240)</f>
        <v>0.91880341880341876</v>
      </c>
      <c r="BG242" s="888">
        <f>AVERAGE(BG7:BG240)</f>
        <v>7.9725358851674617</v>
      </c>
    </row>
    <row r="243" spans="1:59" x14ac:dyDescent="0.2">
      <c r="O243" s="1041"/>
      <c r="W243" s="1074"/>
      <c r="X243" s="1074"/>
      <c r="AC243" s="937"/>
      <c r="AD243" s="937"/>
      <c r="AE243" s="937"/>
      <c r="AF243" s="937"/>
      <c r="AG243" s="937"/>
      <c r="AH243" s="937"/>
      <c r="AI243" s="937"/>
      <c r="AJ243" s="937"/>
      <c r="AK243" s="937"/>
      <c r="AL243" s="1076"/>
      <c r="AM243" s="937"/>
      <c r="AN243" s="709"/>
      <c r="AO243" s="937"/>
      <c r="AQ243" s="709"/>
      <c r="AR243" s="937"/>
      <c r="AS243" s="937"/>
      <c r="AT243" s="937"/>
      <c r="AU243" s="937"/>
      <c r="AV243" s="937"/>
      <c r="AW243" s="937"/>
      <c r="AX243" s="709"/>
      <c r="AY243" s="937"/>
      <c r="BC243" s="709"/>
      <c r="BD243" s="937"/>
      <c r="BE243" s="1044"/>
      <c r="BF243" s="937"/>
    </row>
    <row r="244" spans="1:59" x14ac:dyDescent="0.2">
      <c r="A244" s="937" t="s">
        <v>4436</v>
      </c>
      <c r="I244" s="709"/>
      <c r="J244" s="937"/>
      <c r="O244" s="1041"/>
      <c r="W244" s="1074"/>
      <c r="X244" s="1074"/>
      <c r="AC244" s="937"/>
      <c r="AD244" s="937"/>
      <c r="AE244" s="937"/>
      <c r="AF244" s="937"/>
      <c r="AG244" s="937"/>
      <c r="AH244" s="937"/>
      <c r="AI244" s="937"/>
      <c r="AJ244" s="937"/>
      <c r="AK244" s="937"/>
      <c r="AL244" s="1076"/>
      <c r="AM244" s="937"/>
      <c r="AN244" s="709"/>
      <c r="AO244" s="937"/>
      <c r="AQ244" s="709"/>
      <c r="AR244" s="937"/>
      <c r="AS244" s="937"/>
      <c r="AT244" s="937"/>
      <c r="AU244" s="937"/>
      <c r="AV244" s="937"/>
      <c r="AW244" s="937"/>
      <c r="AX244" s="709"/>
      <c r="AY244" s="937"/>
      <c r="BC244" s="709"/>
      <c r="BD244" s="937"/>
      <c r="BE244" s="1044"/>
      <c r="BF244" s="937"/>
    </row>
    <row r="245" spans="1:59" x14ac:dyDescent="0.2">
      <c r="A245" s="937" t="s">
        <v>4369</v>
      </c>
      <c r="B245" s="709">
        <f t="shared" ref="B245:B255" si="70">COUNTIF($C$7:$C$240,"="&amp;$A245)</f>
        <v>4</v>
      </c>
      <c r="E245" s="901">
        <f t="shared" ref="E245:E255" si="71">AVERAGEIFS($E$7:$E$240,$C$7:$C$240,"="&amp;$A245)</f>
        <v>11.5</v>
      </c>
      <c r="I245" s="1039">
        <f t="shared" ref="I245:K255" si="72">AVERAGEIFS(I$7:I$240,$C$7:$C$240,"="&amp;$A245)</f>
        <v>56.85</v>
      </c>
      <c r="J245" s="888">
        <f t="shared" si="72"/>
        <v>2.5766063251230626</v>
      </c>
      <c r="K245" s="897">
        <f t="shared" si="72"/>
        <v>0.458125</v>
      </c>
      <c r="L245" s="901"/>
      <c r="M245" s="888">
        <f t="shared" ref="M245:M255" si="73">AVERAGEIFS(M$7:M$240,$C$7:$C$240,"="&amp;$A245)</f>
        <v>1.5550000000000002</v>
      </c>
      <c r="N245" s="901"/>
      <c r="O245" s="897">
        <f t="shared" ref="O245:O255" si="74">AVERAGEIFS(O$7:O$240,$C$7:$C$240,"="&amp;$A245)</f>
        <v>0.42999999999999994</v>
      </c>
      <c r="P245" s="901"/>
      <c r="Q245" s="901"/>
      <c r="R245" s="888">
        <f t="shared" ref="R245:X255" si="75">AVERAGEIFS(R$7:R$240,$C$7:$C$240,"="&amp;$A245)</f>
        <v>7.4504556505920849</v>
      </c>
      <c r="S245" s="888">
        <f t="shared" si="75"/>
        <v>10.959847508952841</v>
      </c>
      <c r="T245" s="888">
        <f t="shared" si="75"/>
        <v>9.1932852073843385</v>
      </c>
      <c r="U245" s="888">
        <f t="shared" si="75"/>
        <v>9.7907891316000697</v>
      </c>
      <c r="V245" s="888">
        <f t="shared" si="75"/>
        <v>13.566638809237793</v>
      </c>
      <c r="W245" s="900">
        <f t="shared" si="75"/>
        <v>0.72277077931373379</v>
      </c>
      <c r="X245" s="900">
        <f t="shared" si="75"/>
        <v>0.92259656815782431</v>
      </c>
      <c r="Y245" s="709"/>
      <c r="Z245" s="888">
        <f t="shared" ref="Z245:AA255" si="76">AVERAGEIFS(Z$7:Z$240,$C$7:$C$240,"="&amp;$A245)</f>
        <v>39.019114064352266</v>
      </c>
      <c r="AA245" s="888">
        <f t="shared" si="76"/>
        <v>17.293362984292308</v>
      </c>
      <c r="AB245" s="888"/>
      <c r="AC245" s="888">
        <f t="shared" ref="AC245:AL255" si="77">AVERAGEIFS(AC$7:AC$240,$C$7:$C$240,"="&amp;$A245)</f>
        <v>3.6275000000000004</v>
      </c>
      <c r="AD245" s="888">
        <f t="shared" si="77"/>
        <v>4.4000000000000004</v>
      </c>
      <c r="AE245" s="888">
        <f t="shared" si="77"/>
        <v>2.4749999999999996</v>
      </c>
      <c r="AF245" s="888">
        <f t="shared" si="77"/>
        <v>4.3550000000000004</v>
      </c>
      <c r="AG245" s="888">
        <f t="shared" si="77"/>
        <v>29.100000000000005</v>
      </c>
      <c r="AH245" s="888">
        <f t="shared" si="77"/>
        <v>29.875</v>
      </c>
      <c r="AI245" s="888">
        <f t="shared" si="77"/>
        <v>9.3849999999999998</v>
      </c>
      <c r="AJ245" s="888">
        <f t="shared" si="77"/>
        <v>9.6999999999999993</v>
      </c>
      <c r="AK245" s="888">
        <f t="shared" si="77"/>
        <v>5.2475000000000005</v>
      </c>
      <c r="AL245" s="1075">
        <f t="shared" si="77"/>
        <v>122200</v>
      </c>
      <c r="AM245" s="888">
        <f t="shared" ref="AM245:AV255" si="78">AVERAGEIFS(AM$7:AM$240,$C$7:$C$240,"="&amp;$A245)</f>
        <v>0.35749999999999998</v>
      </c>
      <c r="AN245" s="1042">
        <f t="shared" si="78"/>
        <v>1.5175000000000001</v>
      </c>
      <c r="AO245" s="888">
        <f t="shared" si="78"/>
        <v>-4.9259675275691794</v>
      </c>
      <c r="AP245" s="888">
        <f t="shared" si="78"/>
        <v>12.367395456723132</v>
      </c>
      <c r="AQ245" s="1042">
        <f t="shared" si="78"/>
        <v>74.933959252103392</v>
      </c>
      <c r="AR245" s="888">
        <f t="shared" si="78"/>
        <v>1.6060000000000003</v>
      </c>
      <c r="AS245" s="888">
        <f t="shared" si="78"/>
        <v>1.6851556562500005</v>
      </c>
      <c r="AT245" s="888">
        <f t="shared" si="78"/>
        <v>1.7619748320968753</v>
      </c>
      <c r="AU245" s="888">
        <f t="shared" si="78"/>
        <v>1.8431681227665169</v>
      </c>
      <c r="AV245" s="888">
        <f t="shared" si="78"/>
        <v>1.9290461850769238</v>
      </c>
      <c r="AW245" s="888">
        <f t="shared" ref="AW245:BC255" si="79">AVERAGEIFS(AW$7:AW$240,$C$7:$C$240,"="&amp;$A245)</f>
        <v>8.8253447961903166</v>
      </c>
      <c r="AX245" s="1042">
        <f t="shared" si="79"/>
        <v>14.662879496281466</v>
      </c>
      <c r="AY245" s="888">
        <f t="shared" si="79"/>
        <v>0.80499999999999994</v>
      </c>
      <c r="AZ245" s="888">
        <f t="shared" si="79"/>
        <v>20.994999999999997</v>
      </c>
      <c r="BA245" s="888">
        <f t="shared" si="79"/>
        <v>-15.764999999999999</v>
      </c>
      <c r="BB245" s="888">
        <f t="shared" si="79"/>
        <v>0.64</v>
      </c>
      <c r="BC245" s="1042">
        <f t="shared" si="79"/>
        <v>2.5225</v>
      </c>
      <c r="BD245" s="888"/>
      <c r="BE245" s="765">
        <f t="shared" ref="BE245:BG255" si="80">AVERAGEIFS(BE$7:BE$240,$C$7:$C$240,"="&amp;$A245)</f>
        <v>2008.25</v>
      </c>
      <c r="BF245" s="888">
        <f t="shared" si="80"/>
        <v>0.5</v>
      </c>
      <c r="BG245" s="888">
        <f t="shared" si="80"/>
        <v>6.6499999999999995</v>
      </c>
    </row>
    <row r="246" spans="1:59" x14ac:dyDescent="0.2">
      <c r="A246" s="937" t="s">
        <v>247</v>
      </c>
      <c r="B246" s="709">
        <f t="shared" si="70"/>
        <v>23</v>
      </c>
      <c r="E246" s="901">
        <f t="shared" si="71"/>
        <v>13.695652173913043</v>
      </c>
      <c r="I246" s="1039">
        <f t="shared" si="72"/>
        <v>86.943478260869568</v>
      </c>
      <c r="J246" s="888">
        <f t="shared" si="72"/>
        <v>2.4995492122528069</v>
      </c>
      <c r="K246" s="897">
        <f t="shared" si="72"/>
        <v>0.42793478260869555</v>
      </c>
      <c r="L246" s="901"/>
      <c r="M246" s="888">
        <f t="shared" si="73"/>
        <v>1.6478260869565218</v>
      </c>
      <c r="N246" s="901"/>
      <c r="O246" s="897">
        <f t="shared" si="74"/>
        <v>0.38239130434782609</v>
      </c>
      <c r="P246" s="901"/>
      <c r="Q246" s="901"/>
      <c r="R246" s="888">
        <f t="shared" si="75"/>
        <v>13.109624925235297</v>
      </c>
      <c r="S246" s="888">
        <f t="shared" si="75"/>
        <v>13.013616122908775</v>
      </c>
      <c r="T246" s="888">
        <f t="shared" si="75"/>
        <v>13.2288834866541</v>
      </c>
      <c r="U246" s="888">
        <f t="shared" si="75"/>
        <v>14.412905445575204</v>
      </c>
      <c r="V246" s="888">
        <f t="shared" si="75"/>
        <v>14.142994778108744</v>
      </c>
      <c r="W246" s="900">
        <f t="shared" si="75"/>
        <v>1.2271431086853526</v>
      </c>
      <c r="X246" s="900">
        <f t="shared" si="75"/>
        <v>1.4964259557870967</v>
      </c>
      <c r="Y246" s="709"/>
      <c r="Z246" s="888">
        <f t="shared" si="76"/>
        <v>89.480323053753651</v>
      </c>
      <c r="AA246" s="888">
        <f t="shared" si="76"/>
        <v>25.310694693447289</v>
      </c>
      <c r="AB246" s="888"/>
      <c r="AC246" s="888">
        <f t="shared" si="77"/>
        <v>4.2482608695652182</v>
      </c>
      <c r="AD246" s="888">
        <f t="shared" si="77"/>
        <v>2.9023809523809527</v>
      </c>
      <c r="AE246" s="888">
        <f t="shared" si="77"/>
        <v>1.9747826086956521</v>
      </c>
      <c r="AF246" s="888">
        <f t="shared" si="77"/>
        <v>6.831052631578947</v>
      </c>
      <c r="AG246" s="888">
        <f t="shared" si="77"/>
        <v>9.5809523809523736</v>
      </c>
      <c r="AH246" s="888">
        <f t="shared" si="77"/>
        <v>47.491304347826087</v>
      </c>
      <c r="AI246" s="888">
        <f t="shared" si="77"/>
        <v>18.472272727272728</v>
      </c>
      <c r="AJ246" s="888">
        <f t="shared" si="77"/>
        <v>13.826086956521737</v>
      </c>
      <c r="AK246" s="888">
        <f t="shared" si="77"/>
        <v>9.79590909090909</v>
      </c>
      <c r="AL246" s="1075">
        <f t="shared" si="77"/>
        <v>25977.160869565221</v>
      </c>
      <c r="AM246" s="888">
        <f t="shared" si="78"/>
        <v>2.7608695652173916</v>
      </c>
      <c r="AN246" s="1042">
        <f t="shared" si="78"/>
        <v>1.07</v>
      </c>
      <c r="AO246" s="888">
        <f t="shared" si="78"/>
        <v>-8.3982400356192795</v>
      </c>
      <c r="AP246" s="888">
        <f t="shared" si="78"/>
        <v>16.912454657828015</v>
      </c>
      <c r="AQ246" s="1042">
        <f t="shared" si="78"/>
        <v>145.74629843626039</v>
      </c>
      <c r="AR246" s="888">
        <f t="shared" si="78"/>
        <v>1.5713919565217391</v>
      </c>
      <c r="AS246" s="888">
        <f t="shared" si="78"/>
        <v>1.6860299238478269</v>
      </c>
      <c r="AT246" s="888">
        <f t="shared" si="78"/>
        <v>1.8065172874911481</v>
      </c>
      <c r="AU246" s="888">
        <f t="shared" si="78"/>
        <v>1.9373772886894771</v>
      </c>
      <c r="AV246" s="888">
        <f t="shared" si="78"/>
        <v>2.0795459497283781</v>
      </c>
      <c r="AW246" s="888">
        <f t="shared" si="79"/>
        <v>9.0808624062785679</v>
      </c>
      <c r="AX246" s="1042">
        <f t="shared" si="79"/>
        <v>14.343454353642182</v>
      </c>
      <c r="AY246" s="888">
        <f t="shared" si="79"/>
        <v>0.85956521739130454</v>
      </c>
      <c r="AZ246" s="888">
        <f t="shared" si="79"/>
        <v>35.063478260869566</v>
      </c>
      <c r="BA246" s="888">
        <f t="shared" si="79"/>
        <v>-13.835217391304347</v>
      </c>
      <c r="BB246" s="888">
        <f t="shared" si="79"/>
        <v>3.4391304347826077</v>
      </c>
      <c r="BC246" s="1042">
        <f t="shared" si="79"/>
        <v>6.2708695652173896</v>
      </c>
      <c r="BD246" s="888"/>
      <c r="BE246" s="765">
        <f t="shared" si="80"/>
        <v>2006.1739130434783</v>
      </c>
      <c r="BF246" s="888">
        <f t="shared" si="80"/>
        <v>0.65217391304347827</v>
      </c>
      <c r="BG246" s="888">
        <f t="shared" si="80"/>
        <v>13.754545454545452</v>
      </c>
    </row>
    <row r="247" spans="1:59" x14ac:dyDescent="0.2">
      <c r="A247" s="937" t="s">
        <v>128</v>
      </c>
      <c r="B247" s="709">
        <f t="shared" si="70"/>
        <v>20</v>
      </c>
      <c r="E247" s="901">
        <f t="shared" si="71"/>
        <v>15.8</v>
      </c>
      <c r="I247" s="1039">
        <f t="shared" si="72"/>
        <v>82.404020000000003</v>
      </c>
      <c r="J247" s="888">
        <f t="shared" si="72"/>
        <v>3.1011877393620022</v>
      </c>
      <c r="K247" s="897">
        <f t="shared" si="72"/>
        <v>0.42877500000000002</v>
      </c>
      <c r="L247" s="901"/>
      <c r="M247" s="888">
        <f t="shared" si="73"/>
        <v>1.7151000000000001</v>
      </c>
      <c r="N247" s="901"/>
      <c r="O247" s="897">
        <f t="shared" si="74"/>
        <v>0.39877261904761901</v>
      </c>
      <c r="P247" s="901"/>
      <c r="Q247" s="901"/>
      <c r="R247" s="888">
        <f t="shared" si="75"/>
        <v>8.9111582344112499</v>
      </c>
      <c r="S247" s="888">
        <f t="shared" si="75"/>
        <v>8.1418618102713456</v>
      </c>
      <c r="T247" s="888">
        <f t="shared" si="75"/>
        <v>7.8623165011365357</v>
      </c>
      <c r="U247" s="888">
        <f t="shared" si="75"/>
        <v>9.4905935098699103</v>
      </c>
      <c r="V247" s="888">
        <f t="shared" si="75"/>
        <v>12.03756750380535</v>
      </c>
      <c r="W247" s="900">
        <f t="shared" si="75"/>
        <v>0.83618475473513454</v>
      </c>
      <c r="X247" s="900">
        <f t="shared" si="75"/>
        <v>3.0270663319621209</v>
      </c>
      <c r="Y247" s="709"/>
      <c r="Z247" s="888">
        <f t="shared" si="76"/>
        <v>85.016359325952251</v>
      </c>
      <c r="AA247" s="888">
        <f t="shared" si="76"/>
        <v>32.083915768126332</v>
      </c>
      <c r="AB247" s="888"/>
      <c r="AC247" s="888">
        <f t="shared" si="77"/>
        <v>2.8904999999999998</v>
      </c>
      <c r="AD247" s="888">
        <f t="shared" si="77"/>
        <v>4.9188888888888886</v>
      </c>
      <c r="AE247" s="888">
        <f t="shared" si="77"/>
        <v>2.0550000000000002</v>
      </c>
      <c r="AF247" s="888">
        <f t="shared" si="77"/>
        <v>5.5677777777777777</v>
      </c>
      <c r="AG247" s="888">
        <f t="shared" si="77"/>
        <v>16.454999999999998</v>
      </c>
      <c r="AH247" s="888">
        <f t="shared" si="77"/>
        <v>39.131578947368418</v>
      </c>
      <c r="AI247" s="888">
        <f t="shared" si="77"/>
        <v>21.641111111111108</v>
      </c>
      <c r="AJ247" s="888">
        <f t="shared" si="77"/>
        <v>2.4947368421052629</v>
      </c>
      <c r="AK247" s="888">
        <f t="shared" si="77"/>
        <v>8.1027777777777796</v>
      </c>
      <c r="AL247" s="1075">
        <f t="shared" si="77"/>
        <v>21072.567000000003</v>
      </c>
      <c r="AM247" s="888">
        <f t="shared" si="78"/>
        <v>3.2640000000000002</v>
      </c>
      <c r="AN247" s="1042">
        <f t="shared" si="78"/>
        <v>0.99861111111111078</v>
      </c>
      <c r="AO247" s="888">
        <f t="shared" si="78"/>
        <v>-19.492134518894424</v>
      </c>
      <c r="AP247" s="888">
        <f t="shared" si="78"/>
        <v>12.591781249231911</v>
      </c>
      <c r="AQ247" s="1042">
        <f t="shared" si="78"/>
        <v>150.58168443085731</v>
      </c>
      <c r="AR247" s="888">
        <f t="shared" si="78"/>
        <v>1.6854832499999997</v>
      </c>
      <c r="AS247" s="888">
        <f t="shared" si="78"/>
        <v>1.7930145231000001</v>
      </c>
      <c r="AT247" s="888">
        <f t="shared" si="78"/>
        <v>1.9195587121012596</v>
      </c>
      <c r="AU247" s="888">
        <f t="shared" si="78"/>
        <v>2.0562816717967314</v>
      </c>
      <c r="AV247" s="888">
        <f t="shared" si="78"/>
        <v>2.2040545164452245</v>
      </c>
      <c r="AW247" s="888">
        <f t="shared" si="79"/>
        <v>9.6583926734432168</v>
      </c>
      <c r="AX247" s="1042">
        <f t="shared" si="79"/>
        <v>17.578449532301821</v>
      </c>
      <c r="AY247" s="888">
        <f t="shared" si="79"/>
        <v>0.65149999999999997</v>
      </c>
      <c r="AZ247" s="888">
        <f t="shared" si="79"/>
        <v>29.427176470588233</v>
      </c>
      <c r="BA247" s="888">
        <f t="shared" si="79"/>
        <v>-16.087446808510641</v>
      </c>
      <c r="BB247" s="888">
        <f t="shared" si="79"/>
        <v>3.7819275362318834</v>
      </c>
      <c r="BC247" s="1042">
        <f t="shared" si="79"/>
        <v>4.988845911949686</v>
      </c>
      <c r="BD247" s="888"/>
      <c r="BE247" s="765">
        <f t="shared" si="80"/>
        <v>2004.05</v>
      </c>
      <c r="BF247" s="888">
        <f t="shared" si="80"/>
        <v>1.1000000000000001</v>
      </c>
      <c r="BG247" s="888">
        <f t="shared" si="80"/>
        <v>8.3154999999999983</v>
      </c>
    </row>
    <row r="248" spans="1:59" x14ac:dyDescent="0.2">
      <c r="A248" s="937" t="s">
        <v>179</v>
      </c>
      <c r="B248" s="709">
        <f t="shared" si="70"/>
        <v>8</v>
      </c>
      <c r="E248" s="901">
        <f t="shared" si="71"/>
        <v>17.5</v>
      </c>
      <c r="I248" s="1039">
        <f t="shared" si="72"/>
        <v>136.4725</v>
      </c>
      <c r="J248" s="888">
        <f t="shared" si="72"/>
        <v>5.9604008994168032</v>
      </c>
      <c r="K248" s="897">
        <f t="shared" si="72"/>
        <v>0.80075000000000007</v>
      </c>
      <c r="L248" s="901"/>
      <c r="M248" s="888">
        <f t="shared" si="73"/>
        <v>2.5467500000000003</v>
      </c>
      <c r="N248" s="901"/>
      <c r="O248" s="897">
        <f t="shared" si="74"/>
        <v>0.70156249999999998</v>
      </c>
      <c r="P248" s="901"/>
      <c r="Q248" s="901"/>
      <c r="R248" s="888">
        <f t="shared" si="75"/>
        <v>10.372297119189014</v>
      </c>
      <c r="S248" s="888">
        <f t="shared" si="75"/>
        <v>31.704042316282457</v>
      </c>
      <c r="T248" s="888">
        <f t="shared" si="75"/>
        <v>12.981122079105534</v>
      </c>
      <c r="U248" s="888">
        <f t="shared" si="75"/>
        <v>13.383132438873441</v>
      </c>
      <c r="V248" s="888">
        <f t="shared" si="75"/>
        <v>11.348183336797199</v>
      </c>
      <c r="W248" s="900">
        <f t="shared" si="75"/>
        <v>1.109193570187611</v>
      </c>
      <c r="X248" s="900">
        <f t="shared" si="75"/>
        <v>0.65782753783918846</v>
      </c>
      <c r="Y248" s="709"/>
      <c r="Z248" s="888">
        <f t="shared" si="76"/>
        <v>91.193301666228308</v>
      </c>
      <c r="AA248" s="888">
        <f t="shared" si="76"/>
        <v>16.11214610044113</v>
      </c>
      <c r="AB248" s="888"/>
      <c r="AC248" s="888">
        <f t="shared" si="77"/>
        <v>7.5062499999999996</v>
      </c>
      <c r="AD248" s="888">
        <f t="shared" si="77"/>
        <v>2.35</v>
      </c>
      <c r="AE248" s="888">
        <f t="shared" si="77"/>
        <v>4.2699999999999996</v>
      </c>
      <c r="AF248" s="888">
        <f t="shared" si="77"/>
        <v>5.3487500000000008</v>
      </c>
      <c r="AG248" s="888">
        <f t="shared" si="77"/>
        <v>41.585714285714289</v>
      </c>
      <c r="AH248" s="888">
        <f t="shared" si="77"/>
        <v>144.1875</v>
      </c>
      <c r="AI248" s="888">
        <f t="shared" si="77"/>
        <v>6.4157142857142855</v>
      </c>
      <c r="AJ248" s="888">
        <f t="shared" si="77"/>
        <v>22.8</v>
      </c>
      <c r="AK248" s="888">
        <f t="shared" si="77"/>
        <v>6.6899999999999995</v>
      </c>
      <c r="AL248" s="1075">
        <f t="shared" si="77"/>
        <v>32602.5</v>
      </c>
      <c r="AM248" s="888">
        <f t="shared" si="78"/>
        <v>1.9749999999999999</v>
      </c>
      <c r="AN248" s="1042">
        <f t="shared" si="78"/>
        <v>1.45625</v>
      </c>
      <c r="AO248" s="888">
        <f t="shared" si="78"/>
        <v>3.2313872378491144</v>
      </c>
      <c r="AP248" s="888">
        <f t="shared" si="78"/>
        <v>19.343533338290243</v>
      </c>
      <c r="AQ248" s="1042">
        <f t="shared" si="78"/>
        <v>81.023617484896079</v>
      </c>
      <c r="AR248" s="888">
        <f t="shared" si="78"/>
        <v>2.5578187500000005</v>
      </c>
      <c r="AS248" s="888">
        <f t="shared" si="78"/>
        <v>2.6995693675000001</v>
      </c>
      <c r="AT248" s="888">
        <f t="shared" si="78"/>
        <v>2.8528096513606256</v>
      </c>
      <c r="AU248" s="888">
        <f t="shared" si="78"/>
        <v>3.0178489252566307</v>
      </c>
      <c r="AV248" s="888">
        <f t="shared" si="78"/>
        <v>3.1957190884059008</v>
      </c>
      <c r="AW248" s="888">
        <f t="shared" si="79"/>
        <v>14.323765782523157</v>
      </c>
      <c r="AX248" s="1042">
        <f t="shared" si="79"/>
        <v>35.091116343932867</v>
      </c>
      <c r="AY248" s="888">
        <f t="shared" si="79"/>
        <v>0.96499999999999997</v>
      </c>
      <c r="AZ248" s="888">
        <f t="shared" si="79"/>
        <v>30.66375</v>
      </c>
      <c r="BA248" s="888">
        <f t="shared" si="79"/>
        <v>-14.68</v>
      </c>
      <c r="BB248" s="888">
        <f t="shared" si="79"/>
        <v>1.6624999999999999</v>
      </c>
      <c r="BC248" s="1042">
        <f t="shared" si="79"/>
        <v>1.335</v>
      </c>
      <c r="BD248" s="888"/>
      <c r="BE248" s="765">
        <f t="shared" si="80"/>
        <v>2002.25</v>
      </c>
      <c r="BF248" s="888">
        <f t="shared" si="80"/>
        <v>1.375</v>
      </c>
      <c r="BG248" s="888">
        <f t="shared" si="80"/>
        <v>23.542857142857141</v>
      </c>
    </row>
    <row r="249" spans="1:59" x14ac:dyDescent="0.2">
      <c r="A249" s="937" t="s">
        <v>108</v>
      </c>
      <c r="B249" s="709">
        <f t="shared" si="70"/>
        <v>62</v>
      </c>
      <c r="E249" s="901">
        <f t="shared" si="71"/>
        <v>15.096774193548388</v>
      </c>
      <c r="I249" s="1039">
        <f t="shared" si="72"/>
        <v>85.138870967741937</v>
      </c>
      <c r="J249" s="888">
        <f t="shared" si="72"/>
        <v>2.7162234875384259</v>
      </c>
      <c r="K249" s="897">
        <f t="shared" si="72"/>
        <v>0.55715322580645155</v>
      </c>
      <c r="L249" s="901"/>
      <c r="M249" s="888">
        <f t="shared" si="73"/>
        <v>1.8863387096774193</v>
      </c>
      <c r="N249" s="901"/>
      <c r="O249" s="897">
        <f t="shared" si="74"/>
        <v>0.51881413210445482</v>
      </c>
      <c r="P249" s="901"/>
      <c r="Q249" s="901"/>
      <c r="R249" s="888">
        <f t="shared" si="75"/>
        <v>8.7038126418600363</v>
      </c>
      <c r="S249" s="888">
        <f t="shared" si="75"/>
        <v>12.510408863655959</v>
      </c>
      <c r="T249" s="888">
        <f t="shared" si="75"/>
        <v>9.8513703020337928</v>
      </c>
      <c r="U249" s="888">
        <f t="shared" si="75"/>
        <v>10.24738887679932</v>
      </c>
      <c r="V249" s="888">
        <f t="shared" si="75"/>
        <v>9.9206265140290917</v>
      </c>
      <c r="W249" s="900">
        <f t="shared" si="75"/>
        <v>1.1243022536983218</v>
      </c>
      <c r="X249" s="900">
        <f t="shared" si="75"/>
        <v>1.9405971589039919</v>
      </c>
      <c r="Y249" s="709"/>
      <c r="Z249" s="888">
        <f t="shared" si="76"/>
        <v>52.485310851351208</v>
      </c>
      <c r="AA249" s="888">
        <f t="shared" si="76"/>
        <v>25.479335494613977</v>
      </c>
      <c r="AB249" s="888"/>
      <c r="AC249" s="888">
        <f t="shared" si="77"/>
        <v>4.8579999999999988</v>
      </c>
      <c r="AD249" s="888">
        <f t="shared" si="77"/>
        <v>2.7533333333333334</v>
      </c>
      <c r="AE249" s="888">
        <f t="shared" si="77"/>
        <v>3.7351020408163267</v>
      </c>
      <c r="AF249" s="888">
        <f t="shared" si="77"/>
        <v>9.4981999999999989</v>
      </c>
      <c r="AG249" s="888">
        <f t="shared" si="77"/>
        <v>23.704782608695655</v>
      </c>
      <c r="AH249" s="888">
        <f t="shared" si="77"/>
        <v>8.6708333333333325</v>
      </c>
      <c r="AI249" s="888">
        <f t="shared" si="77"/>
        <v>8.4943902439024406</v>
      </c>
      <c r="AJ249" s="888">
        <f t="shared" si="77"/>
        <v>9.2789583333333319</v>
      </c>
      <c r="AK249" s="888">
        <f t="shared" si="77"/>
        <v>9.6453846153846143</v>
      </c>
      <c r="AL249" s="1075">
        <f t="shared" si="77"/>
        <v>10806.566200000001</v>
      </c>
      <c r="AM249" s="888">
        <f t="shared" si="78"/>
        <v>1.8477551020408165</v>
      </c>
      <c r="AN249" s="1042">
        <f t="shared" si="78"/>
        <v>1.3129787234042554</v>
      </c>
      <c r="AO249" s="888">
        <f t="shared" si="78"/>
        <v>-12.4301198597213</v>
      </c>
      <c r="AP249" s="888">
        <f t="shared" si="78"/>
        <v>12.963612364337751</v>
      </c>
      <c r="AQ249" s="1042">
        <f t="shared" si="78"/>
        <v>115.8745472037065</v>
      </c>
      <c r="AR249" s="888">
        <f t="shared" si="78"/>
        <v>1.8171146123655912</v>
      </c>
      <c r="AS249" s="888">
        <f t="shared" si="78"/>
        <v>1.9282764527795706</v>
      </c>
      <c r="AT249" s="888">
        <f t="shared" si="78"/>
        <v>2.0437550424249999</v>
      </c>
      <c r="AU249" s="888">
        <f t="shared" si="78"/>
        <v>2.1679705964509206</v>
      </c>
      <c r="AV249" s="888">
        <f t="shared" si="78"/>
        <v>2.3016707665875411</v>
      </c>
      <c r="AW249" s="888">
        <f t="shared" si="79"/>
        <v>10.258787470608624</v>
      </c>
      <c r="AX249" s="1042">
        <f t="shared" si="79"/>
        <v>14.646259381973248</v>
      </c>
      <c r="AY249" s="888">
        <f t="shared" si="79"/>
        <v>0.9362499999999998</v>
      </c>
      <c r="AZ249" s="888">
        <f t="shared" si="79"/>
        <v>29.554118474908883</v>
      </c>
      <c r="BA249" s="888">
        <f t="shared" si="79"/>
        <v>-12.788323332632022</v>
      </c>
      <c r="BB249" s="888">
        <f t="shared" si="79"/>
        <v>2.0584576638738294</v>
      </c>
      <c r="BC249" s="1042">
        <f t="shared" si="79"/>
        <v>5.4626151274856669</v>
      </c>
      <c r="BD249" s="888"/>
      <c r="BE249" s="765">
        <f t="shared" si="80"/>
        <v>2004.8548387096773</v>
      </c>
      <c r="BF249" s="888">
        <f t="shared" si="80"/>
        <v>0.93548387096774188</v>
      </c>
      <c r="BG249" s="888">
        <f t="shared" si="80"/>
        <v>4.016304347826086</v>
      </c>
    </row>
    <row r="250" spans="1:59" x14ac:dyDescent="0.2">
      <c r="A250" s="937" t="s">
        <v>154</v>
      </c>
      <c r="B250" s="709">
        <f t="shared" si="70"/>
        <v>13</v>
      </c>
      <c r="E250" s="901">
        <f t="shared" si="71"/>
        <v>13.76923076923077</v>
      </c>
      <c r="I250" s="1039">
        <f t="shared" si="72"/>
        <v>174.9338461538461</v>
      </c>
      <c r="J250" s="888">
        <f t="shared" si="72"/>
        <v>1.5520430926147479</v>
      </c>
      <c r="K250" s="897">
        <f t="shared" si="72"/>
        <v>0.45412307692307696</v>
      </c>
      <c r="L250" s="901"/>
      <c r="M250" s="888">
        <f t="shared" si="73"/>
        <v>1.8011076923076923</v>
      </c>
      <c r="N250" s="901"/>
      <c r="O250" s="897">
        <f t="shared" si="74"/>
        <v>0.41356153846153848</v>
      </c>
      <c r="P250" s="901"/>
      <c r="Q250" s="901"/>
      <c r="R250" s="888">
        <f t="shared" si="75"/>
        <v>8.6444513060842549</v>
      </c>
      <c r="S250" s="888">
        <f t="shared" si="75"/>
        <v>10.392089957658243</v>
      </c>
      <c r="T250" s="888">
        <f t="shared" si="75"/>
        <v>10.761531380801317</v>
      </c>
      <c r="U250" s="888">
        <f t="shared" si="75"/>
        <v>12.531344419390743</v>
      </c>
      <c r="V250" s="888">
        <f t="shared" si="75"/>
        <v>17.349666305572686</v>
      </c>
      <c r="W250" s="900">
        <f t="shared" si="75"/>
        <v>0.84455182095981929</v>
      </c>
      <c r="X250" s="900">
        <f t="shared" si="75"/>
        <v>1.1241094771225613</v>
      </c>
      <c r="Y250" s="709"/>
      <c r="Z250" s="888">
        <f t="shared" si="76"/>
        <v>139.45316712166448</v>
      </c>
      <c r="AA250" s="888">
        <f t="shared" si="76"/>
        <v>56.04741161785244</v>
      </c>
      <c r="AB250" s="888"/>
      <c r="AC250" s="888">
        <f t="shared" si="77"/>
        <v>5.273076923076923</v>
      </c>
      <c r="AD250" s="888">
        <f t="shared" si="77"/>
        <v>19.001111111111111</v>
      </c>
      <c r="AE250" s="888">
        <f t="shared" si="77"/>
        <v>2.916923076923077</v>
      </c>
      <c r="AF250" s="888">
        <f t="shared" si="77"/>
        <v>4.6107692307692298</v>
      </c>
      <c r="AG250" s="888">
        <f t="shared" si="77"/>
        <v>16.884615384615383</v>
      </c>
      <c r="AH250" s="888">
        <f t="shared" si="77"/>
        <v>34.42307692307692</v>
      </c>
      <c r="AI250" s="888">
        <f t="shared" si="77"/>
        <v>8.2010000000000005</v>
      </c>
      <c r="AJ250" s="888">
        <f t="shared" si="77"/>
        <v>6.2076923076923078</v>
      </c>
      <c r="AK250" s="888">
        <f t="shared" si="77"/>
        <v>7.3539999999999992</v>
      </c>
      <c r="AL250" s="1075">
        <f t="shared" si="77"/>
        <v>31713.992307692308</v>
      </c>
      <c r="AM250" s="888">
        <f t="shared" si="78"/>
        <v>1.3684615384615384</v>
      </c>
      <c r="AN250" s="1042">
        <f t="shared" si="78"/>
        <v>0.63538461538461533</v>
      </c>
      <c r="AO250" s="888">
        <f t="shared" si="78"/>
        <v>-41.707904457260049</v>
      </c>
      <c r="AP250" s="888">
        <f t="shared" si="78"/>
        <v>14.083387512005494</v>
      </c>
      <c r="AQ250" s="1042">
        <f t="shared" si="78"/>
        <v>178.39492854201873</v>
      </c>
      <c r="AR250" s="888">
        <f t="shared" si="78"/>
        <v>1.7639699999999996</v>
      </c>
      <c r="AS250" s="888">
        <f t="shared" si="78"/>
        <v>1.8651106326153848</v>
      </c>
      <c r="AT250" s="888">
        <f t="shared" si="78"/>
        <v>1.9715729821802461</v>
      </c>
      <c r="AU250" s="888">
        <f t="shared" si="78"/>
        <v>2.0858261525781847</v>
      </c>
      <c r="AV250" s="888">
        <f t="shared" si="78"/>
        <v>2.2085310656763819</v>
      </c>
      <c r="AW250" s="888">
        <f t="shared" si="79"/>
        <v>9.8950108330501969</v>
      </c>
      <c r="AX250" s="1042">
        <f t="shared" si="79"/>
        <v>8.5465949983233234</v>
      </c>
      <c r="AY250" s="888">
        <f t="shared" si="79"/>
        <v>0.88615384615384607</v>
      </c>
      <c r="AZ250" s="888">
        <f t="shared" si="79"/>
        <v>33.676153846153845</v>
      </c>
      <c r="BA250" s="888">
        <f t="shared" si="79"/>
        <v>-11.826923076923078</v>
      </c>
      <c r="BB250" s="888">
        <f t="shared" si="79"/>
        <v>5.2584615384615381</v>
      </c>
      <c r="BC250" s="1042">
        <f t="shared" si="79"/>
        <v>8.235384615384616</v>
      </c>
      <c r="BD250" s="888"/>
      <c r="BE250" s="765">
        <f t="shared" si="80"/>
        <v>2005.9230769230769</v>
      </c>
      <c r="BF250" s="888">
        <f t="shared" si="80"/>
        <v>0.76923076923076927</v>
      </c>
      <c r="BG250" s="888">
        <f t="shared" si="80"/>
        <v>8.2230769230769205</v>
      </c>
    </row>
    <row r="251" spans="1:59" x14ac:dyDescent="0.2">
      <c r="A251" s="937" t="s">
        <v>112</v>
      </c>
      <c r="B251" s="709">
        <f t="shared" si="70"/>
        <v>39</v>
      </c>
      <c r="E251" s="901">
        <f t="shared" si="71"/>
        <v>15.384615384615385</v>
      </c>
      <c r="I251" s="1039">
        <f t="shared" si="72"/>
        <v>105.04051282051282</v>
      </c>
      <c r="J251" s="888">
        <f t="shared" si="72"/>
        <v>2.0780666438828703</v>
      </c>
      <c r="K251" s="897">
        <f t="shared" si="72"/>
        <v>0.50512307692307701</v>
      </c>
      <c r="L251" s="901"/>
      <c r="M251" s="888">
        <f t="shared" si="73"/>
        <v>2.0169025641025646</v>
      </c>
      <c r="N251" s="901"/>
      <c r="O251" s="897">
        <f t="shared" si="74"/>
        <v>0.452853846153846</v>
      </c>
      <c r="P251" s="901"/>
      <c r="Q251" s="901"/>
      <c r="R251" s="888">
        <f t="shared" si="75"/>
        <v>11.077037751625859</v>
      </c>
      <c r="S251" s="888">
        <f t="shared" si="75"/>
        <v>13.066300381312857</v>
      </c>
      <c r="T251" s="888">
        <f t="shared" si="75"/>
        <v>10.746889577033759</v>
      </c>
      <c r="U251" s="888">
        <f t="shared" si="75"/>
        <v>11.902806935089096</v>
      </c>
      <c r="V251" s="888">
        <f t="shared" si="75"/>
        <v>12.069421910254093</v>
      </c>
      <c r="W251" s="900">
        <f t="shared" si="75"/>
        <v>0.98272762473537689</v>
      </c>
      <c r="X251" s="900">
        <f t="shared" si="75"/>
        <v>1.4029974540578716</v>
      </c>
      <c r="Y251" s="709"/>
      <c r="Z251" s="888">
        <f t="shared" si="76"/>
        <v>51.989393051901452</v>
      </c>
      <c r="AA251" s="888">
        <f t="shared" si="76"/>
        <v>30.003976232612015</v>
      </c>
      <c r="AB251" s="888"/>
      <c r="AC251" s="888">
        <f t="shared" si="77"/>
        <v>5.0933333333333319</v>
      </c>
      <c r="AD251" s="888">
        <f t="shared" si="77"/>
        <v>3.0600000000000009</v>
      </c>
      <c r="AE251" s="888">
        <f t="shared" si="77"/>
        <v>2.4423076923076921</v>
      </c>
      <c r="AF251" s="888">
        <f t="shared" si="77"/>
        <v>6.4855263157894738</v>
      </c>
      <c r="AG251" s="888">
        <f t="shared" si="77"/>
        <v>27.67631578947368</v>
      </c>
      <c r="AH251" s="888">
        <f t="shared" si="77"/>
        <v>11.205128205128204</v>
      </c>
      <c r="AI251" s="888">
        <f t="shared" si="77"/>
        <v>11.776052631578946</v>
      </c>
      <c r="AJ251" s="888">
        <f t="shared" si="77"/>
        <v>11.789743589743589</v>
      </c>
      <c r="AK251" s="888">
        <f t="shared" si="77"/>
        <v>10.136842105263161</v>
      </c>
      <c r="AL251" s="1075">
        <f t="shared" si="77"/>
        <v>24532.85435897436</v>
      </c>
      <c r="AM251" s="888">
        <f t="shared" si="78"/>
        <v>3.6207894736842099</v>
      </c>
      <c r="AN251" s="1042">
        <f t="shared" si="78"/>
        <v>1.0152631578947371</v>
      </c>
      <c r="AO251" s="888">
        <f t="shared" si="78"/>
        <v>-16.023102653640056</v>
      </c>
      <c r="AP251" s="888">
        <f t="shared" si="78"/>
        <v>13.980873578971964</v>
      </c>
      <c r="AQ251" s="1042">
        <f t="shared" si="78"/>
        <v>148.96720950960446</v>
      </c>
      <c r="AR251" s="888">
        <f t="shared" si="78"/>
        <v>1.9078779914529913</v>
      </c>
      <c r="AS251" s="888">
        <f t="shared" si="78"/>
        <v>2.0586218117649575</v>
      </c>
      <c r="AT251" s="888">
        <f t="shared" si="78"/>
        <v>2.2253024661582961</v>
      </c>
      <c r="AU251" s="888">
        <f t="shared" si="78"/>
        <v>2.4068289314035249</v>
      </c>
      <c r="AV251" s="888">
        <f t="shared" si="78"/>
        <v>2.6045752011024041</v>
      </c>
      <c r="AW251" s="888">
        <f t="shared" si="79"/>
        <v>11.203206401882174</v>
      </c>
      <c r="AX251" s="1042">
        <f t="shared" si="79"/>
        <v>11.59075786737136</v>
      </c>
      <c r="AY251" s="888">
        <f t="shared" si="79"/>
        <v>1.0484615384615386</v>
      </c>
      <c r="AZ251" s="888">
        <f t="shared" si="79"/>
        <v>28.972307692307695</v>
      </c>
      <c r="BA251" s="888">
        <f t="shared" si="79"/>
        <v>-14.413589743589743</v>
      </c>
      <c r="BB251" s="888">
        <f t="shared" si="79"/>
        <v>2.0469230769230764</v>
      </c>
      <c r="BC251" s="1042">
        <f t="shared" si="79"/>
        <v>4.2156410256410259</v>
      </c>
      <c r="BD251" s="888"/>
      <c r="BE251" s="765">
        <f t="shared" si="80"/>
        <v>2004.5641025641025</v>
      </c>
      <c r="BF251" s="888">
        <f t="shared" si="80"/>
        <v>0.94871794871794868</v>
      </c>
      <c r="BG251" s="888">
        <f t="shared" si="80"/>
        <v>10.326315789473687</v>
      </c>
    </row>
    <row r="252" spans="1:59" x14ac:dyDescent="0.2">
      <c r="A252" s="937" t="s">
        <v>4216</v>
      </c>
      <c r="B252" s="709">
        <f t="shared" si="70"/>
        <v>13</v>
      </c>
      <c r="E252" s="901">
        <f t="shared" si="71"/>
        <v>15.923076923076923</v>
      </c>
      <c r="I252" s="1039">
        <f t="shared" si="72"/>
        <v>113.29769230769232</v>
      </c>
      <c r="J252" s="888">
        <f t="shared" si="72"/>
        <v>2.0657151915139003</v>
      </c>
      <c r="K252" s="897">
        <f t="shared" si="72"/>
        <v>0.6092692307692309</v>
      </c>
      <c r="L252" s="901"/>
      <c r="M252" s="888">
        <f t="shared" si="73"/>
        <v>2.2124615384615387</v>
      </c>
      <c r="N252" s="901"/>
      <c r="O252" s="897">
        <f t="shared" si="74"/>
        <v>0.55062937062937067</v>
      </c>
      <c r="P252" s="901"/>
      <c r="Q252" s="901"/>
      <c r="R252" s="888">
        <f t="shared" si="75"/>
        <v>13.278293452640822</v>
      </c>
      <c r="S252" s="888">
        <f t="shared" si="75"/>
        <v>12.27518248721459</v>
      </c>
      <c r="T252" s="888">
        <f t="shared" si="75"/>
        <v>10.767673334289364</v>
      </c>
      <c r="U252" s="888">
        <f t="shared" si="75"/>
        <v>11.653259846810954</v>
      </c>
      <c r="V252" s="888">
        <f t="shared" si="75"/>
        <v>14.429844131356097</v>
      </c>
      <c r="W252" s="900">
        <f t="shared" si="75"/>
        <v>0.82612036591698779</v>
      </c>
      <c r="X252" s="900">
        <f t="shared" si="75"/>
        <v>1.3277959976770397</v>
      </c>
      <c r="Y252" s="709"/>
      <c r="Z252" s="888">
        <f t="shared" si="76"/>
        <v>57.48992810117749</v>
      </c>
      <c r="AA252" s="888">
        <f t="shared" si="76"/>
        <v>30.035760939191562</v>
      </c>
      <c r="AB252" s="888"/>
      <c r="AC252" s="888">
        <f t="shared" si="77"/>
        <v>4.3876923076923076</v>
      </c>
      <c r="AD252" s="888">
        <f t="shared" si="77"/>
        <v>3.0450000000000004</v>
      </c>
      <c r="AE252" s="888">
        <f t="shared" si="77"/>
        <v>6.5615384615384613</v>
      </c>
      <c r="AF252" s="888">
        <f t="shared" si="77"/>
        <v>10.255384615384617</v>
      </c>
      <c r="AG252" s="888">
        <f t="shared" si="77"/>
        <v>32.94166666666667</v>
      </c>
      <c r="AH252" s="888">
        <f t="shared" si="77"/>
        <v>2.6769230769230741</v>
      </c>
      <c r="AI252" s="888">
        <f t="shared" si="77"/>
        <v>12.040833333333333</v>
      </c>
      <c r="AJ252" s="888">
        <f t="shared" si="77"/>
        <v>6.5538461538461519</v>
      </c>
      <c r="AK252" s="888">
        <f t="shared" si="77"/>
        <v>11.553333333333335</v>
      </c>
      <c r="AL252" s="1075">
        <f t="shared" si="77"/>
        <v>173625.50461538462</v>
      </c>
      <c r="AM252" s="888">
        <f t="shared" si="78"/>
        <v>3.090769230769232</v>
      </c>
      <c r="AN252" s="1042">
        <f t="shared" si="78"/>
        <v>1.3399999999999999</v>
      </c>
      <c r="AO252" s="888">
        <f t="shared" si="78"/>
        <v>-16.316785900866712</v>
      </c>
      <c r="AP252" s="888">
        <f t="shared" si="78"/>
        <v>13.718975038324853</v>
      </c>
      <c r="AQ252" s="1042">
        <f t="shared" si="78"/>
        <v>252.39288138477298</v>
      </c>
      <c r="AR252" s="888">
        <f t="shared" si="78"/>
        <v>2.165226923076923</v>
      </c>
      <c r="AS252" s="888">
        <f t="shared" si="78"/>
        <v>2.3189177092307691</v>
      </c>
      <c r="AT252" s="888">
        <f t="shared" si="78"/>
        <v>2.5024567007406158</v>
      </c>
      <c r="AU252" s="888">
        <f t="shared" si="78"/>
        <v>2.7025774875290045</v>
      </c>
      <c r="AV252" s="888">
        <f t="shared" si="78"/>
        <v>2.9208522157941541</v>
      </c>
      <c r="AW252" s="888">
        <f t="shared" si="79"/>
        <v>12.610031036371465</v>
      </c>
      <c r="AX252" s="1042">
        <f t="shared" si="79"/>
        <v>11.721098828835155</v>
      </c>
      <c r="AY252" s="888">
        <f t="shared" si="79"/>
        <v>1.1792307692307695</v>
      </c>
      <c r="AZ252" s="888">
        <f t="shared" si="79"/>
        <v>42.821538461538466</v>
      </c>
      <c r="BA252" s="888">
        <f t="shared" si="79"/>
        <v>-8.5846153846153861</v>
      </c>
      <c r="BB252" s="888">
        <f t="shared" si="79"/>
        <v>3.8800000000000003</v>
      </c>
      <c r="BC252" s="1042">
        <f t="shared" si="79"/>
        <v>12.479230769230771</v>
      </c>
      <c r="BD252" s="888"/>
      <c r="BE252" s="765">
        <f t="shared" si="80"/>
        <v>2003.6923076923076</v>
      </c>
      <c r="BF252" s="888">
        <f t="shared" si="80"/>
        <v>1</v>
      </c>
      <c r="BG252" s="888">
        <f t="shared" si="80"/>
        <v>11.658333333333333</v>
      </c>
    </row>
    <row r="253" spans="1:59" x14ac:dyDescent="0.2">
      <c r="A253" s="937" t="s">
        <v>123</v>
      </c>
      <c r="B253" s="709">
        <f t="shared" si="70"/>
        <v>13</v>
      </c>
      <c r="E253" s="901">
        <f t="shared" si="71"/>
        <v>13.076923076923077</v>
      </c>
      <c r="I253" s="1039">
        <f t="shared" si="72"/>
        <v>112.08076923076925</v>
      </c>
      <c r="J253" s="888">
        <f t="shared" si="72"/>
        <v>1.9811864340535752</v>
      </c>
      <c r="K253" s="897">
        <f t="shared" si="72"/>
        <v>0.4869230769230769</v>
      </c>
      <c r="L253" s="901"/>
      <c r="M253" s="888">
        <f t="shared" si="73"/>
        <v>1.8392307692307692</v>
      </c>
      <c r="N253" s="901"/>
      <c r="O253" s="897">
        <f t="shared" si="74"/>
        <v>0.44923076923076921</v>
      </c>
      <c r="P253" s="901"/>
      <c r="Q253" s="901"/>
      <c r="R253" s="888">
        <f t="shared" si="75"/>
        <v>8.2219079913938877</v>
      </c>
      <c r="S253" s="888">
        <f t="shared" si="75"/>
        <v>7.9021192905111599</v>
      </c>
      <c r="T253" s="888">
        <f t="shared" si="75"/>
        <v>8.8018015335699946</v>
      </c>
      <c r="U253" s="888">
        <f t="shared" si="75"/>
        <v>13.008094008154236</v>
      </c>
      <c r="V253" s="888">
        <f t="shared" si="75"/>
        <v>15.778086085994214</v>
      </c>
      <c r="W253" s="900">
        <f t="shared" si="75"/>
        <v>0.94887460087311293</v>
      </c>
      <c r="X253" s="900">
        <f t="shared" si="75"/>
        <v>2.6143083336392152</v>
      </c>
      <c r="Y253" s="709"/>
      <c r="Z253" s="888">
        <f t="shared" si="76"/>
        <v>47.962561779970081</v>
      </c>
      <c r="AA253" s="888">
        <f t="shared" si="76"/>
        <v>33.417300216590171</v>
      </c>
      <c r="AB253" s="888"/>
      <c r="AC253" s="888">
        <f t="shared" si="77"/>
        <v>4.8138461538461534</v>
      </c>
      <c r="AD253" s="888">
        <f t="shared" si="77"/>
        <v>4.5581818181818186</v>
      </c>
      <c r="AE253" s="888">
        <f t="shared" si="77"/>
        <v>5.0346153846153845</v>
      </c>
      <c r="AF253" s="888">
        <f t="shared" si="77"/>
        <v>3.589230769230769</v>
      </c>
      <c r="AG253" s="888">
        <f t="shared" si="77"/>
        <v>16.941666666666666</v>
      </c>
      <c r="AH253" s="888">
        <f t="shared" si="77"/>
        <v>40.792307692307688</v>
      </c>
      <c r="AI253" s="888">
        <f t="shared" si="77"/>
        <v>14.3575</v>
      </c>
      <c r="AJ253" s="888">
        <f t="shared" si="77"/>
        <v>2.9853846153846151</v>
      </c>
      <c r="AK253" s="888">
        <f t="shared" si="77"/>
        <v>7.9158333333333317</v>
      </c>
      <c r="AL253" s="1075">
        <f t="shared" si="77"/>
        <v>7094.5861538461531</v>
      </c>
      <c r="AM253" s="888">
        <f t="shared" si="78"/>
        <v>3.4230769230769242</v>
      </c>
      <c r="AN253" s="1042">
        <f t="shared" si="78"/>
        <v>0.76333333333333331</v>
      </c>
      <c r="AO253" s="888">
        <f t="shared" si="78"/>
        <v>-18.42801977438236</v>
      </c>
      <c r="AP253" s="888">
        <f t="shared" si="78"/>
        <v>14.989280442207813</v>
      </c>
      <c r="AQ253" s="1042">
        <f t="shared" si="78"/>
        <v>111.98708094677644</v>
      </c>
      <c r="AR253" s="888">
        <f t="shared" si="78"/>
        <v>1.8619576923076928</v>
      </c>
      <c r="AS253" s="888">
        <f t="shared" si="78"/>
        <v>2.0081681153846151</v>
      </c>
      <c r="AT253" s="888">
        <f t="shared" si="78"/>
        <v>2.1393631239999999</v>
      </c>
      <c r="AU253" s="888">
        <f t="shared" si="78"/>
        <v>2.2802452568147187</v>
      </c>
      <c r="AV253" s="888">
        <f t="shared" si="78"/>
        <v>2.4315759429659103</v>
      </c>
      <c r="AW253" s="888">
        <f t="shared" si="79"/>
        <v>10.721310131472936</v>
      </c>
      <c r="AX253" s="1042">
        <f t="shared" si="79"/>
        <v>11.094048724943418</v>
      </c>
      <c r="AY253" s="888">
        <f t="shared" si="79"/>
        <v>1.1225000000000001</v>
      </c>
      <c r="AZ253" s="888">
        <f t="shared" si="79"/>
        <v>30.739230769230769</v>
      </c>
      <c r="BA253" s="888">
        <f t="shared" si="79"/>
        <v>-13.753846153846155</v>
      </c>
      <c r="BB253" s="888">
        <f t="shared" si="79"/>
        <v>2.9961538461538457</v>
      </c>
      <c r="BC253" s="1042">
        <f t="shared" si="79"/>
        <v>5.882307692307692</v>
      </c>
      <c r="BD253" s="888"/>
      <c r="BE253" s="765">
        <f t="shared" si="80"/>
        <v>2006.6923076923076</v>
      </c>
      <c r="BF253" s="888">
        <f t="shared" si="80"/>
        <v>0.69230769230769229</v>
      </c>
      <c r="BG253" s="888">
        <f t="shared" si="80"/>
        <v>6.8666666666666663</v>
      </c>
    </row>
    <row r="254" spans="1:59" x14ac:dyDescent="0.2">
      <c r="A254" s="937" t="s">
        <v>4345</v>
      </c>
      <c r="B254" s="709">
        <f t="shared" si="70"/>
        <v>10</v>
      </c>
      <c r="E254" s="901">
        <f t="shared" si="71"/>
        <v>13.5</v>
      </c>
      <c r="I254" s="1039">
        <f t="shared" si="72"/>
        <v>87.888999999999982</v>
      </c>
      <c r="J254" s="888">
        <f t="shared" si="72"/>
        <v>4.7014431523355942</v>
      </c>
      <c r="K254" s="897">
        <f t="shared" si="72"/>
        <v>0.94785000000000008</v>
      </c>
      <c r="L254" s="901"/>
      <c r="M254" s="888">
        <f t="shared" si="73"/>
        <v>3.7914000000000003</v>
      </c>
      <c r="N254" s="901"/>
      <c r="O254" s="897">
        <f t="shared" si="74"/>
        <v>0.9052</v>
      </c>
      <c r="P254" s="901"/>
      <c r="Q254" s="901"/>
      <c r="R254" s="888">
        <f t="shared" si="75"/>
        <v>4.7165919260950666</v>
      </c>
      <c r="S254" s="888">
        <f t="shared" si="75"/>
        <v>6.8885743232395047</v>
      </c>
      <c r="T254" s="888">
        <f t="shared" si="75"/>
        <v>10.091398539197712</v>
      </c>
      <c r="U254" s="888">
        <f t="shared" si="75"/>
        <v>11.307764636107427</v>
      </c>
      <c r="V254" s="888">
        <f t="shared" si="75"/>
        <v>9.9991891696855255</v>
      </c>
      <c r="W254" s="900">
        <f t="shared" si="75"/>
        <v>0.99414306090728299</v>
      </c>
      <c r="X254" s="900">
        <f t="shared" si="75"/>
        <v>0.8081769520288935</v>
      </c>
      <c r="Y254" s="709"/>
      <c r="Z254" s="888">
        <f t="shared" si="76"/>
        <v>185.29808145115624</v>
      </c>
      <c r="AA254" s="888">
        <f t="shared" si="76"/>
        <v>41.432702604086074</v>
      </c>
      <c r="AB254" s="888"/>
      <c r="AC254" s="888">
        <f t="shared" si="77"/>
        <v>2.6320000000000001</v>
      </c>
      <c r="AD254" s="888">
        <f t="shared" si="77"/>
        <v>4.3455555555555554</v>
      </c>
      <c r="AE254" s="888">
        <f t="shared" si="77"/>
        <v>9.2439999999999998</v>
      </c>
      <c r="AF254" s="888">
        <f t="shared" si="77"/>
        <v>6.5911111111111111</v>
      </c>
      <c r="AG254" s="888">
        <f t="shared" si="77"/>
        <v>8.1500000000000021</v>
      </c>
      <c r="AH254" s="888">
        <f t="shared" si="77"/>
        <v>28</v>
      </c>
      <c r="AI254" s="888">
        <f t="shared" si="77"/>
        <v>8.5939999999999994</v>
      </c>
      <c r="AJ254" s="888">
        <f t="shared" si="77"/>
        <v>9.9400000000000013</v>
      </c>
      <c r="AK254" s="888">
        <f t="shared" si="77"/>
        <v>10.827777777777778</v>
      </c>
      <c r="AL254" s="1075">
        <f t="shared" si="77"/>
        <v>13490</v>
      </c>
      <c r="AM254" s="888">
        <f t="shared" si="78"/>
        <v>0.86499999999999999</v>
      </c>
      <c r="AN254" s="1042">
        <f t="shared" si="78"/>
        <v>2.4844444444444442</v>
      </c>
      <c r="AO254" s="888">
        <f t="shared" si="78"/>
        <v>-25.42349481564305</v>
      </c>
      <c r="AP254" s="888">
        <f t="shared" si="78"/>
        <v>16.009207788443018</v>
      </c>
      <c r="AQ254" s="1042">
        <f t="shared" si="78"/>
        <v>204.83191761921478</v>
      </c>
      <c r="AR254" s="888">
        <f t="shared" si="78"/>
        <v>3.8001458000000001</v>
      </c>
      <c r="AS254" s="888">
        <f t="shared" si="78"/>
        <v>4.0263505067000001</v>
      </c>
      <c r="AT254" s="888">
        <f t="shared" si="78"/>
        <v>4.3543454172700002</v>
      </c>
      <c r="AU254" s="888">
        <f t="shared" si="78"/>
        <v>4.7113208540468978</v>
      </c>
      <c r="AV254" s="888">
        <f t="shared" si="78"/>
        <v>5.099945948588906</v>
      </c>
      <c r="AW254" s="888">
        <f t="shared" si="79"/>
        <v>21.992108526605808</v>
      </c>
      <c r="AX254" s="1042">
        <f t="shared" si="79"/>
        <v>27.659430838567296</v>
      </c>
      <c r="AY254" s="888">
        <f t="shared" si="79"/>
        <v>0.47999999999999987</v>
      </c>
      <c r="AZ254" s="888">
        <f t="shared" si="79"/>
        <v>21.545000000000002</v>
      </c>
      <c r="BA254" s="888">
        <f t="shared" si="79"/>
        <v>-10.461</v>
      </c>
      <c r="BB254" s="888">
        <f t="shared" si="79"/>
        <v>-0.71799999999999997</v>
      </c>
      <c r="BC254" s="1042">
        <f t="shared" si="79"/>
        <v>2.4049999999999998</v>
      </c>
      <c r="BD254" s="888"/>
      <c r="BE254" s="765">
        <f t="shared" si="80"/>
        <v>2006.4</v>
      </c>
      <c r="BF254" s="888">
        <f t="shared" si="80"/>
        <v>0.6</v>
      </c>
      <c r="BG254" s="888">
        <f t="shared" si="80"/>
        <v>3.7625000000000002</v>
      </c>
    </row>
    <row r="255" spans="1:59" x14ac:dyDescent="0.2">
      <c r="A255" s="937" t="s">
        <v>131</v>
      </c>
      <c r="B255" s="709">
        <f t="shared" si="70"/>
        <v>29</v>
      </c>
      <c r="E255" s="901">
        <f t="shared" si="71"/>
        <v>15.586206896551724</v>
      </c>
      <c r="I255" s="1039">
        <f t="shared" si="72"/>
        <v>64.072413793103451</v>
      </c>
      <c r="J255" s="888">
        <f t="shared" si="72"/>
        <v>3.5314189257145552</v>
      </c>
      <c r="K255" s="897">
        <f t="shared" si="72"/>
        <v>0.52037241379310328</v>
      </c>
      <c r="L255" s="901"/>
      <c r="M255" s="888">
        <f t="shared" si="73"/>
        <v>2.0814896551724131</v>
      </c>
      <c r="N255" s="901"/>
      <c r="O255" s="897">
        <f t="shared" si="74"/>
        <v>0.49384827586206903</v>
      </c>
      <c r="P255" s="901"/>
      <c r="Q255" s="901"/>
      <c r="R255" s="888">
        <f t="shared" si="75"/>
        <v>5.478732350783611</v>
      </c>
      <c r="S255" s="888">
        <f t="shared" si="75"/>
        <v>6.4490210051188201</v>
      </c>
      <c r="T255" s="888">
        <f t="shared" si="75"/>
        <v>6.5828449431138916</v>
      </c>
      <c r="U255" s="888">
        <f t="shared" si="75"/>
        <v>6.5950813038604963</v>
      </c>
      <c r="V255" s="888">
        <f t="shared" si="75"/>
        <v>6.9349595484181563</v>
      </c>
      <c r="W255" s="900">
        <f t="shared" si="75"/>
        <v>1.0633389422674033</v>
      </c>
      <c r="X255" s="900">
        <f t="shared" si="75"/>
        <v>2.2898848194475643</v>
      </c>
      <c r="Y255" s="709"/>
      <c r="Z255" s="888">
        <f t="shared" si="76"/>
        <v>163.19487216447544</v>
      </c>
      <c r="AA255" s="888">
        <f t="shared" si="76"/>
        <v>41.18210592247727</v>
      </c>
      <c r="AB255" s="888"/>
      <c r="AC255" s="888">
        <f t="shared" si="77"/>
        <v>2.3606896551724139</v>
      </c>
      <c r="AD255" s="888">
        <f t="shared" si="77"/>
        <v>8.235199999999999</v>
      </c>
      <c r="AE255" s="888">
        <f t="shared" si="77"/>
        <v>2.8931034482758617</v>
      </c>
      <c r="AF255" s="888">
        <f t="shared" si="77"/>
        <v>2.3975862068965514</v>
      </c>
      <c r="AG255" s="888">
        <f t="shared" si="77"/>
        <v>9.0481481481481492</v>
      </c>
      <c r="AH255" s="888">
        <f t="shared" si="77"/>
        <v>20.55</v>
      </c>
      <c r="AI255" s="888">
        <f t="shared" si="77"/>
        <v>8.5842857142857145</v>
      </c>
      <c r="AJ255" s="888">
        <f t="shared" si="77"/>
        <v>-0.74931034482758607</v>
      </c>
      <c r="AK255" s="888">
        <f t="shared" si="77"/>
        <v>5.5144444444444449</v>
      </c>
      <c r="AL255" s="1075">
        <f t="shared" si="77"/>
        <v>17718.74655172414</v>
      </c>
      <c r="AM255" s="888">
        <f t="shared" si="78"/>
        <v>2.9760714285714274</v>
      </c>
      <c r="AN255" s="1042">
        <f t="shared" si="78"/>
        <v>1.51</v>
      </c>
      <c r="AO255" s="888">
        <f t="shared" si="78"/>
        <v>-31.181660705337691</v>
      </c>
      <c r="AP255" s="888">
        <f t="shared" si="78"/>
        <v>10.126500229575052</v>
      </c>
      <c r="AQ255" s="1042">
        <f t="shared" si="78"/>
        <v>85.615824436373003</v>
      </c>
      <c r="AR255" s="888">
        <f t="shared" si="78"/>
        <v>2.0807296689655179</v>
      </c>
      <c r="AS255" s="888">
        <f t="shared" si="78"/>
        <v>2.2119600626103453</v>
      </c>
      <c r="AT255" s="888">
        <f t="shared" si="78"/>
        <v>2.3322391741417032</v>
      </c>
      <c r="AU255" s="888">
        <f t="shared" si="78"/>
        <v>2.4600884757386852</v>
      </c>
      <c r="AV255" s="888">
        <f t="shared" si="78"/>
        <v>2.596037200546415</v>
      </c>
      <c r="AW255" s="888">
        <f t="shared" si="79"/>
        <v>11.681054582002666</v>
      </c>
      <c r="AX255" s="1042">
        <f t="shared" si="79"/>
        <v>20.104696705939812</v>
      </c>
      <c r="AY255" s="888">
        <f t="shared" si="79"/>
        <v>0.3228571428571429</v>
      </c>
      <c r="AZ255" s="888">
        <f t="shared" si="79"/>
        <v>25.277586206896551</v>
      </c>
      <c r="BA255" s="888">
        <f t="shared" si="79"/>
        <v>-4.7910344827586213</v>
      </c>
      <c r="BB255" s="888">
        <f t="shared" si="79"/>
        <v>0.68034482758620674</v>
      </c>
      <c r="BC255" s="1042">
        <f t="shared" si="79"/>
        <v>6.5889655172413786</v>
      </c>
      <c r="BD255" s="888"/>
      <c r="BE255" s="765">
        <f t="shared" si="80"/>
        <v>2004.3103448275863</v>
      </c>
      <c r="BF255" s="888">
        <f t="shared" si="80"/>
        <v>1.103448275862069</v>
      </c>
      <c r="BG255" s="888">
        <f t="shared" si="80"/>
        <v>2.574074074074074</v>
      </c>
    </row>
    <row r="256" spans="1:59" x14ac:dyDescent="0.2">
      <c r="I256" s="709"/>
      <c r="J256" s="937"/>
      <c r="K256" s="1041"/>
      <c r="L256" s="937"/>
      <c r="M256" s="937"/>
      <c r="N256" s="937"/>
      <c r="R256" s="937"/>
      <c r="S256" s="937"/>
      <c r="T256" s="937"/>
      <c r="U256" s="937"/>
      <c r="V256" s="937"/>
      <c r="W256" s="937"/>
      <c r="X256" s="937"/>
      <c r="AN256" s="1043"/>
      <c r="AO256" s="937"/>
      <c r="BC256" s="709"/>
      <c r="BD256" s="666"/>
    </row>
    <row r="257" spans="9:24" x14ac:dyDescent="0.2">
      <c r="I257" s="1040"/>
      <c r="J257" s="1038"/>
      <c r="K257" s="1041"/>
      <c r="L257" s="1038"/>
      <c r="M257" s="1038"/>
      <c r="N257" s="1038"/>
      <c r="O257" s="1038"/>
      <c r="P257" s="1038"/>
      <c r="Q257" s="1038"/>
      <c r="R257" s="1038"/>
      <c r="S257" s="1038"/>
      <c r="T257" s="1038"/>
      <c r="U257" s="1038"/>
      <c r="V257" s="1038"/>
      <c r="W257" s="1038"/>
      <c r="X257" s="1038"/>
    </row>
    <row r="258" spans="9:24" x14ac:dyDescent="0.2">
      <c r="I258" s="1040"/>
      <c r="J258" s="1038"/>
      <c r="K258" s="1041"/>
      <c r="L258" s="1038"/>
      <c r="M258" s="1038"/>
      <c r="N258" s="1038"/>
      <c r="O258" s="1038"/>
      <c r="P258" s="1038"/>
      <c r="Q258" s="1038"/>
      <c r="R258" s="1038"/>
      <c r="S258" s="1038"/>
      <c r="T258" s="1038"/>
      <c r="U258" s="1038"/>
      <c r="V258" s="1038"/>
      <c r="W258" s="1038"/>
      <c r="X258" s="1038"/>
    </row>
    <row r="259" spans="9:24" x14ac:dyDescent="0.2">
      <c r="K259" s="1037"/>
    </row>
    <row r="260" spans="9:24" x14ac:dyDescent="0.2">
      <c r="K260" s="636"/>
    </row>
    <row r="261" spans="9:24" x14ac:dyDescent="0.2">
      <c r="K261" s="636"/>
    </row>
    <row r="262" spans="9:24" x14ac:dyDescent="0.2">
      <c r="K262" s="636"/>
    </row>
    <row r="263" spans="9:24" x14ac:dyDescent="0.2">
      <c r="K263" s="636"/>
    </row>
  </sheetData>
  <sheetProtection selectLockedCells="1" selectUnlockedCells="1"/>
  <mergeCells count="2">
    <mergeCell ref="AZ4:BC4"/>
    <mergeCell ref="P5:Q5"/>
  </mergeCells>
  <conditionalFormatting sqref="R7:V240">
    <cfRule type="cellIs" dxfId="61" priority="26" stopIfTrue="1" operator="lessThan">
      <formula>2</formula>
    </cfRule>
  </conditionalFormatting>
  <conditionalFormatting sqref="AQ7:AQ240">
    <cfRule type="cellIs" dxfId="60" priority="24" stopIfTrue="1" operator="lessThan">
      <formula>0</formula>
    </cfRule>
  </conditionalFormatting>
  <conditionalFormatting sqref="AP7:AP240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40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4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937" customWidth="1"/>
    <col min="2" max="2" width="6" style="709" customWidth="1"/>
    <col min="3" max="3" width="12.28515625" style="937" customWidth="1"/>
    <col min="4" max="4" width="13.85546875" style="937" customWidth="1"/>
    <col min="5" max="5" width="4.85546875" style="666" customWidth="1"/>
    <col min="6" max="6" width="3.7109375" style="666" customWidth="1"/>
    <col min="7" max="7" width="3.85546875" style="937" customWidth="1"/>
    <col min="8" max="8" width="4" style="937" customWidth="1"/>
    <col min="9" max="9" width="6.7109375" style="937" customWidth="1"/>
    <col min="10" max="10" width="5.140625" style="643" customWidth="1"/>
    <col min="11" max="11" width="8.42578125" style="937" bestFit="1" customWidth="1"/>
    <col min="12" max="12" width="7.5703125" style="765" customWidth="1"/>
    <col min="13" max="13" width="8.7109375" style="666" bestFit="1" customWidth="1"/>
    <col min="14" max="14" width="4.5703125" style="666" customWidth="1"/>
    <col min="15" max="15" width="7.5703125" style="937" customWidth="1"/>
    <col min="16" max="17" width="7.7109375" style="937" customWidth="1"/>
    <col min="18" max="18" width="6.42578125" style="666" bestFit="1" customWidth="1"/>
    <col min="19" max="22" width="6" style="743" customWidth="1"/>
    <col min="23" max="24" width="7.42578125" style="743" customWidth="1"/>
    <col min="25" max="25" width="12.5703125" style="937" customWidth="1"/>
    <col min="26" max="26" width="7.85546875" style="643" customWidth="1"/>
    <col min="27" max="27" width="6.140625" style="937" customWidth="1"/>
    <col min="28" max="28" width="4.5703125" style="937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3" customWidth="1"/>
    <col min="42" max="43" width="7" style="937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3" customWidth="1"/>
    <col min="52" max="55" width="6.7109375" style="937" customWidth="1"/>
    <col min="56" max="56" width="8.85546875" style="984"/>
    <col min="57" max="58" width="8.85546875" style="666"/>
    <col min="59" max="16384" width="8.85546875" style="937"/>
  </cols>
  <sheetData>
    <row r="1" spans="1:59" ht="12.75" customHeight="1" x14ac:dyDescent="0.2">
      <c r="A1" s="120" t="s">
        <v>874</v>
      </c>
      <c r="B1" s="708"/>
      <c r="C1" s="616" t="s">
        <v>1</v>
      </c>
      <c r="E1" s="701"/>
      <c r="G1" s="605"/>
      <c r="H1" s="400"/>
      <c r="I1" s="400"/>
      <c r="J1" s="736" t="s">
        <v>3648</v>
      </c>
      <c r="K1" s="571"/>
      <c r="L1" s="619"/>
      <c r="N1" s="695"/>
      <c r="P1" s="571"/>
      <c r="Q1" s="694"/>
      <c r="R1" s="618"/>
      <c r="S1" s="742"/>
      <c r="T1" s="742"/>
      <c r="W1" s="742"/>
      <c r="Y1" s="571"/>
      <c r="Z1" s="736" t="s">
        <v>2</v>
      </c>
      <c r="AC1" s="621" t="s">
        <v>4199</v>
      </c>
      <c r="AG1" s="748"/>
      <c r="AJ1" s="621"/>
      <c r="AK1" s="621"/>
      <c r="AL1" s="749"/>
      <c r="AO1" s="780" t="s">
        <v>4177</v>
      </c>
      <c r="AP1" s="400"/>
      <c r="AQ1" s="692"/>
      <c r="AR1" s="805" t="s">
        <v>5</v>
      </c>
      <c r="AS1" s="637"/>
      <c r="AT1" s="637"/>
      <c r="AU1" s="637"/>
      <c r="AV1" s="637"/>
      <c r="AW1" s="637"/>
      <c r="AX1" s="637"/>
      <c r="AY1" s="785" t="s">
        <v>6</v>
      </c>
      <c r="BD1" s="983" t="s">
        <v>1860</v>
      </c>
    </row>
    <row r="2" spans="1:59" ht="12.75" customHeight="1" x14ac:dyDescent="0.2">
      <c r="A2" s="617" t="s">
        <v>7</v>
      </c>
      <c r="B2" s="708"/>
      <c r="C2" s="15" t="s">
        <v>4229</v>
      </c>
      <c r="D2" s="617"/>
      <c r="E2" s="699"/>
      <c r="F2" s="699"/>
      <c r="G2" s="400"/>
      <c r="H2" s="400"/>
      <c r="I2" s="400"/>
      <c r="J2" s="784" t="s">
        <v>4224</v>
      </c>
      <c r="K2" s="571"/>
      <c r="L2" s="619"/>
      <c r="N2" s="695"/>
      <c r="P2" s="571"/>
      <c r="Q2" s="618"/>
      <c r="R2" s="699"/>
      <c r="S2" s="744"/>
      <c r="T2" s="744"/>
      <c r="W2" s="744"/>
      <c r="Y2" s="571"/>
      <c r="Z2" s="784" t="s">
        <v>4225</v>
      </c>
      <c r="AO2" s="781" t="s">
        <v>10</v>
      </c>
      <c r="AP2" s="400"/>
      <c r="AR2" s="781" t="s">
        <v>11</v>
      </c>
      <c r="AS2" s="637"/>
      <c r="AT2" s="637"/>
      <c r="AU2" s="637"/>
      <c r="AV2" s="637"/>
      <c r="AW2" s="637"/>
      <c r="AX2" s="637"/>
      <c r="AY2" s="777" t="s">
        <v>14</v>
      </c>
    </row>
    <row r="3" spans="1:59" ht="12.75" customHeight="1" x14ac:dyDescent="0.2">
      <c r="A3" s="982" t="s">
        <v>4495</v>
      </c>
      <c r="B3" s="775"/>
      <c r="D3" s="617"/>
      <c r="E3" s="699"/>
      <c r="F3" s="699"/>
      <c r="G3" s="400"/>
      <c r="H3" s="400"/>
      <c r="I3" s="400"/>
      <c r="J3" s="790" t="s">
        <v>12</v>
      </c>
      <c r="K3" s="571"/>
      <c r="L3" s="937"/>
      <c r="N3" s="699"/>
      <c r="P3" s="571"/>
      <c r="Q3" s="738" t="s">
        <v>8</v>
      </c>
      <c r="R3" s="699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2"/>
      <c r="AP3" s="400"/>
      <c r="AR3" s="806" t="s">
        <v>13</v>
      </c>
      <c r="AS3" s="637"/>
      <c r="AT3" s="637"/>
      <c r="AU3" s="637"/>
      <c r="AV3" s="637"/>
      <c r="AW3" s="637"/>
      <c r="AX3" s="637"/>
      <c r="BA3" s="620"/>
      <c r="BB3" s="620"/>
      <c r="BC3" s="620"/>
    </row>
    <row r="4" spans="1:59" ht="12.75" customHeight="1" x14ac:dyDescent="0.2">
      <c r="A4" s="750"/>
      <c r="B4" s="571"/>
      <c r="C4" s="936"/>
      <c r="D4" s="571"/>
      <c r="E4" s="751"/>
      <c r="F4" s="751"/>
      <c r="G4" s="571"/>
      <c r="H4" s="571"/>
      <c r="I4" s="571"/>
      <c r="J4" s="791" t="s">
        <v>4438</v>
      </c>
      <c r="K4" s="936"/>
      <c r="L4" s="937"/>
      <c r="N4" s="1227"/>
      <c r="O4" s="696"/>
      <c r="P4" s="936"/>
      <c r="R4" s="1227"/>
      <c r="T4" s="745"/>
      <c r="W4" s="745"/>
      <c r="Y4" s="936"/>
      <c r="Z4" s="778" t="s">
        <v>15</v>
      </c>
      <c r="AA4" s="936"/>
      <c r="AB4" s="936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702"/>
      <c r="AP4" s="400"/>
      <c r="AQ4" s="752"/>
      <c r="AR4" s="1050" t="s">
        <v>4439</v>
      </c>
      <c r="AS4" s="807"/>
      <c r="AT4" s="807"/>
      <c r="AU4" s="807"/>
      <c r="AV4" s="807"/>
      <c r="AW4" s="753" t="s">
        <v>19</v>
      </c>
      <c r="AX4" s="807"/>
      <c r="AZ4" s="1238" t="s">
        <v>20</v>
      </c>
      <c r="BA4" s="1239"/>
      <c r="BB4" s="1239"/>
      <c r="BC4" s="1240"/>
    </row>
    <row r="5" spans="1:59" ht="12.75" customHeight="1" x14ac:dyDescent="0.2">
      <c r="A5" s="936" t="s">
        <v>21</v>
      </c>
      <c r="B5" s="705" t="s">
        <v>22</v>
      </c>
      <c r="C5" s="585"/>
      <c r="D5" s="936"/>
      <c r="E5" s="754" t="s">
        <v>23</v>
      </c>
      <c r="F5" s="754" t="s">
        <v>24</v>
      </c>
      <c r="G5" s="753" t="s">
        <v>25</v>
      </c>
      <c r="H5" s="585"/>
      <c r="I5" s="755">
        <v>43677</v>
      </c>
      <c r="J5" s="697" t="s">
        <v>26</v>
      </c>
      <c r="K5" s="1227" t="s">
        <v>4221</v>
      </c>
      <c r="L5" s="960" t="s">
        <v>4175</v>
      </c>
      <c r="M5" s="585"/>
      <c r="N5" s="1227" t="s">
        <v>28</v>
      </c>
      <c r="O5" s="1227" t="s">
        <v>4222</v>
      </c>
      <c r="P5" s="1241" t="s">
        <v>4227</v>
      </c>
      <c r="Q5" s="1241"/>
      <c r="R5" s="1227" t="s">
        <v>27</v>
      </c>
      <c r="S5" s="700" t="s">
        <v>42</v>
      </c>
      <c r="T5" s="700" t="s">
        <v>42</v>
      </c>
      <c r="U5" s="700" t="s">
        <v>42</v>
      </c>
      <c r="V5" s="700" t="s">
        <v>42</v>
      </c>
      <c r="W5" s="700" t="s">
        <v>41</v>
      </c>
      <c r="X5" s="700" t="s">
        <v>36</v>
      </c>
      <c r="Y5" s="756" t="s">
        <v>29</v>
      </c>
      <c r="Z5" s="697" t="s">
        <v>30</v>
      </c>
      <c r="AA5" s="1227" t="s">
        <v>32</v>
      </c>
      <c r="AB5" s="1227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4200</v>
      </c>
      <c r="AJ5" s="740" t="s">
        <v>36</v>
      </c>
      <c r="AK5" s="740" t="s">
        <v>4201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1227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4292</v>
      </c>
      <c r="BF5" s="585" t="s">
        <v>4294</v>
      </c>
      <c r="BG5" s="666" t="s">
        <v>32</v>
      </c>
    </row>
    <row r="6" spans="1:59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4176</v>
      </c>
      <c r="M6" s="769" t="s">
        <v>4223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1861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4290</v>
      </c>
      <c r="BE6" s="769" t="s">
        <v>4293</v>
      </c>
      <c r="BF6" s="769" t="s">
        <v>4295</v>
      </c>
      <c r="BG6" s="882" t="s">
        <v>4416</v>
      </c>
    </row>
    <row r="7" spans="1:59" ht="11.25" customHeight="1" x14ac:dyDescent="0.2">
      <c r="A7" s="936" t="s">
        <v>886</v>
      </c>
      <c r="B7" s="948" t="s">
        <v>81</v>
      </c>
      <c r="C7" s="1013" t="s">
        <v>154</v>
      </c>
      <c r="D7" s="1013" t="s">
        <v>4342</v>
      </c>
      <c r="E7" s="792">
        <v>8</v>
      </c>
      <c r="F7" s="1227">
        <v>555</v>
      </c>
      <c r="G7" s="1227" t="s">
        <v>106</v>
      </c>
      <c r="H7" s="1227" t="s">
        <v>106</v>
      </c>
      <c r="I7" s="947">
        <v>69.41</v>
      </c>
      <c r="J7" s="703">
        <f t="shared" ref="J7:J70" si="0">(M7/I7)*100</f>
        <v>0.9451087739518802</v>
      </c>
      <c r="K7" s="950">
        <v>0.16400000000000001</v>
      </c>
      <c r="L7" s="960">
        <v>4</v>
      </c>
      <c r="M7" s="694">
        <f t="shared" ref="M7:M70" si="1">K7*L7</f>
        <v>0.65600000000000003</v>
      </c>
      <c r="N7" s="943" t="s">
        <v>432</v>
      </c>
      <c r="O7" s="795">
        <v>0.14899999999999999</v>
      </c>
      <c r="P7" s="934">
        <v>43462</v>
      </c>
      <c r="Q7" s="934">
        <v>43488</v>
      </c>
      <c r="R7" s="694">
        <f t="shared" ref="R7:R70" si="2">(K7-O7)/O7*100</f>
        <v>10.067114093959741</v>
      </c>
      <c r="S7" s="759">
        <f>IF(INDEX(Historical!$D$7:$D$1439,MATCH(B7,Historical!$B$7:$B$1450,0))=0,"n/a",(INDEX(Historical!$C$7:$C$1439,MATCH(B7,Historical!$B$7:$B$1450,0))/INDEX(Historical!$D$7:$D$1439,MATCH(B7,Historical!$B$7:$B$1450,0))-1)*100)</f>
        <v>12.878787878787868</v>
      </c>
      <c r="T7" s="759">
        <f>IF(INDEX(Historical!$F$7:$F$1432,MATCH(B7,Historical!$B$7:$B$1450,0))=0,"n/a",((INDEX(Historical!$C$7:$C$1439,MATCH(B7,Historical!$B$7:$B$1450,0))/INDEX(Historical!$F$7:$F$1432,MATCH(B7,Historical!$B$7:$B$1450,0)))^(1/3)-1)*100)</f>
        <v>14.21647591853834</v>
      </c>
      <c r="U7" s="759">
        <f>IF(INDEX(Historical!$H$7:$H$1432,MATCH(B7,Historical!$B$7:$B$1450,0))=0,"n/a",((INDEX(Historical!$C$7:$C$1439,MATCH(B7,Historical!$B$7:$B$1450,0))/INDEX(Historical!$H$7:$H$1432,MATCH(B7,Historical!$B$7:$B$1450,0)))^(1/5)-1)*100)</f>
        <v>12.615163817487751</v>
      </c>
      <c r="V7" s="759" t="str">
        <f>IF(INDEX(Historical!$O$7:$O$1432,MATCH(B7,Historical!$B$7:$B$1450,0))=0,"n/a",((INDEX(Historical!$C$7:$C$1439,MATCH(B7,Historical!$B$7:$B$1450,0))/INDEX(Historical!$O$7:$O$1432,MATCH(B7,Historical!$B$7:$B$1450,0)))^(1/10)-1)*100)</f>
        <v>n/a</v>
      </c>
      <c r="W7" s="760" t="str">
        <f t="shared" ref="W7:W70" si="3">IF(OR(U7&lt;=0,U7="n/a",V7&lt;=0,V7="n/a"),"n/a",U7/V7)</f>
        <v>n/a</v>
      </c>
      <c r="X7" s="761">
        <f t="shared" ref="X7:X70" si="4">IF(OR(AJ7&lt;=0,AJ7="n/a",U7&lt;=0,U7="n/a"),"n/a",U7/AJ7)</f>
        <v>0.38696821526036046</v>
      </c>
      <c r="Y7" s="714"/>
      <c r="Z7" s="703">
        <f t="shared" ref="Z7:Z70" si="5">IF(OR(AC7&lt;0.01,AC7="n/a"),"n/a",M7/AC7*100)</f>
        <v>18.583569405099151</v>
      </c>
      <c r="AA7" s="959">
        <f t="shared" ref="AA7:AA70" si="6">IF(OR(AC7&lt;0.01,AC7="n/a"),"n/a",I7/AC7)</f>
        <v>19.662889518413596</v>
      </c>
      <c r="AB7" s="960">
        <v>10</v>
      </c>
      <c r="AC7" s="938">
        <v>3.53</v>
      </c>
      <c r="AD7" s="938">
        <v>1.88</v>
      </c>
      <c r="AE7" s="938">
        <v>4.4400000000000004</v>
      </c>
      <c r="AF7" s="938">
        <v>4.34</v>
      </c>
      <c r="AG7" s="938">
        <v>23.200000000000003</v>
      </c>
      <c r="AH7" s="938">
        <v>27.3</v>
      </c>
      <c r="AI7" s="938">
        <v>11.29</v>
      </c>
      <c r="AJ7" s="938">
        <v>32.6</v>
      </c>
      <c r="AK7" s="938">
        <v>10.6</v>
      </c>
      <c r="AL7" s="951">
        <v>22280</v>
      </c>
      <c r="AM7" s="945">
        <v>0.4</v>
      </c>
      <c r="AN7" s="938">
        <v>0</v>
      </c>
      <c r="AO7" s="802">
        <f t="shared" ref="AO7:AO70" si="7">IF(U7="n/a","n/a",IF(AA7&lt;0,"n/a",IF(AA7="n/a","n/a",J7+U7-AA7)))</f>
        <v>-6.1026169269739654</v>
      </c>
      <c r="AP7" s="803">
        <f t="shared" ref="AP7:AP70" si="8">IF(U7="n/a","n/a",J7+U7)</f>
        <v>13.560272591439631</v>
      </c>
      <c r="AQ7" s="961">
        <f t="shared" ref="AQ7:AQ70" si="9">IF(OR(AC7&lt;0.01,AF7="n/a"),"n/a",(I7/SQRT(22.5*AC7*(I7/AF7))-1)*100)</f>
        <v>94.749914288858633</v>
      </c>
      <c r="AR7" s="703">
        <f>INDEX(Historical!$C$7:$C$1439,MATCH(B7,Historical!$B$7:$B$1450,0))*IF(AH7="n/a",1.03,IF(AH7&lt;0,1.01,IF(AH7&gt;10,1.1,(1+AH7/100))))</f>
        <v>0.65560000000000007</v>
      </c>
      <c r="AS7" s="959">
        <f t="shared" ref="AS7:AS70" si="10">IF($AI7="n/a",1.03*AR7,IF($AI7&lt;0,1.01*AR7,IF($AI7&gt;10,1.1*AR7,(1+$AI7/100)*AR7)))</f>
        <v>0.72116000000000013</v>
      </c>
      <c r="AT7" s="959">
        <f t="shared" ref="AT7:AV26" si="11">IF($AK7="n/a",1.03*AS7,IF($AK7&lt;0,1.01*AS7,IF($AK7&gt;10,1.1*AS7,(1+$AK7/100)*AS7)))</f>
        <v>0.7932760000000002</v>
      </c>
      <c r="AU7" s="959">
        <f t="shared" si="11"/>
        <v>0.87260360000000026</v>
      </c>
      <c r="AV7" s="959">
        <f t="shared" si="11"/>
        <v>0.9598639600000004</v>
      </c>
      <c r="AW7" s="703">
        <f t="shared" ref="AW7:AW70" si="12">SUM(AR7:AV7)</f>
        <v>4.002503560000001</v>
      </c>
      <c r="AX7" s="810">
        <f t="shared" ref="AX7:AX70" si="13">AW7/I7*100</f>
        <v>5.7664652931854219</v>
      </c>
      <c r="AY7" s="1017">
        <v>1.41</v>
      </c>
      <c r="AZ7" s="945">
        <v>13.77</v>
      </c>
      <c r="BA7" s="945">
        <v>-15.629999999999999</v>
      </c>
      <c r="BB7" s="945">
        <v>-1.82</v>
      </c>
      <c r="BC7" s="945">
        <v>-4.1300000000000008</v>
      </c>
      <c r="BE7" s="666">
        <v>2012</v>
      </c>
      <c r="BF7" s="971">
        <f t="shared" ref="BF7:BF70" si="14">IF(BE7&gt;2008,0,IF(BE7&gt;2001,1,IF(BE7&gt;1990,2,IF(BE7&gt;1980,3,IF(BE7&gt;1973,4,IF(BE7&gt;1970,5,IF(BE7&gt;1960,6,IF(BE7&gt;1958,7,IF(BE7&gt;1953,8,9)))))))))</f>
        <v>0</v>
      </c>
      <c r="BG7" s="955">
        <v>12.8</v>
      </c>
    </row>
    <row r="8" spans="1:59" ht="11.25" customHeight="1" x14ac:dyDescent="0.2">
      <c r="A8" s="944" t="s">
        <v>940</v>
      </c>
      <c r="B8" s="948" t="s">
        <v>941</v>
      </c>
      <c r="C8" s="1013" t="s">
        <v>4216</v>
      </c>
      <c r="D8" s="1013" t="s">
        <v>4344</v>
      </c>
      <c r="E8" s="792">
        <v>8</v>
      </c>
      <c r="F8" s="1227">
        <v>583</v>
      </c>
      <c r="G8" s="1227" t="s">
        <v>106</v>
      </c>
      <c r="H8" s="1227" t="s">
        <v>106</v>
      </c>
      <c r="I8" s="947">
        <v>213.04</v>
      </c>
      <c r="J8" s="703">
        <f t="shared" si="0"/>
        <v>1.4457378895981976</v>
      </c>
      <c r="K8" s="950">
        <v>0.77</v>
      </c>
      <c r="L8" s="960">
        <v>4</v>
      </c>
      <c r="M8" s="694">
        <f t="shared" si="1"/>
        <v>3.08</v>
      </c>
      <c r="N8" s="943" t="s">
        <v>238</v>
      </c>
      <c r="O8" s="795">
        <v>0.73</v>
      </c>
      <c r="P8" s="934">
        <v>43595</v>
      </c>
      <c r="Q8" s="934">
        <v>43601</v>
      </c>
      <c r="R8" s="694">
        <f t="shared" si="2"/>
        <v>5.4794520547945256</v>
      </c>
      <c r="S8" s="759">
        <f>IF(INDEX(Historical!$D$7:$D$1439,MATCH(B8,Historical!$B$7:$B$1450,0))=0,"n/a",(INDEX(Historical!$C$7:$C$1439,MATCH(B8,Historical!$B$7:$B$1450,0))/INDEX(Historical!$D$7:$D$1439,MATCH(B8,Historical!$B$7:$B$1450,0))-1)*100)</f>
        <v>14.634146341463406</v>
      </c>
      <c r="T8" s="759">
        <f>IF(INDEX(Historical!$F$7:$F$1432,MATCH(B8,Historical!$B$7:$B$1450,0))=0,"n/a",((INDEX(Historical!$C$7:$C$1439,MATCH(B8,Historical!$B$7:$B$1450,0))/INDEX(Historical!$F$7:$F$1432,MATCH(B8,Historical!$B$7:$B$1450,0)))^(1/3)-1)*100)</f>
        <v>11.579486086333901</v>
      </c>
      <c r="U8" s="759">
        <f>IF(INDEX(Historical!$H$7:$H$1432,MATCH(B8,Historical!$B$7:$B$1450,0))=0,"n/a",((INDEX(Historical!$C$7:$C$1439,MATCH(B8,Historical!$B$7:$B$1450,0))/INDEX(Historical!$H$7:$H$1432,MATCH(B8,Historical!$B$7:$B$1450,0)))^(1/5)-1)*100)</f>
        <v>10.839297434295769</v>
      </c>
      <c r="V8" s="759" t="str">
        <f>IF(INDEX(Historical!$O$7:$O$1432,MATCH(B8,Historical!$B$7:$B$1450,0))=0,"n/a",((INDEX(Historical!$C$7:$C$1439,MATCH(B8,Historical!$B$7:$B$1450,0))/INDEX(Historical!$O$7:$O$1432,MATCH(B8,Historical!$B$7:$B$1450,0)))^(1/10)-1)*100)</f>
        <v>n/a</v>
      </c>
      <c r="W8" s="760" t="str">
        <f t="shared" si="3"/>
        <v>n/a</v>
      </c>
      <c r="X8" s="761">
        <f t="shared" si="4"/>
        <v>0.6569271172300466</v>
      </c>
      <c r="Y8" s="948"/>
      <c r="Z8" s="703">
        <f t="shared" si="5"/>
        <v>26.392459297343617</v>
      </c>
      <c r="AA8" s="959">
        <f t="shared" si="6"/>
        <v>18.255355612682092</v>
      </c>
      <c r="AB8" s="960">
        <v>9</v>
      </c>
      <c r="AC8" s="938">
        <v>11.67</v>
      </c>
      <c r="AD8" s="938">
        <v>1.49</v>
      </c>
      <c r="AE8" s="938">
        <v>3.78</v>
      </c>
      <c r="AF8" s="938">
        <v>9.2200000000000006</v>
      </c>
      <c r="AG8" s="938">
        <v>51.300000000000004</v>
      </c>
      <c r="AH8" s="938">
        <v>32.6</v>
      </c>
      <c r="AI8" s="938">
        <v>9.76</v>
      </c>
      <c r="AJ8" s="938">
        <v>16.5</v>
      </c>
      <c r="AK8" s="938">
        <v>12</v>
      </c>
      <c r="AL8" s="951">
        <v>975850</v>
      </c>
      <c r="AM8" s="945">
        <v>6.9999999999999993E-2</v>
      </c>
      <c r="AN8" s="938">
        <v>1.06</v>
      </c>
      <c r="AO8" s="802">
        <f t="shared" si="7"/>
        <v>-5.970320288788125</v>
      </c>
      <c r="AP8" s="803">
        <f t="shared" si="8"/>
        <v>12.285035323893966</v>
      </c>
      <c r="AQ8" s="961">
        <f t="shared" si="9"/>
        <v>173.50756946578184</v>
      </c>
      <c r="AR8" s="703">
        <f>INDEX(Historical!$C$7:$C$1439,MATCH(B8,Historical!$B$7:$B$1450,0))*IF(AH8="n/a",1.03,IF(AH8&lt;0,1.01,IF(AH8&gt;10,1.1,(1+AH8/100))))</f>
        <v>3.1019999999999999</v>
      </c>
      <c r="AS8" s="959">
        <f t="shared" si="10"/>
        <v>3.4047551999999994</v>
      </c>
      <c r="AT8" s="959">
        <f t="shared" si="11"/>
        <v>3.7452307199999995</v>
      </c>
      <c r="AU8" s="959">
        <f t="shared" si="11"/>
        <v>4.119753792</v>
      </c>
      <c r="AV8" s="959">
        <f t="shared" si="11"/>
        <v>4.5317291712000003</v>
      </c>
      <c r="AW8" s="703">
        <f t="shared" si="12"/>
        <v>18.903468883199999</v>
      </c>
      <c r="AX8" s="810">
        <f t="shared" si="13"/>
        <v>8.8732016913255727</v>
      </c>
      <c r="AY8" s="1017">
        <v>1.24</v>
      </c>
      <c r="AZ8" s="945">
        <v>50.029999999999994</v>
      </c>
      <c r="BA8" s="945">
        <v>-8.75</v>
      </c>
      <c r="BB8" s="945">
        <v>8.9</v>
      </c>
      <c r="BC8" s="945">
        <v>14.11</v>
      </c>
      <c r="BE8" s="666">
        <v>2012</v>
      </c>
      <c r="BF8" s="971">
        <f t="shared" si="14"/>
        <v>0</v>
      </c>
      <c r="BG8" s="955">
        <v>16</v>
      </c>
    </row>
    <row r="9" spans="1:59" ht="11.25" customHeight="1" x14ac:dyDescent="0.2">
      <c r="A9" s="936" t="s">
        <v>906</v>
      </c>
      <c r="B9" s="948" t="s">
        <v>907</v>
      </c>
      <c r="C9" s="1013" t="s">
        <v>4345</v>
      </c>
      <c r="D9" s="1013" t="s">
        <v>4346</v>
      </c>
      <c r="E9" s="792">
        <v>8</v>
      </c>
      <c r="F9" s="1227">
        <v>549</v>
      </c>
      <c r="G9" s="1227" t="s">
        <v>106</v>
      </c>
      <c r="H9" s="1227" t="s">
        <v>106</v>
      </c>
      <c r="I9" s="947">
        <v>46.4</v>
      </c>
      <c r="J9" s="703">
        <f t="shared" si="0"/>
        <v>2.4137931034482762</v>
      </c>
      <c r="K9" s="950">
        <v>0.28000000000000003</v>
      </c>
      <c r="L9" s="960">
        <v>4</v>
      </c>
      <c r="M9" s="694">
        <f t="shared" si="1"/>
        <v>1.1200000000000001</v>
      </c>
      <c r="N9" s="943" t="s">
        <v>712</v>
      </c>
      <c r="O9" s="795">
        <v>0.27</v>
      </c>
      <c r="P9" s="934">
        <v>43446</v>
      </c>
      <c r="Q9" s="934">
        <v>43461</v>
      </c>
      <c r="R9" s="694">
        <f t="shared" si="2"/>
        <v>3.7037037037037068</v>
      </c>
      <c r="S9" s="759">
        <f>IF(INDEX(Historical!$D$7:$D$1439,MATCH(B9,Historical!$B$7:$B$1450,0))=0,"n/a",(INDEX(Historical!$C$7:$C$1439,MATCH(B9,Historical!$B$7:$B$1450,0))/INDEX(Historical!$D$7:$D$1439,MATCH(B9,Historical!$B$7:$B$1450,0))-1)*100)</f>
        <v>3.8095238095238182</v>
      </c>
      <c r="T9" s="759">
        <f>IF(INDEX(Historical!$F$7:$F$1432,MATCH(B9,Historical!$B$7:$B$1450,0))=0,"n/a",((INDEX(Historical!$C$7:$C$1439,MATCH(B9,Historical!$B$7:$B$1450,0))/INDEX(Historical!$F$7:$F$1432,MATCH(B9,Historical!$B$7:$B$1450,0)))^(1/3)-1)*100)</f>
        <v>4.7809728620415548</v>
      </c>
      <c r="U9" s="759">
        <f>IF(INDEX(Historical!$H$7:$H$1432,MATCH(B9,Historical!$B$7:$B$1450,0))=0,"n/a",((INDEX(Historical!$C$7:$C$1439,MATCH(B9,Historical!$B$7:$B$1450,0))/INDEX(Historical!$H$7:$H$1432,MATCH(B9,Historical!$B$7:$B$1450,0)))^(1/5)-1)*100)</f>
        <v>5.0997092152874623</v>
      </c>
      <c r="V9" s="759" t="str">
        <f>IF(INDEX(Historical!$O$7:$O$1432,MATCH(B9,Historical!$B$7:$B$1450,0))=0,"n/a",((INDEX(Historical!$C$7:$C$1439,MATCH(B9,Historical!$B$7:$B$1450,0))/INDEX(Historical!$O$7:$O$1432,MATCH(B9,Historical!$B$7:$B$1450,0)))^(1/10)-1)*100)</f>
        <v>n/a</v>
      </c>
      <c r="W9" s="760" t="str">
        <f t="shared" si="3"/>
        <v>n/a</v>
      </c>
      <c r="X9" s="761">
        <f t="shared" si="4"/>
        <v>0.53121970992577738</v>
      </c>
      <c r="Y9" s="712"/>
      <c r="Z9" s="703">
        <f t="shared" si="5"/>
        <v>167.16417910447763</v>
      </c>
      <c r="AA9" s="959">
        <f t="shared" si="6"/>
        <v>69.253731343283576</v>
      </c>
      <c r="AB9" s="960">
        <v>12</v>
      </c>
      <c r="AC9" s="938">
        <v>0.67</v>
      </c>
      <c r="AD9" s="938">
        <v>23.53</v>
      </c>
      <c r="AE9" s="938">
        <v>8.1199999999999992</v>
      </c>
      <c r="AF9" s="938">
        <v>2.73</v>
      </c>
      <c r="AG9" s="938">
        <v>3.9</v>
      </c>
      <c r="AH9" s="938">
        <v>-32.6</v>
      </c>
      <c r="AI9" s="938">
        <v>22.34</v>
      </c>
      <c r="AJ9" s="938">
        <v>9.6</v>
      </c>
      <c r="AK9" s="938">
        <v>3</v>
      </c>
      <c r="AL9" s="951">
        <v>2720</v>
      </c>
      <c r="AM9" s="945">
        <v>0.5</v>
      </c>
      <c r="AN9" s="938">
        <v>1.6</v>
      </c>
      <c r="AO9" s="802">
        <f t="shared" si="7"/>
        <v>-61.740229024547837</v>
      </c>
      <c r="AP9" s="803">
        <f t="shared" si="8"/>
        <v>7.513502318735739</v>
      </c>
      <c r="AQ9" s="961">
        <f t="shared" si="9"/>
        <v>189.87559520683587</v>
      </c>
      <c r="AR9" s="703">
        <f>INDEX(Historical!$C$7:$C$1439,MATCH(B9,Historical!$B$7:$B$1450,0))*IF(AH9="n/a",1.03,IF(AH9&lt;0,1.01,IF(AH9&gt;10,1.1,(1+AH9/100))))</f>
        <v>1.1009</v>
      </c>
      <c r="AS9" s="959">
        <f t="shared" si="10"/>
        <v>1.21099</v>
      </c>
      <c r="AT9" s="959">
        <f t="shared" si="11"/>
        <v>1.2473197</v>
      </c>
      <c r="AU9" s="959">
        <f t="shared" si="11"/>
        <v>1.2847392910000002</v>
      </c>
      <c r="AV9" s="959">
        <f t="shared" si="11"/>
        <v>1.3232814697300002</v>
      </c>
      <c r="AW9" s="703">
        <f t="shared" si="12"/>
        <v>6.1672304607300008</v>
      </c>
      <c r="AX9" s="810">
        <f t="shared" si="13"/>
        <v>13.29144495846983</v>
      </c>
      <c r="AY9" s="1017">
        <v>0.39</v>
      </c>
      <c r="AZ9" s="945">
        <v>31.180000000000003</v>
      </c>
      <c r="BA9" s="945">
        <v>-3.93</v>
      </c>
      <c r="BB9" s="945">
        <v>-0.41000000000000003</v>
      </c>
      <c r="BC9" s="945">
        <v>6.88</v>
      </c>
      <c r="BE9" s="666">
        <v>2012</v>
      </c>
      <c r="BF9" s="971">
        <f t="shared" si="14"/>
        <v>0</v>
      </c>
      <c r="BG9" s="955">
        <v>1.4000000000000001</v>
      </c>
    </row>
    <row r="10" spans="1:59" ht="11.25" customHeight="1" x14ac:dyDescent="0.2">
      <c r="A10" s="937" t="s">
        <v>875</v>
      </c>
      <c r="B10" s="948" t="s">
        <v>876</v>
      </c>
      <c r="C10" s="1013" t="s">
        <v>154</v>
      </c>
      <c r="D10" s="1013" t="s">
        <v>922</v>
      </c>
      <c r="E10" s="792">
        <v>7</v>
      </c>
      <c r="F10" s="1227">
        <v>647</v>
      </c>
      <c r="G10" s="1227" t="s">
        <v>37</v>
      </c>
      <c r="H10" s="1227" t="s">
        <v>37</v>
      </c>
      <c r="I10" s="947">
        <v>66.62</v>
      </c>
      <c r="J10" s="703">
        <f t="shared" si="0"/>
        <v>6.4244971480036019</v>
      </c>
      <c r="K10" s="950">
        <v>1.07</v>
      </c>
      <c r="L10" s="960">
        <v>4</v>
      </c>
      <c r="M10" s="694">
        <f t="shared" si="1"/>
        <v>4.28</v>
      </c>
      <c r="N10" s="943" t="s">
        <v>107</v>
      </c>
      <c r="O10" s="795">
        <v>0.96</v>
      </c>
      <c r="P10" s="934">
        <v>43479</v>
      </c>
      <c r="Q10" s="934">
        <v>43511</v>
      </c>
      <c r="R10" s="694">
        <f t="shared" si="2"/>
        <v>11.458333333333345</v>
      </c>
      <c r="S10" s="759">
        <f>IF(INDEX(Historical!$D$7:$D$1439,MATCH(B10,Historical!$B$7:$B$1450,0))=0,"n/a",(INDEX(Historical!$C$7:$C$1439,MATCH(B10,Historical!$B$7:$B$1450,0))/INDEX(Historical!$D$7:$D$1439,MATCH(B10,Historical!$B$7:$B$1450,0))-1)*100)</f>
        <v>40.234375</v>
      </c>
      <c r="T10" s="759">
        <f>IF(INDEX(Historical!$F$7:$F$1432,MATCH(B10,Historical!$B$7:$B$1450,0))=0,"n/a",((INDEX(Historical!$C$7:$C$1439,MATCH(B10,Historical!$B$7:$B$1450,0))/INDEX(Historical!$F$7:$F$1432,MATCH(B10,Historical!$B$7:$B$1450,0)))^(1/3)-1)*100)</f>
        <v>21.128877613215558</v>
      </c>
      <c r="U10" s="759">
        <f>IF(INDEX(Historical!$H$7:$H$1432,MATCH(B10,Historical!$B$7:$B$1450,0))=0,"n/a",((INDEX(Historical!$C$7:$C$1439,MATCH(B10,Historical!$B$7:$B$1450,0))/INDEX(Historical!$H$7:$H$1432,MATCH(B10,Historical!$B$7:$B$1450,0)))^(1/5)-1)*100)</f>
        <v>17.542491810291683</v>
      </c>
      <c r="V10" s="759" t="str">
        <f>IF(INDEX(Historical!$O$7:$O$1432,MATCH(B10,Historical!$B$7:$B$1450,0))=0,"n/a",((INDEX(Historical!$C$7:$C$1439,MATCH(B10,Historical!$B$7:$B$1450,0))/INDEX(Historical!$O$7:$O$1432,MATCH(B10,Historical!$B$7:$B$1450,0)))^(1/10)-1)*100)</f>
        <v>n/a</v>
      </c>
      <c r="W10" s="760" t="str">
        <f t="shared" si="3"/>
        <v>n/a</v>
      </c>
      <c r="X10" s="761">
        <f t="shared" si="4"/>
        <v>2.3082226066173268</v>
      </c>
      <c r="Y10" s="949"/>
      <c r="Z10" s="703">
        <f t="shared" si="5"/>
        <v>120.90395480225989</v>
      </c>
      <c r="AA10" s="959">
        <f t="shared" si="6"/>
        <v>18.819209039548024</v>
      </c>
      <c r="AB10" s="960">
        <v>12</v>
      </c>
      <c r="AC10" s="938">
        <v>3.54</v>
      </c>
      <c r="AD10" s="938">
        <v>3.49</v>
      </c>
      <c r="AE10" s="938">
        <v>3.05</v>
      </c>
      <c r="AF10" s="938" t="s">
        <v>137</v>
      </c>
      <c r="AG10" s="940">
        <v>-100.29999999999998</v>
      </c>
      <c r="AH10" s="938">
        <v>4.8</v>
      </c>
      <c r="AI10" s="938">
        <v>5.99</v>
      </c>
      <c r="AJ10" s="938">
        <v>7.6</v>
      </c>
      <c r="AK10" s="938">
        <v>5.45</v>
      </c>
      <c r="AL10" s="951">
        <v>99430</v>
      </c>
      <c r="AM10" s="945">
        <v>0.1</v>
      </c>
      <c r="AN10" s="938" t="s">
        <v>137</v>
      </c>
      <c r="AO10" s="802">
        <f t="shared" si="7"/>
        <v>5.1477799187472613</v>
      </c>
      <c r="AP10" s="803">
        <f t="shared" si="8"/>
        <v>23.966988958295286</v>
      </c>
      <c r="AQ10" s="961" t="str">
        <f t="shared" si="9"/>
        <v>n/a</v>
      </c>
      <c r="AR10" s="703">
        <f>INDEX(Historical!$C$7:$C$1439,MATCH(B10,Historical!$B$7:$B$1450,0))*IF(AH10="n/a",1.03,IF(AH10&lt;0,1.01,IF(AH10&gt;10,1.1,(1+AH10/100))))</f>
        <v>3.7623199999999999</v>
      </c>
      <c r="AS10" s="959">
        <f t="shared" si="10"/>
        <v>3.9876829680000001</v>
      </c>
      <c r="AT10" s="959">
        <f t="shared" si="11"/>
        <v>4.2050116897559997</v>
      </c>
      <c r="AU10" s="959">
        <f t="shared" si="11"/>
        <v>4.4341848268477015</v>
      </c>
      <c r="AV10" s="959">
        <f t="shared" si="11"/>
        <v>4.6758478999109014</v>
      </c>
      <c r="AW10" s="703">
        <f t="shared" si="12"/>
        <v>21.065047384514603</v>
      </c>
      <c r="AX10" s="810">
        <f t="shared" si="13"/>
        <v>31.619704870181032</v>
      </c>
      <c r="AY10" s="1017">
        <v>0.92</v>
      </c>
      <c r="AZ10" s="945">
        <v>2.41</v>
      </c>
      <c r="BA10" s="945">
        <v>-33.53</v>
      </c>
      <c r="BB10" s="945">
        <v>-10.059999999999999</v>
      </c>
      <c r="BC10" s="945">
        <v>-17.72</v>
      </c>
      <c r="BE10" s="666">
        <v>2013</v>
      </c>
      <c r="BF10" s="971">
        <f t="shared" si="14"/>
        <v>0</v>
      </c>
      <c r="BG10" s="955">
        <v>9.3000000000000007</v>
      </c>
    </row>
    <row r="11" spans="1:59" ht="11.25" customHeight="1" x14ac:dyDescent="0.2">
      <c r="A11" s="944" t="s">
        <v>946</v>
      </c>
      <c r="B11" s="948" t="s">
        <v>947</v>
      </c>
      <c r="C11" s="1013" t="s">
        <v>108</v>
      </c>
      <c r="D11" s="1013" t="s">
        <v>4349</v>
      </c>
      <c r="E11" s="792">
        <v>8</v>
      </c>
      <c r="F11" s="1227">
        <v>586</v>
      </c>
      <c r="G11" s="1227" t="s">
        <v>106</v>
      </c>
      <c r="H11" s="1227" t="s">
        <v>106</v>
      </c>
      <c r="I11" s="947">
        <v>12.19</v>
      </c>
      <c r="J11" s="703">
        <f t="shared" si="0"/>
        <v>9.1878589007383127</v>
      </c>
      <c r="K11" s="950">
        <v>0.28000000000000003</v>
      </c>
      <c r="L11" s="960">
        <v>4</v>
      </c>
      <c r="M11" s="694">
        <f t="shared" si="1"/>
        <v>1.1200000000000001</v>
      </c>
      <c r="N11" s="943" t="s">
        <v>712</v>
      </c>
      <c r="O11" s="795">
        <v>0.27</v>
      </c>
      <c r="P11" s="934">
        <v>43607</v>
      </c>
      <c r="Q11" s="934">
        <v>43616</v>
      </c>
      <c r="R11" s="694">
        <f t="shared" si="2"/>
        <v>3.7037037037037068</v>
      </c>
      <c r="S11" s="759">
        <f>IF(INDEX(Historical!$D$7:$D$1439,MATCH(B11,Historical!$B$7:$B$1450,0))=0,"n/a",(INDEX(Historical!$C$7:$C$1439,MATCH(B11,Historical!$B$7:$B$1450,0))/INDEX(Historical!$D$7:$D$1439,MATCH(B11,Historical!$B$7:$B$1450,0))-1)*100)</f>
        <v>36.111111111111114</v>
      </c>
      <c r="T11" s="759">
        <f>IF(INDEX(Historical!$F$7:$F$1432,MATCH(B11,Historical!$B$7:$B$1450,0))=0,"n/a",((INDEX(Historical!$C$7:$C$1439,MATCH(B11,Historical!$B$7:$B$1450,0))/INDEX(Historical!$F$7:$F$1432,MATCH(B11,Historical!$B$7:$B$1450,0)))^(1/3)-1)*100)</f>
        <v>19.105740639430579</v>
      </c>
      <c r="U11" s="759">
        <f>IF(INDEX(Historical!$H$7:$H$1432,MATCH(B11,Historical!$B$7:$B$1450,0))=0,"n/a",((INDEX(Historical!$C$7:$C$1439,MATCH(B11,Historical!$B$7:$B$1450,0))/INDEX(Historical!$H$7:$H$1432,MATCH(B11,Historical!$B$7:$B$1450,0)))^(1/5)-1)*100)</f>
        <v>14.406635585872296</v>
      </c>
      <c r="V11" s="759">
        <f>IF(INDEX(Historical!$O$7:$O$1432,MATCH(B11,Historical!$B$7:$B$1450,0))=0,"n/a",((INDEX(Historical!$C$7:$C$1439,MATCH(B11,Historical!$B$7:$B$1450,0))/INDEX(Historical!$O$7:$O$1432,MATCH(B11,Historical!$B$7:$B$1450,0)))^(1/10)-1)*100)</f>
        <v>-7.3382115710856288</v>
      </c>
      <c r="W11" s="760" t="str">
        <f t="shared" si="3"/>
        <v>n/a</v>
      </c>
      <c r="X11" s="761">
        <f t="shared" si="4"/>
        <v>0.46473018018942891</v>
      </c>
      <c r="Y11" s="949"/>
      <c r="Z11" s="703">
        <f t="shared" si="5"/>
        <v>84.21052631578948</v>
      </c>
      <c r="AA11" s="959">
        <f t="shared" si="6"/>
        <v>9.1654135338345863</v>
      </c>
      <c r="AB11" s="960">
        <v>12</v>
      </c>
      <c r="AC11" s="938">
        <v>1.33</v>
      </c>
      <c r="AD11" s="938">
        <v>1.1599999999999999</v>
      </c>
      <c r="AE11" s="938">
        <v>2.31</v>
      </c>
      <c r="AF11" s="938">
        <v>1.28</v>
      </c>
      <c r="AG11" s="938">
        <v>13.900000000000002</v>
      </c>
      <c r="AH11" s="938">
        <v>42.3</v>
      </c>
      <c r="AI11" s="938">
        <v>8.4</v>
      </c>
      <c r="AJ11" s="938">
        <v>31</v>
      </c>
      <c r="AK11" s="938">
        <v>8</v>
      </c>
      <c r="AL11" s="951">
        <v>1150</v>
      </c>
      <c r="AM11" s="945">
        <v>3.8</v>
      </c>
      <c r="AN11" s="938">
        <v>4.12</v>
      </c>
      <c r="AO11" s="802">
        <f t="shared" si="7"/>
        <v>14.429080952776021</v>
      </c>
      <c r="AP11" s="803">
        <f t="shared" si="8"/>
        <v>23.594494486610607</v>
      </c>
      <c r="AQ11" s="961">
        <f t="shared" si="9"/>
        <v>-27.791261460469052</v>
      </c>
      <c r="AR11" s="703">
        <f>INDEX(Historical!$C$7:$C$1439,MATCH(B11,Historical!$B$7:$B$1450,0))*IF(AH11="n/a",1.03,IF(AH11&lt;0,1.01,IF(AH11&gt;10,1.1,(1+AH11/100))))</f>
        <v>1.0780000000000001</v>
      </c>
      <c r="AS11" s="959">
        <f t="shared" si="10"/>
        <v>1.1685520000000003</v>
      </c>
      <c r="AT11" s="959">
        <f t="shared" si="11"/>
        <v>1.2620361600000003</v>
      </c>
      <c r="AU11" s="959">
        <f t="shared" si="11"/>
        <v>1.3629990528000004</v>
      </c>
      <c r="AV11" s="959">
        <f t="shared" si="11"/>
        <v>1.4720389770240006</v>
      </c>
      <c r="AW11" s="703">
        <f t="shared" si="12"/>
        <v>6.3436261898240014</v>
      </c>
      <c r="AX11" s="810">
        <f t="shared" si="13"/>
        <v>52.03959138493849</v>
      </c>
      <c r="AY11" s="1017">
        <v>0.59</v>
      </c>
      <c r="AZ11" s="945">
        <v>28.52</v>
      </c>
      <c r="BA11" s="945">
        <v>-12.55</v>
      </c>
      <c r="BB11" s="945">
        <v>-1.28</v>
      </c>
      <c r="BC11" s="945">
        <v>-0.38999999999999996</v>
      </c>
      <c r="BE11" s="666">
        <v>2012</v>
      </c>
      <c r="BF11" s="971">
        <f t="shared" si="14"/>
        <v>0</v>
      </c>
      <c r="BG11" s="955">
        <v>2.2999999999999998</v>
      </c>
    </row>
    <row r="12" spans="1:59" s="838" customFormat="1" ht="11.25" customHeight="1" x14ac:dyDescent="0.2">
      <c r="A12" s="698" t="s">
        <v>1868</v>
      </c>
      <c r="B12" s="846" t="s">
        <v>1869</v>
      </c>
      <c r="C12" s="1013" t="s">
        <v>154</v>
      </c>
      <c r="D12" s="1013" t="s">
        <v>4350</v>
      </c>
      <c r="E12" s="818">
        <v>6</v>
      </c>
      <c r="F12" s="1227">
        <v>760</v>
      </c>
      <c r="G12" s="1226" t="s">
        <v>37</v>
      </c>
      <c r="H12" s="1226" t="s">
        <v>37</v>
      </c>
      <c r="I12" s="819">
        <v>87.1</v>
      </c>
      <c r="J12" s="820">
        <f t="shared" si="0"/>
        <v>1.4695752009184846</v>
      </c>
      <c r="K12" s="821">
        <v>0.32</v>
      </c>
      <c r="L12" s="822">
        <v>4</v>
      </c>
      <c r="M12" s="823">
        <f t="shared" si="1"/>
        <v>1.28</v>
      </c>
      <c r="N12" s="824" t="s">
        <v>107</v>
      </c>
      <c r="O12" s="825">
        <v>0.28000000000000003</v>
      </c>
      <c r="P12" s="826">
        <v>43479</v>
      </c>
      <c r="Q12" s="826">
        <v>43511</v>
      </c>
      <c r="R12" s="823">
        <f t="shared" si="2"/>
        <v>14.285714285714276</v>
      </c>
      <c r="S12" s="759">
        <f>IF(INDEX(Historical!$D$7:$D$1439,MATCH(B12,Historical!$B$7:$B$1450,0))=0,"n/a",(INDEX(Historical!$C$7:$C$1439,MATCH(B12,Historical!$B$7:$B$1450,0))/INDEX(Historical!$D$7:$D$1439,MATCH(B12,Historical!$B$7:$B$1450,0))-1)*100)</f>
        <v>5.6603773584905648</v>
      </c>
      <c r="T12" s="759">
        <f>IF(INDEX(Historical!$F$7:$F$1432,MATCH(B12,Historical!$B$7:$B$1450,0))=0,"n/a",((INDEX(Historical!$C$7:$C$1439,MATCH(B12,Historical!$B$7:$B$1450,0))/INDEX(Historical!$F$7:$F$1432,MATCH(B12,Historical!$B$7:$B$1450,0)))^(1/3)-1)*100)</f>
        <v>5.2726599609396629</v>
      </c>
      <c r="U12" s="759">
        <f>IF(INDEX(Historical!$H$7:$H$1432,MATCH(B12,Historical!$B$7:$B$1450,0))=0,"n/a",((INDEX(Historical!$C$7:$C$1439,MATCH(B12,Historical!$B$7:$B$1450,0))/INDEX(Historical!$H$7:$H$1432,MATCH(B12,Historical!$B$7:$B$1450,0)))^(1/5)-1)*100)</f>
        <v>14.869835499703509</v>
      </c>
      <c r="V12" s="759">
        <f>IF(INDEX(Historical!$O$7:$O$1432,MATCH(B12,Historical!$B$7:$B$1450,0))=0,"n/a",((INDEX(Historical!$C$7:$C$1439,MATCH(B12,Historical!$B$7:$B$1450,0))/INDEX(Historical!$O$7:$O$1432,MATCH(B12,Historical!$B$7:$B$1450,0)))^(1/10)-1)*100)</f>
        <v>5.2076783072681376</v>
      </c>
      <c r="W12" s="827">
        <f t="shared" si="3"/>
        <v>2.8553675212522833</v>
      </c>
      <c r="X12" s="828">
        <f t="shared" si="4"/>
        <v>7.4349177498517545</v>
      </c>
      <c r="Y12" s="829"/>
      <c r="Z12" s="820">
        <f t="shared" si="5"/>
        <v>78.048780487804876</v>
      </c>
      <c r="AA12" s="830">
        <f t="shared" si="6"/>
        <v>53.109756097560975</v>
      </c>
      <c r="AB12" s="822">
        <v>12</v>
      </c>
      <c r="AC12" s="831">
        <v>1.64</v>
      </c>
      <c r="AD12" s="831">
        <v>4.55</v>
      </c>
      <c r="AE12" s="831">
        <v>5.05</v>
      </c>
      <c r="AF12" s="831">
        <v>5.03</v>
      </c>
      <c r="AG12" s="831">
        <v>7.7</v>
      </c>
      <c r="AH12" s="831">
        <v>34.300000000000004</v>
      </c>
      <c r="AI12" s="831">
        <v>11.53</v>
      </c>
      <c r="AJ12" s="831">
        <v>2</v>
      </c>
      <c r="AK12" s="831">
        <v>11.81</v>
      </c>
      <c r="AL12" s="832">
        <v>156240</v>
      </c>
      <c r="AM12" s="833">
        <v>0.70000000000000007</v>
      </c>
      <c r="AN12" s="831">
        <v>0.62</v>
      </c>
      <c r="AO12" s="834">
        <f t="shared" si="7"/>
        <v>-36.770345396938978</v>
      </c>
      <c r="AP12" s="835">
        <f t="shared" si="8"/>
        <v>16.339410700621993</v>
      </c>
      <c r="AQ12" s="836">
        <f t="shared" si="9"/>
        <v>244.57192325856002</v>
      </c>
      <c r="AR12" s="703">
        <f>INDEX(Historical!$C$7:$C$1439,MATCH(B12,Historical!$B$7:$B$1450,0))*IF(AH12="n/a",1.03,IF(AH12&lt;0,1.01,IF(AH12&gt;10,1.1,(1+AH12/100))))</f>
        <v>1.2320000000000002</v>
      </c>
      <c r="AS12" s="830">
        <f t="shared" si="10"/>
        <v>1.3552000000000004</v>
      </c>
      <c r="AT12" s="830">
        <f t="shared" si="11"/>
        <v>1.4907200000000005</v>
      </c>
      <c r="AU12" s="830">
        <f t="shared" si="11"/>
        <v>1.6397920000000006</v>
      </c>
      <c r="AV12" s="830">
        <f t="shared" si="11"/>
        <v>1.8037712000000008</v>
      </c>
      <c r="AW12" s="820">
        <f t="shared" si="12"/>
        <v>7.5214832000000023</v>
      </c>
      <c r="AX12" s="837">
        <f t="shared" si="13"/>
        <v>8.6354571756601626</v>
      </c>
      <c r="AY12" s="1018">
        <v>1.1100000000000001</v>
      </c>
      <c r="AZ12" s="833">
        <v>38.1</v>
      </c>
      <c r="BA12" s="833">
        <v>-1.87</v>
      </c>
      <c r="BB12" s="833">
        <v>5.25</v>
      </c>
      <c r="BC12" s="833">
        <v>14.89</v>
      </c>
      <c r="BD12" s="985"/>
      <c r="BE12" s="666">
        <v>2014</v>
      </c>
      <c r="BF12" s="971">
        <f t="shared" si="14"/>
        <v>0</v>
      </c>
      <c r="BG12" s="892">
        <v>3.4000000000000004</v>
      </c>
    </row>
    <row r="13" spans="1:59" ht="11.25" customHeight="1" x14ac:dyDescent="0.2">
      <c r="A13" s="944" t="s">
        <v>908</v>
      </c>
      <c r="B13" s="948" t="s">
        <v>909</v>
      </c>
      <c r="C13" s="1013" t="s">
        <v>4345</v>
      </c>
      <c r="D13" s="1013" t="s">
        <v>4346</v>
      </c>
      <c r="E13" s="792">
        <v>7</v>
      </c>
      <c r="F13" s="1227">
        <v>684</v>
      </c>
      <c r="G13" s="1227" t="s">
        <v>106</v>
      </c>
      <c r="H13" s="1227" t="s">
        <v>106</v>
      </c>
      <c r="I13" s="947">
        <v>46.75</v>
      </c>
      <c r="J13" s="703">
        <f t="shared" si="0"/>
        <v>4.0213903743315509</v>
      </c>
      <c r="K13" s="950">
        <v>0.47</v>
      </c>
      <c r="L13" s="960">
        <v>4</v>
      </c>
      <c r="M13" s="694">
        <f t="shared" si="1"/>
        <v>1.88</v>
      </c>
      <c r="N13" s="943" t="s">
        <v>528</v>
      </c>
      <c r="O13" s="795">
        <v>0.46</v>
      </c>
      <c r="P13" s="934">
        <v>43595</v>
      </c>
      <c r="Q13" s="934">
        <v>43609</v>
      </c>
      <c r="R13" s="694">
        <f t="shared" si="2"/>
        <v>2.1739130434782505</v>
      </c>
      <c r="S13" s="759">
        <f>IF(INDEX(Historical!$D$7:$D$1439,MATCH(B13,Historical!$B$7:$B$1450,0))=0,"n/a",(INDEX(Historical!$C$7:$C$1439,MATCH(B13,Historical!$B$7:$B$1450,0))/INDEX(Historical!$D$7:$D$1439,MATCH(B13,Historical!$B$7:$B$1450,0))-1)*100)</f>
        <v>4.5977011494252817</v>
      </c>
      <c r="T13" s="759">
        <f>IF(INDEX(Historical!$F$7:$F$1432,MATCH(B13,Historical!$B$7:$B$1450,0))=0,"n/a",((INDEX(Historical!$C$7:$C$1439,MATCH(B13,Historical!$B$7:$B$1450,0))/INDEX(Historical!$F$7:$F$1432,MATCH(B13,Historical!$B$7:$B$1450,0)))^(1/3)-1)*100)</f>
        <v>4.8265840170789165</v>
      </c>
      <c r="U13" s="759">
        <f>IF(INDEX(Historical!$H$7:$H$1432,MATCH(B13,Historical!$B$7:$B$1450,0))=0,"n/a",((INDEX(Historical!$C$7:$C$1439,MATCH(B13,Historical!$B$7:$B$1450,0))/INDEX(Historical!$H$7:$H$1432,MATCH(B13,Historical!$B$7:$B$1450,0)))^(1/5)-1)*100)</f>
        <v>5.1258847976175081</v>
      </c>
      <c r="V13" s="759">
        <f>IF(INDEX(Historical!$O$7:$O$1432,MATCH(B13,Historical!$B$7:$B$1450,0))=0,"n/a",((INDEX(Historical!$C$7:$C$1439,MATCH(B13,Historical!$B$7:$B$1450,0))/INDEX(Historical!$O$7:$O$1432,MATCH(B13,Historical!$B$7:$B$1450,0)))^(1/10)-1)*100)</f>
        <v>3.0323871189001705</v>
      </c>
      <c r="W13" s="760">
        <f t="shared" si="3"/>
        <v>1.6903794260531739</v>
      </c>
      <c r="X13" s="761">
        <f t="shared" si="4"/>
        <v>0.35108799983681566</v>
      </c>
      <c r="Y13" s="714"/>
      <c r="Z13" s="703">
        <f t="shared" si="5"/>
        <v>223.80952380952382</v>
      </c>
      <c r="AA13" s="959">
        <f t="shared" si="6"/>
        <v>55.654761904761905</v>
      </c>
      <c r="AB13" s="960">
        <v>12</v>
      </c>
      <c r="AC13" s="938">
        <v>0.84</v>
      </c>
      <c r="AD13" s="938">
        <v>3.16</v>
      </c>
      <c r="AE13" s="938">
        <v>7.26</v>
      </c>
      <c r="AF13" s="938">
        <v>1.86</v>
      </c>
      <c r="AG13" s="938">
        <v>3.3000000000000003</v>
      </c>
      <c r="AH13" s="938">
        <v>48.8</v>
      </c>
      <c r="AI13" s="938">
        <v>19.27</v>
      </c>
      <c r="AJ13" s="938">
        <v>14.6</v>
      </c>
      <c r="AK13" s="938">
        <v>17.62</v>
      </c>
      <c r="AL13" s="951">
        <v>6400</v>
      </c>
      <c r="AM13" s="945">
        <v>0.70000000000000007</v>
      </c>
      <c r="AN13" s="938">
        <v>0.9</v>
      </c>
      <c r="AO13" s="802">
        <f t="shared" si="7"/>
        <v>-46.507486732812851</v>
      </c>
      <c r="AP13" s="803">
        <f t="shared" si="8"/>
        <v>9.1472751719490581</v>
      </c>
      <c r="AQ13" s="961">
        <f t="shared" si="9"/>
        <v>114.4946071768158</v>
      </c>
      <c r="AR13" s="703">
        <f>INDEX(Historical!$C$7:$C$1439,MATCH(B13,Historical!$B$7:$B$1450,0))*IF(AH13="n/a",1.03,IF(AH13&lt;0,1.01,IF(AH13&gt;10,1.1,(1+AH13/100))))</f>
        <v>2.0020000000000002</v>
      </c>
      <c r="AS13" s="959">
        <f t="shared" si="10"/>
        <v>2.2022000000000004</v>
      </c>
      <c r="AT13" s="959">
        <f t="shared" si="11"/>
        <v>2.4224200000000007</v>
      </c>
      <c r="AU13" s="959">
        <f t="shared" si="11"/>
        <v>2.6646620000000008</v>
      </c>
      <c r="AV13" s="959">
        <f t="shared" si="11"/>
        <v>2.9311282000000012</v>
      </c>
      <c r="AW13" s="703">
        <f t="shared" si="12"/>
        <v>12.222410200000004</v>
      </c>
      <c r="AX13" s="810">
        <f t="shared" si="13"/>
        <v>26.144192941176481</v>
      </c>
      <c r="AY13" s="1017">
        <v>0.39</v>
      </c>
      <c r="AZ13" s="945">
        <v>21.740000000000002</v>
      </c>
      <c r="BA13" s="945">
        <v>-5.2299999999999995</v>
      </c>
      <c r="BB13" s="945">
        <v>-0.85000000000000009</v>
      </c>
      <c r="BC13" s="945">
        <v>4</v>
      </c>
      <c r="BE13" s="666">
        <v>2013</v>
      </c>
      <c r="BF13" s="971">
        <f t="shared" si="14"/>
        <v>0</v>
      </c>
      <c r="BG13" s="955">
        <v>1.6</v>
      </c>
    </row>
    <row r="14" spans="1:59" ht="11.25" customHeight="1" x14ac:dyDescent="0.2">
      <c r="A14" s="936" t="s">
        <v>887</v>
      </c>
      <c r="B14" s="948" t="s">
        <v>888</v>
      </c>
      <c r="C14" s="1013" t="s">
        <v>4345</v>
      </c>
      <c r="D14" s="1013" t="s">
        <v>4346</v>
      </c>
      <c r="E14" s="792">
        <v>7</v>
      </c>
      <c r="F14" s="1227">
        <v>701</v>
      </c>
      <c r="G14" s="1227" t="s">
        <v>37</v>
      </c>
      <c r="H14" s="1227" t="s">
        <v>37</v>
      </c>
      <c r="I14" s="947">
        <v>66.849999999999994</v>
      </c>
      <c r="J14" s="703">
        <f t="shared" si="0"/>
        <v>3.4106207928197456</v>
      </c>
      <c r="K14" s="950">
        <v>0.56999999999999995</v>
      </c>
      <c r="L14" s="960">
        <v>4</v>
      </c>
      <c r="M14" s="694">
        <f t="shared" si="1"/>
        <v>2.2799999999999998</v>
      </c>
      <c r="N14" s="943" t="s">
        <v>190</v>
      </c>
      <c r="O14" s="795">
        <v>0.55500000000000005</v>
      </c>
      <c r="P14" s="934">
        <v>43643</v>
      </c>
      <c r="Q14" s="934">
        <v>43658</v>
      </c>
      <c r="R14" s="694">
        <f t="shared" si="2"/>
        <v>2.7027027027026849</v>
      </c>
      <c r="S14" s="759">
        <f>IF(INDEX(Historical!$D$7:$D$1439,MATCH(B14,Historical!$B$7:$B$1450,0))=0,"n/a",(INDEX(Historical!$C$7:$C$1439,MATCH(B14,Historical!$B$7:$B$1450,0))/INDEX(Historical!$D$7:$D$1439,MATCH(B14,Historical!$B$7:$B$1450,0))-1)*100)</f>
        <v>4.9504950495049549</v>
      </c>
      <c r="T14" s="759">
        <f>IF(INDEX(Historical!$F$7:$F$1432,MATCH(B14,Historical!$B$7:$B$1450,0))=0,"n/a",((INDEX(Historical!$C$7:$C$1439,MATCH(B14,Historical!$B$7:$B$1450,0))/INDEX(Historical!$F$7:$F$1432,MATCH(B14,Historical!$B$7:$B$1450,0)))^(1/3)-1)*100)</f>
        <v>5.0255401319593052</v>
      </c>
      <c r="U14" s="759">
        <f>IF(INDEX(Historical!$H$7:$H$1432,MATCH(B14,Historical!$B$7:$B$1450,0))=0,"n/a",((INDEX(Historical!$C$7:$C$1439,MATCH(B14,Historical!$B$7:$B$1450,0))/INDEX(Historical!$H$7:$H$1432,MATCH(B14,Historical!$B$7:$B$1450,0)))^(1/5)-1)*100)</f>
        <v>5.3973402280791616</v>
      </c>
      <c r="V14" s="759">
        <f>IF(INDEX(Historical!$O$7:$O$1432,MATCH(B14,Historical!$B$7:$B$1450,0))=0,"n/a",((INDEX(Historical!$C$7:$C$1439,MATCH(B14,Historical!$B$7:$B$1450,0))/INDEX(Historical!$O$7:$O$1432,MATCH(B14,Historical!$B$7:$B$1450,0)))^(1/10)-1)*100)</f>
        <v>0.58439001618264541</v>
      </c>
      <c r="W14" s="760">
        <f t="shared" si="3"/>
        <v>9.2358529040856769</v>
      </c>
      <c r="X14" s="761">
        <f t="shared" si="4"/>
        <v>1.0794680456158323</v>
      </c>
      <c r="Y14" s="714"/>
      <c r="Z14" s="703">
        <f t="shared" si="5"/>
        <v>128.81355932203388</v>
      </c>
      <c r="AA14" s="959">
        <f t="shared" si="6"/>
        <v>37.7683615819209</v>
      </c>
      <c r="AB14" s="960">
        <v>12</v>
      </c>
      <c r="AC14" s="938">
        <v>1.77</v>
      </c>
      <c r="AD14" s="938" t="s">
        <v>137</v>
      </c>
      <c r="AE14" s="938">
        <v>16.73</v>
      </c>
      <c r="AF14" s="938">
        <v>1.87</v>
      </c>
      <c r="AG14" s="938">
        <v>5.2</v>
      </c>
      <c r="AH14" s="938">
        <v>-14.000000000000002</v>
      </c>
      <c r="AI14" s="938">
        <v>2.5299999999999998</v>
      </c>
      <c r="AJ14" s="938">
        <v>5</v>
      </c>
      <c r="AK14" s="938">
        <v>-0.89999999999999991</v>
      </c>
      <c r="AL14" s="951">
        <v>2770</v>
      </c>
      <c r="AM14" s="945">
        <v>2.6</v>
      </c>
      <c r="AN14" s="938">
        <v>0.5</v>
      </c>
      <c r="AO14" s="802">
        <f t="shared" si="7"/>
        <v>-28.960400561021991</v>
      </c>
      <c r="AP14" s="803">
        <f t="shared" si="8"/>
        <v>8.8079610208989081</v>
      </c>
      <c r="AQ14" s="961">
        <f t="shared" si="9"/>
        <v>77.171399947046979</v>
      </c>
      <c r="AR14" s="703">
        <f>INDEX(Historical!$C$7:$C$1439,MATCH(B14,Historical!$B$7:$B$1450,0))*IF(AH14="n/a",1.03,IF(AH14&lt;0,1.01,IF(AH14&gt;10,1.1,(1+AH14/100))))</f>
        <v>2.1412</v>
      </c>
      <c r="AS14" s="959">
        <f t="shared" si="10"/>
        <v>2.1953723600000004</v>
      </c>
      <c r="AT14" s="959">
        <f t="shared" si="11"/>
        <v>2.2173260836000002</v>
      </c>
      <c r="AU14" s="959">
        <f t="shared" si="11"/>
        <v>2.2394993444360001</v>
      </c>
      <c r="AV14" s="959">
        <f t="shared" si="11"/>
        <v>2.26189433788036</v>
      </c>
      <c r="AW14" s="703">
        <f t="shared" si="12"/>
        <v>11.05529212591636</v>
      </c>
      <c r="AX14" s="810">
        <f t="shared" si="13"/>
        <v>16.537460173397697</v>
      </c>
      <c r="AY14" s="1017">
        <v>0.1</v>
      </c>
      <c r="AZ14" s="945">
        <v>31.8</v>
      </c>
      <c r="BA14" s="945">
        <v>-4.8500000000000005</v>
      </c>
      <c r="BB14" s="945">
        <v>1.05</v>
      </c>
      <c r="BC14" s="945">
        <v>5.18</v>
      </c>
      <c r="BE14" s="666">
        <v>2013</v>
      </c>
      <c r="BF14" s="971">
        <f t="shared" si="14"/>
        <v>0</v>
      </c>
      <c r="BG14" s="955">
        <v>3.2</v>
      </c>
    </row>
    <row r="15" spans="1:59" ht="11.25" customHeight="1" x14ac:dyDescent="0.2">
      <c r="A15" s="953" t="s">
        <v>4326</v>
      </c>
      <c r="B15" s="631" t="s">
        <v>3805</v>
      </c>
      <c r="C15" s="1013" t="s">
        <v>131</v>
      </c>
      <c r="D15" s="1013" t="s">
        <v>4354</v>
      </c>
      <c r="E15" s="792">
        <v>5</v>
      </c>
      <c r="F15" s="1227">
        <v>849</v>
      </c>
      <c r="G15" s="1227" t="s">
        <v>106</v>
      </c>
      <c r="H15" s="1227" t="s">
        <v>106</v>
      </c>
      <c r="I15" s="947">
        <v>75.69</v>
      </c>
      <c r="J15" s="703">
        <f t="shared" si="0"/>
        <v>2.5102391333069098</v>
      </c>
      <c r="K15" s="950">
        <v>0.47499999999999998</v>
      </c>
      <c r="L15" s="960">
        <v>4</v>
      </c>
      <c r="M15" s="694">
        <f t="shared" si="1"/>
        <v>1.9</v>
      </c>
      <c r="N15" s="943" t="s">
        <v>320</v>
      </c>
      <c r="O15" s="795">
        <v>0.45750000000000002</v>
      </c>
      <c r="P15" s="934">
        <v>43445</v>
      </c>
      <c r="Q15" s="934">
        <v>43465</v>
      </c>
      <c r="R15" s="694">
        <f t="shared" si="2"/>
        <v>3.8251366120218488</v>
      </c>
      <c r="S15" s="759">
        <f>IF(INDEX(Historical!$D$7:$D$1439,MATCH(B15,Historical!$B$7:$B$1450,0))=0,"n/a",(INDEX(Historical!$C$7:$C$1439,MATCH(B15,Historical!$B$7:$B$1450,0))/INDEX(Historical!$D$7:$D$1439,MATCH(B15,Historical!$B$7:$B$1450,0))-1)*100)</f>
        <v>3.9381153305203753</v>
      </c>
      <c r="T15" s="759">
        <f>IF(INDEX(Historical!$F$7:$F$1432,MATCH(B15,Historical!$B$7:$B$1450,0))=0,"n/a",((INDEX(Historical!$C$7:$C$1439,MATCH(B15,Historical!$B$7:$B$1450,0))/INDEX(Historical!$F$7:$F$1432,MATCH(B15,Historical!$B$7:$B$1450,0)))^(1/3)-1)*100)</f>
        <v>3.7358372119158822</v>
      </c>
      <c r="U15" s="759">
        <f>IF(INDEX(Historical!$H$7:$H$1432,MATCH(B15,Historical!$B$7:$B$1450,0))=0,"n/a",((INDEX(Historical!$C$7:$C$1439,MATCH(B15,Historical!$B$7:$B$1450,0))/INDEX(Historical!$H$7:$H$1432,MATCH(B15,Historical!$B$7:$B$1450,0)))^(1/5)-1)*100)</f>
        <v>2.9183684729572557</v>
      </c>
      <c r="V15" s="759">
        <f>IF(INDEX(Historical!$O$7:$O$1432,MATCH(B15,Historical!$B$7:$B$1450,0))=0,"n/a",((INDEX(Historical!$C$7:$C$1439,MATCH(B15,Historical!$B$7:$B$1450,0))/INDEX(Historical!$O$7:$O$1432,MATCH(B15,Historical!$B$7:$B$1450,0)))^(1/10)-1)*100)</f>
        <v>-3.1331732318778838</v>
      </c>
      <c r="W15" s="760" t="str">
        <f t="shared" si="3"/>
        <v>n/a</v>
      </c>
      <c r="X15" s="761">
        <f t="shared" si="4"/>
        <v>0.3039967159330475</v>
      </c>
      <c r="Y15" s="714"/>
      <c r="Z15" s="703">
        <f t="shared" si="5"/>
        <v>54.755043227665702</v>
      </c>
      <c r="AA15" s="959">
        <f t="shared" si="6"/>
        <v>21.812680115273775</v>
      </c>
      <c r="AB15" s="960">
        <v>12</v>
      </c>
      <c r="AC15" s="938">
        <v>3.47</v>
      </c>
      <c r="AD15" s="938">
        <v>4.43</v>
      </c>
      <c r="AE15" s="938">
        <v>2.98</v>
      </c>
      <c r="AF15" s="938">
        <v>2.42</v>
      </c>
      <c r="AG15" s="938">
        <v>11.3</v>
      </c>
      <c r="AH15" s="938">
        <v>19.600000000000001</v>
      </c>
      <c r="AI15" s="938">
        <v>7.62</v>
      </c>
      <c r="AJ15" s="938">
        <v>9.6</v>
      </c>
      <c r="AK15" s="938">
        <v>4.95</v>
      </c>
      <c r="AL15" s="951">
        <v>18660</v>
      </c>
      <c r="AM15" s="945">
        <v>0.4</v>
      </c>
      <c r="AN15" s="938">
        <v>1.21</v>
      </c>
      <c r="AO15" s="802">
        <f t="shared" si="7"/>
        <v>-16.384072509009609</v>
      </c>
      <c r="AP15" s="803">
        <f t="shared" si="8"/>
        <v>5.4286076062641655</v>
      </c>
      <c r="AQ15" s="961">
        <f t="shared" si="9"/>
        <v>53.169021931782609</v>
      </c>
      <c r="AR15" s="703">
        <f>INDEX(Historical!$C$7:$C$1439,MATCH(B15,Historical!$B$7:$B$1450,0))*IF(AH15="n/a",1.03,IF(AH15&lt;0,1.01,IF(AH15&gt;10,1.1,(1+AH15/100))))</f>
        <v>2.0322499999999999</v>
      </c>
      <c r="AS15" s="959">
        <f t="shared" si="10"/>
        <v>2.1871074500000001</v>
      </c>
      <c r="AT15" s="959">
        <f t="shared" si="11"/>
        <v>2.2953692687750005</v>
      </c>
      <c r="AU15" s="959">
        <f t="shared" si="11"/>
        <v>2.4089900475793633</v>
      </c>
      <c r="AV15" s="959">
        <f t="shared" si="11"/>
        <v>2.5282350549345418</v>
      </c>
      <c r="AW15" s="703">
        <f t="shared" si="12"/>
        <v>11.451951821288905</v>
      </c>
      <c r="AX15" s="810">
        <f t="shared" si="13"/>
        <v>15.130072428707761</v>
      </c>
      <c r="AY15" s="1017">
        <v>0.27</v>
      </c>
      <c r="AZ15" s="945">
        <v>24.529999999999998</v>
      </c>
      <c r="BA15" s="945">
        <v>-2.67</v>
      </c>
      <c r="BB15" s="945">
        <v>-0.21</v>
      </c>
      <c r="BC15" s="945">
        <v>6.74</v>
      </c>
      <c r="BE15" s="666">
        <v>2014</v>
      </c>
      <c r="BF15" s="971">
        <f t="shared" si="14"/>
        <v>0</v>
      </c>
      <c r="BG15" s="955">
        <v>3.2</v>
      </c>
    </row>
    <row r="16" spans="1:59" ht="11.25" customHeight="1" x14ac:dyDescent="0.2">
      <c r="A16" s="936" t="s">
        <v>910</v>
      </c>
      <c r="B16" s="948" t="s">
        <v>911</v>
      </c>
      <c r="C16" s="1013" t="s">
        <v>131</v>
      </c>
      <c r="D16" s="1013" t="s">
        <v>4355</v>
      </c>
      <c r="E16" s="792">
        <v>9</v>
      </c>
      <c r="F16" s="1227">
        <v>394</v>
      </c>
      <c r="G16" s="1227" t="s">
        <v>37</v>
      </c>
      <c r="H16" s="1227" t="s">
        <v>37</v>
      </c>
      <c r="I16" s="947">
        <v>87.81</v>
      </c>
      <c r="J16" s="703">
        <f t="shared" si="0"/>
        <v>3.0520441863113543</v>
      </c>
      <c r="K16" s="950">
        <v>0.67</v>
      </c>
      <c r="L16" s="960">
        <v>4</v>
      </c>
      <c r="M16" s="694">
        <f t="shared" si="1"/>
        <v>2.68</v>
      </c>
      <c r="N16" s="943" t="s">
        <v>250</v>
      </c>
      <c r="O16" s="795">
        <v>0.62</v>
      </c>
      <c r="P16" s="934">
        <v>43412</v>
      </c>
      <c r="Q16" s="934">
        <v>43444</v>
      </c>
      <c r="R16" s="694">
        <f t="shared" si="2"/>
        <v>8.0645161290322651</v>
      </c>
      <c r="S16" s="759">
        <f>IF(INDEX(Historical!$D$7:$D$1439,MATCH(B16,Historical!$B$7:$B$1450,0))=0,"n/a",(INDEX(Historical!$C$7:$C$1439,MATCH(B16,Historical!$B$7:$B$1450,0))/INDEX(Historical!$D$7:$D$1439,MATCH(B16,Historical!$B$7:$B$1450,0))-1)*100)</f>
        <v>5.8577405857740406</v>
      </c>
      <c r="T16" s="759">
        <f>IF(INDEX(Historical!$F$7:$F$1432,MATCH(B16,Historical!$B$7:$B$1450,0))=0,"n/a",((INDEX(Historical!$C$7:$C$1439,MATCH(B16,Historical!$B$7:$B$1450,0))/INDEX(Historical!$F$7:$F$1432,MATCH(B16,Historical!$B$7:$B$1450,0)))^(1/3)-1)*100)</f>
        <v>5.5749020301092411</v>
      </c>
      <c r="U16" s="759">
        <f>IF(INDEX(Historical!$H$7:$H$1432,MATCH(B16,Historical!$B$7:$B$1450,0))=0,"n/a",((INDEX(Historical!$C$7:$C$1439,MATCH(B16,Historical!$B$7:$B$1450,0))/INDEX(Historical!$H$7:$H$1432,MATCH(B16,Historical!$B$7:$B$1450,0)))^(1/5)-1)*100)</f>
        <v>5.3457894311828236</v>
      </c>
      <c r="V16" s="759">
        <f>IF(INDEX(Historical!$O$7:$O$1432,MATCH(B16,Historical!$B$7:$B$1450,0))=0,"n/a",((INDEX(Historical!$C$7:$C$1439,MATCH(B16,Historical!$B$7:$B$1450,0))/INDEX(Historical!$O$7:$O$1432,MATCH(B16,Historical!$B$7:$B$1450,0)))^(1/10)-1)*100)</f>
        <v>4.4305745323073076</v>
      </c>
      <c r="W16" s="760">
        <f t="shared" si="3"/>
        <v>1.2065679952344466</v>
      </c>
      <c r="X16" s="761">
        <f t="shared" si="4"/>
        <v>1.0481940061142792</v>
      </c>
      <c r="Y16" s="948"/>
      <c r="Z16" s="703">
        <f t="shared" si="5"/>
        <v>65.206812652068123</v>
      </c>
      <c r="AA16" s="959">
        <f t="shared" si="6"/>
        <v>21.364963503649633</v>
      </c>
      <c r="AB16" s="960">
        <v>12</v>
      </c>
      <c r="AC16" s="938">
        <v>4.1100000000000003</v>
      </c>
      <c r="AD16" s="938">
        <v>3.54</v>
      </c>
      <c r="AE16" s="938">
        <v>2.71</v>
      </c>
      <c r="AF16" s="938">
        <v>2.27</v>
      </c>
      <c r="AG16" s="938">
        <v>10.299999999999999</v>
      </c>
      <c r="AH16" s="938">
        <v>1.2</v>
      </c>
      <c r="AI16" s="938">
        <v>6.49</v>
      </c>
      <c r="AJ16" s="938">
        <v>5.0999999999999996</v>
      </c>
      <c r="AK16" s="938">
        <v>6.1</v>
      </c>
      <c r="AL16" s="951">
        <v>43840</v>
      </c>
      <c r="AM16" s="945">
        <v>0.1</v>
      </c>
      <c r="AN16" s="938">
        <v>1.43</v>
      </c>
      <c r="AO16" s="802">
        <f t="shared" si="7"/>
        <v>-12.967129886155455</v>
      </c>
      <c r="AP16" s="803">
        <f t="shared" si="8"/>
        <v>8.3978336174941788</v>
      </c>
      <c r="AQ16" s="961">
        <f t="shared" si="9"/>
        <v>46.815783519173259</v>
      </c>
      <c r="AR16" s="703">
        <f>INDEX(Historical!$C$7:$C$1439,MATCH(B16,Historical!$B$7:$B$1450,0))*IF(AH16="n/a",1.03,IF(AH16&lt;0,1.01,IF(AH16&gt;10,1.1,(1+AH16/100))))</f>
        <v>2.5603599999999997</v>
      </c>
      <c r="AS16" s="959">
        <f t="shared" si="10"/>
        <v>2.7265273639999998</v>
      </c>
      <c r="AT16" s="959">
        <f t="shared" si="11"/>
        <v>2.8928455332039995</v>
      </c>
      <c r="AU16" s="959">
        <f t="shared" si="11"/>
        <v>3.0693091107294435</v>
      </c>
      <c r="AV16" s="959">
        <f t="shared" si="11"/>
        <v>3.2565369664839392</v>
      </c>
      <c r="AW16" s="703">
        <f t="shared" si="12"/>
        <v>14.505578974417382</v>
      </c>
      <c r="AX16" s="810">
        <f t="shared" si="13"/>
        <v>16.51927909625029</v>
      </c>
      <c r="AY16" s="1017">
        <v>0.13</v>
      </c>
      <c r="AZ16" s="945">
        <v>27.41</v>
      </c>
      <c r="BA16" s="945">
        <v>-4.54</v>
      </c>
      <c r="BB16" s="945">
        <v>-1.5599999999999998</v>
      </c>
      <c r="BC16" s="945">
        <v>7.580000000000001</v>
      </c>
      <c r="BE16" s="666">
        <v>2011</v>
      </c>
      <c r="BF16" s="971">
        <f t="shared" si="14"/>
        <v>0</v>
      </c>
      <c r="BG16" s="955">
        <v>2.8000000000000003</v>
      </c>
    </row>
    <row r="17" spans="1:60" ht="11.25" customHeight="1" x14ac:dyDescent="0.2">
      <c r="A17" s="936" t="s">
        <v>882</v>
      </c>
      <c r="B17" s="948" t="s">
        <v>883</v>
      </c>
      <c r="C17" s="1013" t="s">
        <v>131</v>
      </c>
      <c r="D17" s="1013" t="s">
        <v>4356</v>
      </c>
      <c r="E17" s="792">
        <v>8</v>
      </c>
      <c r="F17" s="1227">
        <v>558</v>
      </c>
      <c r="G17" s="1227" t="s">
        <v>106</v>
      </c>
      <c r="H17" s="1227" t="s">
        <v>106</v>
      </c>
      <c r="I17" s="947">
        <v>16.79</v>
      </c>
      <c r="J17" s="703">
        <f t="shared" si="0"/>
        <v>3.2519356759976179</v>
      </c>
      <c r="K17" s="950">
        <v>0.13650000000000001</v>
      </c>
      <c r="L17" s="960">
        <v>4</v>
      </c>
      <c r="M17" s="694">
        <f t="shared" si="1"/>
        <v>0.54600000000000004</v>
      </c>
      <c r="N17" s="943" t="s">
        <v>107</v>
      </c>
      <c r="O17" s="795">
        <v>0.13</v>
      </c>
      <c r="P17" s="934">
        <v>43496</v>
      </c>
      <c r="Q17" s="934">
        <v>43511</v>
      </c>
      <c r="R17" s="694">
        <f t="shared" si="2"/>
        <v>5.0000000000000044</v>
      </c>
      <c r="S17" s="759">
        <f>IF(INDEX(Historical!$D$7:$D$1439,MATCH(B17,Historical!$B$7:$B$1450,0))=0,"n/a",(INDEX(Historical!$C$7:$C$1439,MATCH(B17,Historical!$B$7:$B$1450,0))/INDEX(Historical!$D$7:$D$1439,MATCH(B17,Historical!$B$7:$B$1450,0))-1)*100)</f>
        <v>8.3333333333333481</v>
      </c>
      <c r="T17" s="759">
        <f>IF(INDEX(Historical!$F$7:$F$1432,MATCH(B17,Historical!$B$7:$B$1450,0))=0,"n/a",((INDEX(Historical!$C$7:$C$1439,MATCH(B17,Historical!$B$7:$B$1450,0))/INDEX(Historical!$F$7:$F$1432,MATCH(B17,Historical!$B$7:$B$1450,0)))^(1/3)-1)*100)</f>
        <v>9.1392883061105934</v>
      </c>
      <c r="U17" s="759">
        <f>IF(INDEX(Historical!$H$7:$H$1432,MATCH(B17,Historical!$B$7:$B$1450,0))=0,"n/a",((INDEX(Historical!$C$7:$C$1439,MATCH(B17,Historical!$B$7:$B$1450,0))/INDEX(Historical!$H$7:$H$1432,MATCH(B17,Historical!$B$7:$B$1450,0)))^(1/5)-1)*100)</f>
        <v>26.583375415798361</v>
      </c>
      <c r="V17" s="759" t="str">
        <f>IF(INDEX(Historical!$O$7:$O$1432,MATCH(B17,Historical!$B$7:$B$1450,0))=0,"n/a",((INDEX(Historical!$C$7:$C$1439,MATCH(B17,Historical!$B$7:$B$1450,0))/INDEX(Historical!$O$7:$O$1432,MATCH(B17,Historical!$B$7:$B$1450,0)))^(1/10)-1)*100)</f>
        <v>n/a</v>
      </c>
      <c r="W17" s="760" t="str">
        <f t="shared" si="3"/>
        <v>n/a</v>
      </c>
      <c r="X17" s="761">
        <f t="shared" si="4"/>
        <v>0.82301471875536714</v>
      </c>
      <c r="Y17" s="714"/>
      <c r="Z17" s="703">
        <f t="shared" si="5"/>
        <v>73.78378378378379</v>
      </c>
      <c r="AA17" s="959">
        <f t="shared" si="6"/>
        <v>22.689189189189189</v>
      </c>
      <c r="AB17" s="960">
        <v>12</v>
      </c>
      <c r="AC17" s="938">
        <v>0.74</v>
      </c>
      <c r="AD17" s="938">
        <v>2.58</v>
      </c>
      <c r="AE17" s="938">
        <v>1.07</v>
      </c>
      <c r="AF17" s="938">
        <v>3.51</v>
      </c>
      <c r="AG17" s="938">
        <v>20.599999999999998</v>
      </c>
      <c r="AH17" s="938">
        <v>316.89999999999998</v>
      </c>
      <c r="AI17" s="938">
        <v>8.1</v>
      </c>
      <c r="AJ17" s="938">
        <v>32.300000000000004</v>
      </c>
      <c r="AK17" s="938">
        <v>9</v>
      </c>
      <c r="AL17" s="951">
        <v>11360</v>
      </c>
      <c r="AM17" s="945">
        <v>0.3</v>
      </c>
      <c r="AN17" s="938">
        <v>6.09</v>
      </c>
      <c r="AO17" s="802">
        <f t="shared" si="7"/>
        <v>7.1461219026067901</v>
      </c>
      <c r="AP17" s="803">
        <f t="shared" si="8"/>
        <v>29.83531109179598</v>
      </c>
      <c r="AQ17" s="961">
        <f t="shared" si="9"/>
        <v>88.135948545553418</v>
      </c>
      <c r="AR17" s="703">
        <f>INDEX(Historical!$C$7:$C$1439,MATCH(B17,Historical!$B$7:$B$1450,0))*IF(AH17="n/a",1.03,IF(AH17&lt;0,1.01,IF(AH17&gt;10,1.1,(1+AH17/100))))</f>
        <v>0.57200000000000006</v>
      </c>
      <c r="AS17" s="959">
        <f t="shared" si="10"/>
        <v>0.61833199999999999</v>
      </c>
      <c r="AT17" s="959">
        <f t="shared" si="11"/>
        <v>0.67398188000000003</v>
      </c>
      <c r="AU17" s="959">
        <f t="shared" si="11"/>
        <v>0.73464024920000004</v>
      </c>
      <c r="AV17" s="959">
        <f t="shared" si="11"/>
        <v>0.80075787162800005</v>
      </c>
      <c r="AW17" s="703">
        <f t="shared" si="12"/>
        <v>3.399712000828</v>
      </c>
      <c r="AX17" s="810">
        <f t="shared" si="13"/>
        <v>20.248433596354971</v>
      </c>
      <c r="AY17" s="1017">
        <v>1.01</v>
      </c>
      <c r="AZ17" s="945">
        <v>29.15</v>
      </c>
      <c r="BA17" s="945">
        <v>-9.34</v>
      </c>
      <c r="BB17" s="945">
        <v>0.16999999999999998</v>
      </c>
      <c r="BC17" s="945">
        <v>2.34</v>
      </c>
      <c r="BE17" s="666">
        <v>2012</v>
      </c>
      <c r="BF17" s="971">
        <f t="shared" si="14"/>
        <v>0</v>
      </c>
      <c r="BG17" s="955">
        <v>2.1</v>
      </c>
    </row>
    <row r="18" spans="1:60" ht="11.25" customHeight="1" x14ac:dyDescent="0.2">
      <c r="A18" s="936" t="s">
        <v>884</v>
      </c>
      <c r="B18" s="948" t="s">
        <v>885</v>
      </c>
      <c r="C18" s="1013" t="s">
        <v>112</v>
      </c>
      <c r="D18" s="1013" t="s">
        <v>213</v>
      </c>
      <c r="E18" s="792">
        <v>7</v>
      </c>
      <c r="F18" s="1227">
        <v>691</v>
      </c>
      <c r="G18" s="1227" t="s">
        <v>106</v>
      </c>
      <c r="H18" s="1227" t="s">
        <v>106</v>
      </c>
      <c r="I18" s="947">
        <v>77</v>
      </c>
      <c r="J18" s="703">
        <f t="shared" si="0"/>
        <v>0.83116883116883122</v>
      </c>
      <c r="K18" s="950">
        <v>0.16</v>
      </c>
      <c r="L18" s="960">
        <v>4</v>
      </c>
      <c r="M18" s="694">
        <f t="shared" si="1"/>
        <v>0.64</v>
      </c>
      <c r="N18" s="943" t="s">
        <v>149</v>
      </c>
      <c r="O18" s="795">
        <v>0.15</v>
      </c>
      <c r="P18" s="934">
        <v>43599</v>
      </c>
      <c r="Q18" s="934">
        <v>43630</v>
      </c>
      <c r="R18" s="694">
        <f t="shared" si="2"/>
        <v>6.6666666666666732</v>
      </c>
      <c r="S18" s="759">
        <f>IF(INDEX(Historical!$D$7:$D$1439,MATCH(B18,Historical!$B$7:$B$1450,0))=0,"n/a",(INDEX(Historical!$C$7:$C$1439,MATCH(B18,Historical!$B$7:$B$1450,0))/INDEX(Historical!$D$7:$D$1439,MATCH(B18,Historical!$B$7:$B$1450,0))-1)*100)</f>
        <v>7.1428571428571397</v>
      </c>
      <c r="T18" s="759">
        <f>IF(INDEX(Historical!$F$7:$F$1432,MATCH(B18,Historical!$B$7:$B$1450,0))=0,"n/a",((INDEX(Historical!$C$7:$C$1439,MATCH(B18,Historical!$B$7:$B$1450,0))/INDEX(Historical!$F$7:$F$1432,MATCH(B18,Historical!$B$7:$B$1450,0)))^(1/3)-1)*100)</f>
        <v>7.7217345015941907</v>
      </c>
      <c r="U18" s="759">
        <f>IF(INDEX(Historical!$H$7:$H$1432,MATCH(B18,Historical!$B$7:$B$1450,0))=0,"n/a",((INDEX(Historical!$C$7:$C$1439,MATCH(B18,Historical!$B$7:$B$1450,0))/INDEX(Historical!$H$7:$H$1432,MATCH(B18,Historical!$B$7:$B$1450,0)))^(1/5)-1)*100)</f>
        <v>8.4471771197698544</v>
      </c>
      <c r="V18" s="759" t="str">
        <f>IF(INDEX(Historical!$O$7:$O$1432,MATCH(B18,Historical!$B$7:$B$1450,0))=0,"n/a",((INDEX(Historical!$C$7:$C$1439,MATCH(B18,Historical!$B$7:$B$1450,0))/INDEX(Historical!$O$7:$O$1432,MATCH(B18,Historical!$B$7:$B$1450,0)))^(1/10)-1)*100)</f>
        <v>n/a</v>
      </c>
      <c r="W18" s="760" t="str">
        <f t="shared" si="3"/>
        <v>n/a</v>
      </c>
      <c r="X18" s="761" t="str">
        <f t="shared" si="4"/>
        <v>n/a</v>
      </c>
      <c r="Y18" s="716"/>
      <c r="Z18" s="703">
        <f t="shared" si="5"/>
        <v>15.920398009950251</v>
      </c>
      <c r="AA18" s="959">
        <f t="shared" si="6"/>
        <v>19.154228855721396</v>
      </c>
      <c r="AB18" s="960">
        <v>12</v>
      </c>
      <c r="AC18" s="938">
        <v>4.0199999999999996</v>
      </c>
      <c r="AD18" s="938">
        <v>1.43</v>
      </c>
      <c r="AE18" s="938">
        <v>0.66</v>
      </c>
      <c r="AF18" s="938">
        <v>2.08</v>
      </c>
      <c r="AG18" s="938">
        <v>11.1</v>
      </c>
      <c r="AH18" s="938">
        <v>22</v>
      </c>
      <c r="AI18" s="938">
        <v>11.3</v>
      </c>
      <c r="AJ18" s="938">
        <v>-10.4</v>
      </c>
      <c r="AK18" s="938">
        <v>13.930000000000001</v>
      </c>
      <c r="AL18" s="951">
        <v>6120</v>
      </c>
      <c r="AM18" s="945">
        <v>1.6</v>
      </c>
      <c r="AN18" s="938">
        <v>0.64</v>
      </c>
      <c r="AO18" s="802">
        <f t="shared" si="7"/>
        <v>-9.8758829047827099</v>
      </c>
      <c r="AP18" s="803">
        <f t="shared" si="8"/>
        <v>9.2783459509386859</v>
      </c>
      <c r="AQ18" s="961">
        <f t="shared" si="9"/>
        <v>33.067728819910023</v>
      </c>
      <c r="AR18" s="703">
        <f>INDEX(Historical!$C$7:$C$1439,MATCH(B18,Historical!$B$7:$B$1450,0))*IF(AH18="n/a",1.03,IF(AH18&lt;0,1.01,IF(AH18&gt;10,1.1,(1+AH18/100))))</f>
        <v>0.66</v>
      </c>
      <c r="AS18" s="959">
        <f t="shared" si="10"/>
        <v>0.72600000000000009</v>
      </c>
      <c r="AT18" s="959">
        <f t="shared" si="11"/>
        <v>0.7986000000000002</v>
      </c>
      <c r="AU18" s="959">
        <f t="shared" si="11"/>
        <v>0.87846000000000024</v>
      </c>
      <c r="AV18" s="959">
        <f t="shared" si="11"/>
        <v>0.96630600000000033</v>
      </c>
      <c r="AW18" s="703">
        <f t="shared" si="12"/>
        <v>4.0293660000000013</v>
      </c>
      <c r="AX18" s="810">
        <f t="shared" si="13"/>
        <v>5.2329428571428593</v>
      </c>
      <c r="AY18" s="1017">
        <v>0.93</v>
      </c>
      <c r="AZ18" s="945">
        <v>55.559999999999995</v>
      </c>
      <c r="BA18" s="945">
        <v>-4.51</v>
      </c>
      <c r="BB18" s="945">
        <v>4.8599999999999994</v>
      </c>
      <c r="BC18" s="945">
        <v>17.299999999999997</v>
      </c>
      <c r="BE18" s="666">
        <v>2013</v>
      </c>
      <c r="BF18" s="971">
        <f t="shared" si="14"/>
        <v>0</v>
      </c>
      <c r="BG18" s="955">
        <v>4.1000000000000005</v>
      </c>
    </row>
    <row r="19" spans="1:60" ht="11.25" customHeight="1" x14ac:dyDescent="0.2">
      <c r="A19" s="944" t="s">
        <v>1181</v>
      </c>
      <c r="B19" s="948" t="s">
        <v>1182</v>
      </c>
      <c r="C19" s="1013" t="s">
        <v>108</v>
      </c>
      <c r="D19" s="1013" t="s">
        <v>4357</v>
      </c>
      <c r="E19" s="792">
        <v>8</v>
      </c>
      <c r="F19" s="1227">
        <v>569</v>
      </c>
      <c r="G19" s="1227" t="s">
        <v>106</v>
      </c>
      <c r="H19" s="1227" t="s">
        <v>106</v>
      </c>
      <c r="I19" s="947">
        <v>77.27</v>
      </c>
      <c r="J19" s="703">
        <f t="shared" si="0"/>
        <v>3.6236573055519603</v>
      </c>
      <c r="K19" s="950">
        <v>0.7</v>
      </c>
      <c r="L19" s="960">
        <v>4</v>
      </c>
      <c r="M19" s="694">
        <f t="shared" si="1"/>
        <v>2.8</v>
      </c>
      <c r="N19" s="943" t="s">
        <v>320</v>
      </c>
      <c r="O19" s="795">
        <v>0.57999999999999996</v>
      </c>
      <c r="P19" s="934">
        <v>43538</v>
      </c>
      <c r="Q19" s="934">
        <v>43553</v>
      </c>
      <c r="R19" s="694">
        <f t="shared" si="2"/>
        <v>20.689655172413794</v>
      </c>
      <c r="S19" s="759">
        <f>IF(INDEX(Historical!$D$7:$D$1439,MATCH(B19,Historical!$B$7:$B$1450,0))=0,"n/a",(INDEX(Historical!$C$7:$C$1439,MATCH(B19,Historical!$B$7:$B$1450,0))/INDEX(Historical!$D$7:$D$1439,MATCH(B19,Historical!$B$7:$B$1450,0))-1)*100)</f>
        <v>61.111111111111114</v>
      </c>
      <c r="T19" s="759">
        <f>IF(INDEX(Historical!$F$7:$F$1432,MATCH(B19,Historical!$B$7:$B$1450,0))=0,"n/a",((INDEX(Historical!$C$7:$C$1439,MATCH(B19,Historical!$B$7:$B$1450,0))/INDEX(Historical!$F$7:$F$1432,MATCH(B19,Historical!$B$7:$B$1450,0)))^(1/3)-1)*100)</f>
        <v>53.615841284292351</v>
      </c>
      <c r="U19" s="759">
        <f>IF(INDEX(Historical!$H$7:$H$1432,MATCH(B19,Historical!$B$7:$B$1450,0))=0,"n/a",((INDEX(Historical!$C$7:$C$1439,MATCH(B19,Historical!$B$7:$B$1450,0))/INDEX(Historical!$H$7:$H$1432,MATCH(B19,Historical!$B$7:$B$1450,0)))^(1/5)-1)*100)</f>
        <v>37.040630950593226</v>
      </c>
      <c r="V19" s="759">
        <f>IF(INDEX(Historical!$O$7:$O$1432,MATCH(B19,Historical!$B$7:$B$1450,0))=0,"n/a",((INDEX(Historical!$C$7:$C$1439,MATCH(B19,Historical!$B$7:$B$1450,0))/INDEX(Historical!$O$7:$O$1432,MATCH(B19,Historical!$B$7:$B$1450,0)))^(1/10)-1)*100)</f>
        <v>19.218265594279728</v>
      </c>
      <c r="W19" s="760">
        <f t="shared" si="3"/>
        <v>1.9273659617659922</v>
      </c>
      <c r="X19" s="761">
        <f t="shared" si="4"/>
        <v>5.6122168106959425</v>
      </c>
      <c r="Y19" s="949" t="s">
        <v>1183</v>
      </c>
      <c r="Z19" s="703">
        <f t="shared" si="5"/>
        <v>31.927023945267958</v>
      </c>
      <c r="AA19" s="959">
        <f t="shared" si="6"/>
        <v>8.810718358038768</v>
      </c>
      <c r="AB19" s="960">
        <v>12</v>
      </c>
      <c r="AC19" s="938">
        <v>8.77</v>
      </c>
      <c r="AD19" s="938">
        <v>0.81</v>
      </c>
      <c r="AE19" s="938">
        <v>1.38</v>
      </c>
      <c r="AF19" s="938">
        <v>1.49</v>
      </c>
      <c r="AG19" s="938">
        <v>16.8</v>
      </c>
      <c r="AH19" s="938">
        <v>31.2</v>
      </c>
      <c r="AI19" s="938">
        <v>9.67</v>
      </c>
      <c r="AJ19" s="938">
        <v>6.6000000000000005</v>
      </c>
      <c r="AK19" s="938">
        <v>11</v>
      </c>
      <c r="AL19" s="951">
        <v>799.5</v>
      </c>
      <c r="AM19" s="945">
        <v>0.5</v>
      </c>
      <c r="AN19" s="940">
        <v>33.69</v>
      </c>
      <c r="AO19" s="802">
        <f t="shared" si="7"/>
        <v>31.853569898106414</v>
      </c>
      <c r="AP19" s="803">
        <f t="shared" si="8"/>
        <v>40.664288256145184</v>
      </c>
      <c r="AQ19" s="961">
        <f t="shared" si="9"/>
        <v>-23.615096449399353</v>
      </c>
      <c r="AR19" s="703">
        <f>INDEX(Historical!$C$7:$C$1439,MATCH(B19,Historical!$B$7:$B$1450,0))*IF(AH19="n/a",1.03,IF(AH19&lt;0,1.01,IF(AH19&gt;10,1.1,(1+AH19/100))))</f>
        <v>2.552</v>
      </c>
      <c r="AS19" s="959">
        <f t="shared" si="10"/>
        <v>2.7987784000000002</v>
      </c>
      <c r="AT19" s="959">
        <f t="shared" si="11"/>
        <v>3.0786562400000004</v>
      </c>
      <c r="AU19" s="959">
        <f t="shared" si="11"/>
        <v>3.3865218640000005</v>
      </c>
      <c r="AV19" s="959">
        <f t="shared" si="11"/>
        <v>3.725174050400001</v>
      </c>
      <c r="AW19" s="703">
        <f t="shared" si="12"/>
        <v>15.541130554400002</v>
      </c>
      <c r="AX19" s="810">
        <f t="shared" si="13"/>
        <v>20.112761167852987</v>
      </c>
      <c r="AY19" s="1017">
        <v>1.25</v>
      </c>
      <c r="AZ19" s="945">
        <v>38.879999999999995</v>
      </c>
      <c r="BA19" s="945">
        <v>-18.829999999999998</v>
      </c>
      <c r="BB19" s="945">
        <v>7.0000000000000009</v>
      </c>
      <c r="BC19" s="945">
        <v>8.41</v>
      </c>
      <c r="BE19" s="666">
        <v>2012</v>
      </c>
      <c r="BF19" s="971">
        <f t="shared" si="14"/>
        <v>0</v>
      </c>
      <c r="BG19" s="955">
        <v>0.5</v>
      </c>
    </row>
    <row r="20" spans="1:60" ht="11.25" customHeight="1" x14ac:dyDescent="0.2">
      <c r="A20" s="936" t="s">
        <v>960</v>
      </c>
      <c r="B20" s="948" t="s">
        <v>961</v>
      </c>
      <c r="C20" s="1013" t="s">
        <v>108</v>
      </c>
      <c r="D20" s="1013" t="s">
        <v>118</v>
      </c>
      <c r="E20" s="792">
        <v>8</v>
      </c>
      <c r="F20" s="1227">
        <v>567</v>
      </c>
      <c r="G20" s="1227" t="s">
        <v>106</v>
      </c>
      <c r="H20" s="1227" t="s">
        <v>106</v>
      </c>
      <c r="I20" s="947">
        <v>43.69</v>
      </c>
      <c r="J20" s="703">
        <f t="shared" si="0"/>
        <v>1.6479743648432137</v>
      </c>
      <c r="K20" s="950">
        <v>0.18</v>
      </c>
      <c r="L20" s="960">
        <v>4</v>
      </c>
      <c r="M20" s="694">
        <f t="shared" si="1"/>
        <v>0.72</v>
      </c>
      <c r="N20" s="943" t="s">
        <v>712</v>
      </c>
      <c r="O20" s="795">
        <v>0.16</v>
      </c>
      <c r="P20" s="934">
        <v>43536</v>
      </c>
      <c r="Q20" s="934">
        <v>43551</v>
      </c>
      <c r="R20" s="694">
        <f t="shared" si="2"/>
        <v>12.499999999999993</v>
      </c>
      <c r="S20" s="759">
        <f>IF(INDEX(Historical!$D$7:$D$1439,MATCH(B20,Historical!$B$7:$B$1450,0))=0,"n/a",(INDEX(Historical!$C$7:$C$1439,MATCH(B20,Historical!$B$7:$B$1450,0))/INDEX(Historical!$D$7:$D$1439,MATCH(B20,Historical!$B$7:$B$1450,0))-1)*100)</f>
        <v>12.28070175438598</v>
      </c>
      <c r="T20" s="759">
        <f>IF(INDEX(Historical!$F$7:$F$1432,MATCH(B20,Historical!$B$7:$B$1450,0))=0,"n/a",((INDEX(Historical!$C$7:$C$1439,MATCH(B20,Historical!$B$7:$B$1450,0))/INDEX(Historical!$F$7:$F$1432,MATCH(B20,Historical!$B$7:$B$1450,0)))^(1/3)-1)*100)</f>
        <v>10.064241629820891</v>
      </c>
      <c r="U20" s="759">
        <f>IF(INDEX(Historical!$H$7:$H$1432,MATCH(B20,Historical!$B$7:$B$1450,0))=0,"n/a",((INDEX(Historical!$C$7:$C$1439,MATCH(B20,Historical!$B$7:$B$1450,0))/INDEX(Historical!$H$7:$H$1432,MATCH(B20,Historical!$B$7:$B$1450,0)))^(1/5)-1)*100)</f>
        <v>9.8560543306117623</v>
      </c>
      <c r="V20" s="759">
        <f>IF(INDEX(Historical!$O$7:$O$1432,MATCH(B20,Historical!$B$7:$B$1450,0))=0,"n/a",((INDEX(Historical!$C$7:$C$1439,MATCH(B20,Historical!$B$7:$B$1450,0))/INDEX(Historical!$O$7:$O$1432,MATCH(B20,Historical!$B$7:$B$1450,0)))^(1/10)-1)*100)</f>
        <v>13.524800372187773</v>
      </c>
      <c r="W20" s="760">
        <f t="shared" si="3"/>
        <v>0.72873935728320449</v>
      </c>
      <c r="X20" s="761">
        <f t="shared" si="4"/>
        <v>6.5707028870745079</v>
      </c>
      <c r="Y20" s="949" t="s">
        <v>477</v>
      </c>
      <c r="Z20" s="703">
        <f t="shared" si="5"/>
        <v>20.930232558139533</v>
      </c>
      <c r="AA20" s="959">
        <f t="shared" si="6"/>
        <v>12.700581395348836</v>
      </c>
      <c r="AB20" s="960">
        <v>12</v>
      </c>
      <c r="AC20" s="938">
        <v>3.44</v>
      </c>
      <c r="AD20" s="938">
        <v>4.24</v>
      </c>
      <c r="AE20" s="938">
        <v>4.7300000000000004</v>
      </c>
      <c r="AF20" s="938">
        <v>0.68</v>
      </c>
      <c r="AG20" s="938">
        <v>5.7</v>
      </c>
      <c r="AH20" s="938">
        <v>-28.199999999999996</v>
      </c>
      <c r="AI20" s="938">
        <v>8.07</v>
      </c>
      <c r="AJ20" s="938">
        <v>1.5</v>
      </c>
      <c r="AK20" s="938">
        <v>3</v>
      </c>
      <c r="AL20" s="951">
        <v>4420</v>
      </c>
      <c r="AM20" s="945">
        <v>2.8000000000000003</v>
      </c>
      <c r="AN20" s="938">
        <v>0.18</v>
      </c>
      <c r="AO20" s="802">
        <f t="shared" si="7"/>
        <v>-1.1965526998938607</v>
      </c>
      <c r="AP20" s="803">
        <f t="shared" si="8"/>
        <v>11.504028695454975</v>
      </c>
      <c r="AQ20" s="961">
        <f t="shared" si="9"/>
        <v>-38.04519443322787</v>
      </c>
      <c r="AR20" s="703">
        <f>INDEX(Historical!$C$7:$C$1439,MATCH(B20,Historical!$B$7:$B$1450,0))*IF(AH20="n/a",1.03,IF(AH20&lt;0,1.01,IF(AH20&gt;10,1.1,(1+AH20/100))))</f>
        <v>0.64639999999999997</v>
      </c>
      <c r="AS20" s="959">
        <f t="shared" si="10"/>
        <v>0.69856447999999993</v>
      </c>
      <c r="AT20" s="959">
        <f t="shared" si="11"/>
        <v>0.71952141439999995</v>
      </c>
      <c r="AU20" s="959">
        <f t="shared" si="11"/>
        <v>0.74110705683199996</v>
      </c>
      <c r="AV20" s="959">
        <f t="shared" si="11"/>
        <v>0.76334026853696002</v>
      </c>
      <c r="AW20" s="703">
        <f t="shared" si="12"/>
        <v>3.5689332197689598</v>
      </c>
      <c r="AX20" s="810">
        <f t="shared" si="13"/>
        <v>8.1687645222452741</v>
      </c>
      <c r="AY20" s="1017">
        <v>1.05</v>
      </c>
      <c r="AZ20" s="945">
        <v>20.919999999999998</v>
      </c>
      <c r="BA20" s="945">
        <v>-8.92</v>
      </c>
      <c r="BB20" s="945">
        <v>2.0500000000000003</v>
      </c>
      <c r="BC20" s="945">
        <v>3.85</v>
      </c>
      <c r="BE20" s="666">
        <v>2012</v>
      </c>
      <c r="BF20" s="971">
        <f t="shared" si="14"/>
        <v>0</v>
      </c>
      <c r="BG20" s="955">
        <v>2.7</v>
      </c>
    </row>
    <row r="21" spans="1:60" ht="11.25" customHeight="1" x14ac:dyDescent="0.2">
      <c r="A21" s="944" t="s">
        <v>949</v>
      </c>
      <c r="B21" s="948" t="s">
        <v>950</v>
      </c>
      <c r="C21" s="1013" t="s">
        <v>4345</v>
      </c>
      <c r="D21" s="1013" t="s">
        <v>4346</v>
      </c>
      <c r="E21" s="792">
        <v>7</v>
      </c>
      <c r="F21" s="1227">
        <v>674</v>
      </c>
      <c r="G21" s="1227" t="s">
        <v>106</v>
      </c>
      <c r="H21" s="1227" t="s">
        <v>106</v>
      </c>
      <c r="I21" s="947">
        <v>16.93</v>
      </c>
      <c r="J21" s="703">
        <f t="shared" si="0"/>
        <v>4.9616066154754872</v>
      </c>
      <c r="K21" s="950">
        <v>0.21</v>
      </c>
      <c r="L21" s="960">
        <v>4</v>
      </c>
      <c r="M21" s="694">
        <f t="shared" si="1"/>
        <v>0.84</v>
      </c>
      <c r="N21" s="943" t="s">
        <v>506</v>
      </c>
      <c r="O21" s="795">
        <v>0.2</v>
      </c>
      <c r="P21" s="934">
        <v>43550</v>
      </c>
      <c r="Q21" s="934">
        <v>43559</v>
      </c>
      <c r="R21" s="694">
        <f t="shared" si="2"/>
        <v>4.9999999999999902</v>
      </c>
      <c r="S21" s="759">
        <f>IF(INDEX(Historical!$D$7:$D$1439,MATCH(B21,Historical!$B$7:$B$1450,0))=0,"n/a",(INDEX(Historical!$C$7:$C$1439,MATCH(B21,Historical!$B$7:$B$1450,0))/INDEX(Historical!$D$7:$D$1439,MATCH(B21,Historical!$B$7:$B$1450,0))-1)*100)</f>
        <v>5.3333333333333455</v>
      </c>
      <c r="T21" s="759">
        <f>IF(INDEX(Historical!$F$7:$F$1432,MATCH(B21,Historical!$B$7:$B$1450,0))=0,"n/a",((INDEX(Historical!$C$7:$C$1439,MATCH(B21,Historical!$B$7:$B$1450,0))/INDEX(Historical!$F$7:$F$1432,MATCH(B21,Historical!$B$7:$B$1450,0)))^(1/3)-1)*100)</f>
        <v>5.6454416126542117</v>
      </c>
      <c r="U21" s="759">
        <f>IF(INDEX(Historical!$H$7:$H$1432,MATCH(B21,Historical!$B$7:$B$1450,0))=0,"n/a",((INDEX(Historical!$C$7:$C$1439,MATCH(B21,Historical!$B$7:$B$1450,0))/INDEX(Historical!$H$7:$H$1432,MATCH(B21,Historical!$B$7:$B$1450,0)))^(1/5)-1)*100)</f>
        <v>37.626296019446755</v>
      </c>
      <c r="V21" s="759" t="str">
        <f>IF(INDEX(Historical!$O$7:$O$1432,MATCH(B21,Historical!$B$7:$B$1450,0))=0,"n/a",((INDEX(Historical!$C$7:$C$1439,MATCH(B21,Historical!$B$7:$B$1450,0))/INDEX(Historical!$O$7:$O$1432,MATCH(B21,Historical!$B$7:$B$1450,0)))^(1/10)-1)*100)</f>
        <v>n/a</v>
      </c>
      <c r="W21" s="760" t="str">
        <f t="shared" si="3"/>
        <v>n/a</v>
      </c>
      <c r="X21" s="761" t="str">
        <f t="shared" si="4"/>
        <v>n/a</v>
      </c>
      <c r="Y21" s="714"/>
      <c r="Z21" s="703">
        <f t="shared" si="5"/>
        <v>270.96774193548384</v>
      </c>
      <c r="AA21" s="959">
        <f t="shared" si="6"/>
        <v>54.612903225806448</v>
      </c>
      <c r="AB21" s="960">
        <v>12</v>
      </c>
      <c r="AC21" s="938">
        <v>0.31</v>
      </c>
      <c r="AD21" s="938">
        <v>11.12</v>
      </c>
      <c r="AE21" s="938">
        <v>6.19</v>
      </c>
      <c r="AF21" s="938">
        <v>2.9</v>
      </c>
      <c r="AG21" s="938">
        <v>6.1</v>
      </c>
      <c r="AH21" s="938">
        <v>-24.8</v>
      </c>
      <c r="AI21" s="938">
        <v>-23.68</v>
      </c>
      <c r="AJ21" s="938">
        <v>-7.1999999999999993</v>
      </c>
      <c r="AK21" s="938">
        <v>5</v>
      </c>
      <c r="AL21" s="951">
        <v>1170</v>
      </c>
      <c r="AM21" s="945">
        <v>1.5</v>
      </c>
      <c r="AN21" s="938">
        <v>2.61</v>
      </c>
      <c r="AO21" s="802">
        <f t="shared" si="7"/>
        <v>-12.025000590884204</v>
      </c>
      <c r="AP21" s="803">
        <f t="shared" si="8"/>
        <v>42.587902634922244</v>
      </c>
      <c r="AQ21" s="961">
        <f t="shared" si="9"/>
        <v>165.3110705524858</v>
      </c>
      <c r="AR21" s="703">
        <f>INDEX(Historical!$C$7:$C$1439,MATCH(B21,Historical!$B$7:$B$1450,0))*IF(AH21="n/a",1.03,IF(AH21&lt;0,1.01,IF(AH21&gt;10,1.1,(1+AH21/100))))</f>
        <v>0.79790000000000005</v>
      </c>
      <c r="AS21" s="959">
        <f t="shared" si="10"/>
        <v>0.80587900000000001</v>
      </c>
      <c r="AT21" s="959">
        <f t="shared" si="11"/>
        <v>0.84617295000000003</v>
      </c>
      <c r="AU21" s="959">
        <f t="shared" si="11"/>
        <v>0.88848159750000011</v>
      </c>
      <c r="AV21" s="959">
        <f t="shared" si="11"/>
        <v>0.93290567737500019</v>
      </c>
      <c r="AW21" s="703">
        <f t="shared" si="12"/>
        <v>4.2713392248750006</v>
      </c>
      <c r="AX21" s="810">
        <f t="shared" si="13"/>
        <v>25.229410660809222</v>
      </c>
      <c r="AY21" s="1017">
        <v>0.5</v>
      </c>
      <c r="AZ21" s="945">
        <v>25.130000000000003</v>
      </c>
      <c r="BA21" s="945">
        <v>-3.26</v>
      </c>
      <c r="BB21" s="945">
        <v>1.17</v>
      </c>
      <c r="BC21" s="945">
        <v>8.6199999999999992</v>
      </c>
      <c r="BE21" s="666">
        <v>2013</v>
      </c>
      <c r="BF21" s="971">
        <f t="shared" si="14"/>
        <v>0</v>
      </c>
      <c r="BG21" s="955">
        <v>1.4000000000000001</v>
      </c>
    </row>
    <row r="22" spans="1:60" s="838" customFormat="1" ht="11.25" customHeight="1" x14ac:dyDescent="0.2">
      <c r="A22" s="698" t="s">
        <v>901</v>
      </c>
      <c r="B22" s="846" t="s">
        <v>902</v>
      </c>
      <c r="C22" s="1013" t="s">
        <v>112</v>
      </c>
      <c r="D22" s="1013" t="s">
        <v>213</v>
      </c>
      <c r="E22" s="1027">
        <v>7</v>
      </c>
      <c r="F22" s="1227">
        <v>612</v>
      </c>
      <c r="G22" s="1226" t="s">
        <v>106</v>
      </c>
      <c r="H22" s="1226" t="s">
        <v>106</v>
      </c>
      <c r="I22" s="819">
        <v>28.73</v>
      </c>
      <c r="J22" s="820">
        <f t="shared" si="0"/>
        <v>2.3668639053254439</v>
      </c>
      <c r="K22" s="821">
        <v>0.17</v>
      </c>
      <c r="L22" s="822">
        <v>4</v>
      </c>
      <c r="M22" s="823">
        <f t="shared" si="1"/>
        <v>0.68</v>
      </c>
      <c r="N22" s="824" t="s">
        <v>588</v>
      </c>
      <c r="O22" s="825">
        <v>0.15</v>
      </c>
      <c r="P22" s="847">
        <v>42900</v>
      </c>
      <c r="Q22" s="847">
        <v>42922</v>
      </c>
      <c r="R22" s="823">
        <f t="shared" si="2"/>
        <v>13.333333333333346</v>
      </c>
      <c r="S22" s="759">
        <f>IF(INDEX(Historical!$D$7:$D$1439,MATCH(B22,Historical!$B$7:$B$1450,0))=0,"n/a",(INDEX(Historical!$C$7:$C$1439,MATCH(B22,Historical!$B$7:$B$1450,0))/INDEX(Historical!$D$7:$D$1439,MATCH(B22,Historical!$B$7:$B$1450,0))-1)*100)</f>
        <v>6.25</v>
      </c>
      <c r="T22" s="759">
        <f>IF(INDEX(Historical!$F$7:$F$1432,MATCH(B22,Historical!$B$7:$B$1450,0))=0,"n/a",((INDEX(Historical!$C$7:$C$1439,MATCH(B22,Historical!$B$7:$B$1450,0))/INDEX(Historical!$F$7:$F$1432,MATCH(B22,Historical!$B$7:$B$1450,0)))^(1/3)-1)*100)</f>
        <v>7.9870600425827831</v>
      </c>
      <c r="U22" s="759">
        <f>IF(INDEX(Historical!$H$7:$H$1432,MATCH(B22,Historical!$B$7:$B$1450,0))=0,"n/a",((INDEX(Historical!$C$7:$C$1439,MATCH(B22,Historical!$B$7:$B$1450,0))/INDEX(Historical!$H$7:$H$1432,MATCH(B22,Historical!$B$7:$B$1450,0)))^(1/5)-1)*100)</f>
        <v>14.869835499703509</v>
      </c>
      <c r="V22" s="759" t="str">
        <f>IF(INDEX(Historical!$O$7:$O$1432,MATCH(B22,Historical!$B$7:$B$1450,0))=0,"n/a",((INDEX(Historical!$C$7:$C$1439,MATCH(B22,Historical!$B$7:$B$1450,0))/INDEX(Historical!$O$7:$O$1432,MATCH(B22,Historical!$B$7:$B$1450,0)))^(1/10)-1)*100)</f>
        <v>n/a</v>
      </c>
      <c r="W22" s="827" t="str">
        <f t="shared" si="3"/>
        <v>n/a</v>
      </c>
      <c r="X22" s="828" t="str">
        <f t="shared" si="4"/>
        <v>n/a</v>
      </c>
      <c r="Y22" s="1016" t="s">
        <v>4419</v>
      </c>
      <c r="Z22" s="820">
        <f t="shared" si="5"/>
        <v>43.870967741935488</v>
      </c>
      <c r="AA22" s="830">
        <f t="shared" si="6"/>
        <v>18.535483870967742</v>
      </c>
      <c r="AB22" s="822">
        <v>12</v>
      </c>
      <c r="AC22" s="831">
        <v>1.55</v>
      </c>
      <c r="AD22" s="831">
        <v>1.23</v>
      </c>
      <c r="AE22" s="831">
        <v>1.31</v>
      </c>
      <c r="AF22" s="831">
        <v>0.98</v>
      </c>
      <c r="AG22" s="831">
        <v>3.1</v>
      </c>
      <c r="AH22" s="831">
        <v>-38.700000000000003</v>
      </c>
      <c r="AI22" s="831">
        <v>13.13</v>
      </c>
      <c r="AJ22" s="831">
        <v>-9.3000000000000007</v>
      </c>
      <c r="AK22" s="831">
        <v>15.1</v>
      </c>
      <c r="AL22" s="832">
        <v>1850</v>
      </c>
      <c r="AM22" s="833">
        <v>0.70000000000000007</v>
      </c>
      <c r="AN22" s="831">
        <v>0.91</v>
      </c>
      <c r="AO22" s="834">
        <f t="shared" si="7"/>
        <v>-1.2987844659387875</v>
      </c>
      <c r="AP22" s="835">
        <f t="shared" si="8"/>
        <v>17.236699405028954</v>
      </c>
      <c r="AQ22" s="836">
        <f t="shared" si="9"/>
        <v>-10.148828750480988</v>
      </c>
      <c r="AR22" s="703">
        <f>INDEX(Historical!$C$7:$C$1439,MATCH(B22,Historical!$B$7:$B$1450,0))*IF(AH22="n/a",1.03,IF(AH22&lt;0,1.01,IF(AH22&gt;10,1.1,(1+AH22/100))))</f>
        <v>0.68680000000000008</v>
      </c>
      <c r="AS22" s="830">
        <f t="shared" si="10"/>
        <v>0.75548000000000015</v>
      </c>
      <c r="AT22" s="830">
        <f t="shared" si="11"/>
        <v>0.83102800000000021</v>
      </c>
      <c r="AU22" s="830">
        <f t="shared" si="11"/>
        <v>0.91413080000000035</v>
      </c>
      <c r="AV22" s="830">
        <f t="shared" si="11"/>
        <v>1.0055438800000005</v>
      </c>
      <c r="AW22" s="820">
        <f t="shared" si="12"/>
        <v>4.192982680000001</v>
      </c>
      <c r="AX22" s="837">
        <f t="shared" si="13"/>
        <v>14.594440236686394</v>
      </c>
      <c r="AY22" s="1018">
        <v>1.92</v>
      </c>
      <c r="AZ22" s="833">
        <v>22.15</v>
      </c>
      <c r="BA22" s="833">
        <v>-35</v>
      </c>
      <c r="BB22" s="833">
        <v>-15.229999999999999</v>
      </c>
      <c r="BC22" s="833">
        <v>-10.68</v>
      </c>
      <c r="BD22" s="985"/>
      <c r="BE22" s="666">
        <v>2013</v>
      </c>
      <c r="BF22" s="971">
        <f t="shared" si="14"/>
        <v>0</v>
      </c>
      <c r="BG22" s="892">
        <v>1.3</v>
      </c>
    </row>
    <row r="23" spans="1:60" ht="11.25" customHeight="1" x14ac:dyDescent="0.2">
      <c r="A23" s="944" t="s">
        <v>934</v>
      </c>
      <c r="B23" s="948" t="s">
        <v>935</v>
      </c>
      <c r="C23" s="1013" t="s">
        <v>4345</v>
      </c>
      <c r="D23" s="1013" t="s">
        <v>4346</v>
      </c>
      <c r="E23" s="792">
        <v>9</v>
      </c>
      <c r="F23" s="1227">
        <v>432</v>
      </c>
      <c r="G23" s="1227" t="s">
        <v>106</v>
      </c>
      <c r="H23" s="1227" t="s">
        <v>106</v>
      </c>
      <c r="I23" s="947">
        <v>49.54</v>
      </c>
      <c r="J23" s="703">
        <f t="shared" si="0"/>
        <v>3.1489705288655632</v>
      </c>
      <c r="K23" s="950">
        <v>0.39</v>
      </c>
      <c r="L23" s="960">
        <v>4</v>
      </c>
      <c r="M23" s="694">
        <f t="shared" si="1"/>
        <v>1.56</v>
      </c>
      <c r="N23" s="943" t="s">
        <v>517</v>
      </c>
      <c r="O23" s="795">
        <v>0.38</v>
      </c>
      <c r="P23" s="934">
        <v>43517</v>
      </c>
      <c r="Q23" s="934">
        <v>43546</v>
      </c>
      <c r="R23" s="694">
        <f t="shared" si="2"/>
        <v>2.6315789473684235</v>
      </c>
      <c r="S23" s="759">
        <f>IF(INDEX(Historical!$D$7:$D$1439,MATCH(B23,Historical!$B$7:$B$1450,0))=0,"n/a",(INDEX(Historical!$C$7:$C$1439,MATCH(B23,Historical!$B$7:$B$1450,0))/INDEX(Historical!$D$7:$D$1439,MATCH(B23,Historical!$B$7:$B$1450,0))-1)*100)</f>
        <v>5.555555555555558</v>
      </c>
      <c r="T23" s="759">
        <f>IF(INDEX(Historical!$F$7:$F$1432,MATCH(B23,Historical!$B$7:$B$1450,0))=0,"n/a",((INDEX(Historical!$C$7:$C$1439,MATCH(B23,Historical!$B$7:$B$1450,0))/INDEX(Historical!$F$7:$F$1432,MATCH(B23,Historical!$B$7:$B$1450,0)))^(1/3)-1)*100)</f>
        <v>8.8062544055728544</v>
      </c>
      <c r="U23" s="759">
        <f>IF(INDEX(Historical!$H$7:$H$1432,MATCH(B23,Historical!$B$7:$B$1450,0))=0,"n/a",((INDEX(Historical!$C$7:$C$1439,MATCH(B23,Historical!$B$7:$B$1450,0))/INDEX(Historical!$H$7:$H$1432,MATCH(B23,Historical!$B$7:$B$1450,0)))^(1/5)-1)*100)</f>
        <v>9.6262279352954181</v>
      </c>
      <c r="V23" s="759">
        <f>IF(INDEX(Historical!$O$7:$O$1432,MATCH(B23,Historical!$B$7:$B$1450,0))=0,"n/a",((INDEX(Historical!$C$7:$C$1439,MATCH(B23,Historical!$B$7:$B$1450,0))/INDEX(Historical!$O$7:$O$1432,MATCH(B23,Historical!$B$7:$B$1450,0)))^(1/10)-1)*100)</f>
        <v>-4.464840146206372</v>
      </c>
      <c r="W23" s="760" t="str">
        <f t="shared" si="3"/>
        <v>n/a</v>
      </c>
      <c r="X23" s="761">
        <f t="shared" si="4"/>
        <v>0.135010209471184</v>
      </c>
      <c r="Y23" s="949"/>
      <c r="Z23" s="703">
        <f t="shared" si="5"/>
        <v>27.464788732394368</v>
      </c>
      <c r="AA23" s="959">
        <f t="shared" si="6"/>
        <v>8.7218309859154939</v>
      </c>
      <c r="AB23" s="960">
        <v>12</v>
      </c>
      <c r="AC23" s="938">
        <v>5.68</v>
      </c>
      <c r="AD23" s="938">
        <v>1.24</v>
      </c>
      <c r="AE23" s="938">
        <v>7.77</v>
      </c>
      <c r="AF23" s="938">
        <v>4.0999999999999996</v>
      </c>
      <c r="AG23" s="938" t="s">
        <v>137</v>
      </c>
      <c r="AH23" s="940">
        <v>126.69999999999999</v>
      </c>
      <c r="AI23" s="940">
        <v>-86.11999999999999</v>
      </c>
      <c r="AJ23" s="938">
        <v>71.3</v>
      </c>
      <c r="AK23" s="938">
        <v>7.1</v>
      </c>
      <c r="AL23" s="951">
        <v>7420</v>
      </c>
      <c r="AM23" s="945">
        <v>0.70000000000000007</v>
      </c>
      <c r="AN23" s="938">
        <v>0</v>
      </c>
      <c r="AO23" s="802">
        <f t="shared" si="7"/>
        <v>4.0533674782454874</v>
      </c>
      <c r="AP23" s="803">
        <f t="shared" si="8"/>
        <v>12.775198464160981</v>
      </c>
      <c r="AQ23" s="961">
        <f t="shared" si="9"/>
        <v>26.067895361989613</v>
      </c>
      <c r="AR23" s="703">
        <f>INDEX(Historical!$C$7:$C$1439,MATCH(B23,Historical!$B$7:$B$1450,0))*IF(AH23="n/a",1.03,IF(AH23&lt;0,1.01,IF(AH23&gt;10,1.1,(1+AH23/100))))</f>
        <v>1.6720000000000002</v>
      </c>
      <c r="AS23" s="959">
        <f t="shared" si="10"/>
        <v>1.6887200000000002</v>
      </c>
      <c r="AT23" s="959">
        <f t="shared" si="11"/>
        <v>1.8086191200000001</v>
      </c>
      <c r="AU23" s="959">
        <f t="shared" si="11"/>
        <v>1.9370310775200001</v>
      </c>
      <c r="AV23" s="959">
        <f t="shared" si="11"/>
        <v>2.0745602840239199</v>
      </c>
      <c r="AW23" s="703">
        <f t="shared" si="12"/>
        <v>9.1809304815439212</v>
      </c>
      <c r="AX23" s="810">
        <f t="shared" si="13"/>
        <v>18.53235866278547</v>
      </c>
      <c r="AY23" s="1017">
        <v>0.56000000000000005</v>
      </c>
      <c r="AZ23" s="945">
        <v>20.369999999999997</v>
      </c>
      <c r="BA23" s="945">
        <v>-5.62</v>
      </c>
      <c r="BB23" s="945">
        <v>-2.29</v>
      </c>
      <c r="BC23" s="945">
        <v>2.88</v>
      </c>
      <c r="BE23" s="666">
        <v>2011</v>
      </c>
      <c r="BF23" s="971">
        <f t="shared" si="14"/>
        <v>0</v>
      </c>
      <c r="BG23" s="955" t="s">
        <v>137</v>
      </c>
    </row>
    <row r="24" spans="1:60" ht="11.25" customHeight="1" x14ac:dyDescent="0.2">
      <c r="A24" s="936" t="s">
        <v>951</v>
      </c>
      <c r="B24" s="948" t="s">
        <v>952</v>
      </c>
      <c r="C24" s="1013" t="s">
        <v>108</v>
      </c>
      <c r="D24" s="1013" t="s">
        <v>118</v>
      </c>
      <c r="E24" s="792">
        <v>9</v>
      </c>
      <c r="F24" s="1227">
        <v>429</v>
      </c>
      <c r="G24" s="1227" t="s">
        <v>37</v>
      </c>
      <c r="H24" s="1227" t="s">
        <v>115</v>
      </c>
      <c r="I24" s="947">
        <v>90.43</v>
      </c>
      <c r="J24" s="703">
        <f t="shared" si="0"/>
        <v>1.9020236647130377</v>
      </c>
      <c r="K24" s="950">
        <v>0.43</v>
      </c>
      <c r="L24" s="960">
        <v>4</v>
      </c>
      <c r="M24" s="694">
        <f t="shared" si="1"/>
        <v>1.72</v>
      </c>
      <c r="N24" s="943" t="s">
        <v>595</v>
      </c>
      <c r="O24" s="795">
        <v>0.41</v>
      </c>
      <c r="P24" s="934">
        <v>43524</v>
      </c>
      <c r="Q24" s="934">
        <v>43539</v>
      </c>
      <c r="R24" s="694">
        <f t="shared" si="2"/>
        <v>4.8780487804878092</v>
      </c>
      <c r="S24" s="759">
        <f>IF(INDEX(Historical!$D$7:$D$1439,MATCH(B24,Historical!$B$7:$B$1450,0))=0,"n/a",(INDEX(Historical!$C$7:$C$1439,MATCH(B24,Historical!$B$7:$B$1450,0))/INDEX(Historical!$D$7:$D$1439,MATCH(B24,Historical!$B$7:$B$1450,0))-1)*100)</f>
        <v>5.12820512820511</v>
      </c>
      <c r="T24" s="759">
        <f>IF(INDEX(Historical!$F$7:$F$1432,MATCH(B24,Historical!$B$7:$B$1450,0))=0,"n/a",((INDEX(Historical!$C$7:$C$1439,MATCH(B24,Historical!$B$7:$B$1450,0))/INDEX(Historical!$F$7:$F$1432,MATCH(B24,Historical!$B$7:$B$1450,0)))^(1/3)-1)*100)</f>
        <v>3.4810223898952275</v>
      </c>
      <c r="U24" s="759">
        <f>IF(INDEX(Historical!$H$7:$H$1432,MATCH(B24,Historical!$B$7:$B$1450,0))=0,"n/a",((INDEX(Historical!$C$7:$C$1439,MATCH(B24,Historical!$B$7:$B$1450,0))/INDEX(Historical!$H$7:$H$1432,MATCH(B24,Historical!$B$7:$B$1450,0)))^(1/5)-1)*100)</f>
        <v>3.2150821290872988</v>
      </c>
      <c r="V24" s="759">
        <f>IF(INDEX(Historical!$O$7:$O$1432,MATCH(B24,Historical!$B$7:$B$1450,0))=0,"n/a",((INDEX(Historical!$C$7:$C$1439,MATCH(B24,Historical!$B$7:$B$1450,0))/INDEX(Historical!$O$7:$O$1432,MATCH(B24,Historical!$B$7:$B$1450,0)))^(1/10)-1)*100)</f>
        <v>2.5093283139584477</v>
      </c>
      <c r="W24" s="760">
        <f t="shared" si="3"/>
        <v>1.2812520829590168</v>
      </c>
      <c r="X24" s="761">
        <f t="shared" si="4"/>
        <v>0.30330963481955653</v>
      </c>
      <c r="Y24" s="718"/>
      <c r="Z24" s="703">
        <f t="shared" si="5"/>
        <v>45.502645502645507</v>
      </c>
      <c r="AA24" s="959">
        <f t="shared" si="6"/>
        <v>23.923280423280428</v>
      </c>
      <c r="AB24" s="960">
        <v>12</v>
      </c>
      <c r="AC24" s="938">
        <v>3.78</v>
      </c>
      <c r="AD24" s="938">
        <v>2.38</v>
      </c>
      <c r="AE24" s="938">
        <v>2.39</v>
      </c>
      <c r="AF24" s="938">
        <v>3.47</v>
      </c>
      <c r="AG24" s="938">
        <v>13.8</v>
      </c>
      <c r="AH24" s="938">
        <v>21.3</v>
      </c>
      <c r="AI24" s="938">
        <v>14.56</v>
      </c>
      <c r="AJ24" s="938">
        <v>10.6</v>
      </c>
      <c r="AK24" s="938">
        <v>10.220000000000001</v>
      </c>
      <c r="AL24" s="951">
        <v>16920</v>
      </c>
      <c r="AM24" s="945">
        <v>0.4</v>
      </c>
      <c r="AN24" s="938">
        <v>0.86</v>
      </c>
      <c r="AO24" s="802">
        <f t="shared" si="7"/>
        <v>-18.80617462948009</v>
      </c>
      <c r="AP24" s="803">
        <f t="shared" si="8"/>
        <v>5.1171057938003361</v>
      </c>
      <c r="AQ24" s="961">
        <f t="shared" si="9"/>
        <v>92.080750459896237</v>
      </c>
      <c r="AR24" s="703">
        <f>INDEX(Historical!$C$7:$C$1439,MATCH(B24,Historical!$B$7:$B$1450,0))*IF(AH24="n/a",1.03,IF(AH24&lt;0,1.01,IF(AH24&gt;10,1.1,(1+AH24/100))))</f>
        <v>1.804</v>
      </c>
      <c r="AS24" s="959">
        <f t="shared" si="10"/>
        <v>1.9844000000000002</v>
      </c>
      <c r="AT24" s="959">
        <f t="shared" si="11"/>
        <v>2.1828400000000006</v>
      </c>
      <c r="AU24" s="959">
        <f t="shared" si="11"/>
        <v>2.4011240000000007</v>
      </c>
      <c r="AV24" s="959">
        <f t="shared" si="11"/>
        <v>2.6412364000000008</v>
      </c>
      <c r="AW24" s="703">
        <f t="shared" si="12"/>
        <v>11.013600400000001</v>
      </c>
      <c r="AX24" s="810">
        <f t="shared" si="13"/>
        <v>12.179144531681965</v>
      </c>
      <c r="AY24" s="1017">
        <v>0.84</v>
      </c>
      <c r="AZ24" s="945">
        <v>32.61</v>
      </c>
      <c r="BA24" s="945">
        <v>-2.4899999999999998</v>
      </c>
      <c r="BB24" s="945">
        <v>2.4299999999999997</v>
      </c>
      <c r="BC24" s="945">
        <v>13.18</v>
      </c>
      <c r="BE24" s="666">
        <v>2011</v>
      </c>
      <c r="BF24" s="971">
        <f t="shared" si="14"/>
        <v>0</v>
      </c>
      <c r="BG24" s="955">
        <v>3.8</v>
      </c>
    </row>
    <row r="25" spans="1:60" ht="11.25" customHeight="1" x14ac:dyDescent="0.2">
      <c r="A25" s="936" t="s">
        <v>877</v>
      </c>
      <c r="B25" s="948" t="s">
        <v>878</v>
      </c>
      <c r="C25" s="1013" t="s">
        <v>4345</v>
      </c>
      <c r="D25" s="1013" t="s">
        <v>4346</v>
      </c>
      <c r="E25" s="792">
        <v>6</v>
      </c>
      <c r="F25" s="1227">
        <v>750</v>
      </c>
      <c r="G25" s="1227" t="s">
        <v>115</v>
      </c>
      <c r="H25" s="1227" t="s">
        <v>115</v>
      </c>
      <c r="I25" s="947">
        <v>28.07</v>
      </c>
      <c r="J25" s="703">
        <f t="shared" si="0"/>
        <v>3.990024937655861</v>
      </c>
      <c r="K25" s="950">
        <v>0.28000000000000003</v>
      </c>
      <c r="L25" s="960">
        <v>4</v>
      </c>
      <c r="M25" s="694">
        <f t="shared" si="1"/>
        <v>1.1200000000000001</v>
      </c>
      <c r="N25" s="943" t="s">
        <v>467</v>
      </c>
      <c r="O25" s="795">
        <v>0.27</v>
      </c>
      <c r="P25" s="934">
        <v>43462</v>
      </c>
      <c r="Q25" s="934">
        <v>43480</v>
      </c>
      <c r="R25" s="694">
        <f t="shared" si="2"/>
        <v>3.7037037037037068</v>
      </c>
      <c r="S25" s="759">
        <f>IF(INDEX(Historical!$D$7:$D$1439,MATCH(B25,Historical!$B$7:$B$1450,0))=0,"n/a",(INDEX(Historical!$C$7:$C$1439,MATCH(B25,Historical!$B$7:$B$1450,0))/INDEX(Historical!$D$7:$D$1439,MATCH(B25,Historical!$B$7:$B$1450,0))-1)*100)</f>
        <v>3.8461538461538547</v>
      </c>
      <c r="T25" s="759">
        <f>IF(INDEX(Historical!$F$7:$F$1432,MATCH(B25,Historical!$B$7:$B$1450,0))=0,"n/a",((INDEX(Historical!$C$7:$C$1439,MATCH(B25,Historical!$B$7:$B$1450,0))/INDEX(Historical!$F$7:$F$1432,MATCH(B25,Historical!$B$7:$B$1450,0)))^(1/3)-1)*100)</f>
        <v>4.0041911525952045</v>
      </c>
      <c r="U25" s="759">
        <f>IF(INDEX(Historical!$H$7:$H$1432,MATCH(B25,Historical!$B$7:$B$1450,0))=0,"n/a",((INDEX(Historical!$C$7:$C$1439,MATCH(B25,Historical!$B$7:$B$1450,0))/INDEX(Historical!$H$7:$H$1432,MATCH(B25,Historical!$B$7:$B$1450,0)))^(1/5)-1)*100)</f>
        <v>5.9223841048812176</v>
      </c>
      <c r="V25" s="759">
        <f>IF(INDEX(Historical!$O$7:$O$1432,MATCH(B25,Historical!$B$7:$B$1450,0))=0,"n/a",((INDEX(Historical!$C$7:$C$1439,MATCH(B25,Historical!$B$7:$B$1450,0))/INDEX(Historical!$O$7:$O$1432,MATCH(B25,Historical!$B$7:$B$1450,0)))^(1/10)-1)*100)</f>
        <v>2.5449899701238676</v>
      </c>
      <c r="W25" s="760">
        <f t="shared" si="3"/>
        <v>2.3270756169592954</v>
      </c>
      <c r="X25" s="761" t="str">
        <f t="shared" si="4"/>
        <v>n/a</v>
      </c>
      <c r="Y25" s="714"/>
      <c r="Z25" s="703">
        <f t="shared" si="5"/>
        <v>248.88888888888889</v>
      </c>
      <c r="AA25" s="959">
        <f t="shared" si="6"/>
        <v>62.37777777777778</v>
      </c>
      <c r="AB25" s="960">
        <v>12</v>
      </c>
      <c r="AC25" s="938">
        <v>0.45</v>
      </c>
      <c r="AD25" s="938">
        <v>20.8</v>
      </c>
      <c r="AE25" s="938">
        <v>8.33</v>
      </c>
      <c r="AF25" s="938">
        <v>1.59</v>
      </c>
      <c r="AG25" s="938">
        <v>2.7</v>
      </c>
      <c r="AH25" s="938">
        <v>-49.4</v>
      </c>
      <c r="AI25" s="938">
        <v>0.72</v>
      </c>
      <c r="AJ25" s="938">
        <v>-9</v>
      </c>
      <c r="AK25" s="938">
        <v>3</v>
      </c>
      <c r="AL25" s="951">
        <v>2350</v>
      </c>
      <c r="AM25" s="945">
        <v>0.2</v>
      </c>
      <c r="AN25" s="938">
        <v>1.2</v>
      </c>
      <c r="AO25" s="802">
        <f t="shared" si="7"/>
        <v>-52.465368735240702</v>
      </c>
      <c r="AP25" s="803">
        <f t="shared" si="8"/>
        <v>9.9124090425370781</v>
      </c>
      <c r="AQ25" s="961">
        <f t="shared" si="9"/>
        <v>109.95308117838212</v>
      </c>
      <c r="AR25" s="703">
        <f>INDEX(Historical!$C$7:$C$1439,MATCH(B25,Historical!$B$7:$B$1450,0))*IF(AH25="n/a",1.03,IF(AH25&lt;0,1.01,IF(AH25&gt;10,1.1,(1+AH25/100))))</f>
        <v>1.0908</v>
      </c>
      <c r="AS25" s="959">
        <f t="shared" si="10"/>
        <v>1.0986537600000001</v>
      </c>
      <c r="AT25" s="959">
        <f t="shared" si="11"/>
        <v>1.1316133728000002</v>
      </c>
      <c r="AU25" s="959">
        <f t="shared" si="11"/>
        <v>1.1655617739840003</v>
      </c>
      <c r="AV25" s="959">
        <f t="shared" si="11"/>
        <v>1.2005286272035203</v>
      </c>
      <c r="AW25" s="703">
        <f t="shared" si="12"/>
        <v>5.6871575339875209</v>
      </c>
      <c r="AX25" s="810">
        <f t="shared" si="13"/>
        <v>20.260625343738941</v>
      </c>
      <c r="AY25" s="1017">
        <v>0.71</v>
      </c>
      <c r="AZ25" s="945">
        <v>21.46</v>
      </c>
      <c r="BA25" s="945">
        <v>-5.87</v>
      </c>
      <c r="BB25" s="945">
        <v>0.91999999999999993</v>
      </c>
      <c r="BC25" s="945">
        <v>1.32</v>
      </c>
      <c r="BE25" s="666">
        <v>2014</v>
      </c>
      <c r="BF25" s="971">
        <f t="shared" si="14"/>
        <v>0</v>
      </c>
      <c r="BG25" s="955">
        <v>1</v>
      </c>
    </row>
    <row r="26" spans="1:60" ht="11.25" customHeight="1" x14ac:dyDescent="0.2">
      <c r="A26" s="936" t="s">
        <v>889</v>
      </c>
      <c r="B26" s="948" t="s">
        <v>890</v>
      </c>
      <c r="C26" s="1013" t="s">
        <v>112</v>
      </c>
      <c r="D26" s="1013" t="s">
        <v>4358</v>
      </c>
      <c r="E26" s="792">
        <v>7</v>
      </c>
      <c r="F26" s="1227">
        <v>643</v>
      </c>
      <c r="G26" s="1227" t="s">
        <v>106</v>
      </c>
      <c r="H26" s="1227" t="s">
        <v>106</v>
      </c>
      <c r="I26" s="947">
        <v>41.79</v>
      </c>
      <c r="J26" s="703">
        <f t="shared" si="0"/>
        <v>1.2443168222062695</v>
      </c>
      <c r="K26" s="950">
        <v>0.13</v>
      </c>
      <c r="L26" s="960">
        <v>4</v>
      </c>
      <c r="M26" s="694">
        <f t="shared" si="1"/>
        <v>0.52</v>
      </c>
      <c r="N26" s="943" t="s">
        <v>266</v>
      </c>
      <c r="O26" s="795">
        <v>0.1</v>
      </c>
      <c r="P26" s="934">
        <v>43446</v>
      </c>
      <c r="Q26" s="934">
        <v>43474</v>
      </c>
      <c r="R26" s="694">
        <f t="shared" si="2"/>
        <v>30</v>
      </c>
      <c r="S26" s="759">
        <f>IF(INDEX(Historical!$D$7:$D$1439,MATCH(B26,Historical!$B$7:$B$1450,0))=0,"n/a",(INDEX(Historical!$C$7:$C$1439,MATCH(B26,Historical!$B$7:$B$1450,0))/INDEX(Historical!$D$7:$D$1439,MATCH(B26,Historical!$B$7:$B$1450,0))-1)*100)</f>
        <v>33.33333333333335</v>
      </c>
      <c r="T26" s="759">
        <f>IF(INDEX(Historical!$F$7:$F$1432,MATCH(B26,Historical!$B$7:$B$1450,0))=0,"n/a",((INDEX(Historical!$C$7:$C$1439,MATCH(B26,Historical!$B$7:$B$1450,0))/INDEX(Historical!$F$7:$F$1432,MATCH(B26,Historical!$B$7:$B$1450,0)))^(1/3)-1)*100)</f>
        <v>35.72088082974534</v>
      </c>
      <c r="U26" s="759">
        <f>IF(INDEX(Historical!$H$7:$H$1432,MATCH(B26,Historical!$B$7:$B$1450,0))=0,"n/a",((INDEX(Historical!$C$7:$C$1439,MATCH(B26,Historical!$B$7:$B$1450,0))/INDEX(Historical!$H$7:$H$1432,MATCH(B26,Historical!$B$7:$B$1450,0)))^(1/5)-1)*100)</f>
        <v>39.76542375431584</v>
      </c>
      <c r="V26" s="759" t="str">
        <f>IF(INDEX(Historical!$O$7:$O$1432,MATCH(B26,Historical!$B$7:$B$1450,0))=0,"n/a",((INDEX(Historical!$C$7:$C$1439,MATCH(B26,Historical!$B$7:$B$1450,0))/INDEX(Historical!$O$7:$O$1432,MATCH(B26,Historical!$B$7:$B$1450,0)))^(1/10)-1)*100)</f>
        <v>n/a</v>
      </c>
      <c r="W26" s="760" t="str">
        <f t="shared" si="3"/>
        <v>n/a</v>
      </c>
      <c r="X26" s="761">
        <f t="shared" si="4"/>
        <v>1.8581973716970019</v>
      </c>
      <c r="Y26" s="714"/>
      <c r="Z26" s="703">
        <f t="shared" si="5"/>
        <v>10.766045548654244</v>
      </c>
      <c r="AA26" s="959">
        <f t="shared" si="6"/>
        <v>8.6521739130434785</v>
      </c>
      <c r="AB26" s="960">
        <v>12</v>
      </c>
      <c r="AC26" s="938">
        <v>4.83</v>
      </c>
      <c r="AD26" s="938">
        <v>0.41</v>
      </c>
      <c r="AE26" s="938">
        <v>2.68</v>
      </c>
      <c r="AF26" s="938">
        <v>0.92</v>
      </c>
      <c r="AG26" s="938">
        <v>11.5</v>
      </c>
      <c r="AH26" s="938">
        <v>26</v>
      </c>
      <c r="AI26" s="938">
        <v>22.38</v>
      </c>
      <c r="AJ26" s="938">
        <v>21.4</v>
      </c>
      <c r="AK26" s="938">
        <v>21.4</v>
      </c>
      <c r="AL26" s="951">
        <v>4730</v>
      </c>
      <c r="AM26" s="945">
        <v>3.1</v>
      </c>
      <c r="AN26" s="938">
        <v>2.29</v>
      </c>
      <c r="AO26" s="802">
        <f t="shared" si="7"/>
        <v>32.357566663478636</v>
      </c>
      <c r="AP26" s="803">
        <f t="shared" si="8"/>
        <v>41.009740576522113</v>
      </c>
      <c r="AQ26" s="961">
        <f t="shared" si="9"/>
        <v>-40.520778604812101</v>
      </c>
      <c r="AR26" s="703">
        <f>INDEX(Historical!$C$7:$C$1439,MATCH(B26,Historical!$B$7:$B$1450,0))*IF(AH26="n/a",1.03,IF(AH26&lt;0,1.01,IF(AH26&gt;10,1.1,(1+AH26/100))))</f>
        <v>0.44000000000000006</v>
      </c>
      <c r="AS26" s="959">
        <f t="shared" si="10"/>
        <v>0.4840000000000001</v>
      </c>
      <c r="AT26" s="959">
        <f t="shared" si="11"/>
        <v>0.5324000000000001</v>
      </c>
      <c r="AU26" s="959">
        <f t="shared" si="11"/>
        <v>0.58564000000000016</v>
      </c>
      <c r="AV26" s="959">
        <f t="shared" si="11"/>
        <v>0.64420400000000022</v>
      </c>
      <c r="AW26" s="703">
        <f t="shared" si="12"/>
        <v>2.6862440000000007</v>
      </c>
      <c r="AX26" s="810">
        <f t="shared" si="13"/>
        <v>6.4279588418281906</v>
      </c>
      <c r="AY26" s="1017">
        <v>1.94</v>
      </c>
      <c r="AZ26" s="945">
        <v>48.559999999999995</v>
      </c>
      <c r="BA26" s="945">
        <v>-11.72</v>
      </c>
      <c r="BB26" s="945">
        <v>4.9799999999999995</v>
      </c>
      <c r="BC26" s="945">
        <v>11.19</v>
      </c>
      <c r="BE26" s="666">
        <v>2013</v>
      </c>
      <c r="BF26" s="971">
        <f t="shared" si="14"/>
        <v>0</v>
      </c>
      <c r="BG26" s="955">
        <v>3</v>
      </c>
    </row>
    <row r="27" spans="1:60" ht="11.25" customHeight="1" x14ac:dyDescent="0.2">
      <c r="A27" s="936" t="s">
        <v>897</v>
      </c>
      <c r="B27" s="948" t="s">
        <v>898</v>
      </c>
      <c r="C27" s="1013" t="s">
        <v>131</v>
      </c>
      <c r="D27" s="1013" t="s">
        <v>4355</v>
      </c>
      <c r="E27" s="792">
        <v>9</v>
      </c>
      <c r="F27" s="1227">
        <v>420</v>
      </c>
      <c r="G27" s="1227" t="s">
        <v>37</v>
      </c>
      <c r="H27" s="1227" t="s">
        <v>37</v>
      </c>
      <c r="I27" s="947">
        <v>86.95</v>
      </c>
      <c r="J27" s="703">
        <f t="shared" si="0"/>
        <v>2.7027027027027026</v>
      </c>
      <c r="K27" s="950">
        <v>0.58750000000000002</v>
      </c>
      <c r="L27" s="960">
        <v>4</v>
      </c>
      <c r="M27" s="694">
        <f t="shared" si="1"/>
        <v>2.35</v>
      </c>
      <c r="N27" s="943" t="s">
        <v>119</v>
      </c>
      <c r="O27" s="795">
        <v>0.56000000000000005</v>
      </c>
      <c r="P27" s="934">
        <v>43510</v>
      </c>
      <c r="Q27" s="934">
        <v>43525</v>
      </c>
      <c r="R27" s="694">
        <f t="shared" si="2"/>
        <v>4.9107142857142794</v>
      </c>
      <c r="S27" s="759">
        <f>IF(INDEX(Historical!$D$7:$D$1439,MATCH(B27,Historical!$B$7:$B$1450,0))=0,"n/a",(INDEX(Historical!$C$7:$C$1439,MATCH(B27,Historical!$B$7:$B$1450,0))/INDEX(Historical!$D$7:$D$1439,MATCH(B27,Historical!$B$7:$B$1450,0))-1)*100)</f>
        <v>4.6728971962616939</v>
      </c>
      <c r="T27" s="759">
        <f>IF(INDEX(Historical!$F$7:$F$1432,MATCH(B27,Historical!$B$7:$B$1450,0))=0,"n/a",((INDEX(Historical!$C$7:$C$1439,MATCH(B27,Historical!$B$7:$B$1450,0))/INDEX(Historical!$F$7:$F$1432,MATCH(B27,Historical!$B$7:$B$1450,0)))^(1/3)-1)*100)</f>
        <v>3.5060057376524956</v>
      </c>
      <c r="U27" s="759">
        <f>IF(INDEX(Historical!$H$7:$H$1432,MATCH(B27,Historical!$B$7:$B$1450,0))=0,"n/a",((INDEX(Historical!$C$7:$C$1439,MATCH(B27,Historical!$B$7:$B$1450,0))/INDEX(Historical!$H$7:$H$1432,MATCH(B27,Historical!$B$7:$B$1450,0)))^(1/5)-1)*100)</f>
        <v>3.3472401576997379</v>
      </c>
      <c r="V27" s="759">
        <f>IF(INDEX(Historical!$O$7:$O$1432,MATCH(B27,Historical!$B$7:$B$1450,0))=0,"n/a",((INDEX(Historical!$C$7:$C$1439,MATCH(B27,Historical!$B$7:$B$1450,0))/INDEX(Historical!$O$7:$O$1432,MATCH(B27,Historical!$B$7:$B$1450,0)))^(1/10)-1)*100)</f>
        <v>2.676713008015108</v>
      </c>
      <c r="W27" s="760">
        <f t="shared" si="3"/>
        <v>1.2505039381049869</v>
      </c>
      <c r="X27" s="761">
        <f t="shared" si="4"/>
        <v>0.65632159954896829</v>
      </c>
      <c r="Y27" s="706"/>
      <c r="Z27" s="703">
        <f t="shared" si="5"/>
        <v>63.513513513513509</v>
      </c>
      <c r="AA27" s="959">
        <f t="shared" si="6"/>
        <v>23.5</v>
      </c>
      <c r="AB27" s="960">
        <v>12</v>
      </c>
      <c r="AC27" s="938">
        <v>3.7</v>
      </c>
      <c r="AD27" s="938">
        <v>3.93</v>
      </c>
      <c r="AE27" s="938">
        <v>3</v>
      </c>
      <c r="AF27" s="938">
        <v>2.04</v>
      </c>
      <c r="AG27" s="938">
        <v>9</v>
      </c>
      <c r="AH27" s="938">
        <v>8.3000000000000007</v>
      </c>
      <c r="AI27" s="938">
        <v>7.6899999999999995</v>
      </c>
      <c r="AJ27" s="938">
        <v>5.0999999999999996</v>
      </c>
      <c r="AK27" s="938">
        <v>6</v>
      </c>
      <c r="AL27" s="951">
        <v>4490</v>
      </c>
      <c r="AM27" s="945">
        <v>0.4</v>
      </c>
      <c r="AN27" s="938">
        <v>0.7</v>
      </c>
      <c r="AO27" s="802">
        <f t="shared" si="7"/>
        <v>-17.450057139597561</v>
      </c>
      <c r="AP27" s="803">
        <f t="shared" si="8"/>
        <v>6.0499428604024406</v>
      </c>
      <c r="AQ27" s="961">
        <f t="shared" si="9"/>
        <v>45.968033030066778</v>
      </c>
      <c r="AR27" s="703">
        <f>INDEX(Historical!$C$7:$C$1439,MATCH(B27,Historical!$B$7:$B$1450,0))*IF(AH27="n/a",1.03,IF(AH27&lt;0,1.01,IF(AH27&gt;10,1.1,(1+AH27/100))))</f>
        <v>2.4259200000000001</v>
      </c>
      <c r="AS27" s="959">
        <f t="shared" si="10"/>
        <v>2.6124732480000001</v>
      </c>
      <c r="AT27" s="959">
        <f t="shared" ref="AT27:AV46" si="15">IF($AK27="n/a",1.03*AS27,IF($AK27&lt;0,1.01*AS27,IF($AK27&gt;10,1.1*AS27,(1+$AK27/100)*AS27)))</f>
        <v>2.7692216428800003</v>
      </c>
      <c r="AU27" s="959">
        <f t="shared" si="15"/>
        <v>2.9353749414528005</v>
      </c>
      <c r="AV27" s="959">
        <f t="shared" si="15"/>
        <v>3.1114974379399687</v>
      </c>
      <c r="AW27" s="703">
        <f t="shared" si="12"/>
        <v>13.854487270272768</v>
      </c>
      <c r="AX27" s="810">
        <f t="shared" si="13"/>
        <v>15.93385539996868</v>
      </c>
      <c r="AY27" s="1017">
        <v>0.22</v>
      </c>
      <c r="AZ27" s="945">
        <v>20.059999999999999</v>
      </c>
      <c r="BA27" s="945">
        <v>-0.71000000000000008</v>
      </c>
      <c r="BB27" s="945">
        <v>2.75</v>
      </c>
      <c r="BC27" s="945">
        <v>8.23</v>
      </c>
      <c r="BE27" s="666">
        <v>2011</v>
      </c>
      <c r="BF27" s="971">
        <f t="shared" si="14"/>
        <v>0</v>
      </c>
      <c r="BG27" s="955">
        <v>3.6999999999999997</v>
      </c>
    </row>
    <row r="28" spans="1:60" ht="11.25" customHeight="1" x14ac:dyDescent="0.2">
      <c r="A28" s="954" t="s">
        <v>4450</v>
      </c>
      <c r="B28" s="948" t="s">
        <v>3988</v>
      </c>
      <c r="C28" s="1013" t="s">
        <v>112</v>
      </c>
      <c r="D28" s="1013" t="s">
        <v>213</v>
      </c>
      <c r="E28" s="792">
        <v>5</v>
      </c>
      <c r="F28" s="1227">
        <v>851</v>
      </c>
      <c r="G28" s="1227" t="s">
        <v>106</v>
      </c>
      <c r="H28" s="1227" t="s">
        <v>106</v>
      </c>
      <c r="I28" s="947">
        <v>97.89</v>
      </c>
      <c r="J28" s="703">
        <f t="shared" si="0"/>
        <v>0.49034630707937477</v>
      </c>
      <c r="K28" s="950">
        <v>0.12</v>
      </c>
      <c r="L28" s="960">
        <v>4</v>
      </c>
      <c r="M28" s="694">
        <f t="shared" si="1"/>
        <v>0.48</v>
      </c>
      <c r="N28" s="943" t="s">
        <v>493</v>
      </c>
      <c r="O28" s="795">
        <v>0.11</v>
      </c>
      <c r="P28" s="934">
        <v>43481</v>
      </c>
      <c r="Q28" s="934">
        <v>43494</v>
      </c>
      <c r="R28" s="694">
        <f t="shared" si="2"/>
        <v>9.0909090909090864</v>
      </c>
      <c r="S28" s="759">
        <f>IF(INDEX(Historical!$D$7:$D$1439,MATCH(B28,Historical!$B$7:$B$1450,0))=0,"n/a",(INDEX(Historical!$C$7:$C$1439,MATCH(B28,Historical!$B$7:$B$1450,0))/INDEX(Historical!$D$7:$D$1439,MATCH(B28,Historical!$B$7:$B$1450,0))-1)*100)</f>
        <v>9.9999999999999858</v>
      </c>
      <c r="T28" s="759">
        <f>IF(INDEX(Historical!$F$7:$F$1432,MATCH(B28,Historical!$B$7:$B$1450,0))=0,"n/a",((INDEX(Historical!$C$7:$C$1439,MATCH(B28,Historical!$B$7:$B$1450,0))/INDEX(Historical!$F$7:$F$1432,MATCH(B28,Historical!$B$7:$B$1450,0)))^(1/3)-1)*100)</f>
        <v>11.199004528465784</v>
      </c>
      <c r="U28" s="759">
        <f>IF(INDEX(Historical!$H$7:$H$1432,MATCH(B28,Historical!$B$7:$B$1450,0))=0,"n/a",((INDEX(Historical!$C$7:$C$1439,MATCH(B28,Historical!$B$7:$B$1450,0))/INDEX(Historical!$H$7:$H$1432,MATCH(B28,Historical!$B$7:$B$1450,0)))^(1/5)-1)*100)</f>
        <v>9.4608784223157549</v>
      </c>
      <c r="V28" s="759">
        <f>IF(INDEX(Historical!$O$7:$O$1432,MATCH(B28,Historical!$B$7:$B$1450,0))=0,"n/a",((INDEX(Historical!$C$7:$C$1439,MATCH(B28,Historical!$B$7:$B$1450,0))/INDEX(Historical!$O$7:$O$1432,MATCH(B28,Historical!$B$7:$B$1450,0)))^(1/10)-1)*100)</f>
        <v>6.2488268514150569</v>
      </c>
      <c r="W28" s="760">
        <f t="shared" si="3"/>
        <v>1.5140247357267267</v>
      </c>
      <c r="X28" s="761">
        <f t="shared" si="4"/>
        <v>0.6307252281543837</v>
      </c>
      <c r="Y28" s="949"/>
      <c r="Z28" s="703">
        <f t="shared" si="5"/>
        <v>7.9734219269102997</v>
      </c>
      <c r="AA28" s="959">
        <f t="shared" si="6"/>
        <v>16.260797342192692</v>
      </c>
      <c r="AB28" s="960">
        <v>12</v>
      </c>
      <c r="AC28" s="938">
        <v>6.02</v>
      </c>
      <c r="AD28" s="938">
        <v>2.5099999999999998</v>
      </c>
      <c r="AE28" s="938">
        <v>1.1200000000000001</v>
      </c>
      <c r="AF28" s="938">
        <v>2.23</v>
      </c>
      <c r="AG28" s="938">
        <v>14.799999999999999</v>
      </c>
      <c r="AH28" s="938">
        <v>27.700000000000003</v>
      </c>
      <c r="AI28" s="938">
        <v>14.62</v>
      </c>
      <c r="AJ28" s="938">
        <v>15</v>
      </c>
      <c r="AK28" s="938">
        <v>6.6000000000000005</v>
      </c>
      <c r="AL28" s="951">
        <v>1160</v>
      </c>
      <c r="AM28" s="945">
        <v>2.9000000000000004</v>
      </c>
      <c r="AN28" s="938">
        <v>0.35</v>
      </c>
      <c r="AO28" s="802">
        <f t="shared" si="7"/>
        <v>-6.3095726127975631</v>
      </c>
      <c r="AP28" s="803">
        <f t="shared" si="8"/>
        <v>9.951224729395129</v>
      </c>
      <c r="AQ28" s="961">
        <f t="shared" si="9"/>
        <v>26.949820485785647</v>
      </c>
      <c r="AR28" s="703">
        <f>INDEX(Historical!$C$7:$C$1439,MATCH(B28,Historical!$B$7:$B$1450,0))*IF(AH28="n/a",1.03,IF(AH28&lt;0,1.01,IF(AH28&gt;10,1.1,(1+AH28/100))))</f>
        <v>0.48400000000000004</v>
      </c>
      <c r="AS28" s="959">
        <f t="shared" si="10"/>
        <v>0.5324000000000001</v>
      </c>
      <c r="AT28" s="959">
        <f t="shared" si="15"/>
        <v>0.56753840000000011</v>
      </c>
      <c r="AU28" s="959">
        <f t="shared" si="15"/>
        <v>0.6049959344000001</v>
      </c>
      <c r="AV28" s="959">
        <f t="shared" si="15"/>
        <v>0.64492566607040014</v>
      </c>
      <c r="AW28" s="703">
        <f t="shared" si="12"/>
        <v>2.8338600004704002</v>
      </c>
      <c r="AX28" s="810">
        <f t="shared" si="13"/>
        <v>2.8949433041887835</v>
      </c>
      <c r="AY28" s="1017">
        <v>0.84</v>
      </c>
      <c r="AZ28" s="945">
        <v>35.020000000000003</v>
      </c>
      <c r="BA28" s="945">
        <v>-7.82</v>
      </c>
      <c r="BB28" s="945">
        <v>0.31</v>
      </c>
      <c r="BC28" s="945">
        <v>6.7100000000000009</v>
      </c>
      <c r="BE28" s="666">
        <v>2015</v>
      </c>
      <c r="BF28" s="971">
        <f t="shared" si="14"/>
        <v>0</v>
      </c>
      <c r="BG28" s="955">
        <v>9.8000000000000007</v>
      </c>
    </row>
    <row r="29" spans="1:60" ht="11.25" customHeight="1" x14ac:dyDescent="0.2">
      <c r="A29" s="936" t="s">
        <v>893</v>
      </c>
      <c r="B29" s="948" t="s">
        <v>894</v>
      </c>
      <c r="C29" s="1013" t="s">
        <v>112</v>
      </c>
      <c r="D29" s="1013" t="s">
        <v>4359</v>
      </c>
      <c r="E29" s="792">
        <v>7</v>
      </c>
      <c r="F29" s="1227">
        <v>656</v>
      </c>
      <c r="G29" s="1227" t="s">
        <v>106</v>
      </c>
      <c r="H29" s="1227" t="s">
        <v>106</v>
      </c>
      <c r="I29" s="947">
        <v>63.36</v>
      </c>
      <c r="J29" s="703">
        <f t="shared" si="0"/>
        <v>2.2095959595959598</v>
      </c>
      <c r="K29" s="950">
        <v>0.35</v>
      </c>
      <c r="L29" s="960">
        <v>4</v>
      </c>
      <c r="M29" s="694">
        <f t="shared" si="1"/>
        <v>1.4</v>
      </c>
      <c r="N29" s="943" t="s">
        <v>250</v>
      </c>
      <c r="O29" s="795">
        <v>0.32</v>
      </c>
      <c r="P29" s="934">
        <v>43511</v>
      </c>
      <c r="Q29" s="934">
        <v>43531</v>
      </c>
      <c r="R29" s="694">
        <f t="shared" si="2"/>
        <v>9.3749999999999911</v>
      </c>
      <c r="S29" s="759">
        <f>IF(INDEX(Historical!$D$7:$D$1439,MATCH(B29,Historical!$B$7:$B$1450,0))=0,"n/a",(INDEX(Historical!$C$7:$C$1439,MATCH(B29,Historical!$B$7:$B$1450,0))/INDEX(Historical!$D$7:$D$1439,MATCH(B29,Historical!$B$7:$B$1450,0))-1)*100)</f>
        <v>6.6666666666666652</v>
      </c>
      <c r="T29" s="759">
        <f>IF(INDEX(Historical!$F$7:$F$1432,MATCH(B29,Historical!$B$7:$B$1450,0))=0,"n/a",((INDEX(Historical!$C$7:$C$1439,MATCH(B29,Historical!$B$7:$B$1450,0))/INDEX(Historical!$F$7:$F$1432,MATCH(B29,Historical!$B$7:$B$1450,0)))^(1/3)-1)*100)</f>
        <v>16.960709528514649</v>
      </c>
      <c r="U29" s="759">
        <f>IF(INDEX(Historical!$H$7:$H$1432,MATCH(B29,Historical!$B$7:$B$1450,0))=0,"n/a",((INDEX(Historical!$C$7:$C$1439,MATCH(B29,Historical!$B$7:$B$1450,0))/INDEX(Historical!$H$7:$H$1432,MATCH(B29,Historical!$B$7:$B$1450,0)))^(1/5)-1)*100)</f>
        <v>44.955932735539108</v>
      </c>
      <c r="V29" s="759" t="str">
        <f>IF(INDEX(Historical!$O$7:$O$1432,MATCH(B29,Historical!$B$7:$B$1450,0))=0,"n/a",((INDEX(Historical!$C$7:$C$1439,MATCH(B29,Historical!$B$7:$B$1450,0))/INDEX(Historical!$O$7:$O$1432,MATCH(B29,Historical!$B$7:$B$1450,0)))^(1/10)-1)*100)</f>
        <v>n/a</v>
      </c>
      <c r="W29" s="760" t="str">
        <f t="shared" si="3"/>
        <v>n/a</v>
      </c>
      <c r="X29" s="761" t="str">
        <f t="shared" si="4"/>
        <v>n/a</v>
      </c>
      <c r="Y29" s="706"/>
      <c r="Z29" s="703">
        <f t="shared" si="5"/>
        <v>39.660056657223798</v>
      </c>
      <c r="AA29" s="959">
        <f t="shared" si="6"/>
        <v>17.94900849858357</v>
      </c>
      <c r="AB29" s="960">
        <v>12</v>
      </c>
      <c r="AC29" s="938">
        <v>3.53</v>
      </c>
      <c r="AD29" s="938">
        <v>0.87</v>
      </c>
      <c r="AE29" s="938">
        <v>0.95</v>
      </c>
      <c r="AF29" s="938">
        <v>2.11</v>
      </c>
      <c r="AG29" s="938">
        <v>11.700000000000001</v>
      </c>
      <c r="AH29" s="938">
        <v>-39.6</v>
      </c>
      <c r="AI29" s="938">
        <v>18.12</v>
      </c>
      <c r="AJ29" s="938">
        <v>-0.3</v>
      </c>
      <c r="AK29" s="938">
        <v>20.75</v>
      </c>
      <c r="AL29" s="951">
        <v>7890</v>
      </c>
      <c r="AM29" s="945">
        <v>0.4</v>
      </c>
      <c r="AN29" s="938">
        <v>0.52</v>
      </c>
      <c r="AO29" s="802">
        <f t="shared" si="7"/>
        <v>29.216520196551496</v>
      </c>
      <c r="AP29" s="803">
        <f t="shared" si="8"/>
        <v>47.165528695135066</v>
      </c>
      <c r="AQ29" s="961">
        <f t="shared" si="9"/>
        <v>29.738896646750245</v>
      </c>
      <c r="AR29" s="703">
        <f>INDEX(Historical!$C$7:$C$1439,MATCH(B29,Historical!$B$7:$B$1450,0))*IF(AH29="n/a",1.03,IF(AH29&lt;0,1.01,IF(AH29&gt;10,1.1,(1+AH29/100))))</f>
        <v>1.2927999999999999</v>
      </c>
      <c r="AS29" s="959">
        <f t="shared" si="10"/>
        <v>1.42208</v>
      </c>
      <c r="AT29" s="959">
        <f t="shared" si="15"/>
        <v>1.5642880000000001</v>
      </c>
      <c r="AU29" s="959">
        <f t="shared" si="15"/>
        <v>1.7207168000000004</v>
      </c>
      <c r="AV29" s="959">
        <f t="shared" si="15"/>
        <v>1.8927884800000006</v>
      </c>
      <c r="AW29" s="703">
        <f t="shared" si="12"/>
        <v>7.8926732800000003</v>
      </c>
      <c r="AX29" s="810">
        <f t="shared" si="13"/>
        <v>12.456870707070708</v>
      </c>
      <c r="AY29" s="1017">
        <v>0.85</v>
      </c>
      <c r="AZ29" s="945">
        <v>18.68</v>
      </c>
      <c r="BA29" s="945">
        <v>-15.329999999999998</v>
      </c>
      <c r="BB29" s="945">
        <v>1.4500000000000002</v>
      </c>
      <c r="BC29" s="945">
        <v>1.7500000000000002</v>
      </c>
      <c r="BE29" s="666">
        <v>2013</v>
      </c>
      <c r="BF29" s="971">
        <f t="shared" si="14"/>
        <v>0</v>
      </c>
      <c r="BG29" s="955">
        <v>3.8</v>
      </c>
    </row>
    <row r="30" spans="1:60" ht="11.25" customHeight="1" x14ac:dyDescent="0.2">
      <c r="A30" s="936" t="s">
        <v>899</v>
      </c>
      <c r="B30" s="948" t="s">
        <v>900</v>
      </c>
      <c r="C30" s="1013" t="s">
        <v>108</v>
      </c>
      <c r="D30" s="1013" t="s">
        <v>118</v>
      </c>
      <c r="E30" s="792">
        <v>9</v>
      </c>
      <c r="F30" s="1227">
        <v>448</v>
      </c>
      <c r="G30" s="1227" t="s">
        <v>115</v>
      </c>
      <c r="H30" s="1227" t="s">
        <v>115</v>
      </c>
      <c r="I30" s="947">
        <v>107.4</v>
      </c>
      <c r="J30" s="703">
        <f t="shared" si="0"/>
        <v>1.8621973929236497</v>
      </c>
      <c r="K30" s="950">
        <v>0.5</v>
      </c>
      <c r="L30" s="960">
        <v>4</v>
      </c>
      <c r="M30" s="694">
        <f t="shared" si="1"/>
        <v>2</v>
      </c>
      <c r="N30" s="943" t="s">
        <v>164</v>
      </c>
      <c r="O30" s="795">
        <v>0.46</v>
      </c>
      <c r="P30" s="934">
        <v>43523</v>
      </c>
      <c r="Q30" s="934">
        <v>43556</v>
      </c>
      <c r="R30" s="694">
        <f t="shared" si="2"/>
        <v>8.6956521739130395</v>
      </c>
      <c r="S30" s="759">
        <f>IF(INDEX(Historical!$D$7:$D$1439,MATCH(B30,Historical!$B$7:$B$1450,0))=0,"n/a",(INDEX(Historical!$C$7:$C$1439,MATCH(B30,Historical!$B$7:$B$1450,0))/INDEX(Historical!$D$7:$D$1439,MATCH(B30,Historical!$B$7:$B$1450,0))-1)*100)</f>
        <v>21.527777777777789</v>
      </c>
      <c r="T30" s="759">
        <f>IF(INDEX(Historical!$F$7:$F$1432,MATCH(B30,Historical!$B$7:$B$1450,0))=0,"n/a",((INDEX(Historical!$C$7:$C$1439,MATCH(B30,Historical!$B$7:$B$1450,0))/INDEX(Historical!$F$7:$F$1432,MATCH(B30,Historical!$B$7:$B$1450,0)))^(1/3)-1)*100)</f>
        <v>14.038635910666496</v>
      </c>
      <c r="U30" s="759">
        <f>IF(INDEX(Historical!$H$7:$H$1432,MATCH(B30,Historical!$B$7:$B$1450,0))=0,"n/a",((INDEX(Historical!$C$7:$C$1439,MATCH(B30,Historical!$B$7:$B$1450,0))/INDEX(Historical!$H$7:$H$1432,MATCH(B30,Historical!$B$7:$B$1450,0)))^(1/5)-1)*100)</f>
        <v>11.842691472014465</v>
      </c>
      <c r="V30" s="759">
        <f>IF(INDEX(Historical!$O$7:$O$1432,MATCH(B30,Historical!$B$7:$B$1450,0))=0,"n/a",((INDEX(Historical!$C$7:$C$1439,MATCH(B30,Historical!$B$7:$B$1450,0))/INDEX(Historical!$O$7:$O$1432,MATCH(B30,Historical!$B$7:$B$1450,0)))^(1/10)-1)*100)</f>
        <v>0.65130730224511879</v>
      </c>
      <c r="W30" s="760">
        <f t="shared" si="3"/>
        <v>18.182955159863202</v>
      </c>
      <c r="X30" s="761">
        <f t="shared" si="4"/>
        <v>2.888461334637674</v>
      </c>
      <c r="Y30" s="717"/>
      <c r="Z30" s="703">
        <f t="shared" si="5"/>
        <v>28.943560057887119</v>
      </c>
      <c r="AA30" s="959">
        <f t="shared" si="6"/>
        <v>15.542691751085384</v>
      </c>
      <c r="AB30" s="960">
        <v>12</v>
      </c>
      <c r="AC30" s="938">
        <v>6.91</v>
      </c>
      <c r="AD30" s="938">
        <v>1.58</v>
      </c>
      <c r="AE30" s="938">
        <v>0.82</v>
      </c>
      <c r="AF30" s="938">
        <v>1.58</v>
      </c>
      <c r="AG30" s="938">
        <v>11.700000000000001</v>
      </c>
      <c r="AH30" s="938">
        <v>-15.8</v>
      </c>
      <c r="AI30" s="938">
        <v>14.21</v>
      </c>
      <c r="AJ30" s="938">
        <v>4.1000000000000005</v>
      </c>
      <c r="AK30" s="938">
        <v>9.33</v>
      </c>
      <c r="AL30" s="951">
        <v>33870</v>
      </c>
      <c r="AM30" s="945">
        <v>0.2</v>
      </c>
      <c r="AN30" s="938">
        <v>0.3</v>
      </c>
      <c r="AO30" s="802">
        <f t="shared" si="7"/>
        <v>-1.8378028861472693</v>
      </c>
      <c r="AP30" s="803">
        <f t="shared" si="8"/>
        <v>13.704888864938114</v>
      </c>
      <c r="AQ30" s="961">
        <f t="shared" si="9"/>
        <v>4.472118485087595</v>
      </c>
      <c r="AR30" s="703">
        <f>INDEX(Historical!$C$7:$C$1439,MATCH(B30,Historical!$B$7:$B$1450,0))*IF(AH30="n/a",1.03,IF(AH30&lt;0,1.01,IF(AH30&gt;10,1.1,(1+AH30/100))))</f>
        <v>1.7675000000000001</v>
      </c>
      <c r="AS30" s="959">
        <f t="shared" si="10"/>
        <v>1.9442500000000003</v>
      </c>
      <c r="AT30" s="959">
        <f t="shared" si="15"/>
        <v>2.1256485250000003</v>
      </c>
      <c r="AU30" s="959">
        <f t="shared" si="15"/>
        <v>2.3239715323825001</v>
      </c>
      <c r="AV30" s="959">
        <f t="shared" si="15"/>
        <v>2.5407980763537874</v>
      </c>
      <c r="AW30" s="703">
        <f t="shared" si="12"/>
        <v>10.70216813373629</v>
      </c>
      <c r="AX30" s="810">
        <f t="shared" si="13"/>
        <v>9.9647747986371407</v>
      </c>
      <c r="AY30" s="1017">
        <v>0.81</v>
      </c>
      <c r="AZ30" s="945">
        <v>39.479999999999997</v>
      </c>
      <c r="BA30" s="945">
        <v>-0.03</v>
      </c>
      <c r="BB30" s="945">
        <v>6.419999999999999</v>
      </c>
      <c r="BC30" s="945">
        <v>14.85</v>
      </c>
      <c r="BE30" s="666">
        <v>2011</v>
      </c>
      <c r="BF30" s="971">
        <f t="shared" si="14"/>
        <v>0</v>
      </c>
      <c r="BG30" s="955">
        <v>2.1</v>
      </c>
    </row>
    <row r="31" spans="1:60" ht="11.25" customHeight="1" x14ac:dyDescent="0.2">
      <c r="A31" s="936" t="s">
        <v>3803</v>
      </c>
      <c r="B31" s="948" t="s">
        <v>3804</v>
      </c>
      <c r="C31" s="1013" t="s">
        <v>112</v>
      </c>
      <c r="D31" s="1013" t="s">
        <v>1228</v>
      </c>
      <c r="E31" s="792">
        <v>6</v>
      </c>
      <c r="F31" s="1227">
        <v>774</v>
      </c>
      <c r="G31" s="1227" t="s">
        <v>106</v>
      </c>
      <c r="H31" s="1227" t="s">
        <v>106</v>
      </c>
      <c r="I31" s="947">
        <v>103.54</v>
      </c>
      <c r="J31" s="703">
        <f t="shared" si="0"/>
        <v>1.0430751400424958</v>
      </c>
      <c r="K31" s="950">
        <v>0.27</v>
      </c>
      <c r="L31" s="960">
        <v>4</v>
      </c>
      <c r="M31" s="694">
        <f t="shared" si="1"/>
        <v>1.08</v>
      </c>
      <c r="N31" s="943" t="s">
        <v>152</v>
      </c>
      <c r="O31" s="795">
        <v>0.21</v>
      </c>
      <c r="P31" s="934">
        <v>43538</v>
      </c>
      <c r="Q31" s="934">
        <v>43553</v>
      </c>
      <c r="R31" s="694">
        <f t="shared" si="2"/>
        <v>28.571428571428587</v>
      </c>
      <c r="S31" s="759">
        <f>IF(INDEX(Historical!$D$7:$D$1439,MATCH(B31,Historical!$B$7:$B$1450,0))=0,"n/a",(INDEX(Historical!$C$7:$C$1439,MATCH(B31,Historical!$B$7:$B$1450,0))/INDEX(Historical!$D$7:$D$1439,MATCH(B31,Historical!$B$7:$B$1450,0))-1)*100)</f>
        <v>31.25</v>
      </c>
      <c r="T31" s="759">
        <f>IF(INDEX(Historical!$F$7:$F$1432,MATCH(B31,Historical!$B$7:$B$1450,0))=0,"n/a",((INDEX(Historical!$C$7:$C$1439,MATCH(B31,Historical!$B$7:$B$1450,0))/INDEX(Historical!$F$7:$F$1432,MATCH(B31,Historical!$B$7:$B$1450,0)))^(1/3)-1)*100)</f>
        <v>28.057916498749425</v>
      </c>
      <c r="U31" s="759" t="str">
        <f>IF(INDEX(Historical!$H$7:$H$1432,MATCH(B31,Historical!$B$7:$B$1450,0))=0,"n/a",((INDEX(Historical!$C$7:$C$1439,MATCH(B31,Historical!$B$7:$B$1450,0))/INDEX(Historical!$H$7:$H$1432,MATCH(B31,Historical!$B$7:$B$1450,0)))^(1/5)-1)*100)</f>
        <v>n/a</v>
      </c>
      <c r="V31" s="759" t="str">
        <f>IF(INDEX(Historical!$O$7:$O$1432,MATCH(B31,Historical!$B$7:$B$1450,0))=0,"n/a",((INDEX(Historical!$C$7:$C$1439,MATCH(B31,Historical!$B$7:$B$1450,0))/INDEX(Historical!$O$7:$O$1432,MATCH(B31,Historical!$B$7:$B$1450,0)))^(1/10)-1)*100)</f>
        <v>n/a</v>
      </c>
      <c r="W31" s="760" t="str">
        <f t="shared" si="3"/>
        <v>n/a</v>
      </c>
      <c r="X31" s="761" t="str">
        <f t="shared" si="4"/>
        <v>n/a</v>
      </c>
      <c r="Y31" s="949" t="s">
        <v>4078</v>
      </c>
      <c r="Z31" s="703">
        <f t="shared" si="5"/>
        <v>24.71395881006865</v>
      </c>
      <c r="AA31" s="959">
        <f t="shared" si="6"/>
        <v>23.693363844393595</v>
      </c>
      <c r="AB31" s="960">
        <v>12</v>
      </c>
      <c r="AC31" s="938">
        <v>4.37</v>
      </c>
      <c r="AD31" s="938">
        <v>2.89</v>
      </c>
      <c r="AE31" s="938">
        <v>3.48</v>
      </c>
      <c r="AF31" s="938">
        <v>14.81</v>
      </c>
      <c r="AG31" s="940">
        <v>69</v>
      </c>
      <c r="AH31" s="938">
        <v>27.200000000000003</v>
      </c>
      <c r="AI31" s="938">
        <v>9.43</v>
      </c>
      <c r="AJ31" s="938">
        <v>63.1</v>
      </c>
      <c r="AK31" s="938">
        <v>8.2600000000000016</v>
      </c>
      <c r="AL31" s="951">
        <v>9750</v>
      </c>
      <c r="AM31" s="945">
        <v>0.4</v>
      </c>
      <c r="AN31" s="938">
        <v>2.16</v>
      </c>
      <c r="AO31" s="802" t="str">
        <f t="shared" si="7"/>
        <v>n/a</v>
      </c>
      <c r="AP31" s="803" t="str">
        <f t="shared" si="8"/>
        <v>n/a</v>
      </c>
      <c r="AQ31" s="961">
        <f t="shared" si="9"/>
        <v>294.91136475893427</v>
      </c>
      <c r="AR31" s="703">
        <f>INDEX(Historical!$C$7:$C$1439,MATCH(B31,Historical!$B$7:$B$1450,0))*IF(AH31="n/a",1.03,IF(AH31&lt;0,1.01,IF(AH31&gt;10,1.1,(1+AH31/100))))</f>
        <v>0.92400000000000004</v>
      </c>
      <c r="AS31" s="959">
        <f t="shared" si="10"/>
        <v>1.0111332000000002</v>
      </c>
      <c r="AT31" s="959">
        <f t="shared" si="15"/>
        <v>1.0946528023200002</v>
      </c>
      <c r="AU31" s="959">
        <f t="shared" si="15"/>
        <v>1.1850711237916323</v>
      </c>
      <c r="AV31" s="959">
        <f t="shared" si="15"/>
        <v>1.2829579986168211</v>
      </c>
      <c r="AW31" s="703">
        <f t="shared" si="12"/>
        <v>5.4978151247284535</v>
      </c>
      <c r="AX31" s="810">
        <f t="shared" si="13"/>
        <v>5.309846556623965</v>
      </c>
      <c r="AY31" s="1017">
        <v>1.1399999999999999</v>
      </c>
      <c r="AZ31" s="945">
        <v>38.369999999999997</v>
      </c>
      <c r="BA31" s="945">
        <v>-7.55</v>
      </c>
      <c r="BB31" s="945">
        <v>-2.13</v>
      </c>
      <c r="BC31" s="945">
        <v>11.27</v>
      </c>
      <c r="BE31" s="666">
        <v>2014</v>
      </c>
      <c r="BF31" s="971">
        <f t="shared" si="14"/>
        <v>0</v>
      </c>
      <c r="BG31" s="955">
        <v>15.7</v>
      </c>
      <c r="BH31" s="936"/>
    </row>
    <row r="32" spans="1:60" s="838" customFormat="1" ht="11.25" customHeight="1" x14ac:dyDescent="0.2">
      <c r="A32" s="698" t="s">
        <v>962</v>
      </c>
      <c r="B32" s="846" t="s">
        <v>963</v>
      </c>
      <c r="C32" s="1013" t="s">
        <v>247</v>
      </c>
      <c r="D32" s="1013" t="s">
        <v>4360</v>
      </c>
      <c r="E32" s="818">
        <v>9</v>
      </c>
      <c r="F32" s="1227">
        <v>380</v>
      </c>
      <c r="G32" s="1226" t="s">
        <v>106</v>
      </c>
      <c r="H32" s="1226" t="s">
        <v>106</v>
      </c>
      <c r="I32" s="819">
        <v>72.150000000000006</v>
      </c>
      <c r="J32" s="820">
        <f t="shared" si="0"/>
        <v>3.4372834372834373</v>
      </c>
      <c r="K32" s="821">
        <v>0.62</v>
      </c>
      <c r="L32" s="822">
        <v>4</v>
      </c>
      <c r="M32" s="823">
        <f t="shared" si="1"/>
        <v>2.48</v>
      </c>
      <c r="N32" s="824" t="s">
        <v>429</v>
      </c>
      <c r="O32" s="825">
        <v>0.6</v>
      </c>
      <c r="P32" s="847">
        <v>43242</v>
      </c>
      <c r="Q32" s="847">
        <v>43258</v>
      </c>
      <c r="R32" s="823">
        <f t="shared" si="2"/>
        <v>3.3333333333333366</v>
      </c>
      <c r="S32" s="759">
        <f>IF(INDEX(Historical!$D$7:$D$1439,MATCH(B32,Historical!$B$7:$B$1450,0))=0,"n/a",(INDEX(Historical!$C$7:$C$1439,MATCH(B32,Historical!$B$7:$B$1450,0))/INDEX(Historical!$D$7:$D$1439,MATCH(B32,Historical!$B$7:$B$1450,0))-1)*100)</f>
        <v>3.3613445378151363</v>
      </c>
      <c r="T32" s="759">
        <f>IF(INDEX(Historical!$F$7:$F$1432,MATCH(B32,Historical!$B$7:$B$1450,0))=0,"n/a",((INDEX(Historical!$C$7:$C$1439,MATCH(B32,Historical!$B$7:$B$1450,0))/INDEX(Historical!$F$7:$F$1432,MATCH(B32,Historical!$B$7:$B$1450,0)))^(1/3)-1)*100)</f>
        <v>3.4810223898952275</v>
      </c>
      <c r="U32" s="759">
        <f>IF(INDEX(Historical!$H$7:$H$1432,MATCH(B32,Historical!$B$7:$B$1450,0))=0,"n/a",((INDEX(Historical!$C$7:$C$1439,MATCH(B32,Historical!$B$7:$B$1450,0))/INDEX(Historical!$H$7:$H$1432,MATCH(B32,Historical!$B$7:$B$1450,0)))^(1/5)-1)*100)</f>
        <v>4.2271883412972944</v>
      </c>
      <c r="V32" s="759">
        <f>IF(INDEX(Historical!$O$7:$O$1432,MATCH(B32,Historical!$B$7:$B$1450,0))=0,"n/a",((INDEX(Historical!$C$7:$C$1439,MATCH(B32,Historical!$B$7:$B$1450,0))/INDEX(Historical!$O$7:$O$1432,MATCH(B32,Historical!$B$7:$B$1450,0)))^(1/10)-1)*100)</f>
        <v>4.395436004185771</v>
      </c>
      <c r="W32" s="827">
        <f t="shared" si="3"/>
        <v>0.9617221903064328</v>
      </c>
      <c r="X32" s="828" t="str">
        <f t="shared" si="4"/>
        <v>n/a</v>
      </c>
      <c r="Y32" s="839" t="s">
        <v>964</v>
      </c>
      <c r="Z32" s="820">
        <f t="shared" si="5"/>
        <v>88.571428571428584</v>
      </c>
      <c r="AA32" s="830">
        <f t="shared" si="6"/>
        <v>25.767857142857146</v>
      </c>
      <c r="AB32" s="822">
        <v>12</v>
      </c>
      <c r="AC32" s="831">
        <v>2.8</v>
      </c>
      <c r="AD32" s="831">
        <v>3.73</v>
      </c>
      <c r="AE32" s="831">
        <v>0.74</v>
      </c>
      <c r="AF32" s="831">
        <v>3.13</v>
      </c>
      <c r="AG32" s="831">
        <v>12.5</v>
      </c>
      <c r="AH32" s="831">
        <v>-42</v>
      </c>
      <c r="AI32" s="831">
        <v>17</v>
      </c>
      <c r="AJ32" s="831">
        <v>-3.2</v>
      </c>
      <c r="AK32" s="831">
        <v>6.9599999999999991</v>
      </c>
      <c r="AL32" s="832">
        <v>6360</v>
      </c>
      <c r="AM32" s="833">
        <v>0.1</v>
      </c>
      <c r="AN32" s="831">
        <v>1.1000000000000001</v>
      </c>
      <c r="AO32" s="834">
        <f t="shared" si="7"/>
        <v>-18.103385364276413</v>
      </c>
      <c r="AP32" s="835">
        <f t="shared" si="8"/>
        <v>7.6644717785807313</v>
      </c>
      <c r="AQ32" s="836">
        <f t="shared" si="9"/>
        <v>89.330273281777067</v>
      </c>
      <c r="AR32" s="703">
        <f>INDEX(Historical!$C$7:$C$1439,MATCH(B32,Historical!$B$7:$B$1450,0))*IF(AH32="n/a",1.03,IF(AH32&lt;0,1.01,IF(AH32&gt;10,1.1,(1+AH32/100))))</f>
        <v>2.4845999999999999</v>
      </c>
      <c r="AS32" s="830">
        <f t="shared" si="10"/>
        <v>2.73306</v>
      </c>
      <c r="AT32" s="830">
        <f t="shared" si="15"/>
        <v>2.9232809759999996</v>
      </c>
      <c r="AU32" s="830">
        <f t="shared" si="15"/>
        <v>3.1267413319295994</v>
      </c>
      <c r="AV32" s="830">
        <f t="shared" si="15"/>
        <v>3.344362528631899</v>
      </c>
      <c r="AW32" s="820">
        <f t="shared" si="12"/>
        <v>14.612044836561498</v>
      </c>
      <c r="AX32" s="837">
        <f t="shared" si="13"/>
        <v>20.25231439578863</v>
      </c>
      <c r="AY32" s="1018">
        <v>1.51</v>
      </c>
      <c r="AZ32" s="833">
        <v>18.14</v>
      </c>
      <c r="BA32" s="833">
        <v>-29.75</v>
      </c>
      <c r="BB32" s="833">
        <v>5.96</v>
      </c>
      <c r="BC32" s="833">
        <v>-5.3900000000000006</v>
      </c>
      <c r="BD32" s="985"/>
      <c r="BE32" s="666">
        <v>2010</v>
      </c>
      <c r="BF32" s="971">
        <f t="shared" si="14"/>
        <v>0</v>
      </c>
      <c r="BG32" s="892">
        <v>3.6999999999999997</v>
      </c>
      <c r="BH32" s="698"/>
    </row>
    <row r="33" spans="1:60" ht="11.25" customHeight="1" x14ac:dyDescent="0.2">
      <c r="A33" s="936" t="s">
        <v>3801</v>
      </c>
      <c r="B33" s="948" t="s">
        <v>3802</v>
      </c>
      <c r="C33" s="1013" t="s">
        <v>4345</v>
      </c>
      <c r="D33" s="1013" t="s">
        <v>4346</v>
      </c>
      <c r="E33" s="792">
        <v>5</v>
      </c>
      <c r="F33" s="1227">
        <v>816</v>
      </c>
      <c r="G33" s="1227" t="s">
        <v>106</v>
      </c>
      <c r="H33" s="1227" t="s">
        <v>106</v>
      </c>
      <c r="I33" s="947">
        <v>374.5</v>
      </c>
      <c r="J33" s="703">
        <f t="shared" si="0"/>
        <v>4.8064085447263016</v>
      </c>
      <c r="K33" s="950">
        <v>4.5</v>
      </c>
      <c r="L33" s="960">
        <v>4</v>
      </c>
      <c r="M33" s="694">
        <f t="shared" si="1"/>
        <v>18</v>
      </c>
      <c r="N33" s="943" t="s">
        <v>107</v>
      </c>
      <c r="O33" s="795">
        <v>4.25</v>
      </c>
      <c r="P33" s="939">
        <v>43126</v>
      </c>
      <c r="Q33" s="939">
        <v>43146</v>
      </c>
      <c r="R33" s="694">
        <f t="shared" si="2"/>
        <v>5.8823529411764701</v>
      </c>
      <c r="S33" s="759">
        <f>IF(INDEX(Historical!$D$7:$D$1439,MATCH(B33,Historical!$B$7:$B$1450,0))=0,"n/a",(INDEX(Historical!$C$7:$C$1439,MATCH(B33,Historical!$B$7:$B$1450,0))/INDEX(Historical!$D$7:$D$1439,MATCH(B33,Historical!$B$7:$B$1450,0))-1)*100)</f>
        <v>5.8823529411764719</v>
      </c>
      <c r="T33" s="759">
        <f>IF(INDEX(Historical!$F$7:$F$1432,MATCH(B33,Historical!$B$7:$B$1450,0))=0,"n/a",((INDEX(Historical!$C$7:$C$1439,MATCH(B33,Historical!$B$7:$B$1450,0))/INDEX(Historical!$F$7:$F$1432,MATCH(B33,Historical!$B$7:$B$1450,0)))^(1/3)-1)*100)</f>
        <v>8.7380373002892142</v>
      </c>
      <c r="U33" s="759">
        <f>IF(INDEX(Historical!$H$7:$H$1432,MATCH(B33,Historical!$B$7:$B$1450,0))=0,"n/a",((INDEX(Historical!$C$7:$C$1439,MATCH(B33,Historical!$B$7:$B$1450,0))/INDEX(Historical!$H$7:$H$1432,MATCH(B33,Historical!$B$7:$B$1450,0)))^(1/5)-1)*100)</f>
        <v>10.350921459993479</v>
      </c>
      <c r="V33" s="759" t="str">
        <f>IF(INDEX(Historical!$O$7:$O$1432,MATCH(B33,Historical!$B$7:$B$1450,0))=0,"n/a",((INDEX(Historical!$C$7:$C$1439,MATCH(B33,Historical!$B$7:$B$1450,0))/INDEX(Historical!$O$7:$O$1432,MATCH(B33,Historical!$B$7:$B$1450,0)))^(1/10)-1)*100)</f>
        <v>n/a</v>
      </c>
      <c r="W33" s="760" t="str">
        <f t="shared" si="3"/>
        <v>n/a</v>
      </c>
      <c r="X33" s="761">
        <f t="shared" si="4"/>
        <v>14.78703065713354</v>
      </c>
      <c r="Y33" s="949"/>
      <c r="Z33" s="703">
        <f t="shared" si="5"/>
        <v>152.41320914479255</v>
      </c>
      <c r="AA33" s="959">
        <f t="shared" si="6"/>
        <v>31.710414902624894</v>
      </c>
      <c r="AB33" s="960">
        <v>12</v>
      </c>
      <c r="AC33" s="938">
        <v>11.81</v>
      </c>
      <c r="AD33" s="938" t="s">
        <v>137</v>
      </c>
      <c r="AE33" s="938">
        <v>8.15</v>
      </c>
      <c r="AF33" s="938">
        <v>6.79</v>
      </c>
      <c r="AG33" s="938">
        <v>20.7</v>
      </c>
      <c r="AH33" s="938">
        <v>-29.7</v>
      </c>
      <c r="AI33" s="938" t="s">
        <v>137</v>
      </c>
      <c r="AJ33" s="938">
        <v>0.70000000000000007</v>
      </c>
      <c r="AK33" s="938" t="s">
        <v>137</v>
      </c>
      <c r="AL33" s="951">
        <v>1890</v>
      </c>
      <c r="AM33" s="945">
        <v>4.1000000000000005</v>
      </c>
      <c r="AN33" s="938">
        <v>3.46</v>
      </c>
      <c r="AO33" s="802">
        <f t="shared" si="7"/>
        <v>-16.553084897905112</v>
      </c>
      <c r="AP33" s="803">
        <f t="shared" si="8"/>
        <v>15.157330004719782</v>
      </c>
      <c r="AQ33" s="961">
        <f t="shared" si="9"/>
        <v>209.34606093702675</v>
      </c>
      <c r="AR33" s="703">
        <f>INDEX(Historical!$C$7:$C$1439,MATCH(B33,Historical!$B$7:$B$1450,0))*IF(AH33="n/a",1.03,IF(AH33&lt;0,1.01,IF(AH33&gt;10,1.1,(1+AH33/100))))</f>
        <v>18.18</v>
      </c>
      <c r="AS33" s="959">
        <f t="shared" si="10"/>
        <v>18.7254</v>
      </c>
      <c r="AT33" s="959">
        <f t="shared" si="15"/>
        <v>19.287162000000002</v>
      </c>
      <c r="AU33" s="959">
        <f t="shared" si="15"/>
        <v>19.865776860000004</v>
      </c>
      <c r="AV33" s="959">
        <f t="shared" si="15"/>
        <v>20.461750165800005</v>
      </c>
      <c r="AW33" s="703">
        <f t="shared" si="12"/>
        <v>96.520089025800019</v>
      </c>
      <c r="AX33" s="810">
        <f t="shared" si="13"/>
        <v>25.773054479519363</v>
      </c>
      <c r="AY33" s="1017">
        <v>0.45</v>
      </c>
      <c r="AZ33" s="945">
        <v>26.63</v>
      </c>
      <c r="BA33" s="945">
        <v>-5.12</v>
      </c>
      <c r="BB33" s="945">
        <v>-0.74</v>
      </c>
      <c r="BC33" s="945">
        <v>6.22</v>
      </c>
      <c r="BE33" s="666">
        <v>2014</v>
      </c>
      <c r="BF33" s="971">
        <f t="shared" si="14"/>
        <v>0</v>
      </c>
      <c r="BG33" s="955">
        <v>4.3</v>
      </c>
    </row>
    <row r="34" spans="1:60" ht="11.25" customHeight="1" x14ac:dyDescent="0.2">
      <c r="A34" s="936" t="s">
        <v>920</v>
      </c>
      <c r="B34" s="948" t="s">
        <v>921</v>
      </c>
      <c r="C34" s="1013" t="s">
        <v>154</v>
      </c>
      <c r="D34" s="1013" t="s">
        <v>922</v>
      </c>
      <c r="E34" s="792">
        <v>9</v>
      </c>
      <c r="F34" s="1227">
        <v>425</v>
      </c>
      <c r="G34" s="1227" t="s">
        <v>115</v>
      </c>
      <c r="H34" s="1227" t="s">
        <v>115</v>
      </c>
      <c r="I34" s="947">
        <v>186.58</v>
      </c>
      <c r="J34" s="703">
        <f t="shared" si="0"/>
        <v>3.1085861292743053</v>
      </c>
      <c r="K34" s="950">
        <v>1.45</v>
      </c>
      <c r="L34" s="960">
        <v>4</v>
      </c>
      <c r="M34" s="694">
        <f t="shared" si="1"/>
        <v>5.8</v>
      </c>
      <c r="N34" s="943" t="s">
        <v>250</v>
      </c>
      <c r="O34" s="795">
        <v>1.32</v>
      </c>
      <c r="P34" s="934">
        <v>43510</v>
      </c>
      <c r="Q34" s="934">
        <v>43532</v>
      </c>
      <c r="R34" s="694">
        <f t="shared" si="2"/>
        <v>9.8484848484848406</v>
      </c>
      <c r="S34" s="759">
        <f>IF(INDEX(Historical!$D$7:$D$1439,MATCH(B34,Historical!$B$7:$B$1450,0))=0,"n/a",(INDEX(Historical!$C$7:$C$1439,MATCH(B34,Historical!$B$7:$B$1450,0))/INDEX(Historical!$D$7:$D$1439,MATCH(B34,Historical!$B$7:$B$1450,0))-1)*100)</f>
        <v>14.782608695652177</v>
      </c>
      <c r="T34" s="759">
        <f>IF(INDEX(Historical!$F$7:$F$1432,MATCH(B34,Historical!$B$7:$B$1450,0))=0,"n/a",((INDEX(Historical!$C$7:$C$1439,MATCH(B34,Historical!$B$7:$B$1450,0))/INDEX(Historical!$F$7:$F$1432,MATCH(B34,Historical!$B$7:$B$1450,0)))^(1/3)-1)*100)</f>
        <v>18.663079092602921</v>
      </c>
      <c r="U34" s="759">
        <f>IF(INDEX(Historical!$H$7:$H$1432,MATCH(B34,Historical!$B$7:$B$1450,0))=0,"n/a",((INDEX(Historical!$C$7:$C$1439,MATCH(B34,Historical!$B$7:$B$1450,0))/INDEX(Historical!$H$7:$H$1432,MATCH(B34,Historical!$B$7:$B$1450,0)))^(1/5)-1)*100)</f>
        <v>22.940567822382562</v>
      </c>
      <c r="V34" s="759" t="str">
        <f>IF(INDEX(Historical!$O$7:$O$1432,MATCH(B34,Historical!$B$7:$B$1450,0))=0,"n/a",((INDEX(Historical!$C$7:$C$1439,MATCH(B34,Historical!$B$7:$B$1450,0))/INDEX(Historical!$O$7:$O$1432,MATCH(B34,Historical!$B$7:$B$1450,0)))^(1/10)-1)*100)</f>
        <v>n/a</v>
      </c>
      <c r="W34" s="760" t="str">
        <f t="shared" si="3"/>
        <v>n/a</v>
      </c>
      <c r="X34" s="761">
        <f t="shared" si="4"/>
        <v>1.6744940016337635</v>
      </c>
      <c r="Y34" s="714"/>
      <c r="Z34" s="703">
        <f t="shared" si="5"/>
        <v>46.288906624102154</v>
      </c>
      <c r="AA34" s="959">
        <f t="shared" si="6"/>
        <v>14.890662410215485</v>
      </c>
      <c r="AB34" s="960">
        <v>12</v>
      </c>
      <c r="AC34" s="938">
        <v>12.53</v>
      </c>
      <c r="AD34" s="938">
        <v>7.65</v>
      </c>
      <c r="AE34" s="938">
        <v>4.62</v>
      </c>
      <c r="AF34" s="938">
        <v>10.130000000000001</v>
      </c>
      <c r="AG34" s="938">
        <v>61.4</v>
      </c>
      <c r="AH34" s="938">
        <v>14.799999999999999</v>
      </c>
      <c r="AI34" s="938">
        <v>6.09</v>
      </c>
      <c r="AJ34" s="938">
        <v>13.700000000000001</v>
      </c>
      <c r="AK34" s="938">
        <v>1.8399999999999999</v>
      </c>
      <c r="AL34" s="951">
        <v>109750</v>
      </c>
      <c r="AM34" s="946">
        <v>0.2</v>
      </c>
      <c r="AN34" s="938">
        <v>3.05</v>
      </c>
      <c r="AO34" s="802">
        <f t="shared" si="7"/>
        <v>11.15849154144138</v>
      </c>
      <c r="AP34" s="803">
        <f t="shared" si="8"/>
        <v>26.049153951656866</v>
      </c>
      <c r="AQ34" s="961">
        <f t="shared" si="9"/>
        <v>158.92290591386714</v>
      </c>
      <c r="AR34" s="703">
        <f>INDEX(Historical!$C$7:$C$1439,MATCH(B34,Historical!$B$7:$B$1450,0))*IF(AH34="n/a",1.03,IF(AH34&lt;0,1.01,IF(AH34&gt;10,1.1,(1+AH34/100))))</f>
        <v>5.8080000000000007</v>
      </c>
      <c r="AS34" s="959">
        <f t="shared" si="10"/>
        <v>6.1617072000000004</v>
      </c>
      <c r="AT34" s="959">
        <f t="shared" si="15"/>
        <v>6.2750826124800003</v>
      </c>
      <c r="AU34" s="959">
        <f t="shared" si="15"/>
        <v>6.3905441325496319</v>
      </c>
      <c r="AV34" s="959">
        <f t="shared" si="15"/>
        <v>6.5081301445885451</v>
      </c>
      <c r="AW34" s="703">
        <f t="shared" si="12"/>
        <v>31.143464089618178</v>
      </c>
      <c r="AX34" s="810">
        <f t="shared" si="13"/>
        <v>16.691748359748189</v>
      </c>
      <c r="AY34" s="1017">
        <v>1.17</v>
      </c>
      <c r="AZ34" s="945">
        <v>12.19</v>
      </c>
      <c r="BA34" s="945">
        <v>-11.23</v>
      </c>
      <c r="BB34" s="945">
        <v>5.0999999999999996</v>
      </c>
      <c r="BC34" s="945">
        <v>-6.9999999999999993E-2</v>
      </c>
      <c r="BE34" s="666">
        <v>2011</v>
      </c>
      <c r="BF34" s="971">
        <f t="shared" si="14"/>
        <v>0</v>
      </c>
      <c r="BG34" s="955">
        <v>12.2</v>
      </c>
    </row>
    <row r="35" spans="1:60" ht="11.25" customHeight="1" x14ac:dyDescent="0.2">
      <c r="A35" s="944" t="s">
        <v>916</v>
      </c>
      <c r="B35" s="948" t="s">
        <v>917</v>
      </c>
      <c r="C35" s="1013" t="s">
        <v>108</v>
      </c>
      <c r="D35" s="1013" t="s">
        <v>118</v>
      </c>
      <c r="E35" s="792">
        <v>7</v>
      </c>
      <c r="F35" s="1227">
        <v>664</v>
      </c>
      <c r="G35" s="1227" t="s">
        <v>106</v>
      </c>
      <c r="H35" s="1227" t="s">
        <v>106</v>
      </c>
      <c r="I35" s="947">
        <v>65.06</v>
      </c>
      <c r="J35" s="703">
        <f t="shared" si="0"/>
        <v>1.5370427297878879</v>
      </c>
      <c r="K35" s="950">
        <v>0.25</v>
      </c>
      <c r="L35" s="960">
        <v>4</v>
      </c>
      <c r="M35" s="694">
        <f t="shared" si="1"/>
        <v>1</v>
      </c>
      <c r="N35" s="943" t="s">
        <v>598</v>
      </c>
      <c r="O35" s="795">
        <v>0.22</v>
      </c>
      <c r="P35" s="934">
        <v>43531</v>
      </c>
      <c r="Q35" s="934">
        <v>43546</v>
      </c>
      <c r="R35" s="694">
        <f t="shared" si="2"/>
        <v>13.636363636363635</v>
      </c>
      <c r="S35" s="759">
        <f>IF(INDEX(Historical!$D$7:$D$1439,MATCH(B35,Historical!$B$7:$B$1450,0))=0,"n/a",(INDEX(Historical!$C$7:$C$1439,MATCH(B35,Historical!$B$7:$B$1450,0))/INDEX(Historical!$D$7:$D$1439,MATCH(B35,Historical!$B$7:$B$1450,0))-1)*100)</f>
        <v>9.9999999999999858</v>
      </c>
      <c r="T35" s="759">
        <f>IF(INDEX(Historical!$F$7:$F$1432,MATCH(B35,Historical!$B$7:$B$1450,0))=0,"n/a",((INDEX(Historical!$C$7:$C$1439,MATCH(B35,Historical!$B$7:$B$1450,0))/INDEX(Historical!$F$7:$F$1432,MATCH(B35,Historical!$B$7:$B$1450,0)))^(1/3)-1)*100)</f>
        <v>13.617128057248994</v>
      </c>
      <c r="U35" s="759">
        <f>IF(INDEX(Historical!$H$7:$H$1432,MATCH(B35,Historical!$B$7:$B$1450,0))=0,"n/a",((INDEX(Historical!$C$7:$C$1439,MATCH(B35,Historical!$B$7:$B$1450,0))/INDEX(Historical!$H$7:$H$1432,MATCH(B35,Historical!$B$7:$B$1450,0)))^(1/5)-1)*100)</f>
        <v>22.423992536427463</v>
      </c>
      <c r="V35" s="759" t="str">
        <f>IF(INDEX(Historical!$O$7:$O$1432,MATCH(B35,Historical!$B$7:$B$1450,0))=0,"n/a",((INDEX(Historical!$C$7:$C$1439,MATCH(B35,Historical!$B$7:$B$1450,0))/INDEX(Historical!$O$7:$O$1432,MATCH(B35,Historical!$B$7:$B$1450,0)))^(1/10)-1)*100)</f>
        <v>n/a</v>
      </c>
      <c r="W35" s="760" t="str">
        <f t="shared" si="3"/>
        <v>n/a</v>
      </c>
      <c r="X35" s="761">
        <f t="shared" si="4"/>
        <v>2.2650497511542889</v>
      </c>
      <c r="Y35" s="717"/>
      <c r="Z35" s="703">
        <f t="shared" si="5"/>
        <v>25.773195876288664</v>
      </c>
      <c r="AA35" s="959">
        <f t="shared" si="6"/>
        <v>16.768041237113405</v>
      </c>
      <c r="AB35" s="960">
        <v>12</v>
      </c>
      <c r="AC35" s="938">
        <v>3.88</v>
      </c>
      <c r="AD35" s="938">
        <v>1.69</v>
      </c>
      <c r="AE35" s="938">
        <v>3.3</v>
      </c>
      <c r="AF35" s="938">
        <v>2.93</v>
      </c>
      <c r="AG35" s="938">
        <v>17.2</v>
      </c>
      <c r="AH35" s="938">
        <v>21.4</v>
      </c>
      <c r="AI35" s="938">
        <v>-4.74</v>
      </c>
      <c r="AJ35" s="938">
        <v>9.9</v>
      </c>
      <c r="AK35" s="938">
        <v>10</v>
      </c>
      <c r="AL35" s="951">
        <v>1250</v>
      </c>
      <c r="AM35" s="945">
        <v>0.89999999999999991</v>
      </c>
      <c r="AN35" s="938">
        <v>0</v>
      </c>
      <c r="AO35" s="802">
        <f t="shared" si="7"/>
        <v>7.1929940291019463</v>
      </c>
      <c r="AP35" s="803">
        <f t="shared" si="8"/>
        <v>23.961035266215351</v>
      </c>
      <c r="AQ35" s="961">
        <f t="shared" si="9"/>
        <v>47.769130477605785</v>
      </c>
      <c r="AR35" s="703">
        <f>INDEX(Historical!$C$7:$C$1439,MATCH(B35,Historical!$B$7:$B$1450,0))*IF(AH35="n/a",1.03,IF(AH35&lt;0,1.01,IF(AH35&gt;10,1.1,(1+AH35/100))))</f>
        <v>0.96800000000000008</v>
      </c>
      <c r="AS35" s="959">
        <f t="shared" si="10"/>
        <v>0.9776800000000001</v>
      </c>
      <c r="AT35" s="959">
        <f t="shared" si="15"/>
        <v>1.0754480000000002</v>
      </c>
      <c r="AU35" s="959">
        <f t="shared" si="15"/>
        <v>1.1829928000000003</v>
      </c>
      <c r="AV35" s="959">
        <f t="shared" si="15"/>
        <v>1.3012920800000005</v>
      </c>
      <c r="AW35" s="703">
        <f t="shared" si="12"/>
        <v>5.5054128800000015</v>
      </c>
      <c r="AX35" s="810">
        <f t="shared" si="13"/>
        <v>8.4620548416846013</v>
      </c>
      <c r="AY35" s="1017">
        <v>0.49</v>
      </c>
      <c r="AZ35" s="945">
        <v>28.95</v>
      </c>
      <c r="BA35" s="945">
        <v>-2.68</v>
      </c>
      <c r="BB35" s="945">
        <v>4</v>
      </c>
      <c r="BC35" s="945">
        <v>8.1</v>
      </c>
      <c r="BE35" s="666">
        <v>2013</v>
      </c>
      <c r="BF35" s="971">
        <f t="shared" si="14"/>
        <v>0</v>
      </c>
      <c r="BG35" s="955">
        <v>4.8</v>
      </c>
    </row>
    <row r="36" spans="1:60" ht="11.25" customHeight="1" x14ac:dyDescent="0.2">
      <c r="A36" s="953" t="s">
        <v>914</v>
      </c>
      <c r="B36" s="948" t="s">
        <v>915</v>
      </c>
      <c r="C36" s="1013" t="s">
        <v>4345</v>
      </c>
      <c r="D36" s="1013" t="s">
        <v>4346</v>
      </c>
      <c r="E36" s="792">
        <v>9</v>
      </c>
      <c r="F36" s="1227">
        <v>485</v>
      </c>
      <c r="G36" s="1227" t="s">
        <v>106</v>
      </c>
      <c r="H36" s="1227" t="s">
        <v>106</v>
      </c>
      <c r="I36" s="947">
        <v>211.62</v>
      </c>
      <c r="J36" s="703">
        <f t="shared" si="0"/>
        <v>1.7389660712598054</v>
      </c>
      <c r="K36" s="950">
        <v>0.92</v>
      </c>
      <c r="L36" s="960">
        <v>4</v>
      </c>
      <c r="M36" s="694">
        <f t="shared" si="1"/>
        <v>3.68</v>
      </c>
      <c r="N36" s="943" t="s">
        <v>4077</v>
      </c>
      <c r="O36" s="795">
        <v>0.9</v>
      </c>
      <c r="P36" s="934">
        <v>43634</v>
      </c>
      <c r="Q36" s="934">
        <v>43658</v>
      </c>
      <c r="R36" s="694">
        <f t="shared" si="2"/>
        <v>2.2222222222222241</v>
      </c>
      <c r="S36" s="759">
        <f>IF(INDEX(Historical!$D$7:$D$1439,MATCH(B36,Historical!$B$7:$B$1450,0))=0,"n/a",(INDEX(Historical!$C$7:$C$1439,MATCH(B36,Historical!$B$7:$B$1450,0))/INDEX(Historical!$D$7:$D$1439,MATCH(B36,Historical!$B$7:$B$1450,0))-1)*100)</f>
        <v>14.015151515151491</v>
      </c>
      <c r="T36" s="759">
        <f>IF(INDEX(Historical!$F$7:$F$1432,MATCH(B36,Historical!$B$7:$B$1450,0))=0,"n/a",((INDEX(Historical!$C$7:$C$1439,MATCH(B36,Historical!$B$7:$B$1450,0))/INDEX(Historical!$F$7:$F$1432,MATCH(B36,Historical!$B$7:$B$1450,0)))^(1/3)-1)*100)</f>
        <v>18.475706424551895</v>
      </c>
      <c r="U36" s="759">
        <f>IF(INDEX(Historical!$H$7:$H$1432,MATCH(B36,Historical!$B$7:$B$1450,0))=0,"n/a",((INDEX(Historical!$C$7:$C$1439,MATCH(B36,Historical!$B$7:$B$1450,0))/INDEX(Historical!$H$7:$H$1432,MATCH(B36,Historical!$B$7:$B$1450,0)))^(1/5)-1)*100)</f>
        <v>22.302338775811403</v>
      </c>
      <c r="V36" s="759" t="str">
        <f>IF(INDEX(Historical!$O$7:$O$1432,MATCH(B36,Historical!$B$7:$B$1450,0))=0,"n/a",((INDEX(Historical!$C$7:$C$1439,MATCH(B36,Historical!$B$7:$B$1450,0))/INDEX(Historical!$O$7:$O$1432,MATCH(B36,Historical!$B$7:$B$1450,0)))^(1/10)-1)*100)</f>
        <v>n/a</v>
      </c>
      <c r="W36" s="760" t="str">
        <f t="shared" si="3"/>
        <v>n/a</v>
      </c>
      <c r="X36" s="761">
        <f t="shared" si="4"/>
        <v>1.4968012601215708</v>
      </c>
      <c r="Y36" s="949" t="s">
        <v>3991</v>
      </c>
      <c r="Z36" s="703">
        <f t="shared" si="5"/>
        <v>121.05263157894737</v>
      </c>
      <c r="AA36" s="959">
        <f t="shared" si="6"/>
        <v>69.611842105263165</v>
      </c>
      <c r="AB36" s="960">
        <v>12</v>
      </c>
      <c r="AC36" s="938">
        <v>3.04</v>
      </c>
      <c r="AD36" s="938">
        <v>3.13</v>
      </c>
      <c r="AE36" s="938">
        <v>12.33</v>
      </c>
      <c r="AF36" s="938">
        <v>17.22</v>
      </c>
      <c r="AG36" s="938">
        <v>25</v>
      </c>
      <c r="AH36" s="938">
        <v>3.8</v>
      </c>
      <c r="AI36" s="938">
        <v>16.489999999999998</v>
      </c>
      <c r="AJ36" s="938">
        <v>14.899999999999999</v>
      </c>
      <c r="AK36" s="938">
        <v>21.95</v>
      </c>
      <c r="AL36" s="951">
        <v>92600</v>
      </c>
      <c r="AM36" s="945">
        <v>0.2</v>
      </c>
      <c r="AN36" s="938">
        <v>3.97</v>
      </c>
      <c r="AO36" s="802">
        <f t="shared" si="7"/>
        <v>-45.570537258191955</v>
      </c>
      <c r="AP36" s="803">
        <f t="shared" si="8"/>
        <v>24.04130484707121</v>
      </c>
      <c r="AQ36" s="961">
        <f t="shared" si="9"/>
        <v>629.9059059762069</v>
      </c>
      <c r="AR36" s="703">
        <f>INDEX(Historical!$C$7:$C$1439,MATCH(B36,Historical!$B$7:$B$1450,0))*IF(AH36="n/a",1.03,IF(AH36&lt;0,1.01,IF(AH36&gt;10,1.1,(1+AH36/100))))</f>
        <v>3.1243799999999999</v>
      </c>
      <c r="AS36" s="959">
        <f t="shared" si="10"/>
        <v>3.4368180000000002</v>
      </c>
      <c r="AT36" s="959">
        <f t="shared" si="15"/>
        <v>3.7804998000000003</v>
      </c>
      <c r="AU36" s="959">
        <f t="shared" si="15"/>
        <v>4.1585497800000004</v>
      </c>
      <c r="AV36" s="959">
        <f t="shared" si="15"/>
        <v>4.5744047580000009</v>
      </c>
      <c r="AW36" s="703">
        <f t="shared" si="12"/>
        <v>19.074652338</v>
      </c>
      <c r="AX36" s="810">
        <f t="shared" si="13"/>
        <v>9.0136340317550321</v>
      </c>
      <c r="AY36" s="1017">
        <v>0.51</v>
      </c>
      <c r="AZ36" s="945">
        <v>50.73</v>
      </c>
      <c r="BA36" s="945">
        <v>-3.2800000000000002</v>
      </c>
      <c r="BB36" s="945">
        <v>1.67</v>
      </c>
      <c r="BC36" s="945">
        <v>16.23</v>
      </c>
      <c r="BE36" s="666">
        <v>2011</v>
      </c>
      <c r="BF36" s="971">
        <f t="shared" si="14"/>
        <v>0</v>
      </c>
      <c r="BG36" s="955">
        <v>3.9</v>
      </c>
    </row>
    <row r="37" spans="1:60" ht="11.25" customHeight="1" x14ac:dyDescent="0.2">
      <c r="A37" s="936" t="s">
        <v>1711</v>
      </c>
      <c r="B37" s="948" t="s">
        <v>1712</v>
      </c>
      <c r="C37" s="1013" t="s">
        <v>108</v>
      </c>
      <c r="D37" s="1013" t="s">
        <v>4361</v>
      </c>
      <c r="E37" s="792">
        <v>9</v>
      </c>
      <c r="F37" s="1227">
        <v>390</v>
      </c>
      <c r="G37" s="1227" t="s">
        <v>106</v>
      </c>
      <c r="H37" s="1227" t="s">
        <v>106</v>
      </c>
      <c r="I37" s="947">
        <v>51.1</v>
      </c>
      <c r="J37" s="703">
        <f t="shared" si="0"/>
        <v>2.3483365949119372</v>
      </c>
      <c r="K37" s="950">
        <v>0.3</v>
      </c>
      <c r="L37" s="960">
        <v>4</v>
      </c>
      <c r="M37" s="694">
        <f t="shared" si="1"/>
        <v>1.2</v>
      </c>
      <c r="N37" s="943" t="s">
        <v>709</v>
      </c>
      <c r="O37" s="795">
        <v>0.21</v>
      </c>
      <c r="P37" s="934">
        <v>43409</v>
      </c>
      <c r="Q37" s="934">
        <v>43424</v>
      </c>
      <c r="R37" s="694">
        <f t="shared" si="2"/>
        <v>42.857142857142854</v>
      </c>
      <c r="S37" s="759">
        <f>IF(INDEX(Historical!$D$7:$D$1439,MATCH(B37,Historical!$B$7:$B$1450,0))=0,"n/a",(INDEX(Historical!$C$7:$C$1439,MATCH(B37,Historical!$B$7:$B$1450,0))/INDEX(Historical!$D$7:$D$1439,MATCH(B37,Historical!$B$7:$B$1450,0))-1)*100)</f>
        <v>24</v>
      </c>
      <c r="T37" s="759">
        <f>IF(INDEX(Historical!$F$7:$F$1432,MATCH(B37,Historical!$B$7:$B$1450,0))=0,"n/a",((INDEX(Historical!$C$7:$C$1439,MATCH(B37,Historical!$B$7:$B$1450,0))/INDEX(Historical!$F$7:$F$1432,MATCH(B37,Historical!$B$7:$B$1450,0)))^(1/3)-1)*100)</f>
        <v>14.471424255333186</v>
      </c>
      <c r="U37" s="759">
        <f>IF(INDEX(Historical!$H$7:$H$1432,MATCH(B37,Historical!$B$7:$B$1450,0))=0,"n/a",((INDEX(Historical!$C$7:$C$1439,MATCH(B37,Historical!$B$7:$B$1450,0))/INDEX(Historical!$H$7:$H$1432,MATCH(B37,Historical!$B$7:$B$1450,0)))^(1/5)-1)*100)</f>
        <v>18.982658475160608</v>
      </c>
      <c r="V37" s="759" t="str">
        <f>IF(INDEX(Historical!$O$7:$O$1432,MATCH(B37,Historical!$B$7:$B$1450,0))=0,"n/a",((INDEX(Historical!$C$7:$C$1439,MATCH(B37,Historical!$B$7:$B$1450,0))/INDEX(Historical!$O$7:$O$1432,MATCH(B37,Historical!$B$7:$B$1450,0)))^(1/10)-1)*100)</f>
        <v>n/a</v>
      </c>
      <c r="W37" s="760" t="str">
        <f t="shared" si="3"/>
        <v>n/a</v>
      </c>
      <c r="X37" s="761">
        <f t="shared" si="4"/>
        <v>1.2571297003417621</v>
      </c>
      <c r="Y37" s="717"/>
      <c r="Z37" s="703">
        <f t="shared" si="5"/>
        <v>31.914893617021278</v>
      </c>
      <c r="AA37" s="959">
        <f t="shared" si="6"/>
        <v>13.590425531914894</v>
      </c>
      <c r="AB37" s="960">
        <v>9</v>
      </c>
      <c r="AC37" s="938">
        <v>3.76</v>
      </c>
      <c r="AD37" s="938">
        <v>1.8</v>
      </c>
      <c r="AE37" s="938">
        <v>4.8499999999999996</v>
      </c>
      <c r="AF37" s="938">
        <v>3.46</v>
      </c>
      <c r="AG37" s="938">
        <v>21.8</v>
      </c>
      <c r="AH37" s="938">
        <v>50</v>
      </c>
      <c r="AI37" s="938">
        <v>-0.25</v>
      </c>
      <c r="AJ37" s="938">
        <v>15.1</v>
      </c>
      <c r="AK37" s="938">
        <v>7.6</v>
      </c>
      <c r="AL37" s="951">
        <v>28410</v>
      </c>
      <c r="AM37" s="945">
        <v>0.3</v>
      </c>
      <c r="AN37" s="938">
        <v>0.42</v>
      </c>
      <c r="AO37" s="802">
        <f t="shared" si="7"/>
        <v>7.7405695381576525</v>
      </c>
      <c r="AP37" s="803">
        <f t="shared" si="8"/>
        <v>21.330995070072547</v>
      </c>
      <c r="AQ37" s="961">
        <f t="shared" si="9"/>
        <v>44.565052393455233</v>
      </c>
      <c r="AR37" s="703">
        <f>INDEX(Historical!$C$7:$C$1439,MATCH(B37,Historical!$B$7:$B$1450,0))*IF(AH37="n/a",1.03,IF(AH37&lt;0,1.01,IF(AH37&gt;10,1.1,(1+AH37/100))))</f>
        <v>1.0230000000000001</v>
      </c>
      <c r="AS37" s="959">
        <f t="shared" si="10"/>
        <v>1.0332300000000001</v>
      </c>
      <c r="AT37" s="959">
        <f t="shared" si="15"/>
        <v>1.1117554800000002</v>
      </c>
      <c r="AU37" s="959">
        <f t="shared" si="15"/>
        <v>1.1962488964800004</v>
      </c>
      <c r="AV37" s="959">
        <f t="shared" si="15"/>
        <v>1.2871638126124805</v>
      </c>
      <c r="AW37" s="703">
        <f t="shared" si="12"/>
        <v>5.6513981890924807</v>
      </c>
      <c r="AX37" s="810">
        <f t="shared" si="13"/>
        <v>11.059487649887439</v>
      </c>
      <c r="AY37" s="1017">
        <v>1.1499999999999999</v>
      </c>
      <c r="AZ37" s="945">
        <v>11.82</v>
      </c>
      <c r="BA37" s="945">
        <v>-15.14</v>
      </c>
      <c r="BB37" s="945">
        <v>0.38</v>
      </c>
      <c r="BC37" s="945">
        <v>-2.0299999999999998</v>
      </c>
      <c r="BE37" s="666">
        <v>2011</v>
      </c>
      <c r="BF37" s="971">
        <f t="shared" si="14"/>
        <v>0</v>
      </c>
      <c r="BG37" s="955">
        <v>4.7</v>
      </c>
    </row>
    <row r="38" spans="1:60" ht="11.25" customHeight="1" x14ac:dyDescent="0.2">
      <c r="A38" s="944" t="s">
        <v>928</v>
      </c>
      <c r="B38" s="948" t="s">
        <v>929</v>
      </c>
      <c r="C38" s="1013" t="s">
        <v>179</v>
      </c>
      <c r="D38" s="1013" t="s">
        <v>4363</v>
      </c>
      <c r="E38" s="792">
        <v>8</v>
      </c>
      <c r="F38" s="1227">
        <v>527</v>
      </c>
      <c r="G38" s="1227" t="s">
        <v>106</v>
      </c>
      <c r="H38" s="1227" t="s">
        <v>106</v>
      </c>
      <c r="I38" s="947">
        <v>32.17</v>
      </c>
      <c r="J38" s="703">
        <f t="shared" si="0"/>
        <v>12.806963009014611</v>
      </c>
      <c r="K38" s="950">
        <v>1.03</v>
      </c>
      <c r="L38" s="960">
        <v>4</v>
      </c>
      <c r="M38" s="694">
        <f t="shared" si="1"/>
        <v>4.12</v>
      </c>
      <c r="N38" s="943" t="s">
        <v>107</v>
      </c>
      <c r="O38" s="795">
        <v>1.0149999999999999</v>
      </c>
      <c r="P38" s="660">
        <v>43314</v>
      </c>
      <c r="Q38" s="660">
        <v>43326</v>
      </c>
      <c r="R38" s="694">
        <f t="shared" si="2"/>
        <v>1.4778325123152833</v>
      </c>
      <c r="S38" s="759">
        <f>IF(INDEX(Historical!$D$7:$D$1439,MATCH(B38,Historical!$B$7:$B$1450,0))=0,"n/a",(INDEX(Historical!$C$7:$C$1439,MATCH(B38,Historical!$B$7:$B$1450,0))/INDEX(Historical!$D$7:$D$1439,MATCH(B38,Historical!$B$7:$B$1450,0))-1)*100)</f>
        <v>7.0621617361147582</v>
      </c>
      <c r="T38" s="759">
        <f>IF(INDEX(Historical!$F$7:$F$1432,MATCH(B38,Historical!$B$7:$B$1450,0))=0,"n/a",((INDEX(Historical!$C$7:$C$1439,MATCH(B38,Historical!$B$7:$B$1450,0))/INDEX(Historical!$F$7:$F$1432,MATCH(B38,Historical!$B$7:$B$1450,0)))^(1/3)-1)*100)</f>
        <v>12.856051092209263</v>
      </c>
      <c r="U38" s="759">
        <f>IF(INDEX(Historical!$H$7:$H$1432,MATCH(B38,Historical!$B$7:$B$1450,0))=0,"n/a",((INDEX(Historical!$C$7:$C$1439,MATCH(B38,Historical!$B$7:$B$1450,0))/INDEX(Historical!$H$7:$H$1432,MATCH(B38,Historical!$B$7:$B$1450,0)))^(1/5)-1)*100)</f>
        <v>15.09668463442484</v>
      </c>
      <c r="V38" s="759" t="str">
        <f>IF(INDEX(Historical!$O$7:$O$1432,MATCH(B38,Historical!$B$7:$B$1450,0))=0,"n/a",((INDEX(Historical!$C$7:$C$1439,MATCH(B38,Historical!$B$7:$B$1450,0))/INDEX(Historical!$O$7:$O$1432,MATCH(B38,Historical!$B$7:$B$1450,0)))^(1/10)-1)*100)</f>
        <v>n/a</v>
      </c>
      <c r="W38" s="760" t="str">
        <f t="shared" si="3"/>
        <v>n/a</v>
      </c>
      <c r="X38" s="761">
        <f t="shared" si="4"/>
        <v>4.3133384669785251</v>
      </c>
      <c r="Y38" s="949"/>
      <c r="Z38" s="703">
        <f t="shared" si="5"/>
        <v>164.14342629482073</v>
      </c>
      <c r="AA38" s="959">
        <f t="shared" si="6"/>
        <v>12.816733067729086</v>
      </c>
      <c r="AB38" s="960">
        <v>12</v>
      </c>
      <c r="AC38" s="938">
        <v>2.5099999999999998</v>
      </c>
      <c r="AD38" s="938">
        <v>1.62</v>
      </c>
      <c r="AE38" s="938">
        <v>3.26</v>
      </c>
      <c r="AF38" s="938">
        <v>1.98</v>
      </c>
      <c r="AG38" s="938" t="s">
        <v>137</v>
      </c>
      <c r="AH38" s="938">
        <v>20.5</v>
      </c>
      <c r="AI38" s="938">
        <v>10.92</v>
      </c>
      <c r="AJ38" s="938">
        <v>3.5000000000000004</v>
      </c>
      <c r="AK38" s="938">
        <v>7.91</v>
      </c>
      <c r="AL38" s="951">
        <v>8029.9999999999991</v>
      </c>
      <c r="AM38" s="945">
        <v>64.180000000000007</v>
      </c>
      <c r="AN38" s="938">
        <v>1.28</v>
      </c>
      <c r="AO38" s="802">
        <f t="shared" si="7"/>
        <v>15.086914575710363</v>
      </c>
      <c r="AP38" s="803">
        <f t="shared" si="8"/>
        <v>27.903647643439449</v>
      </c>
      <c r="AQ38" s="961">
        <f t="shared" si="9"/>
        <v>6.2013422683611541</v>
      </c>
      <c r="AR38" s="703">
        <f>INDEX(Historical!$C$7:$C$1439,MATCH(B38,Historical!$B$7:$B$1450,0))*IF(AH38="n/a",1.03,IF(AH38&lt;0,1.01,IF(AH38&gt;10,1.1,(1+AH38/100))))</f>
        <v>4.4825000000000008</v>
      </c>
      <c r="AS38" s="959">
        <f t="shared" si="10"/>
        <v>4.9307500000000015</v>
      </c>
      <c r="AT38" s="959">
        <f t="shared" si="15"/>
        <v>5.320772325000001</v>
      </c>
      <c r="AU38" s="959">
        <f t="shared" si="15"/>
        <v>5.7416454159075005</v>
      </c>
      <c r="AV38" s="959">
        <f t="shared" si="15"/>
        <v>6.1958095683057834</v>
      </c>
      <c r="AW38" s="703">
        <f t="shared" si="12"/>
        <v>26.671477309213287</v>
      </c>
      <c r="AX38" s="810">
        <f t="shared" si="13"/>
        <v>82.90791827545317</v>
      </c>
      <c r="AY38" s="1017">
        <v>1.24</v>
      </c>
      <c r="AZ38" s="945">
        <v>2.16</v>
      </c>
      <c r="BA38" s="945">
        <v>-36.700000000000003</v>
      </c>
      <c r="BB38" s="945">
        <v>-9.98</v>
      </c>
      <c r="BC38" s="945">
        <v>-11.219999999999999</v>
      </c>
      <c r="BE38" s="666">
        <v>2011</v>
      </c>
      <c r="BF38" s="971">
        <f t="shared" si="14"/>
        <v>0</v>
      </c>
      <c r="BG38" s="955" t="s">
        <v>137</v>
      </c>
      <c r="BH38" s="936"/>
    </row>
    <row r="39" spans="1:60" ht="11.25" customHeight="1" x14ac:dyDescent="0.2">
      <c r="A39" s="936" t="s">
        <v>930</v>
      </c>
      <c r="B39" s="948" t="s">
        <v>931</v>
      </c>
      <c r="C39" s="1013" t="s">
        <v>154</v>
      </c>
      <c r="D39" s="1013" t="s">
        <v>4347</v>
      </c>
      <c r="E39" s="792">
        <v>9</v>
      </c>
      <c r="F39" s="1227">
        <v>437</v>
      </c>
      <c r="G39" s="1227" t="s">
        <v>106</v>
      </c>
      <c r="H39" s="1227" t="s">
        <v>106</v>
      </c>
      <c r="I39" s="947">
        <v>294.61</v>
      </c>
      <c r="J39" s="703">
        <f t="shared" si="0"/>
        <v>1.0861817317809985</v>
      </c>
      <c r="K39" s="950">
        <v>0.8</v>
      </c>
      <c r="L39" s="960">
        <v>4</v>
      </c>
      <c r="M39" s="694">
        <f t="shared" si="1"/>
        <v>3.2</v>
      </c>
      <c r="N39" s="943" t="s">
        <v>598</v>
      </c>
      <c r="O39" s="795">
        <v>0.75</v>
      </c>
      <c r="P39" s="934">
        <v>43539</v>
      </c>
      <c r="Q39" s="934">
        <v>43553</v>
      </c>
      <c r="R39" s="694">
        <f t="shared" si="2"/>
        <v>6.6666666666666723</v>
      </c>
      <c r="S39" s="759">
        <f>IF(INDEX(Historical!$D$7:$D$1439,MATCH(B39,Historical!$B$7:$B$1450,0))=0,"n/a",(INDEX(Historical!$C$7:$C$1439,MATCH(B39,Historical!$B$7:$B$1450,0))/INDEX(Historical!$D$7:$D$1439,MATCH(B39,Historical!$B$7:$B$1450,0))-1)*100)</f>
        <v>11.111111111111093</v>
      </c>
      <c r="T39" s="759">
        <f>IF(INDEX(Historical!$F$7:$F$1432,MATCH(B39,Historical!$B$7:$B$1450,0))=0,"n/a",((INDEX(Historical!$C$7:$C$1439,MATCH(B39,Historical!$B$7:$B$1450,0))/INDEX(Historical!$F$7:$F$1432,MATCH(B39,Historical!$B$7:$B$1450,0)))^(1/3)-1)*100)</f>
        <v>6.2658569182611146</v>
      </c>
      <c r="U39" s="759">
        <f>IF(INDEX(Historical!$H$7:$H$1432,MATCH(B39,Historical!$B$7:$B$1450,0))=0,"n/a",((INDEX(Historical!$C$7:$C$1439,MATCH(B39,Historical!$B$7:$B$1450,0))/INDEX(Historical!$H$7:$H$1432,MATCH(B39,Historical!$B$7:$B$1450,0)))^(1/5)-1)*100)</f>
        <v>14.869835499703509</v>
      </c>
      <c r="V39" s="759" t="str">
        <f>IF(INDEX(Historical!$O$7:$O$1432,MATCH(B39,Historical!$B$7:$B$1450,0))=0,"n/a",((INDEX(Historical!$C$7:$C$1439,MATCH(B39,Historical!$B$7:$B$1450,0))/INDEX(Historical!$O$7:$O$1432,MATCH(B39,Historical!$B$7:$B$1450,0)))^(1/10)-1)*100)</f>
        <v>n/a</v>
      </c>
      <c r="W39" s="760" t="str">
        <f t="shared" si="3"/>
        <v>n/a</v>
      </c>
      <c r="X39" s="761">
        <f t="shared" si="4"/>
        <v>1.457827009774854</v>
      </c>
      <c r="Y39" s="710"/>
      <c r="Z39" s="703">
        <f t="shared" si="5"/>
        <v>20.779220779220779</v>
      </c>
      <c r="AA39" s="959">
        <f t="shared" si="6"/>
        <v>19.130519480519482</v>
      </c>
      <c r="AB39" s="960">
        <v>12</v>
      </c>
      <c r="AC39" s="938">
        <v>15.4</v>
      </c>
      <c r="AD39" s="938">
        <v>1.1000000000000001</v>
      </c>
      <c r="AE39" s="938">
        <v>0.79</v>
      </c>
      <c r="AF39" s="938">
        <v>2.5</v>
      </c>
      <c r="AG39" s="938">
        <v>13.8</v>
      </c>
      <c r="AH39" s="938">
        <v>38</v>
      </c>
      <c r="AI39" s="938">
        <v>18.649999999999999</v>
      </c>
      <c r="AJ39" s="938">
        <v>10.199999999999999</v>
      </c>
      <c r="AK39" s="938">
        <v>17.64</v>
      </c>
      <c r="AL39" s="951">
        <v>76920</v>
      </c>
      <c r="AM39" s="945">
        <v>0.1</v>
      </c>
      <c r="AN39" s="938">
        <v>0.63</v>
      </c>
      <c r="AO39" s="802">
        <f t="shared" si="7"/>
        <v>-3.1745022490349744</v>
      </c>
      <c r="AP39" s="803">
        <f t="shared" si="8"/>
        <v>15.956017231484507</v>
      </c>
      <c r="AQ39" s="961">
        <f t="shared" si="9"/>
        <v>45.794831033657559</v>
      </c>
      <c r="AR39" s="703">
        <f>INDEX(Historical!$C$7:$C$1439,MATCH(B39,Historical!$B$7:$B$1450,0))*IF(AH39="n/a",1.03,IF(AH39&lt;0,1.01,IF(AH39&gt;10,1.1,(1+AH39/100))))</f>
        <v>3.3000000000000003</v>
      </c>
      <c r="AS39" s="959">
        <f t="shared" si="10"/>
        <v>3.6300000000000008</v>
      </c>
      <c r="AT39" s="959">
        <f t="shared" si="15"/>
        <v>3.9930000000000012</v>
      </c>
      <c r="AU39" s="959">
        <f t="shared" si="15"/>
        <v>4.3923000000000014</v>
      </c>
      <c r="AV39" s="959">
        <f t="shared" si="15"/>
        <v>4.8315300000000017</v>
      </c>
      <c r="AW39" s="703">
        <f t="shared" si="12"/>
        <v>20.146830000000005</v>
      </c>
      <c r="AX39" s="810">
        <f t="shared" si="13"/>
        <v>6.8384745935304316</v>
      </c>
      <c r="AY39" s="1017">
        <v>0.72</v>
      </c>
      <c r="AZ39" s="945">
        <v>29.69</v>
      </c>
      <c r="BA39" s="945">
        <v>-7.35</v>
      </c>
      <c r="BB39" s="945">
        <v>2.54</v>
      </c>
      <c r="BC39" s="945">
        <v>4.8899999999999997</v>
      </c>
      <c r="BE39" s="666">
        <v>2011</v>
      </c>
      <c r="BF39" s="971">
        <f t="shared" si="14"/>
        <v>0</v>
      </c>
      <c r="BG39" s="955">
        <v>5.5</v>
      </c>
      <c r="BH39" s="936"/>
    </row>
    <row r="40" spans="1:60" ht="11.25" customHeight="1" x14ac:dyDescent="0.2">
      <c r="A40" s="944" t="s">
        <v>932</v>
      </c>
      <c r="B40" s="948" t="s">
        <v>933</v>
      </c>
      <c r="C40" s="1013" t="s">
        <v>108</v>
      </c>
      <c r="D40" s="1013" t="s">
        <v>118</v>
      </c>
      <c r="E40" s="792">
        <v>8</v>
      </c>
      <c r="F40" s="1227">
        <v>582</v>
      </c>
      <c r="G40" s="1227" t="s">
        <v>106</v>
      </c>
      <c r="H40" s="1227" t="s">
        <v>106</v>
      </c>
      <c r="I40" s="947">
        <v>189.25</v>
      </c>
      <c r="J40" s="703">
        <f t="shared" si="0"/>
        <v>0.92998678996036988</v>
      </c>
      <c r="K40" s="950">
        <v>0.44</v>
      </c>
      <c r="L40" s="960">
        <v>4</v>
      </c>
      <c r="M40" s="694">
        <f t="shared" si="1"/>
        <v>1.76</v>
      </c>
      <c r="N40" s="943" t="s">
        <v>107</v>
      </c>
      <c r="O40" s="795">
        <v>0.4</v>
      </c>
      <c r="P40" s="934">
        <v>43585</v>
      </c>
      <c r="Q40" s="934">
        <v>43600</v>
      </c>
      <c r="R40" s="694">
        <f t="shared" si="2"/>
        <v>9.9999999999999947</v>
      </c>
      <c r="S40" s="759">
        <f>IF(INDEX(Historical!$D$7:$D$1439,MATCH(B40,Historical!$B$7:$B$1450,0))=0,"n/a",(INDEX(Historical!$C$7:$C$1439,MATCH(B40,Historical!$B$7:$B$1450,0))/INDEX(Historical!$D$7:$D$1439,MATCH(B40,Historical!$B$7:$B$1450,0))-1)*100)</f>
        <v>10.638297872340408</v>
      </c>
      <c r="T40" s="759">
        <f>IF(INDEX(Historical!$F$7:$F$1432,MATCH(B40,Historical!$B$7:$B$1450,0))=0,"n/a",((INDEX(Historical!$C$7:$C$1439,MATCH(B40,Historical!$B$7:$B$1450,0))/INDEX(Historical!$F$7:$F$1432,MATCH(B40,Historical!$B$7:$B$1450,0)))^(1/3)-1)*100)</f>
        <v>10.698631671837266</v>
      </c>
      <c r="U40" s="759">
        <f>IF(INDEX(Historical!$H$7:$H$1432,MATCH(B40,Historical!$B$7:$B$1450,0))=0,"n/a",((INDEX(Historical!$C$7:$C$1439,MATCH(B40,Historical!$B$7:$B$1450,0))/INDEX(Historical!$H$7:$H$1432,MATCH(B40,Historical!$B$7:$B$1450,0)))^(1/5)-1)*100)</f>
        <v>17.978912471277987</v>
      </c>
      <c r="V40" s="759">
        <f>IF(INDEX(Historical!$O$7:$O$1432,MATCH(B40,Historical!$B$7:$B$1450,0))=0,"n/a",((INDEX(Historical!$C$7:$C$1439,MATCH(B40,Historical!$B$7:$B$1450,0))/INDEX(Historical!$O$7:$O$1432,MATCH(B40,Historical!$B$7:$B$1450,0)))^(1/10)-1)*100)</f>
        <v>10.026509310601806</v>
      </c>
      <c r="W40" s="760">
        <f t="shared" si="3"/>
        <v>1.7931377625379041</v>
      </c>
      <c r="X40" s="761">
        <f t="shared" si="4"/>
        <v>3.1541951703996465</v>
      </c>
      <c r="Y40" s="949" t="s">
        <v>808</v>
      </c>
      <c r="Z40" s="703">
        <f t="shared" si="5"/>
        <v>35.270541082164328</v>
      </c>
      <c r="AA40" s="959">
        <f t="shared" si="6"/>
        <v>37.925851703406813</v>
      </c>
      <c r="AB40" s="960">
        <v>12</v>
      </c>
      <c r="AC40" s="938">
        <v>4.99</v>
      </c>
      <c r="AD40" s="938">
        <v>3.29</v>
      </c>
      <c r="AE40" s="938">
        <v>4.34</v>
      </c>
      <c r="AF40" s="938">
        <v>9.8000000000000007</v>
      </c>
      <c r="AG40" s="938">
        <v>27</v>
      </c>
      <c r="AH40" s="938">
        <v>63.1</v>
      </c>
      <c r="AI40" s="938">
        <v>13.05</v>
      </c>
      <c r="AJ40" s="938">
        <v>5.7</v>
      </c>
      <c r="AK40" s="938">
        <v>11.78</v>
      </c>
      <c r="AL40" s="951">
        <v>47010</v>
      </c>
      <c r="AM40" s="945">
        <v>0.70000000000000007</v>
      </c>
      <c r="AN40" s="938">
        <v>1.36</v>
      </c>
      <c r="AO40" s="802">
        <f t="shared" si="7"/>
        <v>-19.016952442168456</v>
      </c>
      <c r="AP40" s="803">
        <f t="shared" si="8"/>
        <v>18.908899261238357</v>
      </c>
      <c r="AQ40" s="961">
        <f t="shared" si="9"/>
        <v>306.43345591369524</v>
      </c>
      <c r="AR40" s="703">
        <f>INDEX(Historical!$C$7:$C$1439,MATCH(B40,Historical!$B$7:$B$1450,0))*IF(AH40="n/a",1.03,IF(AH40&lt;0,1.01,IF(AH40&gt;10,1.1,(1+AH40/100))))</f>
        <v>1.7160000000000002</v>
      </c>
      <c r="AS40" s="959">
        <f t="shared" si="10"/>
        <v>1.8876000000000004</v>
      </c>
      <c r="AT40" s="959">
        <f t="shared" si="15"/>
        <v>2.0763600000000006</v>
      </c>
      <c r="AU40" s="959">
        <f t="shared" si="15"/>
        <v>2.283996000000001</v>
      </c>
      <c r="AV40" s="959">
        <f t="shared" si="15"/>
        <v>2.5123956000000014</v>
      </c>
      <c r="AW40" s="703">
        <f t="shared" si="12"/>
        <v>10.476351600000005</v>
      </c>
      <c r="AX40" s="810">
        <f t="shared" si="13"/>
        <v>5.5357207926023806</v>
      </c>
      <c r="AY40" s="1017">
        <v>0.86</v>
      </c>
      <c r="AZ40" s="945">
        <v>39.869999999999997</v>
      </c>
      <c r="BA40" s="945">
        <v>-4.71</v>
      </c>
      <c r="BB40" s="945">
        <v>-0.75</v>
      </c>
      <c r="BC40" s="945">
        <v>11.44</v>
      </c>
      <c r="BE40" s="666">
        <v>2012</v>
      </c>
      <c r="BF40" s="971">
        <f t="shared" si="14"/>
        <v>0</v>
      </c>
      <c r="BG40" s="955">
        <v>4.3999999999999995</v>
      </c>
    </row>
    <row r="41" spans="1:60" ht="11.25" customHeight="1" x14ac:dyDescent="0.2">
      <c r="A41" s="944" t="s">
        <v>923</v>
      </c>
      <c r="B41" s="948" t="s">
        <v>924</v>
      </c>
      <c r="C41" s="1013" t="s">
        <v>4216</v>
      </c>
      <c r="D41" s="1013" t="s">
        <v>4364</v>
      </c>
      <c r="E41" s="792">
        <v>8</v>
      </c>
      <c r="F41" s="1227">
        <v>607</v>
      </c>
      <c r="G41" s="1227" t="s">
        <v>106</v>
      </c>
      <c r="H41" s="1227" t="s">
        <v>106</v>
      </c>
      <c r="I41" s="947">
        <v>93.32</v>
      </c>
      <c r="J41" s="703">
        <f t="shared" si="0"/>
        <v>1.0715816545220747</v>
      </c>
      <c r="K41" s="950">
        <v>0.25</v>
      </c>
      <c r="L41" s="960">
        <v>4</v>
      </c>
      <c r="M41" s="694">
        <f t="shared" si="1"/>
        <v>1</v>
      </c>
      <c r="N41" s="943" t="s">
        <v>127</v>
      </c>
      <c r="O41" s="795">
        <v>0.23</v>
      </c>
      <c r="P41" s="934">
        <v>43724</v>
      </c>
      <c r="Q41" s="934">
        <v>43747</v>
      </c>
      <c r="R41" s="694">
        <f t="shared" si="2"/>
        <v>8.6956521739130395</v>
      </c>
      <c r="S41" s="759">
        <f>IF(INDEX(Historical!$D$7:$D$1439,MATCH(B41,Historical!$B$7:$B$1450,0))=0,"n/a",(INDEX(Historical!$C$7:$C$1439,MATCH(B41,Historical!$B$7:$B$1450,0))/INDEX(Historical!$D$7:$D$1439,MATCH(B41,Historical!$B$7:$B$1450,0))-1)*100)</f>
        <v>25.373134328358194</v>
      </c>
      <c r="T41" s="759">
        <f>IF(INDEX(Historical!$F$7:$F$1432,MATCH(B41,Historical!$B$7:$B$1450,0))=0,"n/a",((INDEX(Historical!$C$7:$C$1439,MATCH(B41,Historical!$B$7:$B$1450,0))/INDEX(Historical!$F$7:$F$1432,MATCH(B41,Historical!$B$7:$B$1450,0)))^(1/3)-1)*100)</f>
        <v>17.712889104387308</v>
      </c>
      <c r="U41" s="759">
        <f>IF(INDEX(Historical!$H$7:$H$1432,MATCH(B41,Historical!$B$7:$B$1450,0))=0,"n/a",((INDEX(Historical!$C$7:$C$1439,MATCH(B41,Historical!$B$7:$B$1450,0))/INDEX(Historical!$H$7:$H$1432,MATCH(B41,Historical!$B$7:$B$1450,0)))^(1/5)-1)*100)</f>
        <v>26.677770282424952</v>
      </c>
      <c r="V41" s="759">
        <f>IF(INDEX(Historical!$O$7:$O$1432,MATCH(B41,Historical!$B$7:$B$1450,0))=0,"n/a",((INDEX(Historical!$C$7:$C$1439,MATCH(B41,Historical!$B$7:$B$1450,0))/INDEX(Historical!$O$7:$O$1432,MATCH(B41,Historical!$B$7:$B$1450,0)))^(1/10)-1)*100)</f>
        <v>39.545489401497179</v>
      </c>
      <c r="W41" s="760">
        <f t="shared" si="3"/>
        <v>0.67460968839128699</v>
      </c>
      <c r="X41" s="761">
        <f t="shared" si="4"/>
        <v>1.6570043653680093</v>
      </c>
      <c r="Y41" s="949"/>
      <c r="Z41" s="703">
        <f t="shared" si="5"/>
        <v>24.937655860349128</v>
      </c>
      <c r="AA41" s="959">
        <f t="shared" si="6"/>
        <v>23.271820448877804</v>
      </c>
      <c r="AB41" s="960">
        <v>12</v>
      </c>
      <c r="AC41" s="938">
        <v>4.01</v>
      </c>
      <c r="AD41" s="938">
        <v>5.0199999999999996</v>
      </c>
      <c r="AE41" s="938">
        <v>3.39</v>
      </c>
      <c r="AF41" s="938">
        <v>6.85</v>
      </c>
      <c r="AG41" s="938">
        <v>30.3</v>
      </c>
      <c r="AH41" s="938">
        <v>24.7</v>
      </c>
      <c r="AI41" s="938">
        <v>10.86</v>
      </c>
      <c r="AJ41" s="938">
        <v>16.100000000000001</v>
      </c>
      <c r="AK41" s="938">
        <v>4.7</v>
      </c>
      <c r="AL41" s="951">
        <v>28250</v>
      </c>
      <c r="AM41" s="945">
        <v>0.2</v>
      </c>
      <c r="AN41" s="938">
        <v>0.86</v>
      </c>
      <c r="AO41" s="802">
        <f t="shared" si="7"/>
        <v>4.4775314880692214</v>
      </c>
      <c r="AP41" s="803">
        <f t="shared" si="8"/>
        <v>27.749351936947026</v>
      </c>
      <c r="AQ41" s="961">
        <f t="shared" si="9"/>
        <v>166.1761906664355</v>
      </c>
      <c r="AR41" s="703">
        <f>INDEX(Historical!$C$7:$C$1439,MATCH(B41,Historical!$B$7:$B$1450,0))*IF(AH41="n/a",1.03,IF(AH41&lt;0,1.01,IF(AH41&gt;10,1.1,(1+AH41/100))))</f>
        <v>0.92400000000000004</v>
      </c>
      <c r="AS41" s="959">
        <f t="shared" si="10"/>
        <v>1.0164000000000002</v>
      </c>
      <c r="AT41" s="959">
        <f t="shared" si="15"/>
        <v>1.0641708000000001</v>
      </c>
      <c r="AU41" s="959">
        <f t="shared" si="15"/>
        <v>1.1141868276</v>
      </c>
      <c r="AV41" s="959">
        <f t="shared" si="15"/>
        <v>1.1665536084971999</v>
      </c>
      <c r="AW41" s="703">
        <f t="shared" si="12"/>
        <v>5.2853112360972005</v>
      </c>
      <c r="AX41" s="810">
        <f t="shared" si="13"/>
        <v>5.6636425590411497</v>
      </c>
      <c r="AY41" s="1017">
        <v>1.02</v>
      </c>
      <c r="AZ41" s="945">
        <v>24.51</v>
      </c>
      <c r="BA41" s="945">
        <v>-11.55</v>
      </c>
      <c r="BB41" s="945">
        <v>-1.1299999999999999</v>
      </c>
      <c r="BC41" s="945">
        <v>2.33</v>
      </c>
      <c r="BE41" s="666">
        <v>2012</v>
      </c>
      <c r="BF41" s="971">
        <f t="shared" si="14"/>
        <v>0</v>
      </c>
      <c r="BG41" s="955">
        <v>12.2</v>
      </c>
    </row>
    <row r="42" spans="1:60" s="838" customFormat="1" ht="11.25" customHeight="1" x14ac:dyDescent="0.2">
      <c r="A42" s="841" t="s">
        <v>938</v>
      </c>
      <c r="B42" s="846" t="s">
        <v>939</v>
      </c>
      <c r="C42" s="1013" t="s">
        <v>108</v>
      </c>
      <c r="D42" s="1013" t="s">
        <v>4365</v>
      </c>
      <c r="E42" s="818">
        <v>8</v>
      </c>
      <c r="F42" s="1227">
        <v>548</v>
      </c>
      <c r="G42" s="1226" t="s">
        <v>106</v>
      </c>
      <c r="H42" s="1226" t="s">
        <v>106</v>
      </c>
      <c r="I42" s="819">
        <v>41</v>
      </c>
      <c r="J42" s="820">
        <f t="shared" si="0"/>
        <v>4.975609756097561</v>
      </c>
      <c r="K42" s="821">
        <v>0.51</v>
      </c>
      <c r="L42" s="822">
        <v>4</v>
      </c>
      <c r="M42" s="823">
        <f t="shared" si="1"/>
        <v>2.04</v>
      </c>
      <c r="N42" s="824" t="s">
        <v>210</v>
      </c>
      <c r="O42" s="825">
        <v>0.5</v>
      </c>
      <c r="P42" s="826">
        <v>43451</v>
      </c>
      <c r="Q42" s="826">
        <v>43455</v>
      </c>
      <c r="R42" s="823">
        <f t="shared" si="2"/>
        <v>2.0000000000000018</v>
      </c>
      <c r="S42" s="759">
        <f>IF(INDEX(Historical!$D$7:$D$1439,MATCH(B42,Historical!$B$7:$B$1450,0))=0,"n/a",(INDEX(Historical!$C$7:$C$1439,MATCH(B42,Historical!$B$7:$B$1450,0))/INDEX(Historical!$D$7:$D$1439,MATCH(B42,Historical!$B$7:$B$1450,0))-1)*100)</f>
        <v>1.5228426395939021</v>
      </c>
      <c r="T42" s="759">
        <f>IF(INDEX(Historical!$F$7:$F$1432,MATCH(B42,Historical!$B$7:$B$1450,0))=0,"n/a",((INDEX(Historical!$C$7:$C$1439,MATCH(B42,Historical!$B$7:$B$1450,0))/INDEX(Historical!$F$7:$F$1432,MATCH(B42,Historical!$B$7:$B$1450,0)))^(1/3)-1)*100)</f>
        <v>1.9035695776266293</v>
      </c>
      <c r="U42" s="759">
        <f>IF(INDEX(Historical!$H$7:$H$1432,MATCH(B42,Historical!$B$7:$B$1450,0))=0,"n/a",((INDEX(Historical!$C$7:$C$1439,MATCH(B42,Historical!$B$7:$B$1450,0))/INDEX(Historical!$H$7:$H$1432,MATCH(B42,Historical!$B$7:$B$1450,0)))^(1/5)-1)*100)</f>
        <v>3.0624138001266177</v>
      </c>
      <c r="V42" s="759">
        <f>IF(INDEX(Historical!$O$7:$O$1432,MATCH(B42,Historical!$B$7:$B$1450,0))=0,"n/a",((INDEX(Historical!$C$7:$C$1439,MATCH(B42,Historical!$B$7:$B$1450,0))/INDEX(Historical!$O$7:$O$1432,MATCH(B42,Historical!$B$7:$B$1450,0)))^(1/10)-1)*100)</f>
        <v>1.7588221460874243</v>
      </c>
      <c r="W42" s="827">
        <f t="shared" si="3"/>
        <v>1.7411730952666757</v>
      </c>
      <c r="X42" s="828" t="str">
        <f t="shared" si="4"/>
        <v>n/a</v>
      </c>
      <c r="Y42" s="839"/>
      <c r="Z42" s="820" t="str">
        <f t="shared" si="5"/>
        <v>n/a</v>
      </c>
      <c r="AA42" s="830" t="str">
        <f t="shared" si="6"/>
        <v>n/a</v>
      </c>
      <c r="AB42" s="822">
        <v>12</v>
      </c>
      <c r="AC42" s="831" t="s">
        <v>137</v>
      </c>
      <c r="AD42" s="831" t="s">
        <v>137</v>
      </c>
      <c r="AE42" s="831" t="s">
        <v>137</v>
      </c>
      <c r="AF42" s="831" t="s">
        <v>137</v>
      </c>
      <c r="AG42" s="831" t="s">
        <v>137</v>
      </c>
      <c r="AH42" s="831" t="s">
        <v>137</v>
      </c>
      <c r="AI42" s="831" t="s">
        <v>137</v>
      </c>
      <c r="AJ42" s="831" t="s">
        <v>137</v>
      </c>
      <c r="AK42" s="831" t="s">
        <v>137</v>
      </c>
      <c r="AL42" s="832" t="s">
        <v>137</v>
      </c>
      <c r="AM42" s="833" t="s">
        <v>137</v>
      </c>
      <c r="AN42" s="831" t="s">
        <v>137</v>
      </c>
      <c r="AO42" s="834" t="str">
        <f t="shared" si="7"/>
        <v>n/a</v>
      </c>
      <c r="AP42" s="835">
        <f t="shared" si="8"/>
        <v>8.0380235562241786</v>
      </c>
      <c r="AQ42" s="836" t="str">
        <f t="shared" si="9"/>
        <v>n/a</v>
      </c>
      <c r="AR42" s="703">
        <f>INDEX(Historical!$C$7:$C$1439,MATCH(B42,Historical!$B$7:$B$1450,0))*IF(AH42="n/a",1.03,IF(AH42&lt;0,1.01,IF(AH42&gt;10,1.1,(1+AH42/100))))</f>
        <v>2.06</v>
      </c>
      <c r="AS42" s="830">
        <f t="shared" si="10"/>
        <v>2.1217999999999999</v>
      </c>
      <c r="AT42" s="830">
        <f t="shared" si="15"/>
        <v>2.185454</v>
      </c>
      <c r="AU42" s="830">
        <f t="shared" si="15"/>
        <v>2.2510176200000003</v>
      </c>
      <c r="AV42" s="830">
        <f t="shared" si="15"/>
        <v>2.3185481486000001</v>
      </c>
      <c r="AW42" s="820">
        <f t="shared" si="12"/>
        <v>10.936819768599999</v>
      </c>
      <c r="AX42" s="837">
        <f t="shared" si="13"/>
        <v>26.67517016731707</v>
      </c>
      <c r="AY42" s="1018" t="s">
        <v>137</v>
      </c>
      <c r="AZ42" s="833" t="s">
        <v>137</v>
      </c>
      <c r="BA42" s="833" t="s">
        <v>137</v>
      </c>
      <c r="BB42" s="833" t="s">
        <v>137</v>
      </c>
      <c r="BC42" s="833" t="s">
        <v>137</v>
      </c>
      <c r="BD42" s="985" t="s">
        <v>4290</v>
      </c>
      <c r="BE42" s="666">
        <v>2012</v>
      </c>
      <c r="BF42" s="971">
        <f t="shared" si="14"/>
        <v>0</v>
      </c>
      <c r="BG42" s="892" t="s">
        <v>137</v>
      </c>
    </row>
    <row r="43" spans="1:60" ht="11.25" customHeight="1" x14ac:dyDescent="0.2">
      <c r="A43" s="944" t="s">
        <v>936</v>
      </c>
      <c r="B43" s="948" t="s">
        <v>937</v>
      </c>
      <c r="C43" s="1013" t="s">
        <v>112</v>
      </c>
      <c r="D43" s="1013" t="s">
        <v>1228</v>
      </c>
      <c r="E43" s="792">
        <v>8</v>
      </c>
      <c r="F43" s="1227">
        <v>561</v>
      </c>
      <c r="G43" s="1227" t="s">
        <v>106</v>
      </c>
      <c r="H43" s="1227" t="s">
        <v>106</v>
      </c>
      <c r="I43" s="947">
        <v>40.56</v>
      </c>
      <c r="J43" s="703">
        <f t="shared" si="0"/>
        <v>1.7258382642998025</v>
      </c>
      <c r="K43" s="950">
        <v>0.17499999999999999</v>
      </c>
      <c r="L43" s="960">
        <v>4</v>
      </c>
      <c r="M43" s="694">
        <f t="shared" si="1"/>
        <v>0.7</v>
      </c>
      <c r="N43" s="943" t="s">
        <v>560</v>
      </c>
      <c r="O43" s="795">
        <v>0.1575</v>
      </c>
      <c r="P43" s="934">
        <v>43500</v>
      </c>
      <c r="Q43" s="934">
        <v>43516</v>
      </c>
      <c r="R43" s="694">
        <f t="shared" si="2"/>
        <v>11.111111111111104</v>
      </c>
      <c r="S43" s="759">
        <f>IF(INDEX(Historical!$D$7:$D$1439,MATCH(B43,Historical!$B$7:$B$1450,0))=0,"n/a",(INDEX(Historical!$C$7:$C$1439,MATCH(B43,Historical!$B$7:$B$1450,0))/INDEX(Historical!$D$7:$D$1439,MATCH(B43,Historical!$B$7:$B$1450,0))-1)*100)</f>
        <v>12.5</v>
      </c>
      <c r="T43" s="759">
        <f>IF(INDEX(Historical!$F$7:$F$1432,MATCH(B43,Historical!$B$7:$B$1450,0))=0,"n/a",((INDEX(Historical!$C$7:$C$1439,MATCH(B43,Historical!$B$7:$B$1450,0))/INDEX(Historical!$F$7:$F$1432,MATCH(B43,Historical!$B$7:$B$1450,0)))^(1/3)-1)*100)</f>
        <v>12.710045297240802</v>
      </c>
      <c r="U43" s="759">
        <f>IF(INDEX(Historical!$H$7:$H$1432,MATCH(B43,Historical!$B$7:$B$1450,0))=0,"n/a",((INDEX(Historical!$C$7:$C$1439,MATCH(B43,Historical!$B$7:$B$1450,0))/INDEX(Historical!$H$7:$H$1432,MATCH(B43,Historical!$B$7:$B$1450,0)))^(1/5)-1)*100)</f>
        <v>11.842691472014465</v>
      </c>
      <c r="V43" s="759">
        <f>IF(INDEX(Historical!$O$7:$O$1432,MATCH(B43,Historical!$B$7:$B$1450,0))=0,"n/a",((INDEX(Historical!$C$7:$C$1439,MATCH(B43,Historical!$B$7:$B$1450,0))/INDEX(Historical!$O$7:$O$1432,MATCH(B43,Historical!$B$7:$B$1450,0)))^(1/10)-1)*100)</f>
        <v>7.5766919692604295</v>
      </c>
      <c r="W43" s="760">
        <f t="shared" si="3"/>
        <v>1.5630424887354164</v>
      </c>
      <c r="X43" s="761">
        <f t="shared" si="4"/>
        <v>1.0480257939835809</v>
      </c>
      <c r="Y43" s="706"/>
      <c r="Z43" s="703">
        <f t="shared" si="5"/>
        <v>42.68292682926829</v>
      </c>
      <c r="AA43" s="959">
        <f t="shared" si="6"/>
        <v>24.731707317073173</v>
      </c>
      <c r="AB43" s="960">
        <v>2</v>
      </c>
      <c r="AC43" s="938">
        <v>1.64</v>
      </c>
      <c r="AD43" s="938">
        <v>1.66</v>
      </c>
      <c r="AE43" s="938">
        <v>0.76</v>
      </c>
      <c r="AF43" s="938">
        <v>2.23</v>
      </c>
      <c r="AG43" s="938">
        <v>15.299999999999999</v>
      </c>
      <c r="AH43" s="938">
        <v>-37.799999999999997</v>
      </c>
      <c r="AI43" s="938">
        <v>17.399999999999999</v>
      </c>
      <c r="AJ43" s="938">
        <v>11.3</v>
      </c>
      <c r="AK43" s="938">
        <v>15</v>
      </c>
      <c r="AL43" s="951">
        <v>1080</v>
      </c>
      <c r="AM43" s="945">
        <v>2.1999999999999997</v>
      </c>
      <c r="AN43" s="938">
        <v>0.5</v>
      </c>
      <c r="AO43" s="802">
        <f t="shared" si="7"/>
        <v>-11.163177580758905</v>
      </c>
      <c r="AP43" s="803">
        <f t="shared" si="8"/>
        <v>13.568529736314268</v>
      </c>
      <c r="AQ43" s="961">
        <f t="shared" si="9"/>
        <v>56.562670897948038</v>
      </c>
      <c r="AR43" s="703">
        <f>INDEX(Historical!$C$7:$C$1439,MATCH(B43,Historical!$B$7:$B$1450,0))*IF(AH43="n/a",1.03,IF(AH43&lt;0,1.01,IF(AH43&gt;10,1.1,(1+AH43/100))))</f>
        <v>0.63629999999999998</v>
      </c>
      <c r="AS43" s="959">
        <f t="shared" si="10"/>
        <v>0.69993000000000005</v>
      </c>
      <c r="AT43" s="959">
        <f t="shared" si="15"/>
        <v>0.76992300000000014</v>
      </c>
      <c r="AU43" s="959">
        <f t="shared" si="15"/>
        <v>0.84691530000000026</v>
      </c>
      <c r="AV43" s="959">
        <f t="shared" si="15"/>
        <v>0.93160683000000033</v>
      </c>
      <c r="AW43" s="703">
        <f t="shared" si="12"/>
        <v>3.8846751300000002</v>
      </c>
      <c r="AX43" s="810">
        <f t="shared" si="13"/>
        <v>9.5776014053254439</v>
      </c>
      <c r="AY43" s="1017">
        <v>1.65</v>
      </c>
      <c r="AZ43" s="945">
        <v>53.75</v>
      </c>
      <c r="BA43" s="945">
        <v>-20.260000000000002</v>
      </c>
      <c r="BB43" s="945">
        <v>1.02</v>
      </c>
      <c r="BC43" s="945">
        <v>9.76</v>
      </c>
      <c r="BE43" s="666">
        <v>2012</v>
      </c>
      <c r="BF43" s="971">
        <f t="shared" si="14"/>
        <v>0</v>
      </c>
      <c r="BG43" s="955">
        <v>7.5</v>
      </c>
    </row>
    <row r="44" spans="1:60" ht="11.25" customHeight="1" x14ac:dyDescent="0.2">
      <c r="A44" s="944" t="s">
        <v>1583</v>
      </c>
      <c r="B44" s="948" t="s">
        <v>1584</v>
      </c>
      <c r="C44" s="1013" t="s">
        <v>4345</v>
      </c>
      <c r="D44" s="1013" t="s">
        <v>4346</v>
      </c>
      <c r="E44" s="792">
        <v>9</v>
      </c>
      <c r="F44" s="1227">
        <v>487</v>
      </c>
      <c r="G44" s="1227" t="s">
        <v>106</v>
      </c>
      <c r="H44" s="1227" t="s">
        <v>106</v>
      </c>
      <c r="I44" s="947">
        <v>14.49</v>
      </c>
      <c r="J44" s="703">
        <f t="shared" si="0"/>
        <v>7.2463768115942031</v>
      </c>
      <c r="K44" s="950">
        <v>0.26250000000000001</v>
      </c>
      <c r="L44" s="960">
        <v>4</v>
      </c>
      <c r="M44" s="694">
        <f t="shared" si="1"/>
        <v>1.05</v>
      </c>
      <c r="N44" s="943" t="s">
        <v>220</v>
      </c>
      <c r="O44" s="795">
        <v>0.26</v>
      </c>
      <c r="P44" s="934">
        <v>43629</v>
      </c>
      <c r="Q44" s="934">
        <v>43661</v>
      </c>
      <c r="R44" s="694">
        <f t="shared" si="2"/>
        <v>0.96153846153846234</v>
      </c>
      <c r="S44" s="759">
        <f>IF(INDEX(Historical!$D$7:$D$1439,MATCH(B44,Historical!$B$7:$B$1450,0))=0,"n/a",(INDEX(Historical!$C$7:$C$1439,MATCH(B44,Historical!$B$7:$B$1450,0))/INDEX(Historical!$D$7:$D$1439,MATCH(B44,Historical!$B$7:$B$1450,0))-1)*100)</f>
        <v>7.4468085106383031</v>
      </c>
      <c r="T44" s="759">
        <f>IF(INDEX(Historical!$F$7:$F$1432,MATCH(B44,Historical!$B$7:$B$1450,0))=0,"n/a",((INDEX(Historical!$C$7:$C$1439,MATCH(B44,Historical!$B$7:$B$1450,0))/INDEX(Historical!$F$7:$F$1432,MATCH(B44,Historical!$B$7:$B$1450,0)))^(1/3)-1)*100)</f>
        <v>12.465937638837875</v>
      </c>
      <c r="U44" s="759">
        <f>IF(INDEX(Historical!$H$7:$H$1432,MATCH(B44,Historical!$B$7:$B$1450,0))=0,"n/a",((INDEX(Historical!$C$7:$C$1439,MATCH(B44,Historical!$B$7:$B$1450,0))/INDEX(Historical!$H$7:$H$1432,MATCH(B44,Historical!$B$7:$B$1450,0)))^(1/5)-1)*100)</f>
        <v>11.163159431275194</v>
      </c>
      <c r="V44" s="759" t="str">
        <f>IF(INDEX(Historical!$O$7:$O$1432,MATCH(B44,Historical!$B$7:$B$1450,0))=0,"n/a",((INDEX(Historical!$C$7:$C$1439,MATCH(B44,Historical!$B$7:$B$1450,0))/INDEX(Historical!$O$7:$O$1432,MATCH(B44,Historical!$B$7:$B$1450,0)))^(1/10)-1)*100)</f>
        <v>n/a</v>
      </c>
      <c r="W44" s="760" t="str">
        <f t="shared" si="3"/>
        <v>n/a</v>
      </c>
      <c r="X44" s="761">
        <f t="shared" si="4"/>
        <v>1.5085350582804318</v>
      </c>
      <c r="Y44" s="949"/>
      <c r="Z44" s="703" t="str">
        <f t="shared" si="5"/>
        <v>n/a</v>
      </c>
      <c r="AA44" s="959" t="str">
        <f t="shared" si="6"/>
        <v>n/a</v>
      </c>
      <c r="AB44" s="960">
        <v>12</v>
      </c>
      <c r="AC44" s="938">
        <v>-1.61</v>
      </c>
      <c r="AD44" s="938" t="s">
        <v>137</v>
      </c>
      <c r="AE44" s="938">
        <v>1.5</v>
      </c>
      <c r="AF44" s="938">
        <v>0.37</v>
      </c>
      <c r="AG44" s="938">
        <v>-4.2</v>
      </c>
      <c r="AH44" s="940">
        <v>4.1000000000000005</v>
      </c>
      <c r="AI44" s="940">
        <v>-3.5000000000000004</v>
      </c>
      <c r="AJ44" s="938">
        <v>7.3999999999999995</v>
      </c>
      <c r="AK44" s="938">
        <v>7.0000000000000009</v>
      </c>
      <c r="AL44" s="951">
        <v>626.54</v>
      </c>
      <c r="AM44" s="945">
        <v>0.5</v>
      </c>
      <c r="AN44" s="938">
        <v>1.4</v>
      </c>
      <c r="AO44" s="802" t="str">
        <f t="shared" si="7"/>
        <v>n/a</v>
      </c>
      <c r="AP44" s="803">
        <f t="shared" si="8"/>
        <v>18.409536242869397</v>
      </c>
      <c r="AQ44" s="961" t="str">
        <f t="shared" si="9"/>
        <v>n/a</v>
      </c>
      <c r="AR44" s="703">
        <f>INDEX(Historical!$C$7:$C$1439,MATCH(B44,Historical!$B$7:$B$1450,0))*IF(AH44="n/a",1.03,IF(AH44&lt;0,1.01,IF(AH44&gt;10,1.1,(1+AH44/100))))</f>
        <v>1.05141</v>
      </c>
      <c r="AS44" s="959">
        <f t="shared" si="10"/>
        <v>1.0619240999999999</v>
      </c>
      <c r="AT44" s="959">
        <f t="shared" si="15"/>
        <v>1.136258787</v>
      </c>
      <c r="AU44" s="959">
        <f t="shared" si="15"/>
        <v>1.2157969020900001</v>
      </c>
      <c r="AV44" s="959">
        <f t="shared" si="15"/>
        <v>1.3009026852363001</v>
      </c>
      <c r="AW44" s="703">
        <f t="shared" si="12"/>
        <v>5.7662924743263009</v>
      </c>
      <c r="AX44" s="810">
        <f t="shared" si="13"/>
        <v>39.794979118884058</v>
      </c>
      <c r="AY44" s="1017">
        <v>0.44</v>
      </c>
      <c r="AZ44" s="945">
        <v>10.27</v>
      </c>
      <c r="BA44" s="945">
        <v>-22.1</v>
      </c>
      <c r="BB44" s="945">
        <v>-4.9799999999999995</v>
      </c>
      <c r="BC44" s="945">
        <v>-6.45</v>
      </c>
      <c r="BE44" s="666">
        <v>2011</v>
      </c>
      <c r="BF44" s="971">
        <f t="shared" si="14"/>
        <v>0</v>
      </c>
      <c r="BG44" s="955">
        <v>-1.5</v>
      </c>
    </row>
    <row r="45" spans="1:60" ht="11.25" customHeight="1" x14ac:dyDescent="0.2">
      <c r="A45" s="944" t="s">
        <v>895</v>
      </c>
      <c r="B45" s="948" t="s">
        <v>896</v>
      </c>
      <c r="C45" s="1013" t="s">
        <v>4345</v>
      </c>
      <c r="D45" s="1013" t="s">
        <v>4346</v>
      </c>
      <c r="E45" s="792">
        <v>9</v>
      </c>
      <c r="F45" s="1227">
        <v>488</v>
      </c>
      <c r="G45" s="1227" t="s">
        <v>106</v>
      </c>
      <c r="H45" s="1227" t="s">
        <v>106</v>
      </c>
      <c r="I45" s="947">
        <v>146.36000000000001</v>
      </c>
      <c r="J45" s="703">
        <f t="shared" si="0"/>
        <v>2.7329871549603717</v>
      </c>
      <c r="K45" s="950">
        <v>1</v>
      </c>
      <c r="L45" s="960">
        <v>4</v>
      </c>
      <c r="M45" s="694">
        <f t="shared" si="1"/>
        <v>4</v>
      </c>
      <c r="N45" s="943" t="s">
        <v>493</v>
      </c>
      <c r="O45" s="795">
        <v>0.97</v>
      </c>
      <c r="P45" s="934">
        <v>43643</v>
      </c>
      <c r="Q45" s="934">
        <v>43661</v>
      </c>
      <c r="R45" s="694">
        <f t="shared" si="2"/>
        <v>3.092783505154642</v>
      </c>
      <c r="S45" s="759">
        <f>IF(INDEX(Historical!$D$7:$D$1439,MATCH(B45,Historical!$B$7:$B$1450,0))=0,"n/a",(INDEX(Historical!$C$7:$C$1439,MATCH(B45,Historical!$B$7:$B$1450,0))/INDEX(Historical!$D$7:$D$1439,MATCH(B45,Historical!$B$7:$B$1450,0))-1)*100)</f>
        <v>6.3953488372093137</v>
      </c>
      <c r="T45" s="759">
        <f>IF(INDEX(Historical!$F$7:$F$1432,MATCH(B45,Historical!$B$7:$B$1450,0))=0,"n/a",((INDEX(Historical!$C$7:$C$1439,MATCH(B45,Historical!$B$7:$B$1450,0))/INDEX(Historical!$F$7:$F$1432,MATCH(B45,Historical!$B$7:$B$1450,0)))^(1/3)-1)*100)</f>
        <v>6.6165718598516055</v>
      </c>
      <c r="U45" s="759">
        <f>IF(INDEX(Historical!$H$7:$H$1432,MATCH(B45,Historical!$B$7:$B$1450,0))=0,"n/a",((INDEX(Historical!$C$7:$C$1439,MATCH(B45,Historical!$B$7:$B$1450,0))/INDEX(Historical!$H$7:$H$1432,MATCH(B45,Historical!$B$7:$B$1450,0)))^(1/5)-1)*100)</f>
        <v>8.0081052992623256</v>
      </c>
      <c r="V45" s="759">
        <f>IF(INDEX(Historical!$O$7:$O$1432,MATCH(B45,Historical!$B$7:$B$1450,0))=0,"n/a",((INDEX(Historical!$C$7:$C$1439,MATCH(B45,Historical!$B$7:$B$1450,0))/INDEX(Historical!$O$7:$O$1432,MATCH(B45,Historical!$B$7:$B$1450,0)))^(1/10)-1)*100)</f>
        <v>1.4797527177397685</v>
      </c>
      <c r="W45" s="760">
        <f t="shared" si="3"/>
        <v>5.4117861743104045</v>
      </c>
      <c r="X45" s="761">
        <f t="shared" si="4"/>
        <v>0.46289626007296686</v>
      </c>
      <c r="Y45" s="714"/>
      <c r="Z45" s="703">
        <f t="shared" si="5"/>
        <v>121.580547112462</v>
      </c>
      <c r="AA45" s="959">
        <f t="shared" si="6"/>
        <v>44.486322188449854</v>
      </c>
      <c r="AB45" s="960">
        <v>12</v>
      </c>
      <c r="AC45" s="938">
        <v>3.29</v>
      </c>
      <c r="AD45" s="938">
        <v>450.32</v>
      </c>
      <c r="AE45" s="938">
        <v>12.7</v>
      </c>
      <c r="AF45" s="938">
        <v>2.19</v>
      </c>
      <c r="AG45" s="938" t="s">
        <v>137</v>
      </c>
      <c r="AH45" s="940">
        <v>123.10000000000001</v>
      </c>
      <c r="AI45" s="940">
        <v>-1.1299999999999999</v>
      </c>
      <c r="AJ45" s="938">
        <v>17.299999999999997</v>
      </c>
      <c r="AK45" s="938">
        <v>0.1</v>
      </c>
      <c r="AL45" s="951">
        <v>17350</v>
      </c>
      <c r="AM45" s="945">
        <v>1.3</v>
      </c>
      <c r="AN45" s="938">
        <v>0.78</v>
      </c>
      <c r="AO45" s="802">
        <f t="shared" si="7"/>
        <v>-33.745229734227159</v>
      </c>
      <c r="AP45" s="803">
        <f t="shared" si="8"/>
        <v>10.741092454222697</v>
      </c>
      <c r="AQ45" s="961">
        <f t="shared" si="9"/>
        <v>108.0865691567443</v>
      </c>
      <c r="AR45" s="703">
        <f>INDEX(Historical!$C$7:$C$1439,MATCH(B45,Historical!$B$7:$B$1450,0))*IF(AH45="n/a",1.03,IF(AH45&lt;0,1.01,IF(AH45&gt;10,1.1,(1+AH45/100))))</f>
        <v>4.0260000000000007</v>
      </c>
      <c r="AS45" s="959">
        <f t="shared" si="10"/>
        <v>4.0662600000000007</v>
      </c>
      <c r="AT45" s="959">
        <f t="shared" si="15"/>
        <v>4.0703262599999999</v>
      </c>
      <c r="AU45" s="959">
        <f t="shared" si="15"/>
        <v>4.0743965862599998</v>
      </c>
      <c r="AV45" s="959">
        <f t="shared" si="15"/>
        <v>4.0784709828462598</v>
      </c>
      <c r="AW45" s="703">
        <f t="shared" si="12"/>
        <v>20.315453829106261</v>
      </c>
      <c r="AX45" s="810">
        <f t="shared" si="13"/>
        <v>13.880468590534475</v>
      </c>
      <c r="AY45" s="1017">
        <v>0.76</v>
      </c>
      <c r="AZ45" s="945">
        <v>34.229999999999997</v>
      </c>
      <c r="BA45" s="945">
        <v>-4.66</v>
      </c>
      <c r="BB45" s="945">
        <v>0.32</v>
      </c>
      <c r="BC45" s="945">
        <v>9</v>
      </c>
      <c r="BE45" s="666">
        <v>2011</v>
      </c>
      <c r="BF45" s="971">
        <f t="shared" si="14"/>
        <v>0</v>
      </c>
      <c r="BG45" s="955" t="s">
        <v>137</v>
      </c>
    </row>
    <row r="46" spans="1:60" ht="11.25" customHeight="1" x14ac:dyDescent="0.2">
      <c r="A46" s="944" t="s">
        <v>948</v>
      </c>
      <c r="B46" s="948" t="s">
        <v>4174</v>
      </c>
      <c r="C46" s="1013" t="s">
        <v>108</v>
      </c>
      <c r="D46" s="1013" t="s">
        <v>118</v>
      </c>
      <c r="E46" s="793">
        <v>7</v>
      </c>
      <c r="F46" s="1227">
        <v>658</v>
      </c>
      <c r="G46" s="1227" t="s">
        <v>106</v>
      </c>
      <c r="H46" s="1227" t="s">
        <v>106</v>
      </c>
      <c r="I46" s="947">
        <v>68.44</v>
      </c>
      <c r="J46" s="703">
        <f t="shared" si="0"/>
        <v>1.8118059614260666</v>
      </c>
      <c r="K46" s="950">
        <v>0.31</v>
      </c>
      <c r="L46" s="960">
        <v>4</v>
      </c>
      <c r="M46" s="694">
        <f t="shared" si="1"/>
        <v>1.24</v>
      </c>
      <c r="N46" s="943" t="s">
        <v>598</v>
      </c>
      <c r="O46" s="798">
        <v>0.27</v>
      </c>
      <c r="P46" s="934">
        <v>43524</v>
      </c>
      <c r="Q46" s="934">
        <v>43539</v>
      </c>
      <c r="R46" s="694">
        <f t="shared" si="2"/>
        <v>14.814814814814806</v>
      </c>
      <c r="S46" s="759">
        <f>IF(INDEX(Historical!$D$7:$D$1439,MATCH(B46,Historical!$B$7:$B$1450,0))=0,"n/a",(INDEX(Historical!$C$7:$C$1439,MATCH(B46,Historical!$B$7:$B$1450,0))/INDEX(Historical!$D$7:$D$1439,MATCH(B46,Historical!$B$7:$B$1450,0))-1)*100)</f>
        <v>14.999999999999991</v>
      </c>
      <c r="T46" s="759">
        <f>IF(INDEX(Historical!$F$7:$F$1432,MATCH(B46,Historical!$B$7:$B$1450,0))=0,"n/a",((INDEX(Historical!$C$7:$C$1439,MATCH(B46,Historical!$B$7:$B$1450,0))/INDEX(Historical!$F$7:$F$1432,MATCH(B46,Historical!$B$7:$B$1450,0)))^(1/3)-1)*100)</f>
        <v>15.791639440424632</v>
      </c>
      <c r="U46" s="759">
        <f>IF(INDEX(Historical!$H$7:$H$1432,MATCH(B46,Historical!$B$7:$B$1450,0))=0,"n/a",((INDEX(Historical!$C$7:$C$1439,MATCH(B46,Historical!$B$7:$B$1450,0))/INDEX(Historical!$H$7:$H$1432,MATCH(B46,Historical!$B$7:$B$1450,0)))^(1/5)-1)*100)</f>
        <v>15.662897864462909</v>
      </c>
      <c r="V46" s="759" t="str">
        <f>IF(INDEX(Historical!$O$7:$O$1432,MATCH(B46,Historical!$B$7:$B$1450,0))=0,"n/a",((INDEX(Historical!$C$7:$C$1439,MATCH(B46,Historical!$B$7:$B$1450,0))/INDEX(Historical!$O$7:$O$1432,MATCH(B46,Historical!$B$7:$B$1450,0)))^(1/10)-1)*100)</f>
        <v>n/a</v>
      </c>
      <c r="W46" s="760" t="str">
        <f t="shared" si="3"/>
        <v>n/a</v>
      </c>
      <c r="X46" s="761" t="str">
        <f t="shared" si="4"/>
        <v>n/a</v>
      </c>
      <c r="Y46" s="949" t="s">
        <v>4407</v>
      </c>
      <c r="Z46" s="703">
        <f t="shared" si="5"/>
        <v>33.787465940054496</v>
      </c>
      <c r="AA46" s="959">
        <f t="shared" si="6"/>
        <v>18.64850136239782</v>
      </c>
      <c r="AB46" s="960">
        <v>12</v>
      </c>
      <c r="AC46" s="938">
        <v>3.67</v>
      </c>
      <c r="AD46" s="938">
        <v>2.67</v>
      </c>
      <c r="AE46" s="938">
        <v>1.29</v>
      </c>
      <c r="AF46" s="938">
        <v>1.24</v>
      </c>
      <c r="AG46" s="938">
        <v>7.1999999999999993</v>
      </c>
      <c r="AH46" s="938">
        <v>110.1</v>
      </c>
      <c r="AI46" s="938">
        <v>11.959999999999999</v>
      </c>
      <c r="AJ46" s="938">
        <v>-13.5</v>
      </c>
      <c r="AK46" s="938">
        <v>7.0000000000000009</v>
      </c>
      <c r="AL46" s="951">
        <v>2420</v>
      </c>
      <c r="AM46" s="945">
        <v>3.5000000000000004</v>
      </c>
      <c r="AN46" s="938">
        <v>0.31</v>
      </c>
      <c r="AO46" s="802">
        <f t="shared" si="7"/>
        <v>-1.1737975365088431</v>
      </c>
      <c r="AP46" s="803">
        <f t="shared" si="8"/>
        <v>17.474703825888977</v>
      </c>
      <c r="AQ46" s="961">
        <f t="shared" si="9"/>
        <v>1.3774940822080639</v>
      </c>
      <c r="AR46" s="703">
        <f>INDEX(Historical!$C$7:$C$1439,MATCH(B46,Historical!$B$7:$B$1450,0))*IF(AH46="n/a",1.03,IF(AH46&lt;0,1.01,IF(AH46&gt;10,1.1,(1+AH46/100))))</f>
        <v>1.1880000000000002</v>
      </c>
      <c r="AS46" s="959">
        <f t="shared" si="10"/>
        <v>1.3068000000000002</v>
      </c>
      <c r="AT46" s="959">
        <f t="shared" si="15"/>
        <v>1.3982760000000003</v>
      </c>
      <c r="AU46" s="959">
        <f t="shared" si="15"/>
        <v>1.4961553200000004</v>
      </c>
      <c r="AV46" s="959">
        <f t="shared" si="15"/>
        <v>1.6008861924000006</v>
      </c>
      <c r="AW46" s="703">
        <f t="shared" si="12"/>
        <v>6.9901175124000021</v>
      </c>
      <c r="AX46" s="810">
        <f t="shared" si="13"/>
        <v>10.213497241963768</v>
      </c>
      <c r="AY46" s="1017">
        <v>0.6</v>
      </c>
      <c r="AZ46" s="945">
        <v>17.150000000000002</v>
      </c>
      <c r="BA46" s="945">
        <v>-12.889999999999999</v>
      </c>
      <c r="BB46" s="945">
        <v>-5.9499999999999993</v>
      </c>
      <c r="BC46" s="945">
        <v>-1.3599999999999999</v>
      </c>
      <c r="BE46" s="666">
        <v>2013</v>
      </c>
      <c r="BF46" s="971">
        <f t="shared" si="14"/>
        <v>0</v>
      </c>
      <c r="BG46" s="955">
        <v>1.4000000000000001</v>
      </c>
    </row>
    <row r="47" spans="1:60" ht="11.25" customHeight="1" x14ac:dyDescent="0.2">
      <c r="A47" s="954" t="s">
        <v>4400</v>
      </c>
      <c r="B47" s="948" t="s">
        <v>3806</v>
      </c>
      <c r="C47" s="1013" t="s">
        <v>247</v>
      </c>
      <c r="D47" s="1013" t="s">
        <v>4379</v>
      </c>
      <c r="E47" s="792">
        <v>5</v>
      </c>
      <c r="F47" s="1227">
        <v>843</v>
      </c>
      <c r="G47" s="1227" t="s">
        <v>106</v>
      </c>
      <c r="H47" s="1227" t="s">
        <v>106</v>
      </c>
      <c r="I47" s="947">
        <v>36.19</v>
      </c>
      <c r="J47" s="703">
        <f t="shared" si="0"/>
        <v>1.2158054711246202</v>
      </c>
      <c r="K47" s="950">
        <v>0.11</v>
      </c>
      <c r="L47" s="960">
        <v>4</v>
      </c>
      <c r="M47" s="694">
        <f t="shared" si="1"/>
        <v>0.44</v>
      </c>
      <c r="N47" s="943" t="s">
        <v>520</v>
      </c>
      <c r="O47" s="795">
        <v>0.105</v>
      </c>
      <c r="P47" s="934">
        <v>43427</v>
      </c>
      <c r="Q47" s="934">
        <v>43440</v>
      </c>
      <c r="R47" s="694">
        <f t="shared" si="2"/>
        <v>4.7619047619047663</v>
      </c>
      <c r="S47" s="759">
        <f>IF(INDEX(Historical!$D$7:$D$1439,MATCH(B47,Historical!$B$7:$B$1450,0))=0,"n/a",(INDEX(Historical!$C$7:$C$1439,MATCH(B47,Historical!$B$7:$B$1450,0))/INDEX(Historical!$D$7:$D$1439,MATCH(B47,Historical!$B$7:$B$1450,0))-1)*100)</f>
        <v>2.6570048309178862</v>
      </c>
      <c r="T47" s="759">
        <f>IF(INDEX(Historical!$F$7:$F$1432,MATCH(B47,Historical!$B$7:$B$1450,0))=0,"n/a",((INDEX(Historical!$C$7:$C$1439,MATCH(B47,Historical!$B$7:$B$1450,0))/INDEX(Historical!$F$7:$F$1432,MATCH(B47,Historical!$B$7:$B$1450,0)))^(1/3)-1)*100)</f>
        <v>6.3225925707475428</v>
      </c>
      <c r="U47" s="759" t="str">
        <f>IF(INDEX(Historical!$H$7:$H$1432,MATCH(B47,Historical!$B$7:$B$1450,0))=0,"n/a",((INDEX(Historical!$C$7:$C$1439,MATCH(B47,Historical!$B$7:$B$1450,0))/INDEX(Historical!$H$7:$H$1432,MATCH(B47,Historical!$B$7:$B$1450,0)))^(1/5)-1)*100)</f>
        <v>n/a</v>
      </c>
      <c r="V47" s="759" t="str">
        <f>IF(INDEX(Historical!$O$7:$O$1432,MATCH(B47,Historical!$B$7:$B$1450,0))=0,"n/a",((INDEX(Historical!$C$7:$C$1439,MATCH(B47,Historical!$B$7:$B$1450,0))/INDEX(Historical!$O$7:$O$1432,MATCH(B47,Historical!$B$7:$B$1450,0)))^(1/10)-1)*100)</f>
        <v>n/a</v>
      </c>
      <c r="W47" s="760" t="str">
        <f t="shared" si="3"/>
        <v>n/a</v>
      </c>
      <c r="X47" s="761" t="str">
        <f t="shared" si="4"/>
        <v>n/a</v>
      </c>
      <c r="Y47" s="949"/>
      <c r="Z47" s="703">
        <f t="shared" si="5"/>
        <v>24.043715846994534</v>
      </c>
      <c r="AA47" s="959">
        <f t="shared" si="6"/>
        <v>19.775956284153004</v>
      </c>
      <c r="AB47" s="960">
        <v>9</v>
      </c>
      <c r="AC47" s="938">
        <v>1.83</v>
      </c>
      <c r="AD47" s="938">
        <v>2.0699999999999998</v>
      </c>
      <c r="AE47" s="938">
        <v>0.56000000000000005</v>
      </c>
      <c r="AF47" s="938">
        <v>2.82</v>
      </c>
      <c r="AG47" s="938">
        <v>17.100000000000001</v>
      </c>
      <c r="AH47" s="938">
        <v>-12.3</v>
      </c>
      <c r="AI47" s="938">
        <v>11.23</v>
      </c>
      <c r="AJ47" s="938">
        <v>31.1</v>
      </c>
      <c r="AK47" s="938">
        <v>9.8000000000000007</v>
      </c>
      <c r="AL47" s="951">
        <v>9020</v>
      </c>
      <c r="AM47" s="945">
        <v>0.89999999999999991</v>
      </c>
      <c r="AN47" s="938">
        <v>2.2200000000000002</v>
      </c>
      <c r="AO47" s="802" t="str">
        <f t="shared" si="7"/>
        <v>n/a</v>
      </c>
      <c r="AP47" s="803" t="str">
        <f t="shared" si="8"/>
        <v>n/a</v>
      </c>
      <c r="AQ47" s="961">
        <f t="shared" si="9"/>
        <v>57.435273079039575</v>
      </c>
      <c r="AR47" s="703">
        <f>INDEX(Historical!$C$7:$C$1439,MATCH(B47,Historical!$B$7:$B$1450,0))*IF(AH47="n/a",1.03,IF(AH47&lt;0,1.01,IF(AH47&gt;10,1.1,(1+AH47/100))))</f>
        <v>0.42924999999999996</v>
      </c>
      <c r="AS47" s="959">
        <f t="shared" si="10"/>
        <v>0.47217500000000001</v>
      </c>
      <c r="AT47" s="959">
        <f t="shared" ref="AT47:AV66" si="16">IF($AK47="n/a",1.03*AS47,IF($AK47&lt;0,1.01*AS47,IF($AK47&gt;10,1.1*AS47,(1+$AK47/100)*AS47)))</f>
        <v>0.51844815000000011</v>
      </c>
      <c r="AU47" s="959">
        <f t="shared" si="16"/>
        <v>0.56925606870000012</v>
      </c>
      <c r="AV47" s="959">
        <f t="shared" si="16"/>
        <v>0.62504316343260014</v>
      </c>
      <c r="AW47" s="703">
        <f t="shared" si="12"/>
        <v>2.6141723821326002</v>
      </c>
      <c r="AX47" s="810">
        <f t="shared" si="13"/>
        <v>7.2234661014993096</v>
      </c>
      <c r="AY47" s="1017">
        <v>0.91</v>
      </c>
      <c r="AZ47" s="945">
        <v>41.980000000000004</v>
      </c>
      <c r="BA47" s="945">
        <v>-17.190000000000001</v>
      </c>
      <c r="BB47" s="945">
        <v>3.36</v>
      </c>
      <c r="BC47" s="945">
        <v>9.24</v>
      </c>
      <c r="BE47" s="666">
        <v>2014</v>
      </c>
      <c r="BF47" s="971">
        <f t="shared" si="14"/>
        <v>0</v>
      </c>
      <c r="BG47" s="955">
        <v>3.9</v>
      </c>
      <c r="BH47" s="936"/>
    </row>
    <row r="48" spans="1:60" ht="11.25" customHeight="1" x14ac:dyDescent="0.2">
      <c r="A48" s="936" t="s">
        <v>958</v>
      </c>
      <c r="B48" s="948" t="s">
        <v>959</v>
      </c>
      <c r="C48" s="1013" t="s">
        <v>108</v>
      </c>
      <c r="D48" s="1013" t="s">
        <v>4365</v>
      </c>
      <c r="E48" s="792">
        <v>7</v>
      </c>
      <c r="F48" s="1227">
        <v>638</v>
      </c>
      <c r="G48" s="1227" t="s">
        <v>115</v>
      </c>
      <c r="H48" s="1227" t="s">
        <v>115</v>
      </c>
      <c r="I48" s="947">
        <v>21.67</v>
      </c>
      <c r="J48" s="703">
        <f t="shared" si="0"/>
        <v>3.1379787724965391</v>
      </c>
      <c r="K48" s="950">
        <v>0.17</v>
      </c>
      <c r="L48" s="960">
        <v>4</v>
      </c>
      <c r="M48" s="694">
        <f t="shared" si="1"/>
        <v>0.68</v>
      </c>
      <c r="N48" s="943" t="s">
        <v>149</v>
      </c>
      <c r="O48" s="795">
        <v>0.15</v>
      </c>
      <c r="P48" s="934">
        <v>43434</v>
      </c>
      <c r="Q48" s="934">
        <v>43451</v>
      </c>
      <c r="R48" s="694">
        <f t="shared" si="2"/>
        <v>13.333333333333346</v>
      </c>
      <c r="S48" s="759">
        <f>IF(INDEX(Historical!$D$7:$D$1439,MATCH(B48,Historical!$B$7:$B$1450,0))=0,"n/a",(INDEX(Historical!$C$7:$C$1439,MATCH(B48,Historical!$B$7:$B$1450,0))/INDEX(Historical!$D$7:$D$1439,MATCH(B48,Historical!$B$7:$B$1450,0))-1)*100)</f>
        <v>24</v>
      </c>
      <c r="T48" s="759">
        <f>IF(INDEX(Historical!$F$7:$F$1432,MATCH(B48,Historical!$B$7:$B$1450,0))=0,"n/a",((INDEX(Historical!$C$7:$C$1439,MATCH(B48,Historical!$B$7:$B$1450,0))/INDEX(Historical!$F$7:$F$1432,MATCH(B48,Historical!$B$7:$B$1450,0)))^(1/3)-1)*100)</f>
        <v>14.780807987640143</v>
      </c>
      <c r="U48" s="759">
        <f>IF(INDEX(Historical!$H$7:$H$1432,MATCH(B48,Historical!$B$7:$B$1450,0))=0,"n/a",((INDEX(Historical!$C$7:$C$1439,MATCH(B48,Historical!$B$7:$B$1450,0))/INDEX(Historical!$H$7:$H$1432,MATCH(B48,Historical!$B$7:$B$1450,0)))^(1/5)-1)*100)</f>
        <v>13.442437615833924</v>
      </c>
      <c r="V48" s="759">
        <f>IF(INDEX(Historical!$O$7:$O$1432,MATCH(B48,Historical!$B$7:$B$1450,0))=0,"n/a",((INDEX(Historical!$C$7:$C$1439,MATCH(B48,Historical!$B$7:$B$1450,0))/INDEX(Historical!$O$7:$O$1432,MATCH(B48,Historical!$B$7:$B$1450,0)))^(1/10)-1)*100)</f>
        <v>-6.9194808529827512</v>
      </c>
      <c r="W48" s="760" t="str">
        <f t="shared" si="3"/>
        <v>n/a</v>
      </c>
      <c r="X48" s="761">
        <f t="shared" si="4"/>
        <v>1.2925420784455697</v>
      </c>
      <c r="Y48" s="718"/>
      <c r="Z48" s="703">
        <f t="shared" si="5"/>
        <v>35.789473684210535</v>
      </c>
      <c r="AA48" s="959">
        <f t="shared" si="6"/>
        <v>11.405263157894739</v>
      </c>
      <c r="AB48" s="960">
        <v>12</v>
      </c>
      <c r="AC48" s="938">
        <v>1.9</v>
      </c>
      <c r="AD48" s="938">
        <v>1.9</v>
      </c>
      <c r="AE48" s="938">
        <v>2.93</v>
      </c>
      <c r="AF48" s="938">
        <v>0.99</v>
      </c>
      <c r="AG48" s="938">
        <v>9</v>
      </c>
      <c r="AH48" s="938">
        <v>19.7</v>
      </c>
      <c r="AI48" s="938">
        <v>3.7699999999999996</v>
      </c>
      <c r="AJ48" s="938">
        <v>10.4</v>
      </c>
      <c r="AK48" s="938">
        <v>6</v>
      </c>
      <c r="AL48" s="951">
        <v>3510</v>
      </c>
      <c r="AM48" s="945">
        <v>1.3</v>
      </c>
      <c r="AN48" s="938">
        <v>0.22</v>
      </c>
      <c r="AO48" s="802">
        <f t="shared" si="7"/>
        <v>5.1751532304357237</v>
      </c>
      <c r="AP48" s="803">
        <f t="shared" si="8"/>
        <v>16.580416388330462</v>
      </c>
      <c r="AQ48" s="961">
        <f t="shared" si="9"/>
        <v>-29.159928081108745</v>
      </c>
      <c r="AR48" s="703">
        <f>INDEX(Historical!$C$7:$C$1439,MATCH(B48,Historical!$B$7:$B$1450,0))*IF(AH48="n/a",1.03,IF(AH48&lt;0,1.01,IF(AH48&gt;10,1.1,(1+AH48/100))))</f>
        <v>0.68200000000000005</v>
      </c>
      <c r="AS48" s="959">
        <f t="shared" si="10"/>
        <v>0.7077114000000001</v>
      </c>
      <c r="AT48" s="959">
        <f t="shared" si="16"/>
        <v>0.75017408400000019</v>
      </c>
      <c r="AU48" s="959">
        <f t="shared" si="16"/>
        <v>0.79518452904000025</v>
      </c>
      <c r="AV48" s="959">
        <f t="shared" si="16"/>
        <v>0.84289560078240033</v>
      </c>
      <c r="AW48" s="703">
        <f t="shared" si="12"/>
        <v>3.7779656138224009</v>
      </c>
      <c r="AX48" s="810">
        <f t="shared" si="13"/>
        <v>17.434082204994926</v>
      </c>
      <c r="AY48" s="1017">
        <v>1.1599999999999999</v>
      </c>
      <c r="AZ48" s="945">
        <v>16.950000000000003</v>
      </c>
      <c r="BA48" s="945">
        <v>-22.470000000000002</v>
      </c>
      <c r="BB48" s="945">
        <v>3.6799999999999997</v>
      </c>
      <c r="BC48" s="945">
        <v>-1.0999999999999999</v>
      </c>
      <c r="BE48" s="666">
        <v>2012</v>
      </c>
      <c r="BF48" s="971">
        <f t="shared" si="14"/>
        <v>0</v>
      </c>
      <c r="BG48" s="955">
        <v>1</v>
      </c>
    </row>
    <row r="49" spans="1:60" ht="11.25" customHeight="1" x14ac:dyDescent="0.2">
      <c r="A49" s="944" t="s">
        <v>953</v>
      </c>
      <c r="B49" s="948" t="s">
        <v>954</v>
      </c>
      <c r="C49" s="1013" t="s">
        <v>123</v>
      </c>
      <c r="D49" s="1013" t="s">
        <v>4197</v>
      </c>
      <c r="E49" s="792">
        <v>9</v>
      </c>
      <c r="F49" s="1227">
        <v>381</v>
      </c>
      <c r="G49" s="1227" t="s">
        <v>37</v>
      </c>
      <c r="H49" s="1227" t="s">
        <v>37</v>
      </c>
      <c r="I49" s="947">
        <v>79.48</v>
      </c>
      <c r="J49" s="703">
        <f t="shared" si="0"/>
        <v>1.2581781580271767</v>
      </c>
      <c r="K49" s="950">
        <v>0.25</v>
      </c>
      <c r="L49" s="960">
        <v>4</v>
      </c>
      <c r="M49" s="694">
        <f t="shared" si="1"/>
        <v>1</v>
      </c>
      <c r="N49" s="943" t="s">
        <v>149</v>
      </c>
      <c r="O49" s="795">
        <v>0.22500000000000001</v>
      </c>
      <c r="P49" s="939">
        <v>43251</v>
      </c>
      <c r="Q49" s="939">
        <v>43266</v>
      </c>
      <c r="R49" s="694">
        <f t="shared" si="2"/>
        <v>11.111111111111107</v>
      </c>
      <c r="S49" s="759">
        <f>IF(INDEX(Historical!$D$7:$D$1439,MATCH(B49,Historical!$B$7:$B$1450,0))=0,"n/a",(INDEX(Historical!$C$7:$C$1439,MATCH(B49,Historical!$B$7:$B$1450,0))/INDEX(Historical!$D$7:$D$1439,MATCH(B49,Historical!$B$7:$B$1450,0))-1)*100)</f>
        <v>12.612612612612617</v>
      </c>
      <c r="T49" s="759">
        <f>IF(INDEX(Historical!$F$7:$F$1432,MATCH(B49,Historical!$B$7:$B$1450,0))=0,"n/a",((INDEX(Historical!$C$7:$C$1439,MATCH(B49,Historical!$B$7:$B$1450,0))/INDEX(Historical!$F$7:$F$1432,MATCH(B49,Historical!$B$7:$B$1450,0)))^(1/3)-1)*100)</f>
        <v>9.6880316074783313</v>
      </c>
      <c r="U49" s="759">
        <f>IF(INDEX(Historical!$H$7:$H$1432,MATCH(B49,Historical!$B$7:$B$1450,0))=0,"n/a",((INDEX(Historical!$C$7:$C$1439,MATCH(B49,Historical!$B$7:$B$1450,0))/INDEX(Historical!$H$7:$H$1432,MATCH(B49,Historical!$B$7:$B$1450,0)))^(1/5)-1)*100)</f>
        <v>9.8659722293440222</v>
      </c>
      <c r="V49" s="759">
        <f>IF(INDEX(Historical!$O$7:$O$1432,MATCH(B49,Historical!$B$7:$B$1450,0))=0,"n/a",((INDEX(Historical!$C$7:$C$1439,MATCH(B49,Historical!$B$7:$B$1450,0))/INDEX(Historical!$O$7:$O$1432,MATCH(B49,Historical!$B$7:$B$1450,0)))^(1/10)-1)*100)</f>
        <v>8.2743519447745495</v>
      </c>
      <c r="W49" s="760">
        <f t="shared" si="3"/>
        <v>1.192355884206088</v>
      </c>
      <c r="X49" s="761" t="str">
        <f t="shared" si="4"/>
        <v>n/a</v>
      </c>
      <c r="Y49" s="720"/>
      <c r="Z49" s="703">
        <f t="shared" si="5"/>
        <v>212.7659574468085</v>
      </c>
      <c r="AA49" s="959">
        <f t="shared" si="6"/>
        <v>169.10638297872342</v>
      </c>
      <c r="AB49" s="960">
        <v>9</v>
      </c>
      <c r="AC49" s="938">
        <v>0.47</v>
      </c>
      <c r="AD49" s="938">
        <v>23.85</v>
      </c>
      <c r="AE49" s="938">
        <v>1.6</v>
      </c>
      <c r="AF49" s="938">
        <v>1.51</v>
      </c>
      <c r="AG49" s="938">
        <v>2.1999999999999997</v>
      </c>
      <c r="AH49" s="938">
        <v>177.1</v>
      </c>
      <c r="AI49" s="938">
        <v>34.050000000000004</v>
      </c>
      <c r="AJ49" s="938">
        <v>-25</v>
      </c>
      <c r="AK49" s="938">
        <v>7.13</v>
      </c>
      <c r="AL49" s="951">
        <v>5070</v>
      </c>
      <c r="AM49" s="945">
        <v>0.1</v>
      </c>
      <c r="AN49" s="938">
        <v>0.75</v>
      </c>
      <c r="AO49" s="802">
        <f t="shared" si="7"/>
        <v>-157.98223259135221</v>
      </c>
      <c r="AP49" s="803">
        <f t="shared" si="8"/>
        <v>11.124150387371198</v>
      </c>
      <c r="AQ49" s="961">
        <f t="shared" si="9"/>
        <v>236.88154086686342</v>
      </c>
      <c r="AR49" s="703">
        <f>INDEX(Historical!$C$7:$C$1439,MATCH(B49,Historical!$B$7:$B$1450,0))*IF(AH49="n/a",1.03,IF(AH49&lt;0,1.01,IF(AH49&gt;10,1.1,(1+AH49/100))))</f>
        <v>1.0725</v>
      </c>
      <c r="AS49" s="959">
        <f t="shared" si="10"/>
        <v>1.1797500000000001</v>
      </c>
      <c r="AT49" s="959">
        <f t="shared" si="16"/>
        <v>1.263866175</v>
      </c>
      <c r="AU49" s="959">
        <f t="shared" si="16"/>
        <v>1.3539798332774999</v>
      </c>
      <c r="AV49" s="959">
        <f t="shared" si="16"/>
        <v>1.4505185953901856</v>
      </c>
      <c r="AW49" s="703">
        <f t="shared" si="12"/>
        <v>6.3206146036676856</v>
      </c>
      <c r="AX49" s="810">
        <f t="shared" si="13"/>
        <v>7.9524592396422813</v>
      </c>
      <c r="AY49" s="1017">
        <v>1.23</v>
      </c>
      <c r="AZ49" s="945">
        <v>22.400000000000002</v>
      </c>
      <c r="BA49" s="945">
        <v>-8.25</v>
      </c>
      <c r="BB49" s="945">
        <v>2.82</v>
      </c>
      <c r="BC49" s="945">
        <v>3.17</v>
      </c>
      <c r="BE49" s="666">
        <v>2010</v>
      </c>
      <c r="BF49" s="971">
        <f t="shared" si="14"/>
        <v>0</v>
      </c>
      <c r="BG49" s="955">
        <v>0.89999999999999991</v>
      </c>
    </row>
    <row r="50" spans="1:60" ht="11.25" customHeight="1" x14ac:dyDescent="0.2">
      <c r="A50" s="936" t="s">
        <v>918</v>
      </c>
      <c r="B50" s="948" t="s">
        <v>919</v>
      </c>
      <c r="C50" s="1013" t="s">
        <v>108</v>
      </c>
      <c r="D50" s="1013" t="s">
        <v>4365</v>
      </c>
      <c r="E50" s="792">
        <v>9</v>
      </c>
      <c r="F50" s="1227">
        <v>469</v>
      </c>
      <c r="G50" s="1227" t="s">
        <v>106</v>
      </c>
      <c r="H50" s="1227" t="s">
        <v>106</v>
      </c>
      <c r="I50" s="947">
        <v>27.31</v>
      </c>
      <c r="J50" s="703">
        <f t="shared" si="0"/>
        <v>3.515195898938118</v>
      </c>
      <c r="K50" s="950">
        <v>0.24</v>
      </c>
      <c r="L50" s="960">
        <v>4</v>
      </c>
      <c r="M50" s="694">
        <f t="shared" si="1"/>
        <v>0.96</v>
      </c>
      <c r="N50" s="943" t="s">
        <v>107</v>
      </c>
      <c r="O50" s="795">
        <v>0.23</v>
      </c>
      <c r="P50" s="934">
        <v>43585</v>
      </c>
      <c r="Q50" s="934">
        <v>43607</v>
      </c>
      <c r="R50" s="694">
        <f t="shared" si="2"/>
        <v>4.3478260869565135</v>
      </c>
      <c r="S50" s="759">
        <f>IF(INDEX(Historical!$D$7:$D$1439,MATCH(B50,Historical!$B$7:$B$1450,0))=0,"n/a",(INDEX(Historical!$C$7:$C$1439,MATCH(B50,Historical!$B$7:$B$1450,0))/INDEX(Historical!$D$7:$D$1439,MATCH(B50,Historical!$B$7:$B$1450,0))-1)*100)</f>
        <v>4.5977011494252817</v>
      </c>
      <c r="T50" s="759">
        <f>IF(INDEX(Historical!$F$7:$F$1432,MATCH(B50,Historical!$B$7:$B$1450,0))=0,"n/a",((INDEX(Historical!$C$7:$C$1439,MATCH(B50,Historical!$B$7:$B$1450,0))/INDEX(Historical!$F$7:$F$1432,MATCH(B50,Historical!$B$7:$B$1450,0)))^(1/3)-1)*100)</f>
        <v>5.2726599609396629</v>
      </c>
      <c r="U50" s="759">
        <f>IF(INDEX(Historical!$H$7:$H$1432,MATCH(B50,Historical!$B$7:$B$1450,0))=0,"n/a",((INDEX(Historical!$C$7:$C$1439,MATCH(B50,Historical!$B$7:$B$1450,0))/INDEX(Historical!$H$7:$H$1432,MATCH(B50,Historical!$B$7:$B$1450,0)))^(1/5)-1)*100)</f>
        <v>7.6316922514810814</v>
      </c>
      <c r="V50" s="759">
        <f>IF(INDEX(Historical!$O$7:$O$1432,MATCH(B50,Historical!$B$7:$B$1450,0))=0,"n/a",((INDEX(Historical!$C$7:$C$1439,MATCH(B50,Historical!$B$7:$B$1450,0))/INDEX(Historical!$O$7:$O$1432,MATCH(B50,Historical!$B$7:$B$1450,0)))^(1/10)-1)*100)</f>
        <v>-1.967101971276064</v>
      </c>
      <c r="W50" s="760" t="str">
        <f t="shared" si="3"/>
        <v>n/a</v>
      </c>
      <c r="X50" s="761">
        <f t="shared" si="4"/>
        <v>1.9079230628702704</v>
      </c>
      <c r="Y50" s="721" t="s">
        <v>4087</v>
      </c>
      <c r="Z50" s="703">
        <f t="shared" si="5"/>
        <v>51.891891891891881</v>
      </c>
      <c r="AA50" s="959">
        <f t="shared" si="6"/>
        <v>14.762162162162161</v>
      </c>
      <c r="AB50" s="960">
        <v>12</v>
      </c>
      <c r="AC50" s="938">
        <v>1.85</v>
      </c>
      <c r="AD50" s="938" t="s">
        <v>137</v>
      </c>
      <c r="AE50" s="938">
        <v>4.95</v>
      </c>
      <c r="AF50" s="938">
        <v>1.44</v>
      </c>
      <c r="AG50" s="938">
        <v>10</v>
      </c>
      <c r="AH50" s="938">
        <v>14.299999999999999</v>
      </c>
      <c r="AI50" s="938" t="s">
        <v>137</v>
      </c>
      <c r="AJ50" s="938">
        <v>4</v>
      </c>
      <c r="AK50" s="938" t="s">
        <v>137</v>
      </c>
      <c r="AL50" s="951">
        <v>255.12</v>
      </c>
      <c r="AM50" s="945">
        <v>0.1</v>
      </c>
      <c r="AN50" s="938">
        <v>0</v>
      </c>
      <c r="AO50" s="802">
        <f t="shared" si="7"/>
        <v>-3.6152740117429616</v>
      </c>
      <c r="AP50" s="803">
        <f t="shared" si="8"/>
        <v>11.146888150419199</v>
      </c>
      <c r="AQ50" s="961">
        <f t="shared" si="9"/>
        <v>-2.8002891784971173</v>
      </c>
      <c r="AR50" s="703">
        <f>INDEX(Historical!$C$7:$C$1439,MATCH(B50,Historical!$B$7:$B$1450,0))*IF(AH50="n/a",1.03,IF(AH50&lt;0,1.01,IF(AH50&gt;10,1.1,(1+AH50/100))))</f>
        <v>1.0010000000000001</v>
      </c>
      <c r="AS50" s="959">
        <f t="shared" si="10"/>
        <v>1.0310300000000001</v>
      </c>
      <c r="AT50" s="959">
        <f t="shared" si="16"/>
        <v>1.0619609000000001</v>
      </c>
      <c r="AU50" s="959">
        <f t="shared" si="16"/>
        <v>1.0938197270000001</v>
      </c>
      <c r="AV50" s="959">
        <f t="shared" si="16"/>
        <v>1.1266343188100001</v>
      </c>
      <c r="AW50" s="703">
        <f t="shared" si="12"/>
        <v>5.3144449458100009</v>
      </c>
      <c r="AX50" s="810">
        <f t="shared" si="13"/>
        <v>19.459703206920544</v>
      </c>
      <c r="AY50" s="1017">
        <v>0.56999999999999995</v>
      </c>
      <c r="AZ50" s="945">
        <v>11.61</v>
      </c>
      <c r="BA50" s="945">
        <v>-14.66</v>
      </c>
      <c r="BB50" s="945">
        <v>1.87</v>
      </c>
      <c r="BC50" s="945">
        <v>1.6500000000000001</v>
      </c>
      <c r="BE50" s="666">
        <v>2011</v>
      </c>
      <c r="BF50" s="971">
        <f t="shared" si="14"/>
        <v>0</v>
      </c>
      <c r="BG50" s="955">
        <v>1.2</v>
      </c>
    </row>
    <row r="51" spans="1:60" ht="11.25" customHeight="1" x14ac:dyDescent="0.2">
      <c r="A51" s="944" t="s">
        <v>4481</v>
      </c>
      <c r="B51" s="948" t="s">
        <v>4480</v>
      </c>
      <c r="C51" s="1013" t="s">
        <v>108</v>
      </c>
      <c r="D51" s="1013" t="s">
        <v>4365</v>
      </c>
      <c r="E51" s="792">
        <v>9</v>
      </c>
      <c r="F51" s="1227">
        <v>498</v>
      </c>
      <c r="G51" s="1227" t="s">
        <v>106</v>
      </c>
      <c r="H51" s="1227" t="s">
        <v>106</v>
      </c>
      <c r="I51" s="947">
        <v>38.03</v>
      </c>
      <c r="J51" s="703">
        <f t="shared" si="0"/>
        <v>2.6295030239284771</v>
      </c>
      <c r="K51" s="950">
        <v>0.25</v>
      </c>
      <c r="L51" s="960">
        <v>4</v>
      </c>
      <c r="M51" s="694">
        <f t="shared" si="1"/>
        <v>1</v>
      </c>
      <c r="N51" s="943" t="s">
        <v>470</v>
      </c>
      <c r="O51" s="795">
        <v>0.23</v>
      </c>
      <c r="P51" s="934">
        <v>43678</v>
      </c>
      <c r="Q51" s="934">
        <v>43693</v>
      </c>
      <c r="R51" s="694">
        <f t="shared" si="2"/>
        <v>8.6956521739130395</v>
      </c>
      <c r="S51" s="759">
        <f>IF(INDEX(Historical!$D$7:$D$1439,MATCH(B51,Historical!$B$7:$B$1450,0))=0,"n/a",(INDEX(Historical!$C$7:$C$1439,MATCH(B51,Historical!$B$7:$B$1450,0))/INDEX(Historical!$D$7:$D$1439,MATCH(B51,Historical!$B$7:$B$1450,0))-1)*100)</f>
        <v>8.6419753086419693</v>
      </c>
      <c r="T51" s="759">
        <f>IF(INDEX(Historical!$F$7:$F$1432,MATCH(B51,Historical!$B$7:$B$1450,0))=0,"n/a",((INDEX(Historical!$C$7:$C$1439,MATCH(B51,Historical!$B$7:$B$1450,0))/INDEX(Historical!$F$7:$F$1432,MATCH(B51,Historical!$B$7:$B$1450,0)))^(1/3)-1)*100)</f>
        <v>8.9744250818549531</v>
      </c>
      <c r="U51" s="759">
        <f>IF(INDEX(Historical!$H$7:$H$1432,MATCH(B51,Historical!$B$7:$B$1450,0))=0,"n/a",((INDEX(Historical!$C$7:$C$1439,MATCH(B51,Historical!$B$7:$B$1450,0))/INDEX(Historical!$H$7:$H$1432,MATCH(B51,Historical!$B$7:$B$1450,0)))^(1/5)-1)*100)</f>
        <v>10.25994778190622</v>
      </c>
      <c r="V51" s="759">
        <f>IF(INDEX(Historical!$O$7:$O$1432,MATCH(B51,Historical!$B$7:$B$1450,0))=0,"n/a",((INDEX(Historical!$C$7:$C$1439,MATCH(B51,Historical!$B$7:$B$1450,0))/INDEX(Historical!$O$7:$O$1432,MATCH(B51,Historical!$B$7:$B$1450,0)))^(1/10)-1)*100)</f>
        <v>1.7478158368593899</v>
      </c>
      <c r="W51" s="760">
        <f t="shared" si="3"/>
        <v>5.8701538031272706</v>
      </c>
      <c r="X51" s="761">
        <f t="shared" si="4"/>
        <v>0.9771378839910686</v>
      </c>
      <c r="Y51" s="949"/>
      <c r="Z51" s="703">
        <f t="shared" si="5"/>
        <v>43.103448275862071</v>
      </c>
      <c r="AA51" s="959">
        <f t="shared" si="6"/>
        <v>16.392241379310345</v>
      </c>
      <c r="AB51" s="960">
        <v>12</v>
      </c>
      <c r="AC51" s="938">
        <v>2.3199999999999998</v>
      </c>
      <c r="AD51" s="938">
        <v>2.0499999999999998</v>
      </c>
      <c r="AE51" s="938">
        <v>4.92</v>
      </c>
      <c r="AF51" s="938">
        <v>1.18</v>
      </c>
      <c r="AG51" s="938">
        <v>7.1999999999999993</v>
      </c>
      <c r="AH51" s="938">
        <v>26.5</v>
      </c>
      <c r="AI51" s="938">
        <v>8.76</v>
      </c>
      <c r="AJ51" s="938">
        <v>10.5</v>
      </c>
      <c r="AK51" s="938">
        <v>8</v>
      </c>
      <c r="AL51" s="951">
        <v>3040</v>
      </c>
      <c r="AM51" s="945">
        <v>1.6</v>
      </c>
      <c r="AN51" s="938">
        <v>0.3</v>
      </c>
      <c r="AO51" s="802">
        <f t="shared" si="7"/>
        <v>-3.5027905734756484</v>
      </c>
      <c r="AP51" s="803">
        <f t="shared" si="8"/>
        <v>12.889450805834697</v>
      </c>
      <c r="AQ51" s="961">
        <f t="shared" si="9"/>
        <v>-7.2809624544578844</v>
      </c>
      <c r="AR51" s="703">
        <f>INDEX(Historical!$C$7:$C$1439,MATCH(B51,Historical!$B$7:$B$1450,0))*IF(AH51="n/a",1.03,IF(AH51&lt;0,1.01,IF(AH51&gt;10,1.1,(1+AH51/100))))</f>
        <v>0.96800000000000008</v>
      </c>
      <c r="AS51" s="959">
        <f t="shared" si="10"/>
        <v>1.0527968000000001</v>
      </c>
      <c r="AT51" s="959">
        <f t="shared" si="16"/>
        <v>1.1370205440000001</v>
      </c>
      <c r="AU51" s="959">
        <f t="shared" si="16"/>
        <v>1.2279821875200001</v>
      </c>
      <c r="AV51" s="959">
        <f t="shared" si="16"/>
        <v>1.3262207625216003</v>
      </c>
      <c r="AW51" s="703">
        <f t="shared" si="12"/>
        <v>5.7120202940416007</v>
      </c>
      <c r="AX51" s="810">
        <f t="shared" si="13"/>
        <v>15.01977463592322</v>
      </c>
      <c r="AY51" s="1017">
        <v>1.42</v>
      </c>
      <c r="AZ51" s="945">
        <v>43.62</v>
      </c>
      <c r="BA51" s="945">
        <v>-10.81</v>
      </c>
      <c r="BB51" s="945">
        <v>8.84</v>
      </c>
      <c r="BC51" s="945">
        <v>11.95</v>
      </c>
      <c r="BE51" s="666">
        <v>2011</v>
      </c>
      <c r="BF51" s="971">
        <f t="shared" si="14"/>
        <v>0</v>
      </c>
      <c r="BG51" s="955">
        <v>1</v>
      </c>
    </row>
    <row r="52" spans="1:60" s="838" customFormat="1" ht="11.25" customHeight="1" x14ac:dyDescent="0.2">
      <c r="A52" s="698" t="s">
        <v>965</v>
      </c>
      <c r="B52" s="846" t="s">
        <v>966</v>
      </c>
      <c r="C52" s="1013" t="s">
        <v>4345</v>
      </c>
      <c r="D52" s="1013" t="s">
        <v>4346</v>
      </c>
      <c r="E52" s="818">
        <v>8</v>
      </c>
      <c r="F52" s="1227">
        <v>576</v>
      </c>
      <c r="G52" s="1226" t="s">
        <v>37</v>
      </c>
      <c r="H52" s="1226" t="s">
        <v>37</v>
      </c>
      <c r="I52" s="819">
        <v>208.79</v>
      </c>
      <c r="J52" s="820">
        <f t="shared" si="0"/>
        <v>2.9120168590449738</v>
      </c>
      <c r="K52" s="821">
        <v>1.52</v>
      </c>
      <c r="L52" s="822">
        <v>4</v>
      </c>
      <c r="M52" s="823">
        <f t="shared" si="1"/>
        <v>6.08</v>
      </c>
      <c r="N52" s="824" t="s">
        <v>220</v>
      </c>
      <c r="O52" s="825">
        <v>1.47</v>
      </c>
      <c r="P52" s="826">
        <v>43552</v>
      </c>
      <c r="Q52" s="826">
        <v>43570</v>
      </c>
      <c r="R52" s="823">
        <f t="shared" si="2"/>
        <v>3.40136054421769</v>
      </c>
      <c r="S52" s="759">
        <f>IF(INDEX(Historical!$D$7:$D$1439,MATCH(B52,Historical!$B$7:$B$1450,0))=0,"n/a",(INDEX(Historical!$C$7:$C$1439,MATCH(B52,Historical!$B$7:$B$1450,0))/INDEX(Historical!$D$7:$D$1439,MATCH(B52,Historical!$B$7:$B$1450,0))-1)*100)</f>
        <v>3.9215686274509887</v>
      </c>
      <c r="T52" s="759">
        <f>IF(INDEX(Historical!$F$7:$F$1432,MATCH(B52,Historical!$B$7:$B$1450,0))=0,"n/a",((INDEX(Historical!$C$7:$C$1439,MATCH(B52,Historical!$B$7:$B$1450,0))/INDEX(Historical!$F$7:$F$1432,MATCH(B52,Historical!$B$7:$B$1450,0)))^(1/3)-1)*100)</f>
        <v>5.8918057290873849</v>
      </c>
      <c r="U52" s="759">
        <f>IF(INDEX(Historical!$H$7:$H$1432,MATCH(B52,Historical!$B$7:$B$1450,0))=0,"n/a",((INDEX(Historical!$C$7:$C$1439,MATCH(B52,Historical!$B$7:$B$1450,0))/INDEX(Historical!$H$7:$H$1432,MATCH(B52,Historical!$B$7:$B$1450,0)))^(1/5)-1)*100)</f>
        <v>6.8804945311529142</v>
      </c>
      <c r="V52" s="759">
        <f>IF(INDEX(Historical!$O$7:$O$1432,MATCH(B52,Historical!$B$7:$B$1450,0))=0,"n/a",((INDEX(Historical!$C$7:$C$1439,MATCH(B52,Historical!$B$7:$B$1450,0))/INDEX(Historical!$O$7:$O$1432,MATCH(B52,Historical!$B$7:$B$1450,0)))^(1/10)-1)*100)</f>
        <v>5.1526333466036522</v>
      </c>
      <c r="W52" s="827">
        <f t="shared" si="3"/>
        <v>1.335335559183185</v>
      </c>
      <c r="X52" s="828">
        <f t="shared" si="4"/>
        <v>9.4253349741820744E-2</v>
      </c>
      <c r="Y52" s="1200"/>
      <c r="Z52" s="820">
        <f t="shared" si="5"/>
        <v>84.094052558782849</v>
      </c>
      <c r="AA52" s="830">
        <f t="shared" si="6"/>
        <v>28.878284923928074</v>
      </c>
      <c r="AB52" s="822">
        <v>12</v>
      </c>
      <c r="AC52" s="831">
        <v>7.23</v>
      </c>
      <c r="AD52" s="831">
        <v>11.49</v>
      </c>
      <c r="AE52" s="831">
        <v>12.74</v>
      </c>
      <c r="AF52" s="831">
        <v>2.72</v>
      </c>
      <c r="AG52" s="831">
        <v>9.5</v>
      </c>
      <c r="AH52" s="831">
        <v>10.9</v>
      </c>
      <c r="AI52" s="831">
        <v>6.61</v>
      </c>
      <c r="AJ52" s="831">
        <v>73</v>
      </c>
      <c r="AK52" s="831">
        <v>2.54</v>
      </c>
      <c r="AL52" s="832">
        <v>29180</v>
      </c>
      <c r="AM52" s="833">
        <v>0.3</v>
      </c>
      <c r="AN52" s="831">
        <v>0.66</v>
      </c>
      <c r="AO52" s="834">
        <f t="shared" si="7"/>
        <v>-19.085773533730187</v>
      </c>
      <c r="AP52" s="835">
        <f t="shared" si="8"/>
        <v>9.7925113901978875</v>
      </c>
      <c r="AQ52" s="836">
        <f t="shared" si="9"/>
        <v>86.843886104694803</v>
      </c>
      <c r="AR52" s="703">
        <f>INDEX(Historical!$C$7:$C$1439,MATCH(B52,Historical!$B$7:$B$1450,0))*IF(AH52="n/a",1.03,IF(AH52&lt;0,1.01,IF(AH52&gt;10,1.1,(1+AH52/100))))</f>
        <v>6.4130000000000003</v>
      </c>
      <c r="AS52" s="830">
        <f t="shared" si="10"/>
        <v>6.8368993000000007</v>
      </c>
      <c r="AT52" s="830">
        <f t="shared" si="16"/>
        <v>7.0105565422200016</v>
      </c>
      <c r="AU52" s="830">
        <f t="shared" si="16"/>
        <v>7.1886246783923902</v>
      </c>
      <c r="AV52" s="830">
        <f t="shared" si="16"/>
        <v>7.3712157452235578</v>
      </c>
      <c r="AW52" s="820">
        <f t="shared" si="12"/>
        <v>34.82029626583595</v>
      </c>
      <c r="AX52" s="837">
        <f t="shared" si="13"/>
        <v>16.677185816291946</v>
      </c>
      <c r="AY52" s="1018">
        <v>0.55000000000000004</v>
      </c>
      <c r="AZ52" s="833">
        <v>25.019999999999996</v>
      </c>
      <c r="BA52" s="833">
        <v>-2.48</v>
      </c>
      <c r="BB52" s="833">
        <v>0.88</v>
      </c>
      <c r="BC52" s="833">
        <v>7.7299999999999995</v>
      </c>
      <c r="BD52" s="985"/>
      <c r="BE52" s="666">
        <v>2012</v>
      </c>
      <c r="BF52" s="971">
        <f t="shared" si="14"/>
        <v>0</v>
      </c>
      <c r="BG52" s="892">
        <v>5.4</v>
      </c>
    </row>
    <row r="53" spans="1:60" ht="11.25" customHeight="1" x14ac:dyDescent="0.2">
      <c r="A53" s="936" t="s">
        <v>1015</v>
      </c>
      <c r="B53" s="948" t="s">
        <v>1016</v>
      </c>
      <c r="C53" s="1013" t="s">
        <v>4216</v>
      </c>
      <c r="D53" s="1013" t="s">
        <v>4352</v>
      </c>
      <c r="E53" s="792">
        <v>9</v>
      </c>
      <c r="F53" s="1227">
        <v>400</v>
      </c>
      <c r="G53" s="1227" t="s">
        <v>106</v>
      </c>
      <c r="H53" s="1227" t="s">
        <v>106</v>
      </c>
      <c r="I53" s="947">
        <v>289.99</v>
      </c>
      <c r="J53" s="703">
        <f t="shared" si="0"/>
        <v>3.6552984585675365</v>
      </c>
      <c r="K53" s="950">
        <v>2.65</v>
      </c>
      <c r="L53" s="960">
        <v>4</v>
      </c>
      <c r="M53" s="694">
        <f t="shared" si="1"/>
        <v>10.6</v>
      </c>
      <c r="N53" s="943" t="s">
        <v>152</v>
      </c>
      <c r="O53" s="795">
        <v>1.75</v>
      </c>
      <c r="P53" s="934">
        <v>43452</v>
      </c>
      <c r="Q53" s="934">
        <v>43462</v>
      </c>
      <c r="R53" s="694">
        <f t="shared" si="2"/>
        <v>51.428571428571423</v>
      </c>
      <c r="S53" s="759">
        <f>IF(INDEX(Historical!$D$7:$D$1439,MATCH(B53,Historical!$B$7:$B$1450,0))=0,"n/a",(INDEX(Historical!$C$7:$C$1439,MATCH(B53,Historical!$B$7:$B$1450,0))/INDEX(Historical!$D$7:$D$1439,MATCH(B53,Historical!$B$7:$B$1450,0))-1)*100)</f>
        <v>64.241164241164256</v>
      </c>
      <c r="T53" s="759">
        <f>IF(INDEX(Historical!$F$7:$F$1432,MATCH(B53,Historical!$B$7:$B$1450,0))=0,"n/a",((INDEX(Historical!$C$7:$C$1439,MATCH(B53,Historical!$B$7:$B$1450,0))/INDEX(Historical!$F$7:$F$1432,MATCH(B53,Historical!$B$7:$B$1450,0)))^(1/3)-1)*100)</f>
        <v>68.886297370069258</v>
      </c>
      <c r="U53" s="759">
        <f>IF(INDEX(Historical!$H$7:$H$1432,MATCH(B53,Historical!$B$7:$B$1450,0))=0,"n/a",((INDEX(Historical!$C$7:$C$1439,MATCH(B53,Historical!$B$7:$B$1450,0))/INDEX(Historical!$H$7:$H$1432,MATCH(B53,Historical!$B$7:$B$1450,0)))^(1/5)-1)*100)</f>
        <v>55.106102064569562</v>
      </c>
      <c r="V53" s="759" t="str">
        <f>IF(INDEX(Historical!$O$7:$O$1432,MATCH(B53,Historical!$B$7:$B$1450,0))=0,"n/a",((INDEX(Historical!$C$7:$C$1439,MATCH(B53,Historical!$B$7:$B$1450,0))/INDEX(Historical!$O$7:$O$1432,MATCH(B53,Historical!$B$7:$B$1450,0)))^(1/10)-1)*100)</f>
        <v>n/a</v>
      </c>
      <c r="W53" s="760" t="str">
        <f t="shared" si="3"/>
        <v>n/a</v>
      </c>
      <c r="X53" s="761">
        <f t="shared" si="4"/>
        <v>1.3915682339537767</v>
      </c>
      <c r="Y53" s="949" t="s">
        <v>1017</v>
      </c>
      <c r="Z53" s="703">
        <f t="shared" si="5"/>
        <v>129.42612942612942</v>
      </c>
      <c r="AA53" s="959">
        <f t="shared" si="6"/>
        <v>35.407814407814413</v>
      </c>
      <c r="AB53" s="960">
        <v>10</v>
      </c>
      <c r="AC53" s="938">
        <v>8.19</v>
      </c>
      <c r="AD53" s="938">
        <v>2.27</v>
      </c>
      <c r="AE53" s="938">
        <v>5.46</v>
      </c>
      <c r="AF53" s="938">
        <v>5.36</v>
      </c>
      <c r="AG53" s="938">
        <v>14.000000000000002</v>
      </c>
      <c r="AH53" s="940">
        <v>187.6</v>
      </c>
      <c r="AI53" s="940">
        <v>10.92</v>
      </c>
      <c r="AJ53" s="938">
        <v>39.6</v>
      </c>
      <c r="AK53" s="938">
        <v>16.100000000000001</v>
      </c>
      <c r="AL53" s="951">
        <v>119040</v>
      </c>
      <c r="AM53" s="945">
        <v>0.2</v>
      </c>
      <c r="AN53" s="938">
        <v>1.69</v>
      </c>
      <c r="AO53" s="802">
        <f t="shared" si="7"/>
        <v>23.353586115322685</v>
      </c>
      <c r="AP53" s="803">
        <f t="shared" si="8"/>
        <v>58.761400523137098</v>
      </c>
      <c r="AQ53" s="961">
        <f t="shared" si="9"/>
        <v>190.42947908677533</v>
      </c>
      <c r="AR53" s="703">
        <f>INDEX(Historical!$C$7:$C$1439,MATCH(B53,Historical!$B$7:$B$1450,0))*IF(AH53="n/a",1.03,IF(AH53&lt;0,1.01,IF(AH53&gt;10,1.1,(1+AH53/100))))</f>
        <v>8.6900000000000013</v>
      </c>
      <c r="AS53" s="959">
        <f t="shared" si="10"/>
        <v>9.5590000000000028</v>
      </c>
      <c r="AT53" s="959">
        <f t="shared" si="16"/>
        <v>10.514900000000004</v>
      </c>
      <c r="AU53" s="959">
        <f t="shared" si="16"/>
        <v>11.566390000000006</v>
      </c>
      <c r="AV53" s="959">
        <f t="shared" si="16"/>
        <v>12.723029000000007</v>
      </c>
      <c r="AW53" s="703">
        <f t="shared" si="12"/>
        <v>53.053319000000016</v>
      </c>
      <c r="AX53" s="810">
        <f t="shared" si="13"/>
        <v>18.294878788923761</v>
      </c>
      <c r="AY53" s="1017">
        <v>0.92</v>
      </c>
      <c r="AZ53" s="945">
        <v>43.01</v>
      </c>
      <c r="BA53" s="945">
        <v>-10.280000000000001</v>
      </c>
      <c r="BB53" s="945">
        <v>3.95</v>
      </c>
      <c r="BC53" s="945">
        <v>7.61</v>
      </c>
      <c r="BE53" s="666">
        <v>2011</v>
      </c>
      <c r="BF53" s="971">
        <f t="shared" si="14"/>
        <v>0</v>
      </c>
      <c r="BG53" s="955">
        <v>5.7</v>
      </c>
    </row>
    <row r="54" spans="1:60" ht="11.25" customHeight="1" x14ac:dyDescent="0.2">
      <c r="A54" s="944" t="s">
        <v>969</v>
      </c>
      <c r="B54" s="948" t="s">
        <v>970</v>
      </c>
      <c r="C54" s="1013" t="s">
        <v>4216</v>
      </c>
      <c r="D54" s="1013" t="s">
        <v>4364</v>
      </c>
      <c r="E54" s="792">
        <v>6</v>
      </c>
      <c r="F54" s="1227">
        <v>733</v>
      </c>
      <c r="G54" s="1227" t="s">
        <v>106</v>
      </c>
      <c r="H54" s="1227" t="s">
        <v>106</v>
      </c>
      <c r="I54" s="947">
        <v>45.42</v>
      </c>
      <c r="J54" s="703">
        <f t="shared" si="0"/>
        <v>1.7613386173491854</v>
      </c>
      <c r="K54" s="950">
        <v>0.2</v>
      </c>
      <c r="L54" s="960">
        <v>4</v>
      </c>
      <c r="M54" s="694">
        <f t="shared" si="1"/>
        <v>0.8</v>
      </c>
      <c r="N54" s="943" t="s">
        <v>196</v>
      </c>
      <c r="O54" s="795">
        <v>0.19</v>
      </c>
      <c r="P54" s="660">
        <v>43350</v>
      </c>
      <c r="Q54" s="660">
        <v>43363</v>
      </c>
      <c r="R54" s="694">
        <f t="shared" si="2"/>
        <v>5.2631578947368469</v>
      </c>
      <c r="S54" s="759">
        <f>IF(INDEX(Historical!$D$7:$D$1439,MATCH(B54,Historical!$B$7:$B$1450,0))=0,"n/a",(INDEX(Historical!$C$7:$C$1439,MATCH(B54,Historical!$B$7:$B$1450,0))/INDEX(Historical!$D$7:$D$1439,MATCH(B54,Historical!$B$7:$B$1450,0))-1)*100)</f>
        <v>8.3333333333333481</v>
      </c>
      <c r="T54" s="759">
        <f>IF(INDEX(Historical!$F$7:$F$1432,MATCH(B54,Historical!$B$7:$B$1450,0))=0,"n/a",((INDEX(Historical!$C$7:$C$1439,MATCH(B54,Historical!$B$7:$B$1450,0))/INDEX(Historical!$F$7:$F$1432,MATCH(B54,Historical!$B$7:$B$1450,0)))^(1/3)-1)*100)</f>
        <v>5.7264270346431223</v>
      </c>
      <c r="U54" s="759">
        <f>IF(INDEX(Historical!$H$7:$H$1432,MATCH(B54,Historical!$B$7:$B$1450,0))=0,"n/a",((INDEX(Historical!$C$7:$C$1439,MATCH(B54,Historical!$B$7:$B$1450,0))/INDEX(Historical!$H$7:$H$1432,MATCH(B54,Historical!$B$7:$B$1450,0)))^(1/5)-1)*100)</f>
        <v>21.058327510759469</v>
      </c>
      <c r="V54" s="759" t="str">
        <f>IF(INDEX(Historical!$O$7:$O$1432,MATCH(B54,Historical!$B$7:$B$1450,0))=0,"n/a",((INDEX(Historical!$C$7:$C$1439,MATCH(B54,Historical!$B$7:$B$1450,0))/INDEX(Historical!$O$7:$O$1432,MATCH(B54,Historical!$B$7:$B$1450,0)))^(1/10)-1)*100)</f>
        <v>n/a</v>
      </c>
      <c r="W54" s="760" t="str">
        <f t="shared" si="3"/>
        <v>n/a</v>
      </c>
      <c r="X54" s="761" t="str">
        <f t="shared" si="4"/>
        <v>n/a</v>
      </c>
      <c r="Y54" s="717"/>
      <c r="Z54" s="703">
        <f t="shared" si="5"/>
        <v>29.962546816479403</v>
      </c>
      <c r="AA54" s="959">
        <f t="shared" si="6"/>
        <v>17.011235955056179</v>
      </c>
      <c r="AB54" s="960">
        <v>6</v>
      </c>
      <c r="AC54" s="938">
        <v>2.67</v>
      </c>
      <c r="AD54" s="938">
        <v>1.52</v>
      </c>
      <c r="AE54" s="938">
        <v>0.25</v>
      </c>
      <c r="AF54" s="938">
        <v>1.1299999999999999</v>
      </c>
      <c r="AG54" s="938">
        <v>5.8999999999999995</v>
      </c>
      <c r="AH54" s="940">
        <v>-155.80000000000001</v>
      </c>
      <c r="AI54" s="940">
        <v>6.41</v>
      </c>
      <c r="AJ54" s="938">
        <v>-18.7</v>
      </c>
      <c r="AK54" s="938">
        <v>11.3</v>
      </c>
      <c r="AL54" s="951">
        <v>4940</v>
      </c>
      <c r="AM54" s="945">
        <v>0.5</v>
      </c>
      <c r="AN54" s="938">
        <v>0.48</v>
      </c>
      <c r="AO54" s="802">
        <f t="shared" si="7"/>
        <v>5.808430173052475</v>
      </c>
      <c r="AP54" s="803">
        <f t="shared" si="8"/>
        <v>22.819666128108654</v>
      </c>
      <c r="AQ54" s="961">
        <f t="shared" si="9"/>
        <v>-7.5693734517888185</v>
      </c>
      <c r="AR54" s="703">
        <f>INDEX(Historical!$C$7:$C$1439,MATCH(B54,Historical!$B$7:$B$1450,0))*IF(AH54="n/a",1.03,IF(AH54&lt;0,1.01,IF(AH54&gt;10,1.1,(1+AH54/100))))</f>
        <v>0.78780000000000006</v>
      </c>
      <c r="AS54" s="959">
        <f t="shared" si="10"/>
        <v>0.83829798000000011</v>
      </c>
      <c r="AT54" s="959">
        <f t="shared" si="16"/>
        <v>0.92212777800000023</v>
      </c>
      <c r="AU54" s="959">
        <f t="shared" si="16"/>
        <v>1.0143405558000003</v>
      </c>
      <c r="AV54" s="959">
        <f t="shared" si="16"/>
        <v>1.1157746113800004</v>
      </c>
      <c r="AW54" s="703">
        <f t="shared" si="12"/>
        <v>4.6783409251800006</v>
      </c>
      <c r="AX54" s="810">
        <f t="shared" si="13"/>
        <v>10.300178170805813</v>
      </c>
      <c r="AY54" s="1017">
        <v>1.36</v>
      </c>
      <c r="AZ54" s="945">
        <v>35.380000000000003</v>
      </c>
      <c r="BA54" s="945">
        <v>-8.07</v>
      </c>
      <c r="BB54" s="945">
        <v>4.0599999999999996</v>
      </c>
      <c r="BC54" s="945">
        <v>6.1899999999999995</v>
      </c>
      <c r="BE54" s="666">
        <v>2013</v>
      </c>
      <c r="BF54" s="971">
        <f t="shared" si="14"/>
        <v>0</v>
      </c>
      <c r="BG54" s="955">
        <v>2.9000000000000004</v>
      </c>
    </row>
    <row r="55" spans="1:60" ht="11.25" customHeight="1" x14ac:dyDescent="0.2">
      <c r="A55" s="936" t="s">
        <v>971</v>
      </c>
      <c r="B55" s="948" t="s">
        <v>972</v>
      </c>
      <c r="C55" s="1013" t="s">
        <v>4216</v>
      </c>
      <c r="D55" s="1013" t="s">
        <v>4364</v>
      </c>
      <c r="E55" s="793">
        <v>9</v>
      </c>
      <c r="F55" s="1227">
        <v>373</v>
      </c>
      <c r="G55" s="1227" t="s">
        <v>106</v>
      </c>
      <c r="H55" s="1227" t="s">
        <v>106</v>
      </c>
      <c r="I55" s="947">
        <v>15.23</v>
      </c>
      <c r="J55" s="703">
        <f t="shared" si="0"/>
        <v>3.0203545633617863</v>
      </c>
      <c r="K55" s="950">
        <v>0.115</v>
      </c>
      <c r="L55" s="960">
        <v>4</v>
      </c>
      <c r="M55" s="694">
        <f t="shared" si="1"/>
        <v>0.46</v>
      </c>
      <c r="N55" s="943" t="s">
        <v>973</v>
      </c>
      <c r="O55" s="795">
        <v>0.11</v>
      </c>
      <c r="P55" s="939">
        <v>43040</v>
      </c>
      <c r="Q55" s="939">
        <v>43055</v>
      </c>
      <c r="R55" s="694">
        <f t="shared" si="2"/>
        <v>4.5454545454545494</v>
      </c>
      <c r="S55" s="759">
        <f>IF(INDEX(Historical!$D$7:$D$1439,MATCH(B55,Historical!$B$7:$B$1450,0))=0,"n/a",(INDEX(Historical!$C$7:$C$1439,MATCH(B55,Historical!$B$7:$B$1450,0))/INDEX(Historical!$D$7:$D$1439,MATCH(B55,Historical!$B$7:$B$1450,0))-1)*100)</f>
        <v>3.3707865168539408</v>
      </c>
      <c r="T55" s="759">
        <f>IF(INDEX(Historical!$F$7:$F$1432,MATCH(B55,Historical!$B$7:$B$1450,0))=0,"n/a",((INDEX(Historical!$C$7:$C$1439,MATCH(B55,Historical!$B$7:$B$1450,0))/INDEX(Historical!$F$7:$F$1432,MATCH(B55,Historical!$B$7:$B$1450,0)))^(1/3)-1)*100)</f>
        <v>3.0788379107201225</v>
      </c>
      <c r="U55" s="759">
        <f>IF(INDEX(Historical!$H$7:$H$1432,MATCH(B55,Historical!$B$7:$B$1450,0))=0,"n/a",((INDEX(Historical!$C$7:$C$1439,MATCH(B55,Historical!$B$7:$B$1450,0))/INDEX(Historical!$H$7:$H$1432,MATCH(B55,Historical!$B$7:$B$1450,0)))^(1/5)-1)*100)</f>
        <v>5.6180044038627308</v>
      </c>
      <c r="V55" s="759">
        <f>IF(INDEX(Historical!$O$7:$O$1432,MATCH(B55,Historical!$B$7:$B$1450,0))=0,"n/a",((INDEX(Historical!$C$7:$C$1439,MATCH(B55,Historical!$B$7:$B$1450,0))/INDEX(Historical!$O$7:$O$1432,MATCH(B55,Historical!$B$7:$B$1450,0)))^(1/10)-1)*100)</f>
        <v>11.138309080140285</v>
      </c>
      <c r="W55" s="760">
        <f t="shared" si="3"/>
        <v>0.50438575222155468</v>
      </c>
      <c r="X55" s="761">
        <f t="shared" si="4"/>
        <v>0.34466284686274423</v>
      </c>
      <c r="Y55" s="727" t="s">
        <v>4423</v>
      </c>
      <c r="Z55" s="703">
        <f t="shared" si="5"/>
        <v>28.571428571428569</v>
      </c>
      <c r="AA55" s="959">
        <f t="shared" si="6"/>
        <v>9.4596273291925463</v>
      </c>
      <c r="AB55" s="960">
        <v>3</v>
      </c>
      <c r="AC55" s="938">
        <v>1.61</v>
      </c>
      <c r="AD55" s="938">
        <v>1.1299999999999999</v>
      </c>
      <c r="AE55" s="938">
        <v>1.55</v>
      </c>
      <c r="AF55" s="938">
        <v>1.1100000000000001</v>
      </c>
      <c r="AG55" s="938">
        <v>10.100000000000001</v>
      </c>
      <c r="AH55" s="940">
        <v>103.69999999999999</v>
      </c>
      <c r="AI55" s="940">
        <v>-19.850000000000001</v>
      </c>
      <c r="AJ55" s="938">
        <v>16.3</v>
      </c>
      <c r="AK55" s="938">
        <v>8.6</v>
      </c>
      <c r="AL55" s="951">
        <v>2770</v>
      </c>
      <c r="AM55" s="945">
        <v>72.25</v>
      </c>
      <c r="AN55" s="938">
        <v>0</v>
      </c>
      <c r="AO55" s="802">
        <f t="shared" si="7"/>
        <v>-0.82126836196802877</v>
      </c>
      <c r="AP55" s="803">
        <f t="shared" si="8"/>
        <v>8.6383589672245176</v>
      </c>
      <c r="AQ55" s="961">
        <f t="shared" si="9"/>
        <v>-31.686388747178242</v>
      </c>
      <c r="AR55" s="703">
        <f>INDEX(Historical!$C$7:$C$1439,MATCH(B55,Historical!$B$7:$B$1450,0))*IF(AH55="n/a",1.03,IF(AH55&lt;0,1.01,IF(AH55&gt;10,1.1,(1+AH55/100))))</f>
        <v>0.50600000000000012</v>
      </c>
      <c r="AS55" s="959">
        <f t="shared" si="10"/>
        <v>0.51106000000000007</v>
      </c>
      <c r="AT55" s="959">
        <f t="shared" si="16"/>
        <v>0.55501116000000017</v>
      </c>
      <c r="AU55" s="959">
        <f t="shared" si="16"/>
        <v>0.60274211976000025</v>
      </c>
      <c r="AV55" s="959">
        <f t="shared" si="16"/>
        <v>0.65457794205936026</v>
      </c>
      <c r="AW55" s="703">
        <f t="shared" si="12"/>
        <v>2.8293912218193613</v>
      </c>
      <c r="AX55" s="810">
        <f t="shared" si="13"/>
        <v>18.577749322517146</v>
      </c>
      <c r="AY55" s="1017">
        <v>1.1499999999999999</v>
      </c>
      <c r="AZ55" s="945">
        <v>7.1800000000000006</v>
      </c>
      <c r="BA55" s="945">
        <v>-29.099999999999998</v>
      </c>
      <c r="BB55" s="945">
        <v>-4.2</v>
      </c>
      <c r="BC55" s="945">
        <v>-8.2600000000000016</v>
      </c>
      <c r="BE55" s="666">
        <v>2011</v>
      </c>
      <c r="BF55" s="971">
        <f t="shared" si="14"/>
        <v>0</v>
      </c>
      <c r="BG55" s="955">
        <v>8.5</v>
      </c>
    </row>
    <row r="56" spans="1:60" ht="11.25" customHeight="1" x14ac:dyDescent="0.2">
      <c r="A56" s="936" t="s">
        <v>967</v>
      </c>
      <c r="B56" s="948" t="s">
        <v>968</v>
      </c>
      <c r="C56" s="1013" t="s">
        <v>123</v>
      </c>
      <c r="D56" s="1013" t="s">
        <v>4368</v>
      </c>
      <c r="E56" s="792">
        <v>9</v>
      </c>
      <c r="F56" s="1227">
        <v>480</v>
      </c>
      <c r="G56" s="1227" t="s">
        <v>115</v>
      </c>
      <c r="H56" s="1227" t="s">
        <v>115</v>
      </c>
      <c r="I56" s="947">
        <v>114.87</v>
      </c>
      <c r="J56" s="703">
        <f t="shared" si="0"/>
        <v>2.0196744145555843</v>
      </c>
      <c r="K56" s="950">
        <v>0.57999999999999996</v>
      </c>
      <c r="L56" s="960">
        <v>4</v>
      </c>
      <c r="M56" s="694">
        <f t="shared" si="1"/>
        <v>2.3199999999999998</v>
      </c>
      <c r="N56" s="943" t="s">
        <v>327</v>
      </c>
      <c r="O56" s="795">
        <v>0.52</v>
      </c>
      <c r="P56" s="934">
        <v>43620</v>
      </c>
      <c r="Q56" s="934">
        <v>43635</v>
      </c>
      <c r="R56" s="694">
        <f t="shared" si="2"/>
        <v>11.538461538461526</v>
      </c>
      <c r="S56" s="759">
        <f>IF(INDEX(Historical!$D$7:$D$1439,MATCH(B56,Historical!$B$7:$B$1450,0))=0,"n/a",(INDEX(Historical!$C$7:$C$1439,MATCH(B56,Historical!$B$7:$B$1450,0))/INDEX(Historical!$D$7:$D$1439,MATCH(B56,Historical!$B$7:$B$1450,0))-1)*100)</f>
        <v>14.204545454545435</v>
      </c>
      <c r="T56" s="759">
        <f>IF(INDEX(Historical!$F$7:$F$1432,MATCH(B56,Historical!$B$7:$B$1450,0))=0,"n/a",((INDEX(Historical!$C$7:$C$1439,MATCH(B56,Historical!$B$7:$B$1450,0))/INDEX(Historical!$F$7:$F$1432,MATCH(B56,Historical!$B$7:$B$1450,0)))^(1/3)-1)*100)</f>
        <v>11.245145199540252</v>
      </c>
      <c r="U56" s="759">
        <f>IF(INDEX(Historical!$H$7:$H$1432,MATCH(B56,Historical!$B$7:$B$1450,0))=0,"n/a",((INDEX(Historical!$C$7:$C$1439,MATCH(B56,Historical!$B$7:$B$1450,0))/INDEX(Historical!$H$7:$H$1432,MATCH(B56,Historical!$B$7:$B$1450,0)))^(1/5)-1)*100)</f>
        <v>12.010372422372351</v>
      </c>
      <c r="V56" s="759">
        <f>IF(INDEX(Historical!$O$7:$O$1432,MATCH(B56,Historical!$B$7:$B$1450,0))=0,"n/a",((INDEX(Historical!$C$7:$C$1439,MATCH(B56,Historical!$B$7:$B$1450,0))/INDEX(Historical!$O$7:$O$1432,MATCH(B56,Historical!$B$7:$B$1450,0)))^(1/10)-1)*100)</f>
        <v>2.0552194557945214</v>
      </c>
      <c r="W56" s="760">
        <f t="shared" si="3"/>
        <v>5.8438393955984109</v>
      </c>
      <c r="X56" s="761">
        <f t="shared" si="4"/>
        <v>0.70236096037265205</v>
      </c>
      <c r="Y56" s="718"/>
      <c r="Z56" s="703">
        <f t="shared" si="5"/>
        <v>82.857142857142847</v>
      </c>
      <c r="AA56" s="959">
        <f t="shared" si="6"/>
        <v>41.025000000000006</v>
      </c>
      <c r="AB56" s="960">
        <v>12</v>
      </c>
      <c r="AC56" s="938">
        <v>2.8</v>
      </c>
      <c r="AD56" s="938">
        <v>3.94</v>
      </c>
      <c r="AE56" s="938">
        <v>1.39</v>
      </c>
      <c r="AF56" s="938">
        <v>9.86</v>
      </c>
      <c r="AG56" s="938">
        <v>46.6</v>
      </c>
      <c r="AH56" s="938">
        <v>5.5</v>
      </c>
      <c r="AI56" s="938">
        <v>8.4</v>
      </c>
      <c r="AJ56" s="938">
        <v>17.100000000000001</v>
      </c>
      <c r="AK56" s="938">
        <v>10.52</v>
      </c>
      <c r="AL56" s="951">
        <v>9790</v>
      </c>
      <c r="AM56" s="945">
        <v>0.6</v>
      </c>
      <c r="AN56" s="938">
        <v>2.13</v>
      </c>
      <c r="AO56" s="802">
        <f t="shared" si="7"/>
        <v>-26.994953163072068</v>
      </c>
      <c r="AP56" s="803">
        <f t="shared" si="8"/>
        <v>14.030046836927935</v>
      </c>
      <c r="AQ56" s="961">
        <f t="shared" si="9"/>
        <v>324.00550310894164</v>
      </c>
      <c r="AR56" s="703">
        <f>INDEX(Historical!$C$7:$C$1439,MATCH(B56,Historical!$B$7:$B$1450,0))*IF(AH56="n/a",1.03,IF(AH56&lt;0,1.01,IF(AH56&gt;10,1.1,(1+AH56/100))))</f>
        <v>2.1205499999999997</v>
      </c>
      <c r="AS56" s="959">
        <f t="shared" si="10"/>
        <v>2.2986762000000001</v>
      </c>
      <c r="AT56" s="959">
        <f t="shared" si="16"/>
        <v>2.5285438200000003</v>
      </c>
      <c r="AU56" s="959">
        <f t="shared" si="16"/>
        <v>2.7813982020000005</v>
      </c>
      <c r="AV56" s="959">
        <f t="shared" si="16"/>
        <v>3.0595380222000008</v>
      </c>
      <c r="AW56" s="703">
        <f t="shared" si="12"/>
        <v>12.7887062442</v>
      </c>
      <c r="AX56" s="810">
        <f t="shared" si="13"/>
        <v>11.133199481326717</v>
      </c>
      <c r="AY56" s="1017">
        <v>1.33</v>
      </c>
      <c r="AZ56" s="945">
        <v>38.58</v>
      </c>
      <c r="BA56" s="945">
        <v>-4.79</v>
      </c>
      <c r="BB56" s="945">
        <v>3.02</v>
      </c>
      <c r="BC56" s="945">
        <v>10.93</v>
      </c>
      <c r="BE56" s="666">
        <v>2011</v>
      </c>
      <c r="BF56" s="971">
        <f t="shared" si="14"/>
        <v>0</v>
      </c>
      <c r="BG56" s="955">
        <v>9</v>
      </c>
    </row>
    <row r="57" spans="1:60" ht="11.25" customHeight="1" x14ac:dyDescent="0.2">
      <c r="A57" s="936" t="s">
        <v>912</v>
      </c>
      <c r="B57" s="948" t="s">
        <v>913</v>
      </c>
      <c r="C57" s="1013" t="s">
        <v>108</v>
      </c>
      <c r="D57" s="1013" t="s">
        <v>4370</v>
      </c>
      <c r="E57" s="792">
        <v>7</v>
      </c>
      <c r="F57" s="1227">
        <v>629</v>
      </c>
      <c r="G57" s="1227" t="s">
        <v>115</v>
      </c>
      <c r="H57" s="1227" t="s">
        <v>115</v>
      </c>
      <c r="I57" s="947">
        <v>124.37</v>
      </c>
      <c r="J57" s="703">
        <f t="shared" si="0"/>
        <v>1.2543217817801722</v>
      </c>
      <c r="K57" s="950">
        <v>0.39</v>
      </c>
      <c r="L57" s="960">
        <v>4</v>
      </c>
      <c r="M57" s="694">
        <f t="shared" si="1"/>
        <v>1.56</v>
      </c>
      <c r="N57" s="943" t="s">
        <v>696</v>
      </c>
      <c r="O57" s="795">
        <v>0.35</v>
      </c>
      <c r="P57" s="934">
        <v>43377</v>
      </c>
      <c r="Q57" s="934">
        <v>43413</v>
      </c>
      <c r="R57" s="694">
        <f t="shared" si="2"/>
        <v>11.428571428571439</v>
      </c>
      <c r="S57" s="759">
        <f>IF(INDEX(Historical!$D$7:$D$1439,MATCH(B57,Historical!$B$7:$B$1450,0))=0,"n/a",(INDEX(Historical!$C$7:$C$1439,MATCH(B57,Historical!$B$7:$B$1450,0))/INDEX(Historical!$D$7:$D$1439,MATCH(B57,Historical!$B$7:$B$1450,0))-1)*100)</f>
        <v>9.9236641221373887</v>
      </c>
      <c r="T57" s="759">
        <f>IF(INDEX(Historical!$F$7:$F$1432,MATCH(B57,Historical!$B$7:$B$1450,0))=0,"n/a",((INDEX(Historical!$C$7:$C$1439,MATCH(B57,Historical!$B$7:$B$1450,0))/INDEX(Historical!$F$7:$F$1432,MATCH(B57,Historical!$B$7:$B$1450,0)))^(1/3)-1)*100)</f>
        <v>9.3931015185737543</v>
      </c>
      <c r="U57" s="759">
        <f>IF(INDEX(Historical!$H$7:$H$1432,MATCH(B57,Historical!$B$7:$B$1450,0))=0,"n/a",((INDEX(Historical!$C$7:$C$1439,MATCH(B57,Historical!$B$7:$B$1450,0))/INDEX(Historical!$H$7:$H$1432,MATCH(B57,Historical!$B$7:$B$1450,0)))^(1/5)-1)*100)</f>
        <v>10.859472602645347</v>
      </c>
      <c r="V57" s="759">
        <f>IF(INDEX(Historical!$O$7:$O$1432,MATCH(B57,Historical!$B$7:$B$1450,0))=0,"n/a",((INDEX(Historical!$C$7:$C$1439,MATCH(B57,Historical!$B$7:$B$1450,0))/INDEX(Historical!$O$7:$O$1432,MATCH(B57,Historical!$B$7:$B$1450,0)))^(1/10)-1)*100)</f>
        <v>7.1773462536293131</v>
      </c>
      <c r="W57" s="760">
        <f t="shared" si="3"/>
        <v>1.5130205815490818</v>
      </c>
      <c r="X57" s="761">
        <f t="shared" si="4"/>
        <v>1.2775850120759231</v>
      </c>
      <c r="Y57" s="717"/>
      <c r="Z57" s="703">
        <f t="shared" si="5"/>
        <v>20.827770360480642</v>
      </c>
      <c r="AA57" s="959">
        <f t="shared" si="6"/>
        <v>16.604806408544725</v>
      </c>
      <c r="AB57" s="960">
        <v>12</v>
      </c>
      <c r="AC57" s="938">
        <v>7.49</v>
      </c>
      <c r="AD57" s="938">
        <v>1.68</v>
      </c>
      <c r="AE57" s="938">
        <v>2.4300000000000002</v>
      </c>
      <c r="AF57" s="938">
        <v>4.57</v>
      </c>
      <c r="AG57" s="938">
        <v>30.7</v>
      </c>
      <c r="AH57" s="938">
        <v>23.7</v>
      </c>
      <c r="AI57" s="938">
        <v>10.71</v>
      </c>
      <c r="AJ57" s="938">
        <v>8.5</v>
      </c>
      <c r="AK57" s="938">
        <v>10.050000000000001</v>
      </c>
      <c r="AL57" s="951">
        <v>105230</v>
      </c>
      <c r="AM57" s="945">
        <v>0.1</v>
      </c>
      <c r="AN57" s="938">
        <v>5.77</v>
      </c>
      <c r="AO57" s="802">
        <f t="shared" si="7"/>
        <v>-4.4910120241192057</v>
      </c>
      <c r="AP57" s="803">
        <f t="shared" si="8"/>
        <v>12.113794384425519</v>
      </c>
      <c r="AQ57" s="961">
        <f t="shared" si="9"/>
        <v>83.646962387740544</v>
      </c>
      <c r="AR57" s="703">
        <f>INDEX(Historical!$C$7:$C$1439,MATCH(B57,Historical!$B$7:$B$1450,0))*IF(AH57="n/a",1.03,IF(AH57&lt;0,1.01,IF(AH57&gt;10,1.1,(1+AH57/100))))</f>
        <v>1.5840000000000001</v>
      </c>
      <c r="AS57" s="959">
        <f t="shared" si="10"/>
        <v>1.7424000000000002</v>
      </c>
      <c r="AT57" s="959">
        <f t="shared" si="16"/>
        <v>1.9166400000000003</v>
      </c>
      <c r="AU57" s="959">
        <f t="shared" si="16"/>
        <v>2.1083040000000004</v>
      </c>
      <c r="AV57" s="959">
        <f t="shared" si="16"/>
        <v>2.3191344000000007</v>
      </c>
      <c r="AW57" s="703">
        <f t="shared" si="12"/>
        <v>9.6704784000000021</v>
      </c>
      <c r="AX57" s="810">
        <f t="shared" si="13"/>
        <v>7.7755716008683775</v>
      </c>
      <c r="AY57" s="1017">
        <v>1.05</v>
      </c>
      <c r="AZ57" s="945">
        <v>39.660000000000004</v>
      </c>
      <c r="BA57" s="945">
        <v>-3.84</v>
      </c>
      <c r="BB57" s="945">
        <v>0.86</v>
      </c>
      <c r="BC57" s="945">
        <v>12.02</v>
      </c>
      <c r="BE57" s="666">
        <v>2012</v>
      </c>
      <c r="BF57" s="971">
        <f t="shared" si="14"/>
        <v>0</v>
      </c>
      <c r="BG57" s="955">
        <v>3.5000000000000004</v>
      </c>
    </row>
    <row r="58" spans="1:60" ht="11.25" customHeight="1" x14ac:dyDescent="0.2">
      <c r="A58" s="936" t="s">
        <v>891</v>
      </c>
      <c r="B58" s="948" t="s">
        <v>892</v>
      </c>
      <c r="C58" s="1013" t="s">
        <v>112</v>
      </c>
      <c r="D58" s="1013" t="s">
        <v>4358</v>
      </c>
      <c r="E58" s="792">
        <v>8</v>
      </c>
      <c r="F58" s="1227">
        <v>543</v>
      </c>
      <c r="G58" s="1227" t="s">
        <v>106</v>
      </c>
      <c r="H58" s="1227" t="s">
        <v>106</v>
      </c>
      <c r="I58" s="947">
        <v>20.79</v>
      </c>
      <c r="J58" s="703">
        <f t="shared" si="0"/>
        <v>5.7720057720057723</v>
      </c>
      <c r="K58" s="950">
        <v>0.3</v>
      </c>
      <c r="L58" s="960">
        <v>4</v>
      </c>
      <c r="M58" s="694">
        <f t="shared" si="1"/>
        <v>1.2</v>
      </c>
      <c r="N58" s="943" t="s">
        <v>149</v>
      </c>
      <c r="O58" s="795">
        <v>0.28000000000000003</v>
      </c>
      <c r="P58" s="934">
        <v>43433</v>
      </c>
      <c r="Q58" s="934">
        <v>43448</v>
      </c>
      <c r="R58" s="694">
        <f t="shared" si="2"/>
        <v>7.1428571428571281</v>
      </c>
      <c r="S58" s="759">
        <f>IF(INDEX(Historical!$D$7:$D$1439,MATCH(B58,Historical!$B$7:$B$1450,0))=0,"n/a",(INDEX(Historical!$C$7:$C$1439,MATCH(B58,Historical!$B$7:$B$1450,0))/INDEX(Historical!$D$7:$D$1439,MATCH(B58,Historical!$B$7:$B$1450,0))-1)*100)</f>
        <v>7.5471698113207308</v>
      </c>
      <c r="T58" s="759">
        <f>IF(INDEX(Historical!$F$7:$F$1432,MATCH(B58,Historical!$B$7:$B$1450,0))=0,"n/a",((INDEX(Historical!$C$7:$C$1439,MATCH(B58,Historical!$B$7:$B$1450,0))/INDEX(Historical!$F$7:$F$1432,MATCH(B58,Historical!$B$7:$B$1450,0)))^(1/3)-1)*100)</f>
        <v>8.1983855523197526</v>
      </c>
      <c r="U58" s="759">
        <f>IF(INDEX(Historical!$H$7:$H$1432,MATCH(B58,Historical!$B$7:$B$1450,0))=0,"n/a",((INDEX(Historical!$C$7:$C$1439,MATCH(B58,Historical!$B$7:$B$1450,0))/INDEX(Historical!$H$7:$H$1432,MATCH(B58,Historical!$B$7:$B$1450,0)))^(1/5)-1)*100)</f>
        <v>10.403796865896254</v>
      </c>
      <c r="V58" s="759">
        <f>IF(INDEX(Historical!$O$7:$O$1432,MATCH(B58,Historical!$B$7:$B$1450,0))=0,"n/a",((INDEX(Historical!$C$7:$C$1439,MATCH(B58,Historical!$B$7:$B$1450,0))/INDEX(Historical!$O$7:$O$1432,MATCH(B58,Historical!$B$7:$B$1450,0)))^(1/10)-1)*100)</f>
        <v>-2.3766548834210588</v>
      </c>
      <c r="W58" s="760" t="str">
        <f t="shared" si="3"/>
        <v>n/a</v>
      </c>
      <c r="X58" s="761">
        <f t="shared" si="4"/>
        <v>0.20319915753703621</v>
      </c>
      <c r="Y58" s="707"/>
      <c r="Z58" s="703">
        <f t="shared" si="5"/>
        <v>41.095890410958901</v>
      </c>
      <c r="AA58" s="959">
        <f t="shared" si="6"/>
        <v>7.1198630136986303</v>
      </c>
      <c r="AB58" s="960">
        <v>12</v>
      </c>
      <c r="AC58" s="938">
        <v>2.92</v>
      </c>
      <c r="AD58" s="938" t="s">
        <v>137</v>
      </c>
      <c r="AE58" s="938">
        <v>1.86</v>
      </c>
      <c r="AF58" s="938">
        <v>0.79</v>
      </c>
      <c r="AG58" s="938" t="s">
        <v>137</v>
      </c>
      <c r="AH58" s="938">
        <v>72.5</v>
      </c>
      <c r="AI58" s="938">
        <v>18.88</v>
      </c>
      <c r="AJ58" s="938">
        <v>51.2</v>
      </c>
      <c r="AK58" s="938">
        <v>-0.91999999999999993</v>
      </c>
      <c r="AL58" s="951">
        <v>1600</v>
      </c>
      <c r="AM58" s="945">
        <v>1.0999999999999999</v>
      </c>
      <c r="AN58" s="938">
        <v>2.44</v>
      </c>
      <c r="AO58" s="802">
        <f t="shared" si="7"/>
        <v>9.0559396242033969</v>
      </c>
      <c r="AP58" s="803">
        <f t="shared" si="8"/>
        <v>16.175802637902027</v>
      </c>
      <c r="AQ58" s="961">
        <f t="shared" si="9"/>
        <v>-50.001369881779453</v>
      </c>
      <c r="AR58" s="703">
        <f>INDEX(Historical!$C$7:$C$1439,MATCH(B58,Historical!$B$7:$B$1450,0))*IF(AH58="n/a",1.03,IF(AH58&lt;0,1.01,IF(AH58&gt;10,1.1,(1+AH58/100))))</f>
        <v>1.254</v>
      </c>
      <c r="AS58" s="959">
        <f t="shared" si="10"/>
        <v>1.3794000000000002</v>
      </c>
      <c r="AT58" s="959">
        <f t="shared" si="16"/>
        <v>1.3931940000000003</v>
      </c>
      <c r="AU58" s="959">
        <f t="shared" si="16"/>
        <v>1.4071259400000002</v>
      </c>
      <c r="AV58" s="959">
        <f t="shared" si="16"/>
        <v>1.4211971994000003</v>
      </c>
      <c r="AW58" s="703">
        <f t="shared" si="12"/>
        <v>6.8549171394000012</v>
      </c>
      <c r="AX58" s="810">
        <f t="shared" si="13"/>
        <v>32.972184412698418</v>
      </c>
      <c r="AY58" s="1017">
        <v>1.58</v>
      </c>
      <c r="AZ58" s="945">
        <v>32</v>
      </c>
      <c r="BA58" s="945">
        <v>-6.65</v>
      </c>
      <c r="BB58" s="945">
        <v>0.73</v>
      </c>
      <c r="BC58" s="945">
        <v>5.0599999999999996</v>
      </c>
      <c r="BE58" s="666">
        <v>2012</v>
      </c>
      <c r="BF58" s="971">
        <f t="shared" si="14"/>
        <v>0</v>
      </c>
      <c r="BG58" s="955" t="s">
        <v>137</v>
      </c>
    </row>
    <row r="59" spans="1:60" ht="11.25" customHeight="1" x14ac:dyDescent="0.2">
      <c r="A59" s="936" t="s">
        <v>991</v>
      </c>
      <c r="B59" s="948" t="s">
        <v>992</v>
      </c>
      <c r="C59" s="1013" t="s">
        <v>112</v>
      </c>
      <c r="D59" s="1013" t="s">
        <v>213</v>
      </c>
      <c r="E59" s="792">
        <v>8</v>
      </c>
      <c r="F59" s="1227">
        <v>522</v>
      </c>
      <c r="G59" s="1227" t="s">
        <v>115</v>
      </c>
      <c r="H59" s="1227" t="s">
        <v>115</v>
      </c>
      <c r="I59" s="947">
        <v>52.04</v>
      </c>
      <c r="J59" s="703">
        <f t="shared" si="0"/>
        <v>1.2298232129131437</v>
      </c>
      <c r="K59" s="950">
        <v>0.16</v>
      </c>
      <c r="L59" s="960">
        <v>4</v>
      </c>
      <c r="M59" s="694">
        <f t="shared" si="1"/>
        <v>0.64</v>
      </c>
      <c r="N59" s="943" t="s">
        <v>228</v>
      </c>
      <c r="O59" s="795">
        <v>0.14000000000000001</v>
      </c>
      <c r="P59" s="939">
        <v>43244</v>
      </c>
      <c r="Q59" s="939">
        <v>43259</v>
      </c>
      <c r="R59" s="694">
        <f t="shared" si="2"/>
        <v>14.285714285714276</v>
      </c>
      <c r="S59" s="759">
        <f>IF(INDEX(Historical!$D$7:$D$1439,MATCH(B59,Historical!$B$7:$B$1450,0))=0,"n/a",(INDEX(Historical!$C$7:$C$1439,MATCH(B59,Historical!$B$7:$B$1450,0))/INDEX(Historical!$D$7:$D$1439,MATCH(B59,Historical!$B$7:$B$1450,0))-1)*100)</f>
        <v>12.72727272727272</v>
      </c>
      <c r="T59" s="759">
        <f>IF(INDEX(Historical!$F$7:$F$1432,MATCH(B59,Historical!$B$7:$B$1450,0))=0,"n/a",((INDEX(Historical!$C$7:$C$1439,MATCH(B59,Historical!$B$7:$B$1450,0))/INDEX(Historical!$F$7:$F$1432,MATCH(B59,Historical!$B$7:$B$1450,0)))^(1/3)-1)*100)</f>
        <v>8.9055846181262268</v>
      </c>
      <c r="U59" s="759">
        <f>IF(INDEX(Historical!$H$7:$H$1432,MATCH(B59,Historical!$B$7:$B$1450,0))=0,"n/a",((INDEX(Historical!$C$7:$C$1439,MATCH(B59,Historical!$B$7:$B$1450,0))/INDEX(Historical!$H$7:$H$1432,MATCH(B59,Historical!$B$7:$B$1450,0)))^(1/5)-1)*100)</f>
        <v>6.6193020302802719</v>
      </c>
      <c r="V59" s="759">
        <f>IF(INDEX(Historical!$O$7:$O$1432,MATCH(B59,Historical!$B$7:$B$1450,0))=0,"n/a",((INDEX(Historical!$C$7:$C$1439,MATCH(B59,Historical!$B$7:$B$1450,0))/INDEX(Historical!$O$7:$O$1432,MATCH(B59,Historical!$B$7:$B$1450,0)))^(1/10)-1)*100)</f>
        <v>0</v>
      </c>
      <c r="W59" s="760" t="str">
        <f t="shared" si="3"/>
        <v>n/a</v>
      </c>
      <c r="X59" s="761">
        <f t="shared" si="4"/>
        <v>0.34120113558145726</v>
      </c>
      <c r="Y59" s="717"/>
      <c r="Z59" s="703">
        <f t="shared" si="5"/>
        <v>20.447284345047926</v>
      </c>
      <c r="AA59" s="959">
        <f t="shared" si="6"/>
        <v>16.626198083067091</v>
      </c>
      <c r="AB59" s="960">
        <v>12</v>
      </c>
      <c r="AC59" s="938">
        <v>3.13</v>
      </c>
      <c r="AD59" s="938">
        <v>1.66</v>
      </c>
      <c r="AE59" s="938">
        <v>1.82</v>
      </c>
      <c r="AF59" s="938">
        <v>2.19</v>
      </c>
      <c r="AG59" s="938">
        <v>13.8</v>
      </c>
      <c r="AH59" s="938">
        <v>10</v>
      </c>
      <c r="AI59" s="938">
        <v>9.15</v>
      </c>
      <c r="AJ59" s="938">
        <v>19.400000000000002</v>
      </c>
      <c r="AK59" s="938">
        <v>10</v>
      </c>
      <c r="AL59" s="951">
        <v>2740</v>
      </c>
      <c r="AM59" s="946">
        <v>2.1999999999999997</v>
      </c>
      <c r="AN59" s="938">
        <v>0.74</v>
      </c>
      <c r="AO59" s="802">
        <f t="shared" si="7"/>
        <v>-8.777072839873675</v>
      </c>
      <c r="AP59" s="803">
        <f t="shared" si="8"/>
        <v>7.8491252431934155</v>
      </c>
      <c r="AQ59" s="961">
        <f t="shared" si="9"/>
        <v>27.211763610335858</v>
      </c>
      <c r="AR59" s="703">
        <f>INDEX(Historical!$C$7:$C$1439,MATCH(B59,Historical!$B$7:$B$1450,0))*IF(AH59="n/a",1.03,IF(AH59&lt;0,1.01,IF(AH59&gt;10,1.1,(1+AH59/100))))</f>
        <v>0.68200000000000005</v>
      </c>
      <c r="AS59" s="959">
        <f t="shared" si="10"/>
        <v>0.74440300000000004</v>
      </c>
      <c r="AT59" s="959">
        <f t="shared" si="16"/>
        <v>0.81884330000000005</v>
      </c>
      <c r="AU59" s="959">
        <f t="shared" si="16"/>
        <v>0.90072763000000011</v>
      </c>
      <c r="AV59" s="959">
        <f t="shared" si="16"/>
        <v>0.99080039300000022</v>
      </c>
      <c r="AW59" s="703">
        <f t="shared" si="12"/>
        <v>4.1367743230000009</v>
      </c>
      <c r="AX59" s="810">
        <f t="shared" si="13"/>
        <v>7.9492204515757132</v>
      </c>
      <c r="AY59" s="1017">
        <v>1.38</v>
      </c>
      <c r="AZ59" s="945">
        <v>6.0699999999999994</v>
      </c>
      <c r="BA59" s="945">
        <v>-28.42</v>
      </c>
      <c r="BB59" s="945">
        <v>-3.74</v>
      </c>
      <c r="BC59" s="945">
        <v>-7.0000000000000009</v>
      </c>
      <c r="BE59" s="666">
        <v>2011</v>
      </c>
      <c r="BF59" s="971">
        <f t="shared" si="14"/>
        <v>0</v>
      </c>
      <c r="BG59" s="955">
        <v>6.4</v>
      </c>
    </row>
    <row r="60" spans="1:60" ht="11.25" customHeight="1" x14ac:dyDescent="0.2">
      <c r="A60" s="936" t="s">
        <v>1000</v>
      </c>
      <c r="B60" s="948" t="s">
        <v>1001</v>
      </c>
      <c r="C60" s="1013" t="s">
        <v>112</v>
      </c>
      <c r="D60" s="1013" t="s">
        <v>4371</v>
      </c>
      <c r="E60" s="792">
        <v>8</v>
      </c>
      <c r="F60" s="1227">
        <v>565</v>
      </c>
      <c r="G60" s="1227" t="s">
        <v>115</v>
      </c>
      <c r="H60" s="1227" t="s">
        <v>115</v>
      </c>
      <c r="I60" s="947">
        <v>341.18</v>
      </c>
      <c r="J60" s="703">
        <f t="shared" si="0"/>
        <v>2.4092854211852983</v>
      </c>
      <c r="K60" s="950">
        <v>2.0550000000000002</v>
      </c>
      <c r="L60" s="960">
        <v>4</v>
      </c>
      <c r="M60" s="694">
        <f t="shared" si="1"/>
        <v>8.2200000000000006</v>
      </c>
      <c r="N60" s="943" t="s">
        <v>1002</v>
      </c>
      <c r="O60" s="795">
        <v>1.71</v>
      </c>
      <c r="P60" s="934">
        <v>43503</v>
      </c>
      <c r="Q60" s="934">
        <v>43525</v>
      </c>
      <c r="R60" s="694">
        <f t="shared" si="2"/>
        <v>20.17543859649124</v>
      </c>
      <c r="S60" s="759">
        <f>IF(INDEX(Historical!$D$7:$D$1439,MATCH(B60,Historical!$B$7:$B$1450,0))=0,"n/a",(INDEX(Historical!$C$7:$C$1439,MATCH(B60,Historical!$B$7:$B$1450,0))/INDEX(Historical!$D$7:$D$1439,MATCH(B60,Historical!$B$7:$B$1450,0))-1)*100)</f>
        <v>20.422535211267601</v>
      </c>
      <c r="T60" s="759">
        <f>IF(INDEX(Historical!$F$7:$F$1432,MATCH(B60,Historical!$B$7:$B$1450,0))=0,"n/a",((INDEX(Historical!$C$7:$C$1439,MATCH(B60,Historical!$B$7:$B$1450,0))/INDEX(Historical!$F$7:$F$1432,MATCH(B60,Historical!$B$7:$B$1450,0)))^(1/3)-1)*100)</f>
        <v>23.400875054559165</v>
      </c>
      <c r="U60" s="759">
        <f>IF(INDEX(Historical!$H$7:$H$1432,MATCH(B60,Historical!$B$7:$B$1450,0))=0,"n/a",((INDEX(Historical!$C$7:$C$1439,MATCH(B60,Historical!$B$7:$B$1450,0))/INDEX(Historical!$H$7:$H$1432,MATCH(B60,Historical!$B$7:$B$1450,0)))^(1/5)-1)*100)</f>
        <v>28.662170733431669</v>
      </c>
      <c r="V60" s="759">
        <f>IF(INDEX(Historical!$O$7:$O$1432,MATCH(B60,Historical!$B$7:$B$1450,0))=0,"n/a",((INDEX(Historical!$C$7:$C$1439,MATCH(B60,Historical!$B$7:$B$1450,0))/INDEX(Historical!$O$7:$O$1432,MATCH(B60,Historical!$B$7:$B$1450,0)))^(1/10)-1)*100)</f>
        <v>15.636146832870445</v>
      </c>
      <c r="W60" s="760">
        <f t="shared" si="3"/>
        <v>1.8330712188745761</v>
      </c>
      <c r="X60" s="761">
        <f t="shared" si="4"/>
        <v>1.1698845197319048</v>
      </c>
      <c r="Y60" s="714"/>
      <c r="Z60" s="703">
        <f t="shared" si="5"/>
        <v>96.252927400468408</v>
      </c>
      <c r="AA60" s="959">
        <f t="shared" si="6"/>
        <v>39.950819672131153</v>
      </c>
      <c r="AB60" s="960">
        <v>12</v>
      </c>
      <c r="AC60" s="938">
        <v>8.5399999999999991</v>
      </c>
      <c r="AD60" s="938">
        <v>3.9</v>
      </c>
      <c r="AE60" s="938">
        <v>2.02</v>
      </c>
      <c r="AF60" s="940" t="s">
        <v>137</v>
      </c>
      <c r="AG60" s="938">
        <v>-324.60000000000002</v>
      </c>
      <c r="AH60" s="938">
        <v>51.7</v>
      </c>
      <c r="AI60" s="938">
        <v>462.52000000000004</v>
      </c>
      <c r="AJ60" s="938">
        <v>24.5</v>
      </c>
      <c r="AK60" s="938">
        <v>10.440000000000001</v>
      </c>
      <c r="AL60" s="951">
        <v>197270</v>
      </c>
      <c r="AM60" s="945">
        <v>0.1</v>
      </c>
      <c r="AN60" s="941" t="s">
        <v>137</v>
      </c>
      <c r="AO60" s="802">
        <f t="shared" si="7"/>
        <v>-8.8793635175141858</v>
      </c>
      <c r="AP60" s="803">
        <f t="shared" si="8"/>
        <v>31.071456154616968</v>
      </c>
      <c r="AQ60" s="961" t="str">
        <f t="shared" si="9"/>
        <v>n/a</v>
      </c>
      <c r="AR60" s="703">
        <f>INDEX(Historical!$C$7:$C$1439,MATCH(B60,Historical!$B$7:$B$1450,0))*IF(AH60="n/a",1.03,IF(AH60&lt;0,1.01,IF(AH60&gt;10,1.1,(1+AH60/100))))</f>
        <v>7.524</v>
      </c>
      <c r="AS60" s="959">
        <f t="shared" si="10"/>
        <v>8.2764000000000006</v>
      </c>
      <c r="AT60" s="959">
        <f t="shared" si="16"/>
        <v>9.1040400000000012</v>
      </c>
      <c r="AU60" s="959">
        <f t="shared" si="16"/>
        <v>10.014444000000003</v>
      </c>
      <c r="AV60" s="959">
        <f t="shared" si="16"/>
        <v>11.015888400000003</v>
      </c>
      <c r="AW60" s="703">
        <f t="shared" si="12"/>
        <v>45.934772400000007</v>
      </c>
      <c r="AX60" s="810">
        <f t="shared" si="13"/>
        <v>13.463500908611293</v>
      </c>
      <c r="AY60" s="1017">
        <v>1.27</v>
      </c>
      <c r="AZ60" s="945">
        <v>16.650000000000002</v>
      </c>
      <c r="BA60" s="945">
        <v>-23.5</v>
      </c>
      <c r="BB60" s="945">
        <v>-4.49</v>
      </c>
      <c r="BC60" s="945">
        <v>-6.1</v>
      </c>
      <c r="BE60" s="666">
        <v>2012</v>
      </c>
      <c r="BF60" s="971">
        <f t="shared" si="14"/>
        <v>0</v>
      </c>
      <c r="BG60" s="955">
        <v>4.2</v>
      </c>
    </row>
    <row r="61" spans="1:60" s="838" customFormat="1" ht="11.25" customHeight="1" x14ac:dyDescent="0.2">
      <c r="A61" s="841" t="s">
        <v>4213</v>
      </c>
      <c r="B61" s="846" t="s">
        <v>1965</v>
      </c>
      <c r="C61" s="1013" t="s">
        <v>108</v>
      </c>
      <c r="D61" s="1013" t="s">
        <v>4365</v>
      </c>
      <c r="E61" s="818">
        <v>6</v>
      </c>
      <c r="F61" s="1227">
        <v>812</v>
      </c>
      <c r="G61" s="1226" t="s">
        <v>106</v>
      </c>
      <c r="H61" s="1226" t="s">
        <v>106</v>
      </c>
      <c r="I61" s="1165">
        <v>30.68</v>
      </c>
      <c r="J61" s="820">
        <f t="shared" si="0"/>
        <v>2.3468057366362451</v>
      </c>
      <c r="K61" s="844">
        <v>0.18</v>
      </c>
      <c r="L61" s="1226">
        <v>4</v>
      </c>
      <c r="M61" s="823">
        <f t="shared" si="1"/>
        <v>0.72</v>
      </c>
      <c r="N61" s="1226" t="s">
        <v>320</v>
      </c>
      <c r="O61" s="845">
        <v>0.15</v>
      </c>
      <c r="P61" s="1166">
        <v>43713</v>
      </c>
      <c r="Q61" s="1166">
        <v>43735</v>
      </c>
      <c r="R61" s="823">
        <f t="shared" si="2"/>
        <v>20</v>
      </c>
      <c r="S61" s="759">
        <f>IF(INDEX(Historical!$D$7:$D$1439,MATCH(B61,Historical!$B$7:$B$1450,0))=0,"n/a",(INDEX(Historical!$C$7:$C$1439,MATCH(B61,Historical!$B$7:$B$1450,0))/INDEX(Historical!$D$7:$D$1439,MATCH(B61,Historical!$B$7:$B$1450,0))-1)*100)</f>
        <v>38.46153846153846</v>
      </c>
      <c r="T61" s="759">
        <f>IF(INDEX(Historical!$F$7:$F$1432,MATCH(B61,Historical!$B$7:$B$1450,0))=0,"n/a",((INDEX(Historical!$C$7:$C$1439,MATCH(B61,Historical!$B$7:$B$1450,0))/INDEX(Historical!$F$7:$F$1432,MATCH(B61,Historical!$B$7:$B$1450,0)))^(1/3)-1)*100)</f>
        <v>39.247665008383372</v>
      </c>
      <c r="U61" s="759">
        <f>IF(INDEX(Historical!$H$7:$H$1432,MATCH(B61,Historical!$B$7:$B$1450,0))=0,"n/a",((INDEX(Historical!$C$7:$C$1439,MATCH(B61,Historical!$B$7:$B$1450,0))/INDEX(Historical!$H$7:$H$1432,MATCH(B61,Historical!$B$7:$B$1450,0)))^(1/5)-1)*100)</f>
        <v>68.293271816929916</v>
      </c>
      <c r="V61" s="759">
        <f>IF(INDEX(Historical!$O$7:$O$1432,MATCH(B61,Historical!$B$7:$B$1450,0))=0,"n/a",((INDEX(Historical!$C$7:$C$1439,MATCH(B61,Historical!$B$7:$B$1450,0))/INDEX(Historical!$O$7:$O$1432,MATCH(B61,Historical!$B$7:$B$1450,0)))^(1/10)-1)*100)</f>
        <v>-15.413680742532144</v>
      </c>
      <c r="W61" s="827" t="str">
        <f t="shared" si="3"/>
        <v>n/a</v>
      </c>
      <c r="X61" s="828">
        <f t="shared" si="4"/>
        <v>2.8937827041072</v>
      </c>
      <c r="Y61" s="846"/>
      <c r="Z61" s="820">
        <f t="shared" si="5"/>
        <v>25.622775800711743</v>
      </c>
      <c r="AA61" s="830">
        <f t="shared" si="6"/>
        <v>10.918149466192171</v>
      </c>
      <c r="AB61" s="822">
        <v>12</v>
      </c>
      <c r="AC61" s="1165">
        <v>2.81</v>
      </c>
      <c r="AD61" s="1165">
        <v>1.25</v>
      </c>
      <c r="AE61" s="1165">
        <v>4.22</v>
      </c>
      <c r="AF61" s="1165">
        <v>1.23</v>
      </c>
      <c r="AG61" s="1165">
        <v>11</v>
      </c>
      <c r="AH61" s="1165">
        <v>49.9</v>
      </c>
      <c r="AI61" s="1165">
        <v>7.48</v>
      </c>
      <c r="AJ61" s="1165">
        <v>23.599999999999998</v>
      </c>
      <c r="AK61" s="1165">
        <v>8.77</v>
      </c>
      <c r="AL61" s="1165">
        <v>300430</v>
      </c>
      <c r="AM61" s="1165">
        <v>0.1</v>
      </c>
      <c r="AN61" s="1165">
        <v>0</v>
      </c>
      <c r="AO61" s="834">
        <f t="shared" si="7"/>
        <v>59.721928087373989</v>
      </c>
      <c r="AP61" s="835">
        <f t="shared" si="8"/>
        <v>70.640077553566158</v>
      </c>
      <c r="AQ61" s="836">
        <f t="shared" si="9"/>
        <v>-22.743360318664397</v>
      </c>
      <c r="AR61" s="703">
        <f>INDEX(Historical!$C$7:$C$1439,MATCH(B61,Historical!$B$7:$B$1450,0))*IF(AH61="n/a",1.03,IF(AH61&lt;0,1.01,IF(AH61&gt;10,1.1,(1+AH61/100))))</f>
        <v>0.59400000000000008</v>
      </c>
      <c r="AS61" s="830">
        <f t="shared" si="10"/>
        <v>0.63843120000000009</v>
      </c>
      <c r="AT61" s="830">
        <f t="shared" si="16"/>
        <v>0.69442161623999998</v>
      </c>
      <c r="AU61" s="830">
        <f t="shared" si="16"/>
        <v>0.75532239198424789</v>
      </c>
      <c r="AV61" s="830">
        <f t="shared" si="16"/>
        <v>0.82156416576126634</v>
      </c>
      <c r="AW61" s="820">
        <f t="shared" si="12"/>
        <v>3.5037393739855145</v>
      </c>
      <c r="AX61" s="837">
        <f t="shared" si="13"/>
        <v>11.420271753538183</v>
      </c>
      <c r="AY61" s="893">
        <v>1.54</v>
      </c>
      <c r="AZ61" s="892">
        <v>35.39</v>
      </c>
      <c r="BA61" s="892">
        <v>-3.85</v>
      </c>
      <c r="BB61" s="892">
        <v>6.99</v>
      </c>
      <c r="BC61" s="892">
        <v>8.93</v>
      </c>
      <c r="BD61" s="985"/>
      <c r="BE61" s="666">
        <v>2014</v>
      </c>
      <c r="BF61" s="971">
        <f t="shared" si="14"/>
        <v>0</v>
      </c>
      <c r="BG61" s="892">
        <v>1.0999999999999999</v>
      </c>
    </row>
    <row r="62" spans="1:60" ht="11.25" customHeight="1" x14ac:dyDescent="0.2">
      <c r="A62" s="944" t="s">
        <v>1003</v>
      </c>
      <c r="B62" s="948" t="s">
        <v>1004</v>
      </c>
      <c r="C62" s="1013" t="s">
        <v>4216</v>
      </c>
      <c r="D62" s="1013" t="s">
        <v>4351</v>
      </c>
      <c r="E62" s="792">
        <v>8</v>
      </c>
      <c r="F62" s="1227">
        <v>564</v>
      </c>
      <c r="G62" s="1227" t="s">
        <v>106</v>
      </c>
      <c r="H62" s="1227" t="s">
        <v>106</v>
      </c>
      <c r="I62" s="947">
        <v>68.75</v>
      </c>
      <c r="J62" s="703">
        <f t="shared" si="0"/>
        <v>1.3381818181818181</v>
      </c>
      <c r="K62" s="950">
        <v>0.23</v>
      </c>
      <c r="L62" s="960">
        <v>4</v>
      </c>
      <c r="M62" s="694">
        <f t="shared" si="1"/>
        <v>0.92</v>
      </c>
      <c r="N62" s="943" t="s">
        <v>517</v>
      </c>
      <c r="O62" s="795">
        <v>0.19</v>
      </c>
      <c r="P62" s="934">
        <v>43509</v>
      </c>
      <c r="Q62" s="934">
        <v>43524</v>
      </c>
      <c r="R62" s="694">
        <f t="shared" si="2"/>
        <v>21.052631578947373</v>
      </c>
      <c r="S62" s="759">
        <f>IF(INDEX(Historical!$D$7:$D$1439,MATCH(B62,Historical!$B$7:$B$1450,0))=0,"n/a",(INDEX(Historical!$C$7:$C$1439,MATCH(B62,Historical!$B$7:$B$1450,0))/INDEX(Historical!$D$7:$D$1439,MATCH(B62,Historical!$B$7:$B$1450,0))-1)*100)</f>
        <v>11.764705882352944</v>
      </c>
      <c r="T62" s="759">
        <f>IF(INDEX(Historical!$F$7:$F$1432,MATCH(B62,Historical!$B$7:$B$1450,0))=0,"n/a",((INDEX(Historical!$C$7:$C$1439,MATCH(B62,Historical!$B$7:$B$1450,0))/INDEX(Historical!$F$7:$F$1432,MATCH(B62,Historical!$B$7:$B$1450,0)))^(1/3)-1)*100)</f>
        <v>13.484552524869731</v>
      </c>
      <c r="U62" s="759">
        <f>IF(INDEX(Historical!$H$7:$H$1432,MATCH(B62,Historical!$B$7:$B$1450,0))=0,"n/a",((INDEX(Historical!$C$7:$C$1439,MATCH(B62,Historical!$B$7:$B$1450,0))/INDEX(Historical!$H$7:$H$1432,MATCH(B62,Historical!$B$7:$B$1450,0)))^(1/5)-1)*100)</f>
        <v>14.27462296187214</v>
      </c>
      <c r="V62" s="759" t="str">
        <f>IF(INDEX(Historical!$O$7:$O$1432,MATCH(B62,Historical!$B$7:$B$1450,0))=0,"n/a",((INDEX(Historical!$C$7:$C$1439,MATCH(B62,Historical!$B$7:$B$1450,0))/INDEX(Historical!$O$7:$O$1432,MATCH(B62,Historical!$B$7:$B$1450,0)))^(1/10)-1)*100)</f>
        <v>n/a</v>
      </c>
      <c r="W62" s="760" t="str">
        <f t="shared" si="3"/>
        <v>n/a</v>
      </c>
      <c r="X62" s="761">
        <f t="shared" si="4"/>
        <v>1.1895519134893451</v>
      </c>
      <c r="Y62" s="949"/>
      <c r="Z62" s="703">
        <f t="shared" si="5"/>
        <v>33.823529411764703</v>
      </c>
      <c r="AA62" s="959">
        <f t="shared" si="6"/>
        <v>25.275735294117645</v>
      </c>
      <c r="AB62" s="960">
        <v>3</v>
      </c>
      <c r="AC62" s="938">
        <v>2.72</v>
      </c>
      <c r="AD62" s="938">
        <v>2.46</v>
      </c>
      <c r="AE62" s="938">
        <v>1.44</v>
      </c>
      <c r="AF62" s="938">
        <v>14.45</v>
      </c>
      <c r="AG62" s="938">
        <v>64</v>
      </c>
      <c r="AH62" s="940">
        <v>38</v>
      </c>
      <c r="AI62" s="940">
        <v>12.29</v>
      </c>
      <c r="AJ62" s="938">
        <v>12</v>
      </c>
      <c r="AK62" s="938">
        <v>10.41</v>
      </c>
      <c r="AL62" s="951">
        <v>9640</v>
      </c>
      <c r="AM62" s="945">
        <v>1.2</v>
      </c>
      <c r="AN62" s="938">
        <v>2.61</v>
      </c>
      <c r="AO62" s="802">
        <f t="shared" si="7"/>
        <v>-9.662930514063687</v>
      </c>
      <c r="AP62" s="803">
        <f t="shared" si="8"/>
        <v>15.612804780053958</v>
      </c>
      <c r="AQ62" s="961">
        <f t="shared" si="9"/>
        <v>302.89749178778573</v>
      </c>
      <c r="AR62" s="703">
        <f>INDEX(Historical!$C$7:$C$1439,MATCH(B62,Historical!$B$7:$B$1450,0))*IF(AH62="n/a",1.03,IF(AH62&lt;0,1.01,IF(AH62&gt;10,1.1,(1+AH62/100))))</f>
        <v>0.83600000000000008</v>
      </c>
      <c r="AS62" s="959">
        <f t="shared" si="10"/>
        <v>0.9196000000000002</v>
      </c>
      <c r="AT62" s="959">
        <f t="shared" si="16"/>
        <v>1.0115600000000002</v>
      </c>
      <c r="AU62" s="959">
        <f t="shared" si="16"/>
        <v>1.1127160000000003</v>
      </c>
      <c r="AV62" s="959">
        <f t="shared" si="16"/>
        <v>1.2239876000000003</v>
      </c>
      <c r="AW62" s="703">
        <f t="shared" si="12"/>
        <v>5.1038636000000013</v>
      </c>
      <c r="AX62" s="810">
        <f t="shared" si="13"/>
        <v>7.4238016000000018</v>
      </c>
      <c r="AY62" s="1017">
        <v>0.94</v>
      </c>
      <c r="AZ62" s="945">
        <v>59</v>
      </c>
      <c r="BA62" s="945">
        <v>-4.41</v>
      </c>
      <c r="BB62" s="945">
        <v>4.21</v>
      </c>
      <c r="BC62" s="945">
        <v>23.11</v>
      </c>
      <c r="BE62" s="666">
        <v>2012</v>
      </c>
      <c r="BF62" s="971">
        <f t="shared" si="14"/>
        <v>0</v>
      </c>
      <c r="BG62" s="955">
        <v>11.1</v>
      </c>
    </row>
    <row r="63" spans="1:60" ht="11.25" customHeight="1" x14ac:dyDescent="0.2">
      <c r="A63" s="936" t="s">
        <v>1018</v>
      </c>
      <c r="B63" s="948" t="s">
        <v>1019</v>
      </c>
      <c r="C63" s="1013" t="s">
        <v>108</v>
      </c>
      <c r="D63" s="1013" t="s">
        <v>4361</v>
      </c>
      <c r="E63" s="792">
        <v>8</v>
      </c>
      <c r="F63" s="1227">
        <v>570</v>
      </c>
      <c r="G63" s="1227" t="s">
        <v>106</v>
      </c>
      <c r="H63" s="1227" t="s">
        <v>106</v>
      </c>
      <c r="I63" s="947">
        <v>49</v>
      </c>
      <c r="J63" s="703">
        <f t="shared" si="0"/>
        <v>1.306122448979592</v>
      </c>
      <c r="K63" s="950">
        <v>0.16</v>
      </c>
      <c r="L63" s="960">
        <v>4</v>
      </c>
      <c r="M63" s="694">
        <f t="shared" si="1"/>
        <v>0.64</v>
      </c>
      <c r="N63" s="943" t="s">
        <v>152</v>
      </c>
      <c r="O63" s="795">
        <v>0.15</v>
      </c>
      <c r="P63" s="934">
        <v>43523</v>
      </c>
      <c r="Q63" s="934">
        <v>43553</v>
      </c>
      <c r="R63" s="694">
        <f t="shared" si="2"/>
        <v>6.6666666666666732</v>
      </c>
      <c r="S63" s="759">
        <f>IF(INDEX(Historical!$D$7:$D$1439,MATCH(B63,Historical!$B$7:$B$1450,0))=0,"n/a",(INDEX(Historical!$C$7:$C$1439,MATCH(B63,Historical!$B$7:$B$1450,0))/INDEX(Historical!$D$7:$D$1439,MATCH(B63,Historical!$B$7:$B$1450,0))-1)*100)</f>
        <v>7.1428571428571397</v>
      </c>
      <c r="T63" s="759">
        <f>IF(INDEX(Historical!$F$7:$F$1432,MATCH(B63,Historical!$B$7:$B$1450,0))=0,"n/a",((INDEX(Historical!$C$7:$C$1439,MATCH(B63,Historical!$B$7:$B$1450,0))/INDEX(Historical!$F$7:$F$1432,MATCH(B63,Historical!$B$7:$B$1450,0)))^(1/3)-1)*100)</f>
        <v>8.2253684543499794</v>
      </c>
      <c r="U63" s="759">
        <f>IF(INDEX(Historical!$H$7:$H$1432,MATCH(B63,Historical!$B$7:$B$1450,0))=0,"n/a",((INDEX(Historical!$C$7:$C$1439,MATCH(B63,Historical!$B$7:$B$1450,0))/INDEX(Historical!$H$7:$H$1432,MATCH(B63,Historical!$B$7:$B$1450,0)))^(1/5)-1)*100)</f>
        <v>8.9781455426899193</v>
      </c>
      <c r="V63" s="759">
        <f>IF(INDEX(Historical!$O$7:$O$1432,MATCH(B63,Historical!$B$7:$B$1450,0))=0,"n/a",((INDEX(Historical!$C$7:$C$1439,MATCH(B63,Historical!$B$7:$B$1450,0))/INDEX(Historical!$O$7:$O$1432,MATCH(B63,Historical!$B$7:$B$1450,0)))^(1/10)-1)*100)</f>
        <v>7.4314228232023716</v>
      </c>
      <c r="W63" s="760">
        <f t="shared" si="3"/>
        <v>1.2081327837595748</v>
      </c>
      <c r="X63" s="761">
        <f t="shared" si="4"/>
        <v>0.81619504933544718</v>
      </c>
      <c r="Y63" s="949" t="s">
        <v>824</v>
      </c>
      <c r="Z63" s="703">
        <f t="shared" si="5"/>
        <v>19.571865443425075</v>
      </c>
      <c r="AA63" s="959">
        <f t="shared" si="6"/>
        <v>14.984709480122325</v>
      </c>
      <c r="AB63" s="960">
        <v>12</v>
      </c>
      <c r="AC63" s="938">
        <v>3.27</v>
      </c>
      <c r="AD63" s="938" t="s">
        <v>137</v>
      </c>
      <c r="AE63" s="938">
        <v>0.82</v>
      </c>
      <c r="AF63" s="938">
        <v>1.78</v>
      </c>
      <c r="AG63" s="938">
        <v>12.9</v>
      </c>
      <c r="AH63" s="938">
        <v>161.4</v>
      </c>
      <c r="AI63" s="938">
        <v>5.79</v>
      </c>
      <c r="AJ63" s="938">
        <v>11</v>
      </c>
      <c r="AK63" s="938">
        <v>-3.5900000000000003</v>
      </c>
      <c r="AL63" s="951">
        <v>48760</v>
      </c>
      <c r="AM63" s="945">
        <v>12.9</v>
      </c>
      <c r="AN63" s="938">
        <v>0</v>
      </c>
      <c r="AO63" s="802">
        <f t="shared" si="7"/>
        <v>-4.7004414884528138</v>
      </c>
      <c r="AP63" s="803">
        <f t="shared" si="8"/>
        <v>10.284267991669511</v>
      </c>
      <c r="AQ63" s="961">
        <f t="shared" si="9"/>
        <v>8.878694731782911</v>
      </c>
      <c r="AR63" s="703">
        <f>INDEX(Historical!$C$7:$C$1439,MATCH(B63,Historical!$B$7:$B$1450,0))*IF(AH63="n/a",1.03,IF(AH63&lt;0,1.01,IF(AH63&gt;10,1.1,(1+AH63/100))))</f>
        <v>0.66</v>
      </c>
      <c r="AS63" s="959">
        <f t="shared" si="10"/>
        <v>0.69821400000000011</v>
      </c>
      <c r="AT63" s="959">
        <f t="shared" si="16"/>
        <v>0.70519614000000008</v>
      </c>
      <c r="AU63" s="959">
        <f t="shared" si="16"/>
        <v>0.71224810140000006</v>
      </c>
      <c r="AV63" s="959">
        <f t="shared" si="16"/>
        <v>0.71937058241400009</v>
      </c>
      <c r="AW63" s="703">
        <f t="shared" si="12"/>
        <v>3.4950288238140006</v>
      </c>
      <c r="AX63" s="810">
        <f t="shared" si="13"/>
        <v>7.1327118853346958</v>
      </c>
      <c r="AY63" s="1017">
        <v>1.1200000000000001</v>
      </c>
      <c r="AZ63" s="945">
        <v>33.950000000000003</v>
      </c>
      <c r="BA63" s="945">
        <v>-1.59</v>
      </c>
      <c r="BB63" s="945">
        <v>2.39</v>
      </c>
      <c r="BC63" s="945">
        <v>9.39</v>
      </c>
      <c r="BE63" s="666">
        <v>2012</v>
      </c>
      <c r="BF63" s="971">
        <f t="shared" si="14"/>
        <v>0</v>
      </c>
      <c r="BG63" s="955">
        <v>1.3</v>
      </c>
      <c r="BH63" s="936"/>
    </row>
    <row r="64" spans="1:60" ht="11.25" customHeight="1" x14ac:dyDescent="0.2">
      <c r="A64" s="953" t="s">
        <v>989</v>
      </c>
      <c r="B64" s="948" t="s">
        <v>990</v>
      </c>
      <c r="C64" s="1013" t="s">
        <v>108</v>
      </c>
      <c r="D64" s="1013" t="s">
        <v>4365</v>
      </c>
      <c r="E64" s="792">
        <v>7</v>
      </c>
      <c r="F64" s="1227">
        <v>680</v>
      </c>
      <c r="G64" s="1227" t="s">
        <v>106</v>
      </c>
      <c r="H64" s="1227" t="s">
        <v>106</v>
      </c>
      <c r="I64" s="947">
        <v>59.26</v>
      </c>
      <c r="J64" s="703">
        <f t="shared" si="0"/>
        <v>2.7674654066824163</v>
      </c>
      <c r="K64" s="950">
        <v>0.41</v>
      </c>
      <c r="L64" s="960">
        <v>4</v>
      </c>
      <c r="M64" s="694">
        <f t="shared" si="1"/>
        <v>1.64</v>
      </c>
      <c r="N64" s="943" t="s">
        <v>426</v>
      </c>
      <c r="O64" s="795">
        <v>0.38</v>
      </c>
      <c r="P64" s="934">
        <v>43563</v>
      </c>
      <c r="Q64" s="934">
        <v>43573</v>
      </c>
      <c r="R64" s="694">
        <f t="shared" si="2"/>
        <v>7.8947368421052557</v>
      </c>
      <c r="S64" s="759">
        <f>IF(INDEX(Historical!$D$7:$D$1439,MATCH(B64,Historical!$B$7:$B$1450,0))=0,"n/a",(INDEX(Historical!$C$7:$C$1439,MATCH(B64,Historical!$B$7:$B$1450,0))/INDEX(Historical!$D$7:$D$1439,MATCH(B64,Historical!$B$7:$B$1450,0))-1)*100)</f>
        <v>35.714285714285722</v>
      </c>
      <c r="T64" s="759">
        <f>IF(INDEX(Historical!$F$7:$F$1432,MATCH(B64,Historical!$B$7:$B$1450,0))=0,"n/a",((INDEX(Historical!$C$7:$C$1439,MATCH(B64,Historical!$B$7:$B$1450,0))/INDEX(Historical!$F$7:$F$1432,MATCH(B64,Historical!$B$7:$B$1450,0)))^(1/3)-1)*100)</f>
        <v>22.698630349236936</v>
      </c>
      <c r="U64" s="759">
        <f>IF(INDEX(Historical!$H$7:$H$1432,MATCH(B64,Historical!$B$7:$B$1450,0))=0,"n/a",((INDEX(Historical!$C$7:$C$1439,MATCH(B64,Historical!$B$7:$B$1450,0))/INDEX(Historical!$H$7:$H$1432,MATCH(B64,Historical!$B$7:$B$1450,0)))^(1/5)-1)*100)</f>
        <v>27.162286963543636</v>
      </c>
      <c r="V64" s="759">
        <f>IF(INDEX(Historical!$O$7:$O$1432,MATCH(B64,Historical!$B$7:$B$1450,0))=0,"n/a",((INDEX(Historical!$C$7:$C$1439,MATCH(B64,Historical!$B$7:$B$1450,0))/INDEX(Historical!$O$7:$O$1432,MATCH(B64,Historical!$B$7:$B$1450,0)))^(1/10)-1)*100)</f>
        <v>7.4221470618838881</v>
      </c>
      <c r="W64" s="760">
        <f t="shared" si="3"/>
        <v>3.6596266197734582</v>
      </c>
      <c r="X64" s="761">
        <f t="shared" si="4"/>
        <v>2.4919529324351957</v>
      </c>
      <c r="Y64" s="949"/>
      <c r="Z64" s="703">
        <f t="shared" si="5"/>
        <v>40.097799511002449</v>
      </c>
      <c r="AA64" s="959">
        <f t="shared" si="6"/>
        <v>14.488997555012224</v>
      </c>
      <c r="AB64" s="960">
        <v>12</v>
      </c>
      <c r="AC64" s="938">
        <v>4.09</v>
      </c>
      <c r="AD64" s="938">
        <v>2.06</v>
      </c>
      <c r="AE64" s="938">
        <v>4.21</v>
      </c>
      <c r="AF64" s="938">
        <v>1.37</v>
      </c>
      <c r="AG64" s="938">
        <v>9.9</v>
      </c>
      <c r="AH64" s="938">
        <v>28.4</v>
      </c>
      <c r="AI64" s="938">
        <v>3.8</v>
      </c>
      <c r="AJ64" s="938">
        <v>10.9</v>
      </c>
      <c r="AK64" s="938">
        <v>7.0000000000000009</v>
      </c>
      <c r="AL64" s="951">
        <v>2060</v>
      </c>
      <c r="AM64" s="945">
        <v>2.4</v>
      </c>
      <c r="AN64" s="938">
        <v>0.08</v>
      </c>
      <c r="AO64" s="802">
        <f t="shared" si="7"/>
        <v>15.440754815213827</v>
      </c>
      <c r="AP64" s="803">
        <f t="shared" si="8"/>
        <v>29.929752370226051</v>
      </c>
      <c r="AQ64" s="961">
        <f t="shared" si="9"/>
        <v>-6.0734881815297959</v>
      </c>
      <c r="AR64" s="703">
        <f>INDEX(Historical!$C$7:$C$1439,MATCH(B64,Historical!$B$7:$B$1450,0))*IF(AH64="n/a",1.03,IF(AH64&lt;0,1.01,IF(AH64&gt;10,1.1,(1+AH64/100))))</f>
        <v>1.4630000000000003</v>
      </c>
      <c r="AS64" s="959">
        <f t="shared" si="10"/>
        <v>1.5185940000000004</v>
      </c>
      <c r="AT64" s="959">
        <f t="shared" si="16"/>
        <v>1.6248955800000007</v>
      </c>
      <c r="AU64" s="959">
        <f t="shared" si="16"/>
        <v>1.7386382706000008</v>
      </c>
      <c r="AV64" s="959">
        <f t="shared" si="16"/>
        <v>1.860342949542001</v>
      </c>
      <c r="AW64" s="703">
        <f t="shared" si="12"/>
        <v>8.2054708001420043</v>
      </c>
      <c r="AX64" s="810">
        <f t="shared" si="13"/>
        <v>13.846558893253466</v>
      </c>
      <c r="AY64" s="1017">
        <v>0.77</v>
      </c>
      <c r="AZ64" s="945">
        <v>22.189999999999998</v>
      </c>
      <c r="BA64" s="945">
        <v>-11.700000000000001</v>
      </c>
      <c r="BB64" s="945">
        <v>10.68</v>
      </c>
      <c r="BC64" s="945">
        <v>6.18</v>
      </c>
      <c r="BE64" s="666">
        <v>2013</v>
      </c>
      <c r="BF64" s="971">
        <f t="shared" si="14"/>
        <v>0</v>
      </c>
      <c r="BG64" s="955">
        <v>1.2</v>
      </c>
    </row>
    <row r="65" spans="1:60" ht="11.25" customHeight="1" x14ac:dyDescent="0.2">
      <c r="A65" s="936" t="s">
        <v>996</v>
      </c>
      <c r="B65" s="948" t="s">
        <v>997</v>
      </c>
      <c r="C65" s="1013" t="s">
        <v>108</v>
      </c>
      <c r="D65" s="1013" t="s">
        <v>4365</v>
      </c>
      <c r="E65" s="792">
        <v>9</v>
      </c>
      <c r="F65" s="1227">
        <v>503</v>
      </c>
      <c r="G65" s="1227" t="s">
        <v>115</v>
      </c>
      <c r="H65" s="1227" t="s">
        <v>115</v>
      </c>
      <c r="I65" s="947">
        <v>51.53</v>
      </c>
      <c r="J65" s="703">
        <f t="shared" si="0"/>
        <v>3.4931108092373373</v>
      </c>
      <c r="K65" s="950">
        <v>0.45</v>
      </c>
      <c r="L65" s="960">
        <v>4</v>
      </c>
      <c r="M65" s="694">
        <f t="shared" si="1"/>
        <v>1.8</v>
      </c>
      <c r="N65" s="943" t="s">
        <v>119</v>
      </c>
      <c r="O65" s="795">
        <v>0.40500000000000003</v>
      </c>
      <c r="P65" s="934">
        <v>43690</v>
      </c>
      <c r="Q65" s="934">
        <v>43711</v>
      </c>
      <c r="R65" s="694">
        <f t="shared" si="2"/>
        <v>11.111111111111107</v>
      </c>
      <c r="S65" s="759">
        <f>IF(INDEX(Historical!$D$7:$D$1439,MATCH(B65,Historical!$B$7:$B$1450,0))=0,"n/a",(INDEX(Historical!$C$7:$C$1439,MATCH(B65,Historical!$B$7:$B$1450,0))/INDEX(Historical!$D$7:$D$1439,MATCH(B65,Historical!$B$7:$B$1450,0))-1)*100)</f>
        <v>20.238095238095234</v>
      </c>
      <c r="T65" s="759">
        <f>IF(INDEX(Historical!$F$7:$F$1432,MATCH(B65,Historical!$B$7:$B$1450,0))=0,"n/a",((INDEX(Historical!$C$7:$C$1439,MATCH(B65,Historical!$B$7:$B$1450,0))/INDEX(Historical!$F$7:$F$1432,MATCH(B65,Historical!$B$7:$B$1450,0)))^(1/3)-1)*100)</f>
        <v>12.998959524111676</v>
      </c>
      <c r="U65" s="759">
        <f>IF(INDEX(Historical!$H$7:$H$1432,MATCH(B65,Historical!$B$7:$B$1450,0))=0,"n/a",((INDEX(Historical!$C$7:$C$1439,MATCH(B65,Historical!$B$7:$B$1450,0))/INDEX(Historical!$H$7:$H$1432,MATCH(B65,Historical!$B$7:$B$1450,0)))^(1/5)-1)*100)</f>
        <v>10.490505652353432</v>
      </c>
      <c r="V65" s="759">
        <f>IF(INDEX(Historical!$O$7:$O$1432,MATCH(B65,Historical!$B$7:$B$1450,0))=0,"n/a",((INDEX(Historical!$C$7:$C$1439,MATCH(B65,Historical!$B$7:$B$1450,0))/INDEX(Historical!$O$7:$O$1432,MATCH(B65,Historical!$B$7:$B$1450,0)))^(1/10)-1)*100)</f>
        <v>-2.0307081485873679</v>
      </c>
      <c r="W65" s="760" t="str">
        <f t="shared" si="3"/>
        <v>n/a</v>
      </c>
      <c r="X65" s="761">
        <f t="shared" si="4"/>
        <v>0.86698393821102748</v>
      </c>
      <c r="Y65" s="949"/>
      <c r="Z65" s="703">
        <f t="shared" si="5"/>
        <v>45</v>
      </c>
      <c r="AA65" s="959">
        <f t="shared" si="6"/>
        <v>12.8825</v>
      </c>
      <c r="AB65" s="960">
        <v>12</v>
      </c>
      <c r="AC65" s="938">
        <v>4</v>
      </c>
      <c r="AD65" s="938">
        <v>1.28</v>
      </c>
      <c r="AE65" s="938">
        <v>4.57</v>
      </c>
      <c r="AF65" s="938">
        <v>1.41</v>
      </c>
      <c r="AG65" s="938">
        <v>11.3</v>
      </c>
      <c r="AH65" s="938">
        <v>44.4</v>
      </c>
      <c r="AI65" s="938">
        <v>8.42</v>
      </c>
      <c r="AJ65" s="938">
        <v>12.1</v>
      </c>
      <c r="AK65" s="938">
        <v>10.050000000000001</v>
      </c>
      <c r="AL65" s="951">
        <v>39270</v>
      </c>
      <c r="AM65" s="945">
        <v>0.3</v>
      </c>
      <c r="AN65" s="938">
        <v>0.83</v>
      </c>
      <c r="AO65" s="802">
        <f t="shared" si="7"/>
        <v>1.1011164615907703</v>
      </c>
      <c r="AP65" s="803">
        <f t="shared" si="8"/>
        <v>13.983616461590771</v>
      </c>
      <c r="AQ65" s="961">
        <f t="shared" si="9"/>
        <v>-10.149939714358936</v>
      </c>
      <c r="AR65" s="703">
        <f>INDEX(Historical!$C$7:$C$1439,MATCH(B65,Historical!$B$7:$B$1450,0))*IF(AH65="n/a",1.03,IF(AH65&lt;0,1.01,IF(AH65&gt;10,1.1,(1+AH65/100))))</f>
        <v>1.6665000000000001</v>
      </c>
      <c r="AS65" s="959">
        <f t="shared" si="10"/>
        <v>1.8068193000000001</v>
      </c>
      <c r="AT65" s="959">
        <f t="shared" si="16"/>
        <v>1.9875012300000003</v>
      </c>
      <c r="AU65" s="959">
        <f t="shared" si="16"/>
        <v>2.1862513530000007</v>
      </c>
      <c r="AV65" s="959">
        <f t="shared" si="16"/>
        <v>2.4048764883000011</v>
      </c>
      <c r="AW65" s="703">
        <f t="shared" si="12"/>
        <v>10.051948371300002</v>
      </c>
      <c r="AX65" s="810">
        <f t="shared" si="13"/>
        <v>19.506983060935383</v>
      </c>
      <c r="AY65" s="1017">
        <v>1.1200000000000001</v>
      </c>
      <c r="AZ65" s="945">
        <v>26.669999999999998</v>
      </c>
      <c r="BA65" s="945">
        <v>-2.91</v>
      </c>
      <c r="BB65" s="945">
        <v>4.3999999999999995</v>
      </c>
      <c r="BC65" s="945">
        <v>5.6899999999999995</v>
      </c>
      <c r="BE65" s="666">
        <v>2011</v>
      </c>
      <c r="BF65" s="971">
        <f t="shared" si="14"/>
        <v>0</v>
      </c>
      <c r="BG65" s="955">
        <v>1.4000000000000001</v>
      </c>
    </row>
    <row r="66" spans="1:60" ht="11.25" customHeight="1" x14ac:dyDescent="0.2">
      <c r="A66" s="936" t="s">
        <v>1022</v>
      </c>
      <c r="B66" s="948" t="s">
        <v>1023</v>
      </c>
      <c r="C66" s="1013" t="s">
        <v>247</v>
      </c>
      <c r="D66" s="1013" t="s">
        <v>4372</v>
      </c>
      <c r="E66" s="792">
        <v>6</v>
      </c>
      <c r="F66" s="1227">
        <v>743</v>
      </c>
      <c r="G66" s="1227" t="s">
        <v>115</v>
      </c>
      <c r="H66" s="1227" t="s">
        <v>115</v>
      </c>
      <c r="I66" s="947">
        <v>49.16</v>
      </c>
      <c r="J66" s="703">
        <f t="shared" si="0"/>
        <v>1.7087062652563059</v>
      </c>
      <c r="K66" s="950">
        <v>0.21</v>
      </c>
      <c r="L66" s="960">
        <v>4</v>
      </c>
      <c r="M66" s="694">
        <f t="shared" si="1"/>
        <v>0.84</v>
      </c>
      <c r="N66" s="943" t="s">
        <v>149</v>
      </c>
      <c r="O66" s="795">
        <v>0.19</v>
      </c>
      <c r="P66" s="934">
        <v>43423</v>
      </c>
      <c r="Q66" s="934">
        <v>43448</v>
      </c>
      <c r="R66" s="694">
        <f t="shared" si="2"/>
        <v>10.52631578947368</v>
      </c>
      <c r="S66" s="759">
        <f>IF(INDEX(Historical!$D$7:$D$1439,MATCH(B66,Historical!$B$7:$B$1450,0))=0,"n/a",(INDEX(Historical!$C$7:$C$1439,MATCH(B66,Historical!$B$7:$B$1450,0))/INDEX(Historical!$D$7:$D$1439,MATCH(B66,Historical!$B$7:$B$1450,0))-1)*100)</f>
        <v>13.868613138686126</v>
      </c>
      <c r="T66" s="759">
        <f>IF(INDEX(Historical!$F$7:$F$1432,MATCH(B66,Historical!$B$7:$B$1450,0))=0,"n/a",((INDEX(Historical!$C$7:$C$1439,MATCH(B66,Historical!$B$7:$B$1450,0))/INDEX(Historical!$F$7:$F$1432,MATCH(B66,Historical!$B$7:$B$1450,0)))^(1/3)-1)*100)</f>
        <v>14.106863110398216</v>
      </c>
      <c r="U66" s="759">
        <f>IF(INDEX(Historical!$H$7:$H$1432,MATCH(B66,Historical!$B$7:$B$1450,0))=0,"n/a",((INDEX(Historical!$C$7:$C$1439,MATCH(B66,Historical!$B$7:$B$1450,0))/INDEX(Historical!$H$7:$H$1432,MATCH(B66,Historical!$B$7:$B$1450,0)))^(1/5)-1)*100)</f>
        <v>50.806104078261448</v>
      </c>
      <c r="V66" s="759">
        <f>IF(INDEX(Historical!$O$7:$O$1432,MATCH(B66,Historical!$B$7:$B$1450,0))=0,"n/a",((INDEX(Historical!$C$7:$C$1439,MATCH(B66,Historical!$B$7:$B$1450,0))/INDEX(Historical!$O$7:$O$1432,MATCH(B66,Historical!$B$7:$B$1450,0)))^(1/10)-1)*100)</f>
        <v>31.617143138046622</v>
      </c>
      <c r="W66" s="760">
        <f t="shared" si="3"/>
        <v>1.6069163446055854</v>
      </c>
      <c r="X66" s="761" t="str">
        <f t="shared" si="4"/>
        <v>n/a</v>
      </c>
      <c r="Y66" s="706"/>
      <c r="Z66" s="703">
        <f t="shared" si="5"/>
        <v>52.173913043478258</v>
      </c>
      <c r="AA66" s="959">
        <f t="shared" si="6"/>
        <v>30.534161490683225</v>
      </c>
      <c r="AB66" s="960">
        <v>12</v>
      </c>
      <c r="AC66" s="938">
        <v>1.61</v>
      </c>
      <c r="AD66" s="938">
        <v>2</v>
      </c>
      <c r="AE66" s="938">
        <v>0.81</v>
      </c>
      <c r="AF66" s="938">
        <v>2.77</v>
      </c>
      <c r="AG66" s="938">
        <v>10.100000000000001</v>
      </c>
      <c r="AH66" s="938">
        <v>20.8</v>
      </c>
      <c r="AI66" s="938">
        <v>16.84</v>
      </c>
      <c r="AJ66" s="938">
        <v>-18.399999999999999</v>
      </c>
      <c r="AK66" s="938">
        <v>15</v>
      </c>
      <c r="AL66" s="951">
        <v>4230</v>
      </c>
      <c r="AM66" s="945">
        <v>1.0999999999999999</v>
      </c>
      <c r="AN66" s="938">
        <v>0.84</v>
      </c>
      <c r="AO66" s="802">
        <f t="shared" si="7"/>
        <v>21.980648852834527</v>
      </c>
      <c r="AP66" s="803">
        <f t="shared" si="8"/>
        <v>52.514810343517752</v>
      </c>
      <c r="AQ66" s="961">
        <f t="shared" si="9"/>
        <v>93.88384532921026</v>
      </c>
      <c r="AR66" s="703">
        <f>INDEX(Historical!$C$7:$C$1439,MATCH(B66,Historical!$B$7:$B$1450,0))*IF(AH66="n/a",1.03,IF(AH66&lt;0,1.01,IF(AH66&gt;10,1.1,(1+AH66/100))))</f>
        <v>0.8580000000000001</v>
      </c>
      <c r="AS66" s="959">
        <f t="shared" si="10"/>
        <v>0.94380000000000019</v>
      </c>
      <c r="AT66" s="959">
        <f t="shared" si="16"/>
        <v>1.0381800000000003</v>
      </c>
      <c r="AU66" s="959">
        <f t="shared" si="16"/>
        <v>1.1419980000000005</v>
      </c>
      <c r="AV66" s="959">
        <f t="shared" si="16"/>
        <v>1.2561978000000007</v>
      </c>
      <c r="AW66" s="703">
        <f t="shared" si="12"/>
        <v>5.2381758000000023</v>
      </c>
      <c r="AX66" s="810">
        <f t="shared" si="13"/>
        <v>10.655361676159485</v>
      </c>
      <c r="AY66" s="1017">
        <v>1.7</v>
      </c>
      <c r="AZ66" s="945">
        <v>19.84</v>
      </c>
      <c r="BA66" s="945">
        <v>-29.59</v>
      </c>
      <c r="BB66" s="945">
        <v>8.870000000000001</v>
      </c>
      <c r="BC66" s="945">
        <v>-1.1299999999999999</v>
      </c>
      <c r="BE66" s="666">
        <v>2014</v>
      </c>
      <c r="BF66" s="971">
        <f t="shared" si="14"/>
        <v>0</v>
      </c>
      <c r="BG66" s="955">
        <v>3.8</v>
      </c>
    </row>
    <row r="67" spans="1:60" ht="11.25" customHeight="1" x14ac:dyDescent="0.2">
      <c r="A67" s="954" t="s">
        <v>4103</v>
      </c>
      <c r="B67" s="948" t="s">
        <v>4104</v>
      </c>
      <c r="C67" s="1013" t="s">
        <v>247</v>
      </c>
      <c r="D67" s="1013" t="s">
        <v>4379</v>
      </c>
      <c r="E67" s="792">
        <v>5</v>
      </c>
      <c r="F67" s="1227">
        <v>864</v>
      </c>
      <c r="G67" s="1227" t="s">
        <v>106</v>
      </c>
      <c r="H67" s="1227" t="s">
        <v>106</v>
      </c>
      <c r="I67" s="947">
        <v>22.53</v>
      </c>
      <c r="J67" s="703">
        <f t="shared" si="0"/>
        <v>1.2427873945849979</v>
      </c>
      <c r="K67" s="950">
        <v>0.28000000000000003</v>
      </c>
      <c r="L67" s="960">
        <v>1</v>
      </c>
      <c r="M67" s="694">
        <f t="shared" si="1"/>
        <v>0.28000000000000003</v>
      </c>
      <c r="N67" s="943" t="s">
        <v>4469</v>
      </c>
      <c r="O67" s="795">
        <v>0.25</v>
      </c>
      <c r="P67" s="934">
        <v>43538</v>
      </c>
      <c r="Q67" s="934">
        <v>43553</v>
      </c>
      <c r="R67" s="694">
        <f t="shared" si="2"/>
        <v>12.000000000000011</v>
      </c>
      <c r="S67" s="759">
        <f>IF(INDEX(Historical!$D$7:$D$1439,MATCH(B67,Historical!$B$7:$B$1450,0))=0,"n/a",(INDEX(Historical!$C$7:$C$1439,MATCH(B67,Historical!$B$7:$B$1450,0))/INDEX(Historical!$D$7:$D$1439,MATCH(B67,Historical!$B$7:$B$1450,0))-1)*100)</f>
        <v>25</v>
      </c>
      <c r="T67" s="759">
        <f>IF(INDEX(Historical!$F$7:$F$1432,MATCH(B67,Historical!$B$7:$B$1450,0))=0,"n/a",((INDEX(Historical!$C$7:$C$1439,MATCH(B67,Historical!$B$7:$B$1450,0))/INDEX(Historical!$F$7:$F$1432,MATCH(B67,Historical!$B$7:$B$1450,0)))^(1/3)-1)*100)</f>
        <v>18.563110149668759</v>
      </c>
      <c r="U67" s="759" t="str">
        <f>IF(INDEX(Historical!$H$7:$H$1432,MATCH(B67,Historical!$B$7:$B$1450,0))=0,"n/a",((INDEX(Historical!$C$7:$C$1439,MATCH(B67,Historical!$B$7:$B$1450,0))/INDEX(Historical!$H$7:$H$1432,MATCH(B67,Historical!$B$7:$B$1450,0)))^(1/5)-1)*100)</f>
        <v>n/a</v>
      </c>
      <c r="V67" s="759" t="str">
        <f>IF(INDEX(Historical!$O$7:$O$1432,MATCH(B67,Historical!$B$7:$B$1450,0))=0,"n/a",((INDEX(Historical!$C$7:$C$1439,MATCH(B67,Historical!$B$7:$B$1450,0))/INDEX(Historical!$O$7:$O$1432,MATCH(B67,Historical!$B$7:$B$1450,0)))^(1/10)-1)*100)</f>
        <v>n/a</v>
      </c>
      <c r="W67" s="760" t="str">
        <f t="shared" si="3"/>
        <v>n/a</v>
      </c>
      <c r="X67" s="761" t="str">
        <f t="shared" si="4"/>
        <v>n/a</v>
      </c>
      <c r="Y67" s="949"/>
      <c r="Z67" s="703">
        <f t="shared" si="5"/>
        <v>14.893617021276597</v>
      </c>
      <c r="AA67" s="959">
        <f t="shared" si="6"/>
        <v>11.984042553191491</v>
      </c>
      <c r="AB67" s="960">
        <v>12</v>
      </c>
      <c r="AC67" s="938">
        <v>1.88</v>
      </c>
      <c r="AD67" s="938" t="s">
        <v>137</v>
      </c>
      <c r="AE67" s="938">
        <v>0.38</v>
      </c>
      <c r="AF67" s="938">
        <v>1.18</v>
      </c>
      <c r="AG67" s="938">
        <v>9.6</v>
      </c>
      <c r="AH67" s="938">
        <v>32.9</v>
      </c>
      <c r="AI67" s="938" t="s">
        <v>137</v>
      </c>
      <c r="AJ67" s="938">
        <v>15.2</v>
      </c>
      <c r="AK67" s="938" t="s">
        <v>137</v>
      </c>
      <c r="AL67" s="951">
        <v>43.4</v>
      </c>
      <c r="AM67" s="945">
        <v>79.91</v>
      </c>
      <c r="AN67" s="938">
        <v>0.4</v>
      </c>
      <c r="AO67" s="802" t="str">
        <f t="shared" si="7"/>
        <v>n/a</v>
      </c>
      <c r="AP67" s="803" t="str">
        <f t="shared" si="8"/>
        <v>n/a</v>
      </c>
      <c r="AQ67" s="961">
        <f t="shared" si="9"/>
        <v>-20.722231748067653</v>
      </c>
      <c r="AR67" s="703">
        <f>INDEX(Historical!$C$7:$C$1439,MATCH(B67,Historical!$B$7:$B$1450,0))*IF(AH67="n/a",1.03,IF(AH67&lt;0,1.01,IF(AH67&gt;10,1.1,(1+AH67/100))))</f>
        <v>0.27500000000000002</v>
      </c>
      <c r="AS67" s="959">
        <f t="shared" si="10"/>
        <v>0.28325000000000006</v>
      </c>
      <c r="AT67" s="959">
        <f t="shared" ref="AT67:AV86" si="17">IF($AK67="n/a",1.03*AS67,IF($AK67&lt;0,1.01*AS67,IF($AK67&gt;10,1.1*AS67,(1+$AK67/100)*AS67)))</f>
        <v>0.29174750000000005</v>
      </c>
      <c r="AU67" s="959">
        <f t="shared" si="17"/>
        <v>0.30049992500000006</v>
      </c>
      <c r="AV67" s="959">
        <f t="shared" si="17"/>
        <v>0.30951492275000009</v>
      </c>
      <c r="AW67" s="703">
        <f t="shared" si="12"/>
        <v>1.4600123477500002</v>
      </c>
      <c r="AX67" s="810">
        <f t="shared" si="13"/>
        <v>6.4803033632933866</v>
      </c>
      <c r="AY67" s="1017">
        <v>0.18</v>
      </c>
      <c r="AZ67" s="945">
        <v>1.72</v>
      </c>
      <c r="BA67" s="945">
        <v>-22.24</v>
      </c>
      <c r="BB67" s="945">
        <v>-5.64</v>
      </c>
      <c r="BC67" s="945">
        <v>-13.139999999999999</v>
      </c>
      <c r="BE67" s="666">
        <v>2015</v>
      </c>
      <c r="BF67" s="971">
        <f t="shared" si="14"/>
        <v>0</v>
      </c>
      <c r="BG67" s="955">
        <v>5</v>
      </c>
    </row>
    <row r="68" spans="1:60" ht="11.25" customHeight="1" x14ac:dyDescent="0.2">
      <c r="A68" s="936" t="s">
        <v>3807</v>
      </c>
      <c r="B68" s="948" t="s">
        <v>3808</v>
      </c>
      <c r="C68" s="1013" t="s">
        <v>108</v>
      </c>
      <c r="D68" s="1013" t="s">
        <v>4357</v>
      </c>
      <c r="E68" s="792">
        <v>5</v>
      </c>
      <c r="F68" s="1227">
        <v>826</v>
      </c>
      <c r="G68" s="1227" t="s">
        <v>106</v>
      </c>
      <c r="H68" s="1227" t="s">
        <v>106</v>
      </c>
      <c r="I68" s="947">
        <v>13.41</v>
      </c>
      <c r="J68" s="703">
        <f t="shared" si="0"/>
        <v>2.9828486204325131</v>
      </c>
      <c r="K68" s="950">
        <v>0.1</v>
      </c>
      <c r="L68" s="960">
        <v>4</v>
      </c>
      <c r="M68" s="694">
        <f t="shared" si="1"/>
        <v>0.4</v>
      </c>
      <c r="N68" s="943" t="s">
        <v>995</v>
      </c>
      <c r="O68" s="795">
        <v>0.09</v>
      </c>
      <c r="P68" s="660">
        <v>43319</v>
      </c>
      <c r="Q68" s="660">
        <v>43336</v>
      </c>
      <c r="R68" s="694">
        <f t="shared" si="2"/>
        <v>11.111111111111121</v>
      </c>
      <c r="S68" s="759">
        <f>IF(INDEX(Historical!$D$7:$D$1439,MATCH(B68,Historical!$B$7:$B$1450,0))=0,"n/a",(INDEX(Historical!$C$7:$C$1439,MATCH(B68,Historical!$B$7:$B$1450,0))/INDEX(Historical!$D$7:$D$1439,MATCH(B68,Historical!$B$7:$B$1450,0))-1)*100)</f>
        <v>32.142857142857139</v>
      </c>
      <c r="T68" s="759">
        <f>IF(INDEX(Historical!$F$7:$F$1432,MATCH(B68,Historical!$B$7:$B$1450,0))=0,"n/a",((INDEX(Historical!$C$7:$C$1439,MATCH(B68,Historical!$B$7:$B$1450,0))/INDEX(Historical!$F$7:$F$1432,MATCH(B68,Historical!$B$7:$B$1450,0)))^(1/3)-1)*100)</f>
        <v>32.239311817355201</v>
      </c>
      <c r="U68" s="759">
        <f>IF(INDEX(Historical!$H$7:$H$1432,MATCH(B68,Historical!$B$7:$B$1450,0))=0,"n/a",((INDEX(Historical!$C$7:$C$1439,MATCH(B68,Historical!$B$7:$B$1450,0))/INDEX(Historical!$H$7:$H$1432,MATCH(B68,Historical!$B$7:$B$1450,0)))^(1/5)-1)*100)</f>
        <v>56.037271142430221</v>
      </c>
      <c r="V68" s="759">
        <f>IF(INDEX(Historical!$O$7:$O$1432,MATCH(B68,Historical!$B$7:$B$1450,0))=0,"n/a",((INDEX(Historical!$C$7:$C$1439,MATCH(B68,Historical!$B$7:$B$1450,0))/INDEX(Historical!$O$7:$O$1432,MATCH(B68,Historical!$B$7:$B$1450,0)))^(1/10)-1)*100)</f>
        <v>2.8263379797903054</v>
      </c>
      <c r="W68" s="760">
        <f t="shared" si="3"/>
        <v>19.826811776625455</v>
      </c>
      <c r="X68" s="761">
        <f t="shared" si="4"/>
        <v>1.2076998091040994</v>
      </c>
      <c r="Y68" s="949"/>
      <c r="Z68" s="703">
        <f t="shared" si="5"/>
        <v>35.087719298245617</v>
      </c>
      <c r="AA68" s="959">
        <f t="shared" si="6"/>
        <v>11.763157894736842</v>
      </c>
      <c r="AB68" s="960">
        <v>12</v>
      </c>
      <c r="AC68" s="938">
        <v>1.1399999999999999</v>
      </c>
      <c r="AD68" s="938">
        <v>1.48</v>
      </c>
      <c r="AE68" s="938">
        <v>3.26</v>
      </c>
      <c r="AF68" s="938">
        <v>1.24</v>
      </c>
      <c r="AG68" s="938">
        <v>10.299999999999999</v>
      </c>
      <c r="AH68" s="938">
        <v>76.5</v>
      </c>
      <c r="AI68" s="938">
        <v>7.37</v>
      </c>
      <c r="AJ68" s="938">
        <v>46.400000000000006</v>
      </c>
      <c r="AK68" s="938">
        <v>8</v>
      </c>
      <c r="AL68" s="951">
        <v>205.74</v>
      </c>
      <c r="AM68" s="945">
        <v>0.1</v>
      </c>
      <c r="AN68" s="938">
        <v>0</v>
      </c>
      <c r="AO68" s="802">
        <f t="shared" si="7"/>
        <v>47.256961868125892</v>
      </c>
      <c r="AP68" s="803">
        <f t="shared" si="8"/>
        <v>59.020119762862734</v>
      </c>
      <c r="AQ68" s="961">
        <f t="shared" si="9"/>
        <v>-19.484119469859486</v>
      </c>
      <c r="AR68" s="703">
        <f>INDEX(Historical!$C$7:$C$1439,MATCH(B68,Historical!$B$7:$B$1450,0))*IF(AH68="n/a",1.03,IF(AH68&lt;0,1.01,IF(AH68&gt;10,1.1,(1+AH68/100))))</f>
        <v>0.40700000000000003</v>
      </c>
      <c r="AS68" s="959">
        <f t="shared" si="10"/>
        <v>0.43699590000000005</v>
      </c>
      <c r="AT68" s="959">
        <f t="shared" si="17"/>
        <v>0.4719555720000001</v>
      </c>
      <c r="AU68" s="959">
        <f t="shared" si="17"/>
        <v>0.50971201776000019</v>
      </c>
      <c r="AV68" s="959">
        <f t="shared" si="17"/>
        <v>0.5504889791808002</v>
      </c>
      <c r="AW68" s="703">
        <f t="shared" si="12"/>
        <v>2.3761524689408007</v>
      </c>
      <c r="AX68" s="810">
        <f t="shared" si="13"/>
        <v>17.719257784793445</v>
      </c>
      <c r="AY68" s="1017">
        <v>0.34</v>
      </c>
      <c r="AZ68" s="945">
        <v>0.44999999999999996</v>
      </c>
      <c r="BA68" s="945">
        <v>-20.93</v>
      </c>
      <c r="BB68" s="945">
        <v>-3.45</v>
      </c>
      <c r="BC68" s="945">
        <v>-8.58</v>
      </c>
      <c r="BE68" s="666">
        <v>2014</v>
      </c>
      <c r="BF68" s="971">
        <f t="shared" si="14"/>
        <v>0</v>
      </c>
      <c r="BG68" s="955">
        <v>1.2</v>
      </c>
      <c r="BH68" s="936"/>
    </row>
    <row r="69" spans="1:60" ht="11.25" customHeight="1" x14ac:dyDescent="0.2">
      <c r="A69" s="944" t="s">
        <v>1836</v>
      </c>
      <c r="B69" s="948" t="s">
        <v>1837</v>
      </c>
      <c r="C69" s="1013" t="s">
        <v>4345</v>
      </c>
      <c r="D69" s="1013" t="s">
        <v>4346</v>
      </c>
      <c r="E69" s="792">
        <v>6</v>
      </c>
      <c r="F69" s="1227">
        <v>754</v>
      </c>
      <c r="G69" s="1227" t="s">
        <v>106</v>
      </c>
      <c r="H69" s="1227" t="s">
        <v>106</v>
      </c>
      <c r="I69" s="947">
        <v>54.79</v>
      </c>
      <c r="J69" s="703">
        <f t="shared" si="0"/>
        <v>3.8693192188355541</v>
      </c>
      <c r="K69" s="950">
        <v>0.53</v>
      </c>
      <c r="L69" s="960">
        <v>4</v>
      </c>
      <c r="M69" s="694">
        <f t="shared" si="1"/>
        <v>2.12</v>
      </c>
      <c r="N69" s="943" t="s">
        <v>161</v>
      </c>
      <c r="O69" s="795">
        <v>0.52</v>
      </c>
      <c r="P69" s="934">
        <v>43481</v>
      </c>
      <c r="Q69" s="934">
        <v>43496</v>
      </c>
      <c r="R69" s="694">
        <f t="shared" si="2"/>
        <v>1.9230769230769247</v>
      </c>
      <c r="S69" s="759">
        <f>IF(INDEX(Historical!$D$7:$D$1439,MATCH(B69,Historical!$B$7:$B$1450,0))=0,"n/a",(INDEX(Historical!$C$7:$C$1439,MATCH(B69,Historical!$B$7:$B$1450,0))/INDEX(Historical!$D$7:$D$1439,MATCH(B69,Historical!$B$7:$B$1450,0))-1)*100)</f>
        <v>1.9607843137254832</v>
      </c>
      <c r="T69" s="759">
        <f>IF(INDEX(Historical!$F$7:$F$1432,MATCH(B69,Historical!$B$7:$B$1450,0))=0,"n/a",((INDEX(Historical!$C$7:$C$1439,MATCH(B69,Historical!$B$7:$B$1450,0))/INDEX(Historical!$F$7:$F$1432,MATCH(B69,Historical!$B$7:$B$1450,0)))^(1/3)-1)*100)</f>
        <v>7.1664579674248774</v>
      </c>
      <c r="U69" s="759">
        <f>IF(INDEX(Historical!$H$7:$H$1432,MATCH(B69,Historical!$B$7:$B$1450,0))=0,"n/a",((INDEX(Historical!$C$7:$C$1439,MATCH(B69,Historical!$B$7:$B$1450,0))/INDEX(Historical!$H$7:$H$1432,MATCH(B69,Historical!$B$7:$B$1450,0)))^(1/5)-1)*100)</f>
        <v>7.6316922514810814</v>
      </c>
      <c r="V69" s="759">
        <f>IF(INDEX(Historical!$O$7:$O$1432,MATCH(B69,Historical!$B$7:$B$1450,0))=0,"n/a",((INDEX(Historical!$C$7:$C$1439,MATCH(B69,Historical!$B$7:$B$1450,0))/INDEX(Historical!$O$7:$O$1432,MATCH(B69,Historical!$B$7:$B$1450,0)))^(1/10)-1)*100)</f>
        <v>1.0160886455032658</v>
      </c>
      <c r="W69" s="760">
        <f t="shared" si="3"/>
        <v>7.5108528033015522</v>
      </c>
      <c r="X69" s="761">
        <f t="shared" si="4"/>
        <v>0.33326167037035287</v>
      </c>
      <c r="Y69" s="714"/>
      <c r="Z69" s="703">
        <f t="shared" si="5"/>
        <v>121.14285714285715</v>
      </c>
      <c r="AA69" s="959">
        <f t="shared" si="6"/>
        <v>31.30857142857143</v>
      </c>
      <c r="AB69" s="960">
        <v>12</v>
      </c>
      <c r="AC69" s="938">
        <v>1.75</v>
      </c>
      <c r="AD69" s="938">
        <v>4.17</v>
      </c>
      <c r="AE69" s="938">
        <v>5.56</v>
      </c>
      <c r="AF69" s="938">
        <v>7</v>
      </c>
      <c r="AG69" s="938">
        <v>23.3</v>
      </c>
      <c r="AH69" s="938">
        <v>-1.6</v>
      </c>
      <c r="AI69" s="938" t="s">
        <v>137</v>
      </c>
      <c r="AJ69" s="938">
        <v>22.900000000000002</v>
      </c>
      <c r="AK69" s="938">
        <v>7.6</v>
      </c>
      <c r="AL69" s="951">
        <v>1290</v>
      </c>
      <c r="AM69" s="945">
        <v>0.5</v>
      </c>
      <c r="AN69" s="938">
        <v>5.66</v>
      </c>
      <c r="AO69" s="802">
        <f t="shared" si="7"/>
        <v>-19.807559958254792</v>
      </c>
      <c r="AP69" s="803">
        <f t="shared" si="8"/>
        <v>11.501011470316636</v>
      </c>
      <c r="AQ69" s="961">
        <f t="shared" si="9"/>
        <v>212.0968510646085</v>
      </c>
      <c r="AR69" s="703">
        <f>INDEX(Historical!$C$7:$C$1439,MATCH(B69,Historical!$B$7:$B$1450,0))*IF(AH69="n/a",1.03,IF(AH69&lt;0,1.01,IF(AH69&gt;10,1.1,(1+AH69/100))))</f>
        <v>2.1008</v>
      </c>
      <c r="AS69" s="959">
        <f t="shared" si="10"/>
        <v>2.163824</v>
      </c>
      <c r="AT69" s="959">
        <f t="shared" si="17"/>
        <v>2.3282746240000001</v>
      </c>
      <c r="AU69" s="959">
        <f t="shared" si="17"/>
        <v>2.505223495424</v>
      </c>
      <c r="AV69" s="959">
        <f t="shared" si="17"/>
        <v>2.6956204810762241</v>
      </c>
      <c r="AW69" s="703">
        <f t="shared" si="12"/>
        <v>11.793742600500224</v>
      </c>
      <c r="AX69" s="810">
        <f t="shared" si="13"/>
        <v>21.525356087790151</v>
      </c>
      <c r="AY69" s="1017">
        <v>0.87</v>
      </c>
      <c r="AZ69" s="945">
        <v>20.440000000000001</v>
      </c>
      <c r="BA69" s="945">
        <v>-9.66</v>
      </c>
      <c r="BB69" s="945">
        <v>-0.71000000000000008</v>
      </c>
      <c r="BC69" s="945">
        <v>3.1300000000000003</v>
      </c>
      <c r="BE69" s="666">
        <v>2014</v>
      </c>
      <c r="BF69" s="971">
        <f t="shared" si="14"/>
        <v>0</v>
      </c>
      <c r="BG69" s="955">
        <v>2.6</v>
      </c>
    </row>
    <row r="70" spans="1:60" ht="11.25" customHeight="1" x14ac:dyDescent="0.2">
      <c r="A70" s="936" t="s">
        <v>976</v>
      </c>
      <c r="B70" s="948" t="s">
        <v>977</v>
      </c>
      <c r="C70" s="1013" t="s">
        <v>128</v>
      </c>
      <c r="D70" s="1013" t="s">
        <v>4353</v>
      </c>
      <c r="E70" s="794">
        <v>8</v>
      </c>
      <c r="F70" s="1227">
        <v>525</v>
      </c>
      <c r="G70" s="1227" t="s">
        <v>106</v>
      </c>
      <c r="H70" s="1227" t="s">
        <v>106</v>
      </c>
      <c r="I70" s="947">
        <v>18.28</v>
      </c>
      <c r="J70" s="703">
        <f t="shared" si="0"/>
        <v>10.393873085339166</v>
      </c>
      <c r="K70" s="950">
        <v>0.47499999999999998</v>
      </c>
      <c r="L70" s="960">
        <v>4</v>
      </c>
      <c r="M70" s="694">
        <f t="shared" si="1"/>
        <v>1.9</v>
      </c>
      <c r="N70" s="943" t="s">
        <v>723</v>
      </c>
      <c r="O70" s="795">
        <v>0.46500000000000002</v>
      </c>
      <c r="P70" s="939">
        <v>43279</v>
      </c>
      <c r="Q70" s="939">
        <v>43311</v>
      </c>
      <c r="R70" s="694">
        <f t="shared" si="2"/>
        <v>2.1505376344085918</v>
      </c>
      <c r="S70" s="759">
        <f>IF(INDEX(Historical!$D$7:$D$1439,MATCH(B70,Historical!$B$7:$B$1450,0))=0,"n/a",(INDEX(Historical!$C$7:$C$1439,MATCH(B70,Historical!$B$7:$B$1450,0))/INDEX(Historical!$D$7:$D$1439,MATCH(B70,Historical!$B$7:$B$1450,0))-1)*100)</f>
        <v>1.0752688172043001</v>
      </c>
      <c r="T70" s="759">
        <f>IF(INDEX(Historical!$F$7:$F$1432,MATCH(B70,Historical!$B$7:$B$1450,0))=0,"n/a",((INDEX(Historical!$C$7:$C$1439,MATCH(B70,Historical!$B$7:$B$1450,0))/INDEX(Historical!$F$7:$F$1432,MATCH(B70,Historical!$B$7:$B$1450,0)))^(1/3)-1)*100)</f>
        <v>11.125167186350771</v>
      </c>
      <c r="U70" s="759">
        <f>IF(INDEX(Historical!$H$7:$H$1432,MATCH(B70,Historical!$B$7:$B$1450,0))=0,"n/a",((INDEX(Historical!$C$7:$C$1439,MATCH(B70,Historical!$B$7:$B$1450,0))/INDEX(Historical!$H$7:$H$1432,MATCH(B70,Historical!$B$7:$B$1450,0)))^(1/5)-1)*100)</f>
        <v>9.5776992629140079</v>
      </c>
      <c r="V70" s="759">
        <f>IF(INDEX(Historical!$O$7:$O$1432,MATCH(B70,Historical!$B$7:$B$1450,0))=0,"n/a",((INDEX(Historical!$C$7:$C$1439,MATCH(B70,Historical!$B$7:$B$1450,0))/INDEX(Historical!$O$7:$O$1432,MATCH(B70,Historical!$B$7:$B$1450,0)))^(1/10)-1)*100)</f>
        <v>8.2869694764769353</v>
      </c>
      <c r="W70" s="760">
        <f t="shared" si="3"/>
        <v>1.1557541378788576</v>
      </c>
      <c r="X70" s="761">
        <f t="shared" si="4"/>
        <v>0.45608091728161942</v>
      </c>
      <c r="Y70" s="722"/>
      <c r="Z70" s="703">
        <f t="shared" si="5"/>
        <v>75.697211155378483</v>
      </c>
      <c r="AA70" s="959">
        <f t="shared" si="6"/>
        <v>7.282868525896415</v>
      </c>
      <c r="AB70" s="960">
        <v>12</v>
      </c>
      <c r="AC70" s="938">
        <v>2.5099999999999998</v>
      </c>
      <c r="AD70" s="938">
        <v>2.09</v>
      </c>
      <c r="AE70" s="938">
        <v>0.7</v>
      </c>
      <c r="AF70" s="938">
        <v>1.37</v>
      </c>
      <c r="AG70" s="938">
        <v>19.600000000000001</v>
      </c>
      <c r="AH70" s="938">
        <v>100</v>
      </c>
      <c r="AI70" s="938">
        <v>4.2700000000000005</v>
      </c>
      <c r="AJ70" s="938">
        <v>21</v>
      </c>
      <c r="AK70" s="938">
        <v>3.5000000000000004</v>
      </c>
      <c r="AL70" s="951">
        <v>1180</v>
      </c>
      <c r="AM70" s="945">
        <v>2.2999999999999998</v>
      </c>
      <c r="AN70" s="938">
        <v>0</v>
      </c>
      <c r="AO70" s="802">
        <f t="shared" si="7"/>
        <v>12.688703822356761</v>
      </c>
      <c r="AP70" s="803">
        <f t="shared" si="8"/>
        <v>19.971572348253176</v>
      </c>
      <c r="AQ70" s="961">
        <f t="shared" si="9"/>
        <v>-33.408275854600909</v>
      </c>
      <c r="AR70" s="703">
        <f>INDEX(Historical!$C$7:$C$1439,MATCH(B70,Historical!$B$7:$B$1450,0))*IF(AH70="n/a",1.03,IF(AH70&lt;0,1.01,IF(AH70&gt;10,1.1,(1+AH70/100))))</f>
        <v>2.0680000000000001</v>
      </c>
      <c r="AS70" s="959">
        <f t="shared" si="10"/>
        <v>2.1563035999999998</v>
      </c>
      <c r="AT70" s="959">
        <f t="shared" si="17"/>
        <v>2.2317742259999998</v>
      </c>
      <c r="AU70" s="959">
        <f t="shared" si="17"/>
        <v>2.3098863239099994</v>
      </c>
      <c r="AV70" s="959">
        <f t="shared" si="17"/>
        <v>2.3907323452468492</v>
      </c>
      <c r="AW70" s="703">
        <f t="shared" si="12"/>
        <v>11.156696495156849</v>
      </c>
      <c r="AX70" s="810">
        <f t="shared" si="13"/>
        <v>61.032256538057162</v>
      </c>
      <c r="AY70" s="1017">
        <v>0.47</v>
      </c>
      <c r="AZ70" s="945">
        <v>2.93</v>
      </c>
      <c r="BA70" s="945">
        <v>-44.61</v>
      </c>
      <c r="BB70" s="945">
        <v>-13.919999999999998</v>
      </c>
      <c r="BC70" s="945">
        <v>-27.689999999999998</v>
      </c>
      <c r="BE70" s="666">
        <v>2011</v>
      </c>
      <c r="BF70" s="971">
        <f t="shared" si="14"/>
        <v>0</v>
      </c>
      <c r="BG70" s="955">
        <v>5.2</v>
      </c>
    </row>
    <row r="71" spans="1:60" s="838" customFormat="1" ht="11.25" customHeight="1" x14ac:dyDescent="0.2">
      <c r="A71" s="1070" t="s">
        <v>4040</v>
      </c>
      <c r="B71" s="1164" t="s">
        <v>4039</v>
      </c>
      <c r="C71" s="1013" t="s">
        <v>108</v>
      </c>
      <c r="D71" s="1013" t="s">
        <v>4365</v>
      </c>
      <c r="E71" s="818">
        <v>5</v>
      </c>
      <c r="F71" s="1227">
        <v>854</v>
      </c>
      <c r="G71" s="1226" t="s">
        <v>106</v>
      </c>
      <c r="H71" s="1226" t="s">
        <v>106</v>
      </c>
      <c r="I71" s="819">
        <v>32.799999999999997</v>
      </c>
      <c r="J71" s="820">
        <f t="shared" ref="J71:J134" si="18">(M71/I71)*100</f>
        <v>2.8048780487804881</v>
      </c>
      <c r="K71" s="821">
        <v>0.23</v>
      </c>
      <c r="L71" s="822">
        <v>4</v>
      </c>
      <c r="M71" s="823">
        <f t="shared" ref="M71:M134" si="19">K71*L71</f>
        <v>0.92</v>
      </c>
      <c r="N71" s="824" t="s">
        <v>517</v>
      </c>
      <c r="O71" s="825">
        <v>0.22</v>
      </c>
      <c r="P71" s="826">
        <v>43509</v>
      </c>
      <c r="Q71" s="826">
        <v>43524</v>
      </c>
      <c r="R71" s="823">
        <f t="shared" ref="R71:R134" si="20">(K71-O71)/O71*100</f>
        <v>4.5454545454545494</v>
      </c>
      <c r="S71" s="759">
        <f>IF(INDEX(Historical!$D$7:$D$1439,MATCH(B71,Historical!$B$7:$B$1450,0))=0,"n/a",(INDEX(Historical!$C$7:$C$1439,MATCH(B71,Historical!$B$7:$B$1450,0))/INDEX(Historical!$D$7:$D$1439,MATCH(B71,Historical!$B$7:$B$1450,0))-1)*100)</f>
        <v>4.7619047619047672</v>
      </c>
      <c r="T71" s="759">
        <f>IF(INDEX(Historical!$F$7:$F$1432,MATCH(B71,Historical!$B$7:$B$1450,0))=0,"n/a",((INDEX(Historical!$C$7:$C$1439,MATCH(B71,Historical!$B$7:$B$1450,0))/INDEX(Historical!$F$7:$F$1432,MATCH(B71,Historical!$B$7:$B$1450,0)))^(1/3)-1)*100)</f>
        <v>5.0081546755695205</v>
      </c>
      <c r="U71" s="759">
        <f>IF(INDEX(Historical!$H$7:$H$1432,MATCH(B71,Historical!$B$7:$B$1450,0))=0,"n/a",((INDEX(Historical!$C$7:$C$1439,MATCH(B71,Historical!$B$7:$B$1450,0))/INDEX(Historical!$H$7:$H$1432,MATCH(B71,Historical!$B$7:$B$1450,0)))^(1/5)-1)*100)</f>
        <v>4.0950396969256841</v>
      </c>
      <c r="V71" s="759">
        <f>IF(INDEX(Historical!$O$7:$O$1432,MATCH(B71,Historical!$B$7:$B$1450,0))=0,"n/a",((INDEX(Historical!$C$7:$C$1439,MATCH(B71,Historical!$B$7:$B$1450,0))/INDEX(Historical!$O$7:$O$1432,MATCH(B71,Historical!$B$7:$B$1450,0)))^(1/10)-1)*100)</f>
        <v>3.3984937544702332</v>
      </c>
      <c r="W71" s="827">
        <f t="shared" ref="W71:W134" si="21">IF(OR(U71&lt;=0,U71="n/a",V71&lt;=0,V71="n/a"),"n/a",U71/V71)</f>
        <v>1.2049572524708172</v>
      </c>
      <c r="X71" s="828">
        <f t="shared" ref="X71:X134" si="22">IF(OR(AJ71&lt;=0,AJ71="n/a",U71&lt;=0,U71="n/a"),"n/a",U71/AJ71)</f>
        <v>0.62046056014025508</v>
      </c>
      <c r="Y71" s="839"/>
      <c r="Z71" s="820">
        <f t="shared" ref="Z71:Z134" si="23">IF(OR(AC71&lt;0.01,AC71="n/a"),"n/a",M71/AC71*100)</f>
        <v>46</v>
      </c>
      <c r="AA71" s="830">
        <f t="shared" ref="AA71:AA134" si="24">IF(OR(AC71&lt;0.01,AC71="n/a"),"n/a",I71/AC71)</f>
        <v>16.399999999999999</v>
      </c>
      <c r="AB71" s="822">
        <v>12</v>
      </c>
      <c r="AC71" s="831">
        <v>2</v>
      </c>
      <c r="AD71" s="831">
        <v>1.65</v>
      </c>
      <c r="AE71" s="831">
        <v>3.33</v>
      </c>
      <c r="AF71" s="831">
        <v>0.99</v>
      </c>
      <c r="AG71" s="831">
        <v>7.0000000000000009</v>
      </c>
      <c r="AH71" s="831">
        <v>23.1</v>
      </c>
      <c r="AI71" s="831">
        <v>6.43</v>
      </c>
      <c r="AJ71" s="831">
        <v>6.6000000000000005</v>
      </c>
      <c r="AK71" s="831">
        <v>10</v>
      </c>
      <c r="AL71" s="832">
        <v>1650</v>
      </c>
      <c r="AM71" s="833">
        <v>1</v>
      </c>
      <c r="AN71" s="831">
        <v>7.0000000000000007E-2</v>
      </c>
      <c r="AO71" s="834">
        <f t="shared" ref="AO71:AO134" si="25">IF(U71="n/a","n/a",IF(AA71&lt;0,"n/a",IF(AA71="n/a","n/a",J71+U71-AA71)))</f>
        <v>-9.5000822542938259</v>
      </c>
      <c r="AP71" s="835">
        <f t="shared" ref="AP71:AP134" si="26">IF(U71="n/a","n/a",J71+U71)</f>
        <v>6.8999177457061727</v>
      </c>
      <c r="AQ71" s="836">
        <f t="shared" ref="AQ71:AQ134" si="27">IF(OR(AC71&lt;0.01,AF71="n/a"),"n/a",(I71/SQRT(22.5*AC71*(I71/AF71))-1)*100)</f>
        <v>-15.052957673618794</v>
      </c>
      <c r="AR71" s="703">
        <f>INDEX(Historical!$C$7:$C$1439,MATCH(B71,Historical!$B$7:$B$1450,0))*IF(AH71="n/a",1.03,IF(AH71&lt;0,1.01,IF(AH71&gt;10,1.1,(1+AH71/100))))</f>
        <v>0.96800000000000008</v>
      </c>
      <c r="AS71" s="830">
        <f t="shared" ref="AS71:AS134" si="28">IF($AI71="n/a",1.03*AR71,IF($AI71&lt;0,1.01*AR71,IF($AI71&gt;10,1.1*AR71,(1+$AI71/100)*AR71)))</f>
        <v>1.0302424000000001</v>
      </c>
      <c r="AT71" s="830">
        <f t="shared" si="17"/>
        <v>1.1332666400000002</v>
      </c>
      <c r="AU71" s="830">
        <f t="shared" si="17"/>
        <v>1.2465933040000003</v>
      </c>
      <c r="AV71" s="830">
        <f t="shared" si="17"/>
        <v>1.3712526344000004</v>
      </c>
      <c r="AW71" s="820">
        <f t="shared" ref="AW71:AW134" si="29">SUM(AR71:AV71)</f>
        <v>5.7493549784000004</v>
      </c>
      <c r="AX71" s="837">
        <f t="shared" ref="AX71:AX134" si="30">AW71/I71*100</f>
        <v>17.528521275609759</v>
      </c>
      <c r="AY71" s="1018">
        <v>1.05</v>
      </c>
      <c r="AZ71" s="833">
        <v>27.279999999999998</v>
      </c>
      <c r="BA71" s="833">
        <v>-24.42</v>
      </c>
      <c r="BB71" s="833">
        <v>7.03</v>
      </c>
      <c r="BC71" s="833">
        <v>7.59</v>
      </c>
      <c r="BD71" s="985"/>
      <c r="BE71" s="666">
        <v>2015</v>
      </c>
      <c r="BF71" s="971">
        <f t="shared" ref="BF71:BF134" si="31">IF(BE71&gt;2008,0,IF(BE71&gt;2001,1,IF(BE71&gt;1990,2,IF(BE71&gt;1980,3,IF(BE71&gt;1973,4,IF(BE71&gt;1970,5,IF(BE71&gt;1960,6,IF(BE71&gt;1958,7,IF(BE71&gt;1953,8,9)))))))))</f>
        <v>0</v>
      </c>
      <c r="BG71" s="892">
        <v>0.89999999999999991</v>
      </c>
    </row>
    <row r="72" spans="1:60" ht="11.25" customHeight="1" x14ac:dyDescent="0.2">
      <c r="A72" s="936" t="s">
        <v>3809</v>
      </c>
      <c r="B72" s="948" t="s">
        <v>3810</v>
      </c>
      <c r="C72" s="1013" t="s">
        <v>247</v>
      </c>
      <c r="D72" s="1013" t="s">
        <v>4374</v>
      </c>
      <c r="E72" s="792">
        <v>5</v>
      </c>
      <c r="F72" s="1227">
        <v>819</v>
      </c>
      <c r="G72" s="1227" t="s">
        <v>106</v>
      </c>
      <c r="H72" s="1227" t="s">
        <v>106</v>
      </c>
      <c r="I72" s="947">
        <v>25.6</v>
      </c>
      <c r="J72" s="703">
        <f t="shared" si="18"/>
        <v>4.6874999999999991</v>
      </c>
      <c r="K72" s="950">
        <v>0.3</v>
      </c>
      <c r="L72" s="960">
        <v>4</v>
      </c>
      <c r="M72" s="694">
        <f t="shared" si="19"/>
        <v>1.2</v>
      </c>
      <c r="N72" s="943" t="s">
        <v>796</v>
      </c>
      <c r="O72" s="795">
        <v>0.25</v>
      </c>
      <c r="P72" s="939">
        <v>43181</v>
      </c>
      <c r="Q72" s="939">
        <v>43196</v>
      </c>
      <c r="R72" s="694">
        <f t="shared" si="20"/>
        <v>19.999999999999996</v>
      </c>
      <c r="S72" s="759">
        <f>IF(INDEX(Historical!$D$7:$D$1439,MATCH(B72,Historical!$B$7:$B$1450,0))=0,"n/a",(INDEX(Historical!$C$7:$C$1439,MATCH(B72,Historical!$B$7:$B$1450,0))/INDEX(Historical!$D$7:$D$1439,MATCH(B72,Historical!$B$7:$B$1450,0))-1)*100)</f>
        <v>19.999999999999996</v>
      </c>
      <c r="T72" s="759">
        <f>IF(INDEX(Historical!$F$7:$F$1432,MATCH(B72,Historical!$B$7:$B$1450,0))=0,"n/a",((INDEX(Historical!$C$7:$C$1439,MATCH(B72,Historical!$B$7:$B$1450,0))/INDEX(Historical!$F$7:$F$1432,MATCH(B72,Historical!$B$7:$B$1450,0)))^(1/3)-1)*100)</f>
        <v>16.445457431121579</v>
      </c>
      <c r="U72" s="759" t="str">
        <f>IF(INDEX(Historical!$H$7:$H$1432,MATCH(B72,Historical!$B$7:$B$1450,0))=0,"n/a",((INDEX(Historical!$C$7:$C$1439,MATCH(B72,Historical!$B$7:$B$1450,0))/INDEX(Historical!$H$7:$H$1432,MATCH(B72,Historical!$B$7:$B$1450,0)))^(1/5)-1)*100)</f>
        <v>n/a</v>
      </c>
      <c r="V72" s="759" t="str">
        <f>IF(INDEX(Historical!$O$7:$O$1432,MATCH(B72,Historical!$B$7:$B$1450,0))=0,"n/a",((INDEX(Historical!$C$7:$C$1439,MATCH(B72,Historical!$B$7:$B$1450,0))/INDEX(Historical!$O$7:$O$1432,MATCH(B72,Historical!$B$7:$B$1450,0)))^(1/10)-1)*100)</f>
        <v>n/a</v>
      </c>
      <c r="W72" s="760" t="str">
        <f t="shared" si="21"/>
        <v>n/a</v>
      </c>
      <c r="X72" s="761" t="str">
        <f t="shared" si="22"/>
        <v>n/a</v>
      </c>
      <c r="Y72" s="948"/>
      <c r="Z72" s="703">
        <f t="shared" si="23"/>
        <v>34.285714285714285</v>
      </c>
      <c r="AA72" s="959">
        <f t="shared" si="24"/>
        <v>7.3142857142857149</v>
      </c>
      <c r="AB72" s="960">
        <v>1</v>
      </c>
      <c r="AC72" s="938">
        <v>3.5</v>
      </c>
      <c r="AD72" s="938" t="s">
        <v>137</v>
      </c>
      <c r="AE72" s="938">
        <v>0.18</v>
      </c>
      <c r="AF72" s="940">
        <v>1.52</v>
      </c>
      <c r="AG72" s="938">
        <v>22.2</v>
      </c>
      <c r="AH72" s="938">
        <v>-13.100000000000001</v>
      </c>
      <c r="AI72" s="938">
        <v>4.1500000000000004</v>
      </c>
      <c r="AJ72" s="938">
        <v>9.5</v>
      </c>
      <c r="AK72" s="938">
        <v>-0.54999999999999993</v>
      </c>
      <c r="AL72" s="951">
        <v>973.67</v>
      </c>
      <c r="AM72" s="945">
        <v>1.4000000000000001</v>
      </c>
      <c r="AN72" s="938">
        <v>0.74</v>
      </c>
      <c r="AO72" s="802" t="str">
        <f t="shared" si="25"/>
        <v>n/a</v>
      </c>
      <c r="AP72" s="803" t="str">
        <f t="shared" si="26"/>
        <v>n/a</v>
      </c>
      <c r="AQ72" s="961">
        <f t="shared" si="27"/>
        <v>-29.706285137244659</v>
      </c>
      <c r="AR72" s="703">
        <f>INDEX(Historical!$C$7:$C$1439,MATCH(B72,Historical!$B$7:$B$1450,0))*IF(AH72="n/a",1.03,IF(AH72&lt;0,1.01,IF(AH72&gt;10,1.1,(1+AH72/100))))</f>
        <v>1.212</v>
      </c>
      <c r="AS72" s="959">
        <f t="shared" si="28"/>
        <v>1.2622980000000001</v>
      </c>
      <c r="AT72" s="959">
        <f t="shared" si="17"/>
        <v>1.2749209800000001</v>
      </c>
      <c r="AU72" s="959">
        <f t="shared" si="17"/>
        <v>1.2876701898</v>
      </c>
      <c r="AV72" s="959">
        <f t="shared" si="17"/>
        <v>1.3005468916980001</v>
      </c>
      <c r="AW72" s="703">
        <f t="shared" si="29"/>
        <v>6.3374360614979999</v>
      </c>
      <c r="AX72" s="810">
        <f t="shared" si="30"/>
        <v>24.755609615226561</v>
      </c>
      <c r="AY72" s="1017">
        <v>1.37</v>
      </c>
      <c r="AZ72" s="945">
        <v>11.110000000000001</v>
      </c>
      <c r="BA72" s="945">
        <v>-49.16</v>
      </c>
      <c r="BB72" s="945">
        <v>-6.92</v>
      </c>
      <c r="BC72" s="945">
        <v>-24.2</v>
      </c>
      <c r="BE72" s="666">
        <v>2014</v>
      </c>
      <c r="BF72" s="971">
        <f t="shared" si="31"/>
        <v>0</v>
      </c>
      <c r="BG72" s="955">
        <v>6.3</v>
      </c>
    </row>
    <row r="73" spans="1:60" ht="11.25" customHeight="1" x14ac:dyDescent="0.2">
      <c r="A73" s="936" t="s">
        <v>985</v>
      </c>
      <c r="B73" s="948" t="s">
        <v>986</v>
      </c>
      <c r="C73" s="1013" t="s">
        <v>108</v>
      </c>
      <c r="D73" s="1013" t="s">
        <v>4361</v>
      </c>
      <c r="E73" s="792">
        <v>9</v>
      </c>
      <c r="F73" s="1227">
        <v>496</v>
      </c>
      <c r="G73" s="1227" t="s">
        <v>37</v>
      </c>
      <c r="H73" s="1227" t="s">
        <v>37</v>
      </c>
      <c r="I73" s="947">
        <v>46.92</v>
      </c>
      <c r="J73" s="703">
        <f t="shared" si="18"/>
        <v>2.6427962489343559</v>
      </c>
      <c r="K73" s="950">
        <v>0.31</v>
      </c>
      <c r="L73" s="960">
        <v>4</v>
      </c>
      <c r="M73" s="694">
        <f t="shared" si="19"/>
        <v>1.24</v>
      </c>
      <c r="N73" s="943" t="s">
        <v>459</v>
      </c>
      <c r="O73" s="795">
        <v>0.28000000000000003</v>
      </c>
      <c r="P73" s="934">
        <v>43672</v>
      </c>
      <c r="Q73" s="934">
        <v>43686</v>
      </c>
      <c r="R73" s="694">
        <f t="shared" si="20"/>
        <v>10.714285714285703</v>
      </c>
      <c r="S73" s="759">
        <f>IF(INDEX(Historical!$D$7:$D$1439,MATCH(B73,Historical!$B$7:$B$1450,0))=0,"n/a",(INDEX(Historical!$C$7:$C$1439,MATCH(B73,Historical!$B$7:$B$1450,0))/INDEX(Historical!$D$7:$D$1439,MATCH(B73,Historical!$B$7:$B$1450,0))-1)*100)</f>
        <v>20.930232558139551</v>
      </c>
      <c r="T73" s="759">
        <f>IF(INDEX(Historical!$F$7:$F$1432,MATCH(B73,Historical!$B$7:$B$1450,0))=0,"n/a",((INDEX(Historical!$C$7:$C$1439,MATCH(B73,Historical!$B$7:$B$1450,0))/INDEX(Historical!$F$7:$F$1432,MATCH(B73,Historical!$B$7:$B$1450,0)))^(1/3)-1)*100)</f>
        <v>15.21476602058922</v>
      </c>
      <c r="U73" s="759">
        <f>IF(INDEX(Historical!$H$7:$H$1432,MATCH(B73,Historical!$B$7:$B$1450,0))=0,"n/a",((INDEX(Historical!$C$7:$C$1439,MATCH(B73,Historical!$B$7:$B$1450,0))/INDEX(Historical!$H$7:$H$1432,MATCH(B73,Historical!$B$7:$B$1450,0)))^(1/5)-1)*100)</f>
        <v>12.388291480088842</v>
      </c>
      <c r="V73" s="759">
        <f>IF(INDEX(Historical!$O$7:$O$1432,MATCH(B73,Historical!$B$7:$B$1450,0))=0,"n/a",((INDEX(Historical!$C$7:$C$1439,MATCH(B73,Historical!$B$7:$B$1450,0))/INDEX(Historical!$O$7:$O$1432,MATCH(B73,Historical!$B$7:$B$1450,0)))^(1/10)-1)*100)</f>
        <v>0.80363905839886396</v>
      </c>
      <c r="W73" s="760">
        <f t="shared" si="21"/>
        <v>15.415243137598045</v>
      </c>
      <c r="X73" s="761">
        <f t="shared" si="22"/>
        <v>0.69597143146566531</v>
      </c>
      <c r="Y73" s="717"/>
      <c r="Z73" s="703">
        <f t="shared" si="23"/>
        <v>31.552162849872772</v>
      </c>
      <c r="AA73" s="959">
        <f t="shared" si="24"/>
        <v>11.938931297709924</v>
      </c>
      <c r="AB73" s="960">
        <v>12</v>
      </c>
      <c r="AC73" s="938">
        <v>3.93</v>
      </c>
      <c r="AD73" s="938">
        <v>1.2</v>
      </c>
      <c r="AE73" s="938">
        <v>6.96</v>
      </c>
      <c r="AF73" s="938">
        <v>1.2</v>
      </c>
      <c r="AG73" s="938">
        <v>10.8</v>
      </c>
      <c r="AH73" s="938">
        <v>29.5</v>
      </c>
      <c r="AI73" s="938">
        <v>6.4399999999999995</v>
      </c>
      <c r="AJ73" s="938">
        <v>17.8</v>
      </c>
      <c r="AK73" s="938">
        <v>10</v>
      </c>
      <c r="AL73" s="951">
        <v>44750</v>
      </c>
      <c r="AM73" s="945">
        <v>0.2</v>
      </c>
      <c r="AN73" s="938">
        <v>0.84</v>
      </c>
      <c r="AO73" s="802">
        <f t="shared" si="25"/>
        <v>3.0921564313132741</v>
      </c>
      <c r="AP73" s="803">
        <f t="shared" si="26"/>
        <v>15.031087729023199</v>
      </c>
      <c r="AQ73" s="961">
        <f t="shared" si="27"/>
        <v>-20.203821987232416</v>
      </c>
      <c r="AR73" s="703">
        <f>INDEX(Historical!$C$7:$C$1439,MATCH(B73,Historical!$B$7:$B$1450,0))*IF(AH73="n/a",1.03,IF(AH73&lt;0,1.01,IF(AH73&gt;10,1.1,(1+AH73/100))))</f>
        <v>1.1440000000000001</v>
      </c>
      <c r="AS73" s="959">
        <f t="shared" si="28"/>
        <v>1.2176736000000001</v>
      </c>
      <c r="AT73" s="959">
        <f t="shared" si="17"/>
        <v>1.3394409600000003</v>
      </c>
      <c r="AU73" s="959">
        <f t="shared" si="17"/>
        <v>1.4733850560000006</v>
      </c>
      <c r="AV73" s="959">
        <f t="shared" si="17"/>
        <v>1.6207235616000009</v>
      </c>
      <c r="AW73" s="703">
        <f t="shared" si="29"/>
        <v>6.7952231776000023</v>
      </c>
      <c r="AX73" s="810">
        <f t="shared" si="30"/>
        <v>14.482572842284744</v>
      </c>
      <c r="AY73" s="1017">
        <v>1.06</v>
      </c>
      <c r="AZ73" s="945">
        <v>11.379999999999999</v>
      </c>
      <c r="BA73" s="945">
        <v>-13.54</v>
      </c>
      <c r="BB73" s="945">
        <v>5.59</v>
      </c>
      <c r="BC73" s="945">
        <v>-3.17</v>
      </c>
      <c r="BE73" s="666">
        <v>2011</v>
      </c>
      <c r="BF73" s="971">
        <f t="shared" si="31"/>
        <v>0</v>
      </c>
      <c r="BG73" s="955">
        <v>1.2</v>
      </c>
    </row>
    <row r="74" spans="1:60" ht="11.25" customHeight="1" x14ac:dyDescent="0.2">
      <c r="A74" s="936" t="s">
        <v>987</v>
      </c>
      <c r="B74" s="948" t="s">
        <v>988</v>
      </c>
      <c r="C74" s="1013" t="s">
        <v>108</v>
      </c>
      <c r="D74" s="1013" t="s">
        <v>4365</v>
      </c>
      <c r="E74" s="792">
        <v>9</v>
      </c>
      <c r="F74" s="1227">
        <v>461</v>
      </c>
      <c r="G74" s="1227" t="s">
        <v>115</v>
      </c>
      <c r="H74" s="1227" t="s">
        <v>115</v>
      </c>
      <c r="I74" s="947">
        <v>19.170000000000002</v>
      </c>
      <c r="J74" s="703">
        <f t="shared" si="18"/>
        <v>3.3385498174230568</v>
      </c>
      <c r="K74" s="950">
        <v>0.16</v>
      </c>
      <c r="L74" s="960">
        <v>4</v>
      </c>
      <c r="M74" s="694">
        <f t="shared" si="19"/>
        <v>0.64</v>
      </c>
      <c r="N74" s="943" t="s">
        <v>161</v>
      </c>
      <c r="O74" s="799">
        <v>0.15</v>
      </c>
      <c r="P74" s="934">
        <v>43560</v>
      </c>
      <c r="Q74" s="934">
        <v>43585</v>
      </c>
      <c r="R74" s="694">
        <f t="shared" si="20"/>
        <v>6.6666666666666732</v>
      </c>
      <c r="S74" s="759">
        <f>IF(INDEX(Historical!$D$7:$D$1439,MATCH(B74,Historical!$B$7:$B$1450,0))=0,"n/a",(INDEX(Historical!$C$7:$C$1439,MATCH(B74,Historical!$B$7:$B$1450,0))/INDEX(Historical!$D$7:$D$1439,MATCH(B74,Historical!$B$7:$B$1450,0))-1)*100)</f>
        <v>15.789473684210487</v>
      </c>
      <c r="T74" s="759">
        <f>IF(INDEX(Historical!$F$7:$F$1432,MATCH(B74,Historical!$B$7:$B$1450,0))=0,"n/a",((INDEX(Historical!$C$7:$C$1439,MATCH(B74,Historical!$B$7:$B$1450,0))/INDEX(Historical!$F$7:$F$1432,MATCH(B74,Historical!$B$7:$B$1450,0)))^(1/3)-1)*100)</f>
        <v>10.850197329295597</v>
      </c>
      <c r="U74" s="759">
        <f>IF(INDEX(Historical!$H$7:$H$1432,MATCH(B74,Historical!$B$7:$B$1450,0))=0,"n/a",((INDEX(Historical!$C$7:$C$1439,MATCH(B74,Historical!$B$7:$B$1450,0))/INDEX(Historical!$H$7:$H$1432,MATCH(B74,Historical!$B$7:$B$1450,0)))^(1/5)-1)*100)</f>
        <v>8.1802817323330501</v>
      </c>
      <c r="V74" s="759">
        <f>IF(INDEX(Historical!$O$7:$O$1432,MATCH(B74,Historical!$B$7:$B$1450,0))=0,"n/a",((INDEX(Historical!$C$7:$C$1439,MATCH(B74,Historical!$B$7:$B$1450,0))/INDEX(Historical!$O$7:$O$1432,MATCH(B74,Historical!$B$7:$B$1450,0)))^(1/10)-1)*100)</f>
        <v>2.238928758942671</v>
      </c>
      <c r="W74" s="760">
        <f t="shared" si="21"/>
        <v>3.6536587864439998</v>
      </c>
      <c r="X74" s="761">
        <f t="shared" si="22"/>
        <v>0.78656555118587013</v>
      </c>
      <c r="Y74" s="728" t="s">
        <v>4432</v>
      </c>
      <c r="Z74" s="703">
        <f t="shared" si="23"/>
        <v>51.2</v>
      </c>
      <c r="AA74" s="959">
        <f t="shared" si="24"/>
        <v>15.336000000000002</v>
      </c>
      <c r="AB74" s="960">
        <v>12</v>
      </c>
      <c r="AC74" s="938">
        <v>1.25</v>
      </c>
      <c r="AD74" s="938" t="s">
        <v>137</v>
      </c>
      <c r="AE74" s="938">
        <v>5.61</v>
      </c>
      <c r="AF74" s="938">
        <v>2.2200000000000002</v>
      </c>
      <c r="AG74" s="938">
        <v>15.4</v>
      </c>
      <c r="AH74" s="938">
        <v>23.799999999999997</v>
      </c>
      <c r="AI74" s="938" t="s">
        <v>137</v>
      </c>
      <c r="AJ74" s="938">
        <v>10.4</v>
      </c>
      <c r="AK74" s="938" t="s">
        <v>137</v>
      </c>
      <c r="AL74" s="951">
        <v>103.82</v>
      </c>
      <c r="AM74" s="945">
        <v>9.9</v>
      </c>
      <c r="AN74" s="938">
        <v>0</v>
      </c>
      <c r="AO74" s="802">
        <f t="shared" si="25"/>
        <v>-3.8171684502438943</v>
      </c>
      <c r="AP74" s="803">
        <f t="shared" si="26"/>
        <v>11.518831549756108</v>
      </c>
      <c r="AQ74" s="961">
        <f t="shared" si="27"/>
        <v>23.010243475899195</v>
      </c>
      <c r="AR74" s="703">
        <f>INDEX(Historical!$C$7:$C$1439,MATCH(B74,Historical!$B$7:$B$1450,0))*IF(AH74="n/a",1.03,IF(AH74&lt;0,1.01,IF(AH74&gt;10,1.1,(1+AH74/100))))</f>
        <v>0.66</v>
      </c>
      <c r="AS74" s="959">
        <f t="shared" si="28"/>
        <v>0.67980000000000007</v>
      </c>
      <c r="AT74" s="959">
        <f t="shared" si="17"/>
        <v>0.70019400000000009</v>
      </c>
      <c r="AU74" s="959">
        <f t="shared" si="17"/>
        <v>0.72119982000000016</v>
      </c>
      <c r="AV74" s="959">
        <f t="shared" si="17"/>
        <v>0.74283581460000014</v>
      </c>
      <c r="AW74" s="703">
        <f t="shared" si="29"/>
        <v>3.5040296346000006</v>
      </c>
      <c r="AX74" s="810">
        <f t="shared" si="30"/>
        <v>18.278714838810643</v>
      </c>
      <c r="AY74" s="1017">
        <v>0.17</v>
      </c>
      <c r="AZ74" s="945">
        <v>14.45</v>
      </c>
      <c r="BA74" s="945">
        <v>-9.73</v>
      </c>
      <c r="BB74" s="945">
        <v>3.2</v>
      </c>
      <c r="BC74" s="945">
        <v>1.58</v>
      </c>
      <c r="BE74" s="666">
        <v>2012</v>
      </c>
      <c r="BF74" s="971">
        <f t="shared" si="31"/>
        <v>0</v>
      </c>
      <c r="BG74" s="955">
        <v>1.6</v>
      </c>
    </row>
    <row r="75" spans="1:60" ht="11.25" customHeight="1" x14ac:dyDescent="0.2">
      <c r="A75" s="954" t="s">
        <v>4112</v>
      </c>
      <c r="B75" s="948" t="s">
        <v>4113</v>
      </c>
      <c r="C75" s="1013" t="s">
        <v>247</v>
      </c>
      <c r="D75" s="1013" t="s">
        <v>4379</v>
      </c>
      <c r="E75" s="792">
        <v>5</v>
      </c>
      <c r="F75" s="1227">
        <v>858</v>
      </c>
      <c r="G75" s="1227" t="s">
        <v>106</v>
      </c>
      <c r="H75" s="1227" t="s">
        <v>106</v>
      </c>
      <c r="I75" s="947">
        <v>17.03</v>
      </c>
      <c r="J75" s="703">
        <f t="shared" si="18"/>
        <v>2.3487962419260127</v>
      </c>
      <c r="K75" s="950">
        <v>0.1</v>
      </c>
      <c r="L75" s="960">
        <v>4</v>
      </c>
      <c r="M75" s="694">
        <f t="shared" si="19"/>
        <v>0.4</v>
      </c>
      <c r="N75" s="943" t="s">
        <v>149</v>
      </c>
      <c r="O75" s="795">
        <v>0.9</v>
      </c>
      <c r="P75" s="934">
        <v>43518</v>
      </c>
      <c r="Q75" s="934">
        <v>43532</v>
      </c>
      <c r="R75" s="694">
        <f t="shared" si="20"/>
        <v>-88.8888888888889</v>
      </c>
      <c r="S75" s="759">
        <f>IF(INDEX(Historical!$D$7:$D$1439,MATCH(B75,Historical!$B$7:$B$1450,0))=0,"n/a",(INDEX(Historical!$C$7:$C$1439,MATCH(B75,Historical!$B$7:$B$1450,0))/INDEX(Historical!$D$7:$D$1439,MATCH(B75,Historical!$B$7:$B$1450,0))-1)*100)</f>
        <v>12.5</v>
      </c>
      <c r="T75" s="759">
        <f>IF(INDEX(Historical!$F$7:$F$1432,MATCH(B75,Historical!$B$7:$B$1450,0))=0,"n/a",((INDEX(Historical!$C$7:$C$1439,MATCH(B75,Historical!$B$7:$B$1450,0))/INDEX(Historical!$F$7:$F$1432,MATCH(B75,Historical!$B$7:$B$1450,0)))^(1/3)-1)*100)</f>
        <v>14.471424255333186</v>
      </c>
      <c r="U75" s="759" t="str">
        <f>IF(INDEX(Historical!$H$7:$H$1432,MATCH(B75,Historical!$B$7:$B$1450,0))=0,"n/a",((INDEX(Historical!$C$7:$C$1439,MATCH(B75,Historical!$B$7:$B$1450,0))/INDEX(Historical!$H$7:$H$1432,MATCH(B75,Historical!$B$7:$B$1450,0)))^(1/5)-1)*100)</f>
        <v>n/a</v>
      </c>
      <c r="V75" s="759" t="str">
        <f>IF(INDEX(Historical!$O$7:$O$1432,MATCH(B75,Historical!$B$7:$B$1450,0))=0,"n/a",((INDEX(Historical!$C$7:$C$1439,MATCH(B75,Historical!$B$7:$B$1450,0))/INDEX(Historical!$O$7:$O$1432,MATCH(B75,Historical!$B$7:$B$1450,0)))^(1/10)-1)*100)</f>
        <v>n/a</v>
      </c>
      <c r="W75" s="760" t="str">
        <f t="shared" si="21"/>
        <v>n/a</v>
      </c>
      <c r="X75" s="761" t="str">
        <f t="shared" si="22"/>
        <v>n/a</v>
      </c>
      <c r="Y75" s="949"/>
      <c r="Z75" s="703">
        <f t="shared" si="23"/>
        <v>35.087719298245617</v>
      </c>
      <c r="AA75" s="959">
        <f t="shared" si="24"/>
        <v>14.938596491228072</v>
      </c>
      <c r="AB75" s="960">
        <v>12</v>
      </c>
      <c r="AC75" s="938">
        <v>1.1399999999999999</v>
      </c>
      <c r="AD75" s="938">
        <v>2.21</v>
      </c>
      <c r="AE75" s="938">
        <v>0.39</v>
      </c>
      <c r="AF75" s="938">
        <v>6.67</v>
      </c>
      <c r="AG75" s="938">
        <v>100.6</v>
      </c>
      <c r="AH75" s="938">
        <v>10</v>
      </c>
      <c r="AI75" s="938">
        <v>8.6999999999999993</v>
      </c>
      <c r="AJ75" s="938">
        <v>-6.9</v>
      </c>
      <c r="AK75" s="938">
        <v>7.1</v>
      </c>
      <c r="AL75" s="951">
        <v>1630</v>
      </c>
      <c r="AM75" s="945">
        <v>0.89999999999999991</v>
      </c>
      <c r="AN75" s="938">
        <v>4.3600000000000003</v>
      </c>
      <c r="AO75" s="802" t="str">
        <f t="shared" si="25"/>
        <v>n/a</v>
      </c>
      <c r="AP75" s="803" t="str">
        <f t="shared" si="26"/>
        <v>n/a</v>
      </c>
      <c r="AQ75" s="961">
        <f t="shared" si="27"/>
        <v>110.43915837176867</v>
      </c>
      <c r="AR75" s="703">
        <f>INDEX(Historical!$C$7:$C$1439,MATCH(B75,Historical!$B$7:$B$1450,0))*IF(AH75="n/a",1.03,IF(AH75&lt;0,1.01,IF(AH75&gt;10,1.1,(1+AH75/100))))</f>
        <v>0.39600000000000002</v>
      </c>
      <c r="AS75" s="959">
        <f t="shared" si="28"/>
        <v>0.430452</v>
      </c>
      <c r="AT75" s="959">
        <f t="shared" si="17"/>
        <v>0.46101409199999999</v>
      </c>
      <c r="AU75" s="959">
        <f t="shared" si="17"/>
        <v>0.49374609253199997</v>
      </c>
      <c r="AV75" s="959">
        <f t="shared" si="17"/>
        <v>0.52880206510177197</v>
      </c>
      <c r="AW75" s="703">
        <f t="shared" si="29"/>
        <v>2.3100142496337721</v>
      </c>
      <c r="AX75" s="810">
        <f t="shared" si="30"/>
        <v>13.564381970838355</v>
      </c>
      <c r="AY75" s="1017">
        <v>0.22</v>
      </c>
      <c r="AZ75" s="945">
        <v>0.18</v>
      </c>
      <c r="BA75" s="945">
        <v>-23.36</v>
      </c>
      <c r="BB75" s="945">
        <v>-8.39</v>
      </c>
      <c r="BC75" s="945">
        <v>-12.690000000000001</v>
      </c>
      <c r="BE75" s="666">
        <v>2015</v>
      </c>
      <c r="BF75" s="971">
        <f t="shared" si="31"/>
        <v>0</v>
      </c>
      <c r="BG75" s="955">
        <v>3.9</v>
      </c>
    </row>
    <row r="76" spans="1:60" ht="11.25" customHeight="1" x14ac:dyDescent="0.2">
      <c r="A76" s="936" t="s">
        <v>1024</v>
      </c>
      <c r="B76" s="948" t="s">
        <v>1025</v>
      </c>
      <c r="C76" s="1013" t="s">
        <v>108</v>
      </c>
      <c r="D76" s="1013" t="s">
        <v>4365</v>
      </c>
      <c r="E76" s="792">
        <v>9</v>
      </c>
      <c r="F76" s="1227">
        <v>501</v>
      </c>
      <c r="G76" s="1227" t="s">
        <v>115</v>
      </c>
      <c r="H76" s="1227" t="s">
        <v>115</v>
      </c>
      <c r="I76" s="947">
        <v>37.08</v>
      </c>
      <c r="J76" s="703">
        <f t="shared" si="18"/>
        <v>2.8047464940668827</v>
      </c>
      <c r="K76" s="950">
        <v>0.26</v>
      </c>
      <c r="L76" s="960">
        <v>4</v>
      </c>
      <c r="M76" s="694">
        <f t="shared" si="19"/>
        <v>1.04</v>
      </c>
      <c r="N76" s="943" t="s">
        <v>119</v>
      </c>
      <c r="O76" s="795">
        <v>0.25</v>
      </c>
      <c r="P76" s="934">
        <v>43677</v>
      </c>
      <c r="Q76" s="934">
        <v>43709</v>
      </c>
      <c r="R76" s="694">
        <f t="shared" si="20"/>
        <v>4.0000000000000036</v>
      </c>
      <c r="S76" s="759">
        <f>IF(INDEX(Historical!$D$7:$D$1439,MATCH(B76,Historical!$B$7:$B$1450,0))=0,"n/a",(INDEX(Historical!$C$7:$C$1439,MATCH(B76,Historical!$B$7:$B$1450,0))/INDEX(Historical!$D$7:$D$1439,MATCH(B76,Historical!$B$7:$B$1450,0))-1)*100)</f>
        <v>9.302325581395344</v>
      </c>
      <c r="T76" s="759">
        <f>IF(INDEX(Historical!$F$7:$F$1432,MATCH(B76,Historical!$B$7:$B$1450,0))=0,"n/a",((INDEX(Historical!$C$7:$C$1439,MATCH(B76,Historical!$B$7:$B$1450,0))/INDEX(Historical!$F$7:$F$1432,MATCH(B76,Historical!$B$7:$B$1450,0)))^(1/3)-1)*100)</f>
        <v>6.4170176581825888</v>
      </c>
      <c r="U76" s="759">
        <f>IF(INDEX(Historical!$H$7:$H$1432,MATCH(B76,Historical!$B$7:$B$1450,0))=0,"n/a",((INDEX(Historical!$C$7:$C$1439,MATCH(B76,Historical!$B$7:$B$1450,0))/INDEX(Historical!$H$7:$H$1432,MATCH(B76,Historical!$B$7:$B$1450,0)))^(1/5)-1)*100)</f>
        <v>6.3789630349909698</v>
      </c>
      <c r="V76" s="759">
        <f>IF(INDEX(Historical!$O$7:$O$1432,MATCH(B76,Historical!$B$7:$B$1450,0))=0,"n/a",((INDEX(Historical!$C$7:$C$1439,MATCH(B76,Historical!$B$7:$B$1450,0))/INDEX(Historical!$O$7:$O$1432,MATCH(B76,Historical!$B$7:$B$1450,0)))^(1/10)-1)*100)</f>
        <v>5.6996159590350093</v>
      </c>
      <c r="W76" s="760">
        <f t="shared" si="21"/>
        <v>1.1191917281512735</v>
      </c>
      <c r="X76" s="761">
        <f t="shared" si="22"/>
        <v>0.57990573045372451</v>
      </c>
      <c r="Y76" s="718"/>
      <c r="Z76" s="703">
        <f t="shared" si="23"/>
        <v>36.111111111111114</v>
      </c>
      <c r="AA76" s="959">
        <f t="shared" si="24"/>
        <v>12.875</v>
      </c>
      <c r="AB76" s="960">
        <v>12</v>
      </c>
      <c r="AC76" s="938">
        <v>2.88</v>
      </c>
      <c r="AD76" s="938">
        <v>1.86</v>
      </c>
      <c r="AE76" s="938">
        <v>3.99</v>
      </c>
      <c r="AF76" s="938">
        <v>1.31</v>
      </c>
      <c r="AG76" s="938">
        <v>11.4</v>
      </c>
      <c r="AH76" s="938">
        <v>38.200000000000003</v>
      </c>
      <c r="AI76" s="938">
        <v>4.8</v>
      </c>
      <c r="AJ76" s="938">
        <v>11</v>
      </c>
      <c r="AK76" s="938">
        <v>7.0000000000000009</v>
      </c>
      <c r="AL76" s="951">
        <v>755.73</v>
      </c>
      <c r="AM76" s="945">
        <v>1.2</v>
      </c>
      <c r="AN76" s="938">
        <v>0.21</v>
      </c>
      <c r="AO76" s="802">
        <f t="shared" si="25"/>
        <v>-3.6912904709421479</v>
      </c>
      <c r="AP76" s="803">
        <f t="shared" si="26"/>
        <v>9.1837095290578521</v>
      </c>
      <c r="AQ76" s="961">
        <f t="shared" si="27"/>
        <v>-13.419915043290054</v>
      </c>
      <c r="AR76" s="703">
        <f>INDEX(Historical!$C$7:$C$1439,MATCH(B76,Historical!$B$7:$B$1450,0))*IF(AH76="n/a",1.03,IF(AH76&lt;0,1.01,IF(AH76&gt;10,1.1,(1+AH76/100))))</f>
        <v>1.034</v>
      </c>
      <c r="AS76" s="959">
        <f t="shared" si="28"/>
        <v>1.0836320000000002</v>
      </c>
      <c r="AT76" s="959">
        <f t="shared" si="17"/>
        <v>1.1594862400000003</v>
      </c>
      <c r="AU76" s="959">
        <f t="shared" si="17"/>
        <v>1.2406502768000005</v>
      </c>
      <c r="AV76" s="959">
        <f t="shared" si="17"/>
        <v>1.3274957961760006</v>
      </c>
      <c r="AW76" s="703">
        <f t="shared" si="29"/>
        <v>5.8452643129760018</v>
      </c>
      <c r="AX76" s="810">
        <f t="shared" si="30"/>
        <v>15.763927489147795</v>
      </c>
      <c r="AY76" s="1017">
        <v>0.69</v>
      </c>
      <c r="AZ76" s="945">
        <v>12.91</v>
      </c>
      <c r="BA76" s="945">
        <v>-25.91</v>
      </c>
      <c r="BB76" s="945">
        <v>-0.35000000000000003</v>
      </c>
      <c r="BC76" s="945">
        <v>-1.9900000000000002</v>
      </c>
      <c r="BE76" s="666">
        <v>2011</v>
      </c>
      <c r="BF76" s="971">
        <f t="shared" si="31"/>
        <v>0</v>
      </c>
      <c r="BG76" s="955">
        <v>1.4000000000000001</v>
      </c>
    </row>
    <row r="77" spans="1:60" ht="11.25" customHeight="1" x14ac:dyDescent="0.2">
      <c r="A77" s="953" t="s">
        <v>983</v>
      </c>
      <c r="B77" s="948" t="s">
        <v>984</v>
      </c>
      <c r="C77" s="1013" t="s">
        <v>108</v>
      </c>
      <c r="D77" s="1013" t="s">
        <v>4365</v>
      </c>
      <c r="E77" s="792">
        <v>7</v>
      </c>
      <c r="F77" s="1227">
        <v>649</v>
      </c>
      <c r="G77" s="1227" t="s">
        <v>106</v>
      </c>
      <c r="H77" s="1227" t="s">
        <v>106</v>
      </c>
      <c r="I77" s="947">
        <v>28.05</v>
      </c>
      <c r="J77" s="703">
        <f t="shared" si="18"/>
        <v>2.2816399286987523</v>
      </c>
      <c r="K77" s="950">
        <v>0.16</v>
      </c>
      <c r="L77" s="960">
        <v>4</v>
      </c>
      <c r="M77" s="694">
        <f t="shared" si="19"/>
        <v>0.64</v>
      </c>
      <c r="N77" s="943" t="s">
        <v>973</v>
      </c>
      <c r="O77" s="795">
        <v>0.15</v>
      </c>
      <c r="P77" s="934">
        <v>43504</v>
      </c>
      <c r="Q77" s="934">
        <v>43515</v>
      </c>
      <c r="R77" s="694">
        <f t="shared" si="20"/>
        <v>6.6666666666666732</v>
      </c>
      <c r="S77" s="759">
        <f>IF(INDEX(Historical!$D$7:$D$1439,MATCH(B77,Historical!$B$7:$B$1450,0))=0,"n/a",(INDEX(Historical!$C$7:$C$1439,MATCH(B77,Historical!$B$7:$B$1450,0))/INDEX(Historical!$D$7:$D$1439,MATCH(B77,Historical!$B$7:$B$1450,0))-1)*100)</f>
        <v>7.1428571428571397</v>
      </c>
      <c r="T77" s="759">
        <f>IF(INDEX(Historical!$F$7:$F$1432,MATCH(B77,Historical!$B$7:$B$1450,0))=0,"n/a",((INDEX(Historical!$C$7:$C$1439,MATCH(B77,Historical!$B$7:$B$1450,0))/INDEX(Historical!$F$7:$F$1432,MATCH(B77,Historical!$B$7:$B$1450,0)))^(1/3)-1)*100)</f>
        <v>14.471424255333186</v>
      </c>
      <c r="U77" s="759">
        <f>IF(INDEX(Historical!$H$7:$H$1432,MATCH(B77,Historical!$B$7:$B$1450,0))=0,"n/a",((INDEX(Historical!$C$7:$C$1439,MATCH(B77,Historical!$B$7:$B$1450,0))/INDEX(Historical!$H$7:$H$1432,MATCH(B77,Historical!$B$7:$B$1450,0)))^(1/5)-1)*100)</f>
        <v>71.877192758747881</v>
      </c>
      <c r="V77" s="759" t="str">
        <f>IF(INDEX(Historical!$O$7:$O$1432,MATCH(B77,Historical!$B$7:$B$1450,0))=0,"n/a",((INDEX(Historical!$C$7:$C$1439,MATCH(B77,Historical!$B$7:$B$1450,0))/INDEX(Historical!$O$7:$O$1432,MATCH(B77,Historical!$B$7:$B$1450,0)))^(1/10)-1)*100)</f>
        <v>n/a</v>
      </c>
      <c r="W77" s="760" t="str">
        <f t="shared" si="21"/>
        <v>n/a</v>
      </c>
      <c r="X77" s="761" t="str">
        <f t="shared" si="22"/>
        <v>n/a</v>
      </c>
      <c r="Y77" s="949"/>
      <c r="Z77" s="703" t="str">
        <f t="shared" si="23"/>
        <v>n/a</v>
      </c>
      <c r="AA77" s="959" t="str">
        <f t="shared" si="24"/>
        <v>n/a</v>
      </c>
      <c r="AB77" s="960">
        <v>12</v>
      </c>
      <c r="AC77" s="938" t="s">
        <v>137</v>
      </c>
      <c r="AD77" s="938" t="s">
        <v>137</v>
      </c>
      <c r="AE77" s="938" t="s">
        <v>137</v>
      </c>
      <c r="AF77" s="938" t="s">
        <v>137</v>
      </c>
      <c r="AG77" s="938" t="s">
        <v>137</v>
      </c>
      <c r="AH77" s="938" t="s">
        <v>137</v>
      </c>
      <c r="AI77" s="938" t="s">
        <v>137</v>
      </c>
      <c r="AJ77" s="938" t="s">
        <v>137</v>
      </c>
      <c r="AK77" s="938" t="s">
        <v>137</v>
      </c>
      <c r="AL77" s="951" t="s">
        <v>137</v>
      </c>
      <c r="AM77" s="945" t="s">
        <v>137</v>
      </c>
      <c r="AN77" s="938" t="s">
        <v>137</v>
      </c>
      <c r="AO77" s="802" t="str">
        <f t="shared" si="25"/>
        <v>n/a</v>
      </c>
      <c r="AP77" s="803">
        <f t="shared" si="26"/>
        <v>74.158832687446633</v>
      </c>
      <c r="AQ77" s="961" t="str">
        <f t="shared" si="27"/>
        <v>n/a</v>
      </c>
      <c r="AR77" s="703">
        <f>INDEX(Historical!$C$7:$C$1439,MATCH(B77,Historical!$B$7:$B$1450,0))*IF(AH77="n/a",1.03,IF(AH77&lt;0,1.01,IF(AH77&gt;10,1.1,(1+AH77/100))))</f>
        <v>0.61799999999999999</v>
      </c>
      <c r="AS77" s="959">
        <f t="shared" si="28"/>
        <v>0.63653999999999999</v>
      </c>
      <c r="AT77" s="959">
        <f t="shared" si="17"/>
        <v>0.6556362</v>
      </c>
      <c r="AU77" s="959">
        <f t="shared" si="17"/>
        <v>0.67530528600000006</v>
      </c>
      <c r="AV77" s="959">
        <f t="shared" si="17"/>
        <v>0.69556444458000011</v>
      </c>
      <c r="AW77" s="703">
        <f t="shared" si="29"/>
        <v>3.2810459305799999</v>
      </c>
      <c r="AX77" s="810">
        <f t="shared" si="30"/>
        <v>11.697133442352941</v>
      </c>
      <c r="AY77" s="1017" t="s">
        <v>137</v>
      </c>
      <c r="AZ77" s="945" t="s">
        <v>137</v>
      </c>
      <c r="BA77" s="945" t="s">
        <v>137</v>
      </c>
      <c r="BB77" s="945" t="s">
        <v>137</v>
      </c>
      <c r="BC77" s="945" t="s">
        <v>137</v>
      </c>
      <c r="BD77" s="984" t="s">
        <v>4290</v>
      </c>
      <c r="BE77" s="666">
        <v>2013</v>
      </c>
      <c r="BF77" s="971">
        <f t="shared" si="31"/>
        <v>0</v>
      </c>
      <c r="BG77" s="955" t="s">
        <v>137</v>
      </c>
    </row>
    <row r="78" spans="1:60" ht="11.25" customHeight="1" x14ac:dyDescent="0.2">
      <c r="A78" s="936" t="s">
        <v>1007</v>
      </c>
      <c r="B78" s="948" t="s">
        <v>1008</v>
      </c>
      <c r="C78" s="1013" t="s">
        <v>108</v>
      </c>
      <c r="D78" s="1013" t="s">
        <v>4365</v>
      </c>
      <c r="E78" s="792">
        <v>6</v>
      </c>
      <c r="F78" s="1227">
        <v>725</v>
      </c>
      <c r="G78" s="1227" t="s">
        <v>37</v>
      </c>
      <c r="H78" s="1227" t="s">
        <v>37</v>
      </c>
      <c r="I78" s="947">
        <v>11.54</v>
      </c>
      <c r="J78" s="703">
        <f t="shared" si="18"/>
        <v>4.1594454072790299</v>
      </c>
      <c r="K78" s="950">
        <v>0.12</v>
      </c>
      <c r="L78" s="960">
        <v>4</v>
      </c>
      <c r="M78" s="694">
        <f t="shared" si="19"/>
        <v>0.48</v>
      </c>
      <c r="N78" s="943" t="s">
        <v>973</v>
      </c>
      <c r="O78" s="795">
        <v>0.11</v>
      </c>
      <c r="P78" s="939">
        <v>43132</v>
      </c>
      <c r="Q78" s="939">
        <v>43147</v>
      </c>
      <c r="R78" s="694">
        <f t="shared" si="20"/>
        <v>9.0909090909090864</v>
      </c>
      <c r="S78" s="759">
        <f>IF(INDEX(Historical!$D$7:$D$1439,MATCH(B78,Historical!$B$7:$B$1450,0))=0,"n/a",(INDEX(Historical!$C$7:$C$1439,MATCH(B78,Historical!$B$7:$B$1450,0))/INDEX(Historical!$D$7:$D$1439,MATCH(B78,Historical!$B$7:$B$1450,0))-1)*100)</f>
        <v>9.0909090909090828</v>
      </c>
      <c r="T78" s="759">
        <f>IF(INDEX(Historical!$F$7:$F$1432,MATCH(B78,Historical!$B$7:$B$1450,0))=0,"n/a",((INDEX(Historical!$C$7:$C$1439,MATCH(B78,Historical!$B$7:$B$1450,0))/INDEX(Historical!$F$7:$F$1432,MATCH(B78,Historical!$B$7:$B$1450,0)))^(1/3)-1)*100)</f>
        <v>10.064241629820891</v>
      </c>
      <c r="U78" s="759">
        <f>IF(INDEX(Historical!$H$7:$H$1432,MATCH(B78,Historical!$B$7:$B$1450,0))=0,"n/a",((INDEX(Historical!$C$7:$C$1439,MATCH(B78,Historical!$B$7:$B$1450,0))/INDEX(Historical!$H$7:$H$1432,MATCH(B78,Historical!$B$7:$B$1450,0)))^(1/5)-1)*100)</f>
        <v>14.869835499703509</v>
      </c>
      <c r="V78" s="759">
        <f>IF(INDEX(Historical!$O$7:$O$1432,MATCH(B78,Historical!$B$7:$B$1450,0))=0,"n/a",((INDEX(Historical!$C$7:$C$1439,MATCH(B78,Historical!$B$7:$B$1450,0))/INDEX(Historical!$O$7:$O$1432,MATCH(B78,Historical!$B$7:$B$1450,0)))^(1/10)-1)*100)</f>
        <v>8.1139800821938621</v>
      </c>
      <c r="W78" s="760">
        <f t="shared" si="21"/>
        <v>1.8326191769111411</v>
      </c>
      <c r="X78" s="761">
        <f t="shared" si="22"/>
        <v>1.689754034057217</v>
      </c>
      <c r="Y78" s="949"/>
      <c r="Z78" s="703">
        <f t="shared" si="23"/>
        <v>44.036697247706421</v>
      </c>
      <c r="AA78" s="959">
        <f t="shared" si="24"/>
        <v>10.587155963302751</v>
      </c>
      <c r="AB78" s="960">
        <v>12</v>
      </c>
      <c r="AC78" s="938">
        <v>1.0900000000000001</v>
      </c>
      <c r="AD78" s="938">
        <v>1.05</v>
      </c>
      <c r="AE78" s="938">
        <v>3.2</v>
      </c>
      <c r="AF78" s="938">
        <v>1.25</v>
      </c>
      <c r="AG78" s="938">
        <v>10.5</v>
      </c>
      <c r="AH78" s="938">
        <v>74.3</v>
      </c>
      <c r="AI78" s="938">
        <v>-0.73</v>
      </c>
      <c r="AJ78" s="938">
        <v>8.7999999999999989</v>
      </c>
      <c r="AK78" s="938">
        <v>10.18</v>
      </c>
      <c r="AL78" s="951">
        <v>986.9</v>
      </c>
      <c r="AM78" s="945">
        <v>0.6</v>
      </c>
      <c r="AN78" s="938">
        <v>0.14000000000000001</v>
      </c>
      <c r="AO78" s="802">
        <f t="shared" si="25"/>
        <v>8.4421249436797883</v>
      </c>
      <c r="AP78" s="803">
        <f t="shared" si="26"/>
        <v>19.029280906982539</v>
      </c>
      <c r="AQ78" s="961">
        <f t="shared" si="27"/>
        <v>-23.307410312690756</v>
      </c>
      <c r="AR78" s="703">
        <f>INDEX(Historical!$C$7:$C$1439,MATCH(B78,Historical!$B$7:$B$1450,0))*IF(AH78="n/a",1.03,IF(AH78&lt;0,1.01,IF(AH78&gt;10,1.1,(1+AH78/100))))</f>
        <v>0.52800000000000002</v>
      </c>
      <c r="AS78" s="959">
        <f t="shared" si="28"/>
        <v>0.53327999999999998</v>
      </c>
      <c r="AT78" s="959">
        <f t="shared" si="17"/>
        <v>0.58660800000000002</v>
      </c>
      <c r="AU78" s="959">
        <f t="shared" si="17"/>
        <v>0.64526880000000009</v>
      </c>
      <c r="AV78" s="959">
        <f t="shared" si="17"/>
        <v>0.70979568000000015</v>
      </c>
      <c r="AW78" s="703">
        <f t="shared" si="29"/>
        <v>3.0029524800000003</v>
      </c>
      <c r="AX78" s="810">
        <f t="shared" si="30"/>
        <v>26.022118544194111</v>
      </c>
      <c r="AY78" s="1017">
        <v>1.05</v>
      </c>
      <c r="AZ78" s="945">
        <v>15.4</v>
      </c>
      <c r="BA78" s="945">
        <v>-22.29</v>
      </c>
      <c r="BB78" s="945">
        <v>1.9900000000000002</v>
      </c>
      <c r="BC78" s="945">
        <v>-1.06</v>
      </c>
      <c r="BE78" s="666">
        <v>2013</v>
      </c>
      <c r="BF78" s="971">
        <f t="shared" si="31"/>
        <v>0</v>
      </c>
      <c r="BG78" s="955">
        <v>0.89999999999999991</v>
      </c>
    </row>
    <row r="79" spans="1:60" ht="11.25" customHeight="1" x14ac:dyDescent="0.2">
      <c r="A79" s="953" t="s">
        <v>1020</v>
      </c>
      <c r="B79" s="948" t="s">
        <v>1021</v>
      </c>
      <c r="C79" s="1013" t="s">
        <v>4345</v>
      </c>
      <c r="D79" s="1013" t="s">
        <v>4376</v>
      </c>
      <c r="E79" s="792">
        <v>7</v>
      </c>
      <c r="F79" s="1227">
        <v>667</v>
      </c>
      <c r="G79" s="1227" t="s">
        <v>106</v>
      </c>
      <c r="H79" s="1227" t="s">
        <v>106</v>
      </c>
      <c r="I79" s="947">
        <v>19.32</v>
      </c>
      <c r="J79" s="703">
        <f t="shared" si="18"/>
        <v>6.8322981366459627</v>
      </c>
      <c r="K79" s="950">
        <v>0.33</v>
      </c>
      <c r="L79" s="960">
        <v>4</v>
      </c>
      <c r="M79" s="694">
        <f t="shared" si="19"/>
        <v>1.32</v>
      </c>
      <c r="N79" s="943" t="s">
        <v>152</v>
      </c>
      <c r="O79" s="795">
        <v>0.315</v>
      </c>
      <c r="P79" s="934">
        <v>43523</v>
      </c>
      <c r="Q79" s="934">
        <v>43553</v>
      </c>
      <c r="R79" s="694">
        <f t="shared" si="20"/>
        <v>4.7619047619047654</v>
      </c>
      <c r="S79" s="759">
        <f>IF(INDEX(Historical!$D$7:$D$1439,MATCH(B79,Historical!$B$7:$B$1450,0))=0,"n/a",(INDEX(Historical!$C$7:$C$1439,MATCH(B79,Historical!$B$7:$B$1450,0))/INDEX(Historical!$D$7:$D$1439,MATCH(B79,Historical!$B$7:$B$1450,0))-1)*100)</f>
        <v>6.7796610169491567</v>
      </c>
      <c r="T79" s="759">
        <f>IF(INDEX(Historical!$F$7:$F$1432,MATCH(B79,Historical!$B$7:$B$1450,0))=0,"n/a",((INDEX(Historical!$C$7:$C$1439,MATCH(B79,Historical!$B$7:$B$1450,0))/INDEX(Historical!$F$7:$F$1432,MATCH(B79,Historical!$B$7:$B$1450,0)))^(1/3)-1)*100)</f>
        <v>5.9306311673701595</v>
      </c>
      <c r="U79" s="759">
        <f>IF(INDEX(Historical!$H$7:$H$1432,MATCH(B79,Historical!$B$7:$B$1450,0))=0,"n/a",((INDEX(Historical!$C$7:$C$1439,MATCH(B79,Historical!$B$7:$B$1450,0))/INDEX(Historical!$H$7:$H$1432,MATCH(B79,Historical!$B$7:$B$1450,0)))^(1/5)-1)*100)</f>
        <v>14.961219732672927</v>
      </c>
      <c r="V79" s="759" t="str">
        <f>IF(INDEX(Historical!$O$7:$O$1432,MATCH(B79,Historical!$B$7:$B$1450,0))=0,"n/a",((INDEX(Historical!$C$7:$C$1439,MATCH(B79,Historical!$B$7:$B$1450,0))/INDEX(Historical!$O$7:$O$1432,MATCH(B79,Historical!$B$7:$B$1450,0)))^(1/10)-1)*100)</f>
        <v>n/a</v>
      </c>
      <c r="W79" s="760" t="str">
        <f t="shared" si="21"/>
        <v>n/a</v>
      </c>
      <c r="X79" s="761">
        <f t="shared" si="22"/>
        <v>2.0779471850934623</v>
      </c>
      <c r="Y79" s="948" t="s">
        <v>477</v>
      </c>
      <c r="Z79" s="703">
        <f t="shared" si="23"/>
        <v>67.692307692307693</v>
      </c>
      <c r="AA79" s="959">
        <f t="shared" si="24"/>
        <v>9.907692307692308</v>
      </c>
      <c r="AB79" s="960">
        <v>12</v>
      </c>
      <c r="AC79" s="938">
        <v>1.95</v>
      </c>
      <c r="AD79" s="938" t="s">
        <v>137</v>
      </c>
      <c r="AE79" s="938">
        <v>1.06</v>
      </c>
      <c r="AF79" s="938">
        <v>0.79</v>
      </c>
      <c r="AG79" s="938">
        <v>7.3</v>
      </c>
      <c r="AH79" s="938">
        <v>368.8</v>
      </c>
      <c r="AI79" s="938">
        <v>14.12</v>
      </c>
      <c r="AJ79" s="938">
        <v>7.1999999999999993</v>
      </c>
      <c r="AK79" s="938" t="s">
        <v>137</v>
      </c>
      <c r="AL79" s="951">
        <v>8150</v>
      </c>
      <c r="AM79" s="945">
        <v>0.85000000000000009</v>
      </c>
      <c r="AN79" s="938">
        <v>4.33</v>
      </c>
      <c r="AO79" s="802">
        <f t="shared" si="25"/>
        <v>11.885825561626582</v>
      </c>
      <c r="AP79" s="803">
        <f t="shared" si="26"/>
        <v>21.79351786931889</v>
      </c>
      <c r="AQ79" s="961">
        <f t="shared" si="27"/>
        <v>-41.019487500523923</v>
      </c>
      <c r="AR79" s="703">
        <f>INDEX(Historical!$C$7:$C$1439,MATCH(B79,Historical!$B$7:$B$1450,0))*IF(AH79="n/a",1.03,IF(AH79&lt;0,1.01,IF(AH79&gt;10,1.1,(1+AH79/100))))</f>
        <v>1.3860000000000001</v>
      </c>
      <c r="AS79" s="959">
        <f t="shared" si="28"/>
        <v>1.5246000000000002</v>
      </c>
      <c r="AT79" s="959">
        <f t="shared" si="17"/>
        <v>1.5703380000000002</v>
      </c>
      <c r="AU79" s="959">
        <f t="shared" si="17"/>
        <v>1.6174481400000003</v>
      </c>
      <c r="AV79" s="959">
        <f t="shared" si="17"/>
        <v>1.6659715842000002</v>
      </c>
      <c r="AW79" s="703">
        <f t="shared" si="29"/>
        <v>7.7643577242000017</v>
      </c>
      <c r="AX79" s="810">
        <f t="shared" si="30"/>
        <v>40.188186978260873</v>
      </c>
      <c r="AY79" s="1017">
        <v>0.95</v>
      </c>
      <c r="AZ79" s="945">
        <v>29.14</v>
      </c>
      <c r="BA79" s="945">
        <v>-8.9499999999999993</v>
      </c>
      <c r="BB79" s="945">
        <v>1.22</v>
      </c>
      <c r="BC79" s="945">
        <v>1.68</v>
      </c>
      <c r="BE79" s="666">
        <v>2013</v>
      </c>
      <c r="BF79" s="971">
        <f t="shared" si="31"/>
        <v>0</v>
      </c>
      <c r="BG79" s="955">
        <v>0.70000000000000007</v>
      </c>
    </row>
    <row r="80" spans="1:60" ht="11.25" customHeight="1" x14ac:dyDescent="0.2">
      <c r="A80" s="936" t="s">
        <v>1013</v>
      </c>
      <c r="B80" s="948" t="s">
        <v>1014</v>
      </c>
      <c r="C80" s="1013" t="s">
        <v>4345</v>
      </c>
      <c r="D80" s="1013" t="s">
        <v>4346</v>
      </c>
      <c r="E80" s="792">
        <v>6</v>
      </c>
      <c r="F80" s="1227">
        <v>751</v>
      </c>
      <c r="G80" s="1227" t="s">
        <v>106</v>
      </c>
      <c r="H80" s="1227" t="s">
        <v>106</v>
      </c>
      <c r="I80" s="947">
        <v>18.98</v>
      </c>
      <c r="J80" s="703">
        <f t="shared" si="18"/>
        <v>5.9009483667017912</v>
      </c>
      <c r="K80" s="950">
        <v>0.28000000000000003</v>
      </c>
      <c r="L80" s="960">
        <v>4</v>
      </c>
      <c r="M80" s="694">
        <f t="shared" si="19"/>
        <v>1.1200000000000001</v>
      </c>
      <c r="N80" s="943" t="s">
        <v>220</v>
      </c>
      <c r="O80" s="795">
        <v>0.27500000000000002</v>
      </c>
      <c r="P80" s="934">
        <v>43468</v>
      </c>
      <c r="Q80" s="934">
        <v>43480</v>
      </c>
      <c r="R80" s="694">
        <f t="shared" si="20"/>
        <v>1.8181818181818195</v>
      </c>
      <c r="S80" s="759">
        <f>IF(INDEX(Historical!$D$7:$D$1439,MATCH(B80,Historical!$B$7:$B$1450,0))=0,"n/a",(INDEX(Historical!$C$7:$C$1439,MATCH(B80,Historical!$B$7:$B$1450,0))/INDEX(Historical!$D$7:$D$1439,MATCH(B80,Historical!$B$7:$B$1450,0))-1)*100)</f>
        <v>5.7692307692307709</v>
      </c>
      <c r="T80" s="759">
        <f>IF(INDEX(Historical!$F$7:$F$1432,MATCH(B80,Historical!$B$7:$B$1450,0))=0,"n/a",((INDEX(Historical!$C$7:$C$1439,MATCH(B80,Historical!$B$7:$B$1450,0))/INDEX(Historical!$F$7:$F$1432,MATCH(B80,Historical!$B$7:$B$1450,0)))^(1/3)-1)*100)</f>
        <v>6.917810999860885</v>
      </c>
      <c r="U80" s="759" t="str">
        <f>IF(INDEX(Historical!$H$7:$H$1432,MATCH(B80,Historical!$B$7:$B$1450,0))=0,"n/a",((INDEX(Historical!$C$7:$C$1439,MATCH(B80,Historical!$B$7:$B$1450,0))/INDEX(Historical!$H$7:$H$1432,MATCH(B80,Historical!$B$7:$B$1450,0)))^(1/5)-1)*100)</f>
        <v>n/a</v>
      </c>
      <c r="V80" s="759" t="str">
        <f>IF(INDEX(Historical!$O$7:$O$1432,MATCH(B80,Historical!$B$7:$B$1450,0))=0,"n/a",((INDEX(Historical!$C$7:$C$1439,MATCH(B80,Historical!$B$7:$B$1450,0))/INDEX(Historical!$O$7:$O$1432,MATCH(B80,Historical!$B$7:$B$1450,0)))^(1/10)-1)*100)</f>
        <v>n/a</v>
      </c>
      <c r="W80" s="760" t="str">
        <f t="shared" si="21"/>
        <v>n/a</v>
      </c>
      <c r="X80" s="761" t="str">
        <f t="shared" si="22"/>
        <v>n/a</v>
      </c>
      <c r="Y80" s="714"/>
      <c r="Z80" s="703">
        <f t="shared" si="23"/>
        <v>91.8032786885246</v>
      </c>
      <c r="AA80" s="959">
        <f t="shared" si="24"/>
        <v>15.557377049180328</v>
      </c>
      <c r="AB80" s="960">
        <v>12</v>
      </c>
      <c r="AC80" s="938">
        <v>1.22</v>
      </c>
      <c r="AD80" s="938" t="s">
        <v>137</v>
      </c>
      <c r="AE80" s="938">
        <v>4.63</v>
      </c>
      <c r="AF80" s="938">
        <v>2</v>
      </c>
      <c r="AG80" s="938" t="s">
        <v>137</v>
      </c>
      <c r="AH80" s="938">
        <v>23.1</v>
      </c>
      <c r="AI80" s="938">
        <v>3.37</v>
      </c>
      <c r="AJ80" s="938">
        <v>41.5</v>
      </c>
      <c r="AK80" s="938">
        <v>-5.09</v>
      </c>
      <c r="AL80" s="951">
        <v>5590</v>
      </c>
      <c r="AM80" s="945">
        <v>0.1</v>
      </c>
      <c r="AN80" s="938">
        <v>1.74</v>
      </c>
      <c r="AO80" s="802" t="str">
        <f t="shared" si="25"/>
        <v>n/a</v>
      </c>
      <c r="AP80" s="803" t="str">
        <f t="shared" si="26"/>
        <v>n/a</v>
      </c>
      <c r="AQ80" s="961">
        <f t="shared" si="27"/>
        <v>17.595831555678053</v>
      </c>
      <c r="AR80" s="703">
        <f>INDEX(Historical!$C$7:$C$1439,MATCH(B80,Historical!$B$7:$B$1450,0))*IF(AH80="n/a",1.03,IF(AH80&lt;0,1.01,IF(AH80&gt;10,1.1,(1+AH80/100))))</f>
        <v>1.2100000000000002</v>
      </c>
      <c r="AS80" s="959">
        <f t="shared" si="28"/>
        <v>1.2507770000000002</v>
      </c>
      <c r="AT80" s="959">
        <f t="shared" si="17"/>
        <v>1.2632847700000003</v>
      </c>
      <c r="AU80" s="959">
        <f t="shared" si="17"/>
        <v>1.2759176177000002</v>
      </c>
      <c r="AV80" s="959">
        <f t="shared" si="17"/>
        <v>1.2886767938770003</v>
      </c>
      <c r="AW80" s="703">
        <f t="shared" si="29"/>
        <v>6.288656181577001</v>
      </c>
      <c r="AX80" s="810">
        <f t="shared" si="30"/>
        <v>33.133067342344582</v>
      </c>
      <c r="AY80" s="1017">
        <v>0.71</v>
      </c>
      <c r="AZ80" s="945">
        <v>34.510000000000005</v>
      </c>
      <c r="BA80" s="945">
        <v>1.23</v>
      </c>
      <c r="BB80" s="945">
        <v>5.26</v>
      </c>
      <c r="BC80" s="945">
        <v>11.110000000000001</v>
      </c>
      <c r="BE80" s="666">
        <v>2014</v>
      </c>
      <c r="BF80" s="971">
        <f t="shared" si="31"/>
        <v>0</v>
      </c>
      <c r="BG80" s="955" t="s">
        <v>137</v>
      </c>
    </row>
    <row r="81" spans="1:59" ht="11.25" customHeight="1" x14ac:dyDescent="0.2">
      <c r="A81" s="936" t="s">
        <v>993</v>
      </c>
      <c r="B81" s="948" t="s">
        <v>994</v>
      </c>
      <c r="C81" s="1013" t="s">
        <v>247</v>
      </c>
      <c r="D81" s="1013" t="s">
        <v>4377</v>
      </c>
      <c r="E81" s="792">
        <v>8</v>
      </c>
      <c r="F81" s="1227">
        <v>528</v>
      </c>
      <c r="G81" s="1227" t="s">
        <v>106</v>
      </c>
      <c r="H81" s="1227" t="s">
        <v>106</v>
      </c>
      <c r="I81" s="947">
        <v>12.78</v>
      </c>
      <c r="J81" s="703">
        <f t="shared" si="18"/>
        <v>3.9123630672926448</v>
      </c>
      <c r="K81" s="950">
        <v>0.125</v>
      </c>
      <c r="L81" s="960">
        <v>4</v>
      </c>
      <c r="M81" s="694">
        <f t="shared" si="19"/>
        <v>0.5</v>
      </c>
      <c r="N81" s="943" t="s">
        <v>995</v>
      </c>
      <c r="O81" s="795">
        <v>0.11</v>
      </c>
      <c r="P81" s="660">
        <v>43321</v>
      </c>
      <c r="Q81" s="660">
        <v>43336</v>
      </c>
      <c r="R81" s="694">
        <f t="shared" si="20"/>
        <v>13.636363636363635</v>
      </c>
      <c r="S81" s="759">
        <f>IF(INDEX(Historical!$D$7:$D$1439,MATCH(B81,Historical!$B$7:$B$1450,0))=0,"n/a",(INDEX(Historical!$C$7:$C$1439,MATCH(B81,Historical!$B$7:$B$1450,0))/INDEX(Historical!$D$7:$D$1439,MATCH(B81,Historical!$B$7:$B$1450,0))-1)*100)</f>
        <v>11.904761904761884</v>
      </c>
      <c r="T81" s="759">
        <f>IF(INDEX(Historical!$F$7:$F$1432,MATCH(B81,Historical!$B$7:$B$1450,0))=0,"n/a",((INDEX(Historical!$C$7:$C$1439,MATCH(B81,Historical!$B$7:$B$1450,0))/INDEX(Historical!$F$7:$F$1432,MATCH(B81,Historical!$B$7:$B$1450,0)))^(1/3)-1)*100)</f>
        <v>11.396867943116451</v>
      </c>
      <c r="U81" s="759">
        <f>IF(INDEX(Historical!$H$7:$H$1432,MATCH(B81,Historical!$B$7:$B$1450,0))=0,"n/a",((INDEX(Historical!$C$7:$C$1439,MATCH(B81,Historical!$B$7:$B$1450,0))/INDEX(Historical!$H$7:$H$1432,MATCH(B81,Historical!$B$7:$B$1450,0)))^(1/5)-1)*100)</f>
        <v>16.395190493396548</v>
      </c>
      <c r="V81" s="759">
        <f>IF(INDEX(Historical!$O$7:$O$1432,MATCH(B81,Historical!$B$7:$B$1450,0))=0,"n/a",((INDEX(Historical!$C$7:$C$1439,MATCH(B81,Historical!$B$7:$B$1450,0))/INDEX(Historical!$O$7:$O$1432,MATCH(B81,Historical!$B$7:$B$1450,0)))^(1/10)-1)*100)</f>
        <v>-6.0257257311171593</v>
      </c>
      <c r="W81" s="760" t="str">
        <f t="shared" si="21"/>
        <v>n/a</v>
      </c>
      <c r="X81" s="761">
        <f t="shared" si="22"/>
        <v>1.1880572821301845</v>
      </c>
      <c r="Y81" s="718"/>
      <c r="Z81" s="703">
        <f t="shared" si="23"/>
        <v>102.04081632653062</v>
      </c>
      <c r="AA81" s="959">
        <f t="shared" si="24"/>
        <v>26.081632653061224</v>
      </c>
      <c r="AB81" s="960">
        <v>11</v>
      </c>
      <c r="AC81" s="938">
        <v>0.49</v>
      </c>
      <c r="AD81" s="938">
        <v>1.66</v>
      </c>
      <c r="AE81" s="938">
        <v>0.28999999999999998</v>
      </c>
      <c r="AF81" s="938">
        <v>0.72</v>
      </c>
      <c r="AG81" s="938">
        <v>3.1</v>
      </c>
      <c r="AH81" s="938">
        <v>-47.5</v>
      </c>
      <c r="AI81" s="938" t="s">
        <v>137</v>
      </c>
      <c r="AJ81" s="938">
        <v>13.8</v>
      </c>
      <c r="AK81" s="938">
        <v>16</v>
      </c>
      <c r="AL81" s="951">
        <v>134.55000000000001</v>
      </c>
      <c r="AM81" s="945">
        <v>3.5000000000000004</v>
      </c>
      <c r="AN81" s="938">
        <v>0</v>
      </c>
      <c r="AO81" s="802">
        <f t="shared" si="25"/>
        <v>-5.7740790923720304</v>
      </c>
      <c r="AP81" s="803">
        <f t="shared" si="26"/>
        <v>20.307553560689193</v>
      </c>
      <c r="AQ81" s="961">
        <f t="shared" si="27"/>
        <v>-8.6428850664624353</v>
      </c>
      <c r="AR81" s="703">
        <f>INDEX(Historical!$C$7:$C$1439,MATCH(B81,Historical!$B$7:$B$1450,0))*IF(AH81="n/a",1.03,IF(AH81&lt;0,1.01,IF(AH81&gt;10,1.1,(1+AH81/100))))</f>
        <v>0.47469999999999996</v>
      </c>
      <c r="AS81" s="959">
        <f t="shared" si="28"/>
        <v>0.48894099999999996</v>
      </c>
      <c r="AT81" s="959">
        <f t="shared" si="17"/>
        <v>0.53783510000000001</v>
      </c>
      <c r="AU81" s="959">
        <f t="shared" si="17"/>
        <v>0.59161861000000004</v>
      </c>
      <c r="AV81" s="959">
        <f t="shared" si="17"/>
        <v>0.65078047100000014</v>
      </c>
      <c r="AW81" s="703">
        <f t="shared" si="29"/>
        <v>2.7438751809999999</v>
      </c>
      <c r="AX81" s="810">
        <f t="shared" si="30"/>
        <v>21.470071838810643</v>
      </c>
      <c r="AY81" s="1017">
        <v>0.77</v>
      </c>
      <c r="AZ81" s="945">
        <v>5.0999999999999996</v>
      </c>
      <c r="BA81" s="945">
        <v>-50.18</v>
      </c>
      <c r="BB81" s="945">
        <v>-8.19</v>
      </c>
      <c r="BC81" s="945">
        <v>-28.000000000000004</v>
      </c>
      <c r="BE81" s="666">
        <v>2011</v>
      </c>
      <c r="BF81" s="971">
        <f t="shared" si="31"/>
        <v>0</v>
      </c>
      <c r="BG81" s="955">
        <v>2.1</v>
      </c>
    </row>
    <row r="82" spans="1:59" ht="11.25" customHeight="1" x14ac:dyDescent="0.2">
      <c r="A82" s="944" t="s">
        <v>1650</v>
      </c>
      <c r="B82" s="948" t="s">
        <v>1651</v>
      </c>
      <c r="C82" s="1013" t="s">
        <v>108</v>
      </c>
      <c r="D82" s="1013" t="s">
        <v>4365</v>
      </c>
      <c r="E82" s="792">
        <v>7</v>
      </c>
      <c r="F82" s="1227">
        <v>707</v>
      </c>
      <c r="G82" s="1227" t="s">
        <v>106</v>
      </c>
      <c r="H82" s="1227" t="s">
        <v>106</v>
      </c>
      <c r="I82" s="947">
        <v>26.07</v>
      </c>
      <c r="J82" s="703">
        <f t="shared" si="18"/>
        <v>2.915228231683928</v>
      </c>
      <c r="K82" s="950">
        <v>0.19</v>
      </c>
      <c r="L82" s="960">
        <v>4</v>
      </c>
      <c r="M82" s="694">
        <f t="shared" si="19"/>
        <v>0.76</v>
      </c>
      <c r="N82" s="943" t="s">
        <v>107</v>
      </c>
      <c r="O82" s="795">
        <v>0.18</v>
      </c>
      <c r="P82" s="934">
        <v>43677</v>
      </c>
      <c r="Q82" s="934">
        <v>43692</v>
      </c>
      <c r="R82" s="694">
        <f t="shared" si="20"/>
        <v>5.5555555555555607</v>
      </c>
      <c r="S82" s="759">
        <f>IF(INDEX(Historical!$D$7:$D$1439,MATCH(B82,Historical!$B$7:$B$1450,0))=0,"n/a",(INDEX(Historical!$C$7:$C$1439,MATCH(B82,Historical!$B$7:$B$1450,0))/INDEX(Historical!$D$7:$D$1439,MATCH(B82,Historical!$B$7:$B$1450,0))-1)*100)</f>
        <v>14.285714285714279</v>
      </c>
      <c r="T82" s="759">
        <f>IF(INDEX(Historical!$F$7:$F$1432,MATCH(B82,Historical!$B$7:$B$1450,0))=0,"n/a",((INDEX(Historical!$C$7:$C$1439,MATCH(B82,Historical!$B$7:$B$1450,0))/INDEX(Historical!$F$7:$F$1432,MATCH(B82,Historical!$B$7:$B$1450,0)))^(1/3)-1)*100)</f>
        <v>15.073916532957622</v>
      </c>
      <c r="U82" s="759">
        <f>IF(INDEX(Historical!$H$7:$H$1432,MATCH(B82,Historical!$B$7:$B$1450,0))=0,"n/a",((INDEX(Historical!$C$7:$C$1439,MATCH(B82,Historical!$B$7:$B$1450,0))/INDEX(Historical!$H$7:$H$1432,MATCH(B82,Historical!$B$7:$B$1450,0)))^(1/5)-1)*100)</f>
        <v>19.740571108299566</v>
      </c>
      <c r="V82" s="759">
        <f>IF(INDEX(Historical!$O$7:$O$1432,MATCH(B82,Historical!$B$7:$B$1450,0))=0,"n/a",((INDEX(Historical!$C$7:$C$1439,MATCH(B82,Historical!$B$7:$B$1450,0))/INDEX(Historical!$O$7:$O$1432,MATCH(B82,Historical!$B$7:$B$1450,0)))^(1/10)-1)*100)</f>
        <v>-0.60441225376401952</v>
      </c>
      <c r="W82" s="760" t="str">
        <f t="shared" si="21"/>
        <v>n/a</v>
      </c>
      <c r="X82" s="761">
        <f t="shared" si="22"/>
        <v>1.2735852327935204</v>
      </c>
      <c r="Y82" s="717"/>
      <c r="Z82" s="703">
        <f t="shared" si="23"/>
        <v>35.849056603773583</v>
      </c>
      <c r="AA82" s="959">
        <f t="shared" si="24"/>
        <v>12.297169811320755</v>
      </c>
      <c r="AB82" s="960">
        <v>12</v>
      </c>
      <c r="AC82" s="938">
        <v>2.12</v>
      </c>
      <c r="AD82" s="938">
        <v>1.54</v>
      </c>
      <c r="AE82" s="938">
        <v>3.64</v>
      </c>
      <c r="AF82" s="938">
        <v>1.41</v>
      </c>
      <c r="AG82" s="938">
        <v>11</v>
      </c>
      <c r="AH82" s="938">
        <v>24.099999999999998</v>
      </c>
      <c r="AI82" s="938">
        <v>-0.66</v>
      </c>
      <c r="AJ82" s="938">
        <v>15.5</v>
      </c>
      <c r="AK82" s="938">
        <v>8</v>
      </c>
      <c r="AL82" s="951">
        <v>394.86</v>
      </c>
      <c r="AM82" s="945">
        <v>3.2</v>
      </c>
      <c r="AN82" s="938">
        <v>0.12</v>
      </c>
      <c r="AO82" s="802">
        <f t="shared" si="25"/>
        <v>10.358629528662741</v>
      </c>
      <c r="AP82" s="803">
        <f t="shared" si="26"/>
        <v>22.655799339983496</v>
      </c>
      <c r="AQ82" s="961">
        <f t="shared" si="27"/>
        <v>-12.214885002670639</v>
      </c>
      <c r="AR82" s="703">
        <f>INDEX(Historical!$C$7:$C$1439,MATCH(B82,Historical!$B$7:$B$1450,0))*IF(AH82="n/a",1.03,IF(AH82&lt;0,1.01,IF(AH82&gt;10,1.1,(1+AH82/100))))</f>
        <v>0.70400000000000007</v>
      </c>
      <c r="AS82" s="959">
        <f t="shared" si="28"/>
        <v>0.71104000000000012</v>
      </c>
      <c r="AT82" s="959">
        <f t="shared" si="17"/>
        <v>0.76792320000000014</v>
      </c>
      <c r="AU82" s="959">
        <f t="shared" si="17"/>
        <v>0.8293570560000002</v>
      </c>
      <c r="AV82" s="959">
        <f t="shared" si="17"/>
        <v>0.89570562048000024</v>
      </c>
      <c r="AW82" s="703">
        <f t="shared" si="29"/>
        <v>3.9080258764800009</v>
      </c>
      <c r="AX82" s="810">
        <f t="shared" si="30"/>
        <v>14.990509691139245</v>
      </c>
      <c r="AY82" s="1017">
        <v>0.89</v>
      </c>
      <c r="AZ82" s="945">
        <v>14.97</v>
      </c>
      <c r="BA82" s="945">
        <v>-16.400000000000002</v>
      </c>
      <c r="BB82" s="945">
        <v>0.77999999999999992</v>
      </c>
      <c r="BC82" s="945">
        <v>-6.9999999999999993E-2</v>
      </c>
      <c r="BE82" s="666">
        <v>2013</v>
      </c>
      <c r="BF82" s="971">
        <f t="shared" si="31"/>
        <v>0</v>
      </c>
      <c r="BG82" s="955">
        <v>1.2</v>
      </c>
    </row>
    <row r="83" spans="1:59" ht="11.25" customHeight="1" x14ac:dyDescent="0.2">
      <c r="A83" s="944" t="s">
        <v>3830</v>
      </c>
      <c r="B83" s="948" t="s">
        <v>3831</v>
      </c>
      <c r="C83" s="1013" t="s">
        <v>108</v>
      </c>
      <c r="D83" s="1013" t="s">
        <v>4365</v>
      </c>
      <c r="E83" s="792">
        <v>6</v>
      </c>
      <c r="F83" s="1227">
        <v>757</v>
      </c>
      <c r="G83" s="1227" t="s">
        <v>106</v>
      </c>
      <c r="H83" s="1227" t="s">
        <v>106</v>
      </c>
      <c r="I83" s="947">
        <v>27.03</v>
      </c>
      <c r="J83" s="703">
        <f t="shared" si="18"/>
        <v>3.1076581576026636</v>
      </c>
      <c r="K83" s="950">
        <v>0.21</v>
      </c>
      <c r="L83" s="960">
        <v>4</v>
      </c>
      <c r="M83" s="694">
        <f t="shared" si="19"/>
        <v>0.84</v>
      </c>
      <c r="N83" s="943" t="s">
        <v>539</v>
      </c>
      <c r="O83" s="795">
        <v>0.2</v>
      </c>
      <c r="P83" s="934">
        <v>43489</v>
      </c>
      <c r="Q83" s="934">
        <v>43497</v>
      </c>
      <c r="R83" s="694">
        <f t="shared" si="20"/>
        <v>4.9999999999999902</v>
      </c>
      <c r="S83" s="759">
        <f>IF(INDEX(Historical!$D$7:$D$1439,MATCH(B83,Historical!$B$7:$B$1450,0))=0,"n/a",(INDEX(Historical!$C$7:$C$1439,MATCH(B83,Historical!$B$7:$B$1450,0))/INDEX(Historical!$D$7:$D$1439,MATCH(B83,Historical!$B$7:$B$1450,0))-1)*100)</f>
        <v>11.111111111111116</v>
      </c>
      <c r="T83" s="759">
        <f>IF(INDEX(Historical!$F$7:$F$1432,MATCH(B83,Historical!$B$7:$B$1450,0))=0,"n/a",((INDEX(Historical!$C$7:$C$1439,MATCH(B83,Historical!$B$7:$B$1450,0))/INDEX(Historical!$F$7:$F$1432,MATCH(B83,Historical!$B$7:$B$1450,0)))^(1/3)-1)*100)</f>
        <v>8.8677964177928281</v>
      </c>
      <c r="U83" s="759">
        <f>IF(INDEX(Historical!$H$7:$H$1432,MATCH(B83,Historical!$B$7:$B$1450,0))=0,"n/a",((INDEX(Historical!$C$7:$C$1439,MATCH(B83,Historical!$B$7:$B$1450,0))/INDEX(Historical!$H$7:$H$1432,MATCH(B83,Historical!$B$7:$B$1450,0)))^(1/5)-1)*100)</f>
        <v>10.756634324829006</v>
      </c>
      <c r="V83" s="759">
        <f>IF(INDEX(Historical!$O$7:$O$1432,MATCH(B83,Historical!$B$7:$B$1450,0))=0,"n/a",((INDEX(Historical!$C$7:$C$1439,MATCH(B83,Historical!$B$7:$B$1450,0))/INDEX(Historical!$O$7:$O$1432,MATCH(B83,Historical!$B$7:$B$1450,0)))^(1/10)-1)*100)</f>
        <v>-10.404154015923783</v>
      </c>
      <c r="W83" s="760" t="str">
        <f t="shared" si="21"/>
        <v>n/a</v>
      </c>
      <c r="X83" s="761">
        <f t="shared" si="22"/>
        <v>0.58459969156679392</v>
      </c>
      <c r="Y83" s="717"/>
      <c r="Z83" s="703">
        <f t="shared" si="23"/>
        <v>42.639593908629443</v>
      </c>
      <c r="AA83" s="959">
        <f t="shared" si="24"/>
        <v>13.720812182741117</v>
      </c>
      <c r="AB83" s="960">
        <v>12</v>
      </c>
      <c r="AC83" s="938">
        <v>1.97</v>
      </c>
      <c r="AD83" s="938">
        <v>2.29</v>
      </c>
      <c r="AE83" s="938">
        <v>4.62</v>
      </c>
      <c r="AF83" s="938">
        <v>1.21</v>
      </c>
      <c r="AG83" s="938">
        <v>9.6</v>
      </c>
      <c r="AH83" s="938">
        <v>22.400000000000002</v>
      </c>
      <c r="AI83" s="938">
        <v>10.89</v>
      </c>
      <c r="AJ83" s="938">
        <v>18.399999999999999</v>
      </c>
      <c r="AK83" s="938">
        <v>6</v>
      </c>
      <c r="AL83" s="951">
        <v>1490</v>
      </c>
      <c r="AM83" s="945">
        <v>5.8999999999999995</v>
      </c>
      <c r="AN83" s="938">
        <v>0.22</v>
      </c>
      <c r="AO83" s="802">
        <f t="shared" si="25"/>
        <v>0.14348029969055354</v>
      </c>
      <c r="AP83" s="803">
        <f t="shared" si="26"/>
        <v>13.86429248243167</v>
      </c>
      <c r="AQ83" s="961">
        <f t="shared" si="27"/>
        <v>-14.100361555238328</v>
      </c>
      <c r="AR83" s="703">
        <f>INDEX(Historical!$C$7:$C$1439,MATCH(B83,Historical!$B$7:$B$1450,0))*IF(AH83="n/a",1.03,IF(AH83&lt;0,1.01,IF(AH83&gt;10,1.1,(1+AH83/100))))</f>
        <v>0.88000000000000012</v>
      </c>
      <c r="AS83" s="959">
        <f t="shared" si="28"/>
        <v>0.96800000000000019</v>
      </c>
      <c r="AT83" s="959">
        <f t="shared" si="17"/>
        <v>1.0260800000000003</v>
      </c>
      <c r="AU83" s="959">
        <f t="shared" si="17"/>
        <v>1.0876448000000003</v>
      </c>
      <c r="AV83" s="959">
        <f t="shared" si="17"/>
        <v>1.1529034880000004</v>
      </c>
      <c r="AW83" s="703">
        <f t="shared" si="29"/>
        <v>5.1146282880000014</v>
      </c>
      <c r="AX83" s="810">
        <f t="shared" si="30"/>
        <v>18.922043240843511</v>
      </c>
      <c r="AY83" s="1017">
        <v>0.96</v>
      </c>
      <c r="AZ83" s="945">
        <v>16.86</v>
      </c>
      <c r="BA83" s="945">
        <v>-16.75</v>
      </c>
      <c r="BB83" s="945">
        <v>4.5600000000000005</v>
      </c>
      <c r="BC83" s="945">
        <v>3.08</v>
      </c>
      <c r="BE83" s="666">
        <v>2014</v>
      </c>
      <c r="BF83" s="971">
        <f t="shared" si="31"/>
        <v>0</v>
      </c>
      <c r="BG83" s="955">
        <v>1.2</v>
      </c>
    </row>
    <row r="84" spans="1:59" ht="11.25" customHeight="1" x14ac:dyDescent="0.2">
      <c r="A84" s="953" t="s">
        <v>1005</v>
      </c>
      <c r="B84" s="948" t="s">
        <v>1006</v>
      </c>
      <c r="C84" s="1013" t="s">
        <v>247</v>
      </c>
      <c r="D84" s="1013" t="s">
        <v>4360</v>
      </c>
      <c r="E84" s="793">
        <v>6</v>
      </c>
      <c r="F84" s="1227">
        <v>723</v>
      </c>
      <c r="G84" s="1227" t="s">
        <v>115</v>
      </c>
      <c r="H84" s="1227" t="s">
        <v>115</v>
      </c>
      <c r="I84" s="947">
        <v>37.799999999999997</v>
      </c>
      <c r="J84" s="703">
        <f t="shared" si="18"/>
        <v>1.7989417989417993</v>
      </c>
      <c r="K84" s="950">
        <v>0.17</v>
      </c>
      <c r="L84" s="960">
        <v>4</v>
      </c>
      <c r="M84" s="694">
        <f t="shared" si="19"/>
        <v>0.68</v>
      </c>
      <c r="N84" s="943" t="s">
        <v>149</v>
      </c>
      <c r="O84" s="795">
        <v>0.14000000000000001</v>
      </c>
      <c r="P84" s="939">
        <v>43069</v>
      </c>
      <c r="Q84" s="939">
        <v>43084</v>
      </c>
      <c r="R84" s="694">
        <f t="shared" si="20"/>
        <v>21.428571428571423</v>
      </c>
      <c r="S84" s="759">
        <f>IF(INDEX(Historical!$D$7:$D$1439,MATCH(B84,Historical!$B$7:$B$1450,0))=0,"n/a",(INDEX(Historical!$C$7:$C$1439,MATCH(B84,Historical!$B$7:$B$1450,0))/INDEX(Historical!$D$7:$D$1439,MATCH(B84,Historical!$B$7:$B$1450,0))-1)*100)</f>
        <v>15.254237288135597</v>
      </c>
      <c r="T84" s="759">
        <f>IF(INDEX(Historical!$F$7:$F$1432,MATCH(B84,Historical!$B$7:$B$1450,0))=0,"n/a",((INDEX(Historical!$C$7:$C$1439,MATCH(B84,Historical!$B$7:$B$1450,0))/INDEX(Historical!$F$7:$F$1432,MATCH(B84,Historical!$B$7:$B$1450,0)))^(1/3)-1)*100)</f>
        <v>9.3541299792876842</v>
      </c>
      <c r="U84" s="759">
        <f>IF(INDEX(Historical!$H$7:$H$1432,MATCH(B84,Historical!$B$7:$B$1450,0))=0,"n/a",((INDEX(Historical!$C$7:$C$1439,MATCH(B84,Historical!$B$7:$B$1450,0))/INDEX(Historical!$H$7:$H$1432,MATCH(B84,Historical!$B$7:$B$1450,0)))^(1/5)-1)*100)</f>
        <v>22.155712398421755</v>
      </c>
      <c r="V84" s="759">
        <f>IF(INDEX(Historical!$O$7:$O$1432,MATCH(B84,Historical!$B$7:$B$1450,0))=0,"n/a",((INDEX(Historical!$C$7:$C$1439,MATCH(B84,Historical!$B$7:$B$1450,0))/INDEX(Historical!$O$7:$O$1432,MATCH(B84,Historical!$B$7:$B$1450,0)))^(1/10)-1)*100)</f>
        <v>13.304570831141005</v>
      </c>
      <c r="W84" s="760">
        <f t="shared" si="21"/>
        <v>1.6652707313612516</v>
      </c>
      <c r="X84" s="761">
        <f t="shared" si="22"/>
        <v>2.172128666511937</v>
      </c>
      <c r="Y84" s="727" t="s">
        <v>4421</v>
      </c>
      <c r="Z84" s="703">
        <f t="shared" si="23"/>
        <v>17.941952506596305</v>
      </c>
      <c r="AA84" s="959">
        <f t="shared" si="24"/>
        <v>9.9736147757255935</v>
      </c>
      <c r="AB84" s="960">
        <v>12</v>
      </c>
      <c r="AC84" s="938">
        <v>3.79</v>
      </c>
      <c r="AD84" s="938">
        <v>4.28</v>
      </c>
      <c r="AE84" s="938">
        <v>0.8</v>
      </c>
      <c r="AF84" s="938">
        <v>1.78</v>
      </c>
      <c r="AG84" s="938">
        <v>18.099999999999998</v>
      </c>
      <c r="AH84" s="938">
        <v>30</v>
      </c>
      <c r="AI84" s="938">
        <v>8.39</v>
      </c>
      <c r="AJ84" s="938">
        <v>10.199999999999999</v>
      </c>
      <c r="AK84" s="938">
        <v>2.34</v>
      </c>
      <c r="AL84" s="951">
        <v>8180</v>
      </c>
      <c r="AM84" s="945">
        <v>0.5</v>
      </c>
      <c r="AN84" s="938">
        <v>0.48</v>
      </c>
      <c r="AO84" s="802">
        <f t="shared" si="25"/>
        <v>13.981039421637963</v>
      </c>
      <c r="AP84" s="803">
        <f t="shared" si="26"/>
        <v>23.954654197363556</v>
      </c>
      <c r="AQ84" s="961">
        <f t="shared" si="27"/>
        <v>-11.172991342618833</v>
      </c>
      <c r="AR84" s="703">
        <f>INDEX(Historical!$C$7:$C$1439,MATCH(B84,Historical!$B$7:$B$1450,0))*IF(AH84="n/a",1.03,IF(AH84&lt;0,1.01,IF(AH84&gt;10,1.1,(1+AH84/100))))</f>
        <v>0.74800000000000011</v>
      </c>
      <c r="AS84" s="959">
        <f t="shared" si="28"/>
        <v>0.81075720000000018</v>
      </c>
      <c r="AT84" s="959">
        <f t="shared" si="17"/>
        <v>0.8297289184800003</v>
      </c>
      <c r="AU84" s="959">
        <f t="shared" si="17"/>
        <v>0.84914457517243236</v>
      </c>
      <c r="AV84" s="959">
        <f t="shared" si="17"/>
        <v>0.86901455823146734</v>
      </c>
      <c r="AW84" s="703">
        <f t="shared" si="29"/>
        <v>4.1066452518838998</v>
      </c>
      <c r="AX84" s="810">
        <f t="shared" si="30"/>
        <v>10.864140877999736</v>
      </c>
      <c r="AY84" s="1017">
        <v>1.81</v>
      </c>
      <c r="AZ84" s="945">
        <v>16.45</v>
      </c>
      <c r="BA84" s="945">
        <v>-19.52</v>
      </c>
      <c r="BB84" s="945">
        <v>-4.54</v>
      </c>
      <c r="BC84" s="945">
        <v>-3.56</v>
      </c>
      <c r="BE84" s="666">
        <v>2014</v>
      </c>
      <c r="BF84" s="971">
        <f t="shared" si="31"/>
        <v>0</v>
      </c>
      <c r="BG84" s="955">
        <v>7.6</v>
      </c>
    </row>
    <row r="85" spans="1:59" ht="11.25" customHeight="1" x14ac:dyDescent="0.2">
      <c r="A85" s="13" t="s">
        <v>4059</v>
      </c>
      <c r="B85" s="1093" t="s">
        <v>4060</v>
      </c>
      <c r="C85" s="1013" t="s">
        <v>108</v>
      </c>
      <c r="D85" s="1013" t="s">
        <v>4365</v>
      </c>
      <c r="E85" s="792">
        <v>5</v>
      </c>
      <c r="F85" s="1227">
        <v>853</v>
      </c>
      <c r="G85" s="1227" t="s">
        <v>106</v>
      </c>
      <c r="H85" s="1227" t="s">
        <v>106</v>
      </c>
      <c r="I85" s="947">
        <v>28.1</v>
      </c>
      <c r="J85" s="703">
        <f t="shared" si="18"/>
        <v>1.8505338078291813</v>
      </c>
      <c r="K85" s="950">
        <v>0.13</v>
      </c>
      <c r="L85" s="960">
        <v>4</v>
      </c>
      <c r="M85" s="694">
        <f t="shared" si="19"/>
        <v>0.52</v>
      </c>
      <c r="N85" s="943" t="s">
        <v>995</v>
      </c>
      <c r="O85" s="795">
        <v>0.12</v>
      </c>
      <c r="P85" s="934">
        <v>43510</v>
      </c>
      <c r="Q85" s="934">
        <v>43521</v>
      </c>
      <c r="R85" s="694">
        <f t="shared" si="20"/>
        <v>8.333333333333341</v>
      </c>
      <c r="S85" s="759">
        <f>IF(INDEX(Historical!$D$7:$D$1439,MATCH(B85,Historical!$B$7:$B$1450,0))=0,"n/a",(INDEX(Historical!$C$7:$C$1439,MATCH(B85,Historical!$B$7:$B$1450,0))/INDEX(Historical!$D$7:$D$1439,MATCH(B85,Historical!$B$7:$B$1450,0))-1)*100)</f>
        <v>71.428571428571402</v>
      </c>
      <c r="T85" s="759">
        <f>IF(INDEX(Historical!$F$7:$F$1432,MATCH(B85,Historical!$B$7:$B$1450,0))=0,"n/a",((INDEX(Historical!$C$7:$C$1439,MATCH(B85,Historical!$B$7:$B$1450,0))/INDEX(Historical!$F$7:$F$1432,MATCH(B85,Historical!$B$7:$B$1450,0)))^(1/3)-1)*100)</f>
        <v>112.53171383652223</v>
      </c>
      <c r="U85" s="759" t="str">
        <f>IF(INDEX(Historical!$H$7:$H$1432,MATCH(B85,Historical!$B$7:$B$1450,0))=0,"n/a",((INDEX(Historical!$C$7:$C$1439,MATCH(B85,Historical!$B$7:$B$1450,0))/INDEX(Historical!$H$7:$H$1432,MATCH(B85,Historical!$B$7:$B$1450,0)))^(1/5)-1)*100)</f>
        <v>n/a</v>
      </c>
      <c r="V85" s="759" t="str">
        <f>IF(INDEX(Historical!$O$7:$O$1432,MATCH(B85,Historical!$B$7:$B$1450,0))=0,"n/a",((INDEX(Historical!$C$7:$C$1439,MATCH(B85,Historical!$B$7:$B$1450,0))/INDEX(Historical!$O$7:$O$1432,MATCH(B85,Historical!$B$7:$B$1450,0)))^(1/10)-1)*100)</f>
        <v>n/a</v>
      </c>
      <c r="W85" s="760" t="str">
        <f t="shared" si="21"/>
        <v>n/a</v>
      </c>
      <c r="X85" s="761" t="str">
        <f t="shared" si="22"/>
        <v>n/a</v>
      </c>
      <c r="Y85" s="949"/>
      <c r="Z85" s="703">
        <f t="shared" si="23"/>
        <v>22.907488986784141</v>
      </c>
      <c r="AA85" s="959">
        <f t="shared" si="24"/>
        <v>12.378854625550661</v>
      </c>
      <c r="AB85" s="960">
        <v>12</v>
      </c>
      <c r="AC85" s="938">
        <v>2.27</v>
      </c>
      <c r="AD85" s="938" t="s">
        <v>137</v>
      </c>
      <c r="AE85" s="938">
        <v>2.65</v>
      </c>
      <c r="AF85" s="938">
        <v>1.24</v>
      </c>
      <c r="AG85" s="938">
        <v>10.199999999999999</v>
      </c>
      <c r="AH85" s="938">
        <v>63.5</v>
      </c>
      <c r="AI85" s="938">
        <v>3.7600000000000002</v>
      </c>
      <c r="AJ85" s="938">
        <v>9</v>
      </c>
      <c r="AK85" s="938" t="s">
        <v>137</v>
      </c>
      <c r="AL85" s="951">
        <v>219.44</v>
      </c>
      <c r="AM85" s="945">
        <v>13.100000000000001</v>
      </c>
      <c r="AN85" s="938">
        <v>0.14000000000000001</v>
      </c>
      <c r="AO85" s="802" t="str">
        <f t="shared" si="25"/>
        <v>n/a</v>
      </c>
      <c r="AP85" s="803" t="str">
        <f t="shared" si="26"/>
        <v>n/a</v>
      </c>
      <c r="AQ85" s="961">
        <f t="shared" si="27"/>
        <v>-17.40384798932736</v>
      </c>
      <c r="AR85" s="703">
        <f>INDEX(Historical!$C$7:$C$1439,MATCH(B85,Historical!$B$7:$B$1450,0))*IF(AH85="n/a",1.03,IF(AH85&lt;0,1.01,IF(AH85&gt;10,1.1,(1+AH85/100))))</f>
        <v>0.52800000000000002</v>
      </c>
      <c r="AS85" s="959">
        <f t="shared" si="28"/>
        <v>0.54785280000000003</v>
      </c>
      <c r="AT85" s="959">
        <f t="shared" si="17"/>
        <v>0.56428838400000003</v>
      </c>
      <c r="AU85" s="959">
        <f t="shared" si="17"/>
        <v>0.58121703552000004</v>
      </c>
      <c r="AV85" s="959">
        <f t="shared" si="17"/>
        <v>0.5986535465856001</v>
      </c>
      <c r="AW85" s="703">
        <f t="shared" si="29"/>
        <v>2.8200117661055999</v>
      </c>
      <c r="AX85" s="810">
        <f t="shared" si="30"/>
        <v>10.035629060874021</v>
      </c>
      <c r="AY85" s="1017">
        <v>0.41</v>
      </c>
      <c r="AZ85" s="945">
        <v>6.4799999999999995</v>
      </c>
      <c r="BA85" s="945">
        <v>-14.2</v>
      </c>
      <c r="BB85" s="945">
        <v>-1.81</v>
      </c>
      <c r="BC85" s="945">
        <v>-3.5900000000000003</v>
      </c>
      <c r="BE85" s="666">
        <v>2015</v>
      </c>
      <c r="BF85" s="971">
        <f t="shared" si="31"/>
        <v>0</v>
      </c>
      <c r="BG85" s="955">
        <v>0.89999999999999991</v>
      </c>
    </row>
    <row r="86" spans="1:59" ht="11.25" customHeight="1" x14ac:dyDescent="0.2">
      <c r="A86" s="936" t="s">
        <v>981</v>
      </c>
      <c r="B86" s="948" t="s">
        <v>982</v>
      </c>
      <c r="C86" s="1013" t="s">
        <v>108</v>
      </c>
      <c r="D86" s="1013" t="s">
        <v>4365</v>
      </c>
      <c r="E86" s="792">
        <v>7</v>
      </c>
      <c r="F86" s="1227">
        <v>711</v>
      </c>
      <c r="G86" s="1227" t="s">
        <v>115</v>
      </c>
      <c r="H86" s="1227" t="s">
        <v>115</v>
      </c>
      <c r="I86" s="947">
        <v>29.89</v>
      </c>
      <c r="J86" s="703">
        <f t="shared" si="18"/>
        <v>2.4757443961191035</v>
      </c>
      <c r="K86" s="950">
        <v>0.185</v>
      </c>
      <c r="L86" s="960">
        <v>4</v>
      </c>
      <c r="M86" s="694">
        <f t="shared" si="19"/>
        <v>0.74</v>
      </c>
      <c r="N86" s="943" t="s">
        <v>164</v>
      </c>
      <c r="O86" s="795">
        <v>0.17</v>
      </c>
      <c r="P86" s="934">
        <v>43720</v>
      </c>
      <c r="Q86" s="934">
        <v>43739</v>
      </c>
      <c r="R86" s="694">
        <f t="shared" si="20"/>
        <v>8.8235294117646959</v>
      </c>
      <c r="S86" s="759">
        <f>IF(INDEX(Historical!$D$7:$D$1439,MATCH(B86,Historical!$B$7:$B$1450,0))=0,"n/a",(INDEX(Historical!$C$7:$C$1439,MATCH(B86,Historical!$B$7:$B$1450,0))/INDEX(Historical!$D$7:$D$1439,MATCH(B86,Historical!$B$7:$B$1450,0))-1)*100)</f>
        <v>14.563106796116498</v>
      </c>
      <c r="T86" s="759">
        <f>IF(INDEX(Historical!$F$7:$F$1432,MATCH(B86,Historical!$B$7:$B$1450,0))=0,"n/a",((INDEX(Historical!$C$7:$C$1439,MATCH(B86,Historical!$B$7:$B$1450,0))/INDEX(Historical!$F$7:$F$1432,MATCH(B86,Historical!$B$7:$B$1450,0)))^(1/3)-1)*100)</f>
        <v>21.989621427083339</v>
      </c>
      <c r="U86" s="759">
        <f>IF(INDEX(Historical!$H$7:$H$1432,MATCH(B86,Historical!$B$7:$B$1450,0))=0,"n/a",((INDEX(Historical!$C$7:$C$1439,MATCH(B86,Historical!$B$7:$B$1450,0))/INDEX(Historical!$H$7:$H$1432,MATCH(B86,Historical!$B$7:$B$1450,0)))^(1/5)-1)*100)</f>
        <v>49.125668978515421</v>
      </c>
      <c r="V86" s="759">
        <f>IF(INDEX(Historical!$O$7:$O$1432,MATCH(B86,Historical!$B$7:$B$1450,0))=0,"n/a",((INDEX(Historical!$C$7:$C$1439,MATCH(B86,Historical!$B$7:$B$1450,0))/INDEX(Historical!$O$7:$O$1432,MATCH(B86,Historical!$B$7:$B$1450,0)))^(1/10)-1)*100)</f>
        <v>-3.6979890472926602</v>
      </c>
      <c r="W86" s="760" t="str">
        <f t="shared" si="21"/>
        <v>n/a</v>
      </c>
      <c r="X86" s="761">
        <f t="shared" si="22"/>
        <v>2.9954676206411839</v>
      </c>
      <c r="Y86" s="717"/>
      <c r="Z86" s="703">
        <f t="shared" si="23"/>
        <v>35.748792270531403</v>
      </c>
      <c r="AA86" s="959">
        <f t="shared" si="24"/>
        <v>14.439613526570049</v>
      </c>
      <c r="AB86" s="960">
        <v>12</v>
      </c>
      <c r="AC86" s="938">
        <v>2.0699999999999998</v>
      </c>
      <c r="AD86" s="938">
        <v>2.89</v>
      </c>
      <c r="AE86" s="938">
        <v>4.18</v>
      </c>
      <c r="AF86" s="938">
        <v>1.34</v>
      </c>
      <c r="AG86" s="938">
        <v>10.299999999999999</v>
      </c>
      <c r="AH86" s="938">
        <v>26.3</v>
      </c>
      <c r="AI86" s="938">
        <v>9.26</v>
      </c>
      <c r="AJ86" s="938">
        <v>16.400000000000002</v>
      </c>
      <c r="AK86" s="938">
        <v>5</v>
      </c>
      <c r="AL86" s="951">
        <v>2980</v>
      </c>
      <c r="AM86" s="945">
        <v>1.7999999999999998</v>
      </c>
      <c r="AN86" s="938">
        <v>0</v>
      </c>
      <c r="AO86" s="802">
        <f t="shared" si="25"/>
        <v>37.161799848064476</v>
      </c>
      <c r="AP86" s="803">
        <f t="shared" si="26"/>
        <v>51.601413374634525</v>
      </c>
      <c r="AQ86" s="961">
        <f t="shared" si="27"/>
        <v>-7.2660145587177922</v>
      </c>
      <c r="AR86" s="703">
        <f>INDEX(Historical!$C$7:$C$1439,MATCH(B86,Historical!$B$7:$B$1450,0))*IF(AH86="n/a",1.03,IF(AH86&lt;0,1.01,IF(AH86&gt;10,1.1,(1+AH86/100))))</f>
        <v>0.64900000000000002</v>
      </c>
      <c r="AS86" s="959">
        <f t="shared" si="28"/>
        <v>0.70909739999999999</v>
      </c>
      <c r="AT86" s="959">
        <f t="shared" si="17"/>
        <v>0.74455227000000002</v>
      </c>
      <c r="AU86" s="959">
        <f t="shared" si="17"/>
        <v>0.78177988350000005</v>
      </c>
      <c r="AV86" s="959">
        <f t="shared" si="17"/>
        <v>0.82086887767500005</v>
      </c>
      <c r="AW86" s="703">
        <f t="shared" si="29"/>
        <v>3.7052984311750001</v>
      </c>
      <c r="AX86" s="810">
        <f t="shared" si="30"/>
        <v>12.396448414770827</v>
      </c>
      <c r="AY86" s="1017">
        <v>1.42</v>
      </c>
      <c r="AZ86" s="945">
        <v>22.98</v>
      </c>
      <c r="BA86" s="945">
        <v>-15.559999999999999</v>
      </c>
      <c r="BB86" s="945">
        <v>4.8899999999999997</v>
      </c>
      <c r="BC86" s="945">
        <v>2.76</v>
      </c>
      <c r="BE86" s="666">
        <v>2013</v>
      </c>
      <c r="BF86" s="971">
        <f t="shared" si="31"/>
        <v>0</v>
      </c>
      <c r="BG86" s="955">
        <v>1.3</v>
      </c>
    </row>
    <row r="87" spans="1:59" ht="11.25" customHeight="1" x14ac:dyDescent="0.2">
      <c r="A87" s="944" t="s">
        <v>1059</v>
      </c>
      <c r="B87" s="948" t="s">
        <v>1060</v>
      </c>
      <c r="C87" s="1013" t="s">
        <v>247</v>
      </c>
      <c r="D87" s="1013" t="s">
        <v>4379</v>
      </c>
      <c r="E87" s="792">
        <v>7</v>
      </c>
      <c r="F87" s="1227">
        <v>623</v>
      </c>
      <c r="G87" s="1227" t="s">
        <v>106</v>
      </c>
      <c r="H87" s="1227" t="s">
        <v>106</v>
      </c>
      <c r="I87" s="947">
        <v>43.08</v>
      </c>
      <c r="J87" s="703">
        <f t="shared" si="18"/>
        <v>3.0640668523676884</v>
      </c>
      <c r="K87" s="950">
        <v>0.33</v>
      </c>
      <c r="L87" s="960">
        <v>4</v>
      </c>
      <c r="M87" s="694">
        <f t="shared" si="19"/>
        <v>1.32</v>
      </c>
      <c r="N87" s="943" t="s">
        <v>803</v>
      </c>
      <c r="O87" s="795">
        <v>0.28999999999999998</v>
      </c>
      <c r="P87" s="660">
        <v>43326</v>
      </c>
      <c r="Q87" s="660">
        <v>43340</v>
      </c>
      <c r="R87" s="694">
        <f t="shared" si="20"/>
        <v>13.793103448275875</v>
      </c>
      <c r="S87" s="759">
        <f>IF(INDEX(Historical!$D$7:$D$1439,MATCH(B87,Historical!$B$7:$B$1450,0))=0,"n/a",(INDEX(Historical!$C$7:$C$1439,MATCH(B87,Historical!$B$7:$B$1450,0))/INDEX(Historical!$D$7:$D$1439,MATCH(B87,Historical!$B$7:$B$1450,0))-1)*100)</f>
        <v>16.981132075471695</v>
      </c>
      <c r="T87" s="759">
        <f>IF(INDEX(Historical!$F$7:$F$1432,MATCH(B87,Historical!$B$7:$B$1450,0))=0,"n/a",((INDEX(Historical!$C$7:$C$1439,MATCH(B87,Historical!$B$7:$B$1450,0))/INDEX(Historical!$F$7:$F$1432,MATCH(B87,Historical!$B$7:$B$1450,0)))^(1/3)-1)*100)</f>
        <v>19.316253549279395</v>
      </c>
      <c r="U87" s="759">
        <f>IF(INDEX(Historical!$H$7:$H$1432,MATCH(B87,Historical!$B$7:$B$1450,0))=0,"n/a",((INDEX(Historical!$C$7:$C$1439,MATCH(B87,Historical!$B$7:$B$1450,0))/INDEX(Historical!$H$7:$H$1432,MATCH(B87,Historical!$B$7:$B$1450,0)))^(1/5)-1)*100)</f>
        <v>18.982658475160608</v>
      </c>
      <c r="V87" s="759" t="str">
        <f>IF(INDEX(Historical!$O$7:$O$1432,MATCH(B87,Historical!$B$7:$B$1450,0))=0,"n/a",((INDEX(Historical!$C$7:$C$1439,MATCH(B87,Historical!$B$7:$B$1450,0))/INDEX(Historical!$O$7:$O$1432,MATCH(B87,Historical!$B$7:$B$1450,0)))^(1/10)-1)*100)</f>
        <v>n/a</v>
      </c>
      <c r="W87" s="760" t="str">
        <f t="shared" si="21"/>
        <v>n/a</v>
      </c>
      <c r="X87" s="761">
        <f t="shared" si="22"/>
        <v>47.456646187901519</v>
      </c>
      <c r="Y87" s="717"/>
      <c r="Z87" s="703">
        <f t="shared" si="23"/>
        <v>60.550458715596335</v>
      </c>
      <c r="AA87" s="959">
        <f t="shared" si="24"/>
        <v>19.761467889908253</v>
      </c>
      <c r="AB87" s="960">
        <v>12</v>
      </c>
      <c r="AC87" s="938">
        <v>2.1800000000000002</v>
      </c>
      <c r="AD87" s="938">
        <v>1.79</v>
      </c>
      <c r="AE87" s="938">
        <v>0.86</v>
      </c>
      <c r="AF87" s="938">
        <v>3.63</v>
      </c>
      <c r="AG87" s="938">
        <v>17.100000000000001</v>
      </c>
      <c r="AH87" s="938">
        <v>-13.200000000000001</v>
      </c>
      <c r="AI87" s="938">
        <v>6.1899999999999995</v>
      </c>
      <c r="AJ87" s="938">
        <v>0.4</v>
      </c>
      <c r="AK87" s="938">
        <v>11.450000000000001</v>
      </c>
      <c r="AL87" s="951">
        <v>2009.9999999999998</v>
      </c>
      <c r="AM87" s="945">
        <v>0.3</v>
      </c>
      <c r="AN87" s="938">
        <v>0.04</v>
      </c>
      <c r="AO87" s="802">
        <f t="shared" si="25"/>
        <v>2.285257437620043</v>
      </c>
      <c r="AP87" s="803">
        <f t="shared" si="26"/>
        <v>22.046725327528296</v>
      </c>
      <c r="AQ87" s="961">
        <f t="shared" si="27"/>
        <v>78.554851130920866</v>
      </c>
      <c r="AR87" s="703">
        <f>INDEX(Historical!$C$7:$C$1439,MATCH(B87,Historical!$B$7:$B$1450,0))*IF(AH87="n/a",1.03,IF(AH87&lt;0,1.01,IF(AH87&gt;10,1.1,(1+AH87/100))))</f>
        <v>1.2524</v>
      </c>
      <c r="AS87" s="959">
        <f t="shared" si="28"/>
        <v>1.3299235600000001</v>
      </c>
      <c r="AT87" s="959">
        <f t="shared" ref="AT87:AV106" si="32">IF($AK87="n/a",1.03*AS87,IF($AK87&lt;0,1.01*AS87,IF($AK87&gt;10,1.1*AS87,(1+$AK87/100)*AS87)))</f>
        <v>1.4629159160000003</v>
      </c>
      <c r="AU87" s="959">
        <f t="shared" si="32"/>
        <v>1.6092075076000003</v>
      </c>
      <c r="AV87" s="959">
        <f t="shared" si="32"/>
        <v>1.7701282583600004</v>
      </c>
      <c r="AW87" s="703">
        <f t="shared" si="29"/>
        <v>7.4245752419600004</v>
      </c>
      <c r="AX87" s="810">
        <f t="shared" si="30"/>
        <v>17.234390069545032</v>
      </c>
      <c r="AY87" s="1017">
        <v>0.42</v>
      </c>
      <c r="AZ87" s="945">
        <v>3.4799999999999995</v>
      </c>
      <c r="BA87" s="945">
        <v>-24.54</v>
      </c>
      <c r="BB87" s="945">
        <v>-2.88</v>
      </c>
      <c r="BC87" s="945">
        <v>-7.3599999999999994</v>
      </c>
      <c r="BE87" s="666">
        <v>2012</v>
      </c>
      <c r="BF87" s="971">
        <f t="shared" si="31"/>
        <v>0</v>
      </c>
      <c r="BG87" s="955">
        <v>6.7</v>
      </c>
    </row>
    <row r="88" spans="1:59" ht="11.25" customHeight="1" x14ac:dyDescent="0.2">
      <c r="A88" s="953" t="s">
        <v>4237</v>
      </c>
      <c r="B88" s="948" t="s">
        <v>3962</v>
      </c>
      <c r="C88" s="1013" t="s">
        <v>108</v>
      </c>
      <c r="D88" s="1013" t="s">
        <v>4365</v>
      </c>
      <c r="E88" s="792">
        <v>7</v>
      </c>
      <c r="F88" s="1227">
        <v>699</v>
      </c>
      <c r="G88" s="1227" t="s">
        <v>106</v>
      </c>
      <c r="H88" s="1227" t="s">
        <v>106</v>
      </c>
      <c r="I88" s="947">
        <v>35.119999999999997</v>
      </c>
      <c r="J88" s="703">
        <f t="shared" si="18"/>
        <v>1.0250569476082005</v>
      </c>
      <c r="K88" s="950">
        <v>0.09</v>
      </c>
      <c r="L88" s="960">
        <v>4</v>
      </c>
      <c r="M88" s="694">
        <f t="shared" si="19"/>
        <v>0.36</v>
      </c>
      <c r="N88" s="943" t="s">
        <v>4234</v>
      </c>
      <c r="O88" s="795">
        <v>0.08</v>
      </c>
      <c r="P88" s="934">
        <v>43629</v>
      </c>
      <c r="Q88" s="934">
        <v>43651</v>
      </c>
      <c r="R88" s="694">
        <f t="shared" si="20"/>
        <v>12.499999999999993</v>
      </c>
      <c r="S88" s="759">
        <f>IF(INDEX(Historical!$D$7:$D$1439,MATCH(B88,Historical!$B$7:$B$1450,0))=0,"n/a",(INDEX(Historical!$C$7:$C$1439,MATCH(B88,Historical!$B$7:$B$1450,0))/INDEX(Historical!$D$7:$D$1439,MATCH(B88,Historical!$B$7:$B$1450,0))-1)*100)</f>
        <v>35.294117647058812</v>
      </c>
      <c r="T88" s="759">
        <f>IF(INDEX(Historical!$F$7:$F$1432,MATCH(B88,Historical!$B$7:$B$1450,0))=0,"n/a",((INDEX(Historical!$C$7:$C$1439,MATCH(B88,Historical!$B$7:$B$1450,0))/INDEX(Historical!$F$7:$F$1432,MATCH(B88,Historical!$B$7:$B$1450,0)))^(1/3)-1)*100)</f>
        <v>24.217331895347272</v>
      </c>
      <c r="U88" s="759">
        <f>IF(INDEX(Historical!$H$7:$H$1432,MATCH(B88,Historical!$B$7:$B$1450,0))=0,"n/a",((INDEX(Historical!$C$7:$C$1439,MATCH(B88,Historical!$B$7:$B$1450,0))/INDEX(Historical!$H$7:$H$1432,MATCH(B88,Historical!$B$7:$B$1450,0)))^(1/5)-1)*100)</f>
        <v>55.868216280395821</v>
      </c>
      <c r="V88" s="759" t="str">
        <f>IF(INDEX(Historical!$O$7:$O$1432,MATCH(B88,Historical!$B$7:$B$1450,0))=0,"n/a",((INDEX(Historical!$C$7:$C$1439,MATCH(B88,Historical!$B$7:$B$1450,0))/INDEX(Historical!$O$7:$O$1432,MATCH(B88,Historical!$B$7:$B$1450,0)))^(1/10)-1)*100)</f>
        <v>n/a</v>
      </c>
      <c r="W88" s="760" t="str">
        <f t="shared" si="21"/>
        <v>n/a</v>
      </c>
      <c r="X88" s="761">
        <f t="shared" si="22"/>
        <v>11.173643256079163</v>
      </c>
      <c r="Y88" s="714"/>
      <c r="Z88" s="703">
        <f t="shared" si="23"/>
        <v>13.333333333333334</v>
      </c>
      <c r="AA88" s="959">
        <f t="shared" si="24"/>
        <v>13.007407407407406</v>
      </c>
      <c r="AB88" s="960">
        <v>12</v>
      </c>
      <c r="AC88" s="938">
        <v>2.7</v>
      </c>
      <c r="AD88" s="938" t="s">
        <v>137</v>
      </c>
      <c r="AE88" s="938">
        <v>4.68</v>
      </c>
      <c r="AF88" s="938">
        <v>1.34</v>
      </c>
      <c r="AG88" s="938">
        <v>8.6999999999999993</v>
      </c>
      <c r="AH88" s="938">
        <v>29.9</v>
      </c>
      <c r="AI88" s="938">
        <v>4.34</v>
      </c>
      <c r="AJ88" s="938">
        <v>5</v>
      </c>
      <c r="AK88" s="938" t="s">
        <v>137</v>
      </c>
      <c r="AL88" s="951">
        <v>776.99</v>
      </c>
      <c r="AM88" s="945">
        <v>5.0999999999999996</v>
      </c>
      <c r="AN88" s="938">
        <v>0.1</v>
      </c>
      <c r="AO88" s="802">
        <f t="shared" si="25"/>
        <v>43.885865820596614</v>
      </c>
      <c r="AP88" s="803">
        <f t="shared" si="26"/>
        <v>56.89327322800402</v>
      </c>
      <c r="AQ88" s="961">
        <f t="shared" si="27"/>
        <v>-11.985036812732996</v>
      </c>
      <c r="AR88" s="703">
        <f>INDEX(Historical!$C$7:$C$1439,MATCH(B88,Historical!$B$7:$B$1450,0))*IF(AH88="n/a",1.03,IF(AH88&lt;0,1.01,IF(AH88&gt;10,1.1,(1+AH88/100))))</f>
        <v>0.25300000000000006</v>
      </c>
      <c r="AS88" s="959">
        <f t="shared" si="28"/>
        <v>0.26398020000000011</v>
      </c>
      <c r="AT88" s="959">
        <f t="shared" si="32"/>
        <v>0.27189960600000013</v>
      </c>
      <c r="AU88" s="959">
        <f t="shared" si="32"/>
        <v>0.28005659418000012</v>
      </c>
      <c r="AV88" s="959">
        <f t="shared" si="32"/>
        <v>0.28845829200540013</v>
      </c>
      <c r="AW88" s="703">
        <f t="shared" si="29"/>
        <v>1.3573946921854005</v>
      </c>
      <c r="AX88" s="810">
        <f t="shared" si="30"/>
        <v>3.8650190551976098</v>
      </c>
      <c r="AY88" s="1017">
        <v>1</v>
      </c>
      <c r="AZ88" s="945">
        <v>27.150000000000002</v>
      </c>
      <c r="BA88" s="945">
        <v>-18.61</v>
      </c>
      <c r="BB88" s="945">
        <v>0.89999999999999991</v>
      </c>
      <c r="BC88" s="945">
        <v>1.91</v>
      </c>
      <c r="BE88" s="666">
        <v>2013</v>
      </c>
      <c r="BF88" s="971">
        <f t="shared" si="31"/>
        <v>0</v>
      </c>
      <c r="BG88" s="955">
        <v>1.3</v>
      </c>
    </row>
    <row r="89" spans="1:59" ht="11.25" customHeight="1" x14ac:dyDescent="0.2">
      <c r="A89" s="944" t="s">
        <v>1040</v>
      </c>
      <c r="B89" s="948" t="s">
        <v>1041</v>
      </c>
      <c r="C89" s="1013" t="s">
        <v>108</v>
      </c>
      <c r="D89" s="1013" t="s">
        <v>4365</v>
      </c>
      <c r="E89" s="792">
        <v>6</v>
      </c>
      <c r="F89" s="1227">
        <v>742</v>
      </c>
      <c r="G89" s="1227" t="s">
        <v>115</v>
      </c>
      <c r="H89" s="1227" t="s">
        <v>115</v>
      </c>
      <c r="I89" s="947">
        <v>37.22</v>
      </c>
      <c r="J89" s="703">
        <f t="shared" si="18"/>
        <v>3.3315421816227833</v>
      </c>
      <c r="K89" s="950">
        <v>0.31</v>
      </c>
      <c r="L89" s="960">
        <v>4</v>
      </c>
      <c r="M89" s="694">
        <f t="shared" si="19"/>
        <v>1.24</v>
      </c>
      <c r="N89" s="943" t="s">
        <v>143</v>
      </c>
      <c r="O89" s="795">
        <v>0.24</v>
      </c>
      <c r="P89" s="934">
        <v>43434</v>
      </c>
      <c r="Q89" s="934">
        <v>43447</v>
      </c>
      <c r="R89" s="694">
        <f t="shared" si="20"/>
        <v>29.166666666666668</v>
      </c>
      <c r="S89" s="759">
        <f>IF(INDEX(Historical!$D$7:$D$1439,MATCH(B89,Historical!$B$7:$B$1450,0))=0,"n/a",(INDEX(Historical!$C$7:$C$1439,MATCH(B89,Historical!$B$7:$B$1450,0))/INDEX(Historical!$D$7:$D$1439,MATCH(B89,Historical!$B$7:$B$1450,0))-1)*100)</f>
        <v>18.390804597701148</v>
      </c>
      <c r="T89" s="759">
        <f>IF(INDEX(Historical!$F$7:$F$1432,MATCH(B89,Historical!$B$7:$B$1450,0))=0,"n/a",((INDEX(Historical!$C$7:$C$1439,MATCH(B89,Historical!$B$7:$B$1450,0))/INDEX(Historical!$F$7:$F$1432,MATCH(B89,Historical!$B$7:$B$1450,0)))^(1/3)-1)*100)</f>
        <v>22.522655019402961</v>
      </c>
      <c r="U89" s="759">
        <f>IF(INDEX(Historical!$H$7:$H$1432,MATCH(B89,Historical!$B$7:$B$1450,0))=0,"n/a",((INDEX(Historical!$C$7:$C$1439,MATCH(B89,Historical!$B$7:$B$1450,0))/INDEX(Historical!$H$7:$H$1432,MATCH(B89,Historical!$B$7:$B$1450,0)))^(1/5)-1)*100)</f>
        <v>66.705315404477034</v>
      </c>
      <c r="V89" s="759">
        <f>IF(INDEX(Historical!$O$7:$O$1432,MATCH(B89,Historical!$B$7:$B$1450,0))=0,"n/a",((INDEX(Historical!$C$7:$C$1439,MATCH(B89,Historical!$B$7:$B$1450,0))/INDEX(Historical!$O$7:$O$1432,MATCH(B89,Historical!$B$7:$B$1450,0)))^(1/10)-1)*100)</f>
        <v>9.385257483059938</v>
      </c>
      <c r="W89" s="760">
        <f t="shared" si="21"/>
        <v>7.1074571502036887</v>
      </c>
      <c r="X89" s="761">
        <f t="shared" si="22"/>
        <v>3.6252888806781001</v>
      </c>
      <c r="Y89" s="949"/>
      <c r="Z89" s="703">
        <f t="shared" si="23"/>
        <v>36.68639053254438</v>
      </c>
      <c r="AA89" s="959">
        <f t="shared" si="24"/>
        <v>11.011834319526628</v>
      </c>
      <c r="AB89" s="960">
        <v>12</v>
      </c>
      <c r="AC89" s="938">
        <v>3.38</v>
      </c>
      <c r="AD89" s="938">
        <v>1.38</v>
      </c>
      <c r="AE89" s="938">
        <v>4.01</v>
      </c>
      <c r="AF89" s="938">
        <v>1.39</v>
      </c>
      <c r="AG89" s="938">
        <v>12.8</v>
      </c>
      <c r="AH89" s="938">
        <v>35.299999999999997</v>
      </c>
      <c r="AI89" s="938">
        <v>-0.16999999999999998</v>
      </c>
      <c r="AJ89" s="938">
        <v>18.399999999999999</v>
      </c>
      <c r="AK89" s="938">
        <v>8</v>
      </c>
      <c r="AL89" s="951">
        <v>2970</v>
      </c>
      <c r="AM89" s="945">
        <v>1</v>
      </c>
      <c r="AN89" s="938">
        <v>0.09</v>
      </c>
      <c r="AO89" s="802">
        <f t="shared" si="25"/>
        <v>59.025023266573186</v>
      </c>
      <c r="AP89" s="803">
        <f t="shared" si="26"/>
        <v>70.036857586099813</v>
      </c>
      <c r="AQ89" s="961">
        <f t="shared" si="27"/>
        <v>-17.520508396485457</v>
      </c>
      <c r="AR89" s="703">
        <f>INDEX(Historical!$C$7:$C$1439,MATCH(B89,Historical!$B$7:$B$1450,0))*IF(AH89="n/a",1.03,IF(AH89&lt;0,1.01,IF(AH89&gt;10,1.1,(1+AH89/100))))</f>
        <v>1.1330000000000002</v>
      </c>
      <c r="AS89" s="959">
        <f t="shared" si="28"/>
        <v>1.1443300000000003</v>
      </c>
      <c r="AT89" s="959">
        <f t="shared" si="32"/>
        <v>1.2358764000000004</v>
      </c>
      <c r="AU89" s="959">
        <f t="shared" si="32"/>
        <v>1.3347465120000006</v>
      </c>
      <c r="AV89" s="959">
        <f t="shared" si="32"/>
        <v>1.4415262329600007</v>
      </c>
      <c r="AW89" s="703">
        <f t="shared" si="29"/>
        <v>6.2894791449600032</v>
      </c>
      <c r="AX89" s="810">
        <f t="shared" si="30"/>
        <v>16.898116993444393</v>
      </c>
      <c r="AY89" s="1017">
        <v>1.24</v>
      </c>
      <c r="AZ89" s="945">
        <v>16.54</v>
      </c>
      <c r="BA89" s="945">
        <v>-14.49</v>
      </c>
      <c r="BB89" s="945">
        <v>5.27</v>
      </c>
      <c r="BC89" s="945">
        <v>2.17</v>
      </c>
      <c r="BE89" s="666">
        <v>2014</v>
      </c>
      <c r="BF89" s="971">
        <f t="shared" si="31"/>
        <v>0</v>
      </c>
      <c r="BG89" s="955">
        <v>1.6</v>
      </c>
    </row>
    <row r="90" spans="1:59" s="838" customFormat="1" ht="11.25" customHeight="1" x14ac:dyDescent="0.2">
      <c r="A90" s="698" t="s">
        <v>1042</v>
      </c>
      <c r="B90" s="846" t="s">
        <v>1043</v>
      </c>
      <c r="C90" s="1013" t="s">
        <v>108</v>
      </c>
      <c r="D90" s="1013" t="s">
        <v>4361</v>
      </c>
      <c r="E90" s="818">
        <v>9</v>
      </c>
      <c r="F90" s="1227">
        <v>387</v>
      </c>
      <c r="G90" s="1226" t="s">
        <v>106</v>
      </c>
      <c r="H90" s="1226" t="s">
        <v>106</v>
      </c>
      <c r="I90" s="819">
        <v>109.31</v>
      </c>
      <c r="J90" s="820">
        <f t="shared" si="18"/>
        <v>1.1343884365565822</v>
      </c>
      <c r="K90" s="821">
        <v>0.31</v>
      </c>
      <c r="L90" s="822">
        <v>4</v>
      </c>
      <c r="M90" s="823">
        <f t="shared" si="19"/>
        <v>1.24</v>
      </c>
      <c r="N90" s="824" t="s">
        <v>149</v>
      </c>
      <c r="O90" s="825">
        <v>0.27</v>
      </c>
      <c r="P90" s="842">
        <v>43342</v>
      </c>
      <c r="Q90" s="842">
        <v>43357</v>
      </c>
      <c r="R90" s="823">
        <f t="shared" si="20"/>
        <v>14.814814814814806</v>
      </c>
      <c r="S90" s="759">
        <f>IF(INDEX(Historical!$D$7:$D$1439,MATCH(B90,Historical!$B$7:$B$1450,0))=0,"n/a",(INDEX(Historical!$C$7:$C$1439,MATCH(B90,Historical!$B$7:$B$1450,0))/INDEX(Historical!$D$7:$D$1439,MATCH(B90,Historical!$B$7:$B$1450,0))-1)*100)</f>
        <v>11.538461538461519</v>
      </c>
      <c r="T90" s="759">
        <f>IF(INDEX(Historical!$F$7:$F$1432,MATCH(B90,Historical!$B$7:$B$1450,0))=0,"n/a",((INDEX(Historical!$C$7:$C$1439,MATCH(B90,Historical!$B$7:$B$1450,0))/INDEX(Historical!$F$7:$F$1432,MATCH(B90,Historical!$B$7:$B$1450,0)))^(1/3)-1)*100)</f>
        <v>9.6457423731894245</v>
      </c>
      <c r="U90" s="759">
        <f>IF(INDEX(Historical!$H$7:$H$1432,MATCH(B90,Historical!$B$7:$B$1450,0))=0,"n/a",((INDEX(Historical!$C$7:$C$1439,MATCH(B90,Historical!$B$7:$B$1450,0))/INDEX(Historical!$H$7:$H$1432,MATCH(B90,Historical!$B$7:$B$1450,0)))^(1/5)-1)*100)</f>
        <v>11.939357728279077</v>
      </c>
      <c r="V90" s="759" t="str">
        <f>IF(INDEX(Historical!$O$7:$O$1432,MATCH(B90,Historical!$B$7:$B$1450,0))=0,"n/a",((INDEX(Historical!$C$7:$C$1439,MATCH(B90,Historical!$B$7:$B$1450,0))/INDEX(Historical!$O$7:$O$1432,MATCH(B90,Historical!$B$7:$B$1450,0)))^(1/10)-1)*100)</f>
        <v>n/a</v>
      </c>
      <c r="W90" s="827" t="str">
        <f t="shared" si="21"/>
        <v>n/a</v>
      </c>
      <c r="X90" s="828">
        <f t="shared" si="22"/>
        <v>0.57678056658353027</v>
      </c>
      <c r="Y90" s="846"/>
      <c r="Z90" s="820" t="str">
        <f t="shared" si="23"/>
        <v>n/a</v>
      </c>
      <c r="AA90" s="830" t="str">
        <f t="shared" si="24"/>
        <v>n/a</v>
      </c>
      <c r="AB90" s="822">
        <v>12</v>
      </c>
      <c r="AC90" s="831" t="s">
        <v>137</v>
      </c>
      <c r="AD90" s="831" t="s">
        <v>137</v>
      </c>
      <c r="AE90" s="831" t="s">
        <v>137</v>
      </c>
      <c r="AF90" s="831" t="s">
        <v>137</v>
      </c>
      <c r="AG90" s="840" t="s">
        <v>137</v>
      </c>
      <c r="AH90" s="831">
        <v>-10.8</v>
      </c>
      <c r="AI90" s="831">
        <v>13.4</v>
      </c>
      <c r="AJ90" s="831">
        <v>20.7</v>
      </c>
      <c r="AK90" s="831">
        <v>2.08</v>
      </c>
      <c r="AL90" s="832" t="s">
        <v>137</v>
      </c>
      <c r="AM90" s="833" t="s">
        <v>137</v>
      </c>
      <c r="AN90" s="831" t="s">
        <v>137</v>
      </c>
      <c r="AO90" s="834" t="str">
        <f t="shared" si="25"/>
        <v>n/a</v>
      </c>
      <c r="AP90" s="835">
        <f t="shared" si="26"/>
        <v>13.07374616483566</v>
      </c>
      <c r="AQ90" s="836" t="str">
        <f t="shared" si="27"/>
        <v>n/a</v>
      </c>
      <c r="AR90" s="703">
        <f>INDEX(Historical!$C$7:$C$1439,MATCH(B90,Historical!$B$7:$B$1450,0))*IF(AH90="n/a",1.03,IF(AH90&lt;0,1.01,IF(AH90&gt;10,1.1,(1+AH90/100))))</f>
        <v>1.1716</v>
      </c>
      <c r="AS90" s="830">
        <f t="shared" si="28"/>
        <v>1.2887600000000001</v>
      </c>
      <c r="AT90" s="830">
        <f t="shared" si="32"/>
        <v>1.3155662080000001</v>
      </c>
      <c r="AU90" s="830">
        <f t="shared" si="32"/>
        <v>1.3429299851264</v>
      </c>
      <c r="AV90" s="830">
        <f t="shared" si="32"/>
        <v>1.3708629288170291</v>
      </c>
      <c r="AW90" s="820">
        <f t="shared" si="29"/>
        <v>6.4897191219434296</v>
      </c>
      <c r="AX90" s="837">
        <f t="shared" si="30"/>
        <v>5.9369857487360989</v>
      </c>
      <c r="AY90" s="1018" t="s">
        <v>137</v>
      </c>
      <c r="AZ90" s="833">
        <v>24.4</v>
      </c>
      <c r="BA90" s="833">
        <v>-5.7</v>
      </c>
      <c r="BB90" s="833">
        <v>-0.13999999999999999</v>
      </c>
      <c r="BC90" s="833">
        <v>6.9599999999999991</v>
      </c>
      <c r="BD90" s="985"/>
      <c r="BE90" s="666">
        <v>2010</v>
      </c>
      <c r="BF90" s="971">
        <f t="shared" si="31"/>
        <v>0</v>
      </c>
      <c r="BG90" s="892" t="s">
        <v>137</v>
      </c>
    </row>
    <row r="91" spans="1:59" ht="11.25" customHeight="1" x14ac:dyDescent="0.2">
      <c r="A91" s="944" t="s">
        <v>1030</v>
      </c>
      <c r="B91" s="948" t="s">
        <v>1031</v>
      </c>
      <c r="C91" s="1013" t="s">
        <v>123</v>
      </c>
      <c r="D91" s="1013" t="s">
        <v>4197</v>
      </c>
      <c r="E91" s="792">
        <v>8</v>
      </c>
      <c r="F91" s="1227">
        <v>589</v>
      </c>
      <c r="G91" s="1227" t="s">
        <v>106</v>
      </c>
      <c r="H91" s="1227" t="s">
        <v>106</v>
      </c>
      <c r="I91" s="947">
        <v>44.72</v>
      </c>
      <c r="J91" s="703">
        <f t="shared" si="18"/>
        <v>3.1305903398926653</v>
      </c>
      <c r="K91" s="950">
        <v>0.35</v>
      </c>
      <c r="L91" s="960">
        <v>4</v>
      </c>
      <c r="M91" s="694">
        <f t="shared" si="19"/>
        <v>1.4</v>
      </c>
      <c r="N91" s="943" t="s">
        <v>228</v>
      </c>
      <c r="O91" s="795">
        <v>0.33</v>
      </c>
      <c r="P91" s="934">
        <v>43615</v>
      </c>
      <c r="Q91" s="934">
        <v>43630</v>
      </c>
      <c r="R91" s="694">
        <f t="shared" si="20"/>
        <v>6.060606060606049</v>
      </c>
      <c r="S91" s="759">
        <f>IF(INDEX(Historical!$D$7:$D$1439,MATCH(B91,Historical!$B$7:$B$1450,0))=0,"n/a",(INDEX(Historical!$C$7:$C$1439,MATCH(B91,Historical!$B$7:$B$1450,0))/INDEX(Historical!$D$7:$D$1439,MATCH(B91,Historical!$B$7:$B$1450,0))-1)*100)</f>
        <v>4.8192771084337283</v>
      </c>
      <c r="T91" s="759">
        <f>IF(INDEX(Historical!$F$7:$F$1432,MATCH(B91,Historical!$B$7:$B$1450,0))=0,"n/a",((INDEX(Historical!$C$7:$C$1439,MATCH(B91,Historical!$B$7:$B$1450,0))/INDEX(Historical!$F$7:$F$1432,MATCH(B91,Historical!$B$7:$B$1450,0)))^(1/3)-1)*100)</f>
        <v>14.036167488494012</v>
      </c>
      <c r="U91" s="759">
        <f>IF(INDEX(Historical!$H$7:$H$1432,MATCH(B91,Historical!$B$7:$B$1450,0))=0,"n/a",((INDEX(Historical!$C$7:$C$1439,MATCH(B91,Historical!$B$7:$B$1450,0))/INDEX(Historical!$H$7:$H$1432,MATCH(B91,Historical!$B$7:$B$1450,0)))^(1/5)-1)*100)</f>
        <v>10.281865760422292</v>
      </c>
      <c r="V91" s="759">
        <f>IF(INDEX(Historical!$O$7:$O$1432,MATCH(B91,Historical!$B$7:$B$1450,0))=0,"n/a",((INDEX(Historical!$C$7:$C$1439,MATCH(B91,Historical!$B$7:$B$1450,0))/INDEX(Historical!$O$7:$O$1432,MATCH(B91,Historical!$B$7:$B$1450,0)))^(1/10)-1)*100)</f>
        <v>6.1274676611179135</v>
      </c>
      <c r="W91" s="760">
        <f t="shared" si="21"/>
        <v>1.6779959241019378</v>
      </c>
      <c r="X91" s="761" t="str">
        <f t="shared" si="22"/>
        <v>n/a</v>
      </c>
      <c r="Y91" s="714"/>
      <c r="Z91" s="703">
        <f t="shared" si="23"/>
        <v>37.940379403794033</v>
      </c>
      <c r="AA91" s="959">
        <f t="shared" si="24"/>
        <v>12.119241192411923</v>
      </c>
      <c r="AB91" s="960">
        <v>9</v>
      </c>
      <c r="AC91" s="938">
        <v>3.69</v>
      </c>
      <c r="AD91" s="938">
        <v>1.1100000000000001</v>
      </c>
      <c r="AE91" s="938">
        <v>0.8</v>
      </c>
      <c r="AF91" s="938">
        <v>2.46</v>
      </c>
      <c r="AG91" s="938">
        <v>23.9</v>
      </c>
      <c r="AH91" s="938">
        <v>-81.399999999999991</v>
      </c>
      <c r="AI91" s="938">
        <v>13.56</v>
      </c>
      <c r="AJ91" s="938">
        <v>-21</v>
      </c>
      <c r="AK91" s="938">
        <v>11.24</v>
      </c>
      <c r="AL91" s="951">
        <v>2690</v>
      </c>
      <c r="AM91" s="945">
        <v>0.1</v>
      </c>
      <c r="AN91" s="938">
        <v>1.1299999999999999</v>
      </c>
      <c r="AO91" s="802">
        <f t="shared" si="25"/>
        <v>1.2932149079030335</v>
      </c>
      <c r="AP91" s="803">
        <f t="shared" si="26"/>
        <v>13.412456100314957</v>
      </c>
      <c r="AQ91" s="961">
        <f t="shared" si="27"/>
        <v>15.110253107055449</v>
      </c>
      <c r="AR91" s="703">
        <f>INDEX(Historical!$C$7:$C$1439,MATCH(B91,Historical!$B$7:$B$1450,0))*IF(AH91="n/a",1.03,IF(AH91&lt;0,1.01,IF(AH91&gt;10,1.1,(1+AH91/100))))</f>
        <v>1.3180499999999999</v>
      </c>
      <c r="AS91" s="959">
        <f t="shared" si="28"/>
        <v>1.4498550000000001</v>
      </c>
      <c r="AT91" s="959">
        <f t="shared" si="32"/>
        <v>1.5948405000000003</v>
      </c>
      <c r="AU91" s="959">
        <f t="shared" si="32"/>
        <v>1.7543245500000004</v>
      </c>
      <c r="AV91" s="959">
        <f t="shared" si="32"/>
        <v>1.9297570050000006</v>
      </c>
      <c r="AW91" s="703">
        <f t="shared" si="29"/>
        <v>8.0468270550000014</v>
      </c>
      <c r="AX91" s="810">
        <f t="shared" si="30"/>
        <v>17.993799317978539</v>
      </c>
      <c r="AY91" s="1017">
        <v>1.48</v>
      </c>
      <c r="AZ91" s="945">
        <v>13.01</v>
      </c>
      <c r="BA91" s="945">
        <v>-34.04</v>
      </c>
      <c r="BB91" s="945">
        <v>-0.63</v>
      </c>
      <c r="BC91" s="945">
        <v>-2.59</v>
      </c>
      <c r="BE91" s="666">
        <v>2012</v>
      </c>
      <c r="BF91" s="971">
        <f t="shared" si="31"/>
        <v>0</v>
      </c>
      <c r="BG91" s="955">
        <v>8.5</v>
      </c>
    </row>
    <row r="92" spans="1:59" ht="11.25" customHeight="1" x14ac:dyDescent="0.2">
      <c r="A92" s="953" t="s">
        <v>3813</v>
      </c>
      <c r="B92" s="948" t="s">
        <v>3814</v>
      </c>
      <c r="C92" s="1013" t="s">
        <v>108</v>
      </c>
      <c r="D92" s="1013" t="s">
        <v>4365</v>
      </c>
      <c r="E92" s="792">
        <v>6</v>
      </c>
      <c r="F92" s="1227">
        <v>773</v>
      </c>
      <c r="G92" s="1227" t="s">
        <v>106</v>
      </c>
      <c r="H92" s="1227" t="s">
        <v>106</v>
      </c>
      <c r="I92" s="947">
        <v>25.82</v>
      </c>
      <c r="J92" s="703">
        <f t="shared" si="18"/>
        <v>1.7041053446940357</v>
      </c>
      <c r="K92" s="950">
        <v>0.11</v>
      </c>
      <c r="L92" s="960">
        <v>4</v>
      </c>
      <c r="M92" s="694">
        <f t="shared" si="19"/>
        <v>0.44</v>
      </c>
      <c r="N92" s="943" t="s">
        <v>520</v>
      </c>
      <c r="O92" s="795">
        <v>0.09</v>
      </c>
      <c r="P92" s="934">
        <v>43532</v>
      </c>
      <c r="Q92" s="934">
        <v>43549</v>
      </c>
      <c r="R92" s="694">
        <f t="shared" si="20"/>
        <v>22.222222222222225</v>
      </c>
      <c r="S92" s="759">
        <f>IF(INDEX(Historical!$D$7:$D$1439,MATCH(B92,Historical!$B$7:$B$1450,0))=0,"n/a",(INDEX(Historical!$C$7:$C$1439,MATCH(B92,Historical!$B$7:$B$1450,0))/INDEX(Historical!$D$7:$D$1439,MATCH(B92,Historical!$B$7:$B$1450,0))-1)*100)</f>
        <v>33.33333333333335</v>
      </c>
      <c r="T92" s="759">
        <f>IF(INDEX(Historical!$F$7:$F$1432,MATCH(B92,Historical!$B$7:$B$1450,0))=0,"n/a",((INDEX(Historical!$C$7:$C$1439,MATCH(B92,Historical!$B$7:$B$1450,0))/INDEX(Historical!$F$7:$F$1432,MATCH(B92,Historical!$B$7:$B$1450,0)))^(1/3)-1)*100)</f>
        <v>35.02127623583273</v>
      </c>
      <c r="U92" s="759" t="str">
        <f>IF(INDEX(Historical!$H$7:$H$1432,MATCH(B92,Historical!$B$7:$B$1450,0))=0,"n/a",((INDEX(Historical!$C$7:$C$1439,MATCH(B92,Historical!$B$7:$B$1450,0))/INDEX(Historical!$H$7:$H$1432,MATCH(B92,Historical!$B$7:$B$1450,0)))^(1/5)-1)*100)</f>
        <v>n/a</v>
      </c>
      <c r="V92" s="759">
        <f>IF(INDEX(Historical!$O$7:$O$1432,MATCH(B92,Historical!$B$7:$B$1450,0))=0,"n/a",((INDEX(Historical!$C$7:$C$1439,MATCH(B92,Historical!$B$7:$B$1450,0))/INDEX(Historical!$O$7:$O$1432,MATCH(B92,Historical!$B$7:$B$1450,0)))^(1/10)-1)*100)</f>
        <v>-8.1034154581234077</v>
      </c>
      <c r="W92" s="760" t="str">
        <f t="shared" si="21"/>
        <v>n/a</v>
      </c>
      <c r="X92" s="761" t="str">
        <f t="shared" si="22"/>
        <v>n/a</v>
      </c>
      <c r="Y92" s="714"/>
      <c r="Z92" s="703">
        <f t="shared" si="23"/>
        <v>30.344827586206897</v>
      </c>
      <c r="AA92" s="959">
        <f t="shared" si="24"/>
        <v>17.80689655172414</v>
      </c>
      <c r="AB92" s="960">
        <v>12</v>
      </c>
      <c r="AC92" s="938">
        <v>1.45</v>
      </c>
      <c r="AD92" s="938">
        <v>3.03</v>
      </c>
      <c r="AE92" s="938">
        <v>4.0999999999999996</v>
      </c>
      <c r="AF92" s="938">
        <v>1.44</v>
      </c>
      <c r="AG92" s="938">
        <v>8.6999999999999993</v>
      </c>
      <c r="AH92" s="938">
        <v>51</v>
      </c>
      <c r="AI92" s="938">
        <v>0.18</v>
      </c>
      <c r="AJ92" s="938">
        <v>30.7</v>
      </c>
      <c r="AK92" s="938">
        <v>6</v>
      </c>
      <c r="AL92" s="951">
        <v>443.57</v>
      </c>
      <c r="AM92" s="945">
        <v>16.400000000000002</v>
      </c>
      <c r="AN92" s="938">
        <v>0.17</v>
      </c>
      <c r="AO92" s="802" t="str">
        <f t="shared" si="25"/>
        <v>n/a</v>
      </c>
      <c r="AP92" s="803" t="str">
        <f t="shared" si="26"/>
        <v>n/a</v>
      </c>
      <c r="AQ92" s="961">
        <f t="shared" si="27"/>
        <v>6.7539872468632689</v>
      </c>
      <c r="AR92" s="703">
        <f>INDEX(Historical!$C$7:$C$1439,MATCH(B92,Historical!$B$7:$B$1450,0))*IF(AH92="n/a",1.03,IF(AH92&lt;0,1.01,IF(AH92&gt;10,1.1,(1+AH92/100))))</f>
        <v>0.35200000000000004</v>
      </c>
      <c r="AS92" s="959">
        <f t="shared" si="28"/>
        <v>0.35263360000000005</v>
      </c>
      <c r="AT92" s="959">
        <f t="shared" si="32"/>
        <v>0.37379161600000005</v>
      </c>
      <c r="AU92" s="959">
        <f t="shared" si="32"/>
        <v>0.39621911296000006</v>
      </c>
      <c r="AV92" s="959">
        <f t="shared" si="32"/>
        <v>0.41999225973760007</v>
      </c>
      <c r="AW92" s="703">
        <f t="shared" si="29"/>
        <v>1.8946365886976002</v>
      </c>
      <c r="AX92" s="810">
        <f t="shared" si="30"/>
        <v>7.3378644023919453</v>
      </c>
      <c r="AY92" s="1017">
        <v>0.68</v>
      </c>
      <c r="AZ92" s="945">
        <v>29.59</v>
      </c>
      <c r="BA92" s="945">
        <v>-4.1900000000000004</v>
      </c>
      <c r="BB92" s="945">
        <v>5.46</v>
      </c>
      <c r="BC92" s="945">
        <v>7.6</v>
      </c>
      <c r="BE92" s="666">
        <v>2014</v>
      </c>
      <c r="BF92" s="971">
        <f t="shared" si="31"/>
        <v>0</v>
      </c>
      <c r="BG92" s="955">
        <v>0.89999999999999991</v>
      </c>
    </row>
    <row r="93" spans="1:59" ht="11.25" customHeight="1" x14ac:dyDescent="0.2">
      <c r="A93" s="953" t="s">
        <v>4327</v>
      </c>
      <c r="B93" s="631" t="s">
        <v>3820</v>
      </c>
      <c r="C93" s="1013" t="s">
        <v>4345</v>
      </c>
      <c r="D93" s="1013" t="s">
        <v>4346</v>
      </c>
      <c r="E93" s="792">
        <v>5</v>
      </c>
      <c r="F93" s="1227">
        <v>850</v>
      </c>
      <c r="G93" s="1227" t="s">
        <v>106</v>
      </c>
      <c r="H93" s="1227" t="s">
        <v>106</v>
      </c>
      <c r="I93" s="947">
        <v>133.26</v>
      </c>
      <c r="J93" s="703">
        <f t="shared" si="18"/>
        <v>3.376857271499325</v>
      </c>
      <c r="K93" s="950">
        <v>1.125</v>
      </c>
      <c r="L93" s="960">
        <v>4</v>
      </c>
      <c r="M93" s="694">
        <f t="shared" si="19"/>
        <v>4.5</v>
      </c>
      <c r="N93" s="943" t="s">
        <v>320</v>
      </c>
      <c r="O93" s="795">
        <v>1.05</v>
      </c>
      <c r="P93" s="934">
        <v>43447</v>
      </c>
      <c r="Q93" s="934">
        <v>43465</v>
      </c>
      <c r="R93" s="694">
        <f t="shared" si="20"/>
        <v>7.1428571428571379</v>
      </c>
      <c r="S93" s="759">
        <f>IF(INDEX(Historical!$D$7:$D$1439,MATCH(B93,Historical!$B$7:$B$1450,0))=0,"n/a",(INDEX(Historical!$C$7:$C$1439,MATCH(B93,Historical!$B$7:$B$1450,0))/INDEX(Historical!$D$7:$D$1439,MATCH(B93,Historical!$B$7:$B$1450,0))-1)*100)</f>
        <v>9.6153846153846256</v>
      </c>
      <c r="T93" s="759">
        <f>IF(INDEX(Historical!$F$7:$F$1432,MATCH(B93,Historical!$B$7:$B$1450,0))=0,"n/a",((INDEX(Historical!$C$7:$C$1439,MATCH(B93,Historical!$B$7:$B$1450,0))/INDEX(Historical!$F$7:$F$1432,MATCH(B93,Historical!$B$7:$B$1450,0)))^(1/3)-1)*100)</f>
        <v>8.5208863732980191</v>
      </c>
      <c r="U93" s="759" t="str">
        <f>IF(INDEX(Historical!$H$7:$H$1432,MATCH(B93,Historical!$B$7:$B$1450,0))=0,"n/a",((INDEX(Historical!$C$7:$C$1439,MATCH(B93,Historical!$B$7:$B$1450,0))/INDEX(Historical!$H$7:$H$1432,MATCH(B93,Historical!$B$7:$B$1450,0)))^(1/5)-1)*100)</f>
        <v>n/a</v>
      </c>
      <c r="V93" s="759" t="str">
        <f>IF(INDEX(Historical!$O$7:$O$1432,MATCH(B93,Historical!$B$7:$B$1450,0))=0,"n/a",((INDEX(Historical!$C$7:$C$1439,MATCH(B93,Historical!$B$7:$B$1450,0))/INDEX(Historical!$O$7:$O$1432,MATCH(B93,Historical!$B$7:$B$1450,0)))^(1/10)-1)*100)</f>
        <v>n/a</v>
      </c>
      <c r="W93" s="760" t="str">
        <f t="shared" si="21"/>
        <v>n/a</v>
      </c>
      <c r="X93" s="761" t="str">
        <f t="shared" si="22"/>
        <v>n/a</v>
      </c>
      <c r="Y93" s="714"/>
      <c r="Z93" s="703">
        <f t="shared" si="23"/>
        <v>260.11560693641621</v>
      </c>
      <c r="AA93" s="959">
        <f t="shared" si="24"/>
        <v>77.028901734104039</v>
      </c>
      <c r="AB93" s="960">
        <v>12</v>
      </c>
      <c r="AC93" s="938">
        <v>1.73</v>
      </c>
      <c r="AD93" s="938">
        <v>3.66</v>
      </c>
      <c r="AE93" s="938">
        <v>9.66</v>
      </c>
      <c r="AF93" s="938">
        <v>4.6900000000000004</v>
      </c>
      <c r="AG93" s="938">
        <v>4.5999999999999996</v>
      </c>
      <c r="AH93" s="938">
        <v>27.800000000000004</v>
      </c>
      <c r="AI93" s="938">
        <v>8.5</v>
      </c>
      <c r="AJ93" s="938">
        <v>55.1</v>
      </c>
      <c r="AK93" s="938">
        <v>21</v>
      </c>
      <c r="AL93" s="938">
        <v>55060</v>
      </c>
      <c r="AM93" s="945">
        <v>0.4</v>
      </c>
      <c r="AN93" s="938">
        <v>1.47</v>
      </c>
      <c r="AO93" s="802" t="str">
        <f t="shared" si="25"/>
        <v>n/a</v>
      </c>
      <c r="AP93" s="803" t="str">
        <f t="shared" si="26"/>
        <v>n/a</v>
      </c>
      <c r="AQ93" s="961">
        <f t="shared" si="27"/>
        <v>300.70246602848624</v>
      </c>
      <c r="AR93" s="703">
        <f>INDEX(Historical!$C$7:$C$1439,MATCH(B93,Historical!$B$7:$B$1450,0))*IF(AH93="n/a",1.03,IF(AH93&lt;0,1.01,IF(AH93&gt;10,1.1,(1+AH93/100))))</f>
        <v>4.7025000000000006</v>
      </c>
      <c r="AS93" s="959">
        <f t="shared" si="28"/>
        <v>5.1022125000000003</v>
      </c>
      <c r="AT93" s="959">
        <f t="shared" si="32"/>
        <v>5.612433750000001</v>
      </c>
      <c r="AU93" s="959">
        <f t="shared" si="32"/>
        <v>6.173677125000002</v>
      </c>
      <c r="AV93" s="959">
        <f t="shared" si="32"/>
        <v>6.791044837500003</v>
      </c>
      <c r="AW93" s="703">
        <f t="shared" si="29"/>
        <v>28.381868212500006</v>
      </c>
      <c r="AX93" s="810">
        <f t="shared" si="30"/>
        <v>21.298115122692487</v>
      </c>
      <c r="AY93" s="1017">
        <v>0.34</v>
      </c>
      <c r="AZ93" s="945">
        <v>29.12</v>
      </c>
      <c r="BA93" s="945">
        <v>-3.3300000000000005</v>
      </c>
      <c r="BB93" s="945">
        <v>1.22</v>
      </c>
      <c r="BC93" s="945">
        <v>10.75</v>
      </c>
      <c r="BE93" s="666">
        <v>2014</v>
      </c>
      <c r="BF93" s="971">
        <f t="shared" si="31"/>
        <v>0</v>
      </c>
      <c r="BG93" s="955">
        <v>1.6</v>
      </c>
    </row>
    <row r="94" spans="1:59" ht="11.25" customHeight="1" x14ac:dyDescent="0.2">
      <c r="A94" s="953" t="s">
        <v>1085</v>
      </c>
      <c r="B94" s="948" t="s">
        <v>1086</v>
      </c>
      <c r="C94" s="1013" t="s">
        <v>4369</v>
      </c>
      <c r="D94" s="1013" t="s">
        <v>4378</v>
      </c>
      <c r="E94" s="792">
        <v>8</v>
      </c>
      <c r="F94" s="1227">
        <v>587</v>
      </c>
      <c r="G94" s="1227" t="s">
        <v>106</v>
      </c>
      <c r="H94" s="1227" t="s">
        <v>106</v>
      </c>
      <c r="I94" s="947">
        <v>63.01</v>
      </c>
      <c r="J94" s="703">
        <f t="shared" si="18"/>
        <v>3.8089192191715604</v>
      </c>
      <c r="K94" s="950">
        <v>0.6</v>
      </c>
      <c r="L94" s="960">
        <v>4</v>
      </c>
      <c r="M94" s="694">
        <f t="shared" si="19"/>
        <v>2.4</v>
      </c>
      <c r="N94" s="943" t="s">
        <v>3964</v>
      </c>
      <c r="O94" s="795">
        <v>0.57999999999999996</v>
      </c>
      <c r="P94" s="934">
        <v>43601</v>
      </c>
      <c r="Q94" s="934">
        <v>43616</v>
      </c>
      <c r="R94" s="694">
        <f t="shared" si="20"/>
        <v>3.4482758620689689</v>
      </c>
      <c r="S94" s="759">
        <f>IF(INDEX(Historical!$D$7:$D$1439,MATCH(B94,Historical!$B$7:$B$1450,0))=0,"n/a",(INDEX(Historical!$C$7:$C$1439,MATCH(B94,Historical!$B$7:$B$1450,0))/INDEX(Historical!$D$7:$D$1439,MATCH(B94,Historical!$B$7:$B$1450,0))-1)*100)</f>
        <v>17.777777777777803</v>
      </c>
      <c r="T94" s="759">
        <f>IF(INDEX(Historical!$F$7:$F$1432,MATCH(B94,Historical!$B$7:$B$1450,0))=0,"n/a",((INDEX(Historical!$C$7:$C$1439,MATCH(B94,Historical!$B$7:$B$1450,0))/INDEX(Historical!$F$7:$F$1432,MATCH(B94,Historical!$B$7:$B$1450,0)))^(1/3)-1)*100)</f>
        <v>13.238559226329594</v>
      </c>
      <c r="U94" s="759">
        <f>IF(INDEX(Historical!$H$7:$H$1432,MATCH(B94,Historical!$B$7:$B$1450,0))=0,"n/a",((INDEX(Historical!$C$7:$C$1439,MATCH(B94,Historical!$B$7:$B$1450,0))/INDEX(Historical!$H$7:$H$1432,MATCH(B94,Historical!$B$7:$B$1450,0)))^(1/5)-1)*100)</f>
        <v>22.773448249204954</v>
      </c>
      <c r="V94" s="759" t="str">
        <f>IF(INDEX(Historical!$O$7:$O$1432,MATCH(B94,Historical!$B$7:$B$1450,0))=0,"n/a",((INDEX(Historical!$C$7:$C$1439,MATCH(B94,Historical!$B$7:$B$1450,0))/INDEX(Historical!$O$7:$O$1432,MATCH(B94,Historical!$B$7:$B$1450,0)))^(1/10)-1)*100)</f>
        <v>n/a</v>
      </c>
      <c r="W94" s="760" t="str">
        <f t="shared" si="21"/>
        <v>n/a</v>
      </c>
      <c r="X94" s="761" t="str">
        <f t="shared" si="22"/>
        <v>n/a</v>
      </c>
      <c r="Y94" s="949"/>
      <c r="Z94" s="703">
        <f t="shared" si="23"/>
        <v>352.94117647058818</v>
      </c>
      <c r="AA94" s="959">
        <f t="shared" si="24"/>
        <v>92.661764705882348</v>
      </c>
      <c r="AB94" s="960">
        <v>12</v>
      </c>
      <c r="AC94" s="938">
        <v>0.68</v>
      </c>
      <c r="AD94" s="938">
        <v>2.98</v>
      </c>
      <c r="AE94" s="938">
        <v>5.51</v>
      </c>
      <c r="AF94" s="940" t="s">
        <v>137</v>
      </c>
      <c r="AG94" s="938">
        <v>-22.5</v>
      </c>
      <c r="AH94" s="938">
        <v>65.100000000000009</v>
      </c>
      <c r="AI94" s="938">
        <v>27.12</v>
      </c>
      <c r="AJ94" s="938">
        <v>-12.2</v>
      </c>
      <c r="AK94" s="938">
        <v>31.269999999999996</v>
      </c>
      <c r="AL94" s="951">
        <v>2900</v>
      </c>
      <c r="AM94" s="945">
        <v>10.4</v>
      </c>
      <c r="AN94" s="938" t="s">
        <v>137</v>
      </c>
      <c r="AO94" s="802">
        <f t="shared" si="25"/>
        <v>-66.07939723750583</v>
      </c>
      <c r="AP94" s="803">
        <f t="shared" si="26"/>
        <v>26.582367468376514</v>
      </c>
      <c r="AQ94" s="961" t="str">
        <f t="shared" si="27"/>
        <v>n/a</v>
      </c>
      <c r="AR94" s="703">
        <f>INDEX(Historical!$C$7:$C$1439,MATCH(B94,Historical!$B$7:$B$1450,0))*IF(AH94="n/a",1.03,IF(AH94&lt;0,1.01,IF(AH94&gt;10,1.1,(1+AH94/100))))</f>
        <v>2.3320000000000003</v>
      </c>
      <c r="AS94" s="959">
        <f t="shared" si="28"/>
        <v>2.5652000000000004</v>
      </c>
      <c r="AT94" s="959">
        <f t="shared" si="32"/>
        <v>2.8217200000000005</v>
      </c>
      <c r="AU94" s="959">
        <f t="shared" si="32"/>
        <v>3.1038920000000005</v>
      </c>
      <c r="AV94" s="959">
        <f t="shared" si="32"/>
        <v>3.4142812000000009</v>
      </c>
      <c r="AW94" s="703">
        <f t="shared" si="29"/>
        <v>14.237093200000002</v>
      </c>
      <c r="AX94" s="810">
        <f t="shared" si="30"/>
        <v>22.594974131090307</v>
      </c>
      <c r="AY94" s="1017">
        <v>0.56999999999999995</v>
      </c>
      <c r="AZ94" s="945">
        <v>48.61</v>
      </c>
      <c r="BA94" s="945">
        <v>-1.52</v>
      </c>
      <c r="BB94" s="945">
        <v>4.8099999999999996</v>
      </c>
      <c r="BC94" s="945">
        <v>18.790000000000003</v>
      </c>
      <c r="BD94" s="1008"/>
      <c r="BE94" s="666">
        <v>2012</v>
      </c>
      <c r="BF94" s="971">
        <f t="shared" si="31"/>
        <v>0</v>
      </c>
      <c r="BG94" s="955">
        <v>4.2</v>
      </c>
    </row>
    <row r="95" spans="1:59" ht="11.25" customHeight="1" x14ac:dyDescent="0.2">
      <c r="A95" s="954" t="s">
        <v>4449</v>
      </c>
      <c r="B95" s="948" t="s">
        <v>3815</v>
      </c>
      <c r="C95" s="1013" t="s">
        <v>4216</v>
      </c>
      <c r="D95" s="1013" t="s">
        <v>4395</v>
      </c>
      <c r="E95" s="792">
        <v>5</v>
      </c>
      <c r="F95" s="1227">
        <v>813</v>
      </c>
      <c r="G95" s="1227" t="s">
        <v>106</v>
      </c>
      <c r="H95" s="1227" t="s">
        <v>106</v>
      </c>
      <c r="I95" s="947">
        <v>51.87</v>
      </c>
      <c r="J95" s="703">
        <f t="shared" si="18"/>
        <v>1.156737998843262</v>
      </c>
      <c r="K95" s="950">
        <v>0.15</v>
      </c>
      <c r="L95" s="960">
        <v>4</v>
      </c>
      <c r="M95" s="694">
        <f t="shared" si="19"/>
        <v>0.6</v>
      </c>
      <c r="N95" s="943" t="s">
        <v>320</v>
      </c>
      <c r="O95" s="795">
        <v>0.14000000000000001</v>
      </c>
      <c r="P95" s="939">
        <v>43069</v>
      </c>
      <c r="Q95" s="939">
        <v>43097</v>
      </c>
      <c r="R95" s="694">
        <f t="shared" si="20"/>
        <v>7.1428571428571281</v>
      </c>
      <c r="S95" s="759">
        <f>IF(INDEX(Historical!$D$7:$D$1439,MATCH(B95,Historical!$B$7:$B$1450,0))=0,"n/a",(INDEX(Historical!$C$7:$C$1439,MATCH(B95,Historical!$B$7:$B$1450,0))/INDEX(Historical!$D$7:$D$1439,MATCH(B95,Historical!$B$7:$B$1450,0))-1)*100)</f>
        <v>5.2631578947368363</v>
      </c>
      <c r="T95" s="759">
        <f>IF(INDEX(Historical!$F$7:$F$1432,MATCH(B95,Historical!$B$7:$B$1450,0))=0,"n/a",((INDEX(Historical!$C$7:$C$1439,MATCH(B95,Historical!$B$7:$B$1450,0))/INDEX(Historical!$F$7:$F$1432,MATCH(B95,Historical!$B$7:$B$1450,0)))^(1/3)-1)*100)</f>
        <v>6.6224564261434971</v>
      </c>
      <c r="U95" s="759" t="str">
        <f>IF(INDEX(Historical!$H$7:$H$1432,MATCH(B95,Historical!$B$7:$B$1450,0))=0,"n/a",((INDEX(Historical!$C$7:$C$1439,MATCH(B95,Historical!$B$7:$B$1450,0))/INDEX(Historical!$H$7:$H$1432,MATCH(B95,Historical!$B$7:$B$1450,0)))^(1/5)-1)*100)</f>
        <v>n/a</v>
      </c>
      <c r="V95" s="759" t="str">
        <f>IF(INDEX(Historical!$O$7:$O$1432,MATCH(B95,Historical!$B$7:$B$1450,0))=0,"n/a",((INDEX(Historical!$C$7:$C$1439,MATCH(B95,Historical!$B$7:$B$1450,0))/INDEX(Historical!$O$7:$O$1432,MATCH(B95,Historical!$B$7:$B$1450,0)))^(1/10)-1)*100)</f>
        <v>n/a</v>
      </c>
      <c r="W95" s="760" t="str">
        <f t="shared" si="21"/>
        <v>n/a</v>
      </c>
      <c r="X95" s="761" t="str">
        <f t="shared" si="22"/>
        <v>n/a</v>
      </c>
      <c r="Y95" s="949"/>
      <c r="Z95" s="703">
        <f t="shared" si="23"/>
        <v>20.547945205479451</v>
      </c>
      <c r="AA95" s="959">
        <f t="shared" si="24"/>
        <v>17.763698630136986</v>
      </c>
      <c r="AB95" s="960">
        <v>6</v>
      </c>
      <c r="AC95" s="938">
        <v>2.92</v>
      </c>
      <c r="AD95" s="938">
        <v>1.8</v>
      </c>
      <c r="AE95" s="938">
        <v>2.81</v>
      </c>
      <c r="AF95" s="938" t="s">
        <v>137</v>
      </c>
      <c r="AG95" s="938">
        <v>-89.9</v>
      </c>
      <c r="AH95" s="938">
        <v>32.800000000000004</v>
      </c>
      <c r="AI95" s="938">
        <v>8.93</v>
      </c>
      <c r="AJ95" s="938">
        <v>16.400000000000002</v>
      </c>
      <c r="AK95" s="938">
        <v>10</v>
      </c>
      <c r="AL95" s="951">
        <v>6500</v>
      </c>
      <c r="AM95" s="945">
        <v>0.44</v>
      </c>
      <c r="AN95" s="938" t="s">
        <v>137</v>
      </c>
      <c r="AO95" s="802" t="str">
        <f t="shared" si="25"/>
        <v>n/a</v>
      </c>
      <c r="AP95" s="803" t="str">
        <f t="shared" si="26"/>
        <v>n/a</v>
      </c>
      <c r="AQ95" s="961" t="str">
        <f t="shared" si="27"/>
        <v>n/a</v>
      </c>
      <c r="AR95" s="703">
        <f>INDEX(Historical!$C$7:$C$1439,MATCH(B95,Historical!$B$7:$B$1450,0))*IF(AH95="n/a",1.03,IF(AH95&lt;0,1.01,IF(AH95&gt;10,1.1,(1+AH95/100))))</f>
        <v>0.66</v>
      </c>
      <c r="AS95" s="959">
        <f t="shared" si="28"/>
        <v>0.71893799999999997</v>
      </c>
      <c r="AT95" s="959">
        <f t="shared" si="32"/>
        <v>0.79083179999999997</v>
      </c>
      <c r="AU95" s="959">
        <f t="shared" si="32"/>
        <v>0.86991498</v>
      </c>
      <c r="AV95" s="959">
        <f t="shared" si="32"/>
        <v>0.95690647800000006</v>
      </c>
      <c r="AW95" s="703">
        <f t="shared" si="29"/>
        <v>3.996591258</v>
      </c>
      <c r="AX95" s="810">
        <f t="shared" si="30"/>
        <v>7.7050149566223265</v>
      </c>
      <c r="AY95" s="1017">
        <v>0.87</v>
      </c>
      <c r="AZ95" s="945">
        <v>17.87</v>
      </c>
      <c r="BA95" s="945">
        <v>-19.919999999999998</v>
      </c>
      <c r="BB95" s="945">
        <v>3.82</v>
      </c>
      <c r="BC95" s="945">
        <v>-2.3199999999999998</v>
      </c>
      <c r="BE95" s="666">
        <v>2014</v>
      </c>
      <c r="BF95" s="971">
        <f t="shared" si="31"/>
        <v>0</v>
      </c>
      <c r="BG95" s="955">
        <v>12.3</v>
      </c>
    </row>
    <row r="96" spans="1:59" ht="11.25" customHeight="1" x14ac:dyDescent="0.2">
      <c r="A96" s="936" t="s">
        <v>1046</v>
      </c>
      <c r="B96" s="948" t="s">
        <v>1047</v>
      </c>
      <c r="C96" s="1013" t="s">
        <v>4216</v>
      </c>
      <c r="D96" s="1013" t="s">
        <v>4364</v>
      </c>
      <c r="E96" s="792">
        <v>6</v>
      </c>
      <c r="F96" s="1227">
        <v>740</v>
      </c>
      <c r="G96" s="1227" t="s">
        <v>106</v>
      </c>
      <c r="H96" s="1227" t="s">
        <v>106</v>
      </c>
      <c r="I96" s="947">
        <v>118.16</v>
      </c>
      <c r="J96" s="703">
        <f t="shared" si="18"/>
        <v>0.99864590385917407</v>
      </c>
      <c r="K96" s="950">
        <v>0.29499999999999998</v>
      </c>
      <c r="L96" s="960">
        <v>4</v>
      </c>
      <c r="M96" s="694">
        <f t="shared" si="19"/>
        <v>1.18</v>
      </c>
      <c r="N96" s="943" t="s">
        <v>143</v>
      </c>
      <c r="O96" s="795">
        <v>0.21</v>
      </c>
      <c r="P96" s="934">
        <v>43427</v>
      </c>
      <c r="Q96" s="934">
        <v>43444</v>
      </c>
      <c r="R96" s="694">
        <f t="shared" si="20"/>
        <v>40.476190476190474</v>
      </c>
      <c r="S96" s="759">
        <f>IF(INDEX(Historical!$D$7:$D$1439,MATCH(B96,Historical!$B$7:$B$1450,0))=0,"n/a",(INDEX(Historical!$C$7:$C$1439,MATCH(B96,Historical!$B$7:$B$1450,0))/INDEX(Historical!$D$7:$D$1439,MATCH(B96,Historical!$B$7:$B$1450,0))-1)*100)</f>
        <v>34.057971014492772</v>
      </c>
      <c r="T96" s="759">
        <f>IF(INDEX(Historical!$F$7:$F$1432,MATCH(B96,Historical!$B$7:$B$1450,0))=0,"n/a",((INDEX(Historical!$C$7:$C$1439,MATCH(B96,Historical!$B$7:$B$1450,0))/INDEX(Historical!$F$7:$F$1432,MATCH(B96,Historical!$B$7:$B$1450,0)))^(1/3)-1)*100)</f>
        <v>43.966024773608495</v>
      </c>
      <c r="U96" s="759">
        <f>IF(INDEX(Historical!$H$7:$H$1432,MATCH(B96,Historical!$B$7:$B$1450,0))=0,"n/a",((INDEX(Historical!$C$7:$C$1439,MATCH(B96,Historical!$B$7:$B$1450,0))/INDEX(Historical!$H$7:$H$1432,MATCH(B96,Historical!$B$7:$B$1450,0)))^(1/5)-1)*100)</f>
        <v>85.161444650143309</v>
      </c>
      <c r="V96" s="759" t="str">
        <f>IF(INDEX(Historical!$O$7:$O$1432,MATCH(B96,Historical!$B$7:$B$1450,0))=0,"n/a",((INDEX(Historical!$C$7:$C$1439,MATCH(B96,Historical!$B$7:$B$1450,0))/INDEX(Historical!$O$7:$O$1432,MATCH(B96,Historical!$B$7:$B$1450,0)))^(1/10)-1)*100)</f>
        <v>n/a</v>
      </c>
      <c r="W96" s="760" t="str">
        <f t="shared" si="21"/>
        <v>n/a</v>
      </c>
      <c r="X96" s="761">
        <f t="shared" si="22"/>
        <v>2.2470038166264725</v>
      </c>
      <c r="Y96" s="707"/>
      <c r="Z96" s="703">
        <f t="shared" si="23"/>
        <v>26.94063926940639</v>
      </c>
      <c r="AA96" s="959">
        <f t="shared" si="24"/>
        <v>26.977168949771688</v>
      </c>
      <c r="AB96" s="960">
        <v>12</v>
      </c>
      <c r="AC96" s="938">
        <v>4.38</v>
      </c>
      <c r="AD96" s="938">
        <v>1.87</v>
      </c>
      <c r="AE96" s="938">
        <v>1</v>
      </c>
      <c r="AF96" s="938">
        <v>18</v>
      </c>
      <c r="AG96" s="938">
        <v>64.8</v>
      </c>
      <c r="AH96" s="938">
        <v>47.5</v>
      </c>
      <c r="AI96" s="938">
        <v>8.8800000000000008</v>
      </c>
      <c r="AJ96" s="938">
        <v>37.9</v>
      </c>
      <c r="AK96" s="938">
        <v>13.87</v>
      </c>
      <c r="AL96" s="951">
        <v>16550</v>
      </c>
      <c r="AM96" s="945">
        <v>0.89999999999999991</v>
      </c>
      <c r="AN96" s="938">
        <v>3.54</v>
      </c>
      <c r="AO96" s="802">
        <f t="shared" si="25"/>
        <v>59.182921604230792</v>
      </c>
      <c r="AP96" s="803">
        <f t="shared" si="26"/>
        <v>86.16009055400248</v>
      </c>
      <c r="AQ96" s="961">
        <f t="shared" si="27"/>
        <v>364.56146159380626</v>
      </c>
      <c r="AR96" s="703">
        <f>INDEX(Historical!$C$7:$C$1439,MATCH(B96,Historical!$B$7:$B$1450,0))*IF(AH96="n/a",1.03,IF(AH96&lt;0,1.01,IF(AH96&gt;10,1.1,(1+AH96/100))))</f>
        <v>1.0175000000000001</v>
      </c>
      <c r="AS96" s="959">
        <f t="shared" si="28"/>
        <v>1.1078540000000001</v>
      </c>
      <c r="AT96" s="959">
        <f t="shared" si="32"/>
        <v>1.2186394000000003</v>
      </c>
      <c r="AU96" s="959">
        <f t="shared" si="32"/>
        <v>1.3405033400000004</v>
      </c>
      <c r="AV96" s="959">
        <f t="shared" si="32"/>
        <v>1.4745536740000005</v>
      </c>
      <c r="AW96" s="703">
        <f t="shared" si="29"/>
        <v>6.1590504140000011</v>
      </c>
      <c r="AX96" s="810">
        <f t="shared" si="30"/>
        <v>5.2124664979688564</v>
      </c>
      <c r="AY96" s="1017">
        <v>1.0900000000000001</v>
      </c>
      <c r="AZ96" s="945">
        <v>58.989999999999995</v>
      </c>
      <c r="BA96" s="945">
        <v>1.4500000000000002</v>
      </c>
      <c r="BB96" s="945">
        <v>8.85</v>
      </c>
      <c r="BC96" s="945">
        <v>23.24</v>
      </c>
      <c r="BE96" s="666">
        <v>2014</v>
      </c>
      <c r="BF96" s="971">
        <f t="shared" si="31"/>
        <v>0</v>
      </c>
      <c r="BG96" s="955">
        <v>9.1</v>
      </c>
    </row>
    <row r="97" spans="1:60" ht="11.25" customHeight="1" x14ac:dyDescent="0.2">
      <c r="A97" s="936" t="s">
        <v>1028</v>
      </c>
      <c r="B97" s="948" t="s">
        <v>1029</v>
      </c>
      <c r="C97" s="1013" t="s">
        <v>108</v>
      </c>
      <c r="D97" s="1013" t="s">
        <v>4365</v>
      </c>
      <c r="E97" s="792">
        <v>8</v>
      </c>
      <c r="F97" s="1227">
        <v>550</v>
      </c>
      <c r="G97" s="1227" t="s">
        <v>37</v>
      </c>
      <c r="H97" s="1227" t="s">
        <v>37</v>
      </c>
      <c r="I97" s="947">
        <v>54.3</v>
      </c>
      <c r="J97" s="703">
        <f t="shared" si="18"/>
        <v>2.7255985267034992</v>
      </c>
      <c r="K97" s="950">
        <v>0.37</v>
      </c>
      <c r="L97" s="960">
        <v>4</v>
      </c>
      <c r="M97" s="694">
        <f t="shared" si="19"/>
        <v>1.48</v>
      </c>
      <c r="N97" s="943" t="s">
        <v>146</v>
      </c>
      <c r="O97" s="795">
        <v>0.36</v>
      </c>
      <c r="P97" s="934">
        <v>43447</v>
      </c>
      <c r="Q97" s="934">
        <v>43466</v>
      </c>
      <c r="R97" s="694">
        <f t="shared" si="20"/>
        <v>2.7777777777777803</v>
      </c>
      <c r="S97" s="759">
        <f>IF(INDEX(Historical!$D$7:$D$1439,MATCH(B97,Historical!$B$7:$B$1450,0))=0,"n/a",(INDEX(Historical!$C$7:$C$1439,MATCH(B97,Historical!$B$7:$B$1450,0))/INDEX(Historical!$D$7:$D$1439,MATCH(B97,Historical!$B$7:$B$1450,0))-1)*100)</f>
        <v>4.5454545454545414</v>
      </c>
      <c r="T97" s="759">
        <f>IF(INDEX(Historical!$F$7:$F$1432,MATCH(B97,Historical!$B$7:$B$1450,0))=0,"n/a",((INDEX(Historical!$C$7:$C$1439,MATCH(B97,Historical!$B$7:$B$1450,0))/INDEX(Historical!$F$7:$F$1432,MATCH(B97,Historical!$B$7:$B$1450,0)))^(1/3)-1)*100)</f>
        <v>4.7689553171647248</v>
      </c>
      <c r="U97" s="759">
        <f>IF(INDEX(Historical!$H$7:$H$1432,MATCH(B97,Historical!$B$7:$B$1450,0))=0,"n/a",((INDEX(Historical!$C$7:$C$1439,MATCH(B97,Historical!$B$7:$B$1450,0))/INDEX(Historical!$H$7:$H$1432,MATCH(B97,Historical!$B$7:$B$1450,0)))^(1/5)-1)*100)</f>
        <v>3.5342923413427263</v>
      </c>
      <c r="V97" s="759">
        <f>IF(INDEX(Historical!$O$7:$O$1432,MATCH(B97,Historical!$B$7:$B$1450,0))=0,"n/a",((INDEX(Historical!$C$7:$C$1439,MATCH(B97,Historical!$B$7:$B$1450,0))/INDEX(Historical!$O$7:$O$1432,MATCH(B97,Historical!$B$7:$B$1450,0)))^(1/10)-1)*100)</f>
        <v>1.0754631688062899</v>
      </c>
      <c r="W97" s="760">
        <f t="shared" si="21"/>
        <v>3.28629788899755</v>
      </c>
      <c r="X97" s="761">
        <f t="shared" si="22"/>
        <v>0.84149817651017289</v>
      </c>
      <c r="Y97" s="714"/>
      <c r="Z97" s="703">
        <f t="shared" si="23"/>
        <v>27.611940298507459</v>
      </c>
      <c r="AA97" s="959">
        <f t="shared" si="24"/>
        <v>10.130597014925373</v>
      </c>
      <c r="AB97" s="960">
        <v>12</v>
      </c>
      <c r="AC97" s="938">
        <v>5.36</v>
      </c>
      <c r="AD97" s="938" t="s">
        <v>137</v>
      </c>
      <c r="AE97" s="938">
        <v>1.96</v>
      </c>
      <c r="AF97" s="938">
        <v>1.25</v>
      </c>
      <c r="AG97" s="938">
        <v>12</v>
      </c>
      <c r="AH97" s="938">
        <v>35.799999999999997</v>
      </c>
      <c r="AI97" s="938" t="s">
        <v>137</v>
      </c>
      <c r="AJ97" s="938">
        <v>4.2</v>
      </c>
      <c r="AK97" s="938" t="s">
        <v>137</v>
      </c>
      <c r="AL97" s="951">
        <v>185.42</v>
      </c>
      <c r="AM97" s="945">
        <v>5.8000000000000007</v>
      </c>
      <c r="AN97" s="938">
        <v>0.94</v>
      </c>
      <c r="AO97" s="802">
        <f t="shared" si="25"/>
        <v>-3.8707061468791473</v>
      </c>
      <c r="AP97" s="803">
        <f t="shared" si="26"/>
        <v>6.2598908680462255</v>
      </c>
      <c r="AQ97" s="961">
        <f t="shared" si="27"/>
        <v>-24.979273179098584</v>
      </c>
      <c r="AR97" s="703">
        <f>INDEX(Historical!$C$7:$C$1439,MATCH(B97,Historical!$B$7:$B$1450,0))*IF(AH97="n/a",1.03,IF(AH97&lt;0,1.01,IF(AH97&gt;10,1.1,(1+AH97/100))))</f>
        <v>1.518</v>
      </c>
      <c r="AS97" s="959">
        <f t="shared" si="28"/>
        <v>1.5635400000000002</v>
      </c>
      <c r="AT97" s="959">
        <f t="shared" si="32"/>
        <v>1.6104462000000002</v>
      </c>
      <c r="AU97" s="959">
        <f t="shared" si="32"/>
        <v>1.6587595860000002</v>
      </c>
      <c r="AV97" s="959">
        <f t="shared" si="32"/>
        <v>1.7085223735800001</v>
      </c>
      <c r="AW97" s="703">
        <f t="shared" si="29"/>
        <v>8.0592681595800002</v>
      </c>
      <c r="AX97" s="810">
        <f t="shared" si="30"/>
        <v>14.842114474364642</v>
      </c>
      <c r="AY97" s="1017">
        <v>0.59</v>
      </c>
      <c r="AZ97" s="945">
        <v>18.64</v>
      </c>
      <c r="BA97" s="945">
        <v>-19.439999999999998</v>
      </c>
      <c r="BB97" s="945">
        <v>6.52</v>
      </c>
      <c r="BC97" s="945">
        <v>6.05</v>
      </c>
      <c r="BE97" s="666">
        <v>2012</v>
      </c>
      <c r="BF97" s="971">
        <f t="shared" si="31"/>
        <v>0</v>
      </c>
      <c r="BG97" s="955">
        <v>1.2</v>
      </c>
    </row>
    <row r="98" spans="1:60" ht="11.25" customHeight="1" x14ac:dyDescent="0.2">
      <c r="A98" s="944" t="s">
        <v>3818</v>
      </c>
      <c r="B98" s="948" t="s">
        <v>3819</v>
      </c>
      <c r="C98" s="1013" t="s">
        <v>108</v>
      </c>
      <c r="D98" s="1013" t="s">
        <v>4365</v>
      </c>
      <c r="E98" s="792">
        <v>6</v>
      </c>
      <c r="F98" s="1227">
        <v>808</v>
      </c>
      <c r="G98" s="1227" t="s">
        <v>106</v>
      </c>
      <c r="H98" s="1227" t="s">
        <v>106</v>
      </c>
      <c r="I98" s="947">
        <v>37.26</v>
      </c>
      <c r="J98" s="703">
        <f t="shared" si="18"/>
        <v>3.8647342995169081</v>
      </c>
      <c r="K98" s="950">
        <v>0.36</v>
      </c>
      <c r="L98" s="960">
        <v>4</v>
      </c>
      <c r="M98" s="694">
        <f t="shared" si="19"/>
        <v>1.44</v>
      </c>
      <c r="N98" s="943" t="s">
        <v>107</v>
      </c>
      <c r="O98" s="795">
        <v>0.32</v>
      </c>
      <c r="P98" s="934">
        <v>43676</v>
      </c>
      <c r="Q98" s="934">
        <v>43691</v>
      </c>
      <c r="R98" s="694">
        <f t="shared" si="20"/>
        <v>12.499999999999993</v>
      </c>
      <c r="S98" s="759">
        <f>IF(INDEX(Historical!$D$7:$D$1439,MATCH(B98,Historical!$B$7:$B$1450,0))=0,"n/a",(INDEX(Historical!$C$7:$C$1439,MATCH(B98,Historical!$B$7:$B$1450,0))/INDEX(Historical!$D$7:$D$1439,MATCH(B98,Historical!$B$7:$B$1450,0))-1)*100)</f>
        <v>53.125</v>
      </c>
      <c r="T98" s="759">
        <f>IF(INDEX(Historical!$F$7:$F$1432,MATCH(B98,Historical!$B$7:$B$1450,0))=0,"n/a",((INDEX(Historical!$C$7:$C$1439,MATCH(B98,Historical!$B$7:$B$1450,0))/INDEX(Historical!$F$7:$F$1432,MATCH(B98,Historical!$B$7:$B$1450,0)))^(1/3)-1)*100)</f>
        <v>34.809974988792504</v>
      </c>
      <c r="U98" s="759" t="str">
        <f>IF(INDEX(Historical!$H$7:$H$1432,MATCH(B98,Historical!$B$7:$B$1450,0))=0,"n/a",((INDEX(Historical!$C$7:$C$1439,MATCH(B98,Historical!$B$7:$B$1450,0))/INDEX(Historical!$H$7:$H$1432,MATCH(B98,Historical!$B$7:$B$1450,0)))^(1/5)-1)*100)</f>
        <v>n/a</v>
      </c>
      <c r="V98" s="759" t="str">
        <f>IF(INDEX(Historical!$O$7:$O$1432,MATCH(B98,Historical!$B$7:$B$1450,0))=0,"n/a",((INDEX(Historical!$C$7:$C$1439,MATCH(B98,Historical!$B$7:$B$1450,0))/INDEX(Historical!$O$7:$O$1432,MATCH(B98,Historical!$B$7:$B$1450,0)))^(1/10)-1)*100)</f>
        <v>n/a</v>
      </c>
      <c r="W98" s="760" t="str">
        <f t="shared" si="21"/>
        <v>n/a</v>
      </c>
      <c r="X98" s="761" t="str">
        <f t="shared" si="22"/>
        <v>n/a</v>
      </c>
      <c r="Y98" s="949"/>
      <c r="Z98" s="703">
        <f t="shared" si="23"/>
        <v>39.237057220708451</v>
      </c>
      <c r="AA98" s="959">
        <f t="shared" si="24"/>
        <v>10.15258855585831</v>
      </c>
      <c r="AB98" s="960">
        <v>12</v>
      </c>
      <c r="AC98" s="938">
        <v>3.67</v>
      </c>
      <c r="AD98" s="938">
        <v>1.51</v>
      </c>
      <c r="AE98" s="938">
        <v>2.81</v>
      </c>
      <c r="AF98" s="938">
        <v>0.85</v>
      </c>
      <c r="AG98" s="938">
        <v>8.5</v>
      </c>
      <c r="AH98" s="938">
        <v>33.4</v>
      </c>
      <c r="AI98" s="938">
        <v>6.58</v>
      </c>
      <c r="AJ98" s="938">
        <v>20.7</v>
      </c>
      <c r="AK98" s="938">
        <v>6.78</v>
      </c>
      <c r="AL98" s="951">
        <v>17340</v>
      </c>
      <c r="AM98" s="945">
        <v>0.4</v>
      </c>
      <c r="AN98" s="938">
        <v>0.56999999999999995</v>
      </c>
      <c r="AO98" s="802" t="str">
        <f t="shared" si="25"/>
        <v>n/a</v>
      </c>
      <c r="AP98" s="803" t="str">
        <f t="shared" si="26"/>
        <v>n/a</v>
      </c>
      <c r="AQ98" s="961">
        <f t="shared" si="27"/>
        <v>-38.069213283502926</v>
      </c>
      <c r="AR98" s="703">
        <f>INDEX(Historical!$C$7:$C$1439,MATCH(B98,Historical!$B$7:$B$1450,0))*IF(AH98="n/a",1.03,IF(AH98&lt;0,1.01,IF(AH98&gt;10,1.1,(1+AH98/100))))</f>
        <v>1.0780000000000001</v>
      </c>
      <c r="AS98" s="959">
        <f t="shared" si="28"/>
        <v>1.1489324000000001</v>
      </c>
      <c r="AT98" s="959">
        <f t="shared" si="32"/>
        <v>1.2268300167200001</v>
      </c>
      <c r="AU98" s="959">
        <f t="shared" si="32"/>
        <v>1.3100090918536162</v>
      </c>
      <c r="AV98" s="959">
        <f t="shared" si="32"/>
        <v>1.3988277082812914</v>
      </c>
      <c r="AW98" s="703">
        <f t="shared" si="29"/>
        <v>6.1625992168549075</v>
      </c>
      <c r="AX98" s="810">
        <f t="shared" si="30"/>
        <v>16.539450394135553</v>
      </c>
      <c r="AY98" s="1017">
        <v>1.43</v>
      </c>
      <c r="AZ98" s="945">
        <v>34.9</v>
      </c>
      <c r="BA98" s="945">
        <v>-10.780000000000001</v>
      </c>
      <c r="BB98" s="945">
        <v>6.11</v>
      </c>
      <c r="BC98" s="945">
        <v>6.98</v>
      </c>
      <c r="BE98" s="666">
        <v>2014</v>
      </c>
      <c r="BF98" s="971">
        <f t="shared" si="31"/>
        <v>0</v>
      </c>
      <c r="BG98" s="955">
        <v>1.0999999999999999</v>
      </c>
    </row>
    <row r="99" spans="1:60" s="838" customFormat="1" ht="11.25" customHeight="1" x14ac:dyDescent="0.2">
      <c r="A99" s="817" t="s">
        <v>1073</v>
      </c>
      <c r="B99" s="846" t="s">
        <v>1074</v>
      </c>
      <c r="C99" s="1013" t="s">
        <v>108</v>
      </c>
      <c r="D99" s="1013" t="s">
        <v>4365</v>
      </c>
      <c r="E99" s="818">
        <v>7</v>
      </c>
      <c r="F99" s="1227">
        <v>627</v>
      </c>
      <c r="G99" s="1226" t="s">
        <v>37</v>
      </c>
      <c r="H99" s="1226" t="s">
        <v>37</v>
      </c>
      <c r="I99" s="819">
        <v>77.45</v>
      </c>
      <c r="J99" s="820">
        <f t="shared" si="18"/>
        <v>2.7372498386055519</v>
      </c>
      <c r="K99" s="821">
        <v>0.53</v>
      </c>
      <c r="L99" s="822">
        <v>4</v>
      </c>
      <c r="M99" s="823">
        <f t="shared" si="19"/>
        <v>2.12</v>
      </c>
      <c r="N99" s="824" t="s">
        <v>161</v>
      </c>
      <c r="O99" s="825">
        <v>0.46</v>
      </c>
      <c r="P99" s="826">
        <v>43385</v>
      </c>
      <c r="Q99" s="826">
        <v>43404</v>
      </c>
      <c r="R99" s="823">
        <f t="shared" si="20"/>
        <v>15.217391304347828</v>
      </c>
      <c r="S99" s="759">
        <f>IF(INDEX(Historical!$D$7:$D$1439,MATCH(B99,Historical!$B$7:$B$1450,0))=0,"n/a",(INDEX(Historical!$C$7:$C$1439,MATCH(B99,Historical!$B$7:$B$1450,0))/INDEX(Historical!$D$7:$D$1439,MATCH(B99,Historical!$B$7:$B$1450,0))-1)*100)</f>
        <v>9.1428571428571423</v>
      </c>
      <c r="T99" s="759">
        <f>IF(INDEX(Historical!$F$7:$F$1432,MATCH(B99,Historical!$B$7:$B$1450,0))=0,"n/a",((INDEX(Historical!$C$7:$C$1439,MATCH(B99,Historical!$B$7:$B$1450,0))/INDEX(Historical!$F$7:$F$1432,MATCH(B99,Historical!$B$7:$B$1450,0)))^(1/3)-1)*100)</f>
        <v>4.7872459871098672</v>
      </c>
      <c r="U99" s="759">
        <f>IF(INDEX(Historical!$H$7:$H$1432,MATCH(B99,Historical!$B$7:$B$1450,0))=0,"n/a",((INDEX(Historical!$C$7:$C$1439,MATCH(B99,Historical!$B$7:$B$1450,0))/INDEX(Historical!$H$7:$H$1432,MATCH(B99,Historical!$B$7:$B$1450,0)))^(1/5)-1)*100)</f>
        <v>5.52032065959005</v>
      </c>
      <c r="V99" s="759">
        <f>IF(INDEX(Historical!$O$7:$O$1432,MATCH(B99,Historical!$B$7:$B$1450,0))=0,"n/a",((INDEX(Historical!$C$7:$C$1439,MATCH(B99,Historical!$B$7:$B$1450,0))/INDEX(Historical!$O$7:$O$1432,MATCH(B99,Historical!$B$7:$B$1450,0)))^(1/10)-1)*100)</f>
        <v>3.6855349351859967</v>
      </c>
      <c r="W99" s="827">
        <f t="shared" si="21"/>
        <v>1.4978343053778318</v>
      </c>
      <c r="X99" s="828">
        <f t="shared" si="22"/>
        <v>0.69004008244875625</v>
      </c>
      <c r="Y99" s="829"/>
      <c r="Z99" s="820">
        <f t="shared" si="23"/>
        <v>45.106382978723403</v>
      </c>
      <c r="AA99" s="830">
        <f t="shared" si="24"/>
        <v>16.478723404255319</v>
      </c>
      <c r="AB99" s="822">
        <v>12</v>
      </c>
      <c r="AC99" s="831">
        <v>4.7</v>
      </c>
      <c r="AD99" s="831">
        <v>2.0499999999999998</v>
      </c>
      <c r="AE99" s="831">
        <v>6.71</v>
      </c>
      <c r="AF99" s="831">
        <v>2.0499999999999998</v>
      </c>
      <c r="AG99" s="831">
        <v>12.4</v>
      </c>
      <c r="AH99" s="831">
        <v>13.5</v>
      </c>
      <c r="AI99" s="831">
        <v>-0.3</v>
      </c>
      <c r="AJ99" s="831">
        <v>8</v>
      </c>
      <c r="AK99" s="831">
        <v>8</v>
      </c>
      <c r="AL99" s="832">
        <v>1250</v>
      </c>
      <c r="AM99" s="833">
        <v>2.5</v>
      </c>
      <c r="AN99" s="831">
        <v>0.01</v>
      </c>
      <c r="AO99" s="834">
        <f t="shared" si="25"/>
        <v>-8.2211529060597179</v>
      </c>
      <c r="AP99" s="835">
        <f t="shared" si="26"/>
        <v>8.2575704981956015</v>
      </c>
      <c r="AQ99" s="836">
        <f t="shared" si="27"/>
        <v>22.531416341050004</v>
      </c>
      <c r="AR99" s="703">
        <f>INDEX(Historical!$C$7:$C$1439,MATCH(B99,Historical!$B$7:$B$1450,0))*IF(AH99="n/a",1.03,IF(AH99&lt;0,1.01,IF(AH99&gt;10,1.1,(1+AH99/100))))</f>
        <v>2.101</v>
      </c>
      <c r="AS99" s="830">
        <f t="shared" si="28"/>
        <v>2.12201</v>
      </c>
      <c r="AT99" s="830">
        <f t="shared" si="32"/>
        <v>2.2917708000000001</v>
      </c>
      <c r="AU99" s="830">
        <f t="shared" si="32"/>
        <v>2.4751124640000004</v>
      </c>
      <c r="AV99" s="830">
        <f t="shared" si="32"/>
        <v>2.6731214611200005</v>
      </c>
      <c r="AW99" s="820">
        <f t="shared" si="29"/>
        <v>11.663014725120002</v>
      </c>
      <c r="AX99" s="837">
        <f t="shared" si="30"/>
        <v>15.058766591504197</v>
      </c>
      <c r="AY99" s="1018">
        <v>0.74</v>
      </c>
      <c r="AZ99" s="833">
        <v>18.57</v>
      </c>
      <c r="BA99" s="833">
        <v>-6.99</v>
      </c>
      <c r="BB99" s="833">
        <v>2.88</v>
      </c>
      <c r="BC99" s="833">
        <v>3.3099999999999996</v>
      </c>
      <c r="BD99" s="985"/>
      <c r="BE99" s="666">
        <v>2012</v>
      </c>
      <c r="BF99" s="971">
        <f t="shared" si="31"/>
        <v>0</v>
      </c>
      <c r="BG99" s="892">
        <v>1.5</v>
      </c>
    </row>
    <row r="100" spans="1:60" ht="11.25" customHeight="1" x14ac:dyDescent="0.2">
      <c r="A100" s="157" t="s">
        <v>4063</v>
      </c>
      <c r="B100" s="631" t="s">
        <v>4064</v>
      </c>
      <c r="C100" s="1013" t="s">
        <v>4345</v>
      </c>
      <c r="D100" s="1013" t="s">
        <v>4346</v>
      </c>
      <c r="E100" s="792">
        <v>5</v>
      </c>
      <c r="F100" s="1227">
        <v>878</v>
      </c>
      <c r="G100" s="1227" t="s">
        <v>106</v>
      </c>
      <c r="H100" s="1227" t="s">
        <v>106</v>
      </c>
      <c r="I100" s="947">
        <v>41.09</v>
      </c>
      <c r="J100" s="703">
        <f t="shared" si="18"/>
        <v>3.9912387442200039</v>
      </c>
      <c r="K100" s="950">
        <v>0.41</v>
      </c>
      <c r="L100" s="960">
        <v>4</v>
      </c>
      <c r="M100" s="694">
        <f t="shared" si="19"/>
        <v>1.64</v>
      </c>
      <c r="N100" s="943" t="s">
        <v>4330</v>
      </c>
      <c r="O100" s="795">
        <v>0.40749999999999997</v>
      </c>
      <c r="P100" s="934">
        <v>43601</v>
      </c>
      <c r="Q100" s="934">
        <v>43616</v>
      </c>
      <c r="R100" s="694">
        <f t="shared" si="20"/>
        <v>0.6134969325153381</v>
      </c>
      <c r="S100" s="759">
        <f>IF(INDEX(Historical!$D$7:$D$1439,MATCH(B100,Historical!$B$7:$B$1450,0))=0,"n/a",(INDEX(Historical!$C$7:$C$1439,MATCH(B100,Historical!$B$7:$B$1450,0))/INDEX(Historical!$D$7:$D$1439,MATCH(B100,Historical!$B$7:$B$1450,0))-1)*100)</f>
        <v>2.5559105431310014</v>
      </c>
      <c r="T100" s="759">
        <f>IF(INDEX(Historical!$F$7:$F$1432,MATCH(B100,Historical!$B$7:$B$1450,0))=0,"n/a",((INDEX(Historical!$C$7:$C$1439,MATCH(B100,Historical!$B$7:$B$1450,0))/INDEX(Historical!$F$7:$F$1432,MATCH(B100,Historical!$B$7:$B$1450,0)))^(1/3)-1)*100)</f>
        <v>45.879689820476585</v>
      </c>
      <c r="U100" s="759" t="str">
        <f>IF(INDEX(Historical!$H$7:$H$1432,MATCH(B100,Historical!$B$7:$B$1450,0))=0,"n/a",((INDEX(Historical!$C$7:$C$1439,MATCH(B100,Historical!$B$7:$B$1450,0))/INDEX(Historical!$H$7:$H$1432,MATCH(B100,Historical!$B$7:$B$1450,0)))^(1/5)-1)*100)</f>
        <v>n/a</v>
      </c>
      <c r="V100" s="759" t="str">
        <f>IF(INDEX(Historical!$O$7:$O$1432,MATCH(B100,Historical!$B$7:$B$1450,0))=0,"n/a",((INDEX(Historical!$C$7:$C$1439,MATCH(B100,Historical!$B$7:$B$1450,0))/INDEX(Historical!$O$7:$O$1432,MATCH(B100,Historical!$B$7:$B$1450,0)))^(1/10)-1)*100)</f>
        <v>n/a</v>
      </c>
      <c r="W100" s="760" t="str">
        <f t="shared" si="21"/>
        <v>n/a</v>
      </c>
      <c r="X100" s="761" t="str">
        <f t="shared" si="22"/>
        <v>n/a</v>
      </c>
      <c r="Y100" s="949"/>
      <c r="Z100" s="703">
        <f t="shared" si="23"/>
        <v>745.45454545454538</v>
      </c>
      <c r="AA100" s="959">
        <f t="shared" si="24"/>
        <v>186.77272727272728</v>
      </c>
      <c r="AB100" s="960">
        <v>12</v>
      </c>
      <c r="AC100" s="938">
        <v>0.22</v>
      </c>
      <c r="AD100" s="938" t="s">
        <v>137</v>
      </c>
      <c r="AE100" s="938">
        <v>15.32</v>
      </c>
      <c r="AF100" s="938">
        <v>2.78</v>
      </c>
      <c r="AG100" s="938">
        <v>1.5</v>
      </c>
      <c r="AH100" s="938">
        <v>5.2</v>
      </c>
      <c r="AI100" s="938">
        <v>38.879999999999995</v>
      </c>
      <c r="AJ100" s="938" t="s">
        <v>137</v>
      </c>
      <c r="AK100" s="938" t="s">
        <v>137</v>
      </c>
      <c r="AL100" s="951">
        <v>774.97</v>
      </c>
      <c r="AM100" s="945">
        <v>1.3</v>
      </c>
      <c r="AN100" s="938">
        <v>0.66</v>
      </c>
      <c r="AO100" s="802" t="str">
        <f t="shared" si="25"/>
        <v>n/a</v>
      </c>
      <c r="AP100" s="803" t="str">
        <f t="shared" si="26"/>
        <v>n/a</v>
      </c>
      <c r="AQ100" s="961">
        <f t="shared" si="27"/>
        <v>380.38326449625697</v>
      </c>
      <c r="AR100" s="703">
        <f>INDEX(Historical!$C$7:$C$1439,MATCH(B100,Historical!$B$7:$B$1450,0))*IF(AH100="n/a",1.03,IF(AH100&lt;0,1.01,IF(AH100&gt;10,1.1,(1+AH100/100))))</f>
        <v>1.6884600000000001</v>
      </c>
      <c r="AS100" s="959">
        <f t="shared" si="28"/>
        <v>1.8573060000000001</v>
      </c>
      <c r="AT100" s="959">
        <f t="shared" si="32"/>
        <v>1.9130251800000002</v>
      </c>
      <c r="AU100" s="959">
        <f t="shared" si="32"/>
        <v>1.9704159354000004</v>
      </c>
      <c r="AV100" s="959">
        <f t="shared" si="32"/>
        <v>2.0295284134620006</v>
      </c>
      <c r="AW100" s="703">
        <f t="shared" si="29"/>
        <v>9.4587355288620003</v>
      </c>
      <c r="AX100" s="810">
        <f t="shared" si="30"/>
        <v>23.019555923246532</v>
      </c>
      <c r="AY100" s="1017">
        <v>0.73</v>
      </c>
      <c r="AZ100" s="945">
        <v>49.2</v>
      </c>
      <c r="BA100" s="945">
        <v>-2.41</v>
      </c>
      <c r="BB100" s="945">
        <v>4.1399999999999997</v>
      </c>
      <c r="BC100" s="945">
        <v>19.79</v>
      </c>
      <c r="BE100" s="666">
        <v>2015</v>
      </c>
      <c r="BF100" s="971">
        <f t="shared" si="31"/>
        <v>0</v>
      </c>
      <c r="BG100" s="955">
        <v>0.89999999999999991</v>
      </c>
    </row>
    <row r="101" spans="1:60" ht="11.25" customHeight="1" x14ac:dyDescent="0.2">
      <c r="A101" s="944" t="s">
        <v>1067</v>
      </c>
      <c r="B101" s="948" t="s">
        <v>1068</v>
      </c>
      <c r="C101" s="1013" t="s">
        <v>247</v>
      </c>
      <c r="D101" s="1013" t="s">
        <v>4379</v>
      </c>
      <c r="E101" s="792">
        <v>8</v>
      </c>
      <c r="F101" s="1227">
        <v>551</v>
      </c>
      <c r="G101" s="1227" t="s">
        <v>106</v>
      </c>
      <c r="H101" s="1227" t="s">
        <v>106</v>
      </c>
      <c r="I101" s="947">
        <v>119.65</v>
      </c>
      <c r="J101" s="703">
        <f t="shared" si="18"/>
        <v>0.45410224265217991</v>
      </c>
      <c r="K101" s="958">
        <v>0.54333333333333333</v>
      </c>
      <c r="L101" s="960">
        <v>1</v>
      </c>
      <c r="M101" s="694">
        <f t="shared" si="19"/>
        <v>0.54333333333333333</v>
      </c>
      <c r="N101" s="943" t="s">
        <v>980</v>
      </c>
      <c r="O101" s="799">
        <v>0.50666666666666671</v>
      </c>
      <c r="P101" s="934">
        <v>43440</v>
      </c>
      <c r="Q101" s="934">
        <v>43469</v>
      </c>
      <c r="R101" s="694">
        <f t="shared" si="20"/>
        <v>7.2368421052631486</v>
      </c>
      <c r="S101" s="759">
        <f>IF(INDEX(Historical!$D$7:$D$1439,MATCH(B101,Historical!$B$7:$B$1450,0))=0,"n/a",(INDEX(Historical!$C$7:$C$1439,MATCH(B101,Historical!$B$7:$B$1450,0))/INDEX(Historical!$D$7:$D$1439,MATCH(B101,Historical!$B$7:$B$1450,0))-1)*100)</f>
        <v>7.2368421052631415</v>
      </c>
      <c r="T101" s="759">
        <f>IF(INDEX(Historical!$F$7:$F$1432,MATCH(B101,Historical!$B$7:$B$1450,0))=0,"n/a",((INDEX(Historical!$C$7:$C$1439,MATCH(B101,Historical!$B$7:$B$1450,0))/INDEX(Historical!$F$7:$F$1432,MATCH(B101,Historical!$B$7:$B$1450,0)))^(1/3)-1)*100)</f>
        <v>12.330214454925081</v>
      </c>
      <c r="U101" s="759">
        <f>IF(INDEX(Historical!$H$7:$H$1432,MATCH(B101,Historical!$B$7:$B$1450,0))=0,"n/a",((INDEX(Historical!$C$7:$C$1439,MATCH(B101,Historical!$B$7:$B$1450,0))/INDEX(Historical!$H$7:$H$1432,MATCH(B101,Historical!$B$7:$B$1450,0)))^(1/5)-1)*100)</f>
        <v>13.379273635892975</v>
      </c>
      <c r="V101" s="759">
        <f>IF(INDEX(Historical!$O$7:$O$1432,MATCH(B101,Historical!$B$7:$B$1450,0))=0,"n/a",((INDEX(Historical!$C$7:$C$1439,MATCH(B101,Historical!$B$7:$B$1450,0))/INDEX(Historical!$O$7:$O$1432,MATCH(B101,Historical!$B$7:$B$1450,0)))^(1/10)-1)*100)</f>
        <v>12.543847979536849</v>
      </c>
      <c r="W101" s="760">
        <f t="shared" si="21"/>
        <v>1.0666004289687647</v>
      </c>
      <c r="X101" s="761">
        <f t="shared" si="22"/>
        <v>0.39583649810334243</v>
      </c>
      <c r="Y101" s="728" t="s">
        <v>4418</v>
      </c>
      <c r="Z101" s="703">
        <f t="shared" si="23"/>
        <v>12.320483749055178</v>
      </c>
      <c r="AA101" s="959">
        <f t="shared" si="24"/>
        <v>27.131519274376419</v>
      </c>
      <c r="AB101" s="960">
        <v>12</v>
      </c>
      <c r="AC101" s="938">
        <v>4.41</v>
      </c>
      <c r="AD101" s="938">
        <v>2.3199999999999998</v>
      </c>
      <c r="AE101" s="938">
        <v>4.51</v>
      </c>
      <c r="AF101" s="938">
        <v>10.85</v>
      </c>
      <c r="AG101" s="938">
        <v>38.4</v>
      </c>
      <c r="AH101" s="938">
        <v>225.59999999999997</v>
      </c>
      <c r="AI101" s="938">
        <v>15.409999999999998</v>
      </c>
      <c r="AJ101" s="938">
        <v>33.800000000000004</v>
      </c>
      <c r="AK101" s="938">
        <v>12</v>
      </c>
      <c r="AL101" s="951">
        <v>4890</v>
      </c>
      <c r="AM101" s="945">
        <v>2.7</v>
      </c>
      <c r="AN101" s="938">
        <v>3.23</v>
      </c>
      <c r="AO101" s="802">
        <f t="shared" si="25"/>
        <v>-13.298143395831264</v>
      </c>
      <c r="AP101" s="803">
        <f t="shared" si="26"/>
        <v>13.833375878545155</v>
      </c>
      <c r="AQ101" s="961">
        <f t="shared" si="27"/>
        <v>261.71012588473178</v>
      </c>
      <c r="AR101" s="703">
        <f>INDEX(Historical!$C$7:$C$1439,MATCH(B101,Historical!$B$7:$B$1450,0))*IF(AH101="n/a",1.03,IF(AH101&lt;0,1.01,IF(AH101&gt;10,1.1,(1+AH101/100))))</f>
        <v>0.59766666666666668</v>
      </c>
      <c r="AS101" s="959">
        <f t="shared" si="28"/>
        <v>0.65743333333333343</v>
      </c>
      <c r="AT101" s="959">
        <f t="shared" si="32"/>
        <v>0.7231766666666668</v>
      </c>
      <c r="AU101" s="959">
        <f t="shared" si="32"/>
        <v>0.79549433333333353</v>
      </c>
      <c r="AV101" s="959">
        <f t="shared" si="32"/>
        <v>0.87504376666666694</v>
      </c>
      <c r="AW101" s="703">
        <f t="shared" si="29"/>
        <v>3.6488147666666673</v>
      </c>
      <c r="AX101" s="810">
        <f t="shared" si="30"/>
        <v>3.0495735617774069</v>
      </c>
      <c r="AY101" s="1017">
        <v>1.23</v>
      </c>
      <c r="AZ101" s="945">
        <v>60.440000000000005</v>
      </c>
      <c r="BA101" s="945">
        <v>-2.76</v>
      </c>
      <c r="BB101" s="945">
        <v>7.1400000000000006</v>
      </c>
      <c r="BC101" s="945">
        <v>25.53</v>
      </c>
      <c r="BE101" s="666">
        <v>2012</v>
      </c>
      <c r="BF101" s="971">
        <f t="shared" si="31"/>
        <v>0</v>
      </c>
      <c r="BG101" s="955">
        <v>9.6</v>
      </c>
    </row>
    <row r="102" spans="1:60" ht="11.25" customHeight="1" x14ac:dyDescent="0.2">
      <c r="A102" s="944" t="s">
        <v>1063</v>
      </c>
      <c r="B102" s="948" t="s">
        <v>1064</v>
      </c>
      <c r="C102" s="1013" t="s">
        <v>108</v>
      </c>
      <c r="D102" s="1013" t="s">
        <v>4365</v>
      </c>
      <c r="E102" s="792">
        <v>7</v>
      </c>
      <c r="F102" s="1227">
        <v>624</v>
      </c>
      <c r="G102" s="1227" t="s">
        <v>37</v>
      </c>
      <c r="H102" s="1227" t="s">
        <v>37</v>
      </c>
      <c r="I102" s="947">
        <v>42.04</v>
      </c>
      <c r="J102" s="703">
        <f t="shared" si="18"/>
        <v>3.2350142721217887</v>
      </c>
      <c r="K102" s="950">
        <v>0.34</v>
      </c>
      <c r="L102" s="960">
        <v>4</v>
      </c>
      <c r="M102" s="694">
        <f t="shared" si="19"/>
        <v>1.36</v>
      </c>
      <c r="N102" s="943" t="s">
        <v>149</v>
      </c>
      <c r="O102" s="795">
        <v>0.28000000000000003</v>
      </c>
      <c r="P102" s="660">
        <v>43349</v>
      </c>
      <c r="Q102" s="660">
        <v>43364</v>
      </c>
      <c r="R102" s="694">
        <f t="shared" si="20"/>
        <v>21.428571428571423</v>
      </c>
      <c r="S102" s="759">
        <f>IF(INDEX(Historical!$D$7:$D$1439,MATCH(B102,Historical!$B$7:$B$1450,0))=0,"n/a",(INDEX(Historical!$C$7:$C$1439,MATCH(B102,Historical!$B$7:$B$1450,0))/INDEX(Historical!$D$7:$D$1439,MATCH(B102,Historical!$B$7:$B$1450,0))-1)*100)</f>
        <v>12.72727272727272</v>
      </c>
      <c r="T102" s="759">
        <f>IF(INDEX(Historical!$F$7:$F$1432,MATCH(B102,Historical!$B$7:$B$1450,0))=0,"n/a",((INDEX(Historical!$C$7:$C$1439,MATCH(B102,Historical!$B$7:$B$1450,0))/INDEX(Historical!$F$7:$F$1432,MATCH(B102,Historical!$B$7:$B$1450,0)))^(1/3)-1)*100)</f>
        <v>7.4337070988966358</v>
      </c>
      <c r="U102" s="759">
        <f>IF(INDEX(Historical!$H$7:$H$1432,MATCH(B102,Historical!$B$7:$B$1450,0))=0,"n/a",((INDEX(Historical!$C$7:$C$1439,MATCH(B102,Historical!$B$7:$B$1450,0))/INDEX(Historical!$H$7:$H$1432,MATCH(B102,Historical!$B$7:$B$1450,0)))^(1/5)-1)*100)</f>
        <v>7.3446703178892792</v>
      </c>
      <c r="V102" s="759">
        <f>IF(INDEX(Historical!$O$7:$O$1432,MATCH(B102,Historical!$B$7:$B$1450,0))=0,"n/a",((INDEX(Historical!$C$7:$C$1439,MATCH(B102,Historical!$B$7:$B$1450,0))/INDEX(Historical!$O$7:$O$1432,MATCH(B102,Historical!$B$7:$B$1450,0)))^(1/10)-1)*100)</f>
        <v>0.49720137555864241</v>
      </c>
      <c r="W102" s="760">
        <f t="shared" si="21"/>
        <v>14.772023326840158</v>
      </c>
      <c r="X102" s="761">
        <f t="shared" si="22"/>
        <v>0.51723030407670978</v>
      </c>
      <c r="Y102" s="718"/>
      <c r="Z102" s="703">
        <f t="shared" si="23"/>
        <v>34.871794871794876</v>
      </c>
      <c r="AA102" s="959">
        <f t="shared" si="24"/>
        <v>10.77948717948718</v>
      </c>
      <c r="AB102" s="960">
        <v>12</v>
      </c>
      <c r="AC102" s="938">
        <v>3.9</v>
      </c>
      <c r="AD102" s="938">
        <v>1.24</v>
      </c>
      <c r="AE102" s="938">
        <v>3.99</v>
      </c>
      <c r="AF102" s="938">
        <v>1.07</v>
      </c>
      <c r="AG102" s="938">
        <v>10.100000000000001</v>
      </c>
      <c r="AH102" s="938">
        <v>42.5</v>
      </c>
      <c r="AI102" s="938">
        <v>17.47</v>
      </c>
      <c r="AJ102" s="938">
        <v>14.2</v>
      </c>
      <c r="AK102" s="938">
        <v>9</v>
      </c>
      <c r="AL102" s="951">
        <v>3100</v>
      </c>
      <c r="AM102" s="945">
        <v>0.5</v>
      </c>
      <c r="AN102" s="938">
        <v>0.01</v>
      </c>
      <c r="AO102" s="802">
        <f t="shared" si="25"/>
        <v>-0.1998025894761124</v>
      </c>
      <c r="AP102" s="803">
        <f t="shared" si="26"/>
        <v>10.579684590011068</v>
      </c>
      <c r="AQ102" s="961">
        <f t="shared" si="27"/>
        <v>-28.402199654982319</v>
      </c>
      <c r="AR102" s="703">
        <f>INDEX(Historical!$C$7:$C$1439,MATCH(B102,Historical!$B$7:$B$1450,0))*IF(AH102="n/a",1.03,IF(AH102&lt;0,1.01,IF(AH102&gt;10,1.1,(1+AH102/100))))</f>
        <v>1.3640000000000001</v>
      </c>
      <c r="AS102" s="959">
        <f t="shared" si="28"/>
        <v>1.5004000000000002</v>
      </c>
      <c r="AT102" s="959">
        <f t="shared" si="32"/>
        <v>1.6354360000000003</v>
      </c>
      <c r="AU102" s="959">
        <f t="shared" si="32"/>
        <v>1.7826252400000004</v>
      </c>
      <c r="AV102" s="959">
        <f t="shared" si="32"/>
        <v>1.9430615116000007</v>
      </c>
      <c r="AW102" s="703">
        <f t="shared" si="29"/>
        <v>8.2255227516000016</v>
      </c>
      <c r="AX102" s="810">
        <f t="shared" si="30"/>
        <v>19.565943747859187</v>
      </c>
      <c r="AY102" s="1017">
        <v>1.49</v>
      </c>
      <c r="AZ102" s="945">
        <v>21.43</v>
      </c>
      <c r="BA102" s="945">
        <v>-28.87</v>
      </c>
      <c r="BB102" s="945">
        <v>3.84</v>
      </c>
      <c r="BC102" s="945">
        <v>-2.06</v>
      </c>
      <c r="BE102" s="666">
        <v>2012</v>
      </c>
      <c r="BF102" s="971">
        <f t="shared" si="31"/>
        <v>0</v>
      </c>
      <c r="BG102" s="955">
        <v>1.3</v>
      </c>
    </row>
    <row r="103" spans="1:60" ht="11.25" customHeight="1" x14ac:dyDescent="0.2">
      <c r="A103" s="954" t="s">
        <v>1075</v>
      </c>
      <c r="B103" s="948" t="s">
        <v>1076</v>
      </c>
      <c r="C103" s="1013" t="s">
        <v>108</v>
      </c>
      <c r="D103" s="1013" t="s">
        <v>4365</v>
      </c>
      <c r="E103" s="792">
        <v>8</v>
      </c>
      <c r="F103" s="1227">
        <v>526</v>
      </c>
      <c r="G103" s="1227" t="s">
        <v>106</v>
      </c>
      <c r="H103" s="1227" t="s">
        <v>106</v>
      </c>
      <c r="I103" s="947">
        <v>22.17</v>
      </c>
      <c r="J103" s="703">
        <f t="shared" si="18"/>
        <v>1.6238159675236805</v>
      </c>
      <c r="K103" s="950">
        <v>0.09</v>
      </c>
      <c r="L103" s="960">
        <v>4</v>
      </c>
      <c r="M103" s="694">
        <f t="shared" si="19"/>
        <v>0.36</v>
      </c>
      <c r="N103" s="943" t="s">
        <v>140</v>
      </c>
      <c r="O103" s="795">
        <v>7.0000000000000007E-2</v>
      </c>
      <c r="P103" s="939">
        <v>43304</v>
      </c>
      <c r="Q103" s="939">
        <v>43313</v>
      </c>
      <c r="R103" s="694">
        <f t="shared" si="20"/>
        <v>28.571428571428552</v>
      </c>
      <c r="S103" s="759">
        <f>IF(INDEX(Historical!$D$7:$D$1439,MATCH(B103,Historical!$B$7:$B$1450,0))=0,"n/a",(INDEX(Historical!$C$7:$C$1439,MATCH(B103,Historical!$B$7:$B$1450,0))/INDEX(Historical!$D$7:$D$1439,MATCH(B103,Historical!$B$7:$B$1450,0))-1)*100)</f>
        <v>28.000000000000004</v>
      </c>
      <c r="T103" s="759">
        <f>IF(INDEX(Historical!$F$7:$F$1432,MATCH(B103,Historical!$B$7:$B$1450,0))=0,"n/a",((INDEX(Historical!$C$7:$C$1439,MATCH(B103,Historical!$B$7:$B$1450,0))/INDEX(Historical!$F$7:$F$1432,MATCH(B103,Historical!$B$7:$B$1450,0)))^(1/3)-1)*100)</f>
        <v>16.960709528514649</v>
      </c>
      <c r="U103" s="759">
        <f>IF(INDEX(Historical!$H$7:$H$1432,MATCH(B103,Historical!$B$7:$B$1450,0))=0,"n/a",((INDEX(Historical!$C$7:$C$1439,MATCH(B103,Historical!$B$7:$B$1450,0))/INDEX(Historical!$H$7:$H$1432,MATCH(B103,Historical!$B$7:$B$1450,0)))^(1/5)-1)*100)</f>
        <v>16.36215183053762</v>
      </c>
      <c r="V103" s="759">
        <f>IF(INDEX(Historical!$O$7:$O$1432,MATCH(B103,Historical!$B$7:$B$1450,0))=0,"n/a",((INDEX(Historical!$C$7:$C$1439,MATCH(B103,Historical!$B$7:$B$1450,0))/INDEX(Historical!$O$7:$O$1432,MATCH(B103,Historical!$B$7:$B$1450,0)))^(1/10)-1)*100)</f>
        <v>-9.9236336435632566</v>
      </c>
      <c r="W103" s="760" t="str">
        <f t="shared" si="21"/>
        <v>n/a</v>
      </c>
      <c r="X103" s="761">
        <f t="shared" si="22"/>
        <v>1.6868197763440844</v>
      </c>
      <c r="Y103" s="717"/>
      <c r="Z103" s="703">
        <f t="shared" si="23"/>
        <v>37.894736842105267</v>
      </c>
      <c r="AA103" s="959">
        <f t="shared" si="24"/>
        <v>23.336842105263162</v>
      </c>
      <c r="AB103" s="960">
        <v>12</v>
      </c>
      <c r="AC103" s="938">
        <v>0.95</v>
      </c>
      <c r="AD103" s="938">
        <v>2.9</v>
      </c>
      <c r="AE103" s="938">
        <v>4.08</v>
      </c>
      <c r="AF103" s="938">
        <v>1.1299999999999999</v>
      </c>
      <c r="AG103" s="938">
        <v>5</v>
      </c>
      <c r="AH103" s="938">
        <v>-23.1</v>
      </c>
      <c r="AI103" s="938">
        <v>4.3600000000000003</v>
      </c>
      <c r="AJ103" s="938">
        <v>9.7000000000000011</v>
      </c>
      <c r="AK103" s="938">
        <v>8</v>
      </c>
      <c r="AL103" s="951">
        <v>335.46</v>
      </c>
      <c r="AM103" s="945">
        <v>1.0999999999999999</v>
      </c>
      <c r="AN103" s="938">
        <v>0.1</v>
      </c>
      <c r="AO103" s="802">
        <f t="shared" si="25"/>
        <v>-5.3508743072018632</v>
      </c>
      <c r="AP103" s="803">
        <f t="shared" si="26"/>
        <v>17.985967798061299</v>
      </c>
      <c r="AQ103" s="961">
        <f t="shared" si="27"/>
        <v>8.2602452507585475</v>
      </c>
      <c r="AR103" s="703">
        <f>INDEX(Historical!$C$7:$C$1439,MATCH(B103,Historical!$B$7:$B$1450,0))*IF(AH103="n/a",1.03,IF(AH103&lt;0,1.01,IF(AH103&gt;10,1.1,(1+AH103/100))))</f>
        <v>0.32319999999999999</v>
      </c>
      <c r="AS103" s="959">
        <f t="shared" si="28"/>
        <v>0.33729152000000001</v>
      </c>
      <c r="AT103" s="959">
        <f t="shared" si="32"/>
        <v>0.36427484160000001</v>
      </c>
      <c r="AU103" s="959">
        <f t="shared" si="32"/>
        <v>0.39341682892800006</v>
      </c>
      <c r="AV103" s="959">
        <f t="shared" si="32"/>
        <v>0.4248901752422401</v>
      </c>
      <c r="AW103" s="703">
        <f t="shared" si="29"/>
        <v>1.8430733657702401</v>
      </c>
      <c r="AX103" s="810">
        <f t="shared" si="30"/>
        <v>8.3133665573759128</v>
      </c>
      <c r="AY103" s="1017">
        <v>0.73</v>
      </c>
      <c r="AZ103" s="945">
        <v>42.57</v>
      </c>
      <c r="BA103" s="945">
        <v>-13.969999999999999</v>
      </c>
      <c r="BB103" s="945">
        <v>1.53</v>
      </c>
      <c r="BC103" s="945">
        <v>5.66</v>
      </c>
      <c r="BE103" s="666">
        <v>2011</v>
      </c>
      <c r="BF103" s="971">
        <f t="shared" si="31"/>
        <v>0</v>
      </c>
      <c r="BG103" s="955">
        <v>0.70000000000000007</v>
      </c>
    </row>
    <row r="104" spans="1:60" ht="11.25" customHeight="1" x14ac:dyDescent="0.2">
      <c r="A104" s="936" t="s">
        <v>1103</v>
      </c>
      <c r="B104" s="948" t="s">
        <v>1104</v>
      </c>
      <c r="C104" s="1013" t="s">
        <v>108</v>
      </c>
      <c r="D104" s="1013" t="s">
        <v>4365</v>
      </c>
      <c r="E104" s="792">
        <v>7</v>
      </c>
      <c r="F104" s="1227">
        <v>616</v>
      </c>
      <c r="G104" s="1227" t="s">
        <v>106</v>
      </c>
      <c r="H104" s="1227" t="s">
        <v>106</v>
      </c>
      <c r="I104" s="947">
        <v>23.1</v>
      </c>
      <c r="J104" s="703">
        <f t="shared" si="18"/>
        <v>1.9047619047619047</v>
      </c>
      <c r="K104" s="950">
        <v>0.11</v>
      </c>
      <c r="L104" s="960">
        <v>4</v>
      </c>
      <c r="M104" s="694">
        <f t="shared" si="19"/>
        <v>0.44</v>
      </c>
      <c r="N104" s="943" t="s">
        <v>119</v>
      </c>
      <c r="O104" s="795">
        <v>0.08</v>
      </c>
      <c r="P104" s="939">
        <v>43138</v>
      </c>
      <c r="Q104" s="939">
        <v>43160</v>
      </c>
      <c r="R104" s="694">
        <f t="shared" si="20"/>
        <v>37.5</v>
      </c>
      <c r="S104" s="759">
        <f>IF(INDEX(Historical!$D$7:$D$1439,MATCH(B104,Historical!$B$7:$B$1450,0))=0,"n/a",(INDEX(Historical!$C$7:$C$1439,MATCH(B104,Historical!$B$7:$B$1450,0))/INDEX(Historical!$D$7:$D$1439,MATCH(B104,Historical!$B$7:$B$1450,0))-1)*100)</f>
        <v>37.5</v>
      </c>
      <c r="T104" s="759">
        <f>IF(INDEX(Historical!$F$7:$F$1432,MATCH(B104,Historical!$B$7:$B$1450,0))=0,"n/a",((INDEX(Historical!$C$7:$C$1439,MATCH(B104,Historical!$B$7:$B$1450,0))/INDEX(Historical!$F$7:$F$1432,MATCH(B104,Historical!$B$7:$B$1450,0)))^(1/3)-1)*100)</f>
        <v>22.390341034166038</v>
      </c>
      <c r="U104" s="759">
        <f>IF(INDEX(Historical!$H$7:$H$1432,MATCH(B104,Historical!$B$7:$B$1450,0))=0,"n/a",((INDEX(Historical!$C$7:$C$1439,MATCH(B104,Historical!$B$7:$B$1450,0))/INDEX(Historical!$H$7:$H$1432,MATCH(B104,Historical!$B$7:$B$1450,0)))^(1/5)-1)*100)</f>
        <v>29.674411610965823</v>
      </c>
      <c r="V104" s="759">
        <f>IF(INDEX(Historical!$O$7:$O$1432,MATCH(B104,Historical!$B$7:$B$1450,0))=0,"n/a",((INDEX(Historical!$C$7:$C$1439,MATCH(B104,Historical!$B$7:$B$1450,0))/INDEX(Historical!$O$7:$O$1432,MATCH(B104,Historical!$B$7:$B$1450,0)))^(1/10)-1)*100)</f>
        <v>-6.5128893940553763</v>
      </c>
      <c r="W104" s="760" t="str">
        <f t="shared" si="21"/>
        <v>n/a</v>
      </c>
      <c r="X104" s="761" t="str">
        <f t="shared" si="22"/>
        <v>n/a</v>
      </c>
      <c r="Y104" s="949"/>
      <c r="Z104" s="703" t="str">
        <f t="shared" si="23"/>
        <v>n/a</v>
      </c>
      <c r="AA104" s="959" t="str">
        <f t="shared" si="24"/>
        <v>n/a</v>
      </c>
      <c r="AB104" s="960">
        <v>12</v>
      </c>
      <c r="AC104" s="938" t="s">
        <v>137</v>
      </c>
      <c r="AD104" s="938" t="s">
        <v>137</v>
      </c>
      <c r="AE104" s="938" t="s">
        <v>137</v>
      </c>
      <c r="AF104" s="938" t="s">
        <v>137</v>
      </c>
      <c r="AG104" s="938" t="s">
        <v>137</v>
      </c>
      <c r="AH104" s="938" t="s">
        <v>137</v>
      </c>
      <c r="AI104" s="938" t="s">
        <v>137</v>
      </c>
      <c r="AJ104" s="938" t="s">
        <v>137</v>
      </c>
      <c r="AK104" s="938" t="s">
        <v>137</v>
      </c>
      <c r="AL104" s="951" t="s">
        <v>137</v>
      </c>
      <c r="AM104" s="945" t="s">
        <v>137</v>
      </c>
      <c r="AN104" s="938" t="s">
        <v>137</v>
      </c>
      <c r="AO104" s="802" t="str">
        <f t="shared" si="25"/>
        <v>n/a</v>
      </c>
      <c r="AP104" s="803">
        <f t="shared" si="26"/>
        <v>31.579173515727728</v>
      </c>
      <c r="AQ104" s="961" t="str">
        <f t="shared" si="27"/>
        <v>n/a</v>
      </c>
      <c r="AR104" s="703">
        <f>INDEX(Historical!$C$7:$C$1439,MATCH(B104,Historical!$B$7:$B$1450,0))*IF(AH104="n/a",1.03,IF(AH104&lt;0,1.01,IF(AH104&gt;10,1.1,(1+AH104/100))))</f>
        <v>0.45319999999999999</v>
      </c>
      <c r="AS104" s="959">
        <f t="shared" si="28"/>
        <v>0.46679599999999999</v>
      </c>
      <c r="AT104" s="959">
        <f t="shared" si="32"/>
        <v>0.48079988000000001</v>
      </c>
      <c r="AU104" s="959">
        <f t="shared" si="32"/>
        <v>0.49522387640000004</v>
      </c>
      <c r="AV104" s="959">
        <f t="shared" si="32"/>
        <v>0.51008059269200001</v>
      </c>
      <c r="AW104" s="703">
        <f t="shared" si="29"/>
        <v>2.4061003490920001</v>
      </c>
      <c r="AX104" s="810">
        <f t="shared" si="30"/>
        <v>10.416018827238096</v>
      </c>
      <c r="AY104" s="1017" t="s">
        <v>137</v>
      </c>
      <c r="AZ104" s="945" t="s">
        <v>137</v>
      </c>
      <c r="BA104" s="945" t="s">
        <v>137</v>
      </c>
      <c r="BB104" s="945" t="s">
        <v>137</v>
      </c>
      <c r="BC104" s="945" t="s">
        <v>137</v>
      </c>
      <c r="BD104" s="984" t="s">
        <v>4290</v>
      </c>
      <c r="BE104" s="666">
        <v>2012</v>
      </c>
      <c r="BF104" s="971">
        <f t="shared" si="31"/>
        <v>0</v>
      </c>
      <c r="BG104" s="955" t="s">
        <v>137</v>
      </c>
    </row>
    <row r="105" spans="1:60" ht="11.25" customHeight="1" x14ac:dyDescent="0.2">
      <c r="A105" s="936" t="s">
        <v>1077</v>
      </c>
      <c r="B105" s="948" t="s">
        <v>1078</v>
      </c>
      <c r="C105" s="1013" t="s">
        <v>108</v>
      </c>
      <c r="D105" s="1013" t="s">
        <v>4361</v>
      </c>
      <c r="E105" s="792">
        <v>9</v>
      </c>
      <c r="F105" s="1227">
        <v>435</v>
      </c>
      <c r="G105" s="1227" t="s">
        <v>106</v>
      </c>
      <c r="H105" s="1227" t="s">
        <v>106</v>
      </c>
      <c r="I105" s="947">
        <v>194.42</v>
      </c>
      <c r="J105" s="703">
        <f t="shared" si="18"/>
        <v>1.5430511264273223</v>
      </c>
      <c r="K105" s="950">
        <v>0.75</v>
      </c>
      <c r="L105" s="960">
        <v>4</v>
      </c>
      <c r="M105" s="694">
        <f t="shared" si="19"/>
        <v>3</v>
      </c>
      <c r="N105" s="943" t="s">
        <v>3964</v>
      </c>
      <c r="O105" s="795">
        <v>0.7</v>
      </c>
      <c r="P105" s="934">
        <v>43531</v>
      </c>
      <c r="Q105" s="934">
        <v>43549</v>
      </c>
      <c r="R105" s="694">
        <f t="shared" si="20"/>
        <v>7.1428571428571495</v>
      </c>
      <c r="S105" s="759">
        <f>IF(INDEX(Historical!$D$7:$D$1439,MATCH(B105,Historical!$B$7:$B$1450,0))=0,"n/a",(INDEX(Historical!$C$7:$C$1439,MATCH(B105,Historical!$B$7:$B$1450,0))/INDEX(Historical!$D$7:$D$1439,MATCH(B105,Historical!$B$7:$B$1450,0))-1)*100)</f>
        <v>6.0606060606060552</v>
      </c>
      <c r="T105" s="759">
        <f>IF(INDEX(Historical!$F$7:$F$1432,MATCH(B105,Historical!$B$7:$B$1450,0))=0,"n/a",((INDEX(Historical!$C$7:$C$1439,MATCH(B105,Historical!$B$7:$B$1450,0))/INDEX(Historical!$F$7:$F$1432,MATCH(B105,Historical!$B$7:$B$1450,0)))^(1/3)-1)*100)</f>
        <v>11.868894208139679</v>
      </c>
      <c r="U105" s="759">
        <f>IF(INDEX(Historical!$H$7:$H$1432,MATCH(B105,Historical!$B$7:$B$1450,0))=0,"n/a",((INDEX(Historical!$C$7:$C$1439,MATCH(B105,Historical!$B$7:$B$1450,0))/INDEX(Historical!$H$7:$H$1432,MATCH(B105,Historical!$B$7:$B$1450,0)))^(1/5)-1)*100)</f>
        <v>9.2388464140372939</v>
      </c>
      <c r="V105" s="759">
        <f>IF(INDEX(Historical!$O$7:$O$1432,MATCH(B105,Historical!$B$7:$B$1450,0))=0,"n/a",((INDEX(Historical!$C$7:$C$1439,MATCH(B105,Historical!$B$7:$B$1450,0))/INDEX(Historical!$O$7:$O$1432,MATCH(B105,Historical!$B$7:$B$1450,0)))^(1/10)-1)*100)</f>
        <v>11.773029030687221</v>
      </c>
      <c r="W105" s="760">
        <f t="shared" si="21"/>
        <v>0.78474676227805062</v>
      </c>
      <c r="X105" s="761">
        <f t="shared" si="22"/>
        <v>0.64607317580680379</v>
      </c>
      <c r="Y105" s="718"/>
      <c r="Z105" s="703">
        <f t="shared" si="23"/>
        <v>56.074766355140191</v>
      </c>
      <c r="AA105" s="959">
        <f t="shared" si="24"/>
        <v>36.340186915887848</v>
      </c>
      <c r="AB105" s="960">
        <v>12</v>
      </c>
      <c r="AC105" s="938">
        <v>5.35</v>
      </c>
      <c r="AD105" s="938">
        <v>6.53</v>
      </c>
      <c r="AE105" s="938">
        <v>16.170000000000002</v>
      </c>
      <c r="AF105" s="938">
        <v>2.69</v>
      </c>
      <c r="AG105" s="938">
        <v>7.6</v>
      </c>
      <c r="AH105" s="938">
        <v>-51</v>
      </c>
      <c r="AI105" s="938">
        <v>9.879999999999999</v>
      </c>
      <c r="AJ105" s="938">
        <v>14.299999999999999</v>
      </c>
      <c r="AK105" s="938">
        <v>5.65</v>
      </c>
      <c r="AL105" s="951">
        <v>70840</v>
      </c>
      <c r="AM105" s="945">
        <v>0.3</v>
      </c>
      <c r="AN105" s="938">
        <v>0.16</v>
      </c>
      <c r="AO105" s="802">
        <f t="shared" si="25"/>
        <v>-25.558289375423232</v>
      </c>
      <c r="AP105" s="803">
        <f t="shared" si="26"/>
        <v>10.781897540464616</v>
      </c>
      <c r="AQ105" s="961">
        <f t="shared" si="27"/>
        <v>108.43874965374609</v>
      </c>
      <c r="AR105" s="703">
        <f>INDEX(Historical!$C$7:$C$1439,MATCH(B105,Historical!$B$7:$B$1450,0))*IF(AH105="n/a",1.03,IF(AH105&lt;0,1.01,IF(AH105&gt;10,1.1,(1+AH105/100))))</f>
        <v>2.8279999999999998</v>
      </c>
      <c r="AS105" s="959">
        <f t="shared" si="28"/>
        <v>3.1074063999999999</v>
      </c>
      <c r="AT105" s="959">
        <f t="shared" si="32"/>
        <v>3.2829748616000001</v>
      </c>
      <c r="AU105" s="959">
        <f t="shared" si="32"/>
        <v>3.4684629412804</v>
      </c>
      <c r="AV105" s="959">
        <f t="shared" si="32"/>
        <v>3.6644310974627428</v>
      </c>
      <c r="AW105" s="703">
        <f t="shared" si="29"/>
        <v>16.351275300343143</v>
      </c>
      <c r="AX105" s="810">
        <f t="shared" si="30"/>
        <v>8.4102845902392467</v>
      </c>
      <c r="AY105" s="1017">
        <v>0.24</v>
      </c>
      <c r="AZ105" s="945">
        <v>23.97</v>
      </c>
      <c r="BA105" s="945">
        <v>-6.4600000000000009</v>
      </c>
      <c r="BB105" s="945">
        <v>-1.82</v>
      </c>
      <c r="BC105" s="945">
        <v>5.75</v>
      </c>
      <c r="BE105" s="666">
        <v>2011</v>
      </c>
      <c r="BF105" s="971">
        <f t="shared" si="31"/>
        <v>0</v>
      </c>
      <c r="BG105" s="955">
        <v>2.6</v>
      </c>
    </row>
    <row r="106" spans="1:60" ht="11.25" customHeight="1" x14ac:dyDescent="0.2">
      <c r="A106" s="944" t="s">
        <v>1079</v>
      </c>
      <c r="B106" s="948" t="s">
        <v>1080</v>
      </c>
      <c r="C106" s="1013" t="s">
        <v>108</v>
      </c>
      <c r="D106" s="1013" t="s">
        <v>118</v>
      </c>
      <c r="E106" s="792">
        <v>8</v>
      </c>
      <c r="F106" s="1227">
        <v>592</v>
      </c>
      <c r="G106" s="1227" t="s">
        <v>106</v>
      </c>
      <c r="H106" s="1227" t="s">
        <v>106</v>
      </c>
      <c r="I106" s="947">
        <v>16.91</v>
      </c>
      <c r="J106" s="703">
        <f t="shared" si="18"/>
        <v>2.6020106445890008</v>
      </c>
      <c r="K106" s="950">
        <v>0.11</v>
      </c>
      <c r="L106" s="960">
        <v>4</v>
      </c>
      <c r="M106" s="694">
        <f t="shared" si="19"/>
        <v>0.44</v>
      </c>
      <c r="N106" s="943" t="s">
        <v>598</v>
      </c>
      <c r="O106" s="795">
        <v>0.1</v>
      </c>
      <c r="P106" s="934">
        <v>43623</v>
      </c>
      <c r="Q106" s="934">
        <v>43640</v>
      </c>
      <c r="R106" s="694">
        <f t="shared" si="20"/>
        <v>9.9999999999999947</v>
      </c>
      <c r="S106" s="759">
        <f>IF(INDEX(Historical!$D$7:$D$1439,MATCH(B106,Historical!$B$7:$B$1450,0))=0,"n/a",(INDEX(Historical!$C$7:$C$1439,MATCH(B106,Historical!$B$7:$B$1450,0))/INDEX(Historical!$D$7:$D$1439,MATCH(B106,Historical!$B$7:$B$1450,0))-1)*100)</f>
        <v>11.428571428571432</v>
      </c>
      <c r="T106" s="759">
        <f>IF(INDEX(Historical!$F$7:$F$1432,MATCH(B106,Historical!$B$7:$B$1450,0))=0,"n/a",((INDEX(Historical!$C$7:$C$1439,MATCH(B106,Historical!$B$7:$B$1450,0))/INDEX(Historical!$F$7:$F$1432,MATCH(B106,Historical!$B$7:$B$1450,0)))^(1/3)-1)*100)</f>
        <v>13.040381433805548</v>
      </c>
      <c r="U106" s="759">
        <f>IF(INDEX(Historical!$H$7:$H$1432,MATCH(B106,Historical!$B$7:$B$1450,0))=0,"n/a",((INDEX(Historical!$C$7:$C$1439,MATCH(B106,Historical!$B$7:$B$1450,0))/INDEX(Historical!$H$7:$H$1432,MATCH(B106,Historical!$B$7:$B$1450,0)))^(1/5)-1)*100)</f>
        <v>28.805493048681363</v>
      </c>
      <c r="V106" s="759" t="str">
        <f>IF(INDEX(Historical!$O$7:$O$1432,MATCH(B106,Historical!$B$7:$B$1450,0))=0,"n/a",((INDEX(Historical!$C$7:$C$1439,MATCH(B106,Historical!$B$7:$B$1450,0))/INDEX(Historical!$O$7:$O$1432,MATCH(B106,Historical!$B$7:$B$1450,0)))^(1/10)-1)*100)</f>
        <v>n/a</v>
      </c>
      <c r="W106" s="760" t="str">
        <f t="shared" si="21"/>
        <v>n/a</v>
      </c>
      <c r="X106" s="761" t="str">
        <f t="shared" si="22"/>
        <v>n/a</v>
      </c>
      <c r="Y106" s="717"/>
      <c r="Z106" s="703" t="str">
        <f t="shared" si="23"/>
        <v>n/a</v>
      </c>
      <c r="AA106" s="959" t="str">
        <f t="shared" si="24"/>
        <v>n/a</v>
      </c>
      <c r="AB106" s="960">
        <v>12</v>
      </c>
      <c r="AC106" s="938">
        <v>-2.12</v>
      </c>
      <c r="AD106" s="938" t="s">
        <v>137</v>
      </c>
      <c r="AE106" s="938">
        <v>0.62</v>
      </c>
      <c r="AF106" s="938">
        <v>0.7</v>
      </c>
      <c r="AG106" s="938">
        <v>-9.1</v>
      </c>
      <c r="AH106" s="938">
        <v>-194.1</v>
      </c>
      <c r="AI106" s="938">
        <v>15.229999999999999</v>
      </c>
      <c r="AJ106" s="938">
        <v>-23.9</v>
      </c>
      <c r="AK106" s="938">
        <v>10</v>
      </c>
      <c r="AL106" s="951">
        <v>2700</v>
      </c>
      <c r="AM106" s="945">
        <v>1.0999999999999999</v>
      </c>
      <c r="AN106" s="938">
        <v>1.04</v>
      </c>
      <c r="AO106" s="802" t="str">
        <f t="shared" si="25"/>
        <v>n/a</v>
      </c>
      <c r="AP106" s="803">
        <f t="shared" si="26"/>
        <v>31.407503693270364</v>
      </c>
      <c r="AQ106" s="961" t="str">
        <f t="shared" si="27"/>
        <v>n/a</v>
      </c>
      <c r="AR106" s="703">
        <f>INDEX(Historical!$C$7:$C$1439,MATCH(B106,Historical!$B$7:$B$1450,0))*IF(AH106="n/a",1.03,IF(AH106&lt;0,1.01,IF(AH106&gt;10,1.1,(1+AH106/100))))</f>
        <v>0.39390000000000003</v>
      </c>
      <c r="AS106" s="959">
        <f t="shared" si="28"/>
        <v>0.43329000000000006</v>
      </c>
      <c r="AT106" s="959">
        <f t="shared" si="32"/>
        <v>0.47661900000000013</v>
      </c>
      <c r="AU106" s="959">
        <f t="shared" si="32"/>
        <v>0.52428090000000016</v>
      </c>
      <c r="AV106" s="959">
        <f t="shared" si="32"/>
        <v>0.5767089900000002</v>
      </c>
      <c r="AW106" s="703">
        <f t="shared" si="29"/>
        <v>2.4047988900000004</v>
      </c>
      <c r="AX106" s="810">
        <f t="shared" si="30"/>
        <v>14.221164340626849</v>
      </c>
      <c r="AY106" s="1017">
        <v>1.22</v>
      </c>
      <c r="AZ106" s="945">
        <v>23.97</v>
      </c>
      <c r="BA106" s="945">
        <v>-24.98</v>
      </c>
      <c r="BB106" s="945">
        <v>2.77</v>
      </c>
      <c r="BC106" s="945">
        <v>-0.64</v>
      </c>
      <c r="BE106" s="666">
        <v>2012</v>
      </c>
      <c r="BF106" s="971">
        <f t="shared" si="31"/>
        <v>0</v>
      </c>
      <c r="BG106" s="955">
        <v>-1.0999999999999999</v>
      </c>
    </row>
    <row r="107" spans="1:60" ht="11.25" customHeight="1" x14ac:dyDescent="0.2">
      <c r="A107" s="944" t="s">
        <v>1089</v>
      </c>
      <c r="B107" s="948" t="s">
        <v>1090</v>
      </c>
      <c r="C107" s="1013" t="s">
        <v>108</v>
      </c>
      <c r="D107" s="1013" t="s">
        <v>4365</v>
      </c>
      <c r="E107" s="792">
        <v>9</v>
      </c>
      <c r="F107" s="1227">
        <v>417</v>
      </c>
      <c r="G107" s="1227" t="s">
        <v>106</v>
      </c>
      <c r="H107" s="1227" t="s">
        <v>106</v>
      </c>
      <c r="I107" s="947">
        <v>37.71</v>
      </c>
      <c r="J107" s="703">
        <f t="shared" si="18"/>
        <v>2.970034473614426</v>
      </c>
      <c r="K107" s="950">
        <v>0.28000000000000003</v>
      </c>
      <c r="L107" s="960">
        <v>4</v>
      </c>
      <c r="M107" s="694">
        <f t="shared" si="19"/>
        <v>1.1200000000000001</v>
      </c>
      <c r="N107" s="943" t="s">
        <v>435</v>
      </c>
      <c r="O107" s="795">
        <v>0.26</v>
      </c>
      <c r="P107" s="934">
        <v>43501</v>
      </c>
      <c r="Q107" s="934">
        <v>43516</v>
      </c>
      <c r="R107" s="694">
        <f t="shared" si="20"/>
        <v>7.6923076923076987</v>
      </c>
      <c r="S107" s="759">
        <f>IF(INDEX(Historical!$D$7:$D$1439,MATCH(B107,Historical!$B$7:$B$1450,0))=0,"n/a",(INDEX(Historical!$C$7:$C$1439,MATCH(B107,Historical!$B$7:$B$1450,0))/INDEX(Historical!$D$7:$D$1439,MATCH(B107,Historical!$B$7:$B$1450,0))-1)*100)</f>
        <v>13.636363636363647</v>
      </c>
      <c r="T107" s="759">
        <f>IF(INDEX(Historical!$F$7:$F$1432,MATCH(B107,Historical!$B$7:$B$1450,0))=0,"n/a",((INDEX(Historical!$C$7:$C$1439,MATCH(B107,Historical!$B$7:$B$1450,0))/INDEX(Historical!$F$7:$F$1432,MATCH(B107,Historical!$B$7:$B$1450,0)))^(1/3)-1)*100)</f>
        <v>12.624788044360603</v>
      </c>
      <c r="U107" s="759">
        <f>IF(INDEX(Historical!$H$7:$H$1432,MATCH(B107,Historical!$B$7:$B$1450,0))=0,"n/a",((INDEX(Historical!$C$7:$C$1439,MATCH(B107,Historical!$B$7:$B$1450,0))/INDEX(Historical!$H$7:$H$1432,MATCH(B107,Historical!$B$7:$B$1450,0)))^(1/5)-1)*100)</f>
        <v>19.520727694995223</v>
      </c>
      <c r="V107" s="759">
        <f>IF(INDEX(Historical!$O$7:$O$1432,MATCH(B107,Historical!$B$7:$B$1450,0))=0,"n/a",((INDEX(Historical!$C$7:$C$1439,MATCH(B107,Historical!$B$7:$B$1450,0))/INDEX(Historical!$O$7:$O$1432,MATCH(B107,Historical!$B$7:$B$1450,0)))^(1/10)-1)*100)</f>
        <v>5.5983666192986892</v>
      </c>
      <c r="W107" s="760">
        <f t="shared" si="21"/>
        <v>3.4868612619443984</v>
      </c>
      <c r="X107" s="761">
        <f t="shared" si="22"/>
        <v>1.3650858527968688</v>
      </c>
      <c r="Y107" s="949"/>
      <c r="Z107" s="703">
        <f t="shared" si="23"/>
        <v>45.9016393442623</v>
      </c>
      <c r="AA107" s="959">
        <f t="shared" si="24"/>
        <v>15.454918032786885</v>
      </c>
      <c r="AB107" s="960">
        <v>12</v>
      </c>
      <c r="AC107" s="938">
        <v>2.44</v>
      </c>
      <c r="AD107" s="938">
        <v>1.93</v>
      </c>
      <c r="AE107" s="938">
        <v>5.41</v>
      </c>
      <c r="AF107" s="938">
        <v>1.31</v>
      </c>
      <c r="AG107" s="938">
        <v>8.5</v>
      </c>
      <c r="AH107" s="938">
        <v>14.499999999999998</v>
      </c>
      <c r="AI107" s="938">
        <v>1.94</v>
      </c>
      <c r="AJ107" s="938">
        <v>14.299999999999999</v>
      </c>
      <c r="AK107" s="938">
        <v>8</v>
      </c>
      <c r="AL107" s="951">
        <v>2740</v>
      </c>
      <c r="AM107" s="945">
        <v>0.3</v>
      </c>
      <c r="AN107" s="938">
        <v>0.02</v>
      </c>
      <c r="AO107" s="802">
        <f t="shared" si="25"/>
        <v>7.0358441358227637</v>
      </c>
      <c r="AP107" s="803">
        <f t="shared" si="26"/>
        <v>22.490762168609649</v>
      </c>
      <c r="AQ107" s="961">
        <f t="shared" si="27"/>
        <v>-5.1411747842538542</v>
      </c>
      <c r="AR107" s="703">
        <f>INDEX(Historical!$C$7:$C$1439,MATCH(B107,Historical!$B$7:$B$1450,0))*IF(AH107="n/a",1.03,IF(AH107&lt;0,1.01,IF(AH107&gt;10,1.1,(1+AH107/100))))</f>
        <v>1.1000000000000001</v>
      </c>
      <c r="AS107" s="959">
        <f t="shared" si="28"/>
        <v>1.1213400000000002</v>
      </c>
      <c r="AT107" s="959">
        <f t="shared" ref="AT107:AV126" si="33">IF($AK107="n/a",1.03*AS107,IF($AK107&lt;0,1.01*AS107,IF($AK107&gt;10,1.1*AS107,(1+$AK107/100)*AS107)))</f>
        <v>1.2110472000000003</v>
      </c>
      <c r="AU107" s="959">
        <f t="shared" si="33"/>
        <v>1.3079309760000004</v>
      </c>
      <c r="AV107" s="959">
        <f t="shared" si="33"/>
        <v>1.4125654540800006</v>
      </c>
      <c r="AW107" s="703">
        <f t="shared" si="29"/>
        <v>6.1528836300800016</v>
      </c>
      <c r="AX107" s="810">
        <f t="shared" si="30"/>
        <v>16.316318297745962</v>
      </c>
      <c r="AY107" s="1017">
        <v>1.06</v>
      </c>
      <c r="AZ107" s="945">
        <v>23.49</v>
      </c>
      <c r="BA107" s="945">
        <v>-12.55</v>
      </c>
      <c r="BB107" s="945">
        <v>6.23</v>
      </c>
      <c r="BC107" s="945">
        <v>4.42</v>
      </c>
      <c r="BE107" s="666">
        <v>2011</v>
      </c>
      <c r="BF107" s="971">
        <f t="shared" si="31"/>
        <v>0</v>
      </c>
      <c r="BG107" s="955">
        <v>1.3</v>
      </c>
    </row>
    <row r="108" spans="1:60" s="838" customFormat="1" ht="11.25" customHeight="1" x14ac:dyDescent="0.2">
      <c r="A108" s="817" t="s">
        <v>1111</v>
      </c>
      <c r="B108" s="846" t="s">
        <v>1112</v>
      </c>
      <c r="C108" s="1013" t="s">
        <v>4345</v>
      </c>
      <c r="D108" s="1013" t="s">
        <v>4346</v>
      </c>
      <c r="E108" s="818">
        <v>6</v>
      </c>
      <c r="F108" s="1227">
        <v>728</v>
      </c>
      <c r="G108" s="1226" t="s">
        <v>106</v>
      </c>
      <c r="H108" s="1226" t="s">
        <v>106</v>
      </c>
      <c r="I108" s="819">
        <v>57.4</v>
      </c>
      <c r="J108" s="820">
        <f t="shared" si="18"/>
        <v>3.2055749128919864</v>
      </c>
      <c r="K108" s="821">
        <v>0.46</v>
      </c>
      <c r="L108" s="822">
        <v>4</v>
      </c>
      <c r="M108" s="823">
        <f t="shared" si="19"/>
        <v>1.84</v>
      </c>
      <c r="N108" s="824" t="s">
        <v>241</v>
      </c>
      <c r="O108" s="825">
        <v>0.42</v>
      </c>
      <c r="P108" s="847">
        <v>43187</v>
      </c>
      <c r="Q108" s="847">
        <v>43203</v>
      </c>
      <c r="R108" s="823">
        <f t="shared" si="20"/>
        <v>9.5238095238095326</v>
      </c>
      <c r="S108" s="759">
        <f>IF(INDEX(Historical!$D$7:$D$1439,MATCH(B108,Historical!$B$7:$B$1450,0))=0,"n/a",(INDEX(Historical!$C$7:$C$1439,MATCH(B108,Historical!$B$7:$B$1450,0))/INDEX(Historical!$D$7:$D$1439,MATCH(B108,Historical!$B$7:$B$1450,0))-1)*100)</f>
        <v>9.7560975609755971</v>
      </c>
      <c r="T108" s="759">
        <f>IF(INDEX(Historical!$F$7:$F$1432,MATCH(B108,Historical!$B$7:$B$1450,0))=0,"n/a",((INDEX(Historical!$C$7:$C$1439,MATCH(B108,Historical!$B$7:$B$1450,0))/INDEX(Historical!$F$7:$F$1432,MATCH(B108,Historical!$B$7:$B$1450,0)))^(1/3)-1)*100)</f>
        <v>15.939166439144525</v>
      </c>
      <c r="U108" s="759">
        <f>IF(INDEX(Historical!$H$7:$H$1432,MATCH(B108,Historical!$B$7:$B$1450,0))=0,"n/a",((INDEX(Historical!$C$7:$C$1439,MATCH(B108,Historical!$B$7:$B$1450,0))/INDEX(Historical!$H$7:$H$1432,MATCH(B108,Historical!$B$7:$B$1450,0)))^(1/5)-1)*100)</f>
        <v>30.258554234867606</v>
      </c>
      <c r="V108" s="759" t="str">
        <f>IF(INDEX(Historical!$O$7:$O$1432,MATCH(B108,Historical!$B$7:$B$1450,0))=0,"n/a",((INDEX(Historical!$C$7:$C$1439,MATCH(B108,Historical!$B$7:$B$1450,0))/INDEX(Historical!$O$7:$O$1432,MATCH(B108,Historical!$B$7:$B$1450,0)))^(1/10)-1)*100)</f>
        <v>n/a</v>
      </c>
      <c r="W108" s="827" t="str">
        <f t="shared" si="21"/>
        <v>n/a</v>
      </c>
      <c r="X108" s="828">
        <f t="shared" si="22"/>
        <v>2.0307754520045376</v>
      </c>
      <c r="Y108" s="829"/>
      <c r="Z108" s="820">
        <f t="shared" si="23"/>
        <v>408.88888888888886</v>
      </c>
      <c r="AA108" s="830">
        <f t="shared" si="24"/>
        <v>127.55555555555554</v>
      </c>
      <c r="AB108" s="822">
        <v>12</v>
      </c>
      <c r="AC108" s="831">
        <v>0.45</v>
      </c>
      <c r="AD108" s="831">
        <v>5.5</v>
      </c>
      <c r="AE108" s="831">
        <v>7.56</v>
      </c>
      <c r="AF108" s="831">
        <v>2.54</v>
      </c>
      <c r="AG108" s="831">
        <v>2.1</v>
      </c>
      <c r="AH108" s="840">
        <v>100.1</v>
      </c>
      <c r="AI108" s="840">
        <v>-149</v>
      </c>
      <c r="AJ108" s="831">
        <v>14.899999999999999</v>
      </c>
      <c r="AK108" s="831">
        <v>22.6</v>
      </c>
      <c r="AL108" s="832">
        <v>6430</v>
      </c>
      <c r="AM108" s="833">
        <v>0.89999999999999991</v>
      </c>
      <c r="AN108" s="831">
        <v>0</v>
      </c>
      <c r="AO108" s="834">
        <f t="shared" si="25"/>
        <v>-94.09142640779595</v>
      </c>
      <c r="AP108" s="835">
        <f t="shared" si="26"/>
        <v>33.464129147759593</v>
      </c>
      <c r="AQ108" s="836">
        <f t="shared" si="27"/>
        <v>279.46811378917738</v>
      </c>
      <c r="AR108" s="703">
        <f>INDEX(Historical!$C$7:$C$1439,MATCH(B108,Historical!$B$7:$B$1450,0))*IF(AH108="n/a",1.03,IF(AH108&lt;0,1.01,IF(AH108&gt;10,1.1,(1+AH108/100))))</f>
        <v>1.9800000000000002</v>
      </c>
      <c r="AS108" s="830">
        <f t="shared" si="28"/>
        <v>1.9998000000000002</v>
      </c>
      <c r="AT108" s="830">
        <f t="shared" si="33"/>
        <v>2.1997800000000005</v>
      </c>
      <c r="AU108" s="830">
        <f t="shared" si="33"/>
        <v>2.4197580000000007</v>
      </c>
      <c r="AV108" s="830">
        <f t="shared" si="33"/>
        <v>2.6617338000000008</v>
      </c>
      <c r="AW108" s="820">
        <f t="shared" si="29"/>
        <v>11.261071800000003</v>
      </c>
      <c r="AX108" s="837">
        <f t="shared" si="30"/>
        <v>19.618591986062725</v>
      </c>
      <c r="AY108" s="1018">
        <v>0.67</v>
      </c>
      <c r="AZ108" s="833">
        <v>17.299999999999997</v>
      </c>
      <c r="BA108" s="833">
        <v>-16.82</v>
      </c>
      <c r="BB108" s="833">
        <v>-3.3000000000000003</v>
      </c>
      <c r="BC108" s="833">
        <v>2.37</v>
      </c>
      <c r="BD108" s="985"/>
      <c r="BE108" s="666">
        <v>2013</v>
      </c>
      <c r="BF108" s="971">
        <f t="shared" si="31"/>
        <v>0</v>
      </c>
      <c r="BG108" s="892">
        <v>0.89999999999999991</v>
      </c>
    </row>
    <row r="109" spans="1:60" ht="11.25" customHeight="1" x14ac:dyDescent="0.2">
      <c r="A109" s="944" t="s">
        <v>1097</v>
      </c>
      <c r="B109" s="948" t="s">
        <v>1098</v>
      </c>
      <c r="C109" s="1013" t="s">
        <v>247</v>
      </c>
      <c r="D109" s="1013" t="s">
        <v>4385</v>
      </c>
      <c r="E109" s="792">
        <v>8</v>
      </c>
      <c r="F109" s="1227">
        <v>544</v>
      </c>
      <c r="G109" s="1227" t="s">
        <v>106</v>
      </c>
      <c r="H109" s="1227" t="s">
        <v>106</v>
      </c>
      <c r="I109" s="947">
        <v>37.43</v>
      </c>
      <c r="J109" s="703">
        <f t="shared" si="18"/>
        <v>1.1755276516163504</v>
      </c>
      <c r="K109" s="950">
        <v>0.11</v>
      </c>
      <c r="L109" s="960">
        <v>4</v>
      </c>
      <c r="M109" s="694">
        <f t="shared" si="19"/>
        <v>0.44</v>
      </c>
      <c r="N109" s="943" t="s">
        <v>608</v>
      </c>
      <c r="O109" s="795">
        <v>0.1</v>
      </c>
      <c r="P109" s="934">
        <v>43423</v>
      </c>
      <c r="Q109" s="934">
        <v>43448</v>
      </c>
      <c r="R109" s="694">
        <f t="shared" si="20"/>
        <v>9.9999999999999947</v>
      </c>
      <c r="S109" s="759">
        <f>IF(INDEX(Historical!$D$7:$D$1439,MATCH(B109,Historical!$B$7:$B$1450,0))=0,"n/a",(INDEX(Historical!$C$7:$C$1439,MATCH(B109,Historical!$B$7:$B$1450,0))/INDEX(Historical!$D$7:$D$1439,MATCH(B109,Historical!$B$7:$B$1450,0))-1)*100)</f>
        <v>10.810810810810811</v>
      </c>
      <c r="T109" s="759">
        <f>IF(INDEX(Historical!$F$7:$F$1432,MATCH(B109,Historical!$B$7:$B$1450,0))=0,"n/a",((INDEX(Historical!$C$7:$C$1439,MATCH(B109,Historical!$B$7:$B$1450,0))/INDEX(Historical!$F$7:$F$1432,MATCH(B109,Historical!$B$7:$B$1450,0)))^(1/3)-1)*100)</f>
        <v>14.239700090776308</v>
      </c>
      <c r="U109" s="759">
        <f>IF(INDEX(Historical!$H$7:$H$1432,MATCH(B109,Historical!$B$7:$B$1450,0))=0,"n/a",((INDEX(Historical!$C$7:$C$1439,MATCH(B109,Historical!$B$7:$B$1450,0))/INDEX(Historical!$H$7:$H$1432,MATCH(B109,Historical!$B$7:$B$1450,0)))^(1/5)-1)*100)</f>
        <v>15.729306686739552</v>
      </c>
      <c r="V109" s="759" t="str">
        <f>IF(INDEX(Historical!$O$7:$O$1432,MATCH(B109,Historical!$B$7:$B$1450,0))=0,"n/a",((INDEX(Historical!$C$7:$C$1439,MATCH(B109,Historical!$B$7:$B$1450,0))/INDEX(Historical!$O$7:$O$1432,MATCH(B109,Historical!$B$7:$B$1450,0)))^(1/10)-1)*100)</f>
        <v>n/a</v>
      </c>
      <c r="W109" s="760" t="str">
        <f t="shared" si="21"/>
        <v>n/a</v>
      </c>
      <c r="X109" s="761">
        <f t="shared" si="22"/>
        <v>8.2785824667050267</v>
      </c>
      <c r="Y109" s="948"/>
      <c r="Z109" s="703">
        <f t="shared" si="23"/>
        <v>42.307692307692307</v>
      </c>
      <c r="AA109" s="959">
        <f t="shared" si="24"/>
        <v>35.990384615384613</v>
      </c>
      <c r="AB109" s="960">
        <v>12</v>
      </c>
      <c r="AC109" s="938">
        <v>1.04</v>
      </c>
      <c r="AD109" s="938">
        <v>10.039999999999999</v>
      </c>
      <c r="AE109" s="938">
        <v>0.1</v>
      </c>
      <c r="AF109" s="938">
        <v>3.07</v>
      </c>
      <c r="AG109" s="938">
        <v>8.6</v>
      </c>
      <c r="AH109" s="938">
        <v>142.30000000000001</v>
      </c>
      <c r="AI109" s="938">
        <v>10.71</v>
      </c>
      <c r="AJ109" s="938">
        <v>1.9</v>
      </c>
      <c r="AK109" s="938">
        <v>3.5999999999999996</v>
      </c>
      <c r="AL109" s="951">
        <v>1700</v>
      </c>
      <c r="AM109" s="945">
        <v>0.89999999999999991</v>
      </c>
      <c r="AN109" s="938">
        <v>0.42</v>
      </c>
      <c r="AO109" s="802">
        <f t="shared" si="25"/>
        <v>-19.085550277028712</v>
      </c>
      <c r="AP109" s="803">
        <f t="shared" si="26"/>
        <v>16.904834338355901</v>
      </c>
      <c r="AQ109" s="961">
        <f t="shared" si="27"/>
        <v>121.6007227918725</v>
      </c>
      <c r="AR109" s="703">
        <f>INDEX(Historical!$C$7:$C$1439,MATCH(B109,Historical!$B$7:$B$1450,0))*IF(AH109="n/a",1.03,IF(AH109&lt;0,1.01,IF(AH109&gt;10,1.1,(1+AH109/100))))</f>
        <v>0.45100000000000001</v>
      </c>
      <c r="AS109" s="959">
        <f t="shared" si="28"/>
        <v>0.49610000000000004</v>
      </c>
      <c r="AT109" s="959">
        <f t="shared" si="33"/>
        <v>0.51395960000000007</v>
      </c>
      <c r="AU109" s="959">
        <f t="shared" si="33"/>
        <v>0.53246214560000005</v>
      </c>
      <c r="AV109" s="959">
        <f t="shared" si="33"/>
        <v>0.55163078284160005</v>
      </c>
      <c r="AW109" s="703">
        <f t="shared" si="29"/>
        <v>2.5451525284416001</v>
      </c>
      <c r="AX109" s="810">
        <f t="shared" si="30"/>
        <v>6.7997663062826614</v>
      </c>
      <c r="AY109" s="1017">
        <v>0.76</v>
      </c>
      <c r="AZ109" s="945">
        <v>66.149999999999991</v>
      </c>
      <c r="BA109" s="945">
        <v>-8.6</v>
      </c>
      <c r="BB109" s="945">
        <v>-2.44</v>
      </c>
      <c r="BC109" s="945">
        <v>10.95</v>
      </c>
      <c r="BE109" s="666">
        <v>2012</v>
      </c>
      <c r="BF109" s="971">
        <f t="shared" si="31"/>
        <v>0</v>
      </c>
      <c r="BG109" s="955">
        <v>2.9000000000000004</v>
      </c>
    </row>
    <row r="110" spans="1:60" ht="11.25" customHeight="1" x14ac:dyDescent="0.2">
      <c r="A110" s="936" t="s">
        <v>1052</v>
      </c>
      <c r="B110" s="948" t="s">
        <v>1053</v>
      </c>
      <c r="C110" s="1013" t="s">
        <v>108</v>
      </c>
      <c r="D110" s="1013" t="s">
        <v>4365</v>
      </c>
      <c r="E110" s="792">
        <v>7</v>
      </c>
      <c r="F110" s="1227">
        <v>695</v>
      </c>
      <c r="G110" s="1227" t="s">
        <v>106</v>
      </c>
      <c r="H110" s="1227" t="s">
        <v>106</v>
      </c>
      <c r="I110" s="947">
        <v>29.47</v>
      </c>
      <c r="J110" s="703">
        <f t="shared" si="18"/>
        <v>3.1218187987784187</v>
      </c>
      <c r="K110" s="950">
        <v>0.23</v>
      </c>
      <c r="L110" s="960">
        <v>4</v>
      </c>
      <c r="M110" s="694">
        <f t="shared" si="19"/>
        <v>0.92</v>
      </c>
      <c r="N110" s="943" t="s">
        <v>149</v>
      </c>
      <c r="O110" s="795">
        <v>0.21</v>
      </c>
      <c r="P110" s="934">
        <v>43615</v>
      </c>
      <c r="Q110" s="934">
        <v>43633</v>
      </c>
      <c r="R110" s="694">
        <f t="shared" si="20"/>
        <v>9.5238095238095326</v>
      </c>
      <c r="S110" s="759">
        <f>IF(INDEX(Historical!$D$7:$D$1439,MATCH(B110,Historical!$B$7:$B$1450,0))=0,"n/a",(INDEX(Historical!$C$7:$C$1439,MATCH(B110,Historical!$B$7:$B$1450,0))/INDEX(Historical!$D$7:$D$1439,MATCH(B110,Historical!$B$7:$B$1450,0))-1)*100)</f>
        <v>17.142857142857125</v>
      </c>
      <c r="T110" s="759">
        <f>IF(INDEX(Historical!$F$7:$F$1432,MATCH(B110,Historical!$B$7:$B$1450,0))=0,"n/a",((INDEX(Historical!$C$7:$C$1439,MATCH(B110,Historical!$B$7:$B$1450,0))/INDEX(Historical!$F$7:$F$1432,MATCH(B110,Historical!$B$7:$B$1450,0)))^(1/3)-1)*100)</f>
        <v>17.927370799407338</v>
      </c>
      <c r="U110" s="759">
        <f>IF(INDEX(Historical!$H$7:$H$1432,MATCH(B110,Historical!$B$7:$B$1450,0))=0,"n/a",((INDEX(Historical!$C$7:$C$1439,MATCH(B110,Historical!$B$7:$B$1450,0))/INDEX(Historical!$H$7:$H$1432,MATCH(B110,Historical!$B$7:$B$1450,0)))^(1/5)-1)*100)</f>
        <v>38.656034031107048</v>
      </c>
      <c r="V110" s="759">
        <f>IF(INDEX(Historical!$O$7:$O$1432,MATCH(B110,Historical!$B$7:$B$1450,0))=0,"n/a",((INDEX(Historical!$C$7:$C$1439,MATCH(B110,Historical!$B$7:$B$1450,0))/INDEX(Historical!$O$7:$O$1432,MATCH(B110,Historical!$B$7:$B$1450,0)))^(1/10)-1)*100)</f>
        <v>1.5948237505667873</v>
      </c>
      <c r="W110" s="760">
        <f t="shared" si="21"/>
        <v>24.238436389832426</v>
      </c>
      <c r="X110" s="761" t="str">
        <f t="shared" si="22"/>
        <v>n/a</v>
      </c>
      <c r="Y110" s="949"/>
      <c r="Z110" s="703">
        <f t="shared" si="23"/>
        <v>44.878048780487809</v>
      </c>
      <c r="AA110" s="959">
        <f t="shared" si="24"/>
        <v>14.375609756097562</v>
      </c>
      <c r="AB110" s="960">
        <v>12</v>
      </c>
      <c r="AC110" s="938">
        <v>2.0499999999999998</v>
      </c>
      <c r="AD110" s="938">
        <v>1.79</v>
      </c>
      <c r="AE110" s="938">
        <v>3.94</v>
      </c>
      <c r="AF110" s="938">
        <v>1.68</v>
      </c>
      <c r="AG110" s="938">
        <v>12.2</v>
      </c>
      <c r="AH110" s="938">
        <v>23.3</v>
      </c>
      <c r="AI110" s="938">
        <v>0.33999999999999997</v>
      </c>
      <c r="AJ110" s="938">
        <v>-13.600000000000001</v>
      </c>
      <c r="AK110" s="938">
        <v>8</v>
      </c>
      <c r="AL110" s="951">
        <v>825.58</v>
      </c>
      <c r="AM110" s="945">
        <v>1.4000000000000001</v>
      </c>
      <c r="AN110" s="938">
        <v>0.2</v>
      </c>
      <c r="AO110" s="802">
        <f t="shared" si="25"/>
        <v>27.402243073787908</v>
      </c>
      <c r="AP110" s="803">
        <f t="shared" si="26"/>
        <v>41.777852829885468</v>
      </c>
      <c r="AQ110" s="961">
        <f t="shared" si="27"/>
        <v>3.6039990438891278</v>
      </c>
      <c r="AR110" s="703">
        <f>INDEX(Historical!$C$7:$C$1439,MATCH(B110,Historical!$B$7:$B$1450,0))*IF(AH110="n/a",1.03,IF(AH110&lt;0,1.01,IF(AH110&gt;10,1.1,(1+AH110/100))))</f>
        <v>0.90200000000000002</v>
      </c>
      <c r="AS110" s="959">
        <f t="shared" si="28"/>
        <v>0.90506680000000006</v>
      </c>
      <c r="AT110" s="959">
        <f t="shared" si="33"/>
        <v>0.97747214400000015</v>
      </c>
      <c r="AU110" s="959">
        <f t="shared" si="33"/>
        <v>1.0556699155200002</v>
      </c>
      <c r="AV110" s="959">
        <f t="shared" si="33"/>
        <v>1.1401235087616004</v>
      </c>
      <c r="AW110" s="703">
        <f t="shared" si="29"/>
        <v>4.9803323682816014</v>
      </c>
      <c r="AX110" s="810">
        <f t="shared" si="30"/>
        <v>16.899668708115374</v>
      </c>
      <c r="AY110" s="1017">
        <v>0.97</v>
      </c>
      <c r="AZ110" s="945">
        <v>26.86</v>
      </c>
      <c r="BA110" s="945">
        <v>-4.38</v>
      </c>
      <c r="BB110" s="945">
        <v>1.17</v>
      </c>
      <c r="BC110" s="945">
        <v>4.84</v>
      </c>
      <c r="BE110" s="666">
        <v>2013</v>
      </c>
      <c r="BF110" s="971">
        <f t="shared" si="31"/>
        <v>0</v>
      </c>
      <c r="BG110" s="955">
        <v>1</v>
      </c>
    </row>
    <row r="111" spans="1:60" ht="11.25" customHeight="1" x14ac:dyDescent="0.2">
      <c r="A111" s="936" t="s">
        <v>1034</v>
      </c>
      <c r="B111" s="948" t="s">
        <v>1035</v>
      </c>
      <c r="C111" s="1013" t="s">
        <v>4345</v>
      </c>
      <c r="D111" s="1013" t="s">
        <v>4346</v>
      </c>
      <c r="E111" s="792">
        <v>9</v>
      </c>
      <c r="F111" s="1227">
        <v>458</v>
      </c>
      <c r="G111" s="1227" t="s">
        <v>37</v>
      </c>
      <c r="H111" s="1227" t="s">
        <v>37</v>
      </c>
      <c r="I111" s="947">
        <v>103.71</v>
      </c>
      <c r="J111" s="703">
        <f t="shared" si="18"/>
        <v>3.0855269501494553</v>
      </c>
      <c r="K111" s="950">
        <v>0.8</v>
      </c>
      <c r="L111" s="960">
        <v>4</v>
      </c>
      <c r="M111" s="694">
        <f t="shared" si="19"/>
        <v>3.2</v>
      </c>
      <c r="N111" s="943" t="s">
        <v>572</v>
      </c>
      <c r="O111" s="795">
        <v>0.77</v>
      </c>
      <c r="P111" s="934">
        <v>43552</v>
      </c>
      <c r="Q111" s="934">
        <v>43572</v>
      </c>
      <c r="R111" s="694">
        <f t="shared" si="20"/>
        <v>3.8961038961038996</v>
      </c>
      <c r="S111" s="759">
        <f>IF(INDEX(Historical!$D$7:$D$1439,MATCH(B111,Historical!$B$7:$B$1450,0))=0,"n/a",(INDEX(Historical!$C$7:$C$1439,MATCH(B111,Historical!$B$7:$B$1450,0))/INDEX(Historical!$D$7:$D$1439,MATCH(B111,Historical!$B$7:$B$1450,0))-1)*100)</f>
        <v>2.0000000000000018</v>
      </c>
      <c r="T111" s="759">
        <f>IF(INDEX(Historical!$F$7:$F$1432,MATCH(B111,Historical!$B$7:$B$1450,0))=0,"n/a",((INDEX(Historical!$C$7:$C$1439,MATCH(B111,Historical!$B$7:$B$1450,0))/INDEX(Historical!$F$7:$F$1432,MATCH(B111,Historical!$B$7:$B$1450,0)))^(1/3)-1)*100)</f>
        <v>3.2505111129459197</v>
      </c>
      <c r="U111" s="759">
        <f>IF(INDEX(Historical!$H$7:$H$1432,MATCH(B111,Historical!$B$7:$B$1450,0))=0,"n/a",((INDEX(Historical!$C$7:$C$1439,MATCH(B111,Historical!$B$7:$B$1450,0))/INDEX(Historical!$H$7:$H$1432,MATCH(B111,Historical!$B$7:$B$1450,0)))^(1/5)-1)*100)</f>
        <v>4.5468780158090638</v>
      </c>
      <c r="V111" s="759">
        <f>IF(INDEX(Historical!$O$7:$O$1432,MATCH(B111,Historical!$B$7:$B$1450,0))=0,"n/a",((INDEX(Historical!$C$7:$C$1439,MATCH(B111,Historical!$B$7:$B$1450,0))/INDEX(Historical!$O$7:$O$1432,MATCH(B111,Historical!$B$7:$B$1450,0)))^(1/10)-1)*100)</f>
        <v>0.92801278360383765</v>
      </c>
      <c r="W111" s="760">
        <f t="shared" si="21"/>
        <v>4.899585540354038</v>
      </c>
      <c r="X111" s="761" t="str">
        <f t="shared" si="22"/>
        <v>n/a</v>
      </c>
      <c r="Y111" s="717"/>
      <c r="Z111" s="703">
        <f t="shared" si="23"/>
        <v>198.75776397515529</v>
      </c>
      <c r="AA111" s="959">
        <f t="shared" si="24"/>
        <v>64.41614906832298</v>
      </c>
      <c r="AB111" s="960">
        <v>12</v>
      </c>
      <c r="AC111" s="938">
        <v>1.61</v>
      </c>
      <c r="AD111" s="938">
        <v>18.28</v>
      </c>
      <c r="AE111" s="938">
        <v>10.72</v>
      </c>
      <c r="AF111" s="938">
        <v>2.81</v>
      </c>
      <c r="AG111" s="938">
        <v>4.5</v>
      </c>
      <c r="AH111" s="938">
        <v>-23.200000000000003</v>
      </c>
      <c r="AI111" s="938">
        <v>9.879999999999999</v>
      </c>
      <c r="AJ111" s="938">
        <v>-0.6</v>
      </c>
      <c r="AK111" s="938">
        <v>3.5999999999999996</v>
      </c>
      <c r="AL111" s="938">
        <v>10420</v>
      </c>
      <c r="AM111" s="945">
        <v>1.0999999999999999</v>
      </c>
      <c r="AN111" s="938">
        <v>0.57999999999999996</v>
      </c>
      <c r="AO111" s="802">
        <f t="shared" si="25"/>
        <v>-56.783744102364459</v>
      </c>
      <c r="AP111" s="803">
        <f t="shared" si="26"/>
        <v>7.6324049659585196</v>
      </c>
      <c r="AQ111" s="961">
        <f t="shared" si="27"/>
        <v>183.63464674901567</v>
      </c>
      <c r="AR111" s="703">
        <f>INDEX(Historical!$C$7:$C$1439,MATCH(B111,Historical!$B$7:$B$1450,0))*IF(AH111="n/a",1.03,IF(AH111&lt;0,1.01,IF(AH111&gt;10,1.1,(1+AH111/100))))</f>
        <v>3.0906000000000002</v>
      </c>
      <c r="AS111" s="959">
        <f t="shared" si="28"/>
        <v>3.3959512800000002</v>
      </c>
      <c r="AT111" s="959">
        <f t="shared" si="33"/>
        <v>3.5182055260800005</v>
      </c>
      <c r="AU111" s="959">
        <f t="shared" si="33"/>
        <v>3.6448609250188806</v>
      </c>
      <c r="AV111" s="959">
        <f t="shared" si="33"/>
        <v>3.7760759183195605</v>
      </c>
      <c r="AW111" s="703">
        <f t="shared" si="29"/>
        <v>17.425693649418442</v>
      </c>
      <c r="AX111" s="810">
        <f t="shared" si="30"/>
        <v>16.802327306352755</v>
      </c>
      <c r="AY111" s="1017">
        <v>0.48</v>
      </c>
      <c r="AZ111" s="945">
        <v>23.95</v>
      </c>
      <c r="BA111" s="945">
        <v>-6.08</v>
      </c>
      <c r="BB111" s="945">
        <v>-2.1</v>
      </c>
      <c r="BC111" s="945">
        <v>5.74</v>
      </c>
      <c r="BE111" s="666">
        <v>2011</v>
      </c>
      <c r="BF111" s="971">
        <f t="shared" si="31"/>
        <v>0</v>
      </c>
      <c r="BG111" s="955">
        <v>2.5</v>
      </c>
      <c r="BH111" s="936"/>
    </row>
    <row r="112" spans="1:60" ht="11.25" customHeight="1" x14ac:dyDescent="0.2">
      <c r="A112" s="936" t="s">
        <v>1038</v>
      </c>
      <c r="B112" s="948" t="s">
        <v>1039</v>
      </c>
      <c r="C112" s="1013" t="s">
        <v>247</v>
      </c>
      <c r="D112" s="1013" t="s">
        <v>4384</v>
      </c>
      <c r="E112" s="792">
        <v>7</v>
      </c>
      <c r="F112" s="1227">
        <v>665</v>
      </c>
      <c r="G112" s="1227" t="s">
        <v>106</v>
      </c>
      <c r="H112" s="1227" t="s">
        <v>106</v>
      </c>
      <c r="I112" s="947">
        <v>93.02</v>
      </c>
      <c r="J112" s="703">
        <f t="shared" si="18"/>
        <v>2.150075252633842</v>
      </c>
      <c r="K112" s="950">
        <v>0.5</v>
      </c>
      <c r="L112" s="960">
        <v>4</v>
      </c>
      <c r="M112" s="694">
        <f t="shared" si="19"/>
        <v>2</v>
      </c>
      <c r="N112" s="943" t="s">
        <v>598</v>
      </c>
      <c r="O112" s="795">
        <v>0.45</v>
      </c>
      <c r="P112" s="934">
        <v>43535</v>
      </c>
      <c r="Q112" s="934">
        <v>43546</v>
      </c>
      <c r="R112" s="694">
        <f t="shared" si="20"/>
        <v>11.111111111111107</v>
      </c>
      <c r="S112" s="759">
        <f>IF(INDEX(Historical!$D$7:$D$1439,MATCH(B112,Historical!$B$7:$B$1450,0))=0,"n/a",(INDEX(Historical!$C$7:$C$1439,MATCH(B112,Historical!$B$7:$B$1450,0))/INDEX(Historical!$D$7:$D$1439,MATCH(B112,Historical!$B$7:$B$1450,0))-1)*100)</f>
        <v>21.621621621621621</v>
      </c>
      <c r="T112" s="759">
        <f>IF(INDEX(Historical!$F$7:$F$1432,MATCH(B112,Historical!$B$7:$B$1450,0))=0,"n/a",((INDEX(Historical!$C$7:$C$1439,MATCH(B112,Historical!$B$7:$B$1450,0))/INDEX(Historical!$F$7:$F$1432,MATCH(B112,Historical!$B$7:$B$1450,0)))^(1/3)-1)*100)</f>
        <v>26.939449620720278</v>
      </c>
      <c r="U112" s="759">
        <f>IF(INDEX(Historical!$H$7:$H$1432,MATCH(B112,Historical!$B$7:$B$1450,0))=0,"n/a",((INDEX(Historical!$C$7:$C$1439,MATCH(B112,Historical!$B$7:$B$1450,0))/INDEX(Historical!$H$7:$H$1432,MATCH(B112,Historical!$B$7:$B$1450,0)))^(1/5)-1)*100)</f>
        <v>30.258554234867606</v>
      </c>
      <c r="V112" s="759" t="str">
        <f>IF(INDEX(Historical!$O$7:$O$1432,MATCH(B112,Historical!$B$7:$B$1450,0))=0,"n/a",((INDEX(Historical!$C$7:$C$1439,MATCH(B112,Historical!$B$7:$B$1450,0))/INDEX(Historical!$O$7:$O$1432,MATCH(B112,Historical!$B$7:$B$1450,0)))^(1/10)-1)*100)</f>
        <v>n/a</v>
      </c>
      <c r="W112" s="760" t="str">
        <f t="shared" si="21"/>
        <v>n/a</v>
      </c>
      <c r="X112" s="761">
        <f t="shared" si="22"/>
        <v>1.7904469961460119</v>
      </c>
      <c r="Y112" s="717"/>
      <c r="Z112" s="703">
        <f t="shared" si="23"/>
        <v>33.898305084745758</v>
      </c>
      <c r="AA112" s="959">
        <f t="shared" si="24"/>
        <v>15.766101694915253</v>
      </c>
      <c r="AB112" s="960">
        <v>12</v>
      </c>
      <c r="AC112" s="938">
        <v>5.9</v>
      </c>
      <c r="AD112" s="938">
        <v>2.37</v>
      </c>
      <c r="AE112" s="938">
        <v>1.26</v>
      </c>
      <c r="AF112" s="938">
        <v>5</v>
      </c>
      <c r="AG112" s="938">
        <v>33.200000000000003</v>
      </c>
      <c r="AH112" s="938">
        <v>10.9</v>
      </c>
      <c r="AI112" s="938">
        <v>8.19</v>
      </c>
      <c r="AJ112" s="938">
        <v>16.900000000000002</v>
      </c>
      <c r="AK112" s="938">
        <v>6.63</v>
      </c>
      <c r="AL112" s="951">
        <v>4350</v>
      </c>
      <c r="AM112" s="945">
        <v>1.9</v>
      </c>
      <c r="AN112" s="938">
        <v>0.73</v>
      </c>
      <c r="AO112" s="802">
        <f t="shared" si="25"/>
        <v>16.642527792586197</v>
      </c>
      <c r="AP112" s="803">
        <f t="shared" si="26"/>
        <v>32.40862948750145</v>
      </c>
      <c r="AQ112" s="961">
        <f t="shared" si="27"/>
        <v>87.178475109335452</v>
      </c>
      <c r="AR112" s="703">
        <f>INDEX(Historical!$C$7:$C$1439,MATCH(B112,Historical!$B$7:$B$1450,0))*IF(AH112="n/a",1.03,IF(AH112&lt;0,1.01,IF(AH112&gt;10,1.1,(1+AH112/100))))</f>
        <v>1.9800000000000002</v>
      </c>
      <c r="AS112" s="959">
        <f t="shared" si="28"/>
        <v>2.1421620000000003</v>
      </c>
      <c r="AT112" s="959">
        <f t="shared" si="33"/>
        <v>2.2841873406000004</v>
      </c>
      <c r="AU112" s="959">
        <f t="shared" si="33"/>
        <v>2.4356289612817803</v>
      </c>
      <c r="AV112" s="959">
        <f t="shared" si="33"/>
        <v>2.5971111614147624</v>
      </c>
      <c r="AW112" s="703">
        <f t="shared" si="29"/>
        <v>11.439089463296543</v>
      </c>
      <c r="AX112" s="810">
        <f t="shared" si="30"/>
        <v>12.29745158384922</v>
      </c>
      <c r="AY112" s="1017">
        <v>0.94</v>
      </c>
      <c r="AZ112" s="945">
        <v>22.939999999999998</v>
      </c>
      <c r="BA112" s="945">
        <v>-16.41</v>
      </c>
      <c r="BB112" s="945">
        <v>0.62</v>
      </c>
      <c r="BC112" s="945">
        <v>0.70000000000000007</v>
      </c>
      <c r="BE112" s="666">
        <v>2013</v>
      </c>
      <c r="BF112" s="971">
        <f t="shared" si="31"/>
        <v>0</v>
      </c>
      <c r="BG112" s="955">
        <v>11.5</v>
      </c>
    </row>
    <row r="113" spans="1:60" ht="11.25" customHeight="1" x14ac:dyDescent="0.2">
      <c r="A113" s="936" t="s">
        <v>1069</v>
      </c>
      <c r="B113" s="948" t="s">
        <v>1070</v>
      </c>
      <c r="C113" s="1013" t="s">
        <v>4216</v>
      </c>
      <c r="D113" s="1013" t="s">
        <v>4386</v>
      </c>
      <c r="E113" s="792">
        <v>9</v>
      </c>
      <c r="F113" s="1227">
        <v>459</v>
      </c>
      <c r="G113" s="1227" t="s">
        <v>115</v>
      </c>
      <c r="H113" s="1227" t="s">
        <v>115</v>
      </c>
      <c r="I113" s="947">
        <v>55.4</v>
      </c>
      <c r="J113" s="703">
        <f t="shared" si="18"/>
        <v>2.5270758122743682</v>
      </c>
      <c r="K113" s="950">
        <v>0.35</v>
      </c>
      <c r="L113" s="960">
        <v>4</v>
      </c>
      <c r="M113" s="694">
        <f t="shared" si="19"/>
        <v>1.4</v>
      </c>
      <c r="N113" s="943" t="s">
        <v>413</v>
      </c>
      <c r="O113" s="795">
        <v>0.33</v>
      </c>
      <c r="P113" s="934">
        <v>43559</v>
      </c>
      <c r="Q113" s="934">
        <v>43579</v>
      </c>
      <c r="R113" s="694">
        <f t="shared" si="20"/>
        <v>6.060606060606049</v>
      </c>
      <c r="S113" s="759">
        <f>IF(INDEX(Historical!$D$7:$D$1439,MATCH(B113,Historical!$B$7:$B$1450,0))=0,"n/a",(INDEX(Historical!$C$7:$C$1439,MATCH(B113,Historical!$B$7:$B$1450,0))/INDEX(Historical!$D$7:$D$1439,MATCH(B113,Historical!$B$7:$B$1450,0))-1)*100)</f>
        <v>13.27433628318586</v>
      </c>
      <c r="T113" s="759">
        <f>IF(INDEX(Historical!$F$7:$F$1432,MATCH(B113,Historical!$B$7:$B$1450,0))=0,"n/a",((INDEX(Historical!$C$7:$C$1439,MATCH(B113,Historical!$B$7:$B$1450,0))/INDEX(Historical!$F$7:$F$1432,MATCH(B113,Historical!$B$7:$B$1450,0)))^(1/3)-1)*100)</f>
        <v>16.001972067050652</v>
      </c>
      <c r="U113" s="759">
        <f>IF(INDEX(Historical!$H$7:$H$1432,MATCH(B113,Historical!$B$7:$B$1450,0))=0,"n/a",((INDEX(Historical!$C$7:$C$1439,MATCH(B113,Historical!$B$7:$B$1450,0))/INDEX(Historical!$H$7:$H$1432,MATCH(B113,Historical!$B$7:$B$1450,0)))^(1/5)-1)*100)</f>
        <v>14.514194505708943</v>
      </c>
      <c r="V113" s="759" t="str">
        <f>IF(INDEX(Historical!$O$7:$O$1432,MATCH(B113,Historical!$B$7:$B$1450,0))=0,"n/a",((INDEX(Historical!$C$7:$C$1439,MATCH(B113,Historical!$B$7:$B$1450,0))/INDEX(Historical!$O$7:$O$1432,MATCH(B113,Historical!$B$7:$B$1450,0)))^(1/10)-1)*100)</f>
        <v>n/a</v>
      </c>
      <c r="W113" s="760" t="str">
        <f t="shared" si="21"/>
        <v>n/a</v>
      </c>
      <c r="X113" s="761">
        <f t="shared" si="22"/>
        <v>4.838064835236314</v>
      </c>
      <c r="Y113" s="714"/>
      <c r="Z113" s="703">
        <f t="shared" si="23"/>
        <v>51.0948905109489</v>
      </c>
      <c r="AA113" s="959">
        <f t="shared" si="24"/>
        <v>20.21897810218978</v>
      </c>
      <c r="AB113" s="960">
        <v>7</v>
      </c>
      <c r="AC113" s="938">
        <v>2.74</v>
      </c>
      <c r="AD113" s="938">
        <v>2.37</v>
      </c>
      <c r="AE113" s="938">
        <v>4.72</v>
      </c>
      <c r="AF113" s="938">
        <v>6.71</v>
      </c>
      <c r="AG113" s="938">
        <v>32.1</v>
      </c>
      <c r="AH113" s="938">
        <v>13.100000000000001</v>
      </c>
      <c r="AI113" s="938">
        <v>10.85</v>
      </c>
      <c r="AJ113" s="938">
        <v>3</v>
      </c>
      <c r="AK113" s="938">
        <v>8.6999999999999993</v>
      </c>
      <c r="AL113" s="951">
        <v>242120</v>
      </c>
      <c r="AM113" s="945">
        <v>6.9999999999999993E-2</v>
      </c>
      <c r="AN113" s="938">
        <v>0.64</v>
      </c>
      <c r="AO113" s="802">
        <f t="shared" si="25"/>
        <v>-3.1777077842064685</v>
      </c>
      <c r="AP113" s="803">
        <f t="shared" si="26"/>
        <v>17.041270317983312</v>
      </c>
      <c r="AQ113" s="961">
        <f t="shared" si="27"/>
        <v>145.55546381006238</v>
      </c>
      <c r="AR113" s="703">
        <f>INDEX(Historical!$C$7:$C$1439,MATCH(B113,Historical!$B$7:$B$1450,0))*IF(AH113="n/a",1.03,IF(AH113&lt;0,1.01,IF(AH113&gt;10,1.1,(1+AH113/100))))</f>
        <v>1.4080000000000001</v>
      </c>
      <c r="AS113" s="959">
        <f t="shared" si="28"/>
        <v>1.5488000000000002</v>
      </c>
      <c r="AT113" s="959">
        <f t="shared" si="33"/>
        <v>1.6835456000000002</v>
      </c>
      <c r="AU113" s="959">
        <f t="shared" si="33"/>
        <v>1.8300140672000003</v>
      </c>
      <c r="AV113" s="959">
        <f t="shared" si="33"/>
        <v>1.9892252910464001</v>
      </c>
      <c r="AW113" s="703">
        <f t="shared" si="29"/>
        <v>8.4595849582464009</v>
      </c>
      <c r="AX113" s="810">
        <f t="shared" si="30"/>
        <v>15.270008949903252</v>
      </c>
      <c r="AY113" s="1017">
        <v>1.17</v>
      </c>
      <c r="AZ113" s="945">
        <v>37.64</v>
      </c>
      <c r="BA113" s="945">
        <v>-4.91</v>
      </c>
      <c r="BB113" s="945">
        <v>-1.02</v>
      </c>
      <c r="BC113" s="945">
        <v>9.3000000000000007</v>
      </c>
      <c r="BE113" s="666">
        <v>2011</v>
      </c>
      <c r="BF113" s="971">
        <f t="shared" si="31"/>
        <v>0</v>
      </c>
      <c r="BG113" s="955">
        <v>12.8</v>
      </c>
    </row>
    <row r="114" spans="1:60" ht="11.25" customHeight="1" x14ac:dyDescent="0.2">
      <c r="A114" s="954" t="s">
        <v>4048</v>
      </c>
      <c r="B114" s="948" t="s">
        <v>4049</v>
      </c>
      <c r="C114" s="1013" t="s">
        <v>108</v>
      </c>
      <c r="D114" s="1013" t="s">
        <v>4365</v>
      </c>
      <c r="E114" s="792">
        <v>5</v>
      </c>
      <c r="F114" s="1227">
        <v>865</v>
      </c>
      <c r="G114" s="1227" t="s">
        <v>106</v>
      </c>
      <c r="H114" s="1227" t="s">
        <v>106</v>
      </c>
      <c r="I114" s="947">
        <v>24.32</v>
      </c>
      <c r="J114" s="703">
        <f t="shared" si="18"/>
        <v>1.8092105263157896</v>
      </c>
      <c r="K114" s="950">
        <v>0.11</v>
      </c>
      <c r="L114" s="960">
        <v>4</v>
      </c>
      <c r="M114" s="694">
        <f t="shared" si="19"/>
        <v>0.44</v>
      </c>
      <c r="N114" s="943" t="s">
        <v>320</v>
      </c>
      <c r="O114" s="795">
        <v>0.1</v>
      </c>
      <c r="P114" s="934">
        <v>43538</v>
      </c>
      <c r="Q114" s="934">
        <v>43553</v>
      </c>
      <c r="R114" s="694">
        <f t="shared" si="20"/>
        <v>9.9999999999999947</v>
      </c>
      <c r="S114" s="759">
        <f>IF(INDEX(Historical!$D$7:$D$1439,MATCH(B114,Historical!$B$7:$B$1450,0))=0,"n/a",(INDEX(Historical!$C$7:$C$1439,MATCH(B114,Historical!$B$7:$B$1450,0))/INDEX(Historical!$D$7:$D$1439,MATCH(B114,Historical!$B$7:$B$1450,0))-1)*100)</f>
        <v>90.476190476190482</v>
      </c>
      <c r="T114" s="759">
        <f>IF(INDEX(Historical!$F$7:$F$1432,MATCH(B114,Historical!$B$7:$B$1450,0))=0,"n/a",((INDEX(Historical!$C$7:$C$1439,MATCH(B114,Historical!$B$7:$B$1450,0))/INDEX(Historical!$F$7:$F$1432,MATCH(B114,Historical!$B$7:$B$1450,0)))^(1/3)-1)*100)</f>
        <v>64.414138288697998</v>
      </c>
      <c r="U114" s="759">
        <f>IF(INDEX(Historical!$H$7:$H$1432,MATCH(B114,Historical!$B$7:$B$1450,0))=0,"n/a",((INDEX(Historical!$C$7:$C$1439,MATCH(B114,Historical!$B$7:$B$1450,0))/INDEX(Historical!$H$7:$H$1432,MATCH(B114,Historical!$B$7:$B$1450,0)))^(1/5)-1)*100)</f>
        <v>58.489319246111357</v>
      </c>
      <c r="V114" s="759">
        <f>IF(INDEX(Historical!$O$7:$O$1432,MATCH(B114,Historical!$B$7:$B$1450,0))=0,"n/a",((INDEX(Historical!$C$7:$C$1439,MATCH(B114,Historical!$B$7:$B$1450,0))/INDEX(Historical!$O$7:$O$1432,MATCH(B114,Historical!$B$7:$B$1450,0)))^(1/10)-1)*100)</f>
        <v>9.5958226385217227</v>
      </c>
      <c r="W114" s="760">
        <f t="shared" si="21"/>
        <v>6.0952897369434798</v>
      </c>
      <c r="X114" s="761">
        <f t="shared" si="22"/>
        <v>1.7102140130441916</v>
      </c>
      <c r="Y114" s="949"/>
      <c r="Z114" s="703">
        <f t="shared" si="23"/>
        <v>24.581005586592177</v>
      </c>
      <c r="AA114" s="959">
        <f t="shared" si="24"/>
        <v>13.58659217877095</v>
      </c>
      <c r="AB114" s="960">
        <v>12</v>
      </c>
      <c r="AC114" s="938">
        <v>1.79</v>
      </c>
      <c r="AD114" s="938">
        <v>1.7</v>
      </c>
      <c r="AE114" s="938">
        <v>6.37</v>
      </c>
      <c r="AF114" s="938">
        <v>1.1499999999999999</v>
      </c>
      <c r="AG114" s="938">
        <v>8.9</v>
      </c>
      <c r="AH114" s="938">
        <v>38.4</v>
      </c>
      <c r="AI114" s="938">
        <v>6.97</v>
      </c>
      <c r="AJ114" s="938">
        <v>34.200000000000003</v>
      </c>
      <c r="AK114" s="938">
        <v>8</v>
      </c>
      <c r="AL114" s="951">
        <v>3120</v>
      </c>
      <c r="AM114" s="945">
        <v>0.70000000000000007</v>
      </c>
      <c r="AN114" s="938">
        <v>0.02</v>
      </c>
      <c r="AO114" s="802">
        <f t="shared" si="25"/>
        <v>46.711937593656195</v>
      </c>
      <c r="AP114" s="803">
        <f t="shared" si="26"/>
        <v>60.298529772427145</v>
      </c>
      <c r="AQ114" s="961">
        <f t="shared" si="27"/>
        <v>-16.667783992592934</v>
      </c>
      <c r="AR114" s="703">
        <f>INDEX(Historical!$C$7:$C$1439,MATCH(B114,Historical!$B$7:$B$1450,0))*IF(AH114="n/a",1.03,IF(AH114&lt;0,1.01,IF(AH114&gt;10,1.1,(1+AH114/100))))</f>
        <v>0.44000000000000006</v>
      </c>
      <c r="AS114" s="959">
        <f t="shared" si="28"/>
        <v>0.47066800000000009</v>
      </c>
      <c r="AT114" s="959">
        <f t="shared" si="33"/>
        <v>0.50832144000000012</v>
      </c>
      <c r="AU114" s="959">
        <f t="shared" si="33"/>
        <v>0.54898715520000019</v>
      </c>
      <c r="AV114" s="959">
        <f t="shared" si="33"/>
        <v>0.59290612761600026</v>
      </c>
      <c r="AW114" s="703">
        <f t="shared" si="29"/>
        <v>2.5608827228160007</v>
      </c>
      <c r="AX114" s="810">
        <f t="shared" si="30"/>
        <v>10.529945406315793</v>
      </c>
      <c r="AY114" s="1017">
        <v>0.98</v>
      </c>
      <c r="AZ114" s="945">
        <v>24.4</v>
      </c>
      <c r="BA114" s="945">
        <v>-22.1</v>
      </c>
      <c r="BB114" s="945">
        <v>6.05</v>
      </c>
      <c r="BC114" s="945">
        <v>1.7399999999999998</v>
      </c>
      <c r="BE114" s="666">
        <v>2015</v>
      </c>
      <c r="BF114" s="971">
        <f t="shared" si="31"/>
        <v>0</v>
      </c>
      <c r="BG114" s="955">
        <v>1.4000000000000001</v>
      </c>
    </row>
    <row r="115" spans="1:60" ht="11.25" customHeight="1" x14ac:dyDescent="0.2">
      <c r="A115" s="944" t="s">
        <v>1105</v>
      </c>
      <c r="B115" s="948" t="s">
        <v>1106</v>
      </c>
      <c r="C115" s="1013" t="s">
        <v>4216</v>
      </c>
      <c r="D115" s="1013" t="s">
        <v>4351</v>
      </c>
      <c r="E115" s="792">
        <v>7</v>
      </c>
      <c r="F115" s="1227">
        <v>668</v>
      </c>
      <c r="G115" s="1227" t="s">
        <v>106</v>
      </c>
      <c r="H115" s="1227" t="s">
        <v>106</v>
      </c>
      <c r="I115" s="947">
        <v>51.24</v>
      </c>
      <c r="J115" s="703">
        <f t="shared" si="18"/>
        <v>1.7369242779078844</v>
      </c>
      <c r="K115" s="950">
        <v>0.2225</v>
      </c>
      <c r="L115" s="960">
        <v>4</v>
      </c>
      <c r="M115" s="694">
        <f t="shared" si="19"/>
        <v>0.89</v>
      </c>
      <c r="N115" s="943" t="s">
        <v>152</v>
      </c>
      <c r="O115" s="795">
        <v>0.21</v>
      </c>
      <c r="P115" s="934">
        <v>43537</v>
      </c>
      <c r="Q115" s="934">
        <v>43553</v>
      </c>
      <c r="R115" s="694">
        <f t="shared" si="20"/>
        <v>5.9523809523809579</v>
      </c>
      <c r="S115" s="759">
        <f>IF(INDEX(Historical!$D$7:$D$1439,MATCH(B115,Historical!$B$7:$B$1450,0))=0,"n/a",(INDEX(Historical!$C$7:$C$1439,MATCH(B115,Historical!$B$7:$B$1450,0))/INDEX(Historical!$D$7:$D$1439,MATCH(B115,Historical!$B$7:$B$1450,0))-1)*100)</f>
        <v>6.3291139240506222</v>
      </c>
      <c r="T115" s="759">
        <f>IF(INDEX(Historical!$F$7:$F$1432,MATCH(B115,Historical!$B$7:$B$1450,0))=0,"n/a",((INDEX(Historical!$C$7:$C$1439,MATCH(B115,Historical!$B$7:$B$1450,0))/INDEX(Historical!$F$7:$F$1432,MATCH(B115,Historical!$B$7:$B$1450,0)))^(1/3)-1)*100)</f>
        <v>6.2658569182611146</v>
      </c>
      <c r="U115" s="759">
        <f>IF(INDEX(Historical!$H$7:$H$1432,MATCH(B115,Historical!$B$7:$B$1450,0))=0,"n/a",((INDEX(Historical!$C$7:$C$1439,MATCH(B115,Historical!$B$7:$B$1450,0))/INDEX(Historical!$H$7:$H$1432,MATCH(B115,Historical!$B$7:$B$1450,0)))^(1/5)-1)*100)</f>
        <v>13.295681060117071</v>
      </c>
      <c r="V115" s="759" t="str">
        <f>IF(INDEX(Historical!$O$7:$O$1432,MATCH(B115,Historical!$B$7:$B$1450,0))=0,"n/a",((INDEX(Historical!$C$7:$C$1439,MATCH(B115,Historical!$B$7:$B$1450,0))/INDEX(Historical!$O$7:$O$1432,MATCH(B115,Historical!$B$7:$B$1450,0)))^(1/10)-1)*100)</f>
        <v>n/a</v>
      </c>
      <c r="W115" s="760" t="str">
        <f t="shared" si="21"/>
        <v>n/a</v>
      </c>
      <c r="X115" s="761">
        <f t="shared" si="22"/>
        <v>1.6829976025464646</v>
      </c>
      <c r="Y115" s="717"/>
      <c r="Z115" s="703">
        <f t="shared" si="23"/>
        <v>40.6392694063927</v>
      </c>
      <c r="AA115" s="959">
        <f t="shared" si="24"/>
        <v>23.397260273972606</v>
      </c>
      <c r="AB115" s="960">
        <v>12</v>
      </c>
      <c r="AC115" s="938">
        <v>2.19</v>
      </c>
      <c r="AD115" s="938" t="s">
        <v>137</v>
      </c>
      <c r="AE115" s="938">
        <v>1.85</v>
      </c>
      <c r="AF115" s="938">
        <v>4.5199999999999996</v>
      </c>
      <c r="AG115" s="938">
        <v>19.900000000000002</v>
      </c>
      <c r="AH115" s="938">
        <v>12</v>
      </c>
      <c r="AI115" s="938">
        <v>8.66</v>
      </c>
      <c r="AJ115" s="938">
        <v>7.9</v>
      </c>
      <c r="AK115" s="938">
        <v>-5</v>
      </c>
      <c r="AL115" s="951">
        <v>1700</v>
      </c>
      <c r="AM115" s="945">
        <v>1.9</v>
      </c>
      <c r="AN115" s="938">
        <v>0.98</v>
      </c>
      <c r="AO115" s="802">
        <f t="shared" si="25"/>
        <v>-8.3646549359476516</v>
      </c>
      <c r="AP115" s="803">
        <f t="shared" si="26"/>
        <v>15.032605338024954</v>
      </c>
      <c r="AQ115" s="961">
        <f t="shared" si="27"/>
        <v>116.80059085441847</v>
      </c>
      <c r="AR115" s="703">
        <f>INDEX(Historical!$C$7:$C$1439,MATCH(B115,Historical!$B$7:$B$1450,0))*IF(AH115="n/a",1.03,IF(AH115&lt;0,1.01,IF(AH115&gt;10,1.1,(1+AH115/100))))</f>
        <v>0.92400000000000004</v>
      </c>
      <c r="AS115" s="959">
        <f t="shared" si="28"/>
        <v>1.0040184000000001</v>
      </c>
      <c r="AT115" s="959">
        <f t="shared" si="33"/>
        <v>1.014058584</v>
      </c>
      <c r="AU115" s="959">
        <f t="shared" si="33"/>
        <v>1.0241991698400001</v>
      </c>
      <c r="AV115" s="959">
        <f t="shared" si="33"/>
        <v>1.0344411615384002</v>
      </c>
      <c r="AW115" s="703">
        <f t="shared" si="29"/>
        <v>5.0007173153784006</v>
      </c>
      <c r="AX115" s="810">
        <f t="shared" si="30"/>
        <v>9.7594014741967214</v>
      </c>
      <c r="AY115" s="1017">
        <v>1.06</v>
      </c>
      <c r="AZ115" s="945">
        <v>68.55</v>
      </c>
      <c r="BA115" s="945">
        <v>-2.81</v>
      </c>
      <c r="BB115" s="945">
        <v>7.03</v>
      </c>
      <c r="BC115" s="945">
        <v>25.21</v>
      </c>
      <c r="BE115" s="666">
        <v>2013</v>
      </c>
      <c r="BF115" s="971">
        <f t="shared" si="31"/>
        <v>0</v>
      </c>
      <c r="BG115" s="955">
        <v>6.9</v>
      </c>
    </row>
    <row r="116" spans="1:60" ht="11.25" customHeight="1" x14ac:dyDescent="0.2">
      <c r="A116" s="762" t="s">
        <v>4189</v>
      </c>
      <c r="B116" s="853" t="s">
        <v>4186</v>
      </c>
      <c r="C116" s="1013" t="s">
        <v>4345</v>
      </c>
      <c r="D116" s="1013" t="s">
        <v>4376</v>
      </c>
      <c r="E116" s="792">
        <v>7</v>
      </c>
      <c r="F116" s="1227">
        <v>710</v>
      </c>
      <c r="G116" s="1227" t="s">
        <v>106</v>
      </c>
      <c r="H116" s="1227" t="s">
        <v>106</v>
      </c>
      <c r="I116" s="956">
        <v>62.72</v>
      </c>
      <c r="J116" s="703">
        <f t="shared" si="18"/>
        <v>0.70153061224489799</v>
      </c>
      <c r="K116" s="936">
        <v>0.11</v>
      </c>
      <c r="L116" s="1227">
        <v>4</v>
      </c>
      <c r="M116" s="694">
        <f t="shared" si="19"/>
        <v>0.44</v>
      </c>
      <c r="N116" s="1227" t="s">
        <v>517</v>
      </c>
      <c r="O116" s="642">
        <v>0.1</v>
      </c>
      <c r="P116" s="684">
        <v>43686</v>
      </c>
      <c r="Q116" s="684">
        <v>43707</v>
      </c>
      <c r="R116" s="694">
        <f t="shared" si="20"/>
        <v>9.9999999999999947</v>
      </c>
      <c r="S116" s="759">
        <f>IF(INDEX(Historical!$D$7:$D$1439,MATCH(B116,Historical!$B$7:$B$1450,0))=0,"n/a",(INDEX(Historical!$C$7:$C$1439,MATCH(B116,Historical!$B$7:$B$1450,0))/INDEX(Historical!$D$7:$D$1439,MATCH(B116,Historical!$B$7:$B$1450,0))-1)*100)</f>
        <v>50.000000000000021</v>
      </c>
      <c r="T116" s="759">
        <f>IF(INDEX(Historical!$F$7:$F$1432,MATCH(B116,Historical!$B$7:$B$1450,0))=0,"n/a",((INDEX(Historical!$C$7:$C$1439,MATCH(B116,Historical!$B$7:$B$1450,0))/INDEX(Historical!$F$7:$F$1432,MATCH(B116,Historical!$B$7:$B$1450,0)))^(1/3)-1)*100)</f>
        <v>50</v>
      </c>
      <c r="U116" s="759">
        <f>IF(INDEX(Historical!$H$7:$H$1432,MATCH(B116,Historical!$B$7:$B$1450,0))=0,"n/a",((INDEX(Historical!$C$7:$C$1439,MATCH(B116,Historical!$B$7:$B$1450,0))/INDEX(Historical!$H$7:$H$1432,MATCH(B116,Historical!$B$7:$B$1450,0)))^(1/5)-1)*100)</f>
        <v>35.096003852061351</v>
      </c>
      <c r="V116" s="759">
        <f>IF(INDEX(Historical!$O$7:$O$1432,MATCH(B116,Historical!$B$7:$B$1450,0))=0,"n/a",((INDEX(Historical!$C$7:$C$1439,MATCH(B116,Historical!$B$7:$B$1450,0))/INDEX(Historical!$O$7:$O$1432,MATCH(B116,Historical!$B$7:$B$1450,0)))^(1/10)-1)*100)</f>
        <v>-3.8541867469075175</v>
      </c>
      <c r="W116" s="760" t="str">
        <f t="shared" si="21"/>
        <v>n/a</v>
      </c>
      <c r="X116" s="761">
        <f t="shared" si="22"/>
        <v>0.47620086637803732</v>
      </c>
      <c r="Y116" s="704"/>
      <c r="Z116" s="703">
        <f t="shared" si="23"/>
        <v>7.4957410562180584</v>
      </c>
      <c r="AA116" s="959">
        <f t="shared" si="24"/>
        <v>10.684838160136286</v>
      </c>
      <c r="AB116" s="960">
        <v>12</v>
      </c>
      <c r="AC116" s="955">
        <v>5.87</v>
      </c>
      <c r="AD116" s="955" t="s">
        <v>137</v>
      </c>
      <c r="AE116" s="938">
        <v>3.67</v>
      </c>
      <c r="AF116" s="938">
        <v>1.55</v>
      </c>
      <c r="AG116" s="938">
        <v>17.7</v>
      </c>
      <c r="AH116" s="938">
        <v>108.60000000000001</v>
      </c>
      <c r="AI116" s="938">
        <v>-46.28</v>
      </c>
      <c r="AJ116" s="739">
        <v>73.7</v>
      </c>
      <c r="AK116" s="739" t="s">
        <v>137</v>
      </c>
      <c r="AL116" s="955">
        <v>304.02999999999997</v>
      </c>
      <c r="AM116" s="955">
        <v>4</v>
      </c>
      <c r="AN116" s="955">
        <v>0.97</v>
      </c>
      <c r="AO116" s="802">
        <f t="shared" si="25"/>
        <v>25.112696304169958</v>
      </c>
      <c r="AP116" s="803">
        <f t="shared" si="26"/>
        <v>35.797534464306246</v>
      </c>
      <c r="AQ116" s="961">
        <f t="shared" si="27"/>
        <v>-14.205674499452536</v>
      </c>
      <c r="AR116" s="703">
        <f>INDEX(Historical!$C$7:$C$1439,MATCH(B116,Historical!$B$7:$B$1450,0))*IF(AH116="n/a",1.03,IF(AH116&lt;0,1.01,IF(AH116&gt;10,1.1,(1+AH116/100))))</f>
        <v>0.29700000000000004</v>
      </c>
      <c r="AS116" s="959">
        <f t="shared" si="28"/>
        <v>0.29997000000000007</v>
      </c>
      <c r="AT116" s="959">
        <f t="shared" si="33"/>
        <v>0.30896910000000011</v>
      </c>
      <c r="AU116" s="959">
        <f t="shared" si="33"/>
        <v>0.31823817300000012</v>
      </c>
      <c r="AV116" s="959">
        <f t="shared" si="33"/>
        <v>0.32778531819000012</v>
      </c>
      <c r="AW116" s="703">
        <f t="shared" si="29"/>
        <v>1.5519625911900006</v>
      </c>
      <c r="AX116" s="810">
        <f t="shared" si="30"/>
        <v>2.4744301517697713</v>
      </c>
      <c r="AY116" s="788">
        <v>1.01</v>
      </c>
      <c r="AZ116" s="938">
        <v>27.400000000000002</v>
      </c>
      <c r="BA116" s="938">
        <v>-6.41</v>
      </c>
      <c r="BB116" s="938">
        <v>4.08</v>
      </c>
      <c r="BC116" s="938">
        <v>5.7299999999999995</v>
      </c>
      <c r="BE116" s="666">
        <v>2013</v>
      </c>
      <c r="BF116" s="971">
        <f t="shared" si="31"/>
        <v>0</v>
      </c>
      <c r="BG116" s="955">
        <v>7.3</v>
      </c>
    </row>
    <row r="117" spans="1:60" ht="11.25" customHeight="1" x14ac:dyDescent="0.2">
      <c r="A117" s="762" t="s">
        <v>4127</v>
      </c>
      <c r="B117" s="853" t="s">
        <v>4128</v>
      </c>
      <c r="C117" s="1013" t="s">
        <v>4345</v>
      </c>
      <c r="D117" s="1013" t="s">
        <v>4346</v>
      </c>
      <c r="E117" s="792">
        <v>6</v>
      </c>
      <c r="F117" s="1227">
        <v>783</v>
      </c>
      <c r="G117" s="1227" t="s">
        <v>106</v>
      </c>
      <c r="H117" s="1227" t="s">
        <v>106</v>
      </c>
      <c r="I117" s="956">
        <v>23.23</v>
      </c>
      <c r="J117" s="703">
        <f t="shared" si="18"/>
        <v>3.8743004735256132</v>
      </c>
      <c r="K117" s="936">
        <v>0.22500000000000001</v>
      </c>
      <c r="L117" s="1227">
        <v>4</v>
      </c>
      <c r="M117" s="694">
        <f t="shared" si="19"/>
        <v>0.9</v>
      </c>
      <c r="N117" s="1227" t="s">
        <v>320</v>
      </c>
      <c r="O117" s="642">
        <v>0.20499999999999999</v>
      </c>
      <c r="P117" s="684">
        <v>43552</v>
      </c>
      <c r="Q117" s="684">
        <v>43570</v>
      </c>
      <c r="R117" s="694">
        <f t="shared" si="20"/>
        <v>9.7560975609756184</v>
      </c>
      <c r="S117" s="759">
        <f>IF(INDEX(Historical!$D$7:$D$1439,MATCH(B117,Historical!$B$7:$B$1450,0))=0,"n/a",(INDEX(Historical!$C$7:$C$1439,MATCH(B117,Historical!$B$7:$B$1450,0))/INDEX(Historical!$D$7:$D$1439,MATCH(B117,Historical!$B$7:$B$1450,0))-1)*100)</f>
        <v>8.1081081081081141</v>
      </c>
      <c r="T117" s="759">
        <f>IF(INDEX(Historical!$F$7:$F$1432,MATCH(B117,Historical!$B$7:$B$1450,0))=0,"n/a",((INDEX(Historical!$C$7:$C$1439,MATCH(B117,Historical!$B$7:$B$1450,0))/INDEX(Historical!$F$7:$F$1432,MATCH(B117,Historical!$B$7:$B$1450,0)))^(1/3)-1)*100)</f>
        <v>7.7217345015941907</v>
      </c>
      <c r="U117" s="759" t="str">
        <f>IF(INDEX(Historical!$H$7:$H$1432,MATCH(B117,Historical!$B$7:$B$1450,0))=0,"n/a",((INDEX(Historical!$C$7:$C$1439,MATCH(B117,Historical!$B$7:$B$1450,0))/INDEX(Historical!$H$7:$H$1432,MATCH(B117,Historical!$B$7:$B$1450,0)))^(1/5)-1)*100)</f>
        <v>n/a</v>
      </c>
      <c r="V117" s="759" t="str">
        <f>IF(INDEX(Historical!$O$7:$O$1432,MATCH(B117,Historical!$B$7:$B$1450,0))=0,"n/a",((INDEX(Historical!$C$7:$C$1439,MATCH(B117,Historical!$B$7:$B$1450,0))/INDEX(Historical!$O$7:$O$1432,MATCH(B117,Historical!$B$7:$B$1450,0)))^(1/10)-1)*100)</f>
        <v>n/a</v>
      </c>
      <c r="W117" s="760" t="str">
        <f t="shared" si="21"/>
        <v>n/a</v>
      </c>
      <c r="X117" s="761" t="str">
        <f t="shared" si="22"/>
        <v>n/a</v>
      </c>
      <c r="Y117" s="704"/>
      <c r="Z117" s="703">
        <f t="shared" si="23"/>
        <v>125</v>
      </c>
      <c r="AA117" s="959">
        <f t="shared" si="24"/>
        <v>32.263888888888893</v>
      </c>
      <c r="AB117" s="960">
        <v>12</v>
      </c>
      <c r="AC117" s="955">
        <v>0.72</v>
      </c>
      <c r="AD117" s="955">
        <v>1.08</v>
      </c>
      <c r="AE117" s="938">
        <v>14.03</v>
      </c>
      <c r="AF117" s="938">
        <v>2.54</v>
      </c>
      <c r="AG117" s="938">
        <v>8</v>
      </c>
      <c r="AH117" s="938">
        <v>106.4</v>
      </c>
      <c r="AI117" s="938">
        <v>11.899999999999999</v>
      </c>
      <c r="AJ117" s="739">
        <v>112.00000000000001</v>
      </c>
      <c r="AK117" s="739">
        <v>30.3</v>
      </c>
      <c r="AL117" s="955">
        <v>2220</v>
      </c>
      <c r="AM117" s="955">
        <v>0.89999999999999991</v>
      </c>
      <c r="AN117" s="955">
        <v>0.84</v>
      </c>
      <c r="AO117" s="802" t="str">
        <f t="shared" si="25"/>
        <v>n/a</v>
      </c>
      <c r="AP117" s="803" t="str">
        <f t="shared" si="26"/>
        <v>n/a</v>
      </c>
      <c r="AQ117" s="961">
        <f t="shared" si="27"/>
        <v>90.846392889706834</v>
      </c>
      <c r="AR117" s="703">
        <f>INDEX(Historical!$C$7:$C$1439,MATCH(B117,Historical!$B$7:$B$1450,0))*IF(AH117="n/a",1.03,IF(AH117&lt;0,1.01,IF(AH117&gt;10,1.1,(1+AH117/100))))</f>
        <v>0.88000000000000012</v>
      </c>
      <c r="AS117" s="959">
        <f t="shared" si="28"/>
        <v>0.96800000000000019</v>
      </c>
      <c r="AT117" s="959">
        <f t="shared" si="33"/>
        <v>1.0648000000000002</v>
      </c>
      <c r="AU117" s="959">
        <f t="shared" si="33"/>
        <v>1.1712800000000003</v>
      </c>
      <c r="AV117" s="959">
        <f t="shared" si="33"/>
        <v>1.2884080000000004</v>
      </c>
      <c r="AW117" s="703">
        <f t="shared" si="29"/>
        <v>5.3724880000000015</v>
      </c>
      <c r="AX117" s="810">
        <f t="shared" si="30"/>
        <v>23.127369780456313</v>
      </c>
      <c r="AY117" s="788">
        <v>0.82</v>
      </c>
      <c r="AZ117" s="938">
        <v>40.19</v>
      </c>
      <c r="BA117" s="938">
        <v>-9.0399999999999991</v>
      </c>
      <c r="BB117" s="938">
        <v>-3.91</v>
      </c>
      <c r="BC117" s="938">
        <v>5.66</v>
      </c>
      <c r="BE117" s="666">
        <v>2014</v>
      </c>
      <c r="BF117" s="971">
        <f t="shared" si="31"/>
        <v>0</v>
      </c>
      <c r="BG117" s="955">
        <v>4.5</v>
      </c>
    </row>
    <row r="118" spans="1:60" s="838" customFormat="1" ht="11.25" customHeight="1" x14ac:dyDescent="0.2">
      <c r="A118" s="698" t="s">
        <v>1107</v>
      </c>
      <c r="B118" s="846" t="s">
        <v>1108</v>
      </c>
      <c r="C118" s="1013" t="s">
        <v>4345</v>
      </c>
      <c r="D118" s="1013" t="s">
        <v>4346</v>
      </c>
      <c r="E118" s="818">
        <v>9</v>
      </c>
      <c r="F118" s="1227">
        <v>408</v>
      </c>
      <c r="G118" s="1226" t="s">
        <v>106</v>
      </c>
      <c r="H118" s="1226" t="s">
        <v>106</v>
      </c>
      <c r="I118" s="819">
        <v>33.950000000000003</v>
      </c>
      <c r="J118" s="820">
        <f t="shared" si="18"/>
        <v>3.7702503681885124</v>
      </c>
      <c r="K118" s="821">
        <v>0.32</v>
      </c>
      <c r="L118" s="822">
        <v>4</v>
      </c>
      <c r="M118" s="823">
        <f t="shared" si="19"/>
        <v>1.28</v>
      </c>
      <c r="N118" s="824" t="s">
        <v>220</v>
      </c>
      <c r="O118" s="825">
        <v>0.3</v>
      </c>
      <c r="P118" s="826">
        <v>43465</v>
      </c>
      <c r="Q118" s="826">
        <v>43480</v>
      </c>
      <c r="R118" s="823">
        <f t="shared" si="20"/>
        <v>6.6666666666666732</v>
      </c>
      <c r="S118" s="759">
        <f>IF(INDEX(Historical!$D$7:$D$1439,MATCH(B118,Historical!$B$7:$B$1450,0))=0,"n/a",(INDEX(Historical!$C$7:$C$1439,MATCH(B118,Historical!$B$7:$B$1450,0))/INDEX(Historical!$D$7:$D$1439,MATCH(B118,Historical!$B$7:$B$1450,0))-1)*100)</f>
        <v>11.111111111111093</v>
      </c>
      <c r="T118" s="759">
        <f>IF(INDEX(Historical!$F$7:$F$1432,MATCH(B118,Historical!$B$7:$B$1450,0))=0,"n/a",((INDEX(Historical!$C$7:$C$1439,MATCH(B118,Historical!$B$7:$B$1450,0))/INDEX(Historical!$F$7:$F$1432,MATCH(B118,Historical!$B$7:$B$1450,0)))^(1/3)-1)*100)</f>
        <v>23.310603716523492</v>
      </c>
      <c r="U118" s="759">
        <f>IF(INDEX(Historical!$H$7:$H$1432,MATCH(B118,Historical!$B$7:$B$1450,0))=0,"n/a",((INDEX(Historical!$C$7:$C$1439,MATCH(B118,Historical!$B$7:$B$1450,0))/INDEX(Historical!$H$7:$H$1432,MATCH(B118,Historical!$B$7:$B$1450,0)))^(1/5)-1)*100)</f>
        <v>22.220966555524214</v>
      </c>
      <c r="V118" s="759">
        <f>IF(INDEX(Historical!$O$7:$O$1432,MATCH(B118,Historical!$B$7:$B$1450,0))=0,"n/a",((INDEX(Historical!$C$7:$C$1439,MATCH(B118,Historical!$B$7:$B$1450,0))/INDEX(Historical!$O$7:$O$1432,MATCH(B118,Historical!$B$7:$B$1450,0)))^(1/10)-1)*100)</f>
        <v>5.2409779148925528</v>
      </c>
      <c r="W118" s="827">
        <f t="shared" si="21"/>
        <v>4.2398512102831045</v>
      </c>
      <c r="X118" s="828">
        <f t="shared" si="22"/>
        <v>0.23564121479877215</v>
      </c>
      <c r="Y118" s="829"/>
      <c r="Z118" s="820">
        <f t="shared" si="23"/>
        <v>145.45454545454547</v>
      </c>
      <c r="AA118" s="830">
        <f t="shared" si="24"/>
        <v>38.57954545454546</v>
      </c>
      <c r="AB118" s="822">
        <v>12</v>
      </c>
      <c r="AC118" s="831">
        <v>0.88</v>
      </c>
      <c r="AD118" s="831">
        <v>6.35</v>
      </c>
      <c r="AE118" s="831">
        <v>10.46</v>
      </c>
      <c r="AF118" s="831">
        <v>3.71</v>
      </c>
      <c r="AG118" s="831">
        <v>9.7000000000000011</v>
      </c>
      <c r="AH118" s="831">
        <v>19.400000000000002</v>
      </c>
      <c r="AI118" s="831">
        <v>3.8600000000000003</v>
      </c>
      <c r="AJ118" s="831">
        <v>94.3</v>
      </c>
      <c r="AK118" s="831">
        <v>6</v>
      </c>
      <c r="AL118" s="832">
        <v>6360</v>
      </c>
      <c r="AM118" s="833">
        <v>0.5</v>
      </c>
      <c r="AN118" s="831">
        <v>1.06</v>
      </c>
      <c r="AO118" s="834">
        <f t="shared" si="25"/>
        <v>-12.588328530832733</v>
      </c>
      <c r="AP118" s="835">
        <f t="shared" si="26"/>
        <v>25.991216923712727</v>
      </c>
      <c r="AQ118" s="836">
        <f t="shared" si="27"/>
        <v>152.21693804814907</v>
      </c>
      <c r="AR118" s="703">
        <f>INDEX(Historical!$C$7:$C$1439,MATCH(B118,Historical!$B$7:$B$1450,0))*IF(AH118="n/a",1.03,IF(AH118&lt;0,1.01,IF(AH118&gt;10,1.1,(1+AH118/100))))</f>
        <v>1.32</v>
      </c>
      <c r="AS118" s="830">
        <f t="shared" si="28"/>
        <v>1.3709519999999999</v>
      </c>
      <c r="AT118" s="830">
        <f t="shared" si="33"/>
        <v>1.4532091199999999</v>
      </c>
      <c r="AU118" s="830">
        <f t="shared" si="33"/>
        <v>1.5404016672</v>
      </c>
      <c r="AV118" s="830">
        <f t="shared" si="33"/>
        <v>1.6328257672320001</v>
      </c>
      <c r="AW118" s="820">
        <f t="shared" si="29"/>
        <v>7.3173885544320001</v>
      </c>
      <c r="AX118" s="837">
        <f t="shared" si="30"/>
        <v>21.553427259004419</v>
      </c>
      <c r="AY118" s="1018">
        <v>0.21</v>
      </c>
      <c r="AZ118" s="833">
        <v>24.86</v>
      </c>
      <c r="BA118" s="833">
        <v>-3.63</v>
      </c>
      <c r="BB118" s="833">
        <v>0.13</v>
      </c>
      <c r="BC118" s="833">
        <v>8.36</v>
      </c>
      <c r="BD118" s="985"/>
      <c r="BE118" s="666">
        <v>2011</v>
      </c>
      <c r="BF118" s="971">
        <f t="shared" si="31"/>
        <v>0</v>
      </c>
      <c r="BG118" s="892">
        <v>4.3999999999999995</v>
      </c>
    </row>
    <row r="119" spans="1:60" ht="11.25" customHeight="1" x14ac:dyDescent="0.2">
      <c r="A119" s="936" t="s">
        <v>1109</v>
      </c>
      <c r="B119" s="948" t="s">
        <v>1110</v>
      </c>
      <c r="C119" s="1013" t="s">
        <v>247</v>
      </c>
      <c r="D119" s="1013" t="s">
        <v>4384</v>
      </c>
      <c r="E119" s="792">
        <v>8</v>
      </c>
      <c r="F119" s="1227">
        <v>554</v>
      </c>
      <c r="G119" s="1227" t="s">
        <v>106</v>
      </c>
      <c r="H119" s="1227" t="s">
        <v>106</v>
      </c>
      <c r="I119" s="947">
        <v>17.97</v>
      </c>
      <c r="J119" s="703">
        <f t="shared" si="18"/>
        <v>2.2259321090706736</v>
      </c>
      <c r="K119" s="950">
        <v>0.1</v>
      </c>
      <c r="L119" s="960">
        <v>4</v>
      </c>
      <c r="M119" s="694">
        <f t="shared" si="19"/>
        <v>0.4</v>
      </c>
      <c r="N119" s="943" t="s">
        <v>220</v>
      </c>
      <c r="O119" s="795">
        <v>0.09</v>
      </c>
      <c r="P119" s="934">
        <v>43465</v>
      </c>
      <c r="Q119" s="934">
        <v>43481</v>
      </c>
      <c r="R119" s="694">
        <f t="shared" si="20"/>
        <v>11.111111111111121</v>
      </c>
      <c r="S119" s="759">
        <f>IF(INDEX(Historical!$D$7:$D$1439,MATCH(B119,Historical!$B$7:$B$1450,0))=0,"n/a",(INDEX(Historical!$C$7:$C$1439,MATCH(B119,Historical!$B$7:$B$1450,0))/INDEX(Historical!$D$7:$D$1439,MATCH(B119,Historical!$B$7:$B$1450,0))-1)*100)</f>
        <v>12.5</v>
      </c>
      <c r="T119" s="759">
        <f>IF(INDEX(Historical!$F$7:$F$1432,MATCH(B119,Historical!$B$7:$B$1450,0))=0,"n/a",((INDEX(Historical!$C$7:$C$1439,MATCH(B119,Historical!$B$7:$B$1450,0))/INDEX(Historical!$F$7:$F$1432,MATCH(B119,Historical!$B$7:$B$1450,0)))^(1/3)-1)*100)</f>
        <v>14.471424255333186</v>
      </c>
      <c r="U119" s="759">
        <f>IF(INDEX(Historical!$H$7:$H$1432,MATCH(B119,Historical!$B$7:$B$1450,0))=0,"n/a",((INDEX(Historical!$C$7:$C$1439,MATCH(B119,Historical!$B$7:$B$1450,0))/INDEX(Historical!$H$7:$H$1432,MATCH(B119,Historical!$B$7:$B$1450,0)))^(1/5)-1)*100)</f>
        <v>20.791087977228596</v>
      </c>
      <c r="V119" s="759" t="str">
        <f>IF(INDEX(Historical!$O$7:$O$1432,MATCH(B119,Historical!$B$7:$B$1450,0))=0,"n/a",((INDEX(Historical!$C$7:$C$1439,MATCH(B119,Historical!$B$7:$B$1450,0))/INDEX(Historical!$O$7:$O$1432,MATCH(B119,Historical!$B$7:$B$1450,0)))^(1/10)-1)*100)</f>
        <v>n/a</v>
      </c>
      <c r="W119" s="760" t="str">
        <f t="shared" si="21"/>
        <v>n/a</v>
      </c>
      <c r="X119" s="761" t="str">
        <f t="shared" si="22"/>
        <v>n/a</v>
      </c>
      <c r="Y119" s="714"/>
      <c r="Z119" s="703">
        <f t="shared" si="23"/>
        <v>97.560975609756113</v>
      </c>
      <c r="AA119" s="959">
        <f t="shared" si="24"/>
        <v>43.829268292682926</v>
      </c>
      <c r="AB119" s="960">
        <v>4</v>
      </c>
      <c r="AC119" s="938">
        <v>0.41</v>
      </c>
      <c r="AD119" s="938">
        <v>4.95</v>
      </c>
      <c r="AE119" s="938">
        <v>0.77</v>
      </c>
      <c r="AF119" s="938">
        <v>1.41</v>
      </c>
      <c r="AG119" s="938">
        <v>3.5000000000000004</v>
      </c>
      <c r="AH119" s="938">
        <v>-72.599999999999994</v>
      </c>
      <c r="AI119" s="938">
        <v>23.419999999999998</v>
      </c>
      <c r="AJ119" s="938">
        <v>-21.9</v>
      </c>
      <c r="AK119" s="938">
        <v>9</v>
      </c>
      <c r="AL119" s="951">
        <v>229.54</v>
      </c>
      <c r="AM119" s="945">
        <v>2.7</v>
      </c>
      <c r="AN119" s="938">
        <v>0</v>
      </c>
      <c r="AO119" s="802">
        <f t="shared" si="25"/>
        <v>-20.812248206383657</v>
      </c>
      <c r="AP119" s="803">
        <f t="shared" si="26"/>
        <v>23.017020086299269</v>
      </c>
      <c r="AQ119" s="961">
        <f t="shared" si="27"/>
        <v>65.729724139680613</v>
      </c>
      <c r="AR119" s="703">
        <f>INDEX(Historical!$C$7:$C$1439,MATCH(B119,Historical!$B$7:$B$1450,0))*IF(AH119="n/a",1.03,IF(AH119&lt;0,1.01,IF(AH119&gt;10,1.1,(1+AH119/100))))</f>
        <v>0.36359999999999998</v>
      </c>
      <c r="AS119" s="959">
        <f t="shared" si="28"/>
        <v>0.39995999999999998</v>
      </c>
      <c r="AT119" s="959">
        <f t="shared" si="33"/>
        <v>0.43595640000000002</v>
      </c>
      <c r="AU119" s="959">
        <f t="shared" si="33"/>
        <v>0.47519247600000009</v>
      </c>
      <c r="AV119" s="959">
        <f t="shared" si="33"/>
        <v>0.5179597988400001</v>
      </c>
      <c r="AW119" s="703">
        <f t="shared" si="29"/>
        <v>2.1926686748400002</v>
      </c>
      <c r="AX119" s="810">
        <f t="shared" si="30"/>
        <v>12.201829019699501</v>
      </c>
      <c r="AY119" s="1017">
        <v>0.49</v>
      </c>
      <c r="AZ119" s="945">
        <v>9.51</v>
      </c>
      <c r="BA119" s="945">
        <v>-35.299999999999997</v>
      </c>
      <c r="BB119" s="945">
        <v>-1.31</v>
      </c>
      <c r="BC119" s="945">
        <v>-7.91</v>
      </c>
      <c r="BE119" s="666">
        <v>2012</v>
      </c>
      <c r="BF119" s="971">
        <f t="shared" si="31"/>
        <v>0</v>
      </c>
      <c r="BG119" s="955">
        <v>2.5</v>
      </c>
      <c r="BH119" s="936"/>
    </row>
    <row r="120" spans="1:60" ht="11.25" customHeight="1" x14ac:dyDescent="0.2">
      <c r="A120" s="954" t="s">
        <v>4488</v>
      </c>
      <c r="B120" s="948" t="s">
        <v>4483</v>
      </c>
      <c r="C120" s="1013" t="s">
        <v>108</v>
      </c>
      <c r="D120" s="1013" t="s">
        <v>4365</v>
      </c>
      <c r="E120" s="792">
        <v>7</v>
      </c>
      <c r="F120" s="1227">
        <v>679</v>
      </c>
      <c r="G120" s="1227" t="s">
        <v>106</v>
      </c>
      <c r="H120" s="1227" t="s">
        <v>106</v>
      </c>
      <c r="I120" s="947">
        <v>22.01</v>
      </c>
      <c r="J120" s="703">
        <f t="shared" si="18"/>
        <v>3.2712403452975916</v>
      </c>
      <c r="K120" s="950">
        <v>0.18</v>
      </c>
      <c r="L120" s="960">
        <v>4</v>
      </c>
      <c r="M120" s="694">
        <f t="shared" si="19"/>
        <v>0.72</v>
      </c>
      <c r="N120" s="943" t="s">
        <v>460</v>
      </c>
      <c r="O120" s="795">
        <v>0.14000000000000001</v>
      </c>
      <c r="P120" s="934">
        <v>43557</v>
      </c>
      <c r="Q120" s="934">
        <v>43572</v>
      </c>
      <c r="R120" s="694">
        <f t="shared" si="20"/>
        <v>28.571428571428552</v>
      </c>
      <c r="S120" s="759">
        <f>IF(INDEX(Historical!$D$7:$D$1439,MATCH(B120,Historical!$B$7:$B$1450,0))=0,"n/a",(INDEX(Historical!$C$7:$C$1439,MATCH(B120,Historical!$B$7:$B$1450,0))/INDEX(Historical!$D$7:$D$1439,MATCH(B120,Historical!$B$7:$B$1450,0))-1)*100)</f>
        <v>7.6923076923077094</v>
      </c>
      <c r="T120" s="759">
        <f>IF(INDEX(Historical!$F$7:$F$1432,MATCH(B120,Historical!$B$7:$B$1450,0))=0,"n/a",((INDEX(Historical!$C$7:$C$1439,MATCH(B120,Historical!$B$7:$B$1450,0))/INDEX(Historical!$F$7:$F$1432,MATCH(B120,Historical!$B$7:$B$1450,0)))^(1/3)-1)*100)</f>
        <v>6.7767583149812571</v>
      </c>
      <c r="U120" s="759">
        <f>IF(INDEX(Historical!$H$7:$H$1432,MATCH(B120,Historical!$B$7:$B$1450,0))=0,"n/a",((INDEX(Historical!$C$7:$C$1439,MATCH(B120,Historical!$B$7:$B$1450,0))/INDEX(Historical!$H$7:$H$1432,MATCH(B120,Historical!$B$7:$B$1450,0)))^(1/5)-1)*100)</f>
        <v>8.6418770759613359</v>
      </c>
      <c r="V120" s="759">
        <f>IF(INDEX(Historical!$O$7:$O$1432,MATCH(B120,Historical!$B$7:$B$1450,0))=0,"n/a",((INDEX(Historical!$C$7:$C$1439,MATCH(B120,Historical!$B$7:$B$1450,0))/INDEX(Historical!$O$7:$O$1432,MATCH(B120,Historical!$B$7:$B$1450,0)))^(1/10)-1)*100)</f>
        <v>5.1165045935462672</v>
      </c>
      <c r="W120" s="760">
        <f t="shared" si="21"/>
        <v>1.6890197043625872</v>
      </c>
      <c r="X120" s="761">
        <f t="shared" si="22"/>
        <v>1.3295195501478978</v>
      </c>
      <c r="Y120" s="949"/>
      <c r="Z120" s="703">
        <f t="shared" si="23"/>
        <v>57.599999999999994</v>
      </c>
      <c r="AA120" s="959">
        <f t="shared" si="24"/>
        <v>17.608000000000001</v>
      </c>
      <c r="AB120" s="960">
        <v>12</v>
      </c>
      <c r="AC120" s="938">
        <v>1.25</v>
      </c>
      <c r="AD120" s="938">
        <v>1.77</v>
      </c>
      <c r="AE120" s="938">
        <v>8.44</v>
      </c>
      <c r="AF120" s="938">
        <v>1.62</v>
      </c>
      <c r="AG120" s="938">
        <v>9.1</v>
      </c>
      <c r="AH120" s="938">
        <v>16.400000000000002</v>
      </c>
      <c r="AI120" s="938">
        <v>1.35</v>
      </c>
      <c r="AJ120" s="938">
        <v>6.5</v>
      </c>
      <c r="AK120" s="938">
        <v>10</v>
      </c>
      <c r="AL120" s="951">
        <v>3050</v>
      </c>
      <c r="AM120" s="945">
        <v>0.4</v>
      </c>
      <c r="AN120" s="938">
        <v>0.01</v>
      </c>
      <c r="AO120" s="802">
        <f t="shared" si="25"/>
        <v>-5.6948825787410726</v>
      </c>
      <c r="AP120" s="803">
        <f t="shared" si="26"/>
        <v>11.913117421258928</v>
      </c>
      <c r="AQ120" s="961">
        <f t="shared" si="27"/>
        <v>12.595559415103065</v>
      </c>
      <c r="AR120" s="703">
        <f>INDEX(Historical!$C$7:$C$1439,MATCH(B120,Historical!$B$7:$B$1450,0))*IF(AH120="n/a",1.03,IF(AH120&lt;0,1.01,IF(AH120&gt;10,1.1,(1+AH120/100))))</f>
        <v>0.6160000000000001</v>
      </c>
      <c r="AS120" s="959">
        <f t="shared" si="28"/>
        <v>0.62431600000000009</v>
      </c>
      <c r="AT120" s="959">
        <f t="shared" si="33"/>
        <v>0.68674760000000012</v>
      </c>
      <c r="AU120" s="959">
        <f t="shared" si="33"/>
        <v>0.75542236000000018</v>
      </c>
      <c r="AV120" s="959">
        <f t="shared" si="33"/>
        <v>0.83096459600000028</v>
      </c>
      <c r="AW120" s="703">
        <f t="shared" si="29"/>
        <v>3.5134505560000009</v>
      </c>
      <c r="AX120" s="810">
        <f t="shared" si="30"/>
        <v>15.962973902771472</v>
      </c>
      <c r="AY120" s="1017">
        <v>1.04</v>
      </c>
      <c r="AZ120" s="945">
        <v>14.580000000000002</v>
      </c>
      <c r="BA120" s="945">
        <v>-11.85</v>
      </c>
      <c r="BB120" s="945">
        <v>4.54</v>
      </c>
      <c r="BC120" s="945">
        <v>2.16</v>
      </c>
      <c r="BE120" s="666">
        <v>2015</v>
      </c>
      <c r="BF120" s="971">
        <f t="shared" si="31"/>
        <v>0</v>
      </c>
      <c r="BG120" s="955">
        <v>1.4000000000000001</v>
      </c>
    </row>
    <row r="121" spans="1:60" ht="11.25" customHeight="1" x14ac:dyDescent="0.2">
      <c r="A121" s="936" t="s">
        <v>1032</v>
      </c>
      <c r="B121" s="948" t="s">
        <v>1033</v>
      </c>
      <c r="C121" s="1013" t="s">
        <v>128</v>
      </c>
      <c r="D121" s="1013" t="s">
        <v>4353</v>
      </c>
      <c r="E121" s="792">
        <v>7</v>
      </c>
      <c r="F121" s="1227">
        <v>633</v>
      </c>
      <c r="G121" s="1227" t="s">
        <v>106</v>
      </c>
      <c r="H121" s="1227" t="s">
        <v>106</v>
      </c>
      <c r="I121" s="947">
        <v>88.44</v>
      </c>
      <c r="J121" s="703">
        <f t="shared" si="18"/>
        <v>1.1307100859339665</v>
      </c>
      <c r="K121" s="950">
        <v>1</v>
      </c>
      <c r="L121" s="960">
        <v>1</v>
      </c>
      <c r="M121" s="694">
        <f t="shared" si="19"/>
        <v>1</v>
      </c>
      <c r="N121" s="943" t="s">
        <v>172</v>
      </c>
      <c r="O121" s="795">
        <v>0.95</v>
      </c>
      <c r="P121" s="934">
        <v>43419</v>
      </c>
      <c r="Q121" s="934">
        <v>43441</v>
      </c>
      <c r="R121" s="694">
        <f t="shared" si="20"/>
        <v>5.2631578947368478</v>
      </c>
      <c r="S121" s="759">
        <f>IF(INDEX(Historical!$D$7:$D$1439,MATCH(B121,Historical!$B$7:$B$1450,0))=0,"n/a",(INDEX(Historical!$C$7:$C$1439,MATCH(B121,Historical!$B$7:$B$1450,0))/INDEX(Historical!$D$7:$D$1439,MATCH(B121,Historical!$B$7:$B$1450,0))-1)*100)</f>
        <v>5.2631578947368363</v>
      </c>
      <c r="T121" s="759">
        <f>IF(INDEX(Historical!$F$7:$F$1432,MATCH(B121,Historical!$B$7:$B$1450,0))=0,"n/a",((INDEX(Historical!$C$7:$C$1439,MATCH(B121,Historical!$B$7:$B$1450,0))/INDEX(Historical!$F$7:$F$1432,MATCH(B121,Historical!$B$7:$B$1450,0)))^(1/3)-1)*100)</f>
        <v>7.7217345015941907</v>
      </c>
      <c r="U121" s="759">
        <f>IF(INDEX(Historical!$H$7:$H$1432,MATCH(B121,Historical!$B$7:$B$1450,0))=0,"n/a",((INDEX(Historical!$C$7:$C$1439,MATCH(B121,Historical!$B$7:$B$1450,0))/INDEX(Historical!$H$7:$H$1432,MATCH(B121,Historical!$B$7:$B$1450,0)))^(1/5)-1)*100)</f>
        <v>7.3940923785779322</v>
      </c>
      <c r="V121" s="759">
        <f>IF(INDEX(Historical!$O$7:$O$1432,MATCH(B121,Historical!$B$7:$B$1450,0))=0,"n/a",((INDEX(Historical!$C$7:$C$1439,MATCH(B121,Historical!$B$7:$B$1450,0))/INDEX(Historical!$O$7:$O$1432,MATCH(B121,Historical!$B$7:$B$1450,0)))^(1/10)-1)*100)</f>
        <v>11.069085371075271</v>
      </c>
      <c r="W121" s="760">
        <f t="shared" si="21"/>
        <v>0.66799488220585079</v>
      </c>
      <c r="X121" s="761">
        <f t="shared" si="22"/>
        <v>9.4432852855401442E-2</v>
      </c>
      <c r="Y121" s="949"/>
      <c r="Z121" s="703">
        <f t="shared" si="23"/>
        <v>55.248618784530393</v>
      </c>
      <c r="AA121" s="959">
        <f t="shared" si="24"/>
        <v>48.861878453038671</v>
      </c>
      <c r="AB121" s="960">
        <v>10</v>
      </c>
      <c r="AC121" s="938">
        <v>1.81</v>
      </c>
      <c r="AD121" s="938">
        <v>3.43</v>
      </c>
      <c r="AE121" s="938">
        <v>1.36</v>
      </c>
      <c r="AF121" s="938">
        <v>5.44</v>
      </c>
      <c r="AG121" s="938">
        <v>11.600000000000001</v>
      </c>
      <c r="AH121" s="938">
        <v>-9.1</v>
      </c>
      <c r="AI121" s="938">
        <v>7.9399999999999995</v>
      </c>
      <c r="AJ121" s="938">
        <v>78.3</v>
      </c>
      <c r="AK121" s="938">
        <v>14.299999999999999</v>
      </c>
      <c r="AL121" s="951">
        <v>1520</v>
      </c>
      <c r="AM121" s="945">
        <v>2.5</v>
      </c>
      <c r="AN121" s="938">
        <v>0.11</v>
      </c>
      <c r="AO121" s="802">
        <f t="shared" si="25"/>
        <v>-40.33707598852677</v>
      </c>
      <c r="AP121" s="803">
        <f t="shared" si="26"/>
        <v>8.5248024645118985</v>
      </c>
      <c r="AQ121" s="961">
        <f t="shared" si="27"/>
        <v>243.71087254294957</v>
      </c>
      <c r="AR121" s="703">
        <f>INDEX(Historical!$C$7:$C$1439,MATCH(B121,Historical!$B$7:$B$1450,0))*IF(AH121="n/a",1.03,IF(AH121&lt;0,1.01,IF(AH121&gt;10,1.1,(1+AH121/100))))</f>
        <v>1.01</v>
      </c>
      <c r="AS121" s="959">
        <f t="shared" si="28"/>
        <v>1.0901939999999999</v>
      </c>
      <c r="AT121" s="959">
        <f t="shared" si="33"/>
        <v>1.1992133999999999</v>
      </c>
      <c r="AU121" s="959">
        <f t="shared" si="33"/>
        <v>1.31913474</v>
      </c>
      <c r="AV121" s="959">
        <f t="shared" si="33"/>
        <v>1.4510482140000001</v>
      </c>
      <c r="AW121" s="703">
        <f t="shared" si="29"/>
        <v>6.0695903539999998</v>
      </c>
      <c r="AX121" s="810">
        <f t="shared" si="30"/>
        <v>6.8629470307553149</v>
      </c>
      <c r="AY121" s="1017">
        <v>1.01</v>
      </c>
      <c r="AZ121" s="945">
        <v>30.98</v>
      </c>
      <c r="BA121" s="945">
        <v>-18.11</v>
      </c>
      <c r="BB121" s="945">
        <v>-5.37</v>
      </c>
      <c r="BC121" s="945">
        <v>-1.1299999999999999</v>
      </c>
      <c r="BE121" s="666">
        <v>2013</v>
      </c>
      <c r="BF121" s="971">
        <f t="shared" si="31"/>
        <v>0</v>
      </c>
      <c r="BG121" s="955">
        <v>8.3000000000000007</v>
      </c>
      <c r="BH121" s="936"/>
    </row>
    <row r="122" spans="1:60" ht="11.25" customHeight="1" x14ac:dyDescent="0.2">
      <c r="A122" s="944" t="s">
        <v>1083</v>
      </c>
      <c r="B122" s="948" t="s">
        <v>1084</v>
      </c>
      <c r="C122" s="1013" t="s">
        <v>108</v>
      </c>
      <c r="D122" s="1013" t="s">
        <v>4365</v>
      </c>
      <c r="E122" s="792">
        <v>9</v>
      </c>
      <c r="F122" s="1227">
        <v>414</v>
      </c>
      <c r="G122" s="1227" t="s">
        <v>37</v>
      </c>
      <c r="H122" s="1227" t="s">
        <v>37</v>
      </c>
      <c r="I122" s="947">
        <v>23.4</v>
      </c>
      <c r="J122" s="703">
        <f t="shared" si="18"/>
        <v>2.7350427350427355</v>
      </c>
      <c r="K122" s="950">
        <v>0.16</v>
      </c>
      <c r="L122" s="960">
        <v>4</v>
      </c>
      <c r="M122" s="694">
        <f t="shared" si="19"/>
        <v>0.64</v>
      </c>
      <c r="N122" s="943" t="s">
        <v>815</v>
      </c>
      <c r="O122" s="795">
        <v>0.155</v>
      </c>
      <c r="P122" s="934">
        <v>43483</v>
      </c>
      <c r="Q122" s="934">
        <v>43508</v>
      </c>
      <c r="R122" s="694">
        <f t="shared" si="20"/>
        <v>3.2258064516129057</v>
      </c>
      <c r="S122" s="759">
        <f>IF(INDEX(Historical!$D$7:$D$1439,MATCH(B122,Historical!$B$7:$B$1450,0))=0,"n/a",(INDEX(Historical!$C$7:$C$1439,MATCH(B122,Historical!$B$7:$B$1450,0))/INDEX(Historical!$D$7:$D$1439,MATCH(B122,Historical!$B$7:$B$1450,0))-1)*100)</f>
        <v>20.55555555555555</v>
      </c>
      <c r="T122" s="759">
        <f>IF(INDEX(Historical!$F$7:$F$1432,MATCH(B122,Historical!$B$7:$B$1450,0))=0,"n/a",((INDEX(Historical!$C$7:$C$1439,MATCH(B122,Historical!$B$7:$B$1450,0))/INDEX(Historical!$F$7:$F$1432,MATCH(B122,Historical!$B$7:$B$1450,0)))^(1/3)-1)*100)</f>
        <v>12.063230227675525</v>
      </c>
      <c r="U122" s="759">
        <f>IF(INDEX(Historical!$H$7:$H$1432,MATCH(B122,Historical!$B$7:$B$1450,0))=0,"n/a",((INDEX(Historical!$C$7:$C$1439,MATCH(B122,Historical!$B$7:$B$1450,0))/INDEX(Historical!$H$7:$H$1432,MATCH(B122,Historical!$B$7:$B$1450,0)))^(1/5)-1)*100)</f>
        <v>11.459238254571469</v>
      </c>
      <c r="V122" s="759">
        <f>IF(INDEX(Historical!$O$7:$O$1432,MATCH(B122,Historical!$B$7:$B$1450,0))=0,"n/a",((INDEX(Historical!$C$7:$C$1439,MATCH(B122,Historical!$B$7:$B$1450,0))/INDEX(Historical!$O$7:$O$1432,MATCH(B122,Historical!$B$7:$B$1450,0)))^(1/10)-1)*100)</f>
        <v>5.0697400933689796</v>
      </c>
      <c r="W122" s="760">
        <f t="shared" si="21"/>
        <v>2.2603206561929481</v>
      </c>
      <c r="X122" s="761">
        <f t="shared" si="22"/>
        <v>2.6649391289701092</v>
      </c>
      <c r="Y122" s="723"/>
      <c r="Z122" s="703">
        <f t="shared" si="23"/>
        <v>32.653061224489797</v>
      </c>
      <c r="AA122" s="959">
        <f t="shared" si="24"/>
        <v>11.938775510204081</v>
      </c>
      <c r="AB122" s="960">
        <v>12</v>
      </c>
      <c r="AC122" s="938">
        <v>1.96</v>
      </c>
      <c r="AD122" s="938" t="s">
        <v>137</v>
      </c>
      <c r="AE122" s="938">
        <v>2.62</v>
      </c>
      <c r="AF122" s="938">
        <v>1.22</v>
      </c>
      <c r="AG122" s="938">
        <v>11.1</v>
      </c>
      <c r="AH122" s="938">
        <v>31.6</v>
      </c>
      <c r="AI122" s="938" t="s">
        <v>137</v>
      </c>
      <c r="AJ122" s="938">
        <v>4.3</v>
      </c>
      <c r="AK122" s="938" t="s">
        <v>137</v>
      </c>
      <c r="AL122" s="951">
        <v>220.85</v>
      </c>
      <c r="AM122" s="945">
        <v>2</v>
      </c>
      <c r="AN122" s="938">
        <v>0.06</v>
      </c>
      <c r="AO122" s="802">
        <f t="shared" si="25"/>
        <v>2.2555054794101235</v>
      </c>
      <c r="AP122" s="803">
        <f t="shared" si="26"/>
        <v>14.194280989614205</v>
      </c>
      <c r="AQ122" s="961">
        <f t="shared" si="27"/>
        <v>-19.542126626693012</v>
      </c>
      <c r="AR122" s="703">
        <f>INDEX(Historical!$C$7:$C$1439,MATCH(B122,Historical!$B$7:$B$1450,0))*IF(AH122="n/a",1.03,IF(AH122&lt;0,1.01,IF(AH122&gt;10,1.1,(1+AH122/100))))</f>
        <v>0.64952380952380961</v>
      </c>
      <c r="AS122" s="959">
        <f t="shared" si="28"/>
        <v>0.66900952380952394</v>
      </c>
      <c r="AT122" s="959">
        <f t="shared" si="33"/>
        <v>0.68907980952380965</v>
      </c>
      <c r="AU122" s="959">
        <f t="shared" si="33"/>
        <v>0.70975220380952397</v>
      </c>
      <c r="AV122" s="959">
        <f t="shared" si="33"/>
        <v>0.73104476992380973</v>
      </c>
      <c r="AW122" s="703">
        <f t="shared" si="29"/>
        <v>3.4484101165904768</v>
      </c>
      <c r="AX122" s="810">
        <f t="shared" si="30"/>
        <v>14.736795370044772</v>
      </c>
      <c r="AY122" s="1017">
        <v>0.69</v>
      </c>
      <c r="AZ122" s="945">
        <v>19.079999999999998</v>
      </c>
      <c r="BA122" s="945">
        <v>-24.03</v>
      </c>
      <c r="BB122" s="945">
        <v>6.2</v>
      </c>
      <c r="BC122" s="945">
        <v>2.41</v>
      </c>
      <c r="BE122" s="666">
        <v>2011</v>
      </c>
      <c r="BF122" s="971">
        <f t="shared" si="31"/>
        <v>0</v>
      </c>
      <c r="BG122" s="955">
        <v>1.0999999999999999</v>
      </c>
    </row>
    <row r="123" spans="1:60" ht="11.25" customHeight="1" x14ac:dyDescent="0.2">
      <c r="A123" s="953" t="s">
        <v>4172</v>
      </c>
      <c r="B123" s="948" t="s">
        <v>4173</v>
      </c>
      <c r="C123" s="1013" t="s">
        <v>108</v>
      </c>
      <c r="D123" s="1013" t="s">
        <v>4365</v>
      </c>
      <c r="E123" s="792">
        <v>6</v>
      </c>
      <c r="F123" s="1227">
        <v>794</v>
      </c>
      <c r="G123" s="1227" t="s">
        <v>106</v>
      </c>
      <c r="H123" s="1227" t="s">
        <v>106</v>
      </c>
      <c r="I123" s="947">
        <v>9.65</v>
      </c>
      <c r="J123" s="703">
        <f t="shared" si="18"/>
        <v>2.2797927461139897</v>
      </c>
      <c r="K123" s="950">
        <v>5.5E-2</v>
      </c>
      <c r="L123" s="960">
        <v>4</v>
      </c>
      <c r="M123" s="694">
        <f t="shared" si="19"/>
        <v>0.22</v>
      </c>
      <c r="N123" s="943" t="s">
        <v>210</v>
      </c>
      <c r="O123" s="795">
        <v>0.05</v>
      </c>
      <c r="P123" s="934">
        <v>43594</v>
      </c>
      <c r="Q123" s="934">
        <v>43616</v>
      </c>
      <c r="R123" s="694">
        <f t="shared" si="20"/>
        <v>9.9999999999999947</v>
      </c>
      <c r="S123" s="759">
        <f>IF(INDEX(Historical!$D$7:$D$1439,MATCH(B123,Historical!$B$7:$B$1450,0))=0,"n/a",(INDEX(Historical!$C$7:$C$1439,MATCH(B123,Historical!$B$7:$B$1450,0))/INDEX(Historical!$D$7:$D$1439,MATCH(B123,Historical!$B$7:$B$1450,0))-1)*100)</f>
        <v>29.032258064516149</v>
      </c>
      <c r="T123" s="759">
        <f>IF(INDEX(Historical!$F$7:$F$1432,MATCH(B123,Historical!$B$7:$B$1450,0))=0,"n/a",((INDEX(Historical!$C$7:$C$1439,MATCH(B123,Historical!$B$7:$B$1450,0))/INDEX(Historical!$F$7:$F$1432,MATCH(B123,Historical!$B$7:$B$1450,0)))^(1/3)-1)*100)</f>
        <v>22.052244447028492</v>
      </c>
      <c r="U123" s="759" t="str">
        <f>IF(INDEX(Historical!$H$7:$H$1432,MATCH(B123,Historical!$B$7:$B$1450,0))=0,"n/a",((INDEX(Historical!$C$7:$C$1439,MATCH(B123,Historical!$B$7:$B$1450,0))/INDEX(Historical!$H$7:$H$1432,MATCH(B123,Historical!$B$7:$B$1450,0)))^(1/5)-1)*100)</f>
        <v>n/a</v>
      </c>
      <c r="V123" s="759">
        <f>IF(INDEX(Historical!$O$7:$O$1432,MATCH(B123,Historical!$B$7:$B$1450,0))=0,"n/a",((INDEX(Historical!$C$7:$C$1439,MATCH(B123,Historical!$B$7:$B$1450,0))/INDEX(Historical!$O$7:$O$1432,MATCH(B123,Historical!$B$7:$B$1450,0)))^(1/10)-1)*100)</f>
        <v>5.2409779148925528</v>
      </c>
      <c r="W123" s="760" t="str">
        <f t="shared" si="21"/>
        <v>n/a</v>
      </c>
      <c r="X123" s="761" t="str">
        <f t="shared" si="22"/>
        <v>n/a</v>
      </c>
      <c r="Y123" s="717"/>
      <c r="Z123" s="703">
        <f t="shared" si="23"/>
        <v>26.829268292682929</v>
      </c>
      <c r="AA123" s="959">
        <f t="shared" si="24"/>
        <v>11.76829268292683</v>
      </c>
      <c r="AB123" s="960">
        <v>12</v>
      </c>
      <c r="AC123" s="938">
        <v>0.82</v>
      </c>
      <c r="AD123" s="938" t="s">
        <v>137</v>
      </c>
      <c r="AE123" s="938">
        <v>1.89</v>
      </c>
      <c r="AF123" s="938">
        <v>1.0900000000000001</v>
      </c>
      <c r="AG123" s="938">
        <v>9.8000000000000007</v>
      </c>
      <c r="AH123" s="938">
        <v>21.2</v>
      </c>
      <c r="AI123" s="938" t="s">
        <v>137</v>
      </c>
      <c r="AJ123" s="938">
        <v>21.099999999999998</v>
      </c>
      <c r="AK123" s="938" t="s">
        <v>137</v>
      </c>
      <c r="AL123" s="951">
        <v>82.55</v>
      </c>
      <c r="AM123" s="945">
        <v>17.599999999999998</v>
      </c>
      <c r="AN123" s="938">
        <v>0.01</v>
      </c>
      <c r="AO123" s="802" t="str">
        <f t="shared" si="25"/>
        <v>n/a</v>
      </c>
      <c r="AP123" s="803" t="str">
        <f t="shared" si="26"/>
        <v>n/a</v>
      </c>
      <c r="AQ123" s="961">
        <f t="shared" si="27"/>
        <v>-24.494476951416921</v>
      </c>
      <c r="AR123" s="703">
        <f>INDEX(Historical!$C$7:$C$1439,MATCH(B123,Historical!$B$7:$B$1450,0))*IF(AH123="n/a",1.03,IF(AH123&lt;0,1.01,IF(AH123&gt;10,1.1,(1+AH123/100))))</f>
        <v>0.22000000000000003</v>
      </c>
      <c r="AS123" s="959">
        <f t="shared" si="28"/>
        <v>0.22660000000000002</v>
      </c>
      <c r="AT123" s="959">
        <f t="shared" si="33"/>
        <v>0.23339800000000002</v>
      </c>
      <c r="AU123" s="959">
        <f t="shared" si="33"/>
        <v>0.24039994000000003</v>
      </c>
      <c r="AV123" s="959">
        <f t="shared" si="33"/>
        <v>0.24761193820000005</v>
      </c>
      <c r="AW123" s="703">
        <f t="shared" si="29"/>
        <v>1.1680098782000004</v>
      </c>
      <c r="AX123" s="810">
        <f t="shared" si="30"/>
        <v>12.103729307772024</v>
      </c>
      <c r="AY123" s="1017">
        <v>0.4</v>
      </c>
      <c r="AZ123" s="945">
        <v>2.2200000000000002</v>
      </c>
      <c r="BA123" s="945">
        <v>-22.8</v>
      </c>
      <c r="BB123" s="945">
        <v>-1.97</v>
      </c>
      <c r="BC123" s="945">
        <v>-8.06</v>
      </c>
      <c r="BE123" s="666">
        <v>2014</v>
      </c>
      <c r="BF123" s="971">
        <f t="shared" si="31"/>
        <v>0</v>
      </c>
      <c r="BG123" s="955">
        <v>0.89999999999999991</v>
      </c>
    </row>
    <row r="124" spans="1:60" ht="11.25" customHeight="1" x14ac:dyDescent="0.2">
      <c r="A124" s="944" t="s">
        <v>1071</v>
      </c>
      <c r="B124" s="948" t="s">
        <v>1072</v>
      </c>
      <c r="C124" s="1013" t="s">
        <v>108</v>
      </c>
      <c r="D124" s="1013" t="s">
        <v>4357</v>
      </c>
      <c r="E124" s="792">
        <v>6</v>
      </c>
      <c r="F124" s="1227">
        <v>727</v>
      </c>
      <c r="G124" s="1227" t="s">
        <v>106</v>
      </c>
      <c r="H124" s="1227" t="s">
        <v>106</v>
      </c>
      <c r="I124" s="947">
        <v>10.9</v>
      </c>
      <c r="J124" s="703">
        <f t="shared" si="18"/>
        <v>1.834862385321101</v>
      </c>
      <c r="K124" s="950">
        <v>0.2</v>
      </c>
      <c r="L124" s="960">
        <v>1</v>
      </c>
      <c r="M124" s="694">
        <f t="shared" si="19"/>
        <v>0.2</v>
      </c>
      <c r="N124" s="943" t="s">
        <v>250</v>
      </c>
      <c r="O124" s="795">
        <v>0.16</v>
      </c>
      <c r="P124" s="939">
        <v>43139</v>
      </c>
      <c r="Q124" s="939">
        <v>43167</v>
      </c>
      <c r="R124" s="694">
        <f t="shared" si="20"/>
        <v>25.000000000000007</v>
      </c>
      <c r="S124" s="759">
        <f>IF(INDEX(Historical!$D$7:$D$1439,MATCH(B124,Historical!$B$7:$B$1450,0))=0,"n/a",(INDEX(Historical!$C$7:$C$1439,MATCH(B124,Historical!$B$7:$B$1450,0))/INDEX(Historical!$D$7:$D$1439,MATCH(B124,Historical!$B$7:$B$1450,0))-1)*100)</f>
        <v>25</v>
      </c>
      <c r="T124" s="759">
        <f>IF(INDEX(Historical!$F$7:$F$1432,MATCH(B124,Historical!$B$7:$B$1450,0))=0,"n/a",((INDEX(Historical!$C$7:$C$1439,MATCH(B124,Historical!$B$7:$B$1450,0))/INDEX(Historical!$F$7:$F$1432,MATCH(B124,Historical!$B$7:$B$1450,0)))^(1/3)-1)*100)</f>
        <v>35.72088082974534</v>
      </c>
      <c r="U124" s="759">
        <f>IF(INDEX(Historical!$H$7:$H$1432,MATCH(B124,Historical!$B$7:$B$1450,0))=0,"n/a",((INDEX(Historical!$C$7:$C$1439,MATCH(B124,Historical!$B$7:$B$1450,0))/INDEX(Historical!$H$7:$H$1432,MATCH(B124,Historical!$B$7:$B$1450,0)))^(1/5)-1)*100)</f>
        <v>58.489319246111357</v>
      </c>
      <c r="V124" s="759">
        <f>IF(INDEX(Historical!$O$7:$O$1432,MATCH(B124,Historical!$B$7:$B$1450,0))=0,"n/a",((INDEX(Historical!$C$7:$C$1439,MATCH(B124,Historical!$B$7:$B$1450,0))/INDEX(Historical!$O$7:$O$1432,MATCH(B124,Historical!$B$7:$B$1450,0)))^(1/10)-1)*100)</f>
        <v>0</v>
      </c>
      <c r="W124" s="760" t="str">
        <f t="shared" si="21"/>
        <v>n/a</v>
      </c>
      <c r="X124" s="761" t="str">
        <f t="shared" si="22"/>
        <v>n/a</v>
      </c>
      <c r="Y124" s="949"/>
      <c r="Z124" s="703">
        <f t="shared" si="23"/>
        <v>50</v>
      </c>
      <c r="AA124" s="959">
        <f t="shared" si="24"/>
        <v>27.25</v>
      </c>
      <c r="AB124" s="960">
        <v>9</v>
      </c>
      <c r="AC124" s="938">
        <v>0.4</v>
      </c>
      <c r="AD124" s="938" t="s">
        <v>137</v>
      </c>
      <c r="AE124" s="938">
        <v>2.69</v>
      </c>
      <c r="AF124" s="938">
        <v>0.84</v>
      </c>
      <c r="AG124" s="938">
        <v>3.1</v>
      </c>
      <c r="AH124" s="938">
        <v>-81.699999999999989</v>
      </c>
      <c r="AI124" s="938">
        <v>24.51</v>
      </c>
      <c r="AJ124" s="938">
        <v>-19.600000000000001</v>
      </c>
      <c r="AK124" s="938" t="s">
        <v>137</v>
      </c>
      <c r="AL124" s="951">
        <v>125.95</v>
      </c>
      <c r="AM124" s="945">
        <v>1.9</v>
      </c>
      <c r="AN124" s="938">
        <v>0.18</v>
      </c>
      <c r="AO124" s="802">
        <f t="shared" si="25"/>
        <v>33.074181631432459</v>
      </c>
      <c r="AP124" s="803">
        <f t="shared" si="26"/>
        <v>60.324181631432459</v>
      </c>
      <c r="AQ124" s="961">
        <f t="shared" si="27"/>
        <v>0.86294331087772846</v>
      </c>
      <c r="AR124" s="703">
        <f>INDEX(Historical!$C$7:$C$1439,MATCH(B124,Historical!$B$7:$B$1450,0))*IF(AH124="n/a",1.03,IF(AH124&lt;0,1.01,IF(AH124&gt;10,1.1,(1+AH124/100))))</f>
        <v>0.20200000000000001</v>
      </c>
      <c r="AS124" s="959">
        <f t="shared" si="28"/>
        <v>0.22220000000000004</v>
      </c>
      <c r="AT124" s="959">
        <f t="shared" si="33"/>
        <v>0.22886600000000004</v>
      </c>
      <c r="AU124" s="959">
        <f t="shared" si="33"/>
        <v>0.23573198000000004</v>
      </c>
      <c r="AV124" s="959">
        <f t="shared" si="33"/>
        <v>0.24280393940000003</v>
      </c>
      <c r="AW124" s="703">
        <f t="shared" si="29"/>
        <v>1.1316019194000002</v>
      </c>
      <c r="AX124" s="810">
        <f t="shared" si="30"/>
        <v>10.381668985321102</v>
      </c>
      <c r="AY124" s="1017">
        <v>0.38</v>
      </c>
      <c r="AZ124" s="945">
        <v>3.81</v>
      </c>
      <c r="BA124" s="945">
        <v>-23.51</v>
      </c>
      <c r="BB124" s="945">
        <v>-0.36</v>
      </c>
      <c r="BC124" s="945">
        <v>-7.6499999999999995</v>
      </c>
      <c r="BE124" s="666">
        <v>2013</v>
      </c>
      <c r="BF124" s="971">
        <f t="shared" si="31"/>
        <v>0</v>
      </c>
      <c r="BG124" s="955">
        <v>0.3</v>
      </c>
    </row>
    <row r="125" spans="1:60" ht="11.25" customHeight="1" x14ac:dyDescent="0.2">
      <c r="A125" s="944" t="s">
        <v>1115</v>
      </c>
      <c r="B125" s="948" t="s">
        <v>1116</v>
      </c>
      <c r="C125" s="1013" t="s">
        <v>112</v>
      </c>
      <c r="D125" s="1013" t="s">
        <v>4359</v>
      </c>
      <c r="E125" s="792">
        <v>7</v>
      </c>
      <c r="F125" s="1227">
        <v>708</v>
      </c>
      <c r="G125" s="1227" t="s">
        <v>115</v>
      </c>
      <c r="H125" s="1227" t="s">
        <v>115</v>
      </c>
      <c r="I125" s="947">
        <v>61.04</v>
      </c>
      <c r="J125" s="703">
        <f t="shared" si="18"/>
        <v>2.6376146788990829</v>
      </c>
      <c r="K125" s="950">
        <v>0.40250000000000002</v>
      </c>
      <c r="L125" s="960">
        <v>4</v>
      </c>
      <c r="M125" s="694">
        <f t="shared" si="19"/>
        <v>1.61</v>
      </c>
      <c r="N125" s="943" t="s">
        <v>263</v>
      </c>
      <c r="O125" s="795">
        <v>0.35</v>
      </c>
      <c r="P125" s="934">
        <v>43670</v>
      </c>
      <c r="Q125" s="934">
        <v>43692</v>
      </c>
      <c r="R125" s="694">
        <f t="shared" si="20"/>
        <v>15.000000000000014</v>
      </c>
      <c r="S125" s="759">
        <f>IF(INDEX(Historical!$D$7:$D$1439,MATCH(B125,Historical!$B$7:$B$1450,0))=0,"n/a",(INDEX(Historical!$C$7:$C$1439,MATCH(B125,Historical!$B$7:$B$1450,0))/INDEX(Historical!$D$7:$D$1439,MATCH(B125,Historical!$B$7:$B$1450,0))-1)*100)</f>
        <v>29.064039408866993</v>
      </c>
      <c r="T125" s="759">
        <f>IF(INDEX(Historical!$F$7:$F$1432,MATCH(B125,Historical!$B$7:$B$1450,0))=0,"n/a",((INDEX(Historical!$C$7:$C$1439,MATCH(B125,Historical!$B$7:$B$1450,0))/INDEX(Historical!$F$7:$F$1432,MATCH(B125,Historical!$B$7:$B$1450,0)))^(1/3)-1)*100)</f>
        <v>42.786208169964233</v>
      </c>
      <c r="U125" s="759">
        <f>IF(INDEX(Historical!$H$7:$H$1432,MATCH(B125,Historical!$B$7:$B$1450,0))=0,"n/a",((INDEX(Historical!$C$7:$C$1439,MATCH(B125,Historical!$B$7:$B$1450,0))/INDEX(Historical!$H$7:$H$1432,MATCH(B125,Historical!$B$7:$B$1450,0)))^(1/5)-1)*100)</f>
        <v>61.293924836940363</v>
      </c>
      <c r="V125" s="759" t="str">
        <f>IF(INDEX(Historical!$O$7:$O$1432,MATCH(B125,Historical!$B$7:$B$1450,0))=0,"n/a",((INDEX(Historical!$C$7:$C$1439,MATCH(B125,Historical!$B$7:$B$1450,0))/INDEX(Historical!$O$7:$O$1432,MATCH(B125,Historical!$B$7:$B$1450,0)))^(1/10)-1)*100)</f>
        <v>n/a</v>
      </c>
      <c r="W125" s="760" t="str">
        <f t="shared" si="21"/>
        <v>n/a</v>
      </c>
      <c r="X125" s="761" t="str">
        <f t="shared" si="22"/>
        <v>n/a</v>
      </c>
      <c r="Y125" s="706"/>
      <c r="Z125" s="703">
        <f t="shared" si="23"/>
        <v>23.887240356083087</v>
      </c>
      <c r="AA125" s="959">
        <f t="shared" si="24"/>
        <v>9.0563798219584566</v>
      </c>
      <c r="AB125" s="960">
        <v>12</v>
      </c>
      <c r="AC125" s="938">
        <v>6.74</v>
      </c>
      <c r="AD125" s="938">
        <v>0.65</v>
      </c>
      <c r="AE125" s="938">
        <v>0.89</v>
      </c>
      <c r="AF125" s="938">
        <v>2.92</v>
      </c>
      <c r="AG125" s="938">
        <v>33.4</v>
      </c>
      <c r="AH125" s="938">
        <v>13.900000000000002</v>
      </c>
      <c r="AI125" s="938">
        <v>4.99</v>
      </c>
      <c r="AJ125" s="938">
        <v>-14.299999999999999</v>
      </c>
      <c r="AK125" s="938">
        <v>14.27</v>
      </c>
      <c r="AL125" s="951">
        <v>40770</v>
      </c>
      <c r="AM125" s="945">
        <v>0.3</v>
      </c>
      <c r="AN125" s="938">
        <v>0.72</v>
      </c>
      <c r="AO125" s="802">
        <f t="shared" si="25"/>
        <v>54.875159693880988</v>
      </c>
      <c r="AP125" s="803">
        <f t="shared" si="26"/>
        <v>63.931539515839447</v>
      </c>
      <c r="AQ125" s="961">
        <f t="shared" si="27"/>
        <v>8.4120310669104192</v>
      </c>
      <c r="AR125" s="703">
        <f>INDEX(Historical!$C$7:$C$1439,MATCH(B125,Historical!$B$7:$B$1450,0))*IF(AH125="n/a",1.03,IF(AH125&lt;0,1.01,IF(AH125&gt;10,1.1,(1+AH125/100))))</f>
        <v>1.4410000000000003</v>
      </c>
      <c r="AS125" s="959">
        <f t="shared" si="28"/>
        <v>1.5129059000000005</v>
      </c>
      <c r="AT125" s="959">
        <f t="shared" si="33"/>
        <v>1.6641964900000006</v>
      </c>
      <c r="AU125" s="959">
        <f t="shared" si="33"/>
        <v>1.8306161390000009</v>
      </c>
      <c r="AV125" s="959">
        <f t="shared" si="33"/>
        <v>2.013677752900001</v>
      </c>
      <c r="AW125" s="703">
        <f t="shared" si="29"/>
        <v>8.462396281900002</v>
      </c>
      <c r="AX125" s="810">
        <f t="shared" si="30"/>
        <v>13.863689845838797</v>
      </c>
      <c r="AY125" s="1017">
        <v>1.18</v>
      </c>
      <c r="AZ125" s="945">
        <v>35.4</v>
      </c>
      <c r="BA125" s="945">
        <v>-3.7800000000000002</v>
      </c>
      <c r="BB125" s="945">
        <v>6.16</v>
      </c>
      <c r="BC125" s="945">
        <v>12.58</v>
      </c>
      <c r="BE125" s="666">
        <v>2013</v>
      </c>
      <c r="BF125" s="971">
        <f t="shared" si="31"/>
        <v>0</v>
      </c>
      <c r="BG125" s="955">
        <v>7.6</v>
      </c>
    </row>
    <row r="126" spans="1:60" ht="11.25" customHeight="1" x14ac:dyDescent="0.2">
      <c r="A126" s="936" t="s">
        <v>1119</v>
      </c>
      <c r="B126" s="948" t="s">
        <v>1120</v>
      </c>
      <c r="C126" s="1013" t="s">
        <v>247</v>
      </c>
      <c r="D126" s="1013" t="s">
        <v>4374</v>
      </c>
      <c r="E126" s="793">
        <v>8</v>
      </c>
      <c r="F126" s="1227">
        <v>515</v>
      </c>
      <c r="G126" s="1227" t="s">
        <v>106</v>
      </c>
      <c r="H126" s="1227" t="s">
        <v>106</v>
      </c>
      <c r="I126" s="947">
        <v>72.78</v>
      </c>
      <c r="J126" s="703">
        <f t="shared" si="18"/>
        <v>0.54960153888430885</v>
      </c>
      <c r="K126" s="950">
        <v>0.1</v>
      </c>
      <c r="L126" s="960">
        <v>4</v>
      </c>
      <c r="M126" s="694">
        <f t="shared" si="19"/>
        <v>0.4</v>
      </c>
      <c r="N126" s="943" t="s">
        <v>723</v>
      </c>
      <c r="O126" s="795">
        <v>7.0000000000000007E-2</v>
      </c>
      <c r="P126" s="939">
        <v>43006</v>
      </c>
      <c r="Q126" s="939">
        <v>43038</v>
      </c>
      <c r="R126" s="694">
        <f t="shared" si="20"/>
        <v>42.857142857142847</v>
      </c>
      <c r="S126" s="759">
        <f>IF(INDEX(Historical!$D$7:$D$1439,MATCH(B126,Historical!$B$7:$B$1450,0))=0,"n/a",(INDEX(Historical!$C$7:$C$1439,MATCH(B126,Historical!$B$7:$B$1450,0))/INDEX(Historical!$D$7:$D$1439,MATCH(B126,Historical!$B$7:$B$1450,0))-1)*100)</f>
        <v>29.032258064516103</v>
      </c>
      <c r="T126" s="759">
        <f>IF(INDEX(Historical!$F$7:$F$1432,MATCH(B126,Historical!$B$7:$B$1450,0))=0,"n/a",((INDEX(Historical!$C$7:$C$1439,MATCH(B126,Historical!$B$7:$B$1450,0))/INDEX(Historical!$F$7:$F$1432,MATCH(B126,Historical!$B$7:$B$1450,0)))^(1/3)-1)*100)</f>
        <v>16.960709528514649</v>
      </c>
      <c r="U126" s="759">
        <f>IF(INDEX(Historical!$H$7:$H$1432,MATCH(B126,Historical!$B$7:$B$1450,0))=0,"n/a",((INDEX(Historical!$C$7:$C$1439,MATCH(B126,Historical!$B$7:$B$1450,0))/INDEX(Historical!$H$7:$H$1432,MATCH(B126,Historical!$B$7:$B$1450,0)))^(1/5)-1)*100)</f>
        <v>13.754383035188301</v>
      </c>
      <c r="V126" s="759">
        <f>IF(INDEX(Historical!$O$7:$O$1432,MATCH(B126,Historical!$B$7:$B$1450,0))=0,"n/a",((INDEX(Historical!$C$7:$C$1439,MATCH(B126,Historical!$B$7:$B$1450,0))/INDEX(Historical!$O$7:$O$1432,MATCH(B126,Historical!$B$7:$B$1450,0)))^(1/10)-1)*100)</f>
        <v>9.5958226385217227</v>
      </c>
      <c r="W126" s="760">
        <f t="shared" si="21"/>
        <v>1.4333719529133797</v>
      </c>
      <c r="X126" s="761" t="str">
        <f t="shared" si="22"/>
        <v>n/a</v>
      </c>
      <c r="Y126" s="727" t="s">
        <v>4427</v>
      </c>
      <c r="Z126" s="703">
        <f t="shared" si="23"/>
        <v>6.3897763578274773</v>
      </c>
      <c r="AA126" s="959">
        <f t="shared" si="24"/>
        <v>11.626198083067093</v>
      </c>
      <c r="AB126" s="960">
        <v>1</v>
      </c>
      <c r="AC126" s="938">
        <v>6.26</v>
      </c>
      <c r="AD126" s="938" t="s">
        <v>137</v>
      </c>
      <c r="AE126" s="938">
        <v>0.28999999999999998</v>
      </c>
      <c r="AF126" s="938">
        <v>1.0900000000000001</v>
      </c>
      <c r="AG126" s="938">
        <v>10</v>
      </c>
      <c r="AH126" s="938">
        <v>25.5</v>
      </c>
      <c r="AI126" s="938">
        <v>-8.08</v>
      </c>
      <c r="AJ126" s="938">
        <v>-2.9000000000000004</v>
      </c>
      <c r="AK126" s="938">
        <v>-7.5399999999999991</v>
      </c>
      <c r="AL126" s="951">
        <v>1860</v>
      </c>
      <c r="AM126" s="945">
        <v>17.5</v>
      </c>
      <c r="AN126" s="938">
        <v>0.33</v>
      </c>
      <c r="AO126" s="802">
        <f t="shared" si="25"/>
        <v>2.6777864910055165</v>
      </c>
      <c r="AP126" s="803">
        <f t="shared" si="26"/>
        <v>14.30398457407261</v>
      </c>
      <c r="AQ126" s="961">
        <f t="shared" si="27"/>
        <v>-24.951701742461186</v>
      </c>
      <c r="AR126" s="703">
        <f>INDEX(Historical!$C$7:$C$1439,MATCH(B126,Historical!$B$7:$B$1450,0))*IF(AH126="n/a",1.03,IF(AH126&lt;0,1.01,IF(AH126&gt;10,1.1,(1+AH126/100))))</f>
        <v>0.44000000000000006</v>
      </c>
      <c r="AS126" s="959">
        <f t="shared" si="28"/>
        <v>0.44440000000000007</v>
      </c>
      <c r="AT126" s="959">
        <f t="shared" si="33"/>
        <v>0.44884400000000008</v>
      </c>
      <c r="AU126" s="959">
        <f t="shared" si="33"/>
        <v>0.45333244000000006</v>
      </c>
      <c r="AV126" s="959">
        <f t="shared" si="33"/>
        <v>0.45786576440000004</v>
      </c>
      <c r="AW126" s="703">
        <f t="shared" si="29"/>
        <v>2.2444422044000003</v>
      </c>
      <c r="AX126" s="810">
        <f t="shared" si="30"/>
        <v>3.0838722236878264</v>
      </c>
      <c r="AY126" s="1017">
        <v>1.06</v>
      </c>
      <c r="AZ126" s="945">
        <v>34.880000000000003</v>
      </c>
      <c r="BA126" s="945">
        <v>-22.6</v>
      </c>
      <c r="BB126" s="945">
        <v>16.38</v>
      </c>
      <c r="BC126" s="945">
        <v>8.48</v>
      </c>
      <c r="BE126" s="666">
        <v>2012</v>
      </c>
      <c r="BF126" s="971">
        <f t="shared" si="31"/>
        <v>0</v>
      </c>
      <c r="BG126" s="955">
        <v>4.5999999999999996</v>
      </c>
    </row>
    <row r="127" spans="1:60" s="838" customFormat="1" ht="11.25" customHeight="1" x14ac:dyDescent="0.2">
      <c r="A127" s="698" t="s">
        <v>1129</v>
      </c>
      <c r="B127" s="846" t="s">
        <v>1130</v>
      </c>
      <c r="C127" s="1013" t="s">
        <v>4345</v>
      </c>
      <c r="D127" s="1013" t="s">
        <v>4346</v>
      </c>
      <c r="E127" s="818">
        <v>9</v>
      </c>
      <c r="F127" s="1227">
        <v>409</v>
      </c>
      <c r="G127" s="1226" t="s">
        <v>106</v>
      </c>
      <c r="H127" s="1226" t="s">
        <v>106</v>
      </c>
      <c r="I127" s="819">
        <v>40.82</v>
      </c>
      <c r="J127" s="820">
        <f t="shared" si="18"/>
        <v>2.547770700636943</v>
      </c>
      <c r="K127" s="821">
        <v>0.26</v>
      </c>
      <c r="L127" s="822">
        <v>4</v>
      </c>
      <c r="M127" s="823">
        <f t="shared" si="19"/>
        <v>1.04</v>
      </c>
      <c r="N127" s="824" t="s">
        <v>493</v>
      </c>
      <c r="O127" s="825">
        <v>0.25</v>
      </c>
      <c r="P127" s="826">
        <v>43462</v>
      </c>
      <c r="Q127" s="826">
        <v>43480</v>
      </c>
      <c r="R127" s="823">
        <f t="shared" si="20"/>
        <v>4.0000000000000036</v>
      </c>
      <c r="S127" s="759">
        <f>IF(INDEX(Historical!$D$7:$D$1439,MATCH(B127,Historical!$B$7:$B$1450,0))=0,"n/a",(INDEX(Historical!$C$7:$C$1439,MATCH(B127,Historical!$B$7:$B$1450,0))/INDEX(Historical!$D$7:$D$1439,MATCH(B127,Historical!$B$7:$B$1450,0))-1)*100)</f>
        <v>8.6956521739130377</v>
      </c>
      <c r="T127" s="759">
        <f>IF(INDEX(Historical!$F$7:$F$1432,MATCH(B127,Historical!$B$7:$B$1450,0))=0,"n/a",((INDEX(Historical!$C$7:$C$1439,MATCH(B127,Historical!$B$7:$B$1450,0))/INDEX(Historical!$F$7:$F$1432,MATCH(B127,Historical!$B$7:$B$1450,0)))^(1/3)-1)*100)</f>
        <v>5.983983294832651</v>
      </c>
      <c r="U127" s="759">
        <f>IF(INDEX(Historical!$H$7:$H$1432,MATCH(B127,Historical!$B$7:$B$1450,0))=0,"n/a",((INDEX(Historical!$C$7:$C$1439,MATCH(B127,Historical!$B$7:$B$1450,0))/INDEX(Historical!$H$7:$H$1432,MATCH(B127,Historical!$B$7:$B$1450,0)))^(1/5)-1)*100)</f>
        <v>6.790716584560208</v>
      </c>
      <c r="V127" s="759">
        <f>IF(INDEX(Historical!$O$7:$O$1432,MATCH(B127,Historical!$B$7:$B$1450,0))=0,"n/a",((INDEX(Historical!$C$7:$C$1439,MATCH(B127,Historical!$B$7:$B$1450,0))/INDEX(Historical!$O$7:$O$1432,MATCH(B127,Historical!$B$7:$B$1450,0)))^(1/10)-1)*100)</f>
        <v>3.0917228500034089</v>
      </c>
      <c r="W127" s="827">
        <f t="shared" si="21"/>
        <v>2.1964182800384973</v>
      </c>
      <c r="X127" s="828">
        <f t="shared" si="22"/>
        <v>0.39945391673883579</v>
      </c>
      <c r="Y127" s="829"/>
      <c r="Z127" s="820">
        <f t="shared" si="23"/>
        <v>152.94117647058823</v>
      </c>
      <c r="AA127" s="830">
        <f t="shared" si="24"/>
        <v>60.029411764705877</v>
      </c>
      <c r="AB127" s="822">
        <v>12</v>
      </c>
      <c r="AC127" s="831">
        <v>0.68</v>
      </c>
      <c r="AD127" s="831">
        <v>7.54</v>
      </c>
      <c r="AE127" s="831">
        <v>7.72</v>
      </c>
      <c r="AF127" s="831">
        <v>2.96</v>
      </c>
      <c r="AG127" s="831">
        <v>4.8</v>
      </c>
      <c r="AH127" s="831">
        <v>16.900000000000002</v>
      </c>
      <c r="AI127" s="831">
        <v>12.790000000000001</v>
      </c>
      <c r="AJ127" s="831">
        <v>17</v>
      </c>
      <c r="AK127" s="831">
        <v>8</v>
      </c>
      <c r="AL127" s="832">
        <v>6900</v>
      </c>
      <c r="AM127" s="833">
        <v>5.7799999999999994</v>
      </c>
      <c r="AN127" s="831">
        <v>1.75</v>
      </c>
      <c r="AO127" s="834">
        <f t="shared" si="25"/>
        <v>-50.690924479508723</v>
      </c>
      <c r="AP127" s="835">
        <f t="shared" si="26"/>
        <v>9.3384872851971501</v>
      </c>
      <c r="AQ127" s="836">
        <f t="shared" si="27"/>
        <v>181.01961878806762</v>
      </c>
      <c r="AR127" s="703">
        <f>INDEX(Historical!$C$7:$C$1439,MATCH(B127,Historical!$B$7:$B$1450,0))*IF(AH127="n/a",1.03,IF(AH127&lt;0,1.01,IF(AH127&gt;10,1.1,(1+AH127/100))))</f>
        <v>1.1000000000000001</v>
      </c>
      <c r="AS127" s="830">
        <f t="shared" si="28"/>
        <v>1.2100000000000002</v>
      </c>
      <c r="AT127" s="830">
        <f t="shared" ref="AT127:AV146" si="34">IF($AK127="n/a",1.03*AS127,IF($AK127&lt;0,1.01*AS127,IF($AK127&gt;10,1.1*AS127,(1+$AK127/100)*AS127)))</f>
        <v>1.3068000000000002</v>
      </c>
      <c r="AU127" s="830">
        <f t="shared" si="34"/>
        <v>1.4113440000000004</v>
      </c>
      <c r="AV127" s="830">
        <f t="shared" si="34"/>
        <v>1.5242515200000004</v>
      </c>
      <c r="AW127" s="820">
        <f t="shared" si="29"/>
        <v>6.552395520000001</v>
      </c>
      <c r="AX127" s="837">
        <f t="shared" si="30"/>
        <v>16.051924350808431</v>
      </c>
      <c r="AY127" s="1018">
        <v>0.72</v>
      </c>
      <c r="AZ127" s="833">
        <v>26.3</v>
      </c>
      <c r="BA127" s="833">
        <v>-3.75</v>
      </c>
      <c r="BB127" s="833">
        <v>0.26</v>
      </c>
      <c r="BC127" s="833">
        <v>5.7799999999999994</v>
      </c>
      <c r="BD127" s="985"/>
      <c r="BE127" s="666">
        <v>2011</v>
      </c>
      <c r="BF127" s="971">
        <f t="shared" si="31"/>
        <v>0</v>
      </c>
      <c r="BG127" s="892">
        <v>1.4000000000000001</v>
      </c>
    </row>
    <row r="128" spans="1:60" ht="11.25" customHeight="1" x14ac:dyDescent="0.2">
      <c r="A128" s="936" t="s">
        <v>1121</v>
      </c>
      <c r="B128" s="948" t="s">
        <v>1122</v>
      </c>
      <c r="C128" s="1013" t="s">
        <v>108</v>
      </c>
      <c r="D128" s="1013" t="s">
        <v>4370</v>
      </c>
      <c r="E128" s="792">
        <v>9</v>
      </c>
      <c r="F128" s="1227">
        <v>505</v>
      </c>
      <c r="G128" s="1227" t="s">
        <v>37</v>
      </c>
      <c r="H128" s="1227" t="s">
        <v>115</v>
      </c>
      <c r="I128" s="947">
        <v>89.74</v>
      </c>
      <c r="J128" s="703">
        <f t="shared" si="18"/>
        <v>1.9612213059950971</v>
      </c>
      <c r="K128" s="950">
        <v>0.44</v>
      </c>
      <c r="L128" s="960">
        <v>4</v>
      </c>
      <c r="M128" s="694">
        <f t="shared" si="19"/>
        <v>1.76</v>
      </c>
      <c r="N128" s="943" t="s">
        <v>429</v>
      </c>
      <c r="O128" s="795">
        <v>0.4</v>
      </c>
      <c r="P128" s="934">
        <v>43698</v>
      </c>
      <c r="Q128" s="934">
        <v>43713</v>
      </c>
      <c r="R128" s="694">
        <f t="shared" si="20"/>
        <v>9.9999999999999947</v>
      </c>
      <c r="S128" s="759">
        <f>IF(INDEX(Historical!$D$7:$D$1439,MATCH(B128,Historical!$B$7:$B$1450,0))=0,"n/a",(INDEX(Historical!$C$7:$C$1439,MATCH(B128,Historical!$B$7:$B$1450,0))/INDEX(Historical!$D$7:$D$1439,MATCH(B128,Historical!$B$7:$B$1450,0))-1)*100)</f>
        <v>15.384615384615397</v>
      </c>
      <c r="T128" s="759">
        <f>IF(INDEX(Historical!$F$7:$F$1432,MATCH(B128,Historical!$B$7:$B$1450,0))=0,"n/a",((INDEX(Historical!$C$7:$C$1439,MATCH(B128,Historical!$B$7:$B$1450,0))/INDEX(Historical!$F$7:$F$1432,MATCH(B128,Historical!$B$7:$B$1450,0)))^(1/3)-1)*100)</f>
        <v>11.57215834702825</v>
      </c>
      <c r="U128" s="759">
        <f>IF(INDEX(Historical!$H$7:$H$1432,MATCH(B128,Historical!$B$7:$B$1450,0))=0,"n/a",((INDEX(Historical!$C$7:$C$1439,MATCH(B128,Historical!$B$7:$B$1450,0))/INDEX(Historical!$H$7:$H$1432,MATCH(B128,Historical!$B$7:$B$1450,0)))^(1/5)-1)*100)</f>
        <v>15.178629837003488</v>
      </c>
      <c r="V128" s="759">
        <f>IF(INDEX(Historical!$O$7:$O$1432,MATCH(B128,Historical!$B$7:$B$1450,0))=0,"n/a",((INDEX(Historical!$C$7:$C$1439,MATCH(B128,Historical!$B$7:$B$1450,0))/INDEX(Historical!$O$7:$O$1432,MATCH(B128,Historical!$B$7:$B$1450,0)))^(1/10)-1)*100)</f>
        <v>20.112443398143132</v>
      </c>
      <c r="W128" s="760">
        <f t="shared" si="21"/>
        <v>0.75468850484893568</v>
      </c>
      <c r="X128" s="761">
        <f t="shared" si="22"/>
        <v>1.5977505091582618</v>
      </c>
      <c r="Y128" s="717"/>
      <c r="Z128" s="703">
        <f t="shared" si="23"/>
        <v>20.608899297423893</v>
      </c>
      <c r="AA128" s="959">
        <f t="shared" si="24"/>
        <v>10.508196721311476</v>
      </c>
      <c r="AB128" s="960">
        <v>12</v>
      </c>
      <c r="AC128" s="938">
        <v>8.5399999999999991</v>
      </c>
      <c r="AD128" s="938">
        <v>1.29</v>
      </c>
      <c r="AE128" s="938">
        <v>2.5099999999999998</v>
      </c>
      <c r="AF128" s="938">
        <v>2.79</v>
      </c>
      <c r="AG128" s="938">
        <v>25.6</v>
      </c>
      <c r="AH128" s="938">
        <v>31.3</v>
      </c>
      <c r="AI128" s="938">
        <v>7.19</v>
      </c>
      <c r="AJ128" s="938">
        <v>9.5</v>
      </c>
      <c r="AK128" s="938">
        <v>8.23</v>
      </c>
      <c r="AL128" s="951">
        <v>29110</v>
      </c>
      <c r="AM128" s="945">
        <v>0.89999999999999991</v>
      </c>
      <c r="AN128" s="938">
        <v>2.46</v>
      </c>
      <c r="AO128" s="802">
        <f t="shared" si="25"/>
        <v>6.6316544216871076</v>
      </c>
      <c r="AP128" s="803">
        <f t="shared" si="26"/>
        <v>17.139851142998584</v>
      </c>
      <c r="AQ128" s="961">
        <f t="shared" si="27"/>
        <v>14.149743470698306</v>
      </c>
      <c r="AR128" s="703">
        <f>INDEX(Historical!$C$7:$C$1439,MATCH(B128,Historical!$B$7:$B$1450,0))*IF(AH128="n/a",1.03,IF(AH128&lt;0,1.01,IF(AH128&gt;10,1.1,(1+AH128/100))))</f>
        <v>1.6500000000000001</v>
      </c>
      <c r="AS128" s="959">
        <f t="shared" si="28"/>
        <v>1.7686350000000002</v>
      </c>
      <c r="AT128" s="959">
        <f t="shared" si="34"/>
        <v>1.9141936605000003</v>
      </c>
      <c r="AU128" s="959">
        <f t="shared" si="34"/>
        <v>2.0717317987591506</v>
      </c>
      <c r="AV128" s="959">
        <f t="shared" si="34"/>
        <v>2.2422353257970289</v>
      </c>
      <c r="AW128" s="703">
        <f t="shared" si="29"/>
        <v>9.646795785056181</v>
      </c>
      <c r="AX128" s="810">
        <f t="shared" si="30"/>
        <v>10.74971672058857</v>
      </c>
      <c r="AY128" s="1017">
        <v>1.57</v>
      </c>
      <c r="AZ128" s="945">
        <v>65.08</v>
      </c>
      <c r="BA128" s="945">
        <v>-3.4799999999999995</v>
      </c>
      <c r="BB128" s="945">
        <v>12.3</v>
      </c>
      <c r="BC128" s="945">
        <v>23.43</v>
      </c>
      <c r="BE128" s="666">
        <v>2011</v>
      </c>
      <c r="BF128" s="971">
        <f t="shared" si="31"/>
        <v>0</v>
      </c>
      <c r="BG128" s="955">
        <v>2.5</v>
      </c>
    </row>
    <row r="129" spans="1:60" ht="11.25" customHeight="1" x14ac:dyDescent="0.2">
      <c r="A129" s="157" t="s">
        <v>4123</v>
      </c>
      <c r="B129" s="631" t="s">
        <v>4124</v>
      </c>
      <c r="C129" s="1013" t="s">
        <v>247</v>
      </c>
      <c r="D129" s="1013" t="s">
        <v>4374</v>
      </c>
      <c r="E129" s="792">
        <v>5</v>
      </c>
      <c r="F129" s="1227">
        <v>872</v>
      </c>
      <c r="G129" s="1227" t="s">
        <v>106</v>
      </c>
      <c r="H129" s="1227" t="s">
        <v>106</v>
      </c>
      <c r="I129" s="947">
        <v>134.02000000000001</v>
      </c>
      <c r="J129" s="703">
        <f t="shared" si="18"/>
        <v>0.95508133114460525</v>
      </c>
      <c r="K129" s="950">
        <v>0.32</v>
      </c>
      <c r="L129" s="960">
        <v>4</v>
      </c>
      <c r="M129" s="694">
        <f t="shared" si="19"/>
        <v>1.28</v>
      </c>
      <c r="N129" s="943" t="s">
        <v>225</v>
      </c>
      <c r="O129" s="795">
        <v>0.28999999999999998</v>
      </c>
      <c r="P129" s="934">
        <v>43563</v>
      </c>
      <c r="Q129" s="934">
        <v>43578</v>
      </c>
      <c r="R129" s="694">
        <f t="shared" si="20"/>
        <v>10.344827586206906</v>
      </c>
      <c r="S129" s="759">
        <f>IF(INDEX(Historical!$D$7:$D$1439,MATCH(B129,Historical!$B$7:$B$1450,0))=0,"n/a",(INDEX(Historical!$C$7:$C$1439,MATCH(B129,Historical!$B$7:$B$1450,0))/INDEX(Historical!$D$7:$D$1439,MATCH(B129,Historical!$B$7:$B$1450,0))-1)*100)</f>
        <v>9.7087378640776656</v>
      </c>
      <c r="T129" s="759">
        <f>IF(INDEX(Historical!$F$7:$F$1432,MATCH(B129,Historical!$B$7:$B$1450,0))=0,"n/a",((INDEX(Historical!$C$7:$C$1439,MATCH(B129,Historical!$B$7:$B$1450,0))/INDEX(Historical!$F$7:$F$1432,MATCH(B129,Historical!$B$7:$B$1450,0)))^(1/3)-1)*100)</f>
        <v>19.631303818655766</v>
      </c>
      <c r="U129" s="759" t="str">
        <f>IF(INDEX(Historical!$H$7:$H$1432,MATCH(B129,Historical!$B$7:$B$1450,0))=0,"n/a",((INDEX(Historical!$C$7:$C$1439,MATCH(B129,Historical!$B$7:$B$1450,0))/INDEX(Historical!$H$7:$H$1432,MATCH(B129,Historical!$B$7:$B$1450,0)))^(1/5)-1)*100)</f>
        <v>n/a</v>
      </c>
      <c r="V129" s="759" t="str">
        <f>IF(INDEX(Historical!$O$7:$O$1432,MATCH(B129,Historical!$B$7:$B$1450,0))=0,"n/a",((INDEX(Historical!$C$7:$C$1439,MATCH(B129,Historical!$B$7:$B$1450,0))/INDEX(Historical!$O$7:$O$1432,MATCH(B129,Historical!$B$7:$B$1450,0)))^(1/10)-1)*100)</f>
        <v>n/a</v>
      </c>
      <c r="W129" s="760" t="str">
        <f t="shared" si="21"/>
        <v>n/a</v>
      </c>
      <c r="X129" s="761" t="str">
        <f t="shared" si="22"/>
        <v>n/a</v>
      </c>
      <c r="Y129" s="949"/>
      <c r="Z129" s="703">
        <f t="shared" si="23"/>
        <v>21.122112211221125</v>
      </c>
      <c r="AA129" s="959">
        <f t="shared" si="24"/>
        <v>22.115511551155119</v>
      </c>
      <c r="AB129" s="960">
        <v>1</v>
      </c>
      <c r="AC129" s="938">
        <v>6.06</v>
      </c>
      <c r="AD129" s="938">
        <v>2.25</v>
      </c>
      <c r="AE129" s="938">
        <v>1.33</v>
      </c>
      <c r="AF129" s="938">
        <v>5.29</v>
      </c>
      <c r="AG129" s="938">
        <v>25</v>
      </c>
      <c r="AH129" s="938">
        <v>31.900000000000002</v>
      </c>
      <c r="AI129" s="938">
        <v>10.84</v>
      </c>
      <c r="AJ129" s="938">
        <v>13.4</v>
      </c>
      <c r="AK129" s="938">
        <v>9.84</v>
      </c>
      <c r="AL129" s="951">
        <v>34760</v>
      </c>
      <c r="AM129" s="945">
        <v>0.2</v>
      </c>
      <c r="AN129" s="938">
        <v>0.42</v>
      </c>
      <c r="AO129" s="802" t="str">
        <f t="shared" si="25"/>
        <v>n/a</v>
      </c>
      <c r="AP129" s="803" t="str">
        <f t="shared" si="26"/>
        <v>n/a</v>
      </c>
      <c r="AQ129" s="961">
        <f t="shared" si="27"/>
        <v>128.02636894847694</v>
      </c>
      <c r="AR129" s="703">
        <f>INDEX(Historical!$C$7:$C$1439,MATCH(B129,Historical!$B$7:$B$1450,0))*IF(AH129="n/a",1.03,IF(AH129&lt;0,1.01,IF(AH129&gt;10,1.1,(1+AH129/100))))</f>
        <v>1.2429999999999999</v>
      </c>
      <c r="AS129" s="959">
        <f t="shared" si="28"/>
        <v>1.3673</v>
      </c>
      <c r="AT129" s="959">
        <f t="shared" si="34"/>
        <v>1.50184232</v>
      </c>
      <c r="AU129" s="959">
        <f t="shared" si="34"/>
        <v>1.6496236042879999</v>
      </c>
      <c r="AV129" s="959">
        <f t="shared" si="34"/>
        <v>1.8119465669499393</v>
      </c>
      <c r="AW129" s="703">
        <f t="shared" si="29"/>
        <v>7.5737124912379388</v>
      </c>
      <c r="AX129" s="810">
        <f t="shared" si="30"/>
        <v>5.6511807873734803</v>
      </c>
      <c r="AY129" s="1017">
        <v>0.66</v>
      </c>
      <c r="AZ129" s="945">
        <v>39.07</v>
      </c>
      <c r="BA129" s="945">
        <v>-7.61</v>
      </c>
      <c r="BB129" s="945">
        <v>-0.42</v>
      </c>
      <c r="BC129" s="945">
        <v>11.87</v>
      </c>
      <c r="BE129" s="666">
        <v>2015</v>
      </c>
      <c r="BF129" s="971">
        <f t="shared" si="31"/>
        <v>0</v>
      </c>
      <c r="BG129" s="955">
        <v>10.6</v>
      </c>
    </row>
    <row r="130" spans="1:60" ht="11.25" customHeight="1" x14ac:dyDescent="0.2">
      <c r="A130" s="944" t="s">
        <v>1600</v>
      </c>
      <c r="B130" s="948" t="s">
        <v>1601</v>
      </c>
      <c r="C130" s="1013" t="s">
        <v>154</v>
      </c>
      <c r="D130" s="1013" t="s">
        <v>4347</v>
      </c>
      <c r="E130" s="792">
        <v>8</v>
      </c>
      <c r="F130" s="1227">
        <v>556</v>
      </c>
      <c r="G130" s="1227" t="s">
        <v>106</v>
      </c>
      <c r="H130" s="1227" t="s">
        <v>106</v>
      </c>
      <c r="I130" s="947">
        <v>102.08</v>
      </c>
      <c r="J130" s="703">
        <f t="shared" si="18"/>
        <v>2.0768025078369905</v>
      </c>
      <c r="K130" s="950">
        <v>0.53</v>
      </c>
      <c r="L130" s="960">
        <v>4</v>
      </c>
      <c r="M130" s="694">
        <f t="shared" si="19"/>
        <v>2.12</v>
      </c>
      <c r="N130" s="943" t="s">
        <v>623</v>
      </c>
      <c r="O130" s="795">
        <v>0.5</v>
      </c>
      <c r="P130" s="934">
        <v>43479</v>
      </c>
      <c r="Q130" s="934">
        <v>43495</v>
      </c>
      <c r="R130" s="694">
        <f t="shared" si="20"/>
        <v>6.0000000000000053</v>
      </c>
      <c r="S130" s="759">
        <f>IF(INDEX(Historical!$D$7:$D$1439,MATCH(B130,Historical!$B$7:$B$1450,0))=0,"n/a",(INDEX(Historical!$C$7:$C$1439,MATCH(B130,Historical!$B$7:$B$1450,0))/INDEX(Historical!$D$7:$D$1439,MATCH(B130,Historical!$B$7:$B$1450,0))-1)*100)</f>
        <v>8.333333333333325</v>
      </c>
      <c r="T130" s="759">
        <f>IF(INDEX(Historical!$F$7:$F$1432,MATCH(B130,Historical!$B$7:$B$1450,0))=0,"n/a",((INDEX(Historical!$C$7:$C$1439,MATCH(B130,Historical!$B$7:$B$1450,0))/INDEX(Historical!$F$7:$F$1432,MATCH(B130,Historical!$B$7:$B$1450,0)))^(1/3)-1)*100)</f>
        <v>9.8767382997311017</v>
      </c>
      <c r="U130" s="759">
        <f>IF(INDEX(Historical!$H$7:$H$1432,MATCH(B130,Historical!$B$7:$B$1450,0))=0,"n/a",((INDEX(Historical!$C$7:$C$1439,MATCH(B130,Historical!$B$7:$B$1450,0))/INDEX(Historical!$H$7:$H$1432,MATCH(B130,Historical!$B$7:$B$1450,0)))^(1/5)-1)*100)</f>
        <v>10.197228772148016</v>
      </c>
      <c r="V130" s="759">
        <f>IF(INDEX(Historical!$O$7:$O$1432,MATCH(B130,Historical!$B$7:$B$1450,0))=0,"n/a",((INDEX(Historical!$C$7:$C$1439,MATCH(B130,Historical!$B$7:$B$1450,0))/INDEX(Historical!$O$7:$O$1432,MATCH(B130,Historical!$B$7:$B$1450,0)))^(1/10)-1)*100)</f>
        <v>17.164882683060824</v>
      </c>
      <c r="W130" s="760">
        <f t="shared" si="21"/>
        <v>0.59407506363041784</v>
      </c>
      <c r="X130" s="761" t="str">
        <f t="shared" si="22"/>
        <v>n/a</v>
      </c>
      <c r="Y130" s="714"/>
      <c r="Z130" s="703">
        <f t="shared" si="23"/>
        <v>41.165048543689323</v>
      </c>
      <c r="AA130" s="959">
        <f t="shared" si="24"/>
        <v>19.82135922330097</v>
      </c>
      <c r="AB130" s="960">
        <v>12</v>
      </c>
      <c r="AC130" s="938">
        <v>5.15</v>
      </c>
      <c r="AD130" s="938">
        <v>3.92</v>
      </c>
      <c r="AE130" s="938">
        <v>1.86</v>
      </c>
      <c r="AF130" s="938">
        <v>2.56</v>
      </c>
      <c r="AG130" s="938">
        <v>13.700000000000001</v>
      </c>
      <c r="AH130" s="938">
        <v>9.1999999999999993</v>
      </c>
      <c r="AI130" s="938">
        <v>4.5900000000000007</v>
      </c>
      <c r="AJ130" s="938">
        <v>-0.5</v>
      </c>
      <c r="AK130" s="938">
        <v>5.13</v>
      </c>
      <c r="AL130" s="951">
        <v>14090</v>
      </c>
      <c r="AM130" s="945">
        <v>0.5</v>
      </c>
      <c r="AN130" s="938">
        <v>0.73</v>
      </c>
      <c r="AO130" s="802">
        <f t="shared" si="25"/>
        <v>-7.5473279433159632</v>
      </c>
      <c r="AP130" s="803">
        <f t="shared" si="26"/>
        <v>12.274031279985007</v>
      </c>
      <c r="AQ130" s="961">
        <f t="shared" si="27"/>
        <v>50.174238968014876</v>
      </c>
      <c r="AR130" s="703">
        <f>INDEX(Historical!$C$7:$C$1439,MATCH(B130,Historical!$B$7:$B$1450,0))*IF(AH130="n/a",1.03,IF(AH130&lt;0,1.01,IF(AH130&gt;10,1.1,(1+AH130/100))))</f>
        <v>2.1294</v>
      </c>
      <c r="AS130" s="959">
        <f t="shared" si="28"/>
        <v>2.2271394600000001</v>
      </c>
      <c r="AT130" s="959">
        <f t="shared" si="34"/>
        <v>2.3413917142979996</v>
      </c>
      <c r="AU130" s="959">
        <f t="shared" si="34"/>
        <v>2.4615051092414868</v>
      </c>
      <c r="AV130" s="959">
        <f t="shared" si="34"/>
        <v>2.587780321345575</v>
      </c>
      <c r="AW130" s="703">
        <f t="shared" si="29"/>
        <v>11.747216604885063</v>
      </c>
      <c r="AX130" s="810">
        <f t="shared" si="30"/>
        <v>11.507853257136622</v>
      </c>
      <c r="AY130" s="1017">
        <v>0.86</v>
      </c>
      <c r="AZ130" s="945">
        <v>29.299999999999997</v>
      </c>
      <c r="BA130" s="945">
        <v>-9.17</v>
      </c>
      <c r="BB130" s="945">
        <v>1.73</v>
      </c>
      <c r="BC130" s="945">
        <v>10.050000000000001</v>
      </c>
      <c r="BE130" s="666">
        <v>2012</v>
      </c>
      <c r="BF130" s="971">
        <f t="shared" si="31"/>
        <v>0</v>
      </c>
      <c r="BG130" s="955">
        <v>6.4</v>
      </c>
    </row>
    <row r="131" spans="1:60" ht="11.25" customHeight="1" x14ac:dyDescent="0.2">
      <c r="A131" s="954" t="s">
        <v>4414</v>
      </c>
      <c r="B131" s="948" t="s">
        <v>3821</v>
      </c>
      <c r="C131" s="1013" t="s">
        <v>247</v>
      </c>
      <c r="D131" s="1013" t="s">
        <v>4377</v>
      </c>
      <c r="E131" s="792">
        <v>5</v>
      </c>
      <c r="F131" s="1227">
        <v>844</v>
      </c>
      <c r="G131" s="1227" t="s">
        <v>106</v>
      </c>
      <c r="H131" s="1227" t="s">
        <v>106</v>
      </c>
      <c r="I131" s="947">
        <v>45.93</v>
      </c>
      <c r="J131" s="703">
        <f t="shared" si="18"/>
        <v>1.3063357282821686</v>
      </c>
      <c r="K131" s="950">
        <v>0.15</v>
      </c>
      <c r="L131" s="960">
        <v>4</v>
      </c>
      <c r="M131" s="694">
        <f t="shared" si="19"/>
        <v>0.6</v>
      </c>
      <c r="N131" s="943" t="s">
        <v>149</v>
      </c>
      <c r="O131" s="795">
        <v>0.125</v>
      </c>
      <c r="P131" s="934">
        <v>43427</v>
      </c>
      <c r="Q131" s="934">
        <v>43444</v>
      </c>
      <c r="R131" s="694">
        <f t="shared" si="20"/>
        <v>19.999999999999996</v>
      </c>
      <c r="S131" s="759">
        <f>IF(INDEX(Historical!$D$7:$D$1439,MATCH(B131,Historical!$B$7:$B$1450,0))=0,"n/a",(INDEX(Historical!$C$7:$C$1439,MATCH(B131,Historical!$B$7:$B$1450,0))/INDEX(Historical!$D$7:$D$1439,MATCH(B131,Historical!$B$7:$B$1450,0))-1)*100)</f>
        <v>23.529411764705888</v>
      </c>
      <c r="T131" s="759">
        <f>IF(INDEX(Historical!$F$7:$F$1432,MATCH(B131,Historical!$B$7:$B$1450,0))=0,"n/a",((INDEX(Historical!$C$7:$C$1439,MATCH(B131,Historical!$B$7:$B$1450,0))/INDEX(Historical!$F$7:$F$1432,MATCH(B131,Historical!$B$7:$B$1450,0)))^(1/3)-1)*100)</f>
        <v>25.202165069844828</v>
      </c>
      <c r="U131" s="759" t="str">
        <f>IF(INDEX(Historical!$H$7:$H$1432,MATCH(B131,Historical!$B$7:$B$1450,0))=0,"n/a",((INDEX(Historical!$C$7:$C$1439,MATCH(B131,Historical!$B$7:$B$1450,0))/INDEX(Historical!$H$7:$H$1432,MATCH(B131,Historical!$B$7:$B$1450,0)))^(1/5)-1)*100)</f>
        <v>n/a</v>
      </c>
      <c r="V131" s="759">
        <f>IF(INDEX(Historical!$O$7:$O$1432,MATCH(B131,Historical!$B$7:$B$1450,0))=0,"n/a",((INDEX(Historical!$C$7:$C$1439,MATCH(B131,Historical!$B$7:$B$1450,0))/INDEX(Historical!$O$7:$O$1432,MATCH(B131,Historical!$B$7:$B$1450,0)))^(1/10)-1)*100)</f>
        <v>4.5173891819142664</v>
      </c>
      <c r="W131" s="760" t="str">
        <f t="shared" si="21"/>
        <v>n/a</v>
      </c>
      <c r="X131" s="761" t="str">
        <f t="shared" si="22"/>
        <v>n/a</v>
      </c>
      <c r="Y131" s="949"/>
      <c r="Z131" s="703">
        <f t="shared" si="23"/>
        <v>14.669926650366749</v>
      </c>
      <c r="AA131" s="959">
        <f t="shared" si="24"/>
        <v>11.229828850855746</v>
      </c>
      <c r="AB131" s="960">
        <v>9</v>
      </c>
      <c r="AC131" s="938">
        <v>4.09</v>
      </c>
      <c r="AD131" s="938">
        <v>0.88</v>
      </c>
      <c r="AE131" s="938">
        <v>1.05</v>
      </c>
      <c r="AF131" s="938">
        <v>1.86</v>
      </c>
      <c r="AG131" s="938">
        <v>17.299999999999997</v>
      </c>
      <c r="AH131" s="938">
        <v>49.3</v>
      </c>
      <c r="AI131" s="938">
        <v>11.41</v>
      </c>
      <c r="AJ131" s="938">
        <v>26.400000000000002</v>
      </c>
      <c r="AK131" s="938">
        <v>13</v>
      </c>
      <c r="AL131" s="951">
        <v>17360</v>
      </c>
      <c r="AM131" s="945">
        <v>6.6000000000000005</v>
      </c>
      <c r="AN131" s="938">
        <v>0.39</v>
      </c>
      <c r="AO131" s="802" t="str">
        <f t="shared" si="25"/>
        <v>n/a</v>
      </c>
      <c r="AP131" s="803" t="str">
        <f t="shared" si="26"/>
        <v>n/a</v>
      </c>
      <c r="AQ131" s="961">
        <f t="shared" si="27"/>
        <v>-3.6499860748630431</v>
      </c>
      <c r="AR131" s="703">
        <f>INDEX(Historical!$C$7:$C$1439,MATCH(B131,Historical!$B$7:$B$1450,0))*IF(AH131="n/a",1.03,IF(AH131&lt;0,1.01,IF(AH131&gt;10,1.1,(1+AH131/100))))</f>
        <v>0.57750000000000012</v>
      </c>
      <c r="AS131" s="959">
        <f t="shared" si="28"/>
        <v>0.6352500000000002</v>
      </c>
      <c r="AT131" s="959">
        <f t="shared" si="34"/>
        <v>0.69877500000000026</v>
      </c>
      <c r="AU131" s="959">
        <f t="shared" si="34"/>
        <v>0.76865250000000029</v>
      </c>
      <c r="AV131" s="959">
        <f t="shared" si="34"/>
        <v>0.8455177500000004</v>
      </c>
      <c r="AW131" s="703">
        <f t="shared" si="29"/>
        <v>3.5256952500000014</v>
      </c>
      <c r="AX131" s="810">
        <f t="shared" si="30"/>
        <v>7.6762361201828906</v>
      </c>
      <c r="AY131" s="1017">
        <v>1.07</v>
      </c>
      <c r="AZ131" s="945">
        <v>41.8</v>
      </c>
      <c r="BA131" s="945">
        <v>-2.3199999999999998</v>
      </c>
      <c r="BB131" s="945">
        <v>3.37</v>
      </c>
      <c r="BC131" s="945">
        <v>13.61</v>
      </c>
      <c r="BE131" s="666">
        <v>2014</v>
      </c>
      <c r="BF131" s="971">
        <f t="shared" si="31"/>
        <v>0</v>
      </c>
      <c r="BG131" s="955">
        <v>10.9</v>
      </c>
    </row>
    <row r="132" spans="1:60" ht="11.25" customHeight="1" x14ac:dyDescent="0.2">
      <c r="A132" s="954" t="s">
        <v>3823</v>
      </c>
      <c r="B132" s="948" t="s">
        <v>3824</v>
      </c>
      <c r="C132" s="1013" t="s">
        <v>108</v>
      </c>
      <c r="D132" s="1013" t="s">
        <v>4361</v>
      </c>
      <c r="E132" s="792">
        <v>5</v>
      </c>
      <c r="F132" s="1227">
        <v>840</v>
      </c>
      <c r="G132" s="1227" t="s">
        <v>106</v>
      </c>
      <c r="H132" s="1227" t="s">
        <v>106</v>
      </c>
      <c r="I132" s="947">
        <v>140.94999999999999</v>
      </c>
      <c r="J132" s="703">
        <f t="shared" si="18"/>
        <v>5.6757715501951047</v>
      </c>
      <c r="K132" s="950">
        <v>8</v>
      </c>
      <c r="L132" s="960">
        <v>1</v>
      </c>
      <c r="M132" s="694">
        <f t="shared" si="19"/>
        <v>8</v>
      </c>
      <c r="N132" s="943" t="s">
        <v>172</v>
      </c>
      <c r="O132" s="795">
        <v>7</v>
      </c>
      <c r="P132" s="934">
        <v>43434</v>
      </c>
      <c r="Q132" s="934">
        <v>43437</v>
      </c>
      <c r="R132" s="694">
        <f t="shared" si="20"/>
        <v>14.285714285714285</v>
      </c>
      <c r="S132" s="759">
        <f>IF(INDEX(Historical!$D$7:$D$1439,MATCH(B132,Historical!$B$7:$B$1450,0))=0,"n/a",(INDEX(Historical!$C$7:$C$1439,MATCH(B132,Historical!$B$7:$B$1450,0))/INDEX(Historical!$D$7:$D$1439,MATCH(B132,Historical!$B$7:$B$1450,0))-1)*100)</f>
        <v>14.285714285714279</v>
      </c>
      <c r="T132" s="759">
        <f>IF(INDEX(Historical!$F$7:$F$1432,MATCH(B132,Historical!$B$7:$B$1450,0))=0,"n/a",((INDEX(Historical!$C$7:$C$1439,MATCH(B132,Historical!$B$7:$B$1450,0))/INDEX(Historical!$F$7:$F$1432,MATCH(B132,Historical!$B$7:$B$1450,0)))^(1/3)-1)*100)</f>
        <v>16.960709528514649</v>
      </c>
      <c r="U132" s="759">
        <f>IF(INDEX(Historical!$H$7:$H$1432,MATCH(B132,Historical!$B$7:$B$1450,0))=0,"n/a",((INDEX(Historical!$C$7:$C$1439,MATCH(B132,Historical!$B$7:$B$1450,0))/INDEX(Historical!$H$7:$H$1432,MATCH(B132,Historical!$B$7:$B$1450,0)))^(1/5)-1)*100)</f>
        <v>21.672868378641152</v>
      </c>
      <c r="V132" s="759">
        <f>IF(INDEX(Historical!$O$7:$O$1432,MATCH(B132,Historical!$B$7:$B$1450,0))=0,"n/a",((INDEX(Historical!$C$7:$C$1439,MATCH(B132,Historical!$B$7:$B$1450,0))/INDEX(Historical!$O$7:$O$1432,MATCH(B132,Historical!$B$7:$B$1450,0)))^(1/10)-1)*100)</f>
        <v>-2.2067231457071457</v>
      </c>
      <c r="W132" s="760" t="str">
        <f t="shared" si="21"/>
        <v>n/a</v>
      </c>
      <c r="X132" s="761">
        <f t="shared" si="22"/>
        <v>1.5704977085971847</v>
      </c>
      <c r="Y132" s="949"/>
      <c r="Z132" s="703">
        <f t="shared" si="23"/>
        <v>55.788005578800558</v>
      </c>
      <c r="AA132" s="959">
        <f t="shared" si="24"/>
        <v>9.8291492329149222</v>
      </c>
      <c r="AB132" s="960">
        <v>12</v>
      </c>
      <c r="AC132" s="938">
        <v>14.34</v>
      </c>
      <c r="AD132" s="938" t="s">
        <v>137</v>
      </c>
      <c r="AE132" s="938">
        <v>3.4</v>
      </c>
      <c r="AF132" s="938">
        <v>2.29</v>
      </c>
      <c r="AG132" s="938">
        <v>24.5</v>
      </c>
      <c r="AH132" s="938">
        <v>-14.799999999999999</v>
      </c>
      <c r="AI132" s="938" t="s">
        <v>137</v>
      </c>
      <c r="AJ132" s="938">
        <v>13.8</v>
      </c>
      <c r="AK132" s="938" t="s">
        <v>137</v>
      </c>
      <c r="AL132" s="951">
        <v>477.85</v>
      </c>
      <c r="AM132" s="945">
        <v>6.3100000000000005</v>
      </c>
      <c r="AN132" s="938">
        <v>0</v>
      </c>
      <c r="AO132" s="802">
        <f t="shared" si="25"/>
        <v>17.519490695921334</v>
      </c>
      <c r="AP132" s="803">
        <f t="shared" si="26"/>
        <v>27.348639928836256</v>
      </c>
      <c r="AQ132" s="961">
        <f t="shared" si="27"/>
        <v>1.9446427793745613E-2</v>
      </c>
      <c r="AR132" s="703">
        <f>INDEX(Historical!$C$7:$C$1439,MATCH(B132,Historical!$B$7:$B$1450,0))*IF(AH132="n/a",1.03,IF(AH132&lt;0,1.01,IF(AH132&gt;10,1.1,(1+AH132/100))))</f>
        <v>8.08</v>
      </c>
      <c r="AS132" s="959">
        <f t="shared" si="28"/>
        <v>8.3224</v>
      </c>
      <c r="AT132" s="959">
        <f t="shared" si="34"/>
        <v>8.5720720000000004</v>
      </c>
      <c r="AU132" s="959">
        <f t="shared" si="34"/>
        <v>8.8292341600000004</v>
      </c>
      <c r="AV132" s="959">
        <f t="shared" si="34"/>
        <v>9.0941111848000009</v>
      </c>
      <c r="AW132" s="703">
        <f t="shared" si="29"/>
        <v>42.897817344799996</v>
      </c>
      <c r="AX132" s="810">
        <f t="shared" si="30"/>
        <v>30.434776406385243</v>
      </c>
      <c r="AY132" s="1017">
        <v>0.56999999999999995</v>
      </c>
      <c r="AZ132" s="945">
        <v>6.370000000000001</v>
      </c>
      <c r="BA132" s="945">
        <v>-24.099999999999998</v>
      </c>
      <c r="BB132" s="945">
        <v>0.4</v>
      </c>
      <c r="BC132" s="945">
        <v>-5.34</v>
      </c>
      <c r="BE132" s="666">
        <v>2014</v>
      </c>
      <c r="BF132" s="971">
        <f t="shared" si="31"/>
        <v>0</v>
      </c>
      <c r="BG132" s="955">
        <v>16</v>
      </c>
    </row>
    <row r="133" spans="1:60" ht="11.25" customHeight="1" x14ac:dyDescent="0.2">
      <c r="A133" s="944" t="s">
        <v>2167</v>
      </c>
      <c r="B133" s="948" t="s">
        <v>2168</v>
      </c>
      <c r="C133" s="1013" t="s">
        <v>154</v>
      </c>
      <c r="D133" s="1013" t="s">
        <v>4350</v>
      </c>
      <c r="E133" s="792">
        <v>6</v>
      </c>
      <c r="F133" s="1227">
        <v>785</v>
      </c>
      <c r="G133" s="1227" t="s">
        <v>106</v>
      </c>
      <c r="H133" s="1227" t="s">
        <v>106</v>
      </c>
      <c r="I133" s="947">
        <v>140.5</v>
      </c>
      <c r="J133" s="703">
        <f t="shared" si="18"/>
        <v>0.48398576512455516</v>
      </c>
      <c r="K133" s="950">
        <v>0.17</v>
      </c>
      <c r="L133" s="960">
        <v>4</v>
      </c>
      <c r="M133" s="694">
        <f t="shared" si="19"/>
        <v>0.68</v>
      </c>
      <c r="N133" s="943" t="s">
        <v>4077</v>
      </c>
      <c r="O133" s="795">
        <v>0.16</v>
      </c>
      <c r="P133" s="934">
        <v>43552</v>
      </c>
      <c r="Q133" s="934">
        <v>43581</v>
      </c>
      <c r="R133" s="694">
        <f t="shared" si="20"/>
        <v>6.2500000000000053</v>
      </c>
      <c r="S133" s="759">
        <f>IF(INDEX(Historical!$D$7:$D$1439,MATCH(B133,Historical!$B$7:$B$1450,0))=0,"n/a",(INDEX(Historical!$C$7:$C$1439,MATCH(B133,Historical!$B$7:$B$1450,0))/INDEX(Historical!$D$7:$D$1439,MATCH(B133,Historical!$B$7:$B$1450,0))-1)*100)</f>
        <v>13.761467889908241</v>
      </c>
      <c r="T133" s="759">
        <f>IF(INDEX(Historical!$F$7:$F$1432,MATCH(B133,Historical!$B$7:$B$1450,0))=0,"n/a",((INDEX(Historical!$C$7:$C$1439,MATCH(B133,Historical!$B$7:$B$1450,0))/INDEX(Historical!$F$7:$F$1432,MATCH(B133,Historical!$B$7:$B$1450,0)))^(1/3)-1)*100)</f>
        <v>19.367102954068383</v>
      </c>
      <c r="U133" s="759">
        <f>IF(INDEX(Historical!$H$7:$H$1432,MATCH(B133,Historical!$B$7:$B$1450,0))=0,"n/a",((INDEX(Historical!$C$7:$C$1439,MATCH(B133,Historical!$B$7:$B$1450,0))/INDEX(Historical!$H$7:$H$1432,MATCH(B133,Historical!$B$7:$B$1450,0)))^(1/5)-1)*100)</f>
        <v>60.913861136842741</v>
      </c>
      <c r="V133" s="759">
        <f>IF(INDEX(Historical!$O$7:$O$1432,MATCH(B133,Historical!$B$7:$B$1450,0))=0,"n/a",((INDEX(Historical!$C$7:$C$1439,MATCH(B133,Historical!$B$7:$B$1450,0))/INDEX(Historical!$O$7:$O$1432,MATCH(B133,Historical!$B$7:$B$1450,0)))^(1/10)-1)*100)</f>
        <v>33.500103654377767</v>
      </c>
      <c r="W133" s="760">
        <f t="shared" si="21"/>
        <v>1.8183185868704788</v>
      </c>
      <c r="X133" s="761">
        <f t="shared" si="22"/>
        <v>152.28465284210685</v>
      </c>
      <c r="Y133" s="726"/>
      <c r="Z133" s="703">
        <f t="shared" si="23"/>
        <v>19.941348973607038</v>
      </c>
      <c r="AA133" s="959">
        <f t="shared" si="24"/>
        <v>41.202346041055719</v>
      </c>
      <c r="AB133" s="960">
        <v>12</v>
      </c>
      <c r="AC133" s="938">
        <v>3.41</v>
      </c>
      <c r="AD133" s="938">
        <v>4.53</v>
      </c>
      <c r="AE133" s="938">
        <v>5.09</v>
      </c>
      <c r="AF133" s="938">
        <v>3.35</v>
      </c>
      <c r="AG133" s="938">
        <v>8.4</v>
      </c>
      <c r="AH133" s="938">
        <v>6.4</v>
      </c>
      <c r="AI133" s="938">
        <v>18.990000000000002</v>
      </c>
      <c r="AJ133" s="938">
        <v>0.4</v>
      </c>
      <c r="AK133" s="938">
        <v>9.26</v>
      </c>
      <c r="AL133" s="951">
        <v>103040</v>
      </c>
      <c r="AM133" s="945">
        <v>0.6</v>
      </c>
      <c r="AN133" s="938">
        <v>0.34</v>
      </c>
      <c r="AO133" s="802">
        <f t="shared" si="25"/>
        <v>20.195500860911579</v>
      </c>
      <c r="AP133" s="803">
        <f t="shared" si="26"/>
        <v>61.397846901967299</v>
      </c>
      <c r="AQ133" s="961">
        <f t="shared" si="27"/>
        <v>147.6806718673925</v>
      </c>
      <c r="AR133" s="703">
        <f>INDEX(Historical!$C$7:$C$1439,MATCH(B133,Historical!$B$7:$B$1450,0))*IF(AH133="n/a",1.03,IF(AH133&lt;0,1.01,IF(AH133&gt;10,1.1,(1+AH133/100))))</f>
        <v>0.65968000000000004</v>
      </c>
      <c r="AS133" s="959">
        <f t="shared" si="28"/>
        <v>0.72564800000000007</v>
      </c>
      <c r="AT133" s="959">
        <f t="shared" si="34"/>
        <v>0.79284300480000014</v>
      </c>
      <c r="AU133" s="959">
        <f t="shared" si="34"/>
        <v>0.86626026704448011</v>
      </c>
      <c r="AV133" s="959">
        <f t="shared" si="34"/>
        <v>0.94647596777279897</v>
      </c>
      <c r="AW133" s="703">
        <f t="shared" si="29"/>
        <v>3.9909072396172798</v>
      </c>
      <c r="AX133" s="810">
        <f t="shared" si="30"/>
        <v>2.8405033733930818</v>
      </c>
      <c r="AY133" s="1017">
        <v>0.95</v>
      </c>
      <c r="AZ133" s="945">
        <v>48.54</v>
      </c>
      <c r="BA133" s="945">
        <v>-3.44</v>
      </c>
      <c r="BB133" s="945">
        <v>0.96</v>
      </c>
      <c r="BC133" s="945">
        <v>16.82</v>
      </c>
      <c r="BE133" s="666">
        <v>2014</v>
      </c>
      <c r="BF133" s="971">
        <f t="shared" si="31"/>
        <v>0</v>
      </c>
      <c r="BG133" s="955">
        <v>4.9000000000000004</v>
      </c>
    </row>
    <row r="134" spans="1:60" ht="11.25" customHeight="1" x14ac:dyDescent="0.2">
      <c r="A134" s="936" t="s">
        <v>1778</v>
      </c>
      <c r="B134" s="948" t="s">
        <v>1779</v>
      </c>
      <c r="C134" s="1013" t="s">
        <v>4369</v>
      </c>
      <c r="D134" s="1013" t="s">
        <v>1780</v>
      </c>
      <c r="E134" s="792">
        <v>9</v>
      </c>
      <c r="F134" s="1227">
        <v>406</v>
      </c>
      <c r="G134" s="1227" t="s">
        <v>106</v>
      </c>
      <c r="H134" s="1227" t="s">
        <v>106</v>
      </c>
      <c r="I134" s="947">
        <v>143.01</v>
      </c>
      <c r="J134" s="703">
        <f t="shared" si="18"/>
        <v>1.2306831690091602</v>
      </c>
      <c r="K134" s="950">
        <v>0.88</v>
      </c>
      <c r="L134" s="960">
        <v>2</v>
      </c>
      <c r="M134" s="694">
        <f t="shared" si="19"/>
        <v>1.76</v>
      </c>
      <c r="N134" s="943" t="s">
        <v>231</v>
      </c>
      <c r="O134" s="795">
        <v>0.84</v>
      </c>
      <c r="P134" s="934">
        <v>43441</v>
      </c>
      <c r="Q134" s="934">
        <v>43475</v>
      </c>
      <c r="R134" s="694">
        <f t="shared" si="20"/>
        <v>4.7619047619047663</v>
      </c>
      <c r="S134" s="759">
        <f>IF(INDEX(Historical!$D$7:$D$1439,MATCH(B134,Historical!$B$7:$B$1450,0))=0,"n/a",(INDEX(Historical!$C$7:$C$1439,MATCH(B134,Historical!$B$7:$B$1450,0))/INDEX(Historical!$D$7:$D$1439,MATCH(B134,Historical!$B$7:$B$1450,0))-1)*100)</f>
        <v>7.6923076923076872</v>
      </c>
      <c r="T134" s="759">
        <f>IF(INDEX(Historical!$F$7:$F$1432,MATCH(B134,Historical!$B$7:$B$1450,0))=0,"n/a",((INDEX(Historical!$C$7:$C$1439,MATCH(B134,Historical!$B$7:$B$1450,0))/INDEX(Historical!$F$7:$F$1432,MATCH(B134,Historical!$B$7:$B$1450,0)))^(1/3)-1)*100)</f>
        <v>7.5619097349695741</v>
      </c>
      <c r="U134" s="759">
        <f>IF(INDEX(Historical!$H$7:$H$1432,MATCH(B134,Historical!$B$7:$B$1450,0))=0,"n/a",((INDEX(Historical!$C$7:$C$1439,MATCH(B134,Historical!$B$7:$B$1450,0))/INDEX(Historical!$H$7:$H$1432,MATCH(B134,Historical!$B$7:$B$1450,0)))^(1/5)-1)*100)</f>
        <v>17.503175548239234</v>
      </c>
      <c r="V134" s="759">
        <f>IF(INDEX(Historical!$O$7:$O$1432,MATCH(B134,Historical!$B$7:$B$1450,0))=0,"n/a",((INDEX(Historical!$C$7:$C$1439,MATCH(B134,Historical!$B$7:$B$1450,0))/INDEX(Historical!$O$7:$O$1432,MATCH(B134,Historical!$B$7:$B$1450,0)))^(1/10)-1)*100)</f>
        <v>16.983368811009349</v>
      </c>
      <c r="W134" s="760">
        <f t="shared" si="21"/>
        <v>1.0306068096980221</v>
      </c>
      <c r="X134" s="761">
        <f t="shared" si="22"/>
        <v>1.0672668017219045</v>
      </c>
      <c r="Y134" s="949"/>
      <c r="Z134" s="703">
        <f t="shared" si="23"/>
        <v>19.797525309336329</v>
      </c>
      <c r="AA134" s="959">
        <f t="shared" si="24"/>
        <v>16.086614173228345</v>
      </c>
      <c r="AB134" s="960">
        <v>9</v>
      </c>
      <c r="AC134" s="938">
        <v>8.89</v>
      </c>
      <c r="AD134" s="938">
        <v>8.7100000000000009</v>
      </c>
      <c r="AE134" s="938">
        <v>4.32</v>
      </c>
      <c r="AF134" s="938">
        <v>2.4700000000000002</v>
      </c>
      <c r="AG134" s="938">
        <v>22.900000000000002</v>
      </c>
      <c r="AH134" s="938">
        <v>27.1</v>
      </c>
      <c r="AI134" s="938">
        <v>-0.11</v>
      </c>
      <c r="AJ134" s="938">
        <v>16.400000000000002</v>
      </c>
      <c r="AK134" s="938">
        <v>1.87</v>
      </c>
      <c r="AL134" s="951">
        <v>258230.00000000003</v>
      </c>
      <c r="AM134" s="945">
        <v>0.1</v>
      </c>
      <c r="AN134" s="938">
        <v>0.63</v>
      </c>
      <c r="AO134" s="802">
        <f t="shared" si="25"/>
        <v>2.6472445440200509</v>
      </c>
      <c r="AP134" s="803">
        <f t="shared" si="26"/>
        <v>18.733858717248395</v>
      </c>
      <c r="AQ134" s="961">
        <f t="shared" si="27"/>
        <v>32.889155159686069</v>
      </c>
      <c r="AR134" s="703">
        <f>INDEX(Historical!$C$7:$C$1439,MATCH(B134,Historical!$B$7:$B$1450,0))*IF(AH134="n/a",1.03,IF(AH134&lt;0,1.01,IF(AH134&gt;10,1.1,(1+AH134/100))))</f>
        <v>1.8480000000000001</v>
      </c>
      <c r="AS134" s="959">
        <f t="shared" si="28"/>
        <v>1.8664800000000001</v>
      </c>
      <c r="AT134" s="959">
        <f t="shared" si="34"/>
        <v>1.901383176</v>
      </c>
      <c r="AU134" s="959">
        <f t="shared" si="34"/>
        <v>1.9369390413911998</v>
      </c>
      <c r="AV134" s="959">
        <f t="shared" si="34"/>
        <v>1.9731598014652152</v>
      </c>
      <c r="AW134" s="703">
        <f t="shared" si="29"/>
        <v>9.5259620188564149</v>
      </c>
      <c r="AX134" s="810">
        <f t="shared" si="30"/>
        <v>6.6610460938790403</v>
      </c>
      <c r="AY134" s="1017">
        <v>0.98</v>
      </c>
      <c r="AZ134" s="945">
        <v>42.51</v>
      </c>
      <c r="BA134" s="945">
        <v>-2.81</v>
      </c>
      <c r="BB134" s="945">
        <v>2.62</v>
      </c>
      <c r="BC134" s="945">
        <v>17.18</v>
      </c>
      <c r="BE134" s="666">
        <v>2011</v>
      </c>
      <c r="BF134" s="971">
        <f t="shared" si="31"/>
        <v>0</v>
      </c>
      <c r="BG134" s="955">
        <v>10.5</v>
      </c>
    </row>
    <row r="135" spans="1:60" ht="11.25" customHeight="1" x14ac:dyDescent="0.2">
      <c r="A135" s="944" t="s">
        <v>1113</v>
      </c>
      <c r="B135" s="948" t="s">
        <v>1114</v>
      </c>
      <c r="C135" s="1013" t="s">
        <v>179</v>
      </c>
      <c r="D135" s="1013" t="s">
        <v>4363</v>
      </c>
      <c r="E135" s="792">
        <v>7</v>
      </c>
      <c r="F135" s="1227">
        <v>703</v>
      </c>
      <c r="G135" s="1227" t="s">
        <v>106</v>
      </c>
      <c r="H135" s="1227" t="s">
        <v>106</v>
      </c>
      <c r="I135" s="947">
        <v>33.21</v>
      </c>
      <c r="J135" s="703">
        <f t="shared" ref="J135:J198" si="35">(M135/I135)*100</f>
        <v>10.237880156579344</v>
      </c>
      <c r="K135" s="950">
        <v>0.85</v>
      </c>
      <c r="L135" s="960">
        <v>4</v>
      </c>
      <c r="M135" s="694">
        <f t="shared" ref="M135:M198" si="36">K135*L135</f>
        <v>3.4</v>
      </c>
      <c r="N135" s="943" t="s">
        <v>107</v>
      </c>
      <c r="O135" s="795">
        <v>0.82</v>
      </c>
      <c r="P135" s="934">
        <v>43679</v>
      </c>
      <c r="Q135" s="934">
        <v>43690</v>
      </c>
      <c r="R135" s="694">
        <f t="shared" ref="R135:R198" si="37">(K135-O135)/O135*100</f>
        <v>3.6585365853658569</v>
      </c>
      <c r="S135" s="759">
        <f>IF(INDEX(Historical!$D$7:$D$1439,MATCH(B135,Historical!$B$7:$B$1450,0))=0,"n/a",(INDEX(Historical!$C$7:$C$1439,MATCH(B135,Historical!$B$7:$B$1450,0))/INDEX(Historical!$D$7:$D$1439,MATCH(B135,Historical!$B$7:$B$1450,0))-1)*100)</f>
        <v>8.7813620071684575</v>
      </c>
      <c r="T135" s="759">
        <f>IF(INDEX(Historical!$F$7:$F$1432,MATCH(B135,Historical!$B$7:$B$1450,0))=0,"n/a",((INDEX(Historical!$C$7:$C$1439,MATCH(B135,Historical!$B$7:$B$1450,0))/INDEX(Historical!$F$7:$F$1432,MATCH(B135,Historical!$B$7:$B$1450,0)))^(1/3)-1)*100)</f>
        <v>12.004373569447925</v>
      </c>
      <c r="U135" s="759">
        <f>IF(INDEX(Historical!$H$7:$H$1432,MATCH(B135,Historical!$B$7:$B$1450,0))=0,"n/a",((INDEX(Historical!$C$7:$C$1439,MATCH(B135,Historical!$B$7:$B$1450,0))/INDEX(Historical!$H$7:$H$1432,MATCH(B135,Historical!$B$7:$B$1450,0)))^(1/5)-1)*100)</f>
        <v>16.586842477978216</v>
      </c>
      <c r="V135" s="759" t="str">
        <f>IF(INDEX(Historical!$O$7:$O$1432,MATCH(B135,Historical!$B$7:$B$1450,0))=0,"n/a",((INDEX(Historical!$C$7:$C$1439,MATCH(B135,Historical!$B$7:$B$1450,0))/INDEX(Historical!$O$7:$O$1432,MATCH(B135,Historical!$B$7:$B$1450,0)))^(1/10)-1)*100)</f>
        <v>n/a</v>
      </c>
      <c r="W135" s="760" t="str">
        <f t="shared" ref="W135:W198" si="38">IF(OR(U135&lt;=0,U135="n/a",V135&lt;=0,V135="n/a"),"n/a",U135/V135)</f>
        <v>n/a</v>
      </c>
      <c r="X135" s="761">
        <f t="shared" ref="X135:X198" si="39">IF(OR(AJ135&lt;=0,AJ135="n/a",U135&lt;=0,U135="n/a"),"n/a",U135/AJ135)</f>
        <v>1.1439201708950495</v>
      </c>
      <c r="Y135" s="949"/>
      <c r="Z135" s="703">
        <f t="shared" ref="Z135:Z198" si="40">IF(OR(AC135&lt;0.01,AC135="n/a"),"n/a",M135/AC135*100)</f>
        <v>132.29571984435796</v>
      </c>
      <c r="AA135" s="959">
        <f t="shared" ref="AA135:AA198" si="41">IF(OR(AC135&lt;0.01,AC135="n/a"),"n/a",I135/AC135)</f>
        <v>12.922178988326849</v>
      </c>
      <c r="AB135" s="960">
        <v>12</v>
      </c>
      <c r="AC135" s="938">
        <v>2.57</v>
      </c>
      <c r="AD135" s="938">
        <v>0.83</v>
      </c>
      <c r="AE135" s="938">
        <v>1.28</v>
      </c>
      <c r="AF135" s="938" t="s">
        <v>137</v>
      </c>
      <c r="AG135" s="938">
        <v>-49.3</v>
      </c>
      <c r="AH135" s="938">
        <v>26.700000000000003</v>
      </c>
      <c r="AI135" s="938">
        <v>24.89</v>
      </c>
      <c r="AJ135" s="938">
        <v>14.499999999999998</v>
      </c>
      <c r="AK135" s="938">
        <v>15.58</v>
      </c>
      <c r="AL135" s="951">
        <v>825.23</v>
      </c>
      <c r="AM135" s="945">
        <v>0.3</v>
      </c>
      <c r="AN135" s="938" t="s">
        <v>137</v>
      </c>
      <c r="AO135" s="802">
        <f t="shared" ref="AO135:AO198" si="42">IF(U135="n/a","n/a",IF(AA135&lt;0,"n/a",IF(AA135="n/a","n/a",J135+U135-AA135)))</f>
        <v>13.902543646230711</v>
      </c>
      <c r="AP135" s="803">
        <f t="shared" ref="AP135:AP198" si="43">IF(U135="n/a","n/a",J135+U135)</f>
        <v>26.82472263455756</v>
      </c>
      <c r="AQ135" s="961" t="str">
        <f t="shared" ref="AQ135:AQ198" si="44">IF(OR(AC135&lt;0.01,AF135="n/a"),"n/a",(I135/SQRT(22.5*AC135*(I135/AF135))-1)*100)</f>
        <v>n/a</v>
      </c>
      <c r="AR135" s="703">
        <f>INDEX(Historical!$C$7:$C$1439,MATCH(B135,Historical!$B$7:$B$1450,0))*IF(AH135="n/a",1.03,IF(AH135&lt;0,1.01,IF(AH135&gt;10,1.1,(1+AH135/100))))</f>
        <v>3.3385000000000002</v>
      </c>
      <c r="AS135" s="959">
        <f t="shared" ref="AS135:AS198" si="45">IF($AI135="n/a",1.03*AR135,IF($AI135&lt;0,1.01*AR135,IF($AI135&gt;10,1.1*AR135,(1+$AI135/100)*AR135)))</f>
        <v>3.6723500000000007</v>
      </c>
      <c r="AT135" s="959">
        <f t="shared" si="34"/>
        <v>4.0395850000000006</v>
      </c>
      <c r="AU135" s="959">
        <f t="shared" si="34"/>
        <v>4.4435435000000014</v>
      </c>
      <c r="AV135" s="959">
        <f t="shared" si="34"/>
        <v>4.8878978500000017</v>
      </c>
      <c r="AW135" s="703">
        <f t="shared" ref="AW135:AW198" si="46">SUM(AR135:AV135)</f>
        <v>20.381876350000006</v>
      </c>
      <c r="AX135" s="810">
        <f t="shared" ref="AX135:AX198" si="47">AW135/I135*100</f>
        <v>61.372708069858497</v>
      </c>
      <c r="AY135" s="1017">
        <v>1</v>
      </c>
      <c r="AZ135" s="945">
        <v>22.93</v>
      </c>
      <c r="BA135" s="945">
        <v>-6.45</v>
      </c>
      <c r="BB135" s="945">
        <v>5.0200000000000005</v>
      </c>
      <c r="BC135" s="945">
        <v>6.76</v>
      </c>
      <c r="BE135" s="666">
        <v>2013</v>
      </c>
      <c r="BF135" s="971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55">
        <v>9.6</v>
      </c>
    </row>
    <row r="136" spans="1:60" ht="11.25" customHeight="1" x14ac:dyDescent="0.2">
      <c r="A136" s="954" t="s">
        <v>4083</v>
      </c>
      <c r="B136" s="948" t="s">
        <v>4084</v>
      </c>
      <c r="C136" s="1013" t="s">
        <v>247</v>
      </c>
      <c r="D136" s="1013" t="s">
        <v>4343</v>
      </c>
      <c r="E136" s="792">
        <v>5</v>
      </c>
      <c r="F136" s="1227">
        <v>866</v>
      </c>
      <c r="G136" s="1227" t="s">
        <v>106</v>
      </c>
      <c r="H136" s="1227" t="s">
        <v>106</v>
      </c>
      <c r="I136" s="947">
        <v>37.17</v>
      </c>
      <c r="J136" s="703">
        <f t="shared" si="35"/>
        <v>2.9593758407317727</v>
      </c>
      <c r="K136" s="950">
        <v>0.27500000000000002</v>
      </c>
      <c r="L136" s="960">
        <v>4</v>
      </c>
      <c r="M136" s="694">
        <f t="shared" si="36"/>
        <v>1.1000000000000001</v>
      </c>
      <c r="N136" s="943" t="s">
        <v>320</v>
      </c>
      <c r="O136" s="795">
        <v>0.22500000000000001</v>
      </c>
      <c r="P136" s="934">
        <v>43538</v>
      </c>
      <c r="Q136" s="934">
        <v>43553</v>
      </c>
      <c r="R136" s="694">
        <f t="shared" si="37"/>
        <v>22.222222222222229</v>
      </c>
      <c r="S136" s="759">
        <f>IF(INDEX(Historical!$D$7:$D$1439,MATCH(B136,Historical!$B$7:$B$1450,0))=0,"n/a",(INDEX(Historical!$C$7:$C$1439,MATCH(B136,Historical!$B$7:$B$1450,0))/INDEX(Historical!$D$7:$D$1439,MATCH(B136,Historical!$B$7:$B$1450,0))-1)*100)</f>
        <v>32.352941176470587</v>
      </c>
      <c r="T136" s="759">
        <f>IF(INDEX(Historical!$F$7:$F$1432,MATCH(B136,Historical!$B$7:$B$1450,0))=0,"n/a",((INDEX(Historical!$C$7:$C$1439,MATCH(B136,Historical!$B$7:$B$1450,0))/INDEX(Historical!$F$7:$F$1432,MATCH(B136,Historical!$B$7:$B$1450,0)))^(1/3)-1)*100)</f>
        <v>17.840146380897416</v>
      </c>
      <c r="U136" s="759">
        <f>IF(INDEX(Historical!$H$7:$H$1432,MATCH(B136,Historical!$B$7:$B$1450,0))=0,"n/a",((INDEX(Historical!$C$7:$C$1439,MATCH(B136,Historical!$B$7:$B$1450,0))/INDEX(Historical!$H$7:$H$1432,MATCH(B136,Historical!$B$7:$B$1450,0)))^(1/5)-1)*100)</f>
        <v>12.474611314209483</v>
      </c>
      <c r="V136" s="759" t="str">
        <f>IF(INDEX(Historical!$O$7:$O$1432,MATCH(B136,Historical!$B$7:$B$1450,0))=0,"n/a",((INDEX(Historical!$C$7:$C$1439,MATCH(B136,Historical!$B$7:$B$1450,0))/INDEX(Historical!$O$7:$O$1432,MATCH(B136,Historical!$B$7:$B$1450,0)))^(1/10)-1)*100)</f>
        <v>n/a</v>
      </c>
      <c r="W136" s="760" t="str">
        <f t="shared" si="38"/>
        <v>n/a</v>
      </c>
      <c r="X136" s="761">
        <f t="shared" si="39"/>
        <v>3.2827924511077589</v>
      </c>
      <c r="Y136" s="949"/>
      <c r="Z136" s="703">
        <f t="shared" si="40"/>
        <v>33.63914373088685</v>
      </c>
      <c r="AA136" s="959">
        <f t="shared" si="41"/>
        <v>11.36697247706422</v>
      </c>
      <c r="AB136" s="960">
        <v>1</v>
      </c>
      <c r="AC136" s="938">
        <v>3.27</v>
      </c>
      <c r="AD136" s="938">
        <v>2.93</v>
      </c>
      <c r="AE136" s="938">
        <v>0.4</v>
      </c>
      <c r="AF136" s="938">
        <v>1.9</v>
      </c>
      <c r="AG136" s="938">
        <v>16.900000000000002</v>
      </c>
      <c r="AH136" s="938">
        <v>7.5</v>
      </c>
      <c r="AI136" s="938">
        <v>4.1399999999999997</v>
      </c>
      <c r="AJ136" s="938">
        <v>3.8</v>
      </c>
      <c r="AK136" s="938">
        <v>3.9</v>
      </c>
      <c r="AL136" s="951">
        <v>3400</v>
      </c>
      <c r="AM136" s="945">
        <v>11</v>
      </c>
      <c r="AN136" s="938">
        <v>0</v>
      </c>
      <c r="AO136" s="802">
        <f t="shared" si="42"/>
        <v>4.0670146778770366</v>
      </c>
      <c r="AP136" s="803">
        <f t="shared" si="43"/>
        <v>15.433987154941256</v>
      </c>
      <c r="AQ136" s="961">
        <f t="shared" si="44"/>
        <v>-2.0266528161368424</v>
      </c>
      <c r="AR136" s="703">
        <f>INDEX(Historical!$C$7:$C$1439,MATCH(B136,Historical!$B$7:$B$1450,0))*IF(AH136="n/a",1.03,IF(AH136&lt;0,1.01,IF(AH136&gt;10,1.1,(1+AH136/100))))</f>
        <v>0.96750000000000003</v>
      </c>
      <c r="AS136" s="959">
        <f t="shared" si="45"/>
        <v>1.0075545000000001</v>
      </c>
      <c r="AT136" s="959">
        <f t="shared" si="34"/>
        <v>1.0468491255000001</v>
      </c>
      <c r="AU136" s="959">
        <f t="shared" si="34"/>
        <v>1.0876762413945</v>
      </c>
      <c r="AV136" s="959">
        <f t="shared" si="34"/>
        <v>1.1300956148088854</v>
      </c>
      <c r="AW136" s="703">
        <f t="shared" si="46"/>
        <v>5.2396754817033857</v>
      </c>
      <c r="AX136" s="810">
        <f t="shared" si="47"/>
        <v>14.096517303479651</v>
      </c>
      <c r="AY136" s="1017">
        <v>0.57999999999999996</v>
      </c>
      <c r="AZ136" s="945">
        <v>25.19</v>
      </c>
      <c r="BA136" s="945">
        <v>-9.8000000000000007</v>
      </c>
      <c r="BB136" s="945">
        <v>3.81</v>
      </c>
      <c r="BC136" s="945">
        <v>3.61</v>
      </c>
      <c r="BE136" s="666">
        <v>2015</v>
      </c>
      <c r="BF136" s="971">
        <f t="shared" si="48"/>
        <v>0</v>
      </c>
      <c r="BG136" s="955">
        <v>6.4</v>
      </c>
    </row>
    <row r="137" spans="1:60" s="838" customFormat="1" ht="11.25" customHeight="1" x14ac:dyDescent="0.2">
      <c r="A137" s="841" t="s">
        <v>4328</v>
      </c>
      <c r="B137" s="1063" t="s">
        <v>3825</v>
      </c>
      <c r="C137" s="1013" t="s">
        <v>4216</v>
      </c>
      <c r="D137" s="1013" t="s">
        <v>4364</v>
      </c>
      <c r="E137" s="818">
        <v>5</v>
      </c>
      <c r="F137" s="1227">
        <v>835</v>
      </c>
      <c r="G137" s="1226" t="s">
        <v>106</v>
      </c>
      <c r="H137" s="1226" t="s">
        <v>106</v>
      </c>
      <c r="I137" s="819">
        <v>68.099999999999994</v>
      </c>
      <c r="J137" s="820">
        <f t="shared" si="35"/>
        <v>1.1160058737151248</v>
      </c>
      <c r="K137" s="821">
        <v>0.19</v>
      </c>
      <c r="L137" s="822">
        <v>4</v>
      </c>
      <c r="M137" s="823">
        <f t="shared" si="36"/>
        <v>0.76</v>
      </c>
      <c r="N137" s="824" t="s">
        <v>107</v>
      </c>
      <c r="O137" s="825">
        <v>0.16</v>
      </c>
      <c r="P137" s="826">
        <v>43406</v>
      </c>
      <c r="Q137" s="826">
        <v>43418</v>
      </c>
      <c r="R137" s="823">
        <f t="shared" si="37"/>
        <v>18.75</v>
      </c>
      <c r="S137" s="759">
        <f>IF(INDEX(Historical!$D$7:$D$1439,MATCH(B137,Historical!$B$7:$B$1450,0))=0,"n/a",(INDEX(Historical!$C$7:$C$1439,MATCH(B137,Historical!$B$7:$B$1450,0))/INDEX(Historical!$D$7:$D$1439,MATCH(B137,Historical!$B$7:$B$1450,0))-1)*100)</f>
        <v>15.517241379310365</v>
      </c>
      <c r="T137" s="759">
        <f>IF(INDEX(Historical!$F$7:$F$1432,MATCH(B137,Historical!$B$7:$B$1450,0))=0,"n/a",((INDEX(Historical!$C$7:$C$1439,MATCH(B137,Historical!$B$7:$B$1450,0))/INDEX(Historical!$F$7:$F$1432,MATCH(B137,Historical!$B$7:$B$1450,0)))^(1/3)-1)*100)</f>
        <v>16.844561776319679</v>
      </c>
      <c r="U137" s="759" t="str">
        <f>IF(INDEX(Historical!$H$7:$H$1432,MATCH(B137,Historical!$B$7:$B$1450,0))=0,"n/a",((INDEX(Historical!$C$7:$C$1439,MATCH(B137,Historical!$B$7:$B$1450,0))/INDEX(Historical!$H$7:$H$1432,MATCH(B137,Historical!$B$7:$B$1450,0)))^(1/5)-1)*100)</f>
        <v>n/a</v>
      </c>
      <c r="V137" s="759" t="str">
        <f>IF(INDEX(Historical!$O$7:$O$1432,MATCH(B137,Historical!$B$7:$B$1450,0))=0,"n/a",((INDEX(Historical!$C$7:$C$1439,MATCH(B137,Historical!$B$7:$B$1450,0))/INDEX(Historical!$O$7:$O$1432,MATCH(B137,Historical!$B$7:$B$1450,0)))^(1/10)-1)*100)</f>
        <v>n/a</v>
      </c>
      <c r="W137" s="827" t="str">
        <f t="shared" si="38"/>
        <v>n/a</v>
      </c>
      <c r="X137" s="828" t="str">
        <f t="shared" si="39"/>
        <v>n/a</v>
      </c>
      <c r="Y137" s="829"/>
      <c r="Z137" s="820">
        <f t="shared" si="40"/>
        <v>27.142857142857146</v>
      </c>
      <c r="AA137" s="830">
        <f t="shared" si="41"/>
        <v>24.321428571428569</v>
      </c>
      <c r="AB137" s="822">
        <v>12</v>
      </c>
      <c r="AC137" s="831">
        <v>2.8</v>
      </c>
      <c r="AD137" s="831">
        <v>1.5</v>
      </c>
      <c r="AE137" s="831">
        <v>5.58</v>
      </c>
      <c r="AF137" s="831">
        <v>2.93</v>
      </c>
      <c r="AG137" s="831">
        <v>13.200000000000001</v>
      </c>
      <c r="AH137" s="831">
        <v>-17.8</v>
      </c>
      <c r="AI137" s="831">
        <v>7.33</v>
      </c>
      <c r="AJ137" s="831">
        <v>-2.7</v>
      </c>
      <c r="AK137" s="831">
        <v>16</v>
      </c>
      <c r="AL137" s="832">
        <v>6820</v>
      </c>
      <c r="AM137" s="833">
        <v>0.89999999999999991</v>
      </c>
      <c r="AN137" s="831">
        <v>0</v>
      </c>
      <c r="AO137" s="834" t="str">
        <f t="shared" si="42"/>
        <v>n/a</v>
      </c>
      <c r="AP137" s="835" t="str">
        <f t="shared" si="43"/>
        <v>n/a</v>
      </c>
      <c r="AQ137" s="836">
        <f t="shared" si="44"/>
        <v>77.966021368981458</v>
      </c>
      <c r="AR137" s="703">
        <f>INDEX(Historical!$C$7:$C$1439,MATCH(B137,Historical!$B$7:$B$1450,0))*IF(AH137="n/a",1.03,IF(AH137&lt;0,1.01,IF(AH137&gt;10,1.1,(1+AH137/100))))</f>
        <v>0.67670000000000008</v>
      </c>
      <c r="AS137" s="830">
        <f t="shared" si="45"/>
        <v>0.72630211</v>
      </c>
      <c r="AT137" s="830">
        <f t="shared" si="34"/>
        <v>0.79893232100000011</v>
      </c>
      <c r="AU137" s="830">
        <f t="shared" si="34"/>
        <v>0.87882555310000021</v>
      </c>
      <c r="AV137" s="830">
        <f t="shared" si="34"/>
        <v>0.96670810841000032</v>
      </c>
      <c r="AW137" s="820">
        <f t="shared" si="46"/>
        <v>4.0474680925100008</v>
      </c>
      <c r="AX137" s="837">
        <f t="shared" si="47"/>
        <v>5.9434186380469916</v>
      </c>
      <c r="AY137" s="1018">
        <v>0.83</v>
      </c>
      <c r="AZ137" s="833">
        <v>17.07</v>
      </c>
      <c r="BA137" s="833">
        <v>-5.48</v>
      </c>
      <c r="BB137" s="833">
        <v>6.54</v>
      </c>
      <c r="BC137" s="833">
        <v>4.99</v>
      </c>
      <c r="BD137" s="985"/>
      <c r="BE137" s="666">
        <v>2014</v>
      </c>
      <c r="BF137" s="971">
        <f t="shared" si="48"/>
        <v>0</v>
      </c>
      <c r="BG137" s="892">
        <v>10.9</v>
      </c>
    </row>
    <row r="138" spans="1:60" ht="11.25" customHeight="1" x14ac:dyDescent="0.2">
      <c r="A138" s="944" t="s">
        <v>1133</v>
      </c>
      <c r="B138" s="948" t="s">
        <v>1134</v>
      </c>
      <c r="C138" s="1013" t="s">
        <v>247</v>
      </c>
      <c r="D138" s="1013" t="s">
        <v>4379</v>
      </c>
      <c r="E138" s="792">
        <v>8</v>
      </c>
      <c r="F138" s="1227">
        <v>566</v>
      </c>
      <c r="G138" s="1227" t="s">
        <v>106</v>
      </c>
      <c r="H138" s="1227" t="s">
        <v>106</v>
      </c>
      <c r="I138" s="947">
        <v>80.16</v>
      </c>
      <c r="J138" s="703">
        <f t="shared" si="35"/>
        <v>1.8712574850299404</v>
      </c>
      <c r="K138" s="950">
        <v>0.375</v>
      </c>
      <c r="L138" s="960">
        <v>4</v>
      </c>
      <c r="M138" s="694">
        <f t="shared" si="36"/>
        <v>1.5</v>
      </c>
      <c r="N138" s="943" t="s">
        <v>712</v>
      </c>
      <c r="O138" s="795">
        <v>0.34749999999999998</v>
      </c>
      <c r="P138" s="934">
        <v>43532</v>
      </c>
      <c r="Q138" s="934">
        <v>43544</v>
      </c>
      <c r="R138" s="694">
        <f t="shared" si="37"/>
        <v>7.9136690647482091</v>
      </c>
      <c r="S138" s="759">
        <f>IF(INDEX(Historical!$D$7:$D$1439,MATCH(B138,Historical!$B$7:$B$1450,0))=0,"n/a",(INDEX(Historical!$C$7:$C$1439,MATCH(B138,Historical!$B$7:$B$1450,0))/INDEX(Historical!$D$7:$D$1439,MATCH(B138,Historical!$B$7:$B$1450,0))-1)*100)</f>
        <v>7.7519379844961156</v>
      </c>
      <c r="T138" s="759">
        <f>IF(INDEX(Historical!$F$7:$F$1432,MATCH(B138,Historical!$B$7:$B$1450,0))=0,"n/a",((INDEX(Historical!$C$7:$C$1439,MATCH(B138,Historical!$B$7:$B$1450,0))/INDEX(Historical!$F$7:$F$1432,MATCH(B138,Historical!$B$7:$B$1450,0)))^(1/3)-1)*100)</f>
        <v>9.4551780223472761</v>
      </c>
      <c r="U138" s="759">
        <f>IF(INDEX(Historical!$H$7:$H$1432,MATCH(B138,Historical!$B$7:$B$1450,0))=0,"n/a",((INDEX(Historical!$C$7:$C$1439,MATCH(B138,Historical!$B$7:$B$1450,0))/INDEX(Historical!$H$7:$H$1432,MATCH(B138,Historical!$B$7:$B$1450,0)))^(1/5)-1)*100)</f>
        <v>12.834066850858816</v>
      </c>
      <c r="V138" s="759" t="str">
        <f>IF(INDEX(Historical!$O$7:$O$1432,MATCH(B138,Historical!$B$7:$B$1450,0))=0,"n/a",((INDEX(Historical!$C$7:$C$1439,MATCH(B138,Historical!$B$7:$B$1450,0))/INDEX(Historical!$O$7:$O$1432,MATCH(B138,Historical!$B$7:$B$1450,0)))^(1/10)-1)*100)</f>
        <v>n/a</v>
      </c>
      <c r="W138" s="760" t="str">
        <f t="shared" si="38"/>
        <v>n/a</v>
      </c>
      <c r="X138" s="761">
        <f t="shared" si="39"/>
        <v>0.86716667911208223</v>
      </c>
      <c r="Y138" s="717"/>
      <c r="Z138" s="703">
        <f t="shared" si="40"/>
        <v>54.151624548736464</v>
      </c>
      <c r="AA138" s="959">
        <f t="shared" si="41"/>
        <v>28.938628158844764</v>
      </c>
      <c r="AB138" s="960">
        <v>12</v>
      </c>
      <c r="AC138" s="938">
        <v>2.77</v>
      </c>
      <c r="AD138" s="938">
        <v>3.96</v>
      </c>
      <c r="AE138" s="938">
        <v>5.03</v>
      </c>
      <c r="AF138" s="940" t="s">
        <v>137</v>
      </c>
      <c r="AG138" s="941">
        <v>-31.4</v>
      </c>
      <c r="AH138" s="938">
        <v>-7.9</v>
      </c>
      <c r="AI138" s="938">
        <v>8.01</v>
      </c>
      <c r="AJ138" s="938">
        <v>14.799999999999999</v>
      </c>
      <c r="AK138" s="938">
        <v>7.4499999999999993</v>
      </c>
      <c r="AL138" s="951">
        <v>6740</v>
      </c>
      <c r="AM138" s="945">
        <v>0.4</v>
      </c>
      <c r="AN138" s="938" t="s">
        <v>137</v>
      </c>
      <c r="AO138" s="802">
        <f t="shared" si="42"/>
        <v>-14.233303822956008</v>
      </c>
      <c r="AP138" s="803">
        <f t="shared" si="43"/>
        <v>14.705324335888756</v>
      </c>
      <c r="AQ138" s="961" t="str">
        <f t="shared" si="44"/>
        <v>n/a</v>
      </c>
      <c r="AR138" s="703">
        <f>INDEX(Historical!$C$7:$C$1439,MATCH(B138,Historical!$B$7:$B$1450,0))*IF(AH138="n/a",1.03,IF(AH138&lt;0,1.01,IF(AH138&gt;10,1.1,(1+AH138/100))))</f>
        <v>1.4038999999999999</v>
      </c>
      <c r="AS138" s="959">
        <f t="shared" si="45"/>
        <v>1.51635239</v>
      </c>
      <c r="AT138" s="959">
        <f t="shared" si="34"/>
        <v>1.629320643055</v>
      </c>
      <c r="AU138" s="959">
        <f t="shared" si="34"/>
        <v>1.7507050309625976</v>
      </c>
      <c r="AV138" s="959">
        <f t="shared" si="34"/>
        <v>1.881132555769311</v>
      </c>
      <c r="AW138" s="703">
        <f t="shared" si="46"/>
        <v>8.1814106197869094</v>
      </c>
      <c r="AX138" s="810">
        <f t="shared" si="47"/>
        <v>10.206350573586464</v>
      </c>
      <c r="AY138" s="1017">
        <v>0.46</v>
      </c>
      <c r="AZ138" s="945">
        <v>29.94</v>
      </c>
      <c r="BA138" s="945">
        <v>-3.6799999999999997</v>
      </c>
      <c r="BB138" s="945">
        <v>1.4000000000000001</v>
      </c>
      <c r="BC138" s="945">
        <v>9.2899999999999991</v>
      </c>
      <c r="BE138" s="666">
        <v>2012</v>
      </c>
      <c r="BF138" s="971">
        <f t="shared" si="48"/>
        <v>0</v>
      </c>
      <c r="BG138" s="955">
        <v>6.7</v>
      </c>
    </row>
    <row r="139" spans="1:60" ht="11.25" customHeight="1" x14ac:dyDescent="0.2">
      <c r="A139" s="953" t="s">
        <v>903</v>
      </c>
      <c r="B139" s="948" t="s">
        <v>904</v>
      </c>
      <c r="C139" s="1013" t="s">
        <v>4216</v>
      </c>
      <c r="D139" s="1013" t="s">
        <v>4351</v>
      </c>
      <c r="E139" s="792">
        <v>8</v>
      </c>
      <c r="F139" s="1227">
        <v>578</v>
      </c>
      <c r="G139" s="1227" t="s">
        <v>106</v>
      </c>
      <c r="H139" s="1227" t="s">
        <v>106</v>
      </c>
      <c r="I139" s="947">
        <v>63.99</v>
      </c>
      <c r="J139" s="703">
        <f t="shared" si="35"/>
        <v>1.7815283638068447</v>
      </c>
      <c r="K139" s="950">
        <v>0.28499999999999998</v>
      </c>
      <c r="L139" s="960">
        <v>4</v>
      </c>
      <c r="M139" s="694">
        <f t="shared" si="36"/>
        <v>1.1399999999999999</v>
      </c>
      <c r="N139" s="943" t="s">
        <v>460</v>
      </c>
      <c r="O139" s="795">
        <v>0.25</v>
      </c>
      <c r="P139" s="934">
        <v>43552</v>
      </c>
      <c r="Q139" s="934">
        <v>43574</v>
      </c>
      <c r="R139" s="694">
        <f t="shared" si="37"/>
        <v>13.999999999999989</v>
      </c>
      <c r="S139" s="759">
        <f>IF(INDEX(Historical!$D$7:$D$1439,MATCH(B139,Historical!$B$7:$B$1450,0))=0,"n/a",(INDEX(Historical!$C$7:$C$1439,MATCH(B139,Historical!$B$7:$B$1450,0))/INDEX(Historical!$D$7:$D$1439,MATCH(B139,Historical!$B$7:$B$1450,0))-1)*100)</f>
        <v>13.450292397660824</v>
      </c>
      <c r="T139" s="759">
        <f>IF(INDEX(Historical!$F$7:$F$1432,MATCH(B139,Historical!$B$7:$B$1450,0))=0,"n/a",((INDEX(Historical!$C$7:$C$1439,MATCH(B139,Historical!$B$7:$B$1450,0))/INDEX(Historical!$F$7:$F$1432,MATCH(B139,Historical!$B$7:$B$1450,0)))^(1/3)-1)*100)</f>
        <v>13.409655095164364</v>
      </c>
      <c r="U139" s="759">
        <f>IF(INDEX(Historical!$H$7:$H$1432,MATCH(B139,Historical!$B$7:$B$1450,0))=0,"n/a",((INDEX(Historical!$C$7:$C$1439,MATCH(B139,Historical!$B$7:$B$1450,0))/INDEX(Historical!$H$7:$H$1432,MATCH(B139,Historical!$B$7:$B$1450,0)))^(1/5)-1)*100)</f>
        <v>13.280114189364367</v>
      </c>
      <c r="V139" s="759" t="str">
        <f>IF(INDEX(Historical!$O$7:$O$1432,MATCH(B139,Historical!$B$7:$B$1450,0))=0,"n/a",((INDEX(Historical!$C$7:$C$1439,MATCH(B139,Historical!$B$7:$B$1450,0))/INDEX(Historical!$O$7:$O$1432,MATCH(B139,Historical!$B$7:$B$1450,0)))^(1/10)-1)*100)</f>
        <v>n/a</v>
      </c>
      <c r="W139" s="760" t="str">
        <f t="shared" si="38"/>
        <v>n/a</v>
      </c>
      <c r="X139" s="761" t="str">
        <f t="shared" si="39"/>
        <v>n/a</v>
      </c>
      <c r="Y139" s="716" t="s">
        <v>905</v>
      </c>
      <c r="Z139" s="703">
        <f t="shared" si="40"/>
        <v>43.678160919540225</v>
      </c>
      <c r="AA139" s="959">
        <f t="shared" si="41"/>
        <v>24.517241379310345</v>
      </c>
      <c r="AB139" s="960">
        <v>9</v>
      </c>
      <c r="AC139" s="938">
        <v>2.61</v>
      </c>
      <c r="AD139" s="938">
        <v>4.0999999999999996</v>
      </c>
      <c r="AE139" s="938">
        <v>2.1800000000000002</v>
      </c>
      <c r="AF139" s="938">
        <v>2.5499999999999998</v>
      </c>
      <c r="AG139" s="938">
        <v>10.4</v>
      </c>
      <c r="AH139" s="938">
        <v>-15.299999999999999</v>
      </c>
      <c r="AI139" s="938">
        <v>6.67</v>
      </c>
      <c r="AJ139" s="938">
        <v>-0.1</v>
      </c>
      <c r="AK139" s="938">
        <v>6</v>
      </c>
      <c r="AL139" s="951">
        <v>8800</v>
      </c>
      <c r="AM139" s="945">
        <v>4.8</v>
      </c>
      <c r="AN139" s="938">
        <v>0</v>
      </c>
      <c r="AO139" s="802">
        <f t="shared" si="42"/>
        <v>-9.4555988261391342</v>
      </c>
      <c r="AP139" s="803">
        <f t="shared" si="43"/>
        <v>15.061642553171211</v>
      </c>
      <c r="AQ139" s="961">
        <f t="shared" si="44"/>
        <v>66.691952104928347</v>
      </c>
      <c r="AR139" s="703">
        <f>INDEX(Historical!$C$7:$C$1439,MATCH(B139,Historical!$B$7:$B$1450,0))*IF(AH139="n/a",1.03,IF(AH139&lt;0,1.01,IF(AH139&gt;10,1.1,(1+AH139/100))))</f>
        <v>0.97970000000000002</v>
      </c>
      <c r="AS139" s="959">
        <f t="shared" si="45"/>
        <v>1.04504599</v>
      </c>
      <c r="AT139" s="959">
        <f t="shared" si="34"/>
        <v>1.1077487494</v>
      </c>
      <c r="AU139" s="959">
        <f t="shared" si="34"/>
        <v>1.1742136743640001</v>
      </c>
      <c r="AV139" s="959">
        <f t="shared" si="34"/>
        <v>1.2446664948258401</v>
      </c>
      <c r="AW139" s="703">
        <f t="shared" si="46"/>
        <v>5.5513749085898407</v>
      </c>
      <c r="AX139" s="810">
        <f t="shared" si="47"/>
        <v>8.6753788226126591</v>
      </c>
      <c r="AY139" s="1017">
        <v>0.42</v>
      </c>
      <c r="AZ139" s="945">
        <v>21.65</v>
      </c>
      <c r="BA139" s="945">
        <v>-7.2499999999999991</v>
      </c>
      <c r="BB139" s="945">
        <v>3.2099999999999995</v>
      </c>
      <c r="BC139" s="945">
        <v>8.18</v>
      </c>
      <c r="BE139" s="666">
        <v>2012</v>
      </c>
      <c r="BF139" s="971">
        <f t="shared" si="48"/>
        <v>0</v>
      </c>
      <c r="BG139" s="955">
        <v>6.7</v>
      </c>
      <c r="BH139" s="936"/>
    </row>
    <row r="140" spans="1:60" ht="11.25" customHeight="1" x14ac:dyDescent="0.2">
      <c r="A140" s="944" t="s">
        <v>1123</v>
      </c>
      <c r="B140" s="948" t="s">
        <v>1124</v>
      </c>
      <c r="C140" s="1013" t="s">
        <v>247</v>
      </c>
      <c r="D140" s="1013" t="s">
        <v>4379</v>
      </c>
      <c r="E140" s="792">
        <v>7</v>
      </c>
      <c r="F140" s="1227">
        <v>669</v>
      </c>
      <c r="G140" s="1227" t="s">
        <v>115</v>
      </c>
      <c r="H140" s="1227" t="s">
        <v>115</v>
      </c>
      <c r="I140" s="947">
        <v>244.53</v>
      </c>
      <c r="J140" s="703">
        <f t="shared" si="35"/>
        <v>1.063264221158958</v>
      </c>
      <c r="K140" s="950">
        <v>0.65</v>
      </c>
      <c r="L140" s="960">
        <v>4</v>
      </c>
      <c r="M140" s="694">
        <f t="shared" si="36"/>
        <v>2.6</v>
      </c>
      <c r="N140" s="943" t="s">
        <v>320</v>
      </c>
      <c r="O140" s="795">
        <v>0.55000000000000004</v>
      </c>
      <c r="P140" s="934">
        <v>43538</v>
      </c>
      <c r="Q140" s="934">
        <v>43553</v>
      </c>
      <c r="R140" s="694">
        <f t="shared" si="37"/>
        <v>18.181818181818176</v>
      </c>
      <c r="S140" s="759">
        <f>IF(INDEX(Historical!$D$7:$D$1439,MATCH(B140,Historical!$B$7:$B$1450,0))=0,"n/a",(INDEX(Historical!$C$7:$C$1439,MATCH(B140,Historical!$B$7:$B$1450,0))/INDEX(Historical!$D$7:$D$1439,MATCH(B140,Historical!$B$7:$B$1450,0))-1)*100)</f>
        <v>19.565217391304344</v>
      </c>
      <c r="T140" s="759">
        <f>IF(INDEX(Historical!$F$7:$F$1432,MATCH(B140,Historical!$B$7:$B$1450,0))=0,"n/a",((INDEX(Historical!$C$7:$C$1439,MATCH(B140,Historical!$B$7:$B$1450,0))/INDEX(Historical!$F$7:$F$1432,MATCH(B140,Historical!$B$7:$B$1450,0)))^(1/3)-1)*100)</f>
        <v>21.059905868662355</v>
      </c>
      <c r="U140" s="759">
        <f>IF(INDEX(Historical!$H$7:$H$1432,MATCH(B140,Historical!$B$7:$B$1450,0))=0,"n/a",((INDEX(Historical!$C$7:$C$1439,MATCH(B140,Historical!$B$7:$B$1450,0))/INDEX(Historical!$H$7:$H$1432,MATCH(B140,Historical!$B$7:$B$1450,0)))^(1/5)-1)*100)</f>
        <v>22.423992536427463</v>
      </c>
      <c r="V140" s="759" t="str">
        <f>IF(INDEX(Historical!$O$7:$O$1432,MATCH(B140,Historical!$B$7:$B$1450,0))=0,"n/a",((INDEX(Historical!$C$7:$C$1439,MATCH(B140,Historical!$B$7:$B$1450,0))/INDEX(Historical!$O$7:$O$1432,MATCH(B140,Historical!$B$7:$B$1450,0)))^(1/10)-1)*100)</f>
        <v>n/a</v>
      </c>
      <c r="W140" s="760" t="str">
        <f t="shared" si="38"/>
        <v>n/a</v>
      </c>
      <c r="X140" s="761">
        <f t="shared" si="39"/>
        <v>0.81541791041554401</v>
      </c>
      <c r="Y140" s="714"/>
      <c r="Z140" s="703">
        <f t="shared" si="40"/>
        <v>28.985507246376812</v>
      </c>
      <c r="AA140" s="959">
        <f t="shared" si="41"/>
        <v>27.260869565217391</v>
      </c>
      <c r="AB140" s="960">
        <v>12</v>
      </c>
      <c r="AC140" s="938">
        <v>8.9700000000000006</v>
      </c>
      <c r="AD140" s="938">
        <v>1.91</v>
      </c>
      <c r="AE140" s="938">
        <v>2.92</v>
      </c>
      <c r="AF140" s="938" t="s">
        <v>137</v>
      </c>
      <c r="AG140" s="938">
        <v>-12.8</v>
      </c>
      <c r="AH140" s="938">
        <v>43.3</v>
      </c>
      <c r="AI140" s="938">
        <v>14.29</v>
      </c>
      <c r="AJ140" s="938">
        <v>27.500000000000004</v>
      </c>
      <c r="AK140" s="938">
        <v>14.45</v>
      </c>
      <c r="AL140" s="951">
        <v>10270</v>
      </c>
      <c r="AM140" s="945">
        <v>0.4</v>
      </c>
      <c r="AN140" s="938" t="s">
        <v>137</v>
      </c>
      <c r="AO140" s="802">
        <f t="shared" si="42"/>
        <v>-3.7736128076309683</v>
      </c>
      <c r="AP140" s="803">
        <f t="shared" si="43"/>
        <v>23.487256757586422</v>
      </c>
      <c r="AQ140" s="961" t="str">
        <f t="shared" si="44"/>
        <v>n/a</v>
      </c>
      <c r="AR140" s="703">
        <f>INDEX(Historical!$C$7:$C$1439,MATCH(B140,Historical!$B$7:$B$1450,0))*IF(AH140="n/a",1.03,IF(AH140&lt;0,1.01,IF(AH140&gt;10,1.1,(1+AH140/100))))</f>
        <v>2.4200000000000004</v>
      </c>
      <c r="AS140" s="959">
        <f t="shared" si="45"/>
        <v>2.6620000000000008</v>
      </c>
      <c r="AT140" s="959">
        <f t="shared" si="34"/>
        <v>2.9282000000000012</v>
      </c>
      <c r="AU140" s="959">
        <f t="shared" si="34"/>
        <v>3.2210200000000015</v>
      </c>
      <c r="AV140" s="959">
        <f t="shared" si="34"/>
        <v>3.5431220000000021</v>
      </c>
      <c r="AW140" s="703">
        <f t="shared" si="46"/>
        <v>14.774342000000004</v>
      </c>
      <c r="AX140" s="810">
        <f t="shared" si="47"/>
        <v>6.0419343229869558</v>
      </c>
      <c r="AY140" s="1017">
        <v>0.46</v>
      </c>
      <c r="AZ140" s="945">
        <v>5.7299999999999995</v>
      </c>
      <c r="BA140" s="945">
        <v>-19.919999999999998</v>
      </c>
      <c r="BB140" s="945">
        <v>-10.93</v>
      </c>
      <c r="BC140" s="945">
        <v>-7.7200000000000006</v>
      </c>
      <c r="BE140" s="666">
        <v>2013</v>
      </c>
      <c r="BF140" s="971">
        <f t="shared" si="48"/>
        <v>0</v>
      </c>
      <c r="BG140" s="955">
        <v>36.700000000000003</v>
      </c>
    </row>
    <row r="141" spans="1:60" ht="11.25" customHeight="1" x14ac:dyDescent="0.2">
      <c r="A141" s="936" t="s">
        <v>1143</v>
      </c>
      <c r="B141" s="948" t="s">
        <v>1144</v>
      </c>
      <c r="C141" s="1013" t="s">
        <v>131</v>
      </c>
      <c r="D141" s="1013" t="s">
        <v>4355</v>
      </c>
      <c r="E141" s="792">
        <v>9</v>
      </c>
      <c r="F141" s="1227">
        <v>481</v>
      </c>
      <c r="G141" s="1227" t="s">
        <v>106</v>
      </c>
      <c r="H141" s="1227" t="s">
        <v>106</v>
      </c>
      <c r="I141" s="947">
        <v>66.260000000000005</v>
      </c>
      <c r="J141" s="703">
        <f t="shared" si="35"/>
        <v>2.3241774826441288</v>
      </c>
      <c r="K141" s="950">
        <v>0.38500000000000001</v>
      </c>
      <c r="L141" s="960">
        <v>4</v>
      </c>
      <c r="M141" s="694">
        <f t="shared" si="36"/>
        <v>1.54</v>
      </c>
      <c r="N141" s="943" t="s">
        <v>320</v>
      </c>
      <c r="O141" s="795">
        <v>0.36</v>
      </c>
      <c r="P141" s="934">
        <v>43629</v>
      </c>
      <c r="Q141" s="934">
        <v>43644</v>
      </c>
      <c r="R141" s="694">
        <f t="shared" si="37"/>
        <v>6.94444444444445</v>
      </c>
      <c r="S141" s="759">
        <f>IF(INDEX(Historical!$D$7:$D$1439,MATCH(B141,Historical!$B$7:$B$1450,0))=0,"n/a",(INDEX(Historical!$C$7:$C$1439,MATCH(B141,Historical!$B$7:$B$1450,0))/INDEX(Historical!$D$7:$D$1439,MATCH(B141,Historical!$B$7:$B$1450,0))-1)*100)</f>
        <v>7.6045627376425839</v>
      </c>
      <c r="T141" s="759">
        <f>IF(INDEX(Historical!$F$7:$F$1432,MATCH(B141,Historical!$B$7:$B$1450,0))=0,"n/a",((INDEX(Historical!$C$7:$C$1439,MATCH(B141,Historical!$B$7:$B$1450,0))/INDEX(Historical!$F$7:$F$1432,MATCH(B141,Historical!$B$7:$B$1450,0)))^(1/3)-1)*100)</f>
        <v>6.6948617049130466</v>
      </c>
      <c r="U141" s="759">
        <f>IF(INDEX(Historical!$H$7:$H$1432,MATCH(B141,Historical!$B$7:$B$1450,0))=0,"n/a",((INDEX(Historical!$C$7:$C$1439,MATCH(B141,Historical!$B$7:$B$1450,0))/INDEX(Historical!$H$7:$H$1432,MATCH(B141,Historical!$B$7:$B$1450,0)))^(1/5)-1)*100)</f>
        <v>6.2497776529030213</v>
      </c>
      <c r="V141" s="759" t="str">
        <f>IF(INDEX(Historical!$O$7:$O$1432,MATCH(B141,Historical!$B$7:$B$1450,0))=0,"n/a",((INDEX(Historical!$C$7:$C$1439,MATCH(B141,Historical!$B$7:$B$1450,0))/INDEX(Historical!$O$7:$O$1432,MATCH(B141,Historical!$B$7:$B$1450,0)))^(1/10)-1)*100)</f>
        <v>n/a</v>
      </c>
      <c r="W141" s="760" t="str">
        <f t="shared" si="38"/>
        <v>n/a</v>
      </c>
      <c r="X141" s="761" t="str">
        <f t="shared" si="39"/>
        <v>n/a</v>
      </c>
      <c r="Y141" s="948"/>
      <c r="Z141" s="703">
        <f t="shared" si="40"/>
        <v>64.705882352941174</v>
      </c>
      <c r="AA141" s="959">
        <f t="shared" si="41"/>
        <v>27.840336134453786</v>
      </c>
      <c r="AB141" s="960">
        <v>12</v>
      </c>
      <c r="AC141" s="938">
        <v>2.38</v>
      </c>
      <c r="AD141" s="938">
        <v>6.19</v>
      </c>
      <c r="AE141" s="938">
        <v>2.99</v>
      </c>
      <c r="AF141" s="938">
        <v>2.33</v>
      </c>
      <c r="AG141" s="938" t="s">
        <v>137</v>
      </c>
      <c r="AH141" s="938">
        <v>-14.399999999999999</v>
      </c>
      <c r="AI141" s="938">
        <v>7.2900000000000009</v>
      </c>
      <c r="AJ141" s="938">
        <v>-1.2</v>
      </c>
      <c r="AK141" s="938">
        <v>4.5</v>
      </c>
      <c r="AL141" s="951">
        <v>2700</v>
      </c>
      <c r="AM141" s="945">
        <v>1.3</v>
      </c>
      <c r="AN141" s="938">
        <v>1.32</v>
      </c>
      <c r="AO141" s="802">
        <f t="shared" si="42"/>
        <v>-19.266380998906634</v>
      </c>
      <c r="AP141" s="803">
        <f t="shared" si="43"/>
        <v>8.5739551355471502</v>
      </c>
      <c r="AQ141" s="961">
        <f t="shared" si="44"/>
        <v>69.794625216959389</v>
      </c>
      <c r="AR141" s="703">
        <f>INDEX(Historical!$C$7:$C$1439,MATCH(B141,Historical!$B$7:$B$1450,0))*IF(AH141="n/a",1.03,IF(AH141&lt;0,1.01,IF(AH141&gt;10,1.1,(1+AH141/100))))</f>
        <v>1.4291500000000001</v>
      </c>
      <c r="AS141" s="959">
        <f t="shared" si="45"/>
        <v>1.5333350350000001</v>
      </c>
      <c r="AT141" s="959">
        <f t="shared" si="34"/>
        <v>1.602335111575</v>
      </c>
      <c r="AU141" s="959">
        <f t="shared" si="34"/>
        <v>1.6744401915958749</v>
      </c>
      <c r="AV141" s="959">
        <f t="shared" si="34"/>
        <v>1.7497900002176892</v>
      </c>
      <c r="AW141" s="703">
        <f t="shared" si="46"/>
        <v>7.989050338388564</v>
      </c>
      <c r="AX141" s="810">
        <f t="shared" si="47"/>
        <v>12.057123963761793</v>
      </c>
      <c r="AY141" s="1017">
        <v>0.59</v>
      </c>
      <c r="AZ141" s="945">
        <v>38.07</v>
      </c>
      <c r="BA141" s="945">
        <v>-0.85000000000000009</v>
      </c>
      <c r="BB141" s="945">
        <v>2.7199999999999998</v>
      </c>
      <c r="BC141" s="945">
        <v>14.02</v>
      </c>
      <c r="BE141" s="666">
        <v>2011</v>
      </c>
      <c r="BF141" s="971">
        <f t="shared" si="48"/>
        <v>0</v>
      </c>
      <c r="BG141" s="955" t="s">
        <v>137</v>
      </c>
    </row>
    <row r="142" spans="1:60" ht="11.25" customHeight="1" x14ac:dyDescent="0.2">
      <c r="A142" s="954" t="s">
        <v>4487</v>
      </c>
      <c r="B142" s="948" t="s">
        <v>4484</v>
      </c>
      <c r="C142" s="1013" t="s">
        <v>108</v>
      </c>
      <c r="D142" s="1013" t="s">
        <v>4365</v>
      </c>
      <c r="E142" s="792">
        <v>5</v>
      </c>
      <c r="F142" s="1227">
        <v>885</v>
      </c>
      <c r="G142" s="1227" t="s">
        <v>106</v>
      </c>
      <c r="H142" s="1227" t="s">
        <v>106</v>
      </c>
      <c r="I142" s="947">
        <v>41.68</v>
      </c>
      <c r="J142" s="703">
        <f t="shared" si="35"/>
        <v>1.5355086372360847</v>
      </c>
      <c r="K142" s="950">
        <v>0.16</v>
      </c>
      <c r="L142" s="960">
        <v>4</v>
      </c>
      <c r="M142" s="694">
        <f t="shared" si="36"/>
        <v>0.64</v>
      </c>
      <c r="N142" s="943" t="s">
        <v>320</v>
      </c>
      <c r="O142" s="795">
        <v>0.15</v>
      </c>
      <c r="P142" s="934">
        <v>43720</v>
      </c>
      <c r="Q142" s="934">
        <v>43735</v>
      </c>
      <c r="R142" s="694">
        <f t="shared" si="37"/>
        <v>6.6666666666666732</v>
      </c>
      <c r="S142" s="759">
        <f>IF(INDEX(Historical!$D$7:$D$1439,MATCH(B142,Historical!$B$7:$B$1450,0))=0,"n/a",(INDEX(Historical!$C$7:$C$1439,MATCH(B142,Historical!$B$7:$B$1450,0))/INDEX(Historical!$D$7:$D$1439,MATCH(B142,Historical!$B$7:$B$1450,0))-1)*100)</f>
        <v>6.8181818181818121</v>
      </c>
      <c r="T142" s="759">
        <f>IF(INDEX(Historical!$F$7:$F$1432,MATCH(B142,Historical!$B$7:$B$1450,0))=0,"n/a",((INDEX(Historical!$C$7:$C$1439,MATCH(B142,Historical!$B$7:$B$1450,0))/INDEX(Historical!$F$7:$F$1432,MATCH(B142,Historical!$B$7:$B$1450,0)))^(1/3)-1)*100)</f>
        <v>21.429120665390712</v>
      </c>
      <c r="U142" s="759">
        <f>IF(INDEX(Historical!$H$7:$H$1432,MATCH(B142,Historical!$B$7:$B$1450,0))=0,"n/a",((INDEX(Historical!$C$7:$C$1439,MATCH(B142,Historical!$B$7:$B$1450,0))/INDEX(Historical!$H$7:$H$1432,MATCH(B142,Historical!$B$7:$B$1450,0)))^(1/5)-1)*100)</f>
        <v>17.483185214392606</v>
      </c>
      <c r="V142" s="759">
        <f>IF(INDEX(Historical!$O$7:$O$1432,MATCH(B142,Historical!$B$7:$B$1450,0))=0,"n/a",((INDEX(Historical!$C$7:$C$1439,MATCH(B142,Historical!$B$7:$B$1450,0))/INDEX(Historical!$O$7:$O$1432,MATCH(B142,Historical!$B$7:$B$1450,0)))^(1/10)-1)*100)</f>
        <v>8.3896605836518923</v>
      </c>
      <c r="W142" s="760">
        <f t="shared" si="38"/>
        <v>2.0838966058365189</v>
      </c>
      <c r="X142" s="761">
        <f t="shared" si="39"/>
        <v>1.0105887407163356</v>
      </c>
      <c r="Y142" s="949"/>
      <c r="Z142" s="703">
        <f t="shared" si="40"/>
        <v>19.219219219219219</v>
      </c>
      <c r="AA142" s="959">
        <f t="shared" si="41"/>
        <v>12.516516516516516</v>
      </c>
      <c r="AB142" s="960">
        <v>12</v>
      </c>
      <c r="AC142" s="938">
        <v>3.33</v>
      </c>
      <c r="AD142" s="938">
        <v>1.4</v>
      </c>
      <c r="AE142" s="938">
        <v>4.0599999999999996</v>
      </c>
      <c r="AF142" s="938">
        <v>1.26</v>
      </c>
      <c r="AG142" s="938">
        <v>13.900000000000002</v>
      </c>
      <c r="AH142" s="938">
        <v>47.699999999999996</v>
      </c>
      <c r="AI142" s="938">
        <v>7.3800000000000008</v>
      </c>
      <c r="AJ142" s="938">
        <v>17.299999999999997</v>
      </c>
      <c r="AK142" s="938">
        <v>9</v>
      </c>
      <c r="AL142" s="951">
        <v>1100</v>
      </c>
      <c r="AM142" s="945">
        <v>1</v>
      </c>
      <c r="AN142" s="938">
        <v>0.18</v>
      </c>
      <c r="AO142" s="802">
        <f t="shared" si="42"/>
        <v>6.5021773351121741</v>
      </c>
      <c r="AP142" s="803">
        <f t="shared" si="43"/>
        <v>19.01869385162869</v>
      </c>
      <c r="AQ142" s="961">
        <f t="shared" si="44"/>
        <v>-16.278740756906618</v>
      </c>
      <c r="AR142" s="703">
        <f>INDEX(Historical!$C$7:$C$1439,MATCH(B142,Historical!$B$7:$B$1450,0))*IF(AH142="n/a",1.03,IF(AH142&lt;0,1.01,IF(AH142&gt;10,1.1,(1+AH142/100))))</f>
        <v>0.51700000000000002</v>
      </c>
      <c r="AS142" s="959">
        <f t="shared" si="45"/>
        <v>0.55515460000000005</v>
      </c>
      <c r="AT142" s="959">
        <f t="shared" si="34"/>
        <v>0.60511851400000005</v>
      </c>
      <c r="AU142" s="959">
        <f t="shared" si="34"/>
        <v>0.65957918026000006</v>
      </c>
      <c r="AV142" s="959">
        <f t="shared" si="34"/>
        <v>0.71894130648340016</v>
      </c>
      <c r="AW142" s="703">
        <f t="shared" si="46"/>
        <v>3.0557936007434003</v>
      </c>
      <c r="AX142" s="810">
        <f t="shared" si="47"/>
        <v>7.3315585430503845</v>
      </c>
      <c r="AY142" s="1017">
        <v>1.1299999999999999</v>
      </c>
      <c r="AZ142" s="945">
        <v>15.49</v>
      </c>
      <c r="BA142" s="945">
        <v>-28.139999999999997</v>
      </c>
      <c r="BB142" s="945">
        <v>2.12</v>
      </c>
      <c r="BC142" s="945">
        <v>-1.9900000000000002</v>
      </c>
      <c r="BE142" s="666">
        <v>2015</v>
      </c>
      <c r="BF142" s="971">
        <f t="shared" si="48"/>
        <v>0</v>
      </c>
      <c r="BG142" s="955">
        <v>1.5</v>
      </c>
    </row>
    <row r="143" spans="1:60" ht="11.25" customHeight="1" x14ac:dyDescent="0.2">
      <c r="A143" s="944" t="s">
        <v>1135</v>
      </c>
      <c r="B143" s="948" t="s">
        <v>1136</v>
      </c>
      <c r="C143" s="1013" t="s">
        <v>4345</v>
      </c>
      <c r="D143" s="1013" t="s">
        <v>4346</v>
      </c>
      <c r="E143" s="792">
        <v>7</v>
      </c>
      <c r="F143" s="1227">
        <v>625</v>
      </c>
      <c r="G143" s="1227" t="s">
        <v>106</v>
      </c>
      <c r="H143" s="1227" t="s">
        <v>106</v>
      </c>
      <c r="I143" s="947">
        <v>120.48</v>
      </c>
      <c r="J143" s="703">
        <f t="shared" si="35"/>
        <v>2.3904382470119523</v>
      </c>
      <c r="K143" s="950">
        <v>0.72</v>
      </c>
      <c r="L143" s="960">
        <v>4</v>
      </c>
      <c r="M143" s="694">
        <f t="shared" si="36"/>
        <v>2.88</v>
      </c>
      <c r="N143" s="943" t="s">
        <v>152</v>
      </c>
      <c r="O143" s="795">
        <v>0.64</v>
      </c>
      <c r="P143" s="660">
        <v>43370</v>
      </c>
      <c r="Q143" s="660">
        <v>43388</v>
      </c>
      <c r="R143" s="694">
        <f t="shared" si="37"/>
        <v>12.499999999999993</v>
      </c>
      <c r="S143" s="759">
        <f>IF(INDEX(Historical!$D$7:$D$1439,MATCH(B143,Historical!$B$7:$B$1450,0))=0,"n/a",(INDEX(Historical!$C$7:$C$1439,MATCH(B143,Historical!$B$7:$B$1450,0))/INDEX(Historical!$D$7:$D$1439,MATCH(B143,Historical!$B$7:$B$1450,0))-1)*100)</f>
        <v>4.7619047619047672</v>
      </c>
      <c r="T143" s="759">
        <f>IF(INDEX(Historical!$F$7:$F$1432,MATCH(B143,Historical!$B$7:$B$1450,0))=0,"n/a",((INDEX(Historical!$C$7:$C$1439,MATCH(B143,Historical!$B$7:$B$1450,0))/INDEX(Historical!$F$7:$F$1432,MATCH(B143,Historical!$B$7:$B$1450,0)))^(1/3)-1)*100)</f>
        <v>4.102866914963843</v>
      </c>
      <c r="U143" s="759">
        <f>IF(INDEX(Historical!$H$7:$H$1432,MATCH(B143,Historical!$B$7:$B$1450,0))=0,"n/a",((INDEX(Historical!$C$7:$C$1439,MATCH(B143,Historical!$B$7:$B$1450,0))/INDEX(Historical!$H$7:$H$1432,MATCH(B143,Historical!$B$7:$B$1450,0)))^(1/5)-1)*100)</f>
        <v>4.2888865516587771</v>
      </c>
      <c r="V143" s="759">
        <f>IF(INDEX(Historical!$O$7:$O$1432,MATCH(B143,Historical!$B$7:$B$1450,0))=0,"n/a",((INDEX(Historical!$C$7:$C$1439,MATCH(B143,Historical!$B$7:$B$1450,0))/INDEX(Historical!$O$7:$O$1432,MATCH(B143,Historical!$B$7:$B$1450,0)))^(1/10)-1)*100)</f>
        <v>2.4127573490751342</v>
      </c>
      <c r="W143" s="760">
        <f t="shared" si="38"/>
        <v>1.7775871880787377</v>
      </c>
      <c r="X143" s="761">
        <f t="shared" si="39"/>
        <v>0.22692521437348029</v>
      </c>
      <c r="Y143" s="718"/>
      <c r="Z143" s="703">
        <f t="shared" si="40"/>
        <v>115.19999999999999</v>
      </c>
      <c r="AA143" s="959">
        <f t="shared" si="41"/>
        <v>48.192</v>
      </c>
      <c r="AB143" s="960">
        <v>12</v>
      </c>
      <c r="AC143" s="938">
        <v>2.5</v>
      </c>
      <c r="AD143" s="938">
        <v>6.32</v>
      </c>
      <c r="AE143" s="938">
        <v>14.15</v>
      </c>
      <c r="AF143" s="938">
        <v>4.83</v>
      </c>
      <c r="AG143" s="938">
        <v>10</v>
      </c>
      <c r="AH143" s="938">
        <v>2</v>
      </c>
      <c r="AI143" s="938">
        <v>18.77</v>
      </c>
      <c r="AJ143" s="938">
        <v>18.899999999999999</v>
      </c>
      <c r="AK143" s="938">
        <v>7.7</v>
      </c>
      <c r="AL143" s="951">
        <v>4450</v>
      </c>
      <c r="AM143" s="945">
        <v>2.1</v>
      </c>
      <c r="AN143" s="938">
        <v>1.23</v>
      </c>
      <c r="AO143" s="802">
        <f t="shared" si="42"/>
        <v>-41.512675201329273</v>
      </c>
      <c r="AP143" s="803">
        <f t="shared" si="43"/>
        <v>6.6793247986707289</v>
      </c>
      <c r="AQ143" s="961">
        <f t="shared" si="44"/>
        <v>221.63979853245772</v>
      </c>
      <c r="AR143" s="703">
        <f>INDEX(Historical!$C$7:$C$1439,MATCH(B143,Historical!$B$7:$B$1450,0))*IF(AH143="n/a",1.03,IF(AH143&lt;0,1.01,IF(AH143&gt;10,1.1,(1+AH143/100))))</f>
        <v>2.6928000000000001</v>
      </c>
      <c r="AS143" s="959">
        <f t="shared" si="45"/>
        <v>2.9620800000000003</v>
      </c>
      <c r="AT143" s="959">
        <f t="shared" si="34"/>
        <v>3.19016016</v>
      </c>
      <c r="AU143" s="959">
        <f t="shared" si="34"/>
        <v>3.4358024923199997</v>
      </c>
      <c r="AV143" s="959">
        <f t="shared" si="34"/>
        <v>3.7003592842286395</v>
      </c>
      <c r="AW143" s="703">
        <f t="shared" si="46"/>
        <v>15.98120193654864</v>
      </c>
      <c r="AX143" s="810">
        <f t="shared" si="47"/>
        <v>13.264609841092827</v>
      </c>
      <c r="AY143" s="1017">
        <v>0.83</v>
      </c>
      <c r="AZ143" s="945">
        <v>37.39</v>
      </c>
      <c r="BA143" s="945">
        <v>-1.44</v>
      </c>
      <c r="BB143" s="945">
        <v>3.66</v>
      </c>
      <c r="BC143" s="945">
        <v>13.23</v>
      </c>
      <c r="BE143" s="666">
        <v>2012</v>
      </c>
      <c r="BF143" s="971">
        <f t="shared" si="48"/>
        <v>0</v>
      </c>
      <c r="BG143" s="955">
        <v>4.2</v>
      </c>
    </row>
    <row r="144" spans="1:60" ht="11.25" customHeight="1" x14ac:dyDescent="0.2">
      <c r="A144" s="944" t="s">
        <v>4014</v>
      </c>
      <c r="B144" s="948" t="s">
        <v>4013</v>
      </c>
      <c r="C144" s="1013" t="s">
        <v>154</v>
      </c>
      <c r="D144" s="1013" t="s">
        <v>4347</v>
      </c>
      <c r="E144" s="792">
        <v>7</v>
      </c>
      <c r="F144" s="1227">
        <v>713</v>
      </c>
      <c r="G144" s="1227" t="s">
        <v>106</v>
      </c>
      <c r="H144" s="1227" t="s">
        <v>106</v>
      </c>
      <c r="I144" s="947">
        <v>63.84</v>
      </c>
      <c r="J144" s="703">
        <f t="shared" si="35"/>
        <v>1.7543859649122806</v>
      </c>
      <c r="K144" s="950">
        <v>0.28000000000000003</v>
      </c>
      <c r="L144" s="960">
        <v>4</v>
      </c>
      <c r="M144" s="694">
        <f t="shared" si="36"/>
        <v>1.1200000000000001</v>
      </c>
      <c r="N144" s="943" t="s">
        <v>220</v>
      </c>
      <c r="O144" s="795">
        <v>0.27</v>
      </c>
      <c r="P144" s="934">
        <v>43738</v>
      </c>
      <c r="Q144" s="934">
        <v>43753</v>
      </c>
      <c r="R144" s="694">
        <f t="shared" si="37"/>
        <v>3.7037037037037068</v>
      </c>
      <c r="S144" s="759">
        <f>IF(INDEX(Historical!$D$7:$D$1439,MATCH(B144,Historical!$B$7:$B$1450,0))=0,"n/a",(INDEX(Historical!$C$7:$C$1439,MATCH(B144,Historical!$B$7:$B$1450,0))/INDEX(Historical!$D$7:$D$1439,MATCH(B144,Historical!$B$7:$B$1450,0))-1)*100)</f>
        <v>7.2164948453608213</v>
      </c>
      <c r="T144" s="759">
        <f>IF(INDEX(Historical!$F$7:$F$1432,MATCH(B144,Historical!$B$7:$B$1450,0))=0,"n/a",((INDEX(Historical!$C$7:$C$1439,MATCH(B144,Historical!$B$7:$B$1450,0))/INDEX(Historical!$F$7:$F$1432,MATCH(B144,Historical!$B$7:$B$1450,0)))^(1/3)-1)*100)</f>
        <v>6.9559142856951972</v>
      </c>
      <c r="U144" s="759">
        <f>IF(INDEX(Historical!$H$7:$H$1432,MATCH(B144,Historical!$B$7:$B$1450,0))=0,"n/a",((INDEX(Historical!$C$7:$C$1439,MATCH(B144,Historical!$B$7:$B$1450,0))/INDEX(Historical!$H$7:$H$1432,MATCH(B144,Historical!$B$7:$B$1450,0)))^(1/5)-1)*100)</f>
        <v>42.020869375702929</v>
      </c>
      <c r="V144" s="759" t="str">
        <f>IF(INDEX(Historical!$O$7:$O$1432,MATCH(B144,Historical!$B$7:$B$1450,0))=0,"n/a",((INDEX(Historical!$C$7:$C$1439,MATCH(B144,Historical!$B$7:$B$1450,0))/INDEX(Historical!$O$7:$O$1432,MATCH(B144,Historical!$B$7:$B$1450,0)))^(1/10)-1)*100)</f>
        <v>n/a</v>
      </c>
      <c r="W144" s="760" t="str">
        <f t="shared" si="38"/>
        <v>n/a</v>
      </c>
      <c r="X144" s="761">
        <f t="shared" si="39"/>
        <v>7.7816424769820234</v>
      </c>
      <c r="Y144" s="1023" t="s">
        <v>4015</v>
      </c>
      <c r="Z144" s="703">
        <f t="shared" si="40"/>
        <v>36.012861736334415</v>
      </c>
      <c r="AA144" s="959">
        <f t="shared" si="41"/>
        <v>20.527331189710612</v>
      </c>
      <c r="AB144" s="960">
        <v>12</v>
      </c>
      <c r="AC144" s="938">
        <v>3.11</v>
      </c>
      <c r="AD144" s="938">
        <v>4.42</v>
      </c>
      <c r="AE144" s="938">
        <v>1.46</v>
      </c>
      <c r="AF144" s="938">
        <v>4.8499999999999996</v>
      </c>
      <c r="AG144" s="938">
        <v>24</v>
      </c>
      <c r="AH144" s="938">
        <v>7.1</v>
      </c>
      <c r="AI144" s="938">
        <v>1.69</v>
      </c>
      <c r="AJ144" s="938">
        <v>5.4</v>
      </c>
      <c r="AK144" s="938">
        <v>4.72</v>
      </c>
      <c r="AL144" s="951">
        <v>6340</v>
      </c>
      <c r="AM144" s="945">
        <v>1.6</v>
      </c>
      <c r="AN144" s="938">
        <v>1.95</v>
      </c>
      <c r="AO144" s="802">
        <f t="shared" si="42"/>
        <v>23.247924150904598</v>
      </c>
      <c r="AP144" s="803">
        <f t="shared" si="43"/>
        <v>43.77525534061521</v>
      </c>
      <c r="AQ144" s="961">
        <f t="shared" si="44"/>
        <v>110.35161702898684</v>
      </c>
      <c r="AR144" s="703">
        <f>INDEX(Historical!$C$7:$C$1439,MATCH(B144,Historical!$B$7:$B$1450,0))*IF(AH144="n/a",1.03,IF(AH144&lt;0,1.01,IF(AH144&gt;10,1.1,(1+AH144/100))))</f>
        <v>1.1138399999999999</v>
      </c>
      <c r="AS144" s="959">
        <f t="shared" si="45"/>
        <v>1.1326638959999999</v>
      </c>
      <c r="AT144" s="959">
        <f t="shared" si="34"/>
        <v>1.1861256318911999</v>
      </c>
      <c r="AU144" s="959">
        <f t="shared" si="34"/>
        <v>1.2421107617164644</v>
      </c>
      <c r="AV144" s="959">
        <f t="shared" si="34"/>
        <v>1.3007383896694813</v>
      </c>
      <c r="AW144" s="703">
        <f t="shared" si="46"/>
        <v>5.9754786792771455</v>
      </c>
      <c r="AX144" s="810">
        <f t="shared" si="47"/>
        <v>9.3600856504967815</v>
      </c>
      <c r="AY144" s="1017">
        <v>0.85</v>
      </c>
      <c r="AZ144" s="945">
        <v>12.509999999999998</v>
      </c>
      <c r="BA144" s="945">
        <v>-22.58</v>
      </c>
      <c r="BB144" s="945">
        <v>2.5700000000000003</v>
      </c>
      <c r="BC144" s="945">
        <v>-1.6</v>
      </c>
      <c r="BE144" s="666">
        <v>2013</v>
      </c>
      <c r="BF144" s="971">
        <f t="shared" si="48"/>
        <v>0</v>
      </c>
      <c r="BG144" s="955">
        <v>5.8999999999999995</v>
      </c>
    </row>
    <row r="145" spans="1:59" ht="11.25" customHeight="1" x14ac:dyDescent="0.2">
      <c r="A145" s="936" t="s">
        <v>1159</v>
      </c>
      <c r="B145" s="948" t="s">
        <v>1160</v>
      </c>
      <c r="C145" s="1013" t="s">
        <v>128</v>
      </c>
      <c r="D145" s="1013" t="s">
        <v>193</v>
      </c>
      <c r="E145" s="792">
        <v>9</v>
      </c>
      <c r="F145" s="1227">
        <v>399</v>
      </c>
      <c r="G145" s="1227" t="s">
        <v>115</v>
      </c>
      <c r="H145" s="1227" t="s">
        <v>115</v>
      </c>
      <c r="I145" s="947">
        <v>184.19</v>
      </c>
      <c r="J145" s="703">
        <f t="shared" si="35"/>
        <v>0.93381833975785877</v>
      </c>
      <c r="K145" s="950">
        <v>0.43</v>
      </c>
      <c r="L145" s="960">
        <v>4</v>
      </c>
      <c r="M145" s="694">
        <f t="shared" si="36"/>
        <v>1.72</v>
      </c>
      <c r="N145" s="943" t="s">
        <v>146</v>
      </c>
      <c r="O145" s="795">
        <v>0.38</v>
      </c>
      <c r="P145" s="934">
        <v>43433</v>
      </c>
      <c r="Q145" s="934">
        <v>43451</v>
      </c>
      <c r="R145" s="694">
        <f t="shared" si="37"/>
        <v>13.157894736842103</v>
      </c>
      <c r="S145" s="759">
        <f>IF(INDEX(Historical!$D$7:$D$1439,MATCH(B145,Historical!$B$7:$B$1450,0))=0,"n/a",(INDEX(Historical!$C$7:$C$1439,MATCH(B145,Historical!$B$7:$B$1450,0))/INDEX(Historical!$D$7:$D$1439,MATCH(B145,Historical!$B$7:$B$1450,0))-1)*100)</f>
        <v>12.142857142857144</v>
      </c>
      <c r="T145" s="759">
        <f>IF(INDEX(Historical!$F$7:$F$1432,MATCH(B145,Historical!$B$7:$B$1450,0))=0,"n/a",((INDEX(Historical!$C$7:$C$1439,MATCH(B145,Historical!$B$7:$B$1450,0))/INDEX(Historical!$F$7:$F$1432,MATCH(B145,Historical!$B$7:$B$1450,0)))^(1/3)-1)*100)</f>
        <v>15.46042724627843</v>
      </c>
      <c r="U145" s="759">
        <f>IF(INDEX(Historical!$H$7:$H$1432,MATCH(B145,Historical!$B$7:$B$1450,0))=0,"n/a",((INDEX(Historical!$C$7:$C$1439,MATCH(B145,Historical!$B$7:$B$1450,0))/INDEX(Historical!$H$7:$H$1432,MATCH(B145,Historical!$B$7:$B$1450,0)))^(1/5)-1)*100)</f>
        <v>16.234107845505008</v>
      </c>
      <c r="V145" s="759">
        <f>IF(INDEX(Historical!$O$7:$O$1432,MATCH(B145,Historical!$B$7:$B$1450,0))=0,"n/a",((INDEX(Historical!$C$7:$C$1439,MATCH(B145,Historical!$B$7:$B$1450,0))/INDEX(Historical!$O$7:$O$1432,MATCH(B145,Historical!$B$7:$B$1450,0)))^(1/10)-1)*100)</f>
        <v>19.030071879367849</v>
      </c>
      <c r="W145" s="760">
        <f t="shared" si="38"/>
        <v>0.85307653846046749</v>
      </c>
      <c r="X145" s="761">
        <f t="shared" si="39"/>
        <v>1.6910529005734385</v>
      </c>
      <c r="Y145" s="949"/>
      <c r="Z145" s="703">
        <f t="shared" si="40"/>
        <v>33.992094861660085</v>
      </c>
      <c r="AA145" s="959">
        <f t="shared" si="41"/>
        <v>36.401185770750992</v>
      </c>
      <c r="AB145" s="960">
        <v>6</v>
      </c>
      <c r="AC145" s="938">
        <v>5.0599999999999996</v>
      </c>
      <c r="AD145" s="938">
        <v>3.14</v>
      </c>
      <c r="AE145" s="938">
        <v>4.66</v>
      </c>
      <c r="AF145" s="938">
        <v>14.9</v>
      </c>
      <c r="AG145" s="938">
        <v>40.300000000000004</v>
      </c>
      <c r="AH145" s="938">
        <v>22</v>
      </c>
      <c r="AI145" s="938">
        <v>10.979999999999999</v>
      </c>
      <c r="AJ145" s="938">
        <v>9.6</v>
      </c>
      <c r="AK145" s="938">
        <v>11.91</v>
      </c>
      <c r="AL145" s="951">
        <v>67910</v>
      </c>
      <c r="AM145" s="946">
        <v>0.1</v>
      </c>
      <c r="AN145" s="938">
        <v>0.74</v>
      </c>
      <c r="AO145" s="802">
        <f t="shared" si="42"/>
        <v>-19.233259585488124</v>
      </c>
      <c r="AP145" s="803">
        <f t="shared" si="43"/>
        <v>17.167926185262868</v>
      </c>
      <c r="AQ145" s="961">
        <f t="shared" si="44"/>
        <v>390.9752960448281</v>
      </c>
      <c r="AR145" s="703">
        <f>INDEX(Historical!$C$7:$C$1439,MATCH(B145,Historical!$B$7:$B$1450,0))*IF(AH145="n/a",1.03,IF(AH145&lt;0,1.01,IF(AH145&gt;10,1.1,(1+AH145/100))))</f>
        <v>1.7270000000000003</v>
      </c>
      <c r="AS145" s="959">
        <f t="shared" si="45"/>
        <v>1.8997000000000004</v>
      </c>
      <c r="AT145" s="959">
        <f t="shared" si="34"/>
        <v>2.0896700000000008</v>
      </c>
      <c r="AU145" s="959">
        <f t="shared" si="34"/>
        <v>2.2986370000000012</v>
      </c>
      <c r="AV145" s="959">
        <f t="shared" si="34"/>
        <v>2.5285007000000013</v>
      </c>
      <c r="AW145" s="703">
        <f t="shared" si="46"/>
        <v>10.543507700000003</v>
      </c>
      <c r="AX145" s="810">
        <f t="shared" si="47"/>
        <v>5.7242563114175598</v>
      </c>
      <c r="AY145" s="1017">
        <v>0.81</v>
      </c>
      <c r="AZ145" s="945">
        <v>51.629999999999995</v>
      </c>
      <c r="BA145" s="945">
        <v>-5.42</v>
      </c>
      <c r="BB145" s="945">
        <v>2.4500000000000002</v>
      </c>
      <c r="BC145" s="945">
        <v>18.45</v>
      </c>
      <c r="BE145" s="666">
        <v>2011</v>
      </c>
      <c r="BF145" s="971">
        <f t="shared" si="48"/>
        <v>0</v>
      </c>
      <c r="BG145" s="955">
        <v>14.299999999999999</v>
      </c>
    </row>
    <row r="146" spans="1:59" ht="11.25" customHeight="1" x14ac:dyDescent="0.2">
      <c r="A146" s="936" t="s">
        <v>1147</v>
      </c>
      <c r="B146" s="948" t="s">
        <v>1148</v>
      </c>
      <c r="C146" s="1013" t="s">
        <v>108</v>
      </c>
      <c r="D146" s="1013" t="s">
        <v>4365</v>
      </c>
      <c r="E146" s="792">
        <v>9</v>
      </c>
      <c r="F146" s="1227">
        <v>433</v>
      </c>
      <c r="G146" s="1227" t="s">
        <v>37</v>
      </c>
      <c r="H146" s="1227" t="s">
        <v>37</v>
      </c>
      <c r="I146" s="947">
        <v>32.07</v>
      </c>
      <c r="J146" s="703">
        <f t="shared" si="35"/>
        <v>3.6170876208294351</v>
      </c>
      <c r="K146" s="950">
        <v>0.28999999999999998</v>
      </c>
      <c r="L146" s="960">
        <v>4</v>
      </c>
      <c r="M146" s="694">
        <f t="shared" si="36"/>
        <v>1.1599999999999999</v>
      </c>
      <c r="N146" s="943" t="s">
        <v>598</v>
      </c>
      <c r="O146" s="795">
        <v>0.28000000000000003</v>
      </c>
      <c r="P146" s="934">
        <v>43525</v>
      </c>
      <c r="Q146" s="934">
        <v>43546</v>
      </c>
      <c r="R146" s="694">
        <f t="shared" si="37"/>
        <v>3.5714285714285547</v>
      </c>
      <c r="S146" s="759">
        <f>IF(INDEX(Historical!$D$7:$D$1439,MATCH(B146,Historical!$B$7:$B$1450,0))=0,"n/a",(INDEX(Historical!$C$7:$C$1439,MATCH(B146,Historical!$B$7:$B$1450,0))/INDEX(Historical!$D$7:$D$1439,MATCH(B146,Historical!$B$7:$B$1450,0))-1)*100)</f>
        <v>3.7037037037036979</v>
      </c>
      <c r="T146" s="759">
        <f>IF(INDEX(Historical!$F$7:$F$1432,MATCH(B146,Historical!$B$7:$B$1450,0))=0,"n/a",((INDEX(Historical!$C$7:$C$1439,MATCH(B146,Historical!$B$7:$B$1450,0))/INDEX(Historical!$F$7:$F$1432,MATCH(B146,Historical!$B$7:$B$1450,0)))^(1/3)-1)*100)</f>
        <v>5.2726599609396629</v>
      </c>
      <c r="U146" s="759">
        <f>IF(INDEX(Historical!$H$7:$H$1432,MATCH(B146,Historical!$B$7:$B$1450,0))=0,"n/a",((INDEX(Historical!$C$7:$C$1439,MATCH(B146,Historical!$B$7:$B$1450,0))/INDEX(Historical!$H$7:$H$1432,MATCH(B146,Historical!$B$7:$B$1450,0)))^(1/5)-1)*100)</f>
        <v>6.9610375725068785</v>
      </c>
      <c r="V146" s="759">
        <f>IF(INDEX(Historical!$O$7:$O$1432,MATCH(B146,Historical!$B$7:$B$1450,0))=0,"n/a",((INDEX(Historical!$C$7:$C$1439,MATCH(B146,Historical!$B$7:$B$1450,0))/INDEX(Historical!$O$7:$O$1432,MATCH(B146,Historical!$B$7:$B$1450,0)))^(1/10)-1)*100)</f>
        <v>-1.4793049567109251</v>
      </c>
      <c r="W146" s="760" t="str">
        <f t="shared" si="38"/>
        <v>n/a</v>
      </c>
      <c r="X146" s="761" t="str">
        <f t="shared" si="39"/>
        <v>n/a</v>
      </c>
      <c r="Y146" s="949"/>
      <c r="Z146" s="703">
        <f t="shared" si="40"/>
        <v>75.324675324675312</v>
      </c>
      <c r="AA146" s="959">
        <f t="shared" si="41"/>
        <v>20.824675324675326</v>
      </c>
      <c r="AB146" s="960">
        <v>12</v>
      </c>
      <c r="AC146" s="938">
        <v>1.54</v>
      </c>
      <c r="AD146" s="938" t="s">
        <v>137</v>
      </c>
      <c r="AE146" s="938">
        <v>2.5099999999999998</v>
      </c>
      <c r="AF146" s="938">
        <v>1.1100000000000001</v>
      </c>
      <c r="AG146" s="938">
        <v>6</v>
      </c>
      <c r="AH146" s="938">
        <v>-52.5</v>
      </c>
      <c r="AI146" s="938" t="s">
        <v>137</v>
      </c>
      <c r="AJ146" s="938">
        <v>-10.6</v>
      </c>
      <c r="AK146" s="938" t="s">
        <v>137</v>
      </c>
      <c r="AL146" s="951">
        <v>86.69</v>
      </c>
      <c r="AM146" s="945">
        <v>4.5</v>
      </c>
      <c r="AN146" s="938">
        <v>0.45</v>
      </c>
      <c r="AO146" s="802">
        <f t="shared" si="42"/>
        <v>-10.246550131339012</v>
      </c>
      <c r="AP146" s="803">
        <f t="shared" si="43"/>
        <v>10.578125193336314</v>
      </c>
      <c r="AQ146" s="961">
        <f t="shared" si="44"/>
        <v>1.3583074715955101</v>
      </c>
      <c r="AR146" s="703">
        <f>INDEX(Historical!$C$7:$C$1439,MATCH(B146,Historical!$B$7:$B$1450,0))*IF(AH146="n/a",1.03,IF(AH146&lt;0,1.01,IF(AH146&gt;10,1.1,(1+AH146/100))))</f>
        <v>1.1312000000000002</v>
      </c>
      <c r="AS146" s="959">
        <f t="shared" si="45"/>
        <v>1.1651360000000002</v>
      </c>
      <c r="AT146" s="959">
        <f t="shared" si="34"/>
        <v>1.2000900800000003</v>
      </c>
      <c r="AU146" s="959">
        <f t="shared" si="34"/>
        <v>1.2360927824000003</v>
      </c>
      <c r="AV146" s="959">
        <f t="shared" si="34"/>
        <v>1.2731755658720003</v>
      </c>
      <c r="AW146" s="703">
        <f t="shared" si="46"/>
        <v>6.0056944282720011</v>
      </c>
      <c r="AX146" s="810">
        <f t="shared" si="47"/>
        <v>18.726830147402559</v>
      </c>
      <c r="AY146" s="1017">
        <v>0.46</v>
      </c>
      <c r="AZ146" s="945">
        <v>11.86</v>
      </c>
      <c r="BA146" s="945">
        <v>-17.130000000000003</v>
      </c>
      <c r="BB146" s="945">
        <v>-0.19</v>
      </c>
      <c r="BC146" s="945">
        <v>-1.9300000000000002</v>
      </c>
      <c r="BE146" s="666">
        <v>2011</v>
      </c>
      <c r="BF146" s="971">
        <f t="shared" si="48"/>
        <v>0</v>
      </c>
      <c r="BG146" s="955">
        <v>0.5</v>
      </c>
    </row>
    <row r="147" spans="1:59" s="838" customFormat="1" ht="11.25" customHeight="1" x14ac:dyDescent="0.2">
      <c r="A147" s="698" t="s">
        <v>1145</v>
      </c>
      <c r="B147" s="846" t="s">
        <v>1146</v>
      </c>
      <c r="C147" s="1013" t="s">
        <v>108</v>
      </c>
      <c r="D147" s="1013" t="s">
        <v>118</v>
      </c>
      <c r="E147" s="818">
        <v>9</v>
      </c>
      <c r="F147" s="1227">
        <v>391</v>
      </c>
      <c r="G147" s="1226" t="s">
        <v>37</v>
      </c>
      <c r="H147" s="1226" t="s">
        <v>37</v>
      </c>
      <c r="I147" s="819">
        <v>35.94</v>
      </c>
      <c r="J147" s="820">
        <f t="shared" si="35"/>
        <v>2.5598219254312746</v>
      </c>
      <c r="K147" s="821">
        <v>0.23</v>
      </c>
      <c r="L147" s="822">
        <v>4</v>
      </c>
      <c r="M147" s="823">
        <f t="shared" si="36"/>
        <v>0.92</v>
      </c>
      <c r="N147" s="824" t="s">
        <v>470</v>
      </c>
      <c r="O147" s="825">
        <v>0.22</v>
      </c>
      <c r="P147" s="826">
        <v>43418</v>
      </c>
      <c r="Q147" s="826">
        <v>43426</v>
      </c>
      <c r="R147" s="823">
        <f t="shared" si="37"/>
        <v>4.5454545454545494</v>
      </c>
      <c r="S147" s="759">
        <f>IF(INDEX(Historical!$D$7:$D$1439,MATCH(B147,Historical!$B$7:$B$1450,0))=0,"n/a",(INDEX(Historical!$C$7:$C$1439,MATCH(B147,Historical!$B$7:$B$1450,0))/INDEX(Historical!$D$7:$D$1439,MATCH(B147,Historical!$B$7:$B$1450,0))-1)*100)</f>
        <v>4.705882352941182</v>
      </c>
      <c r="T147" s="759">
        <f>IF(INDEX(Historical!$F$7:$F$1432,MATCH(B147,Historical!$B$7:$B$1450,0))=0,"n/a",((INDEX(Historical!$C$7:$C$1439,MATCH(B147,Historical!$B$7:$B$1450,0))/INDEX(Historical!$F$7:$F$1432,MATCH(B147,Historical!$B$7:$B$1450,0)))^(1/3)-1)*100)</f>
        <v>8.6795713542596289</v>
      </c>
      <c r="U147" s="759">
        <f>IF(INDEX(Historical!$H$7:$H$1432,MATCH(B147,Historical!$B$7:$B$1450,0))=0,"n/a",((INDEX(Historical!$C$7:$C$1439,MATCH(B147,Historical!$B$7:$B$1450,0))/INDEX(Historical!$H$7:$H$1432,MATCH(B147,Historical!$B$7:$B$1450,0)))^(1/5)-1)*100)</f>
        <v>9.193443719040161</v>
      </c>
      <c r="V147" s="759">
        <f>IF(INDEX(Historical!$O$7:$O$1432,MATCH(B147,Historical!$B$7:$B$1450,0))=0,"n/a",((INDEX(Historical!$C$7:$C$1439,MATCH(B147,Historical!$B$7:$B$1450,0))/INDEX(Historical!$O$7:$O$1432,MATCH(B147,Historical!$B$7:$B$1450,0)))^(1/10)-1)*100)</f>
        <v>6.3689511551615174</v>
      </c>
      <c r="W147" s="827">
        <f t="shared" si="38"/>
        <v>1.4434784464612547</v>
      </c>
      <c r="X147" s="828" t="str">
        <f t="shared" si="39"/>
        <v>n/a</v>
      </c>
      <c r="Y147" s="843"/>
      <c r="Z147" s="820">
        <f t="shared" si="40"/>
        <v>76.033057851239676</v>
      </c>
      <c r="AA147" s="830">
        <f t="shared" si="41"/>
        <v>29.702479338842974</v>
      </c>
      <c r="AB147" s="822">
        <v>12</v>
      </c>
      <c r="AC147" s="831">
        <v>1.21</v>
      </c>
      <c r="AD147" s="831">
        <v>5.96</v>
      </c>
      <c r="AE147" s="831">
        <v>1.1100000000000001</v>
      </c>
      <c r="AF147" s="831">
        <v>1.26</v>
      </c>
      <c r="AG147" s="831">
        <v>4.5</v>
      </c>
      <c r="AH147" s="831">
        <v>-124.50000000000001</v>
      </c>
      <c r="AI147" s="831">
        <v>14.04</v>
      </c>
      <c r="AJ147" s="831">
        <v>-16.600000000000001</v>
      </c>
      <c r="AK147" s="831">
        <v>5</v>
      </c>
      <c r="AL147" s="832">
        <v>780.19</v>
      </c>
      <c r="AM147" s="833">
        <v>2.1999999999999997</v>
      </c>
      <c r="AN147" s="831">
        <v>0.04</v>
      </c>
      <c r="AO147" s="834">
        <f t="shared" si="42"/>
        <v>-17.949213694371537</v>
      </c>
      <c r="AP147" s="835">
        <f t="shared" si="43"/>
        <v>11.753265644471435</v>
      </c>
      <c r="AQ147" s="836">
        <f t="shared" si="44"/>
        <v>28.970494415397454</v>
      </c>
      <c r="AR147" s="703">
        <f>INDEX(Historical!$C$7:$C$1439,MATCH(B147,Historical!$B$7:$B$1450,0))*IF(AH147="n/a",1.03,IF(AH147&lt;0,1.01,IF(AH147&gt;10,1.1,(1+AH147/100))))</f>
        <v>0.89890000000000003</v>
      </c>
      <c r="AS147" s="830">
        <f t="shared" si="45"/>
        <v>0.98879000000000017</v>
      </c>
      <c r="AT147" s="830">
        <f t="shared" ref="AT147:AV166" si="49">IF($AK147="n/a",1.03*AS147,IF($AK147&lt;0,1.01*AS147,IF($AK147&gt;10,1.1*AS147,(1+$AK147/100)*AS147)))</f>
        <v>1.0382295000000001</v>
      </c>
      <c r="AU147" s="830">
        <f t="shared" si="49"/>
        <v>1.0901409750000002</v>
      </c>
      <c r="AV147" s="830">
        <f t="shared" si="49"/>
        <v>1.1446480237500003</v>
      </c>
      <c r="AW147" s="820">
        <f t="shared" si="46"/>
        <v>5.16070849875</v>
      </c>
      <c r="AX147" s="837">
        <f t="shared" si="47"/>
        <v>14.35923344115192</v>
      </c>
      <c r="AY147" s="1018">
        <v>0.3</v>
      </c>
      <c r="AZ147" s="833">
        <v>56.399999999999991</v>
      </c>
      <c r="BA147" s="833">
        <v>-0.91</v>
      </c>
      <c r="BB147" s="833">
        <v>-0.21</v>
      </c>
      <c r="BC147" s="833">
        <v>12.04</v>
      </c>
      <c r="BD147" s="985"/>
      <c r="BE147" s="666">
        <v>2011</v>
      </c>
      <c r="BF147" s="971">
        <f t="shared" si="48"/>
        <v>0</v>
      </c>
      <c r="BG147" s="892">
        <v>1.5</v>
      </c>
    </row>
    <row r="148" spans="1:59" ht="11.25" customHeight="1" x14ac:dyDescent="0.2">
      <c r="A148" s="936" t="s">
        <v>1137</v>
      </c>
      <c r="B148" s="948" t="s">
        <v>1138</v>
      </c>
      <c r="C148" s="1013" t="s">
        <v>123</v>
      </c>
      <c r="D148" s="1013" t="s">
        <v>4197</v>
      </c>
      <c r="E148" s="792">
        <v>9</v>
      </c>
      <c r="F148" s="1227">
        <v>404</v>
      </c>
      <c r="G148" s="1227" t="s">
        <v>115</v>
      </c>
      <c r="H148" s="1227" t="s">
        <v>115</v>
      </c>
      <c r="I148" s="947">
        <v>75.349999999999994</v>
      </c>
      <c r="J148" s="703">
        <f t="shared" si="35"/>
        <v>3.2913072329130726</v>
      </c>
      <c r="K148" s="950">
        <v>0.62</v>
      </c>
      <c r="L148" s="960">
        <v>4</v>
      </c>
      <c r="M148" s="694">
        <f t="shared" si="36"/>
        <v>2.48</v>
      </c>
      <c r="N148" s="943" t="s">
        <v>506</v>
      </c>
      <c r="O148" s="795">
        <v>0.56000000000000005</v>
      </c>
      <c r="P148" s="934">
        <v>43448</v>
      </c>
      <c r="Q148" s="934">
        <v>43469</v>
      </c>
      <c r="R148" s="694">
        <f t="shared" si="37"/>
        <v>10.714285714285703</v>
      </c>
      <c r="S148" s="759">
        <f>IF(INDEX(Historical!$D$7:$D$1439,MATCH(B148,Historical!$B$7:$B$1450,0))=0,"n/a",(INDEX(Historical!$C$7:$C$1439,MATCH(B148,Historical!$B$7:$B$1450,0))/INDEX(Historical!$D$7:$D$1439,MATCH(B148,Historical!$B$7:$B$1450,0))-1)*100)</f>
        <v>9.8039215686274606</v>
      </c>
      <c r="T148" s="759">
        <f>IF(INDEX(Historical!$F$7:$F$1432,MATCH(B148,Historical!$B$7:$B$1450,0))=0,"n/a",((INDEX(Historical!$C$7:$C$1439,MATCH(B148,Historical!$B$7:$B$1450,0))/INDEX(Historical!$F$7:$F$1432,MATCH(B148,Historical!$B$7:$B$1450,0)))^(1/3)-1)*100)</f>
        <v>11.868894208139679</v>
      </c>
      <c r="U148" s="759">
        <f>IF(INDEX(Historical!$H$7:$H$1432,MATCH(B148,Historical!$B$7:$B$1450,0))=0,"n/a",((INDEX(Historical!$C$7:$C$1439,MATCH(B148,Historical!$B$7:$B$1450,0))/INDEX(Historical!$H$7:$H$1432,MATCH(B148,Historical!$B$7:$B$1450,0)))^(1/5)-1)*100)</f>
        <v>13.295681060117071</v>
      </c>
      <c r="V148" s="759">
        <f>IF(INDEX(Historical!$O$7:$O$1432,MATCH(B148,Historical!$B$7:$B$1450,0))=0,"n/a",((INDEX(Historical!$C$7:$C$1439,MATCH(B148,Historical!$B$7:$B$1450,0))/INDEX(Historical!$O$7:$O$1432,MATCH(B148,Historical!$B$7:$B$1450,0)))^(1/10)-1)*100)</f>
        <v>9.7934759492371626</v>
      </c>
      <c r="W148" s="760">
        <f t="shared" si="38"/>
        <v>1.3576059336882023</v>
      </c>
      <c r="X148" s="761" t="str">
        <f t="shared" si="39"/>
        <v>n/a</v>
      </c>
      <c r="Y148" s="714"/>
      <c r="Z148" s="703">
        <f t="shared" si="40"/>
        <v>38.689547581903277</v>
      </c>
      <c r="AA148" s="959">
        <f t="shared" si="41"/>
        <v>11.755070202808112</v>
      </c>
      <c r="AB148" s="960">
        <v>12</v>
      </c>
      <c r="AC148" s="938">
        <v>6.41</v>
      </c>
      <c r="AD148" s="938">
        <v>1.65</v>
      </c>
      <c r="AE148" s="938">
        <v>1.1399999999999999</v>
      </c>
      <c r="AF148" s="938">
        <v>1.82</v>
      </c>
      <c r="AG148" s="938">
        <v>18.600000000000001</v>
      </c>
      <c r="AH148" s="940">
        <v>3.6999999999999997</v>
      </c>
      <c r="AI148" s="940">
        <v>10.93</v>
      </c>
      <c r="AJ148" s="938">
        <v>-0.1</v>
      </c>
      <c r="AK148" s="938">
        <v>7.24</v>
      </c>
      <c r="AL148" s="951">
        <v>11050</v>
      </c>
      <c r="AM148" s="945">
        <v>0.4</v>
      </c>
      <c r="AN148" s="938">
        <v>1.1100000000000001</v>
      </c>
      <c r="AO148" s="802">
        <f t="shared" si="42"/>
        <v>4.8319180902220307</v>
      </c>
      <c r="AP148" s="803">
        <f t="shared" si="43"/>
        <v>16.586988293030142</v>
      </c>
      <c r="AQ148" s="961">
        <f t="shared" si="44"/>
        <v>-2.4882280175345217</v>
      </c>
      <c r="AR148" s="703">
        <f>INDEX(Historical!$C$7:$C$1439,MATCH(B148,Historical!$B$7:$B$1450,0))*IF(AH148="n/a",1.03,IF(AH148&lt;0,1.01,IF(AH148&gt;10,1.1,(1+AH148/100))))</f>
        <v>2.3228800000000001</v>
      </c>
      <c r="AS148" s="959">
        <f t="shared" si="45"/>
        <v>2.5551680000000001</v>
      </c>
      <c r="AT148" s="959">
        <f t="shared" si="49"/>
        <v>2.7401621631999999</v>
      </c>
      <c r="AU148" s="959">
        <f t="shared" si="49"/>
        <v>2.9385499038156802</v>
      </c>
      <c r="AV148" s="959">
        <f t="shared" si="49"/>
        <v>3.1513009168519353</v>
      </c>
      <c r="AW148" s="703">
        <f t="shared" si="46"/>
        <v>13.708060983867616</v>
      </c>
      <c r="AX148" s="810">
        <f t="shared" si="47"/>
        <v>18.19251623605523</v>
      </c>
      <c r="AY148" s="1017">
        <v>1.35</v>
      </c>
      <c r="AZ148" s="945">
        <v>16.21</v>
      </c>
      <c r="BA148" s="945">
        <v>-27.49</v>
      </c>
      <c r="BB148" s="945">
        <v>1.1499999999999999</v>
      </c>
      <c r="BC148" s="945">
        <v>-3.09</v>
      </c>
      <c r="BE148" s="666">
        <v>2011</v>
      </c>
      <c r="BF148" s="971">
        <f t="shared" si="48"/>
        <v>0</v>
      </c>
      <c r="BG148" s="955">
        <v>6.6000000000000005</v>
      </c>
    </row>
    <row r="149" spans="1:59" ht="11.25" customHeight="1" x14ac:dyDescent="0.2">
      <c r="A149" s="936" t="s">
        <v>1151</v>
      </c>
      <c r="B149" s="948" t="s">
        <v>1152</v>
      </c>
      <c r="C149" s="1013" t="s">
        <v>4345</v>
      </c>
      <c r="D149" s="1013" t="s">
        <v>4346</v>
      </c>
      <c r="E149" s="792">
        <v>9</v>
      </c>
      <c r="F149" s="1227">
        <v>415</v>
      </c>
      <c r="G149" s="1227" t="s">
        <v>37</v>
      </c>
      <c r="H149" s="1227" t="s">
        <v>37</v>
      </c>
      <c r="I149" s="947">
        <v>74.430000000000007</v>
      </c>
      <c r="J149" s="703">
        <f t="shared" si="35"/>
        <v>6.045949214026602</v>
      </c>
      <c r="K149" s="950">
        <v>0.375</v>
      </c>
      <c r="L149" s="960">
        <v>12</v>
      </c>
      <c r="M149" s="694">
        <f t="shared" si="36"/>
        <v>4.5</v>
      </c>
      <c r="N149" s="943" t="s">
        <v>1058</v>
      </c>
      <c r="O149" s="795">
        <v>0.36</v>
      </c>
      <c r="P149" s="934">
        <v>43495</v>
      </c>
      <c r="Q149" s="934">
        <v>43511</v>
      </c>
      <c r="R149" s="694">
        <f t="shared" si="37"/>
        <v>4.1666666666666705</v>
      </c>
      <c r="S149" s="759">
        <f>IF(INDEX(Historical!$D$7:$D$1439,MATCH(B149,Historical!$B$7:$B$1450,0))=0,"n/a",(INDEX(Historical!$C$7:$C$1439,MATCH(B149,Historical!$B$7:$B$1450,0))/INDEX(Historical!$D$7:$D$1439,MATCH(B149,Historical!$B$7:$B$1450,0))-1)*100)</f>
        <v>5.3921568627451011</v>
      </c>
      <c r="T149" s="759">
        <f>IF(INDEX(Historical!$F$7:$F$1432,MATCH(B149,Historical!$B$7:$B$1450,0))=0,"n/a",((INDEX(Historical!$C$7:$C$1439,MATCH(B149,Historical!$B$7:$B$1450,0))/INDEX(Historical!$F$7:$F$1432,MATCH(B149,Historical!$B$7:$B$1450,0)))^(1/3)-1)*100)</f>
        <v>5.9790933814135583</v>
      </c>
      <c r="U149" s="759">
        <f>IF(INDEX(Historical!$H$7:$H$1432,MATCH(B149,Historical!$B$7:$B$1450,0))=0,"n/a",((INDEX(Historical!$C$7:$C$1439,MATCH(B149,Historical!$B$7:$B$1450,0))/INDEX(Historical!$H$7:$H$1432,MATCH(B149,Historical!$B$7:$B$1450,0)))^(1/5)-1)*100)</f>
        <v>6.627282361940745</v>
      </c>
      <c r="V149" s="759">
        <f>IF(INDEX(Historical!$O$7:$O$1432,MATCH(B149,Historical!$B$7:$B$1450,0))=0,"n/a",((INDEX(Historical!$C$7:$C$1439,MATCH(B149,Historical!$B$7:$B$1450,0))/INDEX(Historical!$O$7:$O$1432,MATCH(B149,Historical!$B$7:$B$1450,0)))^(1/10)-1)*100)</f>
        <v>2.7447077552710919</v>
      </c>
      <c r="W149" s="760">
        <f t="shared" si="38"/>
        <v>2.4145675798136752</v>
      </c>
      <c r="X149" s="761">
        <f t="shared" si="39"/>
        <v>9.4675462313439205</v>
      </c>
      <c r="Y149" s="949"/>
      <c r="Z149" s="703">
        <f t="shared" si="40"/>
        <v>120.32085561497325</v>
      </c>
      <c r="AA149" s="959">
        <f t="shared" si="41"/>
        <v>19.901069518716579</v>
      </c>
      <c r="AB149" s="960">
        <v>12</v>
      </c>
      <c r="AC149" s="938">
        <v>3.74</v>
      </c>
      <c r="AD149" s="938">
        <v>2.85</v>
      </c>
      <c r="AE149" s="938">
        <v>7.89</v>
      </c>
      <c r="AF149" s="938">
        <v>1.91</v>
      </c>
      <c r="AG149" s="938">
        <v>9.6</v>
      </c>
      <c r="AH149" s="938">
        <v>-0.6</v>
      </c>
      <c r="AI149" s="938">
        <v>5.33</v>
      </c>
      <c r="AJ149" s="938">
        <v>0.70000000000000007</v>
      </c>
      <c r="AK149" s="938">
        <v>7.0000000000000009</v>
      </c>
      <c r="AL149" s="951">
        <v>5600</v>
      </c>
      <c r="AM149" s="945">
        <v>0.89999999999999991</v>
      </c>
      <c r="AN149" s="938">
        <v>1.05</v>
      </c>
      <c r="AO149" s="802">
        <f t="shared" si="42"/>
        <v>-7.2278379427492325</v>
      </c>
      <c r="AP149" s="803">
        <f t="shared" si="43"/>
        <v>12.673231575967346</v>
      </c>
      <c r="AQ149" s="961">
        <f t="shared" si="44"/>
        <v>29.976139315813843</v>
      </c>
      <c r="AR149" s="703">
        <f>INDEX(Historical!$C$7:$C$1439,MATCH(B149,Historical!$B$7:$B$1450,0))*IF(AH149="n/a",1.03,IF(AH149&lt;0,1.01,IF(AH149&gt;10,1.1,(1+AH149/100))))</f>
        <v>4.343</v>
      </c>
      <c r="AS149" s="959">
        <f t="shared" si="45"/>
        <v>4.5744818999999994</v>
      </c>
      <c r="AT149" s="959">
        <f t="shared" si="49"/>
        <v>4.8946956329999995</v>
      </c>
      <c r="AU149" s="959">
        <f t="shared" si="49"/>
        <v>5.2373243273099996</v>
      </c>
      <c r="AV149" s="959">
        <f t="shared" si="49"/>
        <v>5.6039370302217</v>
      </c>
      <c r="AW149" s="703">
        <f t="shared" si="46"/>
        <v>24.653438890531699</v>
      </c>
      <c r="AX149" s="810">
        <f t="shared" si="47"/>
        <v>33.12298655183622</v>
      </c>
      <c r="AY149" s="1017">
        <v>0.56999999999999995</v>
      </c>
      <c r="AZ149" s="945">
        <v>18.61</v>
      </c>
      <c r="BA149" s="945">
        <v>-7.8299999999999992</v>
      </c>
      <c r="BB149" s="945">
        <v>-3.0700000000000003</v>
      </c>
      <c r="BC149" s="945">
        <v>1.0900000000000001</v>
      </c>
      <c r="BE149" s="666">
        <v>2011</v>
      </c>
      <c r="BF149" s="971">
        <f t="shared" si="48"/>
        <v>0</v>
      </c>
      <c r="BG149" s="955">
        <v>4.5</v>
      </c>
    </row>
    <row r="150" spans="1:59" ht="11.25" customHeight="1" x14ac:dyDescent="0.2">
      <c r="A150" s="13" t="s">
        <v>4081</v>
      </c>
      <c r="B150" s="631" t="s">
        <v>4082</v>
      </c>
      <c r="C150" s="1013" t="s">
        <v>4345</v>
      </c>
      <c r="D150" s="1013" t="s">
        <v>4346</v>
      </c>
      <c r="E150" s="792">
        <v>5</v>
      </c>
      <c r="F150" s="1227">
        <v>861</v>
      </c>
      <c r="G150" s="1227" t="s">
        <v>106</v>
      </c>
      <c r="H150" s="1227" t="s">
        <v>106</v>
      </c>
      <c r="I150" s="947">
        <v>502.1</v>
      </c>
      <c r="J150" s="703">
        <f t="shared" si="35"/>
        <v>1.9597689703246366</v>
      </c>
      <c r="K150" s="950">
        <v>2.46</v>
      </c>
      <c r="L150" s="960">
        <v>4</v>
      </c>
      <c r="M150" s="694">
        <f t="shared" si="36"/>
        <v>9.84</v>
      </c>
      <c r="N150" s="943" t="s">
        <v>327</v>
      </c>
      <c r="O150" s="795">
        <v>2.2799999999999998</v>
      </c>
      <c r="P150" s="934">
        <v>43522</v>
      </c>
      <c r="Q150" s="934">
        <v>43544</v>
      </c>
      <c r="R150" s="694">
        <f t="shared" si="37"/>
        <v>7.8947368421052708</v>
      </c>
      <c r="S150" s="759">
        <f>IF(INDEX(Historical!$D$7:$D$1439,MATCH(B150,Historical!$B$7:$B$1450,0))=0,"n/a",(INDEX(Historical!$C$7:$C$1439,MATCH(B150,Historical!$B$7:$B$1450,0))/INDEX(Historical!$D$7:$D$1439,MATCH(B150,Historical!$B$7:$B$1450,0))-1)*100)</f>
        <v>13.999999999999989</v>
      </c>
      <c r="T150" s="759">
        <f>IF(INDEX(Historical!$F$7:$F$1432,MATCH(B150,Historical!$B$7:$B$1450,0))=0,"n/a",((INDEX(Historical!$C$7:$C$1439,MATCH(B150,Historical!$B$7:$B$1450,0))/INDEX(Historical!$F$7:$F$1432,MATCH(B150,Historical!$B$7:$B$1450,0)))^(1/3)-1)*100)</f>
        <v>10.496718534726735</v>
      </c>
      <c r="U150" s="759" t="str">
        <f>IF(INDEX(Historical!$H$7:$H$1432,MATCH(B150,Historical!$B$7:$B$1450,0))=0,"n/a",((INDEX(Historical!$C$7:$C$1439,MATCH(B150,Historical!$B$7:$B$1450,0))/INDEX(Historical!$H$7:$H$1432,MATCH(B150,Historical!$B$7:$B$1450,0)))^(1/5)-1)*100)</f>
        <v>n/a</v>
      </c>
      <c r="V150" s="759" t="str">
        <f>IF(INDEX(Historical!$O$7:$O$1432,MATCH(B150,Historical!$B$7:$B$1450,0))=0,"n/a",((INDEX(Historical!$C$7:$C$1439,MATCH(B150,Historical!$B$7:$B$1450,0))/INDEX(Historical!$O$7:$O$1432,MATCH(B150,Historical!$B$7:$B$1450,0)))^(1/10)-1)*100)</f>
        <v>n/a</v>
      </c>
      <c r="W150" s="760" t="str">
        <f t="shared" si="38"/>
        <v>n/a</v>
      </c>
      <c r="X150" s="761" t="str">
        <f t="shared" si="39"/>
        <v>n/a</v>
      </c>
      <c r="Y150" s="949"/>
      <c r="Z150" s="703">
        <f t="shared" si="40"/>
        <v>192.1875</v>
      </c>
      <c r="AA150" s="959">
        <f t="shared" si="41"/>
        <v>98.06640625</v>
      </c>
      <c r="AB150" s="960">
        <v>12</v>
      </c>
      <c r="AC150" s="938">
        <v>5.12</v>
      </c>
      <c r="AD150" s="938">
        <v>4.33</v>
      </c>
      <c r="AE150" s="938">
        <v>8.06</v>
      </c>
      <c r="AF150" s="938">
        <v>4.84</v>
      </c>
      <c r="AG150" s="938">
        <v>5.7</v>
      </c>
      <c r="AH150" s="938">
        <v>679.69999999999993</v>
      </c>
      <c r="AI150" s="938">
        <v>24.77</v>
      </c>
      <c r="AJ150" s="938">
        <v>20.200000000000003</v>
      </c>
      <c r="AK150" s="938">
        <v>22.5</v>
      </c>
      <c r="AL150" s="951">
        <v>42080</v>
      </c>
      <c r="AM150" s="945">
        <v>0.3</v>
      </c>
      <c r="AN150" s="938">
        <v>1.3</v>
      </c>
      <c r="AO150" s="802" t="str">
        <f t="shared" si="42"/>
        <v>n/a</v>
      </c>
      <c r="AP150" s="803" t="str">
        <f t="shared" si="43"/>
        <v>n/a</v>
      </c>
      <c r="AQ150" s="961">
        <f t="shared" si="44"/>
        <v>359.2948248250911</v>
      </c>
      <c r="AR150" s="703">
        <f>INDEX(Historical!$C$7:$C$1439,MATCH(B150,Historical!$B$7:$B$1450,0))*IF(AH150="n/a",1.03,IF(AH150&lt;0,1.01,IF(AH150&gt;10,1.1,(1+AH150/100))))</f>
        <v>10.032</v>
      </c>
      <c r="AS150" s="959">
        <f t="shared" si="45"/>
        <v>11.035200000000001</v>
      </c>
      <c r="AT150" s="959">
        <f t="shared" si="49"/>
        <v>12.138720000000003</v>
      </c>
      <c r="AU150" s="959">
        <f t="shared" si="49"/>
        <v>13.352592000000005</v>
      </c>
      <c r="AV150" s="959">
        <f t="shared" si="49"/>
        <v>14.687851200000006</v>
      </c>
      <c r="AW150" s="703">
        <f t="shared" si="46"/>
        <v>61.246363200000012</v>
      </c>
      <c r="AX150" s="810">
        <f t="shared" si="47"/>
        <v>12.198040868352919</v>
      </c>
      <c r="AY150" s="1017">
        <v>0.73</v>
      </c>
      <c r="AZ150" s="945">
        <v>49.75</v>
      </c>
      <c r="BA150" s="945">
        <v>-5.08</v>
      </c>
      <c r="BB150" s="945">
        <v>-0.16</v>
      </c>
      <c r="BC150" s="945">
        <v>15.479999999999999</v>
      </c>
      <c r="BE150" s="666">
        <v>2015</v>
      </c>
      <c r="BF150" s="971">
        <f t="shared" si="48"/>
        <v>0</v>
      </c>
      <c r="BG150" s="955">
        <v>2</v>
      </c>
    </row>
    <row r="151" spans="1:59" ht="11.25" customHeight="1" x14ac:dyDescent="0.2">
      <c r="A151" s="944" t="s">
        <v>1153</v>
      </c>
      <c r="B151" s="948" t="s">
        <v>1154</v>
      </c>
      <c r="C151" s="1013" t="s">
        <v>179</v>
      </c>
      <c r="D151" s="1013" t="s">
        <v>4363</v>
      </c>
      <c r="E151" s="792">
        <v>8</v>
      </c>
      <c r="F151" s="1227">
        <v>599</v>
      </c>
      <c r="G151" s="1227" t="s">
        <v>106</v>
      </c>
      <c r="H151" s="1227" t="s">
        <v>106</v>
      </c>
      <c r="I151" s="947">
        <v>38.51</v>
      </c>
      <c r="J151" s="703">
        <f t="shared" si="35"/>
        <v>12.048818488704233</v>
      </c>
      <c r="K151" s="950">
        <v>1.1599999999999999</v>
      </c>
      <c r="L151" s="960">
        <v>4</v>
      </c>
      <c r="M151" s="694">
        <f t="shared" si="36"/>
        <v>4.6399999999999997</v>
      </c>
      <c r="N151" s="943" t="s">
        <v>107</v>
      </c>
      <c r="O151" s="795">
        <v>1.145</v>
      </c>
      <c r="P151" s="934">
        <v>43678</v>
      </c>
      <c r="Q151" s="934">
        <v>43690</v>
      </c>
      <c r="R151" s="694">
        <f t="shared" si="37"/>
        <v>1.3100436681222623</v>
      </c>
      <c r="S151" s="759">
        <f>IF(INDEX(Historical!$D$7:$D$1439,MATCH(B151,Historical!$B$7:$B$1450,0))=0,"n/a",(INDEX(Historical!$C$7:$C$1439,MATCH(B151,Historical!$B$7:$B$1450,0))/INDEX(Historical!$D$7:$D$1439,MATCH(B151,Historical!$B$7:$B$1450,0))-1)*100)</f>
        <v>17.510259917920656</v>
      </c>
      <c r="T151" s="759">
        <f>IF(INDEX(Historical!$F$7:$F$1432,MATCH(B151,Historical!$B$7:$B$1450,0))=0,"n/a",((INDEX(Historical!$C$7:$C$1439,MATCH(B151,Historical!$B$7:$B$1450,0))/INDEX(Historical!$F$7:$F$1432,MATCH(B151,Historical!$B$7:$B$1450,0)))^(1/3)-1)*100)</f>
        <v>19.688331461528531</v>
      </c>
      <c r="U151" s="759">
        <f>IF(INDEX(Historical!$H$7:$H$1432,MATCH(B151,Historical!$B$7:$B$1450,0))=0,"n/a",((INDEX(Historical!$C$7:$C$1439,MATCH(B151,Historical!$B$7:$B$1450,0))/INDEX(Historical!$H$7:$H$1432,MATCH(B151,Historical!$B$7:$B$1450,0)))^(1/5)-1)*100)</f>
        <v>22.610113370752384</v>
      </c>
      <c r="V151" s="759" t="str">
        <f>IF(INDEX(Historical!$O$7:$O$1432,MATCH(B151,Historical!$B$7:$B$1450,0))=0,"n/a",((INDEX(Historical!$C$7:$C$1439,MATCH(B151,Historical!$B$7:$B$1450,0))/INDEX(Historical!$O$7:$O$1432,MATCH(B151,Historical!$B$7:$B$1450,0)))^(1/10)-1)*100)</f>
        <v>n/a</v>
      </c>
      <c r="W151" s="760" t="str">
        <f t="shared" si="38"/>
        <v>n/a</v>
      </c>
      <c r="X151" s="761" t="str">
        <f t="shared" si="39"/>
        <v>n/a</v>
      </c>
      <c r="Y151" s="949"/>
      <c r="Z151" s="703">
        <f t="shared" si="40"/>
        <v>200</v>
      </c>
      <c r="AA151" s="959">
        <f t="shared" si="41"/>
        <v>16.599137931034484</v>
      </c>
      <c r="AB151" s="960">
        <v>12</v>
      </c>
      <c r="AC151" s="938">
        <v>2.3199999999999998</v>
      </c>
      <c r="AD151" s="938">
        <v>6.89</v>
      </c>
      <c r="AE151" s="938">
        <v>5.39</v>
      </c>
      <c r="AF151" s="938">
        <v>1.26</v>
      </c>
      <c r="AG151" s="938" t="s">
        <v>137</v>
      </c>
      <c r="AH151" s="938">
        <v>-53.1</v>
      </c>
      <c r="AI151" s="938">
        <v>3.42</v>
      </c>
      <c r="AJ151" s="938">
        <v>-15.4</v>
      </c>
      <c r="AK151" s="938">
        <v>2.48</v>
      </c>
      <c r="AL151" s="951">
        <v>8160</v>
      </c>
      <c r="AM151" s="945">
        <v>97.5</v>
      </c>
      <c r="AN151" s="938">
        <v>0</v>
      </c>
      <c r="AO151" s="802">
        <f t="shared" si="42"/>
        <v>18.059793928422131</v>
      </c>
      <c r="AP151" s="803">
        <f t="shared" si="43"/>
        <v>34.658931859456615</v>
      </c>
      <c r="AQ151" s="961">
        <f t="shared" si="44"/>
        <v>-3.5867372122522223</v>
      </c>
      <c r="AR151" s="703">
        <f>INDEX(Historical!$C$7:$C$1439,MATCH(B151,Historical!$B$7:$B$1450,0))*IF(AH151="n/a",1.03,IF(AH151&lt;0,1.01,IF(AH151&gt;10,1.1,(1+AH151/100))))</f>
        <v>4.3379500000000002</v>
      </c>
      <c r="AS151" s="959">
        <f t="shared" si="45"/>
        <v>4.48630789</v>
      </c>
      <c r="AT151" s="959">
        <f t="shared" si="49"/>
        <v>4.5975683256719995</v>
      </c>
      <c r="AU151" s="959">
        <f t="shared" si="49"/>
        <v>4.7115880201486648</v>
      </c>
      <c r="AV151" s="959">
        <f t="shared" si="49"/>
        <v>4.8284354030483518</v>
      </c>
      <c r="AW151" s="703">
        <f t="shared" si="46"/>
        <v>22.961849638869015</v>
      </c>
      <c r="AX151" s="810">
        <f t="shared" si="47"/>
        <v>59.625680703373199</v>
      </c>
      <c r="AY151" s="1017">
        <v>0.94</v>
      </c>
      <c r="AZ151" s="945">
        <v>0.71000000000000008</v>
      </c>
      <c r="BA151" s="945">
        <v>-33.6</v>
      </c>
      <c r="BB151" s="945">
        <v>-11.43</v>
      </c>
      <c r="BC151" s="945">
        <v>-14.12</v>
      </c>
      <c r="BE151" s="666">
        <v>2012</v>
      </c>
      <c r="BF151" s="971">
        <f t="shared" si="48"/>
        <v>0</v>
      </c>
      <c r="BG151" s="955" t="s">
        <v>137</v>
      </c>
    </row>
    <row r="152" spans="1:59" ht="11.25" customHeight="1" x14ac:dyDescent="0.2">
      <c r="A152" s="936" t="s">
        <v>1157</v>
      </c>
      <c r="B152" s="948" t="s">
        <v>1158</v>
      </c>
      <c r="C152" s="1013" t="s">
        <v>247</v>
      </c>
      <c r="D152" s="1013" t="s">
        <v>4372</v>
      </c>
      <c r="E152" s="792">
        <v>9</v>
      </c>
      <c r="F152" s="1227">
        <v>376</v>
      </c>
      <c r="G152" s="1227" t="s">
        <v>106</v>
      </c>
      <c r="H152" s="1227" t="s">
        <v>106</v>
      </c>
      <c r="I152" s="947">
        <v>11.53</v>
      </c>
      <c r="J152" s="703">
        <f t="shared" si="35"/>
        <v>4.3365134431916736</v>
      </c>
      <c r="K152" s="950">
        <v>0.125</v>
      </c>
      <c r="L152" s="960">
        <v>4</v>
      </c>
      <c r="M152" s="694">
        <f t="shared" si="36"/>
        <v>0.5</v>
      </c>
      <c r="N152" s="943" t="s">
        <v>344</v>
      </c>
      <c r="O152" s="795">
        <v>0.115</v>
      </c>
      <c r="P152" s="939">
        <v>43168</v>
      </c>
      <c r="Q152" s="939">
        <v>43178</v>
      </c>
      <c r="R152" s="694">
        <f t="shared" si="37"/>
        <v>8.6956521739130395</v>
      </c>
      <c r="S152" s="759">
        <f>IF(INDEX(Historical!$D$7:$D$1439,MATCH(B152,Historical!$B$7:$B$1450,0))=0,"n/a",(INDEX(Historical!$C$7:$C$1439,MATCH(B152,Historical!$B$7:$B$1450,0))/INDEX(Historical!$D$7:$D$1439,MATCH(B152,Historical!$B$7:$B$1450,0))-1)*100)</f>
        <v>8.6956521739130377</v>
      </c>
      <c r="T152" s="759">
        <f>IF(INDEX(Historical!$F$7:$F$1432,MATCH(B152,Historical!$B$7:$B$1450,0))=0,"n/a",((INDEX(Historical!$C$7:$C$1439,MATCH(B152,Historical!$B$7:$B$1450,0))/INDEX(Historical!$F$7:$F$1432,MATCH(B152,Historical!$B$7:$B$1450,0)))^(1/3)-1)*100)</f>
        <v>5.1559495992220539</v>
      </c>
      <c r="U152" s="759">
        <f>IF(INDEX(Historical!$H$7:$H$1432,MATCH(B152,Historical!$B$7:$B$1450,0))=0,"n/a",((INDEX(Historical!$C$7:$C$1439,MATCH(B152,Historical!$B$7:$B$1450,0))/INDEX(Historical!$H$7:$H$1432,MATCH(B152,Historical!$B$7:$B$1450,0)))^(1/5)-1)*100)</f>
        <v>8.0185187303563499</v>
      </c>
      <c r="V152" s="759">
        <f>IF(INDEX(Historical!$O$7:$O$1432,MATCH(B152,Historical!$B$7:$B$1450,0))=0,"n/a",((INDEX(Historical!$C$7:$C$1439,MATCH(B152,Historical!$B$7:$B$1450,0))/INDEX(Historical!$O$7:$O$1432,MATCH(B152,Historical!$B$7:$B$1450,0)))^(1/10)-1)*100)</f>
        <v>7.1773462536293131</v>
      </c>
      <c r="W152" s="760">
        <f t="shared" si="38"/>
        <v>1.1171982578242881</v>
      </c>
      <c r="X152" s="761">
        <f t="shared" si="39"/>
        <v>0.86220631509208057</v>
      </c>
      <c r="Y152" s="717"/>
      <c r="Z152" s="703">
        <f t="shared" si="40"/>
        <v>35.971223021582738</v>
      </c>
      <c r="AA152" s="959">
        <f t="shared" si="41"/>
        <v>8.2949640287769792</v>
      </c>
      <c r="AB152" s="960">
        <v>12</v>
      </c>
      <c r="AC152" s="938">
        <v>1.39</v>
      </c>
      <c r="AD152" s="938">
        <v>0.56000000000000005</v>
      </c>
      <c r="AE152" s="938">
        <v>0.95</v>
      </c>
      <c r="AF152" s="938">
        <v>1.32</v>
      </c>
      <c r="AG152" s="938">
        <v>15.4</v>
      </c>
      <c r="AH152" s="938">
        <v>88.8</v>
      </c>
      <c r="AI152" s="938" t="s">
        <v>137</v>
      </c>
      <c r="AJ152" s="938">
        <v>9.3000000000000007</v>
      </c>
      <c r="AK152" s="938">
        <v>15</v>
      </c>
      <c r="AL152" s="951">
        <v>166.9</v>
      </c>
      <c r="AM152" s="945">
        <v>8.3000000000000007</v>
      </c>
      <c r="AN152" s="938">
        <v>0.03</v>
      </c>
      <c r="AO152" s="802">
        <f t="shared" si="42"/>
        <v>4.0600681447710443</v>
      </c>
      <c r="AP152" s="803">
        <f t="shared" si="43"/>
        <v>12.355032173548024</v>
      </c>
      <c r="AQ152" s="961">
        <f t="shared" si="44"/>
        <v>-30.240564101460123</v>
      </c>
      <c r="AR152" s="703">
        <f>INDEX(Historical!$C$7:$C$1439,MATCH(B152,Historical!$B$7:$B$1450,0))*IF(AH152="n/a",1.03,IF(AH152&lt;0,1.01,IF(AH152&gt;10,1.1,(1+AH152/100))))</f>
        <v>0.55000000000000004</v>
      </c>
      <c r="AS152" s="959">
        <f t="shared" si="45"/>
        <v>0.56650000000000011</v>
      </c>
      <c r="AT152" s="959">
        <f t="shared" si="49"/>
        <v>0.6231500000000002</v>
      </c>
      <c r="AU152" s="959">
        <f t="shared" si="49"/>
        <v>0.68546500000000032</v>
      </c>
      <c r="AV152" s="959">
        <f t="shared" si="49"/>
        <v>0.75401150000000039</v>
      </c>
      <c r="AW152" s="703">
        <f t="shared" si="46"/>
        <v>3.1791265000000011</v>
      </c>
      <c r="AX152" s="810">
        <f t="shared" si="47"/>
        <v>27.5726496097138</v>
      </c>
      <c r="AY152" s="1017">
        <v>0.27</v>
      </c>
      <c r="AZ152" s="945">
        <v>9.81</v>
      </c>
      <c r="BA152" s="945">
        <v>-16.150000000000002</v>
      </c>
      <c r="BB152" s="945">
        <v>1.3</v>
      </c>
      <c r="BC152" s="945">
        <v>-1.17</v>
      </c>
      <c r="BE152" s="666">
        <v>2010</v>
      </c>
      <c r="BF152" s="971">
        <f t="shared" si="48"/>
        <v>0</v>
      </c>
      <c r="BG152" s="955">
        <v>13.100000000000001</v>
      </c>
    </row>
    <row r="153" spans="1:59" ht="11.25" customHeight="1" x14ac:dyDescent="0.2">
      <c r="A153" s="13" t="s">
        <v>4053</v>
      </c>
      <c r="B153" s="631" t="s">
        <v>4054</v>
      </c>
      <c r="C153" s="1013" t="s">
        <v>179</v>
      </c>
      <c r="D153" s="1013" t="s">
        <v>4363</v>
      </c>
      <c r="E153" s="792">
        <v>5</v>
      </c>
      <c r="F153" s="1227">
        <v>877</v>
      </c>
      <c r="G153" s="1227" t="s">
        <v>106</v>
      </c>
      <c r="H153" s="1227" t="s">
        <v>106</v>
      </c>
      <c r="I153" s="947">
        <v>30.24</v>
      </c>
      <c r="J153" s="703">
        <f t="shared" si="35"/>
        <v>8.5317460317460316</v>
      </c>
      <c r="K153" s="950">
        <v>0.64500000000000002</v>
      </c>
      <c r="L153" s="960">
        <v>4</v>
      </c>
      <c r="M153" s="694">
        <f t="shared" si="36"/>
        <v>2.58</v>
      </c>
      <c r="N153" s="943" t="s">
        <v>517</v>
      </c>
      <c r="O153" s="795">
        <v>0.64</v>
      </c>
      <c r="P153" s="934">
        <v>43602</v>
      </c>
      <c r="Q153" s="934">
        <v>43614</v>
      </c>
      <c r="R153" s="694">
        <f t="shared" si="37"/>
        <v>0.78125000000000067</v>
      </c>
      <c r="S153" s="759">
        <f>IF(INDEX(Historical!$D$7:$D$1439,MATCH(B153,Historical!$B$7:$B$1450,0))=0,"n/a",(INDEX(Historical!$C$7:$C$1439,MATCH(B153,Historical!$B$7:$B$1450,0))/INDEX(Historical!$D$7:$D$1439,MATCH(B153,Historical!$B$7:$B$1450,0))-1)*100)</f>
        <v>10.329670329670314</v>
      </c>
      <c r="T153" s="759">
        <f>IF(INDEX(Historical!$F$7:$F$1432,MATCH(B153,Historical!$B$7:$B$1450,0))=0,"n/a",((INDEX(Historical!$C$7:$C$1439,MATCH(B153,Historical!$B$7:$B$1450,0))/INDEX(Historical!$F$7:$F$1432,MATCH(B153,Historical!$B$7:$B$1450,0)))^(1/3)-1)*100)</f>
        <v>52.840857462486682</v>
      </c>
      <c r="U153" s="759" t="str">
        <f>IF(INDEX(Historical!$H$7:$H$1432,MATCH(B153,Historical!$B$7:$B$1450,0))=0,"n/a",((INDEX(Historical!$C$7:$C$1439,MATCH(B153,Historical!$B$7:$B$1450,0))/INDEX(Historical!$H$7:$H$1432,MATCH(B153,Historical!$B$7:$B$1450,0)))^(1/5)-1)*100)</f>
        <v>n/a</v>
      </c>
      <c r="V153" s="759" t="str">
        <f>IF(INDEX(Historical!$O$7:$O$1432,MATCH(B153,Historical!$B$7:$B$1450,0))=0,"n/a",((INDEX(Historical!$C$7:$C$1439,MATCH(B153,Historical!$B$7:$B$1450,0))/INDEX(Historical!$O$7:$O$1432,MATCH(B153,Historical!$B$7:$B$1450,0)))^(1/10)-1)*100)</f>
        <v>n/a</v>
      </c>
      <c r="W153" s="760" t="str">
        <f t="shared" si="38"/>
        <v>n/a</v>
      </c>
      <c r="X153" s="761" t="str">
        <f t="shared" si="39"/>
        <v>n/a</v>
      </c>
      <c r="Y153" s="949"/>
      <c r="Z153" s="703">
        <f t="shared" si="40"/>
        <v>661.53846153846155</v>
      </c>
      <c r="AA153" s="959">
        <f t="shared" si="41"/>
        <v>77.538461538461533</v>
      </c>
      <c r="AB153" s="960">
        <v>12</v>
      </c>
      <c r="AC153" s="938">
        <v>0.39</v>
      </c>
      <c r="AD153" s="938" t="s">
        <v>137</v>
      </c>
      <c r="AE153" s="938">
        <v>1.68</v>
      </c>
      <c r="AF153" s="938">
        <v>2.33</v>
      </c>
      <c r="AG153" s="938" t="s">
        <v>137</v>
      </c>
      <c r="AH153" s="938">
        <v>-66.400000000000006</v>
      </c>
      <c r="AI153" s="938">
        <v>55.98</v>
      </c>
      <c r="AJ153" s="938">
        <v>25.5</v>
      </c>
      <c r="AK153" s="938" t="s">
        <v>137</v>
      </c>
      <c r="AL153" s="951">
        <v>1020</v>
      </c>
      <c r="AM153" s="945">
        <v>1.9</v>
      </c>
      <c r="AN153" s="938">
        <v>1.36</v>
      </c>
      <c r="AO153" s="802" t="str">
        <f t="shared" si="42"/>
        <v>n/a</v>
      </c>
      <c r="AP153" s="803" t="str">
        <f t="shared" si="43"/>
        <v>n/a</v>
      </c>
      <c r="AQ153" s="961">
        <f t="shared" si="44"/>
        <v>183.36440251976717</v>
      </c>
      <c r="AR153" s="703">
        <f>INDEX(Historical!$C$7:$C$1439,MATCH(B153,Historical!$B$7:$B$1450,0))*IF(AH153="n/a",1.03,IF(AH153&lt;0,1.01,IF(AH153&gt;10,1.1,(1+AH153/100))))</f>
        <v>2.5350999999999999</v>
      </c>
      <c r="AS153" s="959">
        <f t="shared" si="45"/>
        <v>2.7886100000000003</v>
      </c>
      <c r="AT153" s="959">
        <f t="shared" si="49"/>
        <v>2.8722683000000004</v>
      </c>
      <c r="AU153" s="959">
        <f t="shared" si="49"/>
        <v>2.9584363490000007</v>
      </c>
      <c r="AV153" s="959">
        <f t="shared" si="49"/>
        <v>3.0471894394700008</v>
      </c>
      <c r="AW153" s="703">
        <f t="shared" si="46"/>
        <v>14.201604088470003</v>
      </c>
      <c r="AX153" s="810">
        <f t="shared" si="47"/>
        <v>46.962976483035725</v>
      </c>
      <c r="AY153" s="1017">
        <v>0.9</v>
      </c>
      <c r="AZ153" s="945">
        <v>19.059999999999999</v>
      </c>
      <c r="BA153" s="945">
        <v>-9.68</v>
      </c>
      <c r="BB153" s="945">
        <v>-1.38</v>
      </c>
      <c r="BC153" s="945">
        <v>-0.36</v>
      </c>
      <c r="BE153" s="666">
        <v>2015</v>
      </c>
      <c r="BF153" s="971">
        <f t="shared" si="48"/>
        <v>0</v>
      </c>
      <c r="BG153" s="955" t="s">
        <v>137</v>
      </c>
    </row>
    <row r="154" spans="1:59" ht="11.25" customHeight="1" x14ac:dyDescent="0.2">
      <c r="A154" s="953" t="s">
        <v>1163</v>
      </c>
      <c r="B154" s="948" t="s">
        <v>1164</v>
      </c>
      <c r="C154" s="1013" t="s">
        <v>108</v>
      </c>
      <c r="D154" s="1013" t="s">
        <v>4365</v>
      </c>
      <c r="E154" s="792">
        <v>8</v>
      </c>
      <c r="F154" s="1227">
        <v>574</v>
      </c>
      <c r="G154" s="1227" t="s">
        <v>106</v>
      </c>
      <c r="H154" s="1227" t="s">
        <v>106</v>
      </c>
      <c r="I154" s="947">
        <v>37.06</v>
      </c>
      <c r="J154" s="703">
        <f t="shared" si="35"/>
        <v>2.8062601187263896</v>
      </c>
      <c r="K154" s="950">
        <v>0.52</v>
      </c>
      <c r="L154" s="960">
        <v>2</v>
      </c>
      <c r="M154" s="694">
        <f t="shared" si="36"/>
        <v>1.04</v>
      </c>
      <c r="N154" s="943" t="s">
        <v>613</v>
      </c>
      <c r="O154" s="795">
        <v>0.46</v>
      </c>
      <c r="P154" s="934">
        <v>43536</v>
      </c>
      <c r="Q154" s="934">
        <v>43558</v>
      </c>
      <c r="R154" s="694">
        <f t="shared" si="37"/>
        <v>13.043478260869565</v>
      </c>
      <c r="S154" s="759">
        <f>IF(INDEX(Historical!$D$7:$D$1439,MATCH(B154,Historical!$B$7:$B$1450,0))=0,"n/a",(INDEX(Historical!$C$7:$C$1439,MATCH(B154,Historical!$B$7:$B$1450,0))/INDEX(Historical!$D$7:$D$1439,MATCH(B154,Historical!$B$7:$B$1450,0))-1)*100)</f>
        <v>14.999999999999991</v>
      </c>
      <c r="T154" s="759">
        <f>IF(INDEX(Historical!$F$7:$F$1432,MATCH(B154,Historical!$B$7:$B$1450,0))=0,"n/a",((INDEX(Historical!$C$7:$C$1439,MATCH(B154,Historical!$B$7:$B$1450,0))/INDEX(Historical!$F$7:$F$1432,MATCH(B154,Historical!$B$7:$B$1450,0)))^(1/3)-1)*100)</f>
        <v>8.5138345254405436</v>
      </c>
      <c r="U154" s="759">
        <f>IF(INDEX(Historical!$H$7:$H$1432,MATCH(B154,Historical!$B$7:$B$1450,0))=0,"n/a",((INDEX(Historical!$C$7:$C$1439,MATCH(B154,Historical!$B$7:$B$1450,0))/INDEX(Historical!$H$7:$H$1432,MATCH(B154,Historical!$B$7:$B$1450,0)))^(1/5)-1)*100)</f>
        <v>12.970113373747605</v>
      </c>
      <c r="V154" s="759">
        <f>IF(INDEX(Historical!$O$7:$O$1432,MATCH(B154,Historical!$B$7:$B$1450,0))=0,"n/a",((INDEX(Historical!$C$7:$C$1439,MATCH(B154,Historical!$B$7:$B$1450,0))/INDEX(Historical!$O$7:$O$1432,MATCH(B154,Historical!$B$7:$B$1450,0)))^(1/10)-1)*100)</f>
        <v>1.6644984534020635</v>
      </c>
      <c r="W154" s="760">
        <f t="shared" si="38"/>
        <v>7.7922051217518575</v>
      </c>
      <c r="X154" s="761">
        <f t="shared" si="39"/>
        <v>1.0544807620933012</v>
      </c>
      <c r="Y154" s="949"/>
      <c r="Z154" s="703">
        <f t="shared" si="40"/>
        <v>30.588235294117649</v>
      </c>
      <c r="AA154" s="959">
        <f t="shared" si="41"/>
        <v>10.9</v>
      </c>
      <c r="AB154" s="960">
        <v>12</v>
      </c>
      <c r="AC154" s="938">
        <v>3.4</v>
      </c>
      <c r="AD154" s="938" t="s">
        <v>137</v>
      </c>
      <c r="AE154" s="938">
        <v>2.95</v>
      </c>
      <c r="AF154" s="938">
        <v>1.32</v>
      </c>
      <c r="AG154" s="938">
        <v>12.7</v>
      </c>
      <c r="AH154" s="938">
        <v>28.1</v>
      </c>
      <c r="AI154" s="938">
        <v>10.85</v>
      </c>
      <c r="AJ154" s="938">
        <v>12.3</v>
      </c>
      <c r="AK154" s="938" t="s">
        <v>137</v>
      </c>
      <c r="AL154" s="951">
        <v>176.25</v>
      </c>
      <c r="AM154" s="945">
        <v>4.5</v>
      </c>
      <c r="AN154" s="938">
        <v>0.08</v>
      </c>
      <c r="AO154" s="802">
        <f t="shared" si="42"/>
        <v>4.8763734924739932</v>
      </c>
      <c r="AP154" s="803">
        <f t="shared" si="43"/>
        <v>15.776373492473994</v>
      </c>
      <c r="AQ154" s="961">
        <f t="shared" si="44"/>
        <v>-20.033340280672807</v>
      </c>
      <c r="AR154" s="703">
        <f>INDEX(Historical!$C$7:$C$1439,MATCH(B154,Historical!$B$7:$B$1450,0))*IF(AH154="n/a",1.03,IF(AH154&lt;0,1.01,IF(AH154&gt;10,1.1,(1+AH154/100))))</f>
        <v>1.0120000000000002</v>
      </c>
      <c r="AS154" s="959">
        <f t="shared" si="45"/>
        <v>1.1132000000000004</v>
      </c>
      <c r="AT154" s="959">
        <f t="shared" si="49"/>
        <v>1.1465960000000004</v>
      </c>
      <c r="AU154" s="959">
        <f t="shared" si="49"/>
        <v>1.1809938800000004</v>
      </c>
      <c r="AV154" s="959">
        <f t="shared" si="49"/>
        <v>1.2164236964000004</v>
      </c>
      <c r="AW154" s="703">
        <f t="shared" si="46"/>
        <v>5.6692135764000016</v>
      </c>
      <c r="AX154" s="810">
        <f t="shared" si="47"/>
        <v>15.297392273070701</v>
      </c>
      <c r="AY154" s="1017">
        <v>0.71</v>
      </c>
      <c r="AZ154" s="945">
        <v>21.07</v>
      </c>
      <c r="BA154" s="945">
        <v>-22.71</v>
      </c>
      <c r="BB154" s="945">
        <v>4.5199999999999996</v>
      </c>
      <c r="BC154" s="945">
        <v>0.91</v>
      </c>
      <c r="BE154" s="666">
        <v>2012</v>
      </c>
      <c r="BF154" s="971">
        <f t="shared" si="48"/>
        <v>0</v>
      </c>
      <c r="BG154" s="955">
        <v>1.2</v>
      </c>
    </row>
    <row r="155" spans="1:59" ht="11.25" customHeight="1" x14ac:dyDescent="0.2">
      <c r="A155" s="953" t="s">
        <v>1149</v>
      </c>
      <c r="B155" s="948" t="s">
        <v>1150</v>
      </c>
      <c r="C155" s="1013" t="s">
        <v>4369</v>
      </c>
      <c r="D155" s="1013" t="s">
        <v>523</v>
      </c>
      <c r="E155" s="793">
        <v>6</v>
      </c>
      <c r="F155" s="1227">
        <v>720</v>
      </c>
      <c r="G155" s="1227" t="s">
        <v>106</v>
      </c>
      <c r="H155" s="1227" t="s">
        <v>106</v>
      </c>
      <c r="I155" s="947">
        <v>3.26</v>
      </c>
      <c r="J155" s="703">
        <f t="shared" si="35"/>
        <v>6.1349693251533752</v>
      </c>
      <c r="K155" s="950">
        <v>0.05</v>
      </c>
      <c r="L155" s="960">
        <v>4</v>
      </c>
      <c r="M155" s="694">
        <f t="shared" si="36"/>
        <v>0.2</v>
      </c>
      <c r="N155" s="943" t="s">
        <v>152</v>
      </c>
      <c r="O155" s="795">
        <v>3.125E-2</v>
      </c>
      <c r="P155" s="939">
        <v>42991</v>
      </c>
      <c r="Q155" s="939">
        <v>43007</v>
      </c>
      <c r="R155" s="694">
        <f t="shared" si="37"/>
        <v>60.000000000000007</v>
      </c>
      <c r="S155" s="759">
        <f>IF(INDEX(Historical!$D$7:$D$1439,MATCH(B155,Historical!$B$7:$B$1450,0))=0,"n/a",(INDEX(Historical!$C$7:$C$1439,MATCH(B155,Historical!$B$7:$B$1450,0))/INDEX(Historical!$D$7:$D$1439,MATCH(B155,Historical!$B$7:$B$1450,0))-1)*100)</f>
        <v>23.076923076923084</v>
      </c>
      <c r="T155" s="759">
        <f>IF(INDEX(Historical!$F$7:$F$1432,MATCH(B155,Historical!$B$7:$B$1450,0))=0,"n/a",((INDEX(Historical!$C$7:$C$1439,MATCH(B155,Historical!$B$7:$B$1450,0))/INDEX(Historical!$F$7:$F$1432,MATCH(B155,Historical!$B$7:$B$1450,0)))^(1/3)-1)*100)</f>
        <v>23.47158379972165</v>
      </c>
      <c r="U155" s="759">
        <f>IF(INDEX(Historical!$H$7:$H$1432,MATCH(B155,Historical!$B$7:$B$1450,0))=0,"n/a",((INDEX(Historical!$C$7:$C$1439,MATCH(B155,Historical!$B$7:$B$1450,0))/INDEX(Historical!$H$7:$H$1432,MATCH(B155,Historical!$B$7:$B$1450,0)))^(1/5)-1)*100)</f>
        <v>51.571656651039802</v>
      </c>
      <c r="V155" s="759" t="str">
        <f>IF(INDEX(Historical!$O$7:$O$1432,MATCH(B155,Historical!$B$7:$B$1450,0))=0,"n/a",((INDEX(Historical!$C$7:$C$1439,MATCH(B155,Historical!$B$7:$B$1450,0))/INDEX(Historical!$O$7:$O$1432,MATCH(B155,Historical!$B$7:$B$1450,0)))^(1/10)-1)*100)</f>
        <v>n/a</v>
      </c>
      <c r="W155" s="760" t="str">
        <f t="shared" si="38"/>
        <v>n/a</v>
      </c>
      <c r="X155" s="761" t="str">
        <f t="shared" si="39"/>
        <v>n/a</v>
      </c>
      <c r="Y155" s="727" t="s">
        <v>4421</v>
      </c>
      <c r="Z155" s="703">
        <f t="shared" si="40"/>
        <v>117.64705882352942</v>
      </c>
      <c r="AA155" s="959">
        <f t="shared" si="41"/>
        <v>19.17647058823529</v>
      </c>
      <c r="AB155" s="960">
        <v>12</v>
      </c>
      <c r="AC155" s="938">
        <v>0.17</v>
      </c>
      <c r="AD155" s="938" t="s">
        <v>137</v>
      </c>
      <c r="AE155" s="938">
        <v>0.94</v>
      </c>
      <c r="AF155" s="938">
        <v>0.86</v>
      </c>
      <c r="AG155" s="938">
        <v>4.5999999999999996</v>
      </c>
      <c r="AH155" s="938">
        <v>-92.2</v>
      </c>
      <c r="AI155" s="938">
        <v>-28.000000000000004</v>
      </c>
      <c r="AJ155" s="938">
        <v>-38.200000000000003</v>
      </c>
      <c r="AK155" s="938" t="s">
        <v>137</v>
      </c>
      <c r="AL155" s="951">
        <v>276.76</v>
      </c>
      <c r="AM155" s="946">
        <v>1.6</v>
      </c>
      <c r="AN155" s="938">
        <v>0.75</v>
      </c>
      <c r="AO155" s="802">
        <f t="shared" si="42"/>
        <v>38.53015538795789</v>
      </c>
      <c r="AP155" s="803">
        <f t="shared" si="43"/>
        <v>57.70662597619318</v>
      </c>
      <c r="AQ155" s="961">
        <f t="shared" si="44"/>
        <v>-14.386489368707823</v>
      </c>
      <c r="AR155" s="703">
        <f>INDEX(Historical!$C$7:$C$1439,MATCH(B155,Historical!$B$7:$B$1450,0))*IF(AH155="n/a",1.03,IF(AH155&lt;0,1.01,IF(AH155&gt;10,1.1,(1+AH155/100))))</f>
        <v>0.20200000000000001</v>
      </c>
      <c r="AS155" s="959">
        <f t="shared" si="45"/>
        <v>0.20402000000000001</v>
      </c>
      <c r="AT155" s="959">
        <f t="shared" si="49"/>
        <v>0.21014060000000001</v>
      </c>
      <c r="AU155" s="959">
        <f t="shared" si="49"/>
        <v>0.21644481800000001</v>
      </c>
      <c r="AV155" s="959">
        <f t="shared" si="49"/>
        <v>0.22293816254000001</v>
      </c>
      <c r="AW155" s="703">
        <f t="shared" si="46"/>
        <v>1.0555435805400002</v>
      </c>
      <c r="AX155" s="810">
        <f t="shared" si="47"/>
        <v>32.378637439877309</v>
      </c>
      <c r="AY155" s="1017">
        <v>1.17</v>
      </c>
      <c r="AZ155" s="945">
        <v>27.339999999999996</v>
      </c>
      <c r="BA155" s="945">
        <v>-42.65</v>
      </c>
      <c r="BB155" s="945">
        <v>4.55</v>
      </c>
      <c r="BC155" s="945">
        <v>-5.9799999999999995</v>
      </c>
      <c r="BE155" s="666">
        <v>2014</v>
      </c>
      <c r="BF155" s="971">
        <f t="shared" si="48"/>
        <v>0</v>
      </c>
      <c r="BG155" s="955">
        <v>2.1</v>
      </c>
    </row>
    <row r="156" spans="1:59" ht="11.25" customHeight="1" x14ac:dyDescent="0.2">
      <c r="A156" s="944" t="s">
        <v>1169</v>
      </c>
      <c r="B156" s="948" t="s">
        <v>1170</v>
      </c>
      <c r="C156" s="1013" t="s">
        <v>247</v>
      </c>
      <c r="D156" s="1013" t="s">
        <v>4390</v>
      </c>
      <c r="E156" s="792">
        <v>8</v>
      </c>
      <c r="F156" s="1227">
        <v>603</v>
      </c>
      <c r="G156" s="1227" t="s">
        <v>106</v>
      </c>
      <c r="H156" s="1227" t="s">
        <v>106</v>
      </c>
      <c r="I156" s="947">
        <v>132.74</v>
      </c>
      <c r="J156" s="703">
        <f t="shared" si="35"/>
        <v>1.0245592888353172</v>
      </c>
      <c r="K156" s="950">
        <v>0.34</v>
      </c>
      <c r="L156" s="960">
        <v>4</v>
      </c>
      <c r="M156" s="694">
        <f t="shared" si="36"/>
        <v>1.36</v>
      </c>
      <c r="N156" s="943" t="s">
        <v>136</v>
      </c>
      <c r="O156" s="795">
        <v>0.32</v>
      </c>
      <c r="P156" s="934">
        <v>43698</v>
      </c>
      <c r="Q156" s="934">
        <v>43720</v>
      </c>
      <c r="R156" s="694">
        <f t="shared" si="37"/>
        <v>6.2500000000000053</v>
      </c>
      <c r="S156" s="759">
        <f>IF(INDEX(Historical!$D$7:$D$1439,MATCH(B156,Historical!$B$7:$B$1450,0))=0,"n/a",(INDEX(Historical!$C$7:$C$1439,MATCH(B156,Historical!$B$7:$B$1450,0))/INDEX(Historical!$D$7:$D$1439,MATCH(B156,Historical!$B$7:$B$1450,0))-1)*100)</f>
        <v>6.8965517241379448</v>
      </c>
      <c r="T156" s="759">
        <f>IF(INDEX(Historical!$F$7:$F$1432,MATCH(B156,Historical!$B$7:$B$1450,0))=0,"n/a",((INDEX(Historical!$C$7:$C$1439,MATCH(B156,Historical!$B$7:$B$1450,0))/INDEX(Historical!$F$7:$F$1432,MATCH(B156,Historical!$B$7:$B$1450,0)))^(1/3)-1)*100)</f>
        <v>13.862522184714066</v>
      </c>
      <c r="U156" s="759">
        <f>IF(INDEX(Historical!$H$7:$H$1432,MATCH(B156,Historical!$B$7:$B$1450,0))=0,"n/a",((INDEX(Historical!$C$7:$C$1439,MATCH(B156,Historical!$B$7:$B$1450,0))/INDEX(Historical!$H$7:$H$1432,MATCH(B156,Historical!$B$7:$B$1450,0)))^(1/5)-1)*100)</f>
        <v>17.232150472580798</v>
      </c>
      <c r="V156" s="759" t="str">
        <f>IF(INDEX(Historical!$O$7:$O$1432,MATCH(B156,Historical!$B$7:$B$1450,0))=0,"n/a",((INDEX(Historical!$C$7:$C$1439,MATCH(B156,Historical!$B$7:$B$1450,0))/INDEX(Historical!$O$7:$O$1432,MATCH(B156,Historical!$B$7:$B$1450,0)))^(1/10)-1)*100)</f>
        <v>n/a</v>
      </c>
      <c r="W156" s="760" t="str">
        <f t="shared" si="38"/>
        <v>n/a</v>
      </c>
      <c r="X156" s="761">
        <f t="shared" si="39"/>
        <v>1.7765103579980202</v>
      </c>
      <c r="Y156" s="949"/>
      <c r="Z156" s="703">
        <f t="shared" si="40"/>
        <v>47.719298245614041</v>
      </c>
      <c r="AA156" s="959">
        <f t="shared" si="41"/>
        <v>46.575438596491232</v>
      </c>
      <c r="AB156" s="960">
        <v>12</v>
      </c>
      <c r="AC156" s="938">
        <v>2.85</v>
      </c>
      <c r="AD156" s="938">
        <v>3.62</v>
      </c>
      <c r="AE156" s="938">
        <v>1.76</v>
      </c>
      <c r="AF156" s="938">
        <v>4.6399999999999997</v>
      </c>
      <c r="AG156" s="938">
        <v>14.7</v>
      </c>
      <c r="AH156" s="938">
        <v>14.099999999999998</v>
      </c>
      <c r="AI156" s="938">
        <v>17.32</v>
      </c>
      <c r="AJ156" s="938">
        <v>9.7000000000000011</v>
      </c>
      <c r="AK156" s="938">
        <v>13.100000000000001</v>
      </c>
      <c r="AL156" s="951">
        <v>19950</v>
      </c>
      <c r="AM156" s="945">
        <v>0.6</v>
      </c>
      <c r="AN156" s="938">
        <v>0</v>
      </c>
      <c r="AO156" s="802">
        <f t="shared" si="42"/>
        <v>-28.318728835075117</v>
      </c>
      <c r="AP156" s="803">
        <f t="shared" si="43"/>
        <v>18.256709761416115</v>
      </c>
      <c r="AQ156" s="961">
        <f t="shared" si="44"/>
        <v>209.91757691913958</v>
      </c>
      <c r="AR156" s="703">
        <f>INDEX(Historical!$C$7:$C$1439,MATCH(B156,Historical!$B$7:$B$1450,0))*IF(AH156="n/a",1.03,IF(AH156&lt;0,1.01,IF(AH156&gt;10,1.1,(1+AH156/100))))</f>
        <v>1.3640000000000001</v>
      </c>
      <c r="AS156" s="959">
        <f t="shared" si="45"/>
        <v>1.5004000000000002</v>
      </c>
      <c r="AT156" s="959">
        <f t="shared" si="49"/>
        <v>1.6504400000000004</v>
      </c>
      <c r="AU156" s="959">
        <f t="shared" si="49"/>
        <v>1.8154840000000005</v>
      </c>
      <c r="AV156" s="959">
        <f t="shared" si="49"/>
        <v>1.9970324000000008</v>
      </c>
      <c r="AW156" s="703">
        <f t="shared" si="46"/>
        <v>8.3273564000000011</v>
      </c>
      <c r="AX156" s="810">
        <f t="shared" si="47"/>
        <v>6.2734340816634022</v>
      </c>
      <c r="AY156" s="1017">
        <v>1.0900000000000001</v>
      </c>
      <c r="AZ156" s="945">
        <v>22.78</v>
      </c>
      <c r="BA156" s="945">
        <v>-7.82</v>
      </c>
      <c r="BB156" s="945">
        <v>3.5700000000000003</v>
      </c>
      <c r="BC156" s="945">
        <v>8.14</v>
      </c>
      <c r="BE156" s="666">
        <v>2012</v>
      </c>
      <c r="BF156" s="971">
        <f t="shared" si="48"/>
        <v>0</v>
      </c>
      <c r="BG156" s="955">
        <v>3.1</v>
      </c>
    </row>
    <row r="157" spans="1:59" s="838" customFormat="1" ht="11.25" customHeight="1" x14ac:dyDescent="0.2">
      <c r="A157" s="817" t="s">
        <v>1171</v>
      </c>
      <c r="B157" s="846" t="s">
        <v>1172</v>
      </c>
      <c r="C157" s="1013" t="s">
        <v>112</v>
      </c>
      <c r="D157" s="1013" t="s">
        <v>4388</v>
      </c>
      <c r="E157" s="818">
        <v>7</v>
      </c>
      <c r="F157" s="1227">
        <v>666</v>
      </c>
      <c r="G157" s="1226" t="s">
        <v>106</v>
      </c>
      <c r="H157" s="1226" t="s">
        <v>106</v>
      </c>
      <c r="I157" s="819">
        <v>68.8</v>
      </c>
      <c r="J157" s="820">
        <f t="shared" si="35"/>
        <v>0.93023255813953487</v>
      </c>
      <c r="K157" s="1201">
        <v>0.16</v>
      </c>
      <c r="L157" s="822">
        <v>4</v>
      </c>
      <c r="M157" s="823">
        <f t="shared" si="36"/>
        <v>0.64</v>
      </c>
      <c r="N157" s="824" t="s">
        <v>598</v>
      </c>
      <c r="O157" s="1202">
        <v>0.13</v>
      </c>
      <c r="P157" s="826">
        <v>43531</v>
      </c>
      <c r="Q157" s="826">
        <v>43546</v>
      </c>
      <c r="R157" s="823">
        <f t="shared" si="37"/>
        <v>23.076923076923077</v>
      </c>
      <c r="S157" s="759">
        <f>IF(INDEX(Historical!$D$7:$D$1439,MATCH(B157,Historical!$B$7:$B$1450,0))=0,"n/a",(INDEX(Historical!$C$7:$C$1439,MATCH(B157,Historical!$B$7:$B$1450,0))/INDEX(Historical!$D$7:$D$1439,MATCH(B157,Historical!$B$7:$B$1450,0))-1)*100)</f>
        <v>23.809523809523814</v>
      </c>
      <c r="T157" s="759">
        <f>IF(INDEX(Historical!$F$7:$F$1432,MATCH(B157,Historical!$B$7:$B$1450,0))=0,"n/a",((INDEX(Historical!$C$7:$C$1439,MATCH(B157,Historical!$B$7:$B$1450,0))/INDEX(Historical!$F$7:$F$1432,MATCH(B157,Historical!$B$7:$B$1450,0)))^(1/3)-1)*100)</f>
        <v>20.123329994304417</v>
      </c>
      <c r="U157" s="759">
        <f>IF(INDEX(Historical!$H$7:$H$1432,MATCH(B157,Historical!$B$7:$B$1450,0))=0,"n/a",((INDEX(Historical!$C$7:$C$1439,MATCH(B157,Historical!$B$7:$B$1450,0))/INDEX(Historical!$H$7:$H$1432,MATCH(B157,Historical!$B$7:$B$1450,0)))^(1/5)-1)*100)</f>
        <v>28.227866656891742</v>
      </c>
      <c r="V157" s="759" t="str">
        <f>IF(INDEX(Historical!$O$7:$O$1432,MATCH(B157,Historical!$B$7:$B$1450,0))=0,"n/a",((INDEX(Historical!$C$7:$C$1439,MATCH(B157,Historical!$B$7:$B$1450,0))/INDEX(Historical!$O$7:$O$1432,MATCH(B157,Historical!$B$7:$B$1450,0)))^(1/10)-1)*100)</f>
        <v>n/a</v>
      </c>
      <c r="W157" s="827" t="str">
        <f t="shared" si="38"/>
        <v>n/a</v>
      </c>
      <c r="X157" s="828">
        <f t="shared" si="39"/>
        <v>2.0019763586448045</v>
      </c>
      <c r="Y157" s="1014" t="s">
        <v>4203</v>
      </c>
      <c r="Z157" s="820">
        <f t="shared" si="40"/>
        <v>44.75524475524476</v>
      </c>
      <c r="AA157" s="830">
        <f t="shared" si="41"/>
        <v>48.111888111888113</v>
      </c>
      <c r="AB157" s="822">
        <v>12</v>
      </c>
      <c r="AC157" s="831">
        <v>1.43</v>
      </c>
      <c r="AD157" s="831">
        <v>3.21</v>
      </c>
      <c r="AE157" s="831">
        <v>9.1999999999999993</v>
      </c>
      <c r="AF157" s="831">
        <v>10.98</v>
      </c>
      <c r="AG157" s="831">
        <v>22.400000000000002</v>
      </c>
      <c r="AH157" s="831">
        <v>24.5</v>
      </c>
      <c r="AI157" s="831">
        <v>7.07</v>
      </c>
      <c r="AJ157" s="831">
        <v>14.099999999999998</v>
      </c>
      <c r="AK157" s="831">
        <v>15</v>
      </c>
      <c r="AL157" s="832">
        <v>3620</v>
      </c>
      <c r="AM157" s="833">
        <v>1.2</v>
      </c>
      <c r="AN157" s="831">
        <v>0</v>
      </c>
      <c r="AO157" s="834">
        <f t="shared" si="42"/>
        <v>-18.953788896856835</v>
      </c>
      <c r="AP157" s="835">
        <f t="shared" si="43"/>
        <v>29.158099215031278</v>
      </c>
      <c r="AQ157" s="836">
        <f t="shared" si="44"/>
        <v>384.54722575411984</v>
      </c>
      <c r="AR157" s="703">
        <f>INDEX(Historical!$C$7:$C$1439,MATCH(B157,Historical!$B$7:$B$1450,0))*IF(AH157="n/a",1.03,IF(AH157&lt;0,1.01,IF(AH157&gt;10,1.1,(1+AH157/100))))</f>
        <v>0.57200000000000006</v>
      </c>
      <c r="AS157" s="830">
        <f t="shared" si="45"/>
        <v>0.61244040000000011</v>
      </c>
      <c r="AT157" s="830">
        <f t="shared" si="49"/>
        <v>0.67368444000000016</v>
      </c>
      <c r="AU157" s="830">
        <f t="shared" si="49"/>
        <v>0.74105288400000024</v>
      </c>
      <c r="AV157" s="830">
        <f t="shared" si="49"/>
        <v>0.81515817240000032</v>
      </c>
      <c r="AW157" s="820">
        <f t="shared" si="46"/>
        <v>3.4143358964000008</v>
      </c>
      <c r="AX157" s="837">
        <f t="shared" si="47"/>
        <v>4.9626975238372104</v>
      </c>
      <c r="AY157" s="1018">
        <v>0.45</v>
      </c>
      <c r="AZ157" s="833">
        <v>54.82</v>
      </c>
      <c r="BA157" s="833">
        <v>-0.57999999999999996</v>
      </c>
      <c r="BB157" s="833">
        <v>15.190000000000001</v>
      </c>
      <c r="BC157" s="833">
        <v>25.71</v>
      </c>
      <c r="BD157" s="985"/>
      <c r="BE157" s="666">
        <v>2013</v>
      </c>
      <c r="BF157" s="971">
        <f t="shared" si="48"/>
        <v>0</v>
      </c>
      <c r="BG157" s="892">
        <v>15.299999999999999</v>
      </c>
    </row>
    <row r="158" spans="1:59" ht="11.25" customHeight="1" x14ac:dyDescent="0.2">
      <c r="A158" s="944" t="s">
        <v>1167</v>
      </c>
      <c r="B158" s="948" t="s">
        <v>1168</v>
      </c>
      <c r="C158" s="1013" t="s">
        <v>108</v>
      </c>
      <c r="D158" s="1013" t="s">
        <v>4365</v>
      </c>
      <c r="E158" s="792">
        <v>7</v>
      </c>
      <c r="F158" s="1227">
        <v>696</v>
      </c>
      <c r="G158" s="1227" t="s">
        <v>106</v>
      </c>
      <c r="H158" s="1227" t="s">
        <v>106</v>
      </c>
      <c r="I158" s="947">
        <v>165.95</v>
      </c>
      <c r="J158" s="703">
        <f t="shared" si="35"/>
        <v>2.6514010244049415</v>
      </c>
      <c r="K158" s="950">
        <v>1.1000000000000001</v>
      </c>
      <c r="L158" s="960">
        <v>4</v>
      </c>
      <c r="M158" s="694">
        <f t="shared" si="36"/>
        <v>4.4000000000000004</v>
      </c>
      <c r="N158" s="943" t="s">
        <v>136</v>
      </c>
      <c r="O158" s="795">
        <v>1.05</v>
      </c>
      <c r="P158" s="934">
        <v>43622</v>
      </c>
      <c r="Q158" s="934">
        <v>43637</v>
      </c>
      <c r="R158" s="694">
        <f t="shared" si="37"/>
        <v>4.7619047619047654</v>
      </c>
      <c r="S158" s="759">
        <f>IF(INDEX(Historical!$D$7:$D$1439,MATCH(B158,Historical!$B$7:$B$1450,0))=0,"n/a",(INDEX(Historical!$C$7:$C$1439,MATCH(B158,Historical!$B$7:$B$1450,0))/INDEX(Historical!$D$7:$D$1439,MATCH(B158,Historical!$B$7:$B$1450,0))-1)*100)</f>
        <v>13.235294117647056</v>
      </c>
      <c r="T158" s="759">
        <f>IF(INDEX(Historical!$F$7:$F$1432,MATCH(B158,Historical!$B$7:$B$1450,0))=0,"n/a",((INDEX(Historical!$C$7:$C$1439,MATCH(B158,Historical!$B$7:$B$1450,0))/INDEX(Historical!$F$7:$F$1432,MATCH(B158,Historical!$B$7:$B$1450,0)))^(1/3)-1)*100)</f>
        <v>20.507113208761506</v>
      </c>
      <c r="U158" s="759">
        <f>IF(INDEX(Historical!$H$7:$H$1432,MATCH(B158,Historical!$B$7:$B$1450,0))=0,"n/a",((INDEX(Historical!$C$7:$C$1439,MATCH(B158,Historical!$B$7:$B$1450,0))/INDEX(Historical!$H$7:$H$1432,MATCH(B158,Historical!$B$7:$B$1450,0)))^(1/5)-1)*100)</f>
        <v>28.473515712343932</v>
      </c>
      <c r="V158" s="759">
        <f>IF(INDEX(Historical!$O$7:$O$1432,MATCH(B158,Historical!$B$7:$B$1450,0))=0,"n/a",((INDEX(Historical!$C$7:$C$1439,MATCH(B158,Historical!$B$7:$B$1450,0))/INDEX(Historical!$O$7:$O$1432,MATCH(B158,Historical!$B$7:$B$1450,0)))^(1/10)-1)*100)</f>
        <v>6.7684832972096931</v>
      </c>
      <c r="W158" s="760">
        <f t="shared" si="38"/>
        <v>4.2067793421433333</v>
      </c>
      <c r="X158" s="761" t="str">
        <f t="shared" si="39"/>
        <v>n/a</v>
      </c>
      <c r="Y158" s="949"/>
      <c r="Z158" s="703" t="str">
        <f t="shared" si="40"/>
        <v>n/a</v>
      </c>
      <c r="AA158" s="959" t="str">
        <f t="shared" si="41"/>
        <v>n/a</v>
      </c>
      <c r="AB158" s="960">
        <v>12</v>
      </c>
      <c r="AC158" s="938" t="s">
        <v>137</v>
      </c>
      <c r="AD158" s="938" t="s">
        <v>137</v>
      </c>
      <c r="AE158" s="938" t="s">
        <v>137</v>
      </c>
      <c r="AF158" s="938" t="s">
        <v>137</v>
      </c>
      <c r="AG158" s="938" t="s">
        <v>137</v>
      </c>
      <c r="AH158" s="938" t="s">
        <v>137</v>
      </c>
      <c r="AI158" s="938" t="s">
        <v>137</v>
      </c>
      <c r="AJ158" s="938" t="s">
        <v>137</v>
      </c>
      <c r="AK158" s="938" t="s">
        <v>137</v>
      </c>
      <c r="AL158" s="951" t="s">
        <v>137</v>
      </c>
      <c r="AM158" s="945" t="s">
        <v>137</v>
      </c>
      <c r="AN158" s="938" t="s">
        <v>137</v>
      </c>
      <c r="AO158" s="802" t="str">
        <f t="shared" si="42"/>
        <v>n/a</v>
      </c>
      <c r="AP158" s="803">
        <f t="shared" si="43"/>
        <v>31.124916736748872</v>
      </c>
      <c r="AQ158" s="961" t="str">
        <f t="shared" si="44"/>
        <v>n/a</v>
      </c>
      <c r="AR158" s="703">
        <f>INDEX(Historical!$C$7:$C$1439,MATCH(B158,Historical!$B$7:$B$1450,0))*IF(AH158="n/a",1.03,IF(AH158&lt;0,1.01,IF(AH158&gt;10,1.1,(1+AH158/100))))</f>
        <v>3.9655</v>
      </c>
      <c r="AS158" s="959">
        <f t="shared" si="45"/>
        <v>4.0844649999999998</v>
      </c>
      <c r="AT158" s="959">
        <f t="shared" si="49"/>
        <v>4.20699895</v>
      </c>
      <c r="AU158" s="959">
        <f t="shared" si="49"/>
        <v>4.3332089185000005</v>
      </c>
      <c r="AV158" s="959">
        <f t="shared" si="49"/>
        <v>4.4632051860550002</v>
      </c>
      <c r="AW158" s="703">
        <f t="shared" si="46"/>
        <v>21.053378054554997</v>
      </c>
      <c r="AX158" s="810">
        <f t="shared" si="47"/>
        <v>12.686579122961735</v>
      </c>
      <c r="AY158" s="1017" t="s">
        <v>137</v>
      </c>
      <c r="AZ158" s="945" t="s">
        <v>137</v>
      </c>
      <c r="BA158" s="945" t="s">
        <v>137</v>
      </c>
      <c r="BB158" s="945" t="s">
        <v>137</v>
      </c>
      <c r="BC158" s="945" t="s">
        <v>137</v>
      </c>
      <c r="BD158" s="984" t="s">
        <v>4290</v>
      </c>
      <c r="BE158" s="666">
        <v>2013</v>
      </c>
      <c r="BF158" s="971">
        <f t="shared" si="48"/>
        <v>0</v>
      </c>
      <c r="BG158" s="955" t="s">
        <v>137</v>
      </c>
    </row>
    <row r="159" spans="1:59" ht="11.25" customHeight="1" x14ac:dyDescent="0.2">
      <c r="A159" s="936" t="s">
        <v>1188</v>
      </c>
      <c r="B159" s="948" t="s">
        <v>1189</v>
      </c>
      <c r="C159" s="1013" t="s">
        <v>108</v>
      </c>
      <c r="D159" s="1013" t="s">
        <v>118</v>
      </c>
      <c r="E159" s="792">
        <v>9</v>
      </c>
      <c r="F159" s="1227">
        <v>388</v>
      </c>
      <c r="G159" s="1227" t="s">
        <v>37</v>
      </c>
      <c r="H159" s="1227" t="s">
        <v>37</v>
      </c>
      <c r="I159" s="947">
        <v>57.82</v>
      </c>
      <c r="J159" s="703">
        <f t="shared" si="35"/>
        <v>2.9055690072639222</v>
      </c>
      <c r="K159" s="950">
        <v>0.42</v>
      </c>
      <c r="L159" s="960">
        <v>4</v>
      </c>
      <c r="M159" s="694">
        <f t="shared" si="36"/>
        <v>1.68</v>
      </c>
      <c r="N159" s="943" t="s">
        <v>149</v>
      </c>
      <c r="O159" s="795">
        <v>0.38</v>
      </c>
      <c r="P159" s="660">
        <v>43350</v>
      </c>
      <c r="Q159" s="660">
        <v>43360</v>
      </c>
      <c r="R159" s="694">
        <f t="shared" si="37"/>
        <v>10.52631578947368</v>
      </c>
      <c r="S159" s="759">
        <f>IF(INDEX(Historical!$D$7:$D$1439,MATCH(B159,Historical!$B$7:$B$1450,0))=0,"n/a",(INDEX(Historical!$C$7:$C$1439,MATCH(B159,Historical!$B$7:$B$1450,0))/INDEX(Historical!$D$7:$D$1439,MATCH(B159,Historical!$B$7:$B$1450,0))-1)*100)</f>
        <v>11.111111111111116</v>
      </c>
      <c r="T159" s="759">
        <f>IF(INDEX(Historical!$F$7:$F$1432,MATCH(B159,Historical!$B$7:$B$1450,0))=0,"n/a",((INDEX(Historical!$C$7:$C$1439,MATCH(B159,Historical!$B$7:$B$1450,0))/INDEX(Historical!$F$7:$F$1432,MATCH(B159,Historical!$B$7:$B$1450,0)))^(1/3)-1)*100)</f>
        <v>16.960709528514649</v>
      </c>
      <c r="U159" s="759">
        <f>IF(INDEX(Historical!$H$7:$H$1432,MATCH(B159,Historical!$B$7:$B$1450,0))=0,"n/a",((INDEX(Historical!$C$7:$C$1439,MATCH(B159,Historical!$B$7:$B$1450,0))/INDEX(Historical!$H$7:$H$1432,MATCH(B159,Historical!$B$7:$B$1450,0)))^(1/5)-1)*100)</f>
        <v>27.22596365393921</v>
      </c>
      <c r="V159" s="759" t="str">
        <f>IF(INDEX(Historical!$O$7:$O$1432,MATCH(B159,Historical!$B$7:$B$1450,0))=0,"n/a",((INDEX(Historical!$C$7:$C$1439,MATCH(B159,Historical!$B$7:$B$1450,0))/INDEX(Historical!$O$7:$O$1432,MATCH(B159,Historical!$B$7:$B$1450,0)))^(1/10)-1)*100)</f>
        <v>n/a</v>
      </c>
      <c r="W159" s="760" t="str">
        <f t="shared" si="38"/>
        <v>n/a</v>
      </c>
      <c r="X159" s="761">
        <f t="shared" si="39"/>
        <v>1.3820286118750869</v>
      </c>
      <c r="Y159" s="948"/>
      <c r="Z159" s="703">
        <f t="shared" si="40"/>
        <v>37.499999999999993</v>
      </c>
      <c r="AA159" s="959">
        <f t="shared" si="41"/>
        <v>12.906249999999998</v>
      </c>
      <c r="AB159" s="960">
        <v>12</v>
      </c>
      <c r="AC159" s="938">
        <v>4.4800000000000004</v>
      </c>
      <c r="AD159" s="938">
        <v>4.33</v>
      </c>
      <c r="AE159" s="938">
        <v>1.1200000000000001</v>
      </c>
      <c r="AF159" s="938">
        <v>1.61</v>
      </c>
      <c r="AG159" s="938">
        <v>14.000000000000002</v>
      </c>
      <c r="AH159" s="938">
        <v>52.400000000000006</v>
      </c>
      <c r="AI159" s="938">
        <v>0.95</v>
      </c>
      <c r="AJ159" s="938">
        <v>19.7</v>
      </c>
      <c r="AK159" s="938">
        <v>3</v>
      </c>
      <c r="AL159" s="951">
        <v>6420</v>
      </c>
      <c r="AM159" s="945">
        <v>1.5</v>
      </c>
      <c r="AN159" s="938">
        <v>0.23</v>
      </c>
      <c r="AO159" s="802">
        <f t="shared" si="42"/>
        <v>17.225282661203131</v>
      </c>
      <c r="AP159" s="803">
        <f t="shared" si="43"/>
        <v>30.131532661203131</v>
      </c>
      <c r="AQ159" s="961">
        <f t="shared" si="44"/>
        <v>-3.9003699856815843</v>
      </c>
      <c r="AR159" s="703">
        <f>INDEX(Historical!$C$7:$C$1439,MATCH(B159,Historical!$B$7:$B$1450,0))*IF(AH159="n/a",1.03,IF(AH159&lt;0,1.01,IF(AH159&gt;10,1.1,(1+AH159/100))))</f>
        <v>1.7600000000000002</v>
      </c>
      <c r="AS159" s="959">
        <f t="shared" si="45"/>
        <v>1.7767200000000003</v>
      </c>
      <c r="AT159" s="959">
        <f t="shared" si="49"/>
        <v>1.8300216000000002</v>
      </c>
      <c r="AU159" s="959">
        <f t="shared" si="49"/>
        <v>1.8849222480000003</v>
      </c>
      <c r="AV159" s="959">
        <f t="shared" si="49"/>
        <v>1.9414699154400004</v>
      </c>
      <c r="AW159" s="703">
        <f t="shared" si="46"/>
        <v>9.1931337634400023</v>
      </c>
      <c r="AX159" s="810">
        <f t="shared" si="47"/>
        <v>15.899574132549295</v>
      </c>
      <c r="AY159" s="1017">
        <v>0.93</v>
      </c>
      <c r="AZ159" s="945">
        <v>37.799999999999997</v>
      </c>
      <c r="BA159" s="945">
        <v>-1.4200000000000002</v>
      </c>
      <c r="BB159" s="945">
        <v>6.35</v>
      </c>
      <c r="BC159" s="945">
        <v>14.23</v>
      </c>
      <c r="BE159" s="666">
        <v>2010</v>
      </c>
      <c r="BF159" s="971">
        <f t="shared" si="48"/>
        <v>0</v>
      </c>
      <c r="BG159" s="955">
        <v>4.8</v>
      </c>
    </row>
    <row r="160" spans="1:59" ht="11.25" customHeight="1" x14ac:dyDescent="0.2">
      <c r="A160" s="944" t="s">
        <v>1226</v>
      </c>
      <c r="B160" s="948" t="s">
        <v>1227</v>
      </c>
      <c r="C160" s="1013" t="s">
        <v>112</v>
      </c>
      <c r="D160" s="1013" t="s">
        <v>1228</v>
      </c>
      <c r="E160" s="792">
        <v>7</v>
      </c>
      <c r="F160" s="1227">
        <v>657</v>
      </c>
      <c r="G160" s="1227" t="s">
        <v>106</v>
      </c>
      <c r="H160" s="1227" t="s">
        <v>106</v>
      </c>
      <c r="I160" s="947">
        <v>54.94</v>
      </c>
      <c r="J160" s="703">
        <f t="shared" si="35"/>
        <v>1.6017473607571897</v>
      </c>
      <c r="K160" s="950">
        <v>0.22</v>
      </c>
      <c r="L160" s="960">
        <v>4</v>
      </c>
      <c r="M160" s="694">
        <f t="shared" si="36"/>
        <v>0.88</v>
      </c>
      <c r="N160" s="943" t="s">
        <v>136</v>
      </c>
      <c r="O160" s="795">
        <v>0.2</v>
      </c>
      <c r="P160" s="934">
        <v>43517</v>
      </c>
      <c r="Q160" s="934">
        <v>43537</v>
      </c>
      <c r="R160" s="694">
        <f t="shared" si="37"/>
        <v>9.9999999999999947</v>
      </c>
      <c r="S160" s="759">
        <f>IF(INDEX(Historical!$D$7:$D$1439,MATCH(B160,Historical!$B$7:$B$1450,0))=0,"n/a",(INDEX(Historical!$C$7:$C$1439,MATCH(B160,Historical!$B$7:$B$1450,0))/INDEX(Historical!$D$7:$D$1439,MATCH(B160,Historical!$B$7:$B$1450,0))-1)*100)</f>
        <v>11.111111111111116</v>
      </c>
      <c r="T160" s="759">
        <f>IF(INDEX(Historical!$F$7:$F$1432,MATCH(B160,Historical!$B$7:$B$1450,0))=0,"n/a",((INDEX(Historical!$C$7:$C$1439,MATCH(B160,Historical!$B$7:$B$1450,0))/INDEX(Historical!$F$7:$F$1432,MATCH(B160,Historical!$B$7:$B$1450,0)))^(1/3)-1)*100)</f>
        <v>12.624788044360603</v>
      </c>
      <c r="U160" s="759">
        <f>IF(INDEX(Historical!$H$7:$H$1432,MATCH(B160,Historical!$B$7:$B$1450,0))=0,"n/a",((INDEX(Historical!$C$7:$C$1439,MATCH(B160,Historical!$B$7:$B$1450,0))/INDEX(Historical!$H$7:$H$1432,MATCH(B160,Historical!$B$7:$B$1450,0)))^(1/5)-1)*100)</f>
        <v>21.672868378641152</v>
      </c>
      <c r="V160" s="759" t="str">
        <f>IF(INDEX(Historical!$O$7:$O$1432,MATCH(B160,Historical!$B$7:$B$1450,0))=0,"n/a",((INDEX(Historical!$C$7:$C$1439,MATCH(B160,Historical!$B$7:$B$1450,0))/INDEX(Historical!$O$7:$O$1432,MATCH(B160,Historical!$B$7:$B$1450,0)))^(1/10)-1)*100)</f>
        <v>n/a</v>
      </c>
      <c r="W160" s="760" t="str">
        <f t="shared" si="38"/>
        <v>n/a</v>
      </c>
      <c r="X160" s="761">
        <f t="shared" si="39"/>
        <v>1.2455671481977675</v>
      </c>
      <c r="Y160" s="714"/>
      <c r="Z160" s="703">
        <f t="shared" si="40"/>
        <v>31.768953068592058</v>
      </c>
      <c r="AA160" s="959">
        <f t="shared" si="41"/>
        <v>19.833935018050539</v>
      </c>
      <c r="AB160" s="960">
        <v>12</v>
      </c>
      <c r="AC160" s="938">
        <v>2.77</v>
      </c>
      <c r="AD160" s="938">
        <v>2.59</v>
      </c>
      <c r="AE160" s="938">
        <v>1.41</v>
      </c>
      <c r="AF160" s="938">
        <v>3.51</v>
      </c>
      <c r="AG160" s="938">
        <v>18.099999999999998</v>
      </c>
      <c r="AH160" s="938">
        <v>-6.4</v>
      </c>
      <c r="AI160" s="938">
        <v>10.45</v>
      </c>
      <c r="AJ160" s="938">
        <v>17.399999999999999</v>
      </c>
      <c r="AK160" s="938">
        <v>7.8100000000000005</v>
      </c>
      <c r="AL160" s="951">
        <v>7860</v>
      </c>
      <c r="AM160" s="945">
        <v>0.70000000000000007</v>
      </c>
      <c r="AN160" s="938">
        <v>1.1200000000000001</v>
      </c>
      <c r="AO160" s="802">
        <f t="shared" si="42"/>
        <v>3.4406807213478032</v>
      </c>
      <c r="AP160" s="803">
        <f t="shared" si="43"/>
        <v>23.274615739398342</v>
      </c>
      <c r="AQ160" s="961">
        <f t="shared" si="44"/>
        <v>75.900365628269341</v>
      </c>
      <c r="AR160" s="703">
        <f>INDEX(Historical!$C$7:$C$1439,MATCH(B160,Historical!$B$7:$B$1450,0))*IF(AH160="n/a",1.03,IF(AH160&lt;0,1.01,IF(AH160&gt;10,1.1,(1+AH160/100))))</f>
        <v>0.80800000000000005</v>
      </c>
      <c r="AS160" s="959">
        <f t="shared" si="45"/>
        <v>0.88880000000000015</v>
      </c>
      <c r="AT160" s="959">
        <f t="shared" si="49"/>
        <v>0.95821528000000022</v>
      </c>
      <c r="AU160" s="959">
        <f t="shared" si="49"/>
        <v>1.0330518933680004</v>
      </c>
      <c r="AV160" s="959">
        <f t="shared" si="49"/>
        <v>1.1137332462400413</v>
      </c>
      <c r="AW160" s="703">
        <f t="shared" si="46"/>
        <v>4.8018004196080417</v>
      </c>
      <c r="AX160" s="810">
        <f t="shared" si="47"/>
        <v>8.7400808511249402</v>
      </c>
      <c r="AY160" s="1017">
        <v>1.54</v>
      </c>
      <c r="AZ160" s="945">
        <v>55.769999999999996</v>
      </c>
      <c r="BA160" s="945">
        <v>-5.62</v>
      </c>
      <c r="BB160" s="945">
        <v>1.71</v>
      </c>
      <c r="BC160" s="945">
        <v>14.99</v>
      </c>
      <c r="BE160" s="666">
        <v>2013</v>
      </c>
      <c r="BF160" s="971">
        <f t="shared" si="48"/>
        <v>0</v>
      </c>
      <c r="BG160" s="955">
        <v>6.6000000000000005</v>
      </c>
    </row>
    <row r="161" spans="1:59" ht="11.25" customHeight="1" x14ac:dyDescent="0.2">
      <c r="A161" s="944" t="s">
        <v>1192</v>
      </c>
      <c r="B161" s="948" t="s">
        <v>1193</v>
      </c>
      <c r="C161" s="1013" t="s">
        <v>108</v>
      </c>
      <c r="D161" s="1013" t="s">
        <v>4365</v>
      </c>
      <c r="E161" s="792">
        <v>7</v>
      </c>
      <c r="F161" s="1227">
        <v>646</v>
      </c>
      <c r="G161" s="1227" t="s">
        <v>106</v>
      </c>
      <c r="H161" s="1227" t="s">
        <v>106</v>
      </c>
      <c r="I161" s="947">
        <v>23.83</v>
      </c>
      <c r="J161" s="703">
        <f t="shared" si="35"/>
        <v>2.5178346621905163</v>
      </c>
      <c r="K161" s="950">
        <v>0.15</v>
      </c>
      <c r="L161" s="960">
        <v>4</v>
      </c>
      <c r="M161" s="694">
        <f t="shared" si="36"/>
        <v>0.6</v>
      </c>
      <c r="N161" s="943" t="s">
        <v>107</v>
      </c>
      <c r="O161" s="795">
        <v>0.14000000000000001</v>
      </c>
      <c r="P161" s="934">
        <v>43497</v>
      </c>
      <c r="Q161" s="934">
        <v>43510</v>
      </c>
      <c r="R161" s="694">
        <f t="shared" si="37"/>
        <v>7.1428571428571281</v>
      </c>
      <c r="S161" s="759">
        <f>IF(INDEX(Historical!$D$7:$D$1439,MATCH(B161,Historical!$B$7:$B$1450,0))=0,"n/a",(INDEX(Historical!$C$7:$C$1439,MATCH(B161,Historical!$B$7:$B$1450,0))/INDEX(Historical!$D$7:$D$1439,MATCH(B161,Historical!$B$7:$B$1450,0))-1)*100)</f>
        <v>7.6923076923077094</v>
      </c>
      <c r="T161" s="759">
        <f>IF(INDEX(Historical!$F$7:$F$1432,MATCH(B161,Historical!$B$7:$B$1450,0))=0,"n/a",((INDEX(Historical!$C$7:$C$1439,MATCH(B161,Historical!$B$7:$B$1450,0))/INDEX(Historical!$F$7:$F$1432,MATCH(B161,Historical!$B$7:$B$1450,0)))^(1/3)-1)*100)</f>
        <v>8.3706762661827092</v>
      </c>
      <c r="U161" s="759">
        <f>IF(INDEX(Historical!$H$7:$H$1432,MATCH(B161,Historical!$B$7:$B$1450,0))=0,"n/a",((INDEX(Historical!$C$7:$C$1439,MATCH(B161,Historical!$B$7:$B$1450,0))/INDEX(Historical!$H$7:$H$1432,MATCH(B161,Historical!$B$7:$B$1450,0)))^(1/5)-1)*100)</f>
        <v>14.869835499703509</v>
      </c>
      <c r="V161" s="759">
        <f>IF(INDEX(Historical!$O$7:$O$1432,MATCH(B161,Historical!$B$7:$B$1450,0))=0,"n/a",((INDEX(Historical!$C$7:$C$1439,MATCH(B161,Historical!$B$7:$B$1450,0))/INDEX(Historical!$O$7:$O$1432,MATCH(B161,Historical!$B$7:$B$1450,0)))^(1/10)-1)*100)</f>
        <v>15.077000360017024</v>
      </c>
      <c r="W161" s="760">
        <f t="shared" si="38"/>
        <v>0.98625954398310556</v>
      </c>
      <c r="X161" s="761">
        <f t="shared" si="39"/>
        <v>11.43833499977193</v>
      </c>
      <c r="Y161" s="717"/>
      <c r="Z161" s="703">
        <f t="shared" si="40"/>
        <v>28.436018957345972</v>
      </c>
      <c r="AA161" s="959">
        <f t="shared" si="41"/>
        <v>11.293838862559241</v>
      </c>
      <c r="AB161" s="960">
        <v>12</v>
      </c>
      <c r="AC161" s="938">
        <v>2.11</v>
      </c>
      <c r="AD161" s="938">
        <v>1.42</v>
      </c>
      <c r="AE161" s="938">
        <v>2.09</v>
      </c>
      <c r="AF161" s="938">
        <v>1.1200000000000001</v>
      </c>
      <c r="AG161" s="938">
        <v>9</v>
      </c>
      <c r="AH161" s="938">
        <v>29.4</v>
      </c>
      <c r="AI161" s="938">
        <v>-5.4</v>
      </c>
      <c r="AJ161" s="938">
        <v>1.3</v>
      </c>
      <c r="AK161" s="938">
        <v>8</v>
      </c>
      <c r="AL161" s="951">
        <v>200.78</v>
      </c>
      <c r="AM161" s="945">
        <v>3.3000000000000003</v>
      </c>
      <c r="AN161" s="938">
        <v>0.19</v>
      </c>
      <c r="AO161" s="802">
        <f t="shared" si="42"/>
        <v>6.0938312993347843</v>
      </c>
      <c r="AP161" s="803">
        <f t="shared" si="43"/>
        <v>17.387670161894025</v>
      </c>
      <c r="AQ161" s="961">
        <f t="shared" si="44"/>
        <v>-25.02118958275582</v>
      </c>
      <c r="AR161" s="703">
        <f>INDEX(Historical!$C$7:$C$1439,MATCH(B161,Historical!$B$7:$B$1450,0))*IF(AH161="n/a",1.03,IF(AH161&lt;0,1.01,IF(AH161&gt;10,1.1,(1+AH161/100))))</f>
        <v>0.6160000000000001</v>
      </c>
      <c r="AS161" s="959">
        <f t="shared" si="45"/>
        <v>0.62216000000000016</v>
      </c>
      <c r="AT161" s="959">
        <f t="shared" si="49"/>
        <v>0.67193280000000022</v>
      </c>
      <c r="AU161" s="959">
        <f t="shared" si="49"/>
        <v>0.7256874240000003</v>
      </c>
      <c r="AV161" s="959">
        <f t="shared" si="49"/>
        <v>0.78374241792000043</v>
      </c>
      <c r="AW161" s="703">
        <f t="shared" si="46"/>
        <v>3.4195226419200013</v>
      </c>
      <c r="AX161" s="810">
        <f t="shared" si="47"/>
        <v>14.34965439328578</v>
      </c>
      <c r="AY161" s="1017">
        <v>0.82</v>
      </c>
      <c r="AZ161" s="945">
        <v>27.029999999999998</v>
      </c>
      <c r="BA161" s="945">
        <v>-5.38</v>
      </c>
      <c r="BB161" s="945">
        <v>1.55</v>
      </c>
      <c r="BC161" s="945">
        <v>9.7000000000000011</v>
      </c>
      <c r="BE161" s="666">
        <v>2013</v>
      </c>
      <c r="BF161" s="971">
        <f t="shared" si="48"/>
        <v>0</v>
      </c>
      <c r="BG161" s="955">
        <v>0.8</v>
      </c>
    </row>
    <row r="162" spans="1:59" ht="11.25" customHeight="1" x14ac:dyDescent="0.2">
      <c r="A162" s="953" t="s">
        <v>1177</v>
      </c>
      <c r="B162" s="948" t="s">
        <v>1178</v>
      </c>
      <c r="C162" s="1013" t="s">
        <v>108</v>
      </c>
      <c r="D162" s="1013" t="s">
        <v>4365</v>
      </c>
      <c r="E162" s="792">
        <v>7</v>
      </c>
      <c r="F162" s="1227">
        <v>626</v>
      </c>
      <c r="G162" s="1227" t="s">
        <v>106</v>
      </c>
      <c r="H162" s="1227" t="s">
        <v>106</v>
      </c>
      <c r="I162" s="947">
        <v>18</v>
      </c>
      <c r="J162" s="703">
        <f t="shared" si="35"/>
        <v>2.4444444444444446</v>
      </c>
      <c r="K162" s="950">
        <v>0.11</v>
      </c>
      <c r="L162" s="960">
        <v>4</v>
      </c>
      <c r="M162" s="694">
        <f t="shared" si="36"/>
        <v>0.44</v>
      </c>
      <c r="N162" s="943" t="s">
        <v>220</v>
      </c>
      <c r="O162" s="795">
        <v>0.1</v>
      </c>
      <c r="P162" s="934">
        <v>43377</v>
      </c>
      <c r="Q162" s="934">
        <v>43388</v>
      </c>
      <c r="R162" s="694">
        <f t="shared" si="37"/>
        <v>9.9999999999999947</v>
      </c>
      <c r="S162" s="759">
        <f>IF(INDEX(Historical!$D$7:$D$1439,MATCH(B162,Historical!$B$7:$B$1450,0))=0,"n/a",(INDEX(Historical!$C$7:$C$1439,MATCH(B162,Historical!$B$7:$B$1450,0))/INDEX(Historical!$D$7:$D$1439,MATCH(B162,Historical!$B$7:$B$1450,0))-1)*100)</f>
        <v>2.4999999999999911</v>
      </c>
      <c r="T162" s="759">
        <f>IF(INDEX(Historical!$F$7:$F$1432,MATCH(B162,Historical!$B$7:$B$1450,0))=0,"n/a",((INDEX(Historical!$C$7:$C$1439,MATCH(B162,Historical!$B$7:$B$1450,0))/INDEX(Historical!$F$7:$F$1432,MATCH(B162,Historical!$B$7:$B$1450,0)))^(1/3)-1)*100)</f>
        <v>31.090380159658217</v>
      </c>
      <c r="U162" s="759">
        <f>IF(INDEX(Historical!$H$7:$H$1432,MATCH(B162,Historical!$B$7:$B$1450,0))=0,"n/a",((INDEX(Historical!$C$7:$C$1439,MATCH(B162,Historical!$B$7:$B$1450,0))/INDEX(Historical!$H$7:$H$1432,MATCH(B162,Historical!$B$7:$B$1450,0)))^(1/5)-1)*100)</f>
        <v>30.100280918834876</v>
      </c>
      <c r="V162" s="759" t="str">
        <f>IF(INDEX(Historical!$O$7:$O$1432,MATCH(B162,Historical!$B$7:$B$1450,0))=0,"n/a",((INDEX(Historical!$C$7:$C$1439,MATCH(B162,Historical!$B$7:$B$1450,0))/INDEX(Historical!$O$7:$O$1432,MATCH(B162,Historical!$B$7:$B$1450,0)))^(1/10)-1)*100)</f>
        <v>n/a</v>
      </c>
      <c r="W162" s="760" t="str">
        <f t="shared" si="38"/>
        <v>n/a</v>
      </c>
      <c r="X162" s="761" t="str">
        <f t="shared" si="39"/>
        <v>n/a</v>
      </c>
      <c r="Y162" s="949"/>
      <c r="Z162" s="703" t="str">
        <f t="shared" si="40"/>
        <v>n/a</v>
      </c>
      <c r="AA162" s="959" t="str">
        <f t="shared" si="41"/>
        <v>n/a</v>
      </c>
      <c r="AB162" s="960">
        <v>12</v>
      </c>
      <c r="AC162" s="938" t="s">
        <v>137</v>
      </c>
      <c r="AD162" s="938" t="s">
        <v>137</v>
      </c>
      <c r="AE162" s="938" t="s">
        <v>137</v>
      </c>
      <c r="AF162" s="938" t="s">
        <v>137</v>
      </c>
      <c r="AG162" s="938" t="s">
        <v>137</v>
      </c>
      <c r="AH162" s="938" t="s">
        <v>137</v>
      </c>
      <c r="AI162" s="938" t="s">
        <v>137</v>
      </c>
      <c r="AJ162" s="938" t="s">
        <v>137</v>
      </c>
      <c r="AK162" s="938" t="s">
        <v>137</v>
      </c>
      <c r="AL162" s="951" t="s">
        <v>137</v>
      </c>
      <c r="AM162" s="945" t="s">
        <v>137</v>
      </c>
      <c r="AN162" s="938" t="s">
        <v>137</v>
      </c>
      <c r="AO162" s="802" t="str">
        <f t="shared" si="42"/>
        <v>n/a</v>
      </c>
      <c r="AP162" s="803">
        <f t="shared" si="43"/>
        <v>32.544725363279319</v>
      </c>
      <c r="AQ162" s="961" t="str">
        <f t="shared" si="44"/>
        <v>n/a</v>
      </c>
      <c r="AR162" s="703">
        <f>INDEX(Historical!$C$7:$C$1439,MATCH(B162,Historical!$B$7:$B$1450,0))*IF(AH162="n/a",1.03,IF(AH162&lt;0,1.01,IF(AH162&gt;10,1.1,(1+AH162/100))))</f>
        <v>0.42230000000000001</v>
      </c>
      <c r="AS162" s="959">
        <f t="shared" si="45"/>
        <v>0.43496899999999999</v>
      </c>
      <c r="AT162" s="959">
        <f t="shared" si="49"/>
        <v>0.44801806999999999</v>
      </c>
      <c r="AU162" s="959">
        <f t="shared" si="49"/>
        <v>0.4614586121</v>
      </c>
      <c r="AV162" s="959">
        <f t="shared" si="49"/>
        <v>0.475302370463</v>
      </c>
      <c r="AW162" s="703">
        <f t="shared" si="46"/>
        <v>2.2420480525630002</v>
      </c>
      <c r="AX162" s="810">
        <f t="shared" si="47"/>
        <v>12.455822514238889</v>
      </c>
      <c r="AY162" s="1017" t="s">
        <v>137</v>
      </c>
      <c r="AZ162" s="945" t="s">
        <v>137</v>
      </c>
      <c r="BA162" s="945" t="s">
        <v>137</v>
      </c>
      <c r="BB162" s="945" t="s">
        <v>137</v>
      </c>
      <c r="BC162" s="945" t="s">
        <v>137</v>
      </c>
      <c r="BD162" s="984" t="s">
        <v>4290</v>
      </c>
      <c r="BE162" s="666">
        <v>2013</v>
      </c>
      <c r="BF162" s="971">
        <f t="shared" si="48"/>
        <v>0</v>
      </c>
      <c r="BG162" s="955" t="s">
        <v>137</v>
      </c>
    </row>
    <row r="163" spans="1:59" ht="11.25" customHeight="1" x14ac:dyDescent="0.2">
      <c r="A163" s="944" t="s">
        <v>1194</v>
      </c>
      <c r="B163" s="948" t="s">
        <v>1195</v>
      </c>
      <c r="C163" s="1013" t="s">
        <v>108</v>
      </c>
      <c r="D163" s="1013" t="s">
        <v>4365</v>
      </c>
      <c r="E163" s="792">
        <v>8</v>
      </c>
      <c r="F163" s="1227">
        <v>585</v>
      </c>
      <c r="G163" s="1227" t="s">
        <v>37</v>
      </c>
      <c r="H163" s="1227" t="s">
        <v>37</v>
      </c>
      <c r="I163" s="947">
        <v>33.07</v>
      </c>
      <c r="J163" s="703">
        <f t="shared" si="35"/>
        <v>3.0238887208950711</v>
      </c>
      <c r="K163" s="950">
        <v>0.25</v>
      </c>
      <c r="L163" s="960">
        <v>4</v>
      </c>
      <c r="M163" s="694">
        <f t="shared" si="36"/>
        <v>1</v>
      </c>
      <c r="N163" s="943" t="s">
        <v>238</v>
      </c>
      <c r="O163" s="795">
        <v>0.21</v>
      </c>
      <c r="P163" s="934">
        <v>43587</v>
      </c>
      <c r="Q163" s="934">
        <v>43602</v>
      </c>
      <c r="R163" s="694">
        <f t="shared" si="37"/>
        <v>19.047619047619051</v>
      </c>
      <c r="S163" s="759">
        <f>IF(INDEX(Historical!$D$7:$D$1439,MATCH(B163,Historical!$B$7:$B$1450,0))=0,"n/a",(INDEX(Historical!$C$7:$C$1439,MATCH(B163,Historical!$B$7:$B$1450,0))/INDEX(Historical!$D$7:$D$1439,MATCH(B163,Historical!$B$7:$B$1450,0))-1)*100)</f>
        <v>14.705882352941192</v>
      </c>
      <c r="T163" s="759">
        <f>IF(INDEX(Historical!$F$7:$F$1432,MATCH(B163,Historical!$B$7:$B$1450,0))=0,"n/a",((INDEX(Historical!$C$7:$C$1439,MATCH(B163,Historical!$B$7:$B$1450,0))/INDEX(Historical!$F$7:$F$1432,MATCH(B163,Historical!$B$7:$B$1450,0)))^(1/3)-1)*100)</f>
        <v>13.040381433805548</v>
      </c>
      <c r="U163" s="759">
        <f>IF(INDEX(Historical!$H$7:$H$1432,MATCH(B163,Historical!$B$7:$B$1450,0))=0,"n/a",((INDEX(Historical!$C$7:$C$1439,MATCH(B163,Historical!$B$7:$B$1450,0))/INDEX(Historical!$H$7:$H$1432,MATCH(B163,Historical!$B$7:$B$1450,0)))^(1/5)-1)*100)</f>
        <v>10.197228772148016</v>
      </c>
      <c r="V163" s="759">
        <f>IF(INDEX(Historical!$O$7:$O$1432,MATCH(B163,Historical!$B$7:$B$1450,0))=0,"n/a",((INDEX(Historical!$C$7:$C$1439,MATCH(B163,Historical!$B$7:$B$1450,0))/INDEX(Historical!$O$7:$O$1432,MATCH(B163,Historical!$B$7:$B$1450,0)))^(1/10)-1)*100)</f>
        <v>-3.5532365978369063</v>
      </c>
      <c r="W163" s="760" t="str">
        <f t="shared" si="38"/>
        <v>n/a</v>
      </c>
      <c r="X163" s="761">
        <f t="shared" si="39"/>
        <v>0.72320771433673881</v>
      </c>
      <c r="Y163" s="714"/>
      <c r="Z163" s="703">
        <f t="shared" si="40"/>
        <v>43.668122270742359</v>
      </c>
      <c r="AA163" s="959">
        <f t="shared" si="41"/>
        <v>14.441048034934498</v>
      </c>
      <c r="AB163" s="960">
        <v>12</v>
      </c>
      <c r="AC163" s="938">
        <v>2.29</v>
      </c>
      <c r="AD163" s="938">
        <v>2.96</v>
      </c>
      <c r="AE163" s="938">
        <v>5.35</v>
      </c>
      <c r="AF163" s="938">
        <v>1.61</v>
      </c>
      <c r="AG163" s="938">
        <v>10.8</v>
      </c>
      <c r="AH163" s="938">
        <v>26.700000000000003</v>
      </c>
      <c r="AI163" s="938">
        <v>0</v>
      </c>
      <c r="AJ163" s="938">
        <v>14.099999999999998</v>
      </c>
      <c r="AK163" s="938">
        <v>5</v>
      </c>
      <c r="AL163" s="951">
        <v>522.86</v>
      </c>
      <c r="AM163" s="945">
        <v>2.8000000000000003</v>
      </c>
      <c r="AN163" s="938">
        <v>0</v>
      </c>
      <c r="AO163" s="802">
        <f t="shared" si="42"/>
        <v>-1.2199305418914115</v>
      </c>
      <c r="AP163" s="803">
        <f t="shared" si="43"/>
        <v>13.221117493043087</v>
      </c>
      <c r="AQ163" s="961">
        <f t="shared" si="44"/>
        <v>1.6531954708853158</v>
      </c>
      <c r="AR163" s="703">
        <f>INDEX(Historical!$C$7:$C$1439,MATCH(B163,Historical!$B$7:$B$1450,0))*IF(AH163="n/a",1.03,IF(AH163&lt;0,1.01,IF(AH163&gt;10,1.1,(1+AH163/100))))</f>
        <v>0.8580000000000001</v>
      </c>
      <c r="AS163" s="959">
        <f t="shared" si="45"/>
        <v>0.8580000000000001</v>
      </c>
      <c r="AT163" s="959">
        <f t="shared" si="49"/>
        <v>0.90090000000000015</v>
      </c>
      <c r="AU163" s="959">
        <f t="shared" si="49"/>
        <v>0.94594500000000015</v>
      </c>
      <c r="AV163" s="959">
        <f t="shared" si="49"/>
        <v>0.99324225000000022</v>
      </c>
      <c r="AW163" s="703">
        <f t="shared" si="46"/>
        <v>4.5560872500000009</v>
      </c>
      <c r="AX163" s="810">
        <f t="shared" si="47"/>
        <v>13.777100846688844</v>
      </c>
      <c r="AY163" s="1017">
        <v>0.66</v>
      </c>
      <c r="AZ163" s="945">
        <v>22.21</v>
      </c>
      <c r="BA163" s="945">
        <v>-9.35</v>
      </c>
      <c r="BB163" s="945">
        <v>-0.22999999999999998</v>
      </c>
      <c r="BC163" s="945">
        <v>-1.79</v>
      </c>
      <c r="BE163" s="666">
        <v>2012</v>
      </c>
      <c r="BF163" s="971">
        <f t="shared" si="48"/>
        <v>0</v>
      </c>
      <c r="BG163" s="955">
        <v>1.6</v>
      </c>
    </row>
    <row r="164" spans="1:59" ht="11.25" customHeight="1" x14ac:dyDescent="0.2">
      <c r="A164" s="944" t="s">
        <v>1196</v>
      </c>
      <c r="B164" s="948" t="s">
        <v>1197</v>
      </c>
      <c r="C164" s="1013" t="s">
        <v>108</v>
      </c>
      <c r="D164" s="1013" t="s">
        <v>4365</v>
      </c>
      <c r="E164" s="792">
        <v>7</v>
      </c>
      <c r="F164" s="1227">
        <v>648</v>
      </c>
      <c r="G164" s="1227" t="s">
        <v>37</v>
      </c>
      <c r="H164" s="1227" t="s">
        <v>37</v>
      </c>
      <c r="I164" s="947">
        <v>19.11</v>
      </c>
      <c r="J164" s="703">
        <f t="shared" si="35"/>
        <v>2.3024594453165883</v>
      </c>
      <c r="K164" s="950">
        <v>0.11</v>
      </c>
      <c r="L164" s="960">
        <v>4</v>
      </c>
      <c r="M164" s="694">
        <f t="shared" si="36"/>
        <v>0.44</v>
      </c>
      <c r="N164" s="943" t="s">
        <v>107</v>
      </c>
      <c r="O164" s="795">
        <v>0.1</v>
      </c>
      <c r="P164" s="934">
        <v>43496</v>
      </c>
      <c r="Q164" s="934">
        <v>43511</v>
      </c>
      <c r="R164" s="694">
        <f t="shared" si="37"/>
        <v>9.9999999999999947</v>
      </c>
      <c r="S164" s="759">
        <f>IF(INDEX(Historical!$D$7:$D$1439,MATCH(B164,Historical!$B$7:$B$1450,0))=0,"n/a",(INDEX(Historical!$C$7:$C$1439,MATCH(B164,Historical!$B$7:$B$1450,0))/INDEX(Historical!$D$7:$D$1439,MATCH(B164,Historical!$B$7:$B$1450,0))-1)*100)</f>
        <v>11.111111111111116</v>
      </c>
      <c r="T164" s="759">
        <f>IF(INDEX(Historical!$F$7:$F$1432,MATCH(B164,Historical!$B$7:$B$1450,0))=0,"n/a",((INDEX(Historical!$C$7:$C$1439,MATCH(B164,Historical!$B$7:$B$1450,0))/INDEX(Historical!$F$7:$F$1432,MATCH(B164,Historical!$B$7:$B$1450,0)))^(1/3)-1)*100)</f>
        <v>12.624788044360603</v>
      </c>
      <c r="U164" s="759">
        <f>IF(INDEX(Historical!$H$7:$H$1432,MATCH(B164,Historical!$B$7:$B$1450,0))=0,"n/a",((INDEX(Historical!$C$7:$C$1439,MATCH(B164,Historical!$B$7:$B$1450,0))/INDEX(Historical!$H$7:$H$1432,MATCH(B164,Historical!$B$7:$B$1450,0)))^(1/5)-1)*100)</f>
        <v>12.700920209792542</v>
      </c>
      <c r="V164" s="759">
        <f>IF(INDEX(Historical!$O$7:$O$1432,MATCH(B164,Historical!$B$7:$B$1450,0))=0,"n/a",((INDEX(Historical!$C$7:$C$1439,MATCH(B164,Historical!$B$7:$B$1450,0))/INDEX(Historical!$O$7:$O$1432,MATCH(B164,Historical!$B$7:$B$1450,0)))^(1/10)-1)*100)</f>
        <v>2.2565182563572872</v>
      </c>
      <c r="W164" s="760">
        <f t="shared" si="38"/>
        <v>5.6285475085389844</v>
      </c>
      <c r="X164" s="761">
        <f t="shared" si="39"/>
        <v>0.9478298664024285</v>
      </c>
      <c r="Y164" s="718"/>
      <c r="Z164" s="703">
        <f t="shared" si="40"/>
        <v>31.205673758865249</v>
      </c>
      <c r="AA164" s="959">
        <f t="shared" si="41"/>
        <v>13.553191489361703</v>
      </c>
      <c r="AB164" s="960">
        <v>12</v>
      </c>
      <c r="AC164" s="938">
        <v>1.41</v>
      </c>
      <c r="AD164" s="938" t="s">
        <v>137</v>
      </c>
      <c r="AE164" s="938">
        <v>3.58</v>
      </c>
      <c r="AF164" s="938">
        <v>1.28</v>
      </c>
      <c r="AG164" s="938">
        <v>10.100000000000001</v>
      </c>
      <c r="AH164" s="938">
        <v>44.1</v>
      </c>
      <c r="AI164" s="938">
        <v>2.36</v>
      </c>
      <c r="AJ164" s="938">
        <v>13.4</v>
      </c>
      <c r="AK164" s="938" t="s">
        <v>137</v>
      </c>
      <c r="AL164" s="951">
        <v>148.79</v>
      </c>
      <c r="AM164" s="945">
        <v>6.8000000000000007</v>
      </c>
      <c r="AN164" s="938">
        <v>0.13</v>
      </c>
      <c r="AO164" s="802">
        <f t="shared" si="42"/>
        <v>1.4501881657474271</v>
      </c>
      <c r="AP164" s="803">
        <f t="shared" si="43"/>
        <v>15.00337965510913</v>
      </c>
      <c r="AQ164" s="961">
        <f t="shared" si="44"/>
        <v>-12.19191354276462</v>
      </c>
      <c r="AR164" s="703">
        <f>INDEX(Historical!$C$7:$C$1439,MATCH(B164,Historical!$B$7:$B$1450,0))*IF(AH164="n/a",1.03,IF(AH164&lt;0,1.01,IF(AH164&gt;10,1.1,(1+AH164/100))))</f>
        <v>0.44000000000000006</v>
      </c>
      <c r="AS164" s="959">
        <f t="shared" si="45"/>
        <v>0.45038400000000006</v>
      </c>
      <c r="AT164" s="959">
        <f t="shared" si="49"/>
        <v>0.46389552000000006</v>
      </c>
      <c r="AU164" s="959">
        <f t="shared" si="49"/>
        <v>0.47781238560000006</v>
      </c>
      <c r="AV164" s="959">
        <f t="shared" si="49"/>
        <v>0.49214675716800005</v>
      </c>
      <c r="AW164" s="703">
        <f t="shared" si="46"/>
        <v>2.3242386627680003</v>
      </c>
      <c r="AX164" s="810">
        <f t="shared" si="47"/>
        <v>12.162421050591316</v>
      </c>
      <c r="AY164" s="1017">
        <v>0.85</v>
      </c>
      <c r="AZ164" s="945">
        <v>11.89</v>
      </c>
      <c r="BA164" s="945">
        <v>-27.200000000000003</v>
      </c>
      <c r="BB164" s="945">
        <v>2.58</v>
      </c>
      <c r="BC164" s="945">
        <v>-4.08</v>
      </c>
      <c r="BE164" s="666">
        <v>2013</v>
      </c>
      <c r="BF164" s="971">
        <f t="shared" si="48"/>
        <v>0</v>
      </c>
      <c r="BG164" s="955">
        <v>1</v>
      </c>
    </row>
    <row r="165" spans="1:59" ht="11.25" customHeight="1" x14ac:dyDescent="0.2">
      <c r="A165" s="944" t="s">
        <v>1198</v>
      </c>
      <c r="B165" s="948" t="s">
        <v>1199</v>
      </c>
      <c r="C165" s="1013" t="s">
        <v>108</v>
      </c>
      <c r="D165" s="1013" t="s">
        <v>4357</v>
      </c>
      <c r="E165" s="792">
        <v>9</v>
      </c>
      <c r="F165" s="1227">
        <v>418</v>
      </c>
      <c r="G165" s="1227" t="s">
        <v>37</v>
      </c>
      <c r="H165" s="1227" t="s">
        <v>37</v>
      </c>
      <c r="I165" s="947">
        <v>28.72</v>
      </c>
      <c r="J165" s="703">
        <f t="shared" si="35"/>
        <v>2.6462395543175492</v>
      </c>
      <c r="K165" s="950">
        <v>0.19</v>
      </c>
      <c r="L165" s="960">
        <v>4</v>
      </c>
      <c r="M165" s="694">
        <f t="shared" si="36"/>
        <v>0.76</v>
      </c>
      <c r="N165" s="943" t="s">
        <v>435</v>
      </c>
      <c r="O165" s="799">
        <v>0.17</v>
      </c>
      <c r="P165" s="934">
        <v>43510</v>
      </c>
      <c r="Q165" s="934">
        <v>43518</v>
      </c>
      <c r="R165" s="694">
        <f t="shared" si="37"/>
        <v>11.764705882352935</v>
      </c>
      <c r="S165" s="759">
        <f>IF(INDEX(Historical!$D$7:$D$1439,MATCH(B165,Historical!$B$7:$B$1450,0))=0,"n/a",(INDEX(Historical!$C$7:$C$1439,MATCH(B165,Historical!$B$7:$B$1450,0))/INDEX(Historical!$D$7:$D$1439,MATCH(B165,Historical!$B$7:$B$1450,0))-1)*100)</f>
        <v>28.000000000000004</v>
      </c>
      <c r="T165" s="759">
        <f>IF(INDEX(Historical!$F$7:$F$1432,MATCH(B165,Historical!$B$7:$B$1450,0))=0,"n/a",((INDEX(Historical!$C$7:$C$1439,MATCH(B165,Historical!$B$7:$B$1450,0))/INDEX(Historical!$F$7:$F$1432,MATCH(B165,Historical!$B$7:$B$1450,0)))^(1/3)-1)*100)</f>
        <v>18.205065790529893</v>
      </c>
      <c r="U165" s="759">
        <f>IF(INDEX(Historical!$H$7:$H$1432,MATCH(B165,Historical!$B$7:$B$1450,0))=0,"n/a",((INDEX(Historical!$C$7:$C$1439,MATCH(B165,Historical!$B$7:$B$1450,0))/INDEX(Historical!$H$7:$H$1432,MATCH(B165,Historical!$B$7:$B$1450,0)))^(1/5)-1)*100)</f>
        <v>26.19146889603865</v>
      </c>
      <c r="V165" s="759">
        <f>IF(INDEX(Historical!$O$7:$O$1432,MATCH(B165,Historical!$B$7:$B$1450,0))=0,"n/a",((INDEX(Historical!$C$7:$C$1439,MATCH(B165,Historical!$B$7:$B$1450,0))/INDEX(Historical!$O$7:$O$1432,MATCH(B165,Historical!$B$7:$B$1450,0)))^(1/10)-1)*100)</f>
        <v>2.098100681516013</v>
      </c>
      <c r="W165" s="760">
        <f t="shared" si="38"/>
        <v>12.483418515985431</v>
      </c>
      <c r="X165" s="761">
        <f t="shared" si="39"/>
        <v>0.79852039317190993</v>
      </c>
      <c r="Y165" s="728" t="s">
        <v>3990</v>
      </c>
      <c r="Z165" s="703">
        <f t="shared" si="40"/>
        <v>33.628318584070797</v>
      </c>
      <c r="AA165" s="959">
        <f t="shared" si="41"/>
        <v>12.707964601769913</v>
      </c>
      <c r="AB165" s="960">
        <v>12</v>
      </c>
      <c r="AC165" s="938">
        <v>2.2599999999999998</v>
      </c>
      <c r="AD165" s="938">
        <v>1.41</v>
      </c>
      <c r="AE165" s="938">
        <v>4.43</v>
      </c>
      <c r="AF165" s="938">
        <v>1.45</v>
      </c>
      <c r="AG165" s="938">
        <v>11.700000000000001</v>
      </c>
      <c r="AH165" s="938">
        <v>39.700000000000003</v>
      </c>
      <c r="AI165" s="938">
        <v>1.81</v>
      </c>
      <c r="AJ165" s="938">
        <v>32.800000000000004</v>
      </c>
      <c r="AK165" s="938">
        <v>9</v>
      </c>
      <c r="AL165" s="951">
        <v>553.14</v>
      </c>
      <c r="AM165" s="945">
        <v>2.1</v>
      </c>
      <c r="AN165" s="938">
        <v>0.09</v>
      </c>
      <c r="AO165" s="802">
        <f t="shared" si="42"/>
        <v>16.129743848586287</v>
      </c>
      <c r="AP165" s="803">
        <f t="shared" si="43"/>
        <v>28.8377084503562</v>
      </c>
      <c r="AQ165" s="961">
        <f t="shared" si="44"/>
        <v>-9.5037172707780453</v>
      </c>
      <c r="AR165" s="703">
        <f>INDEX(Historical!$C$7:$C$1439,MATCH(B165,Historical!$B$7:$B$1450,0))*IF(AH165="n/a",1.03,IF(AH165&lt;0,1.01,IF(AH165&gt;10,1.1,(1+AH165/100))))</f>
        <v>0.70400000000000007</v>
      </c>
      <c r="AS165" s="959">
        <f t="shared" si="45"/>
        <v>0.71674240000000011</v>
      </c>
      <c r="AT165" s="959">
        <f t="shared" si="49"/>
        <v>0.78124921600000019</v>
      </c>
      <c r="AU165" s="959">
        <f t="shared" si="49"/>
        <v>0.85156164544000024</v>
      </c>
      <c r="AV165" s="959">
        <f t="shared" si="49"/>
        <v>0.92820219352960032</v>
      </c>
      <c r="AW165" s="703">
        <f t="shared" si="46"/>
        <v>3.9817554549696013</v>
      </c>
      <c r="AX165" s="810">
        <f t="shared" si="47"/>
        <v>13.864051027052929</v>
      </c>
      <c r="AY165" s="1017">
        <v>0.95</v>
      </c>
      <c r="AZ165" s="945">
        <v>26.07</v>
      </c>
      <c r="BA165" s="945">
        <v>-13.86</v>
      </c>
      <c r="BB165" s="945">
        <v>3.29</v>
      </c>
      <c r="BC165" s="945">
        <v>2.31</v>
      </c>
      <c r="BE165" s="666">
        <v>2011</v>
      </c>
      <c r="BF165" s="971">
        <f t="shared" si="48"/>
        <v>0</v>
      </c>
      <c r="BG165" s="955">
        <v>1.5</v>
      </c>
    </row>
    <row r="166" spans="1:59" ht="11.25" customHeight="1" x14ac:dyDescent="0.2">
      <c r="A166" s="944" t="s">
        <v>1179</v>
      </c>
      <c r="B166" s="948" t="s">
        <v>1180</v>
      </c>
      <c r="C166" s="1013" t="s">
        <v>108</v>
      </c>
      <c r="D166" s="1013" t="s">
        <v>118</v>
      </c>
      <c r="E166" s="792">
        <v>9</v>
      </c>
      <c r="F166" s="1227">
        <v>438</v>
      </c>
      <c r="G166" s="1227" t="s">
        <v>37</v>
      </c>
      <c r="H166" s="1227" t="s">
        <v>115</v>
      </c>
      <c r="I166" s="947">
        <v>62.7</v>
      </c>
      <c r="J166" s="703">
        <f t="shared" si="35"/>
        <v>3.0622009569377986</v>
      </c>
      <c r="K166" s="950">
        <v>0.48</v>
      </c>
      <c r="L166" s="960">
        <v>4</v>
      </c>
      <c r="M166" s="694">
        <f t="shared" si="36"/>
        <v>1.92</v>
      </c>
      <c r="N166" s="943" t="s">
        <v>152</v>
      </c>
      <c r="O166" s="795">
        <v>0.46</v>
      </c>
      <c r="P166" s="934">
        <v>43538</v>
      </c>
      <c r="Q166" s="934">
        <v>43553</v>
      </c>
      <c r="R166" s="694">
        <f t="shared" si="37"/>
        <v>4.3478260869565135</v>
      </c>
      <c r="S166" s="759">
        <f>IF(INDEX(Historical!$D$7:$D$1439,MATCH(B166,Historical!$B$7:$B$1450,0))=0,"n/a",(INDEX(Historical!$C$7:$C$1439,MATCH(B166,Historical!$B$7:$B$1450,0))/INDEX(Historical!$D$7:$D$1439,MATCH(B166,Historical!$B$7:$B$1450,0))-1)*100)</f>
        <v>4.5454545454545414</v>
      </c>
      <c r="T166" s="759">
        <f>IF(INDEX(Historical!$F$7:$F$1432,MATCH(B166,Historical!$B$7:$B$1450,0))=0,"n/a",((INDEX(Historical!$C$7:$C$1439,MATCH(B166,Historical!$B$7:$B$1450,0))/INDEX(Historical!$F$7:$F$1432,MATCH(B166,Historical!$B$7:$B$1450,0)))^(1/3)-1)*100)</f>
        <v>4.7689553171647248</v>
      </c>
      <c r="U166" s="759">
        <f>IF(INDEX(Historical!$H$7:$H$1432,MATCH(B166,Historical!$B$7:$B$1450,0))=0,"n/a",((INDEX(Historical!$C$7:$C$1439,MATCH(B166,Historical!$B$7:$B$1450,0))/INDEX(Historical!$H$7:$H$1432,MATCH(B166,Historical!$B$7:$B$1450,0)))^(1/5)-1)*100)</f>
        <v>28.754642068338931</v>
      </c>
      <c r="V166" s="759">
        <f>IF(INDEX(Historical!$O$7:$O$1432,MATCH(B166,Historical!$B$7:$B$1450,0))=0,"n/a",((INDEX(Historical!$C$7:$C$1439,MATCH(B166,Historical!$B$7:$B$1450,0))/INDEX(Historical!$O$7:$O$1432,MATCH(B166,Historical!$B$7:$B$1450,0)))^(1/10)-1)*100)</f>
        <v>13.916014412483912</v>
      </c>
      <c r="W166" s="760">
        <f t="shared" si="38"/>
        <v>2.066298669721371</v>
      </c>
      <c r="X166" s="761" t="str">
        <f t="shared" si="39"/>
        <v>n/a</v>
      </c>
      <c r="Y166" s="718"/>
      <c r="Z166" s="703">
        <f t="shared" si="40"/>
        <v>45.823389021479713</v>
      </c>
      <c r="AA166" s="959">
        <f t="shared" si="41"/>
        <v>14.964200477326969</v>
      </c>
      <c r="AB166" s="960">
        <v>12</v>
      </c>
      <c r="AC166" s="938">
        <v>4.1900000000000004</v>
      </c>
      <c r="AD166" s="938">
        <v>1.07</v>
      </c>
      <c r="AE166" s="938">
        <v>2.08</v>
      </c>
      <c r="AF166" s="938">
        <v>1.25</v>
      </c>
      <c r="AG166" s="938" t="s">
        <v>137</v>
      </c>
      <c r="AH166" s="938">
        <v>-8.1</v>
      </c>
      <c r="AI166" s="938">
        <v>4.17</v>
      </c>
      <c r="AJ166" s="938">
        <v>-2.1999999999999997</v>
      </c>
      <c r="AK166" s="938">
        <v>14.2</v>
      </c>
      <c r="AL166" s="951">
        <v>1550</v>
      </c>
      <c r="AM166" s="945">
        <v>0.1</v>
      </c>
      <c r="AN166" s="938">
        <v>0.08</v>
      </c>
      <c r="AO166" s="802">
        <f t="shared" si="42"/>
        <v>16.85264254794976</v>
      </c>
      <c r="AP166" s="803">
        <f t="shared" si="43"/>
        <v>31.816843025276729</v>
      </c>
      <c r="AQ166" s="961">
        <f t="shared" si="44"/>
        <v>-8.8219066352772764</v>
      </c>
      <c r="AR166" s="703">
        <f>INDEX(Historical!$C$7:$C$1439,MATCH(B166,Historical!$B$7:$B$1450,0))*IF(AH166="n/a",1.03,IF(AH166&lt;0,1.01,IF(AH166&gt;10,1.1,(1+AH166/100))))</f>
        <v>1.8584000000000001</v>
      </c>
      <c r="AS166" s="959">
        <f t="shared" si="45"/>
        <v>1.9358952800000002</v>
      </c>
      <c r="AT166" s="959">
        <f t="shared" si="49"/>
        <v>2.1294848080000004</v>
      </c>
      <c r="AU166" s="959">
        <f t="shared" si="49"/>
        <v>2.3424332888000006</v>
      </c>
      <c r="AV166" s="959">
        <f t="shared" si="49"/>
        <v>2.5766766176800009</v>
      </c>
      <c r="AW166" s="703">
        <f t="shared" si="46"/>
        <v>10.842889994480002</v>
      </c>
      <c r="AX166" s="810">
        <f t="shared" si="47"/>
        <v>17.293285477639557</v>
      </c>
      <c r="AY166" s="1017">
        <v>0.69</v>
      </c>
      <c r="AZ166" s="945">
        <v>5.18</v>
      </c>
      <c r="BA166" s="945">
        <v>-25.230000000000004</v>
      </c>
      <c r="BB166" s="945">
        <v>-1.67</v>
      </c>
      <c r="BC166" s="945">
        <v>-5.01</v>
      </c>
      <c r="BE166" s="666">
        <v>2011</v>
      </c>
      <c r="BF166" s="971">
        <f t="shared" si="48"/>
        <v>0</v>
      </c>
      <c r="BG166" s="955" t="s">
        <v>137</v>
      </c>
    </row>
    <row r="167" spans="1:59" s="838" customFormat="1" ht="11.25" customHeight="1" x14ac:dyDescent="0.2">
      <c r="A167" s="817" t="s">
        <v>3838</v>
      </c>
      <c r="B167" s="846" t="s">
        <v>3839</v>
      </c>
      <c r="C167" s="1013" t="s">
        <v>108</v>
      </c>
      <c r="D167" s="1013" t="s">
        <v>4365</v>
      </c>
      <c r="E167" s="818">
        <v>6</v>
      </c>
      <c r="F167" s="1227">
        <v>775</v>
      </c>
      <c r="G167" s="1226" t="s">
        <v>106</v>
      </c>
      <c r="H167" s="1226" t="s">
        <v>106</v>
      </c>
      <c r="I167" s="819">
        <v>20.36</v>
      </c>
      <c r="J167" s="820">
        <f t="shared" si="35"/>
        <v>4.1257367387033401</v>
      </c>
      <c r="K167" s="821">
        <v>0.21</v>
      </c>
      <c r="L167" s="822">
        <v>4</v>
      </c>
      <c r="M167" s="823">
        <f t="shared" si="36"/>
        <v>0.84</v>
      </c>
      <c r="N167" s="824" t="s">
        <v>320</v>
      </c>
      <c r="O167" s="825">
        <v>0.2</v>
      </c>
      <c r="P167" s="826">
        <v>43538</v>
      </c>
      <c r="Q167" s="826">
        <v>43553</v>
      </c>
      <c r="R167" s="823">
        <f t="shared" si="37"/>
        <v>4.9999999999999902</v>
      </c>
      <c r="S167" s="759">
        <f>IF(INDEX(Historical!$D$7:$D$1439,MATCH(B167,Historical!$B$7:$B$1450,0))=0,"n/a",(INDEX(Historical!$C$7:$C$1439,MATCH(B167,Historical!$B$7:$B$1450,0))/INDEX(Historical!$D$7:$D$1439,MATCH(B167,Historical!$B$7:$B$1450,0))-1)*100)</f>
        <v>11.111111111111116</v>
      </c>
      <c r="T167" s="759">
        <f>IF(INDEX(Historical!$F$7:$F$1432,MATCH(B167,Historical!$B$7:$B$1450,0))=0,"n/a",((INDEX(Historical!$C$7:$C$1439,MATCH(B167,Historical!$B$7:$B$1450,0))/INDEX(Historical!$F$7:$F$1432,MATCH(B167,Historical!$B$7:$B$1450,0)))^(1/3)-1)*100)</f>
        <v>7.7217345015941907</v>
      </c>
      <c r="U167" s="759">
        <f>IF(INDEX(Historical!$H$7:$H$1432,MATCH(B167,Historical!$B$7:$B$1450,0))=0,"n/a",((INDEX(Historical!$C$7:$C$1439,MATCH(B167,Historical!$B$7:$B$1450,0))/INDEX(Historical!$H$7:$H$1432,MATCH(B167,Historical!$B$7:$B$1450,0)))^(1/5)-1)*100)</f>
        <v>8.9976987048345336</v>
      </c>
      <c r="V167" s="759">
        <f>IF(INDEX(Historical!$O$7:$O$1432,MATCH(B167,Historical!$B$7:$B$1450,0))=0,"n/a",((INDEX(Historical!$C$7:$C$1439,MATCH(B167,Historical!$B$7:$B$1450,0))/INDEX(Historical!$O$7:$O$1432,MATCH(B167,Historical!$B$7:$B$1450,0)))^(1/10)-1)*100)</f>
        <v>4.4019629627884527</v>
      </c>
      <c r="W167" s="827">
        <f t="shared" si="38"/>
        <v>2.0440196296278881</v>
      </c>
      <c r="X167" s="828">
        <f t="shared" si="39"/>
        <v>1.0109773825656778</v>
      </c>
      <c r="Y167" s="843"/>
      <c r="Z167" s="820">
        <f t="shared" si="40"/>
        <v>50.602409638554214</v>
      </c>
      <c r="AA167" s="830">
        <f t="shared" si="41"/>
        <v>12.265060240963855</v>
      </c>
      <c r="AB167" s="822">
        <v>12</v>
      </c>
      <c r="AC167" s="831">
        <v>1.66</v>
      </c>
      <c r="AD167" s="831">
        <v>4.75</v>
      </c>
      <c r="AE167" s="831">
        <v>2.08</v>
      </c>
      <c r="AF167" s="831">
        <v>1.05</v>
      </c>
      <c r="AG167" s="831">
        <v>10.100000000000001</v>
      </c>
      <c r="AH167" s="831">
        <v>24.3</v>
      </c>
      <c r="AI167" s="831">
        <v>2.37</v>
      </c>
      <c r="AJ167" s="831">
        <v>8.9</v>
      </c>
      <c r="AK167" s="831">
        <v>2.6</v>
      </c>
      <c r="AL167" s="832">
        <v>566</v>
      </c>
      <c r="AM167" s="833">
        <v>3.6999999999999997</v>
      </c>
      <c r="AN167" s="831">
        <v>0.21</v>
      </c>
      <c r="AO167" s="834">
        <f t="shared" si="42"/>
        <v>0.85837520257401856</v>
      </c>
      <c r="AP167" s="835">
        <f t="shared" si="43"/>
        <v>13.123435443537874</v>
      </c>
      <c r="AQ167" s="836">
        <f t="shared" si="44"/>
        <v>-24.344895881926998</v>
      </c>
      <c r="AR167" s="703">
        <f>INDEX(Historical!$C$7:$C$1439,MATCH(B167,Historical!$B$7:$B$1450,0))*IF(AH167="n/a",1.03,IF(AH167&lt;0,1.01,IF(AH167&gt;10,1.1,(1+AH167/100))))</f>
        <v>0.88000000000000012</v>
      </c>
      <c r="AS167" s="830">
        <f t="shared" si="45"/>
        <v>0.90085600000000021</v>
      </c>
      <c r="AT167" s="830">
        <f t="shared" ref="AT167:AV186" si="50">IF($AK167="n/a",1.03*AS167,IF($AK167&lt;0,1.01*AS167,IF($AK167&gt;10,1.1*AS167,(1+$AK167/100)*AS167)))</f>
        <v>0.92427825600000024</v>
      </c>
      <c r="AU167" s="830">
        <f t="shared" si="50"/>
        <v>0.94830949065600023</v>
      </c>
      <c r="AV167" s="830">
        <f t="shared" si="50"/>
        <v>0.97296553741305625</v>
      </c>
      <c r="AW167" s="820">
        <f t="shared" si="46"/>
        <v>4.6264092840690578</v>
      </c>
      <c r="AX167" s="837">
        <f t="shared" si="47"/>
        <v>22.723031847097534</v>
      </c>
      <c r="AY167" s="1018">
        <v>0.84</v>
      </c>
      <c r="AZ167" s="833">
        <v>5.56</v>
      </c>
      <c r="BA167" s="833">
        <v>-24.09</v>
      </c>
      <c r="BB167" s="833">
        <v>-5.74</v>
      </c>
      <c r="BC167" s="833">
        <v>-8.25</v>
      </c>
      <c r="BD167" s="985"/>
      <c r="BE167" s="666">
        <v>2014</v>
      </c>
      <c r="BF167" s="971">
        <f t="shared" si="48"/>
        <v>0</v>
      </c>
      <c r="BG167" s="892">
        <v>0.8</v>
      </c>
    </row>
    <row r="168" spans="1:59" ht="11.25" customHeight="1" x14ac:dyDescent="0.2">
      <c r="A168" s="936" t="s">
        <v>1202</v>
      </c>
      <c r="B168" s="948" t="s">
        <v>1203</v>
      </c>
      <c r="C168" s="1013" t="s">
        <v>108</v>
      </c>
      <c r="D168" s="1013" t="s">
        <v>4365</v>
      </c>
      <c r="E168" s="792">
        <v>9</v>
      </c>
      <c r="F168" s="1227">
        <v>483</v>
      </c>
      <c r="G168" s="1227" t="s">
        <v>106</v>
      </c>
      <c r="H168" s="1227" t="s">
        <v>106</v>
      </c>
      <c r="I168" s="947">
        <v>32.75</v>
      </c>
      <c r="J168" s="703">
        <f t="shared" si="35"/>
        <v>1.4656488549618321</v>
      </c>
      <c r="K168" s="950">
        <v>0.12</v>
      </c>
      <c r="L168" s="960">
        <v>4</v>
      </c>
      <c r="M168" s="694">
        <f t="shared" si="36"/>
        <v>0.48</v>
      </c>
      <c r="N168" s="943" t="s">
        <v>164</v>
      </c>
      <c r="O168" s="799">
        <v>0.105</v>
      </c>
      <c r="P168" s="934">
        <v>43630</v>
      </c>
      <c r="Q168" s="934">
        <v>43647</v>
      </c>
      <c r="R168" s="694">
        <f t="shared" si="37"/>
        <v>14.285714285714285</v>
      </c>
      <c r="S168" s="759">
        <f>IF(INDEX(Historical!$D$7:$D$1439,MATCH(B168,Historical!$B$7:$B$1450,0))=0,"n/a",(INDEX(Historical!$C$7:$C$1439,MATCH(B168,Historical!$B$7:$B$1450,0))/INDEX(Historical!$D$7:$D$1439,MATCH(B168,Historical!$B$7:$B$1450,0))-1)*100)</f>
        <v>10.810810810810811</v>
      </c>
      <c r="T168" s="759">
        <f>IF(INDEX(Historical!$F$7:$F$1432,MATCH(B168,Historical!$B$7:$B$1450,0))=0,"n/a",((INDEX(Historical!$C$7:$C$1439,MATCH(B168,Historical!$B$7:$B$1450,0))/INDEX(Historical!$F$7:$F$1432,MATCH(B168,Historical!$B$7:$B$1450,0)))^(1/3)-1)*100)</f>
        <v>10.973904713454852</v>
      </c>
      <c r="U168" s="759">
        <f>IF(INDEX(Historical!$H$7:$H$1432,MATCH(B168,Historical!$B$7:$B$1450,0))=0,"n/a",((INDEX(Historical!$C$7:$C$1439,MATCH(B168,Historical!$B$7:$B$1450,0))/INDEX(Historical!$H$7:$H$1432,MATCH(B168,Historical!$B$7:$B$1450,0)))^(1/5)-1)*100)</f>
        <v>9.9635457832371941</v>
      </c>
      <c r="V168" s="759">
        <f>IF(INDEX(Historical!$O$7:$O$1432,MATCH(B168,Historical!$B$7:$B$1450,0))=0,"n/a",((INDEX(Historical!$C$7:$C$1439,MATCH(B168,Historical!$B$7:$B$1450,0))/INDEX(Historical!$O$7:$O$1432,MATCH(B168,Historical!$B$7:$B$1450,0)))^(1/10)-1)*100)</f>
        <v>6.4231520106765583</v>
      </c>
      <c r="W168" s="760">
        <f t="shared" si="38"/>
        <v>1.5511925868601266</v>
      </c>
      <c r="X168" s="761">
        <f t="shared" si="39"/>
        <v>0.81004437262091</v>
      </c>
      <c r="Y168" s="1025" t="s">
        <v>3990</v>
      </c>
      <c r="Z168" s="703">
        <f t="shared" si="40"/>
        <v>41.379310344827587</v>
      </c>
      <c r="AA168" s="959">
        <f t="shared" si="41"/>
        <v>28.232758620689658</v>
      </c>
      <c r="AB168" s="960">
        <v>12</v>
      </c>
      <c r="AC168" s="938">
        <v>1.1599999999999999</v>
      </c>
      <c r="AD168" s="938">
        <v>2.84</v>
      </c>
      <c r="AE168" s="938">
        <v>14.27</v>
      </c>
      <c r="AF168" s="938">
        <v>4.03</v>
      </c>
      <c r="AG168" s="938">
        <v>14.499999999999998</v>
      </c>
      <c r="AH168" s="938">
        <v>29.799999999999997</v>
      </c>
      <c r="AI168" s="938">
        <v>3.34</v>
      </c>
      <c r="AJ168" s="938">
        <v>12.3</v>
      </c>
      <c r="AK168" s="938">
        <v>10</v>
      </c>
      <c r="AL168" s="951">
        <v>4380</v>
      </c>
      <c r="AM168" s="945">
        <v>1.7000000000000002</v>
      </c>
      <c r="AN168" s="938">
        <v>0</v>
      </c>
      <c r="AO168" s="802">
        <f t="shared" si="42"/>
        <v>-16.80356398249063</v>
      </c>
      <c r="AP168" s="803">
        <f t="shared" si="43"/>
        <v>11.429194638199027</v>
      </c>
      <c r="AQ168" s="961">
        <f t="shared" si="44"/>
        <v>124.87331469704284</v>
      </c>
      <c r="AR168" s="703">
        <f>INDEX(Historical!$C$7:$C$1439,MATCH(B168,Historical!$B$7:$B$1450,0))*IF(AH168="n/a",1.03,IF(AH168&lt;0,1.01,IF(AH168&gt;10,1.1,(1+AH168/100))))</f>
        <v>0.45100000000000001</v>
      </c>
      <c r="AS168" s="959">
        <f t="shared" si="45"/>
        <v>0.46606340000000007</v>
      </c>
      <c r="AT168" s="959">
        <f t="shared" si="50"/>
        <v>0.5126697400000001</v>
      </c>
      <c r="AU168" s="959">
        <f t="shared" si="50"/>
        <v>0.56393671400000012</v>
      </c>
      <c r="AV168" s="959">
        <f t="shared" si="50"/>
        <v>0.62033038540000018</v>
      </c>
      <c r="AW168" s="703">
        <f t="shared" si="46"/>
        <v>2.6140002394000001</v>
      </c>
      <c r="AX168" s="810">
        <f t="shared" si="47"/>
        <v>7.9816801203053442</v>
      </c>
      <c r="AY168" s="1017">
        <v>1.1499999999999999</v>
      </c>
      <c r="AZ168" s="945">
        <v>22.53</v>
      </c>
      <c r="BA168" s="945">
        <v>-1.9900000000000002</v>
      </c>
      <c r="BB168" s="945">
        <v>8.2100000000000009</v>
      </c>
      <c r="BC168" s="945">
        <v>8.01</v>
      </c>
      <c r="BE168" s="666">
        <v>2011</v>
      </c>
      <c r="BF168" s="971">
        <f t="shared" si="48"/>
        <v>0</v>
      </c>
      <c r="BG168" s="955">
        <v>1.9</v>
      </c>
    </row>
    <row r="169" spans="1:59" ht="11.25" customHeight="1" x14ac:dyDescent="0.2">
      <c r="A169" s="944" t="s">
        <v>1204</v>
      </c>
      <c r="B169" s="948" t="s">
        <v>1205</v>
      </c>
      <c r="C169" s="1013" t="s">
        <v>108</v>
      </c>
      <c r="D169" s="1013" t="s">
        <v>4365</v>
      </c>
      <c r="E169" s="792">
        <v>8</v>
      </c>
      <c r="F169" s="1227">
        <v>573</v>
      </c>
      <c r="G169" s="1227" t="s">
        <v>106</v>
      </c>
      <c r="H169" s="1227" t="s">
        <v>106</v>
      </c>
      <c r="I169" s="947">
        <v>16.399999999999999</v>
      </c>
      <c r="J169" s="703">
        <f t="shared" si="35"/>
        <v>3.4146341463414642</v>
      </c>
      <c r="K169" s="950">
        <v>0.14000000000000001</v>
      </c>
      <c r="L169" s="960">
        <v>4</v>
      </c>
      <c r="M169" s="694">
        <f t="shared" si="36"/>
        <v>0.56000000000000005</v>
      </c>
      <c r="N169" s="943" t="s">
        <v>164</v>
      </c>
      <c r="O169" s="795">
        <v>0.12</v>
      </c>
      <c r="P169" s="934">
        <v>43538</v>
      </c>
      <c r="Q169" s="934">
        <v>43556</v>
      </c>
      <c r="R169" s="694">
        <f t="shared" si="37"/>
        <v>16.666666666666682</v>
      </c>
      <c r="S169" s="759">
        <f>IF(INDEX(Historical!$D$7:$D$1439,MATCH(B169,Historical!$B$7:$B$1450,0))=0,"n/a",(INDEX(Historical!$C$7:$C$1439,MATCH(B169,Historical!$B$7:$B$1450,0))/INDEX(Historical!$D$7:$D$1439,MATCH(B169,Historical!$B$7:$B$1450,0))-1)*100)</f>
        <v>32.352941176470587</v>
      </c>
      <c r="T169" s="759">
        <f>IF(INDEX(Historical!$F$7:$F$1432,MATCH(B169,Historical!$B$7:$B$1450,0))=0,"n/a",((INDEX(Historical!$C$7:$C$1439,MATCH(B169,Historical!$B$7:$B$1450,0))/INDEX(Historical!$F$7:$F$1432,MATCH(B169,Historical!$B$7:$B$1450,0)))^(1/3)-1)*100)</f>
        <v>25.072421800674839</v>
      </c>
      <c r="U169" s="759">
        <f>IF(INDEX(Historical!$H$7:$H$1432,MATCH(B169,Historical!$B$7:$B$1450,0))=0,"n/a",((INDEX(Historical!$C$7:$C$1439,MATCH(B169,Historical!$B$7:$B$1450,0))/INDEX(Historical!$H$7:$H$1432,MATCH(B169,Historical!$B$7:$B$1450,0)))^(1/5)-1)*100)</f>
        <v>22.975474292468157</v>
      </c>
      <c r="V169" s="759">
        <f>IF(INDEX(Historical!$O$7:$O$1432,MATCH(B169,Historical!$B$7:$B$1450,0))=0,"n/a",((INDEX(Historical!$C$7:$C$1439,MATCH(B169,Historical!$B$7:$B$1450,0))/INDEX(Historical!$O$7:$O$1432,MATCH(B169,Historical!$B$7:$B$1450,0)))^(1/10)-1)*100)</f>
        <v>-5.7298481106040189</v>
      </c>
      <c r="W169" s="760" t="str">
        <f t="shared" si="38"/>
        <v>n/a</v>
      </c>
      <c r="X169" s="761">
        <f t="shared" si="39"/>
        <v>0.30151541066231174</v>
      </c>
      <c r="Y169" s="717"/>
      <c r="Z169" s="703">
        <f t="shared" si="40"/>
        <v>31.460674157303377</v>
      </c>
      <c r="AA169" s="959">
        <f t="shared" si="41"/>
        <v>9.2134831460674143</v>
      </c>
      <c r="AB169" s="960">
        <v>12</v>
      </c>
      <c r="AC169" s="938">
        <v>1.78</v>
      </c>
      <c r="AD169" s="938">
        <v>1.54</v>
      </c>
      <c r="AE169" s="938">
        <v>3.21</v>
      </c>
      <c r="AF169" s="938">
        <v>1.19</v>
      </c>
      <c r="AG169" s="938">
        <v>12.4</v>
      </c>
      <c r="AH169" s="938">
        <v>66.7</v>
      </c>
      <c r="AI169" s="938">
        <v>2.52</v>
      </c>
      <c r="AJ169" s="938">
        <v>76.2</v>
      </c>
      <c r="AK169" s="938">
        <v>6.1</v>
      </c>
      <c r="AL169" s="951">
        <v>5170</v>
      </c>
      <c r="AM169" s="945">
        <v>1.2</v>
      </c>
      <c r="AN169" s="938">
        <v>0.26</v>
      </c>
      <c r="AO169" s="802">
        <f t="shared" si="42"/>
        <v>17.176625292742205</v>
      </c>
      <c r="AP169" s="803">
        <f t="shared" si="43"/>
        <v>26.390108438809619</v>
      </c>
      <c r="AQ169" s="961">
        <f t="shared" si="44"/>
        <v>-30.193776323882847</v>
      </c>
      <c r="AR169" s="703">
        <f>INDEX(Historical!$C$7:$C$1439,MATCH(B169,Historical!$B$7:$B$1450,0))*IF(AH169="n/a",1.03,IF(AH169&lt;0,1.01,IF(AH169&gt;10,1.1,(1+AH169/100))))</f>
        <v>0.49500000000000005</v>
      </c>
      <c r="AS169" s="959">
        <f t="shared" si="45"/>
        <v>0.50747399999999998</v>
      </c>
      <c r="AT169" s="959">
        <f t="shared" si="50"/>
        <v>0.53842991399999995</v>
      </c>
      <c r="AU169" s="959">
        <f t="shared" si="50"/>
        <v>0.5712741387539999</v>
      </c>
      <c r="AV169" s="959">
        <f t="shared" si="50"/>
        <v>0.60612186121799383</v>
      </c>
      <c r="AW169" s="703">
        <f t="shared" si="46"/>
        <v>2.7182999139719937</v>
      </c>
      <c r="AX169" s="810">
        <f t="shared" si="47"/>
        <v>16.574999475438986</v>
      </c>
      <c r="AY169" s="1017">
        <v>1.29</v>
      </c>
      <c r="AZ169" s="945">
        <v>33.33</v>
      </c>
      <c r="BA169" s="945">
        <v>-13.73</v>
      </c>
      <c r="BB169" s="945">
        <v>11.110000000000001</v>
      </c>
      <c r="BC169" s="945">
        <v>10.02</v>
      </c>
      <c r="BE169" s="666">
        <v>2012</v>
      </c>
      <c r="BF169" s="971">
        <f t="shared" si="48"/>
        <v>0</v>
      </c>
      <c r="BG169" s="955">
        <v>1.3</v>
      </c>
    </row>
    <row r="170" spans="1:59" ht="11.25" customHeight="1" x14ac:dyDescent="0.2">
      <c r="A170" s="762" t="s">
        <v>2273</v>
      </c>
      <c r="B170" s="853" t="s">
        <v>2274</v>
      </c>
      <c r="C170" s="1013" t="s">
        <v>108</v>
      </c>
      <c r="D170" s="1013" t="s">
        <v>4365</v>
      </c>
      <c r="E170" s="792">
        <v>9</v>
      </c>
      <c r="F170" s="1227">
        <v>451</v>
      </c>
      <c r="G170" s="1227" t="s">
        <v>106</v>
      </c>
      <c r="H170" s="1227" t="s">
        <v>106</v>
      </c>
      <c r="I170" s="956">
        <v>30.79</v>
      </c>
      <c r="J170" s="703">
        <f t="shared" si="35"/>
        <v>3.2478077297823966</v>
      </c>
      <c r="K170" s="936">
        <v>0.25</v>
      </c>
      <c r="L170" s="1227">
        <v>4</v>
      </c>
      <c r="M170" s="694">
        <f t="shared" si="36"/>
        <v>1</v>
      </c>
      <c r="N170" s="1227" t="s">
        <v>4193</v>
      </c>
      <c r="O170" s="642">
        <v>0.24</v>
      </c>
      <c r="P170" s="684">
        <v>43538</v>
      </c>
      <c r="Q170" s="684">
        <v>43557</v>
      </c>
      <c r="R170" s="694">
        <f t="shared" si="37"/>
        <v>4.1666666666666705</v>
      </c>
      <c r="S170" s="759">
        <f>IF(INDEX(Historical!$D$7:$D$1439,MATCH(B170,Historical!$B$7:$B$1450,0))=0,"n/a",(INDEX(Historical!$C$7:$C$1439,MATCH(B170,Historical!$B$7:$B$1450,0))/INDEX(Historical!$D$7:$D$1439,MATCH(B170,Historical!$B$7:$B$1450,0))-1)*100)</f>
        <v>10.588235294117654</v>
      </c>
      <c r="T170" s="759">
        <f>IF(INDEX(Historical!$F$7:$F$1432,MATCH(B170,Historical!$B$7:$B$1450,0))=0,"n/a",((INDEX(Historical!$C$7:$C$1439,MATCH(B170,Historical!$B$7:$B$1450,0))/INDEX(Historical!$F$7:$F$1432,MATCH(B170,Historical!$B$7:$B$1450,0)))^(1/3)-1)*100)</f>
        <v>5.5227147245074937</v>
      </c>
      <c r="U170" s="759">
        <f>IF(INDEX(Historical!$H$7:$H$1432,MATCH(B170,Historical!$B$7:$B$1450,0))=0,"n/a",((INDEX(Historical!$C$7:$C$1439,MATCH(B170,Historical!$B$7:$B$1450,0))/INDEX(Historical!$H$7:$H$1432,MATCH(B170,Historical!$B$7:$B$1450,0)))^(1/5)-1)*100)</f>
        <v>4.9009030249425933</v>
      </c>
      <c r="V170" s="759">
        <f>IF(INDEX(Historical!$O$7:$O$1432,MATCH(B170,Historical!$B$7:$B$1450,0))=0,"n/a",((INDEX(Historical!$C$7:$C$1439,MATCH(B170,Historical!$B$7:$B$1450,0))/INDEX(Historical!$O$7:$O$1432,MATCH(B170,Historical!$B$7:$B$1450,0)))^(1/10)-1)*100)</f>
        <v>5.6996159590350093</v>
      </c>
      <c r="W170" s="760">
        <f t="shared" si="38"/>
        <v>0.85986548219511194</v>
      </c>
      <c r="X170" s="761">
        <f t="shared" si="39"/>
        <v>0.76576609764728021</v>
      </c>
      <c r="Y170" s="704"/>
      <c r="Z170" s="703">
        <f t="shared" si="40"/>
        <v>39.682539682539684</v>
      </c>
      <c r="AA170" s="959">
        <f t="shared" si="41"/>
        <v>12.218253968253968</v>
      </c>
      <c r="AB170" s="960">
        <v>12</v>
      </c>
      <c r="AC170" s="955">
        <v>2.52</v>
      </c>
      <c r="AD170" s="955">
        <v>1.5</v>
      </c>
      <c r="AE170" s="938">
        <v>2.99</v>
      </c>
      <c r="AF170" s="938">
        <v>1.23</v>
      </c>
      <c r="AG170" s="938">
        <v>10.6</v>
      </c>
      <c r="AH170" s="938">
        <v>23.400000000000002</v>
      </c>
      <c r="AI170" s="938">
        <v>3.01</v>
      </c>
      <c r="AJ170" s="739">
        <v>6.4</v>
      </c>
      <c r="AK170" s="739">
        <v>8</v>
      </c>
      <c r="AL170" s="955">
        <v>474.62</v>
      </c>
      <c r="AM170" s="955">
        <v>1.6</v>
      </c>
      <c r="AN170" s="955">
        <v>0.1</v>
      </c>
      <c r="AO170" s="802">
        <f t="shared" si="42"/>
        <v>-4.0695432135289789</v>
      </c>
      <c r="AP170" s="803">
        <f t="shared" si="43"/>
        <v>8.1487107547249895</v>
      </c>
      <c r="AQ170" s="961">
        <f t="shared" si="44"/>
        <v>-18.272941021273926</v>
      </c>
      <c r="AR170" s="703">
        <f>INDEX(Historical!$C$7:$C$1439,MATCH(B170,Historical!$B$7:$B$1450,0))*IF(AH170="n/a",1.03,IF(AH170&lt;0,1.01,IF(AH170&gt;10,1.1,(1+AH170/100))))</f>
        <v>1.034</v>
      </c>
      <c r="AS170" s="959">
        <f t="shared" si="45"/>
        <v>1.0651234000000001</v>
      </c>
      <c r="AT170" s="959">
        <f t="shared" si="50"/>
        <v>1.1503332720000001</v>
      </c>
      <c r="AU170" s="959">
        <f t="shared" si="50"/>
        <v>1.2423599337600002</v>
      </c>
      <c r="AV170" s="959">
        <f t="shared" si="50"/>
        <v>1.3417487284608003</v>
      </c>
      <c r="AW170" s="703">
        <f t="shared" si="46"/>
        <v>5.8335653342208005</v>
      </c>
      <c r="AX170" s="810">
        <f t="shared" si="47"/>
        <v>18.946298584672945</v>
      </c>
      <c r="AY170" s="788">
        <v>0.87</v>
      </c>
      <c r="AZ170" s="938">
        <v>25.72</v>
      </c>
      <c r="BA170" s="938">
        <v>-7.68</v>
      </c>
      <c r="BB170" s="938">
        <v>10.26</v>
      </c>
      <c r="BC170" s="938">
        <v>9.7799999999999994</v>
      </c>
      <c r="BE170" s="666">
        <v>2011</v>
      </c>
      <c r="BF170" s="971">
        <f t="shared" si="48"/>
        <v>0</v>
      </c>
      <c r="BG170" s="955">
        <v>0.89999999999999991</v>
      </c>
    </row>
    <row r="171" spans="1:59" ht="11.25" customHeight="1" x14ac:dyDescent="0.2">
      <c r="A171" s="762" t="s">
        <v>2270</v>
      </c>
      <c r="B171" s="853" t="s">
        <v>2271</v>
      </c>
      <c r="C171" s="1013" t="s">
        <v>108</v>
      </c>
      <c r="D171" s="1013" t="s">
        <v>4365</v>
      </c>
      <c r="E171" s="792">
        <v>9</v>
      </c>
      <c r="F171" s="1227">
        <v>489</v>
      </c>
      <c r="G171" s="1227" t="s">
        <v>106</v>
      </c>
      <c r="H171" s="1227" t="s">
        <v>106</v>
      </c>
      <c r="I171" s="956">
        <v>29.69</v>
      </c>
      <c r="J171" s="703">
        <f t="shared" si="35"/>
        <v>3.2334119232064666</v>
      </c>
      <c r="K171" s="936">
        <v>0.24</v>
      </c>
      <c r="L171" s="1227">
        <v>4</v>
      </c>
      <c r="M171" s="694">
        <f t="shared" si="36"/>
        <v>0.96</v>
      </c>
      <c r="N171" s="1227" t="s">
        <v>493</v>
      </c>
      <c r="O171" s="642">
        <v>0.22</v>
      </c>
      <c r="P171" s="684">
        <v>43643</v>
      </c>
      <c r="Q171" s="684">
        <v>43661</v>
      </c>
      <c r="R171" s="694">
        <f t="shared" si="37"/>
        <v>9.0909090909090864</v>
      </c>
      <c r="S171" s="759">
        <f>IF(INDEX(Historical!$D$7:$D$1439,MATCH(B171,Historical!$B$7:$B$1450,0))=0,"n/a",(INDEX(Historical!$C$7:$C$1439,MATCH(B171,Historical!$B$7:$B$1450,0))/INDEX(Historical!$D$7:$D$1439,MATCH(B171,Historical!$B$7:$B$1450,0))-1)*100)</f>
        <v>13.333333333333353</v>
      </c>
      <c r="T171" s="759">
        <f>IF(INDEX(Historical!$F$7:$F$1432,MATCH(B171,Historical!$B$7:$B$1450,0))=0,"n/a",((INDEX(Historical!$C$7:$C$1439,MATCH(B171,Historical!$B$7:$B$1450,0))/INDEX(Historical!$F$7:$F$1432,MATCH(B171,Historical!$B$7:$B$1450,0)))^(1/3)-1)*100)</f>
        <v>9.3541299792876842</v>
      </c>
      <c r="U171" s="759">
        <f>IF(INDEX(Historical!$H$7:$H$1432,MATCH(B171,Historical!$B$7:$B$1450,0))=0,"n/a",((INDEX(Historical!$C$7:$C$1439,MATCH(B171,Historical!$B$7:$B$1450,0))/INDEX(Historical!$H$7:$H$1432,MATCH(B171,Historical!$B$7:$B$1450,0)))^(1/5)-1)*100)</f>
        <v>7.6669005325678663</v>
      </c>
      <c r="V171" s="759">
        <f>IF(INDEX(Historical!$O$7:$O$1432,MATCH(B171,Historical!$B$7:$B$1450,0))=0,"n/a",((INDEX(Historical!$C$7:$C$1439,MATCH(B171,Historical!$B$7:$B$1450,0))/INDEX(Historical!$O$7:$O$1432,MATCH(B171,Historical!$B$7:$B$1450,0)))^(1/10)-1)*100)</f>
        <v>-0.97501964219197657</v>
      </c>
      <c r="W171" s="760" t="str">
        <f t="shared" si="38"/>
        <v>n/a</v>
      </c>
      <c r="X171" s="761">
        <f t="shared" si="39"/>
        <v>0.86144949804133331</v>
      </c>
      <c r="Y171" s="704"/>
      <c r="Z171" s="703">
        <f t="shared" si="40"/>
        <v>32.323232323232318</v>
      </c>
      <c r="AA171" s="959">
        <f t="shared" si="41"/>
        <v>9.9966329966329965</v>
      </c>
      <c r="AB171" s="960">
        <v>12</v>
      </c>
      <c r="AC171" s="955">
        <v>2.97</v>
      </c>
      <c r="AD171" s="955">
        <v>0.77</v>
      </c>
      <c r="AE171" s="938">
        <v>3.73</v>
      </c>
      <c r="AF171" s="938">
        <v>1.08</v>
      </c>
      <c r="AG171" s="938">
        <v>13.5</v>
      </c>
      <c r="AH171" s="938">
        <v>23.799999999999997</v>
      </c>
      <c r="AI171" s="938">
        <v>6.8500000000000005</v>
      </c>
      <c r="AJ171" s="739">
        <v>8.9</v>
      </c>
      <c r="AK171" s="739">
        <v>13.11</v>
      </c>
      <c r="AL171" s="955">
        <v>21530</v>
      </c>
      <c r="AM171" s="955">
        <v>0.3</v>
      </c>
      <c r="AN171" s="955">
        <v>0.85</v>
      </c>
      <c r="AO171" s="802">
        <f t="shared" si="42"/>
        <v>0.90367945914133685</v>
      </c>
      <c r="AP171" s="803">
        <f t="shared" si="43"/>
        <v>10.900312455774333</v>
      </c>
      <c r="AQ171" s="961">
        <f t="shared" si="44"/>
        <v>-30.729632321000079</v>
      </c>
      <c r="AR171" s="703">
        <f>INDEX(Historical!$C$7:$C$1439,MATCH(B171,Historical!$B$7:$B$1450,0))*IF(AH171="n/a",1.03,IF(AH171&lt;0,1.01,IF(AH171&gt;10,1.1,(1+AH171/100))))</f>
        <v>0.74800000000000011</v>
      </c>
      <c r="AS171" s="959">
        <f t="shared" si="45"/>
        <v>0.79923800000000012</v>
      </c>
      <c r="AT171" s="959">
        <f t="shared" si="50"/>
        <v>0.87916180000000022</v>
      </c>
      <c r="AU171" s="959">
        <f t="shared" si="50"/>
        <v>0.96707798000000034</v>
      </c>
      <c r="AV171" s="959">
        <f t="shared" si="50"/>
        <v>1.0637857780000004</v>
      </c>
      <c r="AW171" s="703">
        <f t="shared" si="46"/>
        <v>4.4572635580000011</v>
      </c>
      <c r="AX171" s="810">
        <f t="shared" si="47"/>
        <v>15.01267618053217</v>
      </c>
      <c r="AY171" s="788">
        <v>1.34</v>
      </c>
      <c r="AZ171" s="938">
        <v>34.22</v>
      </c>
      <c r="BA171" s="938">
        <v>-2.0500000000000003</v>
      </c>
      <c r="BB171" s="938">
        <v>7.08</v>
      </c>
      <c r="BC171" s="938">
        <v>10.35</v>
      </c>
      <c r="BE171" s="666">
        <v>2011</v>
      </c>
      <c r="BF171" s="971">
        <f t="shared" si="48"/>
        <v>0</v>
      </c>
      <c r="BG171" s="955">
        <v>1.4000000000000001</v>
      </c>
    </row>
    <row r="172" spans="1:59" ht="11.25" customHeight="1" x14ac:dyDescent="0.2">
      <c r="A172" s="944" t="s">
        <v>1093</v>
      </c>
      <c r="B172" s="948" t="s">
        <v>1094</v>
      </c>
      <c r="C172" s="1013" t="s">
        <v>112</v>
      </c>
      <c r="D172" s="1013" t="s">
        <v>4391</v>
      </c>
      <c r="E172" s="792">
        <v>7</v>
      </c>
      <c r="F172" s="1227">
        <v>685</v>
      </c>
      <c r="G172" s="1227" t="s">
        <v>106</v>
      </c>
      <c r="H172" s="1227" t="s">
        <v>106</v>
      </c>
      <c r="I172" s="947">
        <v>42</v>
      </c>
      <c r="J172" s="703">
        <f t="shared" si="35"/>
        <v>0.95238095238095244</v>
      </c>
      <c r="K172" s="950">
        <v>0.1</v>
      </c>
      <c r="L172" s="960">
        <v>4</v>
      </c>
      <c r="M172" s="694">
        <f t="shared" si="36"/>
        <v>0.4</v>
      </c>
      <c r="N172" s="943" t="s">
        <v>995</v>
      </c>
      <c r="O172" s="795">
        <v>9.5000000000000001E-2</v>
      </c>
      <c r="P172" s="934">
        <v>43595</v>
      </c>
      <c r="Q172" s="934">
        <v>43609</v>
      </c>
      <c r="R172" s="694">
        <f t="shared" si="37"/>
        <v>5.2631578947368469</v>
      </c>
      <c r="S172" s="759">
        <f>IF(INDEX(Historical!$D$7:$D$1439,MATCH(B172,Historical!$B$7:$B$1450,0))=0,"n/a",(INDEX(Historical!$C$7:$C$1439,MATCH(B172,Historical!$B$7:$B$1450,0))/INDEX(Historical!$D$7:$D$1439,MATCH(B172,Historical!$B$7:$B$1450,0))-1)*100)</f>
        <v>11.86440677966103</v>
      </c>
      <c r="T172" s="759">
        <f>IF(INDEX(Historical!$F$7:$F$1432,MATCH(B172,Historical!$B$7:$B$1450,0))=0,"n/a",((INDEX(Historical!$C$7:$C$1439,MATCH(B172,Historical!$B$7:$B$1450,0))/INDEX(Historical!$F$7:$F$1432,MATCH(B172,Historical!$B$7:$B$1450,0)))^(1/3)-1)*100)</f>
        <v>9.6961310486523686</v>
      </c>
      <c r="U172" s="759">
        <f>IF(INDEX(Historical!$H$7:$H$1432,MATCH(B172,Historical!$B$7:$B$1450,0))=0,"n/a",((INDEX(Historical!$C$7:$C$1439,MATCH(B172,Historical!$B$7:$B$1450,0))/INDEX(Historical!$H$7:$H$1432,MATCH(B172,Historical!$B$7:$B$1450,0)))^(1/5)-1)*100)</f>
        <v>9.4608784223157549</v>
      </c>
      <c r="V172" s="759">
        <f>IF(INDEX(Historical!$O$7:$O$1432,MATCH(B172,Historical!$B$7:$B$1450,0))=0,"n/a",((INDEX(Historical!$C$7:$C$1439,MATCH(B172,Historical!$B$7:$B$1450,0))/INDEX(Historical!$O$7:$O$1432,MATCH(B172,Historical!$B$7:$B$1450,0)))^(1/10)-1)*100)</f>
        <v>6.2488268514150569</v>
      </c>
      <c r="W172" s="760">
        <f t="shared" si="38"/>
        <v>1.5140247357267267</v>
      </c>
      <c r="X172" s="761">
        <f t="shared" si="39"/>
        <v>0.28844141531450468</v>
      </c>
      <c r="Y172" s="949"/>
      <c r="Z172" s="703">
        <f t="shared" si="40"/>
        <v>12.903225806451612</v>
      </c>
      <c r="AA172" s="959">
        <f t="shared" si="41"/>
        <v>13.548387096774194</v>
      </c>
      <c r="AB172" s="960">
        <v>12</v>
      </c>
      <c r="AC172" s="938">
        <v>3.1</v>
      </c>
      <c r="AD172" s="938">
        <v>1.38</v>
      </c>
      <c r="AE172" s="938">
        <v>0.88</v>
      </c>
      <c r="AF172" s="938">
        <v>2.96</v>
      </c>
      <c r="AG172" s="938" t="s">
        <v>137</v>
      </c>
      <c r="AH172" s="938">
        <v>147.10000000000002</v>
      </c>
      <c r="AI172" s="938">
        <v>3.36</v>
      </c>
      <c r="AJ172" s="938">
        <v>32.800000000000004</v>
      </c>
      <c r="AK172" s="938">
        <v>10</v>
      </c>
      <c r="AL172" s="951">
        <v>1980</v>
      </c>
      <c r="AM172" s="945">
        <v>2.1999999999999997</v>
      </c>
      <c r="AN172" s="938" t="s">
        <v>137</v>
      </c>
      <c r="AO172" s="802">
        <f t="shared" si="42"/>
        <v>-3.1351277220774865</v>
      </c>
      <c r="AP172" s="803">
        <f t="shared" si="43"/>
        <v>10.413259374696707</v>
      </c>
      <c r="AQ172" s="961">
        <f t="shared" si="44"/>
        <v>33.505265491584638</v>
      </c>
      <c r="AR172" s="703">
        <f>INDEX(Historical!$C$7:$C$1439,MATCH(B172,Historical!$B$7:$B$1450,0))*IF(AH172="n/a",1.03,IF(AH172&lt;0,1.01,IF(AH172&gt;10,1.1,(1+AH172/100))))</f>
        <v>0.36300000000000004</v>
      </c>
      <c r="AS172" s="959">
        <f t="shared" si="45"/>
        <v>0.37519680000000005</v>
      </c>
      <c r="AT172" s="959">
        <f t="shared" si="50"/>
        <v>0.41271648000000011</v>
      </c>
      <c r="AU172" s="959">
        <f t="shared" si="50"/>
        <v>0.45398812800000016</v>
      </c>
      <c r="AV172" s="959">
        <f t="shared" si="50"/>
        <v>0.49938694080000023</v>
      </c>
      <c r="AW172" s="703">
        <f t="shared" si="46"/>
        <v>2.1042883488000008</v>
      </c>
      <c r="AX172" s="810">
        <f t="shared" si="47"/>
        <v>5.0102103542857162</v>
      </c>
      <c r="AY172" s="1017">
        <v>1.34</v>
      </c>
      <c r="AZ172" s="945">
        <v>4.63</v>
      </c>
      <c r="BA172" s="945">
        <v>-29.799999999999997</v>
      </c>
      <c r="BB172" s="945">
        <v>-15.85</v>
      </c>
      <c r="BC172" s="945">
        <v>-17.14</v>
      </c>
      <c r="BE172" s="666">
        <v>2013</v>
      </c>
      <c r="BF172" s="971">
        <f t="shared" si="48"/>
        <v>0</v>
      </c>
      <c r="BG172" s="955" t="s">
        <v>137</v>
      </c>
    </row>
    <row r="173" spans="1:59" ht="11.25" customHeight="1" x14ac:dyDescent="0.2">
      <c r="A173" s="936" t="s">
        <v>1222</v>
      </c>
      <c r="B173" s="948" t="s">
        <v>1223</v>
      </c>
      <c r="C173" s="1013" t="s">
        <v>247</v>
      </c>
      <c r="D173" s="1013" t="s">
        <v>4343</v>
      </c>
      <c r="E173" s="792">
        <v>9</v>
      </c>
      <c r="F173" s="1227">
        <v>464</v>
      </c>
      <c r="G173" s="1227" t="s">
        <v>106</v>
      </c>
      <c r="H173" s="1227" t="s">
        <v>106</v>
      </c>
      <c r="I173" s="947">
        <v>41.06</v>
      </c>
      <c r="J173" s="703">
        <f t="shared" si="35"/>
        <v>3.7018996590355577</v>
      </c>
      <c r="K173" s="950">
        <v>0.38</v>
      </c>
      <c r="L173" s="960">
        <v>4</v>
      </c>
      <c r="M173" s="694">
        <f t="shared" si="36"/>
        <v>1.52</v>
      </c>
      <c r="N173" s="943" t="s">
        <v>244</v>
      </c>
      <c r="O173" s="795">
        <v>0.34499999999999997</v>
      </c>
      <c r="P173" s="934">
        <v>43572</v>
      </c>
      <c r="Q173" s="934">
        <v>43588</v>
      </c>
      <c r="R173" s="694">
        <f t="shared" si="37"/>
        <v>10.144927536231894</v>
      </c>
      <c r="S173" s="759">
        <f>IF(INDEX(Historical!$D$7:$D$1439,MATCH(B173,Historical!$B$7:$B$1450,0))=0,"n/a",(INDEX(Historical!$C$7:$C$1439,MATCH(B173,Historical!$B$7:$B$1450,0))/INDEX(Historical!$D$7:$D$1439,MATCH(B173,Historical!$B$7:$B$1450,0))-1)*100)</f>
        <v>11.618257261410768</v>
      </c>
      <c r="T173" s="759">
        <f>IF(INDEX(Historical!$F$7:$F$1432,MATCH(B173,Historical!$B$7:$B$1450,0))=0,"n/a",((INDEX(Historical!$C$7:$C$1439,MATCH(B173,Historical!$B$7:$B$1450,0))/INDEX(Historical!$F$7:$F$1432,MATCH(B173,Historical!$B$7:$B$1450,0)))^(1/3)-1)*100)</f>
        <v>11.510779069974575</v>
      </c>
      <c r="U173" s="759">
        <f>IF(INDEX(Historical!$H$7:$H$1432,MATCH(B173,Historical!$B$7:$B$1450,0))=0,"n/a",((INDEX(Historical!$C$7:$C$1439,MATCH(B173,Historical!$B$7:$B$1450,0))/INDEX(Historical!$H$7:$H$1432,MATCH(B173,Historical!$B$7:$B$1450,0)))^(1/5)-1)*100)</f>
        <v>11.513009414645747</v>
      </c>
      <c r="V173" s="759">
        <f>IF(INDEX(Historical!$O$7:$O$1432,MATCH(B173,Historical!$B$7:$B$1450,0))=0,"n/a",((INDEX(Historical!$C$7:$C$1439,MATCH(B173,Historical!$B$7:$B$1450,0))/INDEX(Historical!$O$7:$O$1432,MATCH(B173,Historical!$B$7:$B$1450,0)))^(1/10)-1)*100)</f>
        <v>8.8693033669262622</v>
      </c>
      <c r="W173" s="760">
        <f t="shared" si="38"/>
        <v>1.2980736973749141</v>
      </c>
      <c r="X173" s="761">
        <f t="shared" si="39"/>
        <v>1.2514140668093205</v>
      </c>
      <c r="Y173" s="1029"/>
      <c r="Z173" s="703">
        <f t="shared" si="40"/>
        <v>33.333333333333336</v>
      </c>
      <c r="AA173" s="959">
        <f t="shared" si="41"/>
        <v>9.0043859649122826</v>
      </c>
      <c r="AB173" s="960">
        <v>1</v>
      </c>
      <c r="AC173" s="938">
        <v>4.5599999999999996</v>
      </c>
      <c r="AD173" s="938">
        <v>0.84</v>
      </c>
      <c r="AE173" s="938">
        <v>0.56999999999999995</v>
      </c>
      <c r="AF173" s="938">
        <v>1.82</v>
      </c>
      <c r="AG173" s="938">
        <v>21.8</v>
      </c>
      <c r="AH173" s="938">
        <v>47.599999999999994</v>
      </c>
      <c r="AI173" s="938">
        <v>8.0399999999999991</v>
      </c>
      <c r="AJ173" s="938">
        <v>9.1999999999999993</v>
      </c>
      <c r="AK173" s="938">
        <v>11.04</v>
      </c>
      <c r="AL173" s="951">
        <v>4560</v>
      </c>
      <c r="AM173" s="945">
        <v>1</v>
      </c>
      <c r="AN173" s="938">
        <v>0.05</v>
      </c>
      <c r="AO173" s="802">
        <f t="shared" si="42"/>
        <v>6.2105231087690225</v>
      </c>
      <c r="AP173" s="803">
        <f t="shared" si="43"/>
        <v>15.214909073681305</v>
      </c>
      <c r="AQ173" s="961">
        <f t="shared" si="44"/>
        <v>-14.656296317275984</v>
      </c>
      <c r="AR173" s="703">
        <f>INDEX(Historical!$C$7:$C$1439,MATCH(B173,Historical!$B$7:$B$1450,0))*IF(AH173="n/a",1.03,IF(AH173&lt;0,1.01,IF(AH173&gt;10,1.1,(1+AH173/100))))</f>
        <v>1.4795</v>
      </c>
      <c r="AS173" s="959">
        <f t="shared" si="45"/>
        <v>1.5984518000000001</v>
      </c>
      <c r="AT173" s="959">
        <f t="shared" si="50"/>
        <v>1.7582969800000003</v>
      </c>
      <c r="AU173" s="959">
        <f t="shared" si="50"/>
        <v>1.9341266780000006</v>
      </c>
      <c r="AV173" s="959">
        <f t="shared" si="50"/>
        <v>2.1275393458000007</v>
      </c>
      <c r="AW173" s="703">
        <f t="shared" si="46"/>
        <v>8.8979148038000009</v>
      </c>
      <c r="AX173" s="810">
        <f t="shared" si="47"/>
        <v>21.670518275207016</v>
      </c>
      <c r="AY173" s="1017">
        <v>0.96</v>
      </c>
      <c r="AZ173" s="945">
        <v>5.12</v>
      </c>
      <c r="BA173" s="945">
        <v>-39.619999999999997</v>
      </c>
      <c r="BB173" s="945">
        <v>-4.25</v>
      </c>
      <c r="BC173" s="945">
        <v>-21.69</v>
      </c>
      <c r="BE173" s="666">
        <v>2011</v>
      </c>
      <c r="BF173" s="971">
        <f t="shared" si="48"/>
        <v>0</v>
      </c>
      <c r="BG173" s="955">
        <v>12</v>
      </c>
    </row>
    <row r="174" spans="1:59" ht="11.25" customHeight="1" x14ac:dyDescent="0.2">
      <c r="A174" s="936" t="s">
        <v>1220</v>
      </c>
      <c r="B174" s="948" t="s">
        <v>1221</v>
      </c>
      <c r="C174" s="1013" t="s">
        <v>4216</v>
      </c>
      <c r="D174" s="1013" t="s">
        <v>4364</v>
      </c>
      <c r="E174" s="792">
        <v>9</v>
      </c>
      <c r="F174" s="1227">
        <v>426</v>
      </c>
      <c r="G174" s="1227" t="s">
        <v>106</v>
      </c>
      <c r="H174" s="1227" t="s">
        <v>106</v>
      </c>
      <c r="I174" s="947">
        <v>49.66</v>
      </c>
      <c r="J174" s="703">
        <f t="shared" si="35"/>
        <v>1.3693113169552962</v>
      </c>
      <c r="K174" s="950">
        <v>0.17</v>
      </c>
      <c r="L174" s="960">
        <v>4</v>
      </c>
      <c r="M174" s="694">
        <f t="shared" si="36"/>
        <v>0.68</v>
      </c>
      <c r="N174" s="943" t="s">
        <v>228</v>
      </c>
      <c r="O174" s="795">
        <v>0.16</v>
      </c>
      <c r="P174" s="934">
        <v>43517</v>
      </c>
      <c r="Q174" s="934">
        <v>43532</v>
      </c>
      <c r="R174" s="694">
        <f t="shared" si="37"/>
        <v>6.2500000000000053</v>
      </c>
      <c r="S174" s="759">
        <f>IF(INDEX(Historical!$D$7:$D$1439,MATCH(B174,Historical!$B$7:$B$1450,0))=0,"n/a",(INDEX(Historical!$C$7:$C$1439,MATCH(B174,Historical!$B$7:$B$1450,0))/INDEX(Historical!$D$7:$D$1439,MATCH(B174,Historical!$B$7:$B$1450,0))-1)*100)</f>
        <v>6.6666666666666652</v>
      </c>
      <c r="T174" s="759">
        <f>IF(INDEX(Historical!$F$7:$F$1432,MATCH(B174,Historical!$B$7:$B$1450,0))=0,"n/a",((INDEX(Historical!$C$7:$C$1439,MATCH(B174,Historical!$B$7:$B$1450,0))/INDEX(Historical!$F$7:$F$1432,MATCH(B174,Historical!$B$7:$B$1450,0)))^(1/3)-1)*100)</f>
        <v>13.30326698854094</v>
      </c>
      <c r="U174" s="759">
        <f>IF(INDEX(Historical!$H$7:$H$1432,MATCH(B174,Historical!$B$7:$B$1450,0))=0,"n/a",((INDEX(Historical!$C$7:$C$1439,MATCH(B174,Historical!$B$7:$B$1450,0))/INDEX(Historical!$H$7:$H$1432,MATCH(B174,Historical!$B$7:$B$1450,0)))^(1/5)-1)*100)</f>
        <v>12.195514544619957</v>
      </c>
      <c r="V174" s="759" t="str">
        <f>IF(INDEX(Historical!$O$7:$O$1432,MATCH(B174,Historical!$B$7:$B$1450,0))=0,"n/a",((INDEX(Historical!$C$7:$C$1439,MATCH(B174,Historical!$B$7:$B$1450,0))/INDEX(Historical!$O$7:$O$1432,MATCH(B174,Historical!$B$7:$B$1450,0)))^(1/10)-1)*100)</f>
        <v>n/a</v>
      </c>
      <c r="W174" s="760" t="str">
        <f t="shared" si="38"/>
        <v>n/a</v>
      </c>
      <c r="X174" s="761">
        <f t="shared" si="39"/>
        <v>1.1614775756780911</v>
      </c>
      <c r="Y174" s="717"/>
      <c r="Z174" s="703">
        <f t="shared" si="40"/>
        <v>33.663366336633665</v>
      </c>
      <c r="AA174" s="959">
        <f t="shared" si="41"/>
        <v>24.584158415841582</v>
      </c>
      <c r="AB174" s="960">
        <v>12</v>
      </c>
      <c r="AC174" s="938">
        <v>2.02</v>
      </c>
      <c r="AD174" s="938">
        <v>1.1399999999999999</v>
      </c>
      <c r="AE174" s="938">
        <v>3.78</v>
      </c>
      <c r="AF174" s="938">
        <v>3.6</v>
      </c>
      <c r="AG174" s="938">
        <v>15</v>
      </c>
      <c r="AH174" s="938">
        <v>39.5</v>
      </c>
      <c r="AI174" s="938">
        <v>11.53</v>
      </c>
      <c r="AJ174" s="938">
        <v>10.5</v>
      </c>
      <c r="AK174" s="938">
        <v>21.9</v>
      </c>
      <c r="AL174" s="951">
        <v>6850</v>
      </c>
      <c r="AM174" s="945">
        <v>0.8</v>
      </c>
      <c r="AN174" s="938">
        <v>0.4</v>
      </c>
      <c r="AO174" s="802">
        <f t="shared" si="42"/>
        <v>-11.019332554266329</v>
      </c>
      <c r="AP174" s="803">
        <f t="shared" si="43"/>
        <v>13.564825861575253</v>
      </c>
      <c r="AQ174" s="961">
        <f t="shared" si="44"/>
        <v>98.329658562068147</v>
      </c>
      <c r="AR174" s="703">
        <f>INDEX(Historical!$C$7:$C$1439,MATCH(B174,Historical!$B$7:$B$1450,0))*IF(AH174="n/a",1.03,IF(AH174&lt;0,1.01,IF(AH174&gt;10,1.1,(1+AH174/100))))</f>
        <v>0.70400000000000007</v>
      </c>
      <c r="AS174" s="959">
        <f t="shared" si="45"/>
        <v>0.77440000000000009</v>
      </c>
      <c r="AT174" s="959">
        <f t="shared" si="50"/>
        <v>0.85184000000000015</v>
      </c>
      <c r="AU174" s="959">
        <f t="shared" si="50"/>
        <v>0.93702400000000019</v>
      </c>
      <c r="AV174" s="959">
        <f t="shared" si="50"/>
        <v>1.0307264000000003</v>
      </c>
      <c r="AW174" s="703">
        <f t="shared" si="46"/>
        <v>4.2979904000000007</v>
      </c>
      <c r="AX174" s="810">
        <f t="shared" si="47"/>
        <v>8.6548336689488536</v>
      </c>
      <c r="AY174" s="1017">
        <v>1.1499999999999999</v>
      </c>
      <c r="AZ174" s="945">
        <v>22.56</v>
      </c>
      <c r="BA174" s="945">
        <v>-22.259999999999998</v>
      </c>
      <c r="BB174" s="945">
        <v>-4.55</v>
      </c>
      <c r="BC174" s="945">
        <v>0.45999999999999996</v>
      </c>
      <c r="BE174" s="666">
        <v>2011</v>
      </c>
      <c r="BF174" s="971">
        <f t="shared" si="48"/>
        <v>0</v>
      </c>
      <c r="BG174" s="955">
        <v>9.8000000000000007</v>
      </c>
    </row>
    <row r="175" spans="1:59" ht="11.25" customHeight="1" x14ac:dyDescent="0.2">
      <c r="A175" s="944" t="s">
        <v>1218</v>
      </c>
      <c r="B175" s="948" t="s">
        <v>1219</v>
      </c>
      <c r="C175" s="1013" t="s">
        <v>247</v>
      </c>
      <c r="D175" s="1013" t="s">
        <v>4377</v>
      </c>
      <c r="E175" s="793">
        <v>8</v>
      </c>
      <c r="F175" s="1227">
        <v>514</v>
      </c>
      <c r="G175" s="1227" t="s">
        <v>106</v>
      </c>
      <c r="H175" s="1227" t="s">
        <v>106</v>
      </c>
      <c r="I175" s="947">
        <v>18.37</v>
      </c>
      <c r="J175" s="703">
        <f t="shared" si="35"/>
        <v>4.7904191616766463</v>
      </c>
      <c r="K175" s="950">
        <v>0.22</v>
      </c>
      <c r="L175" s="960">
        <v>4</v>
      </c>
      <c r="M175" s="694">
        <f t="shared" si="36"/>
        <v>0.88</v>
      </c>
      <c r="N175" s="943" t="s">
        <v>588</v>
      </c>
      <c r="O175" s="795">
        <v>0.2</v>
      </c>
      <c r="P175" s="939">
        <v>42999</v>
      </c>
      <c r="Q175" s="939">
        <v>43014</v>
      </c>
      <c r="R175" s="694">
        <f t="shared" si="37"/>
        <v>9.9999999999999947</v>
      </c>
      <c r="S175" s="759">
        <f>IF(INDEX(Historical!$D$7:$D$1439,MATCH(B175,Historical!$B$7:$B$1450,0))=0,"n/a",(INDEX(Historical!$C$7:$C$1439,MATCH(B175,Historical!$B$7:$B$1450,0))/INDEX(Historical!$D$7:$D$1439,MATCH(B175,Historical!$B$7:$B$1450,0))-1)*100)</f>
        <v>7.3170731707316916</v>
      </c>
      <c r="T175" s="759">
        <f>IF(INDEX(Historical!$F$7:$F$1432,MATCH(B175,Historical!$B$7:$B$1450,0))=0,"n/a",((INDEX(Historical!$C$7:$C$1439,MATCH(B175,Historical!$B$7:$B$1450,0))/INDEX(Historical!$F$7:$F$1432,MATCH(B175,Historical!$B$7:$B$1450,0)))^(1/3)-1)*100)</f>
        <v>6.917810999860885</v>
      </c>
      <c r="U175" s="759">
        <f>IF(INDEX(Historical!$H$7:$H$1432,MATCH(B175,Historical!$B$7:$B$1450,0))=0,"n/a",((INDEX(Historical!$C$7:$C$1439,MATCH(B175,Historical!$B$7:$B$1450,0))/INDEX(Historical!$H$7:$H$1432,MATCH(B175,Historical!$B$7:$B$1450,0)))^(1/5)-1)*100)</f>
        <v>7.9608473046602901</v>
      </c>
      <c r="V175" s="759">
        <f>IF(INDEX(Historical!$O$7:$O$1432,MATCH(B175,Historical!$B$7:$B$1450,0))=0,"n/a",((INDEX(Historical!$C$7:$C$1439,MATCH(B175,Historical!$B$7:$B$1450,0))/INDEX(Historical!$O$7:$O$1432,MATCH(B175,Historical!$B$7:$B$1450,0)))^(1/10)-1)*100)</f>
        <v>5.4017770031711043</v>
      </c>
      <c r="W175" s="760">
        <f t="shared" si="38"/>
        <v>1.4737460098754331</v>
      </c>
      <c r="X175" s="761">
        <f t="shared" si="39"/>
        <v>3.6185669566637686</v>
      </c>
      <c r="Y175" s="727" t="s">
        <v>4427</v>
      </c>
      <c r="Z175" s="703" t="str">
        <f t="shared" si="40"/>
        <v>n/a</v>
      </c>
      <c r="AA175" s="959" t="str">
        <f t="shared" si="41"/>
        <v>n/a</v>
      </c>
      <c r="AB175" s="960">
        <v>6</v>
      </c>
      <c r="AC175" s="938">
        <v>-1.38</v>
      </c>
      <c r="AD175" s="938" t="s">
        <v>137</v>
      </c>
      <c r="AE175" s="938">
        <v>0.28999999999999998</v>
      </c>
      <c r="AF175" s="938">
        <v>0.61</v>
      </c>
      <c r="AG175" s="938">
        <v>-4.3999999999999995</v>
      </c>
      <c r="AH175" s="938">
        <v>-33.6</v>
      </c>
      <c r="AI175" s="938" t="s">
        <v>137</v>
      </c>
      <c r="AJ175" s="938">
        <v>2.1999999999999997</v>
      </c>
      <c r="AK175" s="938" t="s">
        <v>137</v>
      </c>
      <c r="AL175" s="951">
        <v>134.56</v>
      </c>
      <c r="AM175" s="946">
        <v>3.6999999999999997</v>
      </c>
      <c r="AN175" s="938">
        <v>0</v>
      </c>
      <c r="AO175" s="802" t="str">
        <f t="shared" si="42"/>
        <v>n/a</v>
      </c>
      <c r="AP175" s="803">
        <f t="shared" si="43"/>
        <v>12.751266466336936</v>
      </c>
      <c r="AQ175" s="961" t="str">
        <f t="shared" si="44"/>
        <v>n/a</v>
      </c>
      <c r="AR175" s="703">
        <f>INDEX(Historical!$C$7:$C$1439,MATCH(B175,Historical!$B$7:$B$1450,0))*IF(AH175="n/a",1.03,IF(AH175&lt;0,1.01,IF(AH175&gt;10,1.1,(1+AH175/100))))</f>
        <v>0.88880000000000003</v>
      </c>
      <c r="AS175" s="959">
        <f t="shared" si="45"/>
        <v>0.91546400000000006</v>
      </c>
      <c r="AT175" s="959">
        <f t="shared" si="50"/>
        <v>0.94292792000000003</v>
      </c>
      <c r="AU175" s="959">
        <f t="shared" si="50"/>
        <v>0.97121575760000001</v>
      </c>
      <c r="AV175" s="959">
        <f t="shared" si="50"/>
        <v>1.0003522303280001</v>
      </c>
      <c r="AW175" s="703">
        <f t="shared" si="46"/>
        <v>4.7187599079279998</v>
      </c>
      <c r="AX175" s="810">
        <f t="shared" si="47"/>
        <v>25.687315775329338</v>
      </c>
      <c r="AY175" s="1017">
        <v>1.55</v>
      </c>
      <c r="AZ175" s="945">
        <v>14.530000000000001</v>
      </c>
      <c r="BA175" s="945">
        <v>-53.6</v>
      </c>
      <c r="BB175" s="945">
        <v>6.29</v>
      </c>
      <c r="BC175" s="945">
        <v>-18.329999999999998</v>
      </c>
      <c r="BE175" s="666">
        <v>2012</v>
      </c>
      <c r="BF175" s="971">
        <f t="shared" si="48"/>
        <v>0</v>
      </c>
      <c r="BG175" s="955">
        <v>-3.6999999999999997</v>
      </c>
    </row>
    <row r="176" spans="1:59" ht="11.25" customHeight="1" x14ac:dyDescent="0.2">
      <c r="A176" s="944" t="s">
        <v>1212</v>
      </c>
      <c r="B176" s="948" t="s">
        <v>1213</v>
      </c>
      <c r="C176" s="1013" t="s">
        <v>108</v>
      </c>
      <c r="D176" s="1013" t="s">
        <v>4365</v>
      </c>
      <c r="E176" s="792">
        <v>8</v>
      </c>
      <c r="F176" s="1227">
        <v>540</v>
      </c>
      <c r="G176" s="1227" t="s">
        <v>106</v>
      </c>
      <c r="H176" s="1227" t="s">
        <v>106</v>
      </c>
      <c r="I176" s="947">
        <v>34.08</v>
      </c>
      <c r="J176" s="703">
        <f t="shared" si="35"/>
        <v>2.112676056338028</v>
      </c>
      <c r="K176" s="950">
        <v>0.36</v>
      </c>
      <c r="L176" s="960">
        <v>2</v>
      </c>
      <c r="M176" s="694">
        <f t="shared" si="36"/>
        <v>0.72</v>
      </c>
      <c r="N176" s="943" t="s">
        <v>250</v>
      </c>
      <c r="O176" s="795">
        <v>0.34</v>
      </c>
      <c r="P176" s="934">
        <v>43410</v>
      </c>
      <c r="Q176" s="934">
        <v>43418</v>
      </c>
      <c r="R176" s="694">
        <f t="shared" si="37"/>
        <v>5.8823529411764595</v>
      </c>
      <c r="S176" s="759">
        <f>IF(INDEX(Historical!$D$7:$D$1439,MATCH(B176,Historical!$B$7:$B$1450,0))=0,"n/a",(INDEX(Historical!$C$7:$C$1439,MATCH(B176,Historical!$B$7:$B$1450,0))/INDEX(Historical!$D$7:$D$1439,MATCH(B176,Historical!$B$7:$B$1450,0))-1)*100)</f>
        <v>9.0909090909090828</v>
      </c>
      <c r="T176" s="759">
        <f>IF(INDEX(Historical!$F$7:$F$1432,MATCH(B176,Historical!$B$7:$B$1450,0))=0,"n/a",((INDEX(Historical!$C$7:$C$1439,MATCH(B176,Historical!$B$7:$B$1450,0))/INDEX(Historical!$F$7:$F$1432,MATCH(B176,Historical!$B$7:$B$1450,0)))^(1/3)-1)*100)</f>
        <v>6.8628686412652851</v>
      </c>
      <c r="U176" s="759">
        <f>IF(INDEX(Historical!$H$7:$H$1432,MATCH(B176,Historical!$B$7:$B$1450,0))=0,"n/a",((INDEX(Historical!$C$7:$C$1439,MATCH(B176,Historical!$B$7:$B$1450,0))/INDEX(Historical!$H$7:$H$1432,MATCH(B176,Historical!$B$7:$B$1450,0)))^(1/5)-1)*100)</f>
        <v>9.3742109514389114</v>
      </c>
      <c r="V176" s="759">
        <f>IF(INDEX(Historical!$O$7:$O$1432,MATCH(B176,Historical!$B$7:$B$1450,0))=0,"n/a",((INDEX(Historical!$C$7:$C$1439,MATCH(B176,Historical!$B$7:$B$1450,0))/INDEX(Historical!$O$7:$O$1432,MATCH(B176,Historical!$B$7:$B$1450,0)))^(1/10)-1)*100)</f>
        <v>6.5994318432685661</v>
      </c>
      <c r="W176" s="760">
        <f t="shared" si="38"/>
        <v>1.420457271787817</v>
      </c>
      <c r="X176" s="761">
        <f t="shared" si="39"/>
        <v>1.2018219168511426</v>
      </c>
      <c r="Y176" s="949"/>
      <c r="Z176" s="703">
        <f t="shared" si="40"/>
        <v>26.966292134831459</v>
      </c>
      <c r="AA176" s="959">
        <f t="shared" si="41"/>
        <v>12.764044943820224</v>
      </c>
      <c r="AB176" s="960">
        <v>12</v>
      </c>
      <c r="AC176" s="938">
        <v>2.67</v>
      </c>
      <c r="AD176" s="938">
        <v>1.39</v>
      </c>
      <c r="AE176" s="938">
        <v>4.08</v>
      </c>
      <c r="AF176" s="938">
        <v>1.1200000000000001</v>
      </c>
      <c r="AG176" s="938">
        <v>8.1</v>
      </c>
      <c r="AH176" s="938">
        <v>12.7</v>
      </c>
      <c r="AI176" s="938">
        <v>0.95</v>
      </c>
      <c r="AJ176" s="938">
        <v>7.8</v>
      </c>
      <c r="AK176" s="938">
        <v>9</v>
      </c>
      <c r="AL176" s="951">
        <v>561.63</v>
      </c>
      <c r="AM176" s="945">
        <v>1.5</v>
      </c>
      <c r="AN176" s="938">
        <v>7.0000000000000007E-2</v>
      </c>
      <c r="AO176" s="802">
        <f t="shared" si="42"/>
        <v>-1.2771579360432845</v>
      </c>
      <c r="AP176" s="803">
        <f t="shared" si="43"/>
        <v>11.486887007776939</v>
      </c>
      <c r="AQ176" s="961">
        <f t="shared" si="44"/>
        <v>-20.29016417285434</v>
      </c>
      <c r="AR176" s="703">
        <f>INDEX(Historical!$C$7:$C$1439,MATCH(B176,Historical!$B$7:$B$1450,0))*IF(AH176="n/a",1.03,IF(AH176&lt;0,1.01,IF(AH176&gt;10,1.1,(1+AH176/100))))</f>
        <v>0.79200000000000004</v>
      </c>
      <c r="AS176" s="959">
        <f t="shared" si="45"/>
        <v>0.79952400000000012</v>
      </c>
      <c r="AT176" s="959">
        <f t="shared" si="50"/>
        <v>0.8714811600000002</v>
      </c>
      <c r="AU176" s="959">
        <f t="shared" si="50"/>
        <v>0.94991446440000027</v>
      </c>
      <c r="AV176" s="959">
        <f t="shared" si="50"/>
        <v>1.0354067661960005</v>
      </c>
      <c r="AW176" s="703">
        <f t="shared" si="46"/>
        <v>4.4483263905960015</v>
      </c>
      <c r="AX176" s="810">
        <f t="shared" si="47"/>
        <v>13.052600911373244</v>
      </c>
      <c r="AY176" s="1017">
        <v>0.45</v>
      </c>
      <c r="AZ176" s="945">
        <v>11.77</v>
      </c>
      <c r="BA176" s="945">
        <v>-18.86</v>
      </c>
      <c r="BB176" s="945">
        <v>0.44999999999999996</v>
      </c>
      <c r="BC176" s="945">
        <v>-0.71000000000000008</v>
      </c>
      <c r="BE176" s="666">
        <v>2012</v>
      </c>
      <c r="BF176" s="971">
        <f t="shared" si="48"/>
        <v>0</v>
      </c>
      <c r="BG176" s="955">
        <v>1</v>
      </c>
    </row>
    <row r="177" spans="1:60" s="838" customFormat="1" ht="11.25" customHeight="1" x14ac:dyDescent="0.2">
      <c r="A177" s="841" t="s">
        <v>1214</v>
      </c>
      <c r="B177" s="846" t="s">
        <v>1215</v>
      </c>
      <c r="C177" s="1013" t="s">
        <v>108</v>
      </c>
      <c r="D177" s="1013" t="s">
        <v>4365</v>
      </c>
      <c r="E177" s="818">
        <v>7</v>
      </c>
      <c r="F177" s="1227">
        <v>700</v>
      </c>
      <c r="G177" s="1226" t="s">
        <v>106</v>
      </c>
      <c r="H177" s="1226" t="s">
        <v>106</v>
      </c>
      <c r="I177" s="819">
        <v>21.63</v>
      </c>
      <c r="J177" s="820">
        <f t="shared" si="35"/>
        <v>2.5889967637540456</v>
      </c>
      <c r="K177" s="821">
        <v>0.14000000000000001</v>
      </c>
      <c r="L177" s="822">
        <v>4</v>
      </c>
      <c r="M177" s="823">
        <f t="shared" si="36"/>
        <v>0.56000000000000005</v>
      </c>
      <c r="N177" s="824" t="s">
        <v>127</v>
      </c>
      <c r="O177" s="825">
        <v>0.12</v>
      </c>
      <c r="P177" s="826">
        <v>43643</v>
      </c>
      <c r="Q177" s="826">
        <v>43655</v>
      </c>
      <c r="R177" s="823">
        <f t="shared" si="37"/>
        <v>16.666666666666682</v>
      </c>
      <c r="S177" s="759">
        <f>IF(INDEX(Historical!$D$7:$D$1439,MATCH(B177,Historical!$B$7:$B$1450,0))=0,"n/a",(INDEX(Historical!$C$7:$C$1439,MATCH(B177,Historical!$B$7:$B$1450,0))/INDEX(Historical!$D$7:$D$1439,MATCH(B177,Historical!$B$7:$B$1450,0))-1)*100)</f>
        <v>13.157894736842103</v>
      </c>
      <c r="T177" s="759">
        <f>IF(INDEX(Historical!$F$7:$F$1432,MATCH(B177,Historical!$B$7:$B$1450,0))=0,"n/a",((INDEX(Historical!$C$7:$C$1439,MATCH(B177,Historical!$B$7:$B$1450,0))/INDEX(Historical!$F$7:$F$1432,MATCH(B177,Historical!$B$7:$B$1450,0)))^(1/3)-1)*100)</f>
        <v>7.1026304014222053</v>
      </c>
      <c r="U177" s="759">
        <f>IF(INDEX(Historical!$H$7:$H$1432,MATCH(B177,Historical!$B$7:$B$1450,0))=0,"n/a",((INDEX(Historical!$C$7:$C$1439,MATCH(B177,Historical!$B$7:$B$1450,0))/INDEX(Historical!$H$7:$H$1432,MATCH(B177,Historical!$B$7:$B$1450,0)))^(1/5)-1)*100)</f>
        <v>33.873214355039671</v>
      </c>
      <c r="V177" s="759">
        <f>IF(INDEX(Historical!$O$7:$O$1432,MATCH(B177,Historical!$B$7:$B$1450,0))=0,"n/a",((INDEX(Historical!$C$7:$C$1439,MATCH(B177,Historical!$B$7:$B$1450,0))/INDEX(Historical!$O$7:$O$1432,MATCH(B177,Historical!$B$7:$B$1450,0)))^(1/10)-1)*100)</f>
        <v>-10.049273147057159</v>
      </c>
      <c r="W177" s="827" t="str">
        <f t="shared" si="38"/>
        <v>n/a</v>
      </c>
      <c r="X177" s="828">
        <f t="shared" si="39"/>
        <v>5.3767006912761381</v>
      </c>
      <c r="Y177" s="843"/>
      <c r="Z177" s="820">
        <f t="shared" si="40"/>
        <v>33.136094674556219</v>
      </c>
      <c r="AA177" s="830">
        <f t="shared" si="41"/>
        <v>12.798816568047338</v>
      </c>
      <c r="AB177" s="822">
        <v>12</v>
      </c>
      <c r="AC177" s="831">
        <v>1.69</v>
      </c>
      <c r="AD177" s="831">
        <v>1.83</v>
      </c>
      <c r="AE177" s="831">
        <v>3.51</v>
      </c>
      <c r="AF177" s="831">
        <v>1.06</v>
      </c>
      <c r="AG177" s="831">
        <v>7.8</v>
      </c>
      <c r="AH177" s="831">
        <v>17.5</v>
      </c>
      <c r="AI177" s="831">
        <v>1.8900000000000001</v>
      </c>
      <c r="AJ177" s="831">
        <v>6.3</v>
      </c>
      <c r="AK177" s="831">
        <v>7.0000000000000009</v>
      </c>
      <c r="AL177" s="832">
        <v>2280</v>
      </c>
      <c r="AM177" s="833">
        <v>0.89999999999999991</v>
      </c>
      <c r="AN177" s="831">
        <v>0.09</v>
      </c>
      <c r="AO177" s="834">
        <f t="shared" si="42"/>
        <v>23.663394550746382</v>
      </c>
      <c r="AP177" s="835">
        <f t="shared" si="43"/>
        <v>36.462211118793718</v>
      </c>
      <c r="AQ177" s="836">
        <f t="shared" si="44"/>
        <v>-22.349084395094998</v>
      </c>
      <c r="AR177" s="703">
        <f>INDEX(Historical!$C$7:$C$1439,MATCH(B177,Historical!$B$7:$B$1450,0))*IF(AH177="n/a",1.03,IF(AH177&lt;0,1.01,IF(AH177&gt;10,1.1,(1+AH177/100))))</f>
        <v>0.47300000000000003</v>
      </c>
      <c r="AS177" s="830">
        <f t="shared" si="45"/>
        <v>0.48193969999999997</v>
      </c>
      <c r="AT177" s="830">
        <f t="shared" si="50"/>
        <v>0.51567547899999999</v>
      </c>
      <c r="AU177" s="830">
        <f t="shared" si="50"/>
        <v>0.55177276253000007</v>
      </c>
      <c r="AV177" s="830">
        <f t="shared" si="50"/>
        <v>0.59039685590710012</v>
      </c>
      <c r="AW177" s="820">
        <f t="shared" si="46"/>
        <v>2.6127847974370999</v>
      </c>
      <c r="AX177" s="837">
        <f t="shared" si="47"/>
        <v>12.07944890169718</v>
      </c>
      <c r="AY177" s="1018">
        <v>1.23</v>
      </c>
      <c r="AZ177" s="833">
        <v>19.5</v>
      </c>
      <c r="BA177" s="833">
        <v>-21.91</v>
      </c>
      <c r="BB177" s="833">
        <v>5.7799999999999994</v>
      </c>
      <c r="BC177" s="833">
        <v>0.55999999999999994</v>
      </c>
      <c r="BD177" s="985"/>
      <c r="BE177" s="666">
        <v>2013</v>
      </c>
      <c r="BF177" s="971">
        <f t="shared" si="48"/>
        <v>0</v>
      </c>
      <c r="BG177" s="892">
        <v>1</v>
      </c>
    </row>
    <row r="178" spans="1:60" ht="11.25" customHeight="1" x14ac:dyDescent="0.2">
      <c r="A178" s="953" t="s">
        <v>1175</v>
      </c>
      <c r="B178" s="948" t="s">
        <v>1176</v>
      </c>
      <c r="C178" s="1013" t="s">
        <v>108</v>
      </c>
      <c r="D178" s="1013" t="s">
        <v>4365</v>
      </c>
      <c r="E178" s="792">
        <v>7</v>
      </c>
      <c r="F178" s="1227">
        <v>619</v>
      </c>
      <c r="G178" s="1227" t="s">
        <v>106</v>
      </c>
      <c r="H178" s="1227" t="s">
        <v>106</v>
      </c>
      <c r="I178" s="947">
        <v>28.3</v>
      </c>
      <c r="J178" s="703">
        <f t="shared" si="35"/>
        <v>3.5335689045936398</v>
      </c>
      <c r="K178" s="950">
        <v>0.25</v>
      </c>
      <c r="L178" s="960">
        <v>4</v>
      </c>
      <c r="M178" s="694">
        <f t="shared" si="36"/>
        <v>1</v>
      </c>
      <c r="N178" s="943" t="s">
        <v>973</v>
      </c>
      <c r="O178" s="795">
        <v>0.24</v>
      </c>
      <c r="P178" s="939">
        <v>43221</v>
      </c>
      <c r="Q178" s="939">
        <v>43235</v>
      </c>
      <c r="R178" s="694">
        <f t="shared" si="37"/>
        <v>4.1666666666666705</v>
      </c>
      <c r="S178" s="759">
        <f>IF(INDEX(Historical!$D$7:$D$1439,MATCH(B178,Historical!$B$7:$B$1450,0))=0,"n/a",(INDEX(Historical!$C$7:$C$1439,MATCH(B178,Historical!$B$7:$B$1450,0))/INDEX(Historical!$D$7:$D$1439,MATCH(B178,Historical!$B$7:$B$1450,0))-1)*100)</f>
        <v>9.8901098901098763</v>
      </c>
      <c r="T178" s="759">
        <f>IF(INDEX(Historical!$F$7:$F$1432,MATCH(B178,Historical!$B$7:$B$1450,0))=0,"n/a",((INDEX(Historical!$C$7:$C$1439,MATCH(B178,Historical!$B$7:$B$1450,0))/INDEX(Historical!$F$7:$F$1432,MATCH(B178,Historical!$B$7:$B$1450,0)))^(1/3)-1)*100)</f>
        <v>10.557809853526301</v>
      </c>
      <c r="U178" s="759">
        <f>IF(INDEX(Historical!$H$7:$H$1432,MATCH(B178,Historical!$B$7:$B$1450,0))=0,"n/a",((INDEX(Historical!$C$7:$C$1439,MATCH(B178,Historical!$B$7:$B$1450,0))/INDEX(Historical!$H$7:$H$1432,MATCH(B178,Historical!$B$7:$B$1450,0)))^(1/5)-1)*100)</f>
        <v>8.6653824604801635</v>
      </c>
      <c r="V178" s="759">
        <f>IF(INDEX(Historical!$O$7:$O$1432,MATCH(B178,Historical!$B$7:$B$1450,0))=0,"n/a",((INDEX(Historical!$C$7:$C$1439,MATCH(B178,Historical!$B$7:$B$1450,0))/INDEX(Historical!$O$7:$O$1432,MATCH(B178,Historical!$B$7:$B$1450,0)))^(1/10)-1)*100)</f>
        <v>4.0860481025263073</v>
      </c>
      <c r="W178" s="760">
        <f t="shared" si="38"/>
        <v>2.1207245345747547</v>
      </c>
      <c r="X178" s="761" t="str">
        <f t="shared" si="39"/>
        <v>n/a</v>
      </c>
      <c r="Y178" s="949"/>
      <c r="Z178" s="703" t="str">
        <f t="shared" si="40"/>
        <v>n/a</v>
      </c>
      <c r="AA178" s="959" t="str">
        <f t="shared" si="41"/>
        <v>n/a</v>
      </c>
      <c r="AB178" s="960">
        <v>12</v>
      </c>
      <c r="AC178" s="938" t="s">
        <v>137</v>
      </c>
      <c r="AD178" s="938" t="s">
        <v>137</v>
      </c>
      <c r="AE178" s="938" t="s">
        <v>137</v>
      </c>
      <c r="AF178" s="938" t="s">
        <v>137</v>
      </c>
      <c r="AG178" s="938" t="s">
        <v>137</v>
      </c>
      <c r="AH178" s="938" t="s">
        <v>137</v>
      </c>
      <c r="AI178" s="938" t="s">
        <v>137</v>
      </c>
      <c r="AJ178" s="938" t="s">
        <v>137</v>
      </c>
      <c r="AK178" s="938" t="s">
        <v>137</v>
      </c>
      <c r="AL178" s="951" t="s">
        <v>137</v>
      </c>
      <c r="AM178" s="945" t="s">
        <v>137</v>
      </c>
      <c r="AN178" s="938" t="s">
        <v>137</v>
      </c>
      <c r="AO178" s="802" t="str">
        <f t="shared" si="42"/>
        <v>n/a</v>
      </c>
      <c r="AP178" s="803">
        <f t="shared" si="43"/>
        <v>12.198951365073803</v>
      </c>
      <c r="AQ178" s="961" t="str">
        <f t="shared" si="44"/>
        <v>n/a</v>
      </c>
      <c r="AR178" s="703">
        <f>INDEX(Historical!$C$7:$C$1439,MATCH(B178,Historical!$B$7:$B$1450,0))*IF(AH178="n/a",1.03,IF(AH178&lt;0,1.01,IF(AH178&gt;10,1.1,(1+AH178/100))))</f>
        <v>1.03</v>
      </c>
      <c r="AS178" s="959">
        <f t="shared" si="45"/>
        <v>1.0609</v>
      </c>
      <c r="AT178" s="959">
        <f t="shared" si="50"/>
        <v>1.092727</v>
      </c>
      <c r="AU178" s="959">
        <f t="shared" si="50"/>
        <v>1.1255088100000001</v>
      </c>
      <c r="AV178" s="959">
        <f t="shared" si="50"/>
        <v>1.1592740743000001</v>
      </c>
      <c r="AW178" s="703">
        <f t="shared" si="46"/>
        <v>5.4684098842999997</v>
      </c>
      <c r="AX178" s="810">
        <f t="shared" si="47"/>
        <v>19.323003124734981</v>
      </c>
      <c r="AY178" s="1017" t="s">
        <v>137</v>
      </c>
      <c r="AZ178" s="945" t="s">
        <v>137</v>
      </c>
      <c r="BA178" s="945" t="s">
        <v>137</v>
      </c>
      <c r="BB178" s="945" t="s">
        <v>137</v>
      </c>
      <c r="BC178" s="945" t="s">
        <v>137</v>
      </c>
      <c r="BD178" s="984" t="s">
        <v>4290</v>
      </c>
      <c r="BE178" s="666">
        <v>2012</v>
      </c>
      <c r="BF178" s="971">
        <f t="shared" si="48"/>
        <v>0</v>
      </c>
      <c r="BG178" s="955" t="s">
        <v>137</v>
      </c>
      <c r="BH178" s="936"/>
    </row>
    <row r="179" spans="1:60" ht="11.25" customHeight="1" x14ac:dyDescent="0.2">
      <c r="A179" s="944" t="s">
        <v>1186</v>
      </c>
      <c r="B179" s="948" t="s">
        <v>1187</v>
      </c>
      <c r="C179" s="1013" t="s">
        <v>108</v>
      </c>
      <c r="D179" s="1013" t="s">
        <v>118</v>
      </c>
      <c r="E179" s="792">
        <v>8</v>
      </c>
      <c r="F179" s="1227">
        <v>571</v>
      </c>
      <c r="G179" s="1227" t="s">
        <v>106</v>
      </c>
      <c r="H179" s="1227" t="s">
        <v>106</v>
      </c>
      <c r="I179" s="947">
        <v>42.88</v>
      </c>
      <c r="J179" s="703">
        <f t="shared" si="35"/>
        <v>2.8917910447761193</v>
      </c>
      <c r="K179" s="950">
        <v>0.31</v>
      </c>
      <c r="L179" s="960">
        <v>4</v>
      </c>
      <c r="M179" s="694">
        <f t="shared" si="36"/>
        <v>1.24</v>
      </c>
      <c r="N179" s="943" t="s">
        <v>320</v>
      </c>
      <c r="O179" s="800">
        <v>0.3</v>
      </c>
      <c r="P179" s="934">
        <v>43538</v>
      </c>
      <c r="Q179" s="934">
        <v>43553</v>
      </c>
      <c r="R179" s="694">
        <f t="shared" si="37"/>
        <v>3.3333333333333366</v>
      </c>
      <c r="S179" s="759">
        <f>IF(INDEX(Historical!$D$7:$D$1439,MATCH(B179,Historical!$B$7:$B$1450,0))=0,"n/a",(INDEX(Historical!$C$7:$C$1439,MATCH(B179,Historical!$B$7:$B$1450,0))/INDEX(Historical!$D$7:$D$1439,MATCH(B179,Historical!$B$7:$B$1450,0))-1)*100)</f>
        <v>49.564020879137317</v>
      </c>
      <c r="T179" s="759">
        <f>IF(INDEX(Historical!$F$7:$F$1432,MATCH(B179,Historical!$B$7:$B$1450,0))=0,"n/a",((INDEX(Historical!$C$7:$C$1439,MATCH(B179,Historical!$B$7:$B$1450,0))/INDEX(Historical!$F$7:$F$1432,MATCH(B179,Historical!$B$7:$B$1450,0)))^(1/3)-1)*100)</f>
        <v>24.006877571381978</v>
      </c>
      <c r="U179" s="759">
        <f>IF(INDEX(Historical!$H$7:$H$1432,MATCH(B179,Historical!$B$7:$B$1450,0))=0,"n/a",((INDEX(Historical!$C$7:$C$1439,MATCH(B179,Historical!$B$7:$B$1450,0))/INDEX(Historical!$H$7:$H$1432,MATCH(B179,Historical!$B$7:$B$1450,0)))^(1/5)-1)*100)</f>
        <v>22.959558109399335</v>
      </c>
      <c r="V179" s="759">
        <f>IF(INDEX(Historical!$O$7:$O$1432,MATCH(B179,Historical!$B$7:$B$1450,0))=0,"n/a",((INDEX(Historical!$C$7:$C$1439,MATCH(B179,Historical!$B$7:$B$1450,0))/INDEX(Historical!$O$7:$O$1432,MATCH(B179,Historical!$B$7:$B$1450,0)))^(1/10)-1)*100)</f>
        <v>5.8563704785041137</v>
      </c>
      <c r="W179" s="760">
        <f t="shared" si="38"/>
        <v>3.9204415420220937</v>
      </c>
      <c r="X179" s="761">
        <f t="shared" si="39"/>
        <v>3.2799368727713332</v>
      </c>
      <c r="Y179" s="712" t="s">
        <v>955</v>
      </c>
      <c r="Z179" s="703">
        <f t="shared" si="40"/>
        <v>45.756457564575648</v>
      </c>
      <c r="AA179" s="959">
        <f t="shared" si="41"/>
        <v>15.822878228782288</v>
      </c>
      <c r="AB179" s="960">
        <v>12</v>
      </c>
      <c r="AC179" s="938">
        <v>2.71</v>
      </c>
      <c r="AD179" s="938">
        <v>1.95</v>
      </c>
      <c r="AE179" s="938">
        <v>1.52</v>
      </c>
      <c r="AF179" s="938">
        <v>2.36</v>
      </c>
      <c r="AG179" s="938">
        <v>15.8</v>
      </c>
      <c r="AH179" s="938">
        <v>49</v>
      </c>
      <c r="AI179" s="938">
        <v>7.9</v>
      </c>
      <c r="AJ179" s="938">
        <v>7.0000000000000009</v>
      </c>
      <c r="AK179" s="938">
        <v>8.1</v>
      </c>
      <c r="AL179" s="951">
        <v>11650</v>
      </c>
      <c r="AM179" s="945">
        <v>0.1</v>
      </c>
      <c r="AN179" s="938">
        <v>0.17</v>
      </c>
      <c r="AO179" s="802">
        <f t="shared" si="42"/>
        <v>10.028470925393167</v>
      </c>
      <c r="AP179" s="803">
        <f t="shared" si="43"/>
        <v>25.851349154175455</v>
      </c>
      <c r="AQ179" s="961">
        <f t="shared" si="44"/>
        <v>28.827175566382923</v>
      </c>
      <c r="AR179" s="703">
        <f>INDEX(Historical!$C$7:$C$1439,MATCH(B179,Historical!$B$7:$B$1450,0))*IF(AH179="n/a",1.03,IF(AH179&lt;0,1.01,IF(AH179&gt;10,1.1,(1+AH179/100))))</f>
        <v>1.32</v>
      </c>
      <c r="AS179" s="959">
        <f t="shared" si="45"/>
        <v>1.42428</v>
      </c>
      <c r="AT179" s="959">
        <f t="shared" si="50"/>
        <v>1.5396466799999999</v>
      </c>
      <c r="AU179" s="959">
        <f t="shared" si="50"/>
        <v>1.66435806108</v>
      </c>
      <c r="AV179" s="959">
        <f t="shared" si="50"/>
        <v>1.7991710640274798</v>
      </c>
      <c r="AW179" s="703">
        <f t="shared" si="46"/>
        <v>7.7474558051074789</v>
      </c>
      <c r="AX179" s="810">
        <f t="shared" si="47"/>
        <v>18.067760739523038</v>
      </c>
      <c r="AY179" s="1017">
        <v>0.88</v>
      </c>
      <c r="AZ179" s="945">
        <v>45.379999999999995</v>
      </c>
      <c r="BA179" s="945">
        <v>-1.63</v>
      </c>
      <c r="BB179" s="945">
        <v>5.63</v>
      </c>
      <c r="BC179" s="945">
        <v>17.79</v>
      </c>
      <c r="BE179" s="666">
        <v>2012</v>
      </c>
      <c r="BF179" s="971">
        <f t="shared" si="48"/>
        <v>0</v>
      </c>
      <c r="BG179" s="955">
        <v>7.8</v>
      </c>
    </row>
    <row r="180" spans="1:60" ht="11.25" customHeight="1" x14ac:dyDescent="0.2">
      <c r="A180" s="936" t="s">
        <v>3828</v>
      </c>
      <c r="B180" s="948" t="s">
        <v>3829</v>
      </c>
      <c r="C180" s="1013" t="s">
        <v>108</v>
      </c>
      <c r="D180" s="1013" t="s">
        <v>4365</v>
      </c>
      <c r="E180" s="792">
        <v>6</v>
      </c>
      <c r="F180" s="1227">
        <v>804</v>
      </c>
      <c r="G180" s="1227" t="s">
        <v>106</v>
      </c>
      <c r="H180" s="1227" t="s">
        <v>106</v>
      </c>
      <c r="I180" s="952">
        <v>26.21</v>
      </c>
      <c r="J180" s="703">
        <f t="shared" si="35"/>
        <v>4.5784051888592137</v>
      </c>
      <c r="K180" s="957">
        <v>0.3</v>
      </c>
      <c r="L180" s="666">
        <v>4</v>
      </c>
      <c r="M180" s="694">
        <f t="shared" si="36"/>
        <v>1.2</v>
      </c>
      <c r="N180" s="666" t="s">
        <v>723</v>
      </c>
      <c r="O180" s="796">
        <v>0.28999999999999998</v>
      </c>
      <c r="P180" s="684">
        <v>43655</v>
      </c>
      <c r="Q180" s="684">
        <v>43677</v>
      </c>
      <c r="R180" s="694">
        <f t="shared" si="37"/>
        <v>3.4482758620689689</v>
      </c>
      <c r="S180" s="759">
        <f>IF(INDEX(Historical!$D$7:$D$1439,MATCH(B180,Historical!$B$7:$B$1450,0))=0,"n/a",(INDEX(Historical!$C$7:$C$1439,MATCH(B180,Historical!$B$7:$B$1450,0))/INDEX(Historical!$D$7:$D$1439,MATCH(B180,Historical!$B$7:$B$1450,0))-1)*100)</f>
        <v>12.765957446808528</v>
      </c>
      <c r="T180" s="759">
        <f>IF(INDEX(Historical!$F$7:$F$1432,MATCH(B180,Historical!$B$7:$B$1450,0))=0,"n/a",((INDEX(Historical!$C$7:$C$1439,MATCH(B180,Historical!$B$7:$B$1450,0))/INDEX(Historical!$F$7:$F$1432,MATCH(B180,Historical!$B$7:$B$1450,0)))^(1/3)-1)*100)</f>
        <v>7.3516694114877934</v>
      </c>
      <c r="U180" s="759">
        <f>IF(INDEX(Historical!$H$7:$H$1432,MATCH(B180,Historical!$B$7:$B$1450,0))=0,"n/a",((INDEX(Historical!$C$7:$C$1439,MATCH(B180,Historical!$B$7:$B$1450,0))/INDEX(Historical!$H$7:$H$1432,MATCH(B180,Historical!$B$7:$B$1450,0)))^(1/5)-1)*100)</f>
        <v>6.4031817268897617</v>
      </c>
      <c r="V180" s="759">
        <f>IF(INDEX(Historical!$O$7:$O$1432,MATCH(B180,Historical!$B$7:$B$1450,0))=0,"n/a",((INDEX(Historical!$C$7:$C$1439,MATCH(B180,Historical!$B$7:$B$1450,0))/INDEX(Historical!$O$7:$O$1432,MATCH(B180,Historical!$B$7:$B$1450,0)))^(1/10)-1)*100)</f>
        <v>3.5587739732487522</v>
      </c>
      <c r="W180" s="760">
        <f t="shared" si="38"/>
        <v>1.7992662009507705</v>
      </c>
      <c r="X180" s="761">
        <f t="shared" si="39"/>
        <v>0.50818902594363191</v>
      </c>
      <c r="Y180" s="948"/>
      <c r="Z180" s="703">
        <f t="shared" si="40"/>
        <v>52.401746724890828</v>
      </c>
      <c r="AA180" s="959">
        <f t="shared" si="41"/>
        <v>11.445414847161572</v>
      </c>
      <c r="AB180" s="1227">
        <v>12</v>
      </c>
      <c r="AC180" s="952">
        <v>2.29</v>
      </c>
      <c r="AD180" s="952" t="s">
        <v>137</v>
      </c>
      <c r="AE180" s="952">
        <v>3.71</v>
      </c>
      <c r="AF180" s="952">
        <v>1.43</v>
      </c>
      <c r="AG180" s="952">
        <v>12.4</v>
      </c>
      <c r="AH180" s="952">
        <v>19</v>
      </c>
      <c r="AI180" s="952" t="s">
        <v>137</v>
      </c>
      <c r="AJ180" s="952">
        <v>12.6</v>
      </c>
      <c r="AK180" s="952" t="s">
        <v>137</v>
      </c>
      <c r="AL180" s="952">
        <v>281.73</v>
      </c>
      <c r="AM180" s="952">
        <v>2.7</v>
      </c>
      <c r="AN180" s="952">
        <v>0</v>
      </c>
      <c r="AO180" s="802">
        <f t="shared" si="42"/>
        <v>-0.46382793141259704</v>
      </c>
      <c r="AP180" s="803">
        <f t="shared" si="43"/>
        <v>10.981586915748975</v>
      </c>
      <c r="AQ180" s="961">
        <f t="shared" si="44"/>
        <v>-14.711096901463339</v>
      </c>
      <c r="AR180" s="703">
        <f>INDEX(Historical!$C$7:$C$1439,MATCH(B180,Historical!$B$7:$B$1450,0))*IF(AH180="n/a",1.03,IF(AH180&lt;0,1.01,IF(AH180&gt;10,1.1,(1+AH180/100))))</f>
        <v>1.1660000000000001</v>
      </c>
      <c r="AS180" s="959">
        <f t="shared" si="45"/>
        <v>1.2009800000000002</v>
      </c>
      <c r="AT180" s="959">
        <f t="shared" si="50"/>
        <v>1.2370094000000003</v>
      </c>
      <c r="AU180" s="959">
        <f t="shared" si="50"/>
        <v>1.2741196820000003</v>
      </c>
      <c r="AV180" s="959">
        <f t="shared" si="50"/>
        <v>1.3123432724600004</v>
      </c>
      <c r="AW180" s="703">
        <f t="shared" si="46"/>
        <v>6.1904523544600014</v>
      </c>
      <c r="AX180" s="810">
        <f t="shared" si="47"/>
        <v>23.618665984204508</v>
      </c>
      <c r="AY180" s="788">
        <v>0.62</v>
      </c>
      <c r="AZ180" s="955">
        <v>7.02</v>
      </c>
      <c r="BA180" s="955">
        <v>-16.37</v>
      </c>
      <c r="BB180" s="955">
        <v>2.3199999999999998</v>
      </c>
      <c r="BC180" s="955">
        <v>-0.80999999999999994</v>
      </c>
      <c r="BE180" s="666">
        <v>2014</v>
      </c>
      <c r="BF180" s="971">
        <f t="shared" si="48"/>
        <v>0</v>
      </c>
      <c r="BG180" s="955">
        <v>1.2</v>
      </c>
    </row>
    <row r="181" spans="1:60" ht="11.25" customHeight="1" x14ac:dyDescent="0.2">
      <c r="A181" s="944" t="s">
        <v>1224</v>
      </c>
      <c r="B181" s="948" t="s">
        <v>1225</v>
      </c>
      <c r="C181" s="1013" t="s">
        <v>112</v>
      </c>
      <c r="D181" s="1013" t="s">
        <v>4388</v>
      </c>
      <c r="E181" s="792">
        <v>7</v>
      </c>
      <c r="F181" s="1227">
        <v>617</v>
      </c>
      <c r="G181" s="1227" t="s">
        <v>106</v>
      </c>
      <c r="H181" s="1227" t="s">
        <v>106</v>
      </c>
      <c r="I181" s="947">
        <v>47.33</v>
      </c>
      <c r="J181" s="703">
        <f t="shared" si="35"/>
        <v>1.690259877456159</v>
      </c>
      <c r="K181" s="950">
        <v>0.2</v>
      </c>
      <c r="L181" s="960">
        <v>4</v>
      </c>
      <c r="M181" s="694">
        <f t="shared" si="36"/>
        <v>0.8</v>
      </c>
      <c r="N181" s="943" t="s">
        <v>712</v>
      </c>
      <c r="O181" s="795">
        <v>0.19</v>
      </c>
      <c r="P181" s="939">
        <v>43165</v>
      </c>
      <c r="Q181" s="939">
        <v>43180</v>
      </c>
      <c r="R181" s="694">
        <f t="shared" si="37"/>
        <v>5.2631578947368469</v>
      </c>
      <c r="S181" s="759">
        <f>IF(INDEX(Historical!$D$7:$D$1439,MATCH(B181,Historical!$B$7:$B$1450,0))=0,"n/a",(INDEX(Historical!$C$7:$C$1439,MATCH(B181,Historical!$B$7:$B$1450,0))/INDEX(Historical!$D$7:$D$1439,MATCH(B181,Historical!$B$7:$B$1450,0))-1)*100)</f>
        <v>5.2631578947368363</v>
      </c>
      <c r="T181" s="759">
        <f>IF(INDEX(Historical!$F$7:$F$1432,MATCH(B181,Historical!$B$7:$B$1450,0))=0,"n/a",((INDEX(Historical!$C$7:$C$1439,MATCH(B181,Historical!$B$7:$B$1450,0))/INDEX(Historical!$F$7:$F$1432,MATCH(B181,Historical!$B$7:$B$1450,0)))^(1/3)-1)*100)</f>
        <v>5.5667191978000741</v>
      </c>
      <c r="U181" s="759">
        <f>IF(INDEX(Historical!$H$7:$H$1432,MATCH(B181,Historical!$B$7:$B$1450,0))=0,"n/a",((INDEX(Historical!$C$7:$C$1439,MATCH(B181,Historical!$B$7:$B$1450,0))/INDEX(Historical!$H$7:$H$1432,MATCH(B181,Historical!$B$7:$B$1450,0)))^(1/5)-1)*100)</f>
        <v>5.9223841048812176</v>
      </c>
      <c r="V181" s="759" t="str">
        <f>IF(INDEX(Historical!$O$7:$O$1432,MATCH(B181,Historical!$B$7:$B$1450,0))=0,"n/a",((INDEX(Historical!$C$7:$C$1439,MATCH(B181,Historical!$B$7:$B$1450,0))/INDEX(Historical!$O$7:$O$1432,MATCH(B181,Historical!$B$7:$B$1450,0)))^(1/10)-1)*100)</f>
        <v>n/a</v>
      </c>
      <c r="W181" s="760" t="str">
        <f t="shared" si="38"/>
        <v>n/a</v>
      </c>
      <c r="X181" s="761">
        <f t="shared" si="39"/>
        <v>0.83413860632129833</v>
      </c>
      <c r="Y181" s="949"/>
      <c r="Z181" s="703">
        <f t="shared" si="40"/>
        <v>347.82608695652175</v>
      </c>
      <c r="AA181" s="959">
        <f t="shared" si="41"/>
        <v>205.78260869565216</v>
      </c>
      <c r="AB181" s="960">
        <v>12</v>
      </c>
      <c r="AC181" s="938">
        <v>0.23</v>
      </c>
      <c r="AD181" s="938">
        <v>18.010000000000002</v>
      </c>
      <c r="AE181" s="938">
        <v>2.3199999999999998</v>
      </c>
      <c r="AF181" s="938">
        <v>6.29</v>
      </c>
      <c r="AG181" s="938">
        <v>2.6</v>
      </c>
      <c r="AH181" s="938">
        <v>-6.5</v>
      </c>
      <c r="AI181" s="938">
        <v>24.8</v>
      </c>
      <c r="AJ181" s="938">
        <v>7.1</v>
      </c>
      <c r="AK181" s="938">
        <v>12</v>
      </c>
      <c r="AL181" s="951">
        <v>882.43</v>
      </c>
      <c r="AM181" s="945">
        <v>1</v>
      </c>
      <c r="AN181" s="938">
        <v>1.05</v>
      </c>
      <c r="AO181" s="802">
        <f t="shared" si="42"/>
        <v>-198.16996471331478</v>
      </c>
      <c r="AP181" s="803">
        <f t="shared" si="43"/>
        <v>7.6126439823373762</v>
      </c>
      <c r="AQ181" s="961">
        <f t="shared" si="44"/>
        <v>658.46998291023056</v>
      </c>
      <c r="AR181" s="703">
        <f>INDEX(Historical!$C$7:$C$1439,MATCH(B181,Historical!$B$7:$B$1450,0))*IF(AH181="n/a",1.03,IF(AH181&lt;0,1.01,IF(AH181&gt;10,1.1,(1+AH181/100))))</f>
        <v>0.80800000000000005</v>
      </c>
      <c r="AS181" s="959">
        <f t="shared" si="45"/>
        <v>0.88880000000000015</v>
      </c>
      <c r="AT181" s="959">
        <f t="shared" si="50"/>
        <v>0.97768000000000022</v>
      </c>
      <c r="AU181" s="959">
        <f t="shared" si="50"/>
        <v>1.0754480000000004</v>
      </c>
      <c r="AV181" s="959">
        <f t="shared" si="50"/>
        <v>1.1829928000000005</v>
      </c>
      <c r="AW181" s="703">
        <f t="shared" si="46"/>
        <v>4.9329208000000015</v>
      </c>
      <c r="AX181" s="810">
        <f t="shared" si="47"/>
        <v>10.422397633636175</v>
      </c>
      <c r="AY181" s="1017">
        <v>0.68</v>
      </c>
      <c r="AZ181" s="945">
        <v>30.78</v>
      </c>
      <c r="BA181" s="945">
        <v>-8.5400000000000009</v>
      </c>
      <c r="BB181" s="945">
        <v>0.08</v>
      </c>
      <c r="BC181" s="945">
        <v>2.59</v>
      </c>
      <c r="BE181" s="666">
        <v>2012</v>
      </c>
      <c r="BF181" s="971">
        <f t="shared" si="48"/>
        <v>0</v>
      </c>
      <c r="BG181" s="955">
        <v>0.89999999999999991</v>
      </c>
    </row>
    <row r="182" spans="1:60" ht="11.25" customHeight="1" x14ac:dyDescent="0.2">
      <c r="A182" s="944" t="s">
        <v>1206</v>
      </c>
      <c r="B182" s="948" t="s">
        <v>1207</v>
      </c>
      <c r="C182" s="1013" t="s">
        <v>4345</v>
      </c>
      <c r="D182" s="1013" t="s">
        <v>4346</v>
      </c>
      <c r="E182" s="792">
        <v>7</v>
      </c>
      <c r="F182" s="1227">
        <v>676</v>
      </c>
      <c r="G182" s="1227" t="s">
        <v>37</v>
      </c>
      <c r="H182" s="1227" t="s">
        <v>37</v>
      </c>
      <c r="I182" s="947">
        <v>38.19</v>
      </c>
      <c r="J182" s="703">
        <f t="shared" si="35"/>
        <v>2.4090075936108932</v>
      </c>
      <c r="K182" s="950">
        <v>0.23</v>
      </c>
      <c r="L182" s="960">
        <v>4</v>
      </c>
      <c r="M182" s="694">
        <f t="shared" si="36"/>
        <v>0.92</v>
      </c>
      <c r="N182" s="943" t="s">
        <v>220</v>
      </c>
      <c r="O182" s="795">
        <v>0.2175</v>
      </c>
      <c r="P182" s="934">
        <v>43552</v>
      </c>
      <c r="Q182" s="934">
        <v>43570</v>
      </c>
      <c r="R182" s="694">
        <f t="shared" si="37"/>
        <v>5.7471264367816151</v>
      </c>
      <c r="S182" s="759">
        <f>IF(INDEX(Historical!$D$7:$D$1439,MATCH(B182,Historical!$B$7:$B$1450,0))=0,"n/a",(INDEX(Historical!$C$7:$C$1439,MATCH(B182,Historical!$B$7:$B$1450,0))/INDEX(Historical!$D$7:$D$1439,MATCH(B182,Historical!$B$7:$B$1450,0))-1)*100)</f>
        <v>5.3658536585365679</v>
      </c>
      <c r="T182" s="759">
        <f>IF(INDEX(Historical!$F$7:$F$1432,MATCH(B182,Historical!$B$7:$B$1450,0))=0,"n/a",((INDEX(Historical!$C$7:$C$1439,MATCH(B182,Historical!$B$7:$B$1450,0))/INDEX(Historical!$F$7:$F$1432,MATCH(B182,Historical!$B$7:$B$1450,0)))^(1/3)-1)*100)</f>
        <v>21.3916656597249</v>
      </c>
      <c r="U182" s="759">
        <f>IF(INDEX(Historical!$H$7:$H$1432,MATCH(B182,Historical!$B$7:$B$1450,0))=0,"n/a",((INDEX(Historical!$C$7:$C$1439,MATCH(B182,Historical!$B$7:$B$1450,0))/INDEX(Historical!$H$7:$H$1432,MATCH(B182,Historical!$B$7:$B$1450,0)))^(1/5)-1)*100)</f>
        <v>59.00799571170203</v>
      </c>
      <c r="V182" s="759">
        <f>IF(INDEX(Historical!$O$7:$O$1432,MATCH(B182,Historical!$B$7:$B$1450,0))=0,"n/a",((INDEX(Historical!$C$7:$C$1439,MATCH(B182,Historical!$B$7:$B$1450,0))/INDEX(Historical!$O$7:$O$1432,MATCH(B182,Historical!$B$7:$B$1450,0)))^(1/10)-1)*100)</f>
        <v>-11.343184943478668</v>
      </c>
      <c r="W182" s="760" t="str">
        <f t="shared" si="38"/>
        <v>n/a</v>
      </c>
      <c r="X182" s="761">
        <f t="shared" si="39"/>
        <v>0.77235596481285373</v>
      </c>
      <c r="Y182" s="949"/>
      <c r="Z182" s="703">
        <f t="shared" si="40"/>
        <v>80</v>
      </c>
      <c r="AA182" s="959">
        <f t="shared" si="41"/>
        <v>33.208695652173915</v>
      </c>
      <c r="AB182" s="960">
        <v>12</v>
      </c>
      <c r="AC182" s="938">
        <v>1.1499999999999999</v>
      </c>
      <c r="AD182" s="938">
        <v>3.37</v>
      </c>
      <c r="AE182" s="938">
        <v>11.77</v>
      </c>
      <c r="AF182" s="938">
        <v>2.99</v>
      </c>
      <c r="AG182" s="938">
        <v>10</v>
      </c>
      <c r="AH182" s="938">
        <v>-22.5</v>
      </c>
      <c r="AI182" s="938">
        <v>14.149999999999999</v>
      </c>
      <c r="AJ182" s="938">
        <v>76.400000000000006</v>
      </c>
      <c r="AK182" s="938">
        <v>10</v>
      </c>
      <c r="AL182" s="951">
        <v>4870</v>
      </c>
      <c r="AM182" s="945">
        <v>1</v>
      </c>
      <c r="AN182" s="938">
        <v>0.81</v>
      </c>
      <c r="AO182" s="802">
        <f t="shared" si="42"/>
        <v>28.208307653139009</v>
      </c>
      <c r="AP182" s="803">
        <f t="shared" si="43"/>
        <v>61.417003305312925</v>
      </c>
      <c r="AQ182" s="961">
        <f t="shared" si="44"/>
        <v>110.07300318381388</v>
      </c>
      <c r="AR182" s="703">
        <f>INDEX(Historical!$C$7:$C$1439,MATCH(B182,Historical!$B$7:$B$1450,0))*IF(AH182="n/a",1.03,IF(AH182&lt;0,1.01,IF(AH182&gt;10,1.1,(1+AH182/100))))</f>
        <v>0.87263999999999997</v>
      </c>
      <c r="AS182" s="959">
        <f t="shared" si="45"/>
        <v>0.95990400000000009</v>
      </c>
      <c r="AT182" s="959">
        <f t="shared" si="50"/>
        <v>1.0558944000000001</v>
      </c>
      <c r="AU182" s="959">
        <f t="shared" si="50"/>
        <v>1.1614838400000003</v>
      </c>
      <c r="AV182" s="959">
        <f t="shared" si="50"/>
        <v>1.2776322240000004</v>
      </c>
      <c r="AW182" s="703">
        <f t="shared" si="46"/>
        <v>5.3275544640000012</v>
      </c>
      <c r="AX182" s="810">
        <f t="shared" si="47"/>
        <v>13.950129520816972</v>
      </c>
      <c r="AY182" s="1017">
        <v>0.73</v>
      </c>
      <c r="AZ182" s="945">
        <v>39.89</v>
      </c>
      <c r="BA182" s="945">
        <v>-1.31</v>
      </c>
      <c r="BB182" s="945">
        <v>4.33</v>
      </c>
      <c r="BC182" s="945">
        <v>13.44</v>
      </c>
      <c r="BE182" s="666">
        <v>2013</v>
      </c>
      <c r="BF182" s="971">
        <f t="shared" si="48"/>
        <v>0</v>
      </c>
      <c r="BG182" s="955">
        <v>5.2</v>
      </c>
    </row>
    <row r="183" spans="1:60" ht="11.25" customHeight="1" x14ac:dyDescent="0.2">
      <c r="A183" s="954" t="s">
        <v>4161</v>
      </c>
      <c r="B183" s="631" t="s">
        <v>4162</v>
      </c>
      <c r="C183" s="1013" t="s">
        <v>108</v>
      </c>
      <c r="D183" s="1013" t="s">
        <v>4365</v>
      </c>
      <c r="E183" s="792">
        <v>5</v>
      </c>
      <c r="F183" s="1227">
        <v>874</v>
      </c>
      <c r="G183" s="1227" t="s">
        <v>106</v>
      </c>
      <c r="H183" s="1227" t="s">
        <v>106</v>
      </c>
      <c r="I183" s="947">
        <v>36.5</v>
      </c>
      <c r="J183" s="703">
        <f t="shared" si="35"/>
        <v>3.2876712328767121</v>
      </c>
      <c r="K183" s="950">
        <v>0.3</v>
      </c>
      <c r="L183" s="960">
        <v>4</v>
      </c>
      <c r="M183" s="694">
        <f t="shared" si="36"/>
        <v>1.2</v>
      </c>
      <c r="N183" s="943" t="s">
        <v>443</v>
      </c>
      <c r="O183" s="795">
        <v>0.27</v>
      </c>
      <c r="P183" s="934">
        <v>43587</v>
      </c>
      <c r="Q183" s="934">
        <v>43607</v>
      </c>
      <c r="R183" s="694">
        <f t="shared" si="37"/>
        <v>11.1111111111111</v>
      </c>
      <c r="S183" s="759">
        <f>IF(INDEX(Historical!$D$7:$D$1439,MATCH(B183,Historical!$B$7:$B$1450,0))=0,"n/a",(INDEX(Historical!$C$7:$C$1439,MATCH(B183,Historical!$B$7:$B$1450,0))/INDEX(Historical!$D$7:$D$1439,MATCH(B183,Historical!$B$7:$B$1450,0))-1)*100)</f>
        <v>12.903225806451623</v>
      </c>
      <c r="T183" s="759">
        <f>IF(INDEX(Historical!$F$7:$F$1432,MATCH(B183,Historical!$B$7:$B$1450,0))=0,"n/a",((INDEX(Historical!$C$7:$C$1439,MATCH(B183,Historical!$B$7:$B$1450,0))/INDEX(Historical!$F$7:$F$1432,MATCH(B183,Historical!$B$7:$B$1450,0)))^(1/3)-1)*100)</f>
        <v>12.370555152553454</v>
      </c>
      <c r="U183" s="759">
        <f>IF(INDEX(Historical!$H$7:$H$1432,MATCH(B183,Historical!$B$7:$B$1450,0))=0,"n/a",((INDEX(Historical!$C$7:$C$1439,MATCH(B183,Historical!$B$7:$B$1450,0))/INDEX(Historical!$H$7:$H$1432,MATCH(B183,Historical!$B$7:$B$1450,0)))^(1/5)-1)*100)</f>
        <v>9.0777264700158113</v>
      </c>
      <c r="V183" s="759">
        <f>IF(INDEX(Historical!$O$7:$O$1432,MATCH(B183,Historical!$B$7:$B$1450,0))=0,"n/a",((INDEX(Historical!$C$7:$C$1439,MATCH(B183,Historical!$B$7:$B$1450,0))/INDEX(Historical!$O$7:$O$1432,MATCH(B183,Historical!$B$7:$B$1450,0)))^(1/10)-1)*100)</f>
        <v>-0.18850694510026411</v>
      </c>
      <c r="W183" s="760" t="str">
        <f t="shared" si="38"/>
        <v>n/a</v>
      </c>
      <c r="X183" s="761" t="str">
        <f t="shared" si="39"/>
        <v>n/a</v>
      </c>
      <c r="Y183" s="949"/>
      <c r="Z183" s="703">
        <f t="shared" si="40"/>
        <v>90.225563909774436</v>
      </c>
      <c r="AA183" s="959">
        <f t="shared" si="41"/>
        <v>27.443609022556391</v>
      </c>
      <c r="AB183" s="960">
        <v>12</v>
      </c>
      <c r="AC183" s="938">
        <v>1.33</v>
      </c>
      <c r="AD183" s="938" t="s">
        <v>137</v>
      </c>
      <c r="AE183" s="938">
        <v>3.68</v>
      </c>
      <c r="AF183" s="938">
        <v>1.36</v>
      </c>
      <c r="AG183" s="938" t="s">
        <v>137</v>
      </c>
      <c r="AH183" s="938" t="s">
        <v>137</v>
      </c>
      <c r="AI183" s="938" t="s">
        <v>137</v>
      </c>
      <c r="AJ183" s="938" t="s">
        <v>137</v>
      </c>
      <c r="AK183" s="938" t="s">
        <v>137</v>
      </c>
      <c r="AL183" s="951">
        <v>161</v>
      </c>
      <c r="AM183" s="945">
        <v>3.81</v>
      </c>
      <c r="AN183" s="938" t="s">
        <v>137</v>
      </c>
      <c r="AO183" s="802">
        <f t="shared" si="42"/>
        <v>-15.078211319663868</v>
      </c>
      <c r="AP183" s="803">
        <f t="shared" si="43"/>
        <v>12.365397702892523</v>
      </c>
      <c r="AQ183" s="961">
        <f t="shared" si="44"/>
        <v>28.794941706534583</v>
      </c>
      <c r="AR183" s="703">
        <f>INDEX(Historical!$C$7:$C$1439,MATCH(B183,Historical!$B$7:$B$1450,0))*IF(AH183="n/a",1.03,IF(AH183&lt;0,1.01,IF(AH183&gt;10,1.1,(1+AH183/100))))</f>
        <v>1.0815000000000001</v>
      </c>
      <c r="AS183" s="959">
        <f t="shared" si="45"/>
        <v>1.1139450000000002</v>
      </c>
      <c r="AT183" s="959">
        <f t="shared" si="50"/>
        <v>1.1473633500000002</v>
      </c>
      <c r="AU183" s="959">
        <f t="shared" si="50"/>
        <v>1.1817842505000002</v>
      </c>
      <c r="AV183" s="959">
        <f t="shared" si="50"/>
        <v>1.2172377780150003</v>
      </c>
      <c r="AW183" s="703">
        <f t="shared" si="46"/>
        <v>5.7418303785150009</v>
      </c>
      <c r="AX183" s="810">
        <f t="shared" si="47"/>
        <v>15.731042132917811</v>
      </c>
      <c r="AY183" s="1017">
        <v>0.13</v>
      </c>
      <c r="AZ183" s="945">
        <v>36.041744316064104</v>
      </c>
      <c r="BA183" s="945">
        <v>-7.7350859453994003</v>
      </c>
      <c r="BB183" s="945">
        <v>-3.5921817221341801</v>
      </c>
      <c r="BC183" s="945">
        <v>2.3842917251051921</v>
      </c>
      <c r="BE183" s="666">
        <v>2015</v>
      </c>
      <c r="BF183" s="971">
        <f t="shared" si="48"/>
        <v>0</v>
      </c>
      <c r="BG183" s="955" t="s">
        <v>137</v>
      </c>
    </row>
    <row r="184" spans="1:60" ht="11.25" customHeight="1" x14ac:dyDescent="0.2">
      <c r="A184" s="944" t="s">
        <v>1216</v>
      </c>
      <c r="B184" s="948" t="s">
        <v>1217</v>
      </c>
      <c r="C184" s="1013" t="s">
        <v>108</v>
      </c>
      <c r="D184" s="1013" t="s">
        <v>4365</v>
      </c>
      <c r="E184" s="792">
        <v>8</v>
      </c>
      <c r="F184" s="1227">
        <v>581</v>
      </c>
      <c r="G184" s="1227" t="s">
        <v>106</v>
      </c>
      <c r="H184" s="1227" t="s">
        <v>106</v>
      </c>
      <c r="I184" s="947">
        <v>99.36</v>
      </c>
      <c r="J184" s="703">
        <f t="shared" si="35"/>
        <v>0.76489533011272148</v>
      </c>
      <c r="K184" s="950">
        <v>0.19</v>
      </c>
      <c r="L184" s="960">
        <v>4</v>
      </c>
      <c r="M184" s="694">
        <f t="shared" si="36"/>
        <v>0.76</v>
      </c>
      <c r="N184" s="943" t="s">
        <v>696</v>
      </c>
      <c r="O184" s="795">
        <v>0.18</v>
      </c>
      <c r="P184" s="934">
        <v>43579</v>
      </c>
      <c r="Q184" s="934">
        <v>43594</v>
      </c>
      <c r="R184" s="694">
        <f t="shared" si="37"/>
        <v>5.5555555555555607</v>
      </c>
      <c r="S184" s="759">
        <f>IF(INDEX(Historical!$D$7:$D$1439,MATCH(B184,Historical!$B$7:$B$1450,0))=0,"n/a",(INDEX(Historical!$C$7:$C$1439,MATCH(B184,Historical!$B$7:$B$1450,0))/INDEX(Historical!$D$7:$D$1439,MATCH(B184,Historical!$B$7:$B$1450,0))-1)*100)</f>
        <v>5.9701492537313383</v>
      </c>
      <c r="T184" s="759">
        <f>IF(INDEX(Historical!$F$7:$F$1432,MATCH(B184,Historical!$B$7:$B$1450,0))=0,"n/a",((INDEX(Historical!$C$7:$C$1439,MATCH(B184,Historical!$B$7:$B$1450,0))/INDEX(Historical!$F$7:$F$1432,MATCH(B184,Historical!$B$7:$B$1450,0)))^(1/3)-1)*100)</f>
        <v>6.3658248576630827</v>
      </c>
      <c r="U184" s="759">
        <f>IF(INDEX(Historical!$H$7:$H$1432,MATCH(B184,Historical!$B$7:$B$1450,0))=0,"n/a",((INDEX(Historical!$C$7:$C$1439,MATCH(B184,Historical!$B$7:$B$1450,0))/INDEX(Historical!$H$7:$H$1432,MATCH(B184,Historical!$B$7:$B$1450,0)))^(1/5)-1)*100)</f>
        <v>9.0686916213479574</v>
      </c>
      <c r="V184" s="759" t="str">
        <f>IF(INDEX(Historical!$O$7:$O$1432,MATCH(B184,Historical!$B$7:$B$1450,0))=0,"n/a",((INDEX(Historical!$C$7:$C$1439,MATCH(B184,Historical!$B$7:$B$1450,0))/INDEX(Historical!$O$7:$O$1432,MATCH(B184,Historical!$B$7:$B$1450,0)))^(1/10)-1)*100)</f>
        <v>n/a</v>
      </c>
      <c r="W184" s="760" t="str">
        <f t="shared" si="38"/>
        <v>n/a</v>
      </c>
      <c r="X184" s="761">
        <f t="shared" si="39"/>
        <v>0.98572735014651713</v>
      </c>
      <c r="Y184" s="717"/>
      <c r="Z184" s="703">
        <f t="shared" si="40"/>
        <v>15.291750503018109</v>
      </c>
      <c r="AA184" s="959">
        <f t="shared" si="41"/>
        <v>19.991951710261571</v>
      </c>
      <c r="AB184" s="960">
        <v>12</v>
      </c>
      <c r="AC184" s="938">
        <v>4.97</v>
      </c>
      <c r="AD184" s="938">
        <v>1.78</v>
      </c>
      <c r="AE184" s="938">
        <v>5.01</v>
      </c>
      <c r="AF184" s="938">
        <v>2.0699999999999998</v>
      </c>
      <c r="AG184" s="938">
        <v>10.4</v>
      </c>
      <c r="AH184" s="938">
        <v>5.6000000000000005</v>
      </c>
      <c r="AI184" s="938">
        <v>9.81</v>
      </c>
      <c r="AJ184" s="938">
        <v>9.1999999999999993</v>
      </c>
      <c r="AK184" s="938">
        <v>11.3</v>
      </c>
      <c r="AL184" s="951">
        <v>16740</v>
      </c>
      <c r="AM184" s="945">
        <v>0.4</v>
      </c>
      <c r="AN184" s="938">
        <v>0.21</v>
      </c>
      <c r="AO184" s="802">
        <f t="shared" si="42"/>
        <v>-10.158364758800891</v>
      </c>
      <c r="AP184" s="803">
        <f t="shared" si="43"/>
        <v>9.8335869514606795</v>
      </c>
      <c r="AQ184" s="961">
        <f t="shared" si="44"/>
        <v>35.619303837767305</v>
      </c>
      <c r="AR184" s="703">
        <f>INDEX(Historical!$C$7:$C$1439,MATCH(B184,Historical!$B$7:$B$1450,0))*IF(AH184="n/a",1.03,IF(AH184&lt;0,1.01,IF(AH184&gt;10,1.1,(1+AH184/100))))</f>
        <v>0.74975999999999998</v>
      </c>
      <c r="AS184" s="959">
        <f t="shared" si="45"/>
        <v>0.823311456</v>
      </c>
      <c r="AT184" s="959">
        <f t="shared" si="50"/>
        <v>0.9056426016000001</v>
      </c>
      <c r="AU184" s="959">
        <f t="shared" si="50"/>
        <v>0.99620686176000017</v>
      </c>
      <c r="AV184" s="959">
        <f t="shared" si="50"/>
        <v>1.0958275479360002</v>
      </c>
      <c r="AW184" s="703">
        <f t="shared" si="46"/>
        <v>4.570748467296001</v>
      </c>
      <c r="AX184" s="810">
        <f t="shared" si="47"/>
        <v>4.6001896812560394</v>
      </c>
      <c r="AY184" s="1017">
        <v>0.84</v>
      </c>
      <c r="AZ184" s="945">
        <v>25.11</v>
      </c>
      <c r="BA184" s="945">
        <v>-7.79</v>
      </c>
      <c r="BB184" s="945">
        <v>1.4000000000000001</v>
      </c>
      <c r="BC184" s="945">
        <v>2.34</v>
      </c>
      <c r="BE184" s="666">
        <v>2012</v>
      </c>
      <c r="BF184" s="971">
        <f t="shared" si="48"/>
        <v>0</v>
      </c>
      <c r="BG184" s="955">
        <v>0.8</v>
      </c>
    </row>
    <row r="185" spans="1:60" ht="11.25" customHeight="1" x14ac:dyDescent="0.2">
      <c r="A185" s="944" t="s">
        <v>1210</v>
      </c>
      <c r="B185" s="948" t="s">
        <v>1211</v>
      </c>
      <c r="C185" s="1013" t="s">
        <v>108</v>
      </c>
      <c r="D185" s="1013" t="s">
        <v>4365</v>
      </c>
      <c r="E185" s="792">
        <v>8</v>
      </c>
      <c r="F185" s="1227">
        <v>591</v>
      </c>
      <c r="G185" s="1227" t="s">
        <v>106</v>
      </c>
      <c r="H185" s="1227" t="s">
        <v>106</v>
      </c>
      <c r="I185" s="947">
        <v>39.409999999999997</v>
      </c>
      <c r="J185" s="703">
        <f t="shared" si="35"/>
        <v>2.6389241309312359</v>
      </c>
      <c r="K185" s="950">
        <v>0.26</v>
      </c>
      <c r="L185" s="960">
        <v>4</v>
      </c>
      <c r="M185" s="694">
        <f t="shared" si="36"/>
        <v>1.04</v>
      </c>
      <c r="N185" s="943" t="s">
        <v>595</v>
      </c>
      <c r="O185" s="795">
        <v>0.22</v>
      </c>
      <c r="P185" s="934">
        <v>43602</v>
      </c>
      <c r="Q185" s="934">
        <v>43637</v>
      </c>
      <c r="R185" s="694">
        <f t="shared" si="37"/>
        <v>18.181818181818183</v>
      </c>
      <c r="S185" s="759">
        <f>IF(INDEX(Historical!$D$7:$D$1439,MATCH(B185,Historical!$B$7:$B$1450,0))=0,"n/a",(INDEX(Historical!$C$7:$C$1439,MATCH(B185,Historical!$B$7:$B$1450,0))/INDEX(Historical!$D$7:$D$1439,MATCH(B185,Historical!$B$7:$B$1450,0))-1)*100)</f>
        <v>21.739130434782595</v>
      </c>
      <c r="T185" s="759">
        <f>IF(INDEX(Historical!$F$7:$F$1432,MATCH(B185,Historical!$B$7:$B$1450,0))=0,"n/a",((INDEX(Historical!$C$7:$C$1439,MATCH(B185,Historical!$B$7:$B$1450,0))/INDEX(Historical!$F$7:$F$1432,MATCH(B185,Historical!$B$7:$B$1450,0)))^(1/3)-1)*100)</f>
        <v>27.00821423309716</v>
      </c>
      <c r="U185" s="759">
        <f>IF(INDEX(Historical!$H$7:$H$1432,MATCH(B185,Historical!$B$7:$B$1450,0))=0,"n/a",((INDEX(Historical!$C$7:$C$1439,MATCH(B185,Historical!$B$7:$B$1450,0))/INDEX(Historical!$H$7:$H$1432,MATCH(B185,Historical!$B$7:$B$1450,0)))^(1/5)-1)*100)</f>
        <v>36.082210785873883</v>
      </c>
      <c r="V185" s="759">
        <f>IF(INDEX(Historical!$O$7:$O$1432,MATCH(B185,Historical!$B$7:$B$1450,0))=0,"n/a",((INDEX(Historical!$C$7:$C$1439,MATCH(B185,Historical!$B$7:$B$1450,0))/INDEX(Historical!$O$7:$O$1432,MATCH(B185,Historical!$B$7:$B$1450,0)))^(1/10)-1)*100)</f>
        <v>-0.90559236919174335</v>
      </c>
      <c r="W185" s="760" t="str">
        <f t="shared" si="38"/>
        <v>n/a</v>
      </c>
      <c r="X185" s="761">
        <f t="shared" si="39"/>
        <v>2.0045672658818825</v>
      </c>
      <c r="Y185" s="949"/>
      <c r="Z185" s="703">
        <f t="shared" si="40"/>
        <v>31.90184049079755</v>
      </c>
      <c r="AA185" s="959">
        <f t="shared" si="41"/>
        <v>12.088957055214724</v>
      </c>
      <c r="AB185" s="960">
        <v>12</v>
      </c>
      <c r="AC185" s="938">
        <v>3.26</v>
      </c>
      <c r="AD185" s="938">
        <v>1.69</v>
      </c>
      <c r="AE185" s="938">
        <v>4.51</v>
      </c>
      <c r="AF185" s="938">
        <v>1.31</v>
      </c>
      <c r="AG185" s="938">
        <v>11.4</v>
      </c>
      <c r="AH185" s="938">
        <v>44.3</v>
      </c>
      <c r="AI185" s="938">
        <v>5.38</v>
      </c>
      <c r="AJ185" s="938">
        <v>18</v>
      </c>
      <c r="AK185" s="938">
        <v>7.0000000000000009</v>
      </c>
      <c r="AL185" s="951">
        <v>1910</v>
      </c>
      <c r="AM185" s="945">
        <v>1.0999999999999999</v>
      </c>
      <c r="AN185" s="938">
        <v>0.1</v>
      </c>
      <c r="AO185" s="802">
        <f t="shared" si="42"/>
        <v>26.632177861590396</v>
      </c>
      <c r="AP185" s="803">
        <f t="shared" si="43"/>
        <v>38.72113491680512</v>
      </c>
      <c r="AQ185" s="961">
        <f t="shared" si="44"/>
        <v>-16.104473057044764</v>
      </c>
      <c r="AR185" s="703">
        <f>INDEX(Historical!$C$7:$C$1439,MATCH(B185,Historical!$B$7:$B$1450,0))*IF(AH185="n/a",1.03,IF(AH185&lt;0,1.01,IF(AH185&gt;10,1.1,(1+AH185/100))))</f>
        <v>0.92400000000000004</v>
      </c>
      <c r="AS185" s="959">
        <f t="shared" si="45"/>
        <v>0.97371120000000011</v>
      </c>
      <c r="AT185" s="959">
        <f t="shared" si="50"/>
        <v>1.0418709840000002</v>
      </c>
      <c r="AU185" s="959">
        <f t="shared" si="50"/>
        <v>1.1148019528800004</v>
      </c>
      <c r="AV185" s="959">
        <f t="shared" si="50"/>
        <v>1.1928380895816004</v>
      </c>
      <c r="AW185" s="703">
        <f t="shared" si="46"/>
        <v>5.2472222264616022</v>
      </c>
      <c r="AX185" s="810">
        <f t="shared" si="47"/>
        <v>13.314443609392546</v>
      </c>
      <c r="AY185" s="1017">
        <v>1.04</v>
      </c>
      <c r="AZ185" s="945">
        <v>21.3</v>
      </c>
      <c r="BA185" s="945">
        <v>-20.94</v>
      </c>
      <c r="BB185" s="945">
        <v>8.18</v>
      </c>
      <c r="BC185" s="945">
        <v>3.25</v>
      </c>
      <c r="BE185" s="666">
        <v>2012</v>
      </c>
      <c r="BF185" s="971">
        <f t="shared" si="48"/>
        <v>0</v>
      </c>
      <c r="BG185" s="955">
        <v>1.6</v>
      </c>
      <c r="BH185" s="936"/>
    </row>
    <row r="186" spans="1:60" ht="11.25" customHeight="1" x14ac:dyDescent="0.2">
      <c r="A186" s="944" t="s">
        <v>1232</v>
      </c>
      <c r="B186" s="948" t="s">
        <v>1233</v>
      </c>
      <c r="C186" s="1013" t="s">
        <v>108</v>
      </c>
      <c r="D186" s="1013" t="s">
        <v>4357</v>
      </c>
      <c r="E186" s="792">
        <v>7</v>
      </c>
      <c r="F186" s="1227">
        <v>650</v>
      </c>
      <c r="G186" s="1227" t="s">
        <v>106</v>
      </c>
      <c r="H186" s="1227" t="s">
        <v>106</v>
      </c>
      <c r="I186" s="947">
        <v>49.3</v>
      </c>
      <c r="J186" s="703">
        <f t="shared" si="35"/>
        <v>1.2170385395537524</v>
      </c>
      <c r="K186" s="950">
        <v>0.15</v>
      </c>
      <c r="L186" s="960">
        <v>4</v>
      </c>
      <c r="M186" s="694">
        <f t="shared" si="36"/>
        <v>0.6</v>
      </c>
      <c r="N186" s="943" t="s">
        <v>560</v>
      </c>
      <c r="O186" s="795">
        <v>0.14000000000000001</v>
      </c>
      <c r="P186" s="934">
        <v>43501</v>
      </c>
      <c r="Q186" s="934">
        <v>43516</v>
      </c>
      <c r="R186" s="694">
        <f t="shared" si="37"/>
        <v>7.1428571428571281</v>
      </c>
      <c r="S186" s="759">
        <f>IF(INDEX(Historical!$D$7:$D$1439,MATCH(B186,Historical!$B$7:$B$1450,0))=0,"n/a",(INDEX(Historical!$C$7:$C$1439,MATCH(B186,Historical!$B$7:$B$1450,0))/INDEX(Historical!$D$7:$D$1439,MATCH(B186,Historical!$B$7:$B$1450,0))-1)*100)</f>
        <v>23.255813953488371</v>
      </c>
      <c r="T186" s="759">
        <f>IF(INDEX(Historical!$F$7:$F$1432,MATCH(B186,Historical!$B$7:$B$1450,0))=0,"n/a",((INDEX(Historical!$C$7:$C$1439,MATCH(B186,Historical!$B$7:$B$1450,0))/INDEX(Historical!$F$7:$F$1432,MATCH(B186,Historical!$B$7:$B$1450,0)))^(1/3)-1)*100)</f>
        <v>25.209525140702404</v>
      </c>
      <c r="U186" s="759">
        <f>IF(INDEX(Historical!$H$7:$H$1432,MATCH(B186,Historical!$B$7:$B$1450,0))=0,"n/a",((INDEX(Historical!$C$7:$C$1439,MATCH(B186,Historical!$B$7:$B$1450,0))/INDEX(Historical!$H$7:$H$1432,MATCH(B186,Historical!$B$7:$B$1450,0)))^(1/5)-1)*100)</f>
        <v>28.7173002285096</v>
      </c>
      <c r="V186" s="759" t="str">
        <f>IF(INDEX(Historical!$O$7:$O$1432,MATCH(B186,Historical!$B$7:$B$1450,0))=0,"n/a",((INDEX(Historical!$C$7:$C$1439,MATCH(B186,Historical!$B$7:$B$1450,0))/INDEX(Historical!$O$7:$O$1432,MATCH(B186,Historical!$B$7:$B$1450,0)))^(1/10)-1)*100)</f>
        <v>n/a</v>
      </c>
      <c r="W186" s="760" t="str">
        <f t="shared" si="38"/>
        <v>n/a</v>
      </c>
      <c r="X186" s="761">
        <f t="shared" si="39"/>
        <v>0.77197043625025796</v>
      </c>
      <c r="Y186" s="949"/>
      <c r="Z186" s="703">
        <f t="shared" si="40"/>
        <v>9.7244732576985413</v>
      </c>
      <c r="AA186" s="959">
        <f t="shared" si="41"/>
        <v>7.9902755267423009</v>
      </c>
      <c r="AB186" s="960">
        <v>12</v>
      </c>
      <c r="AC186" s="938">
        <v>6.17</v>
      </c>
      <c r="AD186" s="938">
        <v>1.1299999999999999</v>
      </c>
      <c r="AE186" s="938">
        <v>3.17</v>
      </c>
      <c r="AF186" s="938">
        <v>1.1399999999999999</v>
      </c>
      <c r="AG186" s="938">
        <v>15.5</v>
      </c>
      <c r="AH186" s="938">
        <v>51.300000000000004</v>
      </c>
      <c r="AI186" s="938">
        <v>7.07</v>
      </c>
      <c r="AJ186" s="938">
        <v>37.200000000000003</v>
      </c>
      <c r="AK186" s="938">
        <v>7.0000000000000009</v>
      </c>
      <c r="AL186" s="951">
        <v>226.62</v>
      </c>
      <c r="AM186" s="945">
        <v>3.6999999999999997</v>
      </c>
      <c r="AN186" s="938">
        <v>0.05</v>
      </c>
      <c r="AO186" s="802">
        <f t="shared" si="42"/>
        <v>21.94406324132105</v>
      </c>
      <c r="AP186" s="803">
        <f t="shared" si="43"/>
        <v>29.934338768063352</v>
      </c>
      <c r="AQ186" s="961">
        <f t="shared" si="44"/>
        <v>-36.372912475245535</v>
      </c>
      <c r="AR186" s="703">
        <f>INDEX(Historical!$C$7:$C$1439,MATCH(B186,Historical!$B$7:$B$1450,0))*IF(AH186="n/a",1.03,IF(AH186&lt;0,1.01,IF(AH186&gt;10,1.1,(1+AH186/100))))</f>
        <v>0.58300000000000007</v>
      </c>
      <c r="AS186" s="959">
        <f t="shared" si="45"/>
        <v>0.62421810000000011</v>
      </c>
      <c r="AT186" s="959">
        <f t="shared" si="50"/>
        <v>0.66791336700000015</v>
      </c>
      <c r="AU186" s="959">
        <f t="shared" si="50"/>
        <v>0.71466730269000023</v>
      </c>
      <c r="AV186" s="959">
        <f t="shared" si="50"/>
        <v>0.76469401387830027</v>
      </c>
      <c r="AW186" s="703">
        <f t="shared" si="46"/>
        <v>3.3544927835683009</v>
      </c>
      <c r="AX186" s="810">
        <f t="shared" si="47"/>
        <v>6.804244997095946</v>
      </c>
      <c r="AY186" s="1017">
        <v>1.02</v>
      </c>
      <c r="AZ186" s="945">
        <v>19.52</v>
      </c>
      <c r="BA186" s="945">
        <v>-21.27</v>
      </c>
      <c r="BB186" s="945">
        <v>0.37</v>
      </c>
      <c r="BC186" s="945">
        <v>1.4500000000000002</v>
      </c>
      <c r="BE186" s="666">
        <v>2013</v>
      </c>
      <c r="BF186" s="971">
        <f t="shared" si="48"/>
        <v>0</v>
      </c>
      <c r="BG186" s="955">
        <v>1.7000000000000002</v>
      </c>
    </row>
    <row r="187" spans="1:60" s="838" customFormat="1" ht="11.25" customHeight="1" x14ac:dyDescent="0.2">
      <c r="A187" s="817" t="s">
        <v>3836</v>
      </c>
      <c r="B187" s="846" t="s">
        <v>3837</v>
      </c>
      <c r="C187" s="1013" t="s">
        <v>108</v>
      </c>
      <c r="D187" s="1013" t="s">
        <v>4365</v>
      </c>
      <c r="E187" s="818">
        <v>6</v>
      </c>
      <c r="F187" s="1227">
        <v>776</v>
      </c>
      <c r="G187" s="1226" t="s">
        <v>106</v>
      </c>
      <c r="H187" s="1226" t="s">
        <v>106</v>
      </c>
      <c r="I187" s="819">
        <v>60.55</v>
      </c>
      <c r="J187" s="820">
        <f t="shared" si="35"/>
        <v>1.0569777043765483</v>
      </c>
      <c r="K187" s="821">
        <v>0.16</v>
      </c>
      <c r="L187" s="822">
        <v>4</v>
      </c>
      <c r="M187" s="823">
        <f t="shared" si="36"/>
        <v>0.64</v>
      </c>
      <c r="N187" s="824" t="s">
        <v>320</v>
      </c>
      <c r="O187" s="825">
        <v>0.15</v>
      </c>
      <c r="P187" s="826">
        <v>43531</v>
      </c>
      <c r="Q187" s="826">
        <v>43553</v>
      </c>
      <c r="R187" s="823">
        <f t="shared" si="37"/>
        <v>6.6666666666666732</v>
      </c>
      <c r="S187" s="759">
        <f>IF(INDEX(Historical!$D$7:$D$1439,MATCH(B187,Historical!$B$7:$B$1450,0))=0,"n/a",(INDEX(Historical!$C$7:$C$1439,MATCH(B187,Historical!$B$7:$B$1450,0))/INDEX(Historical!$D$7:$D$1439,MATCH(B187,Historical!$B$7:$B$1450,0))-1)*100)</f>
        <v>7.1428571428571397</v>
      </c>
      <c r="T187" s="759">
        <f>IF(INDEX(Historical!$F$7:$F$1432,MATCH(B187,Historical!$B$7:$B$1450,0))=0,"n/a",((INDEX(Historical!$C$7:$C$1439,MATCH(B187,Historical!$B$7:$B$1450,0))/INDEX(Historical!$F$7:$F$1432,MATCH(B187,Historical!$B$7:$B$1450,0)))^(1/3)-1)*100)</f>
        <v>7.7217345015941907</v>
      </c>
      <c r="U187" s="759">
        <f>IF(INDEX(Historical!$H$7:$H$1432,MATCH(B187,Historical!$B$7:$B$1450,0))=0,"n/a",((INDEX(Historical!$C$7:$C$1439,MATCH(B187,Historical!$B$7:$B$1450,0))/INDEX(Historical!$H$7:$H$1432,MATCH(B187,Historical!$B$7:$B$1450,0)))^(1/5)-1)*100)</f>
        <v>8.4471771197698544</v>
      </c>
      <c r="V187" s="759" t="str">
        <f>IF(INDEX(Historical!$O$7:$O$1432,MATCH(B187,Historical!$B$7:$B$1450,0))=0,"n/a",((INDEX(Historical!$C$7:$C$1439,MATCH(B187,Historical!$B$7:$B$1450,0))/INDEX(Historical!$O$7:$O$1432,MATCH(B187,Historical!$B$7:$B$1450,0)))^(1/10)-1)*100)</f>
        <v>n/a</v>
      </c>
      <c r="W187" s="827" t="str">
        <f t="shared" si="38"/>
        <v>n/a</v>
      </c>
      <c r="X187" s="828">
        <f t="shared" si="39"/>
        <v>0.47190933629999188</v>
      </c>
      <c r="Y187" s="843"/>
      <c r="Z187" s="820">
        <f t="shared" si="40"/>
        <v>12.355212355212355</v>
      </c>
      <c r="AA187" s="830">
        <f t="shared" si="41"/>
        <v>11.689189189189189</v>
      </c>
      <c r="AB187" s="822">
        <v>12</v>
      </c>
      <c r="AC187" s="831">
        <v>5.18</v>
      </c>
      <c r="AD187" s="831" t="s">
        <v>137</v>
      </c>
      <c r="AE187" s="831">
        <v>3.06</v>
      </c>
      <c r="AF187" s="831">
        <v>1.29</v>
      </c>
      <c r="AG187" s="831">
        <v>12.1</v>
      </c>
      <c r="AH187" s="831">
        <v>14.2</v>
      </c>
      <c r="AI187" s="831">
        <v>11.3</v>
      </c>
      <c r="AJ187" s="831">
        <v>17.899999999999999</v>
      </c>
      <c r="AK187" s="831" t="s">
        <v>137</v>
      </c>
      <c r="AL187" s="832">
        <v>142.94999999999999</v>
      </c>
      <c r="AM187" s="833">
        <v>7.0000000000000009</v>
      </c>
      <c r="AN187" s="831">
        <v>0.18</v>
      </c>
      <c r="AO187" s="834">
        <f t="shared" si="42"/>
        <v>-2.185034365042787</v>
      </c>
      <c r="AP187" s="835">
        <f t="shared" si="43"/>
        <v>9.5041548241464024</v>
      </c>
      <c r="AQ187" s="836">
        <f t="shared" si="44"/>
        <v>-18.135466764893838</v>
      </c>
      <c r="AR187" s="703">
        <f>INDEX(Historical!$C$7:$C$1439,MATCH(B187,Historical!$B$7:$B$1450,0))*IF(AH187="n/a",1.03,IF(AH187&lt;0,1.01,IF(AH187&gt;10,1.1,(1+AH187/100))))</f>
        <v>0.66</v>
      </c>
      <c r="AS187" s="830">
        <f t="shared" si="45"/>
        <v>0.72600000000000009</v>
      </c>
      <c r="AT187" s="830">
        <f t="shared" ref="AT187:AV206" si="51">IF($AK187="n/a",1.03*AS187,IF($AK187&lt;0,1.01*AS187,IF($AK187&gt;10,1.1*AS187,(1+$AK187/100)*AS187)))</f>
        <v>0.74778000000000011</v>
      </c>
      <c r="AU187" s="830">
        <f t="shared" si="51"/>
        <v>0.77021340000000016</v>
      </c>
      <c r="AV187" s="830">
        <f t="shared" si="51"/>
        <v>0.79331980200000018</v>
      </c>
      <c r="AW187" s="820">
        <f t="shared" si="46"/>
        <v>3.6973132020000006</v>
      </c>
      <c r="AX187" s="837">
        <f t="shared" si="47"/>
        <v>6.1062150322047906</v>
      </c>
      <c r="AY187" s="1018">
        <v>0.35</v>
      </c>
      <c r="AZ187" s="833">
        <v>33.489999999999995</v>
      </c>
      <c r="BA187" s="833">
        <v>-16.189999999999998</v>
      </c>
      <c r="BB187" s="833">
        <v>2.42</v>
      </c>
      <c r="BC187" s="833">
        <v>7.07</v>
      </c>
      <c r="BD187" s="985"/>
      <c r="BE187" s="666">
        <v>2014</v>
      </c>
      <c r="BF187" s="971">
        <f t="shared" si="48"/>
        <v>0</v>
      </c>
      <c r="BG187" s="892">
        <v>1.2</v>
      </c>
      <c r="BH187" s="698"/>
    </row>
    <row r="188" spans="1:60" ht="11.25" customHeight="1" x14ac:dyDescent="0.2">
      <c r="A188" s="954" t="s">
        <v>4067</v>
      </c>
      <c r="B188" s="948" t="s">
        <v>4068</v>
      </c>
      <c r="C188" s="1013" t="s">
        <v>4345</v>
      </c>
      <c r="D188" s="1013" t="s">
        <v>4376</v>
      </c>
      <c r="E188" s="792">
        <v>5</v>
      </c>
      <c r="F188" s="1227">
        <v>869</v>
      </c>
      <c r="G188" s="1227" t="s">
        <v>106</v>
      </c>
      <c r="H188" s="1227" t="s">
        <v>106</v>
      </c>
      <c r="I188" s="947">
        <v>104.87</v>
      </c>
      <c r="J188" s="703">
        <f t="shared" si="35"/>
        <v>0.5721369314389243</v>
      </c>
      <c r="K188" s="950">
        <v>0.15</v>
      </c>
      <c r="L188" s="960">
        <v>4</v>
      </c>
      <c r="M188" s="694">
        <f t="shared" si="36"/>
        <v>0.6</v>
      </c>
      <c r="N188" s="943" t="s">
        <v>4467</v>
      </c>
      <c r="O188" s="795">
        <v>0.13500000000000001</v>
      </c>
      <c r="P188" s="934">
        <v>43552</v>
      </c>
      <c r="Q188" s="934">
        <v>43560</v>
      </c>
      <c r="R188" s="694">
        <f t="shared" si="37"/>
        <v>11.1111111111111</v>
      </c>
      <c r="S188" s="759">
        <f>IF(INDEX(Historical!$D$7:$D$1439,MATCH(B188,Historical!$B$7:$B$1450,0))=0,"n/a",(INDEX(Historical!$C$7:$C$1439,MATCH(B188,Historical!$B$7:$B$1450,0))/INDEX(Historical!$D$7:$D$1439,MATCH(B188,Historical!$B$7:$B$1450,0))-1)*100)</f>
        <v>10.471204188481664</v>
      </c>
      <c r="T188" s="759">
        <f>IF(INDEX(Historical!$F$7:$F$1432,MATCH(B188,Historical!$B$7:$B$1450,0))=0,"n/a",((INDEX(Historical!$C$7:$C$1439,MATCH(B188,Historical!$B$7:$B$1450,0))/INDEX(Historical!$F$7:$F$1432,MATCH(B188,Historical!$B$7:$B$1450,0)))^(1/3)-1)*100)</f>
        <v>38.16482441273137</v>
      </c>
      <c r="U188" s="759" t="str">
        <f>IF(INDEX(Historical!$H$7:$H$1432,MATCH(B188,Historical!$B$7:$B$1450,0))=0,"n/a",((INDEX(Historical!$C$7:$C$1439,MATCH(B188,Historical!$B$7:$B$1450,0))/INDEX(Historical!$H$7:$H$1432,MATCH(B188,Historical!$B$7:$B$1450,0)))^(1/5)-1)*100)</f>
        <v>n/a</v>
      </c>
      <c r="V188" s="759" t="str">
        <f>IF(INDEX(Historical!$O$7:$O$1432,MATCH(B188,Historical!$B$7:$B$1450,0))=0,"n/a",((INDEX(Historical!$C$7:$C$1439,MATCH(B188,Historical!$B$7:$B$1450,0))/INDEX(Historical!$O$7:$O$1432,MATCH(B188,Historical!$B$7:$B$1450,0)))^(1/10)-1)*100)</f>
        <v>n/a</v>
      </c>
      <c r="W188" s="760" t="str">
        <f t="shared" si="38"/>
        <v>n/a</v>
      </c>
      <c r="X188" s="761" t="str">
        <f t="shared" si="39"/>
        <v>n/a</v>
      </c>
      <c r="Y188" s="949"/>
      <c r="Z188" s="703" t="str">
        <f t="shared" si="40"/>
        <v>n/a</v>
      </c>
      <c r="AA188" s="959" t="str">
        <f t="shared" si="41"/>
        <v>n/a</v>
      </c>
      <c r="AB188" s="960">
        <v>12</v>
      </c>
      <c r="AC188" s="938">
        <v>-6.67</v>
      </c>
      <c r="AD188" s="938" t="s">
        <v>137</v>
      </c>
      <c r="AE188" s="938">
        <v>1.79</v>
      </c>
      <c r="AF188" s="938">
        <v>18.53</v>
      </c>
      <c r="AG188" s="938" t="s">
        <v>137</v>
      </c>
      <c r="AH188" s="938">
        <v>28.1</v>
      </c>
      <c r="AI188" s="938">
        <v>9.6</v>
      </c>
      <c r="AJ188" s="938">
        <v>26.150000000000002</v>
      </c>
      <c r="AK188" s="938">
        <v>15</v>
      </c>
      <c r="AL188" s="951">
        <v>3700</v>
      </c>
      <c r="AM188" s="945">
        <v>9.31</v>
      </c>
      <c r="AN188" s="938" t="s">
        <v>137</v>
      </c>
      <c r="AO188" s="802" t="str">
        <f t="shared" si="42"/>
        <v>n/a</v>
      </c>
      <c r="AP188" s="803" t="str">
        <f t="shared" si="43"/>
        <v>n/a</v>
      </c>
      <c r="AQ188" s="961" t="str">
        <f t="shared" si="44"/>
        <v>n/a</v>
      </c>
      <c r="AR188" s="703">
        <f>INDEX(Historical!$C$7:$C$1439,MATCH(B188,Historical!$B$7:$B$1450,0))*IF(AH188="n/a",1.03,IF(AH188&lt;0,1.01,IF(AH188&gt;10,1.1,(1+AH188/100))))</f>
        <v>0.58025000000000004</v>
      </c>
      <c r="AS188" s="959">
        <f t="shared" si="45"/>
        <v>0.63595400000000013</v>
      </c>
      <c r="AT188" s="959">
        <f t="shared" si="51"/>
        <v>0.69954940000000021</v>
      </c>
      <c r="AU188" s="959">
        <f t="shared" si="51"/>
        <v>0.76950434000000034</v>
      </c>
      <c r="AV188" s="959">
        <f t="shared" si="51"/>
        <v>0.84645477400000046</v>
      </c>
      <c r="AW188" s="703">
        <f t="shared" si="46"/>
        <v>3.5317125140000014</v>
      </c>
      <c r="AX188" s="810">
        <f t="shared" si="47"/>
        <v>3.3677052674740167</v>
      </c>
      <c r="AY188" s="1017" t="s">
        <v>137</v>
      </c>
      <c r="AZ188" s="945">
        <v>61.660000000000004</v>
      </c>
      <c r="BA188" s="945">
        <v>-1.7399999999999998</v>
      </c>
      <c r="BB188" s="945">
        <v>9.15</v>
      </c>
      <c r="BC188" s="945">
        <v>24.48</v>
      </c>
      <c r="BE188" s="666">
        <v>2015</v>
      </c>
      <c r="BF188" s="971">
        <f t="shared" si="48"/>
        <v>0</v>
      </c>
      <c r="BG188" s="955" t="s">
        <v>137</v>
      </c>
    </row>
    <row r="189" spans="1:60" ht="11.25" customHeight="1" x14ac:dyDescent="0.2">
      <c r="A189" s="954" t="s">
        <v>4130</v>
      </c>
      <c r="B189" s="948" t="s">
        <v>2297</v>
      </c>
      <c r="C189" s="1013" t="s">
        <v>108</v>
      </c>
      <c r="D189" s="1013" t="s">
        <v>4365</v>
      </c>
      <c r="E189" s="792">
        <v>5</v>
      </c>
      <c r="F189" s="1227">
        <v>870</v>
      </c>
      <c r="G189" s="1227" t="s">
        <v>106</v>
      </c>
      <c r="H189" s="1227" t="s">
        <v>106</v>
      </c>
      <c r="I189" s="947">
        <v>17</v>
      </c>
      <c r="J189" s="703">
        <f t="shared" si="35"/>
        <v>3.0588235294117649</v>
      </c>
      <c r="K189" s="950">
        <v>0.13</v>
      </c>
      <c r="L189" s="960">
        <v>4</v>
      </c>
      <c r="M189" s="694">
        <f t="shared" si="36"/>
        <v>0.52</v>
      </c>
      <c r="N189" s="943" t="s">
        <v>493</v>
      </c>
      <c r="O189" s="795">
        <v>0.12</v>
      </c>
      <c r="P189" s="934">
        <v>43553</v>
      </c>
      <c r="Q189" s="934">
        <v>43570</v>
      </c>
      <c r="R189" s="694">
        <f t="shared" si="37"/>
        <v>8.333333333333341</v>
      </c>
      <c r="S189" s="759">
        <f>IF(INDEX(Historical!$D$7:$D$1439,MATCH(B189,Historical!$B$7:$B$1450,0))=0,"n/a",(INDEX(Historical!$C$7:$C$1439,MATCH(B189,Historical!$B$7:$B$1450,0))/INDEX(Historical!$D$7:$D$1439,MATCH(B189,Historical!$B$7:$B$1450,0))-1)*100)</f>
        <v>9.302325581395344</v>
      </c>
      <c r="T189" s="759">
        <f>IF(INDEX(Historical!$F$7:$F$1432,MATCH(B189,Historical!$B$7:$B$1450,0))=0,"n/a",((INDEX(Historical!$C$7:$C$1439,MATCH(B189,Historical!$B$7:$B$1450,0))/INDEX(Historical!$F$7:$F$1432,MATCH(B189,Historical!$B$7:$B$1450,0)))^(1/3)-1)*100)</f>
        <v>10.325677865290107</v>
      </c>
      <c r="U189" s="759">
        <f>IF(INDEX(Historical!$H$7:$H$1432,MATCH(B189,Historical!$B$7:$B$1450,0))=0,"n/a",((INDEX(Historical!$C$7:$C$1439,MATCH(B189,Historical!$B$7:$B$1450,0))/INDEX(Historical!$H$7:$H$1432,MATCH(B189,Historical!$B$7:$B$1450,0)))^(1/5)-1)*100)</f>
        <v>7.9915005882233103</v>
      </c>
      <c r="V189" s="759">
        <f>IF(INDEX(Historical!$O$7:$O$1432,MATCH(B189,Historical!$B$7:$B$1450,0))=0,"n/a",((INDEX(Historical!$C$7:$C$1439,MATCH(B189,Historical!$B$7:$B$1450,0))/INDEX(Historical!$O$7:$O$1432,MATCH(B189,Historical!$B$7:$B$1450,0)))^(1/10)-1)*100)</f>
        <v>-2.4123947527537437</v>
      </c>
      <c r="W189" s="760" t="str">
        <f t="shared" si="38"/>
        <v>n/a</v>
      </c>
      <c r="X189" s="761">
        <f t="shared" si="39"/>
        <v>1.1099306372532376</v>
      </c>
      <c r="Y189" s="949"/>
      <c r="Z189" s="703">
        <f t="shared" si="40"/>
        <v>37.410071942446052</v>
      </c>
      <c r="AA189" s="959">
        <f t="shared" si="41"/>
        <v>12.23021582733813</v>
      </c>
      <c r="AB189" s="960">
        <v>12</v>
      </c>
      <c r="AC189" s="938">
        <v>1.39</v>
      </c>
      <c r="AD189" s="938">
        <v>1.54</v>
      </c>
      <c r="AE189" s="938">
        <v>3.59</v>
      </c>
      <c r="AF189" s="938">
        <v>1.26</v>
      </c>
      <c r="AG189" s="938">
        <v>9.1999999999999993</v>
      </c>
      <c r="AH189" s="938">
        <v>10.8</v>
      </c>
      <c r="AI189" s="938">
        <v>0.43</v>
      </c>
      <c r="AJ189" s="938">
        <v>7.1999999999999993</v>
      </c>
      <c r="AK189" s="938">
        <v>8</v>
      </c>
      <c r="AL189" s="951">
        <v>2910</v>
      </c>
      <c r="AM189" s="945">
        <v>0.6</v>
      </c>
      <c r="AN189" s="938">
        <v>0.17</v>
      </c>
      <c r="AO189" s="802">
        <f t="shared" si="42"/>
        <v>-1.179891709703055</v>
      </c>
      <c r="AP189" s="803">
        <f t="shared" si="43"/>
        <v>11.050324117635075</v>
      </c>
      <c r="AQ189" s="961">
        <f t="shared" si="44"/>
        <v>-17.24179277371125</v>
      </c>
      <c r="AR189" s="703">
        <f>INDEX(Historical!$C$7:$C$1439,MATCH(B189,Historical!$B$7:$B$1450,0))*IF(AH189="n/a",1.03,IF(AH189&lt;0,1.01,IF(AH189&gt;10,1.1,(1+AH189/100))))</f>
        <v>0.51700000000000002</v>
      </c>
      <c r="AS189" s="959">
        <f t="shared" si="45"/>
        <v>0.51922310000000005</v>
      </c>
      <c r="AT189" s="959">
        <f t="shared" si="51"/>
        <v>0.56076094800000009</v>
      </c>
      <c r="AU189" s="959">
        <f t="shared" si="51"/>
        <v>0.60562182384000018</v>
      </c>
      <c r="AV189" s="959">
        <f t="shared" si="51"/>
        <v>0.65407156974720027</v>
      </c>
      <c r="AW189" s="703">
        <f t="shared" si="46"/>
        <v>2.8566774415872005</v>
      </c>
      <c r="AX189" s="810">
        <f t="shared" si="47"/>
        <v>16.803984950512945</v>
      </c>
      <c r="AY189" s="1017">
        <v>1.01</v>
      </c>
      <c r="AZ189" s="945">
        <v>18.22</v>
      </c>
      <c r="BA189" s="945">
        <v>-7.64</v>
      </c>
      <c r="BB189" s="945">
        <v>4</v>
      </c>
      <c r="BC189" s="945">
        <v>3.9699999999999998</v>
      </c>
      <c r="BE189" s="666">
        <v>2015</v>
      </c>
      <c r="BF189" s="971">
        <f t="shared" si="48"/>
        <v>0</v>
      </c>
      <c r="BG189" s="955">
        <v>1</v>
      </c>
    </row>
    <row r="190" spans="1:60" ht="11.25" customHeight="1" x14ac:dyDescent="0.2">
      <c r="A190" s="936" t="s">
        <v>1048</v>
      </c>
      <c r="B190" s="948" t="s">
        <v>1049</v>
      </c>
      <c r="C190" s="1013" t="s">
        <v>247</v>
      </c>
      <c r="D190" s="1013" t="s">
        <v>4379</v>
      </c>
      <c r="E190" s="792">
        <v>8</v>
      </c>
      <c r="F190" s="1227">
        <v>545</v>
      </c>
      <c r="G190" s="1227" t="s">
        <v>37</v>
      </c>
      <c r="H190" s="1227" t="s">
        <v>37</v>
      </c>
      <c r="I190" s="947">
        <v>50.47</v>
      </c>
      <c r="J190" s="703">
        <f t="shared" si="35"/>
        <v>7.331087774915793</v>
      </c>
      <c r="K190" s="950">
        <v>0.92500000000000004</v>
      </c>
      <c r="L190" s="960">
        <v>4</v>
      </c>
      <c r="M190" s="694">
        <f t="shared" si="36"/>
        <v>3.7</v>
      </c>
      <c r="N190" s="943" t="s">
        <v>149</v>
      </c>
      <c r="O190" s="795">
        <v>0.89</v>
      </c>
      <c r="P190" s="934">
        <v>43437</v>
      </c>
      <c r="Q190" s="934">
        <v>43451</v>
      </c>
      <c r="R190" s="694">
        <f t="shared" si="37"/>
        <v>3.9325842696629247</v>
      </c>
      <c r="S190" s="759">
        <f>IF(INDEX(Historical!$D$7:$D$1439,MATCH(B190,Historical!$B$7:$B$1450,0))=0,"n/a",(INDEX(Historical!$C$7:$C$1439,MATCH(B190,Historical!$B$7:$B$1450,0))/INDEX(Historical!$D$7:$D$1439,MATCH(B190,Historical!$B$7:$B$1450,0))-1)*100)</f>
        <v>4.05209840810421</v>
      </c>
      <c r="T190" s="759">
        <f>IF(INDEX(Historical!$F$7:$F$1432,MATCH(B190,Historical!$B$7:$B$1450,0))=0,"n/a",((INDEX(Historical!$C$7:$C$1439,MATCH(B190,Historical!$B$7:$B$1450,0))/INDEX(Historical!$F$7:$F$1432,MATCH(B190,Historical!$B$7:$B$1450,0)))^(1/3)-1)*100)</f>
        <v>5.3459696364154929</v>
      </c>
      <c r="U190" s="759">
        <f>IF(INDEX(Historical!$H$7:$H$1432,MATCH(B190,Historical!$B$7:$B$1450,0))=0,"n/a",((INDEX(Historical!$C$7:$C$1439,MATCH(B190,Historical!$B$7:$B$1450,0))/INDEX(Historical!$H$7:$H$1432,MATCH(B190,Historical!$B$7:$B$1450,0)))^(1/5)-1)*100)</f>
        <v>6.901631238944228</v>
      </c>
      <c r="V190" s="759">
        <f>IF(INDEX(Historical!$O$7:$O$1432,MATCH(B190,Historical!$B$7:$B$1450,0))=0,"n/a",((INDEX(Historical!$C$7:$C$1439,MATCH(B190,Historical!$B$7:$B$1450,0))/INDEX(Historical!$O$7:$O$1432,MATCH(B190,Historical!$B$7:$B$1450,0)))^(1/10)-1)*100)</f>
        <v>6.5008347175385284</v>
      </c>
      <c r="W190" s="760">
        <f t="shared" si="38"/>
        <v>1.0616530859220887</v>
      </c>
      <c r="X190" s="761">
        <f t="shared" si="39"/>
        <v>5.7513593657868567</v>
      </c>
      <c r="Y190" s="949"/>
      <c r="Z190" s="703">
        <f t="shared" si="40"/>
        <v>181.37254901960785</v>
      </c>
      <c r="AA190" s="959">
        <f t="shared" si="41"/>
        <v>24.740196078431371</v>
      </c>
      <c r="AB190" s="960">
        <v>12</v>
      </c>
      <c r="AC190" s="938">
        <v>2.04</v>
      </c>
      <c r="AD190" s="938">
        <v>4.0599999999999996</v>
      </c>
      <c r="AE190" s="938">
        <v>2.0699999999999998</v>
      </c>
      <c r="AF190" s="940" t="s">
        <v>137</v>
      </c>
      <c r="AG190" s="940">
        <v>-909.6</v>
      </c>
      <c r="AH190" s="938">
        <v>-27.200000000000003</v>
      </c>
      <c r="AI190" s="938">
        <v>5.66</v>
      </c>
      <c r="AJ190" s="938">
        <v>1.2</v>
      </c>
      <c r="AK190" s="938">
        <v>6</v>
      </c>
      <c r="AL190" s="951">
        <v>2820</v>
      </c>
      <c r="AM190" s="945">
        <v>1.7000000000000002</v>
      </c>
      <c r="AN190" s="940" t="s">
        <v>137</v>
      </c>
      <c r="AO190" s="802">
        <f t="shared" si="42"/>
        <v>-10.507477064571351</v>
      </c>
      <c r="AP190" s="803">
        <f t="shared" si="43"/>
        <v>14.23271901386002</v>
      </c>
      <c r="AQ190" s="961" t="str">
        <f t="shared" si="44"/>
        <v>n/a</v>
      </c>
      <c r="AR190" s="703">
        <f>INDEX(Historical!$C$7:$C$1439,MATCH(B190,Historical!$B$7:$B$1450,0))*IF(AH190="n/a",1.03,IF(AH190&lt;0,1.01,IF(AH190&gt;10,1.1,(1+AH190/100))))</f>
        <v>3.6309500000000003</v>
      </c>
      <c r="AS190" s="959">
        <f t="shared" si="45"/>
        <v>3.8364617700000001</v>
      </c>
      <c r="AT190" s="959">
        <f t="shared" si="51"/>
        <v>4.0666494762000003</v>
      </c>
      <c r="AU190" s="959">
        <f t="shared" si="51"/>
        <v>4.3106484447720002</v>
      </c>
      <c r="AV190" s="959">
        <f t="shared" si="51"/>
        <v>4.5692873514583203</v>
      </c>
      <c r="AW190" s="703">
        <f t="shared" si="46"/>
        <v>20.413997042430321</v>
      </c>
      <c r="AX190" s="810">
        <f t="shared" si="47"/>
        <v>40.447784906737311</v>
      </c>
      <c r="AY190" s="1017">
        <v>0.54</v>
      </c>
      <c r="AZ190" s="945">
        <v>10.73</v>
      </c>
      <c r="BA190" s="945">
        <v>-13.03</v>
      </c>
      <c r="BB190" s="945">
        <v>1.48</v>
      </c>
      <c r="BC190" s="945">
        <v>-3.1</v>
      </c>
      <c r="BE190" s="666">
        <v>2012</v>
      </c>
      <c r="BF190" s="971">
        <f t="shared" si="48"/>
        <v>0</v>
      </c>
      <c r="BG190" s="955">
        <v>6</v>
      </c>
    </row>
    <row r="191" spans="1:60" ht="11.25" customHeight="1" x14ac:dyDescent="0.2">
      <c r="A191" s="944" t="s">
        <v>3834</v>
      </c>
      <c r="B191" s="948" t="s">
        <v>3835</v>
      </c>
      <c r="C191" s="1013" t="s">
        <v>108</v>
      </c>
      <c r="D191" s="1013" t="s">
        <v>4365</v>
      </c>
      <c r="E191" s="792">
        <v>6</v>
      </c>
      <c r="F191" s="1227">
        <v>770</v>
      </c>
      <c r="G191" s="1227" t="s">
        <v>106</v>
      </c>
      <c r="H191" s="1227" t="s">
        <v>106</v>
      </c>
      <c r="I191" s="947">
        <v>19.5</v>
      </c>
      <c r="J191" s="703">
        <f t="shared" si="35"/>
        <v>1.846153846153846</v>
      </c>
      <c r="K191" s="950">
        <v>0.09</v>
      </c>
      <c r="L191" s="960">
        <v>4</v>
      </c>
      <c r="M191" s="694">
        <f t="shared" si="36"/>
        <v>0.36</v>
      </c>
      <c r="N191" s="943" t="s">
        <v>595</v>
      </c>
      <c r="O191" s="795">
        <v>0.05</v>
      </c>
      <c r="P191" s="934">
        <v>43524</v>
      </c>
      <c r="Q191" s="934">
        <v>43539</v>
      </c>
      <c r="R191" s="694">
        <f t="shared" si="37"/>
        <v>79.999999999999986</v>
      </c>
      <c r="S191" s="759">
        <f>IF(INDEX(Historical!$D$7:$D$1439,MATCH(B191,Historical!$B$7:$B$1450,0))=0,"n/a",(INDEX(Historical!$C$7:$C$1439,MATCH(B191,Historical!$B$7:$B$1450,0))/INDEX(Historical!$D$7:$D$1439,MATCH(B191,Historical!$B$7:$B$1450,0))-1)*100)</f>
        <v>42.857142857142861</v>
      </c>
      <c r="T191" s="759">
        <f>IF(INDEX(Historical!$F$7:$F$1432,MATCH(B191,Historical!$B$7:$B$1450,0))=0,"n/a",((INDEX(Historical!$C$7:$C$1439,MATCH(B191,Historical!$B$7:$B$1450,0))/INDEX(Historical!$F$7:$F$1432,MATCH(B191,Historical!$B$7:$B$1450,0)))^(1/3)-1)*100)</f>
        <v>25.99210498948732</v>
      </c>
      <c r="U191" s="759" t="str">
        <f>IF(INDEX(Historical!$H$7:$H$1432,MATCH(B191,Historical!$B$7:$B$1450,0))=0,"n/a",((INDEX(Historical!$C$7:$C$1439,MATCH(B191,Historical!$B$7:$B$1450,0))/INDEX(Historical!$H$7:$H$1432,MATCH(B191,Historical!$B$7:$B$1450,0)))^(1/5)-1)*100)</f>
        <v>n/a</v>
      </c>
      <c r="V191" s="759">
        <f>IF(INDEX(Historical!$O$7:$O$1432,MATCH(B191,Historical!$B$7:$B$1450,0))=0,"n/a",((INDEX(Historical!$C$7:$C$1439,MATCH(B191,Historical!$B$7:$B$1450,0))/INDEX(Historical!$O$7:$O$1432,MATCH(B191,Historical!$B$7:$B$1450,0)))^(1/10)-1)*100)</f>
        <v>-9.7838692462488002</v>
      </c>
      <c r="W191" s="760" t="str">
        <f t="shared" si="38"/>
        <v>n/a</v>
      </c>
      <c r="X191" s="761" t="str">
        <f t="shared" si="39"/>
        <v>n/a</v>
      </c>
      <c r="Y191" s="949"/>
      <c r="Z191" s="703" t="str">
        <f t="shared" si="40"/>
        <v>n/a</v>
      </c>
      <c r="AA191" s="959" t="str">
        <f t="shared" si="41"/>
        <v>n/a</v>
      </c>
      <c r="AB191" s="960">
        <v>12</v>
      </c>
      <c r="AC191" s="938" t="s">
        <v>137</v>
      </c>
      <c r="AD191" s="938" t="s">
        <v>137</v>
      </c>
      <c r="AE191" s="938" t="s">
        <v>137</v>
      </c>
      <c r="AF191" s="938" t="s">
        <v>137</v>
      </c>
      <c r="AG191" s="938" t="s">
        <v>137</v>
      </c>
      <c r="AH191" s="938" t="s">
        <v>137</v>
      </c>
      <c r="AI191" s="938" t="s">
        <v>137</v>
      </c>
      <c r="AJ191" s="938" t="s">
        <v>137</v>
      </c>
      <c r="AK191" s="938" t="s">
        <v>137</v>
      </c>
      <c r="AL191" s="951" t="s">
        <v>137</v>
      </c>
      <c r="AM191" s="945" t="s">
        <v>137</v>
      </c>
      <c r="AN191" s="938" t="s">
        <v>137</v>
      </c>
      <c r="AO191" s="802" t="str">
        <f t="shared" si="42"/>
        <v>n/a</v>
      </c>
      <c r="AP191" s="803" t="str">
        <f t="shared" si="43"/>
        <v>n/a</v>
      </c>
      <c r="AQ191" s="961" t="str">
        <f t="shared" si="44"/>
        <v>n/a</v>
      </c>
      <c r="AR191" s="703">
        <f>INDEX(Historical!$C$7:$C$1439,MATCH(B191,Historical!$B$7:$B$1450,0))*IF(AH191="n/a",1.03,IF(AH191&lt;0,1.01,IF(AH191&gt;10,1.1,(1+AH191/100))))</f>
        <v>0.20600000000000002</v>
      </c>
      <c r="AS191" s="959">
        <f t="shared" si="45"/>
        <v>0.21218000000000004</v>
      </c>
      <c r="AT191" s="959">
        <f t="shared" si="51"/>
        <v>0.21854540000000003</v>
      </c>
      <c r="AU191" s="959">
        <f t="shared" si="51"/>
        <v>0.22510176200000004</v>
      </c>
      <c r="AV191" s="959">
        <f t="shared" si="51"/>
        <v>0.23185481486000004</v>
      </c>
      <c r="AW191" s="703">
        <f t="shared" si="46"/>
        <v>1.0936819768600001</v>
      </c>
      <c r="AX191" s="810">
        <f t="shared" si="47"/>
        <v>5.6086255223589756</v>
      </c>
      <c r="AY191" s="1017" t="s">
        <v>137</v>
      </c>
      <c r="AZ191" s="945" t="s">
        <v>137</v>
      </c>
      <c r="BA191" s="945" t="s">
        <v>137</v>
      </c>
      <c r="BB191" s="945" t="s">
        <v>137</v>
      </c>
      <c r="BC191" s="945" t="s">
        <v>137</v>
      </c>
      <c r="BD191" s="984" t="s">
        <v>4290</v>
      </c>
      <c r="BE191" s="666">
        <v>2014</v>
      </c>
      <c r="BF191" s="971">
        <f t="shared" si="48"/>
        <v>0</v>
      </c>
      <c r="BG191" s="955" t="s">
        <v>137</v>
      </c>
    </row>
    <row r="192" spans="1:60" ht="11.25" customHeight="1" x14ac:dyDescent="0.2">
      <c r="A192" s="944" t="s">
        <v>1244</v>
      </c>
      <c r="B192" s="948" t="s">
        <v>1245</v>
      </c>
      <c r="C192" s="1013" t="s">
        <v>108</v>
      </c>
      <c r="D192" s="1013" t="s">
        <v>4365</v>
      </c>
      <c r="E192" s="792">
        <v>7</v>
      </c>
      <c r="F192" s="1227">
        <v>651</v>
      </c>
      <c r="G192" s="1227" t="s">
        <v>106</v>
      </c>
      <c r="H192" s="1227" t="s">
        <v>106</v>
      </c>
      <c r="I192" s="947">
        <v>31.55</v>
      </c>
      <c r="J192" s="703">
        <f t="shared" si="35"/>
        <v>2.1553090332805072</v>
      </c>
      <c r="K192" s="950">
        <v>0.17</v>
      </c>
      <c r="L192" s="960">
        <v>4</v>
      </c>
      <c r="M192" s="694">
        <f t="shared" si="36"/>
        <v>0.68</v>
      </c>
      <c r="N192" s="943" t="s">
        <v>1246</v>
      </c>
      <c r="O192" s="795">
        <v>0.15</v>
      </c>
      <c r="P192" s="934">
        <v>43503</v>
      </c>
      <c r="Q192" s="934">
        <v>43516</v>
      </c>
      <c r="R192" s="694">
        <f t="shared" si="37"/>
        <v>13.333333333333346</v>
      </c>
      <c r="S192" s="759">
        <f>IF(INDEX(Historical!$D$7:$D$1439,MATCH(B192,Historical!$B$7:$B$1450,0))=0,"n/a",(INDEX(Historical!$C$7:$C$1439,MATCH(B192,Historical!$B$7:$B$1450,0))/INDEX(Historical!$D$7:$D$1439,MATCH(B192,Historical!$B$7:$B$1450,0))-1)*100)</f>
        <v>16.128957336156557</v>
      </c>
      <c r="T192" s="759">
        <f>IF(INDEX(Historical!$F$7:$F$1432,MATCH(B192,Historical!$B$7:$B$1450,0))=0,"n/a",((INDEX(Historical!$C$7:$C$1439,MATCH(B192,Historical!$B$7:$B$1450,0))/INDEX(Historical!$F$7:$F$1432,MATCH(B192,Historical!$B$7:$B$1450,0)))^(1/3)-1)*100)</f>
        <v>9.7938124280034131</v>
      </c>
      <c r="U192" s="759">
        <f>IF(INDEX(Historical!$H$7:$H$1432,MATCH(B192,Historical!$B$7:$B$1450,0))=0,"n/a",((INDEX(Historical!$C$7:$C$1439,MATCH(B192,Historical!$B$7:$B$1450,0))/INDEX(Historical!$H$7:$H$1432,MATCH(B192,Historical!$B$7:$B$1450,0)))^(1/5)-1)*100)</f>
        <v>8.4471771197698544</v>
      </c>
      <c r="V192" s="759">
        <f>IF(INDEX(Historical!$O$7:$O$1432,MATCH(B192,Historical!$B$7:$B$1450,0))=0,"n/a",((INDEX(Historical!$C$7:$C$1439,MATCH(B192,Historical!$B$7:$B$1450,0))/INDEX(Historical!$O$7:$O$1432,MATCH(B192,Historical!$B$7:$B$1450,0)))^(1/10)-1)*100)</f>
        <v>4.8589363897794557</v>
      </c>
      <c r="W192" s="760">
        <f t="shared" si="38"/>
        <v>1.7384827546905315</v>
      </c>
      <c r="X192" s="761">
        <f t="shared" si="39"/>
        <v>0.99378554350233583</v>
      </c>
      <c r="Y192" s="949"/>
      <c r="Z192" s="703">
        <f t="shared" si="40"/>
        <v>32.692307692307693</v>
      </c>
      <c r="AA192" s="959">
        <f t="shared" si="41"/>
        <v>15.16826923076923</v>
      </c>
      <c r="AB192" s="960">
        <v>12</v>
      </c>
      <c r="AC192" s="938">
        <v>2.08</v>
      </c>
      <c r="AD192" s="938">
        <v>1.67</v>
      </c>
      <c r="AE192" s="938">
        <v>5.63</v>
      </c>
      <c r="AF192" s="938">
        <v>1.64</v>
      </c>
      <c r="AG192" s="938">
        <v>11.799999999999999</v>
      </c>
      <c r="AH192" s="938">
        <v>18.8</v>
      </c>
      <c r="AI192" s="938">
        <v>4.87</v>
      </c>
      <c r="AJ192" s="938">
        <v>8.5</v>
      </c>
      <c r="AK192" s="938">
        <v>9</v>
      </c>
      <c r="AL192" s="951">
        <v>821.21</v>
      </c>
      <c r="AM192" s="945">
        <v>2.1</v>
      </c>
      <c r="AN192" s="938">
        <v>0.01</v>
      </c>
      <c r="AO192" s="802">
        <f t="shared" si="42"/>
        <v>-4.5657830777188693</v>
      </c>
      <c r="AP192" s="803">
        <f t="shared" si="43"/>
        <v>10.602486153050361</v>
      </c>
      <c r="AQ192" s="961">
        <f t="shared" si="44"/>
        <v>5.1474341388457523</v>
      </c>
      <c r="AR192" s="703">
        <f>INDEX(Historical!$C$7:$C$1439,MATCH(B192,Historical!$B$7:$B$1450,0))*IF(AH192="n/a",1.03,IF(AH192&lt;0,1.01,IF(AH192&gt;10,1.1,(1+AH192/100))))</f>
        <v>0.66</v>
      </c>
      <c r="AS192" s="959">
        <f t="shared" si="45"/>
        <v>0.69214200000000003</v>
      </c>
      <c r="AT192" s="959">
        <f t="shared" si="51"/>
        <v>0.75443478000000008</v>
      </c>
      <c r="AU192" s="959">
        <f t="shared" si="51"/>
        <v>0.82233391020000013</v>
      </c>
      <c r="AV192" s="959">
        <f t="shared" si="51"/>
        <v>0.89634396211800016</v>
      </c>
      <c r="AW192" s="703">
        <f t="shared" si="46"/>
        <v>3.8252546523180007</v>
      </c>
      <c r="AX192" s="810">
        <f t="shared" si="47"/>
        <v>12.124420451087165</v>
      </c>
      <c r="AY192" s="1017">
        <v>0.87</v>
      </c>
      <c r="AZ192" s="945">
        <v>20.419999999999998</v>
      </c>
      <c r="BA192" s="945">
        <v>-17.41</v>
      </c>
      <c r="BB192" s="945">
        <v>7.16</v>
      </c>
      <c r="BC192" s="945">
        <v>5.09</v>
      </c>
      <c r="BE192" s="666">
        <v>2013</v>
      </c>
      <c r="BF192" s="971">
        <f t="shared" si="48"/>
        <v>0</v>
      </c>
      <c r="BG192" s="955">
        <v>1.4000000000000001</v>
      </c>
    </row>
    <row r="193" spans="1:60" ht="11.25" customHeight="1" x14ac:dyDescent="0.2">
      <c r="A193" s="953" t="s">
        <v>1253</v>
      </c>
      <c r="B193" s="948" t="s">
        <v>1254</v>
      </c>
      <c r="C193" s="1013" t="s">
        <v>108</v>
      </c>
      <c r="D193" s="1013" t="s">
        <v>4361</v>
      </c>
      <c r="E193" s="792">
        <v>7</v>
      </c>
      <c r="F193" s="1227">
        <v>628</v>
      </c>
      <c r="G193" s="1227" t="s">
        <v>106</v>
      </c>
      <c r="H193" s="1227" t="s">
        <v>106</v>
      </c>
      <c r="I193" s="947">
        <v>11.33</v>
      </c>
      <c r="J193" s="703">
        <f t="shared" si="35"/>
        <v>7.2021182700794357</v>
      </c>
      <c r="K193" s="950">
        <v>6.8000000000000005E-2</v>
      </c>
      <c r="L193" s="960">
        <v>12</v>
      </c>
      <c r="M193" s="694">
        <f t="shared" si="36"/>
        <v>0.81600000000000006</v>
      </c>
      <c r="N193" s="943" t="s">
        <v>1058</v>
      </c>
      <c r="O193" s="795">
        <v>6.7000000000000004E-2</v>
      </c>
      <c r="P193" s="934">
        <v>43391</v>
      </c>
      <c r="Q193" s="934">
        <v>43404</v>
      </c>
      <c r="R193" s="694">
        <f t="shared" si="37"/>
        <v>1.492537313432837</v>
      </c>
      <c r="S193" s="759">
        <f>IF(INDEX(Historical!$D$7:$D$1439,MATCH(B193,Historical!$B$7:$B$1450,0))=0,"n/a",(INDEX(Historical!$C$7:$C$1439,MATCH(B193,Historical!$B$7:$B$1450,0))/INDEX(Historical!$D$7:$D$1439,MATCH(B193,Historical!$B$7:$B$1450,0))-1)*100)</f>
        <v>3.8910505836575737</v>
      </c>
      <c r="T193" s="759">
        <f>IF(INDEX(Historical!$F$7:$F$1432,MATCH(B193,Historical!$B$7:$B$1450,0))=0,"n/a",((INDEX(Historical!$C$7:$C$1439,MATCH(B193,Historical!$B$7:$B$1450,0))/INDEX(Historical!$F$7:$F$1432,MATCH(B193,Historical!$B$7:$B$1450,0)))^(1/3)-1)*100)</f>
        <v>2.3309736565651606</v>
      </c>
      <c r="U193" s="759">
        <f>IF(INDEX(Historical!$H$7:$H$1432,MATCH(B193,Historical!$B$7:$B$1450,0))=0,"n/a",((INDEX(Historical!$C$7:$C$1439,MATCH(B193,Historical!$B$7:$B$1450,0))/INDEX(Historical!$H$7:$H$1432,MATCH(B193,Historical!$B$7:$B$1450,0)))^(1/5)-1)*100)</f>
        <v>4.9200269147087194</v>
      </c>
      <c r="V193" s="759">
        <f>IF(INDEX(Historical!$O$7:$O$1432,MATCH(B193,Historical!$B$7:$B$1450,0))=0,"n/a",((INDEX(Historical!$C$7:$C$1439,MATCH(B193,Historical!$B$7:$B$1450,0))/INDEX(Historical!$O$7:$O$1432,MATCH(B193,Historical!$B$7:$B$1450,0)))^(1/10)-1)*100)</f>
        <v>-1.7944282795075317</v>
      </c>
      <c r="W193" s="760" t="str">
        <f t="shared" si="38"/>
        <v>n/a</v>
      </c>
      <c r="X193" s="761">
        <f t="shared" si="39"/>
        <v>7.5692721764749527</v>
      </c>
      <c r="Y193" s="729" t="s">
        <v>4331</v>
      </c>
      <c r="Z193" s="703">
        <f t="shared" si="40"/>
        <v>32.7710843373494</v>
      </c>
      <c r="AA193" s="959">
        <f t="shared" si="41"/>
        <v>4.5502008032128511</v>
      </c>
      <c r="AB193" s="960">
        <v>3</v>
      </c>
      <c r="AC193" s="938">
        <v>2.4900000000000002</v>
      </c>
      <c r="AD193" s="938">
        <v>0.65</v>
      </c>
      <c r="AE193" s="938">
        <v>6.15</v>
      </c>
      <c r="AF193" s="938">
        <v>0.91</v>
      </c>
      <c r="AG193" s="938" t="s">
        <v>137</v>
      </c>
      <c r="AH193" s="938">
        <v>252.2</v>
      </c>
      <c r="AI193" s="938">
        <v>0</v>
      </c>
      <c r="AJ193" s="938">
        <v>0.65</v>
      </c>
      <c r="AK193" s="938">
        <v>7.0000000000000009</v>
      </c>
      <c r="AL193" s="951">
        <v>366.9</v>
      </c>
      <c r="AM193" s="945">
        <v>2.29</v>
      </c>
      <c r="AN193" s="938" t="s">
        <v>137</v>
      </c>
      <c r="AO193" s="802">
        <f t="shared" si="42"/>
        <v>7.5719443815753049</v>
      </c>
      <c r="AP193" s="803">
        <f t="shared" si="43"/>
        <v>12.122145184788156</v>
      </c>
      <c r="AQ193" s="961">
        <f t="shared" si="44"/>
        <v>-57.101242023036534</v>
      </c>
      <c r="AR193" s="703">
        <f>INDEX(Historical!$C$7:$C$1439,MATCH(B193,Historical!$B$7:$B$1450,0))*IF(AH193="n/a",1.03,IF(AH193&lt;0,1.01,IF(AH193&gt;10,1.1,(1+AH193/100))))</f>
        <v>0.88110000000000011</v>
      </c>
      <c r="AS193" s="959">
        <f t="shared" si="45"/>
        <v>0.88110000000000011</v>
      </c>
      <c r="AT193" s="959">
        <f t="shared" si="51"/>
        <v>0.9427770000000002</v>
      </c>
      <c r="AU193" s="959">
        <f t="shared" si="51"/>
        <v>1.0087713900000004</v>
      </c>
      <c r="AV193" s="959">
        <f t="shared" si="51"/>
        <v>1.0793853873000006</v>
      </c>
      <c r="AW193" s="703">
        <f t="shared" si="46"/>
        <v>4.7931337773000013</v>
      </c>
      <c r="AX193" s="810">
        <f t="shared" si="47"/>
        <v>42.304799446601955</v>
      </c>
      <c r="AY193" s="1017" t="s">
        <v>137</v>
      </c>
      <c r="AZ193" s="945">
        <v>31.269999999999996</v>
      </c>
      <c r="BA193" s="945">
        <v>-10.07</v>
      </c>
      <c r="BB193" s="945">
        <v>-0.21</v>
      </c>
      <c r="BC193" s="945">
        <v>3.09</v>
      </c>
      <c r="BE193" s="666">
        <v>2012</v>
      </c>
      <c r="BF193" s="971">
        <f t="shared" si="48"/>
        <v>0</v>
      </c>
      <c r="BG193" s="955" t="s">
        <v>137</v>
      </c>
    </row>
    <row r="194" spans="1:60" ht="11.25" customHeight="1" x14ac:dyDescent="0.2">
      <c r="A194" s="944" t="s">
        <v>1236</v>
      </c>
      <c r="B194" s="948" t="s">
        <v>1237</v>
      </c>
      <c r="C194" s="1013" t="s">
        <v>112</v>
      </c>
      <c r="D194" s="1013" t="s">
        <v>4358</v>
      </c>
      <c r="E194" s="792">
        <v>9</v>
      </c>
      <c r="F194" s="1227">
        <v>447</v>
      </c>
      <c r="G194" s="1227" t="s">
        <v>37</v>
      </c>
      <c r="H194" s="1227" t="s">
        <v>37</v>
      </c>
      <c r="I194" s="947">
        <v>76.86</v>
      </c>
      <c r="J194" s="703">
        <f t="shared" si="35"/>
        <v>2.3939630497007545</v>
      </c>
      <c r="K194" s="950">
        <v>0.46</v>
      </c>
      <c r="L194" s="960">
        <v>4</v>
      </c>
      <c r="M194" s="694">
        <f t="shared" si="36"/>
        <v>1.84</v>
      </c>
      <c r="N194" s="943" t="s">
        <v>357</v>
      </c>
      <c r="O194" s="795">
        <v>0.44</v>
      </c>
      <c r="P194" s="934">
        <v>43525</v>
      </c>
      <c r="Q194" s="934">
        <v>43555</v>
      </c>
      <c r="R194" s="694">
        <f t="shared" si="37"/>
        <v>4.5454545454545494</v>
      </c>
      <c r="S194" s="759">
        <f>IF(INDEX(Historical!$D$7:$D$1439,MATCH(B194,Historical!$B$7:$B$1450,0))=0,"n/a",(INDEX(Historical!$C$7:$C$1439,MATCH(B194,Historical!$B$7:$B$1450,0))/INDEX(Historical!$D$7:$D$1439,MATCH(B194,Historical!$B$7:$B$1450,0))-1)*100)</f>
        <v>4.7619047619047672</v>
      </c>
      <c r="T194" s="759">
        <f>IF(INDEX(Historical!$F$7:$F$1432,MATCH(B194,Historical!$B$7:$B$1450,0))=0,"n/a",((INDEX(Historical!$C$7:$C$1439,MATCH(B194,Historical!$B$7:$B$1450,0))/INDEX(Historical!$F$7:$F$1432,MATCH(B194,Historical!$B$7:$B$1450,0)))^(1/3)-1)*100)</f>
        <v>5.0081546755695205</v>
      </c>
      <c r="U194" s="759">
        <f>IF(INDEX(Historical!$H$7:$H$1432,MATCH(B194,Historical!$B$7:$B$1450,0))=0,"n/a",((INDEX(Historical!$C$7:$C$1439,MATCH(B194,Historical!$B$7:$B$1450,0))/INDEX(Historical!$H$7:$H$1432,MATCH(B194,Historical!$B$7:$B$1450,0)))^(1/5)-1)*100)</f>
        <v>7.2551603577834634</v>
      </c>
      <c r="V194" s="759">
        <f>IF(INDEX(Historical!$O$7:$O$1432,MATCH(B194,Historical!$B$7:$B$1450,0))=0,"n/a",((INDEX(Historical!$C$7:$C$1439,MATCH(B194,Historical!$B$7:$B$1450,0))/INDEX(Historical!$O$7:$O$1432,MATCH(B194,Historical!$B$7:$B$1450,0)))^(1/10)-1)*100)</f>
        <v>5.0047369321528423</v>
      </c>
      <c r="W194" s="760">
        <f t="shared" si="38"/>
        <v>1.4496586845899564</v>
      </c>
      <c r="X194" s="761">
        <f t="shared" si="39"/>
        <v>1.0076611608032588</v>
      </c>
      <c r="Y194" s="717"/>
      <c r="Z194" s="703">
        <f t="shared" si="40"/>
        <v>36.363636363636367</v>
      </c>
      <c r="AA194" s="959">
        <f t="shared" si="41"/>
        <v>15.189723320158103</v>
      </c>
      <c r="AB194" s="960">
        <v>12</v>
      </c>
      <c r="AC194" s="938">
        <v>5.0599999999999996</v>
      </c>
      <c r="AD194" s="938">
        <v>1.29</v>
      </c>
      <c r="AE194" s="938">
        <v>2.0299999999999998</v>
      </c>
      <c r="AF194" s="938">
        <v>1.58</v>
      </c>
      <c r="AG194" s="938">
        <v>11.700000000000001</v>
      </c>
      <c r="AH194" s="938">
        <v>7.7</v>
      </c>
      <c r="AI194" s="938">
        <v>2.5</v>
      </c>
      <c r="AJ194" s="938">
        <v>7.1999999999999993</v>
      </c>
      <c r="AK194" s="938">
        <v>12</v>
      </c>
      <c r="AL194" s="951">
        <v>2810</v>
      </c>
      <c r="AM194" s="945">
        <v>1.6</v>
      </c>
      <c r="AN194" s="938">
        <v>2.65</v>
      </c>
      <c r="AO194" s="802">
        <f t="shared" si="42"/>
        <v>-5.5405999126738852</v>
      </c>
      <c r="AP194" s="803">
        <f t="shared" si="43"/>
        <v>9.6491234074842183</v>
      </c>
      <c r="AQ194" s="961">
        <f t="shared" si="44"/>
        <v>3.2790456231182263</v>
      </c>
      <c r="AR194" s="703">
        <f>INDEX(Historical!$C$7:$C$1439,MATCH(B194,Historical!$B$7:$B$1450,0))*IF(AH194="n/a",1.03,IF(AH194&lt;0,1.01,IF(AH194&gt;10,1.1,(1+AH194/100))))</f>
        <v>1.8955199999999999</v>
      </c>
      <c r="AS194" s="959">
        <f t="shared" si="45"/>
        <v>1.9429079999999996</v>
      </c>
      <c r="AT194" s="959">
        <f t="shared" si="51"/>
        <v>2.1371987999999997</v>
      </c>
      <c r="AU194" s="959">
        <f t="shared" si="51"/>
        <v>2.3509186799999999</v>
      </c>
      <c r="AV194" s="959">
        <f t="shared" si="51"/>
        <v>2.586010548</v>
      </c>
      <c r="AW194" s="703">
        <f t="shared" si="46"/>
        <v>10.912556027999997</v>
      </c>
      <c r="AX194" s="810">
        <f t="shared" si="47"/>
        <v>14.197965167837623</v>
      </c>
      <c r="AY194" s="1017">
        <v>1.51</v>
      </c>
      <c r="AZ194" s="945">
        <v>13.930000000000001</v>
      </c>
      <c r="BA194" s="945">
        <v>-14.549999999999999</v>
      </c>
      <c r="BB194" s="945">
        <v>1.71</v>
      </c>
      <c r="BC194" s="945">
        <v>0.91</v>
      </c>
      <c r="BE194" s="666">
        <v>2011</v>
      </c>
      <c r="BF194" s="971">
        <f t="shared" si="48"/>
        <v>0</v>
      </c>
      <c r="BG194" s="955">
        <v>2.7</v>
      </c>
    </row>
    <row r="195" spans="1:60" ht="11.25" customHeight="1" x14ac:dyDescent="0.2">
      <c r="A195" s="944" t="s">
        <v>1251</v>
      </c>
      <c r="B195" s="948" t="s">
        <v>1252</v>
      </c>
      <c r="C195" s="1013" t="s">
        <v>108</v>
      </c>
      <c r="D195" s="1013" t="s">
        <v>4365</v>
      </c>
      <c r="E195" s="792">
        <v>8</v>
      </c>
      <c r="F195" s="1227">
        <v>597</v>
      </c>
      <c r="G195" s="1227" t="s">
        <v>115</v>
      </c>
      <c r="H195" s="1227" t="s">
        <v>115</v>
      </c>
      <c r="I195" s="947">
        <v>41.91</v>
      </c>
      <c r="J195" s="703">
        <f t="shared" si="35"/>
        <v>2.5769506084466718</v>
      </c>
      <c r="K195" s="950">
        <v>0.27</v>
      </c>
      <c r="L195" s="960">
        <v>4</v>
      </c>
      <c r="M195" s="694">
        <f t="shared" si="36"/>
        <v>1.08</v>
      </c>
      <c r="N195" s="943" t="s">
        <v>426</v>
      </c>
      <c r="O195" s="795">
        <v>0.26</v>
      </c>
      <c r="P195" s="934">
        <v>43654</v>
      </c>
      <c r="Q195" s="934">
        <v>43664</v>
      </c>
      <c r="R195" s="694">
        <f t="shared" si="37"/>
        <v>3.8461538461538494</v>
      </c>
      <c r="S195" s="759">
        <f>IF(INDEX(Historical!$D$7:$D$1439,MATCH(B195,Historical!$B$7:$B$1450,0))=0,"n/a",(INDEX(Historical!$C$7:$C$1439,MATCH(B195,Historical!$B$7:$B$1450,0))/INDEX(Historical!$D$7:$D$1439,MATCH(B195,Historical!$B$7:$B$1450,0))-1)*100)</f>
        <v>21.686746987951789</v>
      </c>
      <c r="T195" s="759">
        <f>IF(INDEX(Historical!$F$7:$F$1432,MATCH(B195,Historical!$B$7:$B$1450,0))=0,"n/a",((INDEX(Historical!$C$7:$C$1439,MATCH(B195,Historical!$B$7:$B$1450,0))/INDEX(Historical!$F$7:$F$1432,MATCH(B195,Historical!$B$7:$B$1450,0)))^(1/3)-1)*100)</f>
        <v>10.429906248360176</v>
      </c>
      <c r="U195" s="759">
        <f>IF(INDEX(Historical!$H$7:$H$1432,MATCH(B195,Historical!$B$7:$B$1450,0))=0,"n/a",((INDEX(Historical!$C$7:$C$1439,MATCH(B195,Historical!$B$7:$B$1450,0))/INDEX(Historical!$H$7:$H$1432,MATCH(B195,Historical!$B$7:$B$1450,0)))^(1/5)-1)*100)</f>
        <v>10.977266819788856</v>
      </c>
      <c r="V195" s="759">
        <f>IF(INDEX(Historical!$O$7:$O$1432,MATCH(B195,Historical!$B$7:$B$1450,0))=0,"n/a",((INDEX(Historical!$C$7:$C$1439,MATCH(B195,Historical!$B$7:$B$1450,0))/INDEX(Historical!$O$7:$O$1432,MATCH(B195,Historical!$B$7:$B$1450,0)))^(1/10)-1)*100)</f>
        <v>6.8640927399102658</v>
      </c>
      <c r="W195" s="760">
        <f t="shared" si="38"/>
        <v>1.599230551761508</v>
      </c>
      <c r="X195" s="761">
        <f t="shared" si="39"/>
        <v>1.0259127868961548</v>
      </c>
      <c r="Y195" s="718"/>
      <c r="Z195" s="703">
        <f t="shared" si="40"/>
        <v>45.762711864406782</v>
      </c>
      <c r="AA195" s="959">
        <f t="shared" si="41"/>
        <v>17.758474576271187</v>
      </c>
      <c r="AB195" s="960">
        <v>12</v>
      </c>
      <c r="AC195" s="938">
        <v>2.36</v>
      </c>
      <c r="AD195" s="938">
        <v>1.77</v>
      </c>
      <c r="AE195" s="938">
        <v>7.07</v>
      </c>
      <c r="AF195" s="938">
        <v>2.2799999999999998</v>
      </c>
      <c r="AG195" s="938">
        <v>12.1</v>
      </c>
      <c r="AH195" s="938">
        <v>24</v>
      </c>
      <c r="AI195" s="938">
        <v>4.25</v>
      </c>
      <c r="AJ195" s="938">
        <v>10.7</v>
      </c>
      <c r="AK195" s="938">
        <v>10</v>
      </c>
      <c r="AL195" s="951">
        <v>3580</v>
      </c>
      <c r="AM195" s="945">
        <v>0.5</v>
      </c>
      <c r="AN195" s="938">
        <v>0.41</v>
      </c>
      <c r="AO195" s="802">
        <f t="shared" si="42"/>
        <v>-4.2042571480356585</v>
      </c>
      <c r="AP195" s="803">
        <f t="shared" si="43"/>
        <v>13.554217428235528</v>
      </c>
      <c r="AQ195" s="961">
        <f t="shared" si="44"/>
        <v>34.146391070681204</v>
      </c>
      <c r="AR195" s="703">
        <f>INDEX(Historical!$C$7:$C$1439,MATCH(B195,Historical!$B$7:$B$1450,0))*IF(AH195="n/a",1.03,IF(AH195&lt;0,1.01,IF(AH195&gt;10,1.1,(1+AH195/100))))</f>
        <v>1.1110000000000002</v>
      </c>
      <c r="AS195" s="959">
        <f t="shared" si="45"/>
        <v>1.1582175000000001</v>
      </c>
      <c r="AT195" s="959">
        <f t="shared" si="51"/>
        <v>1.2740392500000002</v>
      </c>
      <c r="AU195" s="959">
        <f t="shared" si="51"/>
        <v>1.4014431750000003</v>
      </c>
      <c r="AV195" s="959">
        <f t="shared" si="51"/>
        <v>1.5415874925000004</v>
      </c>
      <c r="AW195" s="703">
        <f t="shared" si="46"/>
        <v>6.4862874175000007</v>
      </c>
      <c r="AX195" s="810">
        <f t="shared" si="47"/>
        <v>15.476705839895017</v>
      </c>
      <c r="AY195" s="1017">
        <v>1.1499999999999999</v>
      </c>
      <c r="AZ195" s="945">
        <v>14.59</v>
      </c>
      <c r="BA195" s="945">
        <v>-11.450000000000001</v>
      </c>
      <c r="BB195" s="945">
        <v>4.79</v>
      </c>
      <c r="BC195" s="945">
        <v>0.66</v>
      </c>
      <c r="BE195" s="666">
        <v>2012</v>
      </c>
      <c r="BF195" s="971">
        <f t="shared" si="48"/>
        <v>0</v>
      </c>
      <c r="BG195" s="955">
        <v>1.5</v>
      </c>
    </row>
    <row r="196" spans="1:60" ht="11.25" customHeight="1" x14ac:dyDescent="0.2">
      <c r="A196" s="944" t="s">
        <v>3845</v>
      </c>
      <c r="B196" s="948" t="s">
        <v>3846</v>
      </c>
      <c r="C196" s="1013" t="s">
        <v>112</v>
      </c>
      <c r="D196" s="1013" t="s">
        <v>213</v>
      </c>
      <c r="E196" s="792">
        <v>5</v>
      </c>
      <c r="F196" s="1227">
        <v>822</v>
      </c>
      <c r="G196" s="1227" t="s">
        <v>106</v>
      </c>
      <c r="H196" s="1227" t="s">
        <v>106</v>
      </c>
      <c r="I196" s="947">
        <v>28.91</v>
      </c>
      <c r="J196" s="703">
        <f t="shared" si="35"/>
        <v>3.459010722933241</v>
      </c>
      <c r="K196" s="950">
        <v>0.25</v>
      </c>
      <c r="L196" s="960">
        <v>4</v>
      </c>
      <c r="M196" s="694">
        <f t="shared" si="36"/>
        <v>1</v>
      </c>
      <c r="N196" s="943" t="s">
        <v>973</v>
      </c>
      <c r="O196" s="795">
        <v>0.23</v>
      </c>
      <c r="P196" s="939">
        <v>43213</v>
      </c>
      <c r="Q196" s="939">
        <v>43236</v>
      </c>
      <c r="R196" s="694">
        <f t="shared" si="37"/>
        <v>8.6956521739130395</v>
      </c>
      <c r="S196" s="759">
        <f>IF(INDEX(Historical!$D$7:$D$1439,MATCH(B196,Historical!$B$7:$B$1450,0))=0,"n/a",(INDEX(Historical!$C$7:$C$1439,MATCH(B196,Historical!$B$7:$B$1450,0))/INDEX(Historical!$D$7:$D$1439,MATCH(B196,Historical!$B$7:$B$1450,0))-1)*100)</f>
        <v>11.363636363636353</v>
      </c>
      <c r="T196" s="759">
        <f>IF(INDEX(Historical!$F$7:$F$1432,MATCH(B196,Historical!$B$7:$B$1450,0))=0,"n/a",((INDEX(Historical!$C$7:$C$1439,MATCH(B196,Historical!$B$7:$B$1450,0))/INDEX(Historical!$F$7:$F$1432,MATCH(B196,Historical!$B$7:$B$1450,0)))^(1/3)-1)*100)</f>
        <v>14.666768361648419</v>
      </c>
      <c r="U196" s="759" t="str">
        <f>IF(INDEX(Historical!$H$7:$H$1432,MATCH(B196,Historical!$B$7:$B$1450,0))=0,"n/a",((INDEX(Historical!$C$7:$C$1439,MATCH(B196,Historical!$B$7:$B$1450,0))/INDEX(Historical!$H$7:$H$1432,MATCH(B196,Historical!$B$7:$B$1450,0)))^(1/5)-1)*100)</f>
        <v>n/a</v>
      </c>
      <c r="V196" s="759">
        <f>IF(INDEX(Historical!$O$7:$O$1432,MATCH(B196,Historical!$B$7:$B$1450,0))=0,"n/a",((INDEX(Historical!$C$7:$C$1439,MATCH(B196,Historical!$B$7:$B$1450,0))/INDEX(Historical!$O$7:$O$1432,MATCH(B196,Historical!$B$7:$B$1450,0)))^(1/10)-1)*100)</f>
        <v>11.842691472014465</v>
      </c>
      <c r="W196" s="760" t="str">
        <f t="shared" si="38"/>
        <v>n/a</v>
      </c>
      <c r="X196" s="761" t="str">
        <f t="shared" si="39"/>
        <v>n/a</v>
      </c>
      <c r="Y196" s="707"/>
      <c r="Z196" s="703">
        <f t="shared" si="40"/>
        <v>40</v>
      </c>
      <c r="AA196" s="959">
        <f t="shared" si="41"/>
        <v>11.564</v>
      </c>
      <c r="AB196" s="960">
        <v>8</v>
      </c>
      <c r="AC196" s="938">
        <v>2.5</v>
      </c>
      <c r="AD196" s="938">
        <v>1.7</v>
      </c>
      <c r="AE196" s="938">
        <v>0.34</v>
      </c>
      <c r="AF196" s="938">
        <v>0.77</v>
      </c>
      <c r="AG196" s="938">
        <v>5.3</v>
      </c>
      <c r="AH196" s="938">
        <v>5.8999999999999995</v>
      </c>
      <c r="AI196" s="938">
        <v>9.74</v>
      </c>
      <c r="AJ196" s="938">
        <v>62.5</v>
      </c>
      <c r="AK196" s="938">
        <v>7.0000000000000009</v>
      </c>
      <c r="AL196" s="951">
        <v>956.34</v>
      </c>
      <c r="AM196" s="945">
        <v>0.70000000000000007</v>
      </c>
      <c r="AN196" s="938">
        <v>0.4</v>
      </c>
      <c r="AO196" s="802" t="str">
        <f t="shared" si="42"/>
        <v>n/a</v>
      </c>
      <c r="AP196" s="803" t="str">
        <f t="shared" si="43"/>
        <v>n/a</v>
      </c>
      <c r="AQ196" s="961">
        <f t="shared" si="44"/>
        <v>-37.09167163421224</v>
      </c>
      <c r="AR196" s="703">
        <f>INDEX(Historical!$C$7:$C$1439,MATCH(B196,Historical!$B$7:$B$1450,0))*IF(AH196="n/a",1.03,IF(AH196&lt;0,1.01,IF(AH196&gt;10,1.1,(1+AH196/100))))</f>
        <v>1.03782</v>
      </c>
      <c r="AS196" s="959">
        <f t="shared" si="45"/>
        <v>1.138903668</v>
      </c>
      <c r="AT196" s="959">
        <f t="shared" si="51"/>
        <v>1.2186269247600001</v>
      </c>
      <c r="AU196" s="959">
        <f t="shared" si="51"/>
        <v>1.3039308094932003</v>
      </c>
      <c r="AV196" s="959">
        <f t="shared" si="51"/>
        <v>1.3952059661577243</v>
      </c>
      <c r="AW196" s="703">
        <f t="shared" si="46"/>
        <v>6.0944873684109249</v>
      </c>
      <c r="AX196" s="810">
        <f t="shared" si="47"/>
        <v>21.080897158114578</v>
      </c>
      <c r="AY196" s="1017">
        <v>1.97</v>
      </c>
      <c r="AZ196" s="945">
        <v>8.07</v>
      </c>
      <c r="BA196" s="945">
        <v>-55.43</v>
      </c>
      <c r="BB196" s="945">
        <v>0.38999999999999996</v>
      </c>
      <c r="BC196" s="945">
        <v>-24.37</v>
      </c>
      <c r="BE196" s="666">
        <v>2014</v>
      </c>
      <c r="BF196" s="971">
        <f t="shared" si="48"/>
        <v>0</v>
      </c>
      <c r="BG196" s="955">
        <v>2.7</v>
      </c>
    </row>
    <row r="197" spans="1:60" s="838" customFormat="1" ht="11.25" customHeight="1" x14ac:dyDescent="0.2">
      <c r="A197" s="817" t="s">
        <v>1242</v>
      </c>
      <c r="B197" s="846" t="s">
        <v>1243</v>
      </c>
      <c r="C197" s="1013" t="s">
        <v>4345</v>
      </c>
      <c r="D197" s="1013" t="s">
        <v>4346</v>
      </c>
      <c r="E197" s="1027">
        <v>8</v>
      </c>
      <c r="F197" s="1227">
        <v>563</v>
      </c>
      <c r="G197" s="1226" t="s">
        <v>106</v>
      </c>
      <c r="H197" s="1226" t="s">
        <v>106</v>
      </c>
      <c r="I197" s="819">
        <v>17.809999999999999</v>
      </c>
      <c r="J197" s="820">
        <f t="shared" si="35"/>
        <v>10.780460415496911</v>
      </c>
      <c r="K197" s="821">
        <v>0.48</v>
      </c>
      <c r="L197" s="822">
        <v>4</v>
      </c>
      <c r="M197" s="823">
        <f t="shared" si="36"/>
        <v>1.92</v>
      </c>
      <c r="N197" s="824" t="s">
        <v>420</v>
      </c>
      <c r="O197" s="825">
        <v>0.47</v>
      </c>
      <c r="P197" s="826">
        <v>43510</v>
      </c>
      <c r="Q197" s="826">
        <v>43518</v>
      </c>
      <c r="R197" s="823">
        <f t="shared" si="37"/>
        <v>2.1276595744680873</v>
      </c>
      <c r="S197" s="759">
        <f>IF(INDEX(Historical!$D$7:$D$1439,MATCH(B197,Historical!$B$7:$B$1450,0))=0,"n/a",(INDEX(Historical!$C$7:$C$1439,MATCH(B197,Historical!$B$7:$B$1450,0))/INDEX(Historical!$D$7:$D$1439,MATCH(B197,Historical!$B$7:$B$1450,0))-1)*100)</f>
        <v>0.17760209989305942</v>
      </c>
      <c r="T197" s="759">
        <f>IF(INDEX(Historical!$F$7:$F$1432,MATCH(B197,Historical!$B$7:$B$1450,0))=0,"n/a",((INDEX(Historical!$C$7:$C$1439,MATCH(B197,Historical!$B$7:$B$1450,0))/INDEX(Historical!$F$7:$F$1432,MATCH(B197,Historical!$B$7:$B$1450,0)))^(1/3)-1)*100)</f>
        <v>3.9581308316232189</v>
      </c>
      <c r="U197" s="759">
        <f>IF(INDEX(Historical!$H$7:$H$1432,MATCH(B197,Historical!$B$7:$B$1450,0))=0,"n/a",((INDEX(Historical!$C$7:$C$1439,MATCH(B197,Historical!$B$7:$B$1450,0))/INDEX(Historical!$H$7:$H$1432,MATCH(B197,Historical!$B$7:$B$1450,0)))^(1/5)-1)*100)</f>
        <v>6.5857264285859696</v>
      </c>
      <c r="V197" s="759" t="str">
        <f>IF(INDEX(Historical!$O$7:$O$1432,MATCH(B197,Historical!$B$7:$B$1450,0))=0,"n/a",((INDEX(Historical!$C$7:$C$1439,MATCH(B197,Historical!$B$7:$B$1450,0))/INDEX(Historical!$O$7:$O$1432,MATCH(B197,Historical!$B$7:$B$1450,0)))^(1/10)-1)*100)</f>
        <v>n/a</v>
      </c>
      <c r="W197" s="827" t="str">
        <f t="shared" si="38"/>
        <v>n/a</v>
      </c>
      <c r="X197" s="828">
        <f t="shared" si="39"/>
        <v>3.2928632142929848</v>
      </c>
      <c r="Y197" s="1016" t="s">
        <v>4419</v>
      </c>
      <c r="Z197" s="820">
        <f t="shared" si="40"/>
        <v>152.38095238095238</v>
      </c>
      <c r="AA197" s="830">
        <f t="shared" si="41"/>
        <v>14.134920634920634</v>
      </c>
      <c r="AB197" s="822">
        <v>12</v>
      </c>
      <c r="AC197" s="831">
        <v>1.26</v>
      </c>
      <c r="AD197" s="831">
        <v>0.9</v>
      </c>
      <c r="AE197" s="831">
        <v>0.88</v>
      </c>
      <c r="AF197" s="831">
        <v>1.97</v>
      </c>
      <c r="AG197" s="831">
        <v>14.2</v>
      </c>
      <c r="AH197" s="831">
        <v>-6.6000000000000005</v>
      </c>
      <c r="AI197" s="831">
        <v>7.3</v>
      </c>
      <c r="AJ197" s="831">
        <v>2</v>
      </c>
      <c r="AK197" s="831">
        <v>15</v>
      </c>
      <c r="AL197" s="832">
        <v>2080</v>
      </c>
      <c r="AM197" s="833">
        <v>1</v>
      </c>
      <c r="AN197" s="831">
        <v>2.71</v>
      </c>
      <c r="AO197" s="834">
        <f t="shared" si="42"/>
        <v>3.2312662091622482</v>
      </c>
      <c r="AP197" s="835">
        <f t="shared" si="43"/>
        <v>17.366186844082883</v>
      </c>
      <c r="AQ197" s="836">
        <f t="shared" si="44"/>
        <v>11.247059688072758</v>
      </c>
      <c r="AR197" s="703">
        <f>INDEX(Historical!$C$7:$C$1439,MATCH(B197,Historical!$B$7:$B$1450,0))*IF(AH197="n/a",1.03,IF(AH197&lt;0,1.01,IF(AH197&gt;10,1.1,(1+AH197/100))))</f>
        <v>1.8987999999999998</v>
      </c>
      <c r="AS197" s="830">
        <f t="shared" si="45"/>
        <v>2.0374123999999996</v>
      </c>
      <c r="AT197" s="830">
        <f t="shared" si="51"/>
        <v>2.2411536399999998</v>
      </c>
      <c r="AU197" s="830">
        <f t="shared" si="51"/>
        <v>2.465269004</v>
      </c>
      <c r="AV197" s="830">
        <f t="shared" si="51"/>
        <v>2.7117959044000002</v>
      </c>
      <c r="AW197" s="820">
        <f t="shared" si="46"/>
        <v>11.354430948399999</v>
      </c>
      <c r="AX197" s="837">
        <f t="shared" si="47"/>
        <v>63.75312155193712</v>
      </c>
      <c r="AY197" s="1018">
        <v>1.1000000000000001</v>
      </c>
      <c r="AZ197" s="833">
        <v>9.06</v>
      </c>
      <c r="BA197" s="833">
        <v>-32.28</v>
      </c>
      <c r="BB197" s="833">
        <v>-14.17</v>
      </c>
      <c r="BC197" s="833">
        <v>-16.470000000000002</v>
      </c>
      <c r="BD197" s="985"/>
      <c r="BE197" s="666">
        <v>2013</v>
      </c>
      <c r="BF197" s="971">
        <f t="shared" si="48"/>
        <v>0</v>
      </c>
      <c r="BG197" s="892">
        <v>3.5000000000000004</v>
      </c>
    </row>
    <row r="198" spans="1:60" ht="11.25" customHeight="1" x14ac:dyDescent="0.2">
      <c r="A198" s="953" t="s">
        <v>3969</v>
      </c>
      <c r="B198" s="948" t="s">
        <v>3970</v>
      </c>
      <c r="C198" s="1013" t="s">
        <v>108</v>
      </c>
      <c r="D198" s="1013" t="s">
        <v>4357</v>
      </c>
      <c r="E198" s="792">
        <v>6</v>
      </c>
      <c r="F198" s="1227">
        <v>749</v>
      </c>
      <c r="G198" s="1227" t="s">
        <v>106</v>
      </c>
      <c r="H198" s="1227" t="s">
        <v>106</v>
      </c>
      <c r="I198" s="947">
        <v>23.6</v>
      </c>
      <c r="J198" s="703">
        <f t="shared" si="35"/>
        <v>2.2033898305084745</v>
      </c>
      <c r="K198" s="950">
        <v>0.13</v>
      </c>
      <c r="L198" s="960">
        <v>4</v>
      </c>
      <c r="M198" s="694">
        <f t="shared" si="36"/>
        <v>0.52</v>
      </c>
      <c r="N198" s="943" t="s">
        <v>241</v>
      </c>
      <c r="O198" s="795">
        <v>0.12</v>
      </c>
      <c r="P198" s="934">
        <v>43468</v>
      </c>
      <c r="Q198" s="934">
        <v>43479</v>
      </c>
      <c r="R198" s="694">
        <f t="shared" si="37"/>
        <v>8.333333333333341</v>
      </c>
      <c r="S198" s="759">
        <f>IF(INDEX(Historical!$D$7:$D$1439,MATCH(B198,Historical!$B$7:$B$1450,0))=0,"n/a",(INDEX(Historical!$C$7:$C$1439,MATCH(B198,Historical!$B$7:$B$1450,0))/INDEX(Historical!$D$7:$D$1439,MATCH(B198,Historical!$B$7:$B$1450,0))-1)*100)</f>
        <v>19.999999999999996</v>
      </c>
      <c r="T198" s="759">
        <f>IF(INDEX(Historical!$F$7:$F$1432,MATCH(B198,Historical!$B$7:$B$1450,0))=0,"n/a",((INDEX(Historical!$C$7:$C$1439,MATCH(B198,Historical!$B$7:$B$1450,0))/INDEX(Historical!$F$7:$F$1432,MATCH(B198,Historical!$B$7:$B$1450,0)))^(1/3)-1)*100)</f>
        <v>33.886590016433907</v>
      </c>
      <c r="U198" s="759" t="str">
        <f>IF(INDEX(Historical!$H$7:$H$1432,MATCH(B198,Historical!$B$7:$B$1450,0))=0,"n/a",((INDEX(Historical!$C$7:$C$1439,MATCH(B198,Historical!$B$7:$B$1450,0))/INDEX(Historical!$H$7:$H$1432,MATCH(B198,Historical!$B$7:$B$1450,0)))^(1/5)-1)*100)</f>
        <v>n/a</v>
      </c>
      <c r="V198" s="759">
        <f>IF(INDEX(Historical!$O$7:$O$1432,MATCH(B198,Historical!$B$7:$B$1450,0))=0,"n/a",((INDEX(Historical!$C$7:$C$1439,MATCH(B198,Historical!$B$7:$B$1450,0))/INDEX(Historical!$O$7:$O$1432,MATCH(B198,Historical!$B$7:$B$1450,0)))^(1/10)-1)*100)</f>
        <v>-1.1709210879118914</v>
      </c>
      <c r="W198" s="760" t="str">
        <f t="shared" si="38"/>
        <v>n/a</v>
      </c>
      <c r="X198" s="761" t="str">
        <f t="shared" si="39"/>
        <v>n/a</v>
      </c>
      <c r="Y198" s="714"/>
      <c r="Z198" s="703">
        <f t="shared" si="40"/>
        <v>21.487603305785125</v>
      </c>
      <c r="AA198" s="959">
        <f t="shared" si="41"/>
        <v>9.7520661157024797</v>
      </c>
      <c r="AB198" s="960">
        <v>12</v>
      </c>
      <c r="AC198" s="938">
        <v>2.42</v>
      </c>
      <c r="AD198" s="938" t="s">
        <v>137</v>
      </c>
      <c r="AE198" s="938">
        <v>2.2400000000000002</v>
      </c>
      <c r="AF198" s="938">
        <v>1.29</v>
      </c>
      <c r="AG198" s="938">
        <v>9.3000000000000007</v>
      </c>
      <c r="AH198" s="938">
        <v>17.7</v>
      </c>
      <c r="AI198" s="938">
        <v>4.17</v>
      </c>
      <c r="AJ198" s="938">
        <v>0.70000000000000007</v>
      </c>
      <c r="AK198" s="938" t="s">
        <v>137</v>
      </c>
      <c r="AL198" s="951">
        <v>106.08</v>
      </c>
      <c r="AM198" s="945">
        <v>2.5</v>
      </c>
      <c r="AN198" s="938">
        <v>0.32</v>
      </c>
      <c r="AO198" s="802" t="str">
        <f t="shared" si="42"/>
        <v>n/a</v>
      </c>
      <c r="AP198" s="803" t="str">
        <f t="shared" si="43"/>
        <v>n/a</v>
      </c>
      <c r="AQ198" s="961">
        <f t="shared" si="44"/>
        <v>-25.225776012032362</v>
      </c>
      <c r="AR198" s="703">
        <f>INDEX(Historical!$C$7:$C$1439,MATCH(B198,Historical!$B$7:$B$1450,0))*IF(AH198="n/a",1.03,IF(AH198&lt;0,1.01,IF(AH198&gt;10,1.1,(1+AH198/100))))</f>
        <v>0.52800000000000002</v>
      </c>
      <c r="AS198" s="959">
        <f t="shared" si="45"/>
        <v>0.55001760000000011</v>
      </c>
      <c r="AT198" s="959">
        <f t="shared" si="51"/>
        <v>0.56651812800000012</v>
      </c>
      <c r="AU198" s="959">
        <f t="shared" si="51"/>
        <v>0.58351367184000014</v>
      </c>
      <c r="AV198" s="959">
        <f t="shared" si="51"/>
        <v>0.60101908199520016</v>
      </c>
      <c r="AW198" s="703">
        <f t="shared" si="46"/>
        <v>2.8290684818352005</v>
      </c>
      <c r="AX198" s="810">
        <f t="shared" si="47"/>
        <v>11.98757831286102</v>
      </c>
      <c r="AY198" s="1017">
        <v>0.02</v>
      </c>
      <c r="AZ198" s="945">
        <v>17.349999999999998</v>
      </c>
      <c r="BA198" s="945">
        <v>-13.850000000000001</v>
      </c>
      <c r="BB198" s="945">
        <v>1.7399999999999998</v>
      </c>
      <c r="BC198" s="945">
        <v>1.17</v>
      </c>
      <c r="BE198" s="666">
        <v>2014</v>
      </c>
      <c r="BF198" s="971">
        <f t="shared" si="48"/>
        <v>0</v>
      </c>
      <c r="BG198" s="955">
        <v>0.8</v>
      </c>
    </row>
    <row r="199" spans="1:60" ht="11.25" customHeight="1" x14ac:dyDescent="0.2">
      <c r="A199" s="944" t="s">
        <v>1259</v>
      </c>
      <c r="B199" s="948" t="s">
        <v>1260</v>
      </c>
      <c r="C199" s="1013" t="s">
        <v>112</v>
      </c>
      <c r="D199" s="1013" t="s">
        <v>1228</v>
      </c>
      <c r="E199" s="792">
        <v>8</v>
      </c>
      <c r="F199" s="1227">
        <v>547</v>
      </c>
      <c r="G199" s="1227" t="s">
        <v>106</v>
      </c>
      <c r="H199" s="1227" t="s">
        <v>106</v>
      </c>
      <c r="I199" s="938">
        <v>16.350000000000001</v>
      </c>
      <c r="J199" s="703">
        <f t="shared" ref="J199:J262" si="52">(M199/I199)*100</f>
        <v>1.7737003058103975</v>
      </c>
      <c r="K199" s="950">
        <v>7.2499999999999995E-2</v>
      </c>
      <c r="L199" s="960">
        <v>4</v>
      </c>
      <c r="M199" s="694">
        <f t="shared" ref="M199:M262" si="53">K199*L199</f>
        <v>0.28999999999999998</v>
      </c>
      <c r="N199" s="943" t="s">
        <v>712</v>
      </c>
      <c r="O199" s="795">
        <v>7.0000000000000007E-2</v>
      </c>
      <c r="P199" s="934">
        <v>43432</v>
      </c>
      <c r="Q199" s="934">
        <v>43454</v>
      </c>
      <c r="R199" s="694">
        <f t="shared" ref="R199:R262" si="54">(K199-O199)/O199*100</f>
        <v>3.5714285714285547</v>
      </c>
      <c r="S199" s="759">
        <f>IF(INDEX(Historical!$D$7:$D$1439,MATCH(B199,Historical!$B$7:$B$1450,0))=0,"n/a",(INDEX(Historical!$C$7:$C$1439,MATCH(B199,Historical!$B$7:$B$1450,0))/INDEX(Historical!$D$7:$D$1439,MATCH(B199,Historical!$B$7:$B$1450,0))-1)*100)</f>
        <v>12.79999999999999</v>
      </c>
      <c r="T199" s="759">
        <f>IF(INDEX(Historical!$F$7:$F$1432,MATCH(B199,Historical!$B$7:$B$1450,0))=0,"n/a",((INDEX(Historical!$C$7:$C$1439,MATCH(B199,Historical!$B$7:$B$1450,0))/INDEX(Historical!$F$7:$F$1432,MATCH(B199,Historical!$B$7:$B$1450,0)))^(1/3)-1)*100)</f>
        <v>18.376836299856404</v>
      </c>
      <c r="U199" s="759">
        <f>IF(INDEX(Historical!$H$7:$H$1432,MATCH(B199,Historical!$B$7:$B$1450,0))=0,"n/a",((INDEX(Historical!$C$7:$C$1439,MATCH(B199,Historical!$B$7:$B$1450,0))/INDEX(Historical!$H$7:$H$1432,MATCH(B199,Historical!$B$7:$B$1450,0)))^(1/5)-1)*100)</f>
        <v>21.846192255890507</v>
      </c>
      <c r="V199" s="759" t="str">
        <f>IF(INDEX(Historical!$O$7:$O$1432,MATCH(B199,Historical!$B$7:$B$1450,0))=0,"n/a",((INDEX(Historical!$C$7:$C$1439,MATCH(B199,Historical!$B$7:$B$1450,0))/INDEX(Historical!$O$7:$O$1432,MATCH(B199,Historical!$B$7:$B$1450,0)))^(1/10)-1)*100)</f>
        <v>n/a</v>
      </c>
      <c r="W199" s="760" t="str">
        <f t="shared" ref="W199:W262" si="55">IF(OR(U199&lt;=0,U199="n/a",V199&lt;=0,V199="n/a"),"n/a",U199/V199)</f>
        <v>n/a</v>
      </c>
      <c r="X199" s="761">
        <f t="shared" ref="X199:X262" si="56">IF(OR(AJ199&lt;=0,AJ199="n/a",U199&lt;=0,U199="n/a"),"n/a",U199/AJ199)</f>
        <v>1.0923096127945253</v>
      </c>
      <c r="Y199" s="715"/>
      <c r="Z199" s="703">
        <f t="shared" ref="Z199:Z262" si="57">IF(OR(AC199&lt;0.01,AC199="n/a"),"n/a",M199/AC199*100)</f>
        <v>45.312499999999993</v>
      </c>
      <c r="AA199" s="959">
        <f t="shared" ref="AA199:AA262" si="58">IF(OR(AC199&lt;0.01,AC199="n/a"),"n/a",I199/AC199)</f>
        <v>25.546875</v>
      </c>
      <c r="AB199" s="960">
        <v>9</v>
      </c>
      <c r="AC199" s="938">
        <v>0.64</v>
      </c>
      <c r="AD199" s="938">
        <v>1.29</v>
      </c>
      <c r="AE199" s="938">
        <v>0.37</v>
      </c>
      <c r="AF199" s="938">
        <v>1.44</v>
      </c>
      <c r="AG199" s="938">
        <v>2.5</v>
      </c>
      <c r="AH199" s="940">
        <v>-27.800000000000004</v>
      </c>
      <c r="AI199" s="940">
        <v>34.33</v>
      </c>
      <c r="AJ199" s="938">
        <v>20</v>
      </c>
      <c r="AK199" s="938">
        <v>20.41</v>
      </c>
      <c r="AL199" s="951">
        <v>781.56</v>
      </c>
      <c r="AM199" s="945">
        <v>7.7</v>
      </c>
      <c r="AN199" s="938">
        <v>2.57</v>
      </c>
      <c r="AO199" s="802">
        <f t="shared" ref="AO199:AO262" si="59">IF(U199="n/a","n/a",IF(AA199&lt;0,"n/a",IF(AA199="n/a","n/a",J199+U199-AA199)))</f>
        <v>-1.9269824382990954</v>
      </c>
      <c r="AP199" s="803">
        <f t="shared" ref="AP199:AP262" si="60">IF(U199="n/a","n/a",J199+U199)</f>
        <v>23.619892561700905</v>
      </c>
      <c r="AQ199" s="961">
        <f t="shared" ref="AQ199:AQ262" si="61">IF(OR(AC199&lt;0.01,AF199="n/a"),"n/a",(I199/SQRT(22.5*AC199*(I199/AF199))-1)*100)</f>
        <v>27.867118525444212</v>
      </c>
      <c r="AR199" s="703">
        <f>INDEX(Historical!$C$7:$C$1439,MATCH(B199,Historical!$B$7:$B$1450,0))*IF(AH199="n/a",1.03,IF(AH199&lt;0,1.01,IF(AH199&gt;10,1.1,(1+AH199/100))))</f>
        <v>0.28481999999999996</v>
      </c>
      <c r="AS199" s="959">
        <f t="shared" ref="AS199:AS262" si="62">IF($AI199="n/a",1.03*AR199,IF($AI199&lt;0,1.01*AR199,IF($AI199&gt;10,1.1*AR199,(1+$AI199/100)*AR199)))</f>
        <v>0.31330199999999997</v>
      </c>
      <c r="AT199" s="959">
        <f t="shared" si="51"/>
        <v>0.3446322</v>
      </c>
      <c r="AU199" s="959">
        <f t="shared" si="51"/>
        <v>0.37909542000000002</v>
      </c>
      <c r="AV199" s="959">
        <f t="shared" si="51"/>
        <v>0.41700496200000003</v>
      </c>
      <c r="AW199" s="703">
        <f t="shared" ref="AW199:AW262" si="63">SUM(AR199:AV199)</f>
        <v>1.7388545820000001</v>
      </c>
      <c r="AX199" s="810">
        <f t="shared" ref="AX199:AX262" si="64">AW199/I199*100</f>
        <v>10.635196220183486</v>
      </c>
      <c r="AY199" s="1017">
        <v>2.2000000000000002</v>
      </c>
      <c r="AZ199" s="945">
        <v>69.430000000000007</v>
      </c>
      <c r="BA199" s="945">
        <v>-17.669999999999998</v>
      </c>
      <c r="BB199" s="945">
        <v>2.96</v>
      </c>
      <c r="BC199" s="945">
        <v>6.4799999999999995</v>
      </c>
      <c r="BE199" s="666">
        <v>2012</v>
      </c>
      <c r="BF199" s="971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955">
        <v>0.6</v>
      </c>
    </row>
    <row r="200" spans="1:60" ht="11.25" customHeight="1" x14ac:dyDescent="0.2">
      <c r="A200" s="936" t="s">
        <v>1249</v>
      </c>
      <c r="B200" s="948" t="s">
        <v>1250</v>
      </c>
      <c r="C200" s="1013" t="s">
        <v>247</v>
      </c>
      <c r="D200" s="1013" t="s">
        <v>4384</v>
      </c>
      <c r="E200" s="792">
        <v>9</v>
      </c>
      <c r="F200" s="1227">
        <v>449</v>
      </c>
      <c r="G200" s="1227" t="s">
        <v>106</v>
      </c>
      <c r="H200" s="1227" t="s">
        <v>106</v>
      </c>
      <c r="I200" s="947">
        <v>39.369999999999997</v>
      </c>
      <c r="J200" s="703">
        <f t="shared" si="52"/>
        <v>1.361442722885446</v>
      </c>
      <c r="K200" s="950">
        <v>0.13400000000000001</v>
      </c>
      <c r="L200" s="960">
        <v>4</v>
      </c>
      <c r="M200" s="694">
        <f t="shared" si="53"/>
        <v>0.53600000000000003</v>
      </c>
      <c r="N200" s="943" t="s">
        <v>164</v>
      </c>
      <c r="O200" s="795">
        <v>0.112</v>
      </c>
      <c r="P200" s="934">
        <v>43530</v>
      </c>
      <c r="Q200" s="934">
        <v>43556</v>
      </c>
      <c r="R200" s="694">
        <f t="shared" si="54"/>
        <v>19.642857142857149</v>
      </c>
      <c r="S200" s="759">
        <f>IF(INDEX(Historical!$D$7:$D$1439,MATCH(B200,Historical!$B$7:$B$1450,0))=0,"n/a",(INDEX(Historical!$C$7:$C$1439,MATCH(B200,Historical!$B$7:$B$1450,0))/INDEX(Historical!$D$7:$D$1439,MATCH(B200,Historical!$B$7:$B$1450,0))-1)*100)</f>
        <v>24.965132496513263</v>
      </c>
      <c r="T200" s="759">
        <f>IF(INDEX(Historical!$F$7:$F$1432,MATCH(B200,Historical!$B$7:$B$1450,0))=0,"n/a",((INDEX(Historical!$C$7:$C$1439,MATCH(B200,Historical!$B$7:$B$1450,0))/INDEX(Historical!$F$7:$F$1432,MATCH(B200,Historical!$B$7:$B$1450,0)))^(1/3)-1)*100)</f>
        <v>19.885931490189002</v>
      </c>
      <c r="U200" s="759">
        <f>IF(INDEX(Historical!$H$7:$H$1432,MATCH(B200,Historical!$B$7:$B$1450,0))=0,"n/a",((INDEX(Historical!$C$7:$C$1439,MATCH(B200,Historical!$B$7:$B$1450,0))/INDEX(Historical!$H$7:$H$1432,MATCH(B200,Historical!$B$7:$B$1450,0)))^(1/5)-1)*100)</f>
        <v>20.005486466738365</v>
      </c>
      <c r="V200" s="759" t="str">
        <f>IF(INDEX(Historical!$O$7:$O$1432,MATCH(B200,Historical!$B$7:$B$1450,0))=0,"n/a",((INDEX(Historical!$C$7:$C$1439,MATCH(B200,Historical!$B$7:$B$1450,0))/INDEX(Historical!$O$7:$O$1432,MATCH(B200,Historical!$B$7:$B$1450,0)))^(1/10)-1)*100)</f>
        <v>n/a</v>
      </c>
      <c r="W200" s="760" t="str">
        <f t="shared" si="55"/>
        <v>n/a</v>
      </c>
      <c r="X200" s="761">
        <f t="shared" si="56"/>
        <v>7.6944178718224476</v>
      </c>
      <c r="Y200" s="717"/>
      <c r="Z200" s="703">
        <f t="shared" si="57"/>
        <v>36.712328767123296</v>
      </c>
      <c r="AA200" s="959">
        <f t="shared" si="58"/>
        <v>26.965753424657532</v>
      </c>
      <c r="AB200" s="960">
        <v>9</v>
      </c>
      <c r="AC200" s="938">
        <v>1.46</v>
      </c>
      <c r="AD200" s="938">
        <v>1.7</v>
      </c>
      <c r="AE200" s="938">
        <v>2.83</v>
      </c>
      <c r="AF200" s="938">
        <v>4.25</v>
      </c>
      <c r="AG200" s="938">
        <v>15.9</v>
      </c>
      <c r="AH200" s="938">
        <v>2.7</v>
      </c>
      <c r="AI200" s="938">
        <v>17.52</v>
      </c>
      <c r="AJ200" s="938">
        <v>2.6</v>
      </c>
      <c r="AK200" s="938">
        <v>15.9</v>
      </c>
      <c r="AL200" s="951">
        <v>8160</v>
      </c>
      <c r="AM200" s="945">
        <v>8.4</v>
      </c>
      <c r="AN200" s="938">
        <v>0.51</v>
      </c>
      <c r="AO200" s="802">
        <f t="shared" si="59"/>
        <v>-5.598824235033721</v>
      </c>
      <c r="AP200" s="803">
        <f t="shared" si="60"/>
        <v>21.366929189623811</v>
      </c>
      <c r="AQ200" s="961">
        <f t="shared" si="61"/>
        <v>125.6885287832616</v>
      </c>
      <c r="AR200" s="703">
        <f>INDEX(Historical!$C$7:$C$1439,MATCH(B200,Historical!$B$7:$B$1450,0))*IF(AH200="n/a",1.03,IF(AH200&lt;0,1.01,IF(AH200&gt;10,1.1,(1+AH200/100))))</f>
        <v>0.46009599999999995</v>
      </c>
      <c r="AS200" s="959">
        <f t="shared" si="62"/>
        <v>0.50610559999999993</v>
      </c>
      <c r="AT200" s="959">
        <f t="shared" si="51"/>
        <v>0.55671616000000002</v>
      </c>
      <c r="AU200" s="959">
        <f t="shared" si="51"/>
        <v>0.61238777600000005</v>
      </c>
      <c r="AV200" s="959">
        <f t="shared" si="51"/>
        <v>0.67362655360000012</v>
      </c>
      <c r="AW200" s="703">
        <f t="shared" si="63"/>
        <v>2.8089320895999998</v>
      </c>
      <c r="AX200" s="810">
        <f t="shared" si="64"/>
        <v>7.134701776987554</v>
      </c>
      <c r="AY200" s="1017">
        <v>0.82</v>
      </c>
      <c r="AZ200" s="945">
        <v>55.179999999999993</v>
      </c>
      <c r="BA200" s="945">
        <v>-2.5499999999999998</v>
      </c>
      <c r="BB200" s="945">
        <v>2.6599999999999997</v>
      </c>
      <c r="BC200" s="945">
        <v>12.879999999999999</v>
      </c>
      <c r="BE200" s="666">
        <v>2011</v>
      </c>
      <c r="BF200" s="971">
        <f t="shared" si="65"/>
        <v>0</v>
      </c>
      <c r="BG200" s="955">
        <v>9.7000000000000011</v>
      </c>
      <c r="BH200" s="936"/>
    </row>
    <row r="201" spans="1:60" ht="11.25" customHeight="1" x14ac:dyDescent="0.2">
      <c r="A201" s="954" t="s">
        <v>4069</v>
      </c>
      <c r="B201" s="948" t="s">
        <v>4070</v>
      </c>
      <c r="C201" s="1013" t="s">
        <v>154</v>
      </c>
      <c r="D201" s="1013" t="s">
        <v>922</v>
      </c>
      <c r="E201" s="792">
        <v>5</v>
      </c>
      <c r="F201" s="1227">
        <v>863</v>
      </c>
      <c r="G201" s="1227" t="s">
        <v>106</v>
      </c>
      <c r="H201" s="1227" t="s">
        <v>106</v>
      </c>
      <c r="I201" s="947">
        <v>65.52</v>
      </c>
      <c r="J201" s="703">
        <f t="shared" si="52"/>
        <v>3.8461538461538463</v>
      </c>
      <c r="K201" s="950">
        <v>0.63</v>
      </c>
      <c r="L201" s="960">
        <v>4</v>
      </c>
      <c r="M201" s="694">
        <f t="shared" si="53"/>
        <v>2.52</v>
      </c>
      <c r="N201" s="943" t="s">
        <v>289</v>
      </c>
      <c r="O201" s="795">
        <v>0.56999999999999995</v>
      </c>
      <c r="P201" s="934">
        <v>43538</v>
      </c>
      <c r="Q201" s="934">
        <v>43552</v>
      </c>
      <c r="R201" s="694">
        <f t="shared" si="54"/>
        <v>10.526315789473696</v>
      </c>
      <c r="S201" s="759">
        <f>IF(INDEX(Historical!$D$7:$D$1439,MATCH(B201,Historical!$B$7:$B$1450,0))=0,"n/a",(INDEX(Historical!$C$7:$C$1439,MATCH(B201,Historical!$B$7:$B$1450,0))/INDEX(Historical!$D$7:$D$1439,MATCH(B201,Historical!$B$7:$B$1450,0))-1)*100)</f>
        <v>9.6153846153846025</v>
      </c>
      <c r="T201" s="759">
        <f>IF(INDEX(Historical!$F$7:$F$1432,MATCH(B201,Historical!$B$7:$B$1450,0))=0,"n/a",((INDEX(Historical!$C$7:$C$1439,MATCH(B201,Historical!$B$7:$B$1450,0))/INDEX(Historical!$F$7:$F$1432,MATCH(B201,Historical!$B$7:$B$1450,0)))^(1/3)-1)*100)</f>
        <v>20.906146296927485</v>
      </c>
      <c r="U201" s="759" t="str">
        <f>IF(INDEX(Historical!$H$7:$H$1432,MATCH(B201,Historical!$B$7:$B$1450,0))=0,"n/a",((INDEX(Historical!$C$7:$C$1439,MATCH(B201,Historical!$B$7:$B$1450,0))/INDEX(Historical!$H$7:$H$1432,MATCH(B201,Historical!$B$7:$B$1450,0)))^(1/5)-1)*100)</f>
        <v>n/a</v>
      </c>
      <c r="V201" s="759" t="str">
        <f>IF(INDEX(Historical!$O$7:$O$1432,MATCH(B201,Historical!$B$7:$B$1450,0))=0,"n/a",((INDEX(Historical!$C$7:$C$1439,MATCH(B201,Historical!$B$7:$B$1450,0))/INDEX(Historical!$O$7:$O$1432,MATCH(B201,Historical!$B$7:$B$1450,0)))^(1/10)-1)*100)</f>
        <v>n/a</v>
      </c>
      <c r="W201" s="760" t="str">
        <f t="shared" si="55"/>
        <v>n/a</v>
      </c>
      <c r="X201" s="761" t="str">
        <f t="shared" si="56"/>
        <v>n/a</v>
      </c>
      <c r="Y201" s="949"/>
      <c r="Z201" s="703">
        <f t="shared" si="57"/>
        <v>55.506607929515418</v>
      </c>
      <c r="AA201" s="959">
        <f t="shared" si="58"/>
        <v>14.431718061674008</v>
      </c>
      <c r="AB201" s="960">
        <v>12</v>
      </c>
      <c r="AC201" s="938">
        <v>4.54</v>
      </c>
      <c r="AD201" s="938">
        <v>7.81</v>
      </c>
      <c r="AE201" s="938">
        <v>3.84</v>
      </c>
      <c r="AF201" s="938">
        <v>3.9</v>
      </c>
      <c r="AG201" s="938">
        <v>26.8</v>
      </c>
      <c r="AH201" s="938">
        <v>-45.6</v>
      </c>
      <c r="AI201" s="938">
        <v>1.43</v>
      </c>
      <c r="AJ201" s="938">
        <v>18.099999999999998</v>
      </c>
      <c r="AK201" s="938">
        <v>1.8900000000000001</v>
      </c>
      <c r="AL201" s="951">
        <v>85610</v>
      </c>
      <c r="AM201" s="945">
        <v>0.3</v>
      </c>
      <c r="AN201" s="938">
        <v>1.21</v>
      </c>
      <c r="AO201" s="802" t="str">
        <f t="shared" si="59"/>
        <v>n/a</v>
      </c>
      <c r="AP201" s="803" t="str">
        <f t="shared" si="60"/>
        <v>n/a</v>
      </c>
      <c r="AQ201" s="961">
        <f t="shared" si="61"/>
        <v>58.161240427508901</v>
      </c>
      <c r="AR201" s="703">
        <f>INDEX(Historical!$C$7:$C$1439,MATCH(B201,Historical!$B$7:$B$1450,0))*IF(AH201="n/a",1.03,IF(AH201&lt;0,1.01,IF(AH201&gt;10,1.1,(1+AH201/100))))</f>
        <v>2.3028</v>
      </c>
      <c r="AS201" s="959">
        <f t="shared" si="62"/>
        <v>2.3357300400000001</v>
      </c>
      <c r="AT201" s="959">
        <f t="shared" si="51"/>
        <v>2.3798753377559998</v>
      </c>
      <c r="AU201" s="959">
        <f t="shared" si="51"/>
        <v>2.4248549816395881</v>
      </c>
      <c r="AV201" s="959">
        <f t="shared" si="51"/>
        <v>2.4706847407925761</v>
      </c>
      <c r="AW201" s="703">
        <f t="shared" si="63"/>
        <v>11.913945100188164</v>
      </c>
      <c r="AX201" s="810">
        <f t="shared" si="64"/>
        <v>18.183676892839078</v>
      </c>
      <c r="AY201" s="1017">
        <v>1.17</v>
      </c>
      <c r="AZ201" s="945">
        <v>8.6199999999999992</v>
      </c>
      <c r="BA201" s="945">
        <v>-17.7</v>
      </c>
      <c r="BB201" s="945">
        <v>-1.6099999999999999</v>
      </c>
      <c r="BC201" s="945">
        <v>-2.1800000000000002</v>
      </c>
      <c r="BE201" s="666">
        <v>2015</v>
      </c>
      <c r="BF201" s="971">
        <f t="shared" si="65"/>
        <v>0</v>
      </c>
      <c r="BG201" s="955">
        <v>9.1999999999999993</v>
      </c>
    </row>
    <row r="202" spans="1:60" ht="11.25" customHeight="1" x14ac:dyDescent="0.2">
      <c r="A202" s="944" t="s">
        <v>3841</v>
      </c>
      <c r="B202" s="948" t="s">
        <v>3842</v>
      </c>
      <c r="C202" s="1013" t="s">
        <v>179</v>
      </c>
      <c r="D202" s="1013" t="s">
        <v>4363</v>
      </c>
      <c r="E202" s="792">
        <v>6</v>
      </c>
      <c r="F202" s="1227">
        <v>759</v>
      </c>
      <c r="G202" s="1227" t="s">
        <v>106</v>
      </c>
      <c r="H202" s="1227" t="s">
        <v>106</v>
      </c>
      <c r="I202" s="947">
        <v>21.55</v>
      </c>
      <c r="J202" s="703">
        <f t="shared" si="52"/>
        <v>10.208816705336428</v>
      </c>
      <c r="K202" s="950">
        <v>0.55000000000000004</v>
      </c>
      <c r="L202" s="960">
        <v>4</v>
      </c>
      <c r="M202" s="694">
        <f t="shared" si="53"/>
        <v>2.2000000000000002</v>
      </c>
      <c r="N202" s="943" t="s">
        <v>560</v>
      </c>
      <c r="O202" s="795">
        <v>0.53</v>
      </c>
      <c r="P202" s="934">
        <v>43503</v>
      </c>
      <c r="Q202" s="934">
        <v>43509</v>
      </c>
      <c r="R202" s="694">
        <f t="shared" si="54"/>
        <v>3.7735849056603805</v>
      </c>
      <c r="S202" s="759">
        <f>IF(INDEX(Historical!$D$7:$D$1439,MATCH(B202,Historical!$B$7:$B$1450,0))=0,"n/a",(INDEX(Historical!$C$7:$C$1439,MATCH(B202,Historical!$B$7:$B$1450,0))/INDEX(Historical!$D$7:$D$1439,MATCH(B202,Historical!$B$7:$B$1450,0))-1)*100)</f>
        <v>4.75836431226766</v>
      </c>
      <c r="T202" s="759">
        <f>IF(INDEX(Historical!$F$7:$F$1432,MATCH(B202,Historical!$B$7:$B$1450,0))=0,"n/a",((INDEX(Historical!$C$7:$C$1439,MATCH(B202,Historical!$B$7:$B$1450,0))/INDEX(Historical!$F$7:$F$1432,MATCH(B202,Historical!$B$7:$B$1450,0)))^(1/3)-1)*100)</f>
        <v>5.8616864915257416</v>
      </c>
      <c r="U202" s="759" t="str">
        <f>IF(INDEX(Historical!$H$7:$H$1432,MATCH(B202,Historical!$B$7:$B$1450,0))=0,"n/a",((INDEX(Historical!$C$7:$C$1439,MATCH(B202,Historical!$B$7:$B$1450,0))/INDEX(Historical!$H$7:$H$1432,MATCH(B202,Historical!$B$7:$B$1450,0)))^(1/5)-1)*100)</f>
        <v>n/a</v>
      </c>
      <c r="V202" s="759" t="str">
        <f>IF(INDEX(Historical!$O$7:$O$1432,MATCH(B202,Historical!$B$7:$B$1450,0))=0,"n/a",((INDEX(Historical!$C$7:$C$1439,MATCH(B202,Historical!$B$7:$B$1450,0))/INDEX(Historical!$O$7:$O$1432,MATCH(B202,Historical!$B$7:$B$1450,0)))^(1/10)-1)*100)</f>
        <v>n/a</v>
      </c>
      <c r="W202" s="760" t="str">
        <f t="shared" si="55"/>
        <v>n/a</v>
      </c>
      <c r="X202" s="761" t="str">
        <f t="shared" si="56"/>
        <v>n/a</v>
      </c>
      <c r="Y202" s="949" t="s">
        <v>4057</v>
      </c>
      <c r="Z202" s="703">
        <f t="shared" si="57"/>
        <v>115.18324607329843</v>
      </c>
      <c r="AA202" s="959">
        <f t="shared" si="58"/>
        <v>11.282722513089006</v>
      </c>
      <c r="AB202" s="960">
        <v>12</v>
      </c>
      <c r="AC202" s="938">
        <v>1.91</v>
      </c>
      <c r="AD202" s="938" t="s">
        <v>137</v>
      </c>
      <c r="AE202" s="938">
        <v>2.59</v>
      </c>
      <c r="AF202" s="938">
        <v>1.31</v>
      </c>
      <c r="AG202" s="938">
        <v>10.5</v>
      </c>
      <c r="AH202" s="938">
        <v>18.2</v>
      </c>
      <c r="AI202" s="938">
        <v>11.89</v>
      </c>
      <c r="AJ202" s="938">
        <v>11.799999999999999</v>
      </c>
      <c r="AK202" s="938">
        <v>-3.94</v>
      </c>
      <c r="AL202" s="951">
        <v>977.16</v>
      </c>
      <c r="AM202" s="945">
        <v>27.200000000000003</v>
      </c>
      <c r="AN202" s="938">
        <v>1.83</v>
      </c>
      <c r="AO202" s="802" t="str">
        <f t="shared" si="59"/>
        <v>n/a</v>
      </c>
      <c r="AP202" s="803" t="str">
        <f t="shared" si="60"/>
        <v>n/a</v>
      </c>
      <c r="AQ202" s="961">
        <f t="shared" si="61"/>
        <v>-18.950312929121218</v>
      </c>
      <c r="AR202" s="703">
        <f>INDEX(Historical!$C$7:$C$1439,MATCH(B202,Historical!$B$7:$B$1450,0))*IF(AH202="n/a",1.03,IF(AH202&lt;0,1.01,IF(AH202&gt;10,1.1,(1+AH202/100))))</f>
        <v>2.3248500000000005</v>
      </c>
      <c r="AS202" s="959">
        <f t="shared" si="62"/>
        <v>2.5573350000000006</v>
      </c>
      <c r="AT202" s="959">
        <f t="shared" si="51"/>
        <v>2.5829083500000007</v>
      </c>
      <c r="AU202" s="959">
        <f t="shared" si="51"/>
        <v>2.6087374335000009</v>
      </c>
      <c r="AV202" s="959">
        <f t="shared" si="51"/>
        <v>2.6348248078350007</v>
      </c>
      <c r="AW202" s="703">
        <f t="shared" si="63"/>
        <v>12.708655591335004</v>
      </c>
      <c r="AX202" s="810">
        <f t="shared" si="64"/>
        <v>58.972879774176356</v>
      </c>
      <c r="AY202" s="1017">
        <v>0.95</v>
      </c>
      <c r="AZ202" s="945">
        <v>19.919999999999998</v>
      </c>
      <c r="BA202" s="945">
        <v>-17.080000000000002</v>
      </c>
      <c r="BB202" s="945">
        <v>1.38</v>
      </c>
      <c r="BC202" s="945">
        <v>-2.21</v>
      </c>
      <c r="BE202" s="666">
        <v>2014</v>
      </c>
      <c r="BF202" s="971">
        <f t="shared" si="65"/>
        <v>0</v>
      </c>
      <c r="BG202" s="955">
        <v>3.5000000000000004</v>
      </c>
    </row>
    <row r="203" spans="1:60" ht="11.25" customHeight="1" x14ac:dyDescent="0.2">
      <c r="A203" s="954" t="s">
        <v>4402</v>
      </c>
      <c r="B203" s="948" t="s">
        <v>3840</v>
      </c>
      <c r="C203" s="1013" t="s">
        <v>4345</v>
      </c>
      <c r="D203" s="1013" t="s">
        <v>4346</v>
      </c>
      <c r="E203" s="792">
        <v>5</v>
      </c>
      <c r="F203" s="1227">
        <v>847</v>
      </c>
      <c r="G203" s="1227" t="s">
        <v>106</v>
      </c>
      <c r="H203" s="1227" t="s">
        <v>106</v>
      </c>
      <c r="I203" s="947">
        <v>37.71</v>
      </c>
      <c r="J203" s="703">
        <f t="shared" si="52"/>
        <v>7.2129408644921771</v>
      </c>
      <c r="K203" s="950">
        <v>0.68</v>
      </c>
      <c r="L203" s="960">
        <v>4</v>
      </c>
      <c r="M203" s="694">
        <f t="shared" si="53"/>
        <v>2.72</v>
      </c>
      <c r="N203" s="943" t="s">
        <v>289</v>
      </c>
      <c r="O203" s="795">
        <v>0.63</v>
      </c>
      <c r="P203" s="934">
        <v>43447</v>
      </c>
      <c r="Q203" s="934">
        <v>43462</v>
      </c>
      <c r="R203" s="694">
        <f t="shared" si="54"/>
        <v>7.936507936507943</v>
      </c>
      <c r="S203" s="759">
        <f>IF(INDEX(Historical!$D$7:$D$1439,MATCH(B203,Historical!$B$7:$B$1450,0))=0,"n/a",(INDEX(Historical!$C$7:$C$1439,MATCH(B203,Historical!$B$7:$B$1450,0))/INDEX(Historical!$D$7:$D$1439,MATCH(B203,Historical!$B$7:$B$1450,0))-1)*100)</f>
        <v>2.8000000000000025</v>
      </c>
      <c r="T203" s="759">
        <f>IF(INDEX(Historical!$F$7:$F$1432,MATCH(B203,Historical!$B$7:$B$1450,0))=0,"n/a",((INDEX(Historical!$C$7:$C$1439,MATCH(B203,Historical!$B$7:$B$1450,0))/INDEX(Historical!$F$7:$F$1432,MATCH(B203,Historical!$B$7:$B$1450,0)))^(1/3)-1)*100)</f>
        <v>5.6393069258270812</v>
      </c>
      <c r="U203" s="759" t="str">
        <f>IF(INDEX(Historical!$H$7:$H$1432,MATCH(B203,Historical!$B$7:$B$1450,0))=0,"n/a",((INDEX(Historical!$C$7:$C$1439,MATCH(B203,Historical!$B$7:$B$1450,0))/INDEX(Historical!$H$7:$H$1432,MATCH(B203,Historical!$B$7:$B$1450,0)))^(1/5)-1)*100)</f>
        <v>n/a</v>
      </c>
      <c r="V203" s="759" t="str">
        <f>IF(INDEX(Historical!$O$7:$O$1432,MATCH(B203,Historical!$B$7:$B$1450,0))=0,"n/a",((INDEX(Historical!$C$7:$C$1439,MATCH(B203,Historical!$B$7:$B$1450,0))/INDEX(Historical!$O$7:$O$1432,MATCH(B203,Historical!$B$7:$B$1450,0)))^(1/10)-1)*100)</f>
        <v>n/a</v>
      </c>
      <c r="W203" s="760" t="str">
        <f t="shared" si="55"/>
        <v>n/a</v>
      </c>
      <c r="X203" s="761" t="str">
        <f t="shared" si="56"/>
        <v>n/a</v>
      </c>
      <c r="Y203" s="949"/>
      <c r="Z203" s="703">
        <f t="shared" si="57"/>
        <v>174.35897435897436</v>
      </c>
      <c r="AA203" s="959">
        <f t="shared" si="58"/>
        <v>24.173076923076923</v>
      </c>
      <c r="AB203" s="960">
        <v>12</v>
      </c>
      <c r="AC203" s="938">
        <v>1.56</v>
      </c>
      <c r="AD203" s="938">
        <v>2.44</v>
      </c>
      <c r="AE203" s="938">
        <v>7.32</v>
      </c>
      <c r="AF203" s="938">
        <v>3.67</v>
      </c>
      <c r="AG203" s="938">
        <v>14.6</v>
      </c>
      <c r="AH203" s="938">
        <v>-12</v>
      </c>
      <c r="AI203" s="938">
        <v>6.13</v>
      </c>
      <c r="AJ203" s="938">
        <v>65.400000000000006</v>
      </c>
      <c r="AK203" s="938">
        <v>9.91</v>
      </c>
      <c r="AL203" s="951">
        <v>8050.0000000000009</v>
      </c>
      <c r="AM203" s="945">
        <v>0.1</v>
      </c>
      <c r="AN203" s="938">
        <v>2.62</v>
      </c>
      <c r="AO203" s="802" t="str">
        <f t="shared" si="59"/>
        <v>n/a</v>
      </c>
      <c r="AP203" s="803" t="str">
        <f t="shared" si="60"/>
        <v>n/a</v>
      </c>
      <c r="AQ203" s="961">
        <f t="shared" si="61"/>
        <v>98.567304355410855</v>
      </c>
      <c r="AR203" s="703">
        <f>INDEX(Historical!$C$7:$C$1439,MATCH(B203,Historical!$B$7:$B$1450,0))*IF(AH203="n/a",1.03,IF(AH203&lt;0,1.01,IF(AH203&gt;10,1.1,(1+AH203/100))))</f>
        <v>2.5956999999999999</v>
      </c>
      <c r="AS203" s="959">
        <f t="shared" si="62"/>
        <v>2.7548164099999997</v>
      </c>
      <c r="AT203" s="959">
        <f t="shared" si="51"/>
        <v>3.0278187162309997</v>
      </c>
      <c r="AU203" s="959">
        <f t="shared" si="51"/>
        <v>3.3278755510094915</v>
      </c>
      <c r="AV203" s="959">
        <f t="shared" si="51"/>
        <v>3.6576680181145318</v>
      </c>
      <c r="AW203" s="703">
        <f t="shared" si="63"/>
        <v>15.363878695355021</v>
      </c>
      <c r="AX203" s="810">
        <f t="shared" si="64"/>
        <v>40.742186940745221</v>
      </c>
      <c r="AY203" s="1017">
        <v>0.56000000000000005</v>
      </c>
      <c r="AZ203" s="945">
        <v>20.9</v>
      </c>
      <c r="BA203" s="945">
        <v>-7.62</v>
      </c>
      <c r="BB203" s="945">
        <v>-3.8899999999999997</v>
      </c>
      <c r="BC203" s="945">
        <v>2.19</v>
      </c>
      <c r="BE203" s="666">
        <v>2014</v>
      </c>
      <c r="BF203" s="971">
        <f t="shared" si="65"/>
        <v>0</v>
      </c>
      <c r="BG203" s="955">
        <v>4.1000000000000005</v>
      </c>
      <c r="BH203" s="936"/>
    </row>
    <row r="204" spans="1:60" ht="11.25" customHeight="1" x14ac:dyDescent="0.2">
      <c r="A204" s="944" t="s">
        <v>1535</v>
      </c>
      <c r="B204" s="948" t="s">
        <v>1536</v>
      </c>
      <c r="C204" s="1013" t="s">
        <v>123</v>
      </c>
      <c r="D204" s="1013" t="s">
        <v>4392</v>
      </c>
      <c r="E204" s="793">
        <v>6</v>
      </c>
      <c r="F204" s="1227">
        <v>716</v>
      </c>
      <c r="G204" s="1227" t="s">
        <v>106</v>
      </c>
      <c r="H204" s="1227" t="s">
        <v>106</v>
      </c>
      <c r="I204" s="947">
        <v>16.32</v>
      </c>
      <c r="J204" s="703">
        <f t="shared" si="52"/>
        <v>3.1862745098039214</v>
      </c>
      <c r="K204" s="950">
        <v>0.13</v>
      </c>
      <c r="L204" s="960">
        <v>4</v>
      </c>
      <c r="M204" s="694">
        <f t="shared" si="53"/>
        <v>0.52</v>
      </c>
      <c r="N204" s="943" t="s">
        <v>169</v>
      </c>
      <c r="O204" s="795">
        <v>0.125</v>
      </c>
      <c r="P204" s="939">
        <v>42824</v>
      </c>
      <c r="Q204" s="939">
        <v>42872</v>
      </c>
      <c r="R204" s="694">
        <f t="shared" si="54"/>
        <v>4.0000000000000036</v>
      </c>
      <c r="S204" s="759">
        <f>IF(INDEX(Historical!$D$7:$D$1439,MATCH(B204,Historical!$B$7:$B$1450,0))=0,"n/a",(INDEX(Historical!$C$7:$C$1439,MATCH(B204,Historical!$B$7:$B$1450,0))/INDEX(Historical!$D$7:$D$1439,MATCH(B204,Historical!$B$7:$B$1450,0))-1)*100)</f>
        <v>0.97087378640776656</v>
      </c>
      <c r="T204" s="759">
        <f>IF(INDEX(Historical!$F$7:$F$1432,MATCH(B204,Historical!$B$7:$B$1450,0))=0,"n/a",((INDEX(Historical!$C$7:$C$1439,MATCH(B204,Historical!$B$7:$B$1450,0))/INDEX(Historical!$F$7:$F$1432,MATCH(B204,Historical!$B$7:$B$1450,0)))^(1/3)-1)*100)</f>
        <v>3.4272939158597637</v>
      </c>
      <c r="U204" s="759">
        <f>IF(INDEX(Historical!$H$7:$H$1432,MATCH(B204,Historical!$B$7:$B$1450,0))=0,"n/a",((INDEX(Historical!$C$7:$C$1439,MATCH(B204,Historical!$B$7:$B$1450,0))/INDEX(Historical!$H$7:$H$1432,MATCH(B204,Historical!$B$7:$B$1450,0)))^(1/5)-1)*100)</f>
        <v>5.9223841048812176</v>
      </c>
      <c r="V204" s="759">
        <f>IF(INDEX(Historical!$O$7:$O$1432,MATCH(B204,Historical!$B$7:$B$1450,0))=0,"n/a",((INDEX(Historical!$C$7:$C$1439,MATCH(B204,Historical!$B$7:$B$1450,0))/INDEX(Historical!$O$7:$O$1432,MATCH(B204,Historical!$B$7:$B$1450,0)))^(1/10)-1)*100)</f>
        <v>3.7456949716377919</v>
      </c>
      <c r="W204" s="760">
        <f t="shared" si="55"/>
        <v>1.5811175628889174</v>
      </c>
      <c r="X204" s="761" t="str">
        <f t="shared" si="56"/>
        <v>n/a</v>
      </c>
      <c r="Y204" s="727" t="s">
        <v>4421</v>
      </c>
      <c r="Z204" s="703">
        <f t="shared" si="57"/>
        <v>1733.3333333333335</v>
      </c>
      <c r="AA204" s="959">
        <f t="shared" si="58"/>
        <v>544</v>
      </c>
      <c r="AB204" s="960">
        <v>12</v>
      </c>
      <c r="AC204" s="938">
        <v>0.03</v>
      </c>
      <c r="AD204" s="938">
        <v>3118.52</v>
      </c>
      <c r="AE204" s="938">
        <v>0.83</v>
      </c>
      <c r="AF204" s="938">
        <v>1.38</v>
      </c>
      <c r="AG204" s="938" t="s">
        <v>137</v>
      </c>
      <c r="AH204" s="938">
        <v>-106.5</v>
      </c>
      <c r="AI204" s="938">
        <v>45.09</v>
      </c>
      <c r="AJ204" s="938">
        <v>-15</v>
      </c>
      <c r="AK204" s="938">
        <v>0.2</v>
      </c>
      <c r="AL204" s="951">
        <v>735.74</v>
      </c>
      <c r="AM204" s="945">
        <v>2.1</v>
      </c>
      <c r="AN204" s="938">
        <v>0.73</v>
      </c>
      <c r="AO204" s="802">
        <f t="shared" si="59"/>
        <v>-534.89134138531483</v>
      </c>
      <c r="AP204" s="803">
        <f t="shared" si="60"/>
        <v>9.1086586146851385</v>
      </c>
      <c r="AQ204" s="961">
        <f t="shared" si="61"/>
        <v>477.62733083999177</v>
      </c>
      <c r="AR204" s="703">
        <f>INDEX(Historical!$C$7:$C$1439,MATCH(B204,Historical!$B$7:$B$1450,0))*IF(AH204="n/a",1.03,IF(AH204&lt;0,1.01,IF(AH204&gt;10,1.1,(1+AH204/100))))</f>
        <v>0.5252</v>
      </c>
      <c r="AS204" s="959">
        <f t="shared" si="62"/>
        <v>0.57772000000000001</v>
      </c>
      <c r="AT204" s="959">
        <f t="shared" si="51"/>
        <v>0.57887544000000002</v>
      </c>
      <c r="AU204" s="959">
        <f t="shared" si="51"/>
        <v>0.58003319088000005</v>
      </c>
      <c r="AV204" s="959">
        <f t="shared" si="51"/>
        <v>0.58119325726176008</v>
      </c>
      <c r="AW204" s="703">
        <f t="shared" si="63"/>
        <v>2.8430218881417604</v>
      </c>
      <c r="AX204" s="810">
        <f t="shared" si="64"/>
        <v>17.420477255770589</v>
      </c>
      <c r="AY204" s="1017">
        <v>1.74</v>
      </c>
      <c r="AZ204" s="945">
        <v>75.77000000000001</v>
      </c>
      <c r="BA204" s="945">
        <v>-20</v>
      </c>
      <c r="BB204" s="945">
        <v>1.4500000000000002</v>
      </c>
      <c r="BC204" s="945">
        <v>13.370000000000001</v>
      </c>
      <c r="BD204" s="697"/>
      <c r="BE204" s="666">
        <v>2014</v>
      </c>
      <c r="BF204" s="971">
        <f t="shared" si="65"/>
        <v>0</v>
      </c>
      <c r="BG204" s="955" t="s">
        <v>137</v>
      </c>
    </row>
    <row r="205" spans="1:60" ht="11.25" customHeight="1" x14ac:dyDescent="0.2">
      <c r="A205" s="936" t="s">
        <v>1101</v>
      </c>
      <c r="B205" s="948" t="s">
        <v>1102</v>
      </c>
      <c r="C205" s="1013" t="s">
        <v>4216</v>
      </c>
      <c r="D205" s="1013" t="s">
        <v>4364</v>
      </c>
      <c r="E205" s="792">
        <v>9</v>
      </c>
      <c r="F205" s="1227">
        <v>439</v>
      </c>
      <c r="G205" s="1227" t="s">
        <v>106</v>
      </c>
      <c r="H205" s="1227" t="s">
        <v>106</v>
      </c>
      <c r="I205" s="947">
        <v>30.75</v>
      </c>
      <c r="J205" s="703">
        <f t="shared" si="52"/>
        <v>2.6016260162601625</v>
      </c>
      <c r="K205" s="950">
        <v>0.2</v>
      </c>
      <c r="L205" s="960">
        <v>4</v>
      </c>
      <c r="M205" s="694">
        <f t="shared" si="53"/>
        <v>0.8</v>
      </c>
      <c r="N205" s="943" t="s">
        <v>152</v>
      </c>
      <c r="O205" s="795">
        <v>0.18</v>
      </c>
      <c r="P205" s="934">
        <v>43523</v>
      </c>
      <c r="Q205" s="934">
        <v>43553</v>
      </c>
      <c r="R205" s="694">
        <f t="shared" si="54"/>
        <v>11.111111111111121</v>
      </c>
      <c r="S205" s="759">
        <f>IF(INDEX(Historical!$D$7:$D$1439,MATCH(B205,Historical!$B$7:$B$1450,0))=0,"n/a",(INDEX(Historical!$C$7:$C$1439,MATCH(B205,Historical!$B$7:$B$1450,0))/INDEX(Historical!$D$7:$D$1439,MATCH(B205,Historical!$B$7:$B$1450,0))-1)*100)</f>
        <v>16.129032258064502</v>
      </c>
      <c r="T205" s="759">
        <f>IF(INDEX(Historical!$F$7:$F$1432,MATCH(B205,Historical!$B$7:$B$1450,0))=0,"n/a",((INDEX(Historical!$C$7:$C$1439,MATCH(B205,Historical!$B$7:$B$1450,0))/INDEX(Historical!$F$7:$F$1432,MATCH(B205,Historical!$B$7:$B$1450,0)))^(1/3)-1)*100)</f>
        <v>14.471424255333186</v>
      </c>
      <c r="U205" s="759">
        <f>IF(INDEX(Historical!$H$7:$H$1432,MATCH(B205,Historical!$B$7:$B$1450,0))=0,"n/a",((INDEX(Historical!$C$7:$C$1439,MATCH(B205,Historical!$B$7:$B$1450,0))/INDEX(Historical!$H$7:$H$1432,MATCH(B205,Historical!$B$7:$B$1450,0)))^(1/5)-1)*100)</f>
        <v>13.045577778664775</v>
      </c>
      <c r="V205" s="759">
        <f>IF(INDEX(Historical!$O$7:$O$1432,MATCH(B205,Historical!$B$7:$B$1450,0))=0,"n/a",((INDEX(Historical!$C$7:$C$1439,MATCH(B205,Historical!$B$7:$B$1450,0))/INDEX(Historical!$O$7:$O$1432,MATCH(B205,Historical!$B$7:$B$1450,0)))^(1/10)-1)*100)</f>
        <v>13.665914413936475</v>
      </c>
      <c r="W205" s="760">
        <f t="shared" si="55"/>
        <v>0.95460701593161723</v>
      </c>
      <c r="X205" s="761" t="str">
        <f t="shared" si="56"/>
        <v>n/a</v>
      </c>
      <c r="Y205" s="714"/>
      <c r="Z205" s="703">
        <f t="shared" si="57"/>
        <v>34.482758620689658</v>
      </c>
      <c r="AA205" s="959">
        <f t="shared" si="58"/>
        <v>13.254310344827587</v>
      </c>
      <c r="AB205" s="960">
        <v>12</v>
      </c>
      <c r="AC205" s="938">
        <v>2.3199999999999998</v>
      </c>
      <c r="AD205" s="938">
        <v>0.97</v>
      </c>
      <c r="AE205" s="938">
        <v>2.12</v>
      </c>
      <c r="AF205" s="938">
        <v>2.1800000000000002</v>
      </c>
      <c r="AG205" s="938">
        <v>17.899999999999999</v>
      </c>
      <c r="AH205" s="940">
        <v>300.09999999999997</v>
      </c>
      <c r="AI205" s="940">
        <v>12.9</v>
      </c>
      <c r="AJ205" s="938">
        <v>-3.3000000000000003</v>
      </c>
      <c r="AK205" s="938">
        <v>13.950000000000001</v>
      </c>
      <c r="AL205" s="951">
        <v>24620</v>
      </c>
      <c r="AM205" s="945">
        <v>0.1</v>
      </c>
      <c r="AN205" s="938">
        <v>0.53</v>
      </c>
      <c r="AO205" s="802">
        <f t="shared" si="59"/>
        <v>2.3928934500973504</v>
      </c>
      <c r="AP205" s="803">
        <f t="shared" si="60"/>
        <v>15.647203794924938</v>
      </c>
      <c r="AQ205" s="961">
        <f t="shared" si="61"/>
        <v>13.322345647222233</v>
      </c>
      <c r="AR205" s="703">
        <f>INDEX(Historical!$C$7:$C$1439,MATCH(B205,Historical!$B$7:$B$1450,0))*IF(AH205="n/a",1.03,IF(AH205&lt;0,1.01,IF(AH205&gt;10,1.1,(1+AH205/100))))</f>
        <v>0.79200000000000004</v>
      </c>
      <c r="AS205" s="959">
        <f t="shared" si="62"/>
        <v>0.87120000000000009</v>
      </c>
      <c r="AT205" s="959">
        <f t="shared" si="51"/>
        <v>0.95832000000000017</v>
      </c>
      <c r="AU205" s="959">
        <f t="shared" si="51"/>
        <v>1.0541520000000002</v>
      </c>
      <c r="AV205" s="959">
        <f t="shared" si="51"/>
        <v>1.1595672000000004</v>
      </c>
      <c r="AW205" s="703">
        <f t="shared" si="63"/>
        <v>4.8352392000000011</v>
      </c>
      <c r="AX205" s="810">
        <f t="shared" si="64"/>
        <v>15.724355121951222</v>
      </c>
      <c r="AY205" s="1017">
        <v>1.1599999999999999</v>
      </c>
      <c r="AZ205" s="945">
        <v>11.129999999999999</v>
      </c>
      <c r="BA205" s="945">
        <v>-15.89</v>
      </c>
      <c r="BB205" s="945">
        <v>-3.83</v>
      </c>
      <c r="BC205" s="945">
        <v>-4.71</v>
      </c>
      <c r="BE205" s="666">
        <v>2011</v>
      </c>
      <c r="BF205" s="971">
        <f t="shared" si="65"/>
        <v>0</v>
      </c>
      <c r="BG205" s="955">
        <v>7.7</v>
      </c>
    </row>
    <row r="206" spans="1:60" s="838" customFormat="1" ht="11.25" customHeight="1" x14ac:dyDescent="0.2">
      <c r="A206" s="698" t="s">
        <v>1240</v>
      </c>
      <c r="B206" s="846" t="s">
        <v>1241</v>
      </c>
      <c r="C206" s="1013" t="s">
        <v>247</v>
      </c>
      <c r="D206" s="1013" t="s">
        <v>4360</v>
      </c>
      <c r="E206" s="818">
        <v>9</v>
      </c>
      <c r="F206" s="1227">
        <v>460</v>
      </c>
      <c r="G206" s="1226" t="s">
        <v>106</v>
      </c>
      <c r="H206" s="1226" t="s">
        <v>106</v>
      </c>
      <c r="I206" s="819">
        <v>27.42</v>
      </c>
      <c r="J206" s="820">
        <f t="shared" si="52"/>
        <v>1.6776075857038657</v>
      </c>
      <c r="K206" s="821">
        <v>0.115</v>
      </c>
      <c r="L206" s="822">
        <v>4</v>
      </c>
      <c r="M206" s="823">
        <f t="shared" si="53"/>
        <v>0.46</v>
      </c>
      <c r="N206" s="824" t="s">
        <v>623</v>
      </c>
      <c r="O206" s="825">
        <v>0.11</v>
      </c>
      <c r="P206" s="826">
        <v>43564</v>
      </c>
      <c r="Q206" s="826">
        <v>43579</v>
      </c>
      <c r="R206" s="823">
        <f t="shared" si="54"/>
        <v>4.5454545454545494</v>
      </c>
      <c r="S206" s="759">
        <f>IF(INDEX(Historical!$D$7:$D$1439,MATCH(B206,Historical!$B$7:$B$1450,0))=0,"n/a",(INDEX(Historical!$C$7:$C$1439,MATCH(B206,Historical!$B$7:$B$1450,0))/INDEX(Historical!$D$7:$D$1439,MATCH(B206,Historical!$B$7:$B$1450,0))-1)*100)</f>
        <v>13.157894736842103</v>
      </c>
      <c r="T206" s="759">
        <f>IF(INDEX(Historical!$F$7:$F$1432,MATCH(B206,Historical!$B$7:$B$1450,0))=0,"n/a",((INDEX(Historical!$C$7:$C$1439,MATCH(B206,Historical!$B$7:$B$1450,0))/INDEX(Historical!$F$7:$F$1432,MATCH(B206,Historical!$B$7:$B$1450,0)))^(1/3)-1)*100)</f>
        <v>9.2240238124367213</v>
      </c>
      <c r="U206" s="759">
        <f>IF(INDEX(Historical!$H$7:$H$1432,MATCH(B206,Historical!$B$7:$B$1450,0))=0,"n/a",((INDEX(Historical!$C$7:$C$1439,MATCH(B206,Historical!$B$7:$B$1450,0))/INDEX(Historical!$H$7:$H$1432,MATCH(B206,Historical!$B$7:$B$1450,0)))^(1/5)-1)*100)</f>
        <v>9.3521062182361661</v>
      </c>
      <c r="V206" s="759">
        <f>IF(INDEX(Historical!$O$7:$O$1432,MATCH(B206,Historical!$B$7:$B$1450,0))=0,"n/a",((INDEX(Historical!$C$7:$C$1439,MATCH(B206,Historical!$B$7:$B$1450,0))/INDEX(Historical!$O$7:$O$1432,MATCH(B206,Historical!$B$7:$B$1450,0)))^(1/10)-1)*100)</f>
        <v>7.3027746404503269</v>
      </c>
      <c r="W206" s="827">
        <f t="shared" si="55"/>
        <v>1.280623691498642</v>
      </c>
      <c r="X206" s="828">
        <f t="shared" si="56"/>
        <v>0.58450663863976038</v>
      </c>
      <c r="Y206" s="849"/>
      <c r="Z206" s="820">
        <f t="shared" si="57"/>
        <v>27.878787878787882</v>
      </c>
      <c r="AA206" s="830">
        <f t="shared" si="58"/>
        <v>16.618181818181821</v>
      </c>
      <c r="AB206" s="822">
        <v>12</v>
      </c>
      <c r="AC206" s="831">
        <v>1.65</v>
      </c>
      <c r="AD206" s="831">
        <v>1.1000000000000001</v>
      </c>
      <c r="AE206" s="831">
        <v>3.78</v>
      </c>
      <c r="AF206" s="831">
        <v>3.77</v>
      </c>
      <c r="AG206" s="831">
        <v>23.400000000000002</v>
      </c>
      <c r="AH206" s="831">
        <v>5.3</v>
      </c>
      <c r="AI206" s="831">
        <v>5.04</v>
      </c>
      <c r="AJ206" s="831">
        <v>16</v>
      </c>
      <c r="AK206" s="831">
        <v>15</v>
      </c>
      <c r="AL206" s="832">
        <v>7000</v>
      </c>
      <c r="AM206" s="833">
        <v>0.2</v>
      </c>
      <c r="AN206" s="831">
        <v>0</v>
      </c>
      <c r="AO206" s="834">
        <f t="shared" si="59"/>
        <v>-5.5884680142417889</v>
      </c>
      <c r="AP206" s="835">
        <f t="shared" si="60"/>
        <v>11.029713803940032</v>
      </c>
      <c r="AQ206" s="836">
        <f t="shared" si="61"/>
        <v>66.867273210437745</v>
      </c>
      <c r="AR206" s="703">
        <f>INDEX(Historical!$C$7:$C$1439,MATCH(B206,Historical!$B$7:$B$1450,0))*IF(AH206="n/a",1.03,IF(AH206&lt;0,1.01,IF(AH206&gt;10,1.1,(1+AH206/100))))</f>
        <v>0.45278999999999997</v>
      </c>
      <c r="AS206" s="830">
        <f t="shared" si="62"/>
        <v>0.47561061599999999</v>
      </c>
      <c r="AT206" s="830">
        <f t="shared" si="51"/>
        <v>0.52317167760000005</v>
      </c>
      <c r="AU206" s="830">
        <f t="shared" si="51"/>
        <v>0.57548884536000011</v>
      </c>
      <c r="AV206" s="830">
        <f t="shared" si="51"/>
        <v>0.63303772989600016</v>
      </c>
      <c r="AW206" s="820">
        <f t="shared" si="63"/>
        <v>2.6600988688560001</v>
      </c>
      <c r="AX206" s="837">
        <f t="shared" si="64"/>
        <v>9.7013087850328219</v>
      </c>
      <c r="AY206" s="1018">
        <v>1.22</v>
      </c>
      <c r="AZ206" s="833">
        <v>54.04</v>
      </c>
      <c r="BA206" s="833">
        <v>-1.8800000000000001</v>
      </c>
      <c r="BB206" s="833">
        <v>14.41</v>
      </c>
      <c r="BC206" s="833">
        <v>25.130000000000003</v>
      </c>
      <c r="BD206" s="985"/>
      <c r="BE206" s="666">
        <v>2011</v>
      </c>
      <c r="BF206" s="971">
        <f t="shared" si="65"/>
        <v>0</v>
      </c>
      <c r="BG206" s="892">
        <v>20.7</v>
      </c>
    </row>
    <row r="207" spans="1:60" ht="11.25" customHeight="1" x14ac:dyDescent="0.2">
      <c r="A207" s="936" t="s">
        <v>1261</v>
      </c>
      <c r="B207" s="948" t="s">
        <v>1262</v>
      </c>
      <c r="C207" s="1013" t="s">
        <v>247</v>
      </c>
      <c r="D207" s="1013" t="s">
        <v>4343</v>
      </c>
      <c r="E207" s="792">
        <v>9</v>
      </c>
      <c r="F207" s="1227">
        <v>375</v>
      </c>
      <c r="G207" s="1227" t="s">
        <v>106</v>
      </c>
      <c r="H207" s="1227" t="s">
        <v>106</v>
      </c>
      <c r="I207" s="947">
        <v>83.96</v>
      </c>
      <c r="J207" s="703">
        <f t="shared" si="52"/>
        <v>1.2386850881372082</v>
      </c>
      <c r="K207" s="950">
        <v>0.26</v>
      </c>
      <c r="L207" s="960">
        <v>4</v>
      </c>
      <c r="M207" s="694">
        <f t="shared" si="53"/>
        <v>1.04</v>
      </c>
      <c r="N207" s="943" t="s">
        <v>149</v>
      </c>
      <c r="O207" s="795">
        <v>0.25</v>
      </c>
      <c r="P207" s="939">
        <v>43159</v>
      </c>
      <c r="Q207" s="939">
        <v>43174</v>
      </c>
      <c r="R207" s="694">
        <f t="shared" si="54"/>
        <v>4.0000000000000036</v>
      </c>
      <c r="S207" s="759">
        <f>IF(INDEX(Historical!$D$7:$D$1439,MATCH(B207,Historical!$B$7:$B$1450,0))=0,"n/a",(INDEX(Historical!$C$7:$C$1439,MATCH(B207,Historical!$B$7:$B$1450,0))/INDEX(Historical!$D$7:$D$1439,MATCH(B207,Historical!$B$7:$B$1450,0))-1)*100)</f>
        <v>7.2164948453608213</v>
      </c>
      <c r="T207" s="759">
        <f>IF(INDEX(Historical!$F$7:$F$1432,MATCH(B207,Historical!$B$7:$B$1450,0))=0,"n/a",((INDEX(Historical!$C$7:$C$1439,MATCH(B207,Historical!$B$7:$B$1450,0))/INDEX(Historical!$F$7:$F$1432,MATCH(B207,Historical!$B$7:$B$1450,0)))^(1/3)-1)*100)</f>
        <v>7.8081885792345762</v>
      </c>
      <c r="U207" s="759">
        <f>IF(INDEX(Historical!$H$7:$H$1432,MATCH(B207,Historical!$B$7:$B$1450,0))=0,"n/a",((INDEX(Historical!$C$7:$C$1439,MATCH(B207,Historical!$B$7:$B$1450,0))/INDEX(Historical!$H$7:$H$1432,MATCH(B207,Historical!$B$7:$B$1450,0)))^(1/5)-1)*100)</f>
        <v>9.8560543306117854</v>
      </c>
      <c r="V207" s="759">
        <f>IF(INDEX(Historical!$O$7:$O$1432,MATCH(B207,Historical!$B$7:$B$1450,0))=0,"n/a",((INDEX(Historical!$C$7:$C$1439,MATCH(B207,Historical!$B$7:$B$1450,0))/INDEX(Historical!$O$7:$O$1432,MATCH(B207,Historical!$B$7:$B$1450,0)))^(1/10)-1)*100)</f>
        <v>8.2663630994641792</v>
      </c>
      <c r="W207" s="760">
        <f t="shared" si="55"/>
        <v>1.1923084205254242</v>
      </c>
      <c r="X207" s="761">
        <f t="shared" si="56"/>
        <v>0.78848434644894283</v>
      </c>
      <c r="Y207" s="949"/>
      <c r="Z207" s="703">
        <f t="shared" si="57"/>
        <v>12.887236679058239</v>
      </c>
      <c r="AA207" s="959">
        <f t="shared" si="58"/>
        <v>10.403965303593555</v>
      </c>
      <c r="AB207" s="960">
        <v>12</v>
      </c>
      <c r="AC207" s="938">
        <v>8.07</v>
      </c>
      <c r="AD207" s="938" t="s">
        <v>137</v>
      </c>
      <c r="AE207" s="938">
        <v>0.14000000000000001</v>
      </c>
      <c r="AF207" s="938">
        <v>1.35</v>
      </c>
      <c r="AG207" s="938">
        <v>13.4</v>
      </c>
      <c r="AH207" s="938">
        <v>19.900000000000002</v>
      </c>
      <c r="AI207" s="938">
        <v>-0.59</v>
      </c>
      <c r="AJ207" s="938">
        <v>12.5</v>
      </c>
      <c r="AK207" s="938">
        <v>-3</v>
      </c>
      <c r="AL207" s="951">
        <v>1590</v>
      </c>
      <c r="AM207" s="946">
        <v>3</v>
      </c>
      <c r="AN207" s="938">
        <v>2.62</v>
      </c>
      <c r="AO207" s="802">
        <f t="shared" si="59"/>
        <v>0.6907741151554383</v>
      </c>
      <c r="AP207" s="803">
        <f t="shared" si="60"/>
        <v>11.094739418748993</v>
      </c>
      <c r="AQ207" s="961">
        <f t="shared" si="61"/>
        <v>-20.991271481208273</v>
      </c>
      <c r="AR207" s="703">
        <f>INDEX(Historical!$C$7:$C$1439,MATCH(B207,Historical!$B$7:$B$1450,0))*IF(AH207="n/a",1.03,IF(AH207&lt;0,1.01,IF(AH207&gt;10,1.1,(1+AH207/100))))</f>
        <v>1.1440000000000001</v>
      </c>
      <c r="AS207" s="959">
        <f t="shared" si="62"/>
        <v>1.1554400000000002</v>
      </c>
      <c r="AT207" s="959">
        <f t="shared" ref="AT207:AV226" si="66">IF($AK207="n/a",1.03*AS207,IF($AK207&lt;0,1.01*AS207,IF($AK207&gt;10,1.1*AS207,(1+$AK207/100)*AS207)))</f>
        <v>1.1669944000000003</v>
      </c>
      <c r="AU207" s="959">
        <f t="shared" si="66"/>
        <v>1.1786643440000004</v>
      </c>
      <c r="AV207" s="959">
        <f t="shared" si="66"/>
        <v>1.1904509874400004</v>
      </c>
      <c r="AW207" s="703">
        <f t="shared" si="63"/>
        <v>5.8355497314400013</v>
      </c>
      <c r="AX207" s="810">
        <f t="shared" si="64"/>
        <v>6.9503927244402117</v>
      </c>
      <c r="AY207" s="1017">
        <v>1.77</v>
      </c>
      <c r="AZ207" s="945">
        <v>72.44</v>
      </c>
      <c r="BA207" s="945">
        <v>-6.5600000000000005</v>
      </c>
      <c r="BB207" s="945">
        <v>5.52</v>
      </c>
      <c r="BC207" s="945">
        <v>27.13</v>
      </c>
      <c r="BE207" s="666">
        <v>2010</v>
      </c>
      <c r="BF207" s="971">
        <f t="shared" si="65"/>
        <v>0</v>
      </c>
      <c r="BG207" s="955">
        <v>3</v>
      </c>
    </row>
    <row r="208" spans="1:60" ht="11.25" customHeight="1" x14ac:dyDescent="0.2">
      <c r="A208" s="944" t="s">
        <v>1255</v>
      </c>
      <c r="B208" s="948" t="s">
        <v>1256</v>
      </c>
      <c r="C208" s="1013" t="s">
        <v>108</v>
      </c>
      <c r="D208" s="1013" t="s">
        <v>4361</v>
      </c>
      <c r="E208" s="792">
        <v>9</v>
      </c>
      <c r="F208" s="1227">
        <v>508</v>
      </c>
      <c r="G208" s="1227" t="s">
        <v>106</v>
      </c>
      <c r="H208" s="1227" t="s">
        <v>106</v>
      </c>
      <c r="I208" s="947">
        <v>220.13</v>
      </c>
      <c r="J208" s="703">
        <f t="shared" si="52"/>
        <v>2.2713850906282649</v>
      </c>
      <c r="K208" s="950">
        <v>1.25</v>
      </c>
      <c r="L208" s="960">
        <v>4</v>
      </c>
      <c r="M208" s="694">
        <f t="shared" si="53"/>
        <v>5</v>
      </c>
      <c r="N208" s="943" t="s">
        <v>289</v>
      </c>
      <c r="O208" s="795">
        <v>0.85</v>
      </c>
      <c r="P208" s="934">
        <v>43706</v>
      </c>
      <c r="Q208" s="934">
        <v>43735</v>
      </c>
      <c r="R208" s="694">
        <f t="shared" si="54"/>
        <v>47.058823529411768</v>
      </c>
      <c r="S208" s="759">
        <f>IF(INDEX(Historical!$D$7:$D$1439,MATCH(B208,Historical!$B$7:$B$1450,0))=0,"n/a",(INDEX(Historical!$C$7:$C$1439,MATCH(B208,Historical!$B$7:$B$1450,0))/INDEX(Historical!$D$7:$D$1439,MATCH(B208,Historical!$B$7:$B$1450,0))-1)*100)</f>
        <v>8.6206896551724199</v>
      </c>
      <c r="T208" s="759">
        <f>IF(INDEX(Historical!$F$7:$F$1432,MATCH(B208,Historical!$B$7:$B$1450,0))=0,"n/a",((INDEX(Historical!$C$7:$C$1439,MATCH(B208,Historical!$B$7:$B$1450,0))/INDEX(Historical!$F$7:$F$1432,MATCH(B208,Historical!$B$7:$B$1450,0)))^(1/3)-1)*100)</f>
        <v>7.2976287935406559</v>
      </c>
      <c r="U208" s="759">
        <f>IF(INDEX(Historical!$H$7:$H$1432,MATCH(B208,Historical!$B$7:$B$1450,0))=0,"n/a",((INDEX(Historical!$C$7:$C$1439,MATCH(B208,Historical!$B$7:$B$1450,0))/INDEX(Historical!$H$7:$H$1432,MATCH(B208,Historical!$B$7:$B$1450,0)))^(1/5)-1)*100)</f>
        <v>8.9711009225780014</v>
      </c>
      <c r="V208" s="759">
        <f>IF(INDEX(Historical!$O$7:$O$1432,MATCH(B208,Historical!$B$7:$B$1450,0))=0,"n/a",((INDEX(Historical!$C$7:$C$1439,MATCH(B208,Historical!$B$7:$B$1450,0))/INDEX(Historical!$O$7:$O$1432,MATCH(B208,Historical!$B$7:$B$1450,0)))^(1/10)-1)*100)</f>
        <v>8.4471771197698544</v>
      </c>
      <c r="W208" s="760">
        <f t="shared" si="55"/>
        <v>1.0620235370206634</v>
      </c>
      <c r="X208" s="761">
        <f t="shared" si="56"/>
        <v>0.97511966549760898</v>
      </c>
      <c r="Y208" s="717"/>
      <c r="Z208" s="703">
        <f t="shared" si="57"/>
        <v>22.143489813994687</v>
      </c>
      <c r="AA208" s="959">
        <f t="shared" si="58"/>
        <v>9.7488928255093015</v>
      </c>
      <c r="AB208" s="960">
        <v>12</v>
      </c>
      <c r="AC208" s="938">
        <v>22.58</v>
      </c>
      <c r="AD208" s="938">
        <v>3.32</v>
      </c>
      <c r="AE208" s="938">
        <v>1.49</v>
      </c>
      <c r="AF208" s="938">
        <v>1.06</v>
      </c>
      <c r="AG208" s="938">
        <v>12.8</v>
      </c>
      <c r="AH208" s="938">
        <v>21.5</v>
      </c>
      <c r="AI208" s="938">
        <v>9.2799999999999994</v>
      </c>
      <c r="AJ208" s="938">
        <v>9.1999999999999993</v>
      </c>
      <c r="AK208" s="938">
        <v>2.96</v>
      </c>
      <c r="AL208" s="951">
        <v>80210</v>
      </c>
      <c r="AM208" s="945">
        <v>1.43</v>
      </c>
      <c r="AN208" s="938">
        <v>6.63</v>
      </c>
      <c r="AO208" s="802">
        <f t="shared" si="59"/>
        <v>1.4935931876969644</v>
      </c>
      <c r="AP208" s="803">
        <f t="shared" si="60"/>
        <v>11.242486013206266</v>
      </c>
      <c r="AQ208" s="961">
        <f t="shared" si="61"/>
        <v>-32.229713508582336</v>
      </c>
      <c r="AR208" s="703">
        <f>INDEX(Historical!$C$7:$C$1439,MATCH(B208,Historical!$B$7:$B$1450,0))*IF(AH208="n/a",1.03,IF(AH208&lt;0,1.01,IF(AH208&gt;10,1.1,(1+AH208/100))))</f>
        <v>3.4650000000000003</v>
      </c>
      <c r="AS208" s="959">
        <f t="shared" si="62"/>
        <v>3.7865520000000004</v>
      </c>
      <c r="AT208" s="959">
        <f t="shared" si="66"/>
        <v>3.8986339392000007</v>
      </c>
      <c r="AU208" s="959">
        <f t="shared" si="66"/>
        <v>4.014033503800321</v>
      </c>
      <c r="AV208" s="959">
        <f t="shared" si="66"/>
        <v>4.1328488955128106</v>
      </c>
      <c r="AW208" s="703">
        <f t="shared" si="63"/>
        <v>19.297068338513132</v>
      </c>
      <c r="AX208" s="810">
        <f t="shared" si="64"/>
        <v>8.7662146633866946</v>
      </c>
      <c r="AY208" s="1017">
        <v>1.33</v>
      </c>
      <c r="AZ208" s="945">
        <v>45.11</v>
      </c>
      <c r="BA208" s="945">
        <v>-10.18</v>
      </c>
      <c r="BB208" s="945">
        <v>9.25</v>
      </c>
      <c r="BC208" s="945">
        <v>11.09</v>
      </c>
      <c r="BE208" s="666">
        <v>2011</v>
      </c>
      <c r="BF208" s="971">
        <f t="shared" si="65"/>
        <v>0</v>
      </c>
      <c r="BG208" s="955">
        <v>1</v>
      </c>
      <c r="BH208" s="936"/>
    </row>
    <row r="209" spans="1:60" ht="11.25" customHeight="1" x14ac:dyDescent="0.2">
      <c r="A209" s="944" t="s">
        <v>3843</v>
      </c>
      <c r="B209" s="948" t="s">
        <v>3844</v>
      </c>
      <c r="C209" s="1013" t="s">
        <v>108</v>
      </c>
      <c r="D209" s="1013" t="s">
        <v>4365</v>
      </c>
      <c r="E209" s="792">
        <v>5</v>
      </c>
      <c r="F209" s="1227">
        <v>833</v>
      </c>
      <c r="G209" s="1227" t="s">
        <v>106</v>
      </c>
      <c r="H209" s="1227" t="s">
        <v>106</v>
      </c>
      <c r="I209" s="947">
        <v>59.96</v>
      </c>
      <c r="J209" s="703">
        <f t="shared" si="52"/>
        <v>2.1347565043362242</v>
      </c>
      <c r="K209" s="950">
        <v>0.32</v>
      </c>
      <c r="L209" s="960">
        <v>4</v>
      </c>
      <c r="M209" s="694">
        <f t="shared" si="53"/>
        <v>1.28</v>
      </c>
      <c r="N209" s="943" t="s">
        <v>220</v>
      </c>
      <c r="O209" s="795">
        <v>0.28000000000000003</v>
      </c>
      <c r="P209" s="660">
        <v>43371</v>
      </c>
      <c r="Q209" s="660">
        <v>43388</v>
      </c>
      <c r="R209" s="694">
        <f t="shared" si="54"/>
        <v>14.285714285714276</v>
      </c>
      <c r="S209" s="759">
        <f>IF(INDEX(Historical!$D$7:$D$1439,MATCH(B209,Historical!$B$7:$B$1450,0))=0,"n/a",(INDEX(Historical!$C$7:$C$1439,MATCH(B209,Historical!$B$7:$B$1450,0))/INDEX(Historical!$D$7:$D$1439,MATCH(B209,Historical!$B$7:$B$1450,0))-1)*100)</f>
        <v>21.739130434782616</v>
      </c>
      <c r="T209" s="759">
        <f>IF(INDEX(Historical!$F$7:$F$1432,MATCH(B209,Historical!$B$7:$B$1450,0))=0,"n/a",((INDEX(Historical!$C$7:$C$1439,MATCH(B209,Historical!$B$7:$B$1450,0))/INDEX(Historical!$F$7:$F$1432,MATCH(B209,Historical!$B$7:$B$1450,0)))^(1/3)-1)*100)</f>
        <v>10.064241629820891</v>
      </c>
      <c r="U209" s="759">
        <f>IF(INDEX(Historical!$H$7:$H$1432,MATCH(B209,Historical!$B$7:$B$1450,0))=0,"n/a",((INDEX(Historical!$C$7:$C$1439,MATCH(B209,Historical!$B$7:$B$1450,0))/INDEX(Historical!$H$7:$H$1432,MATCH(B209,Historical!$B$7:$B$1450,0)))^(1/5)-1)*100)</f>
        <v>9.2388464140373152</v>
      </c>
      <c r="V209" s="759">
        <f>IF(INDEX(Historical!$O$7:$O$1432,MATCH(B209,Historical!$B$7:$B$1450,0))=0,"n/a",((INDEX(Historical!$C$7:$C$1439,MATCH(B209,Historical!$B$7:$B$1450,0))/INDEX(Historical!$O$7:$O$1432,MATCH(B209,Historical!$B$7:$B$1450,0)))^(1/10)-1)*100)</f>
        <v>4.5173891819142664</v>
      </c>
      <c r="W209" s="760">
        <f t="shared" si="55"/>
        <v>2.0451738918191475</v>
      </c>
      <c r="X209" s="761">
        <f t="shared" si="56"/>
        <v>0.64607317580680534</v>
      </c>
      <c r="Y209" s="949"/>
      <c r="Z209" s="703">
        <f t="shared" si="57"/>
        <v>24.196597353497165</v>
      </c>
      <c r="AA209" s="959">
        <f t="shared" si="58"/>
        <v>11.334593572778829</v>
      </c>
      <c r="AB209" s="960">
        <v>12</v>
      </c>
      <c r="AC209" s="938">
        <v>5.29</v>
      </c>
      <c r="AD209" s="938">
        <v>1.88</v>
      </c>
      <c r="AE209" s="938">
        <v>3.73</v>
      </c>
      <c r="AF209" s="938">
        <v>1.56</v>
      </c>
      <c r="AG209" s="938">
        <v>12.9</v>
      </c>
      <c r="AH209" s="938">
        <v>24.3</v>
      </c>
      <c r="AI209" s="938">
        <v>-3.9699999999999998</v>
      </c>
      <c r="AJ209" s="938">
        <v>14.299999999999999</v>
      </c>
      <c r="AK209" s="938">
        <v>6</v>
      </c>
      <c r="AL209" s="951">
        <v>839.1</v>
      </c>
      <c r="AM209" s="945">
        <v>1.5</v>
      </c>
      <c r="AN209" s="938">
        <v>0.18</v>
      </c>
      <c r="AO209" s="802">
        <f t="shared" si="59"/>
        <v>3.9009345594710254E-2</v>
      </c>
      <c r="AP209" s="803">
        <f t="shared" si="60"/>
        <v>11.373602918373539</v>
      </c>
      <c r="AQ209" s="961">
        <f t="shared" si="61"/>
        <v>-11.350964225247672</v>
      </c>
      <c r="AR209" s="703">
        <f>INDEX(Historical!$C$7:$C$1439,MATCH(B209,Historical!$B$7:$B$1450,0))*IF(AH209="n/a",1.03,IF(AH209&lt;0,1.01,IF(AH209&gt;10,1.1,(1+AH209/100))))</f>
        <v>1.2320000000000002</v>
      </c>
      <c r="AS209" s="959">
        <f t="shared" si="62"/>
        <v>1.2443200000000003</v>
      </c>
      <c r="AT209" s="959">
        <f t="shared" si="66"/>
        <v>1.3189792000000005</v>
      </c>
      <c r="AU209" s="959">
        <f t="shared" si="66"/>
        <v>1.3981179520000007</v>
      </c>
      <c r="AV209" s="959">
        <f t="shared" si="66"/>
        <v>1.4820050291200009</v>
      </c>
      <c r="AW209" s="703">
        <f t="shared" si="63"/>
        <v>6.6754221811200019</v>
      </c>
      <c r="AX209" s="810">
        <f t="shared" si="64"/>
        <v>11.133125719012678</v>
      </c>
      <c r="AY209" s="1017">
        <v>1.05</v>
      </c>
      <c r="AZ209" s="945">
        <v>40.450000000000003</v>
      </c>
      <c r="BA209" s="945">
        <v>-1.59</v>
      </c>
      <c r="BB209" s="945">
        <v>2.77</v>
      </c>
      <c r="BC209" s="945">
        <v>10.4</v>
      </c>
      <c r="BE209" s="666">
        <v>2014</v>
      </c>
      <c r="BF209" s="971">
        <f t="shared" si="65"/>
        <v>0</v>
      </c>
      <c r="BG209" s="955">
        <v>1.4000000000000001</v>
      </c>
    </row>
    <row r="210" spans="1:60" ht="11.25" customHeight="1" x14ac:dyDescent="0.2">
      <c r="A210" s="944" t="s">
        <v>1257</v>
      </c>
      <c r="B210" s="948" t="s">
        <v>1258</v>
      </c>
      <c r="C210" s="1013" t="s">
        <v>247</v>
      </c>
      <c r="D210" s="1013" t="s">
        <v>4360</v>
      </c>
      <c r="E210" s="792">
        <v>6</v>
      </c>
      <c r="F210" s="1227">
        <v>738</v>
      </c>
      <c r="G210" s="1227" t="s">
        <v>115</v>
      </c>
      <c r="H210" s="1227" t="s">
        <v>115</v>
      </c>
      <c r="I210" s="947">
        <v>13.73</v>
      </c>
      <c r="J210" s="703">
        <f t="shared" si="52"/>
        <v>4.6613255644573925</v>
      </c>
      <c r="K210" s="950">
        <v>0.16</v>
      </c>
      <c r="L210" s="960">
        <v>4</v>
      </c>
      <c r="M210" s="694">
        <f t="shared" si="53"/>
        <v>0.64</v>
      </c>
      <c r="N210" s="943" t="s">
        <v>119</v>
      </c>
      <c r="O210" s="795">
        <v>0.14000000000000001</v>
      </c>
      <c r="P210" s="934">
        <v>43404</v>
      </c>
      <c r="Q210" s="934">
        <v>43437</v>
      </c>
      <c r="R210" s="694">
        <f t="shared" si="54"/>
        <v>14.285714285714276</v>
      </c>
      <c r="S210" s="759">
        <f>IF(INDEX(Historical!$D$7:$D$1439,MATCH(B210,Historical!$B$7:$B$1450,0))=0,"n/a",(INDEX(Historical!$C$7:$C$1439,MATCH(B210,Historical!$B$7:$B$1450,0))/INDEX(Historical!$D$7:$D$1439,MATCH(B210,Historical!$B$7:$B$1450,0))-1)*100)</f>
        <v>31.818181818181792</v>
      </c>
      <c r="T210" s="759">
        <f>IF(INDEX(Historical!$F$7:$F$1432,MATCH(B210,Historical!$B$7:$B$1450,0))=0,"n/a",((INDEX(Historical!$C$7:$C$1439,MATCH(B210,Historical!$B$7:$B$1450,0))/INDEX(Historical!$F$7:$F$1432,MATCH(B210,Historical!$B$7:$B$1450,0)))^(1/3)-1)*100)</f>
        <v>32.382118960524586</v>
      </c>
      <c r="U210" s="759">
        <f>IF(INDEX(Historical!$H$7:$H$1432,MATCH(B210,Historical!$B$7:$B$1450,0))=0,"n/a",((INDEX(Historical!$C$7:$C$1439,MATCH(B210,Historical!$B$7:$B$1450,0))/INDEX(Historical!$H$7:$H$1432,MATCH(B210,Historical!$B$7:$B$1450,0)))^(1/5)-1)*100)</f>
        <v>63.264438052790808</v>
      </c>
      <c r="V210" s="759" t="str">
        <f>IF(INDEX(Historical!$O$7:$O$1432,MATCH(B210,Historical!$B$7:$B$1450,0))=0,"n/a",((INDEX(Historical!$C$7:$C$1439,MATCH(B210,Historical!$B$7:$B$1450,0))/INDEX(Historical!$O$7:$O$1432,MATCH(B210,Historical!$B$7:$B$1450,0)))^(1/10)-1)*100)</f>
        <v>n/a</v>
      </c>
      <c r="W210" s="760" t="str">
        <f t="shared" si="55"/>
        <v>n/a</v>
      </c>
      <c r="X210" s="761">
        <f t="shared" si="56"/>
        <v>11.936686425054869</v>
      </c>
      <c r="Y210" s="714"/>
      <c r="Z210" s="703">
        <f t="shared" si="57"/>
        <v>27.350427350427353</v>
      </c>
      <c r="AA210" s="959">
        <f t="shared" si="58"/>
        <v>5.867521367521368</v>
      </c>
      <c r="AB210" s="960">
        <v>12</v>
      </c>
      <c r="AC210" s="938">
        <v>2.34</v>
      </c>
      <c r="AD210" s="938">
        <v>2.4700000000000002</v>
      </c>
      <c r="AE210" s="938">
        <v>0.22</v>
      </c>
      <c r="AF210" s="938">
        <v>0.67</v>
      </c>
      <c r="AG210" s="938">
        <v>14.499999999999998</v>
      </c>
      <c r="AH210" s="938">
        <v>15</v>
      </c>
      <c r="AI210" s="938">
        <v>30.740000000000002</v>
      </c>
      <c r="AJ210" s="938">
        <v>5.3</v>
      </c>
      <c r="AK210" s="938">
        <v>2.41</v>
      </c>
      <c r="AL210" s="951">
        <v>3420</v>
      </c>
      <c r="AM210" s="945">
        <v>0.3</v>
      </c>
      <c r="AN210" s="938">
        <v>1.35</v>
      </c>
      <c r="AO210" s="802">
        <f t="shared" si="59"/>
        <v>62.058242249726838</v>
      </c>
      <c r="AP210" s="803">
        <f t="shared" si="60"/>
        <v>67.925763617248208</v>
      </c>
      <c r="AQ210" s="961">
        <f t="shared" si="61"/>
        <v>-58.200269452015107</v>
      </c>
      <c r="AR210" s="703">
        <f>INDEX(Historical!$C$7:$C$1439,MATCH(B210,Historical!$B$7:$B$1450,0))*IF(AH210="n/a",1.03,IF(AH210&lt;0,1.01,IF(AH210&gt;10,1.1,(1+AH210/100))))</f>
        <v>0.63800000000000001</v>
      </c>
      <c r="AS210" s="959">
        <f t="shared" si="62"/>
        <v>0.70180000000000009</v>
      </c>
      <c r="AT210" s="959">
        <f t="shared" si="66"/>
        <v>0.71871338000000007</v>
      </c>
      <c r="AU210" s="959">
        <f t="shared" si="66"/>
        <v>0.73603437245800007</v>
      </c>
      <c r="AV210" s="959">
        <f t="shared" si="66"/>
        <v>0.75377280083423792</v>
      </c>
      <c r="AW210" s="703">
        <f t="shared" si="63"/>
        <v>3.5483205532922382</v>
      </c>
      <c r="AX210" s="810">
        <f t="shared" si="64"/>
        <v>25.843558290547985</v>
      </c>
      <c r="AY210" s="1017">
        <v>1.7</v>
      </c>
      <c r="AZ210" s="945">
        <v>9.32</v>
      </c>
      <c r="BA210" s="945">
        <v>-45.97</v>
      </c>
      <c r="BB210" s="945">
        <v>-7.07</v>
      </c>
      <c r="BC210" s="945">
        <v>-26.68</v>
      </c>
      <c r="BE210" s="666">
        <v>2014</v>
      </c>
      <c r="BF210" s="971">
        <f t="shared" si="65"/>
        <v>0</v>
      </c>
      <c r="BG210" s="955">
        <v>4</v>
      </c>
    </row>
    <row r="211" spans="1:60" ht="11.25" customHeight="1" x14ac:dyDescent="0.2">
      <c r="A211" s="944" t="s">
        <v>1247</v>
      </c>
      <c r="B211" s="948" t="s">
        <v>1248</v>
      </c>
      <c r="C211" s="1013" t="s">
        <v>4345</v>
      </c>
      <c r="D211" s="1013" t="s">
        <v>4346</v>
      </c>
      <c r="E211" s="792">
        <v>7</v>
      </c>
      <c r="F211" s="1227">
        <v>642</v>
      </c>
      <c r="G211" s="1227" t="s">
        <v>37</v>
      </c>
      <c r="H211" s="1227" t="s">
        <v>115</v>
      </c>
      <c r="I211" s="947">
        <v>29.98</v>
      </c>
      <c r="J211" s="703">
        <f t="shared" si="52"/>
        <v>4.6697798532354904</v>
      </c>
      <c r="K211" s="950">
        <v>0.35</v>
      </c>
      <c r="L211" s="960">
        <v>4</v>
      </c>
      <c r="M211" s="694">
        <f t="shared" si="53"/>
        <v>1.4</v>
      </c>
      <c r="N211" s="943" t="s">
        <v>266</v>
      </c>
      <c r="O211" s="795">
        <v>0.32</v>
      </c>
      <c r="P211" s="934">
        <v>43453</v>
      </c>
      <c r="Q211" s="934">
        <v>43469</v>
      </c>
      <c r="R211" s="694">
        <f t="shared" si="54"/>
        <v>9.3749999999999911</v>
      </c>
      <c r="S211" s="759">
        <f>IF(INDEX(Historical!$D$7:$D$1439,MATCH(B211,Historical!$B$7:$B$1450,0))=0,"n/a",(INDEX(Historical!$C$7:$C$1439,MATCH(B211,Historical!$B$7:$B$1450,0))/INDEX(Historical!$D$7:$D$1439,MATCH(B211,Historical!$B$7:$B$1450,0))-1)*100)</f>
        <v>14.285714285714279</v>
      </c>
      <c r="T211" s="759">
        <f>IF(INDEX(Historical!$F$7:$F$1432,MATCH(B211,Historical!$B$7:$B$1450,0))=0,"n/a",((INDEX(Historical!$C$7:$C$1439,MATCH(B211,Historical!$B$7:$B$1450,0))/INDEX(Historical!$F$7:$F$1432,MATCH(B211,Historical!$B$7:$B$1450,0)))^(1/3)-1)*100)</f>
        <v>12.457688706899894</v>
      </c>
      <c r="U211" s="759">
        <f>IF(INDEX(Historical!$H$7:$H$1432,MATCH(B211,Historical!$B$7:$B$1450,0))=0,"n/a",((INDEX(Historical!$C$7:$C$1439,MATCH(B211,Historical!$B$7:$B$1450,0))/INDEX(Historical!$H$7:$H$1432,MATCH(B211,Historical!$B$7:$B$1450,0)))^(1/5)-1)*100)</f>
        <v>12.040333432430362</v>
      </c>
      <c r="V211" s="759">
        <f>IF(INDEX(Historical!$O$7:$O$1432,MATCH(B211,Historical!$B$7:$B$1450,0))=0,"n/a",((INDEX(Historical!$C$7:$C$1439,MATCH(B211,Historical!$B$7:$B$1450,0))/INDEX(Historical!$O$7:$O$1432,MATCH(B211,Historical!$B$7:$B$1450,0)))^(1/10)-1)*100)</f>
        <v>-3.694051397291731</v>
      </c>
      <c r="W211" s="760" t="str">
        <f t="shared" si="55"/>
        <v>n/a</v>
      </c>
      <c r="X211" s="761">
        <f t="shared" si="56"/>
        <v>1.524092839548147</v>
      </c>
      <c r="Y211" s="714"/>
      <c r="Z211" s="703">
        <f t="shared" si="57"/>
        <v>119.65811965811966</v>
      </c>
      <c r="AA211" s="959">
        <f t="shared" si="58"/>
        <v>25.623931623931625</v>
      </c>
      <c r="AB211" s="960">
        <v>12</v>
      </c>
      <c r="AC211" s="938">
        <v>1.17</v>
      </c>
      <c r="AD211" s="938" t="s">
        <v>137</v>
      </c>
      <c r="AE211" s="938">
        <v>8.8699999999999992</v>
      </c>
      <c r="AF211" s="938">
        <v>2.13</v>
      </c>
      <c r="AG211" s="938">
        <v>8.2000000000000011</v>
      </c>
      <c r="AH211" s="938">
        <v>-1.6</v>
      </c>
      <c r="AI211" s="938">
        <v>3.85</v>
      </c>
      <c r="AJ211" s="938">
        <v>7.9</v>
      </c>
      <c r="AK211" s="938" t="s">
        <v>137</v>
      </c>
      <c r="AL211" s="951">
        <v>1220</v>
      </c>
      <c r="AM211" s="945">
        <v>3.5000000000000004</v>
      </c>
      <c r="AN211" s="938">
        <v>0.76</v>
      </c>
      <c r="AO211" s="802">
        <f t="shared" si="59"/>
        <v>-8.9138183382657736</v>
      </c>
      <c r="AP211" s="803">
        <f t="shared" si="60"/>
        <v>16.710113285665852</v>
      </c>
      <c r="AQ211" s="961">
        <f t="shared" si="61"/>
        <v>55.747622573578745</v>
      </c>
      <c r="AR211" s="703">
        <f>INDEX(Historical!$C$7:$C$1439,MATCH(B211,Historical!$B$7:$B$1450,0))*IF(AH211="n/a",1.03,IF(AH211&lt;0,1.01,IF(AH211&gt;10,1.1,(1+AH211/100))))</f>
        <v>1.2927999999999999</v>
      </c>
      <c r="AS211" s="959">
        <f t="shared" si="62"/>
        <v>1.3425727999999999</v>
      </c>
      <c r="AT211" s="959">
        <f t="shared" si="66"/>
        <v>1.3828499839999999</v>
      </c>
      <c r="AU211" s="959">
        <f t="shared" si="66"/>
        <v>1.4243354835199999</v>
      </c>
      <c r="AV211" s="959">
        <f t="shared" si="66"/>
        <v>1.4670655480256001</v>
      </c>
      <c r="AW211" s="703">
        <f t="shared" si="63"/>
        <v>6.9096238155455998</v>
      </c>
      <c r="AX211" s="810">
        <f t="shared" si="64"/>
        <v>23.0474443480507</v>
      </c>
      <c r="AY211" s="1017">
        <v>0.56999999999999995</v>
      </c>
      <c r="AZ211" s="945">
        <v>13.13</v>
      </c>
      <c r="BA211" s="945">
        <v>-14.42</v>
      </c>
      <c r="BB211" s="945">
        <v>-3.46</v>
      </c>
      <c r="BC211" s="945">
        <v>-3.15</v>
      </c>
      <c r="BE211" s="666">
        <v>2013</v>
      </c>
      <c r="BF211" s="971">
        <f t="shared" si="65"/>
        <v>0</v>
      </c>
      <c r="BG211" s="955">
        <v>4.1000000000000005</v>
      </c>
    </row>
    <row r="212" spans="1:60" ht="11.25" customHeight="1" x14ac:dyDescent="0.2">
      <c r="A212" s="954" t="s">
        <v>4169</v>
      </c>
      <c r="B212" s="948" t="s">
        <v>4168</v>
      </c>
      <c r="C212" s="1013" t="s">
        <v>108</v>
      </c>
      <c r="D212" s="1013" t="s">
        <v>4365</v>
      </c>
      <c r="E212" s="792">
        <v>5</v>
      </c>
      <c r="F212" s="1227">
        <v>875</v>
      </c>
      <c r="G212" s="1227" t="s">
        <v>106</v>
      </c>
      <c r="H212" s="1227" t="s">
        <v>106</v>
      </c>
      <c r="I212" s="947">
        <v>33.82</v>
      </c>
      <c r="J212" s="703">
        <f t="shared" si="52"/>
        <v>3.5481963335304552</v>
      </c>
      <c r="K212" s="950">
        <v>0.3</v>
      </c>
      <c r="L212" s="960">
        <v>4</v>
      </c>
      <c r="M212" s="694">
        <f t="shared" si="53"/>
        <v>1.2</v>
      </c>
      <c r="N212" s="943" t="s">
        <v>435</v>
      </c>
      <c r="O212" s="795">
        <v>0.25</v>
      </c>
      <c r="P212" s="934">
        <v>43594</v>
      </c>
      <c r="Q212" s="934">
        <v>43609</v>
      </c>
      <c r="R212" s="694">
        <f t="shared" si="54"/>
        <v>19.999999999999996</v>
      </c>
      <c r="S212" s="759">
        <f>IF(INDEX(Historical!$D$7:$D$1439,MATCH(B212,Historical!$B$7:$B$1450,0))=0,"n/a",(INDEX(Historical!$C$7:$C$1439,MATCH(B212,Historical!$B$7:$B$1450,0))/INDEX(Historical!$D$7:$D$1439,MATCH(B212,Historical!$B$7:$B$1450,0))-1)*100)</f>
        <v>23.376623376623364</v>
      </c>
      <c r="T212" s="759">
        <f>IF(INDEX(Historical!$F$7:$F$1432,MATCH(B212,Historical!$B$7:$B$1450,0))=0,"n/a",((INDEX(Historical!$C$7:$C$1439,MATCH(B212,Historical!$B$7:$B$1450,0))/INDEX(Historical!$F$7:$F$1432,MATCH(B212,Historical!$B$7:$B$1450,0)))^(1/3)-1)*100)</f>
        <v>23.856232963017064</v>
      </c>
      <c r="U212" s="759" t="str">
        <f>IF(INDEX(Historical!$H$7:$H$1432,MATCH(B212,Historical!$B$7:$B$1450,0))=0,"n/a",((INDEX(Historical!$C$7:$C$1439,MATCH(B212,Historical!$B$7:$B$1450,0))/INDEX(Historical!$H$7:$H$1432,MATCH(B212,Historical!$B$7:$B$1450,0)))^(1/5)-1)*100)</f>
        <v>n/a</v>
      </c>
      <c r="V212" s="759" t="str">
        <f>IF(INDEX(Historical!$O$7:$O$1432,MATCH(B212,Historical!$B$7:$B$1450,0))=0,"n/a",((INDEX(Historical!$C$7:$C$1439,MATCH(B212,Historical!$B$7:$B$1450,0))/INDEX(Historical!$O$7:$O$1432,MATCH(B212,Historical!$B$7:$B$1450,0)))^(1/10)-1)*100)</f>
        <v>n/a</v>
      </c>
      <c r="W212" s="760" t="str">
        <f t="shared" si="55"/>
        <v>n/a</v>
      </c>
      <c r="X212" s="761" t="str">
        <f t="shared" si="56"/>
        <v>n/a</v>
      </c>
      <c r="Y212" s="949"/>
      <c r="Z212" s="703">
        <f t="shared" si="57"/>
        <v>39.215686274509807</v>
      </c>
      <c r="AA212" s="959">
        <f t="shared" si="58"/>
        <v>11.052287581699346</v>
      </c>
      <c r="AB212" s="960">
        <v>9</v>
      </c>
      <c r="AC212" s="938">
        <v>3.06</v>
      </c>
      <c r="AD212" s="938">
        <v>2.33</v>
      </c>
      <c r="AE212" s="938">
        <v>3.77</v>
      </c>
      <c r="AF212" s="938">
        <v>1.05</v>
      </c>
      <c r="AG212" s="938">
        <v>9.5</v>
      </c>
      <c r="AH212" s="938">
        <v>18.3</v>
      </c>
      <c r="AI212" s="938">
        <v>11.129999999999999</v>
      </c>
      <c r="AJ212" s="938">
        <v>11.799999999999999</v>
      </c>
      <c r="AK212" s="938">
        <v>4.8</v>
      </c>
      <c r="AL212" s="951">
        <v>1950</v>
      </c>
      <c r="AM212" s="945">
        <v>0.41000000000000003</v>
      </c>
      <c r="AN212" s="938">
        <v>0.06</v>
      </c>
      <c r="AO212" s="802" t="str">
        <f t="shared" si="59"/>
        <v>n/a</v>
      </c>
      <c r="AP212" s="803" t="str">
        <f t="shared" si="60"/>
        <v>n/a</v>
      </c>
      <c r="AQ212" s="961">
        <f t="shared" si="61"/>
        <v>-28.182632986212663</v>
      </c>
      <c r="AR212" s="703">
        <f>INDEX(Historical!$C$7:$C$1439,MATCH(B212,Historical!$B$7:$B$1450,0))*IF(AH212="n/a",1.03,IF(AH212&lt;0,1.01,IF(AH212&gt;10,1.1,(1+AH212/100))))</f>
        <v>1.0449999999999999</v>
      </c>
      <c r="AS212" s="959">
        <f t="shared" si="62"/>
        <v>1.1495</v>
      </c>
      <c r="AT212" s="959">
        <f t="shared" si="66"/>
        <v>1.2046760000000001</v>
      </c>
      <c r="AU212" s="959">
        <f t="shared" si="66"/>
        <v>1.2625004480000002</v>
      </c>
      <c r="AV212" s="959">
        <f t="shared" si="66"/>
        <v>1.3231004695040003</v>
      </c>
      <c r="AW212" s="703">
        <f t="shared" si="63"/>
        <v>5.984776917504</v>
      </c>
      <c r="AX212" s="810">
        <f t="shared" si="64"/>
        <v>17.695969596404495</v>
      </c>
      <c r="AY212" s="1017">
        <v>1.63</v>
      </c>
      <c r="AZ212" s="945">
        <v>14.57</v>
      </c>
      <c r="BA212" s="945">
        <v>-24.169999999999998</v>
      </c>
      <c r="BB212" s="945">
        <v>0.22999999999999998</v>
      </c>
      <c r="BC212" s="945">
        <v>-2.23</v>
      </c>
      <c r="BE212" s="666">
        <v>2015</v>
      </c>
      <c r="BF212" s="971">
        <f t="shared" si="65"/>
        <v>0</v>
      </c>
      <c r="BG212" s="955">
        <v>1.4000000000000001</v>
      </c>
    </row>
    <row r="213" spans="1:60" ht="11.25" customHeight="1" x14ac:dyDescent="0.2">
      <c r="A213" s="944" t="s">
        <v>1267</v>
      </c>
      <c r="B213" s="948" t="s">
        <v>1268</v>
      </c>
      <c r="C213" s="1013" t="s">
        <v>108</v>
      </c>
      <c r="D213" s="1013" t="s">
        <v>4365</v>
      </c>
      <c r="E213" s="792">
        <v>6</v>
      </c>
      <c r="F213" s="1227">
        <v>726</v>
      </c>
      <c r="G213" s="1227" t="s">
        <v>106</v>
      </c>
      <c r="H213" s="1227" t="s">
        <v>106</v>
      </c>
      <c r="I213" s="947">
        <v>21.49</v>
      </c>
      <c r="J213" s="703">
        <f t="shared" si="52"/>
        <v>4.4671940437412756</v>
      </c>
      <c r="K213" s="950">
        <v>0.24</v>
      </c>
      <c r="L213" s="960">
        <v>4</v>
      </c>
      <c r="M213" s="694">
        <f t="shared" si="53"/>
        <v>0.96</v>
      </c>
      <c r="N213" s="943" t="s">
        <v>435</v>
      </c>
      <c r="O213" s="795">
        <v>0.21</v>
      </c>
      <c r="P213" s="939">
        <v>43133</v>
      </c>
      <c r="Q213" s="939">
        <v>43154</v>
      </c>
      <c r="R213" s="694">
        <f t="shared" si="54"/>
        <v>14.285714285714285</v>
      </c>
      <c r="S213" s="759">
        <f>IF(INDEX(Historical!$D$7:$D$1439,MATCH(B213,Historical!$B$7:$B$1450,0))=0,"n/a",(INDEX(Historical!$C$7:$C$1439,MATCH(B213,Historical!$B$7:$B$1450,0))/INDEX(Historical!$D$7:$D$1439,MATCH(B213,Historical!$B$7:$B$1450,0))-1)*100)</f>
        <v>19.999999999999996</v>
      </c>
      <c r="T213" s="759">
        <f>IF(INDEX(Historical!$F$7:$F$1432,MATCH(B213,Historical!$B$7:$B$1450,0))=0,"n/a",((INDEX(Historical!$C$7:$C$1439,MATCH(B213,Historical!$B$7:$B$1450,0))/INDEX(Historical!$F$7:$F$1432,MATCH(B213,Historical!$B$7:$B$1450,0)))^(1/3)-1)*100)</f>
        <v>33.886590016433907</v>
      </c>
      <c r="U213" s="759">
        <f>IF(INDEX(Historical!$H$7:$H$1432,MATCH(B213,Historical!$B$7:$B$1450,0))=0,"n/a",((INDEX(Historical!$C$7:$C$1439,MATCH(B213,Historical!$B$7:$B$1450,0))/INDEX(Historical!$H$7:$H$1432,MATCH(B213,Historical!$B$7:$B$1450,0)))^(1/5)-1)*100)</f>
        <v>68.824175968822004</v>
      </c>
      <c r="V213" s="759">
        <f>IF(INDEX(Historical!$O$7:$O$1432,MATCH(B213,Historical!$B$7:$B$1450,0))=0,"n/a",((INDEX(Historical!$C$7:$C$1439,MATCH(B213,Historical!$B$7:$B$1450,0))/INDEX(Historical!$O$7:$O$1432,MATCH(B213,Historical!$B$7:$B$1450,0)))^(1/10)-1)*100)</f>
        <v>-6.696700846319259</v>
      </c>
      <c r="W213" s="760" t="str">
        <f t="shared" si="55"/>
        <v>n/a</v>
      </c>
      <c r="X213" s="761">
        <f t="shared" si="56"/>
        <v>9.3005643201110821</v>
      </c>
      <c r="Y213" s="717"/>
      <c r="Z213" s="703">
        <f t="shared" si="57"/>
        <v>53.038674033149171</v>
      </c>
      <c r="AA213" s="959">
        <f t="shared" si="58"/>
        <v>11.872928176795579</v>
      </c>
      <c r="AB213" s="960">
        <v>12</v>
      </c>
      <c r="AC213" s="938">
        <v>1.81</v>
      </c>
      <c r="AD213" s="938">
        <v>1.5</v>
      </c>
      <c r="AE213" s="938">
        <v>2.75</v>
      </c>
      <c r="AF213" s="938">
        <v>1.18</v>
      </c>
      <c r="AG213" s="938">
        <v>10.199999999999999</v>
      </c>
      <c r="AH213" s="938">
        <v>-0.6</v>
      </c>
      <c r="AI213" s="938">
        <v>7.580000000000001</v>
      </c>
      <c r="AJ213" s="938">
        <v>7.3999999999999995</v>
      </c>
      <c r="AK213" s="938">
        <v>8</v>
      </c>
      <c r="AL213" s="951">
        <v>663.79</v>
      </c>
      <c r="AM213" s="945">
        <v>1.4000000000000001</v>
      </c>
      <c r="AN213" s="938">
        <v>0.21</v>
      </c>
      <c r="AO213" s="802">
        <f t="shared" si="59"/>
        <v>61.418441835767695</v>
      </c>
      <c r="AP213" s="803">
        <f t="shared" si="60"/>
        <v>73.291370012563277</v>
      </c>
      <c r="AQ213" s="961">
        <f t="shared" si="61"/>
        <v>-21.090613856092212</v>
      </c>
      <c r="AR213" s="703">
        <f>INDEX(Historical!$C$7:$C$1439,MATCH(B213,Historical!$B$7:$B$1450,0))*IF(AH213="n/a",1.03,IF(AH213&lt;0,1.01,IF(AH213&gt;10,1.1,(1+AH213/100))))</f>
        <v>0.96960000000000002</v>
      </c>
      <c r="AS213" s="959">
        <f t="shared" si="62"/>
        <v>1.0430956800000002</v>
      </c>
      <c r="AT213" s="959">
        <f t="shared" si="66"/>
        <v>1.1265433344000002</v>
      </c>
      <c r="AU213" s="959">
        <f t="shared" si="66"/>
        <v>1.2166668011520003</v>
      </c>
      <c r="AV213" s="959">
        <f t="shared" si="66"/>
        <v>1.3140001452441605</v>
      </c>
      <c r="AW213" s="703">
        <f t="shared" si="63"/>
        <v>5.6699059607961617</v>
      </c>
      <c r="AX213" s="810">
        <f t="shared" si="64"/>
        <v>26.383927225668508</v>
      </c>
      <c r="AY213" s="1017">
        <v>1.08</v>
      </c>
      <c r="AZ213" s="945">
        <v>22.38</v>
      </c>
      <c r="BA213" s="945">
        <v>-20.190000000000001</v>
      </c>
      <c r="BB213" s="945">
        <v>-0.62</v>
      </c>
      <c r="BC213" s="945">
        <v>-0.71000000000000008</v>
      </c>
      <c r="BE213" s="666">
        <v>2013</v>
      </c>
      <c r="BF213" s="971">
        <f t="shared" si="65"/>
        <v>0</v>
      </c>
      <c r="BG213" s="955">
        <v>1</v>
      </c>
    </row>
    <row r="214" spans="1:60" ht="11.25" customHeight="1" x14ac:dyDescent="0.2">
      <c r="A214" s="936" t="s">
        <v>1313</v>
      </c>
      <c r="B214" s="948" t="s">
        <v>1314</v>
      </c>
      <c r="C214" s="1013" t="s">
        <v>108</v>
      </c>
      <c r="D214" s="1013" t="s">
        <v>4365</v>
      </c>
      <c r="E214" s="792">
        <v>9</v>
      </c>
      <c r="F214" s="1227">
        <v>510</v>
      </c>
      <c r="G214" s="1227" t="s">
        <v>115</v>
      </c>
      <c r="H214" s="1227" t="s">
        <v>115</v>
      </c>
      <c r="I214" s="947">
        <v>14.25</v>
      </c>
      <c r="J214" s="703">
        <f t="shared" si="52"/>
        <v>4.2105263157894735</v>
      </c>
      <c r="K214" s="950">
        <v>0.15</v>
      </c>
      <c r="L214" s="960">
        <v>4</v>
      </c>
      <c r="M214" s="694">
        <f t="shared" si="53"/>
        <v>0.6</v>
      </c>
      <c r="N214" s="943" t="s">
        <v>164</v>
      </c>
      <c r="O214" s="795">
        <v>0.14000000000000001</v>
      </c>
      <c r="P214" s="934">
        <v>43724</v>
      </c>
      <c r="Q214" s="934">
        <v>43739</v>
      </c>
      <c r="R214" s="694">
        <f t="shared" si="54"/>
        <v>7.1428571428571281</v>
      </c>
      <c r="S214" s="759">
        <f>IF(INDEX(Historical!$D$7:$D$1439,MATCH(B214,Historical!$B$7:$B$1450,0))=0,"n/a",(INDEX(Historical!$C$7:$C$1439,MATCH(B214,Historical!$B$7:$B$1450,0))/INDEX(Historical!$D$7:$D$1439,MATCH(B214,Historical!$B$7:$B$1450,0))-1)*100)</f>
        <v>46.874999999999979</v>
      </c>
      <c r="T214" s="759">
        <f>IF(INDEX(Historical!$F$7:$F$1432,MATCH(B214,Historical!$B$7:$B$1450,0))=0,"n/a",((INDEX(Historical!$C$7:$C$1439,MATCH(B214,Historical!$B$7:$B$1450,0))/INDEX(Historical!$F$7:$F$1432,MATCH(B214,Historical!$B$7:$B$1450,0)))^(1/3)-1)*100)</f>
        <v>25.111012491738549</v>
      </c>
      <c r="U214" s="759">
        <f>IF(INDEX(Historical!$H$7:$H$1432,MATCH(B214,Historical!$B$7:$B$1450,0))=0,"n/a",((INDEX(Historical!$C$7:$C$1439,MATCH(B214,Historical!$B$7:$B$1450,0))/INDEX(Historical!$H$7:$H$1432,MATCH(B214,Historical!$B$7:$B$1450,0)))^(1/5)-1)*100)</f>
        <v>21.161619749413418</v>
      </c>
      <c r="V214" s="759">
        <f>IF(INDEX(Historical!$O$7:$O$1432,MATCH(B214,Historical!$B$7:$B$1450,0))=0,"n/a",((INDEX(Historical!$C$7:$C$1439,MATCH(B214,Historical!$B$7:$B$1450,0))/INDEX(Historical!$O$7:$O$1432,MATCH(B214,Historical!$B$7:$B$1450,0)))^(1/10)-1)*100)</f>
        <v>-5.1402579264410058</v>
      </c>
      <c r="W214" s="760" t="str">
        <f t="shared" si="55"/>
        <v>n/a</v>
      </c>
      <c r="X214" s="761">
        <f t="shared" si="56"/>
        <v>1.9963792216427754</v>
      </c>
      <c r="Y214" s="714"/>
      <c r="Z214" s="703">
        <f t="shared" si="57"/>
        <v>48.780487804878049</v>
      </c>
      <c r="AA214" s="959">
        <f t="shared" si="58"/>
        <v>11.585365853658537</v>
      </c>
      <c r="AB214" s="960">
        <v>12</v>
      </c>
      <c r="AC214" s="938">
        <v>1.23</v>
      </c>
      <c r="AD214" s="938">
        <v>1.96</v>
      </c>
      <c r="AE214" s="938">
        <v>3.68</v>
      </c>
      <c r="AF214" s="938">
        <v>1.48</v>
      </c>
      <c r="AG214" s="938">
        <v>13.200000000000001</v>
      </c>
      <c r="AH214" s="938">
        <v>37.4</v>
      </c>
      <c r="AI214" s="938">
        <v>3.29</v>
      </c>
      <c r="AJ214" s="938">
        <v>10.6</v>
      </c>
      <c r="AK214" s="938">
        <v>5.99</v>
      </c>
      <c r="AL214" s="951">
        <v>15120</v>
      </c>
      <c r="AM214" s="945">
        <v>1.0999999999999999</v>
      </c>
      <c r="AN214" s="938">
        <v>0.92</v>
      </c>
      <c r="AO214" s="802">
        <f t="shared" si="59"/>
        <v>13.786780211544354</v>
      </c>
      <c r="AP214" s="803">
        <f t="shared" si="60"/>
        <v>25.372146065202891</v>
      </c>
      <c r="AQ214" s="961">
        <f t="shared" si="61"/>
        <v>-12.703973710356909</v>
      </c>
      <c r="AR214" s="703">
        <f>INDEX(Historical!$C$7:$C$1439,MATCH(B214,Historical!$B$7:$B$1450,0))*IF(AH214="n/a",1.03,IF(AH214&lt;0,1.01,IF(AH214&gt;10,1.1,(1+AH214/100))))</f>
        <v>0.51700000000000002</v>
      </c>
      <c r="AS214" s="959">
        <f t="shared" si="62"/>
        <v>0.53400930000000002</v>
      </c>
      <c r="AT214" s="959">
        <f t="shared" si="66"/>
        <v>0.56599645707000001</v>
      </c>
      <c r="AU214" s="959">
        <f t="shared" si="66"/>
        <v>0.59989964484849301</v>
      </c>
      <c r="AV214" s="959">
        <f t="shared" si="66"/>
        <v>0.63583363357491773</v>
      </c>
      <c r="AW214" s="703">
        <f t="shared" si="63"/>
        <v>2.8527390354934106</v>
      </c>
      <c r="AX214" s="810">
        <f t="shared" si="64"/>
        <v>20.019221301708146</v>
      </c>
      <c r="AY214" s="1017">
        <v>1.41</v>
      </c>
      <c r="AZ214" s="945">
        <v>28.15</v>
      </c>
      <c r="BA214" s="945">
        <v>-13.77</v>
      </c>
      <c r="BB214" s="945">
        <v>5.0200000000000005</v>
      </c>
      <c r="BC214" s="945">
        <v>5.1499999999999995</v>
      </c>
      <c r="BE214" s="666">
        <v>2011</v>
      </c>
      <c r="BF214" s="971">
        <f t="shared" si="65"/>
        <v>0</v>
      </c>
      <c r="BG214" s="955">
        <v>1.2</v>
      </c>
    </row>
    <row r="215" spans="1:60" s="838" customFormat="1" ht="11.25" customHeight="1" x14ac:dyDescent="0.2">
      <c r="A215" s="817" t="s">
        <v>3849</v>
      </c>
      <c r="B215" s="846" t="s">
        <v>3850</v>
      </c>
      <c r="C215" s="1013" t="s">
        <v>108</v>
      </c>
      <c r="D215" s="1013" t="s">
        <v>4357</v>
      </c>
      <c r="E215" s="818">
        <v>6</v>
      </c>
      <c r="F215" s="1227">
        <v>787</v>
      </c>
      <c r="G215" s="1226" t="s">
        <v>106</v>
      </c>
      <c r="H215" s="1226" t="s">
        <v>106</v>
      </c>
      <c r="I215" s="819">
        <v>37.36</v>
      </c>
      <c r="J215" s="820">
        <f t="shared" si="52"/>
        <v>2.2483940042826553</v>
      </c>
      <c r="K215" s="821">
        <v>0.21</v>
      </c>
      <c r="L215" s="822">
        <v>4</v>
      </c>
      <c r="M215" s="823">
        <f t="shared" si="53"/>
        <v>0.84</v>
      </c>
      <c r="N215" s="824" t="s">
        <v>238</v>
      </c>
      <c r="O215" s="825">
        <v>0.2</v>
      </c>
      <c r="P215" s="826">
        <v>43588</v>
      </c>
      <c r="Q215" s="826">
        <v>43602</v>
      </c>
      <c r="R215" s="823">
        <f t="shared" si="54"/>
        <v>4.9999999999999902</v>
      </c>
      <c r="S215" s="759">
        <f>IF(INDEX(Historical!$D$7:$D$1439,MATCH(B215,Historical!$B$7:$B$1450,0))=0,"n/a",(INDEX(Historical!$C$7:$C$1439,MATCH(B215,Historical!$B$7:$B$1450,0))/INDEX(Historical!$D$7:$D$1439,MATCH(B215,Historical!$B$7:$B$1450,0))-1)*100)</f>
        <v>29.090909090909079</v>
      </c>
      <c r="T215" s="759">
        <f>IF(INDEX(Historical!$F$7:$F$1432,MATCH(B215,Historical!$B$7:$B$1450,0))=0,"n/a",((INDEX(Historical!$C$7:$C$1439,MATCH(B215,Historical!$B$7:$B$1450,0))/INDEX(Historical!$F$7:$F$1432,MATCH(B215,Historical!$B$7:$B$1450,0)))^(1/3)-1)*100)</f>
        <v>33.263852688477982</v>
      </c>
      <c r="U215" s="759" t="str">
        <f>IF(INDEX(Historical!$H$7:$H$1432,MATCH(B215,Historical!$B$7:$B$1450,0))=0,"n/a",((INDEX(Historical!$C$7:$C$1439,MATCH(B215,Historical!$B$7:$B$1450,0))/INDEX(Historical!$H$7:$H$1432,MATCH(B215,Historical!$B$7:$B$1450,0)))^(1/5)-1)*100)</f>
        <v>n/a</v>
      </c>
      <c r="V215" s="759" t="str">
        <f>IF(INDEX(Historical!$O$7:$O$1432,MATCH(B215,Historical!$B$7:$B$1450,0))=0,"n/a",((INDEX(Historical!$C$7:$C$1439,MATCH(B215,Historical!$B$7:$B$1450,0))/INDEX(Historical!$O$7:$O$1432,MATCH(B215,Historical!$B$7:$B$1450,0)))^(1/10)-1)*100)</f>
        <v>n/a</v>
      </c>
      <c r="W215" s="827" t="str">
        <f t="shared" si="55"/>
        <v>n/a</v>
      </c>
      <c r="X215" s="828" t="str">
        <f t="shared" si="56"/>
        <v>n/a</v>
      </c>
      <c r="Y215" s="839"/>
      <c r="Z215" s="820">
        <f t="shared" si="57"/>
        <v>25.925925925925924</v>
      </c>
      <c r="AA215" s="830">
        <f t="shared" si="58"/>
        <v>11.530864197530864</v>
      </c>
      <c r="AB215" s="822">
        <v>12</v>
      </c>
      <c r="AC215" s="831">
        <v>3.24</v>
      </c>
      <c r="AD215" s="831" t="s">
        <v>137</v>
      </c>
      <c r="AE215" s="831">
        <v>3.38</v>
      </c>
      <c r="AF215" s="831">
        <v>1.1100000000000001</v>
      </c>
      <c r="AG215" s="831">
        <v>10.5</v>
      </c>
      <c r="AH215" s="831">
        <v>25.2</v>
      </c>
      <c r="AI215" s="831">
        <v>-1.59</v>
      </c>
      <c r="AJ215" s="831">
        <v>25.7</v>
      </c>
      <c r="AK215" s="831" t="s">
        <v>137</v>
      </c>
      <c r="AL215" s="832">
        <v>349.6</v>
      </c>
      <c r="AM215" s="833">
        <v>7.3999999999999995</v>
      </c>
      <c r="AN215" s="831">
        <v>0.02</v>
      </c>
      <c r="AO215" s="834" t="str">
        <f t="shared" si="59"/>
        <v>n/a</v>
      </c>
      <c r="AP215" s="835" t="str">
        <f t="shared" si="60"/>
        <v>n/a</v>
      </c>
      <c r="AQ215" s="836">
        <f t="shared" si="61"/>
        <v>-24.577459133347325</v>
      </c>
      <c r="AR215" s="703">
        <f>INDEX(Historical!$C$7:$C$1439,MATCH(B215,Historical!$B$7:$B$1450,0))*IF(AH215="n/a",1.03,IF(AH215&lt;0,1.01,IF(AH215&gt;10,1.1,(1+AH215/100))))</f>
        <v>0.78100000000000003</v>
      </c>
      <c r="AS215" s="830">
        <f t="shared" si="62"/>
        <v>0.78881000000000001</v>
      </c>
      <c r="AT215" s="830">
        <f t="shared" si="66"/>
        <v>0.81247429999999998</v>
      </c>
      <c r="AU215" s="830">
        <f t="shared" si="66"/>
        <v>0.83684852899999995</v>
      </c>
      <c r="AV215" s="830">
        <f t="shared" si="66"/>
        <v>0.86195398486999997</v>
      </c>
      <c r="AW215" s="820">
        <f t="shared" si="63"/>
        <v>4.0810868138699998</v>
      </c>
      <c r="AX215" s="837">
        <f t="shared" si="64"/>
        <v>10.92367990864561</v>
      </c>
      <c r="AY215" s="1018">
        <v>0.36</v>
      </c>
      <c r="AZ215" s="833">
        <v>14.649999999999999</v>
      </c>
      <c r="BA215" s="833">
        <v>-19.809999999999999</v>
      </c>
      <c r="BB215" s="833">
        <v>2.3800000000000003</v>
      </c>
      <c r="BC215" s="833">
        <v>2.19</v>
      </c>
      <c r="BD215" s="985"/>
      <c r="BE215" s="666">
        <v>2014</v>
      </c>
      <c r="BF215" s="971">
        <f t="shared" si="65"/>
        <v>0</v>
      </c>
      <c r="BG215" s="892">
        <v>1.5</v>
      </c>
    </row>
    <row r="216" spans="1:60" ht="11.25" customHeight="1" x14ac:dyDescent="0.2">
      <c r="A216" s="936" t="s">
        <v>1305</v>
      </c>
      <c r="B216" s="948" t="s">
        <v>1306</v>
      </c>
      <c r="C216" s="1013" t="s">
        <v>108</v>
      </c>
      <c r="D216" s="1013" t="s">
        <v>4365</v>
      </c>
      <c r="E216" s="792">
        <v>9</v>
      </c>
      <c r="F216" s="1227">
        <v>492</v>
      </c>
      <c r="G216" s="1227" t="s">
        <v>37</v>
      </c>
      <c r="H216" s="1227" t="s">
        <v>37</v>
      </c>
      <c r="I216" s="947">
        <v>17.420000000000002</v>
      </c>
      <c r="J216" s="703">
        <f t="shared" si="52"/>
        <v>2.7554535017221582</v>
      </c>
      <c r="K216" s="958">
        <v>0.12</v>
      </c>
      <c r="L216" s="960">
        <v>4</v>
      </c>
      <c r="M216" s="694">
        <f t="shared" si="53"/>
        <v>0.48</v>
      </c>
      <c r="N216" s="943" t="s">
        <v>460</v>
      </c>
      <c r="O216" s="799">
        <v>0.1</v>
      </c>
      <c r="P216" s="934">
        <v>43649</v>
      </c>
      <c r="Q216" s="934">
        <v>43665</v>
      </c>
      <c r="R216" s="694">
        <f t="shared" si="54"/>
        <v>19.999999999999989</v>
      </c>
      <c r="S216" s="759">
        <f>IF(INDEX(Historical!$D$7:$D$1439,MATCH(B216,Historical!$B$7:$B$1450,0))=0,"n/a",(INDEX(Historical!$C$7:$C$1439,MATCH(B216,Historical!$B$7:$B$1450,0))/INDEX(Historical!$D$7:$D$1439,MATCH(B216,Historical!$B$7:$B$1450,0))-1)*100)</f>
        <v>20.843749999999982</v>
      </c>
      <c r="T216" s="759">
        <f>IF(INDEX(Historical!$F$7:$F$1432,MATCH(B216,Historical!$B$7:$B$1450,0))=0,"n/a",((INDEX(Historical!$C$7:$C$1439,MATCH(B216,Historical!$B$7:$B$1450,0))/INDEX(Historical!$F$7:$F$1432,MATCH(B216,Historical!$B$7:$B$1450,0)))^(1/3)-1)*100)</f>
        <v>15.140279184989103</v>
      </c>
      <c r="U216" s="759">
        <f>IF(INDEX(Historical!$H$7:$H$1432,MATCH(B216,Historical!$B$7:$B$1450,0))=0,"n/a",((INDEX(Historical!$C$7:$C$1439,MATCH(B216,Historical!$B$7:$B$1450,0))/INDEX(Historical!$H$7:$H$1432,MATCH(B216,Historical!$B$7:$B$1450,0)))^(1/5)-1)*100)</f>
        <v>16.239723087858259</v>
      </c>
      <c r="V216" s="759">
        <f>IF(INDEX(Historical!$O$7:$O$1432,MATCH(B216,Historical!$B$7:$B$1450,0))=0,"n/a",((INDEX(Historical!$C$7:$C$1439,MATCH(B216,Historical!$B$7:$B$1450,0))/INDEX(Historical!$O$7:$O$1432,MATCH(B216,Historical!$B$7:$B$1450,0)))^(1/10)-1)*100)</f>
        <v>11.82955636337708</v>
      </c>
      <c r="W216" s="760">
        <f t="shared" si="55"/>
        <v>1.3728091391604962</v>
      </c>
      <c r="X216" s="761">
        <f t="shared" si="56"/>
        <v>2.1652964117144347</v>
      </c>
      <c r="Y216" s="728" t="s">
        <v>4198</v>
      </c>
      <c r="Z216" s="703">
        <f t="shared" si="57"/>
        <v>36.090225563909769</v>
      </c>
      <c r="AA216" s="959">
        <f t="shared" si="58"/>
        <v>13.097744360902256</v>
      </c>
      <c r="AB216" s="960">
        <v>12</v>
      </c>
      <c r="AC216" s="938">
        <v>1.33</v>
      </c>
      <c r="AD216" s="938" t="s">
        <v>137</v>
      </c>
      <c r="AE216" s="938">
        <v>4.17</v>
      </c>
      <c r="AF216" s="938">
        <v>1.1200000000000001</v>
      </c>
      <c r="AG216" s="938">
        <v>10.4</v>
      </c>
      <c r="AH216" s="938">
        <v>34.9</v>
      </c>
      <c r="AI216" s="938">
        <v>13.120000000000001</v>
      </c>
      <c r="AJ216" s="938">
        <v>7.5</v>
      </c>
      <c r="AK216" s="938" t="s">
        <v>137</v>
      </c>
      <c r="AL216" s="951">
        <v>772.03</v>
      </c>
      <c r="AM216" s="945">
        <v>1.9</v>
      </c>
      <c r="AN216" s="938">
        <v>0.84</v>
      </c>
      <c r="AO216" s="802">
        <f t="shared" si="59"/>
        <v>5.8974322286781611</v>
      </c>
      <c r="AP216" s="803">
        <f t="shared" si="60"/>
        <v>18.995176589580417</v>
      </c>
      <c r="AQ216" s="961">
        <f t="shared" si="61"/>
        <v>-19.254931532189868</v>
      </c>
      <c r="AR216" s="703">
        <f>INDEX(Historical!$C$7:$C$1439,MATCH(B216,Historical!$B$7:$B$1450,0))*IF(AH216="n/a",1.03,IF(AH216&lt;0,1.01,IF(AH216&gt;10,1.1,(1+AH216/100))))</f>
        <v>0.42537000000000003</v>
      </c>
      <c r="AS216" s="959">
        <f t="shared" si="62"/>
        <v>0.46790700000000007</v>
      </c>
      <c r="AT216" s="959">
        <f t="shared" si="66"/>
        <v>0.4819442100000001</v>
      </c>
      <c r="AU216" s="959">
        <f t="shared" si="66"/>
        <v>0.49640253630000009</v>
      </c>
      <c r="AV216" s="959">
        <f t="shared" si="66"/>
        <v>0.51129461238900009</v>
      </c>
      <c r="AW216" s="703">
        <f t="shared" si="63"/>
        <v>2.3829183586890004</v>
      </c>
      <c r="AX216" s="810">
        <f t="shared" si="64"/>
        <v>13.679209866182548</v>
      </c>
      <c r="AY216" s="1017">
        <v>0.95</v>
      </c>
      <c r="AZ216" s="945">
        <v>17.78</v>
      </c>
      <c r="BA216" s="945">
        <v>-18.88</v>
      </c>
      <c r="BB216" s="945">
        <v>7.9</v>
      </c>
      <c r="BC216" s="945">
        <v>5.26</v>
      </c>
      <c r="BE216" s="666">
        <v>2011</v>
      </c>
      <c r="BF216" s="971">
        <f t="shared" si="65"/>
        <v>0</v>
      </c>
      <c r="BG216" s="955">
        <v>1.2</v>
      </c>
    </row>
    <row r="217" spans="1:60" ht="11.25" customHeight="1" x14ac:dyDescent="0.2">
      <c r="A217" s="936" t="s">
        <v>4217</v>
      </c>
      <c r="B217" s="948" t="s">
        <v>4212</v>
      </c>
      <c r="C217" s="1013" t="s">
        <v>4216</v>
      </c>
      <c r="D217" s="1013" t="s">
        <v>4351</v>
      </c>
      <c r="E217" s="792">
        <v>6</v>
      </c>
      <c r="F217" s="1227">
        <v>801</v>
      </c>
      <c r="G217" s="1227" t="s">
        <v>106</v>
      </c>
      <c r="H217" s="1227" t="s">
        <v>106</v>
      </c>
      <c r="I217" s="952">
        <v>16.420000000000002</v>
      </c>
      <c r="J217" s="703">
        <f t="shared" si="52"/>
        <v>2.1924482338611448</v>
      </c>
      <c r="K217" s="957">
        <v>0.18</v>
      </c>
      <c r="L217" s="666">
        <v>2</v>
      </c>
      <c r="M217" s="694">
        <f t="shared" si="53"/>
        <v>0.36</v>
      </c>
      <c r="N217" s="666" t="s">
        <v>4218</v>
      </c>
      <c r="O217" s="796">
        <v>0.17</v>
      </c>
      <c r="P217" s="684">
        <v>43643</v>
      </c>
      <c r="Q217" s="684">
        <v>43656</v>
      </c>
      <c r="R217" s="694">
        <f t="shared" si="54"/>
        <v>5.8823529411764595</v>
      </c>
      <c r="S217" s="759">
        <f>IF(INDEX(Historical!$D$7:$D$1439,MATCH(B217,Historical!$B$7:$B$1450,0))=0,"n/a",(INDEX(Historical!$C$7:$C$1439,MATCH(B217,Historical!$B$7:$B$1450,0))/INDEX(Historical!$D$7:$D$1439,MATCH(B217,Historical!$B$7:$B$1450,0))-1)*100)</f>
        <v>6.6666666666666652</v>
      </c>
      <c r="T217" s="759">
        <f>IF(INDEX(Historical!$F$7:$F$1432,MATCH(B217,Historical!$B$7:$B$1450,0))=0,"n/a",((INDEX(Historical!$C$7:$C$1439,MATCH(B217,Historical!$B$7:$B$1450,0))/INDEX(Historical!$F$7:$F$1432,MATCH(B217,Historical!$B$7:$B$1450,0)))^(1/3)-1)*100)</f>
        <v>16.960709528514649</v>
      </c>
      <c r="U217" s="759">
        <f>IF(INDEX(Historical!$H$7:$H$1432,MATCH(B217,Historical!$B$7:$B$1450,0))=0,"n/a",((INDEX(Historical!$C$7:$C$1439,MATCH(B217,Historical!$B$7:$B$1450,0))/INDEX(Historical!$H$7:$H$1432,MATCH(B217,Historical!$B$7:$B$1450,0)))^(1/5)-1)*100)</f>
        <v>26.19146889603865</v>
      </c>
      <c r="V217" s="759" t="str">
        <f>IF(INDEX(Historical!$O$7:$O$1432,MATCH(B217,Historical!$B$7:$B$1450,0))=0,"n/a",((INDEX(Historical!$C$7:$C$1439,MATCH(B217,Historical!$B$7:$B$1450,0))/INDEX(Historical!$O$7:$O$1432,MATCH(B217,Historical!$B$7:$B$1450,0)))^(1/10)-1)*100)</f>
        <v>n/a</v>
      </c>
      <c r="W217" s="760" t="str">
        <f t="shared" si="55"/>
        <v>n/a</v>
      </c>
      <c r="X217" s="761">
        <f t="shared" si="56"/>
        <v>1.0434848165752451</v>
      </c>
      <c r="Y217" s="948"/>
      <c r="Z217" s="703">
        <f t="shared" si="57"/>
        <v>42.352941176470587</v>
      </c>
      <c r="AA217" s="959">
        <f t="shared" si="58"/>
        <v>19.317647058823532</v>
      </c>
      <c r="AB217" s="1227">
        <v>12</v>
      </c>
      <c r="AC217" s="952">
        <v>0.85</v>
      </c>
      <c r="AD217" s="952">
        <v>1.3</v>
      </c>
      <c r="AE217" s="952">
        <v>1.71</v>
      </c>
      <c r="AF217" s="952">
        <v>3.78</v>
      </c>
      <c r="AG217" s="952">
        <v>18.8</v>
      </c>
      <c r="AH217" s="952">
        <v>26.400000000000002</v>
      </c>
      <c r="AI217" s="952">
        <v>8.0299999999999994</v>
      </c>
      <c r="AJ217" s="952">
        <v>25.1</v>
      </c>
      <c r="AK217" s="952">
        <v>15</v>
      </c>
      <c r="AL217" s="952">
        <v>479.54</v>
      </c>
      <c r="AM217" s="952">
        <v>17.7</v>
      </c>
      <c r="AN217" s="952">
        <v>0.06</v>
      </c>
      <c r="AO217" s="802">
        <f t="shared" si="59"/>
        <v>9.0662700710762643</v>
      </c>
      <c r="AP217" s="803">
        <f t="shared" si="60"/>
        <v>28.383917129899796</v>
      </c>
      <c r="AQ217" s="961">
        <f t="shared" si="61"/>
        <v>80.148957973182647</v>
      </c>
      <c r="AR217" s="703">
        <f>INDEX(Historical!$C$7:$C$1439,MATCH(B217,Historical!$B$7:$B$1450,0))*IF(AH217="n/a",1.03,IF(AH217&lt;0,1.01,IF(AH217&gt;10,1.1,(1+AH217/100))))</f>
        <v>0.35200000000000004</v>
      </c>
      <c r="AS217" s="959">
        <f t="shared" si="62"/>
        <v>0.38026560000000004</v>
      </c>
      <c r="AT217" s="959">
        <f t="shared" si="66"/>
        <v>0.41829216000000008</v>
      </c>
      <c r="AU217" s="959">
        <f t="shared" si="66"/>
        <v>0.46012137600000014</v>
      </c>
      <c r="AV217" s="959">
        <f t="shared" si="66"/>
        <v>0.50613351360000014</v>
      </c>
      <c r="AW217" s="703">
        <f t="shared" si="63"/>
        <v>2.1168126496000004</v>
      </c>
      <c r="AX217" s="810">
        <f t="shared" si="64"/>
        <v>12.891672652862363</v>
      </c>
      <c r="AY217" s="788">
        <v>0.81</v>
      </c>
      <c r="AZ217" s="955">
        <v>8.3099999999999987</v>
      </c>
      <c r="BA217" s="955">
        <v>-28.110000000000003</v>
      </c>
      <c r="BB217" s="955">
        <v>-1.08</v>
      </c>
      <c r="BC217" s="955">
        <v>-4.1300000000000008</v>
      </c>
      <c r="BE217" s="666">
        <v>2014</v>
      </c>
      <c r="BF217" s="971">
        <f t="shared" si="65"/>
        <v>0</v>
      </c>
      <c r="BG217" s="955">
        <v>12.8</v>
      </c>
    </row>
    <row r="218" spans="1:60" ht="11.25" customHeight="1" x14ac:dyDescent="0.2">
      <c r="A218" s="936" t="s">
        <v>4219</v>
      </c>
      <c r="B218" s="948" t="s">
        <v>3851</v>
      </c>
      <c r="C218" s="1013" t="s">
        <v>108</v>
      </c>
      <c r="D218" s="1013" t="s">
        <v>4357</v>
      </c>
      <c r="E218" s="792">
        <v>6</v>
      </c>
      <c r="F218" s="1227">
        <v>806</v>
      </c>
      <c r="G218" s="1227" t="s">
        <v>106</v>
      </c>
      <c r="H218" s="1227" t="s">
        <v>106</v>
      </c>
      <c r="I218" s="952">
        <v>33.03</v>
      </c>
      <c r="J218" s="703">
        <f t="shared" si="52"/>
        <v>1.937632455343627</v>
      </c>
      <c r="K218" s="957">
        <v>0.16</v>
      </c>
      <c r="L218" s="666">
        <v>4</v>
      </c>
      <c r="M218" s="694">
        <f t="shared" si="53"/>
        <v>0.64</v>
      </c>
      <c r="N218" s="666" t="s">
        <v>4220</v>
      </c>
      <c r="O218" s="796">
        <v>0.14000000000000001</v>
      </c>
      <c r="P218" s="684">
        <v>43665</v>
      </c>
      <c r="Q218" s="684">
        <v>43682</v>
      </c>
      <c r="R218" s="694">
        <f t="shared" si="54"/>
        <v>14.285714285714276</v>
      </c>
      <c r="S218" s="759">
        <f>IF(INDEX(Historical!$D$7:$D$1439,MATCH(B218,Historical!$B$7:$B$1450,0))=0,"n/a",(INDEX(Historical!$C$7:$C$1439,MATCH(B218,Historical!$B$7:$B$1450,0))/INDEX(Historical!$D$7:$D$1439,MATCH(B218,Historical!$B$7:$B$1450,0))-1)*100)</f>
        <v>23.809523809523814</v>
      </c>
      <c r="T218" s="759">
        <f>IF(INDEX(Historical!$F$7:$F$1432,MATCH(B218,Historical!$B$7:$B$1450,0))=0,"n/a",((INDEX(Historical!$C$7:$C$1439,MATCH(B218,Historical!$B$7:$B$1450,0))/INDEX(Historical!$F$7:$F$1432,MATCH(B218,Historical!$B$7:$B$1450,0)))^(1/3)-1)*100)</f>
        <v>20.123329994304417</v>
      </c>
      <c r="U218" s="759">
        <f>IF(INDEX(Historical!$H$7:$H$1432,MATCH(B218,Historical!$B$7:$B$1450,0))=0,"n/a",((INDEX(Historical!$C$7:$C$1439,MATCH(B218,Historical!$B$7:$B$1450,0))/INDEX(Historical!$H$7:$H$1432,MATCH(B218,Historical!$B$7:$B$1450,0)))^(1/5)-1)*100)</f>
        <v>16.723531932969316</v>
      </c>
      <c r="V218" s="759">
        <f>IF(INDEX(Historical!$O$7:$O$1432,MATCH(B218,Historical!$B$7:$B$1450,0))=0,"n/a",((INDEX(Historical!$C$7:$C$1439,MATCH(B218,Historical!$B$7:$B$1450,0))/INDEX(Historical!$O$7:$O$1432,MATCH(B218,Historical!$B$7:$B$1450,0)))^(1/10)-1)*100)</f>
        <v>8.0386652698788641</v>
      </c>
      <c r="W218" s="760">
        <f t="shared" si="55"/>
        <v>2.0803866526987913</v>
      </c>
      <c r="X218" s="761">
        <f t="shared" si="56"/>
        <v>1.5203210848153923</v>
      </c>
      <c r="Y218" s="948"/>
      <c r="Z218" s="703">
        <f t="shared" si="57"/>
        <v>25.702811244979916</v>
      </c>
      <c r="AA218" s="959">
        <f t="shared" si="58"/>
        <v>13.265060240963855</v>
      </c>
      <c r="AB218" s="1227">
        <v>12</v>
      </c>
      <c r="AC218" s="952">
        <v>2.4900000000000002</v>
      </c>
      <c r="AD218" s="952" t="s">
        <v>137</v>
      </c>
      <c r="AE218" s="952">
        <v>3.02</v>
      </c>
      <c r="AF218" s="952">
        <v>1.22</v>
      </c>
      <c r="AG218" s="952">
        <v>9.9</v>
      </c>
      <c r="AH218" s="952">
        <v>15.2</v>
      </c>
      <c r="AI218" s="952" t="s">
        <v>137</v>
      </c>
      <c r="AJ218" s="952">
        <v>11</v>
      </c>
      <c r="AK218" s="952" t="s">
        <v>137</v>
      </c>
      <c r="AL218" s="952">
        <v>59.26</v>
      </c>
      <c r="AM218" s="952">
        <v>3.9</v>
      </c>
      <c r="AN218" s="952">
        <v>0</v>
      </c>
      <c r="AO218" s="802">
        <f t="shared" si="59"/>
        <v>5.3961041473490887</v>
      </c>
      <c r="AP218" s="803">
        <f t="shared" si="60"/>
        <v>18.661164388312944</v>
      </c>
      <c r="AQ218" s="961">
        <f t="shared" si="61"/>
        <v>-15.190740825266802</v>
      </c>
      <c r="AR218" s="703">
        <f>INDEX(Historical!$C$7:$C$1439,MATCH(B218,Historical!$B$7:$B$1450,0))*IF(AH218="n/a",1.03,IF(AH218&lt;0,1.01,IF(AH218&gt;10,1.1,(1+AH218/100))))</f>
        <v>0.57200000000000006</v>
      </c>
      <c r="AS218" s="959">
        <f t="shared" si="62"/>
        <v>0.58916000000000013</v>
      </c>
      <c r="AT218" s="959">
        <f t="shared" si="66"/>
        <v>0.60683480000000012</v>
      </c>
      <c r="AU218" s="959">
        <f t="shared" si="66"/>
        <v>0.62503984400000012</v>
      </c>
      <c r="AV218" s="959">
        <f t="shared" si="66"/>
        <v>0.64379103932000015</v>
      </c>
      <c r="AW218" s="703">
        <f t="shared" si="63"/>
        <v>3.0368256833200009</v>
      </c>
      <c r="AX218" s="810">
        <f t="shared" si="64"/>
        <v>9.1941437581592513</v>
      </c>
      <c r="AY218" s="788">
        <v>0.56999999999999995</v>
      </c>
      <c r="AZ218" s="955">
        <v>28.82</v>
      </c>
      <c r="BA218" s="955">
        <v>-11.450000000000001</v>
      </c>
      <c r="BB218" s="955">
        <v>-1.1499999999999999</v>
      </c>
      <c r="BC218" s="955">
        <v>1.23</v>
      </c>
      <c r="BE218" s="666">
        <v>2014</v>
      </c>
      <c r="BF218" s="971">
        <f t="shared" si="65"/>
        <v>0</v>
      </c>
      <c r="BG218" s="955">
        <v>1.0999999999999999</v>
      </c>
    </row>
    <row r="219" spans="1:60" ht="11.25" customHeight="1" x14ac:dyDescent="0.2">
      <c r="A219" s="936" t="s">
        <v>1285</v>
      </c>
      <c r="B219" s="948" t="s">
        <v>1286</v>
      </c>
      <c r="C219" s="1013" t="s">
        <v>108</v>
      </c>
      <c r="D219" s="1013" t="s">
        <v>4365</v>
      </c>
      <c r="E219" s="792">
        <v>9</v>
      </c>
      <c r="F219" s="1227">
        <v>499</v>
      </c>
      <c r="G219" s="1227" t="s">
        <v>106</v>
      </c>
      <c r="H219" s="1227" t="s">
        <v>106</v>
      </c>
      <c r="I219" s="947">
        <v>28.52</v>
      </c>
      <c r="J219" s="703">
        <f t="shared" si="52"/>
        <v>2.6647966339410938</v>
      </c>
      <c r="K219" s="950">
        <v>0.19</v>
      </c>
      <c r="L219" s="960">
        <v>4</v>
      </c>
      <c r="M219" s="694">
        <f t="shared" si="53"/>
        <v>0.76</v>
      </c>
      <c r="N219" s="943" t="s">
        <v>709</v>
      </c>
      <c r="O219" s="795">
        <v>0.18</v>
      </c>
      <c r="P219" s="934">
        <v>43684</v>
      </c>
      <c r="Q219" s="934">
        <v>43699</v>
      </c>
      <c r="R219" s="694">
        <f t="shared" si="54"/>
        <v>5.5555555555555607</v>
      </c>
      <c r="S219" s="759">
        <f>IF(INDEX(Historical!$D$7:$D$1439,MATCH(B219,Historical!$B$7:$B$1450,0))=0,"n/a",(INDEX(Historical!$C$7:$C$1439,MATCH(B219,Historical!$B$7:$B$1450,0))/INDEX(Historical!$D$7:$D$1439,MATCH(B219,Historical!$B$7:$B$1450,0))-1)*100)</f>
        <v>41.176470588235283</v>
      </c>
      <c r="T219" s="759">
        <f>IF(INDEX(Historical!$F$7:$F$1432,MATCH(B219,Historical!$B$7:$B$1450,0))=0,"n/a",((INDEX(Historical!$C$7:$C$1439,MATCH(B219,Historical!$B$7:$B$1450,0))/INDEX(Historical!$F$7:$F$1432,MATCH(B219,Historical!$B$7:$B$1450,0)))^(1/3)-1)*100)</f>
        <v>18.746644668878588</v>
      </c>
      <c r="U219" s="759">
        <f>IF(INDEX(Historical!$H$7:$H$1432,MATCH(B219,Historical!$B$7:$B$1450,0))=0,"n/a",((INDEX(Historical!$C$7:$C$1439,MATCH(B219,Historical!$B$7:$B$1450,0))/INDEX(Historical!$H$7:$H$1432,MATCH(B219,Historical!$B$7:$B$1450,0)))^(1/5)-1)*100)</f>
        <v>17.607902252467355</v>
      </c>
      <c r="V219" s="759">
        <f>IF(INDEX(Historical!$O$7:$O$1432,MATCH(B219,Historical!$B$7:$B$1450,0))=0,"n/a",((INDEX(Historical!$C$7:$C$1439,MATCH(B219,Historical!$B$7:$B$1450,0))/INDEX(Historical!$O$7:$O$1432,MATCH(B219,Historical!$B$7:$B$1450,0)))^(1/10)-1)*100)</f>
        <v>-0.66914422097676951</v>
      </c>
      <c r="W219" s="760" t="str">
        <f t="shared" si="55"/>
        <v>n/a</v>
      </c>
      <c r="X219" s="761">
        <f t="shared" si="56"/>
        <v>0.90296934628037717</v>
      </c>
      <c r="Y219" s="718" t="s">
        <v>4332</v>
      </c>
      <c r="Z219" s="703">
        <f t="shared" si="57"/>
        <v>46.913580246913575</v>
      </c>
      <c r="AA219" s="959">
        <f t="shared" si="58"/>
        <v>17.604938271604937</v>
      </c>
      <c r="AB219" s="960">
        <v>12</v>
      </c>
      <c r="AC219" s="938">
        <v>1.62</v>
      </c>
      <c r="AD219" s="938">
        <v>2.4700000000000002</v>
      </c>
      <c r="AE219" s="938">
        <v>4.95</v>
      </c>
      <c r="AF219" s="938">
        <v>1.33</v>
      </c>
      <c r="AG219" s="938">
        <v>7.1999999999999993</v>
      </c>
      <c r="AH219" s="938">
        <v>1</v>
      </c>
      <c r="AI219" s="938">
        <v>7.3599999999999994</v>
      </c>
      <c r="AJ219" s="938">
        <v>19.5</v>
      </c>
      <c r="AK219" s="938">
        <v>7.0000000000000009</v>
      </c>
      <c r="AL219" s="951">
        <v>1040</v>
      </c>
      <c r="AM219" s="945">
        <v>1.3</v>
      </c>
      <c r="AN219" s="938">
        <v>0.03</v>
      </c>
      <c r="AO219" s="802">
        <f t="shared" si="59"/>
        <v>2.6677606148035125</v>
      </c>
      <c r="AP219" s="803">
        <f t="shared" si="60"/>
        <v>20.272698886408449</v>
      </c>
      <c r="AQ219" s="961">
        <f t="shared" si="61"/>
        <v>2.0121297825455464</v>
      </c>
      <c r="AR219" s="703">
        <f>INDEX(Historical!$C$7:$C$1439,MATCH(B219,Historical!$B$7:$B$1450,0))*IF(AH219="n/a",1.03,IF(AH219&lt;0,1.01,IF(AH219&gt;10,1.1,(1+AH219/100))))</f>
        <v>0.72719999999999996</v>
      </c>
      <c r="AS219" s="959">
        <f t="shared" si="62"/>
        <v>0.78072191999999985</v>
      </c>
      <c r="AT219" s="959">
        <f t="shared" si="66"/>
        <v>0.83537245439999985</v>
      </c>
      <c r="AU219" s="959">
        <f t="shared" si="66"/>
        <v>0.89384852620799993</v>
      </c>
      <c r="AV219" s="959">
        <f t="shared" si="66"/>
        <v>0.95641792304256001</v>
      </c>
      <c r="AW219" s="703">
        <f t="shared" si="63"/>
        <v>4.1935608236505599</v>
      </c>
      <c r="AX219" s="810">
        <f t="shared" si="64"/>
        <v>14.703929956699019</v>
      </c>
      <c r="AY219" s="1017">
        <v>0.71</v>
      </c>
      <c r="AZ219" s="945">
        <v>5.83</v>
      </c>
      <c r="BA219" s="945">
        <v>-23.51</v>
      </c>
      <c r="BB219" s="945">
        <v>-2.37</v>
      </c>
      <c r="BC219" s="945">
        <v>-7.9699999999999989</v>
      </c>
      <c r="BE219" s="666">
        <v>2011</v>
      </c>
      <c r="BF219" s="971">
        <f t="shared" si="65"/>
        <v>0</v>
      </c>
      <c r="BG219" s="955">
        <v>1</v>
      </c>
    </row>
    <row r="220" spans="1:60" ht="11.25" customHeight="1" x14ac:dyDescent="0.2">
      <c r="A220" s="944" t="s">
        <v>1273</v>
      </c>
      <c r="B220" s="948" t="s">
        <v>1274</v>
      </c>
      <c r="C220" s="1013" t="s">
        <v>108</v>
      </c>
      <c r="D220" s="1013" t="s">
        <v>118</v>
      </c>
      <c r="E220" s="792">
        <v>8</v>
      </c>
      <c r="F220" s="1227">
        <v>532</v>
      </c>
      <c r="G220" s="1227" t="s">
        <v>37</v>
      </c>
      <c r="H220" s="1227" t="s">
        <v>37</v>
      </c>
      <c r="I220" s="947">
        <v>57.63</v>
      </c>
      <c r="J220" s="703">
        <f t="shared" si="52"/>
        <v>2.0822488287350338</v>
      </c>
      <c r="K220" s="950">
        <v>0.3</v>
      </c>
      <c r="L220" s="960">
        <v>4</v>
      </c>
      <c r="M220" s="694">
        <f t="shared" si="53"/>
        <v>1.2</v>
      </c>
      <c r="N220" s="943" t="s">
        <v>164</v>
      </c>
      <c r="O220" s="795">
        <v>0.25</v>
      </c>
      <c r="P220" s="660">
        <v>43343</v>
      </c>
      <c r="Q220" s="660">
        <v>43374</v>
      </c>
      <c r="R220" s="694">
        <f t="shared" si="54"/>
        <v>19.999999999999996</v>
      </c>
      <c r="S220" s="759">
        <f>IF(INDEX(Historical!$D$7:$D$1439,MATCH(B220,Historical!$B$7:$B$1450,0))=0,"n/a",(INDEX(Historical!$C$7:$C$1439,MATCH(B220,Historical!$B$7:$B$1450,0))/INDEX(Historical!$D$7:$D$1439,MATCH(B220,Historical!$B$7:$B$1450,0))-1)*100)</f>
        <v>14.130434782608692</v>
      </c>
      <c r="T220" s="759">
        <f>IF(INDEX(Historical!$F$7:$F$1432,MATCH(B220,Historical!$B$7:$B$1450,0))=0,"n/a",((INDEX(Historical!$C$7:$C$1439,MATCH(B220,Historical!$B$7:$B$1450,0))/INDEX(Historical!$F$7:$F$1432,MATCH(B220,Historical!$B$7:$B$1450,0)))^(1/3)-1)*100)</f>
        <v>11.868894208139679</v>
      </c>
      <c r="U220" s="759">
        <f>IF(INDEX(Historical!$H$7:$H$1432,MATCH(B220,Historical!$B$7:$B$1450,0))=0,"n/a",((INDEX(Historical!$C$7:$C$1439,MATCH(B220,Historical!$B$7:$B$1450,0))/INDEX(Historical!$H$7:$H$1432,MATCH(B220,Historical!$B$7:$B$1450,0)))^(1/5)-1)*100)</f>
        <v>18.466445254224407</v>
      </c>
      <c r="V220" s="759">
        <f>IF(INDEX(Historical!$O$7:$O$1432,MATCH(B220,Historical!$B$7:$B$1450,0))=0,"n/a",((INDEX(Historical!$C$7:$C$1439,MATCH(B220,Historical!$B$7:$B$1450,0))/INDEX(Historical!$O$7:$O$1432,MATCH(B220,Historical!$B$7:$B$1450,0)))^(1/10)-1)*100)</f>
        <v>-6.7850987529237683</v>
      </c>
      <c r="W220" s="760" t="str">
        <f t="shared" si="55"/>
        <v>n/a</v>
      </c>
      <c r="X220" s="761">
        <f t="shared" si="56"/>
        <v>1.8843311483902454</v>
      </c>
      <c r="Y220" s="714"/>
      <c r="Z220" s="703">
        <f t="shared" si="57"/>
        <v>26.666666666666668</v>
      </c>
      <c r="AA220" s="959">
        <f t="shared" si="58"/>
        <v>12.806666666666667</v>
      </c>
      <c r="AB220" s="960">
        <v>12</v>
      </c>
      <c r="AC220" s="938">
        <v>4.5</v>
      </c>
      <c r="AD220" s="938">
        <v>1.3</v>
      </c>
      <c r="AE220" s="938">
        <v>1.08</v>
      </c>
      <c r="AF220" s="938">
        <v>1.48</v>
      </c>
      <c r="AG220" s="938">
        <v>14.099999999999998</v>
      </c>
      <c r="AH220" s="938">
        <v>133.9</v>
      </c>
      <c r="AI220" s="938">
        <v>7.64</v>
      </c>
      <c r="AJ220" s="938">
        <v>9.8000000000000007</v>
      </c>
      <c r="AK220" s="938">
        <v>9.89</v>
      </c>
      <c r="AL220" s="951">
        <v>20700</v>
      </c>
      <c r="AM220" s="945">
        <v>0.2</v>
      </c>
      <c r="AN220" s="938">
        <v>0.3</v>
      </c>
      <c r="AO220" s="802">
        <f t="shared" si="59"/>
        <v>7.7420274162927729</v>
      </c>
      <c r="AP220" s="803">
        <f t="shared" si="60"/>
        <v>20.54869408295944</v>
      </c>
      <c r="AQ220" s="961">
        <f t="shared" si="61"/>
        <v>-8.2179715808114118</v>
      </c>
      <c r="AR220" s="703">
        <f>INDEX(Historical!$C$7:$C$1439,MATCH(B220,Historical!$B$7:$B$1450,0))*IF(AH220="n/a",1.03,IF(AH220&lt;0,1.01,IF(AH220&gt;10,1.1,(1+AH220/100))))</f>
        <v>1.1550000000000002</v>
      </c>
      <c r="AS220" s="959">
        <f t="shared" si="62"/>
        <v>1.2432420000000004</v>
      </c>
      <c r="AT220" s="959">
        <f t="shared" si="66"/>
        <v>1.3661986338000005</v>
      </c>
      <c r="AU220" s="959">
        <f t="shared" si="66"/>
        <v>1.5013156786828206</v>
      </c>
      <c r="AV220" s="959">
        <f t="shared" si="66"/>
        <v>1.6497957993045516</v>
      </c>
      <c r="AW220" s="703">
        <f t="shared" si="63"/>
        <v>6.9155521117873731</v>
      </c>
      <c r="AX220" s="810">
        <f t="shared" si="64"/>
        <v>11.999916904021122</v>
      </c>
      <c r="AY220" s="1017">
        <v>0.67</v>
      </c>
      <c r="AZ220" s="945">
        <v>42.16</v>
      </c>
      <c r="BA220" s="945">
        <v>-1.05</v>
      </c>
      <c r="BB220" s="945">
        <v>3.58</v>
      </c>
      <c r="BC220" s="945">
        <v>16.850000000000001</v>
      </c>
      <c r="BE220" s="666">
        <v>2011</v>
      </c>
      <c r="BF220" s="971">
        <f t="shared" si="65"/>
        <v>0</v>
      </c>
      <c r="BG220" s="955">
        <v>3</v>
      </c>
    </row>
    <row r="221" spans="1:60" ht="11.25" customHeight="1" x14ac:dyDescent="0.2">
      <c r="A221" s="944" t="s">
        <v>1315</v>
      </c>
      <c r="B221" s="948" t="s">
        <v>1316</v>
      </c>
      <c r="C221" s="1013" t="s">
        <v>112</v>
      </c>
      <c r="D221" s="1013" t="s">
        <v>4371</v>
      </c>
      <c r="E221" s="792">
        <v>7</v>
      </c>
      <c r="F221" s="1227">
        <v>635</v>
      </c>
      <c r="G221" s="1227" t="s">
        <v>106</v>
      </c>
      <c r="H221" s="1227" t="s">
        <v>106</v>
      </c>
      <c r="I221" s="947">
        <v>228.3</v>
      </c>
      <c r="J221" s="703">
        <f t="shared" si="52"/>
        <v>1.506789312308366</v>
      </c>
      <c r="K221" s="950">
        <v>0.86</v>
      </c>
      <c r="L221" s="960">
        <v>4</v>
      </c>
      <c r="M221" s="694">
        <f t="shared" si="53"/>
        <v>3.44</v>
      </c>
      <c r="N221" s="943" t="s">
        <v>250</v>
      </c>
      <c r="O221" s="795">
        <v>0.72</v>
      </c>
      <c r="P221" s="934">
        <v>43433</v>
      </c>
      <c r="Q221" s="934">
        <v>43448</v>
      </c>
      <c r="R221" s="694">
        <f t="shared" si="54"/>
        <v>19.444444444444446</v>
      </c>
      <c r="S221" s="759">
        <f>IF(INDEX(Historical!$D$7:$D$1439,MATCH(B221,Historical!$B$7:$B$1450,0))=0,"n/a",(INDEX(Historical!$C$7:$C$1439,MATCH(B221,Historical!$B$7:$B$1450,0))/INDEX(Historical!$D$7:$D$1439,MATCH(B221,Historical!$B$7:$B$1450,0))-1)*100)</f>
        <v>19.84126984126986</v>
      </c>
      <c r="T221" s="759">
        <f>IF(INDEX(Historical!$F$7:$F$1432,MATCH(B221,Historical!$B$7:$B$1450,0))=0,"n/a",((INDEX(Historical!$C$7:$C$1439,MATCH(B221,Historical!$B$7:$B$1450,0))/INDEX(Historical!$F$7:$F$1432,MATCH(B221,Historical!$B$7:$B$1450,0)))^(1/3)-1)*100)</f>
        <v>21.111674062215368</v>
      </c>
      <c r="U221" s="759">
        <f>IF(INDEX(Historical!$H$7:$H$1432,MATCH(B221,Historical!$B$7:$B$1450,0))=0,"n/a",((INDEX(Historical!$C$7:$C$1439,MATCH(B221,Historical!$B$7:$B$1450,0))/INDEX(Historical!$H$7:$H$1432,MATCH(B221,Historical!$B$7:$B$1450,0)))^(1/5)-1)*100)</f>
        <v>43.287197224706134</v>
      </c>
      <c r="V221" s="759" t="str">
        <f>IF(INDEX(Historical!$O$7:$O$1432,MATCH(B221,Historical!$B$7:$B$1450,0))=0,"n/a",((INDEX(Historical!$C$7:$C$1439,MATCH(B221,Historical!$B$7:$B$1450,0))/INDEX(Historical!$O$7:$O$1432,MATCH(B221,Historical!$B$7:$B$1450,0)))^(1/10)-1)*100)</f>
        <v>n/a</v>
      </c>
      <c r="W221" s="760" t="str">
        <f t="shared" si="55"/>
        <v>n/a</v>
      </c>
      <c r="X221" s="761">
        <f t="shared" si="56"/>
        <v>1.4525905108961792</v>
      </c>
      <c r="Y221" s="717"/>
      <c r="Z221" s="703">
        <f t="shared" si="57"/>
        <v>18.614718614718615</v>
      </c>
      <c r="AA221" s="959">
        <f t="shared" si="58"/>
        <v>12.353896103896105</v>
      </c>
      <c r="AB221" s="960">
        <v>12</v>
      </c>
      <c r="AC221" s="938">
        <v>18.48</v>
      </c>
      <c r="AD221" s="938" t="s">
        <v>137</v>
      </c>
      <c r="AE221" s="938">
        <v>1.1499999999999999</v>
      </c>
      <c r="AF221" s="938">
        <v>6.18</v>
      </c>
      <c r="AG221" s="938">
        <v>48.3</v>
      </c>
      <c r="AH221" s="938">
        <v>63.4</v>
      </c>
      <c r="AI221" s="938">
        <v>17.61</v>
      </c>
      <c r="AJ221" s="938">
        <v>29.799999999999997</v>
      </c>
      <c r="AK221" s="938">
        <v>-2.29</v>
      </c>
      <c r="AL221" s="951">
        <v>9660</v>
      </c>
      <c r="AM221" s="945">
        <v>2</v>
      </c>
      <c r="AN221" s="938">
        <v>0.96</v>
      </c>
      <c r="AO221" s="802">
        <f t="shared" si="59"/>
        <v>32.440090433118392</v>
      </c>
      <c r="AP221" s="803">
        <f t="shared" si="60"/>
        <v>44.793986537014497</v>
      </c>
      <c r="AQ221" s="961">
        <f t="shared" si="61"/>
        <v>84.20649997227197</v>
      </c>
      <c r="AR221" s="703">
        <f>INDEX(Historical!$C$7:$C$1439,MATCH(B221,Historical!$B$7:$B$1450,0))*IF(AH221="n/a",1.03,IF(AH221&lt;0,1.01,IF(AH221&gt;10,1.1,(1+AH221/100))))</f>
        <v>3.3220000000000005</v>
      </c>
      <c r="AS221" s="959">
        <f t="shared" si="62"/>
        <v>3.6542000000000008</v>
      </c>
      <c r="AT221" s="959">
        <f t="shared" si="66"/>
        <v>3.6907420000000006</v>
      </c>
      <c r="AU221" s="959">
        <f t="shared" si="66"/>
        <v>3.7276494200000005</v>
      </c>
      <c r="AV221" s="959">
        <f t="shared" si="66"/>
        <v>3.7649259142000004</v>
      </c>
      <c r="AW221" s="703">
        <f t="shared" si="63"/>
        <v>18.159517334200004</v>
      </c>
      <c r="AX221" s="810">
        <f t="shared" si="64"/>
        <v>7.9542344871660102</v>
      </c>
      <c r="AY221" s="1017">
        <v>1.18</v>
      </c>
      <c r="AZ221" s="945">
        <v>31.36</v>
      </c>
      <c r="BA221" s="945">
        <v>-12.97</v>
      </c>
      <c r="BB221" s="945">
        <v>3.02</v>
      </c>
      <c r="BC221" s="945">
        <v>7.3800000000000008</v>
      </c>
      <c r="BE221" s="666">
        <v>2013</v>
      </c>
      <c r="BF221" s="971">
        <f t="shared" si="65"/>
        <v>0</v>
      </c>
      <c r="BG221" s="955">
        <v>12.3</v>
      </c>
    </row>
    <row r="222" spans="1:60" ht="11.25" customHeight="1" x14ac:dyDescent="0.2">
      <c r="A222" s="953" t="s">
        <v>1281</v>
      </c>
      <c r="B222" s="948" t="s">
        <v>1282</v>
      </c>
      <c r="C222" s="1013" t="s">
        <v>108</v>
      </c>
      <c r="D222" s="1013" t="s">
        <v>4365</v>
      </c>
      <c r="E222" s="792">
        <v>7</v>
      </c>
      <c r="F222" s="1227">
        <v>675</v>
      </c>
      <c r="G222" s="1227" t="s">
        <v>106</v>
      </c>
      <c r="H222" s="1227" t="s">
        <v>106</v>
      </c>
      <c r="I222" s="947">
        <v>82</v>
      </c>
      <c r="J222" s="703">
        <f t="shared" si="52"/>
        <v>2.5365853658536586</v>
      </c>
      <c r="K222" s="950">
        <v>0.52</v>
      </c>
      <c r="L222" s="960">
        <v>4</v>
      </c>
      <c r="M222" s="694">
        <f t="shared" si="53"/>
        <v>2.08</v>
      </c>
      <c r="N222" s="943" t="s">
        <v>127</v>
      </c>
      <c r="O222" s="795">
        <v>0.47310000000000002</v>
      </c>
      <c r="P222" s="934">
        <v>43546</v>
      </c>
      <c r="Q222" s="934">
        <v>43565</v>
      </c>
      <c r="R222" s="694">
        <f t="shared" si="54"/>
        <v>9.9133375607693921</v>
      </c>
      <c r="S222" s="759">
        <f>IF(INDEX(Historical!$D$7:$D$1439,MATCH(B222,Historical!$B$7:$B$1450,0))=0,"n/a",(INDEX(Historical!$C$7:$C$1439,MATCH(B222,Historical!$B$7:$B$1450,0))/INDEX(Historical!$D$7:$D$1439,MATCH(B222,Historical!$B$7:$B$1450,0))-1)*100)</f>
        <v>9.9982156664485835</v>
      </c>
      <c r="T222" s="759">
        <f>IF(INDEX(Historical!$F$7:$F$1432,MATCH(B222,Historical!$B$7:$B$1450,0))=0,"n/a",((INDEX(Historical!$C$7:$C$1439,MATCH(B222,Historical!$B$7:$B$1450,0))/INDEX(Historical!$F$7:$F$1432,MATCH(B222,Historical!$B$7:$B$1450,0)))^(1/3)-1)*100)</f>
        <v>7.9073058008646502</v>
      </c>
      <c r="U222" s="759">
        <f>IF(INDEX(Historical!$H$7:$H$1432,MATCH(B222,Historical!$B$7:$B$1450,0))=0,"n/a",((INDEX(Historical!$C$7:$C$1439,MATCH(B222,Historical!$B$7:$B$1450,0))/INDEX(Historical!$H$7:$H$1432,MATCH(B222,Historical!$B$7:$B$1450,0)))^(1/5)-1)*100)</f>
        <v>7.2565822167253158</v>
      </c>
      <c r="V222" s="759">
        <f>IF(INDEX(Historical!$O$7:$O$1432,MATCH(B222,Historical!$B$7:$B$1450,0))=0,"n/a",((INDEX(Historical!$C$7:$C$1439,MATCH(B222,Historical!$B$7:$B$1450,0))/INDEX(Historical!$O$7:$O$1432,MATCH(B222,Historical!$B$7:$B$1450,0)))^(1/10)-1)*100)</f>
        <v>4.1382559487244786</v>
      </c>
      <c r="W222" s="760">
        <f t="shared" si="55"/>
        <v>1.7535363463833089</v>
      </c>
      <c r="X222" s="761" t="str">
        <f t="shared" si="56"/>
        <v>n/a</v>
      </c>
      <c r="Y222" s="717"/>
      <c r="Z222" s="703" t="str">
        <f t="shared" si="57"/>
        <v>n/a</v>
      </c>
      <c r="AA222" s="959" t="str">
        <f t="shared" si="58"/>
        <v>n/a</v>
      </c>
      <c r="AB222" s="960">
        <v>12</v>
      </c>
      <c r="AC222" s="938" t="s">
        <v>137</v>
      </c>
      <c r="AD222" s="938" t="s">
        <v>137</v>
      </c>
      <c r="AE222" s="938" t="s">
        <v>137</v>
      </c>
      <c r="AF222" s="938" t="s">
        <v>137</v>
      </c>
      <c r="AG222" s="938" t="s">
        <v>137</v>
      </c>
      <c r="AH222" s="938" t="s">
        <v>137</v>
      </c>
      <c r="AI222" s="938" t="s">
        <v>137</v>
      </c>
      <c r="AJ222" s="938" t="s">
        <v>137</v>
      </c>
      <c r="AK222" s="938" t="s">
        <v>137</v>
      </c>
      <c r="AL222" s="951" t="s">
        <v>137</v>
      </c>
      <c r="AM222" s="945" t="s">
        <v>137</v>
      </c>
      <c r="AN222" s="938" t="s">
        <v>137</v>
      </c>
      <c r="AO222" s="802" t="str">
        <f t="shared" si="59"/>
        <v>n/a</v>
      </c>
      <c r="AP222" s="803">
        <f t="shared" si="60"/>
        <v>9.7931675825789739</v>
      </c>
      <c r="AQ222" s="961" t="str">
        <f t="shared" si="61"/>
        <v>n/a</v>
      </c>
      <c r="AR222" s="703">
        <f>INDEX(Historical!$C$7:$C$1439,MATCH(B222,Historical!$B$7:$B$1450,0))*IF(AH222="n/a",1.03,IF(AH222&lt;0,1.01,IF(AH222&gt;10,1.1,(1+AH222/100))))</f>
        <v>1.904882</v>
      </c>
      <c r="AS222" s="959">
        <f t="shared" si="62"/>
        <v>1.96202846</v>
      </c>
      <c r="AT222" s="959">
        <f t="shared" si="66"/>
        <v>2.0208893138000001</v>
      </c>
      <c r="AU222" s="959">
        <f t="shared" si="66"/>
        <v>2.0815159932140004</v>
      </c>
      <c r="AV222" s="959">
        <f t="shared" si="66"/>
        <v>2.1439614730104206</v>
      </c>
      <c r="AW222" s="703">
        <f t="shared" si="63"/>
        <v>10.11327724002442</v>
      </c>
      <c r="AX222" s="810">
        <f t="shared" si="64"/>
        <v>12.333264926859048</v>
      </c>
      <c r="AY222" s="1017" t="s">
        <v>137</v>
      </c>
      <c r="AZ222" s="945" t="s">
        <v>137</v>
      </c>
      <c r="BA222" s="945" t="s">
        <v>137</v>
      </c>
      <c r="BB222" s="945" t="s">
        <v>137</v>
      </c>
      <c r="BC222" s="945" t="s">
        <v>137</v>
      </c>
      <c r="BD222" s="984" t="s">
        <v>4290</v>
      </c>
      <c r="BE222" s="666">
        <v>2013</v>
      </c>
      <c r="BF222" s="971">
        <f t="shared" si="65"/>
        <v>0</v>
      </c>
      <c r="BG222" s="955" t="s">
        <v>137</v>
      </c>
      <c r="BH222" s="936"/>
    </row>
    <row r="223" spans="1:60" ht="11.25" customHeight="1" x14ac:dyDescent="0.2">
      <c r="A223" s="954" t="s">
        <v>4486</v>
      </c>
      <c r="B223" s="948" t="s">
        <v>4485</v>
      </c>
      <c r="C223" s="1013" t="s">
        <v>108</v>
      </c>
      <c r="D223" s="1013" t="s">
        <v>4361</v>
      </c>
      <c r="E223" s="792">
        <v>5</v>
      </c>
      <c r="F223" s="1227">
        <v>887</v>
      </c>
      <c r="G223" s="1227" t="s">
        <v>106</v>
      </c>
      <c r="H223" s="1227" t="s">
        <v>106</v>
      </c>
      <c r="I223" s="947">
        <v>46</v>
      </c>
      <c r="J223" s="703">
        <f t="shared" si="52"/>
        <v>2.6956521739130435</v>
      </c>
      <c r="K223" s="950">
        <v>0.31</v>
      </c>
      <c r="L223" s="960">
        <v>4</v>
      </c>
      <c r="M223" s="694">
        <f t="shared" si="53"/>
        <v>1.24</v>
      </c>
      <c r="N223" s="943" t="s">
        <v>149</v>
      </c>
      <c r="O223" s="795">
        <v>0.27</v>
      </c>
      <c r="P223" s="934">
        <v>43616</v>
      </c>
      <c r="Q223" s="934" t="s">
        <v>4489</v>
      </c>
      <c r="R223" s="694">
        <f t="shared" si="54"/>
        <v>14.814814814814806</v>
      </c>
      <c r="S223" s="759">
        <f>IF(INDEX(Historical!$D$7:$D$1439,MATCH(B223,Historical!$B$7:$B$1450,0))=0,"n/a",(INDEX(Historical!$C$7:$C$1439,MATCH(B223,Historical!$B$7:$B$1450,0))/INDEX(Historical!$D$7:$D$1439,MATCH(B223,Historical!$B$7:$B$1450,0))-1)*100)</f>
        <v>26.249999999999996</v>
      </c>
      <c r="T223" s="759">
        <f>IF(INDEX(Historical!$F$7:$F$1432,MATCH(B223,Historical!$B$7:$B$1450,0))=0,"n/a",((INDEX(Historical!$C$7:$C$1439,MATCH(B223,Historical!$B$7:$B$1450,0))/INDEX(Historical!$F$7:$F$1432,MATCH(B223,Historical!$B$7:$B$1450,0)))^(1/3)-1)*100)</f>
        <v>88.832483478458585</v>
      </c>
      <c r="U223" s="759" t="str">
        <f>IF(INDEX(Historical!$H$7:$H$1432,MATCH(B223,Historical!$B$7:$B$1450,0))=0,"n/a",((INDEX(Historical!$C$7:$C$1439,MATCH(B223,Historical!$B$7:$B$1450,0))/INDEX(Historical!$H$7:$H$1432,MATCH(B223,Historical!$B$7:$B$1450,0)))^(1/5)-1)*100)</f>
        <v>n/a</v>
      </c>
      <c r="V223" s="759" t="str">
        <f>IF(INDEX(Historical!$O$7:$O$1432,MATCH(B223,Historical!$B$7:$B$1450,0))=0,"n/a",((INDEX(Historical!$C$7:$C$1439,MATCH(B223,Historical!$B$7:$B$1450,0))/INDEX(Historical!$O$7:$O$1432,MATCH(B223,Historical!$B$7:$B$1450,0)))^(1/10)-1)*100)</f>
        <v>n/a</v>
      </c>
      <c r="W223" s="760" t="str">
        <f t="shared" si="55"/>
        <v>n/a</v>
      </c>
      <c r="X223" s="761" t="str">
        <f t="shared" si="56"/>
        <v>n/a</v>
      </c>
      <c r="Y223" s="949"/>
      <c r="Z223" s="703">
        <f t="shared" si="57"/>
        <v>50.819672131147541</v>
      </c>
      <c r="AA223" s="959">
        <f t="shared" si="58"/>
        <v>18.852459016393443</v>
      </c>
      <c r="AB223" s="960">
        <v>3</v>
      </c>
      <c r="AC223" s="938">
        <v>2.44</v>
      </c>
      <c r="AD223" s="938">
        <v>2.16</v>
      </c>
      <c r="AE223" s="938">
        <v>2.66</v>
      </c>
      <c r="AF223" s="938">
        <v>3.17</v>
      </c>
      <c r="AG223" s="938">
        <v>17.899999999999999</v>
      </c>
      <c r="AH223" s="938">
        <v>0</v>
      </c>
      <c r="AI223" s="938">
        <v>9.24</v>
      </c>
      <c r="AJ223" s="938">
        <v>21</v>
      </c>
      <c r="AK223" s="938">
        <v>8.6999999999999993</v>
      </c>
      <c r="AL223" s="951">
        <v>2880</v>
      </c>
      <c r="AM223" s="945">
        <v>0.2</v>
      </c>
      <c r="AN223" s="938">
        <v>0.01</v>
      </c>
      <c r="AO223" s="802" t="str">
        <f t="shared" si="59"/>
        <v>n/a</v>
      </c>
      <c r="AP223" s="803" t="str">
        <f t="shared" si="60"/>
        <v>n/a</v>
      </c>
      <c r="AQ223" s="961">
        <f t="shared" si="61"/>
        <v>62.97551974584978</v>
      </c>
      <c r="AR223" s="703">
        <f>INDEX(Historical!$C$7:$C$1439,MATCH(B223,Historical!$B$7:$B$1450,0))*IF(AH223="n/a",1.03,IF(AH223&lt;0,1.01,IF(AH223&gt;10,1.1,(1+AH223/100))))</f>
        <v>1.01</v>
      </c>
      <c r="AS223" s="959">
        <f t="shared" si="62"/>
        <v>1.103324</v>
      </c>
      <c r="AT223" s="959">
        <f t="shared" si="66"/>
        <v>1.1993131879999999</v>
      </c>
      <c r="AU223" s="959">
        <f t="shared" si="66"/>
        <v>1.3036534353559999</v>
      </c>
      <c r="AV223" s="959">
        <f t="shared" si="66"/>
        <v>1.4170712842319717</v>
      </c>
      <c r="AW223" s="703">
        <f t="shared" si="63"/>
        <v>6.0333619075879721</v>
      </c>
      <c r="AX223" s="810">
        <f t="shared" si="64"/>
        <v>13.116004146930374</v>
      </c>
      <c r="AY223" s="1017">
        <v>0.96</v>
      </c>
      <c r="AZ223" s="945">
        <v>34.050000000000004</v>
      </c>
      <c r="BA223" s="945">
        <v>-8</v>
      </c>
      <c r="BB223" s="945">
        <v>2.23</v>
      </c>
      <c r="BC223" s="945">
        <v>4.78</v>
      </c>
      <c r="BE223" s="666">
        <v>2015</v>
      </c>
      <c r="BF223" s="971">
        <f t="shared" si="65"/>
        <v>0</v>
      </c>
      <c r="BG223" s="955">
        <v>12</v>
      </c>
    </row>
    <row r="224" spans="1:60" ht="11.25" customHeight="1" x14ac:dyDescent="0.2">
      <c r="A224" s="953" t="s">
        <v>4155</v>
      </c>
      <c r="B224" s="948" t="s">
        <v>4156</v>
      </c>
      <c r="C224" s="1013" t="s">
        <v>179</v>
      </c>
      <c r="D224" s="1013" t="s">
        <v>4363</v>
      </c>
      <c r="E224" s="792">
        <v>5</v>
      </c>
      <c r="F224" s="1227">
        <v>821</v>
      </c>
      <c r="G224" s="1227" t="s">
        <v>106</v>
      </c>
      <c r="H224" s="1227" t="s">
        <v>106</v>
      </c>
      <c r="I224" s="947">
        <v>17.690000000000001</v>
      </c>
      <c r="J224" s="703">
        <f t="shared" si="52"/>
        <v>9.949123798756359</v>
      </c>
      <c r="K224" s="950">
        <v>0.44</v>
      </c>
      <c r="L224" s="960">
        <v>4</v>
      </c>
      <c r="M224" s="694">
        <f t="shared" si="53"/>
        <v>1.76</v>
      </c>
      <c r="N224" s="943" t="s">
        <v>107</v>
      </c>
      <c r="O224" s="795">
        <v>0.43</v>
      </c>
      <c r="P224" s="939">
        <v>43223</v>
      </c>
      <c r="Q224" s="939">
        <v>43235</v>
      </c>
      <c r="R224" s="694">
        <f t="shared" si="54"/>
        <v>2.3255813953488391</v>
      </c>
      <c r="S224" s="759">
        <f>IF(INDEX(Historical!$D$7:$D$1439,MATCH(B224,Historical!$B$7:$B$1450,0))=0,"n/a",(INDEX(Historical!$C$7:$C$1439,MATCH(B224,Historical!$B$7:$B$1450,0))/INDEX(Historical!$D$7:$D$1439,MATCH(B224,Historical!$B$7:$B$1450,0))-1)*100)</f>
        <v>2.7900146842878115</v>
      </c>
      <c r="T224" s="759">
        <f>IF(INDEX(Historical!$F$7:$F$1432,MATCH(B224,Historical!$B$7:$B$1450,0))=0,"n/a",((INDEX(Historical!$C$7:$C$1439,MATCH(B224,Historical!$B$7:$B$1450,0))/INDEX(Historical!$F$7:$F$1432,MATCH(B224,Historical!$B$7:$B$1450,0)))^(1/3)-1)*100)</f>
        <v>9.0355436729529828</v>
      </c>
      <c r="U224" s="759" t="str">
        <f>IF(INDEX(Historical!$H$7:$H$1432,MATCH(B224,Historical!$B$7:$B$1450,0))=0,"n/a",((INDEX(Historical!$C$7:$C$1439,MATCH(B224,Historical!$B$7:$B$1450,0))/INDEX(Historical!$H$7:$H$1432,MATCH(B224,Historical!$B$7:$B$1450,0)))^(1/5)-1)*100)</f>
        <v>n/a</v>
      </c>
      <c r="V224" s="759" t="str">
        <f>IF(INDEX(Historical!$O$7:$O$1432,MATCH(B224,Historical!$B$7:$B$1450,0))=0,"n/a",((INDEX(Historical!$C$7:$C$1439,MATCH(B224,Historical!$B$7:$B$1450,0))/INDEX(Historical!$O$7:$O$1432,MATCH(B224,Historical!$B$7:$B$1450,0)))^(1/10)-1)*100)</f>
        <v>n/a</v>
      </c>
      <c r="W224" s="760" t="str">
        <f t="shared" si="55"/>
        <v>n/a</v>
      </c>
      <c r="X224" s="761" t="str">
        <f t="shared" si="56"/>
        <v>n/a</v>
      </c>
      <c r="Y224" s="949"/>
      <c r="Z224" s="703">
        <f t="shared" si="57"/>
        <v>102.32558139534885</v>
      </c>
      <c r="AA224" s="959">
        <f t="shared" si="58"/>
        <v>10.284883720930234</v>
      </c>
      <c r="AB224" s="960">
        <v>12</v>
      </c>
      <c r="AC224" s="938">
        <v>1.72</v>
      </c>
      <c r="AD224" s="938">
        <v>0.89</v>
      </c>
      <c r="AE224" s="938">
        <v>4.01</v>
      </c>
      <c r="AF224" s="938">
        <v>1.69</v>
      </c>
      <c r="AG224" s="938">
        <v>15.4</v>
      </c>
      <c r="AH224" s="938">
        <v>52.400000000000006</v>
      </c>
      <c r="AI224" s="938">
        <v>9.94</v>
      </c>
      <c r="AJ224" s="938">
        <v>5.0999999999999996</v>
      </c>
      <c r="AK224" s="938">
        <v>11.899999999999999</v>
      </c>
      <c r="AL224" s="951">
        <v>593.29</v>
      </c>
      <c r="AM224" s="945">
        <v>12.91</v>
      </c>
      <c r="AN224" s="938">
        <v>1.34</v>
      </c>
      <c r="AO224" s="802" t="str">
        <f t="shared" si="59"/>
        <v>n/a</v>
      </c>
      <c r="AP224" s="803" t="str">
        <f t="shared" si="60"/>
        <v>n/a</v>
      </c>
      <c r="AQ224" s="961">
        <f t="shared" si="61"/>
        <v>-12.10750635420289</v>
      </c>
      <c r="AR224" s="703">
        <f>INDEX(Historical!$C$7:$C$1439,MATCH(B224,Historical!$B$7:$B$1450,0))*IF(AH224="n/a",1.03,IF(AH224&lt;0,1.01,IF(AH224&gt;10,1.1,(1+AH224/100))))</f>
        <v>1.9250000000000003</v>
      </c>
      <c r="AS224" s="959">
        <f t="shared" si="62"/>
        <v>2.1163450000000004</v>
      </c>
      <c r="AT224" s="959">
        <f t="shared" si="66"/>
        <v>2.3279795000000005</v>
      </c>
      <c r="AU224" s="959">
        <f t="shared" si="66"/>
        <v>2.5607774500000007</v>
      </c>
      <c r="AV224" s="959">
        <f t="shared" si="66"/>
        <v>2.8168551950000009</v>
      </c>
      <c r="AW224" s="703">
        <f t="shared" si="63"/>
        <v>11.746957145000001</v>
      </c>
      <c r="AX224" s="810">
        <f t="shared" si="64"/>
        <v>66.40450618993782</v>
      </c>
      <c r="AY224" s="1017">
        <v>0.99</v>
      </c>
      <c r="AZ224" s="945">
        <v>22.03</v>
      </c>
      <c r="BA224" s="945">
        <v>-11.459999999999999</v>
      </c>
      <c r="BB224" s="945">
        <v>-0.02</v>
      </c>
      <c r="BC224" s="945">
        <v>-0.67</v>
      </c>
      <c r="BE224" s="666">
        <v>2014</v>
      </c>
      <c r="BF224" s="971">
        <f t="shared" si="65"/>
        <v>0</v>
      </c>
      <c r="BG224" s="955">
        <v>5.5</v>
      </c>
    </row>
    <row r="225" spans="1:59" ht="11.25" customHeight="1" x14ac:dyDescent="0.2">
      <c r="A225" s="936" t="s">
        <v>1293</v>
      </c>
      <c r="B225" s="948" t="s">
        <v>1294</v>
      </c>
      <c r="C225" s="1013" t="s">
        <v>112</v>
      </c>
      <c r="D225" s="1013" t="s">
        <v>4348</v>
      </c>
      <c r="E225" s="792">
        <v>9</v>
      </c>
      <c r="F225" s="1227">
        <v>473</v>
      </c>
      <c r="G225" s="1227" t="s">
        <v>106</v>
      </c>
      <c r="H225" s="1227" t="s">
        <v>106</v>
      </c>
      <c r="I225" s="938">
        <v>34.24</v>
      </c>
      <c r="J225" s="703">
        <f t="shared" si="52"/>
        <v>3.5630841121495322</v>
      </c>
      <c r="K225" s="950">
        <v>0.30499999999999999</v>
      </c>
      <c r="L225" s="960">
        <v>4</v>
      </c>
      <c r="M225" s="694">
        <f t="shared" si="53"/>
        <v>1.22</v>
      </c>
      <c r="N225" s="943" t="s">
        <v>119</v>
      </c>
      <c r="O225" s="795">
        <v>0.29499999999999998</v>
      </c>
      <c r="P225" s="934">
        <v>43601</v>
      </c>
      <c r="Q225" s="934">
        <v>43619</v>
      </c>
      <c r="R225" s="694">
        <f t="shared" si="54"/>
        <v>3.3898305084745797</v>
      </c>
      <c r="S225" s="759">
        <f>IF(INDEX(Historical!$D$7:$D$1439,MATCH(B225,Historical!$B$7:$B$1450,0))=0,"n/a",(INDEX(Historical!$C$7:$C$1439,MATCH(B225,Historical!$B$7:$B$1450,0))/INDEX(Historical!$D$7:$D$1439,MATCH(B225,Historical!$B$7:$B$1450,0))-1)*100)</f>
        <v>3.539823008849563</v>
      </c>
      <c r="T225" s="759">
        <f>IF(INDEX(Historical!$F$7:$F$1432,MATCH(B225,Historical!$B$7:$B$1450,0))=0,"n/a",((INDEX(Historical!$C$7:$C$1439,MATCH(B225,Historical!$B$7:$B$1450,0))/INDEX(Historical!$F$7:$F$1432,MATCH(B225,Historical!$B$7:$B$1450,0)))^(1/3)-1)*100)</f>
        <v>3.8380499892909814</v>
      </c>
      <c r="U225" s="759">
        <f>IF(INDEX(Historical!$H$7:$H$1432,MATCH(B225,Historical!$B$7:$B$1450,0))=0,"n/a",((INDEX(Historical!$C$7:$C$1439,MATCH(B225,Historical!$B$7:$B$1450,0))/INDEX(Historical!$H$7:$H$1432,MATCH(B225,Historical!$B$7:$B$1450,0)))^(1/5)-1)*100)</f>
        <v>4.0358274630921898</v>
      </c>
      <c r="V225" s="759">
        <f>IF(INDEX(Historical!$O$7:$O$1432,MATCH(B225,Historical!$B$7:$B$1450,0))=0,"n/a",((INDEX(Historical!$C$7:$C$1439,MATCH(B225,Historical!$B$7:$B$1450,0))/INDEX(Historical!$O$7:$O$1432,MATCH(B225,Historical!$B$7:$B$1450,0)))^(1/10)-1)*100)</f>
        <v>3.1261349162235552</v>
      </c>
      <c r="W225" s="760">
        <f t="shared" si="55"/>
        <v>1.2909959330762233</v>
      </c>
      <c r="X225" s="761">
        <f t="shared" si="56"/>
        <v>0.4638882141485276</v>
      </c>
      <c r="Y225" s="718"/>
      <c r="Z225" s="703">
        <f t="shared" si="57"/>
        <v>60.696517412935322</v>
      </c>
      <c r="AA225" s="959">
        <f t="shared" si="58"/>
        <v>17.03482587064677</v>
      </c>
      <c r="AB225" s="960">
        <v>12</v>
      </c>
      <c r="AC225" s="938">
        <v>2.0099999999999998</v>
      </c>
      <c r="AD225" s="938">
        <v>1.92</v>
      </c>
      <c r="AE225" s="938">
        <v>0.68</v>
      </c>
      <c r="AF225" s="938">
        <v>2.77</v>
      </c>
      <c r="AG225" s="938">
        <v>17.100000000000001</v>
      </c>
      <c r="AH225" s="938">
        <v>109.89999999999999</v>
      </c>
      <c r="AI225" s="938">
        <v>15.03</v>
      </c>
      <c r="AJ225" s="938">
        <v>8.6999999999999993</v>
      </c>
      <c r="AK225" s="938">
        <v>9</v>
      </c>
      <c r="AL225" s="951">
        <v>1510</v>
      </c>
      <c r="AM225" s="945">
        <v>1.2</v>
      </c>
      <c r="AN225" s="938">
        <v>0.54</v>
      </c>
      <c r="AO225" s="802">
        <f t="shared" si="59"/>
        <v>-9.4359142954050483</v>
      </c>
      <c r="AP225" s="803">
        <f t="shared" si="60"/>
        <v>7.598911575241722</v>
      </c>
      <c r="AQ225" s="961">
        <f t="shared" si="61"/>
        <v>44.816309182343986</v>
      </c>
      <c r="AR225" s="703">
        <f>INDEX(Historical!$C$7:$C$1439,MATCH(B225,Historical!$B$7:$B$1450,0))*IF(AH225="n/a",1.03,IF(AH225&lt;0,1.01,IF(AH225&gt;10,1.1,(1+AH225/100))))</f>
        <v>1.2869999999999999</v>
      </c>
      <c r="AS225" s="959">
        <f t="shared" si="62"/>
        <v>1.4157</v>
      </c>
      <c r="AT225" s="959">
        <f t="shared" si="66"/>
        <v>1.543113</v>
      </c>
      <c r="AU225" s="959">
        <f t="shared" si="66"/>
        <v>1.6819931700000001</v>
      </c>
      <c r="AV225" s="959">
        <f t="shared" si="66"/>
        <v>1.8333725553000002</v>
      </c>
      <c r="AW225" s="703">
        <f t="shared" si="63"/>
        <v>7.7611787253000006</v>
      </c>
      <c r="AX225" s="810">
        <f t="shared" si="64"/>
        <v>22.666993940712619</v>
      </c>
      <c r="AY225" s="1017">
        <v>1.21</v>
      </c>
      <c r="AZ225" s="945">
        <v>4.42</v>
      </c>
      <c r="BA225" s="945">
        <v>-23.549999999999997</v>
      </c>
      <c r="BB225" s="945">
        <v>-1.27</v>
      </c>
      <c r="BC225" s="945">
        <v>-7.31</v>
      </c>
      <c r="BE225" s="666">
        <v>2011</v>
      </c>
      <c r="BF225" s="971">
        <f t="shared" si="65"/>
        <v>0</v>
      </c>
      <c r="BG225" s="955">
        <v>6.7</v>
      </c>
    </row>
    <row r="226" spans="1:59" ht="11.25" customHeight="1" x14ac:dyDescent="0.2">
      <c r="A226" s="944" t="s">
        <v>3847</v>
      </c>
      <c r="B226" s="948" t="s">
        <v>3848</v>
      </c>
      <c r="C226" s="1013" t="s">
        <v>108</v>
      </c>
      <c r="D226" s="1013" t="s">
        <v>4361</v>
      </c>
      <c r="E226" s="792">
        <v>5</v>
      </c>
      <c r="F226" s="1227">
        <v>842</v>
      </c>
      <c r="G226" s="1227" t="s">
        <v>106</v>
      </c>
      <c r="H226" s="1227" t="s">
        <v>106</v>
      </c>
      <c r="I226" s="947">
        <v>10</v>
      </c>
      <c r="J226" s="703">
        <f t="shared" si="52"/>
        <v>4.3999999999999995</v>
      </c>
      <c r="K226" s="950">
        <v>0.11</v>
      </c>
      <c r="L226" s="960">
        <v>4</v>
      </c>
      <c r="M226" s="694">
        <f t="shared" si="53"/>
        <v>0.44</v>
      </c>
      <c r="N226" s="943" t="s">
        <v>305</v>
      </c>
      <c r="O226" s="795">
        <v>0.1</v>
      </c>
      <c r="P226" s="934">
        <v>43413</v>
      </c>
      <c r="Q226" s="934">
        <v>43439</v>
      </c>
      <c r="R226" s="694">
        <f t="shared" si="54"/>
        <v>9.9999999999999947</v>
      </c>
      <c r="S226" s="759">
        <f>IF(INDEX(Historical!$D$7:$D$1439,MATCH(B226,Historical!$B$7:$B$1450,0))=0,"n/a",(INDEX(Historical!$C$7:$C$1439,MATCH(B226,Historical!$B$7:$B$1450,0))/INDEX(Historical!$D$7:$D$1439,MATCH(B226,Historical!$B$7:$B$1450,0))-1)*100)</f>
        <v>40.571267918550944</v>
      </c>
      <c r="T226" s="759">
        <f>IF(INDEX(Historical!$F$7:$F$1432,MATCH(B226,Historical!$B$7:$B$1450,0))=0,"n/a",((INDEX(Historical!$C$7:$C$1439,MATCH(B226,Historical!$B$7:$B$1450,0))/INDEX(Historical!$F$7:$F$1432,MATCH(B226,Historical!$B$7:$B$1450,0)))^(1/3)-1)*100)</f>
        <v>36.842591869960707</v>
      </c>
      <c r="U226" s="759">
        <f>IF(INDEX(Historical!$H$7:$H$1432,MATCH(B226,Historical!$B$7:$B$1450,0))=0,"n/a",((INDEX(Historical!$C$7:$C$1439,MATCH(B226,Historical!$B$7:$B$1450,0))/INDEX(Historical!$H$7:$H$1432,MATCH(B226,Historical!$B$7:$B$1450,0)))^(1/5)-1)*100)</f>
        <v>37.529039629701579</v>
      </c>
      <c r="V226" s="759">
        <f>IF(INDEX(Historical!$O$7:$O$1432,MATCH(B226,Historical!$B$7:$B$1450,0))=0,"n/a",((INDEX(Historical!$C$7:$C$1439,MATCH(B226,Historical!$B$7:$B$1450,0))/INDEX(Historical!$O$7:$O$1432,MATCH(B226,Historical!$B$7:$B$1450,0)))^(1/10)-1)*100)</f>
        <v>21.189016396298889</v>
      </c>
      <c r="W226" s="760">
        <f t="shared" si="55"/>
        <v>1.7711553442498076</v>
      </c>
      <c r="X226" s="761">
        <f t="shared" si="56"/>
        <v>0.90869345350367026</v>
      </c>
      <c r="Y226" s="717"/>
      <c r="Z226" s="703">
        <f t="shared" si="57"/>
        <v>25.142857142857146</v>
      </c>
      <c r="AA226" s="959">
        <f t="shared" si="58"/>
        <v>5.7142857142857144</v>
      </c>
      <c r="AB226" s="960">
        <v>9</v>
      </c>
      <c r="AC226" s="938">
        <v>1.75</v>
      </c>
      <c r="AD226" s="938" t="s">
        <v>137</v>
      </c>
      <c r="AE226" s="938">
        <v>1.61</v>
      </c>
      <c r="AF226" s="938">
        <v>1.04</v>
      </c>
      <c r="AG226" s="938">
        <v>19.2</v>
      </c>
      <c r="AH226" s="938">
        <v>62.5</v>
      </c>
      <c r="AI226" s="938">
        <v>5.47</v>
      </c>
      <c r="AJ226" s="938">
        <v>41.3</v>
      </c>
      <c r="AK226" s="938" t="s">
        <v>137</v>
      </c>
      <c r="AL226" s="951">
        <v>78.900000000000006</v>
      </c>
      <c r="AM226" s="945">
        <v>28.999999999999996</v>
      </c>
      <c r="AN226" s="938">
        <v>0.26</v>
      </c>
      <c r="AO226" s="802">
        <f t="shared" si="59"/>
        <v>36.214753915415862</v>
      </c>
      <c r="AP226" s="803">
        <f t="shared" si="60"/>
        <v>41.929039629701577</v>
      </c>
      <c r="AQ226" s="961">
        <f t="shared" si="61"/>
        <v>-48.606714044830326</v>
      </c>
      <c r="AR226" s="703">
        <f>INDEX(Historical!$C$7:$C$1439,MATCH(B226,Historical!$B$7:$B$1450,0))*IF(AH226="n/a",1.03,IF(AH226&lt;0,1.01,IF(AH226&gt;10,1.1,(1+AH226/100))))</f>
        <v>0.45100000000000001</v>
      </c>
      <c r="AS226" s="959">
        <f t="shared" si="62"/>
        <v>0.47566969999999997</v>
      </c>
      <c r="AT226" s="959">
        <f t="shared" si="66"/>
        <v>0.48993979099999996</v>
      </c>
      <c r="AU226" s="959">
        <f t="shared" si="66"/>
        <v>0.50463798472999999</v>
      </c>
      <c r="AV226" s="959">
        <f t="shared" si="66"/>
        <v>0.51977712427190004</v>
      </c>
      <c r="AW226" s="703">
        <f t="shared" si="63"/>
        <v>2.4410246000019002</v>
      </c>
      <c r="AX226" s="810">
        <f t="shared" si="64"/>
        <v>24.410246000019004</v>
      </c>
      <c r="AY226" s="1017">
        <v>0.86</v>
      </c>
      <c r="AZ226" s="945">
        <v>11.110000000000001</v>
      </c>
      <c r="BA226" s="945">
        <v>-38.83</v>
      </c>
      <c r="BB226" s="945">
        <v>4.1500000000000004</v>
      </c>
      <c r="BC226" s="945">
        <v>-4.66</v>
      </c>
      <c r="BE226" s="666">
        <v>2014</v>
      </c>
      <c r="BF226" s="971">
        <f t="shared" si="65"/>
        <v>0</v>
      </c>
      <c r="BG226" s="955">
        <v>12.8</v>
      </c>
    </row>
    <row r="227" spans="1:59" ht="11.25" customHeight="1" x14ac:dyDescent="0.2">
      <c r="A227" s="936" t="s">
        <v>1271</v>
      </c>
      <c r="B227" s="948" t="s">
        <v>1272</v>
      </c>
      <c r="C227" s="1013" t="s">
        <v>247</v>
      </c>
      <c r="D227" s="1013" t="s">
        <v>4393</v>
      </c>
      <c r="E227" s="792">
        <v>9</v>
      </c>
      <c r="F227" s="1227">
        <v>440</v>
      </c>
      <c r="G227" s="1227" t="s">
        <v>115</v>
      </c>
      <c r="H227" s="1227" t="s">
        <v>115</v>
      </c>
      <c r="I227" s="938">
        <v>35.78</v>
      </c>
      <c r="J227" s="703">
        <f t="shared" si="52"/>
        <v>4.1922861934041364</v>
      </c>
      <c r="K227" s="957">
        <v>0.375</v>
      </c>
      <c r="L227" s="960">
        <v>4</v>
      </c>
      <c r="M227" s="694">
        <f t="shared" si="53"/>
        <v>1.5</v>
      </c>
      <c r="N227" s="943" t="s">
        <v>1002</v>
      </c>
      <c r="O227" s="796">
        <v>0.37</v>
      </c>
      <c r="P227" s="934">
        <v>43537</v>
      </c>
      <c r="Q227" s="934">
        <v>43553</v>
      </c>
      <c r="R227" s="694">
        <f t="shared" si="54"/>
        <v>1.3513513513513526</v>
      </c>
      <c r="S227" s="759">
        <f>IF(INDEX(Historical!$D$7:$D$1439,MATCH(B227,Historical!$B$7:$B$1450,0))=0,"n/a",(INDEX(Historical!$C$7:$C$1439,MATCH(B227,Historical!$B$7:$B$1450,0))/INDEX(Historical!$D$7:$D$1439,MATCH(B227,Historical!$B$7:$B$1450,0))-1)*100)</f>
        <v>1.3698630136986356</v>
      </c>
      <c r="T227" s="759">
        <f>IF(INDEX(Historical!$F$7:$F$1432,MATCH(B227,Historical!$B$7:$B$1450,0))=0,"n/a",((INDEX(Historical!$C$7:$C$1439,MATCH(B227,Historical!$B$7:$B$1450,0))/INDEX(Historical!$F$7:$F$1432,MATCH(B227,Historical!$B$7:$B$1450,0)))^(1/3)-1)*100)</f>
        <v>6.0750740000032</v>
      </c>
      <c r="U227" s="759">
        <f>IF(INDEX(Historical!$H$7:$H$1432,MATCH(B227,Historical!$B$7:$B$1450,0))=0,"n/a",((INDEX(Historical!$C$7:$C$1439,MATCH(B227,Historical!$B$7:$B$1450,0))/INDEX(Historical!$H$7:$H$1432,MATCH(B227,Historical!$B$7:$B$1450,0)))^(1/5)-1)*100)</f>
        <v>11.994446021554527</v>
      </c>
      <c r="V227" s="759">
        <f>IF(INDEX(Historical!$O$7:$O$1432,MATCH(B227,Historical!$B$7:$B$1450,0))=0,"n/a",((INDEX(Historical!$C$7:$C$1439,MATCH(B227,Historical!$B$7:$B$1450,0))/INDEX(Historical!$O$7:$O$1432,MATCH(B227,Historical!$B$7:$B$1450,0)))^(1/10)-1)*100)</f>
        <v>1.3834814372290616</v>
      </c>
      <c r="W227" s="760">
        <f t="shared" si="55"/>
        <v>8.6697556604574952</v>
      </c>
      <c r="X227" s="761" t="str">
        <f t="shared" si="56"/>
        <v>n/a</v>
      </c>
      <c r="Y227" s="717"/>
      <c r="Z227" s="703">
        <f t="shared" si="57"/>
        <v>55.147058823529406</v>
      </c>
      <c r="AA227" s="959">
        <f t="shared" si="58"/>
        <v>13.154411764705882</v>
      </c>
      <c r="AB227" s="960">
        <v>12</v>
      </c>
      <c r="AC227" s="938">
        <v>2.72</v>
      </c>
      <c r="AD227" s="938">
        <v>1.52</v>
      </c>
      <c r="AE227" s="938">
        <v>1.01</v>
      </c>
      <c r="AF227" s="938">
        <v>3.12</v>
      </c>
      <c r="AG227" s="938">
        <v>27</v>
      </c>
      <c r="AH227" s="938">
        <v>-3.6999999999999997</v>
      </c>
      <c r="AI227" s="938">
        <v>27.18</v>
      </c>
      <c r="AJ227" s="938">
        <v>-0.5</v>
      </c>
      <c r="AK227" s="938">
        <v>8.5</v>
      </c>
      <c r="AL227" s="951">
        <v>5550</v>
      </c>
      <c r="AM227" s="945">
        <v>0.2</v>
      </c>
      <c r="AN227" s="938">
        <v>4.07</v>
      </c>
      <c r="AO227" s="802">
        <f t="shared" si="59"/>
        <v>3.0323204502527812</v>
      </c>
      <c r="AP227" s="803">
        <f t="shared" si="60"/>
        <v>16.186732214958663</v>
      </c>
      <c r="AQ227" s="961">
        <f t="shared" si="61"/>
        <v>35.058447768828913</v>
      </c>
      <c r="AR227" s="703">
        <f>INDEX(Historical!$C$7:$C$1439,MATCH(B227,Historical!$B$7:$B$1450,0))*IF(AH227="n/a",1.03,IF(AH227&lt;0,1.01,IF(AH227&gt;10,1.1,(1+AH227/100))))</f>
        <v>1.4947999999999999</v>
      </c>
      <c r="AS227" s="959">
        <f t="shared" si="62"/>
        <v>1.64428</v>
      </c>
      <c r="AT227" s="959">
        <f t="shared" ref="AT227:AV246" si="67">IF($AK227="n/a",1.03*AS227,IF($AK227&lt;0,1.01*AS227,IF($AK227&gt;10,1.1*AS227,(1+$AK227/100)*AS227)))</f>
        <v>1.7840437999999998</v>
      </c>
      <c r="AU227" s="959">
        <f t="shared" si="67"/>
        <v>1.9356875229999997</v>
      </c>
      <c r="AV227" s="959">
        <f t="shared" si="67"/>
        <v>2.1002209624549995</v>
      </c>
      <c r="AW227" s="703">
        <f t="shared" si="63"/>
        <v>8.9590322854549989</v>
      </c>
      <c r="AX227" s="810">
        <f t="shared" si="64"/>
        <v>25.039218237716597</v>
      </c>
      <c r="AY227" s="1017">
        <v>1.2</v>
      </c>
      <c r="AZ227" s="945">
        <v>14.09</v>
      </c>
      <c r="BA227" s="945">
        <v>-22.59</v>
      </c>
      <c r="BB227" s="945">
        <v>1.73</v>
      </c>
      <c r="BC227" s="945">
        <v>-3.04</v>
      </c>
      <c r="BE227" s="666">
        <v>2011</v>
      </c>
      <c r="BF227" s="971">
        <f t="shared" si="65"/>
        <v>0</v>
      </c>
      <c r="BG227" s="955">
        <v>5</v>
      </c>
    </row>
    <row r="228" spans="1:59" ht="11.25" customHeight="1" x14ac:dyDescent="0.2">
      <c r="A228" s="936" t="s">
        <v>1295</v>
      </c>
      <c r="B228" s="948" t="s">
        <v>1296</v>
      </c>
      <c r="C228" s="1013" t="s">
        <v>108</v>
      </c>
      <c r="D228" s="1013" t="s">
        <v>4365</v>
      </c>
      <c r="E228" s="792">
        <v>9</v>
      </c>
      <c r="F228" s="1227">
        <v>475</v>
      </c>
      <c r="G228" s="1227" t="s">
        <v>106</v>
      </c>
      <c r="H228" s="1227" t="s">
        <v>106</v>
      </c>
      <c r="I228" s="947">
        <v>19.670000000000002</v>
      </c>
      <c r="J228" s="703">
        <f t="shared" si="52"/>
        <v>2.6436197254702591</v>
      </c>
      <c r="K228" s="950">
        <v>0.13</v>
      </c>
      <c r="L228" s="960">
        <v>4</v>
      </c>
      <c r="M228" s="694">
        <f t="shared" si="53"/>
        <v>0.52</v>
      </c>
      <c r="N228" s="943" t="s">
        <v>796</v>
      </c>
      <c r="O228" s="795">
        <v>0.12</v>
      </c>
      <c r="P228" s="934">
        <v>43599</v>
      </c>
      <c r="Q228" s="934">
        <v>43621</v>
      </c>
      <c r="R228" s="694">
        <f t="shared" si="54"/>
        <v>8.333333333333341</v>
      </c>
      <c r="S228" s="759">
        <f>IF(INDEX(Historical!$D$7:$D$1439,MATCH(B228,Historical!$B$7:$B$1450,0))=0,"n/a",(INDEX(Historical!$C$7:$C$1439,MATCH(B228,Historical!$B$7:$B$1450,0))/INDEX(Historical!$D$7:$D$1439,MATCH(B228,Historical!$B$7:$B$1450,0))-1)*100)</f>
        <v>14.999999999999991</v>
      </c>
      <c r="T228" s="759">
        <f>IF(INDEX(Historical!$F$7:$F$1432,MATCH(B228,Historical!$B$7:$B$1450,0))=0,"n/a",((INDEX(Historical!$C$7:$C$1439,MATCH(B228,Historical!$B$7:$B$1450,0))/INDEX(Historical!$F$7:$F$1432,MATCH(B228,Historical!$B$7:$B$1450,0)))^(1/3)-1)*100)</f>
        <v>18.70664916411231</v>
      </c>
      <c r="U228" s="759">
        <f>IF(INDEX(Historical!$H$7:$H$1432,MATCH(B228,Historical!$B$7:$B$1450,0))=0,"n/a",((INDEX(Historical!$C$7:$C$1439,MATCH(B228,Historical!$B$7:$B$1450,0))/INDEX(Historical!$H$7:$H$1432,MATCH(B228,Historical!$B$7:$B$1450,0)))^(1/5)-1)*100)</f>
        <v>25.97314324723947</v>
      </c>
      <c r="V228" s="759">
        <f>IF(INDEX(Historical!$O$7:$O$1432,MATCH(B228,Historical!$B$7:$B$1450,0))=0,"n/a",((INDEX(Historical!$C$7:$C$1439,MATCH(B228,Historical!$B$7:$B$1450,0))/INDEX(Historical!$O$7:$O$1432,MATCH(B228,Historical!$B$7:$B$1450,0)))^(1/10)-1)*100)</f>
        <v>25.00686650455901</v>
      </c>
      <c r="W228" s="760">
        <f t="shared" si="55"/>
        <v>1.0386404567123313</v>
      </c>
      <c r="X228" s="761">
        <f t="shared" si="56"/>
        <v>1.0473041631951399</v>
      </c>
      <c r="Y228" s="949"/>
      <c r="Z228" s="703">
        <f t="shared" si="57"/>
        <v>30.232558139534888</v>
      </c>
      <c r="AA228" s="959">
        <f t="shared" si="58"/>
        <v>11.436046511627907</v>
      </c>
      <c r="AB228" s="960">
        <v>12</v>
      </c>
      <c r="AC228" s="938">
        <v>1.72</v>
      </c>
      <c r="AD228" s="938">
        <v>2.3199999999999998</v>
      </c>
      <c r="AE228" s="938">
        <v>4.58</v>
      </c>
      <c r="AF228" s="938">
        <v>1.43</v>
      </c>
      <c r="AG228" s="938">
        <v>12.8</v>
      </c>
      <c r="AH228" s="938">
        <v>51.300000000000004</v>
      </c>
      <c r="AI228" s="938">
        <v>3.19</v>
      </c>
      <c r="AJ228" s="938">
        <v>24.8</v>
      </c>
      <c r="AK228" s="938">
        <v>5</v>
      </c>
      <c r="AL228" s="951">
        <v>3290</v>
      </c>
      <c r="AM228" s="945">
        <v>0.70000000000000007</v>
      </c>
      <c r="AN228" s="938">
        <v>0.16</v>
      </c>
      <c r="AO228" s="802">
        <f t="shared" si="59"/>
        <v>17.180716461081822</v>
      </c>
      <c r="AP228" s="803">
        <f t="shared" si="60"/>
        <v>28.616762972709729</v>
      </c>
      <c r="AQ228" s="961">
        <f t="shared" si="61"/>
        <v>-14.746009512417258</v>
      </c>
      <c r="AR228" s="703">
        <f>INDEX(Historical!$C$7:$C$1439,MATCH(B228,Historical!$B$7:$B$1450,0))*IF(AH228="n/a",1.03,IF(AH228&lt;0,1.01,IF(AH228&gt;10,1.1,(1+AH228/100))))</f>
        <v>0.50600000000000012</v>
      </c>
      <c r="AS228" s="959">
        <f t="shared" si="62"/>
        <v>0.52214140000000009</v>
      </c>
      <c r="AT228" s="959">
        <f t="shared" si="67"/>
        <v>0.5482484700000001</v>
      </c>
      <c r="AU228" s="959">
        <f t="shared" si="67"/>
        <v>0.57566089350000016</v>
      </c>
      <c r="AV228" s="959">
        <f t="shared" si="67"/>
        <v>0.60444393817500019</v>
      </c>
      <c r="AW228" s="703">
        <f t="shared" si="63"/>
        <v>2.7564947016750008</v>
      </c>
      <c r="AX228" s="810">
        <f t="shared" si="64"/>
        <v>14.013699550965942</v>
      </c>
      <c r="AY228" s="1017">
        <v>1.1599999999999999</v>
      </c>
      <c r="AZ228" s="945">
        <v>28.139999999999997</v>
      </c>
      <c r="BA228" s="945">
        <v>-19.91</v>
      </c>
      <c r="BB228" s="945">
        <v>4.2299999999999995</v>
      </c>
      <c r="BC228" s="945">
        <v>5.28</v>
      </c>
      <c r="BE228" s="666">
        <v>2011</v>
      </c>
      <c r="BF228" s="971">
        <f t="shared" si="65"/>
        <v>0</v>
      </c>
      <c r="BG228" s="955">
        <v>2</v>
      </c>
    </row>
    <row r="229" spans="1:59" ht="11.25" customHeight="1" x14ac:dyDescent="0.2">
      <c r="A229" s="944" t="s">
        <v>1299</v>
      </c>
      <c r="B229" s="948" t="s">
        <v>1300</v>
      </c>
      <c r="C229" s="1013" t="s">
        <v>112</v>
      </c>
      <c r="D229" s="1013" t="s">
        <v>4387</v>
      </c>
      <c r="E229" s="792">
        <v>8</v>
      </c>
      <c r="F229" s="1227">
        <v>542</v>
      </c>
      <c r="G229" s="1227" t="s">
        <v>37</v>
      </c>
      <c r="H229" s="1227" t="s">
        <v>37</v>
      </c>
      <c r="I229" s="947">
        <v>172.46</v>
      </c>
      <c r="J229" s="703">
        <f t="shared" si="52"/>
        <v>1.9018902934013684</v>
      </c>
      <c r="K229" s="950">
        <v>0.82</v>
      </c>
      <c r="L229" s="960">
        <v>4</v>
      </c>
      <c r="M229" s="694">
        <f t="shared" si="53"/>
        <v>3.28</v>
      </c>
      <c r="N229" s="943" t="s">
        <v>250</v>
      </c>
      <c r="O229" s="795">
        <v>0.745</v>
      </c>
      <c r="P229" s="934">
        <v>43419</v>
      </c>
      <c r="Q229" s="934">
        <v>43441</v>
      </c>
      <c r="R229" s="694">
        <f t="shared" si="54"/>
        <v>10.067114093959725</v>
      </c>
      <c r="S229" s="759">
        <f>IF(INDEX(Historical!$D$7:$D$1439,MATCH(B229,Historical!$B$7:$B$1450,0))=0,"n/a",(INDEX(Historical!$C$7:$C$1439,MATCH(B229,Historical!$B$7:$B$1450,0))/INDEX(Historical!$D$7:$D$1439,MATCH(B229,Historical!$B$7:$B$1450,0))-1)*100)</f>
        <v>11.496350364963504</v>
      </c>
      <c r="T229" s="759">
        <f>IF(INDEX(Historical!$F$7:$F$1432,MATCH(B229,Historical!$B$7:$B$1450,0))=0,"n/a",((INDEX(Historical!$C$7:$C$1439,MATCH(B229,Historical!$B$7:$B$1450,0))/INDEX(Historical!$F$7:$F$1432,MATCH(B229,Historical!$B$7:$B$1450,0)))^(1/3)-1)*100)</f>
        <v>12.467233926731458</v>
      </c>
      <c r="U229" s="759">
        <f>IF(INDEX(Historical!$H$7:$H$1432,MATCH(B229,Historical!$B$7:$B$1450,0))=0,"n/a",((INDEX(Historical!$C$7:$C$1439,MATCH(B229,Historical!$B$7:$B$1450,0))/INDEX(Historical!$H$7:$H$1432,MATCH(B229,Historical!$B$7:$B$1450,0)))^(1/5)-1)*100)</f>
        <v>12.70427420420981</v>
      </c>
      <c r="V229" s="759">
        <f>IF(INDEX(Historical!$O$7:$O$1432,MATCH(B229,Historical!$B$7:$B$1450,0))=0,"n/a",((INDEX(Historical!$C$7:$C$1439,MATCH(B229,Historical!$B$7:$B$1450,0))/INDEX(Historical!$O$7:$O$1432,MATCH(B229,Historical!$B$7:$B$1450,0)))^(1/10)-1)*100)</f>
        <v>10.754620403060366</v>
      </c>
      <c r="W229" s="760">
        <f t="shared" si="55"/>
        <v>1.1812852270076073</v>
      </c>
      <c r="X229" s="761">
        <f t="shared" si="56"/>
        <v>1.1242720534698947</v>
      </c>
      <c r="Y229" s="706"/>
      <c r="Z229" s="703">
        <f t="shared" si="57"/>
        <v>37.06214689265537</v>
      </c>
      <c r="AA229" s="959">
        <f t="shared" si="58"/>
        <v>19.487005649717517</v>
      </c>
      <c r="AB229" s="960">
        <v>12</v>
      </c>
      <c r="AC229" s="938">
        <v>8.85</v>
      </c>
      <c r="AD229" s="938">
        <v>2.91</v>
      </c>
      <c r="AE229" s="938">
        <v>3.24</v>
      </c>
      <c r="AF229" s="938">
        <v>7.04</v>
      </c>
      <c r="AG229" s="938">
        <v>38.4</v>
      </c>
      <c r="AH229" s="938">
        <v>42.1</v>
      </c>
      <c r="AI229" s="938">
        <v>9.879999999999999</v>
      </c>
      <c r="AJ229" s="938">
        <v>11.3</v>
      </c>
      <c r="AK229" s="938">
        <v>6.75</v>
      </c>
      <c r="AL229" s="951">
        <v>125240</v>
      </c>
      <c r="AM229" s="945">
        <v>0.1</v>
      </c>
      <c r="AN229" s="938">
        <v>0.91</v>
      </c>
      <c r="AO229" s="802">
        <f t="shared" si="59"/>
        <v>-4.8808411521063384</v>
      </c>
      <c r="AP229" s="803">
        <f t="shared" si="60"/>
        <v>14.606164497611179</v>
      </c>
      <c r="AQ229" s="961">
        <f t="shared" si="61"/>
        <v>146.92645758426966</v>
      </c>
      <c r="AR229" s="703">
        <f>INDEX(Historical!$C$7:$C$1439,MATCH(B229,Historical!$B$7:$B$1450,0))*IF(AH229="n/a",1.03,IF(AH229&lt;0,1.01,IF(AH229&gt;10,1.1,(1+AH229/100))))</f>
        <v>3.3605000000000005</v>
      </c>
      <c r="AS229" s="959">
        <f t="shared" si="62"/>
        <v>3.6925174000000007</v>
      </c>
      <c r="AT229" s="959">
        <f t="shared" si="67"/>
        <v>3.9417623245000004</v>
      </c>
      <c r="AU229" s="959">
        <f t="shared" si="67"/>
        <v>4.2078312814037497</v>
      </c>
      <c r="AV229" s="959">
        <f t="shared" si="67"/>
        <v>4.4918598928985025</v>
      </c>
      <c r="AW229" s="703">
        <f t="shared" si="63"/>
        <v>19.694470898802255</v>
      </c>
      <c r="AX229" s="810">
        <f t="shared" si="64"/>
        <v>11.419732632959674</v>
      </c>
      <c r="AY229" s="1017">
        <v>1.0900000000000001</v>
      </c>
      <c r="AZ229" s="945">
        <v>39.67</v>
      </c>
      <c r="BA229" s="945">
        <v>-3.37</v>
      </c>
      <c r="BB229" s="945">
        <v>0.01</v>
      </c>
      <c r="BC229" s="945">
        <v>10.530000000000001</v>
      </c>
      <c r="BE229" s="666">
        <v>2012</v>
      </c>
      <c r="BF229" s="971">
        <f t="shared" si="65"/>
        <v>0</v>
      </c>
      <c r="BG229" s="955">
        <v>11.899999999999999</v>
      </c>
    </row>
    <row r="230" spans="1:59" ht="11.25" customHeight="1" x14ac:dyDescent="0.2">
      <c r="A230" s="936" t="s">
        <v>1301</v>
      </c>
      <c r="B230" s="948" t="s">
        <v>1302</v>
      </c>
      <c r="C230" s="1013" t="s">
        <v>108</v>
      </c>
      <c r="D230" s="1013" t="s">
        <v>4365</v>
      </c>
      <c r="E230" s="792">
        <v>7</v>
      </c>
      <c r="F230" s="1227">
        <v>622</v>
      </c>
      <c r="G230" s="1227" t="s">
        <v>106</v>
      </c>
      <c r="H230" s="1227" t="s">
        <v>106</v>
      </c>
      <c r="I230" s="947">
        <v>14.75</v>
      </c>
      <c r="J230" s="703">
        <f t="shared" si="52"/>
        <v>3.796610169491526</v>
      </c>
      <c r="K230" s="950">
        <v>0.14000000000000001</v>
      </c>
      <c r="L230" s="960">
        <v>4</v>
      </c>
      <c r="M230" s="694">
        <f t="shared" si="53"/>
        <v>0.56000000000000005</v>
      </c>
      <c r="N230" s="943" t="s">
        <v>560</v>
      </c>
      <c r="O230" s="795">
        <v>0.13</v>
      </c>
      <c r="P230" s="939">
        <v>43307</v>
      </c>
      <c r="Q230" s="939">
        <v>43322</v>
      </c>
      <c r="R230" s="694">
        <f t="shared" si="54"/>
        <v>7.6923076923076987</v>
      </c>
      <c r="S230" s="759">
        <f>IF(INDEX(Historical!$D$7:$D$1439,MATCH(B230,Historical!$B$7:$B$1450,0))=0,"n/a",(INDEX(Historical!$C$7:$C$1439,MATCH(B230,Historical!$B$7:$B$1450,0))/INDEX(Historical!$D$7:$D$1439,MATCH(B230,Historical!$B$7:$B$1450,0))-1)*100)</f>
        <v>8.0000000000000071</v>
      </c>
      <c r="T230" s="759">
        <f>IF(INDEX(Historical!$F$7:$F$1432,MATCH(B230,Historical!$B$7:$B$1450,0))=0,"n/a",((INDEX(Historical!$C$7:$C$1439,MATCH(B230,Historical!$B$7:$B$1450,0))/INDEX(Historical!$F$7:$F$1432,MATCH(B230,Historical!$B$7:$B$1450,0)))^(1/3)-1)*100)</f>
        <v>8.7380373002892142</v>
      </c>
      <c r="U230" s="759">
        <f>IF(INDEX(Historical!$H$7:$H$1432,MATCH(B230,Historical!$B$7:$B$1450,0))=0,"n/a",((INDEX(Historical!$C$7:$C$1439,MATCH(B230,Historical!$B$7:$B$1450,0))/INDEX(Historical!$H$7:$H$1432,MATCH(B230,Historical!$B$7:$B$1450,0)))^(1/5)-1)*100)</f>
        <v>16.651613497612306</v>
      </c>
      <c r="V230" s="759">
        <f>IF(INDEX(Historical!$O$7:$O$1432,MATCH(B230,Historical!$B$7:$B$1450,0))=0,"n/a",((INDEX(Historical!$C$7:$C$1439,MATCH(B230,Historical!$B$7:$B$1450,0))/INDEX(Historical!$O$7:$O$1432,MATCH(B230,Historical!$B$7:$B$1450,0)))^(1/10)-1)*100)</f>
        <v>17.24655947096949</v>
      </c>
      <c r="W230" s="760">
        <f t="shared" si="55"/>
        <v>0.96550349799572288</v>
      </c>
      <c r="X230" s="761">
        <f t="shared" si="56"/>
        <v>2.4132773184945369</v>
      </c>
      <c r="Y230" s="717"/>
      <c r="Z230" s="703">
        <f t="shared" si="57"/>
        <v>40.579710144927546</v>
      </c>
      <c r="AA230" s="959">
        <f t="shared" si="58"/>
        <v>10.688405797101449</v>
      </c>
      <c r="AB230" s="960">
        <v>12</v>
      </c>
      <c r="AC230" s="938">
        <v>1.38</v>
      </c>
      <c r="AD230" s="938">
        <v>1.33</v>
      </c>
      <c r="AE230" s="938">
        <v>2.64</v>
      </c>
      <c r="AF230" s="938">
        <v>0.95</v>
      </c>
      <c r="AG230" s="938">
        <v>9.9</v>
      </c>
      <c r="AH230" s="938">
        <v>18.5</v>
      </c>
      <c r="AI230" s="938">
        <v>-0.67999999999999994</v>
      </c>
      <c r="AJ230" s="938">
        <v>6.9</v>
      </c>
      <c r="AK230" s="938">
        <v>8</v>
      </c>
      <c r="AL230" s="951">
        <v>1810</v>
      </c>
      <c r="AM230" s="945">
        <v>0.6</v>
      </c>
      <c r="AN230" s="938">
        <v>0.15</v>
      </c>
      <c r="AO230" s="802">
        <f t="shared" si="59"/>
        <v>9.759817870002383</v>
      </c>
      <c r="AP230" s="803">
        <f t="shared" si="60"/>
        <v>20.448223667103832</v>
      </c>
      <c r="AQ230" s="961">
        <f t="shared" si="61"/>
        <v>-32.822009201933881</v>
      </c>
      <c r="AR230" s="703">
        <f>INDEX(Historical!$C$7:$C$1439,MATCH(B230,Historical!$B$7:$B$1450,0))*IF(AH230="n/a",1.03,IF(AH230&lt;0,1.01,IF(AH230&gt;10,1.1,(1+AH230/100))))</f>
        <v>0.59400000000000008</v>
      </c>
      <c r="AS230" s="959">
        <f t="shared" si="62"/>
        <v>0.59994000000000014</v>
      </c>
      <c r="AT230" s="959">
        <f t="shared" si="67"/>
        <v>0.64793520000000016</v>
      </c>
      <c r="AU230" s="959">
        <f t="shared" si="67"/>
        <v>0.69977001600000022</v>
      </c>
      <c r="AV230" s="959">
        <f t="shared" si="67"/>
        <v>0.75575161728000029</v>
      </c>
      <c r="AW230" s="703">
        <f t="shared" si="63"/>
        <v>3.2973968332800014</v>
      </c>
      <c r="AX230" s="810">
        <f t="shared" si="64"/>
        <v>22.355232768000011</v>
      </c>
      <c r="AY230" s="1017">
        <v>1.44</v>
      </c>
      <c r="AZ230" s="945">
        <v>29.73</v>
      </c>
      <c r="BA230" s="945">
        <v>-17.690000000000001</v>
      </c>
      <c r="BB230" s="945">
        <v>7.76</v>
      </c>
      <c r="BC230" s="945">
        <v>6.2</v>
      </c>
      <c r="BE230" s="666">
        <v>2012</v>
      </c>
      <c r="BF230" s="971">
        <f t="shared" si="65"/>
        <v>0</v>
      </c>
      <c r="BG230" s="955">
        <v>1.2</v>
      </c>
    </row>
    <row r="231" spans="1:59" ht="11.25" customHeight="1" x14ac:dyDescent="0.2">
      <c r="A231" s="944" t="s">
        <v>1309</v>
      </c>
      <c r="B231" s="948" t="s">
        <v>1310</v>
      </c>
      <c r="C231" s="1013" t="s">
        <v>4216</v>
      </c>
      <c r="D231" s="1013" t="s">
        <v>4344</v>
      </c>
      <c r="E231" s="792">
        <v>9</v>
      </c>
      <c r="F231" s="1227">
        <v>401</v>
      </c>
      <c r="G231" s="1227" t="s">
        <v>106</v>
      </c>
      <c r="H231" s="1227" t="s">
        <v>106</v>
      </c>
      <c r="I231" s="947">
        <v>21.04</v>
      </c>
      <c r="J231" s="703">
        <f t="shared" si="52"/>
        <v>3.0456273764258559</v>
      </c>
      <c r="K231" s="950">
        <v>0.16020000000000001</v>
      </c>
      <c r="L231" s="960">
        <v>4</v>
      </c>
      <c r="M231" s="694">
        <f t="shared" si="53"/>
        <v>0.64080000000000004</v>
      </c>
      <c r="N231" s="943" t="s">
        <v>190</v>
      </c>
      <c r="O231" s="795">
        <v>0.13930000000000001</v>
      </c>
      <c r="P231" s="934">
        <v>43446</v>
      </c>
      <c r="Q231" s="934">
        <v>43467</v>
      </c>
      <c r="R231" s="694">
        <f t="shared" si="54"/>
        <v>15.003589375448673</v>
      </c>
      <c r="S231" s="759">
        <f>IF(INDEX(Historical!$D$7:$D$1439,MATCH(B231,Historical!$B$7:$B$1450,0))=0,"n/a",(INDEX(Historical!$C$7:$C$1439,MATCH(B231,Historical!$B$7:$B$1450,0))/INDEX(Historical!$D$7:$D$1439,MATCH(B231,Historical!$B$7:$B$1450,0))-1)*100)</f>
        <v>4.9736247174076764</v>
      </c>
      <c r="T231" s="759">
        <f>IF(INDEX(Historical!$F$7:$F$1432,MATCH(B231,Historical!$B$7:$B$1450,0))=0,"n/a",((INDEX(Historical!$C$7:$C$1439,MATCH(B231,Historical!$B$7:$B$1450,0))/INDEX(Historical!$F$7:$F$1432,MATCH(B231,Historical!$B$7:$B$1450,0)))^(1/3)-1)*100)</f>
        <v>18.846277644674771</v>
      </c>
      <c r="U231" s="759">
        <f>IF(INDEX(Historical!$H$7:$H$1432,MATCH(B231,Historical!$B$7:$B$1450,0))=0,"n/a",((INDEX(Historical!$C$7:$C$1439,MATCH(B231,Historical!$B$7:$B$1450,0))/INDEX(Historical!$H$7:$H$1432,MATCH(B231,Historical!$B$7:$B$1450,0)))^(1/5)-1)*100)</f>
        <v>16.343262416327619</v>
      </c>
      <c r="V231" s="759">
        <f>IF(INDEX(Historical!$O$7:$O$1432,MATCH(B231,Historical!$B$7:$B$1450,0))=0,"n/a",((INDEX(Historical!$C$7:$C$1439,MATCH(B231,Historical!$B$7:$B$1450,0))/INDEX(Historical!$O$7:$O$1432,MATCH(B231,Historical!$B$7:$B$1450,0)))^(1/10)-1)*100)</f>
        <v>13.956195926035964</v>
      </c>
      <c r="W231" s="760">
        <f t="shared" si="55"/>
        <v>1.1710399096532076</v>
      </c>
      <c r="X231" s="761" t="str">
        <f t="shared" si="56"/>
        <v>n/a</v>
      </c>
      <c r="Y231" s="714"/>
      <c r="Z231" s="703">
        <f t="shared" si="57"/>
        <v>25.428571428571427</v>
      </c>
      <c r="AA231" s="959">
        <f t="shared" si="58"/>
        <v>8.349206349206348</v>
      </c>
      <c r="AB231" s="960">
        <v>10</v>
      </c>
      <c r="AC231" s="938">
        <v>2.52</v>
      </c>
      <c r="AD231" s="938">
        <v>1.55</v>
      </c>
      <c r="AE231" s="938">
        <v>0.56000000000000005</v>
      </c>
      <c r="AF231" s="940" t="s">
        <v>137</v>
      </c>
      <c r="AG231" s="941">
        <v>-273.39999999999998</v>
      </c>
      <c r="AH231" s="938">
        <v>18.099999999999998</v>
      </c>
      <c r="AI231" s="938">
        <v>4.91</v>
      </c>
      <c r="AJ231" s="938">
        <v>-7.7</v>
      </c>
      <c r="AK231" s="938">
        <v>5.53</v>
      </c>
      <c r="AL231" s="951">
        <v>32930</v>
      </c>
      <c r="AM231" s="945">
        <v>0.22999999999999998</v>
      </c>
      <c r="AN231" s="938" t="s">
        <v>137</v>
      </c>
      <c r="AO231" s="802">
        <f t="shared" si="59"/>
        <v>11.039683443547126</v>
      </c>
      <c r="AP231" s="803">
        <f t="shared" si="60"/>
        <v>19.388889792753474</v>
      </c>
      <c r="AQ231" s="961" t="str">
        <f t="shared" si="61"/>
        <v>n/a</v>
      </c>
      <c r="AR231" s="703">
        <f>INDEX(Historical!$C$7:$C$1439,MATCH(B231,Historical!$B$7:$B$1450,0))*IF(AH231="n/a",1.03,IF(AH231&lt;0,1.01,IF(AH231&gt;10,1.1,(1+AH231/100))))</f>
        <v>0.61292000000000013</v>
      </c>
      <c r="AS231" s="959">
        <f t="shared" si="62"/>
        <v>0.64301437200000011</v>
      </c>
      <c r="AT231" s="959">
        <f t="shared" si="67"/>
        <v>0.67857306677160001</v>
      </c>
      <c r="AU231" s="959">
        <f t="shared" si="67"/>
        <v>0.71609815736406945</v>
      </c>
      <c r="AV231" s="959">
        <f t="shared" si="67"/>
        <v>0.75569838546630241</v>
      </c>
      <c r="AW231" s="703">
        <f t="shared" si="63"/>
        <v>3.4063039816019725</v>
      </c>
      <c r="AX231" s="810">
        <f t="shared" si="64"/>
        <v>16.18965770723371</v>
      </c>
      <c r="AY231" s="1017">
        <v>1.41</v>
      </c>
      <c r="AZ231" s="945">
        <v>16.5</v>
      </c>
      <c r="BA231" s="945">
        <v>-22.3</v>
      </c>
      <c r="BB231" s="945">
        <v>2.98</v>
      </c>
      <c r="BC231" s="945">
        <v>-1</v>
      </c>
      <c r="BE231" s="666">
        <v>2011</v>
      </c>
      <c r="BF231" s="971">
        <f t="shared" si="65"/>
        <v>0</v>
      </c>
      <c r="BG231" s="955">
        <v>11.700000000000001</v>
      </c>
    </row>
    <row r="232" spans="1:59" ht="11.25" customHeight="1" x14ac:dyDescent="0.2">
      <c r="A232" s="944" t="s">
        <v>1307</v>
      </c>
      <c r="B232" s="948" t="s">
        <v>1308</v>
      </c>
      <c r="C232" s="1013" t="s">
        <v>4345</v>
      </c>
      <c r="D232" s="1013" t="s">
        <v>4346</v>
      </c>
      <c r="E232" s="792">
        <v>8</v>
      </c>
      <c r="F232" s="1227">
        <v>584</v>
      </c>
      <c r="G232" s="1227" t="s">
        <v>37</v>
      </c>
      <c r="H232" s="1227" t="s">
        <v>37</v>
      </c>
      <c r="I232" s="947">
        <v>24.71</v>
      </c>
      <c r="J232" s="703">
        <f t="shared" si="52"/>
        <v>8.7414002428166739</v>
      </c>
      <c r="K232" s="950">
        <v>0.54</v>
      </c>
      <c r="L232" s="960">
        <v>4</v>
      </c>
      <c r="M232" s="694">
        <f t="shared" si="53"/>
        <v>2.16</v>
      </c>
      <c r="N232" s="943" t="s">
        <v>169</v>
      </c>
      <c r="O232" s="795">
        <v>0.53</v>
      </c>
      <c r="P232" s="934">
        <v>43581</v>
      </c>
      <c r="Q232" s="934">
        <v>43601</v>
      </c>
      <c r="R232" s="694">
        <f t="shared" si="54"/>
        <v>1.8867924528301903</v>
      </c>
      <c r="S232" s="759">
        <f>IF(INDEX(Historical!$D$7:$D$1439,MATCH(B232,Historical!$B$7:$B$1450,0))=0,"n/a",(INDEX(Historical!$C$7:$C$1439,MATCH(B232,Historical!$B$7:$B$1450,0))/INDEX(Historical!$D$7:$D$1439,MATCH(B232,Historical!$B$7:$B$1450,0))-1)*100)</f>
        <v>1.9323671497584405</v>
      </c>
      <c r="T232" s="759">
        <f>IF(INDEX(Historical!$F$7:$F$1432,MATCH(B232,Historical!$B$7:$B$1450,0))=0,"n/a",((INDEX(Historical!$C$7:$C$1439,MATCH(B232,Historical!$B$7:$B$1450,0))/INDEX(Historical!$F$7:$F$1432,MATCH(B232,Historical!$B$7:$B$1450,0)))^(1/3)-1)*100)</f>
        <v>1.9709486512899943</v>
      </c>
      <c r="U232" s="759">
        <f>IF(INDEX(Historical!$H$7:$H$1432,MATCH(B232,Historical!$B$7:$B$1450,0))=0,"n/a",((INDEX(Historical!$C$7:$C$1439,MATCH(B232,Historical!$B$7:$B$1450,0))/INDEX(Historical!$H$7:$H$1432,MATCH(B232,Historical!$B$7:$B$1450,0)))^(1/5)-1)*100)</f>
        <v>2.2266502744985095</v>
      </c>
      <c r="V232" s="759">
        <f>IF(INDEX(Historical!$O$7:$O$1432,MATCH(B232,Historical!$B$7:$B$1450,0))=0,"n/a",((INDEX(Historical!$C$7:$C$1439,MATCH(B232,Historical!$B$7:$B$1450,0))/INDEX(Historical!$O$7:$O$1432,MATCH(B232,Historical!$B$7:$B$1450,0)))^(1/10)-1)*100)</f>
        <v>-3.7117765547028503</v>
      </c>
      <c r="W232" s="760" t="str">
        <f t="shared" si="55"/>
        <v>n/a</v>
      </c>
      <c r="X232" s="761">
        <f t="shared" si="56"/>
        <v>0.24740558605538995</v>
      </c>
      <c r="Y232" s="717"/>
      <c r="Z232" s="703">
        <f t="shared" si="57"/>
        <v>106.93069306930694</v>
      </c>
      <c r="AA232" s="959">
        <f t="shared" si="58"/>
        <v>12.232673267326733</v>
      </c>
      <c r="AB232" s="960">
        <v>12</v>
      </c>
      <c r="AC232" s="938">
        <v>2.02</v>
      </c>
      <c r="AD232" s="938">
        <v>2.46</v>
      </c>
      <c r="AE232" s="938">
        <v>1.82</v>
      </c>
      <c r="AF232" s="938">
        <v>1.49</v>
      </c>
      <c r="AG232" s="938">
        <v>12.2</v>
      </c>
      <c r="AH232" s="938">
        <v>-6.4</v>
      </c>
      <c r="AI232" s="938">
        <v>-47.370000000000005</v>
      </c>
      <c r="AJ232" s="938">
        <v>9</v>
      </c>
      <c r="AK232" s="938">
        <v>5</v>
      </c>
      <c r="AL232" s="951">
        <v>4180</v>
      </c>
      <c r="AM232" s="945">
        <v>0.2</v>
      </c>
      <c r="AN232" s="938">
        <v>1.51</v>
      </c>
      <c r="AO232" s="802">
        <f t="shared" si="59"/>
        <v>-1.264622750011549</v>
      </c>
      <c r="AP232" s="803">
        <f t="shared" si="60"/>
        <v>10.968050517315184</v>
      </c>
      <c r="AQ232" s="961">
        <f t="shared" si="61"/>
        <v>-9.99584412479898</v>
      </c>
      <c r="AR232" s="703">
        <f>INDEX(Historical!$C$7:$C$1439,MATCH(B232,Historical!$B$7:$B$1450,0))*IF(AH232="n/a",1.03,IF(AH232&lt;0,1.01,IF(AH232&gt;10,1.1,(1+AH232/100))))</f>
        <v>2.1311</v>
      </c>
      <c r="AS232" s="959">
        <f t="shared" si="62"/>
        <v>2.1524109999999999</v>
      </c>
      <c r="AT232" s="959">
        <f t="shared" si="67"/>
        <v>2.2600315499999999</v>
      </c>
      <c r="AU232" s="959">
        <f t="shared" si="67"/>
        <v>2.3730331274999998</v>
      </c>
      <c r="AV232" s="959">
        <f t="shared" si="67"/>
        <v>2.4916847838749998</v>
      </c>
      <c r="AW232" s="703">
        <f t="shared" si="63"/>
        <v>11.408260461374999</v>
      </c>
      <c r="AX232" s="810">
        <f t="shared" si="64"/>
        <v>46.168597577397804</v>
      </c>
      <c r="AY232" s="1017">
        <v>0.93</v>
      </c>
      <c r="AZ232" s="945">
        <v>9.9699999999999989</v>
      </c>
      <c r="BA232" s="945">
        <v>-16.04</v>
      </c>
      <c r="BB232" s="945">
        <v>-0.91999999999999993</v>
      </c>
      <c r="BC232" s="945">
        <v>-4.4400000000000004</v>
      </c>
      <c r="BE232" s="666">
        <v>2012</v>
      </c>
      <c r="BF232" s="971">
        <f t="shared" si="65"/>
        <v>0</v>
      </c>
      <c r="BG232" s="955">
        <v>4.5999999999999996</v>
      </c>
    </row>
    <row r="233" spans="1:59" ht="11.25" customHeight="1" x14ac:dyDescent="0.2">
      <c r="A233" s="936" t="s">
        <v>1291</v>
      </c>
      <c r="B233" s="948" t="s">
        <v>1292</v>
      </c>
      <c r="C233" s="1013" t="s">
        <v>154</v>
      </c>
      <c r="D233" s="1013" t="s">
        <v>4350</v>
      </c>
      <c r="E233" s="792">
        <v>9</v>
      </c>
      <c r="F233" s="1227">
        <v>441</v>
      </c>
      <c r="G233" s="1227" t="s">
        <v>37</v>
      </c>
      <c r="H233" s="1227" t="s">
        <v>115</v>
      </c>
      <c r="I233" s="947">
        <v>106.64</v>
      </c>
      <c r="J233" s="703">
        <f t="shared" si="52"/>
        <v>0.78769692423105775</v>
      </c>
      <c r="K233" s="950">
        <v>0.21</v>
      </c>
      <c r="L233" s="960">
        <v>4</v>
      </c>
      <c r="M233" s="694">
        <f t="shared" si="53"/>
        <v>0.84</v>
      </c>
      <c r="N233" s="943" t="s">
        <v>320</v>
      </c>
      <c r="O233" s="795">
        <v>0.2</v>
      </c>
      <c r="P233" s="934">
        <v>43545</v>
      </c>
      <c r="Q233" s="934">
        <v>43553</v>
      </c>
      <c r="R233" s="694">
        <f t="shared" si="54"/>
        <v>4.9999999999999902</v>
      </c>
      <c r="S233" s="759">
        <f>IF(INDEX(Historical!$D$7:$D$1439,MATCH(B233,Historical!$B$7:$B$1450,0))=0,"n/a",(INDEX(Historical!$C$7:$C$1439,MATCH(B233,Historical!$B$7:$B$1450,0))/INDEX(Historical!$D$7:$D$1439,MATCH(B233,Historical!$B$7:$B$1450,0))-1)*100)</f>
        <v>11.111111111111116</v>
      </c>
      <c r="T233" s="759">
        <f>IF(INDEX(Historical!$F$7:$F$1432,MATCH(B233,Historical!$B$7:$B$1450,0))=0,"n/a",((INDEX(Historical!$C$7:$C$1439,MATCH(B233,Historical!$B$7:$B$1450,0))/INDEX(Historical!$F$7:$F$1432,MATCH(B233,Historical!$B$7:$B$1450,0)))^(1/3)-1)*100)</f>
        <v>7.7217345015941907</v>
      </c>
      <c r="U233" s="759">
        <f>IF(INDEX(Historical!$H$7:$H$1432,MATCH(B233,Historical!$B$7:$B$1450,0))=0,"n/a",((INDEX(Historical!$C$7:$C$1439,MATCH(B233,Historical!$B$7:$B$1450,0))/INDEX(Historical!$H$7:$H$1432,MATCH(B233,Historical!$B$7:$B$1450,0)))^(1/5)-1)*100)</f>
        <v>8.2785181739996272</v>
      </c>
      <c r="V233" s="759">
        <f>IF(INDEX(Historical!$O$7:$O$1432,MATCH(B233,Historical!$B$7:$B$1450,0))=0,"n/a",((INDEX(Historical!$C$7:$C$1439,MATCH(B233,Historical!$B$7:$B$1450,0))/INDEX(Historical!$O$7:$O$1432,MATCH(B233,Historical!$B$7:$B$1450,0)))^(1/10)-1)*100)</f>
        <v>5.6737641494979396</v>
      </c>
      <c r="W233" s="760">
        <f t="shared" si="55"/>
        <v>1.4590874692477616</v>
      </c>
      <c r="X233" s="761">
        <f t="shared" si="56"/>
        <v>0.91983535266662519</v>
      </c>
      <c r="Y233" s="948"/>
      <c r="Z233" s="703">
        <f t="shared" si="57"/>
        <v>26.168224299065418</v>
      </c>
      <c r="AA233" s="959">
        <f t="shared" si="58"/>
        <v>33.221183800623052</v>
      </c>
      <c r="AB233" s="960">
        <v>9</v>
      </c>
      <c r="AC233" s="938">
        <v>3.21</v>
      </c>
      <c r="AD233" s="938">
        <v>3.03</v>
      </c>
      <c r="AE233" s="938">
        <v>2.5099999999999998</v>
      </c>
      <c r="AF233" s="938">
        <v>4.5</v>
      </c>
      <c r="AG233" s="938">
        <v>14.499999999999998</v>
      </c>
      <c r="AH233" s="938">
        <v>35.099999999999994</v>
      </c>
      <c r="AI233" s="938">
        <v>12.389999999999999</v>
      </c>
      <c r="AJ233" s="938">
        <v>9</v>
      </c>
      <c r="AK233" s="938">
        <v>11.1</v>
      </c>
      <c r="AL233" s="951">
        <v>7190</v>
      </c>
      <c r="AM233" s="945">
        <v>0.1</v>
      </c>
      <c r="AN233" s="938">
        <v>1.24</v>
      </c>
      <c r="AO233" s="802">
        <f t="shared" si="59"/>
        <v>-24.154968702392367</v>
      </c>
      <c r="AP233" s="803">
        <f t="shared" si="60"/>
        <v>9.0662150982306855</v>
      </c>
      <c r="AQ233" s="961">
        <f t="shared" si="61"/>
        <v>157.76417051492265</v>
      </c>
      <c r="AR233" s="703">
        <f>INDEX(Historical!$C$7:$C$1439,MATCH(B233,Historical!$B$7:$B$1450,0))*IF(AH233="n/a",1.03,IF(AH233&lt;0,1.01,IF(AH233&gt;10,1.1,(1+AH233/100))))</f>
        <v>0.88000000000000012</v>
      </c>
      <c r="AS233" s="959">
        <f t="shared" si="62"/>
        <v>0.96800000000000019</v>
      </c>
      <c r="AT233" s="959">
        <f t="shared" si="67"/>
        <v>1.0648000000000002</v>
      </c>
      <c r="AU233" s="959">
        <f t="shared" si="67"/>
        <v>1.1712800000000003</v>
      </c>
      <c r="AV233" s="959">
        <f t="shared" si="67"/>
        <v>1.2884080000000004</v>
      </c>
      <c r="AW233" s="703">
        <f t="shared" si="63"/>
        <v>5.3724880000000015</v>
      </c>
      <c r="AX233" s="810">
        <f t="shared" si="64"/>
        <v>5.0379669917479388</v>
      </c>
      <c r="AY233" s="1017">
        <v>0.9</v>
      </c>
      <c r="AZ233" s="945">
        <v>30.330000000000002</v>
      </c>
      <c r="BA233" s="945">
        <v>-1.8800000000000001</v>
      </c>
      <c r="BB233" s="945">
        <v>3.3300000000000005</v>
      </c>
      <c r="BC233" s="945">
        <v>8.1</v>
      </c>
      <c r="BE233" s="666">
        <v>2011</v>
      </c>
      <c r="BF233" s="971">
        <f t="shared" si="65"/>
        <v>0</v>
      </c>
      <c r="BG233" s="955">
        <v>5.2</v>
      </c>
    </row>
    <row r="234" spans="1:59" s="838" customFormat="1" ht="11.25" customHeight="1" x14ac:dyDescent="0.2">
      <c r="A234" s="841" t="s">
        <v>1277</v>
      </c>
      <c r="B234" s="846" t="s">
        <v>1278</v>
      </c>
      <c r="C234" s="1013" t="s">
        <v>4345</v>
      </c>
      <c r="D234" s="1013" t="s">
        <v>4346</v>
      </c>
      <c r="E234" s="818">
        <v>8</v>
      </c>
      <c r="F234" s="1227">
        <v>608</v>
      </c>
      <c r="G234" s="1226" t="s">
        <v>106</v>
      </c>
      <c r="H234" s="1226" t="s">
        <v>106</v>
      </c>
      <c r="I234" s="819">
        <v>26.93</v>
      </c>
      <c r="J234" s="820">
        <f t="shared" si="52"/>
        <v>4.6787968808020794</v>
      </c>
      <c r="K234" s="821">
        <v>0.315</v>
      </c>
      <c r="L234" s="822">
        <v>4</v>
      </c>
      <c r="M234" s="823">
        <f t="shared" si="53"/>
        <v>1.26</v>
      </c>
      <c r="N234" s="824" t="s">
        <v>588</v>
      </c>
      <c r="O234" s="825">
        <v>0.31</v>
      </c>
      <c r="P234" s="826">
        <v>43740</v>
      </c>
      <c r="Q234" s="826">
        <v>43748</v>
      </c>
      <c r="R234" s="823">
        <f t="shared" si="54"/>
        <v>1.6129032258064528</v>
      </c>
      <c r="S234" s="759">
        <f>IF(INDEX(Historical!$D$7:$D$1439,MATCH(B234,Historical!$B$7:$B$1450,0))=0,"n/a",(INDEX(Historical!$C$7:$C$1439,MATCH(B234,Historical!$B$7:$B$1450,0))/INDEX(Historical!$D$7:$D$1439,MATCH(B234,Historical!$B$7:$B$1450,0))-1)*100)</f>
        <v>1.6597510373444146</v>
      </c>
      <c r="T234" s="759">
        <f>IF(INDEX(Historical!$F$7:$F$1432,MATCH(B234,Historical!$B$7:$B$1450,0))=0,"n/a",((INDEX(Historical!$C$7:$C$1439,MATCH(B234,Historical!$B$7:$B$1450,0))/INDEX(Historical!$F$7:$F$1432,MATCH(B234,Historical!$B$7:$B$1450,0)))^(1/3)-1)*100)</f>
        <v>1.6880816543510146</v>
      </c>
      <c r="U234" s="759">
        <f>IF(INDEX(Historical!$H$7:$H$1432,MATCH(B234,Historical!$B$7:$B$1450,0))=0,"n/a",((INDEX(Historical!$C$7:$C$1439,MATCH(B234,Historical!$B$7:$B$1450,0))/INDEX(Historical!$H$7:$H$1432,MATCH(B234,Historical!$B$7:$B$1450,0)))^(1/5)-1)*100)</f>
        <v>1.271594910569096</v>
      </c>
      <c r="V234" s="759" t="str">
        <f>IF(INDEX(Historical!$O$7:$O$1432,MATCH(B234,Historical!$B$7:$B$1450,0))=0,"n/a",((INDEX(Historical!$C$7:$C$1439,MATCH(B234,Historical!$B$7:$B$1450,0))/INDEX(Historical!$O$7:$O$1432,MATCH(B234,Historical!$B$7:$B$1450,0)))^(1/10)-1)*100)</f>
        <v>n/a</v>
      </c>
      <c r="W234" s="827" t="str">
        <f t="shared" si="55"/>
        <v>n/a</v>
      </c>
      <c r="X234" s="828">
        <f t="shared" si="56"/>
        <v>3.4460566682089327E-2</v>
      </c>
      <c r="Y234" s="1200"/>
      <c r="Z234" s="820">
        <f t="shared" si="57"/>
        <v>122.33009708737863</v>
      </c>
      <c r="AA234" s="830">
        <f t="shared" si="58"/>
        <v>26.145631067961165</v>
      </c>
      <c r="AB234" s="822">
        <v>12</v>
      </c>
      <c r="AC234" s="831">
        <v>1.03</v>
      </c>
      <c r="AD234" s="831" t="s">
        <v>137</v>
      </c>
      <c r="AE234" s="831">
        <v>8.06</v>
      </c>
      <c r="AF234" s="831">
        <v>1.77</v>
      </c>
      <c r="AG234" s="831">
        <v>6.7</v>
      </c>
      <c r="AH234" s="831">
        <v>194.6</v>
      </c>
      <c r="AI234" s="831">
        <v>17.39</v>
      </c>
      <c r="AJ234" s="831">
        <v>36.9</v>
      </c>
      <c r="AK234" s="831" t="s">
        <v>137</v>
      </c>
      <c r="AL234" s="832">
        <v>5540</v>
      </c>
      <c r="AM234" s="833">
        <v>0.47000000000000003</v>
      </c>
      <c r="AN234" s="831">
        <v>0.81</v>
      </c>
      <c r="AO234" s="834">
        <f t="shared" si="59"/>
        <v>-20.195239276589991</v>
      </c>
      <c r="AP234" s="835">
        <f t="shared" si="60"/>
        <v>5.9503917913711755</v>
      </c>
      <c r="AQ234" s="836">
        <f t="shared" si="61"/>
        <v>43.415119287087208</v>
      </c>
      <c r="AR234" s="703">
        <f>INDEX(Historical!$C$7:$C$1439,MATCH(B234,Historical!$B$7:$B$1450,0))*IF(AH234="n/a",1.03,IF(AH234&lt;0,1.01,IF(AH234&gt;10,1.1,(1+AH234/100))))</f>
        <v>1.3475000000000001</v>
      </c>
      <c r="AS234" s="830">
        <f t="shared" si="62"/>
        <v>1.4822500000000003</v>
      </c>
      <c r="AT234" s="830">
        <f t="shared" si="67"/>
        <v>1.5267175000000004</v>
      </c>
      <c r="AU234" s="830">
        <f t="shared" si="67"/>
        <v>1.5725190250000005</v>
      </c>
      <c r="AV234" s="830">
        <f t="shared" si="67"/>
        <v>1.6196945957500006</v>
      </c>
      <c r="AW234" s="820">
        <f t="shared" si="63"/>
        <v>7.5486811207500013</v>
      </c>
      <c r="AX234" s="837">
        <f t="shared" si="64"/>
        <v>28.03075054121798</v>
      </c>
      <c r="AY234" s="1018">
        <v>0.36</v>
      </c>
      <c r="AZ234" s="833">
        <v>11.24</v>
      </c>
      <c r="BA234" s="833">
        <v>-8.3699999999999992</v>
      </c>
      <c r="BB234" s="833">
        <v>-4.05</v>
      </c>
      <c r="BC234" s="833">
        <v>-2.2399999999999998</v>
      </c>
      <c r="BD234" s="985"/>
      <c r="BE234" s="666">
        <v>2012</v>
      </c>
      <c r="BF234" s="971">
        <f t="shared" si="65"/>
        <v>0</v>
      </c>
      <c r="BG234" s="892">
        <v>3.5000000000000004</v>
      </c>
    </row>
    <row r="235" spans="1:59" ht="11.25" customHeight="1" x14ac:dyDescent="0.2">
      <c r="A235" s="944" t="s">
        <v>1283</v>
      </c>
      <c r="B235" s="948" t="s">
        <v>1284</v>
      </c>
      <c r="C235" s="1013" t="s">
        <v>108</v>
      </c>
      <c r="D235" s="1013" t="s">
        <v>4365</v>
      </c>
      <c r="E235" s="792">
        <v>7</v>
      </c>
      <c r="F235" s="1227">
        <v>652</v>
      </c>
      <c r="G235" s="1227" t="s">
        <v>106</v>
      </c>
      <c r="H235" s="1227" t="s">
        <v>106</v>
      </c>
      <c r="I235" s="947">
        <v>12.37</v>
      </c>
      <c r="J235" s="703">
        <f t="shared" si="52"/>
        <v>3.8803556992724335</v>
      </c>
      <c r="K235" s="950">
        <v>0.12</v>
      </c>
      <c r="L235" s="960">
        <v>4</v>
      </c>
      <c r="M235" s="694">
        <f t="shared" si="53"/>
        <v>0.48</v>
      </c>
      <c r="N235" s="943" t="s">
        <v>443</v>
      </c>
      <c r="O235" s="795">
        <v>0.11</v>
      </c>
      <c r="P235" s="934">
        <v>43502</v>
      </c>
      <c r="Q235" s="934">
        <v>43517</v>
      </c>
      <c r="R235" s="694">
        <f t="shared" si="54"/>
        <v>9.0909090909090864</v>
      </c>
      <c r="S235" s="759">
        <f>IF(INDEX(Historical!$D$7:$D$1439,MATCH(B235,Historical!$B$7:$B$1450,0))=0,"n/a",(INDEX(Historical!$C$7:$C$1439,MATCH(B235,Historical!$B$7:$B$1450,0))/INDEX(Historical!$D$7:$D$1439,MATCH(B235,Historical!$B$7:$B$1450,0))-1)*100)</f>
        <v>9.9999999999999858</v>
      </c>
      <c r="T235" s="759">
        <f>IF(INDEX(Historical!$F$7:$F$1432,MATCH(B235,Historical!$B$7:$B$1450,0))=0,"n/a",((INDEX(Historical!$C$7:$C$1439,MATCH(B235,Historical!$B$7:$B$1450,0))/INDEX(Historical!$F$7:$F$1432,MATCH(B235,Historical!$B$7:$B$1450,0)))^(1/3)-1)*100)</f>
        <v>11.199004528465784</v>
      </c>
      <c r="U235" s="759">
        <f>IF(INDEX(Historical!$H$7:$H$1432,MATCH(B235,Historical!$B$7:$B$1450,0))=0,"n/a",((INDEX(Historical!$C$7:$C$1439,MATCH(B235,Historical!$B$7:$B$1450,0))/INDEX(Historical!$H$7:$H$1432,MATCH(B235,Historical!$B$7:$B$1450,0)))^(1/5)-1)*100)</f>
        <v>48.956783302724858</v>
      </c>
      <c r="V235" s="759">
        <f>IF(INDEX(Historical!$O$7:$O$1432,MATCH(B235,Historical!$B$7:$B$1450,0))=0,"n/a",((INDEX(Historical!$C$7:$C$1439,MATCH(B235,Historical!$B$7:$B$1450,0))/INDEX(Historical!$O$7:$O$1432,MATCH(B235,Historical!$B$7:$B$1450,0)))^(1/10)-1)*100)</f>
        <v>3.2357862679155636</v>
      </c>
      <c r="W235" s="760">
        <f t="shared" si="55"/>
        <v>15.12979512527011</v>
      </c>
      <c r="X235" s="761">
        <f t="shared" si="56"/>
        <v>2.6606947447133078</v>
      </c>
      <c r="Y235" s="717"/>
      <c r="Z235" s="703">
        <f t="shared" si="57"/>
        <v>53.932584269662918</v>
      </c>
      <c r="AA235" s="959">
        <f t="shared" si="58"/>
        <v>13.898876404494381</v>
      </c>
      <c r="AB235" s="960">
        <v>12</v>
      </c>
      <c r="AC235" s="938">
        <v>0.89</v>
      </c>
      <c r="AD235" s="938">
        <v>2</v>
      </c>
      <c r="AE235" s="938">
        <v>3.93</v>
      </c>
      <c r="AF235" s="938">
        <v>1.41</v>
      </c>
      <c r="AG235" s="938">
        <v>10.7</v>
      </c>
      <c r="AH235" s="938">
        <v>4.5999999999999996</v>
      </c>
      <c r="AI235" s="938">
        <v>8.4599999999999991</v>
      </c>
      <c r="AJ235" s="938">
        <v>18.399999999999999</v>
      </c>
      <c r="AK235" s="938">
        <v>7.0000000000000009</v>
      </c>
      <c r="AL235" s="951">
        <v>531.95000000000005</v>
      </c>
      <c r="AM235" s="945">
        <v>3</v>
      </c>
      <c r="AN235" s="938">
        <v>0.1</v>
      </c>
      <c r="AO235" s="802">
        <f t="shared" si="59"/>
        <v>38.938262597502913</v>
      </c>
      <c r="AP235" s="803">
        <f t="shared" si="60"/>
        <v>52.837139001997294</v>
      </c>
      <c r="AQ235" s="961">
        <f t="shared" si="61"/>
        <v>-6.6728198925067765</v>
      </c>
      <c r="AR235" s="703">
        <f>INDEX(Historical!$C$7:$C$1439,MATCH(B235,Historical!$B$7:$B$1450,0))*IF(AH235="n/a",1.03,IF(AH235&lt;0,1.01,IF(AH235&gt;10,1.1,(1+AH235/100))))</f>
        <v>0.46024000000000004</v>
      </c>
      <c r="AS235" s="959">
        <f t="shared" si="62"/>
        <v>0.49917630400000007</v>
      </c>
      <c r="AT235" s="959">
        <f t="shared" si="67"/>
        <v>0.53411864528000008</v>
      </c>
      <c r="AU235" s="959">
        <f t="shared" si="67"/>
        <v>0.57150695044960009</v>
      </c>
      <c r="AV235" s="959">
        <f t="shared" si="67"/>
        <v>0.61151243698107216</v>
      </c>
      <c r="AW235" s="703">
        <f t="shared" si="63"/>
        <v>2.6765543367106726</v>
      </c>
      <c r="AX235" s="810">
        <f t="shared" si="64"/>
        <v>21.637464322640845</v>
      </c>
      <c r="AY235" s="1017">
        <v>0.82</v>
      </c>
      <c r="AZ235" s="945">
        <v>14.11</v>
      </c>
      <c r="BA235" s="945">
        <v>-23.59</v>
      </c>
      <c r="BB235" s="945">
        <v>1.8499999999999999</v>
      </c>
      <c r="BC235" s="945">
        <v>-4.07</v>
      </c>
      <c r="BE235" s="666">
        <v>2013</v>
      </c>
      <c r="BF235" s="971">
        <f t="shared" si="65"/>
        <v>0</v>
      </c>
      <c r="BG235" s="955">
        <v>1.2</v>
      </c>
    </row>
    <row r="236" spans="1:59" ht="11.25" customHeight="1" x14ac:dyDescent="0.2">
      <c r="A236" s="936" t="s">
        <v>1311</v>
      </c>
      <c r="B236" s="948" t="s">
        <v>1312</v>
      </c>
      <c r="C236" s="1013" t="s">
        <v>154</v>
      </c>
      <c r="D236" s="1013" t="s">
        <v>4347</v>
      </c>
      <c r="E236" s="792">
        <v>9</v>
      </c>
      <c r="F236" s="1227">
        <v>494</v>
      </c>
      <c r="G236" s="1227" t="s">
        <v>106</v>
      </c>
      <c r="H236" s="1227" t="s">
        <v>106</v>
      </c>
      <c r="I236" s="947">
        <v>296.75</v>
      </c>
      <c r="J236" s="703">
        <f t="shared" si="52"/>
        <v>0.74136478517270432</v>
      </c>
      <c r="K236" s="950">
        <v>0.55000000000000004</v>
      </c>
      <c r="L236" s="960">
        <v>4</v>
      </c>
      <c r="M236" s="694">
        <f t="shared" si="53"/>
        <v>2.2000000000000002</v>
      </c>
      <c r="N236" s="943" t="s">
        <v>4077</v>
      </c>
      <c r="O236" s="795">
        <v>0.5</v>
      </c>
      <c r="P236" s="934">
        <v>43643</v>
      </c>
      <c r="Q236" s="934">
        <v>43672</v>
      </c>
      <c r="R236" s="694">
        <f t="shared" si="54"/>
        <v>10.000000000000009</v>
      </c>
      <c r="S236" s="759">
        <f>IF(INDEX(Historical!$D$7:$D$1439,MATCH(B236,Historical!$B$7:$B$1450,0))=0,"n/a",(INDEX(Historical!$C$7:$C$1439,MATCH(B236,Historical!$B$7:$B$1450,0))/INDEX(Historical!$D$7:$D$1439,MATCH(B236,Historical!$B$7:$B$1450,0))-1)*100)</f>
        <v>27.516778523489904</v>
      </c>
      <c r="T236" s="759">
        <f>IF(INDEX(Historical!$F$7:$F$1432,MATCH(B236,Historical!$B$7:$B$1450,0))=0,"n/a",((INDEX(Historical!$C$7:$C$1439,MATCH(B236,Historical!$B$7:$B$1450,0))/INDEX(Historical!$F$7:$F$1432,MATCH(B236,Historical!$B$7:$B$1450,0)))^(1/3)-1)*100)</f>
        <v>18.563110149668759</v>
      </c>
      <c r="U236" s="759">
        <f>IF(INDEX(Historical!$H$7:$H$1432,MATCH(B236,Historical!$B$7:$B$1450,0))=0,"n/a",((INDEX(Historical!$C$7:$C$1439,MATCH(B236,Historical!$B$7:$B$1450,0))/INDEX(Historical!$H$7:$H$1432,MATCH(B236,Historical!$B$7:$B$1450,0)))^(1/5)-1)*100)</f>
        <v>12.380134396864563</v>
      </c>
      <c r="V236" s="759" t="str">
        <f>IF(INDEX(Historical!$O$7:$O$1432,MATCH(B236,Historical!$B$7:$B$1450,0))=0,"n/a",((INDEX(Historical!$C$7:$C$1439,MATCH(B236,Historical!$B$7:$B$1450,0))/INDEX(Historical!$O$7:$O$1432,MATCH(B236,Historical!$B$7:$B$1450,0)))^(1/10)-1)*100)</f>
        <v>n/a</v>
      </c>
      <c r="W236" s="760" t="str">
        <f t="shared" si="55"/>
        <v>n/a</v>
      </c>
      <c r="X236" s="761">
        <f t="shared" si="56"/>
        <v>1.2380134396864562</v>
      </c>
      <c r="Y236" s="717"/>
      <c r="Z236" s="703">
        <f t="shared" si="57"/>
        <v>16.910069177555727</v>
      </c>
      <c r="AA236" s="959">
        <f t="shared" si="58"/>
        <v>22.809377401998464</v>
      </c>
      <c r="AB236" s="960">
        <v>12</v>
      </c>
      <c r="AC236" s="938">
        <v>13.01</v>
      </c>
      <c r="AD236" s="938">
        <v>1.66</v>
      </c>
      <c r="AE236" s="938">
        <v>0.66</v>
      </c>
      <c r="AF236" s="938">
        <v>3.55</v>
      </c>
      <c r="AG236" s="938">
        <v>16.8</v>
      </c>
      <c r="AH236" s="938">
        <v>-29.799999999999997</v>
      </c>
      <c r="AI236" s="938">
        <v>7.19</v>
      </c>
      <c r="AJ236" s="938">
        <v>10</v>
      </c>
      <c r="AK236" s="938">
        <v>13.170000000000002</v>
      </c>
      <c r="AL236" s="951">
        <v>38520</v>
      </c>
      <c r="AM236" s="945">
        <v>0.2</v>
      </c>
      <c r="AN236" s="938">
        <v>0.57999999999999996</v>
      </c>
      <c r="AO236" s="802">
        <f t="shared" si="59"/>
        <v>-9.6878782199611972</v>
      </c>
      <c r="AP236" s="803">
        <f t="shared" si="60"/>
        <v>13.121499182037267</v>
      </c>
      <c r="AQ236" s="961">
        <f t="shared" si="61"/>
        <v>89.705373645080996</v>
      </c>
      <c r="AR236" s="703">
        <f>INDEX(Historical!$C$7:$C$1439,MATCH(B236,Historical!$B$7:$B$1450,0))*IF(AH236="n/a",1.03,IF(AH236&lt;0,1.01,IF(AH236&gt;10,1.1,(1+AH236/100))))</f>
        <v>1.9189999999999998</v>
      </c>
      <c r="AS236" s="959">
        <f t="shared" si="62"/>
        <v>2.0569761</v>
      </c>
      <c r="AT236" s="959">
        <f t="shared" si="67"/>
        <v>2.2626737100000001</v>
      </c>
      <c r="AU236" s="959">
        <f t="shared" si="67"/>
        <v>2.4889410810000001</v>
      </c>
      <c r="AV236" s="959">
        <f t="shared" si="67"/>
        <v>2.7378351891000001</v>
      </c>
      <c r="AW236" s="703">
        <f t="shared" si="63"/>
        <v>11.4654260801</v>
      </c>
      <c r="AX236" s="810">
        <f t="shared" si="64"/>
        <v>3.8636650649031172</v>
      </c>
      <c r="AY236" s="1017">
        <v>0.84</v>
      </c>
      <c r="AZ236" s="945">
        <v>31.509999999999998</v>
      </c>
      <c r="BA236" s="945">
        <v>-16.619999999999997</v>
      </c>
      <c r="BB236" s="945">
        <v>12.520000000000001</v>
      </c>
      <c r="BC236" s="945">
        <v>4.7699999999999996</v>
      </c>
      <c r="BE236" s="666">
        <v>2011</v>
      </c>
      <c r="BF236" s="971">
        <f t="shared" si="65"/>
        <v>0</v>
      </c>
      <c r="BG236" s="955">
        <v>6.1</v>
      </c>
    </row>
    <row r="237" spans="1:59" ht="11.25" customHeight="1" x14ac:dyDescent="0.2">
      <c r="A237" s="944" t="s">
        <v>1317</v>
      </c>
      <c r="B237" s="948" t="s">
        <v>1318</v>
      </c>
      <c r="C237" s="1013" t="s">
        <v>112</v>
      </c>
      <c r="D237" s="1013" t="s">
        <v>213</v>
      </c>
      <c r="E237" s="792">
        <v>7</v>
      </c>
      <c r="F237" s="1227">
        <v>677</v>
      </c>
      <c r="G237" s="1227" t="s">
        <v>106</v>
      </c>
      <c r="H237" s="1227" t="s">
        <v>106</v>
      </c>
      <c r="I237" s="947">
        <v>34.19</v>
      </c>
      <c r="J237" s="703">
        <f t="shared" si="52"/>
        <v>1.4039192746417082</v>
      </c>
      <c r="K237" s="950">
        <v>0.12</v>
      </c>
      <c r="L237" s="960">
        <v>4</v>
      </c>
      <c r="M237" s="694">
        <f t="shared" si="53"/>
        <v>0.48</v>
      </c>
      <c r="N237" s="943" t="s">
        <v>220</v>
      </c>
      <c r="O237" s="795">
        <v>0.11</v>
      </c>
      <c r="P237" s="934">
        <v>43553</v>
      </c>
      <c r="Q237" s="934">
        <v>43570</v>
      </c>
      <c r="R237" s="694">
        <f t="shared" si="54"/>
        <v>9.0909090909090864</v>
      </c>
      <c r="S237" s="759">
        <f>IF(INDEX(Historical!$D$7:$D$1439,MATCH(B237,Historical!$B$7:$B$1450,0))=0,"n/a",(INDEX(Historical!$C$7:$C$1439,MATCH(B237,Historical!$B$7:$B$1450,0))/INDEX(Historical!$D$7:$D$1439,MATCH(B237,Historical!$B$7:$B$1450,0))-1)*100)</f>
        <v>10.256410256410241</v>
      </c>
      <c r="T237" s="759">
        <f>IF(INDEX(Historical!$F$7:$F$1432,MATCH(B237,Historical!$B$7:$B$1450,0))=0,"n/a",((INDEX(Historical!$C$7:$C$1439,MATCH(B237,Historical!$B$7:$B$1450,0))/INDEX(Historical!$F$7:$F$1432,MATCH(B237,Historical!$B$7:$B$1450,0)))^(1/3)-1)*100)</f>
        <v>11.524149667113504</v>
      </c>
      <c r="U237" s="759">
        <f>IF(INDEX(Historical!$H$7:$H$1432,MATCH(B237,Historical!$B$7:$B$1450,0))=0,"n/a",((INDEX(Historical!$C$7:$C$1439,MATCH(B237,Historical!$B$7:$B$1450,0))/INDEX(Historical!$H$7:$H$1432,MATCH(B237,Historical!$B$7:$B$1450,0)))^(1/5)-1)*100)</f>
        <v>33.873214355039671</v>
      </c>
      <c r="V237" s="759" t="str">
        <f>IF(INDEX(Historical!$O$7:$O$1432,MATCH(B237,Historical!$B$7:$B$1450,0))=0,"n/a",((INDEX(Historical!$C$7:$C$1439,MATCH(B237,Historical!$B$7:$B$1450,0))/INDEX(Historical!$O$7:$O$1432,MATCH(B237,Historical!$B$7:$B$1450,0)))^(1/10)-1)*100)</f>
        <v>n/a</v>
      </c>
      <c r="W237" s="760" t="str">
        <f t="shared" si="55"/>
        <v>n/a</v>
      </c>
      <c r="X237" s="761">
        <f t="shared" si="56"/>
        <v>1.4475732630358833</v>
      </c>
      <c r="Y237" s="717"/>
      <c r="Z237" s="703">
        <f t="shared" si="57"/>
        <v>12.339331619537274</v>
      </c>
      <c r="AA237" s="959">
        <f t="shared" si="58"/>
        <v>8.7892030848329039</v>
      </c>
      <c r="AB237" s="960">
        <v>6</v>
      </c>
      <c r="AC237" s="938">
        <v>3.89</v>
      </c>
      <c r="AD237" s="938" t="s">
        <v>137</v>
      </c>
      <c r="AE237" s="938">
        <v>0.75</v>
      </c>
      <c r="AF237" s="938">
        <v>0.98</v>
      </c>
      <c r="AG237" s="938">
        <v>11.700000000000001</v>
      </c>
      <c r="AH237" s="938">
        <v>58.699999999999996</v>
      </c>
      <c r="AI237" s="938" t="s">
        <v>137</v>
      </c>
      <c r="AJ237" s="938">
        <v>23.400000000000002</v>
      </c>
      <c r="AK237" s="938" t="s">
        <v>137</v>
      </c>
      <c r="AL237" s="951">
        <v>229.22</v>
      </c>
      <c r="AM237" s="945">
        <v>1.9</v>
      </c>
      <c r="AN237" s="938">
        <v>0</v>
      </c>
      <c r="AO237" s="802">
        <f t="shared" si="59"/>
        <v>26.487930544848474</v>
      </c>
      <c r="AP237" s="803">
        <f t="shared" si="60"/>
        <v>35.27713362968138</v>
      </c>
      <c r="AQ237" s="961">
        <f t="shared" si="61"/>
        <v>-38.127661814789981</v>
      </c>
      <c r="AR237" s="703">
        <f>INDEX(Historical!$C$7:$C$1439,MATCH(B237,Historical!$B$7:$B$1450,0))*IF(AH237="n/a",1.03,IF(AH237&lt;0,1.01,IF(AH237&gt;10,1.1,(1+AH237/100))))</f>
        <v>0.47300000000000003</v>
      </c>
      <c r="AS237" s="959">
        <f t="shared" si="62"/>
        <v>0.48719000000000007</v>
      </c>
      <c r="AT237" s="959">
        <f t="shared" si="67"/>
        <v>0.50180570000000013</v>
      </c>
      <c r="AU237" s="959">
        <f t="shared" si="67"/>
        <v>0.51685987100000019</v>
      </c>
      <c r="AV237" s="959">
        <f t="shared" si="67"/>
        <v>0.53236566713000022</v>
      </c>
      <c r="AW237" s="703">
        <f t="shared" si="63"/>
        <v>2.5112212381300005</v>
      </c>
      <c r="AX237" s="810">
        <f t="shared" si="64"/>
        <v>7.3448997897923389</v>
      </c>
      <c r="AY237" s="1017">
        <v>0.75</v>
      </c>
      <c r="AZ237" s="945">
        <v>6.98</v>
      </c>
      <c r="BA237" s="945">
        <v>-25.590000000000003</v>
      </c>
      <c r="BB237" s="945">
        <v>-4.1399999999999997</v>
      </c>
      <c r="BC237" s="945">
        <v>-11.12</v>
      </c>
      <c r="BE237" s="666">
        <v>2013</v>
      </c>
      <c r="BF237" s="971">
        <f t="shared" si="65"/>
        <v>0</v>
      </c>
      <c r="BG237" s="955">
        <v>8.5</v>
      </c>
    </row>
    <row r="238" spans="1:59" ht="11.25" customHeight="1" x14ac:dyDescent="0.2">
      <c r="A238" s="944" t="s">
        <v>1275</v>
      </c>
      <c r="B238" s="948" t="s">
        <v>1276</v>
      </c>
      <c r="C238" s="1013" t="s">
        <v>247</v>
      </c>
      <c r="D238" s="1013" t="s">
        <v>4343</v>
      </c>
      <c r="E238" s="792">
        <v>9</v>
      </c>
      <c r="F238" s="1227">
        <v>377</v>
      </c>
      <c r="G238" s="1227" t="s">
        <v>106</v>
      </c>
      <c r="H238" s="1227" t="s">
        <v>106</v>
      </c>
      <c r="I238" s="947">
        <v>18.11</v>
      </c>
      <c r="J238" s="703">
        <f t="shared" si="52"/>
        <v>3.9757040309221425</v>
      </c>
      <c r="K238" s="950">
        <v>0.18</v>
      </c>
      <c r="L238" s="960">
        <v>4</v>
      </c>
      <c r="M238" s="694">
        <f t="shared" si="53"/>
        <v>0.72</v>
      </c>
      <c r="N238" s="943" t="s">
        <v>152</v>
      </c>
      <c r="O238" s="795">
        <v>0.15</v>
      </c>
      <c r="P238" s="939">
        <v>43172</v>
      </c>
      <c r="Q238" s="939">
        <v>43188</v>
      </c>
      <c r="R238" s="694">
        <f t="shared" si="54"/>
        <v>20</v>
      </c>
      <c r="S238" s="759">
        <f>IF(INDEX(Historical!$D$7:$D$1439,MATCH(B238,Historical!$B$7:$B$1450,0))=0,"n/a",(INDEX(Historical!$C$7:$C$1439,MATCH(B238,Historical!$B$7:$B$1450,0))/INDEX(Historical!$D$7:$D$1439,MATCH(B238,Historical!$B$7:$B$1450,0))-1)*100)</f>
        <v>33.333333333333329</v>
      </c>
      <c r="T238" s="759">
        <f>IF(INDEX(Historical!$F$7:$F$1432,MATCH(B238,Historical!$B$7:$B$1450,0))=0,"n/a",((INDEX(Historical!$C$7:$C$1439,MATCH(B238,Historical!$B$7:$B$1450,0))/INDEX(Historical!$F$7:$F$1432,MATCH(B238,Historical!$B$7:$B$1450,0)))^(1/3)-1)*100)</f>
        <v>25.99210498948732</v>
      </c>
      <c r="U238" s="759">
        <f>IF(INDEX(Historical!$H$7:$H$1432,MATCH(B238,Historical!$B$7:$B$1450,0))=0,"n/a",((INDEX(Historical!$C$7:$C$1439,MATCH(B238,Historical!$B$7:$B$1450,0))/INDEX(Historical!$H$7:$H$1432,MATCH(B238,Historical!$B$7:$B$1450,0)))^(1/5)-1)*100)</f>
        <v>24.573093961551741</v>
      </c>
      <c r="V238" s="759">
        <f>IF(INDEX(Historical!$O$7:$O$1432,MATCH(B238,Historical!$B$7:$B$1450,0))=0,"n/a",((INDEX(Historical!$C$7:$C$1439,MATCH(B238,Historical!$B$7:$B$1450,0))/INDEX(Historical!$O$7:$O$1432,MATCH(B238,Historical!$B$7:$B$1450,0)))^(1/10)-1)*100)</f>
        <v>13.524800372187773</v>
      </c>
      <c r="W238" s="760">
        <f t="shared" si="55"/>
        <v>1.8168914353873598</v>
      </c>
      <c r="X238" s="761">
        <f t="shared" si="56"/>
        <v>11.169588164341702</v>
      </c>
      <c r="Y238" s="948"/>
      <c r="Z238" s="703">
        <f t="shared" si="57"/>
        <v>55.38461538461538</v>
      </c>
      <c r="AA238" s="959">
        <f t="shared" si="58"/>
        <v>13.930769230769229</v>
      </c>
      <c r="AB238" s="960">
        <v>12</v>
      </c>
      <c r="AC238" s="938">
        <v>1.3</v>
      </c>
      <c r="AD238" s="938">
        <v>1.0900000000000001</v>
      </c>
      <c r="AE238" s="938">
        <v>0.47</v>
      </c>
      <c r="AF238" s="938">
        <v>1.36</v>
      </c>
      <c r="AG238" s="938">
        <v>9.7000000000000011</v>
      </c>
      <c r="AH238" s="938">
        <v>15.9</v>
      </c>
      <c r="AI238" s="938">
        <v>9.98</v>
      </c>
      <c r="AJ238" s="938">
        <v>2.1999999999999997</v>
      </c>
      <c r="AK238" s="938">
        <v>13.100000000000001</v>
      </c>
      <c r="AL238" s="951">
        <v>381.48</v>
      </c>
      <c r="AM238" s="945">
        <v>1.7999999999999998</v>
      </c>
      <c r="AN238" s="938">
        <v>0</v>
      </c>
      <c r="AO238" s="802">
        <f t="shared" si="59"/>
        <v>14.618028761704654</v>
      </c>
      <c r="AP238" s="803">
        <f t="shared" si="60"/>
        <v>28.548797992473883</v>
      </c>
      <c r="AQ238" s="961">
        <f t="shared" si="61"/>
        <v>-8.2373928641079388</v>
      </c>
      <c r="AR238" s="703">
        <f>INDEX(Historical!$C$7:$C$1439,MATCH(B238,Historical!$B$7:$B$1450,0))*IF(AH238="n/a",1.03,IF(AH238&lt;0,1.01,IF(AH238&gt;10,1.1,(1+AH238/100))))</f>
        <v>0.79200000000000004</v>
      </c>
      <c r="AS238" s="959">
        <f t="shared" si="62"/>
        <v>0.87104160000000008</v>
      </c>
      <c r="AT238" s="959">
        <f t="shared" si="67"/>
        <v>0.95814576000000018</v>
      </c>
      <c r="AU238" s="959">
        <f t="shared" si="67"/>
        <v>1.0539603360000003</v>
      </c>
      <c r="AV238" s="959">
        <f t="shared" si="67"/>
        <v>1.1593563696000004</v>
      </c>
      <c r="AW238" s="703">
        <f t="shared" si="63"/>
        <v>4.8345040656000009</v>
      </c>
      <c r="AX238" s="810">
        <f t="shared" si="64"/>
        <v>26.695218473771405</v>
      </c>
      <c r="AY238" s="1017">
        <v>0.95</v>
      </c>
      <c r="AZ238" s="945">
        <v>14.549999999999999</v>
      </c>
      <c r="BA238" s="945">
        <v>-27.82</v>
      </c>
      <c r="BB238" s="945">
        <v>3.56</v>
      </c>
      <c r="BC238" s="945">
        <v>-10.040000000000001</v>
      </c>
      <c r="BE238" s="666">
        <v>2010</v>
      </c>
      <c r="BF238" s="971">
        <f t="shared" si="65"/>
        <v>0</v>
      </c>
      <c r="BG238" s="955">
        <v>5.7</v>
      </c>
    </row>
    <row r="239" spans="1:59" ht="11.25" customHeight="1" x14ac:dyDescent="0.2">
      <c r="A239" s="944" t="s">
        <v>4110</v>
      </c>
      <c r="B239" s="948" t="s">
        <v>4111</v>
      </c>
      <c r="C239" s="1013" t="s">
        <v>247</v>
      </c>
      <c r="D239" s="1013" t="s">
        <v>4343</v>
      </c>
      <c r="E239" s="792">
        <v>9</v>
      </c>
      <c r="F239" s="1227">
        <v>378</v>
      </c>
      <c r="G239" s="1227" t="s">
        <v>106</v>
      </c>
      <c r="H239" s="1227" t="s">
        <v>106</v>
      </c>
      <c r="I239" s="947">
        <v>18.399999999999999</v>
      </c>
      <c r="J239" s="703">
        <f t="shared" si="52"/>
        <v>3.6956521739130443</v>
      </c>
      <c r="K239" s="950">
        <v>0.17</v>
      </c>
      <c r="L239" s="960">
        <v>4</v>
      </c>
      <c r="M239" s="694">
        <f t="shared" si="53"/>
        <v>0.68</v>
      </c>
      <c r="N239" s="943" t="s">
        <v>152</v>
      </c>
      <c r="O239" s="795">
        <v>0.14249999999999999</v>
      </c>
      <c r="P239" s="939">
        <v>43172</v>
      </c>
      <c r="Q239" s="939">
        <v>43188</v>
      </c>
      <c r="R239" s="694">
        <f t="shared" si="54"/>
        <v>19.298245614035107</v>
      </c>
      <c r="S239" s="759">
        <f>IF(INDEX(Historical!$D$7:$D$1439,MATCH(B239,Historical!$B$7:$B$1450,0))=0,"n/a",(INDEX(Historical!$C$7:$C$1439,MATCH(B239,Historical!$B$7:$B$1450,0))/INDEX(Historical!$D$7:$D$1439,MATCH(B239,Historical!$B$7:$B$1450,0))-1)*100)</f>
        <v>33.33333333333335</v>
      </c>
      <c r="T239" s="759">
        <f>IF(INDEX(Historical!$F$7:$F$1432,MATCH(B239,Historical!$B$7:$B$1450,0))=0,"n/a",((INDEX(Historical!$C$7:$C$1439,MATCH(B239,Historical!$B$7:$B$1450,0))/INDEX(Historical!$F$7:$F$1432,MATCH(B239,Historical!$B$7:$B$1450,0)))^(1/3)-1)*100)</f>
        <v>25.99210498948732</v>
      </c>
      <c r="U239" s="759">
        <f>IF(INDEX(Historical!$H$7:$H$1432,MATCH(B239,Historical!$B$7:$B$1450,0))=0,"n/a",((INDEX(Historical!$C$7:$C$1439,MATCH(B239,Historical!$B$7:$B$1450,0))/INDEX(Historical!$H$7:$H$1432,MATCH(B239,Historical!$B$7:$B$1450,0)))^(1/5)-1)*100)</f>
        <v>24.757102288230492</v>
      </c>
      <c r="V239" s="759">
        <f>IF(INDEX(Historical!$O$7:$O$1432,MATCH(B239,Historical!$B$7:$B$1450,0))=0,"n/a",((INDEX(Historical!$C$7:$C$1439,MATCH(B239,Historical!$B$7:$B$1450,0))/INDEX(Historical!$O$7:$O$1432,MATCH(B239,Historical!$B$7:$B$1450,0)))^(1/10)-1)*100)</f>
        <v>13.749832040627785</v>
      </c>
      <c r="W239" s="760">
        <f t="shared" si="55"/>
        <v>1.8005385240400464</v>
      </c>
      <c r="X239" s="761" t="str">
        <f t="shared" si="56"/>
        <v>n/a</v>
      </c>
      <c r="Y239" s="948"/>
      <c r="Z239" s="703">
        <f t="shared" si="57"/>
        <v>52.307692307692314</v>
      </c>
      <c r="AA239" s="959">
        <f t="shared" si="58"/>
        <v>14.153846153846152</v>
      </c>
      <c r="AB239" s="960">
        <v>12</v>
      </c>
      <c r="AC239" s="938">
        <v>1.3</v>
      </c>
      <c r="AD239" s="938" t="s">
        <v>137</v>
      </c>
      <c r="AE239" s="938">
        <v>0.04</v>
      </c>
      <c r="AF239" s="938">
        <v>1.34</v>
      </c>
      <c r="AG239" s="938" t="s">
        <v>137</v>
      </c>
      <c r="AH239" s="938" t="s">
        <v>137</v>
      </c>
      <c r="AI239" s="938" t="s">
        <v>137</v>
      </c>
      <c r="AJ239" s="938" t="s">
        <v>137</v>
      </c>
      <c r="AK239" s="938" t="s">
        <v>137</v>
      </c>
      <c r="AL239" s="951">
        <v>32.33</v>
      </c>
      <c r="AM239" s="945" t="s">
        <v>137</v>
      </c>
      <c r="AN239" s="938" t="s">
        <v>137</v>
      </c>
      <c r="AO239" s="802">
        <f t="shared" si="59"/>
        <v>14.298908308297383</v>
      </c>
      <c r="AP239" s="803">
        <f t="shared" si="60"/>
        <v>28.452754462143535</v>
      </c>
      <c r="AQ239" s="961">
        <f t="shared" si="61"/>
        <v>-8.1882267386055307</v>
      </c>
      <c r="AR239" s="703">
        <f>INDEX(Historical!$C$7:$C$1439,MATCH(B239,Historical!$B$7:$B$1450,0))*IF(AH239="n/a",1.03,IF(AH239&lt;0,1.01,IF(AH239&gt;10,1.1,(1+AH239/100))))</f>
        <v>0.70040000000000002</v>
      </c>
      <c r="AS239" s="959">
        <f t="shared" si="62"/>
        <v>0.72141200000000005</v>
      </c>
      <c r="AT239" s="959">
        <f t="shared" si="67"/>
        <v>0.74305436000000002</v>
      </c>
      <c r="AU239" s="959">
        <f t="shared" si="67"/>
        <v>0.7653459908000001</v>
      </c>
      <c r="AV239" s="959">
        <f t="shared" si="67"/>
        <v>0.7883063705240001</v>
      </c>
      <c r="AW239" s="703">
        <f t="shared" si="63"/>
        <v>3.7185187213240001</v>
      </c>
      <c r="AX239" s="810">
        <f t="shared" si="64"/>
        <v>20.209340876760873</v>
      </c>
      <c r="AY239" s="1017" t="s">
        <v>137</v>
      </c>
      <c r="AZ239" s="945">
        <v>12.540000000000001</v>
      </c>
      <c r="BA239" s="945">
        <v>-25.080000000000002</v>
      </c>
      <c r="BB239" s="945">
        <v>-7.5600000000000005</v>
      </c>
      <c r="BC239" s="945">
        <v>-12.379999999999999</v>
      </c>
      <c r="BE239" s="666">
        <v>2010</v>
      </c>
      <c r="BF239" s="971">
        <f t="shared" si="65"/>
        <v>0</v>
      </c>
      <c r="BG239" s="955" t="s">
        <v>137</v>
      </c>
    </row>
    <row r="240" spans="1:59" ht="11.25" customHeight="1" x14ac:dyDescent="0.2">
      <c r="A240" s="944" t="s">
        <v>4206</v>
      </c>
      <c r="B240" s="948" t="s">
        <v>4207</v>
      </c>
      <c r="C240" s="1013" t="s">
        <v>108</v>
      </c>
      <c r="D240" s="1013" t="s">
        <v>4365</v>
      </c>
      <c r="E240" s="792">
        <v>8</v>
      </c>
      <c r="F240" s="1227">
        <v>595</v>
      </c>
      <c r="G240" s="1227" t="s">
        <v>37</v>
      </c>
      <c r="H240" s="1227" t="s">
        <v>37</v>
      </c>
      <c r="I240" s="947">
        <v>24.43</v>
      </c>
      <c r="J240" s="703">
        <f t="shared" si="52"/>
        <v>1.9647973802701595</v>
      </c>
      <c r="K240" s="950">
        <v>0.12</v>
      </c>
      <c r="L240" s="960">
        <v>4</v>
      </c>
      <c r="M240" s="694">
        <f t="shared" si="53"/>
        <v>0.48</v>
      </c>
      <c r="N240" s="943" t="s">
        <v>146</v>
      </c>
      <c r="O240" s="795">
        <v>0.1</v>
      </c>
      <c r="P240" s="934">
        <v>43630</v>
      </c>
      <c r="Q240" s="934">
        <v>43647</v>
      </c>
      <c r="R240" s="694">
        <f t="shared" si="54"/>
        <v>19.999999999999989</v>
      </c>
      <c r="S240" s="759">
        <f>IF(INDEX(Historical!$D$7:$D$1439,MATCH(B240,Historical!$B$7:$B$1450,0))=0,"n/a",(INDEX(Historical!$C$7:$C$1439,MATCH(B240,Historical!$B$7:$B$1450,0))/INDEX(Historical!$D$7:$D$1439,MATCH(B240,Historical!$B$7:$B$1450,0))-1)*100)</f>
        <v>27.011640243264658</v>
      </c>
      <c r="T240" s="759">
        <f>IF(INDEX(Historical!$F$7:$F$1432,MATCH(B240,Historical!$B$7:$B$1450,0))=0,"n/a",((INDEX(Historical!$C$7:$C$1439,MATCH(B240,Historical!$B$7:$B$1450,0))/INDEX(Historical!$F$7:$F$1432,MATCH(B240,Historical!$B$7:$B$1450,0)))^(1/3)-1)*100)</f>
        <v>22.117582920133039</v>
      </c>
      <c r="U240" s="759">
        <f>IF(INDEX(Historical!$H$7:$H$1432,MATCH(B240,Historical!$B$7:$B$1450,0))=0,"n/a",((INDEX(Historical!$C$7:$C$1439,MATCH(B240,Historical!$B$7:$B$1450,0))/INDEX(Historical!$H$7:$H$1432,MATCH(B240,Historical!$B$7:$B$1450,0)))^(1/5)-1)*100)</f>
        <v>14.534932318460857</v>
      </c>
      <c r="V240" s="759">
        <f>IF(INDEX(Historical!$O$7:$O$1432,MATCH(B240,Historical!$B$7:$B$1450,0))=0,"n/a",((INDEX(Historical!$C$7:$C$1439,MATCH(B240,Historical!$B$7:$B$1450,0))/INDEX(Historical!$O$7:$O$1432,MATCH(B240,Historical!$B$7:$B$1450,0)))^(1/10)-1)*100)</f>
        <v>-5.7330715177196012</v>
      </c>
      <c r="W240" s="760" t="str">
        <f t="shared" si="55"/>
        <v>n/a</v>
      </c>
      <c r="X240" s="761">
        <f t="shared" si="56"/>
        <v>0.76499643781372928</v>
      </c>
      <c r="Y240" s="728"/>
      <c r="Z240" s="703">
        <f t="shared" si="57"/>
        <v>23.52941176470588</v>
      </c>
      <c r="AA240" s="959">
        <f t="shared" si="58"/>
        <v>11.975490196078431</v>
      </c>
      <c r="AB240" s="960">
        <v>12</v>
      </c>
      <c r="AC240" s="938">
        <v>2.04</v>
      </c>
      <c r="AD240" s="938" t="s">
        <v>137</v>
      </c>
      <c r="AE240" s="938">
        <v>2.65</v>
      </c>
      <c r="AF240" s="938">
        <v>1.52</v>
      </c>
      <c r="AG240" s="938">
        <v>13.600000000000001</v>
      </c>
      <c r="AH240" s="938">
        <v>36.9</v>
      </c>
      <c r="AI240" s="938" t="s">
        <v>137</v>
      </c>
      <c r="AJ240" s="938">
        <v>19</v>
      </c>
      <c r="AK240" s="938" t="s">
        <v>137</v>
      </c>
      <c r="AL240" s="951">
        <v>159.32</v>
      </c>
      <c r="AM240" s="945">
        <v>0.2</v>
      </c>
      <c r="AN240" s="938">
        <v>0.47</v>
      </c>
      <c r="AO240" s="802">
        <f t="shared" si="59"/>
        <v>4.5242395026525859</v>
      </c>
      <c r="AP240" s="803">
        <f t="shared" si="60"/>
        <v>16.499729698731016</v>
      </c>
      <c r="AQ240" s="961">
        <f t="shared" si="61"/>
        <v>-10.054967160704898</v>
      </c>
      <c r="AR240" s="703">
        <f>INDEX(Historical!$C$7:$C$1439,MATCH(B240,Historical!$B$7:$B$1450,0))*IF(AH240="n/a",1.03,IF(AH240&lt;0,1.01,IF(AH240&gt;10,1.1,(1+AH240/100))))</f>
        <v>0.37400000000000005</v>
      </c>
      <c r="AS240" s="959">
        <f t="shared" si="62"/>
        <v>0.38522000000000006</v>
      </c>
      <c r="AT240" s="959">
        <f t="shared" si="67"/>
        <v>0.39677660000000009</v>
      </c>
      <c r="AU240" s="959">
        <f t="shared" si="67"/>
        <v>0.4086798980000001</v>
      </c>
      <c r="AV240" s="959">
        <f t="shared" si="67"/>
        <v>0.42094029494000013</v>
      </c>
      <c r="AW240" s="703">
        <f t="shared" si="63"/>
        <v>1.9856167929400004</v>
      </c>
      <c r="AX240" s="810">
        <f t="shared" si="64"/>
        <v>8.1277805687269762</v>
      </c>
      <c r="AY240" s="1017">
        <v>0.2</v>
      </c>
      <c r="AZ240" s="945">
        <v>26.72</v>
      </c>
      <c r="BA240" s="945">
        <v>-11.959999999999999</v>
      </c>
      <c r="BB240" s="945">
        <v>-6.8500000000000005</v>
      </c>
      <c r="BC240" s="945">
        <v>4.91</v>
      </c>
      <c r="BE240" s="666">
        <v>2012</v>
      </c>
      <c r="BF240" s="971">
        <f t="shared" si="65"/>
        <v>0</v>
      </c>
      <c r="BG240" s="955">
        <v>0.89999999999999991</v>
      </c>
    </row>
    <row r="241" spans="1:60" ht="11.25" customHeight="1" x14ac:dyDescent="0.2">
      <c r="A241" s="944" t="s">
        <v>1319</v>
      </c>
      <c r="B241" s="948" t="s">
        <v>1320</v>
      </c>
      <c r="C241" s="1013" t="s">
        <v>112</v>
      </c>
      <c r="D241" s="1013" t="s">
        <v>213</v>
      </c>
      <c r="E241" s="792">
        <v>8</v>
      </c>
      <c r="F241" s="1227">
        <v>590</v>
      </c>
      <c r="G241" s="1227" t="s">
        <v>106</v>
      </c>
      <c r="H241" s="1227" t="s">
        <v>106</v>
      </c>
      <c r="I241" s="947">
        <v>61.84</v>
      </c>
      <c r="J241" s="703">
        <f t="shared" si="52"/>
        <v>2.0536869340232857</v>
      </c>
      <c r="K241" s="950">
        <v>0.3175</v>
      </c>
      <c r="L241" s="960">
        <v>4</v>
      </c>
      <c r="M241" s="694">
        <f t="shared" si="53"/>
        <v>1.27</v>
      </c>
      <c r="N241" s="943" t="s">
        <v>149</v>
      </c>
      <c r="O241" s="795">
        <v>0.31</v>
      </c>
      <c r="P241" s="934">
        <v>43615</v>
      </c>
      <c r="Q241" s="934">
        <v>43630</v>
      </c>
      <c r="R241" s="694">
        <f t="shared" si="54"/>
        <v>2.4193548387096793</v>
      </c>
      <c r="S241" s="759">
        <f>IF(INDEX(Historical!$D$7:$D$1439,MATCH(B241,Historical!$B$7:$B$1450,0))=0,"n/a",(INDEX(Historical!$C$7:$C$1439,MATCH(B241,Historical!$B$7:$B$1450,0))/INDEX(Historical!$D$7:$D$1439,MATCH(B241,Historical!$B$7:$B$1450,0))-1)*100)</f>
        <v>2.4948024948024949</v>
      </c>
      <c r="T241" s="759">
        <f>IF(INDEX(Historical!$F$7:$F$1432,MATCH(B241,Historical!$B$7:$B$1450,0))=0,"n/a",((INDEX(Historical!$C$7:$C$1439,MATCH(B241,Historical!$B$7:$B$1450,0))/INDEX(Historical!$F$7:$F$1432,MATCH(B241,Historical!$B$7:$B$1450,0)))^(1/3)-1)*100)</f>
        <v>2.9365230715279633</v>
      </c>
      <c r="U241" s="759">
        <f>IF(INDEX(Historical!$H$7:$H$1432,MATCH(B241,Historical!$B$7:$B$1450,0))=0,"n/a",((INDEX(Historical!$C$7:$C$1439,MATCH(B241,Historical!$B$7:$B$1450,0))/INDEX(Historical!$H$7:$H$1432,MATCH(B241,Historical!$B$7:$B$1450,0)))^(1/5)-1)*100)</f>
        <v>4.2695227128344726</v>
      </c>
      <c r="V241" s="759" t="str">
        <f>IF(INDEX(Historical!$O$7:$O$1432,MATCH(B241,Historical!$B$7:$B$1450,0))=0,"n/a",((INDEX(Historical!$C$7:$C$1439,MATCH(B241,Historical!$B$7:$B$1450,0))/INDEX(Historical!$O$7:$O$1432,MATCH(B241,Historical!$B$7:$B$1450,0)))^(1/10)-1)*100)</f>
        <v>n/a</v>
      </c>
      <c r="W241" s="760" t="str">
        <f t="shared" si="55"/>
        <v>n/a</v>
      </c>
      <c r="X241" s="761" t="str">
        <f t="shared" si="56"/>
        <v>n/a</v>
      </c>
      <c r="Y241" s="707"/>
      <c r="Z241" s="703">
        <f t="shared" si="57"/>
        <v>90.714285714285722</v>
      </c>
      <c r="AA241" s="959">
        <f t="shared" si="58"/>
        <v>44.171428571428578</v>
      </c>
      <c r="AB241" s="960">
        <v>12</v>
      </c>
      <c r="AC241" s="938">
        <v>1.4</v>
      </c>
      <c r="AD241" s="938">
        <v>2.64</v>
      </c>
      <c r="AE241" s="938">
        <v>0.28000000000000003</v>
      </c>
      <c r="AF241" s="938">
        <v>1.77</v>
      </c>
      <c r="AG241" s="938">
        <v>4.3</v>
      </c>
      <c r="AH241" s="938">
        <v>-60.199999999999996</v>
      </c>
      <c r="AI241" s="938">
        <v>127.49999999999999</v>
      </c>
      <c r="AJ241" s="938">
        <v>-20.399999999999999</v>
      </c>
      <c r="AK241" s="938">
        <v>15</v>
      </c>
      <c r="AL241" s="951">
        <v>916.15</v>
      </c>
      <c r="AM241" s="945">
        <v>4.1000000000000005</v>
      </c>
      <c r="AN241" s="938">
        <v>0.6</v>
      </c>
      <c r="AO241" s="802">
        <f t="shared" si="59"/>
        <v>-37.848218924570816</v>
      </c>
      <c r="AP241" s="803">
        <f t="shared" si="60"/>
        <v>6.3232096468577588</v>
      </c>
      <c r="AQ241" s="961">
        <f t="shared" si="61"/>
        <v>86.40866523901316</v>
      </c>
      <c r="AR241" s="703">
        <f>INDEX(Historical!$C$7:$C$1439,MATCH(B241,Historical!$B$7:$B$1450,0))*IF(AH241="n/a",1.03,IF(AH241&lt;0,1.01,IF(AH241&gt;10,1.1,(1+AH241/100))))</f>
        <v>1.2448249999999998</v>
      </c>
      <c r="AS241" s="959">
        <f t="shared" si="62"/>
        <v>1.3693074999999999</v>
      </c>
      <c r="AT241" s="959">
        <f t="shared" si="67"/>
        <v>1.50623825</v>
      </c>
      <c r="AU241" s="959">
        <f t="shared" si="67"/>
        <v>1.656862075</v>
      </c>
      <c r="AV241" s="959">
        <f t="shared" si="67"/>
        <v>1.8225482825000001</v>
      </c>
      <c r="AW241" s="703">
        <f t="shared" si="63"/>
        <v>7.5997811075000001</v>
      </c>
      <c r="AX241" s="810">
        <f t="shared" si="64"/>
        <v>12.289426111739973</v>
      </c>
      <c r="AY241" s="1017">
        <v>1.41</v>
      </c>
      <c r="AZ241" s="945">
        <v>42.95</v>
      </c>
      <c r="BA241" s="945">
        <v>-19.470000000000002</v>
      </c>
      <c r="BB241" s="945">
        <v>20.7</v>
      </c>
      <c r="BC241" s="945">
        <v>1.28</v>
      </c>
      <c r="BE241" s="666">
        <v>2012</v>
      </c>
      <c r="BF241" s="971">
        <f t="shared" si="65"/>
        <v>0</v>
      </c>
      <c r="BG241" s="955">
        <v>1.3</v>
      </c>
    </row>
    <row r="242" spans="1:60" ht="11.25" customHeight="1" x14ac:dyDescent="0.2">
      <c r="A242" s="944" t="s">
        <v>3854</v>
      </c>
      <c r="B242" s="948" t="s">
        <v>3855</v>
      </c>
      <c r="C242" s="1013" t="s">
        <v>108</v>
      </c>
      <c r="D242" s="1013" t="s">
        <v>4365</v>
      </c>
      <c r="E242" s="792">
        <v>6</v>
      </c>
      <c r="F242" s="1227">
        <v>761</v>
      </c>
      <c r="G242" s="1227" t="s">
        <v>115</v>
      </c>
      <c r="H242" s="1227" t="s">
        <v>115</v>
      </c>
      <c r="I242" s="947">
        <v>21.74</v>
      </c>
      <c r="J242" s="703">
        <f t="shared" si="52"/>
        <v>3.3118675252989878</v>
      </c>
      <c r="K242" s="950">
        <v>0.18</v>
      </c>
      <c r="L242" s="960">
        <v>4</v>
      </c>
      <c r="M242" s="694">
        <f t="shared" si="53"/>
        <v>0.72</v>
      </c>
      <c r="N242" s="943" t="s">
        <v>107</v>
      </c>
      <c r="O242" s="795">
        <v>0.15</v>
      </c>
      <c r="P242" s="934">
        <v>43500</v>
      </c>
      <c r="Q242" s="934">
        <v>43511</v>
      </c>
      <c r="R242" s="694">
        <f t="shared" si="54"/>
        <v>20</v>
      </c>
      <c r="S242" s="759">
        <f>IF(INDEX(Historical!$D$7:$D$1439,MATCH(B242,Historical!$B$7:$B$1450,0))=0,"n/a",(INDEX(Historical!$C$7:$C$1439,MATCH(B242,Historical!$B$7:$B$1450,0))/INDEX(Historical!$D$7:$D$1439,MATCH(B242,Historical!$B$7:$B$1450,0))-1)*100)</f>
        <v>42.857142857142861</v>
      </c>
      <c r="T242" s="759">
        <f>IF(INDEX(Historical!$F$7:$F$1432,MATCH(B242,Historical!$B$7:$B$1450,0))=0,"n/a",((INDEX(Historical!$C$7:$C$1439,MATCH(B242,Historical!$B$7:$B$1450,0))/INDEX(Historical!$F$7:$F$1432,MATCH(B242,Historical!$B$7:$B$1450,0)))^(1/3)-1)*100)</f>
        <v>32.147606301246</v>
      </c>
      <c r="U242" s="759" t="str">
        <f>IF(INDEX(Historical!$H$7:$H$1432,MATCH(B242,Historical!$B$7:$B$1450,0))=0,"n/a",((INDEX(Historical!$C$7:$C$1439,MATCH(B242,Historical!$B$7:$B$1450,0))/INDEX(Historical!$H$7:$H$1432,MATCH(B242,Historical!$B$7:$B$1450,0)))^(1/5)-1)*100)</f>
        <v>n/a</v>
      </c>
      <c r="V242" s="759">
        <f>IF(INDEX(Historical!$O$7:$O$1432,MATCH(B242,Historical!$B$7:$B$1450,0))=0,"n/a",((INDEX(Historical!$C$7:$C$1439,MATCH(B242,Historical!$B$7:$B$1450,0))/INDEX(Historical!$O$7:$O$1432,MATCH(B242,Historical!$B$7:$B$1450,0)))^(1/10)-1)*100)</f>
        <v>5.8442410876291984</v>
      </c>
      <c r="W242" s="760" t="str">
        <f t="shared" si="55"/>
        <v>n/a</v>
      </c>
      <c r="X242" s="761" t="str">
        <f t="shared" si="56"/>
        <v>n/a</v>
      </c>
      <c r="Y242" s="949"/>
      <c r="Z242" s="703">
        <f t="shared" si="57"/>
        <v>43.63636363636364</v>
      </c>
      <c r="AA242" s="959">
        <f t="shared" si="58"/>
        <v>13.175757575757576</v>
      </c>
      <c r="AB242" s="960">
        <v>12</v>
      </c>
      <c r="AC242" s="938">
        <v>1.65</v>
      </c>
      <c r="AD242" s="938">
        <v>1.65</v>
      </c>
      <c r="AE242" s="938">
        <v>3.58</v>
      </c>
      <c r="AF242" s="938">
        <v>1.49</v>
      </c>
      <c r="AG242" s="938">
        <v>11.700000000000001</v>
      </c>
      <c r="AH242" s="938">
        <v>37.1</v>
      </c>
      <c r="AI242" s="938">
        <v>10.530000000000001</v>
      </c>
      <c r="AJ242" s="938">
        <v>-14.899999999999999</v>
      </c>
      <c r="AK242" s="938">
        <v>8</v>
      </c>
      <c r="AL242" s="951">
        <v>502.86</v>
      </c>
      <c r="AM242" s="945">
        <v>0.4</v>
      </c>
      <c r="AN242" s="938">
        <v>0.19</v>
      </c>
      <c r="AO242" s="802" t="str">
        <f t="shared" si="59"/>
        <v>n/a</v>
      </c>
      <c r="AP242" s="803" t="str">
        <f t="shared" si="60"/>
        <v>n/a</v>
      </c>
      <c r="AQ242" s="961">
        <f t="shared" si="61"/>
        <v>-6.5907956286990981</v>
      </c>
      <c r="AR242" s="703">
        <f>INDEX(Historical!$C$7:$C$1439,MATCH(B242,Historical!$B$7:$B$1450,0))*IF(AH242="n/a",1.03,IF(AH242&lt;0,1.01,IF(AH242&gt;10,1.1,(1+AH242/100))))</f>
        <v>0.66</v>
      </c>
      <c r="AS242" s="959">
        <f t="shared" si="62"/>
        <v>0.72600000000000009</v>
      </c>
      <c r="AT242" s="959">
        <f t="shared" si="67"/>
        <v>0.78408000000000011</v>
      </c>
      <c r="AU242" s="959">
        <f t="shared" si="67"/>
        <v>0.84680640000000018</v>
      </c>
      <c r="AV242" s="959">
        <f t="shared" si="67"/>
        <v>0.91455091200000027</v>
      </c>
      <c r="AW242" s="703">
        <f t="shared" si="63"/>
        <v>3.9314373120000008</v>
      </c>
      <c r="AX242" s="810">
        <f t="shared" si="64"/>
        <v>18.08388827966882</v>
      </c>
      <c r="AY242" s="1017">
        <v>0.41</v>
      </c>
      <c r="AZ242" s="945">
        <v>7.7299999999999995</v>
      </c>
      <c r="BA242" s="945">
        <v>-15.24</v>
      </c>
      <c r="BB242" s="945">
        <v>0.42</v>
      </c>
      <c r="BC242" s="945">
        <v>-1.54</v>
      </c>
      <c r="BE242" s="666">
        <v>2014</v>
      </c>
      <c r="BF242" s="971">
        <f t="shared" si="65"/>
        <v>0</v>
      </c>
      <c r="BG242" s="955">
        <v>1.2</v>
      </c>
    </row>
    <row r="243" spans="1:60" ht="11.25" customHeight="1" x14ac:dyDescent="0.2">
      <c r="A243" s="953" t="s">
        <v>4055</v>
      </c>
      <c r="B243" s="948" t="s">
        <v>4056</v>
      </c>
      <c r="C243" s="1013" t="s">
        <v>108</v>
      </c>
      <c r="D243" s="1013" t="s">
        <v>4365</v>
      </c>
      <c r="E243" s="792">
        <v>6</v>
      </c>
      <c r="F243" s="1227">
        <v>762</v>
      </c>
      <c r="G243" s="1227" t="s">
        <v>106</v>
      </c>
      <c r="H243" s="1227" t="s">
        <v>106</v>
      </c>
      <c r="I243" s="947">
        <v>56.81</v>
      </c>
      <c r="J243" s="703">
        <f t="shared" si="52"/>
        <v>1.7602534765006159</v>
      </c>
      <c r="K243" s="950">
        <v>0.25</v>
      </c>
      <c r="L243" s="960">
        <v>4</v>
      </c>
      <c r="M243" s="694">
        <f t="shared" si="53"/>
        <v>1</v>
      </c>
      <c r="N243" s="943" t="s">
        <v>169</v>
      </c>
      <c r="O243" s="795">
        <v>0.14000000000000001</v>
      </c>
      <c r="P243" s="934">
        <v>43504</v>
      </c>
      <c r="Q243" s="934">
        <v>43517</v>
      </c>
      <c r="R243" s="694">
        <f t="shared" si="54"/>
        <v>78.571428571428555</v>
      </c>
      <c r="S243" s="759">
        <f>IF(INDEX(Historical!$D$7:$D$1439,MATCH(B243,Historical!$B$7:$B$1450,0))=0,"n/a",(INDEX(Historical!$C$7:$C$1439,MATCH(B243,Historical!$B$7:$B$1450,0))/INDEX(Historical!$D$7:$D$1439,MATCH(B243,Historical!$B$7:$B$1450,0))-1)*100)</f>
        <v>35.000000000000007</v>
      </c>
      <c r="T243" s="759">
        <f>IF(INDEX(Historical!$F$7:$F$1432,MATCH(B243,Historical!$B$7:$B$1450,0))=0,"n/a",((INDEX(Historical!$C$7:$C$1439,MATCH(B243,Historical!$B$7:$B$1450,0))/INDEX(Historical!$F$7:$F$1432,MATCH(B243,Historical!$B$7:$B$1450,0)))^(1/3)-1)*100)</f>
        <v>19.055078897614951</v>
      </c>
      <c r="U243" s="759">
        <f>IF(INDEX(Historical!$H$7:$H$1432,MATCH(B243,Historical!$B$7:$B$1450,0))=0,"n/a",((INDEX(Historical!$C$7:$C$1439,MATCH(B243,Historical!$B$7:$B$1450,0))/INDEX(Historical!$H$7:$H$1432,MATCH(B243,Historical!$B$7:$B$1450,0)))^(1/5)-1)*100)</f>
        <v>35.096003852061351</v>
      </c>
      <c r="V243" s="759" t="str">
        <f>IF(INDEX(Historical!$O$7:$O$1432,MATCH(B243,Historical!$B$7:$B$1450,0))=0,"n/a",((INDEX(Historical!$C$7:$C$1439,MATCH(B243,Historical!$B$7:$B$1450,0))/INDEX(Historical!$O$7:$O$1432,MATCH(B243,Historical!$B$7:$B$1450,0)))^(1/10)-1)*100)</f>
        <v>n/a</v>
      </c>
      <c r="W243" s="760" t="str">
        <f t="shared" si="55"/>
        <v>n/a</v>
      </c>
      <c r="X243" s="761">
        <f t="shared" si="56"/>
        <v>1.7815230381757032</v>
      </c>
      <c r="Y243" s="949"/>
      <c r="Z243" s="703">
        <f t="shared" si="57"/>
        <v>23.364485981308412</v>
      </c>
      <c r="AA243" s="959">
        <f t="shared" si="58"/>
        <v>13.273364485981308</v>
      </c>
      <c r="AB243" s="960">
        <v>12</v>
      </c>
      <c r="AC243" s="938">
        <v>4.28</v>
      </c>
      <c r="AD243" s="938">
        <v>1.34</v>
      </c>
      <c r="AE243" s="938">
        <v>4.53</v>
      </c>
      <c r="AF243" s="938">
        <v>1.0900000000000001</v>
      </c>
      <c r="AG243" s="938">
        <v>8.1</v>
      </c>
      <c r="AH243" s="938">
        <v>35.799999999999997</v>
      </c>
      <c r="AI243" s="938">
        <v>6.41</v>
      </c>
      <c r="AJ243" s="938">
        <v>19.7</v>
      </c>
      <c r="AK243" s="938">
        <v>10</v>
      </c>
      <c r="AL243" s="951">
        <v>2470</v>
      </c>
      <c r="AM243" s="945">
        <v>3.8</v>
      </c>
      <c r="AN243" s="938">
        <v>0.12</v>
      </c>
      <c r="AO243" s="802">
        <f t="shared" si="59"/>
        <v>23.582892842580659</v>
      </c>
      <c r="AP243" s="803">
        <f t="shared" si="60"/>
        <v>36.856257328561966</v>
      </c>
      <c r="AQ243" s="961">
        <f t="shared" si="61"/>
        <v>-19.811424228136875</v>
      </c>
      <c r="AR243" s="703">
        <f>INDEX(Historical!$C$7:$C$1439,MATCH(B243,Historical!$B$7:$B$1450,0))*IF(AH243="n/a",1.03,IF(AH243&lt;0,1.01,IF(AH243&gt;10,1.1,(1+AH243/100))))</f>
        <v>0.59400000000000008</v>
      </c>
      <c r="AS243" s="959">
        <f t="shared" si="62"/>
        <v>0.63207540000000006</v>
      </c>
      <c r="AT243" s="959">
        <f t="shared" si="67"/>
        <v>0.69528294000000013</v>
      </c>
      <c r="AU243" s="959">
        <f t="shared" si="67"/>
        <v>0.76481123400000017</v>
      </c>
      <c r="AV243" s="959">
        <f t="shared" si="67"/>
        <v>0.8412923574000003</v>
      </c>
      <c r="AW243" s="703">
        <f t="shared" si="63"/>
        <v>3.5274619314000009</v>
      </c>
      <c r="AX243" s="810">
        <f t="shared" si="64"/>
        <v>6.2092271279704292</v>
      </c>
      <c r="AY243" s="1017">
        <v>1.4</v>
      </c>
      <c r="AZ243" s="945">
        <v>28.71</v>
      </c>
      <c r="BA243" s="945">
        <v>-20.380000000000003</v>
      </c>
      <c r="BB243" s="945">
        <v>4.25</v>
      </c>
      <c r="BC243" s="945">
        <v>4</v>
      </c>
      <c r="BE243" s="666">
        <v>2014</v>
      </c>
      <c r="BF243" s="971">
        <f t="shared" si="65"/>
        <v>0</v>
      </c>
      <c r="BG243" s="955">
        <v>1.3</v>
      </c>
    </row>
    <row r="244" spans="1:60" s="838" customFormat="1" ht="11.25" customHeight="1" x14ac:dyDescent="0.2">
      <c r="A244" s="817" t="s">
        <v>1336</v>
      </c>
      <c r="B244" s="846" t="s">
        <v>1337</v>
      </c>
      <c r="C244" s="1013" t="s">
        <v>108</v>
      </c>
      <c r="D244" s="1013" t="s">
        <v>4361</v>
      </c>
      <c r="E244" s="818">
        <v>7</v>
      </c>
      <c r="F244" s="1227">
        <v>670</v>
      </c>
      <c r="G244" s="1226" t="s">
        <v>106</v>
      </c>
      <c r="H244" s="1226" t="s">
        <v>106</v>
      </c>
      <c r="I244" s="819">
        <v>87.86</v>
      </c>
      <c r="J244" s="820">
        <f t="shared" si="52"/>
        <v>1.2519918051445482</v>
      </c>
      <c r="K244" s="821">
        <v>0.27500000000000002</v>
      </c>
      <c r="L244" s="822">
        <v>4</v>
      </c>
      <c r="M244" s="823">
        <f t="shared" si="53"/>
        <v>1.1000000000000001</v>
      </c>
      <c r="N244" s="824" t="s">
        <v>152</v>
      </c>
      <c r="O244" s="825">
        <v>0.24</v>
      </c>
      <c r="P244" s="826">
        <v>43538</v>
      </c>
      <c r="Q244" s="826">
        <v>43553</v>
      </c>
      <c r="R244" s="823">
        <f t="shared" si="54"/>
        <v>14.583333333333348</v>
      </c>
      <c r="S244" s="759">
        <f>IF(INDEX(Historical!$D$7:$D$1439,MATCH(B244,Historical!$B$7:$B$1450,0))=0,"n/a",(INDEX(Historical!$C$7:$C$1439,MATCH(B244,Historical!$B$7:$B$1450,0))/INDEX(Historical!$D$7:$D$1439,MATCH(B244,Historical!$B$7:$B$1450,0))-1)*100)</f>
        <v>19.999999999999996</v>
      </c>
      <c r="T244" s="759">
        <f>IF(INDEX(Historical!$F$7:$F$1432,MATCH(B244,Historical!$B$7:$B$1450,0))=0,"n/a",((INDEX(Historical!$C$7:$C$1439,MATCH(B244,Historical!$B$7:$B$1450,0))/INDEX(Historical!$F$7:$F$1432,MATCH(B244,Historical!$B$7:$B$1450,0)))^(1/3)-1)*100)</f>
        <v>18.289922291884441</v>
      </c>
      <c r="U244" s="759">
        <f>IF(INDEX(Historical!$H$7:$H$1432,MATCH(B244,Historical!$B$7:$B$1450,0))=0,"n/a",((INDEX(Historical!$C$7:$C$1439,MATCH(B244,Historical!$B$7:$B$1450,0))/INDEX(Historical!$H$7:$H$1432,MATCH(B244,Historical!$B$7:$B$1450,0)))^(1/5)-1)*100)</f>
        <v>49.164534156840681</v>
      </c>
      <c r="V244" s="759" t="str">
        <f>IF(INDEX(Historical!$O$7:$O$1432,MATCH(B244,Historical!$B$7:$B$1450,0))=0,"n/a",((INDEX(Historical!$C$7:$C$1439,MATCH(B244,Historical!$B$7:$B$1450,0))/INDEX(Historical!$O$7:$O$1432,MATCH(B244,Historical!$B$7:$B$1450,0)))^(1/10)-1)*100)</f>
        <v>n/a</v>
      </c>
      <c r="W244" s="827" t="str">
        <f t="shared" si="55"/>
        <v>n/a</v>
      </c>
      <c r="X244" s="828">
        <f t="shared" si="56"/>
        <v>1.416845364750452</v>
      </c>
      <c r="Y244" s="829"/>
      <c r="Z244" s="820">
        <f t="shared" si="57"/>
        <v>31.609195402298852</v>
      </c>
      <c r="AA244" s="830">
        <f t="shared" si="58"/>
        <v>25.24712643678161</v>
      </c>
      <c r="AB244" s="822">
        <v>12</v>
      </c>
      <c r="AC244" s="831">
        <v>3.48</v>
      </c>
      <c r="AD244" s="831">
        <v>2.94</v>
      </c>
      <c r="AE244" s="831">
        <v>9.86</v>
      </c>
      <c r="AF244" s="831">
        <v>2.92</v>
      </c>
      <c r="AG244" s="831">
        <v>11.799999999999999</v>
      </c>
      <c r="AH244" s="831">
        <v>15.1</v>
      </c>
      <c r="AI244" s="831">
        <v>10.57</v>
      </c>
      <c r="AJ244" s="831">
        <v>34.699999999999996</v>
      </c>
      <c r="AK244" s="831">
        <v>8.6</v>
      </c>
      <c r="AL244" s="832">
        <v>49550</v>
      </c>
      <c r="AM244" s="833">
        <v>0.5</v>
      </c>
      <c r="AN244" s="831">
        <v>0.44</v>
      </c>
      <c r="AO244" s="834">
        <f t="shared" si="59"/>
        <v>25.16939952520362</v>
      </c>
      <c r="AP244" s="835">
        <f t="shared" si="60"/>
        <v>50.416525961985229</v>
      </c>
      <c r="AQ244" s="836">
        <f t="shared" si="61"/>
        <v>81.01149036014543</v>
      </c>
      <c r="AR244" s="703">
        <f>INDEX(Historical!$C$7:$C$1439,MATCH(B244,Historical!$B$7:$B$1450,0))*IF(AH244="n/a",1.03,IF(AH244&lt;0,1.01,IF(AH244&gt;10,1.1,(1+AH244/100))))</f>
        <v>1.056</v>
      </c>
      <c r="AS244" s="830">
        <f t="shared" si="62"/>
        <v>1.1616000000000002</v>
      </c>
      <c r="AT244" s="830">
        <f t="shared" si="67"/>
        <v>1.2614976000000002</v>
      </c>
      <c r="AU244" s="830">
        <f t="shared" si="67"/>
        <v>1.3699863936000003</v>
      </c>
      <c r="AV244" s="830">
        <f t="shared" si="67"/>
        <v>1.4878052234496004</v>
      </c>
      <c r="AW244" s="820">
        <f t="shared" si="63"/>
        <v>6.3368892170496007</v>
      </c>
      <c r="AX244" s="837">
        <f t="shared" si="64"/>
        <v>7.2124848816863194</v>
      </c>
      <c r="AY244" s="1018">
        <v>0.5</v>
      </c>
      <c r="AZ244" s="833">
        <v>26.07</v>
      </c>
      <c r="BA244" s="833">
        <v>-4.82</v>
      </c>
      <c r="BB244" s="833">
        <v>1.51</v>
      </c>
      <c r="BC244" s="833">
        <v>11.020000000000001</v>
      </c>
      <c r="BD244" s="985"/>
      <c r="BE244" s="666">
        <v>2013</v>
      </c>
      <c r="BF244" s="971">
        <f t="shared" si="65"/>
        <v>0</v>
      </c>
      <c r="BG244" s="892">
        <v>2.2999999999999998</v>
      </c>
    </row>
    <row r="245" spans="1:60" ht="11.25" customHeight="1" x14ac:dyDescent="0.2">
      <c r="A245" s="944" t="s">
        <v>1321</v>
      </c>
      <c r="B245" s="948" t="s">
        <v>1322</v>
      </c>
      <c r="C245" s="1013" t="s">
        <v>131</v>
      </c>
      <c r="D245" s="1013" t="s">
        <v>4355</v>
      </c>
      <c r="E245" s="792">
        <v>7</v>
      </c>
      <c r="F245" s="1227">
        <v>631</v>
      </c>
      <c r="G245" s="1227" t="s">
        <v>37</v>
      </c>
      <c r="H245" s="1227" t="s">
        <v>37</v>
      </c>
      <c r="I245" s="947">
        <v>102.06</v>
      </c>
      <c r="J245" s="703">
        <f t="shared" si="52"/>
        <v>2.4691358024691357</v>
      </c>
      <c r="K245" s="950">
        <v>0.63</v>
      </c>
      <c r="L245" s="960">
        <v>4</v>
      </c>
      <c r="M245" s="694">
        <f t="shared" si="53"/>
        <v>2.52</v>
      </c>
      <c r="N245" s="943" t="s">
        <v>520</v>
      </c>
      <c r="O245" s="795">
        <v>0.59</v>
      </c>
      <c r="P245" s="934">
        <v>43406</v>
      </c>
      <c r="Q245" s="934">
        <v>43434</v>
      </c>
      <c r="R245" s="694">
        <f t="shared" si="54"/>
        <v>6.7796610169491593</v>
      </c>
      <c r="S245" s="759">
        <f>IF(INDEX(Historical!$D$7:$D$1439,MATCH(B245,Historical!$B$7:$B$1450,0))=0,"n/a",(INDEX(Historical!$C$7:$C$1439,MATCH(B245,Historical!$B$7:$B$1450,0))/INDEX(Historical!$D$7:$D$1439,MATCH(B245,Historical!$B$7:$B$1450,0))-1)*100)</f>
        <v>7.1428571428571397</v>
      </c>
      <c r="T245" s="759">
        <f>IF(INDEX(Historical!$F$7:$F$1432,MATCH(B245,Historical!$B$7:$B$1450,0))=0,"n/a",((INDEX(Historical!$C$7:$C$1439,MATCH(B245,Historical!$B$7:$B$1450,0))/INDEX(Historical!$F$7:$F$1432,MATCH(B245,Historical!$B$7:$B$1450,0)))^(1/3)-1)*100)</f>
        <v>7.7217345015941907</v>
      </c>
      <c r="U245" s="759">
        <f>IF(INDEX(Historical!$H$7:$H$1432,MATCH(B245,Historical!$B$7:$B$1450,0))=0,"n/a",((INDEX(Historical!$C$7:$C$1439,MATCH(B245,Historical!$B$7:$B$1450,0))/INDEX(Historical!$H$7:$H$1432,MATCH(B245,Historical!$B$7:$B$1450,0)))^(1/5)-1)*100)</f>
        <v>8.8584930158139841</v>
      </c>
      <c r="V245" s="759">
        <f>IF(INDEX(Historical!$O$7:$O$1432,MATCH(B245,Historical!$B$7:$B$1450,0))=0,"n/a",((INDEX(Historical!$C$7:$C$1439,MATCH(B245,Historical!$B$7:$B$1450,0))/INDEX(Historical!$O$7:$O$1432,MATCH(B245,Historical!$B$7:$B$1450,0)))^(1/10)-1)*100)</f>
        <v>7.1773462536293131</v>
      </c>
      <c r="W245" s="760">
        <f t="shared" si="55"/>
        <v>1.2342295749399828</v>
      </c>
      <c r="X245" s="761">
        <f t="shared" si="56"/>
        <v>2.3311823725826275</v>
      </c>
      <c r="Y245" s="717"/>
      <c r="Z245" s="703">
        <f t="shared" si="57"/>
        <v>55.875831485587589</v>
      </c>
      <c r="AA245" s="959">
        <f t="shared" si="58"/>
        <v>22.629711751662974</v>
      </c>
      <c r="AB245" s="960">
        <v>12</v>
      </c>
      <c r="AC245" s="938">
        <v>4.51</v>
      </c>
      <c r="AD245" s="938">
        <v>9.44</v>
      </c>
      <c r="AE245" s="938">
        <v>3.66</v>
      </c>
      <c r="AF245" s="938">
        <v>2.17</v>
      </c>
      <c r="AG245" s="938">
        <v>9.9</v>
      </c>
      <c r="AH245" s="938">
        <v>3.2</v>
      </c>
      <c r="AI245" s="938">
        <v>2.69</v>
      </c>
      <c r="AJ245" s="938">
        <v>3.8</v>
      </c>
      <c r="AK245" s="938">
        <v>2.4</v>
      </c>
      <c r="AL245" s="951">
        <v>5160</v>
      </c>
      <c r="AM245" s="945">
        <v>0.5</v>
      </c>
      <c r="AN245" s="938">
        <v>0</v>
      </c>
      <c r="AO245" s="802">
        <f t="shared" si="59"/>
        <v>-11.302082933379854</v>
      </c>
      <c r="AP245" s="803">
        <f t="shared" si="60"/>
        <v>11.32762881828312</v>
      </c>
      <c r="AQ245" s="961">
        <f t="shared" si="61"/>
        <v>47.73320472483671</v>
      </c>
      <c r="AR245" s="703">
        <f>INDEX(Historical!$C$7:$C$1439,MATCH(B245,Historical!$B$7:$B$1450,0))*IF(AH245="n/a",1.03,IF(AH245&lt;0,1.01,IF(AH245&gt;10,1.1,(1+AH245/100))))</f>
        <v>2.4767999999999999</v>
      </c>
      <c r="AS245" s="959">
        <f t="shared" si="62"/>
        <v>2.5434259199999998</v>
      </c>
      <c r="AT245" s="959">
        <f t="shared" si="67"/>
        <v>2.60446814208</v>
      </c>
      <c r="AU245" s="959">
        <f t="shared" si="67"/>
        <v>2.6669753774899201</v>
      </c>
      <c r="AV245" s="959">
        <f t="shared" si="67"/>
        <v>2.7309827865496783</v>
      </c>
      <c r="AW245" s="703">
        <f t="shared" si="63"/>
        <v>13.022652226119597</v>
      </c>
      <c r="AX245" s="810">
        <f t="shared" si="64"/>
        <v>12.759800339133449</v>
      </c>
      <c r="AY245" s="1017">
        <v>0.28000000000000003</v>
      </c>
      <c r="AZ245" s="945">
        <v>14.280000000000001</v>
      </c>
      <c r="BA245" s="945">
        <v>-3.83</v>
      </c>
      <c r="BB245" s="945">
        <v>-0.89</v>
      </c>
      <c r="BC245" s="945">
        <v>3.0700000000000003</v>
      </c>
      <c r="BE245" s="666">
        <v>2013</v>
      </c>
      <c r="BF245" s="971">
        <f t="shared" si="65"/>
        <v>0</v>
      </c>
      <c r="BG245" s="955">
        <v>3.6999999999999997</v>
      </c>
      <c r="BH245" s="936"/>
    </row>
    <row r="246" spans="1:60" ht="11.25" customHeight="1" x14ac:dyDescent="0.2">
      <c r="A246" s="954" t="s">
        <v>4415</v>
      </c>
      <c r="B246" s="948" t="s">
        <v>3858</v>
      </c>
      <c r="C246" s="1013" t="s">
        <v>4216</v>
      </c>
      <c r="D246" s="1013" t="s">
        <v>4386</v>
      </c>
      <c r="E246" s="793">
        <v>6</v>
      </c>
      <c r="F246" s="1227">
        <v>722</v>
      </c>
      <c r="G246" s="1227" t="s">
        <v>106</v>
      </c>
      <c r="H246" s="1227" t="s">
        <v>106</v>
      </c>
      <c r="I246" s="947">
        <v>64.430000000000007</v>
      </c>
      <c r="J246" s="703">
        <f t="shared" si="52"/>
        <v>2.1729008225981681</v>
      </c>
      <c r="K246" s="950">
        <v>0.35</v>
      </c>
      <c r="L246" s="960">
        <v>4</v>
      </c>
      <c r="M246" s="694">
        <f t="shared" si="53"/>
        <v>1.4</v>
      </c>
      <c r="N246" s="943" t="s">
        <v>413</v>
      </c>
      <c r="O246" s="795">
        <v>0.3</v>
      </c>
      <c r="P246" s="939">
        <v>43018</v>
      </c>
      <c r="Q246" s="939">
        <v>43033</v>
      </c>
      <c r="R246" s="694">
        <f t="shared" si="54"/>
        <v>16.666666666666664</v>
      </c>
      <c r="S246" s="759">
        <f>IF(INDEX(Historical!$D$7:$D$1439,MATCH(B246,Historical!$B$7:$B$1450,0))=0,"n/a",(INDEX(Historical!$C$7:$C$1439,MATCH(B246,Historical!$B$7:$B$1450,0))/INDEX(Historical!$D$7:$D$1439,MATCH(B246,Historical!$B$7:$B$1450,0))-1)*100)</f>
        <v>11.999999999999989</v>
      </c>
      <c r="T246" s="759">
        <f>IF(INDEX(Historical!$F$7:$F$1432,MATCH(B246,Historical!$B$7:$B$1450,0))=0,"n/a",((INDEX(Historical!$C$7:$C$1439,MATCH(B246,Historical!$B$7:$B$1450,0))/INDEX(Historical!$F$7:$F$1432,MATCH(B246,Historical!$B$7:$B$1450,0)))^(1/3)-1)*100)</f>
        <v>20.507113208761485</v>
      </c>
      <c r="U246" s="759">
        <f>IF(INDEX(Historical!$H$7:$H$1432,MATCH(B246,Historical!$B$7:$B$1450,0))=0,"n/a",((INDEX(Historical!$C$7:$C$1439,MATCH(B246,Historical!$B$7:$B$1450,0))/INDEX(Historical!$H$7:$H$1432,MATCH(B246,Historical!$B$7:$B$1450,0)))^(1/5)-1)*100)</f>
        <v>36.082210785873883</v>
      </c>
      <c r="V246" s="759" t="str">
        <f>IF(INDEX(Historical!$O$7:$O$1432,MATCH(B246,Historical!$B$7:$B$1450,0))=0,"n/a",((INDEX(Historical!$C$7:$C$1439,MATCH(B246,Historical!$B$7:$B$1450,0))/INDEX(Historical!$O$7:$O$1432,MATCH(B246,Historical!$B$7:$B$1450,0)))^(1/10)-1)*100)</f>
        <v>n/a</v>
      </c>
      <c r="W246" s="760" t="str">
        <f t="shared" si="55"/>
        <v>n/a</v>
      </c>
      <c r="X246" s="761">
        <f t="shared" si="56"/>
        <v>5.082001519137167</v>
      </c>
      <c r="Y246" s="727" t="s">
        <v>4421</v>
      </c>
      <c r="Z246" s="703">
        <f t="shared" si="57"/>
        <v>400</v>
      </c>
      <c r="AA246" s="959">
        <f t="shared" si="58"/>
        <v>184.08571428571432</v>
      </c>
      <c r="AB246" s="960">
        <v>12</v>
      </c>
      <c r="AC246" s="938">
        <v>0.35</v>
      </c>
      <c r="AD246" s="938">
        <v>12.52</v>
      </c>
      <c r="AE246" s="938">
        <v>7.32</v>
      </c>
      <c r="AF246" s="938">
        <v>2.6</v>
      </c>
      <c r="AG246" s="938">
        <v>3.3000000000000003</v>
      </c>
      <c r="AH246" s="938">
        <v>-78.600000000000009</v>
      </c>
      <c r="AI246" s="938">
        <v>385.92</v>
      </c>
      <c r="AJ246" s="938">
        <v>7.1</v>
      </c>
      <c r="AK246" s="938">
        <v>15</v>
      </c>
      <c r="AL246" s="951">
        <v>2110</v>
      </c>
      <c r="AM246" s="945">
        <v>1.0999999999999999</v>
      </c>
      <c r="AN246" s="938">
        <v>0.4</v>
      </c>
      <c r="AO246" s="802">
        <f t="shared" si="59"/>
        <v>-145.83060267724227</v>
      </c>
      <c r="AP246" s="803">
        <f t="shared" si="60"/>
        <v>38.255111608472049</v>
      </c>
      <c r="AQ246" s="961">
        <f t="shared" si="61"/>
        <v>361.2171612605822</v>
      </c>
      <c r="AR246" s="703">
        <f>INDEX(Historical!$C$7:$C$1439,MATCH(B246,Historical!$B$7:$B$1450,0))*IF(AH246="n/a",1.03,IF(AH246&lt;0,1.01,IF(AH246&gt;10,1.1,(1+AH246/100))))</f>
        <v>1.4139999999999999</v>
      </c>
      <c r="AS246" s="959">
        <f t="shared" si="62"/>
        <v>1.5554000000000001</v>
      </c>
      <c r="AT246" s="959">
        <f t="shared" si="67"/>
        <v>1.7109400000000003</v>
      </c>
      <c r="AU246" s="959">
        <f t="shared" si="67"/>
        <v>1.8820340000000004</v>
      </c>
      <c r="AV246" s="959">
        <f t="shared" si="67"/>
        <v>2.0702374000000008</v>
      </c>
      <c r="AW246" s="703">
        <f t="shared" si="63"/>
        <v>8.6326114000000018</v>
      </c>
      <c r="AX246" s="810">
        <f t="shared" si="64"/>
        <v>13.398434580164519</v>
      </c>
      <c r="AY246" s="1017">
        <v>0.97</v>
      </c>
      <c r="AZ246" s="945">
        <v>3.35</v>
      </c>
      <c r="BA246" s="945">
        <v>-22.98</v>
      </c>
      <c r="BB246" s="945">
        <v>-0.88</v>
      </c>
      <c r="BC246" s="945">
        <v>-6.58</v>
      </c>
      <c r="BE246" s="666">
        <v>2014</v>
      </c>
      <c r="BF246" s="971">
        <f t="shared" si="65"/>
        <v>0</v>
      </c>
      <c r="BG246" s="955">
        <v>1.9</v>
      </c>
    </row>
    <row r="247" spans="1:60" ht="11.25" customHeight="1" x14ac:dyDescent="0.2">
      <c r="A247" s="762" t="s">
        <v>3852</v>
      </c>
      <c r="B247" s="853" t="s">
        <v>3853</v>
      </c>
      <c r="C247" s="1013" t="s">
        <v>108</v>
      </c>
      <c r="D247" s="1013" t="s">
        <v>118</v>
      </c>
      <c r="E247" s="792">
        <v>6</v>
      </c>
      <c r="F247" s="1227">
        <v>799</v>
      </c>
      <c r="G247" s="1227" t="s">
        <v>106</v>
      </c>
      <c r="H247" s="1227" t="s">
        <v>106</v>
      </c>
      <c r="I247" s="956">
        <v>37.9</v>
      </c>
      <c r="J247" s="703">
        <f t="shared" si="52"/>
        <v>1.0554089709762535</v>
      </c>
      <c r="K247" s="936">
        <v>0.2</v>
      </c>
      <c r="L247" s="1227">
        <v>2</v>
      </c>
      <c r="M247" s="694">
        <f t="shared" si="53"/>
        <v>0.4</v>
      </c>
      <c r="N247" s="1227" t="s">
        <v>4196</v>
      </c>
      <c r="O247" s="642">
        <v>0.15</v>
      </c>
      <c r="P247" s="684">
        <v>43636</v>
      </c>
      <c r="Q247" s="684">
        <v>43651</v>
      </c>
      <c r="R247" s="694">
        <f t="shared" si="54"/>
        <v>33.33333333333335</v>
      </c>
      <c r="S247" s="759">
        <f>IF(INDEX(Historical!$D$7:$D$1439,MATCH(B247,Historical!$B$7:$B$1450,0))=0,"n/a",(INDEX(Historical!$C$7:$C$1439,MATCH(B247,Historical!$B$7:$B$1450,0))/INDEX(Historical!$D$7:$D$1439,MATCH(B247,Historical!$B$7:$B$1450,0))-1)*100)</f>
        <v>56.25</v>
      </c>
      <c r="T247" s="759">
        <f>IF(INDEX(Historical!$F$7:$F$1432,MATCH(B247,Historical!$B$7:$B$1450,0))=0,"n/a",((INDEX(Historical!$C$7:$C$1439,MATCH(B247,Historical!$B$7:$B$1450,0))/INDEX(Historical!$F$7:$F$1432,MATCH(B247,Historical!$B$7:$B$1450,0)))^(1/3)-1)*100)</f>
        <v>46.200886910643305</v>
      </c>
      <c r="U247" s="759">
        <f>IF(INDEX(Historical!$H$7:$H$1432,MATCH(B247,Historical!$B$7:$B$1450,0))=0,"n/a",((INDEX(Historical!$C$7:$C$1439,MATCH(B247,Historical!$B$7:$B$1450,0))/INDEX(Historical!$H$7:$H$1432,MATCH(B247,Historical!$B$7:$B$1450,0)))^(1/5)-1)*100)</f>
        <v>48.174814720429772</v>
      </c>
      <c r="V247" s="759">
        <f>IF(INDEX(Historical!$O$7:$O$1432,MATCH(B247,Historical!$B$7:$B$1450,0))=0,"n/a",((INDEX(Historical!$C$7:$C$1439,MATCH(B247,Historical!$B$7:$B$1450,0))/INDEX(Historical!$O$7:$O$1432,MATCH(B247,Historical!$B$7:$B$1450,0)))^(1/10)-1)*100)</f>
        <v>17.461894308801895</v>
      </c>
      <c r="W247" s="760">
        <f t="shared" si="55"/>
        <v>2.7588538716642348</v>
      </c>
      <c r="X247" s="761">
        <f t="shared" si="56"/>
        <v>2.3385832388558145</v>
      </c>
      <c r="Y247" s="704"/>
      <c r="Z247" s="703">
        <f t="shared" si="57"/>
        <v>19.230769230769234</v>
      </c>
      <c r="AA247" s="959">
        <f t="shared" si="58"/>
        <v>18.221153846153843</v>
      </c>
      <c r="AB247" s="960">
        <v>12</v>
      </c>
      <c r="AC247" s="955">
        <v>2.08</v>
      </c>
      <c r="AD247" s="955" t="s">
        <v>137</v>
      </c>
      <c r="AE247" s="938">
        <v>1.59</v>
      </c>
      <c r="AF247" s="938">
        <v>1.24</v>
      </c>
      <c r="AG247" s="938">
        <v>6.8000000000000007</v>
      </c>
      <c r="AH247" s="938">
        <v>-38.9</v>
      </c>
      <c r="AI247" s="938" t="s">
        <v>137</v>
      </c>
      <c r="AJ247" s="739">
        <v>20.599999999999998</v>
      </c>
      <c r="AK247" s="739" t="s">
        <v>137</v>
      </c>
      <c r="AL247" s="955">
        <v>567.73</v>
      </c>
      <c r="AM247" s="955">
        <v>66.600000000000009</v>
      </c>
      <c r="AN247" s="955">
        <v>0</v>
      </c>
      <c r="AO247" s="802">
        <f t="shared" si="59"/>
        <v>31.009069845252181</v>
      </c>
      <c r="AP247" s="803">
        <f t="shared" si="60"/>
        <v>49.230223691406024</v>
      </c>
      <c r="AQ247" s="961">
        <f t="shared" si="61"/>
        <v>0.20918292192757537</v>
      </c>
      <c r="AR247" s="703">
        <f>INDEX(Historical!$C$7:$C$1439,MATCH(B247,Historical!$B$7:$B$1450,0))*IF(AH247="n/a",1.03,IF(AH247&lt;0,1.01,IF(AH247&gt;10,1.1,(1+AH247/100))))</f>
        <v>0.2525</v>
      </c>
      <c r="AS247" s="959">
        <f t="shared" si="62"/>
        <v>0.260075</v>
      </c>
      <c r="AT247" s="959">
        <f t="shared" ref="AT247:AV266" si="68">IF($AK247="n/a",1.03*AS247,IF($AK247&lt;0,1.01*AS247,IF($AK247&gt;10,1.1*AS247,(1+$AK247/100)*AS247)))</f>
        <v>0.26787725000000001</v>
      </c>
      <c r="AU247" s="959">
        <f t="shared" si="68"/>
        <v>0.27591356750000001</v>
      </c>
      <c r="AV247" s="959">
        <f t="shared" si="68"/>
        <v>0.28419097452500003</v>
      </c>
      <c r="AW247" s="703">
        <f t="shared" si="63"/>
        <v>1.3405567920249999</v>
      </c>
      <c r="AX247" s="810">
        <f t="shared" si="64"/>
        <v>3.5370891610158308</v>
      </c>
      <c r="AY247" s="788">
        <v>0.22</v>
      </c>
      <c r="AZ247" s="938">
        <v>14.67</v>
      </c>
      <c r="BA247" s="938">
        <v>-7.6499999999999995</v>
      </c>
      <c r="BB247" s="938">
        <v>0.05</v>
      </c>
      <c r="BC247" s="938">
        <v>1.81</v>
      </c>
      <c r="BE247" s="666">
        <v>2014</v>
      </c>
      <c r="BF247" s="971">
        <f t="shared" si="65"/>
        <v>0</v>
      </c>
      <c r="BG247" s="955">
        <v>2.9000000000000004</v>
      </c>
    </row>
    <row r="248" spans="1:60" ht="11.25" customHeight="1" x14ac:dyDescent="0.2">
      <c r="A248" s="944" t="s">
        <v>1325</v>
      </c>
      <c r="B248" s="948" t="s">
        <v>1326</v>
      </c>
      <c r="C248" s="1013" t="s">
        <v>108</v>
      </c>
      <c r="D248" s="1013" t="s">
        <v>4365</v>
      </c>
      <c r="E248" s="792">
        <v>9</v>
      </c>
      <c r="F248" s="1227">
        <v>453</v>
      </c>
      <c r="G248" s="1227" t="s">
        <v>37</v>
      </c>
      <c r="H248" s="1227" t="s">
        <v>37</v>
      </c>
      <c r="I248" s="947">
        <v>77.760000000000005</v>
      </c>
      <c r="J248" s="703">
        <f t="shared" si="52"/>
        <v>2.2633744855967075</v>
      </c>
      <c r="K248" s="950">
        <v>0.44</v>
      </c>
      <c r="L248" s="960">
        <v>4</v>
      </c>
      <c r="M248" s="694">
        <f t="shared" si="53"/>
        <v>1.76</v>
      </c>
      <c r="N248" s="943" t="s">
        <v>588</v>
      </c>
      <c r="O248" s="795">
        <v>0.38</v>
      </c>
      <c r="P248" s="934">
        <v>43546</v>
      </c>
      <c r="Q248" s="934">
        <v>43560</v>
      </c>
      <c r="R248" s="694">
        <f t="shared" si="54"/>
        <v>15.789473684210526</v>
      </c>
      <c r="S248" s="759">
        <f>IF(INDEX(Historical!$D$7:$D$1439,MATCH(B248,Historical!$B$7:$B$1450,0))=0,"n/a",(INDEX(Historical!$C$7:$C$1439,MATCH(B248,Historical!$B$7:$B$1450,0))/INDEX(Historical!$D$7:$D$1439,MATCH(B248,Historical!$B$7:$B$1450,0))-1)*100)</f>
        <v>16.799999999999994</v>
      </c>
      <c r="T248" s="759">
        <f>IF(INDEX(Historical!$F$7:$F$1432,MATCH(B248,Historical!$B$7:$B$1450,0))=0,"n/a",((INDEX(Historical!$C$7:$C$1439,MATCH(B248,Historical!$B$7:$B$1450,0))/INDEX(Historical!$F$7:$F$1432,MATCH(B248,Historical!$B$7:$B$1450,0)))^(1/3)-1)*100)</f>
        <v>12.698350957532734</v>
      </c>
      <c r="U248" s="759">
        <f>IF(INDEX(Historical!$H$7:$H$1432,MATCH(B248,Historical!$B$7:$B$1450,0))=0,"n/a",((INDEX(Historical!$C$7:$C$1439,MATCH(B248,Historical!$B$7:$B$1450,0))/INDEX(Historical!$H$7:$H$1432,MATCH(B248,Historical!$B$7:$B$1450,0)))^(1/5)-1)*100)</f>
        <v>10.908982403443112</v>
      </c>
      <c r="V248" s="759">
        <f>IF(INDEX(Historical!$O$7:$O$1432,MATCH(B248,Historical!$B$7:$B$1450,0))=0,"n/a",((INDEX(Historical!$C$7:$C$1439,MATCH(B248,Historical!$B$7:$B$1450,0))/INDEX(Historical!$O$7:$O$1432,MATCH(B248,Historical!$B$7:$B$1450,0)))^(1/10)-1)*100)</f>
        <v>7.4754941789725082</v>
      </c>
      <c r="W248" s="760">
        <f t="shared" si="55"/>
        <v>1.4592991636764983</v>
      </c>
      <c r="X248" s="761">
        <f t="shared" si="56"/>
        <v>0.72244916579093454</v>
      </c>
      <c r="Y248" s="706"/>
      <c r="Z248" s="703">
        <f t="shared" si="57"/>
        <v>39.909297052154194</v>
      </c>
      <c r="AA248" s="959">
        <f t="shared" si="58"/>
        <v>17.632653061224492</v>
      </c>
      <c r="AB248" s="960">
        <v>12</v>
      </c>
      <c r="AC248" s="938">
        <v>4.41</v>
      </c>
      <c r="AD248" s="938">
        <v>2.21</v>
      </c>
      <c r="AE248" s="938">
        <v>6.82</v>
      </c>
      <c r="AF248" s="938">
        <v>1.99</v>
      </c>
      <c r="AG248" s="938">
        <v>11.700000000000001</v>
      </c>
      <c r="AH248" s="938">
        <v>35.099999999999994</v>
      </c>
      <c r="AI248" s="938">
        <v>12.08</v>
      </c>
      <c r="AJ248" s="938">
        <v>15.1</v>
      </c>
      <c r="AK248" s="938">
        <v>8</v>
      </c>
      <c r="AL248" s="951">
        <v>2620</v>
      </c>
      <c r="AM248" s="945">
        <v>1.3</v>
      </c>
      <c r="AN248" s="938">
        <v>0.21</v>
      </c>
      <c r="AO248" s="802">
        <f t="shared" si="59"/>
        <v>-4.4602961721846732</v>
      </c>
      <c r="AP248" s="803">
        <f t="shared" si="60"/>
        <v>13.172356889039818</v>
      </c>
      <c r="AQ248" s="961">
        <f t="shared" si="61"/>
        <v>24.880350899636426</v>
      </c>
      <c r="AR248" s="703">
        <f>INDEX(Historical!$C$7:$C$1439,MATCH(B248,Historical!$B$7:$B$1450,0))*IF(AH248="n/a",1.03,IF(AH248&lt;0,1.01,IF(AH248&gt;10,1.1,(1+AH248/100))))</f>
        <v>1.6060000000000001</v>
      </c>
      <c r="AS248" s="959">
        <f t="shared" si="62"/>
        <v>1.7666000000000002</v>
      </c>
      <c r="AT248" s="959">
        <f t="shared" si="68"/>
        <v>1.9079280000000003</v>
      </c>
      <c r="AU248" s="959">
        <f t="shared" si="68"/>
        <v>2.0605622400000003</v>
      </c>
      <c r="AV248" s="959">
        <f t="shared" si="68"/>
        <v>2.2254072192000005</v>
      </c>
      <c r="AW248" s="703">
        <f t="shared" si="63"/>
        <v>9.5664974592000007</v>
      </c>
      <c r="AX248" s="810">
        <f t="shared" si="64"/>
        <v>12.302594469135803</v>
      </c>
      <c r="AY248" s="1017">
        <v>1.1299999999999999</v>
      </c>
      <c r="AZ248" s="945">
        <v>17.61</v>
      </c>
      <c r="BA248" s="945">
        <v>-16.16</v>
      </c>
      <c r="BB248" s="945">
        <v>5.4</v>
      </c>
      <c r="BC248" s="945">
        <v>0.15</v>
      </c>
      <c r="BE248" s="666">
        <v>2011</v>
      </c>
      <c r="BF248" s="971">
        <f t="shared" si="65"/>
        <v>0</v>
      </c>
      <c r="BG248" s="955">
        <v>1.4000000000000001</v>
      </c>
      <c r="BH248" s="936"/>
    </row>
    <row r="249" spans="1:60" ht="11.25" customHeight="1" x14ac:dyDescent="0.2">
      <c r="A249" s="944" t="s">
        <v>1330</v>
      </c>
      <c r="B249" s="948" t="s">
        <v>1331</v>
      </c>
      <c r="C249" s="1013" t="s">
        <v>128</v>
      </c>
      <c r="D249" s="1013" t="s">
        <v>4353</v>
      </c>
      <c r="E249" s="792">
        <v>8</v>
      </c>
      <c r="F249" s="1227">
        <v>539</v>
      </c>
      <c r="G249" s="1227" t="s">
        <v>115</v>
      </c>
      <c r="H249" s="1227" t="s">
        <v>115</v>
      </c>
      <c r="I249" s="938">
        <v>77.290000000000006</v>
      </c>
      <c r="J249" s="703">
        <f t="shared" si="52"/>
        <v>3.234571095872687</v>
      </c>
      <c r="K249" s="950">
        <v>0.625</v>
      </c>
      <c r="L249" s="960">
        <v>4</v>
      </c>
      <c r="M249" s="694">
        <f t="shared" si="53"/>
        <v>2.5</v>
      </c>
      <c r="N249" s="943" t="s">
        <v>413</v>
      </c>
      <c r="O249" s="795">
        <v>0.6</v>
      </c>
      <c r="P249" s="660">
        <v>43371</v>
      </c>
      <c r="Q249" s="660">
        <v>43398</v>
      </c>
      <c r="R249" s="694">
        <f t="shared" si="54"/>
        <v>4.1666666666666705</v>
      </c>
      <c r="S249" s="759">
        <f>IF(INDEX(Historical!$D$7:$D$1439,MATCH(B249,Historical!$B$7:$B$1450,0))=0,"n/a",(INDEX(Historical!$C$7:$C$1439,MATCH(B249,Historical!$B$7:$B$1450,0))/INDEX(Historical!$D$7:$D$1439,MATCH(B249,Historical!$B$7:$B$1450,0))-1)*100)</f>
        <v>15.476190476190466</v>
      </c>
      <c r="T249" s="759">
        <f>IF(INDEX(Historical!$F$7:$F$1432,MATCH(B249,Historical!$B$7:$B$1450,0))=0,"n/a",((INDEX(Historical!$C$7:$C$1439,MATCH(B249,Historical!$B$7:$B$1450,0))/INDEX(Historical!$F$7:$F$1432,MATCH(B249,Historical!$B$7:$B$1450,0)))^(1/3)-1)*100)</f>
        <v>12.349689762573735</v>
      </c>
      <c r="U249" s="759">
        <f>IF(INDEX(Historical!$H$7:$H$1432,MATCH(B249,Historical!$B$7:$B$1450,0))=0,"n/a",((INDEX(Historical!$C$7:$C$1439,MATCH(B249,Historical!$B$7:$B$1450,0))/INDEX(Historical!$H$7:$H$1432,MATCH(B249,Historical!$B$7:$B$1450,0)))^(1/5)-1)*100)</f>
        <v>11.613503702063532</v>
      </c>
      <c r="V249" s="759">
        <f>IF(INDEX(Historical!$O$7:$O$1432,MATCH(B249,Historical!$B$7:$B$1450,0))=0,"n/a",((INDEX(Historical!$C$7:$C$1439,MATCH(B249,Historical!$B$7:$B$1450,0))/INDEX(Historical!$O$7:$O$1432,MATCH(B249,Historical!$B$7:$B$1450,0)))^(1/10)-1)*100)</f>
        <v>16.872990485421326</v>
      </c>
      <c r="W249" s="760">
        <f t="shared" si="55"/>
        <v>0.688289589927635</v>
      </c>
      <c r="X249" s="761">
        <f t="shared" si="56"/>
        <v>2.7651199290627457</v>
      </c>
      <c r="Y249" s="706"/>
      <c r="Z249" s="703">
        <f t="shared" si="57"/>
        <v>43.327556325823224</v>
      </c>
      <c r="AA249" s="959">
        <f t="shared" si="58"/>
        <v>13.39514731369151</v>
      </c>
      <c r="AB249" s="960">
        <v>12</v>
      </c>
      <c r="AC249" s="938">
        <v>5.77</v>
      </c>
      <c r="AD249" s="938">
        <v>7.18</v>
      </c>
      <c r="AE249" s="938">
        <v>0.9</v>
      </c>
      <c r="AF249" s="938">
        <v>2.09</v>
      </c>
      <c r="AG249" s="938">
        <v>15.2</v>
      </c>
      <c r="AH249" s="938">
        <v>-15.8</v>
      </c>
      <c r="AI249" s="938">
        <v>6.67</v>
      </c>
      <c r="AJ249" s="938">
        <v>4.2</v>
      </c>
      <c r="AK249" s="938">
        <v>1.9</v>
      </c>
      <c r="AL249" s="951">
        <v>5220</v>
      </c>
      <c r="AM249" s="945">
        <v>0.6</v>
      </c>
      <c r="AN249" s="938">
        <v>0.84</v>
      </c>
      <c r="AO249" s="802">
        <f t="shared" si="59"/>
        <v>1.4529274842447091</v>
      </c>
      <c r="AP249" s="803">
        <f t="shared" si="60"/>
        <v>14.848074797936219</v>
      </c>
      <c r="AQ249" s="961">
        <f t="shared" si="61"/>
        <v>11.546418610002407</v>
      </c>
      <c r="AR249" s="703">
        <f>INDEX(Historical!$C$7:$C$1439,MATCH(B249,Historical!$B$7:$B$1450,0))*IF(AH249="n/a",1.03,IF(AH249&lt;0,1.01,IF(AH249&gt;10,1.1,(1+AH249/100))))</f>
        <v>2.4492499999999997</v>
      </c>
      <c r="AS249" s="959">
        <f t="shared" si="62"/>
        <v>2.6126149749999996</v>
      </c>
      <c r="AT249" s="959">
        <f t="shared" si="68"/>
        <v>2.6622546595249994</v>
      </c>
      <c r="AU249" s="959">
        <f t="shared" si="68"/>
        <v>2.7128374980559742</v>
      </c>
      <c r="AV249" s="959">
        <f t="shared" si="68"/>
        <v>2.7643814105190376</v>
      </c>
      <c r="AW249" s="703">
        <f t="shared" si="63"/>
        <v>13.201338543100009</v>
      </c>
      <c r="AX249" s="810">
        <f t="shared" si="64"/>
        <v>17.080267231336535</v>
      </c>
      <c r="AY249" s="1017">
        <v>0.86</v>
      </c>
      <c r="AZ249" s="945">
        <v>2.1399999999999997</v>
      </c>
      <c r="BA249" s="945">
        <v>-28.12</v>
      </c>
      <c r="BB249" s="945">
        <v>-4.22</v>
      </c>
      <c r="BC249" s="945">
        <v>-15.78</v>
      </c>
      <c r="BE249" s="666">
        <v>2011</v>
      </c>
      <c r="BF249" s="971">
        <f t="shared" si="65"/>
        <v>0</v>
      </c>
      <c r="BG249" s="955">
        <v>7.0000000000000009</v>
      </c>
    </row>
    <row r="250" spans="1:60" ht="11.25" customHeight="1" x14ac:dyDescent="0.2">
      <c r="A250" s="944" t="s">
        <v>3918</v>
      </c>
      <c r="B250" s="948" t="s">
        <v>3919</v>
      </c>
      <c r="C250" s="1013" t="s">
        <v>4345</v>
      </c>
      <c r="D250" s="1013" t="s">
        <v>4346</v>
      </c>
      <c r="E250" s="792">
        <v>5</v>
      </c>
      <c r="F250" s="1227">
        <v>817</v>
      </c>
      <c r="G250" s="1227" t="s">
        <v>106</v>
      </c>
      <c r="H250" s="1227" t="s">
        <v>106</v>
      </c>
      <c r="I250" s="947">
        <v>11.11</v>
      </c>
      <c r="J250" s="703">
        <f t="shared" si="52"/>
        <v>6.4806480648064806</v>
      </c>
      <c r="K250" s="950">
        <v>0.18</v>
      </c>
      <c r="L250" s="960">
        <v>4</v>
      </c>
      <c r="M250" s="694">
        <f t="shared" si="53"/>
        <v>0.72</v>
      </c>
      <c r="N250" s="943" t="s">
        <v>517</v>
      </c>
      <c r="O250" s="795">
        <v>0.17</v>
      </c>
      <c r="P250" s="939">
        <v>43146</v>
      </c>
      <c r="Q250" s="939">
        <v>43159</v>
      </c>
      <c r="R250" s="694">
        <f t="shared" si="54"/>
        <v>5.8823529411764595</v>
      </c>
      <c r="S250" s="759">
        <f>IF(INDEX(Historical!$D$7:$D$1439,MATCH(B250,Historical!$B$7:$B$1450,0))=0,"n/a",(INDEX(Historical!$C$7:$C$1439,MATCH(B250,Historical!$B$7:$B$1450,0))/INDEX(Historical!$D$7:$D$1439,MATCH(B250,Historical!$B$7:$B$1450,0))-1)*100)</f>
        <v>7.0631970260222943</v>
      </c>
      <c r="T250" s="759">
        <f>IF(INDEX(Historical!$F$7:$F$1432,MATCH(B250,Historical!$B$7:$B$1450,0))=0,"n/a",((INDEX(Historical!$C$7:$C$1439,MATCH(B250,Historical!$B$7:$B$1450,0))/INDEX(Historical!$F$7:$F$1432,MATCH(B250,Historical!$B$7:$B$1450,0)))^(1/3)-1)*100)</f>
        <v>15.277587606658072</v>
      </c>
      <c r="U250" s="759">
        <f>IF(INDEX(Historical!$H$7:$H$1432,MATCH(B250,Historical!$B$7:$B$1450,0))=0,"n/a",((INDEX(Historical!$C$7:$C$1439,MATCH(B250,Historical!$B$7:$B$1450,0))/INDEX(Historical!$H$7:$H$1432,MATCH(B250,Historical!$B$7:$B$1450,0)))^(1/5)-1)*100)</f>
        <v>9.8560543306117623</v>
      </c>
      <c r="V250" s="759" t="str">
        <f>IF(INDEX(Historical!$O$7:$O$1432,MATCH(B250,Historical!$B$7:$B$1450,0))=0,"n/a",((INDEX(Historical!$C$7:$C$1439,MATCH(B250,Historical!$B$7:$B$1450,0))/INDEX(Historical!$O$7:$O$1432,MATCH(B250,Historical!$B$7:$B$1450,0)))^(1/10)-1)*100)</f>
        <v>n/a</v>
      </c>
      <c r="W250" s="760" t="str">
        <f t="shared" si="55"/>
        <v>n/a</v>
      </c>
      <c r="X250" s="761">
        <f t="shared" si="56"/>
        <v>0.19175202977843897</v>
      </c>
      <c r="Y250" s="949"/>
      <c r="Z250" s="703">
        <f t="shared" si="57"/>
        <v>94.73684210526315</v>
      </c>
      <c r="AA250" s="959">
        <f t="shared" si="58"/>
        <v>14.618421052631579</v>
      </c>
      <c r="AB250" s="960">
        <v>12</v>
      </c>
      <c r="AC250" s="938">
        <v>0.76</v>
      </c>
      <c r="AD250" s="938" t="s">
        <v>137</v>
      </c>
      <c r="AE250" s="938">
        <v>2.16</v>
      </c>
      <c r="AF250" s="938">
        <v>1.02</v>
      </c>
      <c r="AG250" s="938" t="s">
        <v>137</v>
      </c>
      <c r="AH250" s="940">
        <v>-14.299999999999999</v>
      </c>
      <c r="AI250" s="940">
        <v>-19.23</v>
      </c>
      <c r="AJ250" s="938">
        <v>51.4</v>
      </c>
      <c r="AK250" s="938" t="s">
        <v>137</v>
      </c>
      <c r="AL250" s="951">
        <v>1220</v>
      </c>
      <c r="AM250" s="945">
        <v>1.9</v>
      </c>
      <c r="AN250" s="940">
        <v>0.82</v>
      </c>
      <c r="AO250" s="802">
        <f t="shared" si="59"/>
        <v>1.7182813427866641</v>
      </c>
      <c r="AP250" s="803">
        <f t="shared" si="60"/>
        <v>16.336702395418243</v>
      </c>
      <c r="AQ250" s="961">
        <f t="shared" si="61"/>
        <v>-18.59350428952461</v>
      </c>
      <c r="AR250" s="703">
        <f>INDEX(Historical!$C$7:$C$1439,MATCH(B250,Historical!$B$7:$B$1450,0))*IF(AH250="n/a",1.03,IF(AH250&lt;0,1.01,IF(AH250&gt;10,1.1,(1+AH250/100))))</f>
        <v>0.72719999999999996</v>
      </c>
      <c r="AS250" s="959">
        <f t="shared" si="62"/>
        <v>0.73447200000000001</v>
      </c>
      <c r="AT250" s="959">
        <f t="shared" si="68"/>
        <v>0.75650616000000004</v>
      </c>
      <c r="AU250" s="959">
        <f t="shared" si="68"/>
        <v>0.77920134480000003</v>
      </c>
      <c r="AV250" s="959">
        <f t="shared" si="68"/>
        <v>0.80257738514400001</v>
      </c>
      <c r="AW250" s="703">
        <f t="shared" si="63"/>
        <v>3.7999568899440002</v>
      </c>
      <c r="AX250" s="810">
        <f t="shared" si="64"/>
        <v>34.203032312727274</v>
      </c>
      <c r="AY250" s="1017">
        <v>1.21</v>
      </c>
      <c r="AZ250" s="945">
        <v>19.59</v>
      </c>
      <c r="BA250" s="945">
        <v>-24.88</v>
      </c>
      <c r="BB250" s="945">
        <v>-3.9899999999999998</v>
      </c>
      <c r="BC250" s="945">
        <v>-2</v>
      </c>
      <c r="BE250" s="666">
        <v>2014</v>
      </c>
      <c r="BF250" s="971">
        <f t="shared" si="65"/>
        <v>0</v>
      </c>
      <c r="BG250" s="955" t="s">
        <v>137</v>
      </c>
      <c r="BH250" s="936"/>
    </row>
    <row r="251" spans="1:60" ht="11.25" customHeight="1" x14ac:dyDescent="0.2">
      <c r="A251" s="157" t="s">
        <v>2405</v>
      </c>
      <c r="B251" s="631" t="s">
        <v>2406</v>
      </c>
      <c r="C251" s="1013" t="s">
        <v>4216</v>
      </c>
      <c r="D251" s="1013" t="s">
        <v>4352</v>
      </c>
      <c r="E251" s="792">
        <v>5</v>
      </c>
      <c r="F251" s="1227">
        <v>856</v>
      </c>
      <c r="G251" s="1227" t="s">
        <v>106</v>
      </c>
      <c r="H251" s="1227" t="s">
        <v>106</v>
      </c>
      <c r="I251" s="947">
        <v>50.55</v>
      </c>
      <c r="J251" s="703">
        <f t="shared" si="52"/>
        <v>2.4925816023738876</v>
      </c>
      <c r="K251" s="950">
        <v>0.315</v>
      </c>
      <c r="L251" s="960">
        <v>4</v>
      </c>
      <c r="M251" s="694">
        <f t="shared" si="53"/>
        <v>1.26</v>
      </c>
      <c r="N251" s="943" t="s">
        <v>4453</v>
      </c>
      <c r="O251" s="795">
        <v>0.3</v>
      </c>
      <c r="P251" s="934">
        <v>43502</v>
      </c>
      <c r="Q251" s="934">
        <v>43525</v>
      </c>
      <c r="R251" s="694">
        <f t="shared" si="54"/>
        <v>5.0000000000000044</v>
      </c>
      <c r="S251" s="759">
        <f>IF(INDEX(Historical!$D$7:$D$1439,MATCH(B251,Historical!$B$7:$B$1450,0))=0,"n/a",(INDEX(Historical!$C$7:$C$1439,MATCH(B251,Historical!$B$7:$B$1450,0))/INDEX(Historical!$D$7:$D$1439,MATCH(B251,Historical!$B$7:$B$1450,0))-1)*100)</f>
        <v>11.368909512761016</v>
      </c>
      <c r="T251" s="759">
        <f>IF(INDEX(Historical!$F$7:$F$1432,MATCH(B251,Historical!$B$7:$B$1450,0))=0,"n/a",((INDEX(Historical!$C$7:$C$1439,MATCH(B251,Historical!$B$7:$B$1450,0))/INDEX(Historical!$F$7:$F$1432,MATCH(B251,Historical!$B$7:$B$1450,0)))^(1/3)-1)*100)</f>
        <v>7.7217345015941907</v>
      </c>
      <c r="U251" s="759">
        <f>IF(INDEX(Historical!$H$7:$H$1432,MATCH(B251,Historical!$B$7:$B$1450,0))=0,"n/a",((INDEX(Historical!$C$7:$C$1439,MATCH(B251,Historical!$B$7:$B$1450,0))/INDEX(Historical!$H$7:$H$1432,MATCH(B251,Historical!$B$7:$B$1450,0)))^(1/5)-1)*100)</f>
        <v>5.9223841048812176</v>
      </c>
      <c r="V251" s="759">
        <f>IF(INDEX(Historical!$O$7:$O$1432,MATCH(B251,Historical!$B$7:$B$1450,0))=0,"n/a",((INDEX(Historical!$C$7:$C$1439,MATCH(B251,Historical!$B$7:$B$1450,0))/INDEX(Historical!$O$7:$O$1432,MATCH(B251,Historical!$B$7:$B$1450,0)))^(1/10)-1)*100)</f>
        <v>8.1632460494987846</v>
      </c>
      <c r="W251" s="760">
        <f t="shared" si="55"/>
        <v>0.72549376424159684</v>
      </c>
      <c r="X251" s="761">
        <f t="shared" si="56"/>
        <v>0.32012887053411987</v>
      </c>
      <c r="Y251" s="949"/>
      <c r="Z251" s="703">
        <f t="shared" si="57"/>
        <v>28.899082568807337</v>
      </c>
      <c r="AA251" s="959">
        <f t="shared" si="58"/>
        <v>11.594036697247706</v>
      </c>
      <c r="AB251" s="960">
        <v>12</v>
      </c>
      <c r="AC251" s="938">
        <v>4.3600000000000003</v>
      </c>
      <c r="AD251" s="938">
        <v>1.62</v>
      </c>
      <c r="AE251" s="938">
        <v>3.3</v>
      </c>
      <c r="AF251" s="938">
        <v>3.15</v>
      </c>
      <c r="AG251" s="938">
        <v>28.4</v>
      </c>
      <c r="AH251" s="938">
        <v>42.3</v>
      </c>
      <c r="AI251" s="938">
        <v>1.9</v>
      </c>
      <c r="AJ251" s="938">
        <v>18.5</v>
      </c>
      <c r="AK251" s="938">
        <v>7.33</v>
      </c>
      <c r="AL251" s="951">
        <v>234020</v>
      </c>
      <c r="AM251" s="945">
        <v>0.05</v>
      </c>
      <c r="AN251" s="938">
        <v>0.39</v>
      </c>
      <c r="AO251" s="802">
        <f t="shared" si="59"/>
        <v>-3.1790709899926011</v>
      </c>
      <c r="AP251" s="803">
        <f t="shared" si="60"/>
        <v>8.4149657072551047</v>
      </c>
      <c r="AQ251" s="961">
        <f t="shared" si="61"/>
        <v>27.403498288495932</v>
      </c>
      <c r="AR251" s="703">
        <f>INDEX(Historical!$C$7:$C$1439,MATCH(B251,Historical!$B$7:$B$1450,0))*IF(AH251="n/a",1.03,IF(AH251&lt;0,1.01,IF(AH251&gt;10,1.1,(1+AH251/100))))</f>
        <v>1.32</v>
      </c>
      <c r="AS251" s="959">
        <f t="shared" si="62"/>
        <v>1.3450799999999998</v>
      </c>
      <c r="AT251" s="959">
        <f t="shared" si="68"/>
        <v>1.4436743639999998</v>
      </c>
      <c r="AU251" s="959">
        <f t="shared" si="68"/>
        <v>1.5494956948811998</v>
      </c>
      <c r="AV251" s="959">
        <f t="shared" si="68"/>
        <v>1.6630737293159916</v>
      </c>
      <c r="AW251" s="703">
        <f t="shared" si="63"/>
        <v>7.3213237881971907</v>
      </c>
      <c r="AX251" s="810">
        <f t="shared" si="64"/>
        <v>14.48333093609731</v>
      </c>
      <c r="AY251" s="1017">
        <v>0.89</v>
      </c>
      <c r="AZ251" s="945">
        <v>19.329999999999998</v>
      </c>
      <c r="BA251" s="945">
        <v>-15.17</v>
      </c>
      <c r="BB251" s="945">
        <v>6.39</v>
      </c>
      <c r="BC251" s="945">
        <v>2.76</v>
      </c>
      <c r="BE251" s="666">
        <v>2015</v>
      </c>
      <c r="BF251" s="971">
        <f t="shared" si="65"/>
        <v>0</v>
      </c>
      <c r="BG251" s="955">
        <v>16.100000000000001</v>
      </c>
    </row>
    <row r="252" spans="1:60" ht="11.25" customHeight="1" x14ac:dyDescent="0.2">
      <c r="A252" s="936" t="s">
        <v>1346</v>
      </c>
      <c r="B252" s="948" t="s">
        <v>1347</v>
      </c>
      <c r="C252" s="1013" t="s">
        <v>4216</v>
      </c>
      <c r="D252" s="1013" t="s">
        <v>4395</v>
      </c>
      <c r="E252" s="792">
        <v>8</v>
      </c>
      <c r="F252" s="1227">
        <v>537</v>
      </c>
      <c r="G252" s="1227" t="s">
        <v>106</v>
      </c>
      <c r="H252" s="1227" t="s">
        <v>106</v>
      </c>
      <c r="I252" s="947">
        <v>277.31</v>
      </c>
      <c r="J252" s="703">
        <f t="shared" si="52"/>
        <v>0.67794165374490634</v>
      </c>
      <c r="K252" s="950">
        <v>0.47</v>
      </c>
      <c r="L252" s="960">
        <v>4</v>
      </c>
      <c r="M252" s="694">
        <f t="shared" si="53"/>
        <v>1.88</v>
      </c>
      <c r="N252" s="943" t="s">
        <v>380</v>
      </c>
      <c r="O252" s="795">
        <v>0.39</v>
      </c>
      <c r="P252" s="934">
        <v>43382</v>
      </c>
      <c r="Q252" s="934">
        <v>43391</v>
      </c>
      <c r="R252" s="694">
        <f t="shared" si="54"/>
        <v>20.5128205128205</v>
      </c>
      <c r="S252" s="759">
        <f>IF(INDEX(Historical!$D$7:$D$1439,MATCH(B252,Historical!$B$7:$B$1450,0))=0,"n/a",(INDEX(Historical!$C$7:$C$1439,MATCH(B252,Historical!$B$7:$B$1450,0))/INDEX(Historical!$D$7:$D$1439,MATCH(B252,Historical!$B$7:$B$1450,0))-1)*100)</f>
        <v>16.312056737588641</v>
      </c>
      <c r="T252" s="759">
        <f>IF(INDEX(Historical!$F$7:$F$1432,MATCH(B252,Historical!$B$7:$B$1450,0))=0,"n/a",((INDEX(Historical!$C$7:$C$1439,MATCH(B252,Historical!$B$7:$B$1450,0))/INDEX(Historical!$F$7:$F$1432,MATCH(B252,Historical!$B$7:$B$1450,0)))^(1/3)-1)*100)</f>
        <v>16.024983766140121</v>
      </c>
      <c r="U252" s="759">
        <f>IF(INDEX(Historical!$H$7:$H$1432,MATCH(B252,Historical!$B$7:$B$1450,0))=0,"n/a",((INDEX(Historical!$C$7:$C$1439,MATCH(B252,Historical!$B$7:$B$1450,0))/INDEX(Historical!$H$7:$H$1432,MATCH(B252,Historical!$B$7:$B$1450,0)))^(1/5)-1)*100)</f>
        <v>18.562995052566443</v>
      </c>
      <c r="V252" s="759" t="str">
        <f>IF(INDEX(Historical!$O$7:$O$1432,MATCH(B252,Historical!$B$7:$B$1450,0))=0,"n/a",((INDEX(Historical!$C$7:$C$1439,MATCH(B252,Historical!$B$7:$B$1450,0))/INDEX(Historical!$O$7:$O$1432,MATCH(B252,Historical!$B$7:$B$1450,0)))^(1/10)-1)*100)</f>
        <v>n/a</v>
      </c>
      <c r="W252" s="760" t="str">
        <f t="shared" si="55"/>
        <v>n/a</v>
      </c>
      <c r="X252" s="761">
        <f t="shared" si="56"/>
        <v>1.4850396042053153</v>
      </c>
      <c r="Y252" s="722"/>
      <c r="Z252" s="703">
        <f t="shared" si="57"/>
        <v>30.079999999999995</v>
      </c>
      <c r="AA252" s="959">
        <f t="shared" si="58"/>
        <v>44.369599999999998</v>
      </c>
      <c r="AB252" s="960">
        <v>7</v>
      </c>
      <c r="AC252" s="938">
        <v>6.25</v>
      </c>
      <c r="AD252" s="938">
        <v>2.71</v>
      </c>
      <c r="AE252" s="938">
        <v>10.61</v>
      </c>
      <c r="AF252" s="938">
        <v>17.87</v>
      </c>
      <c r="AG252" s="938">
        <v>53</v>
      </c>
      <c r="AH252" s="938">
        <v>29.099999999999998</v>
      </c>
      <c r="AI252" s="938">
        <v>12.7</v>
      </c>
      <c r="AJ252" s="938">
        <v>12.5</v>
      </c>
      <c r="AK252" s="938">
        <v>16.5</v>
      </c>
      <c r="AL252" s="951">
        <v>71940</v>
      </c>
      <c r="AM252" s="945">
        <v>0.1</v>
      </c>
      <c r="AN252" s="938">
        <v>0.11</v>
      </c>
      <c r="AO252" s="802">
        <f t="shared" si="59"/>
        <v>-25.12866329368865</v>
      </c>
      <c r="AP252" s="803">
        <f t="shared" si="60"/>
        <v>19.240936706311349</v>
      </c>
      <c r="AQ252" s="961">
        <f t="shared" si="61"/>
        <v>493.62717517909431</v>
      </c>
      <c r="AR252" s="703">
        <f>INDEX(Historical!$C$7:$C$1439,MATCH(B252,Historical!$B$7:$B$1450,0))*IF(AH252="n/a",1.03,IF(AH252&lt;0,1.01,IF(AH252&gt;10,1.1,(1+AH252/100))))</f>
        <v>1.804</v>
      </c>
      <c r="AS252" s="959">
        <f t="shared" si="62"/>
        <v>1.9844000000000002</v>
      </c>
      <c r="AT252" s="959">
        <f t="shared" si="68"/>
        <v>2.1828400000000006</v>
      </c>
      <c r="AU252" s="959">
        <f t="shared" si="68"/>
        <v>2.4011240000000007</v>
      </c>
      <c r="AV252" s="959">
        <f t="shared" si="68"/>
        <v>2.6412364000000008</v>
      </c>
      <c r="AW252" s="703">
        <f t="shared" si="63"/>
        <v>11.013600400000001</v>
      </c>
      <c r="AX252" s="810">
        <f t="shared" si="64"/>
        <v>3.9715842919476407</v>
      </c>
      <c r="AY252" s="1017">
        <v>1.0900000000000001</v>
      </c>
      <c r="AZ252" s="945">
        <v>51.859999999999992</v>
      </c>
      <c r="BA252" s="945">
        <v>-2.69</v>
      </c>
      <c r="BB252" s="945">
        <v>5.0999999999999996</v>
      </c>
      <c r="BC252" s="945">
        <v>17.34</v>
      </c>
      <c r="BE252" s="666">
        <v>2011</v>
      </c>
      <c r="BF252" s="971">
        <f t="shared" si="65"/>
        <v>0</v>
      </c>
      <c r="BG252" s="955">
        <v>29.599999999999998</v>
      </c>
    </row>
    <row r="253" spans="1:60" ht="11.25" customHeight="1" x14ac:dyDescent="0.2">
      <c r="A253" s="762" t="s">
        <v>3856</v>
      </c>
      <c r="B253" s="853" t="s">
        <v>3857</v>
      </c>
      <c r="C253" s="1013" t="s">
        <v>123</v>
      </c>
      <c r="D253" s="1013" t="s">
        <v>4197</v>
      </c>
      <c r="E253" s="792">
        <v>6</v>
      </c>
      <c r="F253" s="1227">
        <v>791</v>
      </c>
      <c r="G253" s="1227" t="s">
        <v>106</v>
      </c>
      <c r="H253" s="1227" t="s">
        <v>106</v>
      </c>
      <c r="I253" s="956">
        <v>93.38</v>
      </c>
      <c r="J253" s="703">
        <f t="shared" si="52"/>
        <v>1.0708931248661384</v>
      </c>
      <c r="K253" s="936">
        <v>0.5</v>
      </c>
      <c r="L253" s="1227">
        <v>2</v>
      </c>
      <c r="M253" s="694">
        <f t="shared" si="53"/>
        <v>1</v>
      </c>
      <c r="N253" s="1227" t="s">
        <v>401</v>
      </c>
      <c r="O253" s="642">
        <v>0.45</v>
      </c>
      <c r="P253" s="684">
        <v>43605</v>
      </c>
      <c r="Q253" s="684">
        <v>43615</v>
      </c>
      <c r="R253" s="694">
        <f t="shared" si="54"/>
        <v>11.111111111111107</v>
      </c>
      <c r="S253" s="759">
        <f>IF(INDEX(Historical!$D$7:$D$1439,MATCH(B253,Historical!$B$7:$B$1450,0))=0,"n/a",(INDEX(Historical!$C$7:$C$1439,MATCH(B253,Historical!$B$7:$B$1450,0))/INDEX(Historical!$D$7:$D$1439,MATCH(B253,Historical!$B$7:$B$1450,0))-1)*100)</f>
        <v>15.58441558441559</v>
      </c>
      <c r="T253" s="759">
        <f>IF(INDEX(Historical!$F$7:$F$1432,MATCH(B253,Historical!$B$7:$B$1450,0))=0,"n/a",((INDEX(Historical!$C$7:$C$1439,MATCH(B253,Historical!$B$7:$B$1450,0))/INDEX(Historical!$F$7:$F$1432,MATCH(B253,Historical!$B$7:$B$1450,0)))^(1/3)-1)*100)</f>
        <v>13.419237660068051</v>
      </c>
      <c r="U253" s="759">
        <f>IF(INDEX(Historical!$H$7:$H$1432,MATCH(B253,Historical!$B$7:$B$1450,0))=0,"n/a",((INDEX(Historical!$C$7:$C$1439,MATCH(B253,Historical!$B$7:$B$1450,0))/INDEX(Historical!$H$7:$H$1432,MATCH(B253,Historical!$B$7:$B$1450,0)))^(1/5)-1)*100)</f>
        <v>12.22354940932593</v>
      </c>
      <c r="V253" s="759">
        <f>IF(INDEX(Historical!$O$7:$O$1432,MATCH(B253,Historical!$B$7:$B$1450,0))=0,"n/a",((INDEX(Historical!$C$7:$C$1439,MATCH(B253,Historical!$B$7:$B$1450,0))/INDEX(Historical!$O$7:$O$1432,MATCH(B253,Historical!$B$7:$B$1450,0)))^(1/10)-1)*100)</f>
        <v>24.433982430244995</v>
      </c>
      <c r="W253" s="760">
        <f t="shared" si="55"/>
        <v>0.50026840463776856</v>
      </c>
      <c r="X253" s="761">
        <f t="shared" si="56"/>
        <v>2.9103689069823639</v>
      </c>
      <c r="Y253" s="704"/>
      <c r="Z253" s="703">
        <f t="shared" si="57"/>
        <v>23.696682464454977</v>
      </c>
      <c r="AA253" s="959">
        <f t="shared" si="58"/>
        <v>22.127962085308056</v>
      </c>
      <c r="AB253" s="960">
        <v>12</v>
      </c>
      <c r="AC253" s="955">
        <v>4.22</v>
      </c>
      <c r="AD253" s="955">
        <v>2.98</v>
      </c>
      <c r="AE253" s="938">
        <v>1.53</v>
      </c>
      <c r="AF253" s="938">
        <v>2.72</v>
      </c>
      <c r="AG253" s="938">
        <v>11</v>
      </c>
      <c r="AH253" s="938">
        <v>-5.4</v>
      </c>
      <c r="AI253" s="938">
        <v>7.4499999999999993</v>
      </c>
      <c r="AJ253" s="739">
        <v>4.2</v>
      </c>
      <c r="AK253" s="739">
        <v>7.5</v>
      </c>
      <c r="AL253" s="955">
        <v>2300</v>
      </c>
      <c r="AM253" s="955">
        <v>1.9</v>
      </c>
      <c r="AN253" s="955">
        <v>0.25</v>
      </c>
      <c r="AO253" s="802">
        <f t="shared" si="59"/>
        <v>-8.8335195511159874</v>
      </c>
      <c r="AP253" s="803">
        <f t="shared" si="60"/>
        <v>13.294442534192068</v>
      </c>
      <c r="AQ253" s="961">
        <f t="shared" si="61"/>
        <v>63.555028961764172</v>
      </c>
      <c r="AR253" s="703">
        <f>INDEX(Historical!$C$7:$C$1439,MATCH(B253,Historical!$B$7:$B$1450,0))*IF(AH253="n/a",1.03,IF(AH253&lt;0,1.01,IF(AH253&gt;10,1.1,(1+AH253/100))))</f>
        <v>0.89890000000000003</v>
      </c>
      <c r="AS253" s="959">
        <f t="shared" si="62"/>
        <v>0.96586805000000009</v>
      </c>
      <c r="AT253" s="959">
        <f t="shared" si="68"/>
        <v>1.0383081537500001</v>
      </c>
      <c r="AU253" s="959">
        <f t="shared" si="68"/>
        <v>1.1161812652812499</v>
      </c>
      <c r="AV253" s="959">
        <f t="shared" si="68"/>
        <v>1.1998948601773436</v>
      </c>
      <c r="AW253" s="703">
        <f t="shared" si="63"/>
        <v>5.219152329208594</v>
      </c>
      <c r="AX253" s="810">
        <f t="shared" si="64"/>
        <v>5.5891543469785763</v>
      </c>
      <c r="AY253" s="788">
        <v>1.28</v>
      </c>
      <c r="AZ253" s="938">
        <v>75.960000000000008</v>
      </c>
      <c r="BA253" s="938">
        <v>-1.9900000000000002</v>
      </c>
      <c r="BB253" s="938">
        <v>6.370000000000001</v>
      </c>
      <c r="BC253" s="938">
        <v>20.100000000000001</v>
      </c>
      <c r="BE253" s="666">
        <v>2014</v>
      </c>
      <c r="BF253" s="971">
        <f t="shared" si="65"/>
        <v>0</v>
      </c>
      <c r="BG253" s="955">
        <v>6.2</v>
      </c>
    </row>
    <row r="254" spans="1:60" s="838" customFormat="1" ht="11.25" customHeight="1" x14ac:dyDescent="0.2">
      <c r="A254" s="817" t="s">
        <v>1342</v>
      </c>
      <c r="B254" s="846" t="s">
        <v>1343</v>
      </c>
      <c r="C254" s="1013" t="s">
        <v>123</v>
      </c>
      <c r="D254" s="1013" t="s">
        <v>4368</v>
      </c>
      <c r="E254" s="818">
        <v>9</v>
      </c>
      <c r="F254" s="1227">
        <v>398</v>
      </c>
      <c r="G254" s="1226" t="s">
        <v>37</v>
      </c>
      <c r="H254" s="1226" t="s">
        <v>37</v>
      </c>
      <c r="I254" s="819">
        <v>43.91</v>
      </c>
      <c r="J254" s="820">
        <f t="shared" si="52"/>
        <v>4.5547711227510819</v>
      </c>
      <c r="K254" s="821">
        <v>0.5</v>
      </c>
      <c r="L254" s="822">
        <v>4</v>
      </c>
      <c r="M254" s="823">
        <f t="shared" si="53"/>
        <v>2</v>
      </c>
      <c r="N254" s="824" t="s">
        <v>149</v>
      </c>
      <c r="O254" s="825">
        <v>0.47499999999999998</v>
      </c>
      <c r="P254" s="826">
        <v>43418</v>
      </c>
      <c r="Q254" s="826">
        <v>43448</v>
      </c>
      <c r="R254" s="823">
        <f t="shared" si="54"/>
        <v>5.2631578947368478</v>
      </c>
      <c r="S254" s="759">
        <f>IF(INDEX(Historical!$D$7:$D$1439,MATCH(B254,Historical!$B$7:$B$1450,0))=0,"n/a",(INDEX(Historical!$C$7:$C$1439,MATCH(B254,Historical!$B$7:$B$1450,0))/INDEX(Historical!$D$7:$D$1439,MATCH(B254,Historical!$B$7:$B$1450,0))-1)*100)</f>
        <v>3.3557046979865612</v>
      </c>
      <c r="T254" s="759">
        <f>IF(INDEX(Historical!$F$7:$F$1432,MATCH(B254,Historical!$B$7:$B$1450,0))=0,"n/a",((INDEX(Historical!$C$7:$C$1439,MATCH(B254,Historical!$B$7:$B$1450,0))/INDEX(Historical!$F$7:$F$1432,MATCH(B254,Historical!$B$7:$B$1450,0)))^(1/3)-1)*100)</f>
        <v>5.4861953532834962</v>
      </c>
      <c r="U254" s="759">
        <f>IF(INDEX(Historical!$H$7:$H$1432,MATCH(B254,Historical!$B$7:$B$1450,0))=0,"n/a",((INDEX(Historical!$C$7:$C$1439,MATCH(B254,Historical!$B$7:$B$1450,0))/INDEX(Historical!$H$7:$H$1432,MATCH(B254,Historical!$B$7:$B$1450,0)))^(1/5)-1)*100)</f>
        <v>9.3229002162718455</v>
      </c>
      <c r="V254" s="759">
        <f>IF(INDEX(Historical!$O$7:$O$1432,MATCH(B254,Historical!$B$7:$B$1450,0))=0,"n/a",((INDEX(Historical!$C$7:$C$1439,MATCH(B254,Historical!$B$7:$B$1450,0))/INDEX(Historical!$O$7:$O$1432,MATCH(B254,Historical!$B$7:$B$1450,0)))^(1/10)-1)*100)</f>
        <v>6.9169530383853095</v>
      </c>
      <c r="W254" s="827">
        <f t="shared" si="55"/>
        <v>1.3478333833603964</v>
      </c>
      <c r="X254" s="828">
        <f t="shared" si="56"/>
        <v>13.31842888038835</v>
      </c>
      <c r="Y254" s="829"/>
      <c r="Z254" s="820">
        <f t="shared" si="57"/>
        <v>47.732696897374701</v>
      </c>
      <c r="AA254" s="830">
        <f t="shared" si="58"/>
        <v>10.479713603818613</v>
      </c>
      <c r="AB254" s="822">
        <v>12</v>
      </c>
      <c r="AC254" s="831">
        <v>4.1900000000000004</v>
      </c>
      <c r="AD254" s="831" t="s">
        <v>137</v>
      </c>
      <c r="AE254" s="831">
        <v>0.78</v>
      </c>
      <c r="AF254" s="831">
        <v>2.42</v>
      </c>
      <c r="AG254" s="831">
        <v>28.000000000000004</v>
      </c>
      <c r="AH254" s="831">
        <v>84.6</v>
      </c>
      <c r="AI254" s="831">
        <v>-7.4300000000000006</v>
      </c>
      <c r="AJ254" s="831">
        <v>0.70000000000000007</v>
      </c>
      <c r="AK254" s="831">
        <v>-1.77</v>
      </c>
      <c r="AL254" s="832">
        <v>18180</v>
      </c>
      <c r="AM254" s="833">
        <v>0.3</v>
      </c>
      <c r="AN254" s="831">
        <v>1.48</v>
      </c>
      <c r="AO254" s="834">
        <f t="shared" si="59"/>
        <v>3.3979577352043151</v>
      </c>
      <c r="AP254" s="835">
        <f t="shared" si="60"/>
        <v>13.877671339022928</v>
      </c>
      <c r="AQ254" s="836">
        <f t="shared" si="61"/>
        <v>6.1673875878004436</v>
      </c>
      <c r="AR254" s="703">
        <f>INDEX(Historical!$C$7:$C$1439,MATCH(B254,Historical!$B$7:$B$1450,0))*IF(AH254="n/a",1.03,IF(AH254&lt;0,1.01,IF(AH254&gt;10,1.1,(1+AH254/100))))</f>
        <v>2.1175000000000002</v>
      </c>
      <c r="AS254" s="830">
        <f t="shared" si="62"/>
        <v>2.1386750000000001</v>
      </c>
      <c r="AT254" s="830">
        <f t="shared" si="68"/>
        <v>2.1600617500000001</v>
      </c>
      <c r="AU254" s="830">
        <f t="shared" si="68"/>
        <v>2.1816623675</v>
      </c>
      <c r="AV254" s="830">
        <f t="shared" si="68"/>
        <v>2.2034789911749999</v>
      </c>
      <c r="AW254" s="820">
        <f t="shared" si="63"/>
        <v>10.801378108675001</v>
      </c>
      <c r="AX254" s="837">
        <f t="shared" si="64"/>
        <v>24.598902547654298</v>
      </c>
      <c r="AY254" s="1018">
        <v>1.5</v>
      </c>
      <c r="AZ254" s="833">
        <v>16.939999999999998</v>
      </c>
      <c r="BA254" s="833">
        <v>-20.09</v>
      </c>
      <c r="BB254" s="833">
        <v>1.31</v>
      </c>
      <c r="BC254" s="833">
        <v>-1.71</v>
      </c>
      <c r="BD254" s="985"/>
      <c r="BE254" s="666">
        <v>2011</v>
      </c>
      <c r="BF254" s="971">
        <f t="shared" si="65"/>
        <v>0</v>
      </c>
      <c r="BG254" s="892">
        <v>5.8999999999999995</v>
      </c>
    </row>
    <row r="255" spans="1:60" ht="11.25" customHeight="1" x14ac:dyDescent="0.2">
      <c r="A255" s="944" t="s">
        <v>1344</v>
      </c>
      <c r="B255" s="948" t="s">
        <v>1345</v>
      </c>
      <c r="C255" s="1013" t="s">
        <v>4369</v>
      </c>
      <c r="D255" s="1013" t="s">
        <v>523</v>
      </c>
      <c r="E255" s="792">
        <v>7</v>
      </c>
      <c r="F255" s="1227">
        <v>659</v>
      </c>
      <c r="G255" s="1227" t="s">
        <v>115</v>
      </c>
      <c r="H255" s="1227" t="s">
        <v>115</v>
      </c>
      <c r="I255" s="947">
        <v>22.92</v>
      </c>
      <c r="J255" s="703">
        <f t="shared" si="52"/>
        <v>4.1012216404886557</v>
      </c>
      <c r="K255" s="950">
        <v>0.23499999999999999</v>
      </c>
      <c r="L255" s="960">
        <v>4</v>
      </c>
      <c r="M255" s="694">
        <f t="shared" si="53"/>
        <v>0.94</v>
      </c>
      <c r="N255" s="943" t="s">
        <v>149</v>
      </c>
      <c r="O255" s="795">
        <v>0.21</v>
      </c>
      <c r="P255" s="934">
        <v>43524</v>
      </c>
      <c r="Q255" s="934">
        <v>43539</v>
      </c>
      <c r="R255" s="694">
        <f t="shared" si="54"/>
        <v>11.904761904761903</v>
      </c>
      <c r="S255" s="759">
        <f>IF(INDEX(Historical!$D$7:$D$1439,MATCH(B255,Historical!$B$7:$B$1450,0))=0,"n/a",(INDEX(Historical!$C$7:$C$1439,MATCH(B255,Historical!$B$7:$B$1450,0))/INDEX(Historical!$D$7:$D$1439,MATCH(B255,Historical!$B$7:$B$1450,0))-1)*100)</f>
        <v>16.666666666666675</v>
      </c>
      <c r="T255" s="759">
        <f>IF(INDEX(Historical!$F$7:$F$1432,MATCH(B255,Historical!$B$7:$B$1450,0))=0,"n/a",((INDEX(Historical!$C$7:$C$1439,MATCH(B255,Historical!$B$7:$B$1450,0))/INDEX(Historical!$F$7:$F$1432,MATCH(B255,Historical!$B$7:$B$1450,0)))^(1/3)-1)*100)</f>
        <v>20.507113208761506</v>
      </c>
      <c r="U255" s="759">
        <f>IF(INDEX(Historical!$H$7:$H$1432,MATCH(B255,Historical!$B$7:$B$1450,0))=0,"n/a",((INDEX(Historical!$C$7:$C$1439,MATCH(B255,Historical!$B$7:$B$1450,0))/INDEX(Historical!$H$7:$H$1432,MATCH(B255,Historical!$B$7:$B$1450,0)))^(1/5)-1)*100)</f>
        <v>22.865967908314722</v>
      </c>
      <c r="V255" s="759" t="str">
        <f>IF(INDEX(Historical!$O$7:$O$1432,MATCH(B255,Historical!$B$7:$B$1450,0))=0,"n/a",((INDEX(Historical!$C$7:$C$1439,MATCH(B255,Historical!$B$7:$B$1450,0))/INDEX(Historical!$O$7:$O$1432,MATCH(B255,Historical!$B$7:$B$1450,0)))^(1/10)-1)*100)</f>
        <v>n/a</v>
      </c>
      <c r="W255" s="760" t="str">
        <f t="shared" si="55"/>
        <v>n/a</v>
      </c>
      <c r="X255" s="761">
        <f t="shared" si="56"/>
        <v>1.0735196201086723</v>
      </c>
      <c r="Y255" s="948"/>
      <c r="Z255" s="703">
        <f t="shared" si="57"/>
        <v>56.626506024096393</v>
      </c>
      <c r="AA255" s="959">
        <f t="shared" si="58"/>
        <v>13.807228915662652</v>
      </c>
      <c r="AB255" s="960">
        <v>12</v>
      </c>
      <c r="AC255" s="938">
        <v>1.66</v>
      </c>
      <c r="AD255" s="938">
        <v>2.23</v>
      </c>
      <c r="AE255" s="938">
        <v>0.88</v>
      </c>
      <c r="AF255" s="938">
        <v>3.65</v>
      </c>
      <c r="AG255" s="938">
        <v>28.000000000000004</v>
      </c>
      <c r="AH255" s="938">
        <v>14.000000000000002</v>
      </c>
      <c r="AI255" s="938">
        <v>8.01</v>
      </c>
      <c r="AJ255" s="938">
        <v>21.3</v>
      </c>
      <c r="AK255" s="938">
        <v>6.2</v>
      </c>
      <c r="AL255" s="951">
        <v>8860</v>
      </c>
      <c r="AM255" s="945">
        <v>0.5</v>
      </c>
      <c r="AN255" s="938">
        <v>1.56</v>
      </c>
      <c r="AO255" s="802">
        <f t="shared" si="59"/>
        <v>13.159960633140727</v>
      </c>
      <c r="AP255" s="803">
        <f t="shared" si="60"/>
        <v>26.967189548803379</v>
      </c>
      <c r="AQ255" s="961">
        <f t="shared" si="61"/>
        <v>49.660928683130876</v>
      </c>
      <c r="AR255" s="703">
        <f>INDEX(Historical!$C$7:$C$1439,MATCH(B255,Historical!$B$7:$B$1450,0))*IF(AH255="n/a",1.03,IF(AH255&lt;0,1.01,IF(AH255&gt;10,1.1,(1+AH255/100))))</f>
        <v>0.92400000000000004</v>
      </c>
      <c r="AS255" s="959">
        <f t="shared" si="62"/>
        <v>0.99801240000000013</v>
      </c>
      <c r="AT255" s="959">
        <f t="shared" si="68"/>
        <v>1.0598891688000003</v>
      </c>
      <c r="AU255" s="959">
        <f t="shared" si="68"/>
        <v>1.1256022972656003</v>
      </c>
      <c r="AV255" s="959">
        <f t="shared" si="68"/>
        <v>1.1953896396960677</v>
      </c>
      <c r="AW255" s="703">
        <f t="shared" si="63"/>
        <v>5.3028935057616682</v>
      </c>
      <c r="AX255" s="810">
        <f t="shared" si="64"/>
        <v>23.136533620251605</v>
      </c>
      <c r="AY255" s="1017">
        <v>1.07</v>
      </c>
      <c r="AZ255" s="945">
        <v>16.88</v>
      </c>
      <c r="BA255" s="945">
        <v>-8.6900000000000013</v>
      </c>
      <c r="BB255" s="945">
        <v>1.9</v>
      </c>
      <c r="BC255" s="945">
        <v>1.92</v>
      </c>
      <c r="BE255" s="666">
        <v>2013</v>
      </c>
      <c r="BF255" s="971">
        <f t="shared" si="65"/>
        <v>0</v>
      </c>
      <c r="BG255" s="955">
        <v>4.2</v>
      </c>
    </row>
    <row r="256" spans="1:60" ht="11.25" customHeight="1" x14ac:dyDescent="0.2">
      <c r="A256" s="936" t="s">
        <v>1327</v>
      </c>
      <c r="B256" s="948" t="s">
        <v>1328</v>
      </c>
      <c r="C256" s="1013" t="s">
        <v>112</v>
      </c>
      <c r="D256" s="1013" t="s">
        <v>213</v>
      </c>
      <c r="E256" s="792">
        <v>8</v>
      </c>
      <c r="F256" s="1227">
        <v>530</v>
      </c>
      <c r="G256" s="1227" t="s">
        <v>106</v>
      </c>
      <c r="H256" s="1227" t="s">
        <v>106</v>
      </c>
      <c r="I256" s="947">
        <v>123.66</v>
      </c>
      <c r="J256" s="703">
        <f t="shared" si="52"/>
        <v>1.7143781335921076</v>
      </c>
      <c r="K256" s="950">
        <v>0.53</v>
      </c>
      <c r="L256" s="960">
        <v>4</v>
      </c>
      <c r="M256" s="694">
        <f t="shared" si="53"/>
        <v>2.12</v>
      </c>
      <c r="N256" s="943" t="s">
        <v>152</v>
      </c>
      <c r="O256" s="795">
        <v>0.45</v>
      </c>
      <c r="P256" s="660">
        <v>43349</v>
      </c>
      <c r="Q256" s="660">
        <v>43371</v>
      </c>
      <c r="R256" s="694">
        <f t="shared" si="54"/>
        <v>17.777777777777782</v>
      </c>
      <c r="S256" s="759">
        <f>IF(INDEX(Historical!$D$7:$D$1439,MATCH(B256,Historical!$B$7:$B$1450,0))=0,"n/a",(INDEX(Historical!$C$7:$C$1439,MATCH(B256,Historical!$B$7:$B$1450,0))/INDEX(Historical!$D$7:$D$1439,MATCH(B256,Historical!$B$7:$B$1450,0))-1)*100)</f>
        <v>15.294117647058814</v>
      </c>
      <c r="T256" s="759">
        <f>IF(INDEX(Historical!$F$7:$F$1432,MATCH(B256,Historical!$B$7:$B$1450,0))=0,"n/a",((INDEX(Historical!$C$7:$C$1439,MATCH(B256,Historical!$B$7:$B$1450,0))/INDEX(Historical!$F$7:$F$1432,MATCH(B256,Historical!$B$7:$B$1450,0)))^(1/3)-1)*100)</f>
        <v>19.105740639430579</v>
      </c>
      <c r="U256" s="759">
        <f>IF(INDEX(Historical!$H$7:$H$1432,MATCH(B256,Historical!$B$7:$B$1450,0))=0,"n/a",((INDEX(Historical!$C$7:$C$1439,MATCH(B256,Historical!$B$7:$B$1450,0))/INDEX(Historical!$H$7:$H$1432,MATCH(B256,Historical!$B$7:$B$1450,0)))^(1/5)-1)*100)</f>
        <v>23.913055638362234</v>
      </c>
      <c r="V256" s="759">
        <f>IF(INDEX(Historical!$O$7:$O$1432,MATCH(B256,Historical!$B$7:$B$1450,0))=0,"n/a",((INDEX(Historical!$C$7:$C$1439,MATCH(B256,Historical!$B$7:$B$1450,0))/INDEX(Historical!$O$7:$O$1432,MATCH(B256,Historical!$B$7:$B$1450,0)))^(1/10)-1)*100)</f>
        <v>13.045370282536805</v>
      </c>
      <c r="W256" s="760">
        <f t="shared" si="55"/>
        <v>1.8330683698854808</v>
      </c>
      <c r="X256" s="761">
        <f t="shared" si="56"/>
        <v>1.1387169351601063</v>
      </c>
      <c r="Y256" s="949" t="s">
        <v>1329</v>
      </c>
      <c r="Z256" s="703">
        <f t="shared" si="57"/>
        <v>37.062937062937067</v>
      </c>
      <c r="AA256" s="959">
        <f t="shared" si="58"/>
        <v>21.61888111888112</v>
      </c>
      <c r="AB256" s="960">
        <v>12</v>
      </c>
      <c r="AC256" s="938">
        <v>5.72</v>
      </c>
      <c r="AD256" s="938">
        <v>2</v>
      </c>
      <c r="AE256" s="938">
        <v>1.92</v>
      </c>
      <c r="AF256" s="938">
        <v>4.46</v>
      </c>
      <c r="AG256" s="938">
        <v>20.200000000000003</v>
      </c>
      <c r="AH256" s="938">
        <v>6.6000000000000005</v>
      </c>
      <c r="AI256" s="938">
        <v>11.58</v>
      </c>
      <c r="AJ256" s="938">
        <v>21</v>
      </c>
      <c r="AK256" s="938">
        <v>11.07</v>
      </c>
      <c r="AL256" s="951">
        <v>30490</v>
      </c>
      <c r="AM256" s="945">
        <v>0.4</v>
      </c>
      <c r="AN256" s="938">
        <v>0.81</v>
      </c>
      <c r="AO256" s="802">
        <f t="shared" si="59"/>
        <v>4.0085526530732203</v>
      </c>
      <c r="AP256" s="803">
        <f t="shared" si="60"/>
        <v>25.62743377195434</v>
      </c>
      <c r="AQ256" s="961">
        <f t="shared" si="61"/>
        <v>107.01069193021549</v>
      </c>
      <c r="AR256" s="703">
        <f>INDEX(Historical!$C$7:$C$1439,MATCH(B256,Historical!$B$7:$B$1450,0))*IF(AH256="n/a",1.03,IF(AH256&lt;0,1.01,IF(AH256&gt;10,1.1,(1+AH256/100))))</f>
        <v>2.0893600000000001</v>
      </c>
      <c r="AS256" s="959">
        <f t="shared" si="62"/>
        <v>2.2982960000000001</v>
      </c>
      <c r="AT256" s="959">
        <f t="shared" si="68"/>
        <v>2.5281256000000005</v>
      </c>
      <c r="AU256" s="959">
        <f t="shared" si="68"/>
        <v>2.7809381600000007</v>
      </c>
      <c r="AV256" s="959">
        <f t="shared" si="68"/>
        <v>3.0590319760000009</v>
      </c>
      <c r="AW256" s="703">
        <f t="shared" si="63"/>
        <v>12.755751736000001</v>
      </c>
      <c r="AX256" s="810">
        <f t="shared" si="64"/>
        <v>10.315180119683003</v>
      </c>
      <c r="AY256" s="1017">
        <v>1.24</v>
      </c>
      <c r="AZ256" s="945">
        <v>45.23</v>
      </c>
      <c r="BA256" s="945">
        <v>-3.62</v>
      </c>
      <c r="BB256" s="945">
        <v>-0.21</v>
      </c>
      <c r="BC256" s="945">
        <v>13.900000000000002</v>
      </c>
      <c r="BE256" s="666">
        <v>2011</v>
      </c>
      <c r="BF256" s="971">
        <f t="shared" si="65"/>
        <v>0</v>
      </c>
      <c r="BG256" s="955">
        <v>7.6</v>
      </c>
    </row>
    <row r="257" spans="1:59" ht="11.25" customHeight="1" x14ac:dyDescent="0.2">
      <c r="A257" s="936" t="s">
        <v>1352</v>
      </c>
      <c r="B257" s="948" t="s">
        <v>1353</v>
      </c>
      <c r="C257" s="1013" t="s">
        <v>4345</v>
      </c>
      <c r="D257" s="1013" t="s">
        <v>4346</v>
      </c>
      <c r="E257" s="792">
        <v>9</v>
      </c>
      <c r="F257" s="1227">
        <v>402</v>
      </c>
      <c r="G257" s="1227" t="s">
        <v>106</v>
      </c>
      <c r="H257" s="1227" t="s">
        <v>106</v>
      </c>
      <c r="I257" s="947">
        <v>29.41</v>
      </c>
      <c r="J257" s="703">
        <f t="shared" si="52"/>
        <v>8.3100986059163553</v>
      </c>
      <c r="K257" s="950">
        <v>0.61099999999999999</v>
      </c>
      <c r="L257" s="960">
        <v>4</v>
      </c>
      <c r="M257" s="694">
        <f t="shared" si="53"/>
        <v>2.444</v>
      </c>
      <c r="N257" s="943" t="s">
        <v>164</v>
      </c>
      <c r="O257" s="795">
        <v>0.58750000000000002</v>
      </c>
      <c r="P257" s="934">
        <v>43448</v>
      </c>
      <c r="Q257" s="934">
        <v>43468</v>
      </c>
      <c r="R257" s="694">
        <f t="shared" si="54"/>
        <v>3.9999999999999938</v>
      </c>
      <c r="S257" s="759">
        <f>IF(INDEX(Historical!$D$7:$D$1439,MATCH(B257,Historical!$B$7:$B$1450,0))=0,"n/a",(INDEX(Historical!$C$7:$C$1439,MATCH(B257,Historical!$B$7:$B$1450,0))/INDEX(Historical!$D$7:$D$1439,MATCH(B257,Historical!$B$7:$B$1450,0))-1)*100)</f>
        <v>6.8181818181818121</v>
      </c>
      <c r="T257" s="759">
        <f>IF(INDEX(Historical!$F$7:$F$1432,MATCH(B257,Historical!$B$7:$B$1450,0))=0,"n/a",((INDEX(Historical!$C$7:$C$1439,MATCH(B257,Historical!$B$7:$B$1450,0))/INDEX(Historical!$F$7:$F$1432,MATCH(B257,Historical!$B$7:$B$1450,0)))^(1/3)-1)*100)</f>
        <v>7.1547675061160776</v>
      </c>
      <c r="U257" s="759">
        <f>IF(INDEX(Historical!$H$7:$H$1432,MATCH(B257,Historical!$B$7:$B$1450,0))=0,"n/a",((INDEX(Historical!$C$7:$C$1439,MATCH(B257,Historical!$B$7:$B$1450,0))/INDEX(Historical!$H$7:$H$1432,MATCH(B257,Historical!$B$7:$B$1450,0)))^(1/5)-1)*100)</f>
        <v>16.82312553520109</v>
      </c>
      <c r="V257" s="759" t="str">
        <f>IF(INDEX(Historical!$O$7:$O$1432,MATCH(B257,Historical!$B$7:$B$1450,0))=0,"n/a",((INDEX(Historical!$C$7:$C$1439,MATCH(B257,Historical!$B$7:$B$1450,0))/INDEX(Historical!$O$7:$O$1432,MATCH(B257,Historical!$B$7:$B$1450,0)))^(1/10)-1)*100)</f>
        <v>n/a</v>
      </c>
      <c r="W257" s="760" t="str">
        <f t="shared" si="55"/>
        <v>n/a</v>
      </c>
      <c r="X257" s="761">
        <f t="shared" si="56"/>
        <v>0.72827383269268786</v>
      </c>
      <c r="Y257" s="714"/>
      <c r="Z257" s="703">
        <f t="shared" si="57"/>
        <v>193.96825396825398</v>
      </c>
      <c r="AA257" s="959">
        <f t="shared" si="58"/>
        <v>23.341269841269842</v>
      </c>
      <c r="AB257" s="960">
        <v>12</v>
      </c>
      <c r="AC257" s="938">
        <v>1.26</v>
      </c>
      <c r="AD257" s="938" t="s">
        <v>137</v>
      </c>
      <c r="AE257" s="938">
        <v>2.0299999999999998</v>
      </c>
      <c r="AF257" s="938">
        <v>4.8600000000000003</v>
      </c>
      <c r="AG257" s="938">
        <v>18.2</v>
      </c>
      <c r="AH257" s="938">
        <v>88.7</v>
      </c>
      <c r="AI257" s="938">
        <v>12.370000000000001</v>
      </c>
      <c r="AJ257" s="938">
        <v>23.1</v>
      </c>
      <c r="AK257" s="938">
        <v>-0.97</v>
      </c>
      <c r="AL257" s="951">
        <v>8620</v>
      </c>
      <c r="AM257" s="945">
        <v>1</v>
      </c>
      <c r="AN257" s="940">
        <v>4.87</v>
      </c>
      <c r="AO257" s="802">
        <f t="shared" si="59"/>
        <v>1.7919542998476032</v>
      </c>
      <c r="AP257" s="803">
        <f t="shared" si="60"/>
        <v>25.133224141117445</v>
      </c>
      <c r="AQ257" s="961">
        <f t="shared" si="61"/>
        <v>124.53762013779084</v>
      </c>
      <c r="AR257" s="703">
        <f>INDEX(Historical!$C$7:$C$1439,MATCH(B257,Historical!$B$7:$B$1450,0))*IF(AH257="n/a",1.03,IF(AH257&lt;0,1.01,IF(AH257&gt;10,1.1,(1+AH257/100))))</f>
        <v>2.5850000000000004</v>
      </c>
      <c r="AS257" s="959">
        <f t="shared" si="62"/>
        <v>2.8435000000000006</v>
      </c>
      <c r="AT257" s="959">
        <f t="shared" si="68"/>
        <v>2.8719350000000006</v>
      </c>
      <c r="AU257" s="959">
        <f t="shared" si="68"/>
        <v>2.9006543500000004</v>
      </c>
      <c r="AV257" s="959">
        <f t="shared" si="68"/>
        <v>2.9296608935000004</v>
      </c>
      <c r="AW257" s="703">
        <f t="shared" si="63"/>
        <v>14.130750243500003</v>
      </c>
      <c r="AX257" s="810">
        <f t="shared" si="64"/>
        <v>48.047433673920445</v>
      </c>
      <c r="AY257" s="1017">
        <v>0.62</v>
      </c>
      <c r="AZ257" s="945">
        <v>-0.1</v>
      </c>
      <c r="BA257" s="945">
        <v>-21.2</v>
      </c>
      <c r="BB257" s="945">
        <v>-5.46</v>
      </c>
      <c r="BC257" s="945">
        <v>-11.68</v>
      </c>
      <c r="BE257" s="666">
        <v>2011</v>
      </c>
      <c r="BF257" s="971">
        <f t="shared" si="65"/>
        <v>0</v>
      </c>
      <c r="BG257" s="955">
        <v>2.8000000000000003</v>
      </c>
    </row>
    <row r="258" spans="1:59" ht="11.25" customHeight="1" x14ac:dyDescent="0.2">
      <c r="A258" s="936" t="s">
        <v>1350</v>
      </c>
      <c r="B258" s="948" t="s">
        <v>1351</v>
      </c>
      <c r="C258" s="1013" t="s">
        <v>108</v>
      </c>
      <c r="D258" s="1013" t="s">
        <v>4365</v>
      </c>
      <c r="E258" s="792">
        <v>7</v>
      </c>
      <c r="F258" s="1227">
        <v>630</v>
      </c>
      <c r="G258" s="1227" t="s">
        <v>106</v>
      </c>
      <c r="H258" s="1227" t="s">
        <v>106</v>
      </c>
      <c r="I258" s="947">
        <v>11.36</v>
      </c>
      <c r="J258" s="703">
        <f t="shared" si="52"/>
        <v>3.8732394366197189</v>
      </c>
      <c r="K258" s="950">
        <v>0.11</v>
      </c>
      <c r="L258" s="960">
        <v>4</v>
      </c>
      <c r="M258" s="694">
        <f t="shared" si="53"/>
        <v>0.44</v>
      </c>
      <c r="N258" s="943" t="s">
        <v>647</v>
      </c>
      <c r="O258" s="795">
        <v>0.09</v>
      </c>
      <c r="P258" s="934">
        <v>43412</v>
      </c>
      <c r="Q258" s="934">
        <v>43427</v>
      </c>
      <c r="R258" s="694">
        <f t="shared" si="54"/>
        <v>22.222222222222225</v>
      </c>
      <c r="S258" s="759">
        <f>IF(INDEX(Historical!$D$7:$D$1439,MATCH(B258,Historical!$B$7:$B$1450,0))=0,"n/a",(INDEX(Historical!$C$7:$C$1439,MATCH(B258,Historical!$B$7:$B$1450,0))/INDEX(Historical!$D$7:$D$1439,MATCH(B258,Historical!$B$7:$B$1450,0))-1)*100)</f>
        <v>15.151515151515159</v>
      </c>
      <c r="T258" s="759">
        <f>IF(INDEX(Historical!$F$7:$F$1432,MATCH(B258,Historical!$B$7:$B$1450,0))=0,"n/a",((INDEX(Historical!$C$7:$C$1439,MATCH(B258,Historical!$B$7:$B$1450,0))/INDEX(Historical!$F$7:$F$1432,MATCH(B258,Historical!$B$7:$B$1450,0)))^(1/3)-1)*100)</f>
        <v>23.856232963017064</v>
      </c>
      <c r="U258" s="759">
        <f>IF(INDEX(Historical!$H$7:$H$1432,MATCH(B258,Historical!$B$7:$B$1450,0))=0,"n/a",((INDEX(Historical!$C$7:$C$1439,MATCH(B258,Historical!$B$7:$B$1450,0))/INDEX(Historical!$H$7:$H$1432,MATCH(B258,Historical!$B$7:$B$1450,0)))^(1/5)-1)*100)</f>
        <v>37.089729800393023</v>
      </c>
      <c r="V258" s="759" t="str">
        <f>IF(INDEX(Historical!$O$7:$O$1432,MATCH(B258,Historical!$B$7:$B$1450,0))=0,"n/a",((INDEX(Historical!$C$7:$C$1439,MATCH(B258,Historical!$B$7:$B$1450,0))/INDEX(Historical!$O$7:$O$1432,MATCH(B258,Historical!$B$7:$B$1450,0)))^(1/10)-1)*100)</f>
        <v>n/a</v>
      </c>
      <c r="W258" s="760" t="str">
        <f t="shared" si="55"/>
        <v>n/a</v>
      </c>
      <c r="X258" s="761">
        <f t="shared" si="56"/>
        <v>3.0154251870238227</v>
      </c>
      <c r="Y258" s="949"/>
      <c r="Z258" s="703">
        <f t="shared" si="57"/>
        <v>66.666666666666657</v>
      </c>
      <c r="AA258" s="959">
        <f t="shared" si="58"/>
        <v>17.212121212121211</v>
      </c>
      <c r="AB258" s="960">
        <v>12</v>
      </c>
      <c r="AC258" s="938">
        <v>0.66</v>
      </c>
      <c r="AD258" s="938">
        <v>1.65</v>
      </c>
      <c r="AE258" s="938">
        <v>3.04</v>
      </c>
      <c r="AF258" s="941">
        <v>1.03</v>
      </c>
      <c r="AG258" s="938">
        <v>6.7</v>
      </c>
      <c r="AH258" s="938">
        <v>17.599999999999998</v>
      </c>
      <c r="AI258" s="938">
        <v>7.2900000000000009</v>
      </c>
      <c r="AJ258" s="938">
        <v>12.3</v>
      </c>
      <c r="AK258" s="938">
        <v>10.38</v>
      </c>
      <c r="AL258" s="951">
        <v>3090</v>
      </c>
      <c r="AM258" s="945">
        <v>2.1</v>
      </c>
      <c r="AN258" s="938">
        <v>0</v>
      </c>
      <c r="AO258" s="802">
        <f t="shared" si="59"/>
        <v>23.750848024891532</v>
      </c>
      <c r="AP258" s="803">
        <f t="shared" si="60"/>
        <v>40.962969237012743</v>
      </c>
      <c r="AQ258" s="961">
        <f t="shared" si="61"/>
        <v>-11.23442897538146</v>
      </c>
      <c r="AR258" s="703">
        <f>INDEX(Historical!$C$7:$C$1439,MATCH(B258,Historical!$B$7:$B$1450,0))*IF(AH258="n/a",1.03,IF(AH258&lt;0,1.01,IF(AH258&gt;10,1.1,(1+AH258/100))))</f>
        <v>0.41800000000000004</v>
      </c>
      <c r="AS258" s="959">
        <f t="shared" si="62"/>
        <v>0.44847220000000004</v>
      </c>
      <c r="AT258" s="959">
        <f t="shared" si="68"/>
        <v>0.49331942000000006</v>
      </c>
      <c r="AU258" s="959">
        <f t="shared" si="68"/>
        <v>0.54265136200000008</v>
      </c>
      <c r="AV258" s="959">
        <f t="shared" si="68"/>
        <v>0.59691649820000015</v>
      </c>
      <c r="AW258" s="703">
        <f t="shared" si="63"/>
        <v>2.4993594802000003</v>
      </c>
      <c r="AX258" s="810">
        <f t="shared" si="64"/>
        <v>22.001403875000001</v>
      </c>
      <c r="AY258" s="1017">
        <v>0.92</v>
      </c>
      <c r="AZ258" s="945">
        <v>14.34</v>
      </c>
      <c r="BA258" s="945">
        <v>-13.41</v>
      </c>
      <c r="BB258" s="945">
        <v>4.01</v>
      </c>
      <c r="BC258" s="945">
        <v>-1.81</v>
      </c>
      <c r="BE258" s="666">
        <v>2013</v>
      </c>
      <c r="BF258" s="971">
        <f t="shared" si="65"/>
        <v>0</v>
      </c>
      <c r="BG258" s="955">
        <v>0.8</v>
      </c>
    </row>
    <row r="259" spans="1:59" ht="11.25" customHeight="1" x14ac:dyDescent="0.2">
      <c r="A259" s="953" t="s">
        <v>3966</v>
      </c>
      <c r="B259" s="948" t="s">
        <v>3967</v>
      </c>
      <c r="C259" s="1013" t="s">
        <v>108</v>
      </c>
      <c r="D259" s="1013" t="s">
        <v>4365</v>
      </c>
      <c r="E259" s="792">
        <v>6</v>
      </c>
      <c r="F259" s="1227">
        <v>805</v>
      </c>
      <c r="G259" s="1227" t="s">
        <v>106</v>
      </c>
      <c r="H259" s="1227" t="s">
        <v>106</v>
      </c>
      <c r="I259" s="947">
        <v>24.11</v>
      </c>
      <c r="J259" s="703">
        <f t="shared" si="52"/>
        <v>0.91414350891746177</v>
      </c>
      <c r="K259" s="950">
        <v>5.5100000000000003E-2</v>
      </c>
      <c r="L259" s="960">
        <v>4</v>
      </c>
      <c r="M259" s="694">
        <f t="shared" si="53"/>
        <v>0.22040000000000001</v>
      </c>
      <c r="N259" s="943" t="s">
        <v>723</v>
      </c>
      <c r="O259" s="795">
        <v>5.2499999999999998E-2</v>
      </c>
      <c r="P259" s="934">
        <v>43651</v>
      </c>
      <c r="Q259" s="934">
        <v>43677</v>
      </c>
      <c r="R259" s="694">
        <f t="shared" si="54"/>
        <v>4.9523809523809623</v>
      </c>
      <c r="S259" s="759">
        <f>IF(INDEX(Historical!$D$7:$D$1439,MATCH(B259,Historical!$B$7:$B$1450,0))=0,"n/a",(INDEX(Historical!$C$7:$C$1439,MATCH(B259,Historical!$B$7:$B$1450,0))/INDEX(Historical!$D$7:$D$1439,MATCH(B259,Historical!$B$7:$B$1450,0))-1)*100)</f>
        <v>26.249999999999996</v>
      </c>
      <c r="T259" s="759">
        <f>IF(INDEX(Historical!$F$7:$F$1432,MATCH(B259,Historical!$B$7:$B$1450,0))=0,"n/a",((INDEX(Historical!$C$7:$C$1439,MATCH(B259,Historical!$B$7:$B$1450,0))/INDEX(Historical!$F$7:$F$1432,MATCH(B259,Historical!$B$7:$B$1450,0)))^(1/3)-1)*100)</f>
        <v>70.809891339344944</v>
      </c>
      <c r="U259" s="759" t="str">
        <f>IF(INDEX(Historical!$H$7:$H$1432,MATCH(B259,Historical!$B$7:$B$1450,0))=0,"n/a",((INDEX(Historical!$C$7:$C$1439,MATCH(B259,Historical!$B$7:$B$1450,0))/INDEX(Historical!$H$7:$H$1432,MATCH(B259,Historical!$B$7:$B$1450,0)))^(1/5)-1)*100)</f>
        <v>n/a</v>
      </c>
      <c r="V259" s="759" t="str">
        <f>IF(INDEX(Historical!$O$7:$O$1432,MATCH(B259,Historical!$B$7:$B$1450,0))=0,"n/a",((INDEX(Historical!$C$7:$C$1439,MATCH(B259,Historical!$B$7:$B$1450,0))/INDEX(Historical!$O$7:$O$1432,MATCH(B259,Historical!$B$7:$B$1450,0)))^(1/10)-1)*100)</f>
        <v>n/a</v>
      </c>
      <c r="W259" s="760" t="str">
        <f t="shared" si="55"/>
        <v>n/a</v>
      </c>
      <c r="X259" s="761" t="str">
        <f t="shared" si="56"/>
        <v>n/a</v>
      </c>
      <c r="Y259" s="949"/>
      <c r="Z259" s="703">
        <f t="shared" si="57"/>
        <v>14.405228758169935</v>
      </c>
      <c r="AA259" s="959">
        <f t="shared" si="58"/>
        <v>15.758169934640522</v>
      </c>
      <c r="AB259" s="960">
        <v>12</v>
      </c>
      <c r="AC259" s="938">
        <v>1.53</v>
      </c>
      <c r="AD259" s="938" t="s">
        <v>137</v>
      </c>
      <c r="AE259" s="938">
        <v>3.01</v>
      </c>
      <c r="AF259" s="938">
        <v>1.1599999999999999</v>
      </c>
      <c r="AG259" s="938">
        <v>7.3</v>
      </c>
      <c r="AH259" s="938">
        <v>43.1</v>
      </c>
      <c r="AI259" s="938">
        <v>10.39</v>
      </c>
      <c r="AJ259" s="938">
        <v>25.4</v>
      </c>
      <c r="AK259" s="938" t="s">
        <v>137</v>
      </c>
      <c r="AL259" s="951">
        <v>233.04</v>
      </c>
      <c r="AM259" s="945">
        <v>4.1000000000000005</v>
      </c>
      <c r="AN259" s="938">
        <v>0.12</v>
      </c>
      <c r="AO259" s="802" t="str">
        <f t="shared" si="59"/>
        <v>n/a</v>
      </c>
      <c r="AP259" s="803" t="str">
        <f t="shared" si="60"/>
        <v>n/a</v>
      </c>
      <c r="AQ259" s="961">
        <f t="shared" si="61"/>
        <v>-9.8655889507650478</v>
      </c>
      <c r="AR259" s="703">
        <f>INDEX(Historical!$C$7:$C$1439,MATCH(B259,Historical!$B$7:$B$1450,0))*IF(AH259="n/a",1.03,IF(AH259&lt;0,1.01,IF(AH259&gt;10,1.1,(1+AH259/100))))</f>
        <v>0.16665000000000002</v>
      </c>
      <c r="AS259" s="959">
        <f t="shared" si="62"/>
        <v>0.18331500000000003</v>
      </c>
      <c r="AT259" s="959">
        <f t="shared" si="68"/>
        <v>0.18881445000000005</v>
      </c>
      <c r="AU259" s="959">
        <f t="shared" si="68"/>
        <v>0.19447888350000006</v>
      </c>
      <c r="AV259" s="959">
        <f t="shared" si="68"/>
        <v>0.20031325000500005</v>
      </c>
      <c r="AW259" s="703">
        <f t="shared" si="63"/>
        <v>0.93357158350500025</v>
      </c>
      <c r="AX259" s="810">
        <f t="shared" si="64"/>
        <v>3.8721343156574042</v>
      </c>
      <c r="AY259" s="1017">
        <v>0.15</v>
      </c>
      <c r="AZ259" s="945">
        <v>23.72</v>
      </c>
      <c r="BA259" s="945">
        <v>-15.110000000000001</v>
      </c>
      <c r="BB259" s="945">
        <v>1.9300000000000002</v>
      </c>
      <c r="BC259" s="945">
        <v>1.1199999999999999</v>
      </c>
      <c r="BE259" s="666">
        <v>2014</v>
      </c>
      <c r="BF259" s="971">
        <f t="shared" si="65"/>
        <v>0</v>
      </c>
      <c r="BG259" s="955">
        <v>0.8</v>
      </c>
    </row>
    <row r="260" spans="1:59" ht="11.25" customHeight="1" x14ac:dyDescent="0.2">
      <c r="A260" s="944" t="s">
        <v>1354</v>
      </c>
      <c r="B260" s="948" t="s">
        <v>1355</v>
      </c>
      <c r="C260" s="1013" t="s">
        <v>112</v>
      </c>
      <c r="D260" s="1013" t="s">
        <v>213</v>
      </c>
      <c r="E260" s="792">
        <v>7</v>
      </c>
      <c r="F260" s="1227">
        <v>673</v>
      </c>
      <c r="G260" s="1227" t="s">
        <v>37</v>
      </c>
      <c r="H260" s="1227" t="s">
        <v>37</v>
      </c>
      <c r="I260" s="947">
        <v>62.42</v>
      </c>
      <c r="J260" s="703">
        <f t="shared" si="52"/>
        <v>0.94200576738224917</v>
      </c>
      <c r="K260" s="950">
        <v>0.14699999999999999</v>
      </c>
      <c r="L260" s="960">
        <v>4</v>
      </c>
      <c r="M260" s="694">
        <f t="shared" si="53"/>
        <v>0.58799999999999997</v>
      </c>
      <c r="N260" s="943" t="s">
        <v>164</v>
      </c>
      <c r="O260" s="795">
        <v>0.13400000000000001</v>
      </c>
      <c r="P260" s="934">
        <v>43532</v>
      </c>
      <c r="Q260" s="934">
        <v>43556</v>
      </c>
      <c r="R260" s="694">
        <f t="shared" si="54"/>
        <v>9.7014925373134204</v>
      </c>
      <c r="S260" s="759">
        <f>IF(INDEX(Historical!$D$7:$D$1439,MATCH(B260,Historical!$B$7:$B$1450,0))=0,"n/a",(INDEX(Historical!$C$7:$C$1439,MATCH(B260,Historical!$B$7:$B$1450,0))/INDEX(Historical!$D$7:$D$1439,MATCH(B260,Historical!$B$7:$B$1450,0))-1)*100)</f>
        <v>5.5118110236220597</v>
      </c>
      <c r="T260" s="759">
        <f>IF(INDEX(Historical!$F$7:$F$1432,MATCH(B260,Historical!$B$7:$B$1450,0))=0,"n/a",((INDEX(Historical!$C$7:$C$1439,MATCH(B260,Historical!$B$7:$B$1450,0))/INDEX(Historical!$F$7:$F$1432,MATCH(B260,Historical!$B$7:$B$1450,0)))^(1/3)-1)*100)</f>
        <v>4.3296131454210629</v>
      </c>
      <c r="U260" s="759">
        <f>IF(INDEX(Historical!$H$7:$H$1432,MATCH(B260,Historical!$B$7:$B$1450,0))=0,"n/a",((INDEX(Historical!$C$7:$C$1439,MATCH(B260,Historical!$B$7:$B$1450,0))/INDEX(Historical!$H$7:$H$1432,MATCH(B260,Historical!$B$7:$B$1450,0)))^(1/5)-1)*100)</f>
        <v>6.0280952775362495</v>
      </c>
      <c r="V260" s="759">
        <f>IF(INDEX(Historical!$O$7:$O$1432,MATCH(B260,Historical!$B$7:$B$1450,0))=0,"n/a",((INDEX(Historical!$C$7:$C$1439,MATCH(B260,Historical!$B$7:$B$1450,0))/INDEX(Historical!$O$7:$O$1432,MATCH(B260,Historical!$B$7:$B$1450,0)))^(1/10)-1)*100)</f>
        <v>7.1733479194260985</v>
      </c>
      <c r="W260" s="760">
        <f t="shared" si="55"/>
        <v>0.84034614593439727</v>
      </c>
      <c r="X260" s="761" t="str">
        <f t="shared" si="56"/>
        <v>n/a</v>
      </c>
      <c r="Y260" s="725"/>
      <c r="Z260" s="703">
        <f t="shared" si="57"/>
        <v>17.396449704142011</v>
      </c>
      <c r="AA260" s="959">
        <f t="shared" si="58"/>
        <v>18.467455621301777</v>
      </c>
      <c r="AB260" s="960">
        <v>12</v>
      </c>
      <c r="AC260" s="938">
        <v>3.38</v>
      </c>
      <c r="AD260" s="938">
        <v>1.56</v>
      </c>
      <c r="AE260" s="938">
        <v>2.0099999999999998</v>
      </c>
      <c r="AF260" s="938">
        <v>2.97</v>
      </c>
      <c r="AG260" s="938">
        <v>17</v>
      </c>
      <c r="AH260" s="938">
        <v>24.5</v>
      </c>
      <c r="AI260" s="938">
        <v>11.020000000000001</v>
      </c>
      <c r="AJ260" s="938">
        <v>-8.4</v>
      </c>
      <c r="AK260" s="938">
        <v>12</v>
      </c>
      <c r="AL260" s="951">
        <v>5540</v>
      </c>
      <c r="AM260" s="945">
        <v>0.5</v>
      </c>
      <c r="AN260" s="938">
        <v>7.0000000000000007E-2</v>
      </c>
      <c r="AO260" s="802">
        <f t="shared" si="59"/>
        <v>-11.497354576383279</v>
      </c>
      <c r="AP260" s="803">
        <f t="shared" si="60"/>
        <v>6.9701010449184988</v>
      </c>
      <c r="AQ260" s="961">
        <f t="shared" si="61"/>
        <v>56.131487599773862</v>
      </c>
      <c r="AR260" s="703">
        <f>INDEX(Historical!$C$7:$C$1439,MATCH(B260,Historical!$B$7:$B$1450,0))*IF(AH260="n/a",1.03,IF(AH260&lt;0,1.01,IF(AH260&gt;10,1.1,(1+AH260/100))))</f>
        <v>0.58960000000000012</v>
      </c>
      <c r="AS260" s="959">
        <f t="shared" si="62"/>
        <v>0.64856000000000014</v>
      </c>
      <c r="AT260" s="959">
        <f t="shared" si="68"/>
        <v>0.71341600000000016</v>
      </c>
      <c r="AU260" s="959">
        <f t="shared" si="68"/>
        <v>0.78475760000000028</v>
      </c>
      <c r="AV260" s="959">
        <f t="shared" si="68"/>
        <v>0.86323336000000039</v>
      </c>
      <c r="AW260" s="703">
        <f t="shared" si="63"/>
        <v>3.5995669600000006</v>
      </c>
      <c r="AX260" s="810">
        <f t="shared" si="64"/>
        <v>5.7666884972765144</v>
      </c>
      <c r="AY260" s="1017">
        <v>1.57</v>
      </c>
      <c r="AZ260" s="945">
        <v>39.050000000000004</v>
      </c>
      <c r="BA260" s="945">
        <v>-6.67</v>
      </c>
      <c r="BB260" s="945">
        <v>-0.05</v>
      </c>
      <c r="BC260" s="945">
        <v>9.66</v>
      </c>
      <c r="BD260" s="697"/>
      <c r="BE260" s="666">
        <v>2013</v>
      </c>
      <c r="BF260" s="971">
        <f t="shared" si="65"/>
        <v>0</v>
      </c>
      <c r="BG260" s="955">
        <v>7.9</v>
      </c>
    </row>
    <row r="261" spans="1:59" ht="11.25" customHeight="1" x14ac:dyDescent="0.2">
      <c r="A261" s="944" t="s">
        <v>1358</v>
      </c>
      <c r="B261" s="948" t="s">
        <v>1359</v>
      </c>
      <c r="C261" s="1013" t="s">
        <v>112</v>
      </c>
      <c r="D261" s="1013" t="s">
        <v>1228</v>
      </c>
      <c r="E261" s="792">
        <v>7</v>
      </c>
      <c r="F261" s="1227">
        <v>614</v>
      </c>
      <c r="G261" s="1227" t="s">
        <v>115</v>
      </c>
      <c r="H261" s="1227" t="s">
        <v>115</v>
      </c>
      <c r="I261" s="947">
        <v>42.44</v>
      </c>
      <c r="J261" s="703">
        <f t="shared" si="52"/>
        <v>2.4505183788878417</v>
      </c>
      <c r="K261" s="950">
        <v>0.26</v>
      </c>
      <c r="L261" s="960">
        <v>4</v>
      </c>
      <c r="M261" s="694">
        <f t="shared" si="53"/>
        <v>1.04</v>
      </c>
      <c r="N261" s="943" t="s">
        <v>467</v>
      </c>
      <c r="O261" s="795">
        <v>0.25</v>
      </c>
      <c r="P261" s="939">
        <v>43084</v>
      </c>
      <c r="Q261" s="939">
        <v>43112</v>
      </c>
      <c r="R261" s="694">
        <f t="shared" si="54"/>
        <v>4.0000000000000036</v>
      </c>
      <c r="S261" s="759">
        <f>IF(INDEX(Historical!$D$7:$D$1439,MATCH(B261,Historical!$B$7:$B$1450,0))=0,"n/a",(INDEX(Historical!$C$7:$C$1439,MATCH(B261,Historical!$B$7:$B$1450,0))/INDEX(Historical!$D$7:$D$1439,MATCH(B261,Historical!$B$7:$B$1450,0))-1)*100)</f>
        <v>4.0000000000000036</v>
      </c>
      <c r="T261" s="759">
        <f>IF(INDEX(Historical!$F$7:$F$1432,MATCH(B261,Historical!$B$7:$B$1450,0))=0,"n/a",((INDEX(Historical!$C$7:$C$1439,MATCH(B261,Historical!$B$7:$B$1450,0))/INDEX(Historical!$F$7:$F$1432,MATCH(B261,Historical!$B$7:$B$1450,0)))^(1/3)-1)*100)</f>
        <v>7.7018030008854321</v>
      </c>
      <c r="U261" s="759">
        <f>IF(INDEX(Historical!$H$7:$H$1432,MATCH(B261,Historical!$B$7:$B$1450,0))=0,"n/a",((INDEX(Historical!$C$7:$C$1439,MATCH(B261,Historical!$B$7:$B$1450,0))/INDEX(Historical!$H$7:$H$1432,MATCH(B261,Historical!$B$7:$B$1450,0)))^(1/5)-1)*100)</f>
        <v>9.5315783832574219</v>
      </c>
      <c r="V261" s="759">
        <f>IF(INDEX(Historical!$O$7:$O$1432,MATCH(B261,Historical!$B$7:$B$1450,0))=0,"n/a",((INDEX(Historical!$C$7:$C$1439,MATCH(B261,Historical!$B$7:$B$1450,0))/INDEX(Historical!$O$7:$O$1432,MATCH(B261,Historical!$B$7:$B$1450,0)))^(1/10)-1)*100)</f>
        <v>7.1773462536293131</v>
      </c>
      <c r="W261" s="760">
        <f t="shared" si="55"/>
        <v>1.3280087160958221</v>
      </c>
      <c r="X261" s="761">
        <f t="shared" si="56"/>
        <v>0.4838364661551991</v>
      </c>
      <c r="Y261" s="949" t="s">
        <v>734</v>
      </c>
      <c r="Z261" s="703">
        <f t="shared" si="57"/>
        <v>55.319148936170215</v>
      </c>
      <c r="AA261" s="959">
        <f t="shared" si="58"/>
        <v>22.574468085106382</v>
      </c>
      <c r="AB261" s="960">
        <v>9</v>
      </c>
      <c r="AC261" s="938">
        <v>1.88</v>
      </c>
      <c r="AD261" s="938">
        <v>0.92</v>
      </c>
      <c r="AE261" s="938">
        <v>1.34</v>
      </c>
      <c r="AF261" s="938">
        <v>1.86</v>
      </c>
      <c r="AG261" s="938">
        <v>11.5</v>
      </c>
      <c r="AH261" s="940">
        <v>39.1</v>
      </c>
      <c r="AI261" s="940">
        <v>35.549999999999997</v>
      </c>
      <c r="AJ261" s="938">
        <v>19.7</v>
      </c>
      <c r="AK261" s="938">
        <v>23.7</v>
      </c>
      <c r="AL261" s="951">
        <v>37250</v>
      </c>
      <c r="AM261" s="945">
        <v>0.2</v>
      </c>
      <c r="AN261" s="938">
        <v>0.62</v>
      </c>
      <c r="AO261" s="802">
        <f t="shared" si="59"/>
        <v>-10.592371322961117</v>
      </c>
      <c r="AP261" s="803">
        <f t="shared" si="60"/>
        <v>11.982096762145265</v>
      </c>
      <c r="AQ261" s="961">
        <f t="shared" si="61"/>
        <v>36.607321486397424</v>
      </c>
      <c r="AR261" s="703">
        <f>INDEX(Historical!$C$7:$C$1439,MATCH(B261,Historical!$B$7:$B$1450,0))*IF(AH261="n/a",1.03,IF(AH261&lt;0,1.01,IF(AH261&gt;10,1.1,(1+AH261/100))))</f>
        <v>1.1440000000000001</v>
      </c>
      <c r="AS261" s="959">
        <f t="shared" si="62"/>
        <v>1.2584000000000002</v>
      </c>
      <c r="AT261" s="959">
        <f t="shared" si="68"/>
        <v>1.3842400000000004</v>
      </c>
      <c r="AU261" s="959">
        <f t="shared" si="68"/>
        <v>1.5226640000000005</v>
      </c>
      <c r="AV261" s="959">
        <f t="shared" si="68"/>
        <v>1.6749304000000007</v>
      </c>
      <c r="AW261" s="703">
        <f t="shared" si="63"/>
        <v>6.9842344000000018</v>
      </c>
      <c r="AX261" s="810">
        <f t="shared" si="64"/>
        <v>16.456725730442983</v>
      </c>
      <c r="AY261" s="1017">
        <v>0.94</v>
      </c>
      <c r="AZ261" s="945">
        <v>49.99</v>
      </c>
      <c r="BA261" s="945">
        <v>0.62</v>
      </c>
      <c r="BB261" s="945">
        <v>5.33</v>
      </c>
      <c r="BC261" s="945">
        <v>18.23</v>
      </c>
      <c r="BE261" s="666">
        <v>2012</v>
      </c>
      <c r="BF261" s="971">
        <f t="shared" si="65"/>
        <v>0</v>
      </c>
      <c r="BG261" s="955">
        <v>4.9000000000000004</v>
      </c>
    </row>
    <row r="262" spans="1:59" ht="11.25" customHeight="1" x14ac:dyDescent="0.2">
      <c r="A262" s="936" t="s">
        <v>1356</v>
      </c>
      <c r="B262" s="948" t="s">
        <v>1357</v>
      </c>
      <c r="C262" s="1013" t="s">
        <v>4216</v>
      </c>
      <c r="D262" s="1013" t="s">
        <v>4395</v>
      </c>
      <c r="E262" s="792">
        <v>9</v>
      </c>
      <c r="F262" s="1227">
        <v>474</v>
      </c>
      <c r="G262" s="1227" t="s">
        <v>106</v>
      </c>
      <c r="H262" s="1227" t="s">
        <v>106</v>
      </c>
      <c r="I262" s="947">
        <v>89.09</v>
      </c>
      <c r="J262" s="703">
        <f t="shared" si="52"/>
        <v>2.0428779885509036</v>
      </c>
      <c r="K262" s="950">
        <v>0.45500000000000002</v>
      </c>
      <c r="L262" s="960">
        <v>4</v>
      </c>
      <c r="M262" s="694">
        <f t="shared" si="53"/>
        <v>1.82</v>
      </c>
      <c r="N262" s="943" t="s">
        <v>228</v>
      </c>
      <c r="O262" s="795">
        <v>0.44500000000000001</v>
      </c>
      <c r="P262" s="934">
        <v>43602</v>
      </c>
      <c r="Q262" s="934">
        <v>43620</v>
      </c>
      <c r="R262" s="694">
        <f t="shared" si="54"/>
        <v>2.247191011235957</v>
      </c>
      <c r="S262" s="759">
        <f>IF(INDEX(Historical!$D$7:$D$1439,MATCH(B262,Historical!$B$7:$B$1450,0))=0,"n/a",(INDEX(Historical!$C$7:$C$1439,MATCH(B262,Historical!$B$7:$B$1450,0))/INDEX(Historical!$D$7:$D$1439,MATCH(B262,Historical!$B$7:$B$1450,0))-1)*100)</f>
        <v>10.526315789473673</v>
      </c>
      <c r="T262" s="759">
        <f>IF(INDEX(Historical!$F$7:$F$1432,MATCH(B262,Historical!$B$7:$B$1450,0))=0,"n/a",((INDEX(Historical!$C$7:$C$1439,MATCH(B262,Historical!$B$7:$B$1450,0))/INDEX(Historical!$F$7:$F$1432,MATCH(B262,Historical!$B$7:$B$1450,0)))^(1/3)-1)*100)</f>
        <v>11.406620776990772</v>
      </c>
      <c r="U262" s="759">
        <f>IF(INDEX(Historical!$H$7:$H$1432,MATCH(B262,Historical!$B$7:$B$1450,0))=0,"n/a",((INDEX(Historical!$C$7:$C$1439,MATCH(B262,Historical!$B$7:$B$1450,0))/INDEX(Historical!$H$7:$H$1432,MATCH(B262,Historical!$B$7:$B$1450,0)))^(1/5)-1)*100)</f>
        <v>11.496422620900493</v>
      </c>
      <c r="V262" s="759" t="str">
        <f>IF(INDEX(Historical!$O$7:$O$1432,MATCH(B262,Historical!$B$7:$B$1450,0))=0,"n/a",((INDEX(Historical!$C$7:$C$1439,MATCH(B262,Historical!$B$7:$B$1450,0))/INDEX(Historical!$O$7:$O$1432,MATCH(B262,Historical!$B$7:$B$1450,0)))^(1/10)-1)*100)</f>
        <v>n/a</v>
      </c>
      <c r="W262" s="760" t="str">
        <f t="shared" si="55"/>
        <v>n/a</v>
      </c>
      <c r="X262" s="761">
        <f t="shared" si="56"/>
        <v>4.4217010080386512</v>
      </c>
      <c r="Y262" s="949"/>
      <c r="Z262" s="703">
        <f t="shared" si="57"/>
        <v>63.19444444444445</v>
      </c>
      <c r="AA262" s="959">
        <f t="shared" si="58"/>
        <v>30.934027777777779</v>
      </c>
      <c r="AB262" s="960">
        <v>12</v>
      </c>
      <c r="AC262" s="938">
        <v>2.88</v>
      </c>
      <c r="AD262" s="938">
        <v>3.9</v>
      </c>
      <c r="AE262" s="938">
        <v>3.54</v>
      </c>
      <c r="AF262" s="938">
        <v>4.04</v>
      </c>
      <c r="AG262" s="938" t="s">
        <v>137</v>
      </c>
      <c r="AH262" s="938">
        <v>-17.8</v>
      </c>
      <c r="AI262" s="938">
        <v>7.4300000000000006</v>
      </c>
      <c r="AJ262" s="938">
        <v>2.6</v>
      </c>
      <c r="AK262" s="938">
        <v>8</v>
      </c>
      <c r="AL262" s="951">
        <v>4340</v>
      </c>
      <c r="AM262" s="945">
        <v>5.8000000000000007</v>
      </c>
      <c r="AN262" s="938">
        <v>0</v>
      </c>
      <c r="AO262" s="802">
        <f t="shared" si="59"/>
        <v>-17.394727168326384</v>
      </c>
      <c r="AP262" s="803">
        <f t="shared" si="60"/>
        <v>13.539300609451397</v>
      </c>
      <c r="AQ262" s="961">
        <f t="shared" si="61"/>
        <v>135.67724843968026</v>
      </c>
      <c r="AR262" s="703">
        <f>INDEX(Historical!$C$7:$C$1439,MATCH(B262,Historical!$B$7:$B$1450,0))*IF(AH262="n/a",1.03,IF(AH262&lt;0,1.01,IF(AH262&gt;10,1.1,(1+AH262/100))))</f>
        <v>1.6967999999999999</v>
      </c>
      <c r="AS262" s="959">
        <f t="shared" si="62"/>
        <v>1.8228722399999999</v>
      </c>
      <c r="AT262" s="959">
        <f t="shared" si="68"/>
        <v>1.9687020192</v>
      </c>
      <c r="AU262" s="959">
        <f t="shared" si="68"/>
        <v>2.126198180736</v>
      </c>
      <c r="AV262" s="959">
        <f t="shared" si="68"/>
        <v>2.29629403519488</v>
      </c>
      <c r="AW262" s="703">
        <f t="shared" si="63"/>
        <v>9.910866475130879</v>
      </c>
      <c r="AX262" s="810">
        <f t="shared" si="64"/>
        <v>11.124555477753821</v>
      </c>
      <c r="AY262" s="1017">
        <v>0.83</v>
      </c>
      <c r="AZ262" s="945">
        <v>36.909999999999997</v>
      </c>
      <c r="BA262" s="945">
        <v>-3.16</v>
      </c>
      <c r="BB262" s="945">
        <v>1.9</v>
      </c>
      <c r="BC262" s="945">
        <v>10.34</v>
      </c>
      <c r="BE262" s="666">
        <v>2011</v>
      </c>
      <c r="BF262" s="971">
        <f t="shared" si="65"/>
        <v>0</v>
      </c>
      <c r="BG262" s="955" t="s">
        <v>137</v>
      </c>
    </row>
    <row r="263" spans="1:59" ht="11.25" customHeight="1" x14ac:dyDescent="0.2">
      <c r="A263" s="944" t="s">
        <v>1362</v>
      </c>
      <c r="B263" s="948" t="s">
        <v>1363</v>
      </c>
      <c r="C263" s="1013" t="s">
        <v>4345</v>
      </c>
      <c r="D263" s="1013" t="s">
        <v>4376</v>
      </c>
      <c r="E263" s="792">
        <v>9</v>
      </c>
      <c r="F263" s="1227">
        <v>476</v>
      </c>
      <c r="G263" s="1227" t="s">
        <v>115</v>
      </c>
      <c r="H263" s="1227" t="s">
        <v>115</v>
      </c>
      <c r="I263" s="947">
        <v>145.69</v>
      </c>
      <c r="J263" s="703">
        <f t="shared" ref="J263:J326" si="69">(M263/I263)*100</f>
        <v>0.59029446084151282</v>
      </c>
      <c r="K263" s="950">
        <v>0.43</v>
      </c>
      <c r="L263" s="960">
        <v>2</v>
      </c>
      <c r="M263" s="694">
        <f t="shared" ref="M263:M326" si="70">K263*L263</f>
        <v>0.86</v>
      </c>
      <c r="N263" s="943" t="s">
        <v>1364</v>
      </c>
      <c r="O263" s="795">
        <v>0.41</v>
      </c>
      <c r="P263" s="934">
        <v>43601</v>
      </c>
      <c r="Q263" s="934">
        <v>43630</v>
      </c>
      <c r="R263" s="694">
        <f t="shared" ref="R263:R326" si="71">(K263-O263)/O263*100</f>
        <v>4.8780487804878092</v>
      </c>
      <c r="S263" s="759">
        <f>IF(INDEX(Historical!$D$7:$D$1439,MATCH(B263,Historical!$B$7:$B$1450,0))=0,"n/a",(INDEX(Historical!$C$7:$C$1439,MATCH(B263,Historical!$B$7:$B$1450,0))/INDEX(Historical!$D$7:$D$1439,MATCH(B263,Historical!$B$7:$B$1450,0))-1)*100)</f>
        <v>13.888888888888884</v>
      </c>
      <c r="T263" s="759">
        <f>IF(INDEX(Historical!$F$7:$F$1432,MATCH(B263,Historical!$B$7:$B$1450,0))=0,"n/a",((INDEX(Historical!$C$7:$C$1439,MATCH(B263,Historical!$B$7:$B$1450,0))/INDEX(Historical!$F$7:$F$1432,MATCH(B263,Historical!$B$7:$B$1450,0)))^(1/3)-1)*100)</f>
        <v>13.555613628301177</v>
      </c>
      <c r="U263" s="759">
        <f>IF(INDEX(Historical!$H$7:$H$1432,MATCH(B263,Historical!$B$7:$B$1450,0))=0,"n/a",((INDEX(Historical!$C$7:$C$1439,MATCH(B263,Historical!$B$7:$B$1450,0))/INDEX(Historical!$H$7:$H$1432,MATCH(B263,Historical!$B$7:$B$1450,0)))^(1/5)-1)*100)</f>
        <v>13.258872838875678</v>
      </c>
      <c r="V263" s="759">
        <f>IF(INDEX(Historical!$O$7:$O$1432,MATCH(B263,Historical!$B$7:$B$1450,0))=0,"n/a",((INDEX(Historical!$C$7:$C$1439,MATCH(B263,Historical!$B$7:$B$1450,0))/INDEX(Historical!$O$7:$O$1432,MATCH(B263,Historical!$B$7:$B$1450,0)))^(1/10)-1)*100)</f>
        <v>0.89630430261684602</v>
      </c>
      <c r="W263" s="760">
        <f t="shared" ref="W263:W326" si="72">IF(OR(U263&lt;=0,U263="n/a",V263&lt;=0,V263="n/a"),"n/a",U263/V263)</f>
        <v>14.792825160121549</v>
      </c>
      <c r="X263" s="761">
        <f t="shared" ref="X263:X326" si="73">IF(OR(AJ263&lt;=0,AJ263="n/a",U263&lt;=0,U263="n/a"),"n/a",U263/AJ263)</f>
        <v>0.94034559140962271</v>
      </c>
      <c r="Y263" s="949"/>
      <c r="Z263" s="703">
        <f t="shared" ref="Z263:Z326" si="74">IF(OR(AC263&lt;0.01,AC263="n/a"),"n/a",M263/AC263*100)</f>
        <v>7.7130044843049319</v>
      </c>
      <c r="AA263" s="959">
        <f t="shared" ref="AA263:AA326" si="75">IF(OR(AC263&lt;0.01,AC263="n/a"),"n/a",I263/AC263)</f>
        <v>13.066367713004484</v>
      </c>
      <c r="AB263" s="960">
        <v>12</v>
      </c>
      <c r="AC263" s="938">
        <v>11.15</v>
      </c>
      <c r="AD263" s="938">
        <v>1.34</v>
      </c>
      <c r="AE263" s="938">
        <v>0.45</v>
      </c>
      <c r="AF263" s="938">
        <v>1.76</v>
      </c>
      <c r="AG263" s="938">
        <v>12.9</v>
      </c>
      <c r="AH263" s="940">
        <v>31.6</v>
      </c>
      <c r="AI263" s="940">
        <v>7.42</v>
      </c>
      <c r="AJ263" s="938">
        <v>14.099999999999998</v>
      </c>
      <c r="AK263" s="938">
        <v>9.7000000000000011</v>
      </c>
      <c r="AL263" s="951">
        <v>7450</v>
      </c>
      <c r="AM263" s="945">
        <v>0.5</v>
      </c>
      <c r="AN263" s="938">
        <v>0.35</v>
      </c>
      <c r="AO263" s="802">
        <f t="shared" ref="AO263:AO326" si="76">IF(U263="n/a","n/a",IF(AA263&lt;0,"n/a",IF(AA263="n/a","n/a",J263+U263-AA263)))</f>
        <v>0.78279958671270755</v>
      </c>
      <c r="AP263" s="803">
        <f t="shared" ref="AP263:AP326" si="77">IF(U263="n/a","n/a",J263+U263)</f>
        <v>13.849167299717191</v>
      </c>
      <c r="AQ263" s="961">
        <f t="shared" ref="AQ263:AQ326" si="78">IF(OR(AC263&lt;0.01,AF263="n/a"),"n/a",(I263/SQRT(22.5*AC263*(I263/AF263))-1)*100)</f>
        <v>1.0979880553468879</v>
      </c>
      <c r="AR263" s="703">
        <f>INDEX(Historical!$C$7:$C$1439,MATCH(B263,Historical!$B$7:$B$1450,0))*IF(AH263="n/a",1.03,IF(AH263&lt;0,1.01,IF(AH263&gt;10,1.1,(1+AH263/100))))</f>
        <v>0.90200000000000002</v>
      </c>
      <c r="AS263" s="959">
        <f t="shared" ref="AS263:AS326" si="79">IF($AI263="n/a",1.03*AR263,IF($AI263&lt;0,1.01*AR263,IF($AI263&gt;10,1.1*AR263,(1+$AI263/100)*AR263)))</f>
        <v>0.96892840000000002</v>
      </c>
      <c r="AT263" s="959">
        <f t="shared" si="68"/>
        <v>1.0629144548</v>
      </c>
      <c r="AU263" s="959">
        <f t="shared" si="68"/>
        <v>1.1660171569155999</v>
      </c>
      <c r="AV263" s="959">
        <f t="shared" si="68"/>
        <v>1.2791208211364131</v>
      </c>
      <c r="AW263" s="703">
        <f t="shared" ref="AW263:AW326" si="80">SUM(AR263:AV263)</f>
        <v>5.3789808328520126</v>
      </c>
      <c r="AX263" s="810">
        <f t="shared" ref="AX263:AX326" si="81">AW263/I263*100</f>
        <v>3.6920727797735005</v>
      </c>
      <c r="AY263" s="1017">
        <v>1.74</v>
      </c>
      <c r="AZ263" s="945">
        <v>21.62</v>
      </c>
      <c r="BA263" s="945">
        <v>-15.939999999999998</v>
      </c>
      <c r="BB263" s="945">
        <v>6.9599999999999991</v>
      </c>
      <c r="BC263" s="945">
        <v>2.29</v>
      </c>
      <c r="BE263" s="666">
        <v>2011</v>
      </c>
      <c r="BF263" s="971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55">
        <v>4.7</v>
      </c>
    </row>
    <row r="264" spans="1:59" s="838" customFormat="1" ht="11.25" customHeight="1" x14ac:dyDescent="0.2">
      <c r="A264" s="817" t="s">
        <v>1360</v>
      </c>
      <c r="B264" s="846" t="s">
        <v>1361</v>
      </c>
      <c r="C264" s="1013" t="s">
        <v>247</v>
      </c>
      <c r="D264" s="1013" t="s">
        <v>4372</v>
      </c>
      <c r="E264" s="818">
        <v>6</v>
      </c>
      <c r="F264" s="1227">
        <v>735</v>
      </c>
      <c r="G264" s="1226" t="s">
        <v>106</v>
      </c>
      <c r="H264" s="1226" t="s">
        <v>106</v>
      </c>
      <c r="I264" s="819">
        <v>67.989999999999995</v>
      </c>
      <c r="J264" s="820">
        <f t="shared" si="69"/>
        <v>0.82365053684365364</v>
      </c>
      <c r="K264" s="821">
        <v>0.14000000000000001</v>
      </c>
      <c r="L264" s="822">
        <v>4</v>
      </c>
      <c r="M264" s="823">
        <f t="shared" si="70"/>
        <v>0.56000000000000005</v>
      </c>
      <c r="N264" s="824" t="s">
        <v>3964</v>
      </c>
      <c r="O264" s="825">
        <v>0.12</v>
      </c>
      <c r="P264" s="826">
        <v>43382</v>
      </c>
      <c r="Q264" s="826">
        <v>43397</v>
      </c>
      <c r="R264" s="823">
        <f t="shared" si="71"/>
        <v>16.666666666666682</v>
      </c>
      <c r="S264" s="759">
        <f>IF(INDEX(Historical!$D$7:$D$1439,MATCH(B264,Historical!$B$7:$B$1450,0))=0,"n/a",(INDEX(Historical!$C$7:$C$1439,MATCH(B264,Historical!$B$7:$B$1450,0))/INDEX(Historical!$D$7:$D$1439,MATCH(B264,Historical!$B$7:$B$1450,0))-1)*100)</f>
        <v>29.729729729729737</v>
      </c>
      <c r="T264" s="759">
        <f>IF(INDEX(Historical!$F$7:$F$1432,MATCH(B264,Historical!$B$7:$B$1450,0))=0,"n/a",((INDEX(Historical!$C$7:$C$1439,MATCH(B264,Historical!$B$7:$B$1450,0))/INDEX(Historical!$F$7:$F$1432,MATCH(B264,Historical!$B$7:$B$1450,0)))^(1/3)-1)*100)</f>
        <v>16.318055297195457</v>
      </c>
      <c r="U264" s="759">
        <f>IF(INDEX(Historical!$H$7:$H$1432,MATCH(B264,Historical!$B$7:$B$1450,0))=0,"n/a",((INDEX(Historical!$C$7:$C$1439,MATCH(B264,Historical!$B$7:$B$1450,0))/INDEX(Historical!$H$7:$H$1432,MATCH(B264,Historical!$B$7:$B$1450,0)))^(1/5)-1)*100)</f>
        <v>44.955932735539108</v>
      </c>
      <c r="V264" s="759">
        <f>IF(INDEX(Historical!$O$7:$O$1432,MATCH(B264,Historical!$B$7:$B$1450,0))=0,"n/a",((INDEX(Historical!$C$7:$C$1439,MATCH(B264,Historical!$B$7:$B$1450,0))/INDEX(Historical!$O$7:$O$1432,MATCH(B264,Historical!$B$7:$B$1450,0)))^(1/10)-1)*100)</f>
        <v>8.1139800821938621</v>
      </c>
      <c r="W264" s="827">
        <f t="shared" si="72"/>
        <v>5.5405525130872517</v>
      </c>
      <c r="X264" s="828">
        <f t="shared" si="73"/>
        <v>2.3293229396652388</v>
      </c>
      <c r="Y264" s="849"/>
      <c r="Z264" s="820">
        <f t="shared" si="74"/>
        <v>12.22707423580786</v>
      </c>
      <c r="AA264" s="830">
        <f t="shared" si="75"/>
        <v>14.844978165938864</v>
      </c>
      <c r="AB264" s="822">
        <v>9</v>
      </c>
      <c r="AC264" s="831">
        <v>4.58</v>
      </c>
      <c r="AD264" s="831">
        <v>1.07</v>
      </c>
      <c r="AE264" s="831">
        <v>1.27</v>
      </c>
      <c r="AF264" s="831">
        <v>2.2799999999999998</v>
      </c>
      <c r="AG264" s="831">
        <v>15.5</v>
      </c>
      <c r="AH264" s="831">
        <v>38.5</v>
      </c>
      <c r="AI264" s="831">
        <v>0.31</v>
      </c>
      <c r="AJ264" s="831">
        <v>19.3</v>
      </c>
      <c r="AK264" s="831">
        <v>14.000000000000002</v>
      </c>
      <c r="AL264" s="832">
        <v>690.16</v>
      </c>
      <c r="AM264" s="833">
        <v>1.5</v>
      </c>
      <c r="AN264" s="831">
        <v>0</v>
      </c>
      <c r="AO264" s="834">
        <f t="shared" si="76"/>
        <v>30.934605106443897</v>
      </c>
      <c r="AP264" s="835">
        <f t="shared" si="77"/>
        <v>45.779583272382759</v>
      </c>
      <c r="AQ264" s="836">
        <f t="shared" si="78"/>
        <v>22.649546302264746</v>
      </c>
      <c r="AR264" s="703">
        <f>INDEX(Historical!$C$7:$C$1439,MATCH(B264,Historical!$B$7:$B$1450,0))*IF(AH264="n/a",1.03,IF(AH264&lt;0,1.01,IF(AH264&gt;10,1.1,(1+AH264/100))))</f>
        <v>0.52800000000000002</v>
      </c>
      <c r="AS264" s="830">
        <f t="shared" si="79"/>
        <v>0.52963680000000013</v>
      </c>
      <c r="AT264" s="830">
        <f t="shared" si="68"/>
        <v>0.5826004800000002</v>
      </c>
      <c r="AU264" s="830">
        <f t="shared" si="68"/>
        <v>0.64086052800000026</v>
      </c>
      <c r="AV264" s="830">
        <f t="shared" si="68"/>
        <v>0.70494658080000039</v>
      </c>
      <c r="AW264" s="820">
        <f t="shared" si="80"/>
        <v>2.9860443888000008</v>
      </c>
      <c r="AX264" s="837">
        <f t="shared" si="81"/>
        <v>4.3918876140608933</v>
      </c>
      <c r="AY264" s="1018">
        <v>0.89</v>
      </c>
      <c r="AZ264" s="833">
        <v>24.39</v>
      </c>
      <c r="BA264" s="833">
        <v>-36.67</v>
      </c>
      <c r="BB264" s="833">
        <v>-9.56</v>
      </c>
      <c r="BC264" s="833">
        <v>-4.04</v>
      </c>
      <c r="BD264" s="985"/>
      <c r="BE264" s="666">
        <v>2013</v>
      </c>
      <c r="BF264" s="971">
        <f t="shared" si="82"/>
        <v>0</v>
      </c>
      <c r="BG264" s="892">
        <v>11</v>
      </c>
    </row>
    <row r="265" spans="1:59" ht="11.25" customHeight="1" x14ac:dyDescent="0.2">
      <c r="A265" s="944" t="s">
        <v>1365</v>
      </c>
      <c r="B265" s="948" t="s">
        <v>1366</v>
      </c>
      <c r="C265" s="1013" t="s">
        <v>108</v>
      </c>
      <c r="D265" s="1013" t="s">
        <v>4365</v>
      </c>
      <c r="E265" s="792">
        <v>9</v>
      </c>
      <c r="F265" s="1227">
        <v>511</v>
      </c>
      <c r="G265" s="1227" t="s">
        <v>37</v>
      </c>
      <c r="H265" s="1227" t="s">
        <v>37</v>
      </c>
      <c r="I265" s="947">
        <v>116</v>
      </c>
      <c r="J265" s="703">
        <f t="shared" si="69"/>
        <v>3.103448275862069</v>
      </c>
      <c r="K265" s="950">
        <v>0.9</v>
      </c>
      <c r="L265" s="960">
        <v>4</v>
      </c>
      <c r="M265" s="694">
        <f t="shared" si="70"/>
        <v>3.6</v>
      </c>
      <c r="N265" s="943" t="s">
        <v>161</v>
      </c>
      <c r="O265" s="795">
        <v>0.8</v>
      </c>
      <c r="P265" s="934">
        <v>43741</v>
      </c>
      <c r="Q265" s="934">
        <v>43769</v>
      </c>
      <c r="R265" s="694">
        <f t="shared" si="71"/>
        <v>12.499999999999996</v>
      </c>
      <c r="S265" s="759">
        <f>IF(INDEX(Historical!$D$7:$D$1439,MATCH(B265,Historical!$B$7:$B$1450,0))=0,"n/a",(INDEX(Historical!$C$7:$C$1439,MATCH(B265,Historical!$B$7:$B$1450,0))/INDEX(Historical!$D$7:$D$1439,MATCH(B265,Historical!$B$7:$B$1450,0))-1)*100)</f>
        <v>21.568627450980383</v>
      </c>
      <c r="T265" s="759">
        <f>IF(INDEX(Historical!$F$7:$F$1432,MATCH(B265,Historical!$B$7:$B$1450,0))=0,"n/a",((INDEX(Historical!$C$7:$C$1439,MATCH(B265,Historical!$B$7:$B$1450,0))/INDEX(Historical!$F$7:$F$1432,MATCH(B265,Historical!$B$7:$B$1450,0)))^(1/3)-1)*100)</f>
        <v>13.862522184714066</v>
      </c>
      <c r="U265" s="759">
        <f>IF(INDEX(Historical!$H$7:$H$1432,MATCH(B265,Historical!$B$7:$B$1450,0))=0,"n/a",((INDEX(Historical!$C$7:$C$1439,MATCH(B265,Historical!$B$7:$B$1450,0))/INDEX(Historical!$H$7:$H$1432,MATCH(B265,Historical!$B$7:$B$1450,0)))^(1/5)-1)*100)</f>
        <v>12.767137012376306</v>
      </c>
      <c r="V265" s="759">
        <f>IF(INDEX(Historical!$O$7:$O$1432,MATCH(B265,Historical!$B$7:$B$1450,0))=0,"n/a",((INDEX(Historical!$C$7:$C$1439,MATCH(B265,Historical!$B$7:$B$1450,0))/INDEX(Historical!$O$7:$O$1432,MATCH(B265,Historical!$B$7:$B$1450,0)))^(1/10)-1)*100)</f>
        <v>5.0172905515339261</v>
      </c>
      <c r="W265" s="760">
        <f t="shared" si="72"/>
        <v>2.5446277988571011</v>
      </c>
      <c r="X265" s="761">
        <f t="shared" si="73"/>
        <v>0.81319344027874563</v>
      </c>
      <c r="Y265" s="949"/>
      <c r="Z265" s="703">
        <f t="shared" si="74"/>
        <v>36.77221654749745</v>
      </c>
      <c r="AA265" s="959">
        <f t="shared" si="75"/>
        <v>11.848825331971401</v>
      </c>
      <c r="AB265" s="960">
        <v>12</v>
      </c>
      <c r="AC265" s="938">
        <v>9.7899999999999991</v>
      </c>
      <c r="AD265" s="938">
        <v>2.06</v>
      </c>
      <c r="AE265" s="938">
        <v>4.42</v>
      </c>
      <c r="AF265" s="938">
        <v>1.64</v>
      </c>
      <c r="AG265" s="938">
        <v>13.3</v>
      </c>
      <c r="AH265" s="938">
        <v>31.5</v>
      </c>
      <c r="AI265" s="938">
        <v>3.2399999999999998</v>
      </c>
      <c r="AJ265" s="938">
        <v>15.7</v>
      </c>
      <c r="AK265" s="938">
        <v>5.72</v>
      </c>
      <c r="AL265" s="951">
        <v>373330</v>
      </c>
      <c r="AM265" s="945">
        <v>0.1</v>
      </c>
      <c r="AN265" s="938">
        <v>1.25</v>
      </c>
      <c r="AO265" s="802">
        <f t="shared" si="76"/>
        <v>4.0217599562669744</v>
      </c>
      <c r="AP265" s="803">
        <f t="shared" si="77"/>
        <v>15.870585288238376</v>
      </c>
      <c r="AQ265" s="961">
        <f t="shared" si="78"/>
        <v>-7.0673516418521825</v>
      </c>
      <c r="AR265" s="703">
        <f>INDEX(Historical!$C$7:$C$1439,MATCH(B265,Historical!$B$7:$B$1450,0))*IF(AH265="n/a",1.03,IF(AH265&lt;0,1.01,IF(AH265&gt;10,1.1,(1+AH265/100))))</f>
        <v>2.7280000000000002</v>
      </c>
      <c r="AS265" s="959">
        <f t="shared" si="79"/>
        <v>2.8163872000000003</v>
      </c>
      <c r="AT265" s="959">
        <f t="shared" si="68"/>
        <v>2.9774845478400001</v>
      </c>
      <c r="AU265" s="959">
        <f t="shared" si="68"/>
        <v>3.1477966639764476</v>
      </c>
      <c r="AV265" s="959">
        <f t="shared" si="68"/>
        <v>3.3278506331559004</v>
      </c>
      <c r="AW265" s="703">
        <f t="shared" si="80"/>
        <v>14.99751904497235</v>
      </c>
      <c r="AX265" s="810">
        <f t="shared" si="81"/>
        <v>12.92889572842444</v>
      </c>
      <c r="AY265" s="1017">
        <v>1.1499999999999999</v>
      </c>
      <c r="AZ265" s="945">
        <v>27.32</v>
      </c>
      <c r="BA265" s="945">
        <v>-2.7199999999999998</v>
      </c>
      <c r="BB265" s="945">
        <v>4</v>
      </c>
      <c r="BC265" s="945">
        <v>8.24</v>
      </c>
      <c r="BE265" s="666">
        <v>2011</v>
      </c>
      <c r="BF265" s="971">
        <f t="shared" si="82"/>
        <v>0</v>
      </c>
      <c r="BG265" s="955">
        <v>1.2</v>
      </c>
    </row>
    <row r="266" spans="1:59" ht="11.25" customHeight="1" x14ac:dyDescent="0.2">
      <c r="A266" s="944" t="s">
        <v>1367</v>
      </c>
      <c r="B266" s="948" t="s">
        <v>1368</v>
      </c>
      <c r="C266" s="1013" t="s">
        <v>112</v>
      </c>
      <c r="D266" s="1013" t="s">
        <v>213</v>
      </c>
      <c r="E266" s="792">
        <v>7</v>
      </c>
      <c r="F266" s="1227">
        <v>682</v>
      </c>
      <c r="G266" s="1227" t="s">
        <v>106</v>
      </c>
      <c r="H266" s="1227" t="s">
        <v>106</v>
      </c>
      <c r="I266" s="947">
        <v>93.46</v>
      </c>
      <c r="J266" s="703">
        <f t="shared" si="69"/>
        <v>0.98437834367643917</v>
      </c>
      <c r="K266" s="950">
        <v>0.23</v>
      </c>
      <c r="L266" s="960">
        <v>4</v>
      </c>
      <c r="M266" s="694">
        <f t="shared" si="70"/>
        <v>0.92</v>
      </c>
      <c r="N266" s="943" t="s">
        <v>696</v>
      </c>
      <c r="O266" s="795">
        <v>0.22</v>
      </c>
      <c r="P266" s="934">
        <v>43563</v>
      </c>
      <c r="Q266" s="934">
        <v>43592</v>
      </c>
      <c r="R266" s="694">
        <f t="shared" si="71"/>
        <v>4.5454545454545494</v>
      </c>
      <c r="S266" s="759">
        <f>IF(INDEX(Historical!$D$7:$D$1439,MATCH(B266,Historical!$B$7:$B$1450,0))=0,"n/a",(INDEX(Historical!$C$7:$C$1439,MATCH(B266,Historical!$B$7:$B$1450,0))/INDEX(Historical!$D$7:$D$1439,MATCH(B266,Historical!$B$7:$B$1450,0))-1)*100)</f>
        <v>6.0975609756097393</v>
      </c>
      <c r="T266" s="759">
        <f>IF(INDEX(Historical!$F$7:$F$1432,MATCH(B266,Historical!$B$7:$B$1450,0))=0,"n/a",((INDEX(Historical!$C$7:$C$1439,MATCH(B266,Historical!$B$7:$B$1450,0))/INDEX(Historical!$F$7:$F$1432,MATCH(B266,Historical!$B$7:$B$1450,0)))^(1/3)-1)*100)</f>
        <v>9.6457423731894245</v>
      </c>
      <c r="U266" s="759">
        <f>IF(INDEX(Historical!$H$7:$H$1432,MATCH(B266,Historical!$B$7:$B$1450,0))=0,"n/a",((INDEX(Historical!$C$7:$C$1439,MATCH(B266,Historical!$B$7:$B$1450,0))/INDEX(Historical!$H$7:$H$1432,MATCH(B266,Historical!$B$7:$B$1450,0)))^(1/5)-1)*100)</f>
        <v>28.326352077692253</v>
      </c>
      <c r="V266" s="759" t="str">
        <f>IF(INDEX(Historical!$O$7:$O$1432,MATCH(B266,Historical!$B$7:$B$1450,0))=0,"n/a",((INDEX(Historical!$C$7:$C$1439,MATCH(B266,Historical!$B$7:$B$1450,0))/INDEX(Historical!$O$7:$O$1432,MATCH(B266,Historical!$B$7:$B$1450,0)))^(1/10)-1)*100)</f>
        <v>n/a</v>
      </c>
      <c r="W266" s="760" t="str">
        <f t="shared" si="72"/>
        <v>n/a</v>
      </c>
      <c r="X266" s="761">
        <f t="shared" si="73"/>
        <v>1.3750656348394299</v>
      </c>
      <c r="Y266" s="726"/>
      <c r="Z266" s="703">
        <f t="shared" si="74"/>
        <v>17.624521072796938</v>
      </c>
      <c r="AA266" s="959">
        <f t="shared" si="75"/>
        <v>17.904214559386972</v>
      </c>
      <c r="AB266" s="960">
        <v>12</v>
      </c>
      <c r="AC266" s="938">
        <v>5.22</v>
      </c>
      <c r="AD266" s="938">
        <v>2.09</v>
      </c>
      <c r="AE266" s="938">
        <v>1.49</v>
      </c>
      <c r="AF266" s="938">
        <v>2.5499999999999998</v>
      </c>
      <c r="AG266" s="938">
        <v>16.7</v>
      </c>
      <c r="AH266" s="940">
        <v>111.60000000000001</v>
      </c>
      <c r="AI266" s="940">
        <v>16.189999999999998</v>
      </c>
      <c r="AJ266" s="938">
        <v>20.599999999999998</v>
      </c>
      <c r="AK266" s="938">
        <v>8</v>
      </c>
      <c r="AL266" s="951">
        <v>975.72</v>
      </c>
      <c r="AM266" s="945">
        <v>2.8000000000000003</v>
      </c>
      <c r="AN266" s="938">
        <v>0.95</v>
      </c>
      <c r="AO266" s="802">
        <f t="shared" si="76"/>
        <v>11.40651586198172</v>
      </c>
      <c r="AP266" s="803">
        <f t="shared" si="77"/>
        <v>29.310730421368692</v>
      </c>
      <c r="AQ266" s="961">
        <f t="shared" si="78"/>
        <v>42.448036726749017</v>
      </c>
      <c r="AR266" s="703">
        <f>INDEX(Historical!$C$7:$C$1439,MATCH(B266,Historical!$B$7:$B$1450,0))*IF(AH266="n/a",1.03,IF(AH266&lt;0,1.01,IF(AH266&gt;10,1.1,(1+AH266/100))))</f>
        <v>0.95700000000000007</v>
      </c>
      <c r="AS266" s="959">
        <f t="shared" si="79"/>
        <v>1.0527000000000002</v>
      </c>
      <c r="AT266" s="959">
        <f t="shared" si="68"/>
        <v>1.1369160000000003</v>
      </c>
      <c r="AU266" s="959">
        <f t="shared" si="68"/>
        <v>1.2278692800000004</v>
      </c>
      <c r="AV266" s="959">
        <f t="shared" si="68"/>
        <v>1.3260988224000005</v>
      </c>
      <c r="AW266" s="703">
        <f t="shared" si="80"/>
        <v>5.7005841024000015</v>
      </c>
      <c r="AX266" s="810">
        <f t="shared" si="81"/>
        <v>6.0994908007703854</v>
      </c>
      <c r="AY266" s="1017">
        <v>1.22</v>
      </c>
      <c r="AZ266" s="945">
        <v>22.27</v>
      </c>
      <c r="BA266" s="945">
        <v>-16.439999999999998</v>
      </c>
      <c r="BB266" s="945">
        <v>6.5500000000000007</v>
      </c>
      <c r="BC266" s="945">
        <v>4.74</v>
      </c>
      <c r="BE266" s="666">
        <v>2013</v>
      </c>
      <c r="BF266" s="971">
        <f t="shared" si="82"/>
        <v>0</v>
      </c>
      <c r="BG266" s="955">
        <v>7.6</v>
      </c>
    </row>
    <row r="267" spans="1:59" ht="11.25" customHeight="1" x14ac:dyDescent="0.2">
      <c r="A267" s="936" t="s">
        <v>1369</v>
      </c>
      <c r="B267" s="948" t="s">
        <v>1370</v>
      </c>
      <c r="C267" s="1013" t="s">
        <v>123</v>
      </c>
      <c r="D267" s="1013" t="s">
        <v>4382</v>
      </c>
      <c r="E267" s="792">
        <v>8</v>
      </c>
      <c r="F267" s="1227">
        <v>559</v>
      </c>
      <c r="G267" s="1227" t="s">
        <v>106</v>
      </c>
      <c r="H267" s="1227" t="s">
        <v>106</v>
      </c>
      <c r="I267" s="947">
        <v>96.27</v>
      </c>
      <c r="J267" s="703">
        <f t="shared" si="69"/>
        <v>2.4929884699283265</v>
      </c>
      <c r="K267" s="950">
        <v>0.6</v>
      </c>
      <c r="L267" s="960">
        <v>4</v>
      </c>
      <c r="M267" s="694">
        <f t="shared" si="70"/>
        <v>2.4</v>
      </c>
      <c r="N267" s="943" t="s">
        <v>107</v>
      </c>
      <c r="O267" s="795">
        <v>0.55000000000000004</v>
      </c>
      <c r="P267" s="934">
        <v>43489</v>
      </c>
      <c r="Q267" s="934">
        <v>43511</v>
      </c>
      <c r="R267" s="694">
        <f t="shared" si="71"/>
        <v>9.0909090909090793</v>
      </c>
      <c r="S267" s="759">
        <f>IF(INDEX(Historical!$D$7:$D$1439,MATCH(B267,Historical!$B$7:$B$1450,0))=0,"n/a",(INDEX(Historical!$C$7:$C$1439,MATCH(B267,Historical!$B$7:$B$1450,0))/INDEX(Historical!$D$7:$D$1439,MATCH(B267,Historical!$B$7:$B$1450,0))-1)*100)</f>
        <v>10.000000000000009</v>
      </c>
      <c r="T267" s="759">
        <f>IF(INDEX(Historical!$F$7:$F$1432,MATCH(B267,Historical!$B$7:$B$1450,0))=0,"n/a",((INDEX(Historical!$C$7:$C$1439,MATCH(B267,Historical!$B$7:$B$1450,0))/INDEX(Historical!$F$7:$F$1432,MATCH(B267,Historical!$B$7:$B$1450,0)))^(1/3)-1)*100)</f>
        <v>11.199004528465784</v>
      </c>
      <c r="U267" s="759">
        <f>IF(INDEX(Historical!$H$7:$H$1432,MATCH(B267,Historical!$B$7:$B$1450,0))=0,"n/a",((INDEX(Historical!$C$7:$C$1439,MATCH(B267,Historical!$B$7:$B$1450,0))/INDEX(Historical!$H$7:$H$1432,MATCH(B267,Historical!$B$7:$B$1450,0)))^(1/5)-1)*100)</f>
        <v>12.888132073019754</v>
      </c>
      <c r="V267" s="759">
        <f>IF(INDEX(Historical!$O$7:$O$1432,MATCH(B267,Historical!$B$7:$B$1450,0))=0,"n/a",((INDEX(Historical!$C$7:$C$1439,MATCH(B267,Historical!$B$7:$B$1450,0))/INDEX(Historical!$O$7:$O$1432,MATCH(B267,Historical!$B$7:$B$1450,0)))^(1/10)-1)*100)</f>
        <v>10.106850305941407</v>
      </c>
      <c r="W267" s="760">
        <f t="shared" si="72"/>
        <v>1.275187786786883</v>
      </c>
      <c r="X267" s="761" t="str">
        <f t="shared" si="73"/>
        <v>n/a</v>
      </c>
      <c r="Y267" s="949"/>
      <c r="Z267" s="703">
        <f t="shared" si="74"/>
        <v>42.933810375670838</v>
      </c>
      <c r="AA267" s="959">
        <f t="shared" si="75"/>
        <v>17.221824686940966</v>
      </c>
      <c r="AB267" s="960">
        <v>12</v>
      </c>
      <c r="AC267" s="938">
        <v>5.59</v>
      </c>
      <c r="AD267" s="938">
        <v>3.04</v>
      </c>
      <c r="AE267" s="938">
        <v>0.99</v>
      </c>
      <c r="AF267" s="938">
        <v>2.0699999999999998</v>
      </c>
      <c r="AG267" s="938">
        <v>12.2</v>
      </c>
      <c r="AH267" s="940">
        <v>13.700000000000001</v>
      </c>
      <c r="AI267" s="940">
        <v>10.02</v>
      </c>
      <c r="AJ267" s="938">
        <v>0</v>
      </c>
      <c r="AK267" s="938">
        <v>5.64</v>
      </c>
      <c r="AL267" s="951">
        <v>1530</v>
      </c>
      <c r="AM267" s="945">
        <v>1.7000000000000002</v>
      </c>
      <c r="AN267" s="938">
        <v>0.5</v>
      </c>
      <c r="AO267" s="802">
        <f t="shared" si="76"/>
        <v>-1.8407041439928857</v>
      </c>
      <c r="AP267" s="803">
        <f t="shared" si="77"/>
        <v>15.38112054294808</v>
      </c>
      <c r="AQ267" s="961">
        <f t="shared" si="78"/>
        <v>25.873264484503178</v>
      </c>
      <c r="AR267" s="703">
        <f>INDEX(Historical!$C$7:$C$1439,MATCH(B267,Historical!$B$7:$B$1450,0))*IF(AH267="n/a",1.03,IF(AH267&lt;0,1.01,IF(AH267&gt;10,1.1,(1+AH267/100))))</f>
        <v>2.4200000000000004</v>
      </c>
      <c r="AS267" s="959">
        <f t="shared" si="79"/>
        <v>2.6620000000000008</v>
      </c>
      <c r="AT267" s="959">
        <f t="shared" ref="AT267:AV286" si="83">IF($AK267="n/a",1.03*AS267,IF($AK267&lt;0,1.01*AS267,IF($AK267&gt;10,1.1*AS267,(1+$AK267/100)*AS267)))</f>
        <v>2.8121368000000007</v>
      </c>
      <c r="AU267" s="959">
        <f t="shared" si="83"/>
        <v>2.9707413155200006</v>
      </c>
      <c r="AV267" s="959">
        <f t="shared" si="83"/>
        <v>3.1382911257153285</v>
      </c>
      <c r="AW267" s="703">
        <f t="shared" si="80"/>
        <v>14.003169241235332</v>
      </c>
      <c r="AX267" s="810">
        <f t="shared" si="81"/>
        <v>14.545724775356117</v>
      </c>
      <c r="AY267" s="1017">
        <v>1.03</v>
      </c>
      <c r="AZ267" s="945">
        <v>15.58</v>
      </c>
      <c r="BA267" s="945">
        <v>-16.28</v>
      </c>
      <c r="BB267" s="945">
        <v>2.23</v>
      </c>
      <c r="BC267" s="945">
        <v>-1.6199999999999999</v>
      </c>
      <c r="BE267" s="666">
        <v>2012</v>
      </c>
      <c r="BF267" s="971">
        <f t="shared" si="82"/>
        <v>0</v>
      </c>
      <c r="BG267" s="955">
        <v>6.4</v>
      </c>
    </row>
    <row r="268" spans="1:59" ht="11.25" customHeight="1" x14ac:dyDescent="0.2">
      <c r="A268" s="944" t="s">
        <v>1373</v>
      </c>
      <c r="B268" s="948" t="s">
        <v>1374</v>
      </c>
      <c r="C268" s="1013" t="s">
        <v>112</v>
      </c>
      <c r="D268" s="1013" t="s">
        <v>4348</v>
      </c>
      <c r="E268" s="792">
        <v>6</v>
      </c>
      <c r="F268" s="1227">
        <v>724</v>
      </c>
      <c r="G268" s="1227" t="s">
        <v>106</v>
      </c>
      <c r="H268" s="1227" t="s">
        <v>106</v>
      </c>
      <c r="I268" s="947">
        <v>26.74</v>
      </c>
      <c r="J268" s="703">
        <f t="shared" si="69"/>
        <v>5.2356020942408374</v>
      </c>
      <c r="K268" s="950">
        <v>0.35</v>
      </c>
      <c r="L268" s="960">
        <v>4</v>
      </c>
      <c r="M268" s="694">
        <f t="shared" si="70"/>
        <v>1.4</v>
      </c>
      <c r="N268" s="943" t="s">
        <v>506</v>
      </c>
      <c r="O268" s="795">
        <v>0.32</v>
      </c>
      <c r="P268" s="939">
        <v>43088</v>
      </c>
      <c r="Q268" s="939">
        <v>43105</v>
      </c>
      <c r="R268" s="694">
        <f t="shared" si="71"/>
        <v>9.3749999999999911</v>
      </c>
      <c r="S268" s="759">
        <f>IF(INDEX(Historical!$D$7:$D$1439,MATCH(B268,Historical!$B$7:$B$1450,0))=0,"n/a",(INDEX(Historical!$C$7:$C$1439,MATCH(B268,Historical!$B$7:$B$1450,0))/INDEX(Historical!$D$7:$D$1439,MATCH(B268,Historical!$B$7:$B$1450,0))-1)*100)</f>
        <v>9.375</v>
      </c>
      <c r="T268" s="759">
        <f>IF(INDEX(Historical!$F$7:$F$1432,MATCH(B268,Historical!$B$7:$B$1450,0))=0,"n/a",((INDEX(Historical!$C$7:$C$1439,MATCH(B268,Historical!$B$7:$B$1450,0))/INDEX(Historical!$F$7:$F$1432,MATCH(B268,Historical!$B$7:$B$1450,0)))^(1/3)-1)*100)</f>
        <v>9.0355436729529828</v>
      </c>
      <c r="U268" s="759">
        <f>IF(INDEX(Historical!$H$7:$H$1432,MATCH(B268,Historical!$B$7:$B$1450,0))=0,"n/a",((INDEX(Historical!$C$7:$C$1439,MATCH(B268,Historical!$B$7:$B$1450,0))/INDEX(Historical!$H$7:$H$1432,MATCH(B268,Historical!$B$7:$B$1450,0)))^(1/5)-1)*100)</f>
        <v>12.995952835136615</v>
      </c>
      <c r="V268" s="759" t="str">
        <f>IF(INDEX(Historical!$O$7:$O$1432,MATCH(B268,Historical!$B$7:$B$1450,0))=0,"n/a",((INDEX(Historical!$C$7:$C$1439,MATCH(B268,Historical!$B$7:$B$1450,0))/INDEX(Historical!$O$7:$O$1432,MATCH(B268,Historical!$B$7:$B$1450,0)))^(1/10)-1)*100)</f>
        <v>n/a</v>
      </c>
      <c r="W268" s="760" t="str">
        <f t="shared" si="72"/>
        <v>n/a</v>
      </c>
      <c r="X268" s="761">
        <f t="shared" si="73"/>
        <v>0.34110112428180089</v>
      </c>
      <c r="Y268" s="714"/>
      <c r="Z268" s="703">
        <f t="shared" si="74"/>
        <v>59.82905982905983</v>
      </c>
      <c r="AA268" s="959">
        <f t="shared" si="75"/>
        <v>11.427350427350428</v>
      </c>
      <c r="AB268" s="960">
        <v>12</v>
      </c>
      <c r="AC268" s="938">
        <v>2.34</v>
      </c>
      <c r="AD268" s="938">
        <v>2.67</v>
      </c>
      <c r="AE268" s="938">
        <v>0.92</v>
      </c>
      <c r="AF268" s="938">
        <v>2.37</v>
      </c>
      <c r="AG268" s="938">
        <v>20.9</v>
      </c>
      <c r="AH268" s="938">
        <v>23.400000000000002</v>
      </c>
      <c r="AI268" s="938">
        <v>21.09</v>
      </c>
      <c r="AJ268" s="938">
        <v>38.1</v>
      </c>
      <c r="AK268" s="938">
        <v>4.3</v>
      </c>
      <c r="AL268" s="951">
        <v>3550</v>
      </c>
      <c r="AM268" s="945">
        <v>0.70000000000000007</v>
      </c>
      <c r="AN268" s="938">
        <v>1.85</v>
      </c>
      <c r="AO268" s="802">
        <f t="shared" si="76"/>
        <v>6.8042045020270248</v>
      </c>
      <c r="AP268" s="803">
        <f t="shared" si="77"/>
        <v>18.231554929377452</v>
      </c>
      <c r="AQ268" s="961">
        <f t="shared" si="78"/>
        <v>9.7123927221037132</v>
      </c>
      <c r="AR268" s="703">
        <f>INDEX(Historical!$C$7:$C$1439,MATCH(B268,Historical!$B$7:$B$1450,0))*IF(AH268="n/a",1.03,IF(AH268&lt;0,1.01,IF(AH268&gt;10,1.1,(1+AH268/100))))</f>
        <v>1.54</v>
      </c>
      <c r="AS268" s="959">
        <f t="shared" si="79"/>
        <v>1.6940000000000002</v>
      </c>
      <c r="AT268" s="959">
        <f t="shared" si="83"/>
        <v>1.766842</v>
      </c>
      <c r="AU268" s="959">
        <f t="shared" si="83"/>
        <v>1.842816206</v>
      </c>
      <c r="AV268" s="959">
        <f t="shared" si="83"/>
        <v>1.9220573028579999</v>
      </c>
      <c r="AW268" s="703">
        <f t="shared" si="80"/>
        <v>8.7657155088580012</v>
      </c>
      <c r="AX268" s="810">
        <f t="shared" si="81"/>
        <v>32.781284625497385</v>
      </c>
      <c r="AY268" s="1017">
        <v>1.1499999999999999</v>
      </c>
      <c r="AZ268" s="945">
        <v>63.139999999999993</v>
      </c>
      <c r="BA268" s="945">
        <v>-0.52</v>
      </c>
      <c r="BB268" s="945">
        <v>12.690000000000001</v>
      </c>
      <c r="BC268" s="945">
        <v>28.199999999999996</v>
      </c>
      <c r="BE268" s="666">
        <v>2013</v>
      </c>
      <c r="BF268" s="971">
        <f t="shared" si="82"/>
        <v>0</v>
      </c>
      <c r="BG268" s="955">
        <v>4.2</v>
      </c>
    </row>
    <row r="269" spans="1:59" ht="11.25" customHeight="1" x14ac:dyDescent="0.2">
      <c r="A269" s="944" t="s">
        <v>1377</v>
      </c>
      <c r="B269" s="948" t="s">
        <v>1378</v>
      </c>
      <c r="C269" s="1013" t="s">
        <v>154</v>
      </c>
      <c r="D269" s="1013" t="s">
        <v>4350</v>
      </c>
      <c r="E269" s="792">
        <v>6</v>
      </c>
      <c r="F269" s="1227">
        <v>734</v>
      </c>
      <c r="G269" s="1227" t="s">
        <v>106</v>
      </c>
      <c r="H269" s="1227" t="s">
        <v>106</v>
      </c>
      <c r="I269" s="938">
        <v>18.25</v>
      </c>
      <c r="J269" s="703">
        <f t="shared" si="69"/>
        <v>4.1643835616438354</v>
      </c>
      <c r="K269" s="950">
        <v>0.19</v>
      </c>
      <c r="L269" s="960">
        <v>4</v>
      </c>
      <c r="M269" s="694">
        <f t="shared" si="70"/>
        <v>0.76</v>
      </c>
      <c r="N269" s="943" t="s">
        <v>203</v>
      </c>
      <c r="O269" s="795">
        <v>0.17</v>
      </c>
      <c r="P269" s="660">
        <v>43353</v>
      </c>
      <c r="Q269" s="660">
        <v>43368</v>
      </c>
      <c r="R269" s="694">
        <f t="shared" si="71"/>
        <v>11.764705882352935</v>
      </c>
      <c r="S269" s="759">
        <f>IF(INDEX(Historical!$D$7:$D$1439,MATCH(B269,Historical!$B$7:$B$1450,0))=0,"n/a",(INDEX(Historical!$C$7:$C$1439,MATCH(B269,Historical!$B$7:$B$1450,0))/INDEX(Historical!$D$7:$D$1439,MATCH(B269,Historical!$B$7:$B$1450,0))-1)*100)</f>
        <v>12.5</v>
      </c>
      <c r="T269" s="759">
        <f>IF(INDEX(Historical!$F$7:$F$1432,MATCH(B269,Historical!$B$7:$B$1450,0))=0,"n/a",((INDEX(Historical!$C$7:$C$1439,MATCH(B269,Historical!$B$7:$B$1450,0))/INDEX(Historical!$F$7:$F$1432,MATCH(B269,Historical!$B$7:$B$1450,0)))^(1/3)-1)*100)</f>
        <v>12.924323465723408</v>
      </c>
      <c r="U269" s="759">
        <f>IF(INDEX(Historical!$H$7:$H$1432,MATCH(B269,Historical!$B$7:$B$1450,0))=0,"n/a",((INDEX(Historical!$C$7:$C$1439,MATCH(B269,Historical!$B$7:$B$1450,0))/INDEX(Historical!$H$7:$H$1432,MATCH(B269,Historical!$B$7:$B$1450,0)))^(1/5)-1)*100)</f>
        <v>11.382417860287909</v>
      </c>
      <c r="V269" s="759">
        <f>IF(INDEX(Historical!$O$7:$O$1432,MATCH(B269,Historical!$B$7:$B$1450,0))=0,"n/a",((INDEX(Historical!$C$7:$C$1439,MATCH(B269,Historical!$B$7:$B$1450,0))/INDEX(Historical!$O$7:$O$1432,MATCH(B269,Historical!$B$7:$B$1450,0)))^(1/10)-1)*100)</f>
        <v>8.7920299324393056</v>
      </c>
      <c r="W269" s="760">
        <f t="shared" si="72"/>
        <v>1.2946291070155527</v>
      </c>
      <c r="X269" s="761" t="str">
        <f t="shared" si="73"/>
        <v>n/a</v>
      </c>
      <c r="Y269" s="948"/>
      <c r="Z269" s="703">
        <f t="shared" si="74"/>
        <v>135.71428571428569</v>
      </c>
      <c r="AA269" s="959">
        <f t="shared" si="75"/>
        <v>32.589285714285708</v>
      </c>
      <c r="AB269" s="960">
        <v>4</v>
      </c>
      <c r="AC269" s="938">
        <v>0.56000000000000005</v>
      </c>
      <c r="AD269" s="938" t="s">
        <v>137</v>
      </c>
      <c r="AE269" s="938">
        <v>0.34</v>
      </c>
      <c r="AF269" s="938">
        <v>1.05</v>
      </c>
      <c r="AG269" s="938">
        <v>3.2</v>
      </c>
      <c r="AH269" s="938">
        <v>-75.900000000000006</v>
      </c>
      <c r="AI269" s="938" t="s">
        <v>137</v>
      </c>
      <c r="AJ269" s="938">
        <v>-17.2</v>
      </c>
      <c r="AK269" s="938" t="s">
        <v>137</v>
      </c>
      <c r="AL269" s="951">
        <v>50.21</v>
      </c>
      <c r="AM269" s="945">
        <v>0.8</v>
      </c>
      <c r="AN269" s="938">
        <v>0.23</v>
      </c>
      <c r="AO269" s="802">
        <f t="shared" si="76"/>
        <v>-17.042484292353965</v>
      </c>
      <c r="AP269" s="803">
        <f t="shared" si="77"/>
        <v>15.546801421931743</v>
      </c>
      <c r="AQ269" s="961">
        <f t="shared" si="78"/>
        <v>23.322071557906177</v>
      </c>
      <c r="AR269" s="703">
        <f>INDEX(Historical!$C$7:$C$1439,MATCH(B269,Historical!$B$7:$B$1450,0))*IF(AH269="n/a",1.03,IF(AH269&lt;0,1.01,IF(AH269&gt;10,1.1,(1+AH269/100))))</f>
        <v>0.72719999999999996</v>
      </c>
      <c r="AS269" s="959">
        <f t="shared" si="79"/>
        <v>0.74901600000000002</v>
      </c>
      <c r="AT269" s="959">
        <f t="shared" si="83"/>
        <v>0.77148648000000009</v>
      </c>
      <c r="AU269" s="959">
        <f t="shared" si="83"/>
        <v>0.79463107440000014</v>
      </c>
      <c r="AV269" s="959">
        <f t="shared" si="83"/>
        <v>0.8184700066320002</v>
      </c>
      <c r="AW269" s="703">
        <f t="shared" si="80"/>
        <v>3.8608035610320006</v>
      </c>
      <c r="AX269" s="810">
        <f t="shared" si="81"/>
        <v>21.155088005654797</v>
      </c>
      <c r="AY269" s="1017">
        <v>-0.53</v>
      </c>
      <c r="AZ269" s="945">
        <v>12.809999999999999</v>
      </c>
      <c r="BA269" s="945">
        <v>-47.94</v>
      </c>
      <c r="BB269" s="945">
        <v>-7.75</v>
      </c>
      <c r="BC269" s="945">
        <v>-26.46</v>
      </c>
      <c r="BE269" s="666">
        <v>2013</v>
      </c>
      <c r="BF269" s="971">
        <f t="shared" si="82"/>
        <v>0</v>
      </c>
      <c r="BG269" s="955">
        <v>1.7999999999999998</v>
      </c>
    </row>
    <row r="270" spans="1:59" ht="11.25" customHeight="1" x14ac:dyDescent="0.2">
      <c r="A270" s="936" t="s">
        <v>1379</v>
      </c>
      <c r="B270" s="948" t="s">
        <v>1380</v>
      </c>
      <c r="C270" s="1013" t="s">
        <v>108</v>
      </c>
      <c r="D270" s="1013" t="s">
        <v>4365</v>
      </c>
      <c r="E270" s="792">
        <v>9</v>
      </c>
      <c r="F270" s="1227">
        <v>506</v>
      </c>
      <c r="G270" s="1227" t="s">
        <v>37</v>
      </c>
      <c r="H270" s="1227" t="s">
        <v>115</v>
      </c>
      <c r="I270" s="947">
        <v>18.37</v>
      </c>
      <c r="J270" s="703">
        <f t="shared" si="69"/>
        <v>4.0283070223189981</v>
      </c>
      <c r="K270" s="950">
        <v>0.185</v>
      </c>
      <c r="L270" s="960">
        <v>4</v>
      </c>
      <c r="M270" s="694">
        <f t="shared" si="70"/>
        <v>0.74</v>
      </c>
      <c r="N270" s="943" t="s">
        <v>149</v>
      </c>
      <c r="O270" s="795">
        <v>0.17</v>
      </c>
      <c r="P270" s="934">
        <v>43703</v>
      </c>
      <c r="Q270" s="934">
        <v>43721</v>
      </c>
      <c r="R270" s="694">
        <f t="shared" si="71"/>
        <v>8.8235294117646959</v>
      </c>
      <c r="S270" s="759">
        <f>IF(INDEX(Historical!$D$7:$D$1439,MATCH(B270,Historical!$B$7:$B$1450,0))=0,"n/a",(INDEX(Historical!$C$7:$C$1439,MATCH(B270,Historical!$B$7:$B$1450,0))/INDEX(Historical!$D$7:$D$1439,MATCH(B270,Historical!$B$7:$B$1450,0))-1)*100)</f>
        <v>48.684210526315773</v>
      </c>
      <c r="T270" s="759">
        <f>IF(INDEX(Historical!$F$7:$F$1432,MATCH(B270,Historical!$B$7:$B$1450,0))=0,"n/a",((INDEX(Historical!$C$7:$C$1439,MATCH(B270,Historical!$B$7:$B$1450,0))/INDEX(Historical!$F$7:$F$1432,MATCH(B270,Historical!$B$7:$B$1450,0)))^(1/3)-1)*100)</f>
        <v>24.896465993489869</v>
      </c>
      <c r="U270" s="759">
        <f>IF(INDEX(Historical!$H$7:$H$1432,MATCH(B270,Historical!$B$7:$B$1450,0))=0,"n/a",((INDEX(Historical!$C$7:$C$1439,MATCH(B270,Historical!$B$7:$B$1450,0))/INDEX(Historical!$H$7:$H$1432,MATCH(B270,Historical!$B$7:$B$1450,0)))^(1/5)-1)*100)</f>
        <v>21.317093665166876</v>
      </c>
      <c r="V270" s="759">
        <f>IF(INDEX(Historical!$O$7:$O$1432,MATCH(B270,Historical!$B$7:$B$1450,0))=0,"n/a",((INDEX(Historical!$C$7:$C$1439,MATCH(B270,Historical!$B$7:$B$1450,0))/INDEX(Historical!$O$7:$O$1432,MATCH(B270,Historical!$B$7:$B$1450,0)))^(1/10)-1)*100)</f>
        <v>-5.5493731089956366</v>
      </c>
      <c r="W270" s="760" t="str">
        <f t="shared" si="72"/>
        <v>n/a</v>
      </c>
      <c r="X270" s="761">
        <f t="shared" si="73"/>
        <v>1.652487881020688</v>
      </c>
      <c r="Y270" s="948"/>
      <c r="Z270" s="703">
        <f t="shared" si="74"/>
        <v>44.311377245508979</v>
      </c>
      <c r="AA270" s="959">
        <f t="shared" si="75"/>
        <v>11.000000000000002</v>
      </c>
      <c r="AB270" s="960">
        <v>12</v>
      </c>
      <c r="AC270" s="938">
        <v>1.67</v>
      </c>
      <c r="AD270" s="938">
        <v>2.5</v>
      </c>
      <c r="AE270" s="938">
        <v>3.61</v>
      </c>
      <c r="AF270" s="938">
        <v>1.29</v>
      </c>
      <c r="AG270" s="938">
        <v>12.8</v>
      </c>
      <c r="AH270" s="938">
        <v>35.5</v>
      </c>
      <c r="AI270" s="938">
        <v>9.6100000000000012</v>
      </c>
      <c r="AJ270" s="938">
        <v>12.9</v>
      </c>
      <c r="AK270" s="938">
        <v>4.43</v>
      </c>
      <c r="AL270" s="951">
        <v>18660</v>
      </c>
      <c r="AM270" s="945">
        <v>0.5</v>
      </c>
      <c r="AN270" s="938">
        <v>0.98</v>
      </c>
      <c r="AO270" s="802">
        <f t="shared" si="76"/>
        <v>14.345400687485872</v>
      </c>
      <c r="AP270" s="803">
        <f t="shared" si="77"/>
        <v>25.345400687485874</v>
      </c>
      <c r="AQ270" s="961">
        <f t="shared" si="78"/>
        <v>-20.585475719698053</v>
      </c>
      <c r="AR270" s="703">
        <f>INDEX(Historical!$C$7:$C$1439,MATCH(B270,Historical!$B$7:$B$1450,0))*IF(AH270="n/a",1.03,IF(AH270&lt;0,1.01,IF(AH270&gt;10,1.1,(1+AH270/100))))</f>
        <v>0.62149999999999994</v>
      </c>
      <c r="AS270" s="959">
        <f t="shared" si="79"/>
        <v>0.68122614999999997</v>
      </c>
      <c r="AT270" s="959">
        <f t="shared" si="83"/>
        <v>0.71140446844499994</v>
      </c>
      <c r="AU270" s="959">
        <f t="shared" si="83"/>
        <v>0.74291968639711348</v>
      </c>
      <c r="AV270" s="959">
        <f t="shared" si="83"/>
        <v>0.77583102850450558</v>
      </c>
      <c r="AW270" s="703">
        <f t="shared" si="80"/>
        <v>3.5328813333466189</v>
      </c>
      <c r="AX270" s="810">
        <f t="shared" si="81"/>
        <v>19.23179822181066</v>
      </c>
      <c r="AY270" s="1017">
        <v>1.24</v>
      </c>
      <c r="AZ270" s="945">
        <v>34.53</v>
      </c>
      <c r="BA270" s="945">
        <v>-16.16</v>
      </c>
      <c r="BB270" s="945">
        <v>6.34</v>
      </c>
      <c r="BC270" s="945">
        <v>7.91</v>
      </c>
      <c r="BE270" s="666">
        <v>2011</v>
      </c>
      <c r="BF270" s="971">
        <f t="shared" si="82"/>
        <v>0</v>
      </c>
      <c r="BG270" s="955">
        <v>1.3</v>
      </c>
    </row>
    <row r="271" spans="1:59" ht="11.25" customHeight="1" x14ac:dyDescent="0.2">
      <c r="A271" s="936" t="s">
        <v>1381</v>
      </c>
      <c r="B271" s="948" t="s">
        <v>1382</v>
      </c>
      <c r="C271" s="1013" t="s">
        <v>4345</v>
      </c>
      <c r="D271" s="1013" t="s">
        <v>4346</v>
      </c>
      <c r="E271" s="792">
        <v>8</v>
      </c>
      <c r="F271" s="1227">
        <v>518</v>
      </c>
      <c r="G271" s="1227" t="s">
        <v>115</v>
      </c>
      <c r="H271" s="1227" t="s">
        <v>115</v>
      </c>
      <c r="I271" s="947">
        <v>19.21</v>
      </c>
      <c r="J271" s="703">
        <f t="shared" si="69"/>
        <v>5.8302967204580955</v>
      </c>
      <c r="K271" s="950">
        <v>0.28000000000000003</v>
      </c>
      <c r="L271" s="960">
        <v>4</v>
      </c>
      <c r="M271" s="694">
        <f t="shared" si="70"/>
        <v>1.1200000000000001</v>
      </c>
      <c r="N271" s="943" t="s">
        <v>220</v>
      </c>
      <c r="O271" s="795">
        <v>0.27</v>
      </c>
      <c r="P271" s="939">
        <v>43098</v>
      </c>
      <c r="Q271" s="939">
        <v>43116</v>
      </c>
      <c r="R271" s="694">
        <f t="shared" si="71"/>
        <v>3.7037037037037068</v>
      </c>
      <c r="S271" s="759">
        <f>IF(INDEX(Historical!$D$7:$D$1439,MATCH(B271,Historical!$B$7:$B$1450,0))=0,"n/a",(INDEX(Historical!$C$7:$C$1439,MATCH(B271,Historical!$B$7:$B$1450,0))/INDEX(Historical!$D$7:$D$1439,MATCH(B271,Historical!$B$7:$B$1450,0))-1)*100)</f>
        <v>3.7037037037036979</v>
      </c>
      <c r="T271" s="759">
        <f>IF(INDEX(Historical!$F$7:$F$1432,MATCH(B271,Historical!$B$7:$B$1450,0))=0,"n/a",((INDEX(Historical!$C$7:$C$1439,MATCH(B271,Historical!$B$7:$B$1450,0))/INDEX(Historical!$F$7:$F$1432,MATCH(B271,Historical!$B$7:$B$1450,0)))^(1/3)-1)*100)</f>
        <v>5.2726599609396629</v>
      </c>
      <c r="U271" s="759">
        <f>IF(INDEX(Historical!$H$7:$H$1432,MATCH(B271,Historical!$B$7:$B$1450,0))=0,"n/a",((INDEX(Historical!$C$7:$C$1439,MATCH(B271,Historical!$B$7:$B$1450,0))/INDEX(Historical!$H$7:$H$1432,MATCH(B271,Historical!$B$7:$B$1450,0)))^(1/5)-1)*100)</f>
        <v>5.9223841048812176</v>
      </c>
      <c r="V271" s="759">
        <f>IF(INDEX(Historical!$O$7:$O$1432,MATCH(B271,Historical!$B$7:$B$1450,0))=0,"n/a",((INDEX(Historical!$C$7:$C$1439,MATCH(B271,Historical!$B$7:$B$1450,0))/INDEX(Historical!$O$7:$O$1432,MATCH(B271,Historical!$B$7:$B$1450,0)))^(1/10)-1)*100)</f>
        <v>-3.7418706543626667</v>
      </c>
      <c r="W271" s="760" t="str">
        <f t="shared" si="72"/>
        <v>n/a</v>
      </c>
      <c r="X271" s="761" t="str">
        <f t="shared" si="73"/>
        <v>n/a</v>
      </c>
      <c r="Y271" s="714"/>
      <c r="Z271" s="703">
        <f t="shared" si="74"/>
        <v>228.57142857142861</v>
      </c>
      <c r="AA271" s="959">
        <f t="shared" si="75"/>
        <v>39.204081632653065</v>
      </c>
      <c r="AB271" s="960">
        <v>12</v>
      </c>
      <c r="AC271" s="938">
        <v>0.49</v>
      </c>
      <c r="AD271" s="938">
        <v>8.61</v>
      </c>
      <c r="AE271" s="938">
        <v>7.04</v>
      </c>
      <c r="AF271" s="938">
        <v>1.53</v>
      </c>
      <c r="AG271" s="938">
        <v>8</v>
      </c>
      <c r="AH271" s="938">
        <v>-27.6</v>
      </c>
      <c r="AI271" s="938">
        <v>-4.3900000000000006</v>
      </c>
      <c r="AJ271" s="938">
        <v>-2.8000000000000003</v>
      </c>
      <c r="AK271" s="938">
        <v>4.5999999999999996</v>
      </c>
      <c r="AL271" s="951">
        <v>8130.0000000000009</v>
      </c>
      <c r="AM271" s="945">
        <v>2.8000000000000003</v>
      </c>
      <c r="AN271" s="938">
        <v>0.92</v>
      </c>
      <c r="AO271" s="802">
        <f t="shared" si="76"/>
        <v>-27.451400807313753</v>
      </c>
      <c r="AP271" s="803">
        <f t="shared" si="77"/>
        <v>11.752680825339313</v>
      </c>
      <c r="AQ271" s="961">
        <f t="shared" si="78"/>
        <v>63.275152764295648</v>
      </c>
      <c r="AR271" s="703">
        <f>INDEX(Historical!$C$7:$C$1439,MATCH(B271,Historical!$B$7:$B$1450,0))*IF(AH271="n/a",1.03,IF(AH271&lt;0,1.01,IF(AH271&gt;10,1.1,(1+AH271/100))))</f>
        <v>1.1312000000000002</v>
      </c>
      <c r="AS271" s="959">
        <f t="shared" si="79"/>
        <v>1.1425120000000002</v>
      </c>
      <c r="AT271" s="959">
        <f t="shared" si="83"/>
        <v>1.1950675520000003</v>
      </c>
      <c r="AU271" s="959">
        <f t="shared" si="83"/>
        <v>1.2500406593920004</v>
      </c>
      <c r="AV271" s="959">
        <f t="shared" si="83"/>
        <v>1.3075425297240324</v>
      </c>
      <c r="AW271" s="703">
        <f t="shared" si="80"/>
        <v>6.0263627411160341</v>
      </c>
      <c r="AX271" s="810">
        <f t="shared" si="81"/>
        <v>31.370966898053272</v>
      </c>
      <c r="AY271" s="1017">
        <v>0.61</v>
      </c>
      <c r="AZ271" s="945">
        <v>34.43</v>
      </c>
      <c r="BA271" s="945">
        <v>-0.88</v>
      </c>
      <c r="BB271" s="945">
        <v>4.5900000000000007</v>
      </c>
      <c r="BC271" s="945">
        <v>11.78</v>
      </c>
      <c r="BE271" s="666">
        <v>2011</v>
      </c>
      <c r="BF271" s="971">
        <f t="shared" si="82"/>
        <v>0</v>
      </c>
      <c r="BG271" s="955">
        <v>3.9</v>
      </c>
    </row>
    <row r="272" spans="1:59" ht="11.25" customHeight="1" x14ac:dyDescent="0.2">
      <c r="A272" s="944" t="s">
        <v>1383</v>
      </c>
      <c r="B272" s="948" t="s">
        <v>1384</v>
      </c>
      <c r="C272" s="1013" t="s">
        <v>108</v>
      </c>
      <c r="D272" s="1013" t="s">
        <v>118</v>
      </c>
      <c r="E272" s="792">
        <v>8</v>
      </c>
      <c r="F272" s="1227">
        <v>519</v>
      </c>
      <c r="G272" s="1227" t="s">
        <v>106</v>
      </c>
      <c r="H272" s="1227" t="s">
        <v>106</v>
      </c>
      <c r="I272" s="947">
        <v>8.48</v>
      </c>
      <c r="J272" s="703">
        <f t="shared" si="69"/>
        <v>4.716981132075472</v>
      </c>
      <c r="K272" s="950">
        <v>0.1</v>
      </c>
      <c r="L272" s="960">
        <v>4</v>
      </c>
      <c r="M272" s="694">
        <f t="shared" si="70"/>
        <v>0.4</v>
      </c>
      <c r="N272" s="943" t="s">
        <v>149</v>
      </c>
      <c r="O272" s="795">
        <v>0.08</v>
      </c>
      <c r="P272" s="939">
        <v>43158</v>
      </c>
      <c r="Q272" s="939">
        <v>43174</v>
      </c>
      <c r="R272" s="694">
        <f t="shared" si="71"/>
        <v>25.000000000000007</v>
      </c>
      <c r="S272" s="759">
        <f>IF(INDEX(Historical!$D$7:$D$1439,MATCH(B272,Historical!$B$7:$B$1450,0))=0,"n/a",(INDEX(Historical!$C$7:$C$1439,MATCH(B272,Historical!$B$7:$B$1450,0))/INDEX(Historical!$D$7:$D$1439,MATCH(B272,Historical!$B$7:$B$1450,0))-1)*100)</f>
        <v>32.231404958677686</v>
      </c>
      <c r="T272" s="759">
        <f>IF(INDEX(Historical!$F$7:$F$1432,MATCH(B272,Historical!$B$7:$B$1450,0))=0,"n/a",((INDEX(Historical!$C$7:$C$1439,MATCH(B272,Historical!$B$7:$B$1450,0))/INDEX(Historical!$F$7:$F$1432,MATCH(B272,Historical!$B$7:$B$1450,0)))^(1/3)-1)*100)</f>
        <v>23.47158379972165</v>
      </c>
      <c r="U272" s="759">
        <f>IF(INDEX(Historical!$H$7:$H$1432,MATCH(B272,Historical!$B$7:$B$1450,0))=0,"n/a",((INDEX(Historical!$C$7:$C$1439,MATCH(B272,Historical!$B$7:$B$1450,0))/INDEX(Historical!$H$7:$H$1432,MATCH(B272,Historical!$B$7:$B$1450,0)))^(1/5)-1)*100)</f>
        <v>20.112443398143132</v>
      </c>
      <c r="V272" s="759" t="str">
        <f>IF(INDEX(Historical!$O$7:$O$1432,MATCH(B272,Historical!$B$7:$B$1450,0))=0,"n/a",((INDEX(Historical!$C$7:$C$1439,MATCH(B272,Historical!$B$7:$B$1450,0))/INDEX(Historical!$O$7:$O$1432,MATCH(B272,Historical!$B$7:$B$1450,0)))^(1/10)-1)*100)</f>
        <v>n/a</v>
      </c>
      <c r="W272" s="760" t="str">
        <f t="shared" si="72"/>
        <v>n/a</v>
      </c>
      <c r="X272" s="761" t="str">
        <f t="shared" si="73"/>
        <v>n/a</v>
      </c>
      <c r="Y272" s="717"/>
      <c r="Z272" s="703" t="str">
        <f t="shared" si="74"/>
        <v>n/a</v>
      </c>
      <c r="AA272" s="959" t="str">
        <f t="shared" si="75"/>
        <v>n/a</v>
      </c>
      <c r="AB272" s="960">
        <v>12</v>
      </c>
      <c r="AC272" s="938">
        <v>-0.14000000000000001</v>
      </c>
      <c r="AD272" s="938" t="s">
        <v>137</v>
      </c>
      <c r="AE272" s="938">
        <v>0.76</v>
      </c>
      <c r="AF272" s="938">
        <v>1.1100000000000001</v>
      </c>
      <c r="AG272" s="938">
        <v>-1.7000000000000002</v>
      </c>
      <c r="AH272" s="938">
        <v>-68.100000000000009</v>
      </c>
      <c r="AI272" s="938">
        <v>370</v>
      </c>
      <c r="AJ272" s="938">
        <v>-10.299999999999999</v>
      </c>
      <c r="AK272" s="938" t="s">
        <v>137</v>
      </c>
      <c r="AL272" s="951">
        <v>93.09</v>
      </c>
      <c r="AM272" s="945">
        <v>9.5</v>
      </c>
      <c r="AN272" s="938">
        <v>0.35</v>
      </c>
      <c r="AO272" s="802" t="str">
        <f t="shared" si="76"/>
        <v>n/a</v>
      </c>
      <c r="AP272" s="803">
        <f t="shared" si="77"/>
        <v>24.829424530218603</v>
      </c>
      <c r="AQ272" s="961" t="str">
        <f t="shared" si="78"/>
        <v>n/a</v>
      </c>
      <c r="AR272" s="703">
        <f>INDEX(Historical!$C$7:$C$1439,MATCH(B272,Historical!$B$7:$B$1450,0))*IF(AH272="n/a",1.03,IF(AH272&lt;0,1.01,IF(AH272&gt;10,1.1,(1+AH272/100))))</f>
        <v>0.40400000000000003</v>
      </c>
      <c r="AS272" s="959">
        <f t="shared" si="79"/>
        <v>0.44440000000000007</v>
      </c>
      <c r="AT272" s="959">
        <f t="shared" si="83"/>
        <v>0.45773200000000008</v>
      </c>
      <c r="AU272" s="959">
        <f t="shared" si="83"/>
        <v>0.47146396000000007</v>
      </c>
      <c r="AV272" s="959">
        <f t="shared" si="83"/>
        <v>0.48560787880000006</v>
      </c>
      <c r="AW272" s="703">
        <f t="shared" si="80"/>
        <v>2.2632038388000004</v>
      </c>
      <c r="AX272" s="810">
        <f t="shared" si="81"/>
        <v>26.688724514150948</v>
      </c>
      <c r="AY272" s="1017">
        <v>0.6</v>
      </c>
      <c r="AZ272" s="945">
        <v>5.87</v>
      </c>
      <c r="BA272" s="945">
        <v>-58.830000000000005</v>
      </c>
      <c r="BB272" s="945">
        <v>-4.3</v>
      </c>
      <c r="BC272" s="945">
        <v>-38.5</v>
      </c>
      <c r="BE272" s="666">
        <v>2011</v>
      </c>
      <c r="BF272" s="971">
        <f t="shared" si="82"/>
        <v>0</v>
      </c>
      <c r="BG272" s="955">
        <v>-0.6</v>
      </c>
    </row>
    <row r="273" spans="1:60" ht="11.25" customHeight="1" x14ac:dyDescent="0.2">
      <c r="A273" s="936" t="s">
        <v>1387</v>
      </c>
      <c r="B273" s="948" t="s">
        <v>1388</v>
      </c>
      <c r="C273" s="1013" t="s">
        <v>4216</v>
      </c>
      <c r="D273" s="1013" t="s">
        <v>4352</v>
      </c>
      <c r="E273" s="792">
        <v>9</v>
      </c>
      <c r="F273" s="1227">
        <v>379</v>
      </c>
      <c r="G273" s="1227" t="s">
        <v>106</v>
      </c>
      <c r="H273" s="1227" t="s">
        <v>106</v>
      </c>
      <c r="I273" s="947">
        <v>136.32</v>
      </c>
      <c r="J273" s="703">
        <f t="shared" si="69"/>
        <v>2.200704225352113</v>
      </c>
      <c r="K273" s="950">
        <v>0.75</v>
      </c>
      <c r="L273" s="960">
        <v>4</v>
      </c>
      <c r="M273" s="694">
        <f t="shared" si="70"/>
        <v>3</v>
      </c>
      <c r="N273" s="943" t="s">
        <v>119</v>
      </c>
      <c r="O273" s="795">
        <v>0.59</v>
      </c>
      <c r="P273" s="939">
        <v>43234</v>
      </c>
      <c r="Q273" s="939">
        <v>43252</v>
      </c>
      <c r="R273" s="694">
        <f t="shared" si="71"/>
        <v>27.118644067796616</v>
      </c>
      <c r="S273" s="759">
        <f>IF(INDEX(Historical!$D$7:$D$1439,MATCH(B273,Historical!$B$7:$B$1450,0))=0,"n/a",(INDEX(Historical!$C$7:$C$1439,MATCH(B273,Historical!$B$7:$B$1450,0))/INDEX(Historical!$D$7:$D$1439,MATCH(B273,Historical!$B$7:$B$1450,0))-1)*100)</f>
        <v>25.663716814159287</v>
      </c>
      <c r="T273" s="759">
        <f>IF(INDEX(Historical!$F$7:$F$1432,MATCH(B273,Historical!$B$7:$B$1450,0))=0,"n/a",((INDEX(Historical!$C$7:$C$1439,MATCH(B273,Historical!$B$7:$B$1450,0))/INDEX(Historical!$F$7:$F$1432,MATCH(B273,Historical!$B$7:$B$1450,0)))^(1/3)-1)*100)</f>
        <v>11.659597378386465</v>
      </c>
      <c r="U273" s="759">
        <f>IF(INDEX(Historical!$H$7:$H$1432,MATCH(B273,Historical!$B$7:$B$1450,0))=0,"n/a",((INDEX(Historical!$C$7:$C$1439,MATCH(B273,Historical!$B$7:$B$1450,0))/INDEX(Historical!$H$7:$H$1432,MATCH(B273,Historical!$B$7:$B$1450,0)))^(1/5)-1)*100)</f>
        <v>10.808706108221555</v>
      </c>
      <c r="V273" s="759">
        <f>IF(INDEX(Historical!$O$7:$O$1432,MATCH(B273,Historical!$B$7:$B$1450,0))=0,"n/a",((INDEX(Historical!$C$7:$C$1439,MATCH(B273,Historical!$B$7:$B$1450,0))/INDEX(Historical!$O$7:$O$1432,MATCH(B273,Historical!$B$7:$B$1450,0)))^(1/10)-1)*100)</f>
        <v>16.819867405851795</v>
      </c>
      <c r="W273" s="760">
        <f t="shared" si="72"/>
        <v>0.64261541707879943</v>
      </c>
      <c r="X273" s="761">
        <f t="shared" si="73"/>
        <v>0.5749311759692316</v>
      </c>
      <c r="Y273" s="717"/>
      <c r="Z273" s="703">
        <f t="shared" si="74"/>
        <v>36.674816625916876</v>
      </c>
      <c r="AA273" s="959">
        <f t="shared" si="75"/>
        <v>16.665036674816626</v>
      </c>
      <c r="AB273" s="960">
        <v>6</v>
      </c>
      <c r="AC273" s="938">
        <v>8.18</v>
      </c>
      <c r="AD273" s="938">
        <v>1.72</v>
      </c>
      <c r="AE273" s="938">
        <v>5.17</v>
      </c>
      <c r="AF273" s="938">
        <v>7.68</v>
      </c>
      <c r="AG273" s="940">
        <v>68.5</v>
      </c>
      <c r="AH273" s="938">
        <v>28.9</v>
      </c>
      <c r="AI273" s="938">
        <v>6.11</v>
      </c>
      <c r="AJ273" s="938">
        <v>18.8</v>
      </c>
      <c r="AK273" s="938">
        <v>9.93</v>
      </c>
      <c r="AL273" s="951">
        <v>22670</v>
      </c>
      <c r="AM273" s="945">
        <v>0.2</v>
      </c>
      <c r="AN273" s="940">
        <v>1.2</v>
      </c>
      <c r="AO273" s="802">
        <f t="shared" si="76"/>
        <v>-3.6556263412429573</v>
      </c>
      <c r="AP273" s="803">
        <f t="shared" si="77"/>
        <v>13.009410333573669</v>
      </c>
      <c r="AQ273" s="961">
        <f t="shared" si="78"/>
        <v>138.5022540425438</v>
      </c>
      <c r="AR273" s="703">
        <f>INDEX(Historical!$C$7:$C$1439,MATCH(B273,Historical!$B$7:$B$1450,0))*IF(AH273="n/a",1.03,IF(AH273&lt;0,1.01,IF(AH273&gt;10,1.1,(1+AH273/100))))</f>
        <v>3.1240000000000001</v>
      </c>
      <c r="AS273" s="959">
        <f t="shared" si="79"/>
        <v>3.3148763999999997</v>
      </c>
      <c r="AT273" s="959">
        <f t="shared" si="83"/>
        <v>3.6440436265199994</v>
      </c>
      <c r="AU273" s="959">
        <f t="shared" si="83"/>
        <v>4.0058971586334353</v>
      </c>
      <c r="AV273" s="959">
        <f t="shared" si="83"/>
        <v>4.4036827464857353</v>
      </c>
      <c r="AW273" s="703">
        <f t="shared" si="80"/>
        <v>18.49249993163917</v>
      </c>
      <c r="AX273" s="810">
        <f t="shared" si="81"/>
        <v>13.565507578960659</v>
      </c>
      <c r="AY273" s="1017">
        <v>1.74</v>
      </c>
      <c r="AZ273" s="945">
        <v>69.03</v>
      </c>
      <c r="BA273" s="945">
        <v>-4.4400000000000004</v>
      </c>
      <c r="BB273" s="945">
        <v>16.32</v>
      </c>
      <c r="BC273" s="945">
        <v>26.179999999999996</v>
      </c>
      <c r="BE273" s="666">
        <v>2010</v>
      </c>
      <c r="BF273" s="971">
        <f t="shared" si="82"/>
        <v>0</v>
      </c>
      <c r="BG273" s="955">
        <v>20</v>
      </c>
    </row>
    <row r="274" spans="1:60" s="838" customFormat="1" ht="11.25" customHeight="1" x14ac:dyDescent="0.2">
      <c r="A274" s="817" t="s">
        <v>1385</v>
      </c>
      <c r="B274" s="846" t="s">
        <v>1386</v>
      </c>
      <c r="C274" s="1013" t="s">
        <v>4345</v>
      </c>
      <c r="D274" s="1013" t="s">
        <v>4346</v>
      </c>
      <c r="E274" s="818">
        <v>5</v>
      </c>
      <c r="F274" s="1227">
        <v>814</v>
      </c>
      <c r="G274" s="1226" t="s">
        <v>115</v>
      </c>
      <c r="H274" s="1226" t="s">
        <v>115</v>
      </c>
      <c r="I274" s="819">
        <v>15.91</v>
      </c>
      <c r="J274" s="820">
        <f t="shared" si="69"/>
        <v>7.9824010056568193</v>
      </c>
      <c r="K274" s="821">
        <v>0.3175</v>
      </c>
      <c r="L274" s="822">
        <v>4</v>
      </c>
      <c r="M274" s="823">
        <f t="shared" si="70"/>
        <v>1.27</v>
      </c>
      <c r="N274" s="824" t="s">
        <v>467</v>
      </c>
      <c r="O274" s="825">
        <v>0.30249999999999999</v>
      </c>
      <c r="P274" s="847">
        <v>43104</v>
      </c>
      <c r="Q274" s="847">
        <v>43112</v>
      </c>
      <c r="R274" s="823">
        <f t="shared" si="71"/>
        <v>4.9586776859504171</v>
      </c>
      <c r="S274" s="759">
        <f>IF(INDEX(Historical!$D$7:$D$1439,MATCH(B274,Historical!$B$7:$B$1450,0))=0,"n/a",(INDEX(Historical!$C$7:$C$1439,MATCH(B274,Historical!$B$7:$B$1450,0))/INDEX(Historical!$D$7:$D$1439,MATCH(B274,Historical!$B$7:$B$1450,0))-1)*100)</f>
        <v>4.9586776859504189</v>
      </c>
      <c r="T274" s="759">
        <f>IF(INDEX(Historical!$F$7:$F$1432,MATCH(B274,Historical!$B$7:$B$1450,0))=0,"n/a",((INDEX(Historical!$C$7:$C$1439,MATCH(B274,Historical!$B$7:$B$1450,0))/INDEX(Historical!$F$7:$F$1432,MATCH(B274,Historical!$B$7:$B$1450,0)))^(1/3)-1)*100)</f>
        <v>5.6319946630018158</v>
      </c>
      <c r="U274" s="759">
        <f>IF(INDEX(Historical!$H$7:$H$1432,MATCH(B274,Historical!$B$7:$B$1450,0))=0,"n/a",((INDEX(Historical!$C$7:$C$1439,MATCH(B274,Historical!$B$7:$B$1450,0))/INDEX(Historical!$H$7:$H$1432,MATCH(B274,Historical!$B$7:$B$1450,0)))^(1/5)-1)*100)</f>
        <v>5.7563607428677388</v>
      </c>
      <c r="V274" s="759">
        <f>IF(INDEX(Historical!$O$7:$O$1432,MATCH(B274,Historical!$B$7:$B$1450,0))=0,"n/a",((INDEX(Historical!$C$7:$C$1439,MATCH(B274,Historical!$B$7:$B$1450,0))/INDEX(Historical!$O$7:$O$1432,MATCH(B274,Historical!$B$7:$B$1450,0)))^(1/10)-1)*100)</f>
        <v>-9.0520346350250627</v>
      </c>
      <c r="W274" s="827" t="str">
        <f t="shared" si="72"/>
        <v>n/a</v>
      </c>
      <c r="X274" s="828" t="str">
        <f t="shared" si="73"/>
        <v>n/a</v>
      </c>
      <c r="Y274" s="1232"/>
      <c r="Z274" s="820" t="str">
        <f t="shared" si="74"/>
        <v>n/a</v>
      </c>
      <c r="AA274" s="830" t="str">
        <f t="shared" si="75"/>
        <v>n/a</v>
      </c>
      <c r="AB274" s="822">
        <v>12</v>
      </c>
      <c r="AC274" s="831">
        <v>-0.27</v>
      </c>
      <c r="AD274" s="831" t="s">
        <v>137</v>
      </c>
      <c r="AE274" s="831">
        <v>3.85</v>
      </c>
      <c r="AF274" s="831">
        <v>0.97</v>
      </c>
      <c r="AG274" s="831">
        <v>-1.6</v>
      </c>
      <c r="AH274" s="831">
        <v>-492.2</v>
      </c>
      <c r="AI274" s="831">
        <v>-27.97</v>
      </c>
      <c r="AJ274" s="831">
        <v>-9</v>
      </c>
      <c r="AK274" s="831" t="s">
        <v>137</v>
      </c>
      <c r="AL274" s="832">
        <v>1340</v>
      </c>
      <c r="AM274" s="833">
        <v>0.70000000000000007</v>
      </c>
      <c r="AN274" s="831">
        <v>1.1599999999999999</v>
      </c>
      <c r="AO274" s="834" t="str">
        <f t="shared" si="76"/>
        <v>n/a</v>
      </c>
      <c r="AP274" s="835">
        <f t="shared" si="77"/>
        <v>13.738761748524558</v>
      </c>
      <c r="AQ274" s="836" t="str">
        <f t="shared" si="78"/>
        <v>n/a</v>
      </c>
      <c r="AR274" s="703">
        <f>INDEX(Historical!$C$7:$C$1439,MATCH(B274,Historical!$B$7:$B$1450,0))*IF(AH274="n/a",1.03,IF(AH274&lt;0,1.01,IF(AH274&gt;10,1.1,(1+AH274/100))))</f>
        <v>1.2827</v>
      </c>
      <c r="AS274" s="830">
        <f t="shared" si="79"/>
        <v>1.2955269999999999</v>
      </c>
      <c r="AT274" s="830">
        <f t="shared" si="83"/>
        <v>1.33439281</v>
      </c>
      <c r="AU274" s="830">
        <f t="shared" si="83"/>
        <v>1.3744245943</v>
      </c>
      <c r="AV274" s="830">
        <f t="shared" si="83"/>
        <v>1.415657332129</v>
      </c>
      <c r="AW274" s="820">
        <f t="shared" si="80"/>
        <v>6.7027017364289998</v>
      </c>
      <c r="AX274" s="837">
        <f t="shared" si="81"/>
        <v>42.128860694085482</v>
      </c>
      <c r="AY274" s="1018">
        <v>0.77</v>
      </c>
      <c r="AZ274" s="833">
        <v>16.470000000000002</v>
      </c>
      <c r="BA274" s="833">
        <v>-10.37</v>
      </c>
      <c r="BB274" s="833">
        <v>2.6100000000000003</v>
      </c>
      <c r="BC274" s="833">
        <v>1.04</v>
      </c>
      <c r="BD274" s="985"/>
      <c r="BE274" s="666">
        <v>2014</v>
      </c>
      <c r="BF274" s="971">
        <f t="shared" si="82"/>
        <v>0</v>
      </c>
      <c r="BG274" s="892">
        <v>-0.70000000000000007</v>
      </c>
      <c r="BH274" s="698"/>
    </row>
    <row r="275" spans="1:60" ht="11.25" customHeight="1" x14ac:dyDescent="0.2">
      <c r="A275" s="936" t="s">
        <v>1389</v>
      </c>
      <c r="B275" s="948" t="s">
        <v>1390</v>
      </c>
      <c r="C275" s="1013" t="s">
        <v>247</v>
      </c>
      <c r="D275" s="1013" t="s">
        <v>4374</v>
      </c>
      <c r="E275" s="792">
        <v>9</v>
      </c>
      <c r="F275" s="1227">
        <v>452</v>
      </c>
      <c r="G275" s="1227" t="s">
        <v>106</v>
      </c>
      <c r="H275" s="1227" t="s">
        <v>106</v>
      </c>
      <c r="I275" s="947">
        <v>53.86</v>
      </c>
      <c r="J275" s="703">
        <f t="shared" si="69"/>
        <v>4.9758633494244346</v>
      </c>
      <c r="K275" s="950">
        <v>0.67</v>
      </c>
      <c r="L275" s="960">
        <v>4</v>
      </c>
      <c r="M275" s="694">
        <f t="shared" si="70"/>
        <v>2.68</v>
      </c>
      <c r="N275" s="943" t="s">
        <v>289</v>
      </c>
      <c r="O275" s="795">
        <v>0.61</v>
      </c>
      <c r="P275" s="934">
        <v>43543</v>
      </c>
      <c r="Q275" s="934">
        <v>43558</v>
      </c>
      <c r="R275" s="694">
        <f t="shared" si="71"/>
        <v>9.8360655737705009</v>
      </c>
      <c r="S275" s="759">
        <f>IF(INDEX(Historical!$D$7:$D$1439,MATCH(B275,Historical!$B$7:$B$1450,0))=0,"n/a",(INDEX(Historical!$C$7:$C$1439,MATCH(B275,Historical!$B$7:$B$1450,0))/INDEX(Historical!$D$7:$D$1439,MATCH(B275,Historical!$B$7:$B$1450,0))-1)*100)</f>
        <v>10.909090909090891</v>
      </c>
      <c r="T275" s="759">
        <f>IF(INDEX(Historical!$F$7:$F$1432,MATCH(B275,Historical!$B$7:$B$1450,0))=0,"n/a",((INDEX(Historical!$C$7:$C$1439,MATCH(B275,Historical!$B$7:$B$1450,0))/INDEX(Historical!$F$7:$F$1432,MATCH(B275,Historical!$B$7:$B$1450,0)))^(1/3)-1)*100)</f>
        <v>10.67234370322312</v>
      </c>
      <c r="U275" s="759">
        <f>IF(INDEX(Historical!$H$7:$H$1432,MATCH(B275,Historical!$B$7:$B$1450,0))=0,"n/a",((INDEX(Historical!$C$7:$C$1439,MATCH(B275,Historical!$B$7:$B$1450,0))/INDEX(Historical!$H$7:$H$1432,MATCH(B275,Historical!$B$7:$B$1450,0)))^(1/5)-1)*100)</f>
        <v>11.751241888136343</v>
      </c>
      <c r="V275" s="759" t="str">
        <f>IF(INDEX(Historical!$O$7:$O$1432,MATCH(B275,Historical!$B$7:$B$1450,0))=0,"n/a",((INDEX(Historical!$C$7:$C$1439,MATCH(B275,Historical!$B$7:$B$1450,0))/INDEX(Historical!$O$7:$O$1432,MATCH(B275,Historical!$B$7:$B$1450,0)))^(1/10)-1)*100)</f>
        <v>n/a</v>
      </c>
      <c r="W275" s="760" t="str">
        <f t="shared" si="72"/>
        <v>n/a</v>
      </c>
      <c r="X275" s="761">
        <f t="shared" si="73"/>
        <v>3.1760113211179308</v>
      </c>
      <c r="Y275" s="948"/>
      <c r="Z275" s="703">
        <f t="shared" si="74"/>
        <v>55.833333333333336</v>
      </c>
      <c r="AA275" s="959">
        <f t="shared" si="75"/>
        <v>11.220833333333333</v>
      </c>
      <c r="AB275" s="960">
        <v>1</v>
      </c>
      <c r="AC275" s="938">
        <v>4.8</v>
      </c>
      <c r="AD275" s="938">
        <v>1.39</v>
      </c>
      <c r="AE275" s="938">
        <v>0.43</v>
      </c>
      <c r="AF275" s="938">
        <v>1.58</v>
      </c>
      <c r="AG275" s="938">
        <v>14.399999999999999</v>
      </c>
      <c r="AH275" s="938">
        <v>12.8</v>
      </c>
      <c r="AI275" s="938">
        <v>4.43</v>
      </c>
      <c r="AJ275" s="938">
        <v>3.6999999999999997</v>
      </c>
      <c r="AK275" s="938">
        <v>8</v>
      </c>
      <c r="AL275" s="951">
        <v>8580</v>
      </c>
      <c r="AM275" s="945">
        <v>0.70000000000000007</v>
      </c>
      <c r="AN275" s="938">
        <v>0.59</v>
      </c>
      <c r="AO275" s="802">
        <f t="shared" si="76"/>
        <v>5.5062719042274448</v>
      </c>
      <c r="AP275" s="803">
        <f t="shared" si="77"/>
        <v>16.727105237560778</v>
      </c>
      <c r="AQ275" s="961">
        <f t="shared" si="78"/>
        <v>-11.233347936747561</v>
      </c>
      <c r="AR275" s="703">
        <f>INDEX(Historical!$C$7:$C$1439,MATCH(B275,Historical!$B$7:$B$1450,0))*IF(AH275="n/a",1.03,IF(AH275&lt;0,1.01,IF(AH275&gt;10,1.1,(1+AH275/100))))</f>
        <v>2.6840000000000002</v>
      </c>
      <c r="AS275" s="959">
        <f t="shared" si="79"/>
        <v>2.8029012</v>
      </c>
      <c r="AT275" s="959">
        <f t="shared" si="83"/>
        <v>3.0271332960000001</v>
      </c>
      <c r="AU275" s="959">
        <f t="shared" si="83"/>
        <v>3.2693039596800002</v>
      </c>
      <c r="AV275" s="959">
        <f t="shared" si="83"/>
        <v>3.5308482764544005</v>
      </c>
      <c r="AW275" s="703">
        <f t="shared" si="80"/>
        <v>15.314186732134402</v>
      </c>
      <c r="AX275" s="810">
        <f t="shared" si="81"/>
        <v>28.433321077115487</v>
      </c>
      <c r="AY275" s="1017">
        <v>1.02</v>
      </c>
      <c r="AZ275" s="945">
        <v>19.13</v>
      </c>
      <c r="BA275" s="945">
        <v>-35.33</v>
      </c>
      <c r="BB275" s="945">
        <v>9.0499999999999989</v>
      </c>
      <c r="BC275" s="945">
        <v>-15.959999999999999</v>
      </c>
      <c r="BE275" s="666">
        <v>2011</v>
      </c>
      <c r="BF275" s="971">
        <f t="shared" si="82"/>
        <v>0</v>
      </c>
      <c r="BG275" s="955">
        <v>5.8000000000000007</v>
      </c>
    </row>
    <row r="276" spans="1:60" ht="11.25" customHeight="1" x14ac:dyDescent="0.2">
      <c r="A276" s="944" t="s">
        <v>1371</v>
      </c>
      <c r="B276" s="948" t="s">
        <v>1372</v>
      </c>
      <c r="C276" s="1013" t="s">
        <v>112</v>
      </c>
      <c r="D276" s="1013" t="s">
        <v>4383</v>
      </c>
      <c r="E276" s="793">
        <v>7</v>
      </c>
      <c r="F276" s="1227">
        <v>613</v>
      </c>
      <c r="G276" s="1227" t="s">
        <v>106</v>
      </c>
      <c r="H276" s="1227" t="s">
        <v>106</v>
      </c>
      <c r="I276" s="947">
        <v>123.74</v>
      </c>
      <c r="J276" s="703">
        <f t="shared" si="69"/>
        <v>1.1637304024567643</v>
      </c>
      <c r="K276" s="950">
        <v>0.36</v>
      </c>
      <c r="L276" s="960">
        <v>4</v>
      </c>
      <c r="M276" s="694">
        <f t="shared" si="70"/>
        <v>1.44</v>
      </c>
      <c r="N276" s="943" t="s">
        <v>266</v>
      </c>
      <c r="O276" s="795">
        <v>0.33</v>
      </c>
      <c r="P276" s="939">
        <v>42986</v>
      </c>
      <c r="Q276" s="939">
        <v>43012</v>
      </c>
      <c r="R276" s="694">
        <f t="shared" si="71"/>
        <v>9.0909090909090811</v>
      </c>
      <c r="S276" s="759">
        <f>IF(INDEX(Historical!$D$7:$D$1439,MATCH(B276,Historical!$B$7:$B$1450,0))=0,"n/a",(INDEX(Historical!$C$7:$C$1439,MATCH(B276,Historical!$B$7:$B$1450,0))/INDEX(Historical!$D$7:$D$1439,MATCH(B276,Historical!$B$7:$B$1450,0))-1)*100)</f>
        <v>6.6666666666666652</v>
      </c>
      <c r="T276" s="759">
        <f>IF(INDEX(Historical!$F$7:$F$1432,MATCH(B276,Historical!$B$7:$B$1450,0))=0,"n/a",((INDEX(Historical!$C$7:$C$1439,MATCH(B276,Historical!$B$7:$B$1450,0))/INDEX(Historical!$F$7:$F$1432,MATCH(B276,Historical!$B$7:$B$1450,0)))^(1/3)-1)*100)</f>
        <v>4.2764546753383037</v>
      </c>
      <c r="U276" s="759">
        <f>IF(INDEX(Historical!$H$7:$H$1432,MATCH(B276,Historical!$B$7:$B$1450,0))=0,"n/a",((INDEX(Historical!$C$7:$C$1439,MATCH(B276,Historical!$B$7:$B$1450,0))/INDEX(Historical!$H$7:$H$1432,MATCH(B276,Historical!$B$7:$B$1450,0)))^(1/5)-1)*100)</f>
        <v>11.382417860287909</v>
      </c>
      <c r="V276" s="759" t="str">
        <f>IF(INDEX(Historical!$O$7:$O$1432,MATCH(B276,Historical!$B$7:$B$1450,0))=0,"n/a",((INDEX(Historical!$C$7:$C$1439,MATCH(B276,Historical!$B$7:$B$1450,0))/INDEX(Historical!$O$7:$O$1432,MATCH(B276,Historical!$B$7:$B$1450,0)))^(1/10)-1)*100)</f>
        <v>n/a</v>
      </c>
      <c r="W276" s="760" t="str">
        <f t="shared" si="72"/>
        <v>n/a</v>
      </c>
      <c r="X276" s="761">
        <f t="shared" si="73"/>
        <v>0.86230438335514448</v>
      </c>
      <c r="Y276" s="727" t="s">
        <v>4419</v>
      </c>
      <c r="Z276" s="703">
        <f t="shared" si="74"/>
        <v>26.568265682656829</v>
      </c>
      <c r="AA276" s="959">
        <f t="shared" si="75"/>
        <v>22.830258302583026</v>
      </c>
      <c r="AB276" s="960">
        <v>12</v>
      </c>
      <c r="AC276" s="938">
        <v>5.42</v>
      </c>
      <c r="AD276" s="938">
        <v>1.59</v>
      </c>
      <c r="AE276" s="938">
        <v>4.49</v>
      </c>
      <c r="AF276" s="938">
        <v>2.59</v>
      </c>
      <c r="AG276" s="938">
        <v>11.799999999999999</v>
      </c>
      <c r="AH276" s="938">
        <v>13.5</v>
      </c>
      <c r="AI276" s="938">
        <v>14.540000000000001</v>
      </c>
      <c r="AJ276" s="938">
        <v>13.200000000000001</v>
      </c>
      <c r="AK276" s="938">
        <v>14.46</v>
      </c>
      <c r="AL276" s="951">
        <v>12480</v>
      </c>
      <c r="AM276" s="945">
        <v>0.5</v>
      </c>
      <c r="AN276" s="938">
        <v>0.56000000000000005</v>
      </c>
      <c r="AO276" s="802">
        <f t="shared" si="76"/>
        <v>-10.284110039838353</v>
      </c>
      <c r="AP276" s="803">
        <f t="shared" si="77"/>
        <v>12.546148262744673</v>
      </c>
      <c r="AQ276" s="961">
        <f t="shared" si="78"/>
        <v>62.111578863571658</v>
      </c>
      <c r="AR276" s="703">
        <f>INDEX(Historical!$C$7:$C$1439,MATCH(B276,Historical!$B$7:$B$1450,0))*IF(AH276="n/a",1.03,IF(AH276&lt;0,1.01,IF(AH276&gt;10,1.1,(1+AH276/100))))</f>
        <v>1.5840000000000001</v>
      </c>
      <c r="AS276" s="959">
        <f t="shared" si="79"/>
        <v>1.7424000000000002</v>
      </c>
      <c r="AT276" s="959">
        <f t="shared" si="83"/>
        <v>1.9166400000000003</v>
      </c>
      <c r="AU276" s="959">
        <f t="shared" si="83"/>
        <v>2.1083040000000004</v>
      </c>
      <c r="AV276" s="959">
        <f t="shared" si="83"/>
        <v>2.3191344000000007</v>
      </c>
      <c r="AW276" s="703">
        <f t="shared" si="80"/>
        <v>9.6704784000000021</v>
      </c>
      <c r="AX276" s="810">
        <f t="shared" si="81"/>
        <v>7.8151595280426731</v>
      </c>
      <c r="AY276" s="1017">
        <v>0.94</v>
      </c>
      <c r="AZ276" s="945">
        <v>36.65</v>
      </c>
      <c r="BA276" s="945">
        <v>-2.16</v>
      </c>
      <c r="BB276" s="945">
        <v>2.98</v>
      </c>
      <c r="BC276" s="945">
        <v>11.49</v>
      </c>
      <c r="BE276" s="666">
        <v>2013</v>
      </c>
      <c r="BF276" s="971">
        <f t="shared" si="82"/>
        <v>0</v>
      </c>
      <c r="BG276" s="955">
        <v>5.8999999999999995</v>
      </c>
    </row>
    <row r="277" spans="1:60" ht="11.25" customHeight="1" x14ac:dyDescent="0.2">
      <c r="A277" s="944" t="s">
        <v>1375</v>
      </c>
      <c r="B277" s="948" t="s">
        <v>1376</v>
      </c>
      <c r="C277" s="1013" t="s">
        <v>4345</v>
      </c>
      <c r="D277" s="1013" t="s">
        <v>4376</v>
      </c>
      <c r="E277" s="792">
        <v>9</v>
      </c>
      <c r="F277" s="1227">
        <v>403</v>
      </c>
      <c r="G277" s="1227" t="s">
        <v>106</v>
      </c>
      <c r="H277" s="1227" t="s">
        <v>106</v>
      </c>
      <c r="I277" s="947">
        <v>21.52</v>
      </c>
      <c r="J277" s="703">
        <f t="shared" si="69"/>
        <v>3.9033457249070631</v>
      </c>
      <c r="K277" s="950">
        <v>0.21</v>
      </c>
      <c r="L277" s="960">
        <v>4</v>
      </c>
      <c r="M277" s="694">
        <f t="shared" si="70"/>
        <v>0.84</v>
      </c>
      <c r="N277" s="943" t="s">
        <v>266</v>
      </c>
      <c r="O277" s="795">
        <v>0.19</v>
      </c>
      <c r="P277" s="934">
        <v>43461</v>
      </c>
      <c r="Q277" s="934">
        <v>43468</v>
      </c>
      <c r="R277" s="694">
        <f t="shared" si="71"/>
        <v>10.52631578947368</v>
      </c>
      <c r="S277" s="759">
        <f>IF(INDEX(Historical!$D$7:$D$1439,MATCH(B277,Historical!$B$7:$B$1450,0))=0,"n/a",(INDEX(Historical!$C$7:$C$1439,MATCH(B277,Historical!$B$7:$B$1450,0))/INDEX(Historical!$D$7:$D$1439,MATCH(B277,Historical!$B$7:$B$1450,0))-1)*100)</f>
        <v>11.764705882352944</v>
      </c>
      <c r="T277" s="759">
        <f>IF(INDEX(Historical!$F$7:$F$1432,MATCH(B277,Historical!$B$7:$B$1450,0))=0,"n/a",((INDEX(Historical!$C$7:$C$1439,MATCH(B277,Historical!$B$7:$B$1450,0))/INDEX(Historical!$F$7:$F$1432,MATCH(B277,Historical!$B$7:$B$1450,0)))^(1/3)-1)*100)</f>
        <v>19.087732513870435</v>
      </c>
      <c r="U277" s="759">
        <f>IF(INDEX(Historical!$H$7:$H$1432,MATCH(B277,Historical!$B$7:$B$1450,0))=0,"n/a",((INDEX(Historical!$C$7:$C$1439,MATCH(B277,Historical!$B$7:$B$1450,0))/INDEX(Historical!$H$7:$H$1432,MATCH(B277,Historical!$B$7:$B$1450,0)))^(1/5)-1)*100)</f>
        <v>23.927602766410683</v>
      </c>
      <c r="V277" s="759" t="str">
        <f>IF(INDEX(Historical!$O$7:$O$1432,MATCH(B277,Historical!$B$7:$B$1450,0))=0,"n/a",((INDEX(Historical!$C$7:$C$1439,MATCH(B277,Historical!$B$7:$B$1450,0))/INDEX(Historical!$O$7:$O$1432,MATCH(B277,Historical!$B$7:$B$1450,0)))^(1/10)-1)*100)</f>
        <v>n/a</v>
      </c>
      <c r="W277" s="760" t="str">
        <f t="shared" si="72"/>
        <v>n/a</v>
      </c>
      <c r="X277" s="761">
        <f t="shared" si="73"/>
        <v>0.51457210250345553</v>
      </c>
      <c r="Y277" s="714"/>
      <c r="Z277" s="703">
        <f t="shared" si="74"/>
        <v>82.35294117647058</v>
      </c>
      <c r="AA277" s="959">
        <f t="shared" si="75"/>
        <v>21.098039215686274</v>
      </c>
      <c r="AB277" s="960">
        <v>12</v>
      </c>
      <c r="AC277" s="938">
        <v>1.02</v>
      </c>
      <c r="AD277" s="938">
        <v>2.64</v>
      </c>
      <c r="AE277" s="938">
        <v>4.2300000000000004</v>
      </c>
      <c r="AF277" s="938">
        <v>2.44</v>
      </c>
      <c r="AG277" s="938">
        <v>11.700000000000001</v>
      </c>
      <c r="AH277" s="940">
        <v>124.8</v>
      </c>
      <c r="AI277" s="940">
        <v>-311.10000000000002</v>
      </c>
      <c r="AJ277" s="938">
        <v>46.5</v>
      </c>
      <c r="AK277" s="938">
        <v>8</v>
      </c>
      <c r="AL277" s="951">
        <v>3060</v>
      </c>
      <c r="AM277" s="945">
        <v>4</v>
      </c>
      <c r="AN277" s="938">
        <v>4.43</v>
      </c>
      <c r="AO277" s="802">
        <f t="shared" si="76"/>
        <v>6.7329092756314708</v>
      </c>
      <c r="AP277" s="803">
        <f t="shared" si="77"/>
        <v>27.830948491317745</v>
      </c>
      <c r="AQ277" s="961">
        <f t="shared" si="78"/>
        <v>51.260210948292695</v>
      </c>
      <c r="AR277" s="703">
        <f>INDEX(Historical!$C$7:$C$1439,MATCH(B277,Historical!$B$7:$B$1450,0))*IF(AH277="n/a",1.03,IF(AH277&lt;0,1.01,IF(AH277&gt;10,1.1,(1+AH277/100))))</f>
        <v>0.83600000000000008</v>
      </c>
      <c r="AS277" s="959">
        <f t="shared" si="79"/>
        <v>0.84436000000000011</v>
      </c>
      <c r="AT277" s="959">
        <f t="shared" si="83"/>
        <v>0.91190880000000019</v>
      </c>
      <c r="AU277" s="959">
        <f t="shared" si="83"/>
        <v>0.98486150400000028</v>
      </c>
      <c r="AV277" s="959">
        <f t="shared" si="83"/>
        <v>1.0636504243200005</v>
      </c>
      <c r="AW277" s="703">
        <f t="shared" si="80"/>
        <v>4.6407807283200011</v>
      </c>
      <c r="AX277" s="810">
        <f t="shared" si="81"/>
        <v>21.564966209665435</v>
      </c>
      <c r="AY277" s="1017">
        <v>1.18</v>
      </c>
      <c r="AZ277" s="945">
        <v>24.75</v>
      </c>
      <c r="BA277" s="945">
        <v>-4.84</v>
      </c>
      <c r="BB277" s="945">
        <v>3.4000000000000004</v>
      </c>
      <c r="BC277" s="945">
        <v>6</v>
      </c>
      <c r="BE277" s="666">
        <v>2011</v>
      </c>
      <c r="BF277" s="971">
        <f t="shared" si="82"/>
        <v>0</v>
      </c>
      <c r="BG277" s="955">
        <v>2</v>
      </c>
    </row>
    <row r="278" spans="1:60" ht="11.25" customHeight="1" x14ac:dyDescent="0.2">
      <c r="A278" s="944" t="s">
        <v>3860</v>
      </c>
      <c r="B278" s="948" t="s">
        <v>3861</v>
      </c>
      <c r="C278" s="1013" t="s">
        <v>4345</v>
      </c>
      <c r="D278" s="1013" t="s">
        <v>4346</v>
      </c>
      <c r="E278" s="792">
        <v>6</v>
      </c>
      <c r="F278" s="1227">
        <v>777</v>
      </c>
      <c r="G278" s="1227" t="s">
        <v>106</v>
      </c>
      <c r="H278" s="1227" t="s">
        <v>106</v>
      </c>
      <c r="I278" s="947">
        <v>80.92</v>
      </c>
      <c r="J278" s="703">
        <f t="shared" si="69"/>
        <v>4.7454275827978245</v>
      </c>
      <c r="K278" s="950">
        <v>0.96</v>
      </c>
      <c r="L278" s="960">
        <v>4</v>
      </c>
      <c r="M278" s="694">
        <f t="shared" si="70"/>
        <v>3.84</v>
      </c>
      <c r="N278" s="943" t="s">
        <v>152</v>
      </c>
      <c r="O278" s="795">
        <v>0.92</v>
      </c>
      <c r="P278" s="934">
        <v>43538</v>
      </c>
      <c r="Q278" s="934">
        <v>43553</v>
      </c>
      <c r="R278" s="694">
        <f t="shared" si="71"/>
        <v>4.3478260869565135</v>
      </c>
      <c r="S278" s="759">
        <f>IF(INDEX(Historical!$D$7:$D$1439,MATCH(B278,Historical!$B$7:$B$1450,0))=0,"n/a",(INDEX(Historical!$C$7:$C$1439,MATCH(B278,Historical!$B$7:$B$1450,0))/INDEX(Historical!$D$7:$D$1439,MATCH(B278,Historical!$B$7:$B$1450,0))-1)*100)</f>
        <v>9.93975903614459</v>
      </c>
      <c r="T278" s="759">
        <f>IF(INDEX(Historical!$F$7:$F$1432,MATCH(B278,Historical!$B$7:$B$1450,0))=0,"n/a",((INDEX(Historical!$C$7:$C$1439,MATCH(B278,Historical!$B$7:$B$1450,0))/INDEX(Historical!$F$7:$F$1432,MATCH(B278,Historical!$B$7:$B$1450,0)))^(1/3)-1)*100)</f>
        <v>9.8972243146180148</v>
      </c>
      <c r="U278" s="759" t="str">
        <f>IF(INDEX(Historical!$H$7:$H$1432,MATCH(B278,Historical!$B$7:$B$1450,0))=0,"n/a",((INDEX(Historical!$C$7:$C$1439,MATCH(B278,Historical!$B$7:$B$1450,0))/INDEX(Historical!$H$7:$H$1432,MATCH(B278,Historical!$B$7:$B$1450,0)))^(1/5)-1)*100)</f>
        <v>n/a</v>
      </c>
      <c r="V278" s="759" t="str">
        <f>IF(INDEX(Historical!$O$7:$O$1432,MATCH(B278,Historical!$B$7:$B$1450,0))=0,"n/a",((INDEX(Historical!$C$7:$C$1439,MATCH(B278,Historical!$B$7:$B$1450,0))/INDEX(Historical!$O$7:$O$1432,MATCH(B278,Historical!$B$7:$B$1450,0)))^(1/10)-1)*100)</f>
        <v>n/a</v>
      </c>
      <c r="W278" s="760" t="str">
        <f t="shared" si="72"/>
        <v>n/a</v>
      </c>
      <c r="X278" s="761" t="str">
        <f t="shared" si="73"/>
        <v>n/a</v>
      </c>
      <c r="Y278" s="727"/>
      <c r="Z278" s="703">
        <f t="shared" si="74"/>
        <v>111.95335276967928</v>
      </c>
      <c r="AA278" s="959">
        <f t="shared" si="75"/>
        <v>23.591836734693878</v>
      </c>
      <c r="AB278" s="960">
        <v>12</v>
      </c>
      <c r="AC278" s="938">
        <v>3.43</v>
      </c>
      <c r="AD278" s="938">
        <v>7.86</v>
      </c>
      <c r="AE278" s="938">
        <v>4.8600000000000003</v>
      </c>
      <c r="AF278" s="938">
        <v>7.27</v>
      </c>
      <c r="AG278" s="938">
        <v>30.9</v>
      </c>
      <c r="AH278" s="938">
        <v>-3.5000000000000004</v>
      </c>
      <c r="AI278" s="938">
        <v>1.38</v>
      </c>
      <c r="AJ278" s="938">
        <v>48.9</v>
      </c>
      <c r="AK278" s="938">
        <v>3</v>
      </c>
      <c r="AL278" s="951">
        <v>8029.9999999999991</v>
      </c>
      <c r="AM278" s="945">
        <v>0.70000000000000007</v>
      </c>
      <c r="AN278" s="938">
        <v>2.73</v>
      </c>
      <c r="AO278" s="802" t="str">
        <f t="shared" si="76"/>
        <v>n/a</v>
      </c>
      <c r="AP278" s="803" t="str">
        <f t="shared" si="77"/>
        <v>n/a</v>
      </c>
      <c r="AQ278" s="961">
        <f t="shared" si="78"/>
        <v>176.09390758397524</v>
      </c>
      <c r="AR278" s="703">
        <f>INDEX(Historical!$C$7:$C$1439,MATCH(B278,Historical!$B$7:$B$1450,0))*IF(AH278="n/a",1.03,IF(AH278&lt;0,1.01,IF(AH278&gt;10,1.1,(1+AH278/100))))</f>
        <v>3.6865000000000001</v>
      </c>
      <c r="AS278" s="959">
        <f t="shared" si="79"/>
        <v>3.7373737</v>
      </c>
      <c r="AT278" s="959">
        <f t="shared" si="83"/>
        <v>3.8494949110000003</v>
      </c>
      <c r="AU278" s="959">
        <f t="shared" si="83"/>
        <v>3.9649797583300006</v>
      </c>
      <c r="AV278" s="959">
        <f t="shared" si="83"/>
        <v>4.083929151079901</v>
      </c>
      <c r="AW278" s="703">
        <f t="shared" si="80"/>
        <v>19.322277520409902</v>
      </c>
      <c r="AX278" s="810">
        <f t="shared" si="81"/>
        <v>23.878247059330079</v>
      </c>
      <c r="AY278" s="1017">
        <v>0.97</v>
      </c>
      <c r="AZ278" s="945">
        <v>25.44</v>
      </c>
      <c r="BA278" s="945">
        <v>-4.24</v>
      </c>
      <c r="BB278" s="945">
        <v>0.47000000000000003</v>
      </c>
      <c r="BC278" s="945">
        <v>4.9799999999999995</v>
      </c>
      <c r="BE278" s="666">
        <v>2014</v>
      </c>
      <c r="BF278" s="971">
        <f t="shared" si="82"/>
        <v>0</v>
      </c>
      <c r="BG278" s="955">
        <v>7.3</v>
      </c>
    </row>
    <row r="279" spans="1:60" ht="11.25" customHeight="1" x14ac:dyDescent="0.2">
      <c r="A279" s="106" t="s">
        <v>4002</v>
      </c>
      <c r="B279" s="631" t="s">
        <v>4003</v>
      </c>
      <c r="C279" s="1013" t="s">
        <v>4345</v>
      </c>
      <c r="D279" s="1013" t="s">
        <v>4346</v>
      </c>
      <c r="E279" s="792">
        <v>5</v>
      </c>
      <c r="F279" s="1227">
        <v>886</v>
      </c>
      <c r="G279" s="1227" t="s">
        <v>106</v>
      </c>
      <c r="H279" s="1227" t="s">
        <v>106</v>
      </c>
      <c r="I279" s="947">
        <v>11.49</v>
      </c>
      <c r="J279" s="703">
        <f t="shared" si="69"/>
        <v>4.657963446475196</v>
      </c>
      <c r="K279" s="950">
        <v>4.4600000000000001E-2</v>
      </c>
      <c r="L279" s="960">
        <v>12</v>
      </c>
      <c r="M279" s="694">
        <f t="shared" si="70"/>
        <v>0.53520000000000001</v>
      </c>
      <c r="N279" s="943" t="s">
        <v>723</v>
      </c>
      <c r="O279" s="795">
        <v>4.4499999999999998E-2</v>
      </c>
      <c r="P279" s="934">
        <v>43724</v>
      </c>
      <c r="Q279" s="934">
        <v>43738</v>
      </c>
      <c r="R279" s="694">
        <f t="shared" si="71"/>
        <v>0.22471910112360194</v>
      </c>
      <c r="S279" s="759">
        <f>IF(INDEX(Historical!$D$7:$D$1439,MATCH(B279,Historical!$B$7:$B$1450,0))=0,"n/a",(INDEX(Historical!$C$7:$C$1439,MATCH(B279,Historical!$B$7:$B$1450,0))/INDEX(Historical!$D$7:$D$1439,MATCH(B279,Historical!$B$7:$B$1450,0))-1)*100)</f>
        <v>1.5463917525773141</v>
      </c>
      <c r="T279" s="759">
        <f>IF(INDEX(Historical!$F$7:$F$1432,MATCH(B279,Historical!$B$7:$B$1450,0))=0,"n/a",((INDEX(Historical!$C$7:$C$1439,MATCH(B279,Historical!$B$7:$B$1450,0))/INDEX(Historical!$F$7:$F$1432,MATCH(B279,Historical!$B$7:$B$1450,0)))^(1/3)-1)*100)</f>
        <v>4.5824983709269462</v>
      </c>
      <c r="U279" s="759">
        <f>IF(INDEX(Historical!$H$7:$H$1432,MATCH(B279,Historical!$B$7:$B$1450,0))=0,"n/a",((INDEX(Historical!$C$7:$C$1439,MATCH(B279,Historical!$B$7:$B$1450,0))/INDEX(Historical!$H$7:$H$1432,MATCH(B279,Historical!$B$7:$B$1450,0)))^(1/5)-1)*100)</f>
        <v>-18.617927715224436</v>
      </c>
      <c r="V279" s="759" t="str">
        <f>IF(INDEX(Historical!$O$7:$O$1432,MATCH(B279,Historical!$B$7:$B$1450,0))=0,"n/a",((INDEX(Historical!$C$7:$C$1439,MATCH(B279,Historical!$B$7:$B$1450,0))/INDEX(Historical!$O$7:$O$1432,MATCH(B279,Historical!$B$7:$B$1450,0)))^(1/10)-1)*100)</f>
        <v>n/a</v>
      </c>
      <c r="W279" s="760" t="str">
        <f t="shared" si="72"/>
        <v>n/a</v>
      </c>
      <c r="X279" s="761" t="str">
        <f t="shared" si="73"/>
        <v>n/a</v>
      </c>
      <c r="Y279" s="949"/>
      <c r="Z279" s="703">
        <f t="shared" si="74"/>
        <v>411.69230769230768</v>
      </c>
      <c r="AA279" s="959">
        <f t="shared" si="75"/>
        <v>88.384615384615387</v>
      </c>
      <c r="AB279" s="960">
        <v>12</v>
      </c>
      <c r="AC279" s="938">
        <v>0.13</v>
      </c>
      <c r="AD279" s="938">
        <v>8.9499999999999993</v>
      </c>
      <c r="AE279" s="938">
        <v>6.78</v>
      </c>
      <c r="AF279" s="938">
        <v>1.07</v>
      </c>
      <c r="AG279" s="938">
        <v>1.3</v>
      </c>
      <c r="AH279" s="938">
        <v>-166.70000000000002</v>
      </c>
      <c r="AI279" s="938">
        <v>70</v>
      </c>
      <c r="AJ279" s="938">
        <v>22.3</v>
      </c>
      <c r="AK279" s="938">
        <v>10</v>
      </c>
      <c r="AL279" s="951">
        <v>239.32</v>
      </c>
      <c r="AM279" s="945">
        <v>10</v>
      </c>
      <c r="AN279" s="938">
        <v>1.86</v>
      </c>
      <c r="AO279" s="802">
        <f t="shared" si="76"/>
        <v>-102.34457965336463</v>
      </c>
      <c r="AP279" s="803">
        <f t="shared" si="77"/>
        <v>-13.959964268749239</v>
      </c>
      <c r="AQ279" s="961">
        <f t="shared" si="78"/>
        <v>105.01657218818892</v>
      </c>
      <c r="AR279" s="703">
        <f>INDEX(Historical!$C$7:$C$1439,MATCH(B279,Historical!$B$7:$B$1450,0))*IF(AH279="n/a",1.03,IF(AH279&lt;0,1.01,IF(AH279&gt;10,1.1,(1+AH279/100))))</f>
        <v>0.537219</v>
      </c>
      <c r="AS279" s="959">
        <f t="shared" si="79"/>
        <v>0.5909409000000001</v>
      </c>
      <c r="AT279" s="959">
        <f t="shared" si="83"/>
        <v>0.6500349900000002</v>
      </c>
      <c r="AU279" s="959">
        <f t="shared" si="83"/>
        <v>0.71503848900000033</v>
      </c>
      <c r="AV279" s="959">
        <f t="shared" si="83"/>
        <v>0.78654233790000039</v>
      </c>
      <c r="AW279" s="703">
        <f t="shared" si="80"/>
        <v>3.2797757169000006</v>
      </c>
      <c r="AX279" s="810">
        <f t="shared" si="81"/>
        <v>28.544610242819846</v>
      </c>
      <c r="AY279" s="1017">
        <v>0.77</v>
      </c>
      <c r="AZ279" s="945">
        <v>3.3300000000000005</v>
      </c>
      <c r="BA279" s="945">
        <v>-17.04</v>
      </c>
      <c r="BB279" s="945">
        <v>-3.5900000000000003</v>
      </c>
      <c r="BC279" s="945">
        <v>-6.1</v>
      </c>
      <c r="BE279" s="666">
        <v>2015</v>
      </c>
      <c r="BF279" s="971">
        <f t="shared" si="82"/>
        <v>0</v>
      </c>
      <c r="BG279" s="955">
        <v>0.4</v>
      </c>
    </row>
    <row r="280" spans="1:60" ht="11.25" customHeight="1" x14ac:dyDescent="0.2">
      <c r="A280" s="936" t="s">
        <v>1395</v>
      </c>
      <c r="B280" s="948" t="s">
        <v>1396</v>
      </c>
      <c r="C280" s="1013" t="s">
        <v>108</v>
      </c>
      <c r="D280" s="1013" t="s">
        <v>4365</v>
      </c>
      <c r="E280" s="792">
        <v>9</v>
      </c>
      <c r="F280" s="1227">
        <v>467</v>
      </c>
      <c r="G280" s="1227" t="s">
        <v>37</v>
      </c>
      <c r="H280" s="1227" t="s">
        <v>37</v>
      </c>
      <c r="I280" s="947">
        <v>16.38</v>
      </c>
      <c r="J280" s="703">
        <f t="shared" si="69"/>
        <v>3.0525030525030528</v>
      </c>
      <c r="K280" s="950">
        <v>0.125</v>
      </c>
      <c r="L280" s="960">
        <v>4</v>
      </c>
      <c r="M280" s="694">
        <f t="shared" si="70"/>
        <v>0.5</v>
      </c>
      <c r="N280" s="943" t="s">
        <v>107</v>
      </c>
      <c r="O280" s="795">
        <v>0.115</v>
      </c>
      <c r="P280" s="934">
        <v>43593</v>
      </c>
      <c r="Q280" s="934">
        <v>43602</v>
      </c>
      <c r="R280" s="694">
        <f t="shared" si="71"/>
        <v>8.6956521739130395</v>
      </c>
      <c r="S280" s="759">
        <f>IF(INDEX(Historical!$D$7:$D$1439,MATCH(B280,Historical!$B$7:$B$1450,0))=0,"n/a",(INDEX(Historical!$C$7:$C$1439,MATCH(B280,Historical!$B$7:$B$1450,0))/INDEX(Historical!$D$7:$D$1439,MATCH(B280,Historical!$B$7:$B$1450,0))-1)*100)</f>
        <v>12.658227848101266</v>
      </c>
      <c r="T280" s="759">
        <f>IF(INDEX(Historical!$F$7:$F$1432,MATCH(B280,Historical!$B$7:$B$1450,0))=0,"n/a",((INDEX(Historical!$C$7:$C$1439,MATCH(B280,Historical!$B$7:$B$1450,0))/INDEX(Historical!$F$7:$F$1432,MATCH(B280,Historical!$B$7:$B$1450,0)))^(1/3)-1)*100)</f>
        <v>10.479582326247083</v>
      </c>
      <c r="U280" s="759">
        <f>IF(INDEX(Historical!$H$7:$H$1432,MATCH(B280,Historical!$B$7:$B$1450,0))=0,"n/a",((INDEX(Historical!$C$7:$C$1439,MATCH(B280,Historical!$B$7:$B$1450,0))/INDEX(Historical!$H$7:$H$1432,MATCH(B280,Historical!$B$7:$B$1450,0)))^(1/5)-1)*100)</f>
        <v>10.39190626364157</v>
      </c>
      <c r="V280" s="759">
        <f>IF(INDEX(Historical!$O$7:$O$1432,MATCH(B280,Historical!$B$7:$B$1450,0))=0,"n/a",((INDEX(Historical!$C$7:$C$1439,MATCH(B280,Historical!$B$7:$B$1450,0))/INDEX(Historical!$O$7:$O$1432,MATCH(B280,Historical!$B$7:$B$1450,0)))^(1/10)-1)*100)</f>
        <v>2.5625197421714985</v>
      </c>
      <c r="W280" s="760">
        <f t="shared" si="72"/>
        <v>4.0553468106495014</v>
      </c>
      <c r="X280" s="761">
        <f t="shared" si="73"/>
        <v>0.79327528730088304</v>
      </c>
      <c r="Y280" s="714"/>
      <c r="Z280" s="703">
        <f t="shared" si="74"/>
        <v>38.167938931297705</v>
      </c>
      <c r="AA280" s="959">
        <f t="shared" si="75"/>
        <v>12.503816793893128</v>
      </c>
      <c r="AB280" s="960">
        <v>12</v>
      </c>
      <c r="AC280" s="938">
        <v>1.31</v>
      </c>
      <c r="AD280" s="938">
        <v>1.38</v>
      </c>
      <c r="AE280" s="938">
        <v>3.58</v>
      </c>
      <c r="AF280" s="938">
        <v>1.19</v>
      </c>
      <c r="AG280" s="938">
        <v>10</v>
      </c>
      <c r="AH280" s="938">
        <v>19</v>
      </c>
      <c r="AI280" s="938">
        <v>3.38</v>
      </c>
      <c r="AJ280" s="938">
        <v>13.100000000000001</v>
      </c>
      <c r="AK280" s="938">
        <v>9</v>
      </c>
      <c r="AL280" s="951">
        <v>808.82</v>
      </c>
      <c r="AM280" s="945">
        <v>1.3</v>
      </c>
      <c r="AN280" s="938">
        <v>0.43</v>
      </c>
      <c r="AO280" s="802">
        <f t="shared" si="76"/>
        <v>0.94059252225149415</v>
      </c>
      <c r="AP280" s="803">
        <f t="shared" si="77"/>
        <v>13.444409316144622</v>
      </c>
      <c r="AQ280" s="961">
        <f t="shared" si="78"/>
        <v>-18.678847948443533</v>
      </c>
      <c r="AR280" s="703">
        <f>INDEX(Historical!$C$7:$C$1439,MATCH(B280,Historical!$B$7:$B$1450,0))*IF(AH280="n/a",1.03,IF(AH280&lt;0,1.01,IF(AH280&gt;10,1.1,(1+AH280/100))))</f>
        <v>0.48950000000000005</v>
      </c>
      <c r="AS280" s="959">
        <f t="shared" si="79"/>
        <v>0.50604510000000003</v>
      </c>
      <c r="AT280" s="959">
        <f t="shared" si="83"/>
        <v>0.55158915900000005</v>
      </c>
      <c r="AU280" s="959">
        <f t="shared" si="83"/>
        <v>0.60123218331000006</v>
      </c>
      <c r="AV280" s="959">
        <f t="shared" si="83"/>
        <v>0.65534307980790008</v>
      </c>
      <c r="AW280" s="703">
        <f t="shared" si="80"/>
        <v>2.8037095221179005</v>
      </c>
      <c r="AX280" s="810">
        <f t="shared" si="81"/>
        <v>17.116663749193535</v>
      </c>
      <c r="AY280" s="1017">
        <v>0.85</v>
      </c>
      <c r="AZ280" s="945">
        <v>18.95</v>
      </c>
      <c r="BA280" s="945">
        <v>-17.27</v>
      </c>
      <c r="BB280" s="945">
        <v>2.64</v>
      </c>
      <c r="BC280" s="945">
        <v>2.96</v>
      </c>
      <c r="BE280" s="666">
        <v>2011</v>
      </c>
      <c r="BF280" s="971">
        <f t="shared" si="82"/>
        <v>0</v>
      </c>
      <c r="BG280" s="955">
        <v>1.0999999999999999</v>
      </c>
    </row>
    <row r="281" spans="1:60" ht="11.25" customHeight="1" x14ac:dyDescent="0.2">
      <c r="A281" s="936" t="s">
        <v>1403</v>
      </c>
      <c r="B281" s="948" t="s">
        <v>1404</v>
      </c>
      <c r="C281" s="1013" t="s">
        <v>247</v>
      </c>
      <c r="D281" s="1013" t="s">
        <v>4360</v>
      </c>
      <c r="E281" s="792">
        <v>9</v>
      </c>
      <c r="F281" s="1227">
        <v>431</v>
      </c>
      <c r="G281" s="1227" t="s">
        <v>106</v>
      </c>
      <c r="H281" s="1227" t="s">
        <v>106</v>
      </c>
      <c r="I281" s="947">
        <v>126.78</v>
      </c>
      <c r="J281" s="703">
        <f t="shared" si="69"/>
        <v>2.3663038334122102</v>
      </c>
      <c r="K281" s="950">
        <v>0.75</v>
      </c>
      <c r="L281" s="960">
        <v>4</v>
      </c>
      <c r="M281" s="694">
        <f t="shared" si="70"/>
        <v>3</v>
      </c>
      <c r="N281" s="943" t="s">
        <v>3964</v>
      </c>
      <c r="O281" s="795">
        <v>0.7</v>
      </c>
      <c r="P281" s="934">
        <v>43524</v>
      </c>
      <c r="Q281" s="934">
        <v>43544</v>
      </c>
      <c r="R281" s="694">
        <f t="shared" si="71"/>
        <v>7.1428571428571495</v>
      </c>
      <c r="S281" s="759">
        <f>IF(INDEX(Historical!$D$7:$D$1439,MATCH(B281,Historical!$B$7:$B$1450,0))=0,"n/a",(INDEX(Historical!$C$7:$C$1439,MATCH(B281,Historical!$B$7:$B$1450,0))/INDEX(Historical!$D$7:$D$1439,MATCH(B281,Historical!$B$7:$B$1450,0))-1)*100)</f>
        <v>39.999999999999993</v>
      </c>
      <c r="T281" s="759">
        <f>IF(INDEX(Historical!$F$7:$F$1432,MATCH(B281,Historical!$B$7:$B$1450,0))=0,"n/a",((INDEX(Historical!$C$7:$C$1439,MATCH(B281,Historical!$B$7:$B$1450,0))/INDEX(Historical!$F$7:$F$1432,MATCH(B281,Historical!$B$7:$B$1450,0)))^(1/3)-1)*100)</f>
        <v>40.94597464129783</v>
      </c>
      <c r="U281" s="759">
        <f>IF(INDEX(Historical!$H$7:$H$1432,MATCH(B281,Historical!$B$7:$B$1450,0))=0,"n/a",((INDEX(Historical!$C$7:$C$1439,MATCH(B281,Historical!$B$7:$B$1450,0))/INDEX(Historical!$H$7:$H$1432,MATCH(B281,Historical!$B$7:$B$1450,0)))^(1/5)-1)*100)</f>
        <v>32.717998558276548</v>
      </c>
      <c r="V281" s="759" t="str">
        <f>IF(INDEX(Historical!$O$7:$O$1432,MATCH(B281,Historical!$B$7:$B$1450,0))=0,"n/a",((INDEX(Historical!$C$7:$C$1439,MATCH(B281,Historical!$B$7:$B$1450,0))/INDEX(Historical!$O$7:$O$1432,MATCH(B281,Historical!$B$7:$B$1450,0)))^(1/10)-1)*100)</f>
        <v>n/a</v>
      </c>
      <c r="W281" s="760" t="str">
        <f t="shared" si="72"/>
        <v>n/a</v>
      </c>
      <c r="X281" s="761">
        <f t="shared" si="73"/>
        <v>1.1602127148325019</v>
      </c>
      <c r="Y281" s="714"/>
      <c r="Z281" s="703">
        <f t="shared" si="74"/>
        <v>19.157088122605366</v>
      </c>
      <c r="AA281" s="959">
        <f t="shared" si="75"/>
        <v>8.0957854406130263</v>
      </c>
      <c r="AB281" s="960">
        <v>12</v>
      </c>
      <c r="AC281" s="938">
        <v>15.66</v>
      </c>
      <c r="AD281" s="938">
        <v>0.99</v>
      </c>
      <c r="AE281" s="938">
        <v>0.39</v>
      </c>
      <c r="AF281" s="938">
        <v>1.86</v>
      </c>
      <c r="AG281" s="938">
        <v>20.7</v>
      </c>
      <c r="AH281" s="938">
        <v>2.7</v>
      </c>
      <c r="AI281" s="938">
        <v>12.55</v>
      </c>
      <c r="AJ281" s="938">
        <v>28.199999999999996</v>
      </c>
      <c r="AK281" s="938">
        <v>8.2000000000000011</v>
      </c>
      <c r="AL281" s="951">
        <v>8060.0000000000009</v>
      </c>
      <c r="AM281" s="945">
        <v>0.2</v>
      </c>
      <c r="AN281" s="938">
        <v>0.55000000000000004</v>
      </c>
      <c r="AO281" s="802">
        <f t="shared" si="76"/>
        <v>26.988516951075731</v>
      </c>
      <c r="AP281" s="803">
        <f t="shared" si="77"/>
        <v>35.084302391688759</v>
      </c>
      <c r="AQ281" s="961">
        <f t="shared" si="78"/>
        <v>-18.192201079358561</v>
      </c>
      <c r="AR281" s="703">
        <f>INDEX(Historical!$C$7:$C$1439,MATCH(B281,Historical!$B$7:$B$1450,0))*IF(AH281="n/a",1.03,IF(AH281&lt;0,1.01,IF(AH281&gt;10,1.1,(1+AH281/100))))</f>
        <v>2.8755999999999995</v>
      </c>
      <c r="AS281" s="959">
        <f t="shared" si="79"/>
        <v>3.1631599999999995</v>
      </c>
      <c r="AT281" s="959">
        <f t="shared" si="83"/>
        <v>3.4225391199999997</v>
      </c>
      <c r="AU281" s="959">
        <f t="shared" si="83"/>
        <v>3.7031873278399998</v>
      </c>
      <c r="AV281" s="959">
        <f t="shared" si="83"/>
        <v>4.0068486887228802</v>
      </c>
      <c r="AW281" s="703">
        <f t="shared" si="80"/>
        <v>17.171335136562881</v>
      </c>
      <c r="AX281" s="810">
        <f t="shared" si="81"/>
        <v>13.544198719484839</v>
      </c>
      <c r="AY281" s="1017">
        <v>1.5</v>
      </c>
      <c r="AZ281" s="945">
        <v>10.77</v>
      </c>
      <c r="BA281" s="945">
        <v>-30.320000000000004</v>
      </c>
      <c r="BB281" s="945">
        <v>-4.41</v>
      </c>
      <c r="BC281" s="945">
        <v>-8.86</v>
      </c>
      <c r="BE281" s="666">
        <v>2011</v>
      </c>
      <c r="BF281" s="971">
        <f t="shared" si="82"/>
        <v>0</v>
      </c>
      <c r="BG281" s="955">
        <v>7.1999999999999993</v>
      </c>
    </row>
    <row r="282" spans="1:60" ht="11.25" customHeight="1" x14ac:dyDescent="0.2">
      <c r="A282" s="936" t="s">
        <v>1423</v>
      </c>
      <c r="B282" s="948" t="s">
        <v>1424</v>
      </c>
      <c r="C282" s="1013" t="s">
        <v>4216</v>
      </c>
      <c r="D282" s="1013" t="s">
        <v>4364</v>
      </c>
      <c r="E282" s="792">
        <v>9</v>
      </c>
      <c r="F282" s="1227">
        <v>385</v>
      </c>
      <c r="G282" s="1227" t="s">
        <v>106</v>
      </c>
      <c r="H282" s="1227" t="s">
        <v>106</v>
      </c>
      <c r="I282" s="947">
        <v>168.96</v>
      </c>
      <c r="J282" s="703">
        <f t="shared" si="69"/>
        <v>1.0179924242424243</v>
      </c>
      <c r="K282" s="950">
        <v>0.43</v>
      </c>
      <c r="L282" s="960">
        <v>4</v>
      </c>
      <c r="M282" s="694">
        <f t="shared" si="70"/>
        <v>1.72</v>
      </c>
      <c r="N282" s="943" t="s">
        <v>429</v>
      </c>
      <c r="O282" s="795">
        <v>0.37</v>
      </c>
      <c r="P282" s="660">
        <v>43334</v>
      </c>
      <c r="Q282" s="660">
        <v>43349</v>
      </c>
      <c r="R282" s="694">
        <f t="shared" si="71"/>
        <v>16.216216216216218</v>
      </c>
      <c r="S282" s="759">
        <f>IF(INDEX(Historical!$D$7:$D$1439,MATCH(B282,Historical!$B$7:$B$1450,0))=0,"n/a",(INDEX(Historical!$C$7:$C$1439,MATCH(B282,Historical!$B$7:$B$1450,0))/INDEX(Historical!$D$7:$D$1439,MATCH(B282,Historical!$B$7:$B$1450,0))-1)*100)</f>
        <v>14.285714285714302</v>
      </c>
      <c r="T282" s="759">
        <f>IF(INDEX(Historical!$F$7:$F$1432,MATCH(B282,Historical!$B$7:$B$1450,0))=0,"n/a",((INDEX(Historical!$C$7:$C$1439,MATCH(B282,Historical!$B$7:$B$1450,0))/INDEX(Historical!$F$7:$F$1432,MATCH(B282,Historical!$B$7:$B$1450,0)))^(1/3)-1)*100)</f>
        <v>13.998396445113137</v>
      </c>
      <c r="U282" s="759">
        <f>IF(INDEX(Historical!$H$7:$H$1432,MATCH(B282,Historical!$B$7:$B$1450,0))=0,"n/a",((INDEX(Historical!$C$7:$C$1439,MATCH(B282,Historical!$B$7:$B$1450,0))/INDEX(Historical!$H$7:$H$1432,MATCH(B282,Historical!$B$7:$B$1450,0)))^(1/5)-1)*100)</f>
        <v>13.754383035188301</v>
      </c>
      <c r="V282" s="759" t="str">
        <f>IF(INDEX(Historical!$O$7:$O$1432,MATCH(B282,Historical!$B$7:$B$1450,0))=0,"n/a",((INDEX(Historical!$C$7:$C$1439,MATCH(B282,Historical!$B$7:$B$1450,0))/INDEX(Historical!$O$7:$O$1432,MATCH(B282,Historical!$B$7:$B$1450,0)))^(1/10)-1)*100)</f>
        <v>n/a</v>
      </c>
      <c r="W282" s="760" t="str">
        <f t="shared" si="72"/>
        <v>n/a</v>
      </c>
      <c r="X282" s="761">
        <f t="shared" si="73"/>
        <v>1.250398457744391</v>
      </c>
      <c r="Y282" s="948"/>
      <c r="Z282" s="703">
        <f t="shared" si="74"/>
        <v>25.787106446776615</v>
      </c>
      <c r="AA282" s="959">
        <f t="shared" si="75"/>
        <v>25.331334332833585</v>
      </c>
      <c r="AB282" s="960">
        <v>12</v>
      </c>
      <c r="AC282" s="938">
        <v>6.67</v>
      </c>
      <c r="AD282" s="938">
        <v>2.36</v>
      </c>
      <c r="AE282" s="938">
        <v>2.77</v>
      </c>
      <c r="AF282" s="938">
        <v>3.1</v>
      </c>
      <c r="AG282" s="938">
        <v>11.1</v>
      </c>
      <c r="AH282" s="938">
        <v>-8.4</v>
      </c>
      <c r="AI282" s="938">
        <v>14.729999999999999</v>
      </c>
      <c r="AJ282" s="938">
        <v>11</v>
      </c>
      <c r="AK282" s="938">
        <v>12</v>
      </c>
      <c r="AL282" s="951">
        <v>4730</v>
      </c>
      <c r="AM282" s="945">
        <v>2.7</v>
      </c>
      <c r="AN282" s="938">
        <v>0.46</v>
      </c>
      <c r="AO282" s="802">
        <f t="shared" si="76"/>
        <v>-10.55895887340286</v>
      </c>
      <c r="AP282" s="803">
        <f t="shared" si="77"/>
        <v>14.772375459430725</v>
      </c>
      <c r="AQ282" s="961">
        <f t="shared" si="78"/>
        <v>86.817958251441624</v>
      </c>
      <c r="AR282" s="703">
        <f>INDEX(Historical!$C$7:$C$1439,MATCH(B282,Historical!$B$7:$B$1450,0))*IF(AH282="n/a",1.03,IF(AH282&lt;0,1.01,IF(AH282&gt;10,1.1,(1+AH282/100))))</f>
        <v>1.6160000000000001</v>
      </c>
      <c r="AS282" s="959">
        <f t="shared" si="79"/>
        <v>1.7776000000000003</v>
      </c>
      <c r="AT282" s="959">
        <f t="shared" si="83"/>
        <v>1.9553600000000004</v>
      </c>
      <c r="AU282" s="959">
        <f t="shared" si="83"/>
        <v>2.1508960000000008</v>
      </c>
      <c r="AV282" s="959">
        <f t="shared" si="83"/>
        <v>2.365985600000001</v>
      </c>
      <c r="AW282" s="703">
        <f t="shared" si="80"/>
        <v>9.8658416000000031</v>
      </c>
      <c r="AX282" s="810">
        <f t="shared" si="81"/>
        <v>5.8391581439393958</v>
      </c>
      <c r="AY282" s="1017">
        <v>1.08</v>
      </c>
      <c r="AZ282" s="945">
        <v>8.9</v>
      </c>
      <c r="BA282" s="945">
        <v>-26.450000000000003</v>
      </c>
      <c r="BB282" s="945">
        <v>-2.81</v>
      </c>
      <c r="BC282" s="945">
        <v>-6.52</v>
      </c>
      <c r="BE282" s="666">
        <v>2010</v>
      </c>
      <c r="BF282" s="971">
        <f t="shared" si="82"/>
        <v>0</v>
      </c>
      <c r="BG282" s="955">
        <v>6.3</v>
      </c>
    </row>
    <row r="283" spans="1:60" ht="11.25" customHeight="1" x14ac:dyDescent="0.2">
      <c r="A283" s="944" t="s">
        <v>1397</v>
      </c>
      <c r="B283" s="948" t="s">
        <v>1398</v>
      </c>
      <c r="C283" s="1013" t="s">
        <v>108</v>
      </c>
      <c r="D283" s="1013" t="s">
        <v>4365</v>
      </c>
      <c r="E283" s="792">
        <v>8</v>
      </c>
      <c r="F283" s="1227">
        <v>580</v>
      </c>
      <c r="G283" s="1227" t="s">
        <v>37</v>
      </c>
      <c r="H283" s="1227" t="s">
        <v>37</v>
      </c>
      <c r="I283" s="947">
        <v>45.99</v>
      </c>
      <c r="J283" s="703">
        <f t="shared" si="69"/>
        <v>2.6092628832354858</v>
      </c>
      <c r="K283" s="950">
        <v>0.3</v>
      </c>
      <c r="L283" s="960">
        <v>4</v>
      </c>
      <c r="M283" s="694">
        <f t="shared" si="70"/>
        <v>1.2</v>
      </c>
      <c r="N283" s="943" t="s">
        <v>567</v>
      </c>
      <c r="O283" s="795">
        <v>0.26</v>
      </c>
      <c r="P283" s="934">
        <v>43579</v>
      </c>
      <c r="Q283" s="934">
        <v>43591</v>
      </c>
      <c r="R283" s="694">
        <f t="shared" si="71"/>
        <v>15.384615384615378</v>
      </c>
      <c r="S283" s="759">
        <f>IF(INDEX(Historical!$D$7:$D$1439,MATCH(B283,Historical!$B$7:$B$1450,0))=0,"n/a",(INDEX(Historical!$C$7:$C$1439,MATCH(B283,Historical!$B$7:$B$1450,0))/INDEX(Historical!$D$7:$D$1439,MATCH(B283,Historical!$B$7:$B$1450,0))-1)*100)</f>
        <v>17.647058823529392</v>
      </c>
      <c r="T283" s="759">
        <f>IF(INDEX(Historical!$F$7:$F$1432,MATCH(B283,Historical!$B$7:$B$1450,0))=0,"n/a",((INDEX(Historical!$C$7:$C$1439,MATCH(B283,Historical!$B$7:$B$1450,0))/INDEX(Historical!$F$7:$F$1432,MATCH(B283,Historical!$B$7:$B$1450,0)))^(1/3)-1)*100)</f>
        <v>16.650467462533602</v>
      </c>
      <c r="U283" s="759">
        <f>IF(INDEX(Historical!$H$7:$H$1432,MATCH(B283,Historical!$B$7:$B$1450,0))=0,"n/a",((INDEX(Historical!$C$7:$C$1439,MATCH(B283,Historical!$B$7:$B$1450,0))/INDEX(Historical!$H$7:$H$1432,MATCH(B283,Historical!$B$7:$B$1450,0)))^(1/5)-1)*100)</f>
        <v>15.178629837003488</v>
      </c>
      <c r="V283" s="759">
        <f>IF(INDEX(Historical!$O$7:$O$1432,MATCH(B283,Historical!$B$7:$B$1450,0))=0,"n/a",((INDEX(Historical!$C$7:$C$1439,MATCH(B283,Historical!$B$7:$B$1450,0))/INDEX(Historical!$O$7:$O$1432,MATCH(B283,Historical!$B$7:$B$1450,0)))^(1/10)-1)*100)</f>
        <v>9.5049089553367772</v>
      </c>
      <c r="W283" s="760">
        <f t="shared" si="72"/>
        <v>1.5969253265157319</v>
      </c>
      <c r="X283" s="761">
        <f t="shared" si="73"/>
        <v>1.0255830970948303</v>
      </c>
      <c r="Y283" s="949"/>
      <c r="Z283" s="703">
        <f t="shared" si="74"/>
        <v>36.363636363636367</v>
      </c>
      <c r="AA283" s="959">
        <f t="shared" si="75"/>
        <v>13.936363636363637</v>
      </c>
      <c r="AB283" s="960">
        <v>12</v>
      </c>
      <c r="AC283" s="938">
        <v>3.3</v>
      </c>
      <c r="AD283" s="938">
        <v>1.38</v>
      </c>
      <c r="AE283" s="938">
        <v>5.42</v>
      </c>
      <c r="AF283" s="938">
        <v>2.13</v>
      </c>
      <c r="AG283" s="938">
        <v>15.7</v>
      </c>
      <c r="AH283" s="938">
        <v>29.799999999999997</v>
      </c>
      <c r="AI283" s="938">
        <v>1.1599999999999999</v>
      </c>
      <c r="AJ283" s="938">
        <v>14.799999999999999</v>
      </c>
      <c r="AK283" s="938">
        <v>10</v>
      </c>
      <c r="AL283" s="951">
        <v>1150</v>
      </c>
      <c r="AM283" s="945">
        <v>2.6</v>
      </c>
      <c r="AN283" s="938">
        <v>0.06</v>
      </c>
      <c r="AO283" s="802">
        <f t="shared" si="76"/>
        <v>3.8515290838753344</v>
      </c>
      <c r="AP283" s="803">
        <f t="shared" si="77"/>
        <v>17.787892720238972</v>
      </c>
      <c r="AQ283" s="961">
        <f t="shared" si="78"/>
        <v>14.861181036462035</v>
      </c>
      <c r="AR283" s="703">
        <f>INDEX(Historical!$C$7:$C$1439,MATCH(B283,Historical!$B$7:$B$1450,0))*IF(AH283="n/a",1.03,IF(AH283&lt;0,1.01,IF(AH283&gt;10,1.1,(1+AH283/100))))</f>
        <v>1.1000000000000001</v>
      </c>
      <c r="AS283" s="959">
        <f t="shared" si="79"/>
        <v>1.1127600000000002</v>
      </c>
      <c r="AT283" s="959">
        <f t="shared" si="83"/>
        <v>1.2240360000000003</v>
      </c>
      <c r="AU283" s="959">
        <f t="shared" si="83"/>
        <v>1.3464396000000005</v>
      </c>
      <c r="AV283" s="959">
        <f t="shared" si="83"/>
        <v>1.4810835600000007</v>
      </c>
      <c r="AW283" s="703">
        <f t="shared" si="80"/>
        <v>6.2643191600000021</v>
      </c>
      <c r="AX283" s="810">
        <f t="shared" si="81"/>
        <v>13.621046227440752</v>
      </c>
      <c r="AY283" s="1017">
        <v>0.91</v>
      </c>
      <c r="AZ283" s="945">
        <v>21.709999999999997</v>
      </c>
      <c r="BA283" s="945">
        <v>-10.26</v>
      </c>
      <c r="BB283" s="945">
        <v>0.91999999999999993</v>
      </c>
      <c r="BC283" s="945">
        <v>1.78</v>
      </c>
      <c r="BE283" s="666">
        <v>2012</v>
      </c>
      <c r="BF283" s="971">
        <f t="shared" si="82"/>
        <v>0</v>
      </c>
      <c r="BG283" s="955">
        <v>1.7000000000000002</v>
      </c>
    </row>
    <row r="284" spans="1:60" s="838" customFormat="1" ht="11.25" customHeight="1" x14ac:dyDescent="0.2">
      <c r="A284" s="1070" t="s">
        <v>2222</v>
      </c>
      <c r="B284" s="1063" t="s">
        <v>2223</v>
      </c>
      <c r="C284" s="1013" t="s">
        <v>154</v>
      </c>
      <c r="D284" s="1013" t="s">
        <v>4375</v>
      </c>
      <c r="E284" s="818">
        <v>5</v>
      </c>
      <c r="F284" s="1227">
        <v>859</v>
      </c>
      <c r="G284" s="1226" t="s">
        <v>106</v>
      </c>
      <c r="H284" s="1226" t="s">
        <v>106</v>
      </c>
      <c r="I284" s="819">
        <v>108.95</v>
      </c>
      <c r="J284" s="820">
        <f t="shared" si="69"/>
        <v>2.3680587425424506</v>
      </c>
      <c r="K284" s="821">
        <v>0.64500000000000002</v>
      </c>
      <c r="L284" s="822">
        <v>4</v>
      </c>
      <c r="M284" s="823">
        <f t="shared" si="70"/>
        <v>2.58</v>
      </c>
      <c r="N284" s="824" t="s">
        <v>4455</v>
      </c>
      <c r="O284" s="825">
        <v>0.5625</v>
      </c>
      <c r="P284" s="826">
        <v>43510</v>
      </c>
      <c r="Q284" s="826">
        <v>43532</v>
      </c>
      <c r="R284" s="823">
        <f t="shared" si="71"/>
        <v>14.66666666666667</v>
      </c>
      <c r="S284" s="759">
        <f>IF(INDEX(Historical!$D$7:$D$1439,MATCH(B284,Historical!$B$7:$B$1450,0))=0,"n/a",(INDEX(Historical!$C$7:$C$1439,MATCH(B284,Historical!$B$7:$B$1450,0))/INDEX(Historical!$D$7:$D$1439,MATCH(B284,Historical!$B$7:$B$1450,0))-1)*100)</f>
        <v>8.1730769230769162</v>
      </c>
      <c r="T284" s="759">
        <f>IF(INDEX(Historical!$F$7:$F$1432,MATCH(B284,Historical!$B$7:$B$1450,0))=0,"n/a",((INDEX(Historical!$C$7:$C$1439,MATCH(B284,Historical!$B$7:$B$1450,0))/INDEX(Historical!$F$7:$F$1432,MATCH(B284,Historical!$B$7:$B$1450,0)))^(1/3)-1)*100)</f>
        <v>4.0041911525952045</v>
      </c>
      <c r="U284" s="759">
        <f>IF(INDEX(Historical!$H$7:$H$1432,MATCH(B284,Historical!$B$7:$B$1450,0))=0,"n/a",((INDEX(Historical!$C$7:$C$1439,MATCH(B284,Historical!$B$7:$B$1450,0))/INDEX(Historical!$H$7:$H$1432,MATCH(B284,Historical!$B$7:$B$1450,0)))^(1/5)-1)*100)</f>
        <v>2.7981477212414285</v>
      </c>
      <c r="V284" s="759">
        <f>IF(INDEX(Historical!$O$7:$O$1432,MATCH(B284,Historical!$B$7:$B$1450,0))=0,"n/a",((INDEX(Historical!$C$7:$C$1439,MATCH(B284,Historical!$B$7:$B$1450,0))/INDEX(Historical!$O$7:$O$1432,MATCH(B284,Historical!$B$7:$B$1450,0)))^(1/10)-1)*100)</f>
        <v>1.812820054538955</v>
      </c>
      <c r="W284" s="827">
        <f t="shared" si="72"/>
        <v>1.5435330794335607</v>
      </c>
      <c r="X284" s="828" t="str">
        <f t="shared" si="73"/>
        <v>n/a</v>
      </c>
      <c r="Y284" s="839"/>
      <c r="Z284" s="820">
        <f t="shared" si="74"/>
        <v>95.20295202952029</v>
      </c>
      <c r="AA284" s="830">
        <f t="shared" si="75"/>
        <v>40.202952029520297</v>
      </c>
      <c r="AB284" s="822">
        <v>12</v>
      </c>
      <c r="AC284" s="831">
        <v>2.71</v>
      </c>
      <c r="AD284" s="831">
        <v>4.3600000000000003</v>
      </c>
      <c r="AE284" s="831">
        <v>4.45</v>
      </c>
      <c r="AF284" s="831">
        <v>42.96</v>
      </c>
      <c r="AG284" s="831">
        <v>67.7</v>
      </c>
      <c r="AH284" s="831">
        <v>102.8</v>
      </c>
      <c r="AI284" s="831">
        <v>16.98</v>
      </c>
      <c r="AJ284" s="831">
        <v>-5.3</v>
      </c>
      <c r="AK284" s="831">
        <v>9.1999999999999993</v>
      </c>
      <c r="AL284" s="832">
        <v>106510</v>
      </c>
      <c r="AM284" s="833">
        <v>12.1</v>
      </c>
      <c r="AN284" s="831">
        <v>6.44</v>
      </c>
      <c r="AO284" s="834">
        <f t="shared" si="76"/>
        <v>-35.036745565736418</v>
      </c>
      <c r="AP284" s="835">
        <f t="shared" si="77"/>
        <v>5.1662064637838796</v>
      </c>
      <c r="AQ284" s="836">
        <f t="shared" si="78"/>
        <v>776.13261786309545</v>
      </c>
      <c r="AR284" s="703">
        <f>INDEX(Historical!$C$7:$C$1439,MATCH(B284,Historical!$B$7:$B$1450,0))*IF(AH284="n/a",1.03,IF(AH284&lt;0,1.01,IF(AH284&gt;10,1.1,(1+AH284/100))))</f>
        <v>2.4750000000000001</v>
      </c>
      <c r="AS284" s="830">
        <f t="shared" si="79"/>
        <v>2.7225000000000001</v>
      </c>
      <c r="AT284" s="830">
        <f t="shared" si="83"/>
        <v>2.9729700000000006</v>
      </c>
      <c r="AU284" s="830">
        <f t="shared" si="83"/>
        <v>3.2464832400000008</v>
      </c>
      <c r="AV284" s="830">
        <f t="shared" si="83"/>
        <v>3.5451596980800013</v>
      </c>
      <c r="AW284" s="820">
        <f t="shared" si="80"/>
        <v>14.962112938080002</v>
      </c>
      <c r="AX284" s="837">
        <f t="shared" si="81"/>
        <v>13.733008662762735</v>
      </c>
      <c r="AY284" s="1018">
        <v>0.18</v>
      </c>
      <c r="AZ284" s="833">
        <v>11.709999999999999</v>
      </c>
      <c r="BA284" s="833">
        <v>-17.54</v>
      </c>
      <c r="BB284" s="833">
        <v>-3.53</v>
      </c>
      <c r="BC284" s="833">
        <v>-6.419999999999999</v>
      </c>
      <c r="BD284" s="985"/>
      <c r="BE284" s="666">
        <v>2015</v>
      </c>
      <c r="BF284" s="971">
        <f t="shared" si="82"/>
        <v>0</v>
      </c>
      <c r="BG284" s="892">
        <v>14.799999999999999</v>
      </c>
    </row>
    <row r="285" spans="1:60" ht="11.25" customHeight="1" x14ac:dyDescent="0.2">
      <c r="A285" s="936" t="s">
        <v>1407</v>
      </c>
      <c r="B285" s="948" t="s">
        <v>1408</v>
      </c>
      <c r="C285" s="1013" t="s">
        <v>108</v>
      </c>
      <c r="D285" s="1013" t="s">
        <v>4361</v>
      </c>
      <c r="E285" s="792">
        <v>9</v>
      </c>
      <c r="F285" s="1227">
        <v>493</v>
      </c>
      <c r="G285" s="1227" t="s">
        <v>106</v>
      </c>
      <c r="H285" s="1227" t="s">
        <v>106</v>
      </c>
      <c r="I285" s="947">
        <v>37.659999999999997</v>
      </c>
      <c r="J285" s="703">
        <f t="shared" si="69"/>
        <v>4.2485395645246955</v>
      </c>
      <c r="K285" s="950">
        <v>0.4</v>
      </c>
      <c r="L285" s="960">
        <v>4</v>
      </c>
      <c r="M285" s="694">
        <f t="shared" si="70"/>
        <v>1.6</v>
      </c>
      <c r="N285" s="943" t="s">
        <v>1524</v>
      </c>
      <c r="O285" s="795">
        <v>0.34</v>
      </c>
      <c r="P285" s="934">
        <v>43647</v>
      </c>
      <c r="Q285" s="934">
        <v>43668</v>
      </c>
      <c r="R285" s="694">
        <f t="shared" si="71"/>
        <v>17.647058823529409</v>
      </c>
      <c r="S285" s="759">
        <f>IF(INDEX(Historical!$D$7:$D$1439,MATCH(B285,Historical!$B$7:$B$1450,0))=0,"n/a",(INDEX(Historical!$C$7:$C$1439,MATCH(B285,Historical!$B$7:$B$1450,0))/INDEX(Historical!$D$7:$D$1439,MATCH(B285,Historical!$B$7:$B$1450,0))-1)*100)</f>
        <v>24</v>
      </c>
      <c r="T285" s="759">
        <f>IF(INDEX(Historical!$F$7:$F$1432,MATCH(B285,Historical!$B$7:$B$1450,0))=0,"n/a",((INDEX(Historical!$C$7:$C$1439,MATCH(B285,Historical!$B$7:$B$1450,0))/INDEX(Historical!$F$7:$F$1432,MATCH(B285,Historical!$B$7:$B$1450,0)))^(1/3)-1)*100)</f>
        <v>19.866105802463508</v>
      </c>
      <c r="U285" s="759">
        <f>IF(INDEX(Historical!$H$7:$H$1432,MATCH(B285,Historical!$B$7:$B$1450,0))=0,"n/a",((INDEX(Historical!$C$7:$C$1439,MATCH(B285,Historical!$B$7:$B$1450,0))/INDEX(Historical!$H$7:$H$1432,MATCH(B285,Historical!$B$7:$B$1450,0)))^(1/5)-1)*100)</f>
        <v>19.91964554448078</v>
      </c>
      <c r="V285" s="759">
        <f>IF(INDEX(Historical!$O$7:$O$1432,MATCH(B285,Historical!$B$7:$B$1450,0))=0,"n/a",((INDEX(Historical!$C$7:$C$1439,MATCH(B285,Historical!$B$7:$B$1450,0))/INDEX(Historical!$O$7:$O$1432,MATCH(B285,Historical!$B$7:$B$1450,0)))^(1/10)-1)*100)</f>
        <v>2.5923658862717858</v>
      </c>
      <c r="W285" s="760">
        <f t="shared" si="72"/>
        <v>7.6839637683738555</v>
      </c>
      <c r="X285" s="761" t="str">
        <f t="shared" si="73"/>
        <v>n/a</v>
      </c>
      <c r="Y285" s="726"/>
      <c r="Z285" s="703" t="str">
        <f t="shared" si="74"/>
        <v>n/a</v>
      </c>
      <c r="AA285" s="959" t="str">
        <f t="shared" si="75"/>
        <v>n/a</v>
      </c>
      <c r="AB285" s="960">
        <v>3</v>
      </c>
      <c r="AC285" s="938">
        <v>-0.36</v>
      </c>
      <c r="AD285" s="938" t="s">
        <v>137</v>
      </c>
      <c r="AE285" s="938">
        <v>1.1399999999999999</v>
      </c>
      <c r="AF285" s="938">
        <v>0.9</v>
      </c>
      <c r="AG285" s="938">
        <v>-0.89999999999999991</v>
      </c>
      <c r="AH285" s="940">
        <v>-153.29999999999998</v>
      </c>
      <c r="AI285" s="940">
        <v>13.969999999999999</v>
      </c>
      <c r="AJ285" s="938">
        <v>-16.600000000000001</v>
      </c>
      <c r="AK285" s="938">
        <v>-0.04</v>
      </c>
      <c r="AL285" s="951">
        <v>3300</v>
      </c>
      <c r="AM285" s="945">
        <v>1.4000000000000001</v>
      </c>
      <c r="AN285" s="938">
        <v>0.61</v>
      </c>
      <c r="AO285" s="802" t="str">
        <f t="shared" si="76"/>
        <v>n/a</v>
      </c>
      <c r="AP285" s="803">
        <f t="shared" si="77"/>
        <v>24.168185109005474</v>
      </c>
      <c r="AQ285" s="961" t="str">
        <f t="shared" si="78"/>
        <v>n/a</v>
      </c>
      <c r="AR285" s="703">
        <f>INDEX(Historical!$C$7:$C$1439,MATCH(B285,Historical!$B$7:$B$1450,0))*IF(AH285="n/a",1.03,IF(AH285&lt;0,1.01,IF(AH285&gt;10,1.1,(1+AH285/100))))</f>
        <v>1.2524</v>
      </c>
      <c r="AS285" s="959">
        <f t="shared" si="79"/>
        <v>1.37764</v>
      </c>
      <c r="AT285" s="959">
        <f t="shared" si="83"/>
        <v>1.3914164</v>
      </c>
      <c r="AU285" s="959">
        <f t="shared" si="83"/>
        <v>1.405330564</v>
      </c>
      <c r="AV285" s="959">
        <f t="shared" si="83"/>
        <v>1.4193838696400001</v>
      </c>
      <c r="AW285" s="703">
        <f t="shared" si="80"/>
        <v>6.8461708336399996</v>
      </c>
      <c r="AX285" s="810">
        <f t="shared" si="81"/>
        <v>18.178892282634095</v>
      </c>
      <c r="AY285" s="1017">
        <v>1.51</v>
      </c>
      <c r="AZ285" s="945">
        <v>61.980000000000004</v>
      </c>
      <c r="BA285" s="945">
        <v>-3.29</v>
      </c>
      <c r="BB285" s="945">
        <v>0.89</v>
      </c>
      <c r="BC285" s="945">
        <v>20.59</v>
      </c>
      <c r="BE285" s="666">
        <v>2011</v>
      </c>
      <c r="BF285" s="971">
        <f t="shared" si="82"/>
        <v>0</v>
      </c>
      <c r="BG285" s="955">
        <v>-0.4</v>
      </c>
    </row>
    <row r="286" spans="1:60" ht="11.25" customHeight="1" x14ac:dyDescent="0.2">
      <c r="A286" s="944" t="s">
        <v>1409</v>
      </c>
      <c r="B286" s="948" t="s">
        <v>1410</v>
      </c>
      <c r="C286" s="1013" t="s">
        <v>154</v>
      </c>
      <c r="D286" s="1013" t="s">
        <v>4350</v>
      </c>
      <c r="E286" s="792">
        <v>9</v>
      </c>
      <c r="F286" s="1227">
        <v>454</v>
      </c>
      <c r="G286" s="1227" t="s">
        <v>106</v>
      </c>
      <c r="H286" s="1227" t="s">
        <v>106</v>
      </c>
      <c r="I286" s="947">
        <v>33.090000000000003</v>
      </c>
      <c r="J286" s="703">
        <f t="shared" si="69"/>
        <v>1.0275007555152613</v>
      </c>
      <c r="K286" s="950">
        <v>8.5000000000000006E-2</v>
      </c>
      <c r="L286" s="960">
        <v>4</v>
      </c>
      <c r="M286" s="694">
        <f t="shared" si="70"/>
        <v>0.34</v>
      </c>
      <c r="N286" s="943" t="s">
        <v>506</v>
      </c>
      <c r="O286" s="795">
        <v>7.0000000000000007E-2</v>
      </c>
      <c r="P286" s="934">
        <v>43545</v>
      </c>
      <c r="Q286" s="934">
        <v>43560</v>
      </c>
      <c r="R286" s="694">
        <f t="shared" si="71"/>
        <v>21.428571428571423</v>
      </c>
      <c r="S286" s="759">
        <f>IF(INDEX(Historical!$D$7:$D$1439,MATCH(B286,Historical!$B$7:$B$1450,0))=0,"n/a",(INDEX(Historical!$C$7:$C$1439,MATCH(B286,Historical!$B$7:$B$1450,0))/INDEX(Historical!$D$7:$D$1439,MATCH(B286,Historical!$B$7:$B$1450,0))-1)*100)</f>
        <v>33.333333333333329</v>
      </c>
      <c r="T286" s="759">
        <f>IF(INDEX(Historical!$F$7:$F$1432,MATCH(B286,Historical!$B$7:$B$1450,0))=0,"n/a",((INDEX(Historical!$C$7:$C$1439,MATCH(B286,Historical!$B$7:$B$1450,0))/INDEX(Historical!$F$7:$F$1432,MATCH(B286,Historical!$B$7:$B$1450,0)))^(1/3)-1)*100)</f>
        <v>20.507113208761506</v>
      </c>
      <c r="U286" s="759">
        <f>IF(INDEX(Historical!$H$7:$H$1432,MATCH(B286,Historical!$B$7:$B$1450,0))=0,"n/a",((INDEX(Historical!$C$7:$C$1439,MATCH(B286,Historical!$B$7:$B$1450,0))/INDEX(Historical!$H$7:$H$1432,MATCH(B286,Historical!$B$7:$B$1450,0)))^(1/5)-1)*100)</f>
        <v>19.479126317807506</v>
      </c>
      <c r="V286" s="759" t="str">
        <f>IF(INDEX(Historical!$O$7:$O$1432,MATCH(B286,Historical!$B$7:$B$1450,0))=0,"n/a",((INDEX(Historical!$C$7:$C$1439,MATCH(B286,Historical!$B$7:$B$1450,0))/INDEX(Historical!$O$7:$O$1432,MATCH(B286,Historical!$B$7:$B$1450,0)))^(1/10)-1)*100)</f>
        <v>n/a</v>
      </c>
      <c r="W286" s="760" t="str">
        <f t="shared" si="72"/>
        <v>n/a</v>
      </c>
      <c r="X286" s="761">
        <f t="shared" si="73"/>
        <v>0.48096608192117296</v>
      </c>
      <c r="Y286" s="948"/>
      <c r="Z286" s="703">
        <f t="shared" si="74"/>
        <v>37.362637362637365</v>
      </c>
      <c r="AA286" s="959">
        <f t="shared" si="75"/>
        <v>36.362637362637365</v>
      </c>
      <c r="AB286" s="960">
        <v>12</v>
      </c>
      <c r="AC286" s="938">
        <v>0.91</v>
      </c>
      <c r="AD286" s="938">
        <v>3.58</v>
      </c>
      <c r="AE286" s="938">
        <v>5.84</v>
      </c>
      <c r="AF286" s="938">
        <v>4.82</v>
      </c>
      <c r="AG286" s="938">
        <v>18</v>
      </c>
      <c r="AH286" s="938">
        <v>33</v>
      </c>
      <c r="AI286" s="938">
        <v>12.08</v>
      </c>
      <c r="AJ286" s="938">
        <v>40.5</v>
      </c>
      <c r="AK286" s="938">
        <v>10</v>
      </c>
      <c r="AL286" s="951">
        <v>645.16</v>
      </c>
      <c r="AM286" s="945">
        <v>17.599999999999998</v>
      </c>
      <c r="AN286" s="938">
        <v>0</v>
      </c>
      <c r="AO286" s="802">
        <f t="shared" si="76"/>
        <v>-15.856010289314597</v>
      </c>
      <c r="AP286" s="803">
        <f t="shared" si="77"/>
        <v>20.506627073322768</v>
      </c>
      <c r="AQ286" s="961">
        <f t="shared" si="78"/>
        <v>179.10007133078599</v>
      </c>
      <c r="AR286" s="703">
        <f>INDEX(Historical!$C$7:$C$1439,MATCH(B286,Historical!$B$7:$B$1450,0))*IF(AH286="n/a",1.03,IF(AH286&lt;0,1.01,IF(AH286&gt;10,1.1,(1+AH286/100))))</f>
        <v>0.30800000000000005</v>
      </c>
      <c r="AS286" s="959">
        <f t="shared" si="79"/>
        <v>0.3388000000000001</v>
      </c>
      <c r="AT286" s="959">
        <f t="shared" si="83"/>
        <v>0.37268000000000012</v>
      </c>
      <c r="AU286" s="959">
        <f t="shared" si="83"/>
        <v>0.40994800000000015</v>
      </c>
      <c r="AV286" s="959">
        <f t="shared" si="83"/>
        <v>0.4509428000000002</v>
      </c>
      <c r="AW286" s="703">
        <f t="shared" si="80"/>
        <v>1.8803708000000006</v>
      </c>
      <c r="AX286" s="810">
        <f t="shared" si="81"/>
        <v>5.6825953460259901</v>
      </c>
      <c r="AY286" s="1017">
        <v>1.1599999999999999</v>
      </c>
      <c r="AZ286" s="945">
        <v>51.859999999999992</v>
      </c>
      <c r="BA286" s="945">
        <v>-15.14</v>
      </c>
      <c r="BB286" s="945">
        <v>17.52</v>
      </c>
      <c r="BC286" s="945">
        <v>20.89</v>
      </c>
      <c r="BE286" s="666">
        <v>2011</v>
      </c>
      <c r="BF286" s="971">
        <f t="shared" si="82"/>
        <v>0</v>
      </c>
      <c r="BG286" s="955">
        <v>15.4</v>
      </c>
    </row>
    <row r="287" spans="1:60" ht="11.25" customHeight="1" x14ac:dyDescent="0.2">
      <c r="A287" s="944" t="s">
        <v>1419</v>
      </c>
      <c r="B287" s="948" t="s">
        <v>1420</v>
      </c>
      <c r="C287" s="1013" t="s">
        <v>108</v>
      </c>
      <c r="D287" s="1013" t="s">
        <v>118</v>
      </c>
      <c r="E287" s="792">
        <v>9</v>
      </c>
      <c r="F287" s="1227">
        <v>413</v>
      </c>
      <c r="G287" s="1227" t="s">
        <v>115</v>
      </c>
      <c r="H287" s="1227" t="s">
        <v>115</v>
      </c>
      <c r="I287" s="947">
        <v>65.34</v>
      </c>
      <c r="J287" s="703">
        <f t="shared" si="69"/>
        <v>2.2650749923477194</v>
      </c>
      <c r="K287" s="950">
        <v>0.37</v>
      </c>
      <c r="L287" s="960">
        <v>4</v>
      </c>
      <c r="M287" s="694">
        <f t="shared" si="70"/>
        <v>1.48</v>
      </c>
      <c r="N287" s="943" t="s">
        <v>140</v>
      </c>
      <c r="O287" s="795">
        <v>0.33</v>
      </c>
      <c r="P287" s="934">
        <v>43474</v>
      </c>
      <c r="Q287" s="934">
        <v>43497</v>
      </c>
      <c r="R287" s="694">
        <f t="shared" si="71"/>
        <v>12.121212121212114</v>
      </c>
      <c r="S287" s="759">
        <f>IF(INDEX(Historical!$D$7:$D$1439,MATCH(B287,Historical!$B$7:$B$1450,0))=0,"n/a",(INDEX(Historical!$C$7:$C$1439,MATCH(B287,Historical!$B$7:$B$1450,0))/INDEX(Historical!$D$7:$D$1439,MATCH(B287,Historical!$B$7:$B$1450,0))-1)*100)</f>
        <v>13.793103448275868</v>
      </c>
      <c r="T287" s="759">
        <f>IF(INDEX(Historical!$F$7:$F$1432,MATCH(B287,Historical!$B$7:$B$1450,0))=0,"n/a",((INDEX(Historical!$C$7:$C$1439,MATCH(B287,Historical!$B$7:$B$1450,0))/INDEX(Historical!$F$7:$F$1432,MATCH(B287,Historical!$B$7:$B$1450,0)))^(1/3)-1)*100)</f>
        <v>18.166575046750122</v>
      </c>
      <c r="U287" s="759">
        <f>IF(INDEX(Historical!$H$7:$H$1432,MATCH(B287,Historical!$B$7:$B$1450,0))=0,"n/a",((INDEX(Historical!$C$7:$C$1439,MATCH(B287,Historical!$B$7:$B$1450,0))/INDEX(Historical!$H$7:$H$1432,MATCH(B287,Historical!$B$7:$B$1450,0)))^(1/5)-1)*100)</f>
        <v>22.423992536427463</v>
      </c>
      <c r="V287" s="759">
        <f>IF(INDEX(Historical!$O$7:$O$1432,MATCH(B287,Historical!$B$7:$B$1450,0))=0,"n/a",((INDEX(Historical!$C$7:$C$1439,MATCH(B287,Historical!$B$7:$B$1450,0))/INDEX(Historical!$O$7:$O$1432,MATCH(B287,Historical!$B$7:$B$1450,0)))^(1/10)-1)*100)</f>
        <v>-2.2657950703959484</v>
      </c>
      <c r="W287" s="760" t="str">
        <f t="shared" si="72"/>
        <v>n/a</v>
      </c>
      <c r="X287" s="761">
        <f t="shared" si="73"/>
        <v>2.1770866540220841</v>
      </c>
      <c r="Y287" s="714"/>
      <c r="Z287" s="703">
        <f t="shared" si="74"/>
        <v>21.052631578947366</v>
      </c>
      <c r="AA287" s="959">
        <f t="shared" si="75"/>
        <v>9.2944523470839258</v>
      </c>
      <c r="AB287" s="960">
        <v>12</v>
      </c>
      <c r="AC287" s="938">
        <v>7.03</v>
      </c>
      <c r="AD287" s="938">
        <v>0.89</v>
      </c>
      <c r="AE287" s="938">
        <v>0.79</v>
      </c>
      <c r="AF287" s="938">
        <v>0.82</v>
      </c>
      <c r="AG287" s="938">
        <v>10</v>
      </c>
      <c r="AH287" s="938">
        <v>114.5</v>
      </c>
      <c r="AI287" s="938">
        <v>10.639999999999999</v>
      </c>
      <c r="AJ287" s="938">
        <v>10.299999999999999</v>
      </c>
      <c r="AK287" s="938">
        <v>10.57</v>
      </c>
      <c r="AL287" s="951">
        <v>13300</v>
      </c>
      <c r="AM287" s="945">
        <v>0.70000000000000007</v>
      </c>
      <c r="AN287" s="938">
        <v>0.36</v>
      </c>
      <c r="AO287" s="802">
        <f t="shared" si="76"/>
        <v>15.394615181691258</v>
      </c>
      <c r="AP287" s="803">
        <f t="shared" si="77"/>
        <v>24.689067528775183</v>
      </c>
      <c r="AQ287" s="961">
        <f t="shared" si="78"/>
        <v>-41.799385552656197</v>
      </c>
      <c r="AR287" s="703">
        <f>INDEX(Historical!$C$7:$C$1439,MATCH(B287,Historical!$B$7:$B$1450,0))*IF(AH287="n/a",1.03,IF(AH287&lt;0,1.01,IF(AH287&gt;10,1.1,(1+AH287/100))))</f>
        <v>1.4520000000000002</v>
      </c>
      <c r="AS287" s="959">
        <f t="shared" si="79"/>
        <v>1.5972000000000004</v>
      </c>
      <c r="AT287" s="959">
        <f t="shared" ref="AT287:AV306" si="84">IF($AK287="n/a",1.03*AS287,IF($AK287&lt;0,1.01*AS287,IF($AK287&gt;10,1.1*AS287,(1+$AK287/100)*AS287)))</f>
        <v>1.7569200000000005</v>
      </c>
      <c r="AU287" s="959">
        <f t="shared" si="84"/>
        <v>1.9326120000000007</v>
      </c>
      <c r="AV287" s="959">
        <f t="shared" si="84"/>
        <v>2.1258732000000009</v>
      </c>
      <c r="AW287" s="703">
        <f t="shared" si="80"/>
        <v>8.8646052000000033</v>
      </c>
      <c r="AX287" s="810">
        <f t="shared" si="81"/>
        <v>13.566888888888892</v>
      </c>
      <c r="AY287" s="1017">
        <v>1.89</v>
      </c>
      <c r="AZ287" s="945">
        <v>35.93</v>
      </c>
      <c r="BA287" s="945">
        <v>-8.32</v>
      </c>
      <c r="BB287" s="945">
        <v>1.72</v>
      </c>
      <c r="BC287" s="945">
        <v>6.2399999999999993</v>
      </c>
      <c r="BE287" s="666">
        <v>2011</v>
      </c>
      <c r="BF287" s="971">
        <f t="shared" si="82"/>
        <v>0</v>
      </c>
      <c r="BG287" s="955">
        <v>0.5</v>
      </c>
    </row>
    <row r="288" spans="1:60" ht="11.25" customHeight="1" x14ac:dyDescent="0.2">
      <c r="A288" s="944" t="s">
        <v>1448</v>
      </c>
      <c r="B288" s="948" t="s">
        <v>1449</v>
      </c>
      <c r="C288" s="1013" t="s">
        <v>108</v>
      </c>
      <c r="D288" s="1013" t="s">
        <v>4349</v>
      </c>
      <c r="E288" s="792">
        <v>6</v>
      </c>
      <c r="F288" s="1227">
        <v>730</v>
      </c>
      <c r="G288" s="1227" t="s">
        <v>106</v>
      </c>
      <c r="H288" s="1227" t="s">
        <v>106</v>
      </c>
      <c r="I288" s="947">
        <v>6.28</v>
      </c>
      <c r="J288" s="703">
        <f t="shared" si="69"/>
        <v>7.6433121019108281</v>
      </c>
      <c r="K288" s="950">
        <v>0.12</v>
      </c>
      <c r="L288" s="960">
        <v>4</v>
      </c>
      <c r="M288" s="694">
        <f t="shared" si="70"/>
        <v>0.48</v>
      </c>
      <c r="N288" s="943" t="s">
        <v>220</v>
      </c>
      <c r="O288" s="795">
        <v>0.11</v>
      </c>
      <c r="P288" s="939">
        <v>43199</v>
      </c>
      <c r="Q288" s="939">
        <v>43206</v>
      </c>
      <c r="R288" s="694">
        <f t="shared" si="71"/>
        <v>9.0909090909090864</v>
      </c>
      <c r="S288" s="759">
        <f>IF(INDEX(Historical!$D$7:$D$1439,MATCH(B288,Historical!$B$7:$B$1450,0))=0,"n/a",(INDEX(Historical!$C$7:$C$1439,MATCH(B288,Historical!$B$7:$B$1450,0))/INDEX(Historical!$D$7:$D$1439,MATCH(B288,Historical!$B$7:$B$1450,0))-1)*100)</f>
        <v>14.634146341463406</v>
      </c>
      <c r="T288" s="759">
        <f>IF(INDEX(Historical!$F$7:$F$1432,MATCH(B288,Historical!$B$7:$B$1450,0))=0,"n/a",((INDEX(Historical!$C$7:$C$1439,MATCH(B288,Historical!$B$7:$B$1450,0))/INDEX(Historical!$F$7:$F$1432,MATCH(B288,Historical!$B$7:$B$1450,0)))^(1/3)-1)*100)</f>
        <v>13.670898594408598</v>
      </c>
      <c r="U288" s="759">
        <f>IF(INDEX(Historical!$H$7:$H$1432,MATCH(B288,Historical!$B$7:$B$1450,0))=0,"n/a",((INDEX(Historical!$C$7:$C$1439,MATCH(B288,Historical!$B$7:$B$1450,0))/INDEX(Historical!$H$7:$H$1432,MATCH(B288,Historical!$B$7:$B$1450,0)))^(1/5)-1)*100)</f>
        <v>73.378531678042492</v>
      </c>
      <c r="V288" s="759" t="str">
        <f>IF(INDEX(Historical!$O$7:$O$1432,MATCH(B288,Historical!$B$7:$B$1450,0))=0,"n/a",((INDEX(Historical!$C$7:$C$1439,MATCH(B288,Historical!$B$7:$B$1450,0))/INDEX(Historical!$O$7:$O$1432,MATCH(B288,Historical!$B$7:$B$1450,0)))^(1/10)-1)*100)</f>
        <v>n/a</v>
      </c>
      <c r="W288" s="760" t="str">
        <f t="shared" si="72"/>
        <v>n/a</v>
      </c>
      <c r="X288" s="761">
        <f t="shared" si="73"/>
        <v>2.5567432640432926</v>
      </c>
      <c r="Y288" s="949"/>
      <c r="Z288" s="703">
        <f t="shared" si="74"/>
        <v>100</v>
      </c>
      <c r="AA288" s="959">
        <f t="shared" si="75"/>
        <v>13.083333333333334</v>
      </c>
      <c r="AB288" s="960">
        <v>12</v>
      </c>
      <c r="AC288" s="938">
        <v>0.48</v>
      </c>
      <c r="AD288" s="938" t="s">
        <v>137</v>
      </c>
      <c r="AE288" s="938">
        <v>8.42</v>
      </c>
      <c r="AF288" s="938">
        <v>1.85</v>
      </c>
      <c r="AG288" s="938">
        <v>13.600000000000001</v>
      </c>
      <c r="AH288" s="938">
        <v>13.5</v>
      </c>
      <c r="AI288" s="938">
        <v>4.17</v>
      </c>
      <c r="AJ288" s="938">
        <v>28.7</v>
      </c>
      <c r="AK288" s="938" t="s">
        <v>137</v>
      </c>
      <c r="AL288" s="951">
        <v>61.5</v>
      </c>
      <c r="AM288" s="945">
        <v>27.900000000000002</v>
      </c>
      <c r="AN288" s="938">
        <v>0</v>
      </c>
      <c r="AO288" s="802">
        <f t="shared" si="76"/>
        <v>67.938510446619986</v>
      </c>
      <c r="AP288" s="803">
        <f t="shared" si="77"/>
        <v>81.021843779953315</v>
      </c>
      <c r="AQ288" s="961">
        <f t="shared" si="78"/>
        <v>3.7179223056816202</v>
      </c>
      <c r="AR288" s="703">
        <f>INDEX(Historical!$C$7:$C$1439,MATCH(B288,Historical!$B$7:$B$1450,0))*IF(AH288="n/a",1.03,IF(AH288&lt;0,1.01,IF(AH288&gt;10,1.1,(1+AH288/100))))</f>
        <v>0.51700000000000002</v>
      </c>
      <c r="AS288" s="959">
        <f t="shared" si="79"/>
        <v>0.53855890000000006</v>
      </c>
      <c r="AT288" s="959">
        <f t="shared" si="84"/>
        <v>0.55471566700000008</v>
      </c>
      <c r="AU288" s="959">
        <f t="shared" si="84"/>
        <v>0.57135713701000013</v>
      </c>
      <c r="AV288" s="959">
        <f t="shared" si="84"/>
        <v>0.58849785112030017</v>
      </c>
      <c r="AW288" s="703">
        <f t="shared" si="80"/>
        <v>2.7701295551303007</v>
      </c>
      <c r="AX288" s="810">
        <f t="shared" si="81"/>
        <v>44.110343234558925</v>
      </c>
      <c r="AY288" s="1017">
        <v>0.26</v>
      </c>
      <c r="AZ288" s="945">
        <v>17.599999999999998</v>
      </c>
      <c r="BA288" s="945">
        <v>-10.290000000000001</v>
      </c>
      <c r="BB288" s="945">
        <v>1.0999999999999999</v>
      </c>
      <c r="BC288" s="945">
        <v>2.4500000000000002</v>
      </c>
      <c r="BE288" s="666">
        <v>2013</v>
      </c>
      <c r="BF288" s="971">
        <f t="shared" si="82"/>
        <v>0</v>
      </c>
      <c r="BG288" s="955">
        <v>7.8</v>
      </c>
    </row>
    <row r="289" spans="1:60" ht="11.25" customHeight="1" x14ac:dyDescent="0.2">
      <c r="A289" s="953" t="s">
        <v>4281</v>
      </c>
      <c r="B289" s="631" t="s">
        <v>3862</v>
      </c>
      <c r="C289" s="1013" t="s">
        <v>4216</v>
      </c>
      <c r="D289" s="1013" t="s">
        <v>4344</v>
      </c>
      <c r="E289" s="792">
        <v>5</v>
      </c>
      <c r="F289" s="1227">
        <v>830</v>
      </c>
      <c r="G289" s="1227" t="s">
        <v>106</v>
      </c>
      <c r="H289" s="1227" t="s">
        <v>106</v>
      </c>
      <c r="I289" s="947">
        <v>41.24</v>
      </c>
      <c r="J289" s="703">
        <f t="shared" si="69"/>
        <v>1.6673132880698351</v>
      </c>
      <c r="K289" s="950">
        <v>0.68759999999999999</v>
      </c>
      <c r="L289" s="960">
        <v>1</v>
      </c>
      <c r="M289" s="694">
        <f t="shared" si="70"/>
        <v>0.68759999999999999</v>
      </c>
      <c r="N289" s="943" t="s">
        <v>4282</v>
      </c>
      <c r="O289" s="795">
        <v>0.6341</v>
      </c>
      <c r="P289" s="660">
        <v>43362</v>
      </c>
      <c r="Q289" s="660">
        <v>43364</v>
      </c>
      <c r="R289" s="694">
        <f t="shared" si="71"/>
        <v>8.4371550228670547</v>
      </c>
      <c r="S289" s="759">
        <f>IF(INDEX(Historical!$D$7:$D$1439,MATCH(B289,Historical!$B$7:$B$1450,0))=0,"n/a",(INDEX(Historical!$C$7:$C$1439,MATCH(B289,Historical!$B$7:$B$1450,0))/INDEX(Historical!$D$7:$D$1439,MATCH(B289,Historical!$B$7:$B$1450,0))-1)*100)</f>
        <v>8.43715502286706</v>
      </c>
      <c r="T289" s="759">
        <f>IF(INDEX(Historical!$F$7:$F$1432,MATCH(B289,Historical!$B$7:$B$1450,0))=0,"n/a",((INDEX(Historical!$C$7:$C$1439,MATCH(B289,Historical!$B$7:$B$1450,0))/INDEX(Historical!$F$7:$F$1432,MATCH(B289,Historical!$B$7:$B$1450,0)))^(1/3)-1)*100)</f>
        <v>9.0653170384704218</v>
      </c>
      <c r="U289" s="759">
        <f>IF(INDEX(Historical!$H$7:$H$1432,MATCH(B289,Historical!$B$7:$B$1450,0))=0,"n/a",((INDEX(Historical!$C$7:$C$1439,MATCH(B289,Historical!$B$7:$B$1450,0))/INDEX(Historical!$H$7:$H$1432,MATCH(B289,Historical!$B$7:$B$1450,0)))^(1/5)-1)*100)</f>
        <v>24.486313595888287</v>
      </c>
      <c r="V289" s="759" t="str">
        <f>IF(INDEX(Historical!$O$7:$O$1432,MATCH(B289,Historical!$B$7:$B$1450,0))=0,"n/a",((INDEX(Historical!$C$7:$C$1439,MATCH(B289,Historical!$B$7:$B$1450,0))/INDEX(Historical!$O$7:$O$1432,MATCH(B289,Historical!$B$7:$B$1450,0)))^(1/10)-1)*100)</f>
        <v>n/a</v>
      </c>
      <c r="W289" s="760" t="str">
        <f t="shared" si="72"/>
        <v>n/a</v>
      </c>
      <c r="X289" s="761">
        <f t="shared" si="73"/>
        <v>1.3235845186966642</v>
      </c>
      <c r="Y289" s="949" t="s">
        <v>4285</v>
      </c>
      <c r="Z289" s="703">
        <f t="shared" si="74"/>
        <v>43.518987341772146</v>
      </c>
      <c r="AA289" s="959">
        <f t="shared" si="75"/>
        <v>26.101265822784811</v>
      </c>
      <c r="AB289" s="960">
        <v>12</v>
      </c>
      <c r="AC289" s="938">
        <v>1.58</v>
      </c>
      <c r="AD289" s="938">
        <v>3.26</v>
      </c>
      <c r="AE289" s="938">
        <v>2.5499999999999998</v>
      </c>
      <c r="AF289" s="938">
        <v>5.75</v>
      </c>
      <c r="AG289" s="938">
        <v>23.400000000000002</v>
      </c>
      <c r="AH289" s="938">
        <v>11.899999999999999</v>
      </c>
      <c r="AI289" s="938">
        <v>7.7200000000000006</v>
      </c>
      <c r="AJ289" s="938">
        <v>18.5</v>
      </c>
      <c r="AK289" s="938">
        <v>8.07</v>
      </c>
      <c r="AL289" s="951">
        <v>7200</v>
      </c>
      <c r="AM289" s="945">
        <v>6.7</v>
      </c>
      <c r="AN289" s="938">
        <v>0</v>
      </c>
      <c r="AO289" s="802">
        <f t="shared" si="76"/>
        <v>5.2361061173311185E-2</v>
      </c>
      <c r="AP289" s="803">
        <f t="shared" si="77"/>
        <v>26.153626883958122</v>
      </c>
      <c r="AQ289" s="961">
        <f t="shared" si="78"/>
        <v>158.26969408052904</v>
      </c>
      <c r="AR289" s="703">
        <f>INDEX(Historical!$C$7:$C$1439,MATCH(B289,Historical!$B$7:$B$1450,0))*IF(AH289="n/a",1.03,IF(AH289&lt;0,1.01,IF(AH289&gt;10,1.1,(1+AH289/100))))</f>
        <v>0.75636000000000003</v>
      </c>
      <c r="AS289" s="959">
        <f t="shared" si="79"/>
        <v>0.81475099200000001</v>
      </c>
      <c r="AT289" s="959">
        <f t="shared" si="84"/>
        <v>0.8805013970544</v>
      </c>
      <c r="AU289" s="959">
        <f t="shared" si="84"/>
        <v>0.95155785979669005</v>
      </c>
      <c r="AV289" s="959">
        <f t="shared" si="84"/>
        <v>1.0283485790822828</v>
      </c>
      <c r="AW289" s="703">
        <f t="shared" si="80"/>
        <v>4.431518827933373</v>
      </c>
      <c r="AX289" s="810">
        <f t="shared" si="81"/>
        <v>10.745680960071224</v>
      </c>
      <c r="AY289" s="1017">
        <v>1.28</v>
      </c>
      <c r="AZ289" s="945">
        <v>41.91</v>
      </c>
      <c r="BA289" s="945">
        <v>-17.45</v>
      </c>
      <c r="BB289" s="945">
        <v>6.7</v>
      </c>
      <c r="BC289" s="945">
        <v>11.43</v>
      </c>
      <c r="BE289" s="666">
        <v>2014</v>
      </c>
      <c r="BF289" s="971">
        <f t="shared" si="82"/>
        <v>0</v>
      </c>
      <c r="BG289" s="955">
        <v>12.8</v>
      </c>
    </row>
    <row r="290" spans="1:60" ht="11.25" customHeight="1" x14ac:dyDescent="0.2">
      <c r="A290" s="944" t="s">
        <v>1425</v>
      </c>
      <c r="B290" s="948" t="s">
        <v>1426</v>
      </c>
      <c r="C290" s="1013" t="s">
        <v>108</v>
      </c>
      <c r="D290" s="1013" t="s">
        <v>4365</v>
      </c>
      <c r="E290" s="792">
        <v>6</v>
      </c>
      <c r="F290" s="1227">
        <v>729</v>
      </c>
      <c r="G290" s="1227" t="s">
        <v>106</v>
      </c>
      <c r="H290" s="1227" t="s">
        <v>106</v>
      </c>
      <c r="I290" s="947">
        <v>38.700000000000003</v>
      </c>
      <c r="J290" s="703">
        <f t="shared" si="69"/>
        <v>3.6175710594315245</v>
      </c>
      <c r="K290" s="950">
        <v>0.35</v>
      </c>
      <c r="L290" s="960">
        <v>4</v>
      </c>
      <c r="M290" s="694">
        <f t="shared" si="70"/>
        <v>1.4</v>
      </c>
      <c r="N290" s="943" t="s">
        <v>241</v>
      </c>
      <c r="O290" s="795">
        <v>0.3</v>
      </c>
      <c r="P290" s="939">
        <v>43171</v>
      </c>
      <c r="Q290" s="939">
        <v>43203</v>
      </c>
      <c r="R290" s="694">
        <f t="shared" si="71"/>
        <v>16.666666666666664</v>
      </c>
      <c r="S290" s="759">
        <f>IF(INDEX(Historical!$D$7:$D$1439,MATCH(B290,Historical!$B$7:$B$1450,0))=0,"n/a",(INDEX(Historical!$C$7:$C$1439,MATCH(B290,Historical!$B$7:$B$1450,0))/INDEX(Historical!$D$7:$D$1439,MATCH(B290,Historical!$B$7:$B$1450,0))-1)*100)</f>
        <v>16.37931034482758</v>
      </c>
      <c r="T290" s="759">
        <f>IF(INDEX(Historical!$F$7:$F$1432,MATCH(B290,Historical!$B$7:$B$1450,0))=0,"n/a",((INDEX(Historical!$C$7:$C$1439,MATCH(B290,Historical!$B$7:$B$1450,0))/INDEX(Historical!$F$7:$F$1432,MATCH(B290,Historical!$B$7:$B$1450,0)))^(1/3)-1)*100)</f>
        <v>22.189536176325642</v>
      </c>
      <c r="U290" s="759">
        <f>IF(INDEX(Historical!$H$7:$H$1432,MATCH(B290,Historical!$B$7:$B$1450,0))=0,"n/a",((INDEX(Historical!$C$7:$C$1439,MATCH(B290,Historical!$B$7:$B$1450,0))/INDEX(Historical!$H$7:$H$1432,MATCH(B290,Historical!$B$7:$B$1450,0)))^(1/5)-1)*100)</f>
        <v>16.839157253320348</v>
      </c>
      <c r="V290" s="759">
        <f>IF(INDEX(Historical!$O$7:$O$1432,MATCH(B290,Historical!$B$7:$B$1450,0))=0,"n/a",((INDEX(Historical!$C$7:$C$1439,MATCH(B290,Historical!$B$7:$B$1450,0))/INDEX(Historical!$O$7:$O$1432,MATCH(B290,Historical!$B$7:$B$1450,0)))^(1/10)-1)*100)</f>
        <v>8.4471771197698544</v>
      </c>
      <c r="W290" s="760">
        <f t="shared" si="72"/>
        <v>1.9934656293532453</v>
      </c>
      <c r="X290" s="761" t="str">
        <f t="shared" si="73"/>
        <v>n/a</v>
      </c>
      <c r="Y290" s="949"/>
      <c r="Z290" s="703" t="str">
        <f t="shared" si="74"/>
        <v>n/a</v>
      </c>
      <c r="AA290" s="959" t="str">
        <f t="shared" si="75"/>
        <v>n/a</v>
      </c>
      <c r="AB290" s="960">
        <v>12</v>
      </c>
      <c r="AC290" s="938" t="s">
        <v>137</v>
      </c>
      <c r="AD290" s="938" t="s">
        <v>137</v>
      </c>
      <c r="AE290" s="938" t="s">
        <v>137</v>
      </c>
      <c r="AF290" s="938" t="s">
        <v>137</v>
      </c>
      <c r="AG290" s="938" t="s">
        <v>137</v>
      </c>
      <c r="AH290" s="938" t="s">
        <v>137</v>
      </c>
      <c r="AI290" s="938" t="s">
        <v>137</v>
      </c>
      <c r="AJ290" s="938" t="s">
        <v>137</v>
      </c>
      <c r="AK290" s="938" t="s">
        <v>137</v>
      </c>
      <c r="AL290" s="951" t="s">
        <v>137</v>
      </c>
      <c r="AM290" s="945" t="s">
        <v>137</v>
      </c>
      <c r="AN290" s="938" t="s">
        <v>137</v>
      </c>
      <c r="AO290" s="802" t="str">
        <f t="shared" si="76"/>
        <v>n/a</v>
      </c>
      <c r="AP290" s="803">
        <f t="shared" si="77"/>
        <v>20.456728312751871</v>
      </c>
      <c r="AQ290" s="961" t="str">
        <f t="shared" si="78"/>
        <v>n/a</v>
      </c>
      <c r="AR290" s="703">
        <f>INDEX(Historical!$C$7:$C$1439,MATCH(B290,Historical!$B$7:$B$1450,0))*IF(AH290="n/a",1.03,IF(AH290&lt;0,1.01,IF(AH290&gt;10,1.1,(1+AH290/100))))</f>
        <v>1.3905000000000001</v>
      </c>
      <c r="AS290" s="959">
        <f t="shared" si="79"/>
        <v>1.432215</v>
      </c>
      <c r="AT290" s="959">
        <f t="shared" si="84"/>
        <v>1.47518145</v>
      </c>
      <c r="AU290" s="959">
        <f t="shared" si="84"/>
        <v>1.5194368935</v>
      </c>
      <c r="AV290" s="959">
        <f t="shared" si="84"/>
        <v>1.5650200003050001</v>
      </c>
      <c r="AW290" s="703">
        <f t="shared" si="80"/>
        <v>7.3823533438049997</v>
      </c>
      <c r="AX290" s="810">
        <f t="shared" si="81"/>
        <v>19.075848433604651</v>
      </c>
      <c r="AY290" s="1017" t="s">
        <v>137</v>
      </c>
      <c r="AZ290" s="945" t="s">
        <v>137</v>
      </c>
      <c r="BA290" s="945" t="s">
        <v>137</v>
      </c>
      <c r="BB290" s="945" t="s">
        <v>137</v>
      </c>
      <c r="BC290" s="945" t="s">
        <v>137</v>
      </c>
      <c r="BD290" s="697" t="s">
        <v>4290</v>
      </c>
      <c r="BE290" s="666">
        <v>2013</v>
      </c>
      <c r="BF290" s="971">
        <f t="shared" si="82"/>
        <v>0</v>
      </c>
      <c r="BG290" s="955" t="s">
        <v>137</v>
      </c>
    </row>
    <row r="291" spans="1:60" ht="11.25" customHeight="1" x14ac:dyDescent="0.2">
      <c r="A291" s="944" t="s">
        <v>1399</v>
      </c>
      <c r="B291" s="948" t="s">
        <v>1400</v>
      </c>
      <c r="C291" s="1013" t="s">
        <v>4216</v>
      </c>
      <c r="D291" s="1013" t="s">
        <v>4352</v>
      </c>
      <c r="E291" s="792">
        <v>5</v>
      </c>
      <c r="F291" s="1227">
        <v>824</v>
      </c>
      <c r="G291" s="1227" t="s">
        <v>106</v>
      </c>
      <c r="H291" s="1227" t="s">
        <v>106</v>
      </c>
      <c r="I291" s="947">
        <v>208.61</v>
      </c>
      <c r="J291" s="703">
        <f t="shared" si="69"/>
        <v>2.1091989837495806</v>
      </c>
      <c r="K291" s="950">
        <v>1.1000000000000001</v>
      </c>
      <c r="L291" s="960">
        <v>4</v>
      </c>
      <c r="M291" s="694">
        <f t="shared" si="70"/>
        <v>4.4000000000000004</v>
      </c>
      <c r="N291" s="943" t="s">
        <v>127</v>
      </c>
      <c r="O291" s="795">
        <v>0.5</v>
      </c>
      <c r="P291" s="939">
        <v>43256</v>
      </c>
      <c r="Q291" s="939">
        <v>43278</v>
      </c>
      <c r="R291" s="694">
        <f t="shared" si="71"/>
        <v>120.00000000000001</v>
      </c>
      <c r="S291" s="759">
        <f>IF(INDEX(Historical!$D$7:$D$1439,MATCH(B291,Historical!$B$7:$B$1450,0))=0,"n/a",(INDEX(Historical!$C$7:$C$1439,MATCH(B291,Historical!$B$7:$B$1450,0))/INDEX(Historical!$D$7:$D$1439,MATCH(B291,Historical!$B$7:$B$1450,0))-1)*100)</f>
        <v>77.777777777777786</v>
      </c>
      <c r="T291" s="759">
        <f>IF(INDEX(Historical!$F$7:$F$1432,MATCH(B291,Historical!$B$7:$B$1450,0))=0,"n/a",((INDEX(Historical!$C$7:$C$1439,MATCH(B291,Historical!$B$7:$B$1450,0))/INDEX(Historical!$F$7:$F$1432,MATCH(B291,Historical!$B$7:$B$1450,0)))^(1/3)-1)*100)</f>
        <v>49.380158218572156</v>
      </c>
      <c r="U291" s="759" t="str">
        <f>IF(INDEX(Historical!$H$7:$H$1432,MATCH(B291,Historical!$B$7:$B$1450,0))=0,"n/a",((INDEX(Historical!$C$7:$C$1439,MATCH(B291,Historical!$B$7:$B$1450,0))/INDEX(Historical!$H$7:$H$1432,MATCH(B291,Historical!$B$7:$B$1450,0)))^(1/5)-1)*100)</f>
        <v>n/a</v>
      </c>
      <c r="V291" s="759" t="str">
        <f>IF(INDEX(Historical!$O$7:$O$1432,MATCH(B291,Historical!$B$7:$B$1450,0))=0,"n/a",((INDEX(Historical!$C$7:$C$1439,MATCH(B291,Historical!$B$7:$B$1450,0))/INDEX(Historical!$O$7:$O$1432,MATCH(B291,Historical!$B$7:$B$1450,0)))^(1/10)-1)*100)</f>
        <v>n/a</v>
      </c>
      <c r="W291" s="760" t="str">
        <f t="shared" si="72"/>
        <v>n/a</v>
      </c>
      <c r="X291" s="761" t="str">
        <f t="shared" si="73"/>
        <v>n/a</v>
      </c>
      <c r="Y291" s="714"/>
      <c r="Z291" s="703">
        <f t="shared" si="74"/>
        <v>28.552887735236858</v>
      </c>
      <c r="AA291" s="959">
        <f t="shared" si="75"/>
        <v>13.537313432835822</v>
      </c>
      <c r="AB291" s="960">
        <v>6</v>
      </c>
      <c r="AC291" s="938">
        <v>15.41</v>
      </c>
      <c r="AD291" s="938" t="s">
        <v>137</v>
      </c>
      <c r="AE291" s="938">
        <v>3.04</v>
      </c>
      <c r="AF291" s="938">
        <v>6.04</v>
      </c>
      <c r="AG291" s="938">
        <v>46.7</v>
      </c>
      <c r="AH291" s="938">
        <v>78.2</v>
      </c>
      <c r="AI291" s="938">
        <v>1.6099999999999999</v>
      </c>
      <c r="AJ291" s="938">
        <v>90.5</v>
      </c>
      <c r="AK291" s="938">
        <v>-0.06</v>
      </c>
      <c r="AL291" s="951">
        <v>31680</v>
      </c>
      <c r="AM291" s="945">
        <v>0.4</v>
      </c>
      <c r="AN291" s="938">
        <v>0.91</v>
      </c>
      <c r="AO291" s="802" t="str">
        <f t="shared" si="76"/>
        <v>n/a</v>
      </c>
      <c r="AP291" s="803" t="str">
        <f t="shared" si="77"/>
        <v>n/a</v>
      </c>
      <c r="AQ291" s="961">
        <f t="shared" si="78"/>
        <v>90.630967677025851</v>
      </c>
      <c r="AR291" s="703">
        <f>INDEX(Historical!$C$7:$C$1439,MATCH(B291,Historical!$B$7:$B$1450,0))*IF(AH291="n/a",1.03,IF(AH291&lt;0,1.01,IF(AH291&gt;10,1.1,(1+AH291/100))))</f>
        <v>3.5200000000000005</v>
      </c>
      <c r="AS291" s="959">
        <f t="shared" si="79"/>
        <v>3.5766720000000003</v>
      </c>
      <c r="AT291" s="959">
        <f t="shared" si="84"/>
        <v>3.6124387200000005</v>
      </c>
      <c r="AU291" s="959">
        <f t="shared" si="84"/>
        <v>3.6485631072000007</v>
      </c>
      <c r="AV291" s="959">
        <f t="shared" si="84"/>
        <v>3.6850487382720005</v>
      </c>
      <c r="AW291" s="703">
        <f t="shared" si="80"/>
        <v>18.042722565472005</v>
      </c>
      <c r="AX291" s="810">
        <f t="shared" si="81"/>
        <v>8.6490209316293569</v>
      </c>
      <c r="AY291" s="1017">
        <v>1.63</v>
      </c>
      <c r="AZ291" s="945">
        <v>70.099999999999994</v>
      </c>
      <c r="BA291" s="945">
        <v>-4.5199999999999996</v>
      </c>
      <c r="BB291" s="945">
        <v>11.04</v>
      </c>
      <c r="BC291" s="945">
        <v>22.35</v>
      </c>
      <c r="BE291" s="666">
        <v>2014</v>
      </c>
      <c r="BF291" s="971">
        <f t="shared" si="82"/>
        <v>0</v>
      </c>
      <c r="BG291" s="955">
        <v>22.7</v>
      </c>
      <c r="BH291" s="936"/>
    </row>
    <row r="292" spans="1:60" ht="11.25" customHeight="1" x14ac:dyDescent="0.2">
      <c r="A292" s="944" t="s">
        <v>1415</v>
      </c>
      <c r="B292" s="948" t="s">
        <v>1416</v>
      </c>
      <c r="C292" s="1013" t="s">
        <v>4345</v>
      </c>
      <c r="D292" s="1013" t="s">
        <v>4346</v>
      </c>
      <c r="E292" s="793">
        <v>6</v>
      </c>
      <c r="F292" s="1227">
        <v>715</v>
      </c>
      <c r="G292" s="1227" t="s">
        <v>106</v>
      </c>
      <c r="H292" s="1227" t="s">
        <v>106</v>
      </c>
      <c r="I292" s="947">
        <v>97.49</v>
      </c>
      <c r="J292" s="703">
        <f t="shared" si="69"/>
        <v>4.1029849215304139</v>
      </c>
      <c r="K292" s="950">
        <v>1</v>
      </c>
      <c r="L292" s="960">
        <v>4</v>
      </c>
      <c r="M292" s="694">
        <f t="shared" si="70"/>
        <v>4</v>
      </c>
      <c r="N292" s="943" t="s">
        <v>285</v>
      </c>
      <c r="O292" s="795">
        <v>0.95</v>
      </c>
      <c r="P292" s="939">
        <v>42839</v>
      </c>
      <c r="Q292" s="939">
        <v>42851</v>
      </c>
      <c r="R292" s="694">
        <f t="shared" si="71"/>
        <v>5.2631578947368478</v>
      </c>
      <c r="S292" s="759">
        <f>IF(INDEX(Historical!$D$7:$D$1439,MATCH(B292,Historical!$B$7:$B$1450,0))=0,"n/a",(INDEX(Historical!$C$7:$C$1439,MATCH(B292,Historical!$B$7:$B$1450,0))/INDEX(Historical!$D$7:$D$1439,MATCH(B292,Historical!$B$7:$B$1450,0))-1)*100)</f>
        <v>1.2658227848101111</v>
      </c>
      <c r="T292" s="759">
        <f>IF(INDEX(Historical!$F$7:$F$1432,MATCH(B292,Historical!$B$7:$B$1450,0))=0,"n/a",((INDEX(Historical!$C$7:$C$1439,MATCH(B292,Historical!$B$7:$B$1450,0))/INDEX(Historical!$F$7:$F$1432,MATCH(B292,Historical!$B$7:$B$1450,0)))^(1/3)-1)*100)</f>
        <v>7.7217345015941907</v>
      </c>
      <c r="U292" s="759">
        <f>IF(INDEX(Historical!$H$7:$H$1432,MATCH(B292,Historical!$B$7:$B$1450,0))=0,"n/a",((INDEX(Historical!$C$7:$C$1439,MATCH(B292,Historical!$B$7:$B$1450,0))/INDEX(Historical!$H$7:$H$1432,MATCH(B292,Historical!$B$7:$B$1450,0)))^(1/5)-1)*100)</f>
        <v>14.641464238379465</v>
      </c>
      <c r="V292" s="759">
        <f>IF(INDEX(Historical!$O$7:$O$1432,MATCH(B292,Historical!$B$7:$B$1450,0))=0,"n/a",((INDEX(Historical!$C$7:$C$1439,MATCH(B292,Historical!$B$7:$B$1450,0))/INDEX(Historical!$O$7:$O$1432,MATCH(B292,Historical!$B$7:$B$1450,0)))^(1/10)-1)*100)</f>
        <v>4.6872874643600904</v>
      </c>
      <c r="W292" s="760">
        <f t="shared" si="72"/>
        <v>3.123654000252003</v>
      </c>
      <c r="X292" s="761">
        <f t="shared" si="73"/>
        <v>1.0097561543709976</v>
      </c>
      <c r="Y292" s="727" t="s">
        <v>4421</v>
      </c>
      <c r="Z292" s="703">
        <f t="shared" si="74"/>
        <v>90.090090090090087</v>
      </c>
      <c r="AA292" s="959">
        <f t="shared" si="75"/>
        <v>21.957207207207205</v>
      </c>
      <c r="AB292" s="960">
        <v>12</v>
      </c>
      <c r="AC292" s="938">
        <v>4.4400000000000004</v>
      </c>
      <c r="AD292" s="938">
        <v>4.38</v>
      </c>
      <c r="AE292" s="938">
        <v>8.25</v>
      </c>
      <c r="AF292" s="938">
        <v>2.21</v>
      </c>
      <c r="AG292" s="938">
        <v>10.199999999999999</v>
      </c>
      <c r="AH292" s="938">
        <v>113.9</v>
      </c>
      <c r="AI292" s="938">
        <v>3.52</v>
      </c>
      <c r="AJ292" s="938">
        <v>14.499999999999998</v>
      </c>
      <c r="AK292" s="938">
        <v>5</v>
      </c>
      <c r="AL292" s="951">
        <v>4580</v>
      </c>
      <c r="AM292" s="945">
        <v>0.5</v>
      </c>
      <c r="AN292" s="938">
        <v>0.88</v>
      </c>
      <c r="AO292" s="802">
        <f t="shared" si="76"/>
        <v>-3.2127580472973278</v>
      </c>
      <c r="AP292" s="803">
        <f t="shared" si="77"/>
        <v>18.744449159909877</v>
      </c>
      <c r="AQ292" s="961">
        <f t="shared" si="78"/>
        <v>46.856586017981705</v>
      </c>
      <c r="AR292" s="703">
        <f>INDEX(Historical!$C$7:$C$1439,MATCH(B292,Historical!$B$7:$B$1450,0))*IF(AH292="n/a",1.03,IF(AH292&lt;0,1.01,IF(AH292&gt;10,1.1,(1+AH292/100))))</f>
        <v>4.4000000000000004</v>
      </c>
      <c r="AS292" s="959">
        <f t="shared" si="79"/>
        <v>4.5548799999999998</v>
      </c>
      <c r="AT292" s="959">
        <f t="shared" si="84"/>
        <v>4.7826240000000002</v>
      </c>
      <c r="AU292" s="959">
        <f t="shared" si="84"/>
        <v>5.0217552000000003</v>
      </c>
      <c r="AV292" s="959">
        <f t="shared" si="84"/>
        <v>5.2728429600000002</v>
      </c>
      <c r="AW292" s="703">
        <f t="shared" si="80"/>
        <v>24.032102160000001</v>
      </c>
      <c r="AX292" s="810">
        <f t="shared" si="81"/>
        <v>24.650838198789621</v>
      </c>
      <c r="AY292" s="1017">
        <v>0.35</v>
      </c>
      <c r="AZ292" s="945">
        <v>9.64</v>
      </c>
      <c r="BA292" s="945">
        <v>-5.27</v>
      </c>
      <c r="BB292" s="945">
        <v>-0.22999999999999998</v>
      </c>
      <c r="BC292" s="945">
        <v>1.28</v>
      </c>
      <c r="BE292" s="666">
        <v>2014</v>
      </c>
      <c r="BF292" s="971">
        <f t="shared" si="82"/>
        <v>0</v>
      </c>
      <c r="BG292" s="955">
        <v>5.3</v>
      </c>
    </row>
    <row r="293" spans="1:60" s="838" customFormat="1" ht="11.25" customHeight="1" x14ac:dyDescent="0.2">
      <c r="A293" s="698" t="s">
        <v>1405</v>
      </c>
      <c r="B293" s="846" t="s">
        <v>1406</v>
      </c>
      <c r="C293" s="1013" t="s">
        <v>108</v>
      </c>
      <c r="D293" s="1013" t="s">
        <v>4365</v>
      </c>
      <c r="E293" s="818">
        <v>9</v>
      </c>
      <c r="F293" s="1227">
        <v>416</v>
      </c>
      <c r="G293" s="1226" t="s">
        <v>106</v>
      </c>
      <c r="H293" s="1226" t="s">
        <v>106</v>
      </c>
      <c r="I293" s="819">
        <v>42.74</v>
      </c>
      <c r="J293" s="820">
        <f t="shared" si="69"/>
        <v>2.3397285914833881</v>
      </c>
      <c r="K293" s="821">
        <v>0.25</v>
      </c>
      <c r="L293" s="822">
        <v>4</v>
      </c>
      <c r="M293" s="823">
        <f t="shared" si="70"/>
        <v>1</v>
      </c>
      <c r="N293" s="824" t="s">
        <v>1246</v>
      </c>
      <c r="O293" s="825">
        <v>0.22</v>
      </c>
      <c r="P293" s="826">
        <v>43500</v>
      </c>
      <c r="Q293" s="826">
        <v>43515</v>
      </c>
      <c r="R293" s="823">
        <f t="shared" si="71"/>
        <v>13.636363636363635</v>
      </c>
      <c r="S293" s="759">
        <f>IF(INDEX(Historical!$D$7:$D$1439,MATCH(B293,Historical!$B$7:$B$1450,0))=0,"n/a",(INDEX(Historical!$C$7:$C$1439,MATCH(B293,Historical!$B$7:$B$1450,0))/INDEX(Historical!$D$7:$D$1439,MATCH(B293,Historical!$B$7:$B$1450,0))-1)*100)</f>
        <v>14.754098360655732</v>
      </c>
      <c r="T293" s="759">
        <f>IF(INDEX(Historical!$F$7:$F$1432,MATCH(B293,Historical!$B$7:$B$1450,0))=0,"n/a",((INDEX(Historical!$C$7:$C$1439,MATCH(B293,Historical!$B$7:$B$1450,0))/INDEX(Historical!$F$7:$F$1432,MATCH(B293,Historical!$B$7:$B$1450,0)))^(1/3)-1)*100)</f>
        <v>9.0355436729529828</v>
      </c>
      <c r="U293" s="759">
        <f>IF(INDEX(Historical!$H$7:$H$1432,MATCH(B293,Historical!$B$7:$B$1450,0))=0,"n/a",((INDEX(Historical!$C$7:$C$1439,MATCH(B293,Historical!$B$7:$B$1450,0))/INDEX(Historical!$H$7:$H$1432,MATCH(B293,Historical!$B$7:$B$1450,0)))^(1/5)-1)*100)</f>
        <v>10.756634324828983</v>
      </c>
      <c r="V293" s="759">
        <f>IF(INDEX(Historical!$O$7:$O$1432,MATCH(B293,Historical!$B$7:$B$1450,0))=0,"n/a",((INDEX(Historical!$C$7:$C$1439,MATCH(B293,Historical!$B$7:$B$1450,0))/INDEX(Historical!$O$7:$O$1432,MATCH(B293,Historical!$B$7:$B$1450,0)))^(1/10)-1)*100)</f>
        <v>12.949264388677427</v>
      </c>
      <c r="W293" s="827">
        <f t="shared" si="72"/>
        <v>0.83067531884161427</v>
      </c>
      <c r="X293" s="828">
        <f t="shared" si="73"/>
        <v>0.37742576578347314</v>
      </c>
      <c r="Y293" s="839"/>
      <c r="Z293" s="820">
        <f t="shared" si="74"/>
        <v>33.898305084745758</v>
      </c>
      <c r="AA293" s="830">
        <f t="shared" si="75"/>
        <v>14.488135593220338</v>
      </c>
      <c r="AB293" s="822">
        <v>12</v>
      </c>
      <c r="AC293" s="831">
        <v>2.95</v>
      </c>
      <c r="AD293" s="831">
        <v>1.46</v>
      </c>
      <c r="AE293" s="831">
        <v>4.7699999999999996</v>
      </c>
      <c r="AF293" s="831">
        <v>1.78</v>
      </c>
      <c r="AG293" s="831">
        <v>14.2</v>
      </c>
      <c r="AH293" s="831">
        <v>33.300000000000004</v>
      </c>
      <c r="AI293" s="831">
        <v>8.83</v>
      </c>
      <c r="AJ293" s="831">
        <v>28.499999999999996</v>
      </c>
      <c r="AK293" s="831">
        <v>10</v>
      </c>
      <c r="AL293" s="832">
        <v>2080</v>
      </c>
      <c r="AM293" s="833">
        <v>1.9</v>
      </c>
      <c r="AN293" s="831">
        <v>0.12</v>
      </c>
      <c r="AO293" s="834">
        <f t="shared" si="76"/>
        <v>-1.3917726769079675</v>
      </c>
      <c r="AP293" s="835">
        <f t="shared" si="77"/>
        <v>13.096362916312371</v>
      </c>
      <c r="AQ293" s="836">
        <f t="shared" si="78"/>
        <v>7.0594463234374238</v>
      </c>
      <c r="AR293" s="703">
        <f>INDEX(Historical!$C$7:$C$1439,MATCH(B293,Historical!$B$7:$B$1450,0))*IF(AH293="n/a",1.03,IF(AH293&lt;0,1.01,IF(AH293&gt;10,1.1,(1+AH293/100))))</f>
        <v>0.77</v>
      </c>
      <c r="AS293" s="830">
        <f t="shared" si="79"/>
        <v>0.83799100000000004</v>
      </c>
      <c r="AT293" s="830">
        <f t="shared" si="84"/>
        <v>0.92179010000000017</v>
      </c>
      <c r="AU293" s="830">
        <f t="shared" si="84"/>
        <v>1.0139691100000003</v>
      </c>
      <c r="AV293" s="830">
        <f t="shared" si="84"/>
        <v>1.1153660210000005</v>
      </c>
      <c r="AW293" s="820">
        <f t="shared" si="80"/>
        <v>4.6591162310000014</v>
      </c>
      <c r="AX293" s="837">
        <f t="shared" si="81"/>
        <v>10.901067456715023</v>
      </c>
      <c r="AY293" s="1018">
        <v>1.54</v>
      </c>
      <c r="AZ293" s="833">
        <v>41.589999999999996</v>
      </c>
      <c r="BA293" s="833">
        <v>-9.41</v>
      </c>
      <c r="BB293" s="833">
        <v>6.9</v>
      </c>
      <c r="BC293" s="833">
        <v>9.6100000000000012</v>
      </c>
      <c r="BD293" s="985"/>
      <c r="BE293" s="666">
        <v>2012</v>
      </c>
      <c r="BF293" s="971">
        <f t="shared" si="82"/>
        <v>0</v>
      </c>
      <c r="BG293" s="892">
        <v>1.7000000000000002</v>
      </c>
    </row>
    <row r="294" spans="1:60" ht="11.25" customHeight="1" x14ac:dyDescent="0.2">
      <c r="A294" s="944" t="s">
        <v>1676</v>
      </c>
      <c r="B294" s="948" t="s">
        <v>1677</v>
      </c>
      <c r="C294" s="1013" t="s">
        <v>112</v>
      </c>
      <c r="D294" s="1013" t="s">
        <v>4359</v>
      </c>
      <c r="E294" s="792">
        <v>8</v>
      </c>
      <c r="F294" s="1227">
        <v>593</v>
      </c>
      <c r="G294" s="1227" t="s">
        <v>115</v>
      </c>
      <c r="H294" s="1227" t="s">
        <v>115</v>
      </c>
      <c r="I294" s="947">
        <v>51.53</v>
      </c>
      <c r="J294" s="703">
        <f t="shared" si="69"/>
        <v>1.3972443236949348</v>
      </c>
      <c r="K294" s="950">
        <v>0.18</v>
      </c>
      <c r="L294" s="960">
        <v>4</v>
      </c>
      <c r="M294" s="694">
        <f t="shared" si="70"/>
        <v>0.72</v>
      </c>
      <c r="N294" s="943" t="s">
        <v>289</v>
      </c>
      <c r="O294" s="795">
        <v>0.16</v>
      </c>
      <c r="P294" s="934">
        <v>43620</v>
      </c>
      <c r="Q294" s="934">
        <v>43642</v>
      </c>
      <c r="R294" s="694">
        <f t="shared" si="71"/>
        <v>12.499999999999993</v>
      </c>
      <c r="S294" s="759">
        <f>IF(INDEX(Historical!$D$7:$D$1439,MATCH(B294,Historical!$B$7:$B$1450,0))=0,"n/a",(INDEX(Historical!$C$7:$C$1439,MATCH(B294,Historical!$B$7:$B$1450,0))/INDEX(Historical!$D$7:$D$1439,MATCH(B294,Historical!$B$7:$B$1450,0))-1)*100)</f>
        <v>19.999999999999996</v>
      </c>
      <c r="T294" s="759">
        <f>IF(INDEX(Historical!$F$7:$F$1432,MATCH(B294,Historical!$B$7:$B$1450,0))=0,"n/a",((INDEX(Historical!$C$7:$C$1439,MATCH(B294,Historical!$B$7:$B$1450,0))/INDEX(Historical!$F$7:$F$1432,MATCH(B294,Historical!$B$7:$B$1450,0)))^(1/3)-1)*100)</f>
        <v>25.99210498948732</v>
      </c>
      <c r="U294" s="759">
        <f>IF(INDEX(Historical!$H$7:$H$1432,MATCH(B294,Historical!$B$7:$B$1450,0))=0,"n/a",((INDEX(Historical!$C$7:$C$1439,MATCH(B294,Historical!$B$7:$B$1450,0))/INDEX(Historical!$H$7:$H$1432,MATCH(B294,Historical!$B$7:$B$1450,0)))^(1/5)-1)*100)</f>
        <v>34.395986872374216</v>
      </c>
      <c r="V294" s="759">
        <f>IF(INDEX(Historical!$O$7:$O$1432,MATCH(B294,Historical!$B$7:$B$1450,0))=0,"n/a",((INDEX(Historical!$C$7:$C$1439,MATCH(B294,Historical!$B$7:$B$1450,0))/INDEX(Historical!$O$7:$O$1432,MATCH(B294,Historical!$B$7:$B$1450,0)))^(1/10)-1)*100)</f>
        <v>39.792697725953815</v>
      </c>
      <c r="W294" s="760">
        <f t="shared" si="72"/>
        <v>0.86437936701990115</v>
      </c>
      <c r="X294" s="761">
        <f t="shared" si="73"/>
        <v>1.0616045330979698</v>
      </c>
      <c r="Y294" s="706"/>
      <c r="Z294" s="703">
        <f t="shared" si="74"/>
        <v>17.061611374407583</v>
      </c>
      <c r="AA294" s="959">
        <f t="shared" si="75"/>
        <v>12.21090047393365</v>
      </c>
      <c r="AB294" s="960">
        <v>12</v>
      </c>
      <c r="AC294" s="938">
        <v>4.22</v>
      </c>
      <c r="AD294" s="938">
        <v>1</v>
      </c>
      <c r="AE294" s="938">
        <v>1.33</v>
      </c>
      <c r="AF294" s="938">
        <v>2.96</v>
      </c>
      <c r="AG294" s="938">
        <v>24.8</v>
      </c>
      <c r="AH294" s="938">
        <v>24.099999999999998</v>
      </c>
      <c r="AI294" s="938">
        <v>19.2</v>
      </c>
      <c r="AJ294" s="938">
        <v>32.4</v>
      </c>
      <c r="AK294" s="938">
        <v>12.46</v>
      </c>
      <c r="AL294" s="951">
        <v>29430</v>
      </c>
      <c r="AM294" s="945">
        <v>0.3</v>
      </c>
      <c r="AN294" s="938">
        <v>0.32</v>
      </c>
      <c r="AO294" s="802">
        <f t="shared" si="76"/>
        <v>23.582330722135502</v>
      </c>
      <c r="AP294" s="803">
        <f t="shared" si="77"/>
        <v>35.793231196069151</v>
      </c>
      <c r="AQ294" s="961">
        <f t="shared" si="78"/>
        <v>26.744301476710895</v>
      </c>
      <c r="AR294" s="703">
        <f>INDEX(Historical!$C$7:$C$1439,MATCH(B294,Historical!$B$7:$B$1450,0))*IF(AH294="n/a",1.03,IF(AH294&lt;0,1.01,IF(AH294&gt;10,1.1,(1+AH294/100))))</f>
        <v>0.627</v>
      </c>
      <c r="AS294" s="959">
        <f t="shared" si="79"/>
        <v>0.68970000000000009</v>
      </c>
      <c r="AT294" s="959">
        <f t="shared" si="84"/>
        <v>0.75867000000000018</v>
      </c>
      <c r="AU294" s="959">
        <f t="shared" si="84"/>
        <v>0.83453700000000031</v>
      </c>
      <c r="AV294" s="959">
        <f t="shared" si="84"/>
        <v>0.91799070000000038</v>
      </c>
      <c r="AW294" s="703">
        <f t="shared" si="80"/>
        <v>3.8278977000000007</v>
      </c>
      <c r="AX294" s="810">
        <f t="shared" si="81"/>
        <v>7.4284837958470806</v>
      </c>
      <c r="AY294" s="1017">
        <v>1.51</v>
      </c>
      <c r="AZ294" s="945">
        <v>16.37</v>
      </c>
      <c r="BA294" s="945">
        <v>-19.509999999999998</v>
      </c>
      <c r="BB294" s="945">
        <v>0.04</v>
      </c>
      <c r="BC294" s="945">
        <v>-1.3599999999999999</v>
      </c>
      <c r="BE294" s="666">
        <v>2012</v>
      </c>
      <c r="BF294" s="971">
        <f t="shared" si="82"/>
        <v>0</v>
      </c>
      <c r="BG294" s="955">
        <v>9.3000000000000007</v>
      </c>
      <c r="BH294" s="936"/>
    </row>
    <row r="295" spans="1:60" ht="11.25" customHeight="1" x14ac:dyDescent="0.2">
      <c r="A295" s="944" t="s">
        <v>1401</v>
      </c>
      <c r="B295" s="948" t="s">
        <v>1402</v>
      </c>
      <c r="C295" s="1013" t="s">
        <v>247</v>
      </c>
      <c r="D295" s="1013" t="s">
        <v>4379</v>
      </c>
      <c r="E295" s="792">
        <v>8</v>
      </c>
      <c r="F295" s="1227">
        <v>568</v>
      </c>
      <c r="G295" s="1227" t="s">
        <v>106</v>
      </c>
      <c r="H295" s="1227" t="s">
        <v>106</v>
      </c>
      <c r="I295" s="947">
        <v>60.44</v>
      </c>
      <c r="J295" s="703">
        <f t="shared" si="69"/>
        <v>5.0959629384513576</v>
      </c>
      <c r="K295" s="950">
        <v>0.77</v>
      </c>
      <c r="L295" s="960">
        <v>4</v>
      </c>
      <c r="M295" s="694">
        <f t="shared" si="70"/>
        <v>3.08</v>
      </c>
      <c r="N295" s="943" t="s">
        <v>320</v>
      </c>
      <c r="O295" s="795">
        <v>0.75</v>
      </c>
      <c r="P295" s="934">
        <v>43543</v>
      </c>
      <c r="Q295" s="934">
        <v>43552</v>
      </c>
      <c r="R295" s="694">
        <f t="shared" si="71"/>
        <v>2.6666666666666687</v>
      </c>
      <c r="S295" s="759">
        <f>IF(INDEX(Historical!$D$7:$D$1439,MATCH(B295,Historical!$B$7:$B$1450,0))=0,"n/a",(INDEX(Historical!$C$7:$C$1439,MATCH(B295,Historical!$B$7:$B$1450,0))/INDEX(Historical!$D$7:$D$1439,MATCH(B295,Historical!$B$7:$B$1450,0))-1)*100)</f>
        <v>2.7397260273972712</v>
      </c>
      <c r="T295" s="759">
        <f>IF(INDEX(Historical!$F$7:$F$1432,MATCH(B295,Historical!$B$7:$B$1450,0))=0,"n/a",((INDEX(Historical!$C$7:$C$1439,MATCH(B295,Historical!$B$7:$B$1450,0))/INDEX(Historical!$F$7:$F$1432,MATCH(B295,Historical!$B$7:$B$1450,0)))^(1/3)-1)*100)</f>
        <v>4.8856246288386806</v>
      </c>
      <c r="U295" s="759">
        <f>IF(INDEX(Historical!$H$7:$H$1432,MATCH(B295,Historical!$B$7:$B$1450,0))=0,"n/a",((INDEX(Historical!$C$7:$C$1439,MATCH(B295,Historical!$B$7:$B$1450,0))/INDEX(Historical!$H$7:$H$1432,MATCH(B295,Historical!$B$7:$B$1450,0)))^(1/5)-1)*100)</f>
        <v>16.465861577965679</v>
      </c>
      <c r="V295" s="759" t="str">
        <f>IF(INDEX(Historical!$O$7:$O$1432,MATCH(B295,Historical!$B$7:$B$1450,0))=0,"n/a",((INDEX(Historical!$C$7:$C$1439,MATCH(B295,Historical!$B$7:$B$1450,0))/INDEX(Historical!$O$7:$O$1432,MATCH(B295,Historical!$B$7:$B$1450,0)))^(1/10)-1)*100)</f>
        <v>n/a</v>
      </c>
      <c r="W295" s="760" t="str">
        <f t="shared" si="72"/>
        <v>n/a</v>
      </c>
      <c r="X295" s="761">
        <f t="shared" si="73"/>
        <v>6.8607756574857</v>
      </c>
      <c r="Y295" s="717"/>
      <c r="Z295" s="703">
        <f t="shared" si="74"/>
        <v>89.795918367346943</v>
      </c>
      <c r="AA295" s="959">
        <f t="shared" si="75"/>
        <v>17.620991253644313</v>
      </c>
      <c r="AB295" s="960">
        <v>12</v>
      </c>
      <c r="AC295" s="938">
        <v>3.43</v>
      </c>
      <c r="AD295" s="938">
        <v>5.15</v>
      </c>
      <c r="AE295" s="938">
        <v>3.39</v>
      </c>
      <c r="AF295" s="938">
        <v>8.5299999999999994</v>
      </c>
      <c r="AG295" s="938">
        <v>32.800000000000004</v>
      </c>
      <c r="AH295" s="938">
        <v>9.1</v>
      </c>
      <c r="AI295" s="938">
        <v>3.45</v>
      </c>
      <c r="AJ295" s="938">
        <v>2.4</v>
      </c>
      <c r="AK295" s="938">
        <v>3.4799999999999995</v>
      </c>
      <c r="AL295" s="951">
        <v>46880</v>
      </c>
      <c r="AM295" s="945">
        <v>20.8</v>
      </c>
      <c r="AN295" s="938">
        <v>2.16</v>
      </c>
      <c r="AO295" s="802">
        <f t="shared" si="76"/>
        <v>3.9408332627727241</v>
      </c>
      <c r="AP295" s="803">
        <f t="shared" si="77"/>
        <v>21.561824516417037</v>
      </c>
      <c r="AQ295" s="961">
        <f t="shared" si="78"/>
        <v>158.4630258479589</v>
      </c>
      <c r="AR295" s="703">
        <f>INDEX(Historical!$C$7:$C$1439,MATCH(B295,Historical!$B$7:$B$1450,0))*IF(AH295="n/a",1.03,IF(AH295&lt;0,1.01,IF(AH295&gt;10,1.1,(1+AH295/100))))</f>
        <v>3.2729999999999997</v>
      </c>
      <c r="AS295" s="959">
        <f t="shared" si="79"/>
        <v>3.3859184999999994</v>
      </c>
      <c r="AT295" s="959">
        <f t="shared" si="84"/>
        <v>3.5037484637999992</v>
      </c>
      <c r="AU295" s="959">
        <f t="shared" si="84"/>
        <v>3.6256789103402389</v>
      </c>
      <c r="AV295" s="959">
        <f t="shared" si="84"/>
        <v>3.751852536420079</v>
      </c>
      <c r="AW295" s="703">
        <f t="shared" si="80"/>
        <v>17.540198410560315</v>
      </c>
      <c r="AX295" s="810">
        <f t="shared" si="81"/>
        <v>29.020844491330767</v>
      </c>
      <c r="AY295" s="1017">
        <v>1.56</v>
      </c>
      <c r="AZ295" s="945">
        <v>27.54</v>
      </c>
      <c r="BA295" s="945">
        <v>-16.329999999999998</v>
      </c>
      <c r="BB295" s="945">
        <v>1.05</v>
      </c>
      <c r="BC295" s="945">
        <v>2.74</v>
      </c>
      <c r="BE295" s="666">
        <v>2012</v>
      </c>
      <c r="BF295" s="971">
        <f t="shared" si="82"/>
        <v>0</v>
      </c>
      <c r="BG295" s="955">
        <v>8.5</v>
      </c>
    </row>
    <row r="296" spans="1:60" ht="11.25" customHeight="1" x14ac:dyDescent="0.2">
      <c r="A296" s="944" t="s">
        <v>1429</v>
      </c>
      <c r="B296" s="948" t="s">
        <v>1430</v>
      </c>
      <c r="C296" s="1013" t="s">
        <v>123</v>
      </c>
      <c r="D296" s="1013" t="s">
        <v>4197</v>
      </c>
      <c r="E296" s="792">
        <v>9</v>
      </c>
      <c r="F296" s="1227">
        <v>479</v>
      </c>
      <c r="G296" s="1227" t="s">
        <v>106</v>
      </c>
      <c r="H296" s="1227" t="s">
        <v>106</v>
      </c>
      <c r="I296" s="947">
        <v>83.69</v>
      </c>
      <c r="J296" s="703">
        <f t="shared" si="69"/>
        <v>5.0185207312701641</v>
      </c>
      <c r="K296" s="950">
        <v>1.05</v>
      </c>
      <c r="L296" s="960">
        <v>4</v>
      </c>
      <c r="M296" s="694">
        <f t="shared" si="70"/>
        <v>4.2</v>
      </c>
      <c r="N296" s="943" t="s">
        <v>111</v>
      </c>
      <c r="O296" s="795">
        <v>1</v>
      </c>
      <c r="P296" s="934">
        <v>43623</v>
      </c>
      <c r="Q296" s="934">
        <v>43633</v>
      </c>
      <c r="R296" s="694">
        <f t="shared" si="71"/>
        <v>5.0000000000000044</v>
      </c>
      <c r="S296" s="759">
        <f>IF(INDEX(Historical!$D$7:$D$1439,MATCH(B296,Historical!$B$7:$B$1450,0))=0,"n/a",(INDEX(Historical!$C$7:$C$1439,MATCH(B296,Historical!$B$7:$B$1450,0))/INDEX(Historical!$D$7:$D$1439,MATCH(B296,Historical!$B$7:$B$1450,0))-1)*100)</f>
        <v>12.676056338028152</v>
      </c>
      <c r="T296" s="759">
        <f>IF(INDEX(Historical!$F$7:$F$1432,MATCH(B296,Historical!$B$7:$B$1450,0))=0,"n/a",((INDEX(Historical!$C$7:$C$1439,MATCH(B296,Historical!$B$7:$B$1450,0))/INDEX(Historical!$F$7:$F$1432,MATCH(B296,Historical!$B$7:$B$1450,0)))^(1/3)-1)*100)</f>
        <v>9.5793708422175161</v>
      </c>
      <c r="U296" s="759">
        <f>IF(INDEX(Historical!$H$7:$H$1432,MATCH(B296,Historical!$B$7:$B$1450,0))=0,"n/a",((INDEX(Historical!$C$7:$C$1439,MATCH(B296,Historical!$B$7:$B$1450,0))/INDEX(Historical!$H$7:$H$1432,MATCH(B296,Historical!$B$7:$B$1450,0)))^(1/5)-1)*100)</f>
        <v>14.869835499703509</v>
      </c>
      <c r="V296" s="759" t="str">
        <f>IF(INDEX(Historical!$O$7:$O$1432,MATCH(B296,Historical!$B$7:$B$1450,0))=0,"n/a",((INDEX(Historical!$C$7:$C$1439,MATCH(B296,Historical!$B$7:$B$1450,0))/INDEX(Historical!$O$7:$O$1432,MATCH(B296,Historical!$B$7:$B$1450,0)))^(1/10)-1)*100)</f>
        <v>n/a</v>
      </c>
      <c r="W296" s="760" t="str">
        <f t="shared" si="72"/>
        <v>n/a</v>
      </c>
      <c r="X296" s="761">
        <f t="shared" si="73"/>
        <v>1.2089297154230494</v>
      </c>
      <c r="Y296" s="716" t="s">
        <v>1431</v>
      </c>
      <c r="Z296" s="703">
        <f t="shared" si="74"/>
        <v>37.871956717763751</v>
      </c>
      <c r="AA296" s="959">
        <f t="shared" si="75"/>
        <v>7.5464382326420196</v>
      </c>
      <c r="AB296" s="960">
        <v>12</v>
      </c>
      <c r="AC296" s="938">
        <v>11.09</v>
      </c>
      <c r="AD296" s="938">
        <v>1.82</v>
      </c>
      <c r="AE296" s="938">
        <v>0.82</v>
      </c>
      <c r="AF296" s="938">
        <v>3.1</v>
      </c>
      <c r="AG296" s="938">
        <v>40.699999999999996</v>
      </c>
      <c r="AH296" s="938">
        <v>18.2</v>
      </c>
      <c r="AI296" s="938">
        <v>18.45</v>
      </c>
      <c r="AJ296" s="938">
        <v>12.3</v>
      </c>
      <c r="AK296" s="938">
        <v>4.1900000000000004</v>
      </c>
      <c r="AL296" s="951">
        <v>31310</v>
      </c>
      <c r="AM296" s="945">
        <v>0.2</v>
      </c>
      <c r="AN296" s="938">
        <v>0.98</v>
      </c>
      <c r="AO296" s="802">
        <f t="shared" si="76"/>
        <v>12.341917998331654</v>
      </c>
      <c r="AP296" s="803">
        <f t="shared" si="77"/>
        <v>19.888356230973674</v>
      </c>
      <c r="AQ296" s="961">
        <f t="shared" si="78"/>
        <v>1.9672246278517713</v>
      </c>
      <c r="AR296" s="703">
        <f>INDEX(Historical!$C$7:$C$1439,MATCH(B296,Historical!$B$7:$B$1450,0))*IF(AH296="n/a",1.03,IF(AH296&lt;0,1.01,IF(AH296&gt;10,1.1,(1+AH296/100))))</f>
        <v>4.4000000000000004</v>
      </c>
      <c r="AS296" s="959">
        <f t="shared" si="79"/>
        <v>4.8400000000000007</v>
      </c>
      <c r="AT296" s="959">
        <f t="shared" si="84"/>
        <v>5.0427960000000009</v>
      </c>
      <c r="AU296" s="959">
        <f t="shared" si="84"/>
        <v>5.2540891524000015</v>
      </c>
      <c r="AV296" s="959">
        <f t="shared" si="84"/>
        <v>5.4742354878855615</v>
      </c>
      <c r="AW296" s="703">
        <f t="shared" si="80"/>
        <v>25.011120640285565</v>
      </c>
      <c r="AX296" s="810">
        <f t="shared" si="81"/>
        <v>29.885435106088622</v>
      </c>
      <c r="AY296" s="1017">
        <v>1.31</v>
      </c>
      <c r="AZ296" s="945">
        <v>13.19</v>
      </c>
      <c r="BA296" s="945">
        <v>-28.24</v>
      </c>
      <c r="BB296" s="945">
        <v>-0.35000000000000003</v>
      </c>
      <c r="BC296" s="945">
        <v>-3.74</v>
      </c>
      <c r="BE296" s="666">
        <v>2011</v>
      </c>
      <c r="BF296" s="971">
        <f t="shared" si="82"/>
        <v>0</v>
      </c>
      <c r="BG296" s="955">
        <v>15</v>
      </c>
    </row>
    <row r="297" spans="1:60" ht="11.25" customHeight="1" x14ac:dyDescent="0.2">
      <c r="A297" s="944" t="s">
        <v>1393</v>
      </c>
      <c r="B297" s="948" t="s">
        <v>1394</v>
      </c>
      <c r="C297" s="1013" t="s">
        <v>247</v>
      </c>
      <c r="D297" s="1013" t="s">
        <v>4377</v>
      </c>
      <c r="E297" s="792">
        <v>7</v>
      </c>
      <c r="F297" s="1227">
        <v>639</v>
      </c>
      <c r="G297" s="1227" t="s">
        <v>115</v>
      </c>
      <c r="H297" s="1227" t="s">
        <v>115</v>
      </c>
      <c r="I297" s="947">
        <v>32.99</v>
      </c>
      <c r="J297" s="703">
        <f t="shared" si="69"/>
        <v>1.5762352227947862</v>
      </c>
      <c r="K297" s="950">
        <v>0.13</v>
      </c>
      <c r="L297" s="960">
        <v>4</v>
      </c>
      <c r="M297" s="694">
        <f t="shared" si="70"/>
        <v>0.52</v>
      </c>
      <c r="N297" s="943" t="s">
        <v>327</v>
      </c>
      <c r="O297" s="795">
        <v>0.12</v>
      </c>
      <c r="P297" s="934">
        <v>43441</v>
      </c>
      <c r="Q297" s="934">
        <v>43454</v>
      </c>
      <c r="R297" s="694">
        <f t="shared" si="71"/>
        <v>8.333333333333341</v>
      </c>
      <c r="S297" s="759">
        <f>IF(INDEX(Historical!$D$7:$D$1439,MATCH(B297,Historical!$B$7:$B$1450,0))=0,"n/a",(INDEX(Historical!$C$7:$C$1439,MATCH(B297,Historical!$B$7:$B$1450,0))/INDEX(Historical!$D$7:$D$1439,MATCH(B297,Historical!$B$7:$B$1450,0))-1)*100)</f>
        <v>8.8888888888888786</v>
      </c>
      <c r="T297" s="759">
        <f>IF(INDEX(Historical!$F$7:$F$1432,MATCH(B297,Historical!$B$7:$B$1450,0))=0,"n/a",((INDEX(Historical!$C$7:$C$1439,MATCH(B297,Historical!$B$7:$B$1450,0))/INDEX(Historical!$F$7:$F$1432,MATCH(B297,Historical!$B$7:$B$1450,0)))^(1/3)-1)*100)</f>
        <v>12.955067905975316</v>
      </c>
      <c r="U297" s="759">
        <f>IF(INDEX(Historical!$H$7:$H$1432,MATCH(B297,Historical!$B$7:$B$1450,0))=0,"n/a",((INDEX(Historical!$C$7:$C$1439,MATCH(B297,Historical!$B$7:$B$1450,0))/INDEX(Historical!$H$7:$H$1432,MATCH(B297,Historical!$B$7:$B$1450,0)))^(1/5)-1)*100)</f>
        <v>22.175665962439474</v>
      </c>
      <c r="V297" s="759">
        <f>IF(INDEX(Historical!$O$7:$O$1432,MATCH(B297,Historical!$B$7:$B$1450,0))=0,"n/a",((INDEX(Historical!$C$7:$C$1439,MATCH(B297,Historical!$B$7:$B$1450,0))/INDEX(Historical!$O$7:$O$1432,MATCH(B297,Historical!$B$7:$B$1450,0)))^(1/10)-1)*100)</f>
        <v>13.346158167069744</v>
      </c>
      <c r="W297" s="760">
        <f t="shared" si="72"/>
        <v>1.6615767387768281</v>
      </c>
      <c r="X297" s="761">
        <f t="shared" si="73"/>
        <v>3.7585874512609281</v>
      </c>
      <c r="Y297" s="718"/>
      <c r="Z297" s="703">
        <f t="shared" si="74"/>
        <v>35.862068965517246</v>
      </c>
      <c r="AA297" s="959">
        <f t="shared" si="75"/>
        <v>22.751724137931035</v>
      </c>
      <c r="AB297" s="960">
        <v>4</v>
      </c>
      <c r="AC297" s="938">
        <v>1.45</v>
      </c>
      <c r="AD297" s="938">
        <v>2.87</v>
      </c>
      <c r="AE297" s="938">
        <v>0.88</v>
      </c>
      <c r="AF297" s="938">
        <v>2.23</v>
      </c>
      <c r="AG297" s="938">
        <v>10.6</v>
      </c>
      <c r="AH297" s="938">
        <v>-19.100000000000001</v>
      </c>
      <c r="AI297" s="938">
        <v>9.1</v>
      </c>
      <c r="AJ297" s="938">
        <v>5.8999999999999995</v>
      </c>
      <c r="AK297" s="938">
        <v>7.8</v>
      </c>
      <c r="AL297" s="951">
        <v>1530</v>
      </c>
      <c r="AM297" s="945">
        <v>1.7000000000000002</v>
      </c>
      <c r="AN297" s="938">
        <v>0</v>
      </c>
      <c r="AO297" s="802">
        <f t="shared" si="76"/>
        <v>1.0001770473032252</v>
      </c>
      <c r="AP297" s="803">
        <f t="shared" si="77"/>
        <v>23.75190118523426</v>
      </c>
      <c r="AQ297" s="961">
        <f t="shared" si="78"/>
        <v>50.164864698897915</v>
      </c>
      <c r="AR297" s="703">
        <f>INDEX(Historical!$C$7:$C$1439,MATCH(B297,Historical!$B$7:$B$1450,0))*IF(AH297="n/a",1.03,IF(AH297&lt;0,1.01,IF(AH297&gt;10,1.1,(1+AH297/100))))</f>
        <v>0.49490000000000001</v>
      </c>
      <c r="AS297" s="959">
        <f t="shared" si="79"/>
        <v>0.53993590000000002</v>
      </c>
      <c r="AT297" s="959">
        <f t="shared" si="84"/>
        <v>0.58205090020000005</v>
      </c>
      <c r="AU297" s="959">
        <f t="shared" si="84"/>
        <v>0.6274508704156001</v>
      </c>
      <c r="AV297" s="959">
        <f t="shared" si="84"/>
        <v>0.67639203830801697</v>
      </c>
      <c r="AW297" s="703">
        <f t="shared" si="80"/>
        <v>2.9207297089236173</v>
      </c>
      <c r="AX297" s="810">
        <f t="shared" si="81"/>
        <v>8.8533789297472474</v>
      </c>
      <c r="AY297" s="1017">
        <v>0.77</v>
      </c>
      <c r="AZ297" s="945">
        <v>30.4</v>
      </c>
      <c r="BA297" s="945">
        <v>-15.73</v>
      </c>
      <c r="BB297" s="945">
        <v>4.42</v>
      </c>
      <c r="BC297" s="945">
        <v>6.67</v>
      </c>
      <c r="BE297" s="666">
        <v>2013</v>
      </c>
      <c r="BF297" s="971">
        <f t="shared" si="82"/>
        <v>0</v>
      </c>
      <c r="BG297" s="955">
        <v>6.7</v>
      </c>
    </row>
    <row r="298" spans="1:60" ht="11.25" customHeight="1" x14ac:dyDescent="0.2">
      <c r="A298" s="936" t="s">
        <v>1460</v>
      </c>
      <c r="B298" s="948" t="s">
        <v>1461</v>
      </c>
      <c r="C298" s="1013" t="s">
        <v>4216</v>
      </c>
      <c r="D298" s="1013" t="s">
        <v>4351</v>
      </c>
      <c r="E298" s="792">
        <v>8</v>
      </c>
      <c r="F298" s="1227">
        <v>557</v>
      </c>
      <c r="G298" s="1227" t="s">
        <v>106</v>
      </c>
      <c r="H298" s="1227" t="s">
        <v>106</v>
      </c>
      <c r="I298" s="947">
        <v>272.27</v>
      </c>
      <c r="J298" s="703">
        <f t="shared" si="69"/>
        <v>0.48481286957799252</v>
      </c>
      <c r="K298" s="950">
        <v>0.33</v>
      </c>
      <c r="L298" s="960">
        <v>4</v>
      </c>
      <c r="M298" s="694">
        <f t="shared" si="70"/>
        <v>1.32</v>
      </c>
      <c r="N298" s="943" t="s">
        <v>273</v>
      </c>
      <c r="O298" s="795">
        <v>0.25</v>
      </c>
      <c r="P298" s="934">
        <v>43473</v>
      </c>
      <c r="Q298" s="934">
        <v>43504</v>
      </c>
      <c r="R298" s="694">
        <f t="shared" si="71"/>
        <v>32.000000000000007</v>
      </c>
      <c r="S298" s="759">
        <f>IF(INDEX(Historical!$D$7:$D$1439,MATCH(B298,Historical!$B$7:$B$1450,0))=0,"n/a",(INDEX(Historical!$C$7:$C$1439,MATCH(B298,Historical!$B$7:$B$1450,0))/INDEX(Historical!$D$7:$D$1439,MATCH(B298,Historical!$B$7:$B$1450,0))-1)*100)</f>
        <v>13.636363636363647</v>
      </c>
      <c r="T298" s="759">
        <f>IF(INDEX(Historical!$F$7:$F$1432,MATCH(B298,Historical!$B$7:$B$1450,0))=0,"n/a",((INDEX(Historical!$C$7:$C$1439,MATCH(B298,Historical!$B$7:$B$1450,0))/INDEX(Historical!$F$7:$F$1432,MATCH(B298,Historical!$B$7:$B$1450,0)))^(1/3)-1)*100)</f>
        <v>16.039720840319482</v>
      </c>
      <c r="U298" s="759">
        <f>IF(INDEX(Historical!$H$7:$H$1432,MATCH(B298,Historical!$B$7:$B$1450,0))=0,"n/a",((INDEX(Historical!$C$7:$C$1439,MATCH(B298,Historical!$B$7:$B$1450,0))/INDEX(Historical!$H$7:$H$1432,MATCH(B298,Historical!$B$7:$B$1450,0)))^(1/5)-1)*100)</f>
        <v>36.633168936047468</v>
      </c>
      <c r="V298" s="759">
        <f>IF(INDEX(Historical!$O$7:$O$1432,MATCH(B298,Historical!$B$7:$B$1450,0))=0,"n/a",((INDEX(Historical!$C$7:$C$1439,MATCH(B298,Historical!$B$7:$B$1450,0))/INDEX(Historical!$O$7:$O$1432,MATCH(B298,Historical!$B$7:$B$1450,0)))^(1/10)-1)*100)</f>
        <v>32.490541459126952</v>
      </c>
      <c r="W298" s="760">
        <f t="shared" si="72"/>
        <v>1.1275025681591653</v>
      </c>
      <c r="X298" s="761">
        <f t="shared" si="73"/>
        <v>2.2068174057859919</v>
      </c>
      <c r="Y298" s="714"/>
      <c r="Z298" s="703">
        <f t="shared" si="74"/>
        <v>22.297297297297298</v>
      </c>
      <c r="AA298" s="959">
        <f t="shared" si="75"/>
        <v>45.991554054054049</v>
      </c>
      <c r="AB298" s="960">
        <v>12</v>
      </c>
      <c r="AC298" s="938">
        <v>5.92</v>
      </c>
      <c r="AD298" s="938">
        <v>2.76</v>
      </c>
      <c r="AE298" s="938">
        <v>18.23</v>
      </c>
      <c r="AF298" s="938">
        <v>55.19</v>
      </c>
      <c r="AG298" s="938">
        <v>115.39999999999999</v>
      </c>
      <c r="AH298" s="938">
        <v>23.7</v>
      </c>
      <c r="AI298" s="938">
        <v>18.02</v>
      </c>
      <c r="AJ298" s="938">
        <v>16.600000000000001</v>
      </c>
      <c r="AK298" s="938">
        <v>17.059999999999999</v>
      </c>
      <c r="AL298" s="951">
        <v>278190</v>
      </c>
      <c r="AM298" s="945">
        <v>11.200000000000001</v>
      </c>
      <c r="AN298" s="938">
        <v>1.22</v>
      </c>
      <c r="AO298" s="802">
        <f t="shared" si="76"/>
        <v>-8.8735722484285873</v>
      </c>
      <c r="AP298" s="803">
        <f t="shared" si="77"/>
        <v>37.117981805625462</v>
      </c>
      <c r="AQ298" s="961">
        <f t="shared" si="78"/>
        <v>962.13074487994152</v>
      </c>
      <c r="AR298" s="703">
        <f>INDEX(Historical!$C$7:$C$1439,MATCH(B298,Historical!$B$7:$B$1450,0))*IF(AH298="n/a",1.03,IF(AH298&lt;0,1.01,IF(AH298&gt;10,1.1,(1+AH298/100))))</f>
        <v>1.1000000000000001</v>
      </c>
      <c r="AS298" s="959">
        <f t="shared" si="79"/>
        <v>1.2100000000000002</v>
      </c>
      <c r="AT298" s="959">
        <f t="shared" si="84"/>
        <v>1.3310000000000004</v>
      </c>
      <c r="AU298" s="959">
        <f t="shared" si="84"/>
        <v>1.4641000000000006</v>
      </c>
      <c r="AV298" s="959">
        <f t="shared" si="84"/>
        <v>1.6105100000000008</v>
      </c>
      <c r="AW298" s="703">
        <f t="shared" si="80"/>
        <v>6.7156100000000025</v>
      </c>
      <c r="AX298" s="810">
        <f t="shared" si="81"/>
        <v>2.4665258750505026</v>
      </c>
      <c r="AY298" s="1017">
        <v>1.08</v>
      </c>
      <c r="AZ298" s="945">
        <v>58.4</v>
      </c>
      <c r="BA298" s="945">
        <v>-3.9</v>
      </c>
      <c r="BB298" s="945">
        <v>2.44</v>
      </c>
      <c r="BC298" s="945">
        <v>19.71</v>
      </c>
      <c r="BE298" s="666">
        <v>2012</v>
      </c>
      <c r="BF298" s="971">
        <f t="shared" si="82"/>
        <v>0</v>
      </c>
      <c r="BG298" s="955">
        <v>26.5</v>
      </c>
    </row>
    <row r="299" spans="1:60" ht="11.25" customHeight="1" x14ac:dyDescent="0.2">
      <c r="A299" s="936" t="s">
        <v>1476</v>
      </c>
      <c r="B299" s="948" t="s">
        <v>1477</v>
      </c>
      <c r="C299" s="1013" t="s">
        <v>4345</v>
      </c>
      <c r="D299" s="1013" t="s">
        <v>4346</v>
      </c>
      <c r="E299" s="792">
        <v>9</v>
      </c>
      <c r="F299" s="1227">
        <v>411</v>
      </c>
      <c r="G299" s="1227" t="s">
        <v>37</v>
      </c>
      <c r="H299" s="1227" t="s">
        <v>37</v>
      </c>
      <c r="I299" s="947">
        <v>117.84</v>
      </c>
      <c r="J299" s="703">
        <f t="shared" si="69"/>
        <v>3.2586558044806515</v>
      </c>
      <c r="K299" s="950">
        <v>0.96</v>
      </c>
      <c r="L299" s="960">
        <v>4</v>
      </c>
      <c r="M299" s="694">
        <f t="shared" si="70"/>
        <v>3.84</v>
      </c>
      <c r="N299" s="943" t="s">
        <v>161</v>
      </c>
      <c r="O299" s="795">
        <v>0.92249999999999999</v>
      </c>
      <c r="P299" s="934">
        <v>43479</v>
      </c>
      <c r="Q299" s="934">
        <v>43496</v>
      </c>
      <c r="R299" s="694">
        <f t="shared" si="71"/>
        <v>4.0650406504065018</v>
      </c>
      <c r="S299" s="759">
        <f>IF(INDEX(Historical!$D$7:$D$1439,MATCH(B299,Historical!$B$7:$B$1450,0))=0,"n/a",(INDEX(Historical!$C$7:$C$1439,MATCH(B299,Historical!$B$7:$B$1450,0))/INDEX(Historical!$D$7:$D$1439,MATCH(B299,Historical!$B$7:$B$1450,0))-1)*100)</f>
        <v>6.0344827586206851</v>
      </c>
      <c r="T299" s="759">
        <f>IF(INDEX(Historical!$F$7:$F$1432,MATCH(B299,Historical!$B$7:$B$1450,0))=0,"n/a",((INDEX(Historical!$C$7:$C$1439,MATCH(B299,Historical!$B$7:$B$1450,0))/INDEX(Historical!$F$7:$F$1432,MATCH(B299,Historical!$B$7:$B$1450,0)))^(1/3)-1)*100)</f>
        <v>6.208322604405847</v>
      </c>
      <c r="U299" s="759">
        <f>IF(INDEX(Historical!$H$7:$H$1432,MATCH(B299,Historical!$B$7:$B$1450,0))=0,"n/a",((INDEX(Historical!$C$7:$C$1439,MATCH(B299,Historical!$B$7:$B$1450,0))/INDEX(Historical!$H$7:$H$1432,MATCH(B299,Historical!$B$7:$B$1450,0)))^(1/5)-1)*100)</f>
        <v>5.8269583786462409</v>
      </c>
      <c r="V299" s="759">
        <f>IF(INDEX(Historical!$O$7:$O$1432,MATCH(B299,Historical!$B$7:$B$1450,0))=0,"n/a",((INDEX(Historical!$C$7:$C$1439,MATCH(B299,Historical!$B$7:$B$1450,0))/INDEX(Historical!$O$7:$O$1432,MATCH(B299,Historical!$B$7:$B$1450,0)))^(1/10)-1)*100)</f>
        <v>4.1379743992410623</v>
      </c>
      <c r="W299" s="760">
        <f t="shared" si="72"/>
        <v>1.4081668508425165</v>
      </c>
      <c r="X299" s="761">
        <f t="shared" si="73"/>
        <v>0.23401439271671651</v>
      </c>
      <c r="Y299" s="714"/>
      <c r="Z299" s="703">
        <f t="shared" si="74"/>
        <v>187.31707317073173</v>
      </c>
      <c r="AA299" s="959">
        <f t="shared" si="75"/>
        <v>57.482926829268301</v>
      </c>
      <c r="AB299" s="960">
        <v>12</v>
      </c>
      <c r="AC299" s="938">
        <v>2.0499999999999998</v>
      </c>
      <c r="AD299" s="938">
        <v>8.2899999999999991</v>
      </c>
      <c r="AE299" s="938">
        <v>8.56</v>
      </c>
      <c r="AF299" s="938">
        <v>2.2200000000000002</v>
      </c>
      <c r="AG299" s="938">
        <v>3.8</v>
      </c>
      <c r="AH299" s="938">
        <v>-32.5</v>
      </c>
      <c r="AI299" s="938">
        <v>7.0499999999999989</v>
      </c>
      <c r="AJ299" s="938">
        <v>24.9</v>
      </c>
      <c r="AK299" s="938">
        <v>7.0000000000000009</v>
      </c>
      <c r="AL299" s="951">
        <v>13580</v>
      </c>
      <c r="AM299" s="945">
        <v>0.5</v>
      </c>
      <c r="AN299" s="938">
        <v>0.75</v>
      </c>
      <c r="AO299" s="802">
        <f t="shared" si="76"/>
        <v>-48.397312646141408</v>
      </c>
      <c r="AP299" s="803">
        <f t="shared" si="77"/>
        <v>9.0856141831268928</v>
      </c>
      <c r="AQ299" s="961">
        <f t="shared" si="78"/>
        <v>138.15223661531726</v>
      </c>
      <c r="AR299" s="703">
        <f>INDEX(Historical!$C$7:$C$1439,MATCH(B299,Historical!$B$7:$B$1450,0))*IF(AH299="n/a",1.03,IF(AH299&lt;0,1.01,IF(AH299&gt;10,1.1,(1+AH299/100))))</f>
        <v>3.7269000000000001</v>
      </c>
      <c r="AS299" s="959">
        <f t="shared" si="79"/>
        <v>3.98964645</v>
      </c>
      <c r="AT299" s="959">
        <f t="shared" si="84"/>
        <v>4.2689217015000001</v>
      </c>
      <c r="AU299" s="959">
        <f t="shared" si="84"/>
        <v>4.5677462206050006</v>
      </c>
      <c r="AV299" s="959">
        <f t="shared" si="84"/>
        <v>4.8874884560473513</v>
      </c>
      <c r="AW299" s="703">
        <f t="shared" si="80"/>
        <v>21.440702828152354</v>
      </c>
      <c r="AX299" s="810">
        <f t="shared" si="81"/>
        <v>18.194758000808175</v>
      </c>
      <c r="AY299" s="1017">
        <v>0.37</v>
      </c>
      <c r="AZ299" s="945">
        <v>29.2</v>
      </c>
      <c r="BA299" s="945">
        <v>-4.88</v>
      </c>
      <c r="BB299" s="945">
        <v>-0.16</v>
      </c>
      <c r="BC299" s="945">
        <v>10.4</v>
      </c>
      <c r="BE299" s="666">
        <v>2011</v>
      </c>
      <c r="BF299" s="971">
        <f t="shared" si="82"/>
        <v>0</v>
      </c>
      <c r="BG299" s="955">
        <v>2.1</v>
      </c>
    </row>
    <row r="300" spans="1:60" ht="11.25" customHeight="1" x14ac:dyDescent="0.2">
      <c r="A300" s="936" t="s">
        <v>1432</v>
      </c>
      <c r="B300" s="948" t="s">
        <v>1433</v>
      </c>
      <c r="C300" s="1013" t="s">
        <v>4345</v>
      </c>
      <c r="D300" s="1013" t="s">
        <v>4346</v>
      </c>
      <c r="E300" s="792">
        <v>9</v>
      </c>
      <c r="F300" s="1227">
        <v>393</v>
      </c>
      <c r="G300" s="1227" t="s">
        <v>37</v>
      </c>
      <c r="H300" s="1227" t="s">
        <v>37</v>
      </c>
      <c r="I300" s="947">
        <v>33.049999999999997</v>
      </c>
      <c r="J300" s="703">
        <f t="shared" si="69"/>
        <v>9.0771558245083224</v>
      </c>
      <c r="K300" s="950">
        <v>0.75</v>
      </c>
      <c r="L300" s="960">
        <v>4</v>
      </c>
      <c r="M300" s="694">
        <f t="shared" si="70"/>
        <v>3</v>
      </c>
      <c r="N300" s="943" t="s">
        <v>119</v>
      </c>
      <c r="O300" s="795">
        <v>0.74</v>
      </c>
      <c r="P300" s="934">
        <v>43412</v>
      </c>
      <c r="Q300" s="934">
        <v>43437</v>
      </c>
      <c r="R300" s="694">
        <f t="shared" si="71"/>
        <v>1.3513513513513526</v>
      </c>
      <c r="S300" s="759">
        <f>IF(INDEX(Historical!$D$7:$D$1439,MATCH(B300,Historical!$B$7:$B$1450,0))=0,"n/a",(INDEX(Historical!$C$7:$C$1439,MATCH(B300,Historical!$B$7:$B$1450,0))/INDEX(Historical!$D$7:$D$1439,MATCH(B300,Historical!$B$7:$B$1450,0))-1)*100)</f>
        <v>3.4843205574912828</v>
      </c>
      <c r="T300" s="759">
        <f>IF(INDEX(Historical!$F$7:$F$1432,MATCH(B300,Historical!$B$7:$B$1450,0))=0,"n/a",((INDEX(Historical!$C$7:$C$1439,MATCH(B300,Historical!$B$7:$B$1450,0))/INDEX(Historical!$F$7:$F$1432,MATCH(B300,Historical!$B$7:$B$1450,0)))^(1/3)-1)*100)</f>
        <v>4.1358421680133484</v>
      </c>
      <c r="U300" s="759">
        <f>IF(INDEX(Historical!$H$7:$H$1432,MATCH(B300,Historical!$B$7:$B$1450,0))=0,"n/a",((INDEX(Historical!$C$7:$C$1439,MATCH(B300,Historical!$B$7:$B$1450,0))/INDEX(Historical!$H$7:$H$1432,MATCH(B300,Historical!$B$7:$B$1450,0)))^(1/5)-1)*100)</f>
        <v>4.705353957462588</v>
      </c>
      <c r="V300" s="759">
        <f>IF(INDEX(Historical!$O$7:$O$1432,MATCH(B300,Historical!$B$7:$B$1450,0))=0,"n/a",((INDEX(Historical!$C$7:$C$1439,MATCH(B300,Historical!$B$7:$B$1450,0))/INDEX(Historical!$O$7:$O$1432,MATCH(B300,Historical!$B$7:$B$1450,0)))^(1/10)-1)*100)</f>
        <v>-0.74311372448820912</v>
      </c>
      <c r="W300" s="760" t="str">
        <f t="shared" si="72"/>
        <v>n/a</v>
      </c>
      <c r="X300" s="761" t="str">
        <f t="shared" si="73"/>
        <v>n/a</v>
      </c>
      <c r="Y300" s="714"/>
      <c r="Z300" s="703">
        <f t="shared" si="74"/>
        <v>422.53521126760569</v>
      </c>
      <c r="AA300" s="959">
        <f t="shared" si="75"/>
        <v>46.549295774647888</v>
      </c>
      <c r="AB300" s="960">
        <v>12</v>
      </c>
      <c r="AC300" s="938">
        <v>0.71</v>
      </c>
      <c r="AD300" s="938">
        <v>224.48</v>
      </c>
      <c r="AE300" s="938">
        <v>5.0199999999999996</v>
      </c>
      <c r="AF300" s="938">
        <v>1.66</v>
      </c>
      <c r="AG300" s="938">
        <v>3.4000000000000004</v>
      </c>
      <c r="AH300" s="938">
        <v>-62.9</v>
      </c>
      <c r="AI300" s="938">
        <v>15.4</v>
      </c>
      <c r="AJ300" s="938">
        <v>-14.799999999999999</v>
      </c>
      <c r="AK300" s="938">
        <v>0.21</v>
      </c>
      <c r="AL300" s="951">
        <v>4770</v>
      </c>
      <c r="AM300" s="945">
        <v>0.4</v>
      </c>
      <c r="AN300" s="938">
        <v>1.88</v>
      </c>
      <c r="AO300" s="802">
        <f t="shared" si="76"/>
        <v>-32.766785992676979</v>
      </c>
      <c r="AP300" s="803">
        <f t="shared" si="77"/>
        <v>13.78250978197091</v>
      </c>
      <c r="AQ300" s="961">
        <f t="shared" si="78"/>
        <v>85.318741614927404</v>
      </c>
      <c r="AR300" s="703">
        <f>INDEX(Historical!$C$7:$C$1439,MATCH(B300,Historical!$B$7:$B$1450,0))*IF(AH300="n/a",1.03,IF(AH300&lt;0,1.01,IF(AH300&gt;10,1.1,(1+AH300/100))))</f>
        <v>2.9997000000000003</v>
      </c>
      <c r="AS300" s="959">
        <f t="shared" si="79"/>
        <v>3.2996700000000008</v>
      </c>
      <c r="AT300" s="959">
        <f t="shared" si="84"/>
        <v>3.3065993070000008</v>
      </c>
      <c r="AU300" s="959">
        <f t="shared" si="84"/>
        <v>3.3135431655447007</v>
      </c>
      <c r="AV300" s="959">
        <f t="shared" si="84"/>
        <v>3.3205016061923445</v>
      </c>
      <c r="AW300" s="703">
        <f t="shared" si="80"/>
        <v>16.240014078737047</v>
      </c>
      <c r="AX300" s="810">
        <f t="shared" si="81"/>
        <v>49.13771279496838</v>
      </c>
      <c r="AY300" s="1017">
        <v>0.73</v>
      </c>
      <c r="AZ300" s="945">
        <v>4.82</v>
      </c>
      <c r="BA300" s="945">
        <v>-45.78</v>
      </c>
      <c r="BB300" s="945">
        <v>-5.26</v>
      </c>
      <c r="BC300" s="945">
        <v>-22.78</v>
      </c>
      <c r="BE300" s="666">
        <v>2011</v>
      </c>
      <c r="BF300" s="971">
        <f t="shared" si="82"/>
        <v>0</v>
      </c>
      <c r="BG300" s="955">
        <v>1.0999999999999999</v>
      </c>
    </row>
    <row r="301" spans="1:60" ht="11.25" customHeight="1" x14ac:dyDescent="0.2">
      <c r="A301" s="936" t="s">
        <v>1442</v>
      </c>
      <c r="B301" s="948" t="s">
        <v>1443</v>
      </c>
      <c r="C301" s="1013" t="s">
        <v>108</v>
      </c>
      <c r="D301" s="1013" t="s">
        <v>4361</v>
      </c>
      <c r="E301" s="792">
        <v>9</v>
      </c>
      <c r="F301" s="1227">
        <v>490</v>
      </c>
      <c r="G301" s="1227" t="s">
        <v>106</v>
      </c>
      <c r="H301" s="1227" t="s">
        <v>106</v>
      </c>
      <c r="I301" s="947">
        <v>42.7</v>
      </c>
      <c r="J301" s="703">
        <f t="shared" si="69"/>
        <v>5.7611241217798597</v>
      </c>
      <c r="K301" s="950">
        <v>0.20499999999999999</v>
      </c>
      <c r="L301" s="960">
        <v>12</v>
      </c>
      <c r="M301" s="694">
        <f t="shared" si="70"/>
        <v>2.46</v>
      </c>
      <c r="N301" s="943" t="s">
        <v>1058</v>
      </c>
      <c r="O301" s="795">
        <v>0.2</v>
      </c>
      <c r="P301" s="934">
        <v>43643</v>
      </c>
      <c r="Q301" s="934">
        <v>43661</v>
      </c>
      <c r="R301" s="694">
        <f t="shared" si="71"/>
        <v>2.4999999999999885</v>
      </c>
      <c r="S301" s="759">
        <f>IF(INDEX(Historical!$D$7:$D$1439,MATCH(B301,Historical!$B$7:$B$1450,0))=0,"n/a",(INDEX(Historical!$C$7:$C$1439,MATCH(B301,Historical!$B$7:$B$1450,0))/INDEX(Historical!$D$7:$D$1439,MATCH(B301,Historical!$B$7:$B$1450,0))-1)*100)</f>
        <v>2.6845637583892357</v>
      </c>
      <c r="T301" s="759">
        <f>IF(INDEX(Historical!$F$7:$F$1432,MATCH(B301,Historical!$B$7:$B$1450,0))=0,"n/a",((INDEX(Historical!$C$7:$C$1439,MATCH(B301,Historical!$B$7:$B$1450,0))/INDEX(Historical!$F$7:$F$1432,MATCH(B301,Historical!$B$7:$B$1450,0)))^(1/3)-1)*100)</f>
        <v>3.004088908500635</v>
      </c>
      <c r="U301" s="759">
        <f>IF(INDEX(Historical!$H$7:$H$1432,MATCH(B301,Historical!$B$7:$B$1450,0))=0,"n/a",((INDEX(Historical!$C$7:$C$1439,MATCH(B301,Historical!$B$7:$B$1450,0))/INDEX(Historical!$H$7:$H$1432,MATCH(B301,Historical!$B$7:$B$1450,0)))^(1/5)-1)*100)</f>
        <v>4.2927091778163895</v>
      </c>
      <c r="V301" s="759">
        <f>IF(INDEX(Historical!$O$7:$O$1432,MATCH(B301,Historical!$B$7:$B$1450,0))=0,"n/a",((INDEX(Historical!$C$7:$C$1439,MATCH(B301,Historical!$B$7:$B$1450,0))/INDEX(Historical!$O$7:$O$1432,MATCH(B301,Historical!$B$7:$B$1450,0)))^(1/10)-1)*100)</f>
        <v>4.8809910694839642</v>
      </c>
      <c r="W301" s="760">
        <f t="shared" si="72"/>
        <v>0.87947490923605198</v>
      </c>
      <c r="X301" s="761">
        <f t="shared" si="73"/>
        <v>3.9024628889239907</v>
      </c>
      <c r="Y301" s="949"/>
      <c r="Z301" s="703">
        <f t="shared" si="74"/>
        <v>88.808664259927795</v>
      </c>
      <c r="AA301" s="959">
        <f t="shared" si="75"/>
        <v>15.415162454873647</v>
      </c>
      <c r="AB301" s="960">
        <v>12</v>
      </c>
      <c r="AC301" s="938">
        <v>2.77</v>
      </c>
      <c r="AD301" s="938">
        <v>2.2000000000000002</v>
      </c>
      <c r="AE301" s="938">
        <v>11.1</v>
      </c>
      <c r="AF301" s="938">
        <v>1.73</v>
      </c>
      <c r="AG301" s="938">
        <v>11.799999999999999</v>
      </c>
      <c r="AH301" s="938">
        <v>-5.6000000000000005</v>
      </c>
      <c r="AI301" s="938">
        <v>2.16</v>
      </c>
      <c r="AJ301" s="938">
        <v>1.0999999999999999</v>
      </c>
      <c r="AK301" s="938">
        <v>7.0000000000000009</v>
      </c>
      <c r="AL301" s="951">
        <v>2650</v>
      </c>
      <c r="AM301" s="945">
        <v>5.2</v>
      </c>
      <c r="AN301" s="938">
        <v>0.66</v>
      </c>
      <c r="AO301" s="802">
        <f t="shared" si="76"/>
        <v>-5.3613291552773976</v>
      </c>
      <c r="AP301" s="803">
        <f t="shared" si="77"/>
        <v>10.053833299596249</v>
      </c>
      <c r="AQ301" s="961">
        <f t="shared" si="78"/>
        <v>8.869404021375594</v>
      </c>
      <c r="AR301" s="703">
        <f>INDEX(Historical!$C$7:$C$1439,MATCH(B301,Historical!$B$7:$B$1450,0))*IF(AH301="n/a",1.03,IF(AH301&lt;0,1.01,IF(AH301&gt;10,1.1,(1+AH301/100))))</f>
        <v>2.3179499999999997</v>
      </c>
      <c r="AS301" s="959">
        <f t="shared" si="79"/>
        <v>2.3680177199999997</v>
      </c>
      <c r="AT301" s="959">
        <f t="shared" si="84"/>
        <v>2.5337789603999998</v>
      </c>
      <c r="AU301" s="959">
        <f t="shared" si="84"/>
        <v>2.7111434876280001</v>
      </c>
      <c r="AV301" s="959">
        <f t="shared" si="84"/>
        <v>2.9009235317619604</v>
      </c>
      <c r="AW301" s="703">
        <f t="shared" si="80"/>
        <v>12.831813699789958</v>
      </c>
      <c r="AX301" s="810">
        <f t="shared" si="81"/>
        <v>30.05108594798585</v>
      </c>
      <c r="AY301" s="1017">
        <v>0.85</v>
      </c>
      <c r="AZ301" s="945">
        <v>34.449999999999996</v>
      </c>
      <c r="BA301" s="945">
        <v>-0.3</v>
      </c>
      <c r="BB301" s="945">
        <v>3.7699999999999996</v>
      </c>
      <c r="BC301" s="945">
        <v>11.67</v>
      </c>
      <c r="BE301" s="666">
        <v>2011</v>
      </c>
      <c r="BF301" s="971">
        <f t="shared" si="82"/>
        <v>0</v>
      </c>
      <c r="BG301" s="955">
        <v>6.9</v>
      </c>
    </row>
    <row r="302" spans="1:60" ht="11.25" customHeight="1" x14ac:dyDescent="0.2">
      <c r="A302" s="944" t="s">
        <v>1450</v>
      </c>
      <c r="B302" s="948" t="s">
        <v>1451</v>
      </c>
      <c r="C302" s="1013" t="s">
        <v>112</v>
      </c>
      <c r="D302" s="1013" t="s">
        <v>4388</v>
      </c>
      <c r="E302" s="792">
        <v>9</v>
      </c>
      <c r="F302" s="1227">
        <v>477</v>
      </c>
      <c r="G302" s="1227" t="s">
        <v>106</v>
      </c>
      <c r="H302" s="1227" t="s">
        <v>106</v>
      </c>
      <c r="I302" s="947">
        <v>91.35</v>
      </c>
      <c r="J302" s="703">
        <f t="shared" si="69"/>
        <v>2.3864258347016971</v>
      </c>
      <c r="K302" s="950">
        <v>1.0900000000000001</v>
      </c>
      <c r="L302" s="960">
        <v>2</v>
      </c>
      <c r="M302" s="694">
        <f t="shared" si="70"/>
        <v>2.1800000000000002</v>
      </c>
      <c r="N302" s="943" t="s">
        <v>1364</v>
      </c>
      <c r="O302" s="795">
        <v>1.01</v>
      </c>
      <c r="P302" s="934">
        <v>43616</v>
      </c>
      <c r="Q302" s="934">
        <v>43630</v>
      </c>
      <c r="R302" s="694">
        <f t="shared" si="71"/>
        <v>7.9207920792079278</v>
      </c>
      <c r="S302" s="759">
        <f>IF(INDEX(Historical!$D$7:$D$1439,MATCH(B302,Historical!$B$7:$B$1450,0))=0,"n/a",(INDEX(Historical!$C$7:$C$1439,MATCH(B302,Historical!$B$7:$B$1450,0))/INDEX(Historical!$D$7:$D$1439,MATCH(B302,Historical!$B$7:$B$1450,0))-1)*100)</f>
        <v>8.602150537634401</v>
      </c>
      <c r="T302" s="759">
        <f>IF(INDEX(Historical!$F$7:$F$1432,MATCH(B302,Historical!$B$7:$B$1450,0))=0,"n/a",((INDEX(Historical!$C$7:$C$1439,MATCH(B302,Historical!$B$7:$B$1450,0))/INDEX(Historical!$F$7:$F$1432,MATCH(B302,Historical!$B$7:$B$1450,0)))^(1/3)-1)*100)</f>
        <v>8.0796166472541397</v>
      </c>
      <c r="U302" s="759">
        <f>IF(INDEX(Historical!$H$7:$H$1432,MATCH(B302,Historical!$B$7:$B$1450,0))=0,"n/a",((INDEX(Historical!$C$7:$C$1439,MATCH(B302,Historical!$B$7:$B$1450,0))/INDEX(Historical!$H$7:$H$1432,MATCH(B302,Historical!$B$7:$B$1450,0)))^(1/5)-1)*100)</f>
        <v>17.034177796511329</v>
      </c>
      <c r="V302" s="759">
        <f>IF(INDEX(Historical!$O$7:$O$1432,MATCH(B302,Historical!$B$7:$B$1450,0))=0,"n/a",((INDEX(Historical!$C$7:$C$1439,MATCH(B302,Historical!$B$7:$B$1450,0))/INDEX(Historical!$O$7:$O$1432,MATCH(B302,Historical!$B$7:$B$1450,0)))^(1/10)-1)*100)</f>
        <v>10.563547528018757</v>
      </c>
      <c r="W302" s="760">
        <f t="shared" si="72"/>
        <v>1.6125433005654464</v>
      </c>
      <c r="X302" s="761">
        <f t="shared" si="73"/>
        <v>0.91581601056512518</v>
      </c>
      <c r="Y302" s="949"/>
      <c r="Z302" s="703">
        <f t="shared" si="74"/>
        <v>27.455919395465994</v>
      </c>
      <c r="AA302" s="959">
        <f t="shared" si="75"/>
        <v>11.505037783375313</v>
      </c>
      <c r="AB302" s="960">
        <v>12</v>
      </c>
      <c r="AC302" s="938">
        <v>7.94</v>
      </c>
      <c r="AD302" s="938">
        <v>5.79</v>
      </c>
      <c r="AE302" s="938">
        <v>0.26</v>
      </c>
      <c r="AF302" s="938">
        <v>2.17</v>
      </c>
      <c r="AG302" s="938">
        <v>20.8</v>
      </c>
      <c r="AH302" s="938">
        <v>30.9</v>
      </c>
      <c r="AI302" s="938">
        <v>6.34</v>
      </c>
      <c r="AJ302" s="938">
        <v>18.600000000000001</v>
      </c>
      <c r="AK302" s="938">
        <v>2</v>
      </c>
      <c r="AL302" s="951">
        <v>5580</v>
      </c>
      <c r="AM302" s="945">
        <v>0.1</v>
      </c>
      <c r="AN302" s="938">
        <v>0.41</v>
      </c>
      <c r="AO302" s="802">
        <f t="shared" si="76"/>
        <v>7.9155658478377138</v>
      </c>
      <c r="AP302" s="803">
        <f t="shared" si="77"/>
        <v>19.420603631213027</v>
      </c>
      <c r="AQ302" s="961">
        <f t="shared" si="78"/>
        <v>5.3374091825869163</v>
      </c>
      <c r="AR302" s="703">
        <f>INDEX(Historical!$C$7:$C$1439,MATCH(B302,Historical!$B$7:$B$1450,0))*IF(AH302="n/a",1.03,IF(AH302&lt;0,1.01,IF(AH302&gt;10,1.1,(1+AH302/100))))</f>
        <v>2.2220000000000004</v>
      </c>
      <c r="AS302" s="959">
        <f t="shared" si="79"/>
        <v>2.3628748000000002</v>
      </c>
      <c r="AT302" s="959">
        <f t="shared" si="84"/>
        <v>2.410132296</v>
      </c>
      <c r="AU302" s="959">
        <f t="shared" si="84"/>
        <v>2.45833494192</v>
      </c>
      <c r="AV302" s="959">
        <f t="shared" si="84"/>
        <v>2.5075016407584001</v>
      </c>
      <c r="AW302" s="703">
        <f t="shared" si="80"/>
        <v>11.960843678678401</v>
      </c>
      <c r="AX302" s="810">
        <f t="shared" si="81"/>
        <v>13.093424935608541</v>
      </c>
      <c r="AY302" s="1017">
        <v>1.54</v>
      </c>
      <c r="AZ302" s="945">
        <v>48.370000000000005</v>
      </c>
      <c r="BA302" s="945">
        <v>-6.75</v>
      </c>
      <c r="BB302" s="945">
        <v>-0.52</v>
      </c>
      <c r="BC302" s="945">
        <v>9.98</v>
      </c>
      <c r="BE302" s="666">
        <v>2011</v>
      </c>
      <c r="BF302" s="971">
        <f t="shared" si="82"/>
        <v>0</v>
      </c>
      <c r="BG302" s="955">
        <v>6.4</v>
      </c>
    </row>
    <row r="303" spans="1:60" s="838" customFormat="1" ht="11.25" customHeight="1" x14ac:dyDescent="0.2">
      <c r="A303" s="1009" t="s">
        <v>4283</v>
      </c>
      <c r="B303" s="1063" t="s">
        <v>2496</v>
      </c>
      <c r="C303" s="1013" t="s">
        <v>112</v>
      </c>
      <c r="D303" s="1013" t="s">
        <v>1228</v>
      </c>
      <c r="E303" s="818">
        <v>5</v>
      </c>
      <c r="F303" s="1227">
        <v>834</v>
      </c>
      <c r="G303" s="1226" t="s">
        <v>106</v>
      </c>
      <c r="H303" s="1226" t="s">
        <v>106</v>
      </c>
      <c r="I303" s="819">
        <v>40.770000000000003</v>
      </c>
      <c r="J303" s="820">
        <f t="shared" si="69"/>
        <v>1.1773362766740247</v>
      </c>
      <c r="K303" s="821">
        <v>0.12</v>
      </c>
      <c r="L303" s="822">
        <v>4</v>
      </c>
      <c r="M303" s="823">
        <f t="shared" si="70"/>
        <v>0.48</v>
      </c>
      <c r="N303" s="1167" t="s">
        <v>925</v>
      </c>
      <c r="O303" s="825">
        <v>0.105</v>
      </c>
      <c r="P303" s="826">
        <v>43384</v>
      </c>
      <c r="Q303" s="826">
        <v>43417</v>
      </c>
      <c r="R303" s="823">
        <f t="shared" si="71"/>
        <v>14.285714285714285</v>
      </c>
      <c r="S303" s="759">
        <f>IF(INDEX(Historical!$D$7:$D$1439,MATCH(B303,Historical!$B$7:$B$1450,0))=0,"n/a",(INDEX(Historical!$C$7:$C$1439,MATCH(B303,Historical!$B$7:$B$1450,0))/INDEX(Historical!$D$7:$D$1439,MATCH(B303,Historical!$B$7:$B$1450,0))-1)*100)</f>
        <v>7.4074074074073959</v>
      </c>
      <c r="T303" s="759">
        <f>IF(INDEX(Historical!$F$7:$F$1432,MATCH(B303,Historical!$B$7:$B$1450,0))=0,"n/a",((INDEX(Historical!$C$7:$C$1439,MATCH(B303,Historical!$B$7:$B$1450,0))/INDEX(Historical!$F$7:$F$1432,MATCH(B303,Historical!$B$7:$B$1450,0)))^(1/3)-1)*100)</f>
        <v>6.0226847710841414</v>
      </c>
      <c r="U303" s="759">
        <f>IF(INDEX(Historical!$H$7:$H$1432,MATCH(B303,Historical!$B$7:$B$1450,0))=0,"n/a",((INDEX(Historical!$C$7:$C$1439,MATCH(B303,Historical!$B$7:$B$1450,0))/INDEX(Historical!$H$7:$H$1432,MATCH(B303,Historical!$B$7:$B$1450,0)))^(1/5)-1)*100)</f>
        <v>7.7143587792743107</v>
      </c>
      <c r="V303" s="759">
        <f>IF(INDEX(Historical!$O$7:$O$1432,MATCH(B303,Historical!$B$7:$B$1450,0))=0,"n/a",((INDEX(Historical!$C$7:$C$1439,MATCH(B303,Historical!$B$7:$B$1450,0))/INDEX(Historical!$O$7:$O$1432,MATCH(B303,Historical!$B$7:$B$1450,0)))^(1/10)-1)*100)</f>
        <v>-7.2669054987885895</v>
      </c>
      <c r="W303" s="827" t="str">
        <f t="shared" si="72"/>
        <v>n/a</v>
      </c>
      <c r="X303" s="828">
        <f t="shared" si="73"/>
        <v>0.28677913677599665</v>
      </c>
      <c r="Y303" s="839"/>
      <c r="Z303" s="820">
        <f t="shared" si="74"/>
        <v>20.960698689956331</v>
      </c>
      <c r="AA303" s="830">
        <f t="shared" si="75"/>
        <v>17.803493449781662</v>
      </c>
      <c r="AB303" s="822">
        <v>12</v>
      </c>
      <c r="AC303" s="831">
        <v>2.29</v>
      </c>
      <c r="AD303" s="831">
        <v>1.98</v>
      </c>
      <c r="AE303" s="831">
        <v>1.49</v>
      </c>
      <c r="AF303" s="831" t="s">
        <v>137</v>
      </c>
      <c r="AG303" s="831">
        <v>-928.2</v>
      </c>
      <c r="AH303" s="831">
        <v>47.4</v>
      </c>
      <c r="AI303" s="831">
        <v>10.79</v>
      </c>
      <c r="AJ303" s="831">
        <v>26.900000000000002</v>
      </c>
      <c r="AK303" s="831">
        <v>9.15</v>
      </c>
      <c r="AL303" s="832">
        <v>12460</v>
      </c>
      <c r="AM303" s="833">
        <v>0.6</v>
      </c>
      <c r="AN303" s="831" t="s">
        <v>137</v>
      </c>
      <c r="AO303" s="834">
        <f t="shared" si="76"/>
        <v>-8.9117983938333261</v>
      </c>
      <c r="AP303" s="835">
        <f t="shared" si="77"/>
        <v>8.8916950559483361</v>
      </c>
      <c r="AQ303" s="836" t="str">
        <f t="shared" si="78"/>
        <v>n/a</v>
      </c>
      <c r="AR303" s="703">
        <f>INDEX(Historical!$C$7:$C$1439,MATCH(B303,Historical!$B$7:$B$1450,0))*IF(AH303="n/a",1.03,IF(AH303&lt;0,1.01,IF(AH303&gt;10,1.1,(1+AH303/100))))</f>
        <v>0.47850000000000004</v>
      </c>
      <c r="AS303" s="830">
        <f t="shared" si="79"/>
        <v>0.5263500000000001</v>
      </c>
      <c r="AT303" s="830">
        <f t="shared" si="84"/>
        <v>0.57451102500000006</v>
      </c>
      <c r="AU303" s="830">
        <f t="shared" si="84"/>
        <v>0.62707878378750004</v>
      </c>
      <c r="AV303" s="830">
        <f t="shared" si="84"/>
        <v>0.68445649250405627</v>
      </c>
      <c r="AW303" s="820">
        <f t="shared" si="80"/>
        <v>2.8908963012915567</v>
      </c>
      <c r="AX303" s="837">
        <f t="shared" si="81"/>
        <v>7.0907439325277322</v>
      </c>
      <c r="AY303" s="1018">
        <v>1.44</v>
      </c>
      <c r="AZ303" s="833">
        <v>50.83</v>
      </c>
      <c r="BA303" s="833">
        <v>-4.25</v>
      </c>
      <c r="BB303" s="833">
        <v>6.18</v>
      </c>
      <c r="BC303" s="833">
        <v>14.74</v>
      </c>
      <c r="BD303" s="985"/>
      <c r="BE303" s="666">
        <v>2014</v>
      </c>
      <c r="BF303" s="971">
        <f t="shared" si="82"/>
        <v>0</v>
      </c>
      <c r="BG303" s="892">
        <v>13</v>
      </c>
    </row>
    <row r="304" spans="1:60" ht="11.25" customHeight="1" x14ac:dyDescent="0.2">
      <c r="A304" s="762" t="s">
        <v>3867</v>
      </c>
      <c r="B304" s="853" t="s">
        <v>3868</v>
      </c>
      <c r="C304" s="1013" t="s">
        <v>112</v>
      </c>
      <c r="D304" s="1013" t="s">
        <v>4396</v>
      </c>
      <c r="E304" s="792">
        <v>8</v>
      </c>
      <c r="F304" s="1227">
        <v>602</v>
      </c>
      <c r="G304" s="1227" t="s">
        <v>106</v>
      </c>
      <c r="H304" s="1227" t="s">
        <v>106</v>
      </c>
      <c r="I304" s="956">
        <v>40.909999999999997</v>
      </c>
      <c r="J304" s="703">
        <f t="shared" si="69"/>
        <v>2.1510633097042287</v>
      </c>
      <c r="K304" s="936">
        <v>0.22</v>
      </c>
      <c r="L304" s="1227">
        <v>4</v>
      </c>
      <c r="M304" s="694">
        <f t="shared" si="70"/>
        <v>0.88</v>
      </c>
      <c r="N304" s="1227" t="s">
        <v>4194</v>
      </c>
      <c r="O304" s="642">
        <v>0.21</v>
      </c>
      <c r="P304" s="684">
        <v>43677</v>
      </c>
      <c r="Q304" s="684">
        <v>43713</v>
      </c>
      <c r="R304" s="694">
        <f t="shared" si="71"/>
        <v>4.7619047619047663</v>
      </c>
      <c r="S304" s="759">
        <f>IF(INDEX(Historical!$D$7:$D$1439,MATCH(B304,Historical!$B$7:$B$1450,0))=0,"n/a",(INDEX(Historical!$C$7:$C$1439,MATCH(B304,Historical!$B$7:$B$1450,0))/INDEX(Historical!$D$7:$D$1439,MATCH(B304,Historical!$B$7:$B$1450,0))-1)*100)</f>
        <v>5.12820512820511</v>
      </c>
      <c r="T304" s="759">
        <f>IF(INDEX(Historical!$F$7:$F$1432,MATCH(B304,Historical!$B$7:$B$1450,0))=0,"n/a",((INDEX(Historical!$C$7:$C$1439,MATCH(B304,Historical!$B$7:$B$1450,0))/INDEX(Historical!$F$7:$F$1432,MATCH(B304,Historical!$B$7:$B$1450,0)))^(1/3)-1)*100)</f>
        <v>5.4156936422339763</v>
      </c>
      <c r="U304" s="759">
        <f>IF(INDEX(Historical!$H$7:$H$1432,MATCH(B304,Historical!$B$7:$B$1450,0))=0,"n/a",((INDEX(Historical!$C$7:$C$1439,MATCH(B304,Historical!$B$7:$B$1450,0))/INDEX(Historical!$H$7:$H$1432,MATCH(B304,Historical!$B$7:$B$1450,0)))^(1/5)-1)*100)</f>
        <v>5.7509877630735673</v>
      </c>
      <c r="V304" s="759" t="str">
        <f>IF(INDEX(Historical!$O$7:$O$1432,MATCH(B304,Historical!$B$7:$B$1450,0))=0,"n/a",((INDEX(Historical!$C$7:$C$1439,MATCH(B304,Historical!$B$7:$B$1450,0))/INDEX(Historical!$O$7:$O$1432,MATCH(B304,Historical!$B$7:$B$1450,0)))^(1/10)-1)*100)</f>
        <v>n/a</v>
      </c>
      <c r="W304" s="760" t="str">
        <f t="shared" si="72"/>
        <v>n/a</v>
      </c>
      <c r="X304" s="761">
        <f t="shared" si="73"/>
        <v>0.36169734358953254</v>
      </c>
      <c r="Y304" s="704"/>
      <c r="Z304" s="703">
        <f t="shared" si="74"/>
        <v>34.375</v>
      </c>
      <c r="AA304" s="959">
        <f t="shared" si="75"/>
        <v>15.980468749999998</v>
      </c>
      <c r="AB304" s="960">
        <v>12</v>
      </c>
      <c r="AC304" s="955">
        <v>2.56</v>
      </c>
      <c r="AD304" s="955">
        <v>1.0900000000000001</v>
      </c>
      <c r="AE304" s="938">
        <v>0.8</v>
      </c>
      <c r="AF304" s="938">
        <v>2.35</v>
      </c>
      <c r="AG304" s="938">
        <v>14.499999999999998</v>
      </c>
      <c r="AH304" s="938">
        <v>46</v>
      </c>
      <c r="AI304" s="938">
        <v>12.659999999999998</v>
      </c>
      <c r="AJ304" s="739">
        <v>15.9</v>
      </c>
      <c r="AK304" s="739">
        <v>15</v>
      </c>
      <c r="AL304" s="955">
        <v>1800</v>
      </c>
      <c r="AM304" s="955">
        <v>2</v>
      </c>
      <c r="AN304" s="955">
        <v>1.1399999999999999</v>
      </c>
      <c r="AO304" s="802">
        <f t="shared" si="76"/>
        <v>-8.0784176772222018</v>
      </c>
      <c r="AP304" s="803">
        <f t="shared" si="77"/>
        <v>7.9020510727777964</v>
      </c>
      <c r="AQ304" s="961">
        <f t="shared" si="78"/>
        <v>29.192537731695456</v>
      </c>
      <c r="AR304" s="703">
        <f>INDEX(Historical!$C$7:$C$1439,MATCH(B304,Historical!$B$7:$B$1450,0))*IF(AH304="n/a",1.03,IF(AH304&lt;0,1.01,IF(AH304&gt;10,1.1,(1+AH304/100))))</f>
        <v>0.90200000000000002</v>
      </c>
      <c r="AS304" s="959">
        <f t="shared" si="79"/>
        <v>0.99220000000000008</v>
      </c>
      <c r="AT304" s="959">
        <f t="shared" si="84"/>
        <v>1.0914200000000003</v>
      </c>
      <c r="AU304" s="959">
        <f t="shared" si="84"/>
        <v>1.2005620000000004</v>
      </c>
      <c r="AV304" s="959">
        <f t="shared" si="84"/>
        <v>1.3206182000000004</v>
      </c>
      <c r="AW304" s="703">
        <f t="shared" si="80"/>
        <v>5.5068002000000007</v>
      </c>
      <c r="AX304" s="810">
        <f t="shared" si="81"/>
        <v>13.460768027377174</v>
      </c>
      <c r="AY304" s="788">
        <v>1.56</v>
      </c>
      <c r="AZ304" s="938">
        <v>33.69</v>
      </c>
      <c r="BA304" s="938">
        <v>-2.87</v>
      </c>
      <c r="BB304" s="938">
        <v>8.1</v>
      </c>
      <c r="BC304" s="938">
        <v>11.63</v>
      </c>
      <c r="BE304" s="666">
        <v>2012</v>
      </c>
      <c r="BF304" s="971">
        <f t="shared" si="82"/>
        <v>0</v>
      </c>
      <c r="BG304" s="955">
        <v>4.3</v>
      </c>
    </row>
    <row r="305" spans="1:60" ht="11.25" customHeight="1" x14ac:dyDescent="0.2">
      <c r="A305" s="944" t="s">
        <v>1466</v>
      </c>
      <c r="B305" s="948" t="s">
        <v>1467</v>
      </c>
      <c r="C305" s="1013" t="s">
        <v>108</v>
      </c>
      <c r="D305" s="1013" t="s">
        <v>4365</v>
      </c>
      <c r="E305" s="792">
        <v>8</v>
      </c>
      <c r="F305" s="1227">
        <v>604</v>
      </c>
      <c r="G305" s="1227" t="s">
        <v>37</v>
      </c>
      <c r="H305" s="1227" t="s">
        <v>37</v>
      </c>
      <c r="I305" s="947">
        <v>33.6</v>
      </c>
      <c r="J305" s="703">
        <f t="shared" si="69"/>
        <v>3.2142857142857149</v>
      </c>
      <c r="K305" s="950">
        <v>0.27</v>
      </c>
      <c r="L305" s="960">
        <v>4</v>
      </c>
      <c r="M305" s="694">
        <f t="shared" si="70"/>
        <v>1.08</v>
      </c>
      <c r="N305" s="943" t="s">
        <v>712</v>
      </c>
      <c r="O305" s="795">
        <v>0.26</v>
      </c>
      <c r="P305" s="934">
        <v>43713</v>
      </c>
      <c r="Q305" s="934">
        <v>43726</v>
      </c>
      <c r="R305" s="694">
        <f t="shared" si="71"/>
        <v>3.8461538461538494</v>
      </c>
      <c r="S305" s="759">
        <f>IF(INDEX(Historical!$D$7:$D$1439,MATCH(B305,Historical!$B$7:$B$1450,0))=0,"n/a",(INDEX(Historical!$C$7:$C$1439,MATCH(B305,Historical!$B$7:$B$1450,0))/INDEX(Historical!$D$7:$D$1439,MATCH(B305,Historical!$B$7:$B$1450,0))-1)*100)</f>
        <v>25.675675675675681</v>
      </c>
      <c r="T305" s="759">
        <f>IF(INDEX(Historical!$F$7:$F$1432,MATCH(B305,Historical!$B$7:$B$1450,0))=0,"n/a",((INDEX(Historical!$C$7:$C$1439,MATCH(B305,Historical!$B$7:$B$1450,0))/INDEX(Historical!$F$7:$F$1432,MATCH(B305,Historical!$B$7:$B$1450,0)))^(1/3)-1)*100)</f>
        <v>17.044672737199139</v>
      </c>
      <c r="U305" s="759">
        <f>IF(INDEX(Historical!$H$7:$H$1432,MATCH(B305,Historical!$B$7:$B$1450,0))=0,"n/a",((INDEX(Historical!$C$7:$C$1439,MATCH(B305,Historical!$B$7:$B$1450,0))/INDEX(Historical!$H$7:$H$1432,MATCH(B305,Historical!$B$7:$B$1450,0)))^(1/5)-1)*100)</f>
        <v>15.625623316640436</v>
      </c>
      <c r="V305" s="759">
        <f>IF(INDEX(Historical!$O$7:$O$1432,MATCH(B305,Historical!$B$7:$B$1450,0))=0,"n/a",((INDEX(Historical!$C$7:$C$1439,MATCH(B305,Historical!$B$7:$B$1450,0))/INDEX(Historical!$O$7:$O$1432,MATCH(B305,Historical!$B$7:$B$1450,0)))^(1/10)-1)*100)</f>
        <v>11.612317403390438</v>
      </c>
      <c r="W305" s="760">
        <f t="shared" si="72"/>
        <v>1.345607665880562</v>
      </c>
      <c r="X305" s="761">
        <f t="shared" si="73"/>
        <v>2.9482308144604596</v>
      </c>
      <c r="Y305" s="949"/>
      <c r="Z305" s="703">
        <f t="shared" si="74"/>
        <v>39.416058394160586</v>
      </c>
      <c r="AA305" s="959">
        <f t="shared" si="75"/>
        <v>12.262773722627736</v>
      </c>
      <c r="AB305" s="960">
        <v>12</v>
      </c>
      <c r="AC305" s="938">
        <v>2.74</v>
      </c>
      <c r="AD305" s="938">
        <v>1.53</v>
      </c>
      <c r="AE305" s="938">
        <v>3.56</v>
      </c>
      <c r="AF305" s="938">
        <v>1.44</v>
      </c>
      <c r="AG305" s="938">
        <v>11.1</v>
      </c>
      <c r="AH305" s="938">
        <v>28.000000000000004</v>
      </c>
      <c r="AI305" s="938">
        <v>-4.07</v>
      </c>
      <c r="AJ305" s="938">
        <v>5.3</v>
      </c>
      <c r="AK305" s="938">
        <v>8</v>
      </c>
      <c r="AL305" s="951">
        <v>538.22</v>
      </c>
      <c r="AM305" s="945">
        <v>1.0999999999999999</v>
      </c>
      <c r="AN305" s="938">
        <v>0.12</v>
      </c>
      <c r="AO305" s="802">
        <f t="shared" si="76"/>
        <v>6.5771353082984145</v>
      </c>
      <c r="AP305" s="803">
        <f t="shared" si="77"/>
        <v>18.839909030926151</v>
      </c>
      <c r="AQ305" s="961">
        <f t="shared" si="78"/>
        <v>-11.410072906217206</v>
      </c>
      <c r="AR305" s="703">
        <f>INDEX(Historical!$C$7:$C$1439,MATCH(B305,Historical!$B$7:$B$1450,0))*IF(AH305="n/a",1.03,IF(AH305&lt;0,1.01,IF(AH305&gt;10,1.1,(1+AH305/100))))</f>
        <v>1.0230000000000001</v>
      </c>
      <c r="AS305" s="959">
        <f t="shared" si="79"/>
        <v>1.0332300000000001</v>
      </c>
      <c r="AT305" s="959">
        <f t="shared" si="84"/>
        <v>1.1158884000000002</v>
      </c>
      <c r="AU305" s="959">
        <f t="shared" si="84"/>
        <v>1.2051594720000003</v>
      </c>
      <c r="AV305" s="959">
        <f t="shared" si="84"/>
        <v>1.3015722297600003</v>
      </c>
      <c r="AW305" s="703">
        <f t="shared" si="80"/>
        <v>5.678850101760001</v>
      </c>
      <c r="AX305" s="810">
        <f t="shared" si="81"/>
        <v>16.901339588571432</v>
      </c>
      <c r="AY305" s="1017">
        <v>0.78</v>
      </c>
      <c r="AZ305" s="945">
        <v>27.27</v>
      </c>
      <c r="BA305" s="945">
        <v>-6.5299999999999994</v>
      </c>
      <c r="BB305" s="945">
        <v>4.63</v>
      </c>
      <c r="BC305" s="945">
        <v>4.63</v>
      </c>
      <c r="BE305" s="666">
        <v>2012</v>
      </c>
      <c r="BF305" s="971">
        <f t="shared" si="82"/>
        <v>0</v>
      </c>
      <c r="BG305" s="955">
        <v>1.2</v>
      </c>
    </row>
    <row r="306" spans="1:60" ht="11.25" customHeight="1" x14ac:dyDescent="0.2">
      <c r="A306" s="944" t="s">
        <v>3875</v>
      </c>
      <c r="B306" s="948" t="s">
        <v>3876</v>
      </c>
      <c r="C306" s="1013" t="s">
        <v>108</v>
      </c>
      <c r="D306" s="1013" t="s">
        <v>4361</v>
      </c>
      <c r="E306" s="792">
        <v>6</v>
      </c>
      <c r="F306" s="1227">
        <v>778</v>
      </c>
      <c r="G306" s="1227" t="s">
        <v>106</v>
      </c>
      <c r="H306" s="1227" t="s">
        <v>106</v>
      </c>
      <c r="I306" s="947">
        <v>36.44</v>
      </c>
      <c r="J306" s="703">
        <f t="shared" si="69"/>
        <v>5.4884742041712409</v>
      </c>
      <c r="K306" s="950">
        <v>0.5</v>
      </c>
      <c r="L306" s="960">
        <v>4</v>
      </c>
      <c r="M306" s="694">
        <f t="shared" si="70"/>
        <v>2</v>
      </c>
      <c r="N306" s="943" t="s">
        <v>429</v>
      </c>
      <c r="O306" s="795">
        <v>0.47</v>
      </c>
      <c r="P306" s="934">
        <v>43511</v>
      </c>
      <c r="Q306" s="934">
        <v>43553</v>
      </c>
      <c r="R306" s="694">
        <f t="shared" si="71"/>
        <v>6.3829787234042614</v>
      </c>
      <c r="S306" s="759">
        <f>IF(INDEX(Historical!$D$7:$D$1439,MATCH(B306,Historical!$B$7:$B$1450,0))=0,"n/a",(INDEX(Historical!$C$7:$C$1439,MATCH(B306,Historical!$B$7:$B$1450,0))/INDEX(Historical!$D$7:$D$1439,MATCH(B306,Historical!$B$7:$B$1450,0))-1)*100)</f>
        <v>27.027027027027017</v>
      </c>
      <c r="T306" s="759">
        <f>IF(INDEX(Historical!$F$7:$F$1432,MATCH(B306,Historical!$B$7:$B$1450,0))=0,"n/a",((INDEX(Historical!$C$7:$C$1439,MATCH(B306,Historical!$B$7:$B$1450,0))/INDEX(Historical!$F$7:$F$1432,MATCH(B306,Historical!$B$7:$B$1450,0)))^(1/3)-1)*100)</f>
        <v>23.420115855534362</v>
      </c>
      <c r="U306" s="759" t="str">
        <f>IF(INDEX(Historical!$H$7:$H$1432,MATCH(B306,Historical!$B$7:$B$1450,0))=0,"n/a",((INDEX(Historical!$C$7:$C$1439,MATCH(B306,Historical!$B$7:$B$1450,0))/INDEX(Historical!$H$7:$H$1432,MATCH(B306,Historical!$B$7:$B$1450,0)))^(1/5)-1)*100)</f>
        <v>n/a</v>
      </c>
      <c r="V306" s="759" t="str">
        <f>IF(INDEX(Historical!$O$7:$O$1432,MATCH(B306,Historical!$B$7:$B$1450,0))=0,"n/a",((INDEX(Historical!$C$7:$C$1439,MATCH(B306,Historical!$B$7:$B$1450,0))/INDEX(Historical!$O$7:$O$1432,MATCH(B306,Historical!$B$7:$B$1450,0)))^(1/10)-1)*100)</f>
        <v>n/a</v>
      </c>
      <c r="W306" s="760" t="str">
        <f t="shared" si="72"/>
        <v>n/a</v>
      </c>
      <c r="X306" s="761" t="str">
        <f t="shared" si="73"/>
        <v>n/a</v>
      </c>
      <c r="Y306" s="721"/>
      <c r="Z306" s="703">
        <f t="shared" si="74"/>
        <v>87.336244541484717</v>
      </c>
      <c r="AA306" s="959">
        <f t="shared" si="75"/>
        <v>15.912663755458514</v>
      </c>
      <c r="AB306" s="960">
        <v>12</v>
      </c>
      <c r="AC306" s="938">
        <v>2.29</v>
      </c>
      <c r="AD306" s="938" t="s">
        <v>137</v>
      </c>
      <c r="AE306" s="938">
        <v>2.69</v>
      </c>
      <c r="AF306" s="938">
        <v>5.1100000000000003</v>
      </c>
      <c r="AG306" s="938">
        <v>32.300000000000004</v>
      </c>
      <c r="AH306" s="938">
        <v>-50.3</v>
      </c>
      <c r="AI306" s="938">
        <v>24.01</v>
      </c>
      <c r="AJ306" s="938">
        <v>14.799999999999999</v>
      </c>
      <c r="AK306" s="938">
        <v>-4.7</v>
      </c>
      <c r="AL306" s="951">
        <v>2160</v>
      </c>
      <c r="AM306" s="945">
        <v>0.70000000000000007</v>
      </c>
      <c r="AN306" s="938">
        <v>0</v>
      </c>
      <c r="AO306" s="802" t="str">
        <f t="shared" si="76"/>
        <v>n/a</v>
      </c>
      <c r="AP306" s="803" t="str">
        <f t="shared" si="77"/>
        <v>n/a</v>
      </c>
      <c r="AQ306" s="961">
        <f t="shared" si="78"/>
        <v>90.103728165433125</v>
      </c>
      <c r="AR306" s="703">
        <f>INDEX(Historical!$C$7:$C$1439,MATCH(B306,Historical!$B$7:$B$1450,0))*IF(AH306="n/a",1.03,IF(AH306&lt;0,1.01,IF(AH306&gt;10,1.1,(1+AH306/100))))</f>
        <v>1.8987999999999998</v>
      </c>
      <c r="AS306" s="959">
        <f t="shared" si="79"/>
        <v>2.0886800000000001</v>
      </c>
      <c r="AT306" s="959">
        <f t="shared" si="84"/>
        <v>2.1095668000000001</v>
      </c>
      <c r="AU306" s="959">
        <f t="shared" si="84"/>
        <v>2.1306624680000001</v>
      </c>
      <c r="AV306" s="959">
        <f t="shared" si="84"/>
        <v>2.1519690926800004</v>
      </c>
      <c r="AW306" s="703">
        <f t="shared" si="80"/>
        <v>10.37967836068</v>
      </c>
      <c r="AX306" s="810">
        <f t="shared" si="81"/>
        <v>28.484298465093303</v>
      </c>
      <c r="AY306" s="1017">
        <v>2</v>
      </c>
      <c r="AZ306" s="945">
        <v>15.17</v>
      </c>
      <c r="BA306" s="945">
        <v>-40.400000000000006</v>
      </c>
      <c r="BB306" s="945">
        <v>6.94</v>
      </c>
      <c r="BC306" s="945">
        <v>-6.16</v>
      </c>
      <c r="BE306" s="666">
        <v>2014</v>
      </c>
      <c r="BF306" s="971">
        <f t="shared" si="82"/>
        <v>0</v>
      </c>
      <c r="BG306" s="955">
        <v>15.4</v>
      </c>
    </row>
    <row r="307" spans="1:60" ht="11.25" customHeight="1" x14ac:dyDescent="0.2">
      <c r="A307" s="944" t="s">
        <v>3863</v>
      </c>
      <c r="B307" s="948" t="s">
        <v>3864</v>
      </c>
      <c r="C307" s="1013" t="s">
        <v>108</v>
      </c>
      <c r="D307" s="1013" t="s">
        <v>4365</v>
      </c>
      <c r="E307" s="792">
        <v>5</v>
      </c>
      <c r="F307" s="1227">
        <v>839</v>
      </c>
      <c r="G307" s="1227" t="s">
        <v>106</v>
      </c>
      <c r="H307" s="1227" t="s">
        <v>106</v>
      </c>
      <c r="I307" s="947">
        <v>10.28</v>
      </c>
      <c r="J307" s="703">
        <f t="shared" si="69"/>
        <v>2.7237354085603118</v>
      </c>
      <c r="K307" s="950">
        <v>7.0000000000000007E-2</v>
      </c>
      <c r="L307" s="960">
        <v>4</v>
      </c>
      <c r="M307" s="694">
        <f t="shared" si="70"/>
        <v>0.28000000000000003</v>
      </c>
      <c r="N307" s="943" t="s">
        <v>517</v>
      </c>
      <c r="O307" s="795">
        <v>0.06</v>
      </c>
      <c r="P307" s="934">
        <v>43413</v>
      </c>
      <c r="Q307" s="934">
        <v>43432</v>
      </c>
      <c r="R307" s="694">
        <f t="shared" si="71"/>
        <v>16.666666666666682</v>
      </c>
      <c r="S307" s="759">
        <f>IF(INDEX(Historical!$D$7:$D$1439,MATCH(B307,Historical!$B$7:$B$1450,0))=0,"n/a",(INDEX(Historical!$C$7:$C$1439,MATCH(B307,Historical!$B$7:$B$1450,0))/INDEX(Historical!$D$7:$D$1439,MATCH(B307,Historical!$B$7:$B$1450,0))-1)*100)</f>
        <v>38.888888888888886</v>
      </c>
      <c r="T307" s="759">
        <f>IF(INDEX(Historical!$F$7:$F$1432,MATCH(B307,Historical!$B$7:$B$1450,0))=0,"n/a",((INDEX(Historical!$C$7:$C$1439,MATCH(B307,Historical!$B$7:$B$1450,0))/INDEX(Historical!$F$7:$F$1432,MATCH(B307,Historical!$B$7:$B$1450,0)))^(1/3)-1)*100)</f>
        <v>31.476794716464763</v>
      </c>
      <c r="U307" s="759" t="str">
        <f>IF(INDEX(Historical!$H$7:$H$1432,MATCH(B307,Historical!$B$7:$B$1450,0))=0,"n/a",((INDEX(Historical!$C$7:$C$1439,MATCH(B307,Historical!$B$7:$B$1450,0))/INDEX(Historical!$H$7:$H$1432,MATCH(B307,Historical!$B$7:$B$1450,0)))^(1/5)-1)*100)</f>
        <v>n/a</v>
      </c>
      <c r="V307" s="759">
        <f>IF(INDEX(Historical!$O$7:$O$1432,MATCH(B307,Historical!$B$7:$B$1450,0))=0,"n/a",((INDEX(Historical!$C$7:$C$1439,MATCH(B307,Historical!$B$7:$B$1450,0))/INDEX(Historical!$O$7:$O$1432,MATCH(B307,Historical!$B$7:$B$1450,0)))^(1/10)-1)*100)</f>
        <v>-0.39143900390792297</v>
      </c>
      <c r="W307" s="760" t="str">
        <f t="shared" si="72"/>
        <v>n/a</v>
      </c>
      <c r="X307" s="761" t="str">
        <f t="shared" si="73"/>
        <v>n/a</v>
      </c>
      <c r="Y307" s="717"/>
      <c r="Z307" s="703">
        <f t="shared" si="74"/>
        <v>33.734939759036145</v>
      </c>
      <c r="AA307" s="959">
        <f t="shared" si="75"/>
        <v>12.385542168674698</v>
      </c>
      <c r="AB307" s="960">
        <v>12</v>
      </c>
      <c r="AC307" s="938">
        <v>0.83</v>
      </c>
      <c r="AD307" s="938">
        <v>1.55</v>
      </c>
      <c r="AE307" s="938">
        <v>4.71</v>
      </c>
      <c r="AF307" s="938">
        <v>1.7</v>
      </c>
      <c r="AG307" s="938">
        <v>15.2</v>
      </c>
      <c r="AH307" s="938">
        <v>39.900000000000006</v>
      </c>
      <c r="AI307" s="938">
        <v>2.69</v>
      </c>
      <c r="AJ307" s="938">
        <v>35.799999999999997</v>
      </c>
      <c r="AK307" s="938">
        <v>8</v>
      </c>
      <c r="AL307" s="951">
        <v>340.39</v>
      </c>
      <c r="AM307" s="945">
        <v>0.3</v>
      </c>
      <c r="AN307" s="938">
        <v>0.2</v>
      </c>
      <c r="AO307" s="802" t="str">
        <f t="shared" si="76"/>
        <v>n/a</v>
      </c>
      <c r="AP307" s="803" t="str">
        <f t="shared" si="77"/>
        <v>n/a</v>
      </c>
      <c r="AQ307" s="961">
        <f t="shared" si="78"/>
        <v>-3.2634237007026834</v>
      </c>
      <c r="AR307" s="703">
        <f>INDEX(Historical!$C$7:$C$1439,MATCH(B307,Historical!$B$7:$B$1450,0))*IF(AH307="n/a",1.03,IF(AH307&lt;0,1.01,IF(AH307&gt;10,1.1,(1+AH307/100))))</f>
        <v>0.27500000000000002</v>
      </c>
      <c r="AS307" s="959">
        <f t="shared" si="79"/>
        <v>0.28239750000000002</v>
      </c>
      <c r="AT307" s="959">
        <f t="shared" ref="AT307:AV326" si="85">IF($AK307="n/a",1.03*AS307,IF($AK307&lt;0,1.01*AS307,IF($AK307&gt;10,1.1*AS307,(1+$AK307/100)*AS307)))</f>
        <v>0.30498930000000002</v>
      </c>
      <c r="AU307" s="959">
        <f t="shared" si="85"/>
        <v>0.32938844400000006</v>
      </c>
      <c r="AV307" s="959">
        <f t="shared" si="85"/>
        <v>0.3557395195200001</v>
      </c>
      <c r="AW307" s="703">
        <f t="shared" si="80"/>
        <v>1.5475147635200002</v>
      </c>
      <c r="AX307" s="810">
        <f t="shared" si="81"/>
        <v>15.053645559533077</v>
      </c>
      <c r="AY307" s="1017">
        <v>0.5</v>
      </c>
      <c r="AZ307" s="945">
        <v>16.75</v>
      </c>
      <c r="BA307" s="945">
        <v>-18.61</v>
      </c>
      <c r="BB307" s="945">
        <v>0.80999999999999994</v>
      </c>
      <c r="BC307" s="945">
        <v>0.22999999999999998</v>
      </c>
      <c r="BE307" s="666">
        <v>2014</v>
      </c>
      <c r="BF307" s="971">
        <f t="shared" si="82"/>
        <v>0</v>
      </c>
      <c r="BG307" s="955">
        <v>1.5</v>
      </c>
    </row>
    <row r="308" spans="1:60" ht="11.25" customHeight="1" x14ac:dyDescent="0.2">
      <c r="A308" s="944" t="s">
        <v>3865</v>
      </c>
      <c r="B308" s="948" t="s">
        <v>3866</v>
      </c>
      <c r="C308" s="1013" t="s">
        <v>4369</v>
      </c>
      <c r="D308" s="1013" t="s">
        <v>1780</v>
      </c>
      <c r="E308" s="792">
        <v>6</v>
      </c>
      <c r="F308" s="1227">
        <v>771</v>
      </c>
      <c r="G308" s="1227" t="s">
        <v>106</v>
      </c>
      <c r="H308" s="1227" t="s">
        <v>106</v>
      </c>
      <c r="I308" s="947">
        <v>34.99</v>
      </c>
      <c r="J308" s="703">
        <f t="shared" si="69"/>
        <v>1.8290940268648186</v>
      </c>
      <c r="K308" s="950">
        <v>0.16</v>
      </c>
      <c r="L308" s="960">
        <v>4</v>
      </c>
      <c r="M308" s="694">
        <f t="shared" si="70"/>
        <v>0.64</v>
      </c>
      <c r="N308" s="943" t="s">
        <v>149</v>
      </c>
      <c r="O308" s="795">
        <v>0.15</v>
      </c>
      <c r="P308" s="934">
        <v>43525</v>
      </c>
      <c r="Q308" s="934">
        <v>43539</v>
      </c>
      <c r="R308" s="694">
        <f t="shared" si="71"/>
        <v>6.6666666666666732</v>
      </c>
      <c r="S308" s="759">
        <f>IF(INDEX(Historical!$D$7:$D$1439,MATCH(B308,Historical!$B$7:$B$1450,0))=0,"n/a",(INDEX(Historical!$C$7:$C$1439,MATCH(B308,Historical!$B$7:$B$1450,0))/INDEX(Historical!$D$7:$D$1439,MATCH(B308,Historical!$B$7:$B$1450,0))-1)*100)</f>
        <v>19.999999999999996</v>
      </c>
      <c r="T308" s="759">
        <f>IF(INDEX(Historical!$F$7:$F$1432,MATCH(B308,Historical!$B$7:$B$1450,0))=0,"n/a",((INDEX(Historical!$C$7:$C$1439,MATCH(B308,Historical!$B$7:$B$1450,0))/INDEX(Historical!$F$7:$F$1432,MATCH(B308,Historical!$B$7:$B$1450,0)))^(1/3)-1)*100)</f>
        <v>13.533091689267751</v>
      </c>
      <c r="U308" s="759">
        <f>IF(INDEX(Historical!$H$7:$H$1432,MATCH(B308,Historical!$B$7:$B$1450,0))=0,"n/a",((INDEX(Historical!$C$7:$C$1439,MATCH(B308,Historical!$B$7:$B$1450,0))/INDEX(Historical!$H$7:$H$1432,MATCH(B308,Historical!$B$7:$B$1450,0)))^(1/5)-1)*100)</f>
        <v>12.030033714161736</v>
      </c>
      <c r="V308" s="759">
        <f>IF(INDEX(Historical!$O$7:$O$1432,MATCH(B308,Historical!$B$7:$B$1450,0))=0,"n/a",((INDEX(Historical!$C$7:$C$1439,MATCH(B308,Historical!$B$7:$B$1450,0))/INDEX(Historical!$O$7:$O$1432,MATCH(B308,Historical!$B$7:$B$1450,0)))^(1/10)-1)*100)</f>
        <v>5.8442410876291984</v>
      </c>
      <c r="W308" s="760">
        <f t="shared" si="72"/>
        <v>2.0584424108762929</v>
      </c>
      <c r="X308" s="761">
        <f t="shared" si="73"/>
        <v>0.84718547282829126</v>
      </c>
      <c r="Y308" s="949"/>
      <c r="Z308" s="703">
        <f t="shared" si="74"/>
        <v>42.384105960264904</v>
      </c>
      <c r="AA308" s="959">
        <f t="shared" si="75"/>
        <v>23.172185430463578</v>
      </c>
      <c r="AB308" s="960">
        <v>12</v>
      </c>
      <c r="AC308" s="938">
        <v>1.51</v>
      </c>
      <c r="AD308" s="938">
        <v>1.53</v>
      </c>
      <c r="AE308" s="938">
        <v>1.47</v>
      </c>
      <c r="AF308" s="938">
        <v>1.74</v>
      </c>
      <c r="AG308" s="938">
        <v>10.5</v>
      </c>
      <c r="AH308" s="938">
        <v>16.3</v>
      </c>
      <c r="AI308" s="938">
        <v>21.64</v>
      </c>
      <c r="AJ308" s="938">
        <v>14.2</v>
      </c>
      <c r="AK308" s="938">
        <v>15</v>
      </c>
      <c r="AL308" s="951">
        <v>1040</v>
      </c>
      <c r="AM308" s="945">
        <v>3</v>
      </c>
      <c r="AN308" s="938">
        <v>0.5</v>
      </c>
      <c r="AO308" s="802">
        <f t="shared" si="76"/>
        <v>-9.3130576894370236</v>
      </c>
      <c r="AP308" s="803">
        <f t="shared" si="77"/>
        <v>13.859127741026555</v>
      </c>
      <c r="AQ308" s="961">
        <f t="shared" si="78"/>
        <v>33.864944625389136</v>
      </c>
      <c r="AR308" s="703">
        <f>INDEX(Historical!$C$7:$C$1439,MATCH(B308,Historical!$B$7:$B$1450,0))*IF(AH308="n/a",1.03,IF(AH308&lt;0,1.01,IF(AH308&gt;10,1.1,(1+AH308/100))))</f>
        <v>0.66</v>
      </c>
      <c r="AS308" s="959">
        <f t="shared" si="79"/>
        <v>0.72600000000000009</v>
      </c>
      <c r="AT308" s="959">
        <f t="shared" si="85"/>
        <v>0.7986000000000002</v>
      </c>
      <c r="AU308" s="959">
        <f t="shared" si="85"/>
        <v>0.87846000000000024</v>
      </c>
      <c r="AV308" s="959">
        <f t="shared" si="85"/>
        <v>0.96630600000000033</v>
      </c>
      <c r="AW308" s="703">
        <f t="shared" si="80"/>
        <v>4.0293660000000013</v>
      </c>
      <c r="AX308" s="810">
        <f t="shared" si="81"/>
        <v>11.515764504144045</v>
      </c>
      <c r="AY308" s="1017">
        <v>0.56999999999999995</v>
      </c>
      <c r="AZ308" s="945">
        <v>9.69</v>
      </c>
      <c r="BA308" s="945">
        <v>-23.64</v>
      </c>
      <c r="BB308" s="945">
        <v>2.9499999999999997</v>
      </c>
      <c r="BC308" s="945">
        <v>-10.299999999999999</v>
      </c>
      <c r="BE308" s="666">
        <v>2014</v>
      </c>
      <c r="BF308" s="971">
        <f t="shared" si="82"/>
        <v>0</v>
      </c>
      <c r="BG308" s="955">
        <v>4.9000000000000004</v>
      </c>
    </row>
    <row r="309" spans="1:60" ht="11.25" customHeight="1" x14ac:dyDescent="0.2">
      <c r="A309" s="762" t="s">
        <v>3877</v>
      </c>
      <c r="B309" s="853" t="s">
        <v>3878</v>
      </c>
      <c r="C309" s="1013" t="s">
        <v>128</v>
      </c>
      <c r="D309" s="1013" t="s">
        <v>4353</v>
      </c>
      <c r="E309" s="792">
        <v>8</v>
      </c>
      <c r="F309" s="1227">
        <v>609</v>
      </c>
      <c r="G309" s="1227" t="s">
        <v>106</v>
      </c>
      <c r="H309" s="1227" t="s">
        <v>106</v>
      </c>
      <c r="I309" s="956">
        <v>53.49</v>
      </c>
      <c r="J309" s="703">
        <f t="shared" si="69"/>
        <v>2.1312394840157034</v>
      </c>
      <c r="K309" s="936">
        <v>0.28499999999999998</v>
      </c>
      <c r="L309" s="1227">
        <v>4</v>
      </c>
      <c r="M309" s="694">
        <f t="shared" si="70"/>
        <v>1.1399999999999999</v>
      </c>
      <c r="N309" s="1227" t="s">
        <v>127</v>
      </c>
      <c r="O309" s="642">
        <v>0.26</v>
      </c>
      <c r="P309" s="684">
        <v>43735</v>
      </c>
      <c r="Q309" s="684">
        <v>43752</v>
      </c>
      <c r="R309" s="694">
        <f t="shared" si="71"/>
        <v>9.6153846153846025</v>
      </c>
      <c r="S309" s="759">
        <f>IF(INDEX(Historical!$D$7:$D$1439,MATCH(B309,Historical!$B$7:$B$1450,0))=0,"n/a",(INDEX(Historical!$C$7:$C$1439,MATCH(B309,Historical!$B$7:$B$1450,0))/INDEX(Historical!$D$7:$D$1439,MATCH(B309,Historical!$B$7:$B$1450,0))-1)*100)</f>
        <v>12.195121951219523</v>
      </c>
      <c r="T309" s="759">
        <f>IF(INDEX(Historical!$F$7:$F$1432,MATCH(B309,Historical!$B$7:$B$1450,0))=0,"n/a",((INDEX(Historical!$C$7:$C$1439,MATCH(B309,Historical!$B$7:$B$1450,0))/INDEX(Historical!$F$7:$F$1432,MATCH(B309,Historical!$B$7:$B$1450,0)))^(1/3)-1)*100)</f>
        <v>12.858935886850031</v>
      </c>
      <c r="U309" s="759">
        <f>IF(INDEX(Historical!$H$7:$H$1432,MATCH(B309,Historical!$B$7:$B$1450,0))=0,"n/a",((INDEX(Historical!$C$7:$C$1439,MATCH(B309,Historical!$B$7:$B$1450,0))/INDEX(Historical!$H$7:$H$1432,MATCH(B309,Historical!$B$7:$B$1450,0)))^(1/5)-1)*100)</f>
        <v>11.244567910677539</v>
      </c>
      <c r="V309" s="759" t="str">
        <f>IF(INDEX(Historical!$O$7:$O$1432,MATCH(B309,Historical!$B$7:$B$1450,0))=0,"n/a",((INDEX(Historical!$C$7:$C$1439,MATCH(B309,Historical!$B$7:$B$1450,0))/INDEX(Historical!$O$7:$O$1432,MATCH(B309,Historical!$B$7:$B$1450,0)))^(1/10)-1)*100)</f>
        <v>n/a</v>
      </c>
      <c r="W309" s="760" t="str">
        <f t="shared" si="72"/>
        <v>n/a</v>
      </c>
      <c r="X309" s="761">
        <f t="shared" si="73"/>
        <v>0.92930313311384616</v>
      </c>
      <c r="Y309" s="704"/>
      <c r="Z309" s="703">
        <f t="shared" si="74"/>
        <v>52.534562211981559</v>
      </c>
      <c r="AA309" s="959">
        <f t="shared" si="75"/>
        <v>24.649769585253459</v>
      </c>
      <c r="AB309" s="960">
        <v>12</v>
      </c>
      <c r="AC309" s="955">
        <v>2.17</v>
      </c>
      <c r="AD309" s="955">
        <v>4.37</v>
      </c>
      <c r="AE309" s="938">
        <v>3.09</v>
      </c>
      <c r="AF309" s="938">
        <v>3.08</v>
      </c>
      <c r="AG309" s="938" t="s">
        <v>137</v>
      </c>
      <c r="AH309" s="938">
        <v>25.8</v>
      </c>
      <c r="AI309" s="938">
        <v>7.57</v>
      </c>
      <c r="AJ309" s="739">
        <v>12.1</v>
      </c>
      <c r="AK309" s="739">
        <v>5.7799999999999994</v>
      </c>
      <c r="AL309" s="955">
        <v>79420</v>
      </c>
      <c r="AM309" s="955">
        <v>0.1</v>
      </c>
      <c r="AN309" s="955">
        <v>0.75</v>
      </c>
      <c r="AO309" s="802">
        <f t="shared" si="76"/>
        <v>-11.273962190560217</v>
      </c>
      <c r="AP309" s="803">
        <f t="shared" si="77"/>
        <v>13.375807394693242</v>
      </c>
      <c r="AQ309" s="961">
        <f t="shared" si="78"/>
        <v>83.692122038275613</v>
      </c>
      <c r="AR309" s="703">
        <f>INDEX(Historical!$C$7:$C$1439,MATCH(B309,Historical!$B$7:$B$1450,0))*IF(AH309="n/a",1.03,IF(AH309&lt;0,1.01,IF(AH309&gt;10,1.1,(1+AH309/100))))</f>
        <v>1.0120000000000002</v>
      </c>
      <c r="AS309" s="959">
        <f t="shared" si="79"/>
        <v>1.0886084000000003</v>
      </c>
      <c r="AT309" s="959">
        <f t="shared" si="85"/>
        <v>1.1515299655200004</v>
      </c>
      <c r="AU309" s="959">
        <f t="shared" si="85"/>
        <v>1.2180883975270564</v>
      </c>
      <c r="AV309" s="959">
        <f t="shared" si="85"/>
        <v>1.2884939069041204</v>
      </c>
      <c r="AW309" s="703">
        <f t="shared" si="80"/>
        <v>5.7587206699511775</v>
      </c>
      <c r="AX309" s="810">
        <f t="shared" si="81"/>
        <v>10.76597620106782</v>
      </c>
      <c r="AY309" s="788">
        <v>0.83</v>
      </c>
      <c r="AZ309" s="938">
        <v>37.909999999999997</v>
      </c>
      <c r="BA309" s="938">
        <v>-4.22</v>
      </c>
      <c r="BB309" s="938">
        <v>-1.08</v>
      </c>
      <c r="BC309" s="938">
        <v>11.81</v>
      </c>
      <c r="BE309" s="666">
        <v>2012</v>
      </c>
      <c r="BF309" s="971">
        <f t="shared" si="82"/>
        <v>0</v>
      </c>
      <c r="BG309" s="955" t="s">
        <v>137</v>
      </c>
      <c r="BH309" s="936"/>
    </row>
    <row r="310" spans="1:60" ht="11.25" customHeight="1" x14ac:dyDescent="0.2">
      <c r="A310" s="944" t="s">
        <v>1470</v>
      </c>
      <c r="B310" s="948" t="s">
        <v>1471</v>
      </c>
      <c r="C310" s="1013" t="s">
        <v>123</v>
      </c>
      <c r="D310" s="1013" t="s">
        <v>4197</v>
      </c>
      <c r="E310" s="792">
        <v>9</v>
      </c>
      <c r="F310" s="1227">
        <v>482</v>
      </c>
      <c r="G310" s="1227" t="s">
        <v>106</v>
      </c>
      <c r="H310" s="1227" t="s">
        <v>106</v>
      </c>
      <c r="I310" s="947">
        <v>39.31</v>
      </c>
      <c r="J310" s="703">
        <f t="shared" si="69"/>
        <v>3.6631900279827012</v>
      </c>
      <c r="K310" s="950">
        <v>0.36</v>
      </c>
      <c r="L310" s="960">
        <v>4</v>
      </c>
      <c r="M310" s="694">
        <f t="shared" si="70"/>
        <v>1.44</v>
      </c>
      <c r="N310" s="943" t="s">
        <v>357</v>
      </c>
      <c r="O310" s="795">
        <v>0.33</v>
      </c>
      <c r="P310" s="934">
        <v>43629</v>
      </c>
      <c r="Q310" s="934">
        <v>43646</v>
      </c>
      <c r="R310" s="694">
        <f t="shared" si="71"/>
        <v>9.0909090909090811</v>
      </c>
      <c r="S310" s="759">
        <f>IF(INDEX(Historical!$D$7:$D$1439,MATCH(B310,Historical!$B$7:$B$1450,0))=0,"n/a",(INDEX(Historical!$C$7:$C$1439,MATCH(B310,Historical!$B$7:$B$1450,0))/INDEX(Historical!$D$7:$D$1439,MATCH(B310,Historical!$B$7:$B$1450,0))-1)*100)</f>
        <v>12.340425531914923</v>
      </c>
      <c r="T310" s="759">
        <f>IF(INDEX(Historical!$F$7:$F$1432,MATCH(B310,Historical!$B$7:$B$1450,0))=0,"n/a",((INDEX(Historical!$C$7:$C$1439,MATCH(B310,Historical!$B$7:$B$1450,0))/INDEX(Historical!$F$7:$F$1432,MATCH(B310,Historical!$B$7:$B$1450,0)))^(1/3)-1)*100)</f>
        <v>7.0833187114252683</v>
      </c>
      <c r="U310" s="759">
        <f>IF(INDEX(Historical!$H$7:$H$1432,MATCH(B310,Historical!$B$7:$B$1450,0))=0,"n/a",((INDEX(Historical!$C$7:$C$1439,MATCH(B310,Historical!$B$7:$B$1450,0))/INDEX(Historical!$H$7:$H$1432,MATCH(B310,Historical!$B$7:$B$1450,0)))^(1/5)-1)*100)</f>
        <v>10.953461268949427</v>
      </c>
      <c r="V310" s="759">
        <f>IF(INDEX(Historical!$O$7:$O$1432,MATCH(B310,Historical!$B$7:$B$1450,0))=0,"n/a",((INDEX(Historical!$C$7:$C$1439,MATCH(B310,Historical!$B$7:$B$1450,0))/INDEX(Historical!$O$7:$O$1432,MATCH(B310,Historical!$B$7:$B$1450,0)))^(1/10)-1)*100)</f>
        <v>8.1139800821938621</v>
      </c>
      <c r="W310" s="760">
        <f t="shared" si="72"/>
        <v>1.3499492429106166</v>
      </c>
      <c r="X310" s="761">
        <f t="shared" si="73"/>
        <v>0.7021449531377838</v>
      </c>
      <c r="Y310" s="717"/>
      <c r="Z310" s="703">
        <f t="shared" si="74"/>
        <v>26.086956521739129</v>
      </c>
      <c r="AA310" s="959">
        <f t="shared" si="75"/>
        <v>7.121376811594204</v>
      </c>
      <c r="AB310" s="960">
        <v>12</v>
      </c>
      <c r="AC310" s="938">
        <v>5.52</v>
      </c>
      <c r="AD310" s="938">
        <v>0.33</v>
      </c>
      <c r="AE310" s="938">
        <v>0.84</v>
      </c>
      <c r="AF310" s="938">
        <v>2.08</v>
      </c>
      <c r="AG310" s="938">
        <v>29.599999999999998</v>
      </c>
      <c r="AH310" s="940">
        <v>93.2</v>
      </c>
      <c r="AI310" s="940">
        <v>56.76</v>
      </c>
      <c r="AJ310" s="938">
        <v>15.6</v>
      </c>
      <c r="AK310" s="938">
        <v>22.2</v>
      </c>
      <c r="AL310" s="951">
        <v>3100</v>
      </c>
      <c r="AM310" s="945">
        <v>0.5</v>
      </c>
      <c r="AN310" s="938">
        <v>1.41</v>
      </c>
      <c r="AO310" s="802">
        <f t="shared" si="76"/>
        <v>7.4952744853379238</v>
      </c>
      <c r="AP310" s="803">
        <f t="shared" si="77"/>
        <v>14.616651296932128</v>
      </c>
      <c r="AQ310" s="961">
        <f t="shared" si="78"/>
        <v>-18.862356268660641</v>
      </c>
      <c r="AR310" s="703">
        <f>INDEX(Historical!$C$7:$C$1439,MATCH(B310,Historical!$B$7:$B$1450,0))*IF(AH310="n/a",1.03,IF(AH310&lt;0,1.01,IF(AH310&gt;10,1.1,(1+AH310/100))))</f>
        <v>1.4520000000000002</v>
      </c>
      <c r="AS310" s="959">
        <f t="shared" si="79"/>
        <v>1.5972000000000004</v>
      </c>
      <c r="AT310" s="959">
        <f t="shared" si="85"/>
        <v>1.7569200000000005</v>
      </c>
      <c r="AU310" s="959">
        <f t="shared" si="85"/>
        <v>1.9326120000000007</v>
      </c>
      <c r="AV310" s="959">
        <f t="shared" si="85"/>
        <v>2.1258732000000009</v>
      </c>
      <c r="AW310" s="703">
        <f t="shared" si="80"/>
        <v>8.8646052000000033</v>
      </c>
      <c r="AX310" s="810">
        <f t="shared" si="81"/>
        <v>22.550509285169177</v>
      </c>
      <c r="AY310" s="1017">
        <v>1.68</v>
      </c>
      <c r="AZ310" s="945">
        <v>0.95</v>
      </c>
      <c r="BA310" s="945">
        <v>-52.769999999999996</v>
      </c>
      <c r="BB310" s="945">
        <v>-10.31</v>
      </c>
      <c r="BC310" s="945">
        <v>-27.1</v>
      </c>
      <c r="BE310" s="666">
        <v>2011</v>
      </c>
      <c r="BF310" s="971">
        <f t="shared" si="82"/>
        <v>0</v>
      </c>
      <c r="BG310" s="955">
        <v>9.3000000000000007</v>
      </c>
    </row>
    <row r="311" spans="1:60" ht="11.25" customHeight="1" x14ac:dyDescent="0.2">
      <c r="A311" s="944" t="s">
        <v>1472</v>
      </c>
      <c r="B311" s="948" t="s">
        <v>1473</v>
      </c>
      <c r="C311" s="1013" t="s">
        <v>108</v>
      </c>
      <c r="D311" s="1013" t="s">
        <v>118</v>
      </c>
      <c r="E311" s="792">
        <v>7</v>
      </c>
      <c r="F311" s="1227">
        <v>690</v>
      </c>
      <c r="G311" s="1227" t="s">
        <v>106</v>
      </c>
      <c r="H311" s="1227" t="s">
        <v>106</v>
      </c>
      <c r="I311" s="947">
        <v>49.42</v>
      </c>
      <c r="J311" s="703">
        <f t="shared" si="69"/>
        <v>3.5613112100364228</v>
      </c>
      <c r="K311" s="950">
        <v>0.44</v>
      </c>
      <c r="L311" s="960">
        <v>4</v>
      </c>
      <c r="M311" s="694">
        <f t="shared" si="70"/>
        <v>1.76</v>
      </c>
      <c r="N311" s="943" t="s">
        <v>263</v>
      </c>
      <c r="O311" s="795">
        <v>0.42</v>
      </c>
      <c r="P311" s="934">
        <v>43591</v>
      </c>
      <c r="Q311" s="934">
        <v>43629</v>
      </c>
      <c r="R311" s="694">
        <f t="shared" si="71"/>
        <v>4.7619047619047663</v>
      </c>
      <c r="S311" s="759">
        <f>IF(INDEX(Historical!$D$7:$D$1439,MATCH(B311,Historical!$B$7:$B$1450,0))=0,"n/a",(INDEX(Historical!$C$7:$C$1439,MATCH(B311,Historical!$B$7:$B$1450,0))/INDEX(Historical!$D$7:$D$1439,MATCH(B311,Historical!$B$7:$B$1450,0))-1)*100)</f>
        <v>3.7499999999999867</v>
      </c>
      <c r="T311" s="759">
        <f>IF(INDEX(Historical!$F$7:$F$1432,MATCH(B311,Historical!$B$7:$B$1450,0))=0,"n/a",((INDEX(Historical!$C$7:$C$1439,MATCH(B311,Historical!$B$7:$B$1450,0))/INDEX(Historical!$F$7:$F$1432,MATCH(B311,Historical!$B$7:$B$1450,0)))^(1/3)-1)*100)</f>
        <v>4.0172471646771957</v>
      </c>
      <c r="U311" s="759">
        <f>IF(INDEX(Historical!$H$7:$H$1432,MATCH(B311,Historical!$B$7:$B$1450,0))=0,"n/a",((INDEX(Historical!$C$7:$C$1439,MATCH(B311,Historical!$B$7:$B$1450,0))/INDEX(Historical!$H$7:$H$1432,MATCH(B311,Historical!$B$7:$B$1450,0)))^(1/5)-1)*100)</f>
        <v>13.020115211642702</v>
      </c>
      <c r="V311" s="759">
        <f>IF(INDEX(Historical!$O$7:$O$1432,MATCH(B311,Historical!$B$7:$B$1450,0))=0,"n/a",((INDEX(Historical!$C$7:$C$1439,MATCH(B311,Historical!$B$7:$B$1450,0))/INDEX(Historical!$O$7:$O$1432,MATCH(B311,Historical!$B$7:$B$1450,0)))^(1/10)-1)*100)</f>
        <v>9.669709936208859</v>
      </c>
      <c r="W311" s="760">
        <f t="shared" si="72"/>
        <v>1.3464845685689115</v>
      </c>
      <c r="X311" s="761">
        <f t="shared" si="73"/>
        <v>1.1729833524002435</v>
      </c>
      <c r="Y311" s="722"/>
      <c r="Z311" s="703">
        <f t="shared" si="74"/>
        <v>34.24124513618677</v>
      </c>
      <c r="AA311" s="959">
        <f t="shared" si="75"/>
        <v>9.6147859922179002</v>
      </c>
      <c r="AB311" s="960">
        <v>12</v>
      </c>
      <c r="AC311" s="938">
        <v>5.14</v>
      </c>
      <c r="AD311" s="938">
        <v>1.56</v>
      </c>
      <c r="AE311" s="938">
        <v>0.68</v>
      </c>
      <c r="AF311" s="938">
        <v>0.82</v>
      </c>
      <c r="AG311" s="938">
        <v>9.4</v>
      </c>
      <c r="AH311" s="938">
        <v>15.299999999999999</v>
      </c>
      <c r="AI311" s="938">
        <v>8.27</v>
      </c>
      <c r="AJ311" s="938">
        <v>11.1</v>
      </c>
      <c r="AK311" s="938">
        <v>6.23</v>
      </c>
      <c r="AL311" s="951">
        <v>47010</v>
      </c>
      <c r="AM311" s="945">
        <v>0.1</v>
      </c>
      <c r="AN311" s="938">
        <v>0.28000000000000003</v>
      </c>
      <c r="AO311" s="802">
        <f t="shared" si="76"/>
        <v>6.9666404294612256</v>
      </c>
      <c r="AP311" s="803">
        <f t="shared" si="77"/>
        <v>16.581426421679126</v>
      </c>
      <c r="AQ311" s="961">
        <f t="shared" si="78"/>
        <v>-40.804938217904706</v>
      </c>
      <c r="AR311" s="703">
        <f>INDEX(Historical!$C$7:$C$1439,MATCH(B311,Historical!$B$7:$B$1450,0))*IF(AH311="n/a",1.03,IF(AH311&lt;0,1.01,IF(AH311&gt;10,1.1,(1+AH311/100))))</f>
        <v>1.8260000000000001</v>
      </c>
      <c r="AS311" s="959">
        <f t="shared" si="79"/>
        <v>1.9770102000000001</v>
      </c>
      <c r="AT311" s="959">
        <f t="shared" si="85"/>
        <v>2.1001779354600001</v>
      </c>
      <c r="AU311" s="959">
        <f t="shared" si="85"/>
        <v>2.2310190208391583</v>
      </c>
      <c r="AV311" s="959">
        <f t="shared" si="85"/>
        <v>2.370011505837438</v>
      </c>
      <c r="AW311" s="703">
        <f t="shared" si="80"/>
        <v>10.504218662136596</v>
      </c>
      <c r="AX311" s="810">
        <f t="shared" si="81"/>
        <v>21.254995269398211</v>
      </c>
      <c r="AY311" s="1017">
        <v>1.0900000000000001</v>
      </c>
      <c r="AZ311" s="945">
        <v>30.880000000000003</v>
      </c>
      <c r="BA311" s="945">
        <v>-2.9899999999999998</v>
      </c>
      <c r="BB311" s="945">
        <v>0.64</v>
      </c>
      <c r="BC311" s="945">
        <v>9.32</v>
      </c>
      <c r="BE311" s="666">
        <v>2013</v>
      </c>
      <c r="BF311" s="971">
        <f t="shared" si="82"/>
        <v>0</v>
      </c>
      <c r="BG311" s="955">
        <v>0.70000000000000007</v>
      </c>
    </row>
    <row r="312" spans="1:60" ht="11.25" customHeight="1" x14ac:dyDescent="0.2">
      <c r="A312" s="762" t="s">
        <v>4190</v>
      </c>
      <c r="B312" s="853" t="s">
        <v>4187</v>
      </c>
      <c r="C312" s="1013" t="s">
        <v>108</v>
      </c>
      <c r="D312" s="1013" t="s">
        <v>118</v>
      </c>
      <c r="E312" s="792">
        <v>5</v>
      </c>
      <c r="F312" s="1227">
        <v>846</v>
      </c>
      <c r="G312" s="1227" t="s">
        <v>106</v>
      </c>
      <c r="H312" s="1227" t="s">
        <v>106</v>
      </c>
      <c r="I312" s="956">
        <v>18.079999999999998</v>
      </c>
      <c r="J312" s="703">
        <f t="shared" si="69"/>
        <v>5.5309734513274336</v>
      </c>
      <c r="K312" s="936">
        <v>0.25</v>
      </c>
      <c r="L312" s="1227">
        <v>4</v>
      </c>
      <c r="M312" s="694">
        <f t="shared" si="70"/>
        <v>1</v>
      </c>
      <c r="N312" s="1227" t="s">
        <v>327</v>
      </c>
      <c r="O312" s="642">
        <v>0.22</v>
      </c>
      <c r="P312" s="684">
        <v>43423</v>
      </c>
      <c r="Q312" s="684">
        <v>43453</v>
      </c>
      <c r="R312" s="694">
        <f t="shared" si="71"/>
        <v>13.636363636363635</v>
      </c>
      <c r="S312" s="759">
        <f>IF(INDEX(Historical!$D$7:$D$1439,MATCH(B312,Historical!$B$7:$B$1450,0))=0,"n/a",(INDEX(Historical!$C$7:$C$1439,MATCH(B312,Historical!$B$7:$B$1450,0))/INDEX(Historical!$D$7:$D$1439,MATCH(B312,Historical!$B$7:$B$1450,0))-1)*100)</f>
        <v>10.975609756097571</v>
      </c>
      <c r="T312" s="759">
        <f>IF(INDEX(Historical!$F$7:$F$1432,MATCH(B312,Historical!$B$7:$B$1450,0))=0,"n/a",((INDEX(Historical!$C$7:$C$1439,MATCH(B312,Historical!$B$7:$B$1450,0))/INDEX(Historical!$F$7:$F$1432,MATCH(B312,Historical!$B$7:$B$1450,0)))^(1/3)-1)*100)</f>
        <v>11.301022021030827</v>
      </c>
      <c r="U312" s="759">
        <f>IF(INDEX(Historical!$H$7:$H$1432,MATCH(B312,Historical!$B$7:$B$1450,0))=0,"n/a",((INDEX(Historical!$C$7:$C$1439,MATCH(B312,Historical!$B$7:$B$1450,0))/INDEX(Historical!$H$7:$H$1432,MATCH(B312,Historical!$B$7:$B$1450,0)))^(1/5)-1)*100)</f>
        <v>11.842691472014465</v>
      </c>
      <c r="V312" s="759">
        <f>IF(INDEX(Historical!$O$7:$O$1432,MATCH(B312,Historical!$B$7:$B$1450,0))=0,"n/a",((INDEX(Historical!$C$7:$C$1439,MATCH(B312,Historical!$B$7:$B$1450,0))/INDEX(Historical!$O$7:$O$1432,MATCH(B312,Historical!$B$7:$B$1450,0)))^(1/10)-1)*100)</f>
        <v>-0.9386734904589189</v>
      </c>
      <c r="W312" s="760" t="str">
        <f t="shared" si="72"/>
        <v>n/a</v>
      </c>
      <c r="X312" s="761">
        <f t="shared" si="73"/>
        <v>1.8797922971451533</v>
      </c>
      <c r="Y312" s="704" t="s">
        <v>4417</v>
      </c>
      <c r="Z312" s="703">
        <f t="shared" si="74"/>
        <v>51.020408163265309</v>
      </c>
      <c r="AA312" s="959">
        <f t="shared" si="75"/>
        <v>9.224489795918366</v>
      </c>
      <c r="AB312" s="960">
        <v>12</v>
      </c>
      <c r="AC312" s="955">
        <v>1.96</v>
      </c>
      <c r="AD312" s="955">
        <v>1.05</v>
      </c>
      <c r="AE312" s="938">
        <v>0.87</v>
      </c>
      <c r="AF312" s="938">
        <v>1.07</v>
      </c>
      <c r="AG312" s="938">
        <v>13</v>
      </c>
      <c r="AH312" s="938">
        <v>78.2</v>
      </c>
      <c r="AI312" s="938">
        <v>6.7</v>
      </c>
      <c r="AJ312" s="739">
        <v>6.3</v>
      </c>
      <c r="AK312" s="739">
        <v>8.82</v>
      </c>
      <c r="AL312" s="955">
        <v>35720</v>
      </c>
      <c r="AM312" s="955">
        <v>0.01</v>
      </c>
      <c r="AN312" s="955">
        <v>0.28999999999999998</v>
      </c>
      <c r="AO312" s="802">
        <f t="shared" si="76"/>
        <v>8.1491751274235327</v>
      </c>
      <c r="AP312" s="803">
        <f t="shared" si="77"/>
        <v>17.373664923341899</v>
      </c>
      <c r="AQ312" s="961">
        <f t="shared" si="78"/>
        <v>-33.767399495305092</v>
      </c>
      <c r="AR312" s="703">
        <f>INDEX(Historical!$C$7:$C$1439,MATCH(B312,Historical!$B$7:$B$1450,0))*IF(AH312="n/a",1.03,IF(AH312&lt;0,1.01,IF(AH312&gt;10,1.1,(1+AH312/100))))</f>
        <v>1.0010000000000001</v>
      </c>
      <c r="AS312" s="959">
        <f t="shared" si="79"/>
        <v>1.0680670000000001</v>
      </c>
      <c r="AT312" s="959">
        <f t="shared" si="85"/>
        <v>1.1622705094000001</v>
      </c>
      <c r="AU312" s="959">
        <f t="shared" si="85"/>
        <v>1.2647827683290802</v>
      </c>
      <c r="AV312" s="959">
        <f t="shared" si="85"/>
        <v>1.3763366084957052</v>
      </c>
      <c r="AW312" s="703">
        <f t="shared" si="80"/>
        <v>5.8724568862247857</v>
      </c>
      <c r="AX312" s="810">
        <f t="shared" si="81"/>
        <v>32.48040313177426</v>
      </c>
      <c r="AY312" s="788">
        <v>1.38</v>
      </c>
      <c r="AZ312" s="938">
        <v>35.630000000000003</v>
      </c>
      <c r="BA312" s="938">
        <v>-4.5900000000000007</v>
      </c>
      <c r="BB312" s="938">
        <v>0.6</v>
      </c>
      <c r="BC312" s="938">
        <v>7.5600000000000005</v>
      </c>
      <c r="BE312" s="666">
        <v>2014</v>
      </c>
      <c r="BF312" s="971">
        <f t="shared" si="82"/>
        <v>0</v>
      </c>
      <c r="BG312" s="955">
        <v>0.70000000000000007</v>
      </c>
    </row>
    <row r="313" spans="1:60" ht="11.25" customHeight="1" x14ac:dyDescent="0.2">
      <c r="A313" s="953" t="s">
        <v>1434</v>
      </c>
      <c r="B313" s="948" t="s">
        <v>1435</v>
      </c>
      <c r="C313" s="1013" t="s">
        <v>108</v>
      </c>
      <c r="D313" s="1013" t="s">
        <v>4365</v>
      </c>
      <c r="E313" s="793">
        <v>6</v>
      </c>
      <c r="F313" s="1227">
        <v>714</v>
      </c>
      <c r="G313" s="1227" t="s">
        <v>106</v>
      </c>
      <c r="H313" s="1227" t="s">
        <v>106</v>
      </c>
      <c r="I313" s="947">
        <v>15.4</v>
      </c>
      <c r="J313" s="703">
        <f t="shared" si="69"/>
        <v>3.1168831168831166</v>
      </c>
      <c r="K313" s="950">
        <v>0.12</v>
      </c>
      <c r="L313" s="960">
        <v>4</v>
      </c>
      <c r="M313" s="694">
        <f t="shared" si="70"/>
        <v>0.48</v>
      </c>
      <c r="N313" s="943" t="s">
        <v>623</v>
      </c>
      <c r="O313" s="795">
        <v>0.1</v>
      </c>
      <c r="P313" s="939">
        <v>42831</v>
      </c>
      <c r="Q313" s="939">
        <v>42843</v>
      </c>
      <c r="R313" s="694">
        <f t="shared" si="71"/>
        <v>19.999999999999989</v>
      </c>
      <c r="S313" s="759">
        <f>IF(INDEX(Historical!$D$7:$D$1439,MATCH(B313,Historical!$B$7:$B$1450,0))=0,"n/a",(INDEX(Historical!$C$7:$C$1439,MATCH(B313,Historical!$B$7:$B$1450,0))/INDEX(Historical!$D$7:$D$1439,MATCH(B313,Historical!$B$7:$B$1450,0))-1)*100)</f>
        <v>4.3478260869565188</v>
      </c>
      <c r="T313" s="759">
        <f>IF(INDEX(Historical!$F$7:$F$1432,MATCH(B313,Historical!$B$7:$B$1450,0))=0,"n/a",((INDEX(Historical!$C$7:$C$1439,MATCH(B313,Historical!$B$7:$B$1450,0))/INDEX(Historical!$F$7:$F$1432,MATCH(B313,Historical!$B$7:$B$1450,0)))^(1/3)-1)*100)</f>
        <v>13.881354888032128</v>
      </c>
      <c r="U313" s="759">
        <f>IF(INDEX(Historical!$H$7:$H$1432,MATCH(B313,Historical!$B$7:$B$1450,0))=0,"n/a",((INDEX(Historical!$C$7:$C$1439,MATCH(B313,Historical!$B$7:$B$1450,0))/INDEX(Historical!$H$7:$H$1432,MATCH(B313,Historical!$B$7:$B$1450,0)))^(1/5)-1)*100)</f>
        <v>24.573093961551741</v>
      </c>
      <c r="V313" s="759" t="str">
        <f>IF(INDEX(Historical!$O$7:$O$1432,MATCH(B313,Historical!$B$7:$B$1450,0))=0,"n/a",((INDEX(Historical!$C$7:$C$1439,MATCH(B313,Historical!$B$7:$B$1450,0))/INDEX(Historical!$O$7:$O$1432,MATCH(B313,Historical!$B$7:$B$1450,0)))^(1/10)-1)*100)</f>
        <v>n/a</v>
      </c>
      <c r="W313" s="760" t="str">
        <f t="shared" si="72"/>
        <v>n/a</v>
      </c>
      <c r="X313" s="761" t="str">
        <f t="shared" si="73"/>
        <v>n/a</v>
      </c>
      <c r="Y313" s="727" t="s">
        <v>4421</v>
      </c>
      <c r="Z313" s="703">
        <f t="shared" si="74"/>
        <v>51.063829787234042</v>
      </c>
      <c r="AA313" s="959">
        <f t="shared" si="75"/>
        <v>16.382978723404257</v>
      </c>
      <c r="AB313" s="960">
        <v>12</v>
      </c>
      <c r="AC313" s="938">
        <v>0.94</v>
      </c>
      <c r="AD313" s="938">
        <v>1.68</v>
      </c>
      <c r="AE313" s="938">
        <v>2.81</v>
      </c>
      <c r="AF313" s="938">
        <v>1.1000000000000001</v>
      </c>
      <c r="AG313" s="938">
        <v>6.6000000000000005</v>
      </c>
      <c r="AH313" s="938">
        <v>-21</v>
      </c>
      <c r="AI313" s="938">
        <v>8.3000000000000007</v>
      </c>
      <c r="AJ313" s="938">
        <v>-1.2</v>
      </c>
      <c r="AK313" s="938">
        <v>10</v>
      </c>
      <c r="AL313" s="951">
        <v>169.02</v>
      </c>
      <c r="AM313" s="945">
        <v>1.5</v>
      </c>
      <c r="AN313" s="938">
        <v>0</v>
      </c>
      <c r="AO313" s="802">
        <f t="shared" si="76"/>
        <v>11.306998355030601</v>
      </c>
      <c r="AP313" s="803">
        <f t="shared" si="77"/>
        <v>27.689977078434858</v>
      </c>
      <c r="AQ313" s="961">
        <f t="shared" si="78"/>
        <v>-10.504434384851136</v>
      </c>
      <c r="AR313" s="703">
        <f>INDEX(Historical!$C$7:$C$1439,MATCH(B313,Historical!$B$7:$B$1450,0))*IF(AH313="n/a",1.03,IF(AH313&lt;0,1.01,IF(AH313&gt;10,1.1,(1+AH313/100))))</f>
        <v>0.48480000000000001</v>
      </c>
      <c r="AS313" s="959">
        <f t="shared" si="79"/>
        <v>0.52503840000000002</v>
      </c>
      <c r="AT313" s="959">
        <f t="shared" si="85"/>
        <v>0.5775422400000001</v>
      </c>
      <c r="AU313" s="959">
        <f t="shared" si="85"/>
        <v>0.63529646400000017</v>
      </c>
      <c r="AV313" s="959">
        <f t="shared" si="85"/>
        <v>0.6988261104000002</v>
      </c>
      <c r="AW313" s="703">
        <f t="shared" si="80"/>
        <v>2.9215032144000004</v>
      </c>
      <c r="AX313" s="810">
        <f t="shared" si="81"/>
        <v>18.970800093506497</v>
      </c>
      <c r="AY313" s="1017">
        <v>0.6</v>
      </c>
      <c r="AZ313" s="945">
        <v>22.24</v>
      </c>
      <c r="BA313" s="945">
        <v>-10.93</v>
      </c>
      <c r="BB313" s="945">
        <v>-2.2599999999999998</v>
      </c>
      <c r="BC313" s="945">
        <v>0.08</v>
      </c>
      <c r="BE313" s="666">
        <v>2014</v>
      </c>
      <c r="BF313" s="971">
        <f t="shared" si="82"/>
        <v>0</v>
      </c>
      <c r="BG313" s="955">
        <v>0.8</v>
      </c>
    </row>
    <row r="314" spans="1:60" ht="11.25" customHeight="1" x14ac:dyDescent="0.2">
      <c r="A314" s="954" t="s">
        <v>3879</v>
      </c>
      <c r="B314" s="948" t="s">
        <v>3880</v>
      </c>
      <c r="C314" s="1013" t="s">
        <v>108</v>
      </c>
      <c r="D314" s="1013" t="s">
        <v>4365</v>
      </c>
      <c r="E314" s="792">
        <v>5</v>
      </c>
      <c r="F314" s="1227">
        <v>848</v>
      </c>
      <c r="G314" s="1227" t="s">
        <v>106</v>
      </c>
      <c r="H314" s="1227" t="s">
        <v>106</v>
      </c>
      <c r="I314" s="947">
        <v>32.590000000000003</v>
      </c>
      <c r="J314" s="703">
        <f t="shared" si="69"/>
        <v>2.4547407180116601</v>
      </c>
      <c r="K314" s="950">
        <v>0.2</v>
      </c>
      <c r="L314" s="960">
        <v>4</v>
      </c>
      <c r="M314" s="694">
        <f t="shared" si="70"/>
        <v>0.8</v>
      </c>
      <c r="N314" s="943" t="s">
        <v>327</v>
      </c>
      <c r="O314" s="795">
        <v>0.18</v>
      </c>
      <c r="P314" s="934">
        <v>43447</v>
      </c>
      <c r="Q314" s="934">
        <v>43462</v>
      </c>
      <c r="R314" s="694">
        <f t="shared" si="71"/>
        <v>11.111111111111121</v>
      </c>
      <c r="S314" s="759">
        <f>IF(INDEX(Historical!$D$7:$D$1439,MATCH(B314,Historical!$B$7:$B$1450,0))=0,"n/a",(INDEX(Historical!$C$7:$C$1439,MATCH(B314,Historical!$B$7:$B$1450,0))/INDEX(Historical!$D$7:$D$1439,MATCH(B314,Historical!$B$7:$B$1450,0))-1)*100)</f>
        <v>12.12121212121211</v>
      </c>
      <c r="T314" s="759">
        <f>IF(INDEX(Historical!$F$7:$F$1432,MATCH(B314,Historical!$B$7:$B$1450,0))=0,"n/a",((INDEX(Historical!$C$7:$C$1439,MATCH(B314,Historical!$B$7:$B$1450,0))/INDEX(Historical!$F$7:$F$1432,MATCH(B314,Historical!$B$7:$B$1450,0)))^(1/3)-1)*100)</f>
        <v>15.521679473813489</v>
      </c>
      <c r="U314" s="759">
        <f>IF(INDEX(Historical!$H$7:$H$1432,MATCH(B314,Historical!$B$7:$B$1450,0))=0,"n/a",((INDEX(Historical!$C$7:$C$1439,MATCH(B314,Historical!$B$7:$B$1450,0))/INDEX(Historical!$H$7:$H$1432,MATCH(B314,Historical!$B$7:$B$1450,0)))^(1/5)-1)*100)</f>
        <v>25.257602729679007</v>
      </c>
      <c r="V314" s="759">
        <f>IF(INDEX(Historical!$O$7:$O$1432,MATCH(B314,Historical!$B$7:$B$1450,0))=0,"n/a",((INDEX(Historical!$C$7:$C$1439,MATCH(B314,Historical!$B$7:$B$1450,0))/INDEX(Historical!$O$7:$O$1432,MATCH(B314,Historical!$B$7:$B$1450,0)))^(1/10)-1)*100)</f>
        <v>1.4624101940841294</v>
      </c>
      <c r="W314" s="760">
        <f t="shared" si="72"/>
        <v>17.271216264665885</v>
      </c>
      <c r="X314" s="761">
        <f t="shared" si="73"/>
        <v>1.741903636529587</v>
      </c>
      <c r="Y314" s="949"/>
      <c r="Z314" s="703">
        <f t="shared" si="74"/>
        <v>32.258064516129039</v>
      </c>
      <c r="AA314" s="959">
        <f t="shared" si="75"/>
        <v>13.141129032258066</v>
      </c>
      <c r="AB314" s="960">
        <v>12</v>
      </c>
      <c r="AC314" s="938">
        <v>2.48</v>
      </c>
      <c r="AD314" s="938">
        <v>2.71</v>
      </c>
      <c r="AE314" s="938">
        <v>3.36</v>
      </c>
      <c r="AF314" s="938">
        <v>1.37</v>
      </c>
      <c r="AG314" s="938">
        <v>9.4</v>
      </c>
      <c r="AH314" s="938">
        <v>15.7</v>
      </c>
      <c r="AI314" s="938">
        <v>2.96</v>
      </c>
      <c r="AJ314" s="938">
        <v>14.499999999999998</v>
      </c>
      <c r="AK314" s="938">
        <v>5</v>
      </c>
      <c r="AL314" s="951">
        <v>286.11</v>
      </c>
      <c r="AM314" s="945">
        <v>3.5999999999999996</v>
      </c>
      <c r="AN314" s="938">
        <v>0.08</v>
      </c>
      <c r="AO314" s="802">
        <f t="shared" si="76"/>
        <v>14.571214415432602</v>
      </c>
      <c r="AP314" s="803">
        <f t="shared" si="77"/>
        <v>27.712343447690667</v>
      </c>
      <c r="AQ314" s="961">
        <f t="shared" si="78"/>
        <v>-10.548966159148632</v>
      </c>
      <c r="AR314" s="703">
        <f>INDEX(Historical!$C$7:$C$1439,MATCH(B314,Historical!$B$7:$B$1450,0))*IF(AH314="n/a",1.03,IF(AH314&lt;0,1.01,IF(AH314&gt;10,1.1,(1+AH314/100))))</f>
        <v>0.81400000000000006</v>
      </c>
      <c r="AS314" s="959">
        <f t="shared" si="79"/>
        <v>0.83809440000000013</v>
      </c>
      <c r="AT314" s="959">
        <f t="shared" si="85"/>
        <v>0.87999912000000013</v>
      </c>
      <c r="AU314" s="959">
        <f t="shared" si="85"/>
        <v>0.9239990760000002</v>
      </c>
      <c r="AV314" s="959">
        <f t="shared" si="85"/>
        <v>0.97019902980000028</v>
      </c>
      <c r="AW314" s="703">
        <f t="shared" si="80"/>
        <v>4.4262916258000011</v>
      </c>
      <c r="AX314" s="810">
        <f t="shared" si="81"/>
        <v>13.581747854556614</v>
      </c>
      <c r="AY314" s="1017">
        <v>0.72</v>
      </c>
      <c r="AZ314" s="945">
        <v>34.229999999999997</v>
      </c>
      <c r="BA314" s="945">
        <v>-16.220000000000002</v>
      </c>
      <c r="BB314" s="945">
        <v>3.45</v>
      </c>
      <c r="BC314" s="945">
        <v>4.72</v>
      </c>
      <c r="BE314" s="666">
        <v>2014</v>
      </c>
      <c r="BF314" s="971">
        <f t="shared" si="82"/>
        <v>0</v>
      </c>
      <c r="BG314" s="955">
        <v>0.89999999999999991</v>
      </c>
    </row>
    <row r="315" spans="1:60" ht="11.25" customHeight="1" x14ac:dyDescent="0.2">
      <c r="A315" s="936" t="s">
        <v>1440</v>
      </c>
      <c r="B315" s="948" t="s">
        <v>1441</v>
      </c>
      <c r="C315" s="1013" t="s">
        <v>247</v>
      </c>
      <c r="D315" s="1013" t="s">
        <v>4360</v>
      </c>
      <c r="E315" s="792">
        <v>9</v>
      </c>
      <c r="F315" s="1227">
        <v>434</v>
      </c>
      <c r="G315" s="1227" t="s">
        <v>106</v>
      </c>
      <c r="H315" s="1227" t="s">
        <v>106</v>
      </c>
      <c r="I315" s="947">
        <v>50.42</v>
      </c>
      <c r="J315" s="703">
        <f t="shared" si="69"/>
        <v>2.8956763189210628</v>
      </c>
      <c r="K315" s="950">
        <v>0.36499999999999999</v>
      </c>
      <c r="L315" s="960">
        <v>4</v>
      </c>
      <c r="M315" s="694">
        <f t="shared" si="70"/>
        <v>1.46</v>
      </c>
      <c r="N315" s="943" t="s">
        <v>598</v>
      </c>
      <c r="O315" s="795">
        <v>0.33</v>
      </c>
      <c r="P315" s="934">
        <v>43531</v>
      </c>
      <c r="Q315" s="934">
        <v>43546</v>
      </c>
      <c r="R315" s="694">
        <f t="shared" si="71"/>
        <v>10.606060606060598</v>
      </c>
      <c r="S315" s="759">
        <f>IF(INDEX(Historical!$D$7:$D$1439,MATCH(B315,Historical!$B$7:$B$1450,0))=0,"n/a",(INDEX(Historical!$C$7:$C$1439,MATCH(B315,Historical!$B$7:$B$1450,0))/INDEX(Historical!$D$7:$D$1439,MATCH(B315,Historical!$B$7:$B$1450,0))-1)*100)</f>
        <v>19.999999999999996</v>
      </c>
      <c r="T315" s="759">
        <f>IF(INDEX(Historical!$F$7:$F$1432,MATCH(B315,Historical!$B$7:$B$1450,0))=0,"n/a",((INDEX(Historical!$C$7:$C$1439,MATCH(B315,Historical!$B$7:$B$1450,0))/INDEX(Historical!$F$7:$F$1432,MATCH(B315,Historical!$B$7:$B$1450,0)))^(1/3)-1)*100)</f>
        <v>14.471424255333186</v>
      </c>
      <c r="U315" s="759">
        <f>IF(INDEX(Historical!$H$7:$H$1432,MATCH(B315,Historical!$B$7:$B$1450,0))=0,"n/a",((INDEX(Historical!$C$7:$C$1439,MATCH(B315,Historical!$B$7:$B$1450,0))/INDEX(Historical!$H$7:$H$1432,MATCH(B315,Historical!$B$7:$B$1450,0)))^(1/5)-1)*100)</f>
        <v>15.578962436501453</v>
      </c>
      <c r="V315" s="759">
        <f>IF(INDEX(Historical!$O$7:$O$1432,MATCH(B315,Historical!$B$7:$B$1450,0))=0,"n/a",((INDEX(Historical!$C$7:$C$1439,MATCH(B315,Historical!$B$7:$B$1450,0))/INDEX(Historical!$O$7:$O$1432,MATCH(B315,Historical!$B$7:$B$1450,0)))^(1/10)-1)*100)</f>
        <v>15.405455039564163</v>
      </c>
      <c r="W315" s="760">
        <f t="shared" si="72"/>
        <v>1.0112627245668298</v>
      </c>
      <c r="X315" s="761">
        <f t="shared" si="73"/>
        <v>1.0818723914237121</v>
      </c>
      <c r="Y315" s="949" t="s">
        <v>824</v>
      </c>
      <c r="Z315" s="703">
        <f t="shared" si="74"/>
        <v>17.914110429447852</v>
      </c>
      <c r="AA315" s="959">
        <f t="shared" si="75"/>
        <v>6.1865030674846624</v>
      </c>
      <c r="AB315" s="960">
        <v>12</v>
      </c>
      <c r="AC315" s="938">
        <v>8.15</v>
      </c>
      <c r="AD315" s="938">
        <v>2.66</v>
      </c>
      <c r="AE315" s="938">
        <v>0.39</v>
      </c>
      <c r="AF315" s="938">
        <v>1.43</v>
      </c>
      <c r="AG315" s="938">
        <v>24.7</v>
      </c>
      <c r="AH315" s="938">
        <v>14.2</v>
      </c>
      <c r="AI315" s="938">
        <v>9.5500000000000007</v>
      </c>
      <c r="AJ315" s="938">
        <v>14.399999999999999</v>
      </c>
      <c r="AK315" s="938">
        <v>2.34</v>
      </c>
      <c r="AL315" s="951">
        <v>15930</v>
      </c>
      <c r="AM315" s="945">
        <v>1.6</v>
      </c>
      <c r="AN315" s="938">
        <v>0.31</v>
      </c>
      <c r="AO315" s="802">
        <f t="shared" si="76"/>
        <v>12.288135687937853</v>
      </c>
      <c r="AP315" s="803">
        <f t="shared" si="77"/>
        <v>18.474638755422514</v>
      </c>
      <c r="AQ315" s="961">
        <f t="shared" si="78"/>
        <v>-37.295403725074792</v>
      </c>
      <c r="AR315" s="703">
        <f>INDEX(Historical!$C$7:$C$1439,MATCH(B315,Historical!$B$7:$B$1450,0))*IF(AH315="n/a",1.03,IF(AH315&lt;0,1.01,IF(AH315&gt;10,1.1,(1+AH315/100))))</f>
        <v>1.4520000000000002</v>
      </c>
      <c r="AS315" s="959">
        <f t="shared" si="79"/>
        <v>1.5906660000000001</v>
      </c>
      <c r="AT315" s="959">
        <f t="shared" si="85"/>
        <v>1.6278875844000003</v>
      </c>
      <c r="AU315" s="959">
        <f t="shared" si="85"/>
        <v>1.6659801538749603</v>
      </c>
      <c r="AV315" s="959">
        <f t="shared" si="85"/>
        <v>1.7049640894756346</v>
      </c>
      <c r="AW315" s="703">
        <f t="shared" si="80"/>
        <v>8.0414978277505949</v>
      </c>
      <c r="AX315" s="810">
        <f t="shared" si="81"/>
        <v>15.949023855118197</v>
      </c>
      <c r="AY315" s="1017">
        <v>1.62</v>
      </c>
      <c r="AZ315" s="945">
        <v>18.61</v>
      </c>
      <c r="BA315" s="945">
        <v>-17.299999999999997</v>
      </c>
      <c r="BB315" s="945">
        <v>7.35</v>
      </c>
      <c r="BC315" s="945">
        <v>2.4500000000000002</v>
      </c>
      <c r="BE315" s="666">
        <v>2011</v>
      </c>
      <c r="BF315" s="971">
        <f t="shared" si="82"/>
        <v>0</v>
      </c>
      <c r="BG315" s="955">
        <v>10.299999999999999</v>
      </c>
    </row>
    <row r="316" spans="1:60" ht="11.25" customHeight="1" x14ac:dyDescent="0.2">
      <c r="A316" s="944" t="s">
        <v>3873</v>
      </c>
      <c r="B316" s="948" t="s">
        <v>3874</v>
      </c>
      <c r="C316" s="1013" t="s">
        <v>112</v>
      </c>
      <c r="D316" s="1013" t="s">
        <v>4348</v>
      </c>
      <c r="E316" s="792">
        <v>6</v>
      </c>
      <c r="F316" s="1227">
        <v>769</v>
      </c>
      <c r="G316" s="1227" t="s">
        <v>106</v>
      </c>
      <c r="H316" s="1227" t="s">
        <v>106</v>
      </c>
      <c r="I316" s="947">
        <v>33.96</v>
      </c>
      <c r="J316" s="703">
        <f t="shared" si="69"/>
        <v>3.2391048292108362</v>
      </c>
      <c r="K316" s="950">
        <v>0.27500000000000002</v>
      </c>
      <c r="L316" s="960">
        <v>4</v>
      </c>
      <c r="M316" s="694">
        <f t="shared" si="70"/>
        <v>1.1000000000000001</v>
      </c>
      <c r="N316" s="943" t="s">
        <v>136</v>
      </c>
      <c r="O316" s="795">
        <v>0.25</v>
      </c>
      <c r="P316" s="934">
        <v>43522</v>
      </c>
      <c r="Q316" s="934">
        <v>43537</v>
      </c>
      <c r="R316" s="694">
        <f t="shared" si="71"/>
        <v>10.000000000000009</v>
      </c>
      <c r="S316" s="759">
        <f>IF(INDEX(Historical!$D$7:$D$1439,MATCH(B316,Historical!$B$7:$B$1450,0))=0,"n/a",(INDEX(Historical!$C$7:$C$1439,MATCH(B316,Historical!$B$7:$B$1450,0))/INDEX(Historical!$D$7:$D$1439,MATCH(B316,Historical!$B$7:$B$1450,0))-1)*100)</f>
        <v>10.132158590308361</v>
      </c>
      <c r="T316" s="759">
        <f>IF(INDEX(Historical!$F$7:$F$1432,MATCH(B316,Historical!$B$7:$B$1450,0))=0,"n/a",((INDEX(Historical!$C$7:$C$1439,MATCH(B316,Historical!$B$7:$B$1450,0))/INDEX(Historical!$F$7:$F$1432,MATCH(B316,Historical!$B$7:$B$1450,0)))^(1/3)-1)*100)</f>
        <v>10.162250801492224</v>
      </c>
      <c r="U316" s="759" t="str">
        <f>IF(INDEX(Historical!$H$7:$H$1432,MATCH(B316,Historical!$B$7:$B$1450,0))=0,"n/a",((INDEX(Historical!$C$7:$C$1439,MATCH(B316,Historical!$B$7:$B$1450,0))/INDEX(Historical!$H$7:$H$1432,MATCH(B316,Historical!$B$7:$B$1450,0)))^(1/5)-1)*100)</f>
        <v>n/a</v>
      </c>
      <c r="V316" s="759" t="str">
        <f>IF(INDEX(Historical!$O$7:$O$1432,MATCH(B316,Historical!$B$7:$B$1450,0))=0,"n/a",((INDEX(Historical!$C$7:$C$1439,MATCH(B316,Historical!$B$7:$B$1450,0))/INDEX(Historical!$O$7:$O$1432,MATCH(B316,Historical!$B$7:$B$1450,0)))^(1/10)-1)*100)</f>
        <v>n/a</v>
      </c>
      <c r="W316" s="760" t="str">
        <f t="shared" si="72"/>
        <v>n/a</v>
      </c>
      <c r="X316" s="761" t="str">
        <f t="shared" si="73"/>
        <v>n/a</v>
      </c>
      <c r="Y316" s="714"/>
      <c r="Z316" s="703" t="str">
        <f t="shared" si="74"/>
        <v>n/a</v>
      </c>
      <c r="AA316" s="959" t="str">
        <f t="shared" si="75"/>
        <v>n/a</v>
      </c>
      <c r="AB316" s="960">
        <v>12</v>
      </c>
      <c r="AC316" s="938">
        <v>-0.12</v>
      </c>
      <c r="AD316" s="938" t="s">
        <v>137</v>
      </c>
      <c r="AE316" s="938">
        <v>2.57</v>
      </c>
      <c r="AF316" s="938">
        <v>1.88</v>
      </c>
      <c r="AG316" s="938">
        <v>-0.6</v>
      </c>
      <c r="AH316" s="938">
        <v>-116.9</v>
      </c>
      <c r="AI316" s="938">
        <v>10.879999999999999</v>
      </c>
      <c r="AJ316" s="938">
        <v>-18.5</v>
      </c>
      <c r="AK316" s="938">
        <v>14.000000000000002</v>
      </c>
      <c r="AL316" s="951">
        <v>1550</v>
      </c>
      <c r="AM316" s="945">
        <v>1.6</v>
      </c>
      <c r="AN316" s="938">
        <v>1.0900000000000001</v>
      </c>
      <c r="AO316" s="802" t="str">
        <f t="shared" si="76"/>
        <v>n/a</v>
      </c>
      <c r="AP316" s="803" t="str">
        <f t="shared" si="77"/>
        <v>n/a</v>
      </c>
      <c r="AQ316" s="961" t="str">
        <f t="shared" si="78"/>
        <v>n/a</v>
      </c>
      <c r="AR316" s="703">
        <f>INDEX(Historical!$C$7:$C$1439,MATCH(B316,Historical!$B$7:$B$1450,0))*IF(AH316="n/a",1.03,IF(AH316&lt;0,1.01,IF(AH316&gt;10,1.1,(1+AH316/100))))</f>
        <v>1.01</v>
      </c>
      <c r="AS316" s="959">
        <f t="shared" si="79"/>
        <v>1.1110000000000002</v>
      </c>
      <c r="AT316" s="959">
        <f t="shared" si="85"/>
        <v>1.2221000000000004</v>
      </c>
      <c r="AU316" s="959">
        <f t="shared" si="85"/>
        <v>1.3443100000000006</v>
      </c>
      <c r="AV316" s="959">
        <f t="shared" si="85"/>
        <v>1.4787410000000007</v>
      </c>
      <c r="AW316" s="703">
        <f t="shared" si="80"/>
        <v>6.1661510000000028</v>
      </c>
      <c r="AX316" s="810">
        <f t="shared" si="81"/>
        <v>18.157099528857486</v>
      </c>
      <c r="AY316" s="1017">
        <v>1.61</v>
      </c>
      <c r="AZ316" s="945">
        <v>15.27</v>
      </c>
      <c r="BA316" s="945">
        <v>-26.650000000000002</v>
      </c>
      <c r="BB316" s="945">
        <v>6.5299999999999994</v>
      </c>
      <c r="BC316" s="945">
        <v>-3.5900000000000003</v>
      </c>
      <c r="BE316" s="666">
        <v>2014</v>
      </c>
      <c r="BF316" s="971">
        <f t="shared" si="82"/>
        <v>0</v>
      </c>
      <c r="BG316" s="955">
        <v>-0.2</v>
      </c>
    </row>
    <row r="317" spans="1:60" ht="11.25" customHeight="1" x14ac:dyDescent="0.2">
      <c r="A317" s="944" t="s">
        <v>1482</v>
      </c>
      <c r="B317" s="948" t="s">
        <v>1483</v>
      </c>
      <c r="C317" s="1013" t="s">
        <v>4216</v>
      </c>
      <c r="D317" s="1013" t="s">
        <v>4352</v>
      </c>
      <c r="E317" s="792">
        <v>8</v>
      </c>
      <c r="F317" s="1227">
        <v>523</v>
      </c>
      <c r="G317" s="1227" t="s">
        <v>106</v>
      </c>
      <c r="H317" s="1227" t="s">
        <v>106</v>
      </c>
      <c r="I317" s="947">
        <v>85.13</v>
      </c>
      <c r="J317" s="703">
        <f t="shared" si="69"/>
        <v>0.93973922236579355</v>
      </c>
      <c r="K317" s="950">
        <v>0.2</v>
      </c>
      <c r="L317" s="960">
        <v>4</v>
      </c>
      <c r="M317" s="694">
        <f t="shared" si="70"/>
        <v>0.8</v>
      </c>
      <c r="N317" s="943" t="s">
        <v>250</v>
      </c>
      <c r="O317" s="795">
        <v>0.18</v>
      </c>
      <c r="P317" s="939">
        <v>43244</v>
      </c>
      <c r="Q317" s="939">
        <v>43259</v>
      </c>
      <c r="R317" s="694">
        <f t="shared" si="71"/>
        <v>11.111111111111121</v>
      </c>
      <c r="S317" s="759">
        <f>IF(INDEX(Historical!$D$7:$D$1439,MATCH(B317,Historical!$B$7:$B$1450,0))=0,"n/a",(INDEX(Historical!$C$7:$C$1439,MATCH(B317,Historical!$B$7:$B$1450,0))/INDEX(Historical!$D$7:$D$1439,MATCH(B317,Historical!$B$7:$B$1450,0))-1)*100)</f>
        <v>10.638297872340452</v>
      </c>
      <c r="T317" s="759">
        <f>IF(INDEX(Historical!$F$7:$F$1432,MATCH(B317,Historical!$B$7:$B$1450,0))=0,"n/a",((INDEX(Historical!$C$7:$C$1439,MATCH(B317,Historical!$B$7:$B$1450,0))/INDEX(Historical!$F$7:$F$1432,MATCH(B317,Historical!$B$7:$B$1450,0)))^(1/3)-1)*100)</f>
        <v>4.9373944420962212</v>
      </c>
      <c r="U317" s="759">
        <f>IF(INDEX(Historical!$H$7:$H$1432,MATCH(B317,Historical!$B$7:$B$1450,0))=0,"n/a",((INDEX(Historical!$C$7:$C$1439,MATCH(B317,Historical!$B$7:$B$1450,0))/INDEX(Historical!$H$7:$H$1432,MATCH(B317,Historical!$B$7:$B$1450,0)))^(1/5)-1)*100)</f>
        <v>4.0358274630921898</v>
      </c>
      <c r="V317" s="759" t="str">
        <f>IF(INDEX(Historical!$O$7:$O$1432,MATCH(B317,Historical!$B$7:$B$1450,0))=0,"n/a",((INDEX(Historical!$C$7:$C$1439,MATCH(B317,Historical!$B$7:$B$1450,0))/INDEX(Historical!$O$7:$O$1432,MATCH(B317,Historical!$B$7:$B$1450,0)))^(1/10)-1)*100)</f>
        <v>n/a</v>
      </c>
      <c r="W317" s="760" t="str">
        <f t="shared" si="72"/>
        <v>n/a</v>
      </c>
      <c r="X317" s="761">
        <f t="shared" si="73"/>
        <v>6.6707891951937021E-2</v>
      </c>
      <c r="Y317" s="949"/>
      <c r="Z317" s="703">
        <f t="shared" si="74"/>
        <v>14.625228519195613</v>
      </c>
      <c r="AA317" s="959">
        <f t="shared" si="75"/>
        <v>15.563071297989032</v>
      </c>
      <c r="AB317" s="960">
        <v>12</v>
      </c>
      <c r="AC317" s="938">
        <v>5.47</v>
      </c>
      <c r="AD317" s="938">
        <v>3.41</v>
      </c>
      <c r="AE317" s="938">
        <v>2.41</v>
      </c>
      <c r="AF317" s="938">
        <v>2.5099999999999998</v>
      </c>
      <c r="AG317" s="938">
        <v>16.2</v>
      </c>
      <c r="AH317" s="938">
        <v>14.399999999999999</v>
      </c>
      <c r="AI317" s="938">
        <v>43.97</v>
      </c>
      <c r="AJ317" s="938">
        <v>60.5</v>
      </c>
      <c r="AK317" s="938">
        <v>4.78</v>
      </c>
      <c r="AL317" s="951">
        <v>4780</v>
      </c>
      <c r="AM317" s="945">
        <v>0.4</v>
      </c>
      <c r="AN317" s="938">
        <v>0.51</v>
      </c>
      <c r="AO317" s="802">
        <f t="shared" si="76"/>
        <v>-10.587504612531049</v>
      </c>
      <c r="AP317" s="803">
        <f t="shared" si="77"/>
        <v>4.9755666854579834</v>
      </c>
      <c r="AQ317" s="961">
        <f t="shared" si="78"/>
        <v>31.762933513104798</v>
      </c>
      <c r="AR317" s="703">
        <f>INDEX(Historical!$C$7:$C$1439,MATCH(B317,Historical!$B$7:$B$1450,0))*IF(AH317="n/a",1.03,IF(AH317&lt;0,1.01,IF(AH317&gt;10,1.1,(1+AH317/100))))</f>
        <v>0.8580000000000001</v>
      </c>
      <c r="AS317" s="959">
        <f t="shared" si="79"/>
        <v>0.94380000000000019</v>
      </c>
      <c r="AT317" s="959">
        <f t="shared" si="85"/>
        <v>0.98891364000000026</v>
      </c>
      <c r="AU317" s="959">
        <f t="shared" si="85"/>
        <v>1.0361837119920003</v>
      </c>
      <c r="AV317" s="959">
        <f t="shared" si="85"/>
        <v>1.0857132934252181</v>
      </c>
      <c r="AW317" s="703">
        <f t="shared" si="80"/>
        <v>4.9126106454172191</v>
      </c>
      <c r="AX317" s="810">
        <f t="shared" si="81"/>
        <v>5.7707161346378708</v>
      </c>
      <c r="AY317" s="1017">
        <v>1.45</v>
      </c>
      <c r="AZ317" s="945">
        <v>51.019999999999996</v>
      </c>
      <c r="BA317" s="945">
        <v>-18.029999999999998</v>
      </c>
      <c r="BB317" s="945">
        <v>10.119999999999999</v>
      </c>
      <c r="BC317" s="945">
        <v>7.1999999999999993</v>
      </c>
      <c r="BE317" s="666">
        <v>2011</v>
      </c>
      <c r="BF317" s="971">
        <f t="shared" si="82"/>
        <v>0</v>
      </c>
      <c r="BG317" s="955">
        <v>10.8</v>
      </c>
    </row>
    <row r="318" spans="1:60" ht="11.25" customHeight="1" x14ac:dyDescent="0.2">
      <c r="A318" s="936" t="s">
        <v>1446</v>
      </c>
      <c r="B318" s="948" t="s">
        <v>1447</v>
      </c>
      <c r="C318" s="1013" t="s">
        <v>108</v>
      </c>
      <c r="D318" s="1013" t="s">
        <v>4365</v>
      </c>
      <c r="E318" s="792">
        <v>9</v>
      </c>
      <c r="F318" s="1227">
        <v>374</v>
      </c>
      <c r="G318" s="1227" t="s">
        <v>106</v>
      </c>
      <c r="H318" s="1227" t="s">
        <v>106</v>
      </c>
      <c r="I318" s="947">
        <v>23.4</v>
      </c>
      <c r="J318" s="703">
        <f t="shared" si="69"/>
        <v>4.2735042735042734</v>
      </c>
      <c r="K318" s="950">
        <v>0.25</v>
      </c>
      <c r="L318" s="960">
        <v>4</v>
      </c>
      <c r="M318" s="694">
        <f t="shared" si="70"/>
        <v>1</v>
      </c>
      <c r="N318" s="943" t="s">
        <v>190</v>
      </c>
      <c r="O318" s="797">
        <v>0.23809523809523808</v>
      </c>
      <c r="P318" s="939">
        <v>43083</v>
      </c>
      <c r="Q318" s="939">
        <v>43103</v>
      </c>
      <c r="R318" s="694">
        <f t="shared" si="71"/>
        <v>5.0000000000000062</v>
      </c>
      <c r="S318" s="759">
        <f>IF(INDEX(Historical!$D$7:$D$1439,MATCH(B318,Historical!$B$7:$B$1450,0))=0,"n/a",(INDEX(Historical!$C$7:$C$1439,MATCH(B318,Historical!$B$7:$B$1450,0))/INDEX(Historical!$D$7:$D$1439,MATCH(B318,Historical!$B$7:$B$1450,0))-1)*100)</f>
        <v>5.0000000000000044</v>
      </c>
      <c r="T318" s="759">
        <f>IF(INDEX(Historical!$F$7:$F$1432,MATCH(B318,Historical!$B$7:$B$1450,0))=0,"n/a",((INDEX(Historical!$C$7:$C$1439,MATCH(B318,Historical!$B$7:$B$1450,0))/INDEX(Historical!$F$7:$F$1432,MATCH(B318,Historical!$B$7:$B$1450,0)))^(1/3)-1)*100)</f>
        <v>9.4879784971972256</v>
      </c>
      <c r="U318" s="759">
        <f>IF(INDEX(Historical!$H$7:$H$1432,MATCH(B318,Historical!$B$7:$B$1450,0))=0,"n/a",((INDEX(Historical!$C$7:$C$1439,MATCH(B318,Historical!$B$7:$B$1450,0))/INDEX(Historical!$H$7:$H$1432,MATCH(B318,Historical!$B$7:$B$1450,0)))^(1/5)-1)*100)</f>
        <v>11.842691472014465</v>
      </c>
      <c r="V318" s="759">
        <f>IF(INDEX(Historical!$O$7:$O$1432,MATCH(B318,Historical!$B$7:$B$1450,0))=0,"n/a",((INDEX(Historical!$C$7:$C$1439,MATCH(B318,Historical!$B$7:$B$1450,0))/INDEX(Historical!$O$7:$O$1432,MATCH(B318,Historical!$B$7:$B$1450,0)))^(1/10)-1)*100)</f>
        <v>12.616994313374752</v>
      </c>
      <c r="W318" s="760">
        <f t="shared" si="72"/>
        <v>0.93863016641455721</v>
      </c>
      <c r="X318" s="761" t="str">
        <f t="shared" si="73"/>
        <v>n/a</v>
      </c>
      <c r="Y318" s="723" t="s">
        <v>440</v>
      </c>
      <c r="Z318" s="703" t="str">
        <f t="shared" si="74"/>
        <v>n/a</v>
      </c>
      <c r="AA318" s="959" t="str">
        <f t="shared" si="75"/>
        <v>n/a</v>
      </c>
      <c r="AB318" s="960">
        <v>12</v>
      </c>
      <c r="AC318" s="938" t="s">
        <v>137</v>
      </c>
      <c r="AD318" s="938" t="s">
        <v>137</v>
      </c>
      <c r="AE318" s="938" t="s">
        <v>137</v>
      </c>
      <c r="AF318" s="940" t="s">
        <v>137</v>
      </c>
      <c r="AG318" s="938" t="s">
        <v>137</v>
      </c>
      <c r="AH318" s="938" t="s">
        <v>137</v>
      </c>
      <c r="AI318" s="938" t="s">
        <v>137</v>
      </c>
      <c r="AJ318" s="938" t="s">
        <v>137</v>
      </c>
      <c r="AK318" s="938" t="s">
        <v>137</v>
      </c>
      <c r="AL318" s="951" t="s">
        <v>137</v>
      </c>
      <c r="AM318" s="945" t="s">
        <v>137</v>
      </c>
      <c r="AN318" s="938" t="s">
        <v>137</v>
      </c>
      <c r="AO318" s="802" t="str">
        <f t="shared" si="76"/>
        <v>n/a</v>
      </c>
      <c r="AP318" s="803">
        <f t="shared" si="77"/>
        <v>16.116195745518738</v>
      </c>
      <c r="AQ318" s="961" t="str">
        <f t="shared" si="78"/>
        <v>n/a</v>
      </c>
      <c r="AR318" s="703">
        <f>INDEX(Historical!$C$7:$C$1439,MATCH(B318,Historical!$B$7:$B$1450,0))*IF(AH318="n/a",1.03,IF(AH318&lt;0,1.01,IF(AH318&gt;10,1.1,(1+AH318/100))))</f>
        <v>1.03</v>
      </c>
      <c r="AS318" s="959">
        <f t="shared" si="79"/>
        <v>1.0609</v>
      </c>
      <c r="AT318" s="959">
        <f t="shared" si="85"/>
        <v>1.092727</v>
      </c>
      <c r="AU318" s="959">
        <f t="shared" si="85"/>
        <v>1.1255088100000001</v>
      </c>
      <c r="AV318" s="959">
        <f t="shared" si="85"/>
        <v>1.1592740743000001</v>
      </c>
      <c r="AW318" s="703">
        <f t="shared" si="80"/>
        <v>5.4684098842999997</v>
      </c>
      <c r="AX318" s="810">
        <f t="shared" si="81"/>
        <v>23.369273009829062</v>
      </c>
      <c r="AY318" s="1017" t="s">
        <v>137</v>
      </c>
      <c r="AZ318" s="945" t="s">
        <v>137</v>
      </c>
      <c r="BA318" s="945" t="s">
        <v>137</v>
      </c>
      <c r="BB318" s="945" t="s">
        <v>137</v>
      </c>
      <c r="BC318" s="945" t="s">
        <v>137</v>
      </c>
      <c r="BD318" s="984" t="s">
        <v>4290</v>
      </c>
      <c r="BE318" s="666">
        <v>2010</v>
      </c>
      <c r="BF318" s="971">
        <f t="shared" si="82"/>
        <v>0</v>
      </c>
      <c r="BG318" s="955" t="s">
        <v>137</v>
      </c>
    </row>
    <row r="319" spans="1:60" ht="11.25" customHeight="1" x14ac:dyDescent="0.2">
      <c r="A319" s="944" t="s">
        <v>1287</v>
      </c>
      <c r="B319" s="948" t="s">
        <v>1288</v>
      </c>
      <c r="C319" s="1013" t="s">
        <v>112</v>
      </c>
      <c r="D319" s="1013" t="s">
        <v>4348</v>
      </c>
      <c r="E319" s="792">
        <v>8</v>
      </c>
      <c r="F319" s="1227">
        <v>610</v>
      </c>
      <c r="G319" s="1227" t="s">
        <v>106</v>
      </c>
      <c r="H319" s="1227" t="s">
        <v>106</v>
      </c>
      <c r="I319" s="938">
        <v>45.34</v>
      </c>
      <c r="J319" s="703">
        <f t="shared" si="69"/>
        <v>1.8526687251874723</v>
      </c>
      <c r="K319" s="950">
        <v>0.21</v>
      </c>
      <c r="L319" s="960">
        <v>4</v>
      </c>
      <c r="M319" s="694">
        <f t="shared" si="70"/>
        <v>0.84</v>
      </c>
      <c r="N319" s="943" t="s">
        <v>493</v>
      </c>
      <c r="O319" s="795">
        <v>0.19750000000000001</v>
      </c>
      <c r="P319" s="934">
        <v>43707</v>
      </c>
      <c r="Q319" s="934">
        <v>43753</v>
      </c>
      <c r="R319" s="694">
        <f t="shared" si="71"/>
        <v>6.329113924050624</v>
      </c>
      <c r="S319" s="759">
        <f>IF(INDEX(Historical!$D$7:$D$1439,MATCH(B319,Historical!$B$7:$B$1450,0))=0,"n/a",(INDEX(Historical!$C$7:$C$1439,MATCH(B319,Historical!$B$7:$B$1450,0))/INDEX(Historical!$D$7:$D$1439,MATCH(B319,Historical!$B$7:$B$1450,0))-1)*100)</f>
        <v>6.8840579710145011</v>
      </c>
      <c r="T319" s="759">
        <f>IF(INDEX(Historical!$F$7:$F$1432,MATCH(B319,Historical!$B$7:$B$1450,0))=0,"n/a",((INDEX(Historical!$C$7:$C$1439,MATCH(B319,Historical!$B$7:$B$1450,0))/INDEX(Historical!$F$7:$F$1432,MATCH(B319,Historical!$B$7:$B$1450,0)))^(1/3)-1)*100)</f>
        <v>9.1269589693240061</v>
      </c>
      <c r="U319" s="759">
        <f>IF(INDEX(Historical!$H$7:$H$1432,MATCH(B319,Historical!$B$7:$B$1450,0))=0,"n/a",((INDEX(Historical!$C$7:$C$1439,MATCH(B319,Historical!$B$7:$B$1450,0))/INDEX(Historical!$H$7:$H$1432,MATCH(B319,Historical!$B$7:$B$1450,0)))^(1/5)-1)*100)</f>
        <v>9.1977482660523524</v>
      </c>
      <c r="V319" s="759">
        <f>IF(INDEX(Historical!$O$7:$O$1432,MATCH(B319,Historical!$B$7:$B$1450,0))=0,"n/a",((INDEX(Historical!$C$7:$C$1439,MATCH(B319,Historical!$B$7:$B$1450,0))/INDEX(Historical!$O$7:$O$1432,MATCH(B319,Historical!$B$7:$B$1450,0)))^(1/10)-1)*100)</f>
        <v>7.6767493355860195</v>
      </c>
      <c r="W319" s="760">
        <f t="shared" si="72"/>
        <v>1.19813059720677</v>
      </c>
      <c r="X319" s="761">
        <f t="shared" si="73"/>
        <v>0.85960264168713585</v>
      </c>
      <c r="Y319" s="948"/>
      <c r="Z319" s="703">
        <f t="shared" si="74"/>
        <v>30.76923076923077</v>
      </c>
      <c r="AA319" s="959">
        <f t="shared" si="75"/>
        <v>16.608058608058609</v>
      </c>
      <c r="AB319" s="960">
        <v>5</v>
      </c>
      <c r="AC319" s="938">
        <v>2.73</v>
      </c>
      <c r="AD319" s="938" t="s">
        <v>137</v>
      </c>
      <c r="AE319" s="938">
        <v>1.05</v>
      </c>
      <c r="AF319" s="938">
        <v>3.78</v>
      </c>
      <c r="AG319" s="938">
        <v>20</v>
      </c>
      <c r="AH319" s="938">
        <v>-5.8000000000000007</v>
      </c>
      <c r="AI319" s="938">
        <v>9.83</v>
      </c>
      <c r="AJ319" s="938">
        <v>10.7</v>
      </c>
      <c r="AK319" s="938" t="s">
        <v>137</v>
      </c>
      <c r="AL319" s="951">
        <v>2700</v>
      </c>
      <c r="AM319" s="945">
        <v>0.1</v>
      </c>
      <c r="AN319" s="938">
        <v>0.39</v>
      </c>
      <c r="AO319" s="802">
        <f t="shared" si="76"/>
        <v>-5.5576416168187848</v>
      </c>
      <c r="AP319" s="803">
        <f t="shared" si="77"/>
        <v>11.050416991239825</v>
      </c>
      <c r="AQ319" s="961">
        <f t="shared" si="78"/>
        <v>67.037536085571077</v>
      </c>
      <c r="AR319" s="703">
        <f>INDEX(Historical!$C$7:$C$1439,MATCH(B319,Historical!$B$7:$B$1450,0))*IF(AH319="n/a",1.03,IF(AH319&lt;0,1.01,IF(AH319&gt;10,1.1,(1+AH319/100))))</f>
        <v>0.74487500000000006</v>
      </c>
      <c r="AS319" s="959">
        <f t="shared" si="79"/>
        <v>0.81809621250000009</v>
      </c>
      <c r="AT319" s="959">
        <f t="shared" si="85"/>
        <v>0.8426390988750001</v>
      </c>
      <c r="AU319" s="959">
        <f t="shared" si="85"/>
        <v>0.86791827184125014</v>
      </c>
      <c r="AV319" s="959">
        <f t="shared" si="85"/>
        <v>0.89395581999648766</v>
      </c>
      <c r="AW319" s="703">
        <f t="shared" si="80"/>
        <v>4.1674844032127378</v>
      </c>
      <c r="AX319" s="810">
        <f t="shared" si="81"/>
        <v>9.1916285911176381</v>
      </c>
      <c r="AY319" s="1017">
        <v>1.62</v>
      </c>
      <c r="AZ319" s="945">
        <v>58.199999999999996</v>
      </c>
      <c r="BA319" s="945">
        <v>-1.28</v>
      </c>
      <c r="BB319" s="945">
        <v>10.82</v>
      </c>
      <c r="BC319" s="945">
        <v>25.06</v>
      </c>
      <c r="BE319" s="666">
        <v>2012</v>
      </c>
      <c r="BF319" s="971">
        <f t="shared" si="82"/>
        <v>0</v>
      </c>
      <c r="BG319" s="955">
        <v>9.1</v>
      </c>
    </row>
    <row r="320" spans="1:60" s="838" customFormat="1" ht="11.25" customHeight="1" x14ac:dyDescent="0.2">
      <c r="A320" s="841" t="s">
        <v>4024</v>
      </c>
      <c r="B320" s="846" t="s">
        <v>4025</v>
      </c>
      <c r="C320" s="1013" t="s">
        <v>108</v>
      </c>
      <c r="D320" s="1013" t="s">
        <v>4365</v>
      </c>
      <c r="E320" s="818">
        <v>6</v>
      </c>
      <c r="F320" s="1227">
        <v>746</v>
      </c>
      <c r="G320" s="1226" t="s">
        <v>106</v>
      </c>
      <c r="H320" s="1226" t="s">
        <v>106</v>
      </c>
      <c r="I320" s="819">
        <v>32.22</v>
      </c>
      <c r="J320" s="820">
        <f t="shared" si="69"/>
        <v>3.1036623215394168</v>
      </c>
      <c r="K320" s="821">
        <v>0.25</v>
      </c>
      <c r="L320" s="822">
        <v>4</v>
      </c>
      <c r="M320" s="823">
        <f t="shared" si="70"/>
        <v>1</v>
      </c>
      <c r="N320" s="824" t="s">
        <v>164</v>
      </c>
      <c r="O320" s="825">
        <v>0.13</v>
      </c>
      <c r="P320" s="826">
        <v>43454</v>
      </c>
      <c r="Q320" s="826">
        <v>43467</v>
      </c>
      <c r="R320" s="823">
        <f t="shared" si="71"/>
        <v>92.307692307692307</v>
      </c>
      <c r="S320" s="759">
        <f>IF(INDEX(Historical!$D$7:$D$1439,MATCH(B320,Historical!$B$7:$B$1450,0))=0,"n/a",(INDEX(Historical!$C$7:$C$1439,MATCH(B320,Historical!$B$7:$B$1450,0))/INDEX(Historical!$D$7:$D$1439,MATCH(B320,Historical!$B$7:$B$1450,0))-1)*100)</f>
        <v>56.574923547400616</v>
      </c>
      <c r="T320" s="759">
        <f>IF(INDEX(Historical!$F$7:$F$1432,MATCH(B320,Historical!$B$7:$B$1450,0))=0,"n/a",((INDEX(Historical!$C$7:$C$1439,MATCH(B320,Historical!$B$7:$B$1450,0))/INDEX(Historical!$F$7:$F$1432,MATCH(B320,Historical!$B$7:$B$1450,0)))^(1/3)-1)*100)</f>
        <v>26.99221961596805</v>
      </c>
      <c r="U320" s="759" t="str">
        <f>IF(INDEX(Historical!$H$7:$H$1432,MATCH(B320,Historical!$B$7:$B$1450,0))=0,"n/a",((INDEX(Historical!$C$7:$C$1439,MATCH(B320,Historical!$B$7:$B$1450,0))/INDEX(Historical!$H$7:$H$1432,MATCH(B320,Historical!$B$7:$B$1450,0)))^(1/5)-1)*100)</f>
        <v>n/a</v>
      </c>
      <c r="V320" s="759">
        <f>IF(INDEX(Historical!$O$7:$O$1432,MATCH(B320,Historical!$B$7:$B$1450,0))=0,"n/a",((INDEX(Historical!$C$7:$C$1439,MATCH(B320,Historical!$B$7:$B$1450,0))/INDEX(Historical!$O$7:$O$1432,MATCH(B320,Historical!$B$7:$B$1450,0)))^(1/10)-1)*100)</f>
        <v>-4.968169983507309</v>
      </c>
      <c r="W320" s="827" t="str">
        <f t="shared" si="72"/>
        <v>n/a</v>
      </c>
      <c r="X320" s="828" t="str">
        <f t="shared" si="73"/>
        <v>n/a</v>
      </c>
      <c r="Y320" s="839"/>
      <c r="Z320" s="820" t="str">
        <f t="shared" si="74"/>
        <v>n/a</v>
      </c>
      <c r="AA320" s="830" t="str">
        <f t="shared" si="75"/>
        <v>n/a</v>
      </c>
      <c r="AB320" s="822">
        <v>12</v>
      </c>
      <c r="AC320" s="831" t="s">
        <v>137</v>
      </c>
      <c r="AD320" s="831" t="s">
        <v>137</v>
      </c>
      <c r="AE320" s="831" t="s">
        <v>137</v>
      </c>
      <c r="AF320" s="831" t="s">
        <v>137</v>
      </c>
      <c r="AG320" s="831" t="s">
        <v>137</v>
      </c>
      <c r="AH320" s="831" t="s">
        <v>137</v>
      </c>
      <c r="AI320" s="831" t="s">
        <v>137</v>
      </c>
      <c r="AJ320" s="831" t="s">
        <v>137</v>
      </c>
      <c r="AK320" s="831" t="s">
        <v>137</v>
      </c>
      <c r="AL320" s="832" t="s">
        <v>137</v>
      </c>
      <c r="AM320" s="833" t="s">
        <v>137</v>
      </c>
      <c r="AN320" s="831" t="s">
        <v>137</v>
      </c>
      <c r="AO320" s="834" t="str">
        <f t="shared" si="76"/>
        <v>n/a</v>
      </c>
      <c r="AP320" s="835" t="str">
        <f t="shared" si="77"/>
        <v>n/a</v>
      </c>
      <c r="AQ320" s="836" t="str">
        <f t="shared" si="78"/>
        <v>n/a</v>
      </c>
      <c r="AR320" s="703">
        <f>INDEX(Historical!$C$7:$C$1439,MATCH(B320,Historical!$B$7:$B$1450,0))*IF(AH320="n/a",1.03,IF(AH320&lt;0,1.01,IF(AH320&gt;10,1.1,(1+AH320/100))))</f>
        <v>0.65920000000000001</v>
      </c>
      <c r="AS320" s="830">
        <f t="shared" si="79"/>
        <v>0.67897600000000002</v>
      </c>
      <c r="AT320" s="830">
        <f t="shared" si="85"/>
        <v>0.69934528000000007</v>
      </c>
      <c r="AU320" s="830">
        <f t="shared" si="85"/>
        <v>0.72032563840000008</v>
      </c>
      <c r="AV320" s="830">
        <f t="shared" si="85"/>
        <v>0.74193540755200005</v>
      </c>
      <c r="AW320" s="820">
        <f t="shared" si="80"/>
        <v>3.4997823259520002</v>
      </c>
      <c r="AX320" s="837">
        <f t="shared" si="81"/>
        <v>10.862142538646804</v>
      </c>
      <c r="AY320" s="1018" t="s">
        <v>137</v>
      </c>
      <c r="AZ320" s="833" t="s">
        <v>137</v>
      </c>
      <c r="BA320" s="833" t="s">
        <v>137</v>
      </c>
      <c r="BB320" s="833" t="s">
        <v>137</v>
      </c>
      <c r="BC320" s="833" t="s">
        <v>137</v>
      </c>
      <c r="BD320" s="985" t="s">
        <v>4290</v>
      </c>
      <c r="BE320" s="666">
        <v>2014</v>
      </c>
      <c r="BF320" s="971">
        <f t="shared" si="82"/>
        <v>0</v>
      </c>
      <c r="BG320" s="892" t="s">
        <v>137</v>
      </c>
    </row>
    <row r="321" spans="1:60" ht="11.25" customHeight="1" x14ac:dyDescent="0.2">
      <c r="A321" s="936" t="s">
        <v>1478</v>
      </c>
      <c r="B321" s="948" t="s">
        <v>1479</v>
      </c>
      <c r="C321" s="1013" t="s">
        <v>108</v>
      </c>
      <c r="D321" s="1013" t="s">
        <v>4365</v>
      </c>
      <c r="E321" s="792">
        <v>9</v>
      </c>
      <c r="F321" s="1227">
        <v>430</v>
      </c>
      <c r="G321" s="1227" t="s">
        <v>106</v>
      </c>
      <c r="H321" s="1227" t="s">
        <v>106</v>
      </c>
      <c r="I321" s="947">
        <v>31.07</v>
      </c>
      <c r="J321" s="703">
        <f t="shared" si="69"/>
        <v>2.6070164145477954</v>
      </c>
      <c r="K321" s="950">
        <v>0.20250000000000001</v>
      </c>
      <c r="L321" s="960">
        <v>4</v>
      </c>
      <c r="M321" s="694">
        <f t="shared" si="70"/>
        <v>0.81</v>
      </c>
      <c r="N321" s="943" t="s">
        <v>149</v>
      </c>
      <c r="O321" s="795">
        <v>0.19500000000000001</v>
      </c>
      <c r="P321" s="934">
        <v>43523</v>
      </c>
      <c r="Q321" s="934">
        <v>43539</v>
      </c>
      <c r="R321" s="694">
        <f t="shared" si="71"/>
        <v>3.8461538461538494</v>
      </c>
      <c r="S321" s="759">
        <f>IF(INDEX(Historical!$D$7:$D$1439,MATCH(B321,Historical!$B$7:$B$1450,0))=0,"n/a",(INDEX(Historical!$C$7:$C$1439,MATCH(B321,Historical!$B$7:$B$1450,0))/INDEX(Historical!$D$7:$D$1439,MATCH(B321,Historical!$B$7:$B$1450,0))-1)*100)</f>
        <v>16.417910447761198</v>
      </c>
      <c r="T321" s="759">
        <f>IF(INDEX(Historical!$F$7:$F$1432,MATCH(B321,Historical!$B$7:$B$1450,0))=0,"n/a",((INDEX(Historical!$C$7:$C$1439,MATCH(B321,Historical!$B$7:$B$1450,0))/INDEX(Historical!$F$7:$F$1432,MATCH(B321,Historical!$B$7:$B$1450,0)))^(1/3)-1)*100)</f>
        <v>9.1392883061105934</v>
      </c>
      <c r="U321" s="759">
        <f>IF(INDEX(Historical!$H$7:$H$1432,MATCH(B321,Historical!$B$7:$B$1450,0))=0,"n/a",((INDEX(Historical!$C$7:$C$1439,MATCH(B321,Historical!$B$7:$B$1450,0))/INDEX(Historical!$H$7:$H$1432,MATCH(B321,Historical!$B$7:$B$1450,0)))^(1/5)-1)*100)</f>
        <v>9.3011973943858628</v>
      </c>
      <c r="V321" s="759">
        <f>IF(INDEX(Historical!$O$7:$O$1432,MATCH(B321,Historical!$B$7:$B$1450,0))=0,"n/a",((INDEX(Historical!$C$7:$C$1439,MATCH(B321,Historical!$B$7:$B$1450,0))/INDEX(Historical!$O$7:$O$1432,MATCH(B321,Historical!$B$7:$B$1450,0)))^(1/10)-1)*100)</f>
        <v>5.4800556934348377</v>
      </c>
      <c r="W321" s="760">
        <f t="shared" si="72"/>
        <v>1.6972815450632721</v>
      </c>
      <c r="X321" s="761">
        <f t="shared" si="73"/>
        <v>3.5773836132253316</v>
      </c>
      <c r="Y321" s="949"/>
      <c r="Z321" s="703">
        <f t="shared" si="74"/>
        <v>33.196721311475414</v>
      </c>
      <c r="AA321" s="959">
        <f t="shared" si="75"/>
        <v>12.733606557377049</v>
      </c>
      <c r="AB321" s="960">
        <v>12</v>
      </c>
      <c r="AC321" s="938">
        <v>2.44</v>
      </c>
      <c r="AD321" s="938">
        <v>1.58</v>
      </c>
      <c r="AE321" s="938">
        <v>3.54</v>
      </c>
      <c r="AF321" s="938">
        <v>1.03</v>
      </c>
      <c r="AG321" s="938">
        <v>8.6</v>
      </c>
      <c r="AH321" s="938">
        <v>36.6</v>
      </c>
      <c r="AI321" s="938">
        <v>6.88</v>
      </c>
      <c r="AJ321" s="938">
        <v>2.6</v>
      </c>
      <c r="AK321" s="938">
        <v>8</v>
      </c>
      <c r="AL321" s="951">
        <v>464.12</v>
      </c>
      <c r="AM321" s="945">
        <v>2.1</v>
      </c>
      <c r="AN321" s="938">
        <v>0.09</v>
      </c>
      <c r="AO321" s="802">
        <f t="shared" si="76"/>
        <v>-0.82539274844339161</v>
      </c>
      <c r="AP321" s="803">
        <f t="shared" si="77"/>
        <v>11.908213808933658</v>
      </c>
      <c r="AQ321" s="961">
        <f t="shared" si="78"/>
        <v>-23.651050348203185</v>
      </c>
      <c r="AR321" s="703">
        <f>INDEX(Historical!$C$7:$C$1439,MATCH(B321,Historical!$B$7:$B$1450,0))*IF(AH321="n/a",1.03,IF(AH321&lt;0,1.01,IF(AH321&gt;10,1.1,(1+AH321/100))))</f>
        <v>0.8580000000000001</v>
      </c>
      <c r="AS321" s="959">
        <f t="shared" si="79"/>
        <v>0.91703040000000002</v>
      </c>
      <c r="AT321" s="959">
        <f t="shared" si="85"/>
        <v>0.99039283200000006</v>
      </c>
      <c r="AU321" s="959">
        <f t="shared" si="85"/>
        <v>1.0696242585600002</v>
      </c>
      <c r="AV321" s="959">
        <f t="shared" si="85"/>
        <v>1.1551941992448003</v>
      </c>
      <c r="AW321" s="703">
        <f t="shared" si="80"/>
        <v>4.990241689804801</v>
      </c>
      <c r="AX321" s="810">
        <f t="shared" si="81"/>
        <v>16.061286417138078</v>
      </c>
      <c r="AY321" s="1017">
        <v>0.94</v>
      </c>
      <c r="AZ321" s="945">
        <v>30.570000000000004</v>
      </c>
      <c r="BA321" s="945">
        <v>-11.73</v>
      </c>
      <c r="BB321" s="945">
        <v>11.020000000000001</v>
      </c>
      <c r="BC321" s="945">
        <v>9.27</v>
      </c>
      <c r="BE321" s="666">
        <v>2011</v>
      </c>
      <c r="BF321" s="971">
        <f t="shared" si="82"/>
        <v>0</v>
      </c>
      <c r="BG321" s="955">
        <v>0.89999999999999991</v>
      </c>
    </row>
    <row r="322" spans="1:60" ht="11.25" customHeight="1" x14ac:dyDescent="0.2">
      <c r="A322" s="936" t="s">
        <v>1488</v>
      </c>
      <c r="B322" s="948" t="s">
        <v>1489</v>
      </c>
      <c r="C322" s="1013" t="s">
        <v>108</v>
      </c>
      <c r="D322" s="1013" t="s">
        <v>4361</v>
      </c>
      <c r="E322" s="792">
        <v>9</v>
      </c>
      <c r="F322" s="1227">
        <v>412</v>
      </c>
      <c r="G322" s="1227" t="s">
        <v>106</v>
      </c>
      <c r="H322" s="1227" t="s">
        <v>106</v>
      </c>
      <c r="I322" s="947">
        <v>151.97999999999999</v>
      </c>
      <c r="J322" s="703">
        <f t="shared" si="69"/>
        <v>0.73693907093038569</v>
      </c>
      <c r="K322" s="950">
        <v>0.28000000000000003</v>
      </c>
      <c r="L322" s="960">
        <v>4</v>
      </c>
      <c r="M322" s="694">
        <f t="shared" si="70"/>
        <v>1.1200000000000001</v>
      </c>
      <c r="N322" s="943" t="s">
        <v>161</v>
      </c>
      <c r="O322" s="795">
        <v>0.25</v>
      </c>
      <c r="P322" s="934">
        <v>43468</v>
      </c>
      <c r="Q322" s="934">
        <v>43496</v>
      </c>
      <c r="R322" s="694">
        <f t="shared" si="71"/>
        <v>12.000000000000011</v>
      </c>
      <c r="S322" s="759">
        <f>IF(INDEX(Historical!$D$7:$D$1439,MATCH(B322,Historical!$B$7:$B$1450,0))=0,"n/a",(INDEX(Historical!$C$7:$C$1439,MATCH(B322,Historical!$B$7:$B$1450,0))/INDEX(Historical!$D$7:$D$1439,MATCH(B322,Historical!$B$7:$B$1450,0))-1)*100)</f>
        <v>8.6956521739130377</v>
      </c>
      <c r="T322" s="759">
        <f>IF(INDEX(Historical!$F$7:$F$1432,MATCH(B322,Historical!$B$7:$B$1450,0))=0,"n/a",((INDEX(Historical!$C$7:$C$1439,MATCH(B322,Historical!$B$7:$B$1450,0))/INDEX(Historical!$F$7:$F$1432,MATCH(B322,Historical!$B$7:$B$1450,0)))^(1/3)-1)*100)</f>
        <v>9.5793708422175161</v>
      </c>
      <c r="U322" s="759">
        <f>IF(INDEX(Historical!$H$7:$H$1432,MATCH(B322,Historical!$B$7:$B$1450,0))=0,"n/a",((INDEX(Historical!$C$7:$C$1439,MATCH(B322,Historical!$B$7:$B$1450,0))/INDEX(Historical!$H$7:$H$1432,MATCH(B322,Historical!$B$7:$B$1450,0)))^(1/5)-1)*100)</f>
        <v>14.869835499703509</v>
      </c>
      <c r="V322" s="759" t="str">
        <f>IF(INDEX(Historical!$O$7:$O$1432,MATCH(B322,Historical!$B$7:$B$1450,0))=0,"n/a",((INDEX(Historical!$C$7:$C$1439,MATCH(B322,Historical!$B$7:$B$1450,0))/INDEX(Historical!$O$7:$O$1432,MATCH(B322,Historical!$B$7:$B$1450,0)))^(1/10)-1)*100)</f>
        <v>n/a</v>
      </c>
      <c r="W322" s="760" t="str">
        <f t="shared" si="72"/>
        <v>n/a</v>
      </c>
      <c r="X322" s="761">
        <f t="shared" si="73"/>
        <v>1.5020035858286371</v>
      </c>
      <c r="Y322" s="714"/>
      <c r="Z322" s="703">
        <f t="shared" si="74"/>
        <v>27.654320987654323</v>
      </c>
      <c r="AA322" s="959">
        <f t="shared" si="75"/>
        <v>37.525925925925925</v>
      </c>
      <c r="AB322" s="960">
        <v>12</v>
      </c>
      <c r="AC322" s="938">
        <v>4.05</v>
      </c>
      <c r="AD322" s="938">
        <v>2.36</v>
      </c>
      <c r="AE322" s="938">
        <v>6.22</v>
      </c>
      <c r="AF322" s="938">
        <v>6.72</v>
      </c>
      <c r="AG322" s="938">
        <v>19.8</v>
      </c>
      <c r="AH322" s="938">
        <v>44.9</v>
      </c>
      <c r="AI322" s="938" t="s">
        <v>137</v>
      </c>
      <c r="AJ322" s="938">
        <v>9.9</v>
      </c>
      <c r="AK322" s="938">
        <v>16</v>
      </c>
      <c r="AL322" s="951">
        <v>6440</v>
      </c>
      <c r="AM322" s="945">
        <v>51.7</v>
      </c>
      <c r="AN322" s="938">
        <v>0.03</v>
      </c>
      <c r="AO322" s="802">
        <f t="shared" si="76"/>
        <v>-21.91915135529203</v>
      </c>
      <c r="AP322" s="803">
        <f t="shared" si="77"/>
        <v>15.606774570633895</v>
      </c>
      <c r="AQ322" s="961">
        <f t="shared" si="78"/>
        <v>234.77967695002846</v>
      </c>
      <c r="AR322" s="703">
        <f>INDEX(Historical!$C$7:$C$1439,MATCH(B322,Historical!$B$7:$B$1450,0))*IF(AH322="n/a",1.03,IF(AH322&lt;0,1.01,IF(AH322&gt;10,1.1,(1+AH322/100))))</f>
        <v>1.1000000000000001</v>
      </c>
      <c r="AS322" s="959">
        <f t="shared" si="79"/>
        <v>1.1330000000000002</v>
      </c>
      <c r="AT322" s="959">
        <f t="shared" si="85"/>
        <v>1.2463000000000004</v>
      </c>
      <c r="AU322" s="959">
        <f t="shared" si="85"/>
        <v>1.3709300000000006</v>
      </c>
      <c r="AV322" s="959">
        <f t="shared" si="85"/>
        <v>1.5080230000000008</v>
      </c>
      <c r="AW322" s="703">
        <f t="shared" si="80"/>
        <v>6.3582530000000022</v>
      </c>
      <c r="AX322" s="810">
        <f t="shared" si="81"/>
        <v>4.1836116594288733</v>
      </c>
      <c r="AY322" s="1017">
        <v>0.82</v>
      </c>
      <c r="AZ322" s="945">
        <v>52.480000000000004</v>
      </c>
      <c r="BA322" s="945">
        <v>-3.7900000000000005</v>
      </c>
      <c r="BB322" s="945">
        <v>4.16</v>
      </c>
      <c r="BC322" s="945">
        <v>18.529999999999998</v>
      </c>
      <c r="BE322" s="666">
        <v>2011</v>
      </c>
      <c r="BF322" s="971">
        <f t="shared" si="82"/>
        <v>0</v>
      </c>
      <c r="BG322" s="955">
        <v>12.5</v>
      </c>
    </row>
    <row r="323" spans="1:60" ht="11.25" customHeight="1" x14ac:dyDescent="0.2">
      <c r="A323" s="944" t="s">
        <v>1474</v>
      </c>
      <c r="B323" s="948" t="s">
        <v>1475</v>
      </c>
      <c r="C323" s="1013" t="s">
        <v>108</v>
      </c>
      <c r="D323" s="1013" t="s">
        <v>4365</v>
      </c>
      <c r="E323" s="792">
        <v>6</v>
      </c>
      <c r="F323" s="1227">
        <v>789</v>
      </c>
      <c r="G323" s="1227" t="s">
        <v>37</v>
      </c>
      <c r="H323" s="1227" t="s">
        <v>37</v>
      </c>
      <c r="I323" s="947">
        <v>26.05</v>
      </c>
      <c r="J323" s="703">
        <f t="shared" si="69"/>
        <v>2.7639155470249519</v>
      </c>
      <c r="K323" s="950">
        <v>0.18</v>
      </c>
      <c r="L323" s="960">
        <v>4</v>
      </c>
      <c r="M323" s="694">
        <f t="shared" si="70"/>
        <v>0.72</v>
      </c>
      <c r="N323" s="943" t="s">
        <v>467</v>
      </c>
      <c r="O323" s="795">
        <v>0.15</v>
      </c>
      <c r="P323" s="934">
        <v>43592</v>
      </c>
      <c r="Q323" s="934">
        <v>43612</v>
      </c>
      <c r="R323" s="694">
        <f t="shared" si="71"/>
        <v>20</v>
      </c>
      <c r="S323" s="759">
        <f>IF(INDEX(Historical!$D$7:$D$1439,MATCH(B323,Historical!$B$7:$B$1450,0))=0,"n/a",(INDEX(Historical!$C$7:$C$1439,MATCH(B323,Historical!$B$7:$B$1450,0))/INDEX(Historical!$D$7:$D$1439,MATCH(B323,Historical!$B$7:$B$1450,0))-1)*100)</f>
        <v>15.384615384615374</v>
      </c>
      <c r="T323" s="759">
        <f>IF(INDEX(Historical!$F$7:$F$1432,MATCH(B323,Historical!$B$7:$B$1450,0))=0,"n/a",((INDEX(Historical!$C$7:$C$1439,MATCH(B323,Historical!$B$7:$B$1450,0))/INDEX(Historical!$F$7:$F$1432,MATCH(B323,Historical!$B$7:$B$1450,0)))^(1/3)-1)*100)</f>
        <v>10.891823393038823</v>
      </c>
      <c r="U323" s="759">
        <f>IF(INDEX(Historical!$H$7:$H$1432,MATCH(B323,Historical!$B$7:$B$1450,0))=0,"n/a",((INDEX(Historical!$C$7:$C$1439,MATCH(B323,Historical!$B$7:$B$1450,0))/INDEX(Historical!$H$7:$H$1432,MATCH(B323,Historical!$B$7:$B$1450,0)))^(1/5)-1)*100)</f>
        <v>24.573093961551741</v>
      </c>
      <c r="V323" s="759">
        <f>IF(INDEX(Historical!$O$7:$O$1432,MATCH(B323,Historical!$B$7:$B$1450,0))=0,"n/a",((INDEX(Historical!$C$7:$C$1439,MATCH(B323,Historical!$B$7:$B$1450,0))/INDEX(Historical!$O$7:$O$1432,MATCH(B323,Historical!$B$7:$B$1450,0)))^(1/10)-1)*100)</f>
        <v>-2.8358342136926562</v>
      </c>
      <c r="W323" s="760" t="str">
        <f t="shared" si="72"/>
        <v>n/a</v>
      </c>
      <c r="X323" s="761">
        <f t="shared" si="73"/>
        <v>10.683953896326845</v>
      </c>
      <c r="Y323" s="731"/>
      <c r="Z323" s="703">
        <f t="shared" si="74"/>
        <v>41.142857142857139</v>
      </c>
      <c r="AA323" s="959">
        <f t="shared" si="75"/>
        <v>14.885714285714286</v>
      </c>
      <c r="AB323" s="960">
        <v>12</v>
      </c>
      <c r="AC323" s="938">
        <v>1.75</v>
      </c>
      <c r="AD323" s="938" t="s">
        <v>137</v>
      </c>
      <c r="AE323" s="938">
        <v>2.81</v>
      </c>
      <c r="AF323" s="938">
        <v>0.97</v>
      </c>
      <c r="AG323" s="938">
        <v>5.2</v>
      </c>
      <c r="AH323" s="938">
        <v>-23.9</v>
      </c>
      <c r="AI323" s="938">
        <v>7.0000000000000009</v>
      </c>
      <c r="AJ323" s="938">
        <v>2.2999999999999998</v>
      </c>
      <c r="AK323" s="938" t="s">
        <v>137</v>
      </c>
      <c r="AL323" s="951">
        <v>220.21</v>
      </c>
      <c r="AM323" s="945">
        <v>2.5</v>
      </c>
      <c r="AN323" s="938">
        <v>0.35</v>
      </c>
      <c r="AO323" s="802">
        <f t="shared" si="76"/>
        <v>12.451295222862406</v>
      </c>
      <c r="AP323" s="803">
        <f t="shared" si="77"/>
        <v>27.337009508576692</v>
      </c>
      <c r="AQ323" s="961">
        <f t="shared" si="78"/>
        <v>-19.891343630061897</v>
      </c>
      <c r="AR323" s="703">
        <f>INDEX(Historical!$C$7:$C$1439,MATCH(B323,Historical!$B$7:$B$1450,0))*IF(AH323="n/a",1.03,IF(AH323&lt;0,1.01,IF(AH323&gt;10,1.1,(1+AH323/100))))</f>
        <v>0.60599999999999998</v>
      </c>
      <c r="AS323" s="959">
        <f t="shared" si="79"/>
        <v>0.64842</v>
      </c>
      <c r="AT323" s="959">
        <f t="shared" si="85"/>
        <v>0.66787260000000004</v>
      </c>
      <c r="AU323" s="959">
        <f t="shared" si="85"/>
        <v>0.68790877800000005</v>
      </c>
      <c r="AV323" s="959">
        <f t="shared" si="85"/>
        <v>0.7085460413400001</v>
      </c>
      <c r="AW323" s="703">
        <f t="shared" si="80"/>
        <v>3.3187474193400002</v>
      </c>
      <c r="AX323" s="810">
        <f t="shared" si="81"/>
        <v>12.73991331800384</v>
      </c>
      <c r="AY323" s="1017">
        <v>0.53</v>
      </c>
      <c r="AZ323" s="945">
        <v>20.94</v>
      </c>
      <c r="BA323" s="945">
        <v>-20.36</v>
      </c>
      <c r="BB323" s="945">
        <v>3.1399999999999997</v>
      </c>
      <c r="BC323" s="945">
        <v>5.29</v>
      </c>
      <c r="BE323" s="666">
        <v>2014</v>
      </c>
      <c r="BF323" s="971">
        <f t="shared" si="82"/>
        <v>0</v>
      </c>
      <c r="BG323" s="955">
        <v>0.5</v>
      </c>
    </row>
    <row r="324" spans="1:60" ht="11.25" customHeight="1" x14ac:dyDescent="0.2">
      <c r="A324" s="944" t="s">
        <v>1452</v>
      </c>
      <c r="B324" s="948" t="s">
        <v>1453</v>
      </c>
      <c r="C324" s="1013" t="s">
        <v>179</v>
      </c>
      <c r="D324" s="1013" t="s">
        <v>4363</v>
      </c>
      <c r="E324" s="792">
        <v>9</v>
      </c>
      <c r="F324" s="1227">
        <v>427</v>
      </c>
      <c r="G324" s="1227" t="s">
        <v>37</v>
      </c>
      <c r="H324" s="1227" t="s">
        <v>37</v>
      </c>
      <c r="I324" s="947">
        <v>56.39</v>
      </c>
      <c r="J324" s="703">
        <f t="shared" si="69"/>
        <v>3.7595318318850866</v>
      </c>
      <c r="K324" s="950">
        <v>0.53</v>
      </c>
      <c r="L324" s="960">
        <v>4</v>
      </c>
      <c r="M324" s="694">
        <f t="shared" si="70"/>
        <v>2.12</v>
      </c>
      <c r="N324" s="943" t="s">
        <v>111</v>
      </c>
      <c r="O324" s="795">
        <v>0.46</v>
      </c>
      <c r="P324" s="934">
        <v>43515</v>
      </c>
      <c r="Q324" s="934">
        <v>43535</v>
      </c>
      <c r="R324" s="694">
        <f t="shared" si="71"/>
        <v>15.217391304347828</v>
      </c>
      <c r="S324" s="759">
        <f>IF(INDEX(Historical!$D$7:$D$1439,MATCH(B324,Historical!$B$7:$B$1450,0))=0,"n/a",(INDEX(Historical!$C$7:$C$1439,MATCH(B324,Historical!$B$7:$B$1450,0))/INDEX(Historical!$D$7:$D$1439,MATCH(B324,Historical!$B$7:$B$1450,0))-1)*100)</f>
        <v>21.052631578947366</v>
      </c>
      <c r="T324" s="759">
        <f>IF(INDEX(Historical!$F$7:$F$1432,MATCH(B324,Historical!$B$7:$B$1450,0))=0,"n/a",((INDEX(Historical!$C$7:$C$1439,MATCH(B324,Historical!$B$7:$B$1450,0))/INDEX(Historical!$F$7:$F$1432,MATCH(B324,Historical!$B$7:$B$1450,0)))^(1/3)-1)*100)</f>
        <v>17.301704780226679</v>
      </c>
      <c r="U324" s="759">
        <f>IF(INDEX(Historical!$H$7:$H$1432,MATCH(B324,Historical!$B$7:$B$1450,0))=0,"n/a",((INDEX(Historical!$C$7:$C$1439,MATCH(B324,Historical!$B$7:$B$1450,0))/INDEX(Historical!$H$7:$H$1432,MATCH(B324,Historical!$B$7:$B$1450,0)))^(1/5)-1)*100)</f>
        <v>19.032462870372502</v>
      </c>
      <c r="V324" s="759" t="str">
        <f>IF(INDEX(Historical!$O$7:$O$1432,MATCH(B324,Historical!$B$7:$B$1450,0))=0,"n/a",((INDEX(Historical!$C$7:$C$1439,MATCH(B324,Historical!$B$7:$B$1450,0))/INDEX(Historical!$O$7:$O$1432,MATCH(B324,Historical!$B$7:$B$1450,0)))^(1/10)-1)*100)</f>
        <v>n/a</v>
      </c>
      <c r="W324" s="760" t="str">
        <f t="shared" si="72"/>
        <v>n/a</v>
      </c>
      <c r="X324" s="761">
        <f t="shared" si="73"/>
        <v>1.9621095742652062</v>
      </c>
      <c r="Y324" s="949"/>
      <c r="Z324" s="703">
        <f t="shared" si="74"/>
        <v>40.613026819923377</v>
      </c>
      <c r="AA324" s="959">
        <f t="shared" si="75"/>
        <v>10.802681992337165</v>
      </c>
      <c r="AB324" s="960">
        <v>12</v>
      </c>
      <c r="AC324" s="938">
        <v>5.22</v>
      </c>
      <c r="AD324" s="938">
        <v>1.6</v>
      </c>
      <c r="AE324" s="938">
        <v>0.35</v>
      </c>
      <c r="AF324" s="938">
        <v>1.1299999999999999</v>
      </c>
      <c r="AG324" s="938">
        <v>11</v>
      </c>
      <c r="AH324" s="938">
        <v>40.200000000000003</v>
      </c>
      <c r="AI324" s="938">
        <v>71.33</v>
      </c>
      <c r="AJ324" s="938">
        <v>9.7000000000000011</v>
      </c>
      <c r="AK324" s="938">
        <v>6.84</v>
      </c>
      <c r="AL324" s="951">
        <v>37580</v>
      </c>
      <c r="AM324" s="945">
        <v>0.4</v>
      </c>
      <c r="AN324" s="938">
        <v>0.83</v>
      </c>
      <c r="AO324" s="802">
        <f t="shared" si="76"/>
        <v>11.989312709920425</v>
      </c>
      <c r="AP324" s="803">
        <f t="shared" si="77"/>
        <v>22.79199470225759</v>
      </c>
      <c r="AQ324" s="961">
        <f t="shared" si="78"/>
        <v>-26.343045432548905</v>
      </c>
      <c r="AR324" s="703">
        <f>INDEX(Historical!$C$7:$C$1439,MATCH(B324,Historical!$B$7:$B$1450,0))*IF(AH324="n/a",1.03,IF(AH324&lt;0,1.01,IF(AH324&gt;10,1.1,(1+AH324/100))))</f>
        <v>2.0240000000000005</v>
      </c>
      <c r="AS324" s="959">
        <f t="shared" si="79"/>
        <v>2.2264000000000008</v>
      </c>
      <c r="AT324" s="959">
        <f t="shared" si="85"/>
        <v>2.3786857600000011</v>
      </c>
      <c r="AU324" s="959">
        <f t="shared" si="85"/>
        <v>2.5413878659840012</v>
      </c>
      <c r="AV324" s="959">
        <f t="shared" si="85"/>
        <v>2.7152187960173069</v>
      </c>
      <c r="AW324" s="703">
        <f t="shared" si="80"/>
        <v>11.885692422001311</v>
      </c>
      <c r="AX324" s="810">
        <f t="shared" si="81"/>
        <v>21.077659907787393</v>
      </c>
      <c r="AY324" s="1017">
        <v>1.68</v>
      </c>
      <c r="AZ324" s="945">
        <v>24.02</v>
      </c>
      <c r="BA324" s="945">
        <v>-36.25</v>
      </c>
      <c r="BB324" s="945">
        <v>8.0399999999999991</v>
      </c>
      <c r="BC324" s="945">
        <v>-6.64</v>
      </c>
      <c r="BE324" s="666">
        <v>2011</v>
      </c>
      <c r="BF324" s="971">
        <f t="shared" si="82"/>
        <v>0</v>
      </c>
      <c r="BG324" s="955">
        <v>3.6999999999999997</v>
      </c>
    </row>
    <row r="325" spans="1:60" ht="11.25" customHeight="1" x14ac:dyDescent="0.2">
      <c r="A325" s="944" t="s">
        <v>1492</v>
      </c>
      <c r="B325" s="948" t="s">
        <v>1493</v>
      </c>
      <c r="C325" s="1013" t="s">
        <v>179</v>
      </c>
      <c r="D325" s="1013" t="s">
        <v>4363</v>
      </c>
      <c r="E325" s="792">
        <v>7</v>
      </c>
      <c r="F325" s="1227">
        <v>706</v>
      </c>
      <c r="G325" s="1227" t="s">
        <v>106</v>
      </c>
      <c r="H325" s="1227" t="s">
        <v>106</v>
      </c>
      <c r="I325" s="947">
        <v>29.35</v>
      </c>
      <c r="J325" s="703">
        <f t="shared" si="69"/>
        <v>9.0971039182282798</v>
      </c>
      <c r="K325" s="950">
        <v>0.66749999999999998</v>
      </c>
      <c r="L325" s="960">
        <v>4</v>
      </c>
      <c r="M325" s="694">
        <f t="shared" si="70"/>
        <v>2.67</v>
      </c>
      <c r="N325" s="943" t="s">
        <v>107</v>
      </c>
      <c r="O325" s="795">
        <v>0.65749999999999997</v>
      </c>
      <c r="P325" s="934">
        <v>43679</v>
      </c>
      <c r="Q325" s="934">
        <v>43691</v>
      </c>
      <c r="R325" s="694">
        <f t="shared" si="71"/>
        <v>1.5209125475285186</v>
      </c>
      <c r="S325" s="759">
        <f>IF(INDEX(Historical!$D$7:$D$1439,MATCH(B325,Historical!$B$7:$B$1450,0))=0,"n/a",(INDEX(Historical!$C$7:$C$1439,MATCH(B325,Historical!$B$7:$B$1450,0))/INDEX(Historical!$D$7:$D$1439,MATCH(B325,Historical!$B$7:$B$1450,0))-1)*100)</f>
        <v>12.669683257918575</v>
      </c>
      <c r="T325" s="759">
        <f>IF(INDEX(Historical!$F$7:$F$1432,MATCH(B325,Historical!$B$7:$B$1450,0))=0,"n/a",((INDEX(Historical!$C$7:$C$1439,MATCH(B325,Historical!$B$7:$B$1450,0))/INDEX(Historical!$F$7:$F$1432,MATCH(B325,Historical!$B$7:$B$1450,0)))^(1/3)-1)*100)</f>
        <v>13.510858634417634</v>
      </c>
      <c r="U325" s="759">
        <f>IF(INDEX(Historical!$H$7:$H$1432,MATCH(B325,Historical!$B$7:$B$1450,0))=0,"n/a",((INDEX(Historical!$C$7:$C$1439,MATCH(B325,Historical!$B$7:$B$1450,0))/INDEX(Historical!$H$7:$H$1432,MATCH(B325,Historical!$B$7:$B$1450,0)))^(1/5)-1)*100)</f>
        <v>19.264817218650322</v>
      </c>
      <c r="V325" s="759" t="str">
        <f>IF(INDEX(Historical!$O$7:$O$1432,MATCH(B325,Historical!$B$7:$B$1450,0))=0,"n/a",((INDEX(Historical!$C$7:$C$1439,MATCH(B325,Historical!$B$7:$B$1450,0))/INDEX(Historical!$O$7:$O$1432,MATCH(B325,Historical!$B$7:$B$1450,0)))^(1/10)-1)*100)</f>
        <v>n/a</v>
      </c>
      <c r="W325" s="760" t="str">
        <f t="shared" si="72"/>
        <v>n/a</v>
      </c>
      <c r="X325" s="761">
        <f t="shared" si="73"/>
        <v>1.1135732496329667</v>
      </c>
      <c r="Y325" s="949"/>
      <c r="Z325" s="703">
        <f t="shared" si="74"/>
        <v>116.5938864628821</v>
      </c>
      <c r="AA325" s="959">
        <f t="shared" si="75"/>
        <v>12.816593886462883</v>
      </c>
      <c r="AB325" s="960">
        <v>12</v>
      </c>
      <c r="AC325" s="938">
        <v>2.29</v>
      </c>
      <c r="AD325" s="938">
        <v>1.44</v>
      </c>
      <c r="AE325" s="938">
        <v>3.58</v>
      </c>
      <c r="AF325" s="938">
        <v>3.49</v>
      </c>
      <c r="AG325" s="938">
        <v>27</v>
      </c>
      <c r="AH325" s="938">
        <v>116.19999999999999</v>
      </c>
      <c r="AI325" s="938">
        <v>7.5</v>
      </c>
      <c r="AJ325" s="938">
        <v>17.299999999999997</v>
      </c>
      <c r="AK325" s="938">
        <v>8.91</v>
      </c>
      <c r="AL325" s="951">
        <v>23790</v>
      </c>
      <c r="AM325" s="945">
        <v>0.1</v>
      </c>
      <c r="AN325" s="938">
        <v>2.2200000000000002</v>
      </c>
      <c r="AO325" s="802">
        <f t="shared" si="76"/>
        <v>15.545327250415717</v>
      </c>
      <c r="AP325" s="803">
        <f t="shared" si="77"/>
        <v>28.3619211368786</v>
      </c>
      <c r="AQ325" s="961">
        <f t="shared" si="78"/>
        <v>40.996316206812011</v>
      </c>
      <c r="AR325" s="703">
        <f>INDEX(Historical!$C$7:$C$1439,MATCH(B325,Historical!$B$7:$B$1450,0))*IF(AH325="n/a",1.03,IF(AH325&lt;0,1.01,IF(AH325&gt;10,1.1,(1+AH325/100))))</f>
        <v>2.7390000000000003</v>
      </c>
      <c r="AS325" s="959">
        <f t="shared" si="79"/>
        <v>2.9444250000000003</v>
      </c>
      <c r="AT325" s="959">
        <f t="shared" si="85"/>
        <v>3.2067732675</v>
      </c>
      <c r="AU325" s="959">
        <f t="shared" si="85"/>
        <v>3.4924967656342498</v>
      </c>
      <c r="AV325" s="959">
        <f t="shared" si="85"/>
        <v>3.8036782274522611</v>
      </c>
      <c r="AW325" s="703">
        <f t="shared" si="80"/>
        <v>16.186373260586514</v>
      </c>
      <c r="AX325" s="810">
        <f t="shared" si="81"/>
        <v>55.149483000294765</v>
      </c>
      <c r="AY325" s="1017">
        <v>1.1200000000000001</v>
      </c>
      <c r="AZ325" s="945">
        <v>4</v>
      </c>
      <c r="BA325" s="945">
        <v>-24.759999999999998</v>
      </c>
      <c r="BB325" s="945">
        <v>-6.7</v>
      </c>
      <c r="BC325" s="945">
        <v>-10.199999999999999</v>
      </c>
      <c r="BE325" s="666">
        <v>2013</v>
      </c>
      <c r="BF325" s="971">
        <f t="shared" si="82"/>
        <v>0</v>
      </c>
      <c r="BG325" s="955">
        <v>8.1</v>
      </c>
    </row>
    <row r="326" spans="1:60" ht="11.25" customHeight="1" x14ac:dyDescent="0.2">
      <c r="A326" s="944" t="s">
        <v>3869</v>
      </c>
      <c r="B326" s="948" t="s">
        <v>3870</v>
      </c>
      <c r="C326" s="1013" t="s">
        <v>4345</v>
      </c>
      <c r="D326" s="1013" t="s">
        <v>4346</v>
      </c>
      <c r="E326" s="792">
        <v>5</v>
      </c>
      <c r="F326" s="1227">
        <v>820</v>
      </c>
      <c r="G326" s="1227" t="s">
        <v>106</v>
      </c>
      <c r="H326" s="1227" t="s">
        <v>106</v>
      </c>
      <c r="I326" s="947">
        <v>17.5</v>
      </c>
      <c r="J326" s="703">
        <f t="shared" si="69"/>
        <v>5.7142857142857144</v>
      </c>
      <c r="K326" s="950">
        <v>0.25</v>
      </c>
      <c r="L326" s="960">
        <v>4</v>
      </c>
      <c r="M326" s="694">
        <f t="shared" si="70"/>
        <v>1</v>
      </c>
      <c r="N326" s="943" t="s">
        <v>467</v>
      </c>
      <c r="O326" s="795">
        <v>0.24</v>
      </c>
      <c r="P326" s="939">
        <v>43173</v>
      </c>
      <c r="Q326" s="939">
        <v>43202</v>
      </c>
      <c r="R326" s="694">
        <f t="shared" si="71"/>
        <v>4.1666666666666705</v>
      </c>
      <c r="S326" s="759">
        <f>IF(INDEX(Historical!$D$7:$D$1439,MATCH(B326,Historical!$B$7:$B$1450,0))=0,"n/a",(INDEX(Historical!$C$7:$C$1439,MATCH(B326,Historical!$B$7:$B$1450,0))/INDEX(Historical!$D$7:$D$1439,MATCH(B326,Historical!$B$7:$B$1450,0))-1)*100)</f>
        <v>4.2105263157894868</v>
      </c>
      <c r="T326" s="759">
        <f>IF(INDEX(Historical!$F$7:$F$1432,MATCH(B326,Historical!$B$7:$B$1450,0))=0,"n/a",((INDEX(Historical!$C$7:$C$1439,MATCH(B326,Historical!$B$7:$B$1450,0))/INDEX(Historical!$F$7:$F$1432,MATCH(B326,Historical!$B$7:$B$1450,0)))^(1/3)-1)*100)</f>
        <v>4.4011575622509014</v>
      </c>
      <c r="U326" s="759">
        <f>IF(INDEX(Historical!$H$7:$H$1432,MATCH(B326,Historical!$B$7:$B$1450,0))=0,"n/a",((INDEX(Historical!$C$7:$C$1439,MATCH(B326,Historical!$B$7:$B$1450,0))/INDEX(Historical!$H$7:$H$1432,MATCH(B326,Historical!$B$7:$B$1450,0)))^(1/5)-1)*100)</f>
        <v>4.353985782494485</v>
      </c>
      <c r="V326" s="759">
        <f>IF(INDEX(Historical!$O$7:$O$1432,MATCH(B326,Historical!$B$7:$B$1450,0))=0,"n/a",((INDEX(Historical!$C$7:$C$1439,MATCH(B326,Historical!$B$7:$B$1450,0))/INDEX(Historical!$O$7:$O$1432,MATCH(B326,Historical!$B$7:$B$1450,0)))^(1/10)-1)*100)</f>
        <v>-0.86633923554794157</v>
      </c>
      <c r="W326" s="760" t="str">
        <f t="shared" si="72"/>
        <v>n/a</v>
      </c>
      <c r="X326" s="761">
        <f t="shared" si="73"/>
        <v>0.11863721478186606</v>
      </c>
      <c r="Y326" s="949"/>
      <c r="Z326" s="703">
        <f t="shared" si="74"/>
        <v>36.764705882352935</v>
      </c>
      <c r="AA326" s="959">
        <f t="shared" si="75"/>
        <v>6.4338235294117645</v>
      </c>
      <c r="AB326" s="960">
        <v>12</v>
      </c>
      <c r="AC326" s="938">
        <v>2.72</v>
      </c>
      <c r="AD326" s="938">
        <v>1.05</v>
      </c>
      <c r="AE326" s="938">
        <v>10.3</v>
      </c>
      <c r="AF326" s="938">
        <v>1.38</v>
      </c>
      <c r="AG326" s="938">
        <v>22.5</v>
      </c>
      <c r="AH326" s="938">
        <v>236.10000000000002</v>
      </c>
      <c r="AI326" s="938">
        <v>22.37</v>
      </c>
      <c r="AJ326" s="938">
        <v>36.700000000000003</v>
      </c>
      <c r="AK326" s="938">
        <v>6.21</v>
      </c>
      <c r="AL326" s="951">
        <v>7820</v>
      </c>
      <c r="AM326" s="945">
        <v>1.2</v>
      </c>
      <c r="AN326" s="938">
        <v>0.83</v>
      </c>
      <c r="AO326" s="802">
        <f t="shared" si="76"/>
        <v>3.634447967368434</v>
      </c>
      <c r="AP326" s="803">
        <f t="shared" si="77"/>
        <v>10.068271496780199</v>
      </c>
      <c r="AQ326" s="961">
        <f t="shared" si="78"/>
        <v>-37.182180622274473</v>
      </c>
      <c r="AR326" s="703">
        <f>INDEX(Historical!$C$7:$C$1439,MATCH(B326,Historical!$B$7:$B$1450,0))*IF(AH326="n/a",1.03,IF(AH326&lt;0,1.01,IF(AH326&gt;10,1.1,(1+AH326/100))))</f>
        <v>1.089</v>
      </c>
      <c r="AS326" s="959">
        <f t="shared" si="79"/>
        <v>1.1979</v>
      </c>
      <c r="AT326" s="959">
        <f t="shared" si="85"/>
        <v>1.27228959</v>
      </c>
      <c r="AU326" s="959">
        <f t="shared" si="85"/>
        <v>1.3512987735390001</v>
      </c>
      <c r="AV326" s="959">
        <f t="shared" si="85"/>
        <v>1.4352144273757721</v>
      </c>
      <c r="AW326" s="703">
        <f t="shared" si="80"/>
        <v>6.3457027909147721</v>
      </c>
      <c r="AX326" s="810">
        <f t="shared" si="81"/>
        <v>36.261158805227268</v>
      </c>
      <c r="AY326" s="1017">
        <v>0.63</v>
      </c>
      <c r="AZ326" s="945">
        <v>25.180000000000003</v>
      </c>
      <c r="BA326" s="945">
        <v>-7.51</v>
      </c>
      <c r="BB326" s="945">
        <v>-2.83</v>
      </c>
      <c r="BC326" s="945">
        <v>0.54999999999999993</v>
      </c>
      <c r="BE326" s="666">
        <v>2014</v>
      </c>
      <c r="BF326" s="971">
        <f t="shared" si="82"/>
        <v>0</v>
      </c>
      <c r="BG326" s="955">
        <v>11.1</v>
      </c>
      <c r="BH326" s="936"/>
    </row>
    <row r="327" spans="1:60" ht="11.25" customHeight="1" x14ac:dyDescent="0.2">
      <c r="A327" s="157" t="s">
        <v>4026</v>
      </c>
      <c r="B327" s="631" t="s">
        <v>4027</v>
      </c>
      <c r="C327" s="1013" t="s">
        <v>247</v>
      </c>
      <c r="D327" s="1013" t="s">
        <v>4372</v>
      </c>
      <c r="E327" s="792">
        <v>5</v>
      </c>
      <c r="F327" s="1227">
        <v>860</v>
      </c>
      <c r="G327" s="1227" t="s">
        <v>106</v>
      </c>
      <c r="H327" s="1227" t="s">
        <v>106</v>
      </c>
      <c r="I327" s="947">
        <v>16.059999999999999</v>
      </c>
      <c r="J327" s="703">
        <f t="shared" ref="J327:J390" si="86">(M327/I327)*100</f>
        <v>2.9887920298879203</v>
      </c>
      <c r="K327" s="950">
        <v>0.12</v>
      </c>
      <c r="L327" s="960">
        <v>4</v>
      </c>
      <c r="M327" s="694">
        <f t="shared" ref="M327:M390" si="87">K327*L327</f>
        <v>0.48</v>
      </c>
      <c r="N327" s="943" t="s">
        <v>4454</v>
      </c>
      <c r="O327" s="795">
        <v>0.1</v>
      </c>
      <c r="P327" s="934">
        <v>43504</v>
      </c>
      <c r="Q327" s="934">
        <v>43535</v>
      </c>
      <c r="R327" s="694">
        <f t="shared" ref="R327:R390" si="88">(K327-O327)/O327*100</f>
        <v>19.999999999999989</v>
      </c>
      <c r="S327" s="759">
        <f>IF(INDEX(Historical!$D$7:$D$1439,MATCH(B327,Historical!$B$7:$B$1450,0))=0,"n/a",(INDEX(Historical!$C$7:$C$1439,MATCH(B327,Historical!$B$7:$B$1450,0))/INDEX(Historical!$D$7:$D$1439,MATCH(B327,Historical!$B$7:$B$1450,0))-1)*100)</f>
        <v>42.857142857142861</v>
      </c>
      <c r="T327" s="759">
        <f>IF(INDEX(Historical!$F$7:$F$1432,MATCH(B327,Historical!$B$7:$B$1450,0))=0,"n/a",((INDEX(Historical!$C$7:$C$1439,MATCH(B327,Historical!$B$7:$B$1450,0))/INDEX(Historical!$F$7:$F$1432,MATCH(B327,Historical!$B$7:$B$1450,0)))^(1/3)-1)*100)</f>
        <v>35.72088082974534</v>
      </c>
      <c r="U327" s="759">
        <f>IF(INDEX(Historical!$H$7:$H$1432,MATCH(B327,Historical!$B$7:$B$1450,0))=0,"n/a",((INDEX(Historical!$C$7:$C$1439,MATCH(B327,Historical!$B$7:$B$1450,0))/INDEX(Historical!$H$7:$H$1432,MATCH(B327,Historical!$B$7:$B$1450,0)))^(1/5)-1)*100)</f>
        <v>27.22596365393921</v>
      </c>
      <c r="V327" s="759">
        <f>IF(INDEX(Historical!$O$7:$O$1432,MATCH(B327,Historical!$B$7:$B$1450,0))=0,"n/a",((INDEX(Historical!$C$7:$C$1439,MATCH(B327,Historical!$B$7:$B$1450,0))/INDEX(Historical!$O$7:$O$1432,MATCH(B327,Historical!$B$7:$B$1450,0)))^(1/10)-1)*100)</f>
        <v>4.4019629627884527</v>
      </c>
      <c r="W327" s="760">
        <f t="shared" ref="W327:W390" si="89">IF(OR(U327&lt;=0,U327="n/a",V327&lt;=0,V327="n/a"),"n/a",U327/V327)</f>
        <v>6.1849597291233778</v>
      </c>
      <c r="X327" s="761">
        <f t="shared" ref="X327:X390" si="90">IF(OR(AJ327&lt;=0,AJ327="n/a",U327&lt;=0,U327="n/a"),"n/a",U327/AJ327)</f>
        <v>0.84030752018330901</v>
      </c>
      <c r="Y327" s="949"/>
      <c r="Z327" s="703">
        <f t="shared" ref="Z327:Z390" si="91">IF(OR(AC327&lt;0.01,AC327="n/a"),"n/a",M327/AC327*100)</f>
        <v>57.831325301204814</v>
      </c>
      <c r="AA327" s="959">
        <f t="shared" ref="AA327:AA390" si="92">IF(OR(AC327&lt;0.01,AC327="n/a"),"n/a",I327/AC327)</f>
        <v>19.349397590361445</v>
      </c>
      <c r="AB327" s="960">
        <v>12</v>
      </c>
      <c r="AC327" s="938">
        <v>0.83</v>
      </c>
      <c r="AD327" s="938">
        <v>1.95</v>
      </c>
      <c r="AE327" s="938">
        <v>1.78</v>
      </c>
      <c r="AF327" s="938">
        <v>7.26</v>
      </c>
      <c r="AG327" s="938">
        <v>36.1</v>
      </c>
      <c r="AH327" s="938">
        <v>36.6</v>
      </c>
      <c r="AI327" s="938">
        <v>8.24</v>
      </c>
      <c r="AJ327" s="938">
        <v>32.4</v>
      </c>
      <c r="AK327" s="938">
        <v>10</v>
      </c>
      <c r="AL327" s="951">
        <v>532.76</v>
      </c>
      <c r="AM327" s="945">
        <v>10.4</v>
      </c>
      <c r="AN327" s="938">
        <v>0</v>
      </c>
      <c r="AO327" s="802">
        <f t="shared" ref="AO327:AO390" si="93">IF(U327="n/a","n/a",IF(AA327&lt;0,"n/a",IF(AA327="n/a","n/a",J327+U327-AA327)))</f>
        <v>10.865358093465687</v>
      </c>
      <c r="AP327" s="803">
        <f t="shared" ref="AP327:AP390" si="94">IF(U327="n/a","n/a",J327+U327)</f>
        <v>30.214755683827132</v>
      </c>
      <c r="AQ327" s="961">
        <f t="shared" ref="AQ327:AQ390" si="95">IF(OR(AC327&lt;0.01,AF327="n/a"),"n/a",(I327/SQRT(22.5*AC327*(I327/AF327))-1)*100)</f>
        <v>149.86807764278254</v>
      </c>
      <c r="AR327" s="703">
        <f>INDEX(Historical!$C$7:$C$1439,MATCH(B327,Historical!$B$7:$B$1450,0))*IF(AH327="n/a",1.03,IF(AH327&lt;0,1.01,IF(AH327&gt;10,1.1,(1+AH327/100))))</f>
        <v>0.44000000000000006</v>
      </c>
      <c r="AS327" s="959">
        <f t="shared" ref="AS327:AS390" si="96">IF($AI327="n/a",1.03*AR327,IF($AI327&lt;0,1.01*AR327,IF($AI327&gt;10,1.1*AR327,(1+$AI327/100)*AR327)))</f>
        <v>0.47625600000000007</v>
      </c>
      <c r="AT327" s="959">
        <f t="shared" ref="AT327:AV346" si="97">IF($AK327="n/a",1.03*AS327,IF($AK327&lt;0,1.01*AS327,IF($AK327&gt;10,1.1*AS327,(1+$AK327/100)*AS327)))</f>
        <v>0.52388160000000017</v>
      </c>
      <c r="AU327" s="959">
        <f t="shared" si="97"/>
        <v>0.57626976000000019</v>
      </c>
      <c r="AV327" s="959">
        <f t="shared" si="97"/>
        <v>0.63389673600000029</v>
      </c>
      <c r="AW327" s="703">
        <f t="shared" ref="AW327:AW390" si="98">SUM(AR327:AV327)</f>
        <v>2.6503040960000011</v>
      </c>
      <c r="AX327" s="810">
        <f t="shared" ref="AX327:AX390" si="99">AW327/I327*100</f>
        <v>16.502516164383568</v>
      </c>
      <c r="AY327" s="1017">
        <v>0.5</v>
      </c>
      <c r="AZ327" s="945">
        <v>28.689999999999998</v>
      </c>
      <c r="BA327" s="945">
        <v>-34.99</v>
      </c>
      <c r="BB327" s="945">
        <v>7.12</v>
      </c>
      <c r="BC327" s="945">
        <v>-1.6400000000000001</v>
      </c>
      <c r="BE327" s="666">
        <v>2015</v>
      </c>
      <c r="BF327" s="971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55">
        <v>25.2</v>
      </c>
    </row>
    <row r="328" spans="1:60" ht="11.25" customHeight="1" x14ac:dyDescent="0.2">
      <c r="A328" s="944" t="s">
        <v>1468</v>
      </c>
      <c r="B328" s="948" t="s">
        <v>1469</v>
      </c>
      <c r="C328" s="1013" t="s">
        <v>154</v>
      </c>
      <c r="D328" s="1013" t="s">
        <v>4375</v>
      </c>
      <c r="E328" s="792">
        <v>8</v>
      </c>
      <c r="F328" s="1227">
        <v>552</v>
      </c>
      <c r="G328" s="1227" t="s">
        <v>115</v>
      </c>
      <c r="H328" s="1227" t="s">
        <v>115</v>
      </c>
      <c r="I328" s="947">
        <v>82.99</v>
      </c>
      <c r="J328" s="703">
        <f t="shared" si="86"/>
        <v>2.6509217978069652</v>
      </c>
      <c r="K328" s="950">
        <v>0.55000000000000004</v>
      </c>
      <c r="L328" s="960">
        <v>4</v>
      </c>
      <c r="M328" s="694">
        <f t="shared" si="87"/>
        <v>2.2000000000000002</v>
      </c>
      <c r="N328" s="943" t="s">
        <v>601</v>
      </c>
      <c r="O328" s="795">
        <v>0.48</v>
      </c>
      <c r="P328" s="934">
        <v>43448</v>
      </c>
      <c r="Q328" s="934">
        <v>43473</v>
      </c>
      <c r="R328" s="694">
        <f t="shared" si="88"/>
        <v>14.583333333333348</v>
      </c>
      <c r="S328" s="759">
        <f>IF(INDEX(Historical!$D$7:$D$1439,MATCH(B328,Historical!$B$7:$B$1450,0))=0,"n/a",(INDEX(Historical!$C$7:$C$1439,MATCH(B328,Historical!$B$7:$B$1450,0))/INDEX(Historical!$D$7:$D$1439,MATCH(B328,Historical!$B$7:$B$1450,0))-1)*100)</f>
        <v>2.1276595744680771</v>
      </c>
      <c r="T328" s="759">
        <f>IF(INDEX(Historical!$F$7:$F$1432,MATCH(B328,Historical!$B$7:$B$1450,0))=0,"n/a",((INDEX(Historical!$C$7:$C$1439,MATCH(B328,Historical!$B$7:$B$1450,0))/INDEX(Historical!$F$7:$F$1432,MATCH(B328,Historical!$B$7:$B$1450,0)))^(1/3)-1)*100)</f>
        <v>2.1745909858070789</v>
      </c>
      <c r="U328" s="759">
        <f>IF(INDEX(Historical!$H$7:$H$1432,MATCH(B328,Historical!$B$7:$B$1450,0))=0,"n/a",((INDEX(Historical!$C$7:$C$1439,MATCH(B328,Historical!$B$7:$B$1450,0))/INDEX(Historical!$H$7:$H$1432,MATCH(B328,Historical!$B$7:$B$1450,0)))^(1/5)-1)*100)</f>
        <v>2.2243967495911177</v>
      </c>
      <c r="V328" s="759">
        <f>IF(INDEX(Historical!$O$7:$O$1432,MATCH(B328,Historical!$B$7:$B$1450,0))=0,"n/a",((INDEX(Historical!$C$7:$C$1439,MATCH(B328,Historical!$B$7:$B$1450,0))/INDEX(Historical!$O$7:$O$1432,MATCH(B328,Historical!$B$7:$B$1450,0)))^(1/10)-1)*100)</f>
        <v>2.3636502037103657</v>
      </c>
      <c r="W328" s="760">
        <f t="shared" si="89"/>
        <v>0.94108542207275281</v>
      </c>
      <c r="X328" s="761">
        <f t="shared" si="90"/>
        <v>0.20984874996142619</v>
      </c>
      <c r="Y328" s="714"/>
      <c r="Z328" s="703">
        <f t="shared" si="91"/>
        <v>66.465256797583081</v>
      </c>
      <c r="AA328" s="959">
        <f t="shared" si="92"/>
        <v>25.072507552870089</v>
      </c>
      <c r="AB328" s="960">
        <v>12</v>
      </c>
      <c r="AC328" s="938">
        <v>3.31</v>
      </c>
      <c r="AD328" s="938">
        <v>2.6</v>
      </c>
      <c r="AE328" s="938">
        <v>5</v>
      </c>
      <c r="AF328" s="938">
        <v>7.82</v>
      </c>
      <c r="AG328" s="938">
        <v>28.199999999999996</v>
      </c>
      <c r="AH328" s="938">
        <v>33</v>
      </c>
      <c r="AI328" s="938">
        <v>12.1</v>
      </c>
      <c r="AJ328" s="938">
        <v>10.6</v>
      </c>
      <c r="AK328" s="938">
        <v>9.68</v>
      </c>
      <c r="AL328" s="951">
        <v>215230</v>
      </c>
      <c r="AM328" s="945">
        <v>0.1</v>
      </c>
      <c r="AN328" s="938">
        <v>0.94</v>
      </c>
      <c r="AO328" s="802">
        <f t="shared" si="93"/>
        <v>-20.197189005472005</v>
      </c>
      <c r="AP328" s="803">
        <f t="shared" si="94"/>
        <v>4.8753185473980825</v>
      </c>
      <c r="AQ328" s="961">
        <f t="shared" si="95"/>
        <v>195.19636331954749</v>
      </c>
      <c r="AR328" s="703">
        <f>INDEX(Historical!$C$7:$C$1439,MATCH(B328,Historical!$B$7:$B$1450,0))*IF(AH328="n/a",1.03,IF(AH328&lt;0,1.01,IF(AH328&gt;10,1.1,(1+AH328/100))))</f>
        <v>2.1120000000000001</v>
      </c>
      <c r="AS328" s="959">
        <f t="shared" si="96"/>
        <v>2.3232000000000004</v>
      </c>
      <c r="AT328" s="959">
        <f t="shared" si="97"/>
        <v>2.5480857600000002</v>
      </c>
      <c r="AU328" s="959">
        <f t="shared" si="97"/>
        <v>2.7947404615680003</v>
      </c>
      <c r="AV328" s="959">
        <f t="shared" si="97"/>
        <v>3.0652713382477828</v>
      </c>
      <c r="AW328" s="703">
        <f t="shared" si="98"/>
        <v>12.843297559815783</v>
      </c>
      <c r="AX328" s="810">
        <f t="shared" si="99"/>
        <v>15.475717025925753</v>
      </c>
      <c r="AY328" s="1017">
        <v>0.56999999999999995</v>
      </c>
      <c r="AZ328" s="945">
        <v>27.93</v>
      </c>
      <c r="BA328" s="945">
        <v>-4.6899999999999995</v>
      </c>
      <c r="BB328" s="945">
        <v>0.57000000000000006</v>
      </c>
      <c r="BC328" s="945">
        <v>5.9499999999999993</v>
      </c>
      <c r="BE328" s="666">
        <v>2012</v>
      </c>
      <c r="BF328" s="971">
        <f t="shared" si="100"/>
        <v>0</v>
      </c>
      <c r="BG328" s="955">
        <v>10</v>
      </c>
    </row>
    <row r="329" spans="1:60" ht="11.25" customHeight="1" x14ac:dyDescent="0.2">
      <c r="A329" s="936" t="s">
        <v>4214</v>
      </c>
      <c r="B329" s="948" t="s">
        <v>4210</v>
      </c>
      <c r="C329" s="1013" t="s">
        <v>108</v>
      </c>
      <c r="D329" s="1013" t="s">
        <v>4361</v>
      </c>
      <c r="E329" s="792">
        <v>6</v>
      </c>
      <c r="F329" s="1227">
        <v>810</v>
      </c>
      <c r="G329" s="1227" t="s">
        <v>106</v>
      </c>
      <c r="H329" s="1227" t="s">
        <v>106</v>
      </c>
      <c r="I329" s="952">
        <v>44.56</v>
      </c>
      <c r="J329" s="703">
        <f t="shared" si="86"/>
        <v>3.141831238779174</v>
      </c>
      <c r="K329" s="957">
        <v>0.35</v>
      </c>
      <c r="L329" s="666">
        <v>4</v>
      </c>
      <c r="M329" s="694">
        <f t="shared" si="87"/>
        <v>1.4</v>
      </c>
      <c r="N329" s="666" t="s">
        <v>560</v>
      </c>
      <c r="O329" s="796">
        <v>0.3</v>
      </c>
      <c r="P329" s="684">
        <v>43676</v>
      </c>
      <c r="Q329" s="684">
        <v>43692</v>
      </c>
      <c r="R329" s="694">
        <f t="shared" si="88"/>
        <v>16.666666666666664</v>
      </c>
      <c r="S329" s="759">
        <f>IF(INDEX(Historical!$D$7:$D$1439,MATCH(B329,Historical!$B$7:$B$1450,0))=0,"n/a",(INDEX(Historical!$C$7:$C$1439,MATCH(B329,Historical!$B$7:$B$1450,0))/INDEX(Historical!$D$7:$D$1439,MATCH(B329,Historical!$B$7:$B$1450,0))-1)*100)</f>
        <v>22.222222222222232</v>
      </c>
      <c r="T329" s="759">
        <f>IF(INDEX(Historical!$F$7:$F$1432,MATCH(B329,Historical!$B$7:$B$1450,0))=0,"n/a",((INDEX(Historical!$C$7:$C$1439,MATCH(B329,Historical!$B$7:$B$1450,0))/INDEX(Historical!$F$7:$F$1432,MATCH(B329,Historical!$B$7:$B$1450,0)))^(1/3)-1)*100)</f>
        <v>25.99210498948732</v>
      </c>
      <c r="U329" s="759">
        <f>IF(INDEX(Historical!$H$7:$H$1432,MATCH(B329,Historical!$B$7:$B$1450,0))=0,"n/a",((INDEX(Historical!$C$7:$C$1439,MATCH(B329,Historical!$B$7:$B$1450,0))/INDEX(Historical!$H$7:$H$1432,MATCH(B329,Historical!$B$7:$B$1450,0)))^(1/5)-1)*100)</f>
        <v>40.628238838763522</v>
      </c>
      <c r="V329" s="759">
        <f>IF(INDEX(Historical!$O$7:$O$1432,MATCH(B329,Historical!$B$7:$B$1450,0))=0,"n/a",((INDEX(Historical!$C$7:$C$1439,MATCH(B329,Historical!$B$7:$B$1450,0))/INDEX(Historical!$O$7:$O$1432,MATCH(B329,Historical!$B$7:$B$1450,0)))^(1/10)-1)*100)</f>
        <v>0.1836598351406149</v>
      </c>
      <c r="W329" s="760">
        <f t="shared" si="89"/>
        <v>221.21461019311843</v>
      </c>
      <c r="X329" s="761">
        <f t="shared" si="90"/>
        <v>1.45100852995584</v>
      </c>
      <c r="Y329" s="948"/>
      <c r="Z329" s="703">
        <f t="shared" si="91"/>
        <v>30.501089324618736</v>
      </c>
      <c r="AA329" s="959">
        <f t="shared" si="92"/>
        <v>9.7080610021786509</v>
      </c>
      <c r="AB329" s="1227">
        <v>12</v>
      </c>
      <c r="AC329" s="952">
        <v>4.59</v>
      </c>
      <c r="AD329" s="952">
        <v>1.22</v>
      </c>
      <c r="AE329" s="952">
        <v>1.43</v>
      </c>
      <c r="AF329" s="952">
        <v>1.03</v>
      </c>
      <c r="AG329" s="952">
        <v>11.600000000000001</v>
      </c>
      <c r="AH329" s="952">
        <v>26.6</v>
      </c>
      <c r="AI329" s="952">
        <v>6.77</v>
      </c>
      <c r="AJ329" s="952">
        <v>28.000000000000004</v>
      </c>
      <c r="AK329" s="952">
        <v>7.9699999999999989</v>
      </c>
      <c r="AL329" s="952">
        <v>73720</v>
      </c>
      <c r="AM329" s="952">
        <v>23.9</v>
      </c>
      <c r="AN329" s="952">
        <v>5.79</v>
      </c>
      <c r="AO329" s="802">
        <f t="shared" si="93"/>
        <v>34.062009075364045</v>
      </c>
      <c r="AP329" s="803">
        <f t="shared" si="94"/>
        <v>43.770070077542698</v>
      </c>
      <c r="AQ329" s="961">
        <f t="shared" si="95"/>
        <v>-33.335657266358275</v>
      </c>
      <c r="AR329" s="703">
        <f>INDEX(Historical!$C$7:$C$1439,MATCH(B329,Historical!$B$7:$B$1450,0))*IF(AH329="n/a",1.03,IF(AH329&lt;0,1.01,IF(AH329&gt;10,1.1,(1+AH329/100))))</f>
        <v>1.2100000000000002</v>
      </c>
      <c r="AS329" s="959">
        <f t="shared" si="96"/>
        <v>1.2919170000000002</v>
      </c>
      <c r="AT329" s="959">
        <f t="shared" si="97"/>
        <v>1.3948827849000001</v>
      </c>
      <c r="AU329" s="959">
        <f t="shared" si="97"/>
        <v>1.50605494285653</v>
      </c>
      <c r="AV329" s="959">
        <f t="shared" si="97"/>
        <v>1.6260875218021953</v>
      </c>
      <c r="AW329" s="703">
        <f t="shared" si="98"/>
        <v>7.0289422495587255</v>
      </c>
      <c r="AX329" s="810">
        <f t="shared" si="99"/>
        <v>15.774107382313119</v>
      </c>
      <c r="AY329" s="788">
        <v>1.31</v>
      </c>
      <c r="AZ329" s="955">
        <v>21.279999999999998</v>
      </c>
      <c r="BA329" s="955">
        <v>-12.93</v>
      </c>
      <c r="BB329" s="955">
        <v>2.41</v>
      </c>
      <c r="BC329" s="955">
        <v>2.6</v>
      </c>
      <c r="BE329" s="666">
        <v>2014</v>
      </c>
      <c r="BF329" s="971">
        <f t="shared" si="100"/>
        <v>0</v>
      </c>
      <c r="BG329" s="955">
        <v>0.89999999999999991</v>
      </c>
    </row>
    <row r="330" spans="1:60" s="838" customFormat="1" ht="11.25" customHeight="1" x14ac:dyDescent="0.2">
      <c r="A330" s="841" t="s">
        <v>4235</v>
      </c>
      <c r="B330" s="846" t="s">
        <v>4232</v>
      </c>
      <c r="C330" s="1013" t="s">
        <v>108</v>
      </c>
      <c r="D330" s="1013" t="s">
        <v>4361</v>
      </c>
      <c r="E330" s="818">
        <v>5</v>
      </c>
      <c r="F330" s="1227">
        <v>829</v>
      </c>
      <c r="G330" s="1226" t="s">
        <v>106</v>
      </c>
      <c r="H330" s="1226" t="s">
        <v>106</v>
      </c>
      <c r="I330" s="819">
        <v>227.24</v>
      </c>
      <c r="J330" s="820">
        <f t="shared" si="86"/>
        <v>1.0209470163703571</v>
      </c>
      <c r="K330" s="821">
        <v>0.57999999999999996</v>
      </c>
      <c r="L330" s="822">
        <v>4</v>
      </c>
      <c r="M330" s="823">
        <f t="shared" si="87"/>
        <v>2.3199999999999998</v>
      </c>
      <c r="N330" s="824" t="s">
        <v>520</v>
      </c>
      <c r="O330" s="825">
        <v>0.38</v>
      </c>
      <c r="P330" s="842">
        <v>43327</v>
      </c>
      <c r="Q330" s="842">
        <v>43342</v>
      </c>
      <c r="R330" s="823">
        <f t="shared" si="88"/>
        <v>52.631578947368411</v>
      </c>
      <c r="S330" s="759">
        <f>IF(INDEX(Historical!$D$7:$D$1439,MATCH(B330,Historical!$B$7:$B$1450,0))=0,"n/a",(INDEX(Historical!$C$7:$C$1439,MATCH(B330,Historical!$B$7:$B$1450,0))/INDEX(Historical!$D$7:$D$1439,MATCH(B330,Historical!$B$7:$B$1450,0))-1)*100)</f>
        <v>45.454545454545439</v>
      </c>
      <c r="T330" s="759">
        <f>IF(INDEX(Historical!$F$7:$F$1432,MATCH(B330,Historical!$B$7:$B$1450,0))=0,"n/a",((INDEX(Historical!$C$7:$C$1439,MATCH(B330,Historical!$B$7:$B$1450,0))/INDEX(Historical!$F$7:$F$1432,MATCH(B330,Historical!$B$7:$B$1450,0)))^(1/3)-1)*100)</f>
        <v>33.886590016433907</v>
      </c>
      <c r="U330" s="759" t="str">
        <f>IF(INDEX(Historical!$H$7:$H$1432,MATCH(B330,Historical!$B$7:$B$1450,0))=0,"n/a",((INDEX(Historical!$C$7:$C$1439,MATCH(B330,Historical!$B$7:$B$1450,0))/INDEX(Historical!$H$7:$H$1432,MATCH(B330,Historical!$B$7:$B$1450,0)))^(1/5)-1)*100)</f>
        <v>n/a</v>
      </c>
      <c r="V330" s="759" t="str">
        <f>IF(INDEX(Historical!$O$7:$O$1432,MATCH(B330,Historical!$B$7:$B$1450,0))=0,"n/a",((INDEX(Historical!$C$7:$C$1439,MATCH(B330,Historical!$B$7:$B$1450,0))/INDEX(Historical!$O$7:$O$1432,MATCH(B330,Historical!$B$7:$B$1450,0)))^(1/10)-1)*100)</f>
        <v>n/a</v>
      </c>
      <c r="W330" s="827" t="str">
        <f t="shared" si="89"/>
        <v>n/a</v>
      </c>
      <c r="X330" s="828" t="str">
        <f t="shared" si="90"/>
        <v>n/a</v>
      </c>
      <c r="Y330" s="829"/>
      <c r="Z330" s="820">
        <f t="shared" si="91"/>
        <v>36.137071651090338</v>
      </c>
      <c r="AA330" s="830">
        <f t="shared" si="92"/>
        <v>35.395638629283489</v>
      </c>
      <c r="AB330" s="822">
        <v>12</v>
      </c>
      <c r="AC330" s="831">
        <v>6.42</v>
      </c>
      <c r="AD330" s="831">
        <v>2.48</v>
      </c>
      <c r="AE330" s="831">
        <v>12.97</v>
      </c>
      <c r="AF330" s="831" t="s">
        <v>137</v>
      </c>
      <c r="AG330" s="831">
        <v>944.3</v>
      </c>
      <c r="AH330" s="831">
        <v>50.4</v>
      </c>
      <c r="AI330" s="831">
        <v>14.84</v>
      </c>
      <c r="AJ330" s="831">
        <v>27.500000000000004</v>
      </c>
      <c r="AK330" s="831">
        <v>14.299999999999999</v>
      </c>
      <c r="AL330" s="832">
        <v>18860</v>
      </c>
      <c r="AM330" s="833">
        <v>2.8000000000000003</v>
      </c>
      <c r="AN330" s="831" t="s">
        <v>137</v>
      </c>
      <c r="AO330" s="834" t="str">
        <f t="shared" si="93"/>
        <v>n/a</v>
      </c>
      <c r="AP330" s="835" t="str">
        <f t="shared" si="94"/>
        <v>n/a</v>
      </c>
      <c r="AQ330" s="836" t="str">
        <f t="shared" si="95"/>
        <v>n/a</v>
      </c>
      <c r="AR330" s="703">
        <f>INDEX(Historical!$C$7:$C$1439,MATCH(B330,Historical!$B$7:$B$1450,0))*IF(AH330="n/a",1.03,IF(AH330&lt;0,1.01,IF(AH330&gt;10,1.1,(1+AH330/100))))</f>
        <v>2.1120000000000001</v>
      </c>
      <c r="AS330" s="830">
        <f t="shared" si="96"/>
        <v>2.3232000000000004</v>
      </c>
      <c r="AT330" s="830">
        <f t="shared" si="97"/>
        <v>2.5555200000000005</v>
      </c>
      <c r="AU330" s="830">
        <f t="shared" si="97"/>
        <v>2.8110720000000007</v>
      </c>
      <c r="AV330" s="830">
        <f t="shared" si="97"/>
        <v>3.0921792000000008</v>
      </c>
      <c r="AW330" s="820">
        <f t="shared" si="98"/>
        <v>12.893971200000001</v>
      </c>
      <c r="AX330" s="837">
        <f t="shared" si="99"/>
        <v>5.6741644076747058</v>
      </c>
      <c r="AY330" s="1018">
        <v>1.1100000000000001</v>
      </c>
      <c r="AZ330" s="833">
        <v>69.23</v>
      </c>
      <c r="BA330" s="833">
        <v>-8.2100000000000009</v>
      </c>
      <c r="BB330" s="833">
        <v>-2.87</v>
      </c>
      <c r="BC330" s="833">
        <v>19.66</v>
      </c>
      <c r="BD330" s="985"/>
      <c r="BE330" s="666">
        <v>2014</v>
      </c>
      <c r="BF330" s="971">
        <f t="shared" si="100"/>
        <v>0</v>
      </c>
      <c r="BG330" s="892">
        <v>16</v>
      </c>
    </row>
    <row r="331" spans="1:60" ht="11.25" customHeight="1" x14ac:dyDescent="0.2">
      <c r="A331" s="944" t="s">
        <v>1490</v>
      </c>
      <c r="B331" s="948" t="s">
        <v>1491</v>
      </c>
      <c r="C331" s="1013" t="s">
        <v>4216</v>
      </c>
      <c r="D331" s="1013" t="s">
        <v>4386</v>
      </c>
      <c r="E331" s="792">
        <v>9</v>
      </c>
      <c r="F331" s="1227">
        <v>410</v>
      </c>
      <c r="G331" s="1227" t="s">
        <v>106</v>
      </c>
      <c r="H331" s="1227" t="s">
        <v>106</v>
      </c>
      <c r="I331" s="947">
        <v>165.96</v>
      </c>
      <c r="J331" s="703">
        <f t="shared" si="86"/>
        <v>1.3738250180766447</v>
      </c>
      <c r="K331" s="950">
        <v>0.56999999999999995</v>
      </c>
      <c r="L331" s="960">
        <v>4</v>
      </c>
      <c r="M331" s="694">
        <f t="shared" si="87"/>
        <v>2.2799999999999998</v>
      </c>
      <c r="N331" s="943" t="s">
        <v>467</v>
      </c>
      <c r="O331" s="795">
        <v>0.52</v>
      </c>
      <c r="P331" s="934">
        <v>43447</v>
      </c>
      <c r="Q331" s="934">
        <v>43480</v>
      </c>
      <c r="R331" s="694">
        <f t="shared" si="88"/>
        <v>9.6153846153846025</v>
      </c>
      <c r="S331" s="759">
        <f>IF(INDEX(Historical!$D$7:$D$1439,MATCH(B331,Historical!$B$7:$B$1450,0))=0,"n/a",(INDEX(Historical!$C$7:$C$1439,MATCH(B331,Historical!$B$7:$B$1450,0))/INDEX(Historical!$D$7:$D$1439,MATCH(B331,Historical!$B$7:$B$1450,0))-1)*100)</f>
        <v>10.638297872340431</v>
      </c>
      <c r="T331" s="759">
        <f>IF(INDEX(Historical!$F$7:$F$1432,MATCH(B331,Historical!$B$7:$B$1450,0))=0,"n/a",((INDEX(Historical!$C$7:$C$1439,MATCH(B331,Historical!$B$7:$B$1450,0))/INDEX(Historical!$F$7:$F$1432,MATCH(B331,Historical!$B$7:$B$1450,0)))^(1/3)-1)*100)</f>
        <v>15.21476602058922</v>
      </c>
      <c r="U331" s="759">
        <f>IF(INDEX(Historical!$H$7:$H$1432,MATCH(B331,Historical!$B$7:$B$1450,0))=0,"n/a",((INDEX(Historical!$C$7:$C$1439,MATCH(B331,Historical!$B$7:$B$1450,0))/INDEX(Historical!$H$7:$H$1432,MATCH(B331,Historical!$B$7:$B$1450,0)))^(1/5)-1)*100)</f>
        <v>13.796097158262377</v>
      </c>
      <c r="V331" s="759">
        <f>IF(INDEX(Historical!$O$7:$O$1432,MATCH(B331,Historical!$B$7:$B$1450,0))=0,"n/a",((INDEX(Historical!$C$7:$C$1439,MATCH(B331,Historical!$B$7:$B$1450,0))/INDEX(Historical!$O$7:$O$1432,MATCH(B331,Historical!$B$7:$B$1450,0)))^(1/10)-1)*100)</f>
        <v>9.9100123746509894</v>
      </c>
      <c r="W331" s="760">
        <f t="shared" si="89"/>
        <v>1.3921372281584308</v>
      </c>
      <c r="X331" s="761">
        <f t="shared" si="90"/>
        <v>1.6423925188407591</v>
      </c>
      <c r="Y331" s="714"/>
      <c r="Z331" s="703">
        <f t="shared" si="91"/>
        <v>42.857142857142847</v>
      </c>
      <c r="AA331" s="959">
        <f t="shared" si="92"/>
        <v>31.195488721804512</v>
      </c>
      <c r="AB331" s="960">
        <v>12</v>
      </c>
      <c r="AC331" s="938">
        <v>5.32</v>
      </c>
      <c r="AD331" s="938">
        <v>3.56</v>
      </c>
      <c r="AE331" s="938">
        <v>3.62</v>
      </c>
      <c r="AF331" s="938" t="s">
        <v>137</v>
      </c>
      <c r="AG331" s="941">
        <v>-75.2</v>
      </c>
      <c r="AH331" s="940">
        <v>23.200000000000003</v>
      </c>
      <c r="AI331" s="940">
        <v>10.7</v>
      </c>
      <c r="AJ331" s="938">
        <v>8.4</v>
      </c>
      <c r="AK331" s="938">
        <v>8.76</v>
      </c>
      <c r="AL331" s="951">
        <v>27280</v>
      </c>
      <c r="AM331" s="945">
        <v>0.2</v>
      </c>
      <c r="AN331" s="938" t="s">
        <v>137</v>
      </c>
      <c r="AO331" s="802">
        <f t="shared" si="93"/>
        <v>-16.025566545465491</v>
      </c>
      <c r="AP331" s="803">
        <f t="shared" si="94"/>
        <v>15.169922176339021</v>
      </c>
      <c r="AQ331" s="961" t="str">
        <f t="shared" si="95"/>
        <v>n/a</v>
      </c>
      <c r="AR331" s="703">
        <f>INDEX(Historical!$C$7:$C$1439,MATCH(B331,Historical!$B$7:$B$1450,0))*IF(AH331="n/a",1.03,IF(AH331&lt;0,1.01,IF(AH331&gt;10,1.1,(1+AH331/100))))</f>
        <v>2.2880000000000003</v>
      </c>
      <c r="AS331" s="959">
        <f t="shared" si="96"/>
        <v>2.5168000000000004</v>
      </c>
      <c r="AT331" s="959">
        <f t="shared" si="97"/>
        <v>2.7372716800000001</v>
      </c>
      <c r="AU331" s="959">
        <f t="shared" si="97"/>
        <v>2.9770566791679998</v>
      </c>
      <c r="AV331" s="959">
        <f t="shared" si="97"/>
        <v>3.2378468442631161</v>
      </c>
      <c r="AW331" s="703">
        <f t="shared" si="98"/>
        <v>13.756975203431116</v>
      </c>
      <c r="AX331" s="810">
        <f t="shared" si="99"/>
        <v>8.289331889269171</v>
      </c>
      <c r="AY331" s="1017">
        <v>0.56999999999999995</v>
      </c>
      <c r="AZ331" s="945">
        <v>53.31</v>
      </c>
      <c r="BA331" s="945">
        <v>-4.3099999999999996</v>
      </c>
      <c r="BB331" s="945">
        <v>1.59</v>
      </c>
      <c r="BC331" s="945">
        <v>19.43</v>
      </c>
      <c r="BE331" s="666">
        <v>2011</v>
      </c>
      <c r="BF331" s="971">
        <f t="shared" si="100"/>
        <v>0</v>
      </c>
      <c r="BG331" s="955">
        <v>10.7</v>
      </c>
    </row>
    <row r="332" spans="1:60" ht="11.25" customHeight="1" x14ac:dyDescent="0.2">
      <c r="A332" s="944" t="s">
        <v>1770</v>
      </c>
      <c r="B332" s="948" t="s">
        <v>1771</v>
      </c>
      <c r="C332" s="1013" t="s">
        <v>247</v>
      </c>
      <c r="D332" s="1013" t="s">
        <v>4379</v>
      </c>
      <c r="E332" s="792">
        <v>9</v>
      </c>
      <c r="F332" s="1227">
        <v>455</v>
      </c>
      <c r="G332" s="1227" t="s">
        <v>106</v>
      </c>
      <c r="H332" s="1227" t="s">
        <v>106</v>
      </c>
      <c r="I332" s="947">
        <v>246.52</v>
      </c>
      <c r="J332" s="703">
        <f t="shared" si="86"/>
        <v>2.8557520687976634</v>
      </c>
      <c r="K332" s="950">
        <v>1.76</v>
      </c>
      <c r="L332" s="960">
        <v>4</v>
      </c>
      <c r="M332" s="694">
        <f t="shared" si="87"/>
        <v>7.04</v>
      </c>
      <c r="N332" s="943" t="s">
        <v>925</v>
      </c>
      <c r="O332" s="795">
        <v>1.47</v>
      </c>
      <c r="P332" s="934">
        <v>43550</v>
      </c>
      <c r="Q332" s="934">
        <v>43566</v>
      </c>
      <c r="R332" s="694">
        <f t="shared" si="88"/>
        <v>19.727891156462587</v>
      </c>
      <c r="S332" s="759">
        <f>IF(INDEX(Historical!$D$7:$D$1439,MATCH(B332,Historical!$B$7:$B$1450,0))=0,"n/a",(INDEX(Historical!$C$7:$C$1439,MATCH(B332,Historical!$B$7:$B$1450,0))/INDEX(Historical!$D$7:$D$1439,MATCH(B332,Historical!$B$7:$B$1450,0))-1)*100)</f>
        <v>37.641723356009081</v>
      </c>
      <c r="T332" s="759">
        <f>IF(INDEX(Historical!$F$7:$F$1432,MATCH(B332,Historical!$B$7:$B$1450,0))=0,"n/a",((INDEX(Historical!$C$7:$C$1439,MATCH(B332,Historical!$B$7:$B$1450,0))/INDEX(Historical!$F$7:$F$1432,MATCH(B332,Historical!$B$7:$B$1450,0)))^(1/3)-1)*100)</f>
        <v>33.764274408406393</v>
      </c>
      <c r="U332" s="759">
        <f>IF(INDEX(Historical!$H$7:$H$1432,MATCH(B332,Historical!$B$7:$B$1450,0))=0,"n/a",((INDEX(Historical!$C$7:$C$1439,MATCH(B332,Historical!$B$7:$B$1450,0))/INDEX(Historical!$H$7:$H$1432,MATCH(B332,Historical!$B$7:$B$1450,0)))^(1/5)-1)*100)</f>
        <v>46.483678124948405</v>
      </c>
      <c r="V332" s="759" t="str">
        <f>IF(INDEX(Historical!$O$7:$O$1432,MATCH(B332,Historical!$B$7:$B$1450,0))=0,"n/a",((INDEX(Historical!$C$7:$C$1439,MATCH(B332,Historical!$B$7:$B$1450,0))/INDEX(Historical!$O$7:$O$1432,MATCH(B332,Historical!$B$7:$B$1450,0)))^(1/10)-1)*100)</f>
        <v>n/a</v>
      </c>
      <c r="W332" s="760" t="str">
        <f t="shared" si="89"/>
        <v>n/a</v>
      </c>
      <c r="X332" s="761">
        <f t="shared" si="90"/>
        <v>0.9390642045444122</v>
      </c>
      <c r="Y332" s="949"/>
      <c r="Z332" s="703">
        <f t="shared" si="91"/>
        <v>96.438356164383563</v>
      </c>
      <c r="AA332" s="959">
        <f t="shared" si="92"/>
        <v>33.769863013698632</v>
      </c>
      <c r="AB332" s="960">
        <v>7</v>
      </c>
      <c r="AC332" s="938">
        <v>7.3</v>
      </c>
      <c r="AD332" s="938">
        <v>22.56</v>
      </c>
      <c r="AE332" s="938">
        <v>4.4000000000000004</v>
      </c>
      <c r="AF332" s="938">
        <v>5.97</v>
      </c>
      <c r="AG332" s="938">
        <v>20.3</v>
      </c>
      <c r="AH332" s="938">
        <v>46.9</v>
      </c>
      <c r="AI332" s="938">
        <v>13.750000000000002</v>
      </c>
      <c r="AJ332" s="938">
        <v>49.5</v>
      </c>
      <c r="AK332" s="938">
        <v>1.5</v>
      </c>
      <c r="AL332" s="951">
        <v>9860</v>
      </c>
      <c r="AM332" s="945">
        <v>0.8</v>
      </c>
      <c r="AN332" s="938">
        <v>0.82</v>
      </c>
      <c r="AO332" s="802">
        <f t="shared" si="93"/>
        <v>15.569567180047436</v>
      </c>
      <c r="AP332" s="803">
        <f t="shared" si="94"/>
        <v>49.339430193746068</v>
      </c>
      <c r="AQ332" s="961">
        <f t="shared" si="95"/>
        <v>199.33710628043934</v>
      </c>
      <c r="AR332" s="703">
        <f>INDEX(Historical!$C$7:$C$1439,MATCH(B332,Historical!$B$7:$B$1450,0))*IF(AH332="n/a",1.03,IF(AH332&lt;0,1.01,IF(AH332&gt;10,1.1,(1+AH332/100))))</f>
        <v>6.0093000000000005</v>
      </c>
      <c r="AS332" s="959">
        <f t="shared" si="96"/>
        <v>6.6102300000000014</v>
      </c>
      <c r="AT332" s="959">
        <f t="shared" si="97"/>
        <v>6.7093834500000007</v>
      </c>
      <c r="AU332" s="959">
        <f t="shared" si="97"/>
        <v>6.8100242017500001</v>
      </c>
      <c r="AV332" s="959">
        <f t="shared" si="97"/>
        <v>6.9121745647762491</v>
      </c>
      <c r="AW332" s="703">
        <f t="shared" si="98"/>
        <v>33.051112216526249</v>
      </c>
      <c r="AX332" s="810">
        <f t="shared" si="99"/>
        <v>13.407071319376215</v>
      </c>
      <c r="AY332" s="1017">
        <v>0.67</v>
      </c>
      <c r="AZ332" s="945">
        <v>37.26</v>
      </c>
      <c r="BA332" s="945">
        <v>-18.579999999999998</v>
      </c>
      <c r="BB332" s="945">
        <v>8.24</v>
      </c>
      <c r="BC332" s="945">
        <v>9.8000000000000007</v>
      </c>
      <c r="BE332" s="666">
        <v>2011</v>
      </c>
      <c r="BF332" s="971">
        <f t="shared" si="100"/>
        <v>0</v>
      </c>
      <c r="BG332" s="955">
        <v>7.3</v>
      </c>
    </row>
    <row r="333" spans="1:60" ht="11.25" customHeight="1" x14ac:dyDescent="0.2">
      <c r="A333" s="944" t="s">
        <v>1462</v>
      </c>
      <c r="B333" s="948" t="s">
        <v>1463</v>
      </c>
      <c r="C333" s="1013" t="s">
        <v>123</v>
      </c>
      <c r="D333" s="1013" t="s">
        <v>4382</v>
      </c>
      <c r="E333" s="792">
        <v>7</v>
      </c>
      <c r="F333" s="1227">
        <v>688</v>
      </c>
      <c r="G333" s="1227" t="s">
        <v>106</v>
      </c>
      <c r="H333" s="1227" t="s">
        <v>106</v>
      </c>
      <c r="I333" s="947">
        <v>62.13</v>
      </c>
      <c r="J333" s="703">
        <f t="shared" si="86"/>
        <v>0.70819249959761787</v>
      </c>
      <c r="K333" s="950">
        <v>0.11</v>
      </c>
      <c r="L333" s="960">
        <v>4</v>
      </c>
      <c r="M333" s="694">
        <f t="shared" si="87"/>
        <v>0.44</v>
      </c>
      <c r="N333" s="943" t="s">
        <v>1002</v>
      </c>
      <c r="O333" s="795">
        <v>0.105</v>
      </c>
      <c r="P333" s="934">
        <v>43602</v>
      </c>
      <c r="Q333" s="934">
        <v>43621</v>
      </c>
      <c r="R333" s="694">
        <f t="shared" si="88"/>
        <v>4.7619047619047663</v>
      </c>
      <c r="S333" s="759">
        <f>IF(INDEX(Historical!$D$7:$D$1439,MATCH(B333,Historical!$B$7:$B$1450,0))=0,"n/a",(INDEX(Historical!$C$7:$C$1439,MATCH(B333,Historical!$B$7:$B$1450,0))/INDEX(Historical!$D$7:$D$1439,MATCH(B333,Historical!$B$7:$B$1450,0))-1)*100)</f>
        <v>5.0632911392404889</v>
      </c>
      <c r="T333" s="759">
        <f>IF(INDEX(Historical!$F$7:$F$1432,MATCH(B333,Historical!$B$7:$B$1450,0))=0,"n/a",((INDEX(Historical!$C$7:$C$1439,MATCH(B333,Historical!$B$7:$B$1450,0))/INDEX(Historical!$F$7:$F$1432,MATCH(B333,Historical!$B$7:$B$1450,0)))^(1/3)-1)*100)</f>
        <v>5.343218065147215</v>
      </c>
      <c r="U333" s="759">
        <f>IF(INDEX(Historical!$H$7:$H$1432,MATCH(B333,Historical!$B$7:$B$1450,0))=0,"n/a",((INDEX(Historical!$C$7:$C$1439,MATCH(B333,Historical!$B$7:$B$1450,0))/INDEX(Historical!$H$7:$H$1432,MATCH(B333,Historical!$B$7:$B$1450,0)))^(1/5)-1)*100)</f>
        <v>5.6689783679528372</v>
      </c>
      <c r="V333" s="759" t="str">
        <f>IF(INDEX(Historical!$O$7:$O$1432,MATCH(B333,Historical!$B$7:$B$1450,0))=0,"n/a",((INDEX(Historical!$C$7:$C$1439,MATCH(B333,Historical!$B$7:$B$1450,0))/INDEX(Historical!$O$7:$O$1432,MATCH(B333,Historical!$B$7:$B$1450,0)))^(1/10)-1)*100)</f>
        <v>n/a</v>
      </c>
      <c r="W333" s="760" t="str">
        <f t="shared" si="89"/>
        <v>n/a</v>
      </c>
      <c r="X333" s="761" t="str">
        <f t="shared" si="90"/>
        <v>n/a</v>
      </c>
      <c r="Y333" s="949"/>
      <c r="Z333" s="703">
        <f t="shared" si="91"/>
        <v>56.410256410256409</v>
      </c>
      <c r="AA333" s="959">
        <f t="shared" si="92"/>
        <v>79.65384615384616</v>
      </c>
      <c r="AB333" s="960">
        <v>12</v>
      </c>
      <c r="AC333" s="938">
        <v>0.78</v>
      </c>
      <c r="AD333" s="938">
        <v>6.63</v>
      </c>
      <c r="AE333" s="938">
        <v>1.05</v>
      </c>
      <c r="AF333" s="938">
        <v>2.23</v>
      </c>
      <c r="AG333" s="938">
        <v>3.8</v>
      </c>
      <c r="AH333" s="938">
        <v>-66.3</v>
      </c>
      <c r="AI333" s="938">
        <v>6.2</v>
      </c>
      <c r="AJ333" s="938">
        <v>-13.3</v>
      </c>
      <c r="AK333" s="938">
        <v>12</v>
      </c>
      <c r="AL333" s="951">
        <v>1260</v>
      </c>
      <c r="AM333" s="945">
        <v>1.3</v>
      </c>
      <c r="AN333" s="938">
        <v>0.04</v>
      </c>
      <c r="AO333" s="802">
        <f t="shared" si="93"/>
        <v>-73.276675286295699</v>
      </c>
      <c r="AP333" s="803">
        <f t="shared" si="94"/>
        <v>6.377170867550455</v>
      </c>
      <c r="AQ333" s="961">
        <f t="shared" si="95"/>
        <v>180.97297372845657</v>
      </c>
      <c r="AR333" s="703">
        <f>INDEX(Historical!$C$7:$C$1439,MATCH(B333,Historical!$B$7:$B$1450,0))*IF(AH333="n/a",1.03,IF(AH333&lt;0,1.01,IF(AH333&gt;10,1.1,(1+AH333/100))))</f>
        <v>0.41914999999999997</v>
      </c>
      <c r="AS333" s="959">
        <f t="shared" si="96"/>
        <v>0.44513730000000001</v>
      </c>
      <c r="AT333" s="959">
        <f t="shared" si="97"/>
        <v>0.48965103000000004</v>
      </c>
      <c r="AU333" s="959">
        <f t="shared" si="97"/>
        <v>0.53861613300000011</v>
      </c>
      <c r="AV333" s="959">
        <f t="shared" si="97"/>
        <v>0.59247774630000016</v>
      </c>
      <c r="AW333" s="703">
        <f t="shared" si="98"/>
        <v>2.4850322093000003</v>
      </c>
      <c r="AX333" s="810">
        <f t="shared" si="99"/>
        <v>3.9997299361017222</v>
      </c>
      <c r="AY333" s="1017">
        <v>0.88</v>
      </c>
      <c r="AZ333" s="945">
        <v>46.19</v>
      </c>
      <c r="BA333" s="945">
        <v>-13.669999999999998</v>
      </c>
      <c r="BB333" s="945">
        <v>-3.3000000000000003</v>
      </c>
      <c r="BC333" s="945">
        <v>9.36</v>
      </c>
      <c r="BE333" s="666">
        <v>2013</v>
      </c>
      <c r="BF333" s="971">
        <f t="shared" si="100"/>
        <v>0</v>
      </c>
      <c r="BG333" s="955">
        <v>2.6</v>
      </c>
    </row>
    <row r="334" spans="1:60" ht="11.25" customHeight="1" x14ac:dyDescent="0.2">
      <c r="A334" s="944" t="s">
        <v>3881</v>
      </c>
      <c r="B334" s="948" t="s">
        <v>3882</v>
      </c>
      <c r="C334" s="1013" t="s">
        <v>108</v>
      </c>
      <c r="D334" s="1013" t="s">
        <v>4357</v>
      </c>
      <c r="E334" s="792">
        <v>5</v>
      </c>
      <c r="F334" s="1227">
        <v>818</v>
      </c>
      <c r="G334" s="1227" t="s">
        <v>106</v>
      </c>
      <c r="H334" s="1227" t="s">
        <v>106</v>
      </c>
      <c r="I334" s="947">
        <v>40.25</v>
      </c>
      <c r="J334" s="703">
        <f t="shared" si="86"/>
        <v>4.9689440993788816</v>
      </c>
      <c r="K334" s="950">
        <v>0.5</v>
      </c>
      <c r="L334" s="960">
        <v>4</v>
      </c>
      <c r="M334" s="694">
        <f t="shared" si="87"/>
        <v>2</v>
      </c>
      <c r="N334" s="943" t="s">
        <v>320</v>
      </c>
      <c r="O334" s="795">
        <v>0.32</v>
      </c>
      <c r="P334" s="939">
        <v>43174</v>
      </c>
      <c r="Q334" s="939">
        <v>43189</v>
      </c>
      <c r="R334" s="694">
        <f t="shared" si="88"/>
        <v>56.25</v>
      </c>
      <c r="S334" s="759">
        <f>IF(INDEX(Historical!$D$7:$D$1439,MATCH(B334,Historical!$B$7:$B$1450,0))=0,"n/a",(INDEX(Historical!$C$7:$C$1439,MATCH(B334,Historical!$B$7:$B$1450,0))/INDEX(Historical!$D$7:$D$1439,MATCH(B334,Historical!$B$7:$B$1450,0))-1)*100)</f>
        <v>56.25</v>
      </c>
      <c r="T334" s="759">
        <f>IF(INDEX(Historical!$F$7:$F$1432,MATCH(B334,Historical!$B$7:$B$1450,0))=0,"n/a",((INDEX(Historical!$C$7:$C$1439,MATCH(B334,Historical!$B$7:$B$1450,0))/INDEX(Historical!$F$7:$F$1432,MATCH(B334,Historical!$B$7:$B$1450,0)))^(1/3)-1)*100)</f>
        <v>35.72088082974534</v>
      </c>
      <c r="U334" s="759" t="str">
        <f>IF(INDEX(Historical!$H$7:$H$1432,MATCH(B334,Historical!$B$7:$B$1450,0))=0,"n/a",((INDEX(Historical!$C$7:$C$1439,MATCH(B334,Historical!$B$7:$B$1450,0))/INDEX(Historical!$H$7:$H$1432,MATCH(B334,Historical!$B$7:$B$1450,0)))^(1/5)-1)*100)</f>
        <v>n/a</v>
      </c>
      <c r="V334" s="759">
        <f>IF(INDEX(Historical!$O$7:$O$1432,MATCH(B334,Historical!$B$7:$B$1450,0))=0,"n/a",((INDEX(Historical!$C$7:$C$1439,MATCH(B334,Historical!$B$7:$B$1450,0))/INDEX(Historical!$O$7:$O$1432,MATCH(B334,Historical!$B$7:$B$1450,0)))^(1/10)-1)*100)</f>
        <v>8.3125420397767602</v>
      </c>
      <c r="W334" s="760" t="str">
        <f t="shared" si="89"/>
        <v>n/a</v>
      </c>
      <c r="X334" s="761" t="str">
        <f t="shared" si="90"/>
        <v>n/a</v>
      </c>
      <c r="Y334" s="949"/>
      <c r="Z334" s="703" t="str">
        <f t="shared" si="91"/>
        <v>n/a</v>
      </c>
      <c r="AA334" s="959" t="str">
        <f t="shared" si="92"/>
        <v>n/a</v>
      </c>
      <c r="AB334" s="960">
        <v>12</v>
      </c>
      <c r="AC334" s="938" t="s">
        <v>137</v>
      </c>
      <c r="AD334" s="938" t="s">
        <v>137</v>
      </c>
      <c r="AE334" s="938" t="s">
        <v>137</v>
      </c>
      <c r="AF334" s="938" t="s">
        <v>137</v>
      </c>
      <c r="AG334" s="938" t="s">
        <v>137</v>
      </c>
      <c r="AH334" s="938" t="s">
        <v>137</v>
      </c>
      <c r="AI334" s="938" t="s">
        <v>137</v>
      </c>
      <c r="AJ334" s="938" t="s">
        <v>137</v>
      </c>
      <c r="AK334" s="938" t="s">
        <v>137</v>
      </c>
      <c r="AL334" s="951" t="s">
        <v>137</v>
      </c>
      <c r="AM334" s="945" t="s">
        <v>137</v>
      </c>
      <c r="AN334" s="938" t="s">
        <v>137</v>
      </c>
      <c r="AO334" s="802" t="str">
        <f t="shared" si="93"/>
        <v>n/a</v>
      </c>
      <c r="AP334" s="803" t="str">
        <f t="shared" si="94"/>
        <v>n/a</v>
      </c>
      <c r="AQ334" s="961" t="str">
        <f t="shared" si="95"/>
        <v>n/a</v>
      </c>
      <c r="AR334" s="703">
        <f>INDEX(Historical!$C$7:$C$1439,MATCH(B334,Historical!$B$7:$B$1450,0))*IF(AH334="n/a",1.03,IF(AH334&lt;0,1.01,IF(AH334&gt;10,1.1,(1+AH334/100))))</f>
        <v>2.06</v>
      </c>
      <c r="AS334" s="959">
        <f t="shared" si="96"/>
        <v>2.1217999999999999</v>
      </c>
      <c r="AT334" s="959">
        <f t="shared" si="97"/>
        <v>2.185454</v>
      </c>
      <c r="AU334" s="959">
        <f t="shared" si="97"/>
        <v>2.2510176200000003</v>
      </c>
      <c r="AV334" s="959">
        <f t="shared" si="97"/>
        <v>2.3185481486000001</v>
      </c>
      <c r="AW334" s="703">
        <f t="shared" si="98"/>
        <v>10.936819768599999</v>
      </c>
      <c r="AX334" s="810">
        <f t="shared" si="99"/>
        <v>27.17222302757764</v>
      </c>
      <c r="AY334" s="1017" t="s">
        <v>137</v>
      </c>
      <c r="AZ334" s="945" t="s">
        <v>137</v>
      </c>
      <c r="BA334" s="945" t="s">
        <v>137</v>
      </c>
      <c r="BB334" s="945" t="s">
        <v>137</v>
      </c>
      <c r="BC334" s="945" t="s">
        <v>137</v>
      </c>
      <c r="BD334" s="984" t="s">
        <v>4290</v>
      </c>
      <c r="BE334" s="666">
        <v>2014</v>
      </c>
      <c r="BF334" s="971">
        <f t="shared" si="100"/>
        <v>0</v>
      </c>
      <c r="BG334" s="955" t="s">
        <v>137</v>
      </c>
      <c r="BH334" s="936"/>
    </row>
    <row r="335" spans="1:60" ht="11.25" customHeight="1" x14ac:dyDescent="0.2">
      <c r="A335" s="944" t="s">
        <v>2549</v>
      </c>
      <c r="B335" s="948" t="s">
        <v>2550</v>
      </c>
      <c r="C335" s="1013" t="s">
        <v>4216</v>
      </c>
      <c r="D335" s="1013" t="s">
        <v>4364</v>
      </c>
      <c r="E335" s="792">
        <v>6</v>
      </c>
      <c r="F335" s="1227">
        <v>764</v>
      </c>
      <c r="G335" s="1227" t="s">
        <v>106</v>
      </c>
      <c r="H335" s="1227" t="s">
        <v>106</v>
      </c>
      <c r="I335" s="947">
        <v>41.76</v>
      </c>
      <c r="J335" s="703">
        <f t="shared" si="86"/>
        <v>2.3946360153256707</v>
      </c>
      <c r="K335" s="950">
        <v>0.25</v>
      </c>
      <c r="L335" s="960">
        <v>4</v>
      </c>
      <c r="M335" s="694">
        <f t="shared" si="87"/>
        <v>1</v>
      </c>
      <c r="N335" s="943" t="s">
        <v>305</v>
      </c>
      <c r="O335" s="795">
        <v>0.23</v>
      </c>
      <c r="P335" s="934">
        <v>43504</v>
      </c>
      <c r="Q335" s="934">
        <v>43528</v>
      </c>
      <c r="R335" s="694">
        <f t="shared" si="88"/>
        <v>8.6956521739130395</v>
      </c>
      <c r="S335" s="759">
        <f>IF(INDEX(Historical!$D$7:$D$1439,MATCH(B335,Historical!$B$7:$B$1450,0))=0,"n/a",(INDEX(Historical!$C$7:$C$1439,MATCH(B335,Historical!$B$7:$B$1450,0))/INDEX(Historical!$D$7:$D$1439,MATCH(B335,Historical!$B$7:$B$1450,0))-1)*100)</f>
        <v>9.5238095238095344</v>
      </c>
      <c r="T335" s="759">
        <f>IF(INDEX(Historical!$F$7:$F$1432,MATCH(B335,Historical!$B$7:$B$1450,0))=0,"n/a",((INDEX(Historical!$C$7:$C$1439,MATCH(B335,Historical!$B$7:$B$1450,0))/INDEX(Historical!$F$7:$F$1432,MATCH(B335,Historical!$B$7:$B$1450,0)))^(1/3)-1)*100)</f>
        <v>6.5756716652330516</v>
      </c>
      <c r="U335" s="759">
        <f>IF(INDEX(Historical!$H$7:$H$1432,MATCH(B335,Historical!$B$7:$B$1450,0))=0,"n/a",((INDEX(Historical!$C$7:$C$1439,MATCH(B335,Historical!$B$7:$B$1450,0))/INDEX(Historical!$H$7:$H$1432,MATCH(B335,Historical!$B$7:$B$1450,0)))^(1/5)-1)*100)</f>
        <v>10.438362870438155</v>
      </c>
      <c r="V335" s="759">
        <f>IF(INDEX(Historical!$O$7:$O$1432,MATCH(B335,Historical!$B$7:$B$1450,0))=0,"n/a",((INDEX(Historical!$C$7:$C$1439,MATCH(B335,Historical!$B$7:$B$1450,0))/INDEX(Historical!$O$7:$O$1432,MATCH(B335,Historical!$B$7:$B$1450,0)))^(1/10)-1)*100)</f>
        <v>12.110067771001809</v>
      </c>
      <c r="W335" s="760">
        <f t="shared" si="89"/>
        <v>0.86195742813540333</v>
      </c>
      <c r="X335" s="761">
        <f t="shared" si="90"/>
        <v>0.86986357253651292</v>
      </c>
      <c r="Y335" s="949"/>
      <c r="Z335" s="703">
        <f t="shared" si="91"/>
        <v>89.285714285714278</v>
      </c>
      <c r="AA335" s="959">
        <f t="shared" si="92"/>
        <v>37.285714285714278</v>
      </c>
      <c r="AB335" s="960">
        <v>12</v>
      </c>
      <c r="AC335" s="938">
        <v>1.1200000000000001</v>
      </c>
      <c r="AD335" s="938">
        <v>6.94</v>
      </c>
      <c r="AE335" s="938">
        <v>4.38</v>
      </c>
      <c r="AF335" s="938">
        <v>4.97</v>
      </c>
      <c r="AG335" s="938">
        <v>12.8</v>
      </c>
      <c r="AH335" s="938">
        <v>21.6</v>
      </c>
      <c r="AI335" s="938">
        <v>17.87</v>
      </c>
      <c r="AJ335" s="938">
        <v>12</v>
      </c>
      <c r="AK335" s="938">
        <v>5.79</v>
      </c>
      <c r="AL335" s="951">
        <v>5950</v>
      </c>
      <c r="AM335" s="945">
        <v>0.89999999999999991</v>
      </c>
      <c r="AN335" s="938">
        <v>0</v>
      </c>
      <c r="AO335" s="802">
        <f t="shared" si="93"/>
        <v>-24.452715399950453</v>
      </c>
      <c r="AP335" s="803">
        <f t="shared" si="94"/>
        <v>12.832998885763825</v>
      </c>
      <c r="AQ335" s="961">
        <f t="shared" si="95"/>
        <v>186.9843201291666</v>
      </c>
      <c r="AR335" s="703">
        <f>INDEX(Historical!$C$7:$C$1439,MATCH(B335,Historical!$B$7:$B$1450,0))*IF(AH335="n/a",1.03,IF(AH335&lt;0,1.01,IF(AH335&gt;10,1.1,(1+AH335/100))))</f>
        <v>1.0120000000000002</v>
      </c>
      <c r="AS335" s="959">
        <f t="shared" si="96"/>
        <v>1.1132000000000004</v>
      </c>
      <c r="AT335" s="959">
        <f t="shared" si="97"/>
        <v>1.1776542800000005</v>
      </c>
      <c r="AU335" s="959">
        <f t="shared" si="97"/>
        <v>1.2458404628120006</v>
      </c>
      <c r="AV335" s="959">
        <f t="shared" si="97"/>
        <v>1.3179746256088154</v>
      </c>
      <c r="AW335" s="703">
        <f t="shared" si="98"/>
        <v>5.8666693684208173</v>
      </c>
      <c r="AX335" s="810">
        <f t="shared" si="99"/>
        <v>14.048537759628394</v>
      </c>
      <c r="AY335" s="1017">
        <v>0.94</v>
      </c>
      <c r="AZ335" s="945">
        <v>9.8699999999999992</v>
      </c>
      <c r="BA335" s="945">
        <v>-18.12</v>
      </c>
      <c r="BB335" s="945">
        <v>0.82000000000000006</v>
      </c>
      <c r="BC335" s="945">
        <v>-6.5299999999999994</v>
      </c>
      <c r="BE335" s="666">
        <v>2014</v>
      </c>
      <c r="BF335" s="971">
        <f t="shared" si="100"/>
        <v>0</v>
      </c>
      <c r="BG335" s="955">
        <v>9.4</v>
      </c>
    </row>
    <row r="336" spans="1:60" ht="11.25" customHeight="1" x14ac:dyDescent="0.2">
      <c r="A336" s="953" t="s">
        <v>4131</v>
      </c>
      <c r="B336" s="948" t="s">
        <v>4132</v>
      </c>
      <c r="C336" s="1013" t="s">
        <v>108</v>
      </c>
      <c r="D336" s="1013" t="s">
        <v>4365</v>
      </c>
      <c r="E336" s="792">
        <v>6</v>
      </c>
      <c r="F336" s="1227">
        <v>744</v>
      </c>
      <c r="G336" s="1227" t="s">
        <v>106</v>
      </c>
      <c r="H336" s="1227" t="s">
        <v>106</v>
      </c>
      <c r="I336" s="947">
        <v>38.700000000000003</v>
      </c>
      <c r="J336" s="703">
        <f t="shared" si="86"/>
        <v>2.6873385012919893</v>
      </c>
      <c r="K336" s="950">
        <v>0.26</v>
      </c>
      <c r="L336" s="960">
        <v>4</v>
      </c>
      <c r="M336" s="694">
        <f t="shared" si="87"/>
        <v>1.04</v>
      </c>
      <c r="N336" s="943" t="s">
        <v>149</v>
      </c>
      <c r="O336" s="795">
        <v>0.25</v>
      </c>
      <c r="P336" s="934">
        <v>43433</v>
      </c>
      <c r="Q336" s="934">
        <v>43448</v>
      </c>
      <c r="R336" s="694">
        <f t="shared" si="88"/>
        <v>4.0000000000000036</v>
      </c>
      <c r="S336" s="759">
        <f>IF(INDEX(Historical!$D$7:$D$1439,MATCH(B336,Historical!$B$7:$B$1450,0))=0,"n/a",(INDEX(Historical!$C$7:$C$1439,MATCH(B336,Historical!$B$7:$B$1450,0))/INDEX(Historical!$D$7:$D$1439,MATCH(B336,Historical!$B$7:$B$1450,0))-1)*100)</f>
        <v>7.6086956521739024</v>
      </c>
      <c r="T336" s="759">
        <f>IF(INDEX(Historical!$F$7:$F$1432,MATCH(B336,Historical!$B$7:$B$1450,0))=0,"n/a",((INDEX(Historical!$C$7:$C$1439,MATCH(B336,Historical!$B$7:$B$1450,0))/INDEX(Historical!$F$7:$F$1432,MATCH(B336,Historical!$B$7:$B$1450,0)))^(1/3)-1)*100)</f>
        <v>4.4011575622509014</v>
      </c>
      <c r="U336" s="759">
        <f>IF(INDEX(Historical!$H$7:$H$1432,MATCH(B336,Historical!$B$7:$B$1450,0))=0,"n/a",((INDEX(Historical!$C$7:$C$1439,MATCH(B336,Historical!$B$7:$B$1450,0))/INDEX(Historical!$H$7:$H$1432,MATCH(B336,Historical!$B$7:$B$1450,0)))^(1/5)-1)*100)</f>
        <v>3.3406482938779236</v>
      </c>
      <c r="V336" s="759">
        <f>IF(INDEX(Historical!$O$7:$O$1432,MATCH(B336,Historical!$B$7:$B$1450,0))=0,"n/a",((INDEX(Historical!$C$7:$C$1439,MATCH(B336,Historical!$B$7:$B$1450,0))/INDEX(Historical!$O$7:$O$1432,MATCH(B336,Historical!$B$7:$B$1450,0)))^(1/10)-1)*100)</f>
        <v>2.1537986481630966</v>
      </c>
      <c r="W336" s="760">
        <f t="shared" si="89"/>
        <v>1.5510494895737128</v>
      </c>
      <c r="X336" s="761">
        <f t="shared" si="90"/>
        <v>0.30931928647017809</v>
      </c>
      <c r="Y336" s="949"/>
      <c r="Z336" s="703">
        <f t="shared" si="91"/>
        <v>40.625</v>
      </c>
      <c r="AA336" s="959">
        <f t="shared" si="92"/>
        <v>15.1171875</v>
      </c>
      <c r="AB336" s="960">
        <v>12</v>
      </c>
      <c r="AC336" s="938">
        <v>2.56</v>
      </c>
      <c r="AD336" s="938">
        <v>3.02</v>
      </c>
      <c r="AE336" s="938">
        <v>4.57</v>
      </c>
      <c r="AF336" s="938">
        <v>1.64</v>
      </c>
      <c r="AG336" s="938">
        <v>11.200000000000001</v>
      </c>
      <c r="AH336" s="938">
        <v>23.599999999999998</v>
      </c>
      <c r="AI336" s="938">
        <v>-1.54</v>
      </c>
      <c r="AJ336" s="938">
        <v>10.8</v>
      </c>
      <c r="AK336" s="938">
        <v>5</v>
      </c>
      <c r="AL336" s="951">
        <v>1660</v>
      </c>
      <c r="AM336" s="945">
        <v>1.7999999999999998</v>
      </c>
      <c r="AN336" s="938">
        <v>0.17</v>
      </c>
      <c r="AO336" s="802">
        <f t="shared" si="93"/>
        <v>-9.0892007048300876</v>
      </c>
      <c r="AP336" s="803">
        <f t="shared" si="94"/>
        <v>6.0279867951699124</v>
      </c>
      <c r="AQ336" s="961">
        <f t="shared" si="95"/>
        <v>4.9702338760850839</v>
      </c>
      <c r="AR336" s="703">
        <f>INDEX(Historical!$C$7:$C$1439,MATCH(B336,Historical!$B$7:$B$1450,0))*IF(AH336="n/a",1.03,IF(AH336&lt;0,1.01,IF(AH336&gt;10,1.1,(1+AH336/100))))</f>
        <v>1.089</v>
      </c>
      <c r="AS336" s="959">
        <f t="shared" si="96"/>
        <v>1.09989</v>
      </c>
      <c r="AT336" s="959">
        <f t="shared" si="97"/>
        <v>1.1548845000000001</v>
      </c>
      <c r="AU336" s="959">
        <f t="shared" si="97"/>
        <v>1.2126287250000001</v>
      </c>
      <c r="AV336" s="959">
        <f t="shared" si="97"/>
        <v>1.2732601612500001</v>
      </c>
      <c r="AW336" s="703">
        <f t="shared" si="98"/>
        <v>5.8296633862500009</v>
      </c>
      <c r="AX336" s="810">
        <f t="shared" si="99"/>
        <v>15.06372968023256</v>
      </c>
      <c r="AY336" s="1017">
        <v>0.83</v>
      </c>
      <c r="AZ336" s="945">
        <v>27.47</v>
      </c>
      <c r="BA336" s="945">
        <v>-6.660000000000001</v>
      </c>
      <c r="BB336" s="945">
        <v>4.2799999999999994</v>
      </c>
      <c r="BC336" s="945">
        <v>4.7300000000000004</v>
      </c>
      <c r="BE336" s="666">
        <v>2013</v>
      </c>
      <c r="BF336" s="971">
        <f t="shared" si="100"/>
        <v>0</v>
      </c>
      <c r="BG336" s="955">
        <v>1.2</v>
      </c>
    </row>
    <row r="337" spans="1:59" ht="11.25" customHeight="1" x14ac:dyDescent="0.2">
      <c r="A337" s="944" t="s">
        <v>1494</v>
      </c>
      <c r="B337" s="948" t="s">
        <v>1495</v>
      </c>
      <c r="C337" s="1013" t="s">
        <v>108</v>
      </c>
      <c r="D337" s="1013" t="s">
        <v>4361</v>
      </c>
      <c r="E337" s="792">
        <v>8</v>
      </c>
      <c r="F337" s="1227">
        <v>594</v>
      </c>
      <c r="G337" s="1227" t="s">
        <v>106</v>
      </c>
      <c r="H337" s="1227" t="s">
        <v>106</v>
      </c>
      <c r="I337" s="947">
        <v>96.37</v>
      </c>
      <c r="J337" s="703">
        <f t="shared" si="86"/>
        <v>1.9508145688492267</v>
      </c>
      <c r="K337" s="950">
        <v>0.47</v>
      </c>
      <c r="L337" s="960">
        <v>4</v>
      </c>
      <c r="M337" s="694">
        <f t="shared" si="87"/>
        <v>1.88</v>
      </c>
      <c r="N337" s="943" t="s">
        <v>152</v>
      </c>
      <c r="O337" s="795">
        <v>0.44</v>
      </c>
      <c r="P337" s="934">
        <v>43629</v>
      </c>
      <c r="Q337" s="934">
        <v>43644</v>
      </c>
      <c r="R337" s="694">
        <f t="shared" si="88"/>
        <v>6.8181818181818121</v>
      </c>
      <c r="S337" s="759">
        <f>IF(INDEX(Historical!$D$7:$D$1439,MATCH(B337,Historical!$B$7:$B$1450,0))=0,"n/a",(INDEX(Historical!$C$7:$C$1439,MATCH(B337,Historical!$B$7:$B$1450,0))/INDEX(Historical!$D$7:$D$1439,MATCH(B337,Historical!$B$7:$B$1450,0))-1)*100)</f>
        <v>16.438356164383539</v>
      </c>
      <c r="T337" s="759">
        <f>IF(INDEX(Historical!$F$7:$F$1432,MATCH(B337,Historical!$B$7:$B$1450,0))=0,"n/a",((INDEX(Historical!$C$7:$C$1439,MATCH(B337,Historical!$B$7:$B$1450,0))/INDEX(Historical!$F$7:$F$1432,MATCH(B337,Historical!$B$7:$B$1450,0)))^(1/3)-1)*100)</f>
        <v>23.614325642206314</v>
      </c>
      <c r="U337" s="759">
        <f>IF(INDEX(Historical!$H$7:$H$1432,MATCH(B337,Historical!$B$7:$B$1450,0))=0,"n/a",((INDEX(Historical!$C$7:$C$1439,MATCH(B337,Historical!$B$7:$B$1450,0))/INDEX(Historical!$H$7:$H$1432,MATCH(B337,Historical!$B$7:$B$1450,0)))^(1/5)-1)*100)</f>
        <v>26.732824917687136</v>
      </c>
      <c r="V337" s="759" t="str">
        <f>IF(INDEX(Historical!$O$7:$O$1432,MATCH(B337,Historical!$B$7:$B$1450,0))=0,"n/a",((INDEX(Historical!$C$7:$C$1439,MATCH(B337,Historical!$B$7:$B$1450,0))/INDEX(Historical!$O$7:$O$1432,MATCH(B337,Historical!$B$7:$B$1450,0)))^(1/10)-1)*100)</f>
        <v>n/a</v>
      </c>
      <c r="W337" s="760" t="str">
        <f t="shared" si="89"/>
        <v>n/a</v>
      </c>
      <c r="X337" s="761">
        <f t="shared" si="90"/>
        <v>1.8185595182100094</v>
      </c>
      <c r="Y337" s="717"/>
      <c r="Z337" s="703">
        <f t="shared" si="91"/>
        <v>37.903225806451616</v>
      </c>
      <c r="AA337" s="959">
        <f t="shared" si="92"/>
        <v>19.429435483870968</v>
      </c>
      <c r="AB337" s="960">
        <v>12</v>
      </c>
      <c r="AC337" s="938">
        <v>4.96</v>
      </c>
      <c r="AD337" s="938">
        <v>3.59</v>
      </c>
      <c r="AE337" s="938">
        <v>3.8</v>
      </c>
      <c r="AF337" s="938">
        <v>2.91</v>
      </c>
      <c r="AG337" s="938">
        <v>8.3000000000000007</v>
      </c>
      <c r="AH337" s="938">
        <v>18.2</v>
      </c>
      <c r="AI337" s="938">
        <v>8.6900000000000013</v>
      </c>
      <c r="AJ337" s="938">
        <v>14.7</v>
      </c>
      <c r="AK337" s="938">
        <v>5.43</v>
      </c>
      <c r="AL337" s="951">
        <v>15970</v>
      </c>
      <c r="AM337" s="945">
        <v>0.5</v>
      </c>
      <c r="AN337" s="938">
        <v>0.65</v>
      </c>
      <c r="AO337" s="802">
        <f t="shared" si="93"/>
        <v>9.2542040026653964</v>
      </c>
      <c r="AP337" s="803">
        <f t="shared" si="94"/>
        <v>28.683639486536364</v>
      </c>
      <c r="AQ337" s="961">
        <f t="shared" si="95"/>
        <v>58.520461010999433</v>
      </c>
      <c r="AR337" s="703">
        <f>INDEX(Historical!$C$7:$C$1439,MATCH(B337,Historical!$B$7:$B$1450,0))*IF(AH337="n/a",1.03,IF(AH337&lt;0,1.01,IF(AH337&gt;10,1.1,(1+AH337/100))))</f>
        <v>1.87</v>
      </c>
      <c r="AS337" s="959">
        <f t="shared" si="96"/>
        <v>2.0325030000000002</v>
      </c>
      <c r="AT337" s="959">
        <f t="shared" si="97"/>
        <v>2.1428679129000003</v>
      </c>
      <c r="AU337" s="959">
        <f t="shared" si="97"/>
        <v>2.2592256405704703</v>
      </c>
      <c r="AV337" s="959">
        <f t="shared" si="97"/>
        <v>2.3819015928534468</v>
      </c>
      <c r="AW337" s="703">
        <f t="shared" si="98"/>
        <v>10.686498146323919</v>
      </c>
      <c r="AX337" s="810">
        <f t="shared" si="99"/>
        <v>11.089029932887744</v>
      </c>
      <c r="AY337" s="1017">
        <v>0.67</v>
      </c>
      <c r="AZ337" s="945">
        <v>27.66</v>
      </c>
      <c r="BA337" s="945">
        <v>-7.95</v>
      </c>
      <c r="BB337" s="945">
        <v>-0.59</v>
      </c>
      <c r="BC337" s="945">
        <v>8.1100000000000012</v>
      </c>
      <c r="BE337" s="666">
        <v>2012</v>
      </c>
      <c r="BF337" s="971">
        <f t="shared" si="100"/>
        <v>0</v>
      </c>
      <c r="BG337" s="955">
        <v>3</v>
      </c>
    </row>
    <row r="338" spans="1:59" ht="11.25" customHeight="1" x14ac:dyDescent="0.2">
      <c r="A338" s="944" t="s">
        <v>3885</v>
      </c>
      <c r="B338" s="948" t="s">
        <v>3886</v>
      </c>
      <c r="C338" s="1013" t="s">
        <v>131</v>
      </c>
      <c r="D338" s="1013" t="s">
        <v>4356</v>
      </c>
      <c r="E338" s="792">
        <v>6</v>
      </c>
      <c r="F338" s="1227">
        <v>809</v>
      </c>
      <c r="G338" s="1227" t="s">
        <v>106</v>
      </c>
      <c r="H338" s="1227" t="s">
        <v>106</v>
      </c>
      <c r="I338" s="947">
        <v>48.64</v>
      </c>
      <c r="J338" s="703">
        <f t="shared" si="86"/>
        <v>4.1324013157894735</v>
      </c>
      <c r="K338" s="950">
        <v>0.50249999999999995</v>
      </c>
      <c r="L338" s="960">
        <v>4</v>
      </c>
      <c r="M338" s="694">
        <f t="shared" si="87"/>
        <v>2.0099999999999998</v>
      </c>
      <c r="N338" s="943" t="s">
        <v>107</v>
      </c>
      <c r="O338" s="795">
        <v>0.48249999999999998</v>
      </c>
      <c r="P338" s="934">
        <v>43682</v>
      </c>
      <c r="Q338" s="934">
        <v>43691</v>
      </c>
      <c r="R338" s="694">
        <f t="shared" si="88"/>
        <v>4.1450777202072464</v>
      </c>
      <c r="S338" s="759">
        <f>IF(INDEX(Historical!$D$7:$D$1439,MATCH(B338,Historical!$B$7:$B$1450,0))=0,"n/a",(INDEX(Historical!$C$7:$C$1439,MATCH(B338,Historical!$B$7:$B$1450,0))/INDEX(Historical!$D$7:$D$1439,MATCH(B338,Historical!$B$7:$B$1450,0))-1)*100)</f>
        <v>14.932885906040273</v>
      </c>
      <c r="T338" s="759">
        <f>IF(INDEX(Historical!$F$7:$F$1432,MATCH(B338,Historical!$B$7:$B$1450,0))=0,"n/a",((INDEX(Historical!$C$7:$C$1439,MATCH(B338,Historical!$B$7:$B$1450,0))/INDEX(Historical!$F$7:$F$1432,MATCH(B338,Historical!$B$7:$B$1450,0)))^(1/3)-1)*100)</f>
        <v>23.687933497096946</v>
      </c>
      <c r="U338" s="759" t="str">
        <f>IF(INDEX(Historical!$H$7:$H$1432,MATCH(B338,Historical!$B$7:$B$1450,0))=0,"n/a",((INDEX(Historical!$C$7:$C$1439,MATCH(B338,Historical!$B$7:$B$1450,0))/INDEX(Historical!$H$7:$H$1432,MATCH(B338,Historical!$B$7:$B$1450,0)))^(1/5)-1)*100)</f>
        <v>n/a</v>
      </c>
      <c r="V338" s="759" t="str">
        <f>IF(INDEX(Historical!$O$7:$O$1432,MATCH(B338,Historical!$B$7:$B$1450,0))=0,"n/a",((INDEX(Historical!$C$7:$C$1439,MATCH(B338,Historical!$B$7:$B$1450,0))/INDEX(Historical!$O$7:$O$1432,MATCH(B338,Historical!$B$7:$B$1450,0)))^(1/10)-1)*100)</f>
        <v>n/a</v>
      </c>
      <c r="W338" s="760" t="str">
        <f t="shared" si="89"/>
        <v>n/a</v>
      </c>
      <c r="X338" s="761" t="str">
        <f t="shared" si="90"/>
        <v>n/a</v>
      </c>
      <c r="Y338" s="949"/>
      <c r="Z338" s="703" t="str">
        <f t="shared" si="91"/>
        <v>n/a</v>
      </c>
      <c r="AA338" s="959" t="str">
        <f t="shared" si="92"/>
        <v>n/a</v>
      </c>
      <c r="AB338" s="960">
        <v>12</v>
      </c>
      <c r="AC338" s="938">
        <v>-0.84</v>
      </c>
      <c r="AD338" s="938" t="s">
        <v>137</v>
      </c>
      <c r="AE338" s="938">
        <v>3.81</v>
      </c>
      <c r="AF338" s="938">
        <v>1.64</v>
      </c>
      <c r="AG338" s="938">
        <v>-2.1999999999999997</v>
      </c>
      <c r="AH338" s="940">
        <v>337.9</v>
      </c>
      <c r="AI338" s="940">
        <v>94.710000000000008</v>
      </c>
      <c r="AJ338" s="938">
        <v>68.400000000000006</v>
      </c>
      <c r="AK338" s="938">
        <v>-10.8</v>
      </c>
      <c r="AL338" s="951">
        <v>2780</v>
      </c>
      <c r="AM338" s="945">
        <v>0.6</v>
      </c>
      <c r="AN338" s="938">
        <v>2.56</v>
      </c>
      <c r="AO338" s="802" t="str">
        <f t="shared" si="93"/>
        <v>n/a</v>
      </c>
      <c r="AP338" s="803" t="str">
        <f t="shared" si="94"/>
        <v>n/a</v>
      </c>
      <c r="AQ338" s="961" t="str">
        <f t="shared" si="95"/>
        <v>n/a</v>
      </c>
      <c r="AR338" s="703">
        <f>INDEX(Historical!$C$7:$C$1439,MATCH(B338,Historical!$B$7:$B$1450,0))*IF(AH338="n/a",1.03,IF(AH338&lt;0,1.01,IF(AH338&gt;10,1.1,(1+AH338/100))))</f>
        <v>1.88375</v>
      </c>
      <c r="AS338" s="959">
        <f t="shared" si="96"/>
        <v>2.0721250000000002</v>
      </c>
      <c r="AT338" s="959">
        <f t="shared" si="97"/>
        <v>2.09284625</v>
      </c>
      <c r="AU338" s="959">
        <f t="shared" si="97"/>
        <v>2.1137747125000002</v>
      </c>
      <c r="AV338" s="959">
        <f t="shared" si="97"/>
        <v>2.1349124596250002</v>
      </c>
      <c r="AW338" s="703">
        <f t="shared" si="98"/>
        <v>10.297408422124999</v>
      </c>
      <c r="AX338" s="810">
        <f t="shared" si="99"/>
        <v>21.170658762592513</v>
      </c>
      <c r="AY338" s="1017">
        <v>0.94</v>
      </c>
      <c r="AZ338" s="945">
        <v>23.61</v>
      </c>
      <c r="BA338" s="945">
        <v>-4.6100000000000003</v>
      </c>
      <c r="BB338" s="945">
        <v>1.78</v>
      </c>
      <c r="BC338" s="945">
        <v>6.8199999999999994</v>
      </c>
      <c r="BE338" s="666">
        <v>2014</v>
      </c>
      <c r="BF338" s="971">
        <f t="shared" si="100"/>
        <v>0</v>
      </c>
      <c r="BG338" s="955">
        <v>-0.4</v>
      </c>
    </row>
    <row r="339" spans="1:59" ht="11.25" customHeight="1" x14ac:dyDescent="0.2">
      <c r="A339" s="954" t="s">
        <v>4401</v>
      </c>
      <c r="B339" s="948" t="s">
        <v>3884</v>
      </c>
      <c r="C339" s="1013" t="s">
        <v>4369</v>
      </c>
      <c r="D339" s="1013" t="s">
        <v>523</v>
      </c>
      <c r="E339" s="792">
        <v>5</v>
      </c>
      <c r="F339" s="1227">
        <v>837</v>
      </c>
      <c r="G339" s="1227" t="s">
        <v>106</v>
      </c>
      <c r="H339" s="1227" t="s">
        <v>106</v>
      </c>
      <c r="I339" s="947">
        <v>10.77</v>
      </c>
      <c r="J339" s="703">
        <f t="shared" si="86"/>
        <v>14.113277623026926</v>
      </c>
      <c r="K339" s="950">
        <v>0.38</v>
      </c>
      <c r="L339" s="960">
        <v>4</v>
      </c>
      <c r="M339" s="694">
        <f t="shared" si="87"/>
        <v>1.52</v>
      </c>
      <c r="N339" s="943" t="s">
        <v>327</v>
      </c>
      <c r="O339" s="795">
        <v>0.37</v>
      </c>
      <c r="P339" s="934">
        <v>43412</v>
      </c>
      <c r="Q339" s="934">
        <v>43424</v>
      </c>
      <c r="R339" s="694">
        <f t="shared" si="88"/>
        <v>2.7027027027027053</v>
      </c>
      <c r="S339" s="759">
        <f>IF(INDEX(Historical!$D$7:$D$1439,MATCH(B339,Historical!$B$7:$B$1450,0))=0,"n/a",(INDEX(Historical!$C$7:$C$1439,MATCH(B339,Historical!$B$7:$B$1450,0))/INDEX(Historical!$D$7:$D$1439,MATCH(B339,Historical!$B$7:$B$1450,0))-1)*100)</f>
        <v>4.929577464788748</v>
      </c>
      <c r="T339" s="759">
        <f>IF(INDEX(Historical!$F$7:$F$1432,MATCH(B339,Historical!$B$7:$B$1450,0))=0,"n/a",((INDEX(Historical!$C$7:$C$1439,MATCH(B339,Historical!$B$7:$B$1450,0))/INDEX(Historical!$F$7:$F$1432,MATCH(B339,Historical!$B$7:$B$1450,0)))^(1/3)-1)*100)</f>
        <v>4.9217484907025488</v>
      </c>
      <c r="U339" s="759" t="str">
        <f>IF(INDEX(Historical!$H$7:$H$1432,MATCH(B339,Historical!$B$7:$B$1450,0))=0,"n/a",((INDEX(Historical!$C$7:$C$1439,MATCH(B339,Historical!$B$7:$B$1450,0))/INDEX(Historical!$H$7:$H$1432,MATCH(B339,Historical!$B$7:$B$1450,0)))^(1/5)-1)*100)</f>
        <v>n/a</v>
      </c>
      <c r="V339" s="759" t="str">
        <f>IF(INDEX(Historical!$O$7:$O$1432,MATCH(B339,Historical!$B$7:$B$1450,0))=0,"n/a",((INDEX(Historical!$C$7:$C$1439,MATCH(B339,Historical!$B$7:$B$1450,0))/INDEX(Historical!$O$7:$O$1432,MATCH(B339,Historical!$B$7:$B$1450,0)))^(1/10)-1)*100)</f>
        <v>n/a</v>
      </c>
      <c r="W339" s="760" t="str">
        <f t="shared" si="89"/>
        <v>n/a</v>
      </c>
      <c r="X339" s="761" t="str">
        <f t="shared" si="90"/>
        <v>n/a</v>
      </c>
      <c r="Y339" s="949"/>
      <c r="Z339" s="703">
        <f t="shared" si="91"/>
        <v>1169.2307692307691</v>
      </c>
      <c r="AA339" s="959">
        <f t="shared" si="92"/>
        <v>82.84615384615384</v>
      </c>
      <c r="AB339" s="960">
        <v>12</v>
      </c>
      <c r="AC339" s="938">
        <v>0.13</v>
      </c>
      <c r="AD339" s="938" t="s">
        <v>137</v>
      </c>
      <c r="AE339" s="938">
        <v>0.4</v>
      </c>
      <c r="AF339" s="938">
        <v>0.93</v>
      </c>
      <c r="AG339" s="938">
        <v>1.4000000000000001</v>
      </c>
      <c r="AH339" s="938">
        <v>390.3</v>
      </c>
      <c r="AI339" s="938">
        <v>29.509999999999998</v>
      </c>
      <c r="AJ339" s="938">
        <v>-59.8</v>
      </c>
      <c r="AK339" s="938" t="s">
        <v>137</v>
      </c>
      <c r="AL339" s="951">
        <v>634.70000000000005</v>
      </c>
      <c r="AM339" s="945">
        <v>0.4</v>
      </c>
      <c r="AN339" s="938">
        <v>0.65</v>
      </c>
      <c r="AO339" s="802" t="str">
        <f t="shared" si="93"/>
        <v>n/a</v>
      </c>
      <c r="AP339" s="803" t="str">
        <f t="shared" si="94"/>
        <v>n/a</v>
      </c>
      <c r="AQ339" s="961">
        <f t="shared" si="95"/>
        <v>85.048850099310044</v>
      </c>
      <c r="AR339" s="703">
        <f>INDEX(Historical!$C$7:$C$1439,MATCH(B339,Historical!$B$7:$B$1450,0))*IF(AH339="n/a",1.03,IF(AH339&lt;0,1.01,IF(AH339&gt;10,1.1,(1+AH339/100))))</f>
        <v>1.639</v>
      </c>
      <c r="AS339" s="959">
        <f t="shared" si="96"/>
        <v>1.8029000000000002</v>
      </c>
      <c r="AT339" s="959">
        <f t="shared" si="97"/>
        <v>1.8569870000000002</v>
      </c>
      <c r="AU339" s="959">
        <f t="shared" si="97"/>
        <v>1.9126966100000002</v>
      </c>
      <c r="AV339" s="959">
        <f t="shared" si="97"/>
        <v>1.9700775083000004</v>
      </c>
      <c r="AW339" s="703">
        <f t="shared" si="98"/>
        <v>9.181661118300001</v>
      </c>
      <c r="AX339" s="810">
        <f t="shared" si="99"/>
        <v>85.252192370473551</v>
      </c>
      <c r="AY339" s="1017">
        <v>1.18</v>
      </c>
      <c r="AZ339" s="945">
        <v>26.56</v>
      </c>
      <c r="BA339" s="945">
        <v>-40.369999999999997</v>
      </c>
      <c r="BB339" s="945">
        <v>13.74</v>
      </c>
      <c r="BC339" s="945">
        <v>-9.0499999999999989</v>
      </c>
      <c r="BE339" s="666">
        <v>2014</v>
      </c>
      <c r="BF339" s="971">
        <f t="shared" si="100"/>
        <v>0</v>
      </c>
      <c r="BG339" s="955">
        <v>0.70000000000000007</v>
      </c>
    </row>
    <row r="340" spans="1:59" s="838" customFormat="1" ht="11.25" customHeight="1" x14ac:dyDescent="0.2">
      <c r="A340" s="817" t="s">
        <v>1512</v>
      </c>
      <c r="B340" s="846" t="s">
        <v>1513</v>
      </c>
      <c r="C340" s="1013" t="s">
        <v>108</v>
      </c>
      <c r="D340" s="1013" t="s">
        <v>4357</v>
      </c>
      <c r="E340" s="1027">
        <v>7</v>
      </c>
      <c r="F340" s="1227">
        <v>683</v>
      </c>
      <c r="G340" s="1226" t="s">
        <v>106</v>
      </c>
      <c r="H340" s="1226" t="s">
        <v>106</v>
      </c>
      <c r="I340" s="819">
        <v>15.65</v>
      </c>
      <c r="J340" s="820">
        <f t="shared" si="86"/>
        <v>2.8115015974440891</v>
      </c>
      <c r="K340" s="821">
        <v>0.11</v>
      </c>
      <c r="L340" s="822">
        <v>4</v>
      </c>
      <c r="M340" s="823">
        <f t="shared" si="87"/>
        <v>0.44</v>
      </c>
      <c r="N340" s="824" t="s">
        <v>443</v>
      </c>
      <c r="O340" s="825">
        <v>0.1</v>
      </c>
      <c r="P340" s="826">
        <v>43592</v>
      </c>
      <c r="Q340" s="826">
        <v>43607</v>
      </c>
      <c r="R340" s="823">
        <f t="shared" si="88"/>
        <v>9.9999999999999947</v>
      </c>
      <c r="S340" s="759">
        <f>IF(INDEX(Historical!$D$7:$D$1439,MATCH(B340,Historical!$B$7:$B$1450,0))=0,"n/a",(INDEX(Historical!$C$7:$C$1439,MATCH(B340,Historical!$B$7:$B$1450,0))/INDEX(Historical!$D$7:$D$1439,MATCH(B340,Historical!$B$7:$B$1450,0))-1)*100)</f>
        <v>17.647058823529438</v>
      </c>
      <c r="T340" s="759">
        <f>IF(INDEX(Historical!$F$7:$F$1432,MATCH(B340,Historical!$B$7:$B$1450,0))=0,"n/a",((INDEX(Historical!$C$7:$C$1439,MATCH(B340,Historical!$B$7:$B$1450,0))/INDEX(Historical!$F$7:$F$1432,MATCH(B340,Historical!$B$7:$B$1450,0)))^(1/3)-1)*100)</f>
        <v>12.624788044360603</v>
      </c>
      <c r="U340" s="759">
        <f>IF(INDEX(Historical!$H$7:$H$1432,MATCH(B340,Historical!$B$7:$B$1450,0))=0,"n/a",((INDEX(Historical!$C$7:$C$1439,MATCH(B340,Historical!$B$7:$B$1450,0))/INDEX(Historical!$H$7:$H$1432,MATCH(B340,Historical!$B$7:$B$1450,0)))^(1/5)-1)*100)</f>
        <v>10.756634324829006</v>
      </c>
      <c r="V340" s="759">
        <f>IF(INDEX(Historical!$O$7:$O$1432,MATCH(B340,Historical!$B$7:$B$1450,0))=0,"n/a",((INDEX(Historical!$C$7:$C$1439,MATCH(B340,Historical!$B$7:$B$1450,0))/INDEX(Historical!$O$7:$O$1432,MATCH(B340,Historical!$B$7:$B$1450,0)))^(1/10)-1)*100)</f>
        <v>30.233140403018034</v>
      </c>
      <c r="W340" s="827">
        <f t="shared" si="89"/>
        <v>0.35578951380635343</v>
      </c>
      <c r="X340" s="828">
        <f t="shared" si="90"/>
        <v>0.54326435983984878</v>
      </c>
      <c r="Y340" s="1016" t="s">
        <v>4421</v>
      </c>
      <c r="Z340" s="820">
        <f t="shared" si="91"/>
        <v>57.894736842105267</v>
      </c>
      <c r="AA340" s="830">
        <f t="shared" si="92"/>
        <v>20.592105263157894</v>
      </c>
      <c r="AB340" s="822">
        <v>12</v>
      </c>
      <c r="AC340" s="831">
        <v>0.76</v>
      </c>
      <c r="AD340" s="831">
        <v>2.59</v>
      </c>
      <c r="AE340" s="831">
        <v>4.8899999999999997</v>
      </c>
      <c r="AF340" s="831">
        <v>1.0900000000000001</v>
      </c>
      <c r="AG340" s="831">
        <v>6</v>
      </c>
      <c r="AH340" s="831">
        <v>13.200000000000001</v>
      </c>
      <c r="AI340" s="831">
        <v>4.92</v>
      </c>
      <c r="AJ340" s="831">
        <v>19.8</v>
      </c>
      <c r="AK340" s="831">
        <v>8</v>
      </c>
      <c r="AL340" s="832">
        <v>764.88</v>
      </c>
      <c r="AM340" s="833">
        <v>2.2999999999999998</v>
      </c>
      <c r="AN340" s="831">
        <v>0.6</v>
      </c>
      <c r="AO340" s="834">
        <f t="shared" si="93"/>
        <v>-7.0239693408847987</v>
      </c>
      <c r="AP340" s="835">
        <f t="shared" si="94"/>
        <v>13.568135922273095</v>
      </c>
      <c r="AQ340" s="836">
        <f t="shared" si="95"/>
        <v>-0.12141874179405487</v>
      </c>
      <c r="AR340" s="703">
        <f>INDEX(Historical!$C$7:$C$1439,MATCH(B340,Historical!$B$7:$B$1450,0))*IF(AH340="n/a",1.03,IF(AH340&lt;0,1.01,IF(AH340&gt;10,1.1,(1+AH340/100))))</f>
        <v>0.44000000000000006</v>
      </c>
      <c r="AS340" s="830">
        <f t="shared" si="96"/>
        <v>0.461648</v>
      </c>
      <c r="AT340" s="830">
        <f t="shared" si="97"/>
        <v>0.49857984000000005</v>
      </c>
      <c r="AU340" s="830">
        <f t="shared" si="97"/>
        <v>0.53846622720000004</v>
      </c>
      <c r="AV340" s="830">
        <f t="shared" si="97"/>
        <v>0.58154352537600007</v>
      </c>
      <c r="AW340" s="820">
        <f t="shared" si="98"/>
        <v>2.5202375925760001</v>
      </c>
      <c r="AX340" s="837">
        <f t="shared" si="99"/>
        <v>16.10375458515016</v>
      </c>
      <c r="AY340" s="1018">
        <v>0.54</v>
      </c>
      <c r="AZ340" s="833">
        <v>22.650000000000002</v>
      </c>
      <c r="BA340" s="833">
        <v>-6.4600000000000009</v>
      </c>
      <c r="BB340" s="833">
        <v>1.5599999999999998</v>
      </c>
      <c r="BC340" s="833">
        <v>7.99</v>
      </c>
      <c r="BD340" s="985"/>
      <c r="BE340" s="666">
        <v>2014</v>
      </c>
      <c r="BF340" s="971">
        <f t="shared" si="100"/>
        <v>0</v>
      </c>
      <c r="BG340" s="892">
        <v>0.89999999999999991</v>
      </c>
    </row>
    <row r="341" spans="1:59" ht="11.25" customHeight="1" x14ac:dyDescent="0.2">
      <c r="A341" s="944" t="s">
        <v>4098</v>
      </c>
      <c r="B341" s="948" t="s">
        <v>3883</v>
      </c>
      <c r="C341" s="1013" t="s">
        <v>128</v>
      </c>
      <c r="D341" s="1013" t="s">
        <v>193</v>
      </c>
      <c r="E341" s="792">
        <v>5</v>
      </c>
      <c r="F341" s="1227">
        <v>838</v>
      </c>
      <c r="G341" s="1227" t="s">
        <v>106</v>
      </c>
      <c r="H341" s="1227" t="s">
        <v>106</v>
      </c>
      <c r="I341" s="947">
        <v>7.51</v>
      </c>
      <c r="J341" s="703">
        <f t="shared" si="86"/>
        <v>8.5219707057256997</v>
      </c>
      <c r="K341" s="950">
        <v>0.16</v>
      </c>
      <c r="L341" s="960">
        <v>4</v>
      </c>
      <c r="M341" s="694">
        <f t="shared" si="87"/>
        <v>0.64</v>
      </c>
      <c r="N341" s="943" t="s">
        <v>228</v>
      </c>
      <c r="O341" s="795">
        <v>0.15</v>
      </c>
      <c r="P341" s="934">
        <v>43413</v>
      </c>
      <c r="Q341" s="934">
        <v>43427</v>
      </c>
      <c r="R341" s="694">
        <f t="shared" si="88"/>
        <v>6.6666666666666732</v>
      </c>
      <c r="S341" s="759">
        <f>IF(INDEX(Historical!$D$7:$D$1439,MATCH(B341,Historical!$B$7:$B$1450,0))=0,"n/a",(INDEX(Historical!$C$7:$C$1439,MATCH(B341,Historical!$B$7:$B$1450,0))/INDEX(Historical!$D$7:$D$1439,MATCH(B341,Historical!$B$7:$B$1450,0))-1)*100)</f>
        <v>38.095238095238095</v>
      </c>
      <c r="T341" s="759">
        <f>IF(INDEX(Historical!$F$7:$F$1432,MATCH(B341,Historical!$B$7:$B$1450,0))=0,"n/a",((INDEX(Historical!$C$7:$C$1439,MATCH(B341,Historical!$B$7:$B$1450,0))/INDEX(Historical!$F$7:$F$1432,MATCH(B341,Historical!$B$7:$B$1450,0)))^(1/3)-1)*100)</f>
        <v>60.607807189026744</v>
      </c>
      <c r="U341" s="759" t="str">
        <f>IF(INDEX(Historical!$H$7:$H$1432,MATCH(B341,Historical!$B$7:$B$1450,0))=0,"n/a",((INDEX(Historical!$C$7:$C$1439,MATCH(B341,Historical!$B$7:$B$1450,0))/INDEX(Historical!$H$7:$H$1432,MATCH(B341,Historical!$B$7:$B$1450,0)))^(1/5)-1)*100)</f>
        <v>n/a</v>
      </c>
      <c r="V341" s="759" t="str">
        <f>IF(INDEX(Historical!$O$7:$O$1432,MATCH(B341,Historical!$B$7:$B$1450,0))=0,"n/a",((INDEX(Historical!$C$7:$C$1439,MATCH(B341,Historical!$B$7:$B$1450,0))/INDEX(Historical!$O$7:$O$1432,MATCH(B341,Historical!$B$7:$B$1450,0)))^(1/10)-1)*100)</f>
        <v>n/a</v>
      </c>
      <c r="W341" s="760" t="str">
        <f t="shared" si="89"/>
        <v>n/a</v>
      </c>
      <c r="X341" s="761" t="str">
        <f t="shared" si="90"/>
        <v>n/a</v>
      </c>
      <c r="Y341" s="948"/>
      <c r="Z341" s="703">
        <f t="shared" si="91"/>
        <v>36.994219653179194</v>
      </c>
      <c r="AA341" s="959">
        <f t="shared" si="92"/>
        <v>4.3410404624277454</v>
      </c>
      <c r="AB341" s="960">
        <v>12</v>
      </c>
      <c r="AC341" s="938">
        <v>1.73</v>
      </c>
      <c r="AD341" s="938" t="s">
        <v>137</v>
      </c>
      <c r="AE341" s="938">
        <v>0.52</v>
      </c>
      <c r="AF341" s="938">
        <v>0.99</v>
      </c>
      <c r="AG341" s="938">
        <v>23.200000000000003</v>
      </c>
      <c r="AH341" s="938">
        <v>-33.5</v>
      </c>
      <c r="AI341" s="938" t="s">
        <v>137</v>
      </c>
      <c r="AJ341" s="938">
        <v>49.6</v>
      </c>
      <c r="AK341" s="938" t="s">
        <v>137</v>
      </c>
      <c r="AL341" s="951">
        <v>82.95</v>
      </c>
      <c r="AM341" s="945">
        <v>2.1</v>
      </c>
      <c r="AN341" s="938">
        <v>0</v>
      </c>
      <c r="AO341" s="802" t="str">
        <f t="shared" si="93"/>
        <v>n/a</v>
      </c>
      <c r="AP341" s="803" t="str">
        <f t="shared" si="94"/>
        <v>n/a</v>
      </c>
      <c r="AQ341" s="961">
        <f t="shared" si="95"/>
        <v>-56.295791924939223</v>
      </c>
      <c r="AR341" s="703">
        <f>INDEX(Historical!$C$7:$C$1439,MATCH(B341,Historical!$B$7:$B$1450,0))*IF(AH341="n/a",1.03,IF(AH341&lt;0,1.01,IF(AH341&gt;10,1.1,(1+AH341/100))))</f>
        <v>0.58579999999999999</v>
      </c>
      <c r="AS341" s="959">
        <f t="shared" si="96"/>
        <v>0.60337399999999997</v>
      </c>
      <c r="AT341" s="959">
        <f t="shared" si="97"/>
        <v>0.62147521999999999</v>
      </c>
      <c r="AU341" s="959">
        <f t="shared" si="97"/>
        <v>0.64011947660000001</v>
      </c>
      <c r="AV341" s="959">
        <f t="shared" si="97"/>
        <v>0.65932306089800008</v>
      </c>
      <c r="AW341" s="703">
        <f t="shared" si="98"/>
        <v>3.110091757498</v>
      </c>
      <c r="AX341" s="810">
        <f t="shared" si="99"/>
        <v>41.412673202370179</v>
      </c>
      <c r="AY341" s="1017">
        <v>1.17</v>
      </c>
      <c r="AZ341" s="945">
        <v>13.81</v>
      </c>
      <c r="BA341" s="945">
        <v>-72.040000000000006</v>
      </c>
      <c r="BB341" s="945">
        <v>-9.56</v>
      </c>
      <c r="BC341" s="945">
        <v>-48.449999999999996</v>
      </c>
      <c r="BE341" s="666">
        <v>2014</v>
      </c>
      <c r="BF341" s="971">
        <f t="shared" si="100"/>
        <v>0</v>
      </c>
      <c r="BG341" s="955">
        <v>13.200000000000001</v>
      </c>
    </row>
    <row r="342" spans="1:59" ht="11.25" customHeight="1" x14ac:dyDescent="0.2">
      <c r="A342" s="944" t="s">
        <v>1508</v>
      </c>
      <c r="B342" s="948" t="s">
        <v>1509</v>
      </c>
      <c r="C342" s="1013" t="s">
        <v>131</v>
      </c>
      <c r="D342" s="1013" t="s">
        <v>4354</v>
      </c>
      <c r="E342" s="792">
        <v>8</v>
      </c>
      <c r="F342" s="1227">
        <v>562</v>
      </c>
      <c r="G342" s="1227" t="s">
        <v>37</v>
      </c>
      <c r="H342" s="1227" t="s">
        <v>37</v>
      </c>
      <c r="I342" s="947">
        <v>29.69</v>
      </c>
      <c r="J342" s="703">
        <f t="shared" si="86"/>
        <v>2.6945099360053888</v>
      </c>
      <c r="K342" s="950">
        <v>0.2</v>
      </c>
      <c r="L342" s="960">
        <v>4</v>
      </c>
      <c r="M342" s="694">
        <f t="shared" si="87"/>
        <v>0.8</v>
      </c>
      <c r="N342" s="943" t="s">
        <v>1246</v>
      </c>
      <c r="O342" s="795">
        <v>0.19500000000000001</v>
      </c>
      <c r="P342" s="934">
        <v>43504</v>
      </c>
      <c r="Q342" s="934">
        <v>43516</v>
      </c>
      <c r="R342" s="694">
        <f t="shared" si="88"/>
        <v>2.5641025641025665</v>
      </c>
      <c r="S342" s="759">
        <f>IF(INDEX(Historical!$D$7:$D$1439,MATCH(B342,Historical!$B$7:$B$1450,0))=0,"n/a",(INDEX(Historical!$C$7:$C$1439,MATCH(B342,Historical!$B$7:$B$1450,0))/INDEX(Historical!$D$7:$D$1439,MATCH(B342,Historical!$B$7:$B$1450,0))-1)*100)</f>
        <v>11.428571428571432</v>
      </c>
      <c r="T342" s="759">
        <f>IF(INDEX(Historical!$F$7:$F$1432,MATCH(B342,Historical!$B$7:$B$1450,0))=0,"n/a",((INDEX(Historical!$C$7:$C$1439,MATCH(B342,Historical!$B$7:$B$1450,0))/INDEX(Historical!$F$7:$F$1432,MATCH(B342,Historical!$B$7:$B$1450,0)))^(1/3)-1)*100)</f>
        <v>14.89127877948726</v>
      </c>
      <c r="U342" s="759">
        <f>IF(INDEX(Historical!$H$7:$H$1432,MATCH(B342,Historical!$B$7:$B$1450,0))=0,"n/a",((INDEX(Historical!$C$7:$C$1439,MATCH(B342,Historical!$B$7:$B$1450,0))/INDEX(Historical!$H$7:$H$1432,MATCH(B342,Historical!$B$7:$B$1450,0)))^(1/5)-1)*100)</f>
        <v>15.16307146417617</v>
      </c>
      <c r="V342" s="759">
        <f>IF(INDEX(Historical!$O$7:$O$1432,MATCH(B342,Historical!$B$7:$B$1450,0))=0,"n/a",((INDEX(Historical!$C$7:$C$1439,MATCH(B342,Historical!$B$7:$B$1450,0))/INDEX(Historical!$O$7:$O$1432,MATCH(B342,Historical!$B$7:$B$1450,0)))^(1/10)-1)*100)</f>
        <v>7.9943495153367294</v>
      </c>
      <c r="W342" s="760">
        <f t="shared" si="89"/>
        <v>1.8967236089798967</v>
      </c>
      <c r="X342" s="761" t="str">
        <f t="shared" si="90"/>
        <v>n/a</v>
      </c>
      <c r="Y342" s="706"/>
      <c r="Z342" s="703" t="str">
        <f t="shared" si="91"/>
        <v>n/a</v>
      </c>
      <c r="AA342" s="959" t="str">
        <f t="shared" si="92"/>
        <v>n/a</v>
      </c>
      <c r="AB342" s="960">
        <v>12</v>
      </c>
      <c r="AC342" s="938">
        <v>-0.39</v>
      </c>
      <c r="AD342" s="938" t="s">
        <v>137</v>
      </c>
      <c r="AE342" s="938">
        <v>2.1</v>
      </c>
      <c r="AF342" s="938">
        <v>2.25</v>
      </c>
      <c r="AG342" s="938">
        <v>-2.8000000000000003</v>
      </c>
      <c r="AH342" s="938">
        <v>-121</v>
      </c>
      <c r="AI342" s="938">
        <v>6.29</v>
      </c>
      <c r="AJ342" s="938">
        <v>-16.2</v>
      </c>
      <c r="AK342" s="938">
        <v>4.5600000000000005</v>
      </c>
      <c r="AL342" s="951">
        <v>11000</v>
      </c>
      <c r="AM342" s="945">
        <v>0.4</v>
      </c>
      <c r="AN342" s="938">
        <v>1.89</v>
      </c>
      <c r="AO342" s="802" t="str">
        <f t="shared" si="93"/>
        <v>n/a</v>
      </c>
      <c r="AP342" s="803">
        <f t="shared" si="94"/>
        <v>17.857581400181559</v>
      </c>
      <c r="AQ342" s="961" t="str">
        <f t="shared" si="95"/>
        <v>n/a</v>
      </c>
      <c r="AR342" s="703">
        <f>INDEX(Historical!$C$7:$C$1439,MATCH(B342,Historical!$B$7:$B$1450,0))*IF(AH342="n/a",1.03,IF(AH342&lt;0,1.01,IF(AH342&gt;10,1.1,(1+AH342/100))))</f>
        <v>0.78780000000000006</v>
      </c>
      <c r="AS342" s="959">
        <f t="shared" si="96"/>
        <v>0.83735261999999999</v>
      </c>
      <c r="AT342" s="959">
        <f t="shared" si="97"/>
        <v>0.87553589947200006</v>
      </c>
      <c r="AU342" s="959">
        <f t="shared" si="97"/>
        <v>0.91546033648792335</v>
      </c>
      <c r="AV342" s="959">
        <f t="shared" si="97"/>
        <v>0.9572053278317727</v>
      </c>
      <c r="AW342" s="703">
        <f t="shared" si="98"/>
        <v>4.3733541837916965</v>
      </c>
      <c r="AX342" s="810">
        <f t="shared" si="99"/>
        <v>14.730057877371831</v>
      </c>
      <c r="AY342" s="1017">
        <v>0.22</v>
      </c>
      <c r="AZ342" s="945">
        <v>22.74</v>
      </c>
      <c r="BA342" s="945">
        <v>-0.54</v>
      </c>
      <c r="BB342" s="945">
        <v>2.78</v>
      </c>
      <c r="BC342" s="945">
        <v>8.74</v>
      </c>
      <c r="BE342" s="666">
        <v>2012</v>
      </c>
      <c r="BF342" s="971">
        <f t="shared" si="100"/>
        <v>0</v>
      </c>
      <c r="BG342" s="955">
        <v>-0.6</v>
      </c>
    </row>
    <row r="343" spans="1:59" ht="11.25" customHeight="1" x14ac:dyDescent="0.2">
      <c r="A343" s="954" t="s">
        <v>1506</v>
      </c>
      <c r="B343" s="948" t="s">
        <v>1507</v>
      </c>
      <c r="C343" s="1013" t="s">
        <v>112</v>
      </c>
      <c r="D343" s="1013" t="s">
        <v>4388</v>
      </c>
      <c r="E343" s="792">
        <v>6</v>
      </c>
      <c r="F343" s="1227">
        <v>732</v>
      </c>
      <c r="G343" s="1227" t="s">
        <v>106</v>
      </c>
      <c r="H343" s="1227" t="s">
        <v>106</v>
      </c>
      <c r="I343" s="947">
        <v>23.16</v>
      </c>
      <c r="J343" s="703">
        <f t="shared" si="86"/>
        <v>6.0449050086355784</v>
      </c>
      <c r="K343" s="950">
        <v>0.35</v>
      </c>
      <c r="L343" s="960">
        <v>4</v>
      </c>
      <c r="M343" s="694">
        <f t="shared" si="87"/>
        <v>1.4</v>
      </c>
      <c r="N343" s="943" t="s">
        <v>327</v>
      </c>
      <c r="O343" s="795">
        <v>0.34</v>
      </c>
      <c r="P343" s="939">
        <v>43256</v>
      </c>
      <c r="Q343" s="939">
        <v>43271</v>
      </c>
      <c r="R343" s="694">
        <f t="shared" si="88"/>
        <v>2.9411764705882213</v>
      </c>
      <c r="S343" s="759">
        <f>IF(INDEX(Historical!$D$7:$D$1439,MATCH(B343,Historical!$B$7:$B$1450,0))=0,"n/a",(INDEX(Historical!$C$7:$C$1439,MATCH(B343,Historical!$B$7:$B$1450,0))/INDEX(Historical!$D$7:$D$1439,MATCH(B343,Historical!$B$7:$B$1450,0))-1)*100)</f>
        <v>4.5112781954887105</v>
      </c>
      <c r="T343" s="759">
        <f>IF(INDEX(Historical!$F$7:$F$1432,MATCH(B343,Historical!$B$7:$B$1450,0))=0,"n/a",((INDEX(Historical!$C$7:$C$1439,MATCH(B343,Historical!$B$7:$B$1450,0))/INDEX(Historical!$F$7:$F$1432,MATCH(B343,Historical!$B$7:$B$1450,0)))^(1/3)-1)*100)</f>
        <v>8.4416459500336707</v>
      </c>
      <c r="U343" s="759">
        <f>IF(INDEX(Historical!$H$7:$H$1432,MATCH(B343,Historical!$B$7:$B$1450,0))=0,"n/a",((INDEX(Historical!$C$7:$C$1439,MATCH(B343,Historical!$B$7:$B$1450,0))/INDEX(Historical!$H$7:$H$1432,MATCH(B343,Historical!$B$7:$B$1450,0)))^(1/5)-1)*100)</f>
        <v>14.060812461697925</v>
      </c>
      <c r="V343" s="759" t="str">
        <f>IF(INDEX(Historical!$O$7:$O$1432,MATCH(B343,Historical!$B$7:$B$1450,0))=0,"n/a",((INDEX(Historical!$C$7:$C$1439,MATCH(B343,Historical!$B$7:$B$1450,0))/INDEX(Historical!$O$7:$O$1432,MATCH(B343,Historical!$B$7:$B$1450,0)))^(1/10)-1)*100)</f>
        <v>n/a</v>
      </c>
      <c r="W343" s="760" t="str">
        <f t="shared" si="89"/>
        <v>n/a</v>
      </c>
      <c r="X343" s="761" t="str">
        <f t="shared" si="90"/>
        <v>n/a</v>
      </c>
      <c r="Y343" s="949" t="s">
        <v>808</v>
      </c>
      <c r="Z343" s="703" t="str">
        <f t="shared" si="91"/>
        <v>n/a</v>
      </c>
      <c r="AA343" s="959" t="str">
        <f t="shared" si="92"/>
        <v>n/a</v>
      </c>
      <c r="AB343" s="960">
        <v>12</v>
      </c>
      <c r="AC343" s="938">
        <v>-2.74</v>
      </c>
      <c r="AD343" s="938" t="s">
        <v>137</v>
      </c>
      <c r="AE343" s="938">
        <v>1.27</v>
      </c>
      <c r="AF343" s="938">
        <v>2.92</v>
      </c>
      <c r="AG343" s="938">
        <v>-21.7</v>
      </c>
      <c r="AH343" s="938">
        <v>-277.59999999999997</v>
      </c>
      <c r="AI343" s="938">
        <v>6.63</v>
      </c>
      <c r="AJ343" s="938">
        <v>-34</v>
      </c>
      <c r="AK343" s="938">
        <v>0.95</v>
      </c>
      <c r="AL343" s="951">
        <v>8180</v>
      </c>
      <c r="AM343" s="945">
        <v>0.4</v>
      </c>
      <c r="AN343" s="938">
        <v>3.09</v>
      </c>
      <c r="AO343" s="802" t="str">
        <f t="shared" si="93"/>
        <v>n/a</v>
      </c>
      <c r="AP343" s="803">
        <f t="shared" si="94"/>
        <v>20.105717470333502</v>
      </c>
      <c r="AQ343" s="961" t="str">
        <f t="shared" si="95"/>
        <v>n/a</v>
      </c>
      <c r="AR343" s="703">
        <f>INDEX(Historical!$C$7:$C$1439,MATCH(B343,Historical!$B$7:$B$1450,0))*IF(AH343="n/a",1.03,IF(AH343&lt;0,1.01,IF(AH343&gt;10,1.1,(1+AH343/100))))</f>
        <v>1.4038999999999999</v>
      </c>
      <c r="AS343" s="959">
        <f t="shared" si="96"/>
        <v>1.49697857</v>
      </c>
      <c r="AT343" s="959">
        <f t="shared" si="97"/>
        <v>1.5111998664150001</v>
      </c>
      <c r="AU343" s="959">
        <f t="shared" si="97"/>
        <v>1.5255562651459427</v>
      </c>
      <c r="AV343" s="959">
        <f t="shared" si="97"/>
        <v>1.5400490496648291</v>
      </c>
      <c r="AW343" s="703">
        <f t="shared" si="98"/>
        <v>7.4776837512257712</v>
      </c>
      <c r="AX343" s="810">
        <f t="shared" si="99"/>
        <v>32.287062829126818</v>
      </c>
      <c r="AY343" s="1017">
        <v>0.89</v>
      </c>
      <c r="AZ343" s="945">
        <v>7.6700000000000008</v>
      </c>
      <c r="BA343" s="945">
        <v>-18.740000000000002</v>
      </c>
      <c r="BB343" s="945">
        <v>0.6</v>
      </c>
      <c r="BC343" s="945">
        <v>-7.41</v>
      </c>
      <c r="BE343" s="666">
        <v>2013</v>
      </c>
      <c r="BF343" s="971">
        <f t="shared" si="100"/>
        <v>0</v>
      </c>
      <c r="BG343" s="955">
        <v>-4.5999999999999996</v>
      </c>
    </row>
    <row r="344" spans="1:59" ht="11.25" customHeight="1" x14ac:dyDescent="0.2">
      <c r="A344" s="936" t="s">
        <v>1498</v>
      </c>
      <c r="B344" s="948" t="s">
        <v>1499</v>
      </c>
      <c r="C344" s="1013" t="s">
        <v>123</v>
      </c>
      <c r="D344" s="1013" t="s">
        <v>4392</v>
      </c>
      <c r="E344" s="792">
        <v>9</v>
      </c>
      <c r="F344" s="1227">
        <v>422</v>
      </c>
      <c r="G344" s="1227" t="s">
        <v>106</v>
      </c>
      <c r="H344" s="1227" t="s">
        <v>106</v>
      </c>
      <c r="I344" s="947">
        <v>65.709999999999994</v>
      </c>
      <c r="J344" s="703">
        <f t="shared" si="86"/>
        <v>2.7393090853751336</v>
      </c>
      <c r="K344" s="950">
        <v>0.45</v>
      </c>
      <c r="L344" s="960">
        <v>4</v>
      </c>
      <c r="M344" s="694">
        <f t="shared" si="87"/>
        <v>1.8</v>
      </c>
      <c r="N344" s="943" t="s">
        <v>1002</v>
      </c>
      <c r="O344" s="795">
        <v>0.41</v>
      </c>
      <c r="P344" s="934">
        <v>43510</v>
      </c>
      <c r="Q344" s="934">
        <v>43528</v>
      </c>
      <c r="R344" s="694">
        <f t="shared" si="88"/>
        <v>9.7560975609756184</v>
      </c>
      <c r="S344" s="759">
        <f>IF(INDEX(Historical!$D$7:$D$1439,MATCH(B344,Historical!$B$7:$B$1450,0))=0,"n/a",(INDEX(Historical!$C$7:$C$1439,MATCH(B344,Historical!$B$7:$B$1450,0))/INDEX(Historical!$D$7:$D$1439,MATCH(B344,Historical!$B$7:$B$1450,0))-1)*100)</f>
        <v>10.810810810810811</v>
      </c>
      <c r="T344" s="759">
        <f>IF(INDEX(Historical!$F$7:$F$1432,MATCH(B344,Historical!$B$7:$B$1450,0))=0,"n/a",((INDEX(Historical!$C$7:$C$1439,MATCH(B344,Historical!$B$7:$B$1450,0))/INDEX(Historical!$F$7:$F$1432,MATCH(B344,Historical!$B$7:$B$1450,0)))^(1/3)-1)*100)</f>
        <v>10.973904713454852</v>
      </c>
      <c r="U344" s="759">
        <f>IF(INDEX(Historical!$H$7:$H$1432,MATCH(B344,Historical!$B$7:$B$1450,0))=0,"n/a",((INDEX(Historical!$C$7:$C$1439,MATCH(B344,Historical!$B$7:$B$1450,0))/INDEX(Historical!$H$7:$H$1432,MATCH(B344,Historical!$B$7:$B$1450,0)))^(1/5)-1)*100)</f>
        <v>18.562995052566443</v>
      </c>
      <c r="V344" s="759">
        <f>IF(INDEX(Historical!$O$7:$O$1432,MATCH(B344,Historical!$B$7:$B$1450,0))=0,"n/a",((INDEX(Historical!$C$7:$C$1439,MATCH(B344,Historical!$B$7:$B$1450,0))/INDEX(Historical!$O$7:$O$1432,MATCH(B344,Historical!$B$7:$B$1450,0)))^(1/10)-1)*100)</f>
        <v>15.153829617873171</v>
      </c>
      <c r="W344" s="760">
        <f t="shared" si="89"/>
        <v>1.224970553362454</v>
      </c>
      <c r="X344" s="761" t="str">
        <f t="shared" si="90"/>
        <v>n/a</v>
      </c>
      <c r="Y344" s="727"/>
      <c r="Z344" s="703">
        <f t="shared" si="91"/>
        <v>94.736842105263165</v>
      </c>
      <c r="AA344" s="959">
        <f t="shared" si="92"/>
        <v>34.584210526315786</v>
      </c>
      <c r="AB344" s="960">
        <v>12</v>
      </c>
      <c r="AC344" s="938">
        <v>1.9</v>
      </c>
      <c r="AD344" s="938">
        <v>6.84</v>
      </c>
      <c r="AE344" s="938">
        <v>1.0900000000000001</v>
      </c>
      <c r="AF344" s="938">
        <v>2.79</v>
      </c>
      <c r="AG344" s="938">
        <v>8.1</v>
      </c>
      <c r="AH344" s="938">
        <v>-49.4</v>
      </c>
      <c r="AI344" s="938">
        <v>19.07</v>
      </c>
      <c r="AJ344" s="938">
        <v>-5.6000000000000005</v>
      </c>
      <c r="AK344" s="938">
        <v>5</v>
      </c>
      <c r="AL344" s="951">
        <v>1100</v>
      </c>
      <c r="AM344" s="945">
        <v>1.7000000000000002</v>
      </c>
      <c r="AN344" s="938">
        <v>0.62</v>
      </c>
      <c r="AO344" s="802">
        <f t="shared" si="93"/>
        <v>-13.28190638837421</v>
      </c>
      <c r="AP344" s="803">
        <f t="shared" si="94"/>
        <v>21.302304137941576</v>
      </c>
      <c r="AQ344" s="961">
        <f t="shared" si="95"/>
        <v>107.08554042383444</v>
      </c>
      <c r="AR344" s="703">
        <f>INDEX(Historical!$C$7:$C$1439,MATCH(B344,Historical!$B$7:$B$1450,0))*IF(AH344="n/a",1.03,IF(AH344&lt;0,1.01,IF(AH344&gt;10,1.1,(1+AH344/100))))</f>
        <v>1.6563999999999999</v>
      </c>
      <c r="AS344" s="959">
        <f t="shared" si="96"/>
        <v>1.8220400000000001</v>
      </c>
      <c r="AT344" s="959">
        <f t="shared" si="97"/>
        <v>1.9131420000000001</v>
      </c>
      <c r="AU344" s="959">
        <f t="shared" si="97"/>
        <v>2.0087991000000001</v>
      </c>
      <c r="AV344" s="959">
        <f t="shared" si="97"/>
        <v>2.1092390550000002</v>
      </c>
      <c r="AW344" s="703">
        <f t="shared" si="98"/>
        <v>9.5096201550000004</v>
      </c>
      <c r="AX344" s="810">
        <f t="shared" si="99"/>
        <v>14.472104938365549</v>
      </c>
      <c r="AY344" s="1017">
        <v>1.31</v>
      </c>
      <c r="AZ344" s="945">
        <v>15.939999999999998</v>
      </c>
      <c r="BA344" s="945">
        <v>-31.66</v>
      </c>
      <c r="BB344" s="945">
        <v>4.7300000000000004</v>
      </c>
      <c r="BC344" s="945">
        <v>-1.17</v>
      </c>
      <c r="BE344" s="666">
        <v>2011</v>
      </c>
      <c r="BF344" s="971">
        <f t="shared" si="100"/>
        <v>0</v>
      </c>
      <c r="BG344" s="955">
        <v>3.5999999999999996</v>
      </c>
    </row>
    <row r="345" spans="1:59" ht="11.25" customHeight="1" x14ac:dyDescent="0.2">
      <c r="A345" s="954" t="s">
        <v>4079</v>
      </c>
      <c r="B345" s="948" t="s">
        <v>4080</v>
      </c>
      <c r="C345" s="1013" t="s">
        <v>112</v>
      </c>
      <c r="D345" s="1013" t="s">
        <v>213</v>
      </c>
      <c r="E345" s="792">
        <v>5</v>
      </c>
      <c r="F345" s="1227">
        <v>862</v>
      </c>
      <c r="G345" s="1227" t="s">
        <v>106</v>
      </c>
      <c r="H345" s="1227" t="s">
        <v>106</v>
      </c>
      <c r="I345" s="947">
        <v>71.040000000000006</v>
      </c>
      <c r="J345" s="703">
        <f t="shared" si="86"/>
        <v>1.4076576576576576</v>
      </c>
      <c r="K345" s="950">
        <v>0.25</v>
      </c>
      <c r="L345" s="960">
        <v>4</v>
      </c>
      <c r="M345" s="694">
        <f t="shared" si="87"/>
        <v>1</v>
      </c>
      <c r="N345" s="943" t="s">
        <v>327</v>
      </c>
      <c r="O345" s="795">
        <v>0.24</v>
      </c>
      <c r="P345" s="934">
        <v>43529</v>
      </c>
      <c r="Q345" s="934">
        <v>43544</v>
      </c>
      <c r="R345" s="694">
        <f t="shared" si="88"/>
        <v>4.1666666666666705</v>
      </c>
      <c r="S345" s="759">
        <f>IF(INDEX(Historical!$D$7:$D$1439,MATCH(B345,Historical!$B$7:$B$1450,0))=0,"n/a",(INDEX(Historical!$C$7:$C$1439,MATCH(B345,Historical!$B$7:$B$1450,0))/INDEX(Historical!$D$7:$D$1439,MATCH(B345,Historical!$B$7:$B$1450,0))-1)*100)</f>
        <v>9.0909090909090828</v>
      </c>
      <c r="T345" s="759">
        <f>IF(INDEX(Historical!$F$7:$F$1432,MATCH(B345,Historical!$B$7:$B$1450,0))=0,"n/a",((INDEX(Historical!$C$7:$C$1439,MATCH(B345,Historical!$B$7:$B$1450,0))/INDEX(Historical!$F$7:$F$1432,MATCH(B345,Historical!$B$7:$B$1450,0)))^(1/3)-1)*100)</f>
        <v>6.2658569182611146</v>
      </c>
      <c r="U345" s="759" t="str">
        <f>IF(INDEX(Historical!$H$7:$H$1432,MATCH(B345,Historical!$B$7:$B$1450,0))=0,"n/a",((INDEX(Historical!$C$7:$C$1439,MATCH(B345,Historical!$B$7:$B$1450,0))/INDEX(Historical!$H$7:$H$1432,MATCH(B345,Historical!$B$7:$B$1450,0)))^(1/5)-1)*100)</f>
        <v>n/a</v>
      </c>
      <c r="V345" s="759" t="str">
        <f>IF(INDEX(Historical!$O$7:$O$1432,MATCH(B345,Historical!$B$7:$B$1450,0))=0,"n/a",((INDEX(Historical!$C$7:$C$1439,MATCH(B345,Historical!$B$7:$B$1450,0))/INDEX(Historical!$O$7:$O$1432,MATCH(B345,Historical!$B$7:$B$1450,0)))^(1/10)-1)*100)</f>
        <v>n/a</v>
      </c>
      <c r="W345" s="760" t="str">
        <f t="shared" si="89"/>
        <v>n/a</v>
      </c>
      <c r="X345" s="761" t="str">
        <f t="shared" si="90"/>
        <v>n/a</v>
      </c>
      <c r="Y345" s="949"/>
      <c r="Z345" s="703">
        <f t="shared" si="91"/>
        <v>77.519379844961236</v>
      </c>
      <c r="AA345" s="959">
        <f t="shared" si="92"/>
        <v>55.069767441860471</v>
      </c>
      <c r="AB345" s="960">
        <v>12</v>
      </c>
      <c r="AC345" s="938">
        <v>1.29</v>
      </c>
      <c r="AD345" s="938">
        <v>6.92</v>
      </c>
      <c r="AE345" s="938">
        <v>0.96</v>
      </c>
      <c r="AF345" s="938">
        <v>1.7</v>
      </c>
      <c r="AG345" s="938">
        <v>2.9000000000000004</v>
      </c>
      <c r="AH345" s="938">
        <v>-94.5</v>
      </c>
      <c r="AI345" s="938">
        <v>18.690000000000001</v>
      </c>
      <c r="AJ345" s="938">
        <v>1.7999999999999998</v>
      </c>
      <c r="AK345" s="938">
        <v>8</v>
      </c>
      <c r="AL345" s="951">
        <v>1460</v>
      </c>
      <c r="AM345" s="945">
        <v>1.6</v>
      </c>
      <c r="AN345" s="938">
        <v>0.54</v>
      </c>
      <c r="AO345" s="802" t="str">
        <f t="shared" si="93"/>
        <v>n/a</v>
      </c>
      <c r="AP345" s="803" t="str">
        <f t="shared" si="94"/>
        <v>n/a</v>
      </c>
      <c r="AQ345" s="961">
        <f t="shared" si="95"/>
        <v>103.98104993810118</v>
      </c>
      <c r="AR345" s="703">
        <f>INDEX(Historical!$C$7:$C$1439,MATCH(B345,Historical!$B$7:$B$1450,0))*IF(AH345="n/a",1.03,IF(AH345&lt;0,1.01,IF(AH345&gt;10,1.1,(1+AH345/100))))</f>
        <v>0.96960000000000002</v>
      </c>
      <c r="AS345" s="959">
        <f t="shared" si="96"/>
        <v>1.0665600000000002</v>
      </c>
      <c r="AT345" s="959">
        <f t="shared" si="97"/>
        <v>1.1518848000000004</v>
      </c>
      <c r="AU345" s="959">
        <f t="shared" si="97"/>
        <v>1.2440355840000006</v>
      </c>
      <c r="AV345" s="959">
        <f t="shared" si="97"/>
        <v>1.3435584307200008</v>
      </c>
      <c r="AW345" s="703">
        <f t="shared" si="98"/>
        <v>5.7756388147200015</v>
      </c>
      <c r="AX345" s="810">
        <f t="shared" si="99"/>
        <v>8.1301222054054065</v>
      </c>
      <c r="AY345" s="1017">
        <v>1.79</v>
      </c>
      <c r="AZ345" s="945">
        <v>28.16</v>
      </c>
      <c r="BA345" s="945">
        <v>-9.2799999999999994</v>
      </c>
      <c r="BB345" s="945">
        <v>13.750000000000002</v>
      </c>
      <c r="BC345" s="945">
        <v>8.6999999999999993</v>
      </c>
      <c r="BE345" s="666">
        <v>2015</v>
      </c>
      <c r="BF345" s="971">
        <f t="shared" si="100"/>
        <v>0</v>
      </c>
      <c r="BG345" s="955">
        <v>1.4000000000000001</v>
      </c>
    </row>
    <row r="346" spans="1:59" ht="11.25" customHeight="1" x14ac:dyDescent="0.2">
      <c r="A346" s="953" t="s">
        <v>1502</v>
      </c>
      <c r="B346" s="948" t="s">
        <v>1503</v>
      </c>
      <c r="C346" s="1013" t="s">
        <v>108</v>
      </c>
      <c r="D346" s="1013" t="s">
        <v>4349</v>
      </c>
      <c r="E346" s="793">
        <v>6</v>
      </c>
      <c r="F346" s="1227">
        <v>717</v>
      </c>
      <c r="G346" s="1227" t="s">
        <v>106</v>
      </c>
      <c r="H346" s="1227" t="s">
        <v>106</v>
      </c>
      <c r="I346" s="947">
        <v>15.69</v>
      </c>
      <c r="J346" s="703">
        <f t="shared" si="86"/>
        <v>12.746972594008923</v>
      </c>
      <c r="K346" s="950">
        <v>0.5</v>
      </c>
      <c r="L346" s="960">
        <v>4</v>
      </c>
      <c r="M346" s="694">
        <f t="shared" si="87"/>
        <v>2</v>
      </c>
      <c r="N346" s="943" t="s">
        <v>280</v>
      </c>
      <c r="O346" s="795">
        <v>0.48</v>
      </c>
      <c r="P346" s="939">
        <v>42915</v>
      </c>
      <c r="Q346" s="939">
        <v>42944</v>
      </c>
      <c r="R346" s="694">
        <f t="shared" si="88"/>
        <v>4.1666666666666705</v>
      </c>
      <c r="S346" s="759">
        <f>IF(INDEX(Historical!$D$7:$D$1439,MATCH(B346,Historical!$B$7:$B$1450,0))=0,"n/a",(INDEX(Historical!$C$7:$C$1439,MATCH(B346,Historical!$B$7:$B$1450,0))/INDEX(Historical!$D$7:$D$1439,MATCH(B346,Historical!$B$7:$B$1450,0))-1)*100)</f>
        <v>3.0927835051546504</v>
      </c>
      <c r="T346" s="759">
        <f>IF(INDEX(Historical!$F$7:$F$1432,MATCH(B346,Historical!$B$7:$B$1450,0))=0,"n/a",((INDEX(Historical!$C$7:$C$1439,MATCH(B346,Historical!$B$7:$B$1450,0))/INDEX(Historical!$F$7:$F$1432,MATCH(B346,Historical!$B$7:$B$1450,0)))^(1/3)-1)*100)</f>
        <v>6.1951073254973732</v>
      </c>
      <c r="U346" s="759">
        <f>IF(INDEX(Historical!$H$7:$H$1432,MATCH(B346,Historical!$B$7:$B$1450,0))=0,"n/a",((INDEX(Historical!$C$7:$C$1439,MATCH(B346,Historical!$B$7:$B$1450,0))/INDEX(Historical!$H$7:$H$1432,MATCH(B346,Historical!$B$7:$B$1450,0)))^(1/5)-1)*100)</f>
        <v>32.485022284631285</v>
      </c>
      <c r="V346" s="759" t="str">
        <f>IF(INDEX(Historical!$O$7:$O$1432,MATCH(B346,Historical!$B$7:$B$1450,0))=0,"n/a",((INDEX(Historical!$C$7:$C$1439,MATCH(B346,Historical!$B$7:$B$1450,0))/INDEX(Historical!$O$7:$O$1432,MATCH(B346,Historical!$B$7:$B$1450,0)))^(1/10)-1)*100)</f>
        <v>n/a</v>
      </c>
      <c r="W346" s="760" t="str">
        <f t="shared" si="89"/>
        <v>n/a</v>
      </c>
      <c r="X346" s="761">
        <f t="shared" si="90"/>
        <v>5.1563527435922678</v>
      </c>
      <c r="Y346" s="727" t="s">
        <v>4421</v>
      </c>
      <c r="Z346" s="703">
        <f t="shared" si="91"/>
        <v>139.86013986013987</v>
      </c>
      <c r="AA346" s="959">
        <f t="shared" si="92"/>
        <v>10.972027972027972</v>
      </c>
      <c r="AB346" s="960">
        <v>12</v>
      </c>
      <c r="AC346" s="938">
        <v>1.43</v>
      </c>
      <c r="AD346" s="938" t="s">
        <v>137</v>
      </c>
      <c r="AE346" s="938">
        <v>3.26</v>
      </c>
      <c r="AF346" s="938">
        <v>0.89</v>
      </c>
      <c r="AG346" s="938">
        <v>8.3000000000000007</v>
      </c>
      <c r="AH346" s="938">
        <v>-9.7000000000000011</v>
      </c>
      <c r="AI346" s="938">
        <v>3.92</v>
      </c>
      <c r="AJ346" s="938">
        <v>6.3</v>
      </c>
      <c r="AK346" s="938">
        <v>-1.1400000000000001</v>
      </c>
      <c r="AL346" s="951">
        <v>6450</v>
      </c>
      <c r="AM346" s="945">
        <v>0.4</v>
      </c>
      <c r="AN346" s="938">
        <v>3.72</v>
      </c>
      <c r="AO346" s="802">
        <f t="shared" si="93"/>
        <v>34.259966906612235</v>
      </c>
      <c r="AP346" s="803">
        <f t="shared" si="94"/>
        <v>45.231994878640208</v>
      </c>
      <c r="AQ346" s="961">
        <f t="shared" si="95"/>
        <v>-34.120969800348298</v>
      </c>
      <c r="AR346" s="703">
        <f>INDEX(Historical!$C$7:$C$1439,MATCH(B346,Historical!$B$7:$B$1450,0))*IF(AH346="n/a",1.03,IF(AH346&lt;0,1.01,IF(AH346&gt;10,1.1,(1+AH346/100))))</f>
        <v>2.02</v>
      </c>
      <c r="AS346" s="959">
        <f t="shared" si="96"/>
        <v>2.0991839999999997</v>
      </c>
      <c r="AT346" s="959">
        <f t="shared" si="97"/>
        <v>2.1201758399999999</v>
      </c>
      <c r="AU346" s="959">
        <f t="shared" si="97"/>
        <v>2.1413775984000001</v>
      </c>
      <c r="AV346" s="959">
        <f t="shared" si="97"/>
        <v>2.1627913743840002</v>
      </c>
      <c r="AW346" s="703">
        <f t="shared" si="98"/>
        <v>10.543528812784</v>
      </c>
      <c r="AX346" s="810">
        <f t="shared" si="99"/>
        <v>67.199036410350544</v>
      </c>
      <c r="AY346" s="1017">
        <v>1.03</v>
      </c>
      <c r="AZ346" s="945">
        <v>13.200000000000001</v>
      </c>
      <c r="BA346" s="945">
        <v>-16.3</v>
      </c>
      <c r="BB346" s="945">
        <v>0.38999999999999996</v>
      </c>
      <c r="BC346" s="945">
        <v>-4.2299999999999995</v>
      </c>
      <c r="BE346" s="666">
        <v>2014</v>
      </c>
      <c r="BF346" s="971">
        <f t="shared" si="100"/>
        <v>0</v>
      </c>
      <c r="BG346" s="955">
        <v>1.7000000000000002</v>
      </c>
    </row>
    <row r="347" spans="1:59" ht="11.25" customHeight="1" x14ac:dyDescent="0.2">
      <c r="A347" s="936" t="s">
        <v>1332</v>
      </c>
      <c r="B347" s="948" t="s">
        <v>1333</v>
      </c>
      <c r="C347" s="1013" t="s">
        <v>112</v>
      </c>
      <c r="D347" s="1013" t="s">
        <v>4388</v>
      </c>
      <c r="E347" s="792">
        <v>9</v>
      </c>
      <c r="F347" s="1227">
        <v>436</v>
      </c>
      <c r="G347" s="1227" t="s">
        <v>106</v>
      </c>
      <c r="H347" s="1227" t="s">
        <v>106</v>
      </c>
      <c r="I347" s="947">
        <v>106.35</v>
      </c>
      <c r="J347" s="703">
        <f t="shared" si="86"/>
        <v>1.1283497884344147</v>
      </c>
      <c r="K347" s="950">
        <v>0.3</v>
      </c>
      <c r="L347" s="960">
        <v>4</v>
      </c>
      <c r="M347" s="694">
        <f t="shared" si="87"/>
        <v>1.2</v>
      </c>
      <c r="N347" s="943" t="s">
        <v>608</v>
      </c>
      <c r="O347" s="795">
        <v>0.2</v>
      </c>
      <c r="P347" s="934">
        <v>43537</v>
      </c>
      <c r="Q347" s="934">
        <v>43552</v>
      </c>
      <c r="R347" s="694">
        <f t="shared" si="88"/>
        <v>49.999999999999986</v>
      </c>
      <c r="S347" s="759">
        <f>IF(INDEX(Historical!$D$7:$D$1439,MATCH(B347,Historical!$B$7:$B$1450,0))=0,"n/a",(INDEX(Historical!$C$7:$C$1439,MATCH(B347,Historical!$B$7:$B$1450,0))/INDEX(Historical!$D$7:$D$1439,MATCH(B347,Historical!$B$7:$B$1450,0))-1)*100)</f>
        <v>39.130434782608717</v>
      </c>
      <c r="T347" s="759">
        <f>IF(INDEX(Historical!$F$7:$F$1432,MATCH(B347,Historical!$B$7:$B$1450,0))=0,"n/a",((INDEX(Historical!$C$7:$C$1439,MATCH(B347,Historical!$B$7:$B$1450,0))/INDEX(Historical!$F$7:$F$1432,MATCH(B347,Historical!$B$7:$B$1450,0)))^(1/3)-1)*100)</f>
        <v>23.47158379972165</v>
      </c>
      <c r="U347" s="759">
        <f>IF(INDEX(Historical!$H$7:$H$1432,MATCH(B347,Historical!$B$7:$B$1450,0))=0,"n/a",((INDEX(Historical!$C$7:$C$1439,MATCH(B347,Historical!$B$7:$B$1450,0))/INDEX(Historical!$H$7:$H$1432,MATCH(B347,Historical!$B$7:$B$1450,0)))^(1/5)-1)*100)</f>
        <v>18.664882623542333</v>
      </c>
      <c r="V347" s="759">
        <f>IF(INDEX(Historical!$O$7:$O$1432,MATCH(B347,Historical!$B$7:$B$1450,0))=0,"n/a",((INDEX(Historical!$C$7:$C$1439,MATCH(B347,Historical!$B$7:$B$1450,0))/INDEX(Historical!$O$7:$O$1432,MATCH(B347,Historical!$B$7:$B$1450,0)))^(1/10)-1)*100)</f>
        <v>12.79448730054995</v>
      </c>
      <c r="W347" s="760">
        <f t="shared" si="89"/>
        <v>1.4588222400080115</v>
      </c>
      <c r="X347" s="761">
        <f t="shared" si="90"/>
        <v>0.88880393445439676</v>
      </c>
      <c r="Y347" s="714"/>
      <c r="Z347" s="703">
        <f t="shared" si="91"/>
        <v>30.848329048843187</v>
      </c>
      <c r="AA347" s="959">
        <f t="shared" si="92"/>
        <v>27.339331619537273</v>
      </c>
      <c r="AB347" s="960">
        <v>12</v>
      </c>
      <c r="AC347" s="938">
        <v>3.89</v>
      </c>
      <c r="AD347" s="938">
        <v>1.52</v>
      </c>
      <c r="AE347" s="938">
        <v>1.07</v>
      </c>
      <c r="AF347" s="938">
        <v>36.340000000000003</v>
      </c>
      <c r="AG347" s="940" t="s">
        <v>137</v>
      </c>
      <c r="AH347" s="938">
        <v>55.800000000000004</v>
      </c>
      <c r="AI347" s="938">
        <v>17.43</v>
      </c>
      <c r="AJ347" s="938">
        <v>21</v>
      </c>
      <c r="AK347" s="938">
        <v>18</v>
      </c>
      <c r="AL347" s="951">
        <v>4230</v>
      </c>
      <c r="AM347" s="945">
        <v>2.5</v>
      </c>
      <c r="AN347" s="938">
        <v>1.21</v>
      </c>
      <c r="AO347" s="802">
        <f t="shared" si="93"/>
        <v>-7.5460992075605269</v>
      </c>
      <c r="AP347" s="803">
        <f t="shared" si="94"/>
        <v>19.793232411976746</v>
      </c>
      <c r="AQ347" s="961">
        <f t="shared" si="95"/>
        <v>564.50025033152519</v>
      </c>
      <c r="AR347" s="703">
        <f>INDEX(Historical!$C$7:$C$1439,MATCH(B347,Historical!$B$7:$B$1450,0))*IF(AH347="n/a",1.03,IF(AH347&lt;0,1.01,IF(AH347&gt;10,1.1,(1+AH347/100))))</f>
        <v>0.88000000000000012</v>
      </c>
      <c r="AS347" s="959">
        <f t="shared" si="96"/>
        <v>0.96800000000000019</v>
      </c>
      <c r="AT347" s="959">
        <f t="shared" ref="AT347:AV366" si="101">IF($AK347="n/a",1.03*AS347,IF($AK347&lt;0,1.01*AS347,IF($AK347&gt;10,1.1*AS347,(1+$AK347/100)*AS347)))</f>
        <v>1.0648000000000002</v>
      </c>
      <c r="AU347" s="959">
        <f t="shared" si="101"/>
        <v>1.1712800000000003</v>
      </c>
      <c r="AV347" s="959">
        <f t="shared" si="101"/>
        <v>1.2884080000000004</v>
      </c>
      <c r="AW347" s="703">
        <f t="shared" si="98"/>
        <v>5.3724880000000015</v>
      </c>
      <c r="AX347" s="810">
        <f t="shared" si="99"/>
        <v>5.0517047484720283</v>
      </c>
      <c r="AY347" s="1017">
        <v>1.04</v>
      </c>
      <c r="AZ347" s="945">
        <v>22.759999999999998</v>
      </c>
      <c r="BA347" s="945">
        <v>-26.61</v>
      </c>
      <c r="BB347" s="945">
        <v>-13.900000000000002</v>
      </c>
      <c r="BC347" s="945">
        <v>-7.1800000000000006</v>
      </c>
      <c r="BE347" s="666">
        <v>2011</v>
      </c>
      <c r="BF347" s="971">
        <f t="shared" si="100"/>
        <v>0</v>
      </c>
      <c r="BG347" s="955" t="s">
        <v>137</v>
      </c>
    </row>
    <row r="348" spans="1:59" ht="11.25" customHeight="1" x14ac:dyDescent="0.2">
      <c r="A348" s="944" t="s">
        <v>1500</v>
      </c>
      <c r="B348" s="948" t="s">
        <v>1501</v>
      </c>
      <c r="C348" s="1013" t="s">
        <v>4216</v>
      </c>
      <c r="D348" s="1013" t="s">
        <v>4344</v>
      </c>
      <c r="E348" s="792">
        <v>7</v>
      </c>
      <c r="F348" s="1227">
        <v>702</v>
      </c>
      <c r="G348" s="1227" t="s">
        <v>106</v>
      </c>
      <c r="H348" s="1227" t="s">
        <v>106</v>
      </c>
      <c r="I348" s="947">
        <v>58.49</v>
      </c>
      <c r="J348" s="703">
        <f t="shared" si="86"/>
        <v>3.2826124123781844</v>
      </c>
      <c r="K348" s="950">
        <v>0.48</v>
      </c>
      <c r="L348" s="960">
        <v>4</v>
      </c>
      <c r="M348" s="694">
        <f t="shared" si="87"/>
        <v>1.92</v>
      </c>
      <c r="N348" s="943" t="s">
        <v>285</v>
      </c>
      <c r="O348" s="795">
        <v>0.4</v>
      </c>
      <c r="P348" s="934">
        <v>43649</v>
      </c>
      <c r="Q348" s="934">
        <v>43670</v>
      </c>
      <c r="R348" s="694">
        <f t="shared" si="88"/>
        <v>19.999999999999989</v>
      </c>
      <c r="S348" s="759">
        <f>IF(INDEX(Historical!$D$7:$D$1439,MATCH(B348,Historical!$B$7:$B$1450,0))=0,"n/a",(INDEX(Historical!$C$7:$C$1439,MATCH(B348,Historical!$B$7:$B$1450,0))/INDEX(Historical!$D$7:$D$1439,MATCH(B348,Historical!$B$7:$B$1450,0))-1)*100)</f>
        <v>53.846153846153832</v>
      </c>
      <c r="T348" s="759">
        <f>IF(INDEX(Historical!$F$7:$F$1432,MATCH(B348,Historical!$B$7:$B$1450,0))=0,"n/a",((INDEX(Historical!$C$7:$C$1439,MATCH(B348,Historical!$B$7:$B$1450,0))/INDEX(Historical!$F$7:$F$1432,MATCH(B348,Historical!$B$7:$B$1450,0)))^(1/3)-1)*100)</f>
        <v>20.25709773288682</v>
      </c>
      <c r="U348" s="759">
        <f>IF(INDEX(Historical!$H$7:$H$1432,MATCH(B348,Historical!$B$7:$B$1450,0))=0,"n/a",((INDEX(Historical!$C$7:$C$1439,MATCH(B348,Historical!$B$7:$B$1450,0))/INDEX(Historical!$H$7:$H$1432,MATCH(B348,Historical!$B$7:$B$1450,0)))^(1/5)-1)*100)</f>
        <v>31.95079107728942</v>
      </c>
      <c r="V348" s="759" t="str">
        <f>IF(INDEX(Historical!$O$7:$O$1432,MATCH(B348,Historical!$B$7:$B$1450,0))=0,"n/a",((INDEX(Historical!$C$7:$C$1439,MATCH(B348,Historical!$B$7:$B$1450,0))/INDEX(Historical!$O$7:$O$1432,MATCH(B348,Historical!$B$7:$B$1450,0)))^(1/10)-1)*100)</f>
        <v>n/a</v>
      </c>
      <c r="W348" s="760" t="str">
        <f t="shared" si="89"/>
        <v>n/a</v>
      </c>
      <c r="X348" s="761">
        <f t="shared" si="90"/>
        <v>1.6136763170348192</v>
      </c>
      <c r="Y348" s="727"/>
      <c r="Z348" s="703">
        <f t="shared" si="91"/>
        <v>42.197802197802197</v>
      </c>
      <c r="AA348" s="959">
        <f t="shared" si="92"/>
        <v>12.854945054945055</v>
      </c>
      <c r="AB348" s="960">
        <v>4</v>
      </c>
      <c r="AC348" s="938">
        <v>4.55</v>
      </c>
      <c r="AD348" s="938">
        <v>0.96</v>
      </c>
      <c r="AE348" s="938">
        <v>2.37</v>
      </c>
      <c r="AF348" s="938">
        <v>13.37</v>
      </c>
      <c r="AG348" s="938">
        <v>81</v>
      </c>
      <c r="AH348" s="938">
        <v>27.900000000000002</v>
      </c>
      <c r="AI348" s="938">
        <v>11.49</v>
      </c>
      <c r="AJ348" s="938">
        <v>19.8</v>
      </c>
      <c r="AK348" s="938">
        <v>13.669999999999998</v>
      </c>
      <c r="AL348" s="951">
        <v>14580</v>
      </c>
      <c r="AM348" s="945">
        <v>0.2</v>
      </c>
      <c r="AN348" s="938">
        <v>1.64</v>
      </c>
      <c r="AO348" s="802">
        <f t="shared" si="93"/>
        <v>22.378458434722546</v>
      </c>
      <c r="AP348" s="803">
        <f t="shared" si="94"/>
        <v>35.233403489667602</v>
      </c>
      <c r="AQ348" s="961">
        <f t="shared" si="95"/>
        <v>176.38187381038608</v>
      </c>
      <c r="AR348" s="703">
        <f>INDEX(Historical!$C$7:$C$1439,MATCH(B348,Historical!$B$7:$B$1450,0))*IF(AH348="n/a",1.03,IF(AH348&lt;0,1.01,IF(AH348&gt;10,1.1,(1+AH348/100))))</f>
        <v>1.32</v>
      </c>
      <c r="AS348" s="959">
        <f t="shared" si="96"/>
        <v>1.4520000000000002</v>
      </c>
      <c r="AT348" s="959">
        <f t="shared" si="101"/>
        <v>1.5972000000000004</v>
      </c>
      <c r="AU348" s="959">
        <f t="shared" si="101"/>
        <v>1.7569200000000005</v>
      </c>
      <c r="AV348" s="959">
        <f t="shared" si="101"/>
        <v>1.9326120000000007</v>
      </c>
      <c r="AW348" s="703">
        <f t="shared" si="98"/>
        <v>8.0587320000000027</v>
      </c>
      <c r="AX348" s="810">
        <f t="shared" si="99"/>
        <v>13.777965464181916</v>
      </c>
      <c r="AY348" s="1017">
        <v>1.46</v>
      </c>
      <c r="AZ348" s="945">
        <v>7.32</v>
      </c>
      <c r="BA348" s="945">
        <v>-33.589999999999996</v>
      </c>
      <c r="BB348" s="945">
        <v>-4.3600000000000003</v>
      </c>
      <c r="BC348" s="945">
        <v>-12.19</v>
      </c>
      <c r="BE348" s="666">
        <v>2013</v>
      </c>
      <c r="BF348" s="971">
        <f t="shared" si="100"/>
        <v>0</v>
      </c>
      <c r="BG348" s="955">
        <v>13.5</v>
      </c>
    </row>
    <row r="349" spans="1:59" s="838" customFormat="1" ht="11.25" customHeight="1" x14ac:dyDescent="0.2">
      <c r="A349" s="817" t="s">
        <v>1510</v>
      </c>
      <c r="B349" s="846" t="s">
        <v>1511</v>
      </c>
      <c r="C349" s="1013" t="s">
        <v>108</v>
      </c>
      <c r="D349" s="1013" t="s">
        <v>4361</v>
      </c>
      <c r="E349" s="818">
        <v>8</v>
      </c>
      <c r="F349" s="1227">
        <v>606</v>
      </c>
      <c r="G349" s="1226" t="s">
        <v>106</v>
      </c>
      <c r="H349" s="1226" t="s">
        <v>106</v>
      </c>
      <c r="I349" s="819">
        <v>98</v>
      </c>
      <c r="J349" s="820">
        <f t="shared" si="86"/>
        <v>2.8571428571428572</v>
      </c>
      <c r="K349" s="821">
        <v>0.7</v>
      </c>
      <c r="L349" s="822">
        <v>4</v>
      </c>
      <c r="M349" s="823">
        <f t="shared" si="87"/>
        <v>2.8</v>
      </c>
      <c r="N349" s="824" t="s">
        <v>146</v>
      </c>
      <c r="O349" s="825">
        <v>0.6</v>
      </c>
      <c r="P349" s="826">
        <v>43720</v>
      </c>
      <c r="Q349" s="826">
        <v>43739</v>
      </c>
      <c r="R349" s="823">
        <f t="shared" si="88"/>
        <v>16.666666666666664</v>
      </c>
      <c r="S349" s="759">
        <f>IF(INDEX(Historical!$D$7:$D$1439,MATCH(B349,Historical!$B$7:$B$1450,0))=0,"n/a",(INDEX(Historical!$C$7:$C$1439,MATCH(B349,Historical!$B$7:$B$1450,0))/INDEX(Historical!$D$7:$D$1439,MATCH(B349,Historical!$B$7:$B$1450,0))-1)*100)</f>
        <v>24.358974358974361</v>
      </c>
      <c r="T349" s="759">
        <f>IF(INDEX(Historical!$F$7:$F$1432,MATCH(B349,Historical!$B$7:$B$1450,0))=0,"n/a",((INDEX(Historical!$C$7:$C$1439,MATCH(B349,Historical!$B$7:$B$1450,0))/INDEX(Historical!$F$7:$F$1432,MATCH(B349,Historical!$B$7:$B$1450,0)))^(1/3)-1)*100)</f>
        <v>12.023089984572778</v>
      </c>
      <c r="U349" s="759">
        <f>IF(INDEX(Historical!$H$7:$H$1432,MATCH(B349,Historical!$B$7:$B$1450,0))=0,"n/a",((INDEX(Historical!$C$7:$C$1439,MATCH(B349,Historical!$B$7:$B$1450,0))/INDEX(Historical!$H$7:$H$1432,MATCH(B349,Historical!$B$7:$B$1450,0)))^(1/5)-1)*100)</f>
        <v>9.7206520442751021</v>
      </c>
      <c r="V349" s="759">
        <f>IF(INDEX(Historical!$O$7:$O$1432,MATCH(B349,Historical!$B$7:$B$1450,0))=0,"n/a",((INDEX(Historical!$C$7:$C$1439,MATCH(B349,Historical!$B$7:$B$1450,0))/INDEX(Historical!$O$7:$O$1432,MATCH(B349,Historical!$B$7:$B$1450,0)))^(1/10)-1)*100)</f>
        <v>5.6472922994543762</v>
      </c>
      <c r="W349" s="827">
        <f t="shared" si="89"/>
        <v>1.7212942997858074</v>
      </c>
      <c r="X349" s="828">
        <f t="shared" si="90"/>
        <v>0.56515418862064548</v>
      </c>
      <c r="Y349" s="843"/>
      <c r="Z349" s="820">
        <f t="shared" si="91"/>
        <v>42.944785276073624</v>
      </c>
      <c r="AA349" s="830">
        <f t="shared" si="92"/>
        <v>15.030674846625768</v>
      </c>
      <c r="AB349" s="822">
        <v>12</v>
      </c>
      <c r="AC349" s="831">
        <v>6.52</v>
      </c>
      <c r="AD349" s="831" t="s">
        <v>137</v>
      </c>
      <c r="AE349" s="831">
        <v>3.34</v>
      </c>
      <c r="AF349" s="831">
        <v>2.2200000000000002</v>
      </c>
      <c r="AG349" s="831">
        <v>15.6</v>
      </c>
      <c r="AH349" s="831">
        <v>41</v>
      </c>
      <c r="AI349" s="831">
        <v>7.24</v>
      </c>
      <c r="AJ349" s="831">
        <v>17.2</v>
      </c>
      <c r="AK349" s="831">
        <v>-0.91</v>
      </c>
      <c r="AL349" s="832">
        <v>21440</v>
      </c>
      <c r="AM349" s="833">
        <v>0.4</v>
      </c>
      <c r="AN349" s="840">
        <v>11.07</v>
      </c>
      <c r="AO349" s="834">
        <f t="shared" si="93"/>
        <v>-2.4528799452078083</v>
      </c>
      <c r="AP349" s="835">
        <f t="shared" si="94"/>
        <v>12.57779490141796</v>
      </c>
      <c r="AQ349" s="836">
        <f t="shared" si="95"/>
        <v>21.779578947665755</v>
      </c>
      <c r="AR349" s="703">
        <f>INDEX(Historical!$C$7:$C$1439,MATCH(B349,Historical!$B$7:$B$1450,0))*IF(AH349="n/a",1.03,IF(AH349&lt;0,1.01,IF(AH349&gt;10,1.1,(1+AH349/100))))</f>
        <v>2.1339999999999999</v>
      </c>
      <c r="AS349" s="830">
        <f t="shared" si="96"/>
        <v>2.2885016</v>
      </c>
      <c r="AT349" s="830">
        <f t="shared" si="101"/>
        <v>2.3113866160000001</v>
      </c>
      <c r="AU349" s="830">
        <f t="shared" si="101"/>
        <v>2.3345004821600002</v>
      </c>
      <c r="AV349" s="830">
        <f t="shared" si="101"/>
        <v>2.3578454869816001</v>
      </c>
      <c r="AW349" s="820">
        <f t="shared" si="98"/>
        <v>11.426234185141599</v>
      </c>
      <c r="AX349" s="837">
        <f t="shared" si="99"/>
        <v>11.659422637899592</v>
      </c>
      <c r="AY349" s="1018">
        <v>1.17</v>
      </c>
      <c r="AZ349" s="833">
        <v>29.020000000000003</v>
      </c>
      <c r="BA349" s="833">
        <v>-13.07</v>
      </c>
      <c r="BB349" s="833">
        <v>8.36</v>
      </c>
      <c r="BC349" s="833">
        <v>6.9099999999999993</v>
      </c>
      <c r="BD349" s="985"/>
      <c r="BE349" s="666">
        <v>2012</v>
      </c>
      <c r="BF349" s="971">
        <f t="shared" si="100"/>
        <v>0</v>
      </c>
      <c r="BG349" s="892">
        <v>1.0999999999999999</v>
      </c>
    </row>
    <row r="350" spans="1:59" ht="11.25" customHeight="1" x14ac:dyDescent="0.2">
      <c r="A350" s="944" t="s">
        <v>1518</v>
      </c>
      <c r="B350" s="948" t="s">
        <v>1519</v>
      </c>
      <c r="C350" s="1013" t="s">
        <v>4216</v>
      </c>
      <c r="D350" s="1013" t="s">
        <v>4352</v>
      </c>
      <c r="E350" s="792">
        <v>7</v>
      </c>
      <c r="F350" s="1227">
        <v>640</v>
      </c>
      <c r="G350" s="1227" t="s">
        <v>106</v>
      </c>
      <c r="H350" s="1227" t="s">
        <v>106</v>
      </c>
      <c r="I350" s="947">
        <v>168.72</v>
      </c>
      <c r="J350" s="703">
        <f t="shared" si="86"/>
        <v>0.37932669511616879</v>
      </c>
      <c r="K350" s="950">
        <v>0.16</v>
      </c>
      <c r="L350" s="960">
        <v>4</v>
      </c>
      <c r="M350" s="694">
        <f t="shared" si="87"/>
        <v>0.64</v>
      </c>
      <c r="N350" s="943" t="s">
        <v>149</v>
      </c>
      <c r="O350" s="795">
        <v>0.15</v>
      </c>
      <c r="P350" s="934">
        <v>43433</v>
      </c>
      <c r="Q350" s="934">
        <v>43455</v>
      </c>
      <c r="R350" s="694">
        <f t="shared" si="88"/>
        <v>6.6666666666666732</v>
      </c>
      <c r="S350" s="759">
        <f>IF(INDEX(Historical!$D$7:$D$1439,MATCH(B350,Historical!$B$7:$B$1450,0))=0,"n/a",(INDEX(Historical!$C$7:$C$1439,MATCH(B350,Historical!$B$7:$B$1450,0))/INDEX(Historical!$D$7:$D$1439,MATCH(B350,Historical!$B$7:$B$1450,0))-1)*100)</f>
        <v>7.0175438596491002</v>
      </c>
      <c r="T350" s="759">
        <f>IF(INDEX(Historical!$F$7:$F$1432,MATCH(B350,Historical!$B$7:$B$1450,0))=0,"n/a",((INDEX(Historical!$C$7:$C$1439,MATCH(B350,Historical!$B$7:$B$1450,0))/INDEX(Historical!$F$7:$F$1432,MATCH(B350,Historical!$B$7:$B$1450,0)))^(1/3)-1)*100)</f>
        <v>17.606914407753237</v>
      </c>
      <c r="U350" s="759">
        <f>IF(INDEX(Historical!$H$7:$H$1432,MATCH(B350,Historical!$B$7:$B$1450,0))=0,"n/a",((INDEX(Historical!$C$7:$C$1439,MATCH(B350,Historical!$B$7:$B$1450,0))/INDEX(Historical!$H$7:$H$1432,MATCH(B350,Historical!$B$7:$B$1450,0)))^(1/5)-1)*100)</f>
        <v>14.496873612332051</v>
      </c>
      <c r="V350" s="759" t="str">
        <f>IF(INDEX(Historical!$O$7:$O$1432,MATCH(B350,Historical!$B$7:$B$1450,0))=0,"n/a",((INDEX(Historical!$C$7:$C$1439,MATCH(B350,Historical!$B$7:$B$1450,0))/INDEX(Historical!$O$7:$O$1432,MATCH(B350,Historical!$B$7:$B$1450,0)))^(1/10)-1)*100)</f>
        <v>n/a</v>
      </c>
      <c r="W350" s="760" t="str">
        <f t="shared" si="89"/>
        <v>n/a</v>
      </c>
      <c r="X350" s="761">
        <f t="shared" si="90"/>
        <v>0.27771788529371744</v>
      </c>
      <c r="Y350" s="712"/>
      <c r="Z350" s="703">
        <f t="shared" si="91"/>
        <v>13.646055437100213</v>
      </c>
      <c r="AA350" s="959">
        <f t="shared" si="92"/>
        <v>35.974413646055432</v>
      </c>
      <c r="AB350" s="960">
        <v>1</v>
      </c>
      <c r="AC350" s="938">
        <v>4.6900000000000004</v>
      </c>
      <c r="AD350" s="938">
        <v>3.54</v>
      </c>
      <c r="AE350" s="938">
        <v>9.86</v>
      </c>
      <c r="AF350" s="938">
        <v>10.97</v>
      </c>
      <c r="AG350" s="938">
        <v>35.299999999999997</v>
      </c>
      <c r="AH350" s="938">
        <v>30.9</v>
      </c>
      <c r="AI350" s="938">
        <v>34.160000000000004</v>
      </c>
      <c r="AJ350" s="938">
        <v>52.2</v>
      </c>
      <c r="AK350" s="938">
        <v>10.58</v>
      </c>
      <c r="AL350" s="951">
        <v>105820</v>
      </c>
      <c r="AM350" s="945">
        <v>0.4</v>
      </c>
      <c r="AN350" s="938">
        <v>0</v>
      </c>
      <c r="AO350" s="802">
        <f t="shared" si="93"/>
        <v>-21.098213338607213</v>
      </c>
      <c r="AP350" s="803">
        <f t="shared" si="94"/>
        <v>14.876200307448219</v>
      </c>
      <c r="AQ350" s="961">
        <f t="shared" si="95"/>
        <v>318.80216368815377</v>
      </c>
      <c r="AR350" s="703">
        <f>INDEX(Historical!$C$7:$C$1439,MATCH(B350,Historical!$B$7:$B$1450,0))*IF(AH350="n/a",1.03,IF(AH350&lt;0,1.01,IF(AH350&gt;10,1.1,(1+AH350/100))))</f>
        <v>0.67100000000000004</v>
      </c>
      <c r="AS350" s="959">
        <f t="shared" si="96"/>
        <v>0.73810000000000009</v>
      </c>
      <c r="AT350" s="959">
        <f t="shared" si="101"/>
        <v>0.81191000000000013</v>
      </c>
      <c r="AU350" s="959">
        <f t="shared" si="101"/>
        <v>0.89310100000000026</v>
      </c>
      <c r="AV350" s="959">
        <f t="shared" si="101"/>
        <v>0.98241110000000031</v>
      </c>
      <c r="AW350" s="703">
        <f t="shared" si="98"/>
        <v>4.0965221000000005</v>
      </c>
      <c r="AX350" s="810">
        <f t="shared" si="99"/>
        <v>2.4280002963489808</v>
      </c>
      <c r="AY350" s="1017">
        <v>2.06</v>
      </c>
      <c r="AZ350" s="945">
        <v>35.56</v>
      </c>
      <c r="BA350" s="945">
        <v>-42.370000000000005</v>
      </c>
      <c r="BB350" s="945">
        <v>7.7399999999999993</v>
      </c>
      <c r="BC350" s="945">
        <v>1.32</v>
      </c>
      <c r="BE350" s="666">
        <v>2013</v>
      </c>
      <c r="BF350" s="971">
        <f t="shared" si="100"/>
        <v>0</v>
      </c>
      <c r="BG350" s="955">
        <v>24.4</v>
      </c>
    </row>
    <row r="351" spans="1:59" ht="11.25" customHeight="1" x14ac:dyDescent="0.2">
      <c r="A351" s="944" t="s">
        <v>1504</v>
      </c>
      <c r="B351" s="948" t="s">
        <v>1505</v>
      </c>
      <c r="C351" s="1013" t="s">
        <v>4369</v>
      </c>
      <c r="D351" s="1013" t="s">
        <v>523</v>
      </c>
      <c r="E351" s="792">
        <v>7</v>
      </c>
      <c r="F351" s="1227">
        <v>653</v>
      </c>
      <c r="G351" s="1227" t="s">
        <v>106</v>
      </c>
      <c r="H351" s="1227" t="s">
        <v>106</v>
      </c>
      <c r="I351" s="947">
        <v>101.77</v>
      </c>
      <c r="J351" s="703">
        <f t="shared" si="86"/>
        <v>1.7686941141790313</v>
      </c>
      <c r="K351" s="950">
        <v>0.45</v>
      </c>
      <c r="L351" s="960">
        <v>4</v>
      </c>
      <c r="M351" s="694">
        <f t="shared" si="87"/>
        <v>1.8</v>
      </c>
      <c r="N351" s="943" t="s">
        <v>1002</v>
      </c>
      <c r="O351" s="795">
        <v>0.375</v>
      </c>
      <c r="P351" s="934">
        <v>43503</v>
      </c>
      <c r="Q351" s="934">
        <v>43518</v>
      </c>
      <c r="R351" s="694">
        <f t="shared" si="88"/>
        <v>20.000000000000004</v>
      </c>
      <c r="S351" s="759">
        <f>IF(INDEX(Historical!$D$7:$D$1439,MATCH(B351,Historical!$B$7:$B$1450,0))=0,"n/a",(INDEX(Historical!$C$7:$C$1439,MATCH(B351,Historical!$B$7:$B$1450,0))/INDEX(Historical!$D$7:$D$1439,MATCH(B351,Historical!$B$7:$B$1450,0))-1)*100)</f>
        <v>25</v>
      </c>
      <c r="T351" s="759">
        <f>IF(INDEX(Historical!$F$7:$F$1432,MATCH(B351,Historical!$B$7:$B$1450,0))=0,"n/a",((INDEX(Historical!$C$7:$C$1439,MATCH(B351,Historical!$B$7:$B$1450,0))/INDEX(Historical!$F$7:$F$1432,MATCH(B351,Historical!$B$7:$B$1450,0)))^(1/3)-1)*100)</f>
        <v>25.437066493119676</v>
      </c>
      <c r="U351" s="759">
        <f>IF(INDEX(Historical!$H$7:$H$1432,MATCH(B351,Historical!$B$7:$B$1450,0))=0,"n/a",((INDEX(Historical!$C$7:$C$1439,MATCH(B351,Historical!$B$7:$B$1450,0))/INDEX(Historical!$H$7:$H$1432,MATCH(B351,Historical!$B$7:$B$1450,0)))^(1/5)-1)*100)</f>
        <v>25.594321575479007</v>
      </c>
      <c r="V351" s="759" t="str">
        <f>IF(INDEX(Historical!$O$7:$O$1432,MATCH(B351,Historical!$B$7:$B$1450,0))=0,"n/a",((INDEX(Historical!$C$7:$C$1439,MATCH(B351,Historical!$B$7:$B$1450,0))/INDEX(Historical!$O$7:$O$1432,MATCH(B351,Historical!$B$7:$B$1450,0)))^(1/10)-1)*100)</f>
        <v>n/a</v>
      </c>
      <c r="W351" s="760" t="str">
        <f t="shared" si="89"/>
        <v>n/a</v>
      </c>
      <c r="X351" s="761">
        <f t="shared" si="90"/>
        <v>0.15189508353400005</v>
      </c>
      <c r="Y351" s="717"/>
      <c r="Z351" s="703">
        <f t="shared" si="91"/>
        <v>21.5311004784689</v>
      </c>
      <c r="AA351" s="959">
        <f t="shared" si="92"/>
        <v>12.173444976076555</v>
      </c>
      <c r="AB351" s="960">
        <v>12</v>
      </c>
      <c r="AC351" s="938">
        <v>8.36</v>
      </c>
      <c r="AD351" s="938" t="s">
        <v>137</v>
      </c>
      <c r="AE351" s="938">
        <v>1.75</v>
      </c>
      <c r="AF351" s="938">
        <v>2.5099999999999998</v>
      </c>
      <c r="AG351" s="938">
        <v>22.3</v>
      </c>
      <c r="AH351" s="938">
        <v>153.5</v>
      </c>
      <c r="AI351" s="938">
        <v>76.55</v>
      </c>
      <c r="AJ351" s="938">
        <v>168.5</v>
      </c>
      <c r="AK351" s="938">
        <v>-2.6100000000000003</v>
      </c>
      <c r="AL351" s="951">
        <v>4850</v>
      </c>
      <c r="AM351" s="945">
        <v>0.70000000000000007</v>
      </c>
      <c r="AN351" s="940">
        <v>2.0699999999999998</v>
      </c>
      <c r="AO351" s="802">
        <f t="shared" si="93"/>
        <v>15.189570713581483</v>
      </c>
      <c r="AP351" s="803">
        <f t="shared" si="94"/>
        <v>27.363015689658038</v>
      </c>
      <c r="AQ351" s="961">
        <f t="shared" si="95"/>
        <v>16.533918552977809</v>
      </c>
      <c r="AR351" s="703">
        <f>INDEX(Historical!$C$7:$C$1439,MATCH(B351,Historical!$B$7:$B$1450,0))*IF(AH351="n/a",1.03,IF(AH351&lt;0,1.01,IF(AH351&gt;10,1.1,(1+AH351/100))))</f>
        <v>1.6500000000000001</v>
      </c>
      <c r="AS351" s="959">
        <f t="shared" si="96"/>
        <v>1.8150000000000004</v>
      </c>
      <c r="AT351" s="959">
        <f t="shared" si="101"/>
        <v>1.8331500000000005</v>
      </c>
      <c r="AU351" s="959">
        <f t="shared" si="101"/>
        <v>1.8514815000000004</v>
      </c>
      <c r="AV351" s="959">
        <f t="shared" si="101"/>
        <v>1.8699963150000005</v>
      </c>
      <c r="AW351" s="703">
        <f t="shared" si="98"/>
        <v>9.0196278150000015</v>
      </c>
      <c r="AX351" s="810">
        <f t="shared" si="99"/>
        <v>8.8627570158199891</v>
      </c>
      <c r="AY351" s="1017">
        <v>1.46</v>
      </c>
      <c r="AZ351" s="945">
        <v>45.2</v>
      </c>
      <c r="BA351" s="945">
        <v>-15.14</v>
      </c>
      <c r="BB351" s="945">
        <v>-1.24</v>
      </c>
      <c r="BC351" s="945">
        <v>7.41</v>
      </c>
      <c r="BE351" s="666">
        <v>2013</v>
      </c>
      <c r="BF351" s="971">
        <f t="shared" si="100"/>
        <v>0</v>
      </c>
      <c r="BG351" s="955">
        <v>5.6000000000000005</v>
      </c>
    </row>
    <row r="352" spans="1:59" ht="11.25" customHeight="1" x14ac:dyDescent="0.2">
      <c r="A352" s="936" t="s">
        <v>1834</v>
      </c>
      <c r="B352" s="948" t="s">
        <v>1835</v>
      </c>
      <c r="C352" s="1013" t="s">
        <v>112</v>
      </c>
      <c r="D352" s="1013" t="s">
        <v>1228</v>
      </c>
      <c r="E352" s="792">
        <v>6</v>
      </c>
      <c r="F352" s="1227">
        <v>752</v>
      </c>
      <c r="G352" s="1227" t="s">
        <v>106</v>
      </c>
      <c r="H352" s="1227" t="s">
        <v>106</v>
      </c>
      <c r="I352" s="947">
        <v>58</v>
      </c>
      <c r="J352" s="703">
        <f t="shared" si="86"/>
        <v>1.5172413793103448</v>
      </c>
      <c r="K352" s="950">
        <v>0.22</v>
      </c>
      <c r="L352" s="960">
        <v>4</v>
      </c>
      <c r="M352" s="694">
        <f t="shared" si="87"/>
        <v>0.88</v>
      </c>
      <c r="N352" s="943" t="s">
        <v>572</v>
      </c>
      <c r="O352" s="795">
        <v>0.21</v>
      </c>
      <c r="P352" s="934">
        <v>43467</v>
      </c>
      <c r="Q352" s="934">
        <v>43483</v>
      </c>
      <c r="R352" s="694">
        <f t="shared" si="88"/>
        <v>4.7619047619047663</v>
      </c>
      <c r="S352" s="759">
        <f>IF(INDEX(Historical!$D$7:$D$1439,MATCH(B352,Historical!$B$7:$B$1450,0))=0,"n/a",(INDEX(Historical!$C$7:$C$1439,MATCH(B352,Historical!$B$7:$B$1450,0))/INDEX(Historical!$D$7:$D$1439,MATCH(B352,Historical!$B$7:$B$1450,0))-1)*100)</f>
        <v>4.9999999999999822</v>
      </c>
      <c r="T352" s="759">
        <f>IF(INDEX(Historical!$F$7:$F$1432,MATCH(B352,Historical!$B$7:$B$1450,0))=0,"n/a",((INDEX(Historical!$C$7:$C$1439,MATCH(B352,Historical!$B$7:$B$1450,0))/INDEX(Historical!$F$7:$F$1432,MATCH(B352,Historical!$B$7:$B$1450,0)))^(1/3)-1)*100)</f>
        <v>7.8288138310443234</v>
      </c>
      <c r="U352" s="759" t="str">
        <f>IF(INDEX(Historical!$H$7:$H$1432,MATCH(B352,Historical!$B$7:$B$1450,0))=0,"n/a",((INDEX(Historical!$C$7:$C$1439,MATCH(B352,Historical!$B$7:$B$1450,0))/INDEX(Historical!$H$7:$H$1432,MATCH(B352,Historical!$B$7:$B$1450,0)))^(1/5)-1)*100)</f>
        <v>n/a</v>
      </c>
      <c r="V352" s="759" t="str">
        <f>IF(INDEX(Historical!$O$7:$O$1432,MATCH(B352,Historical!$B$7:$B$1450,0))=0,"n/a",((INDEX(Historical!$C$7:$C$1439,MATCH(B352,Historical!$B$7:$B$1450,0))/INDEX(Historical!$O$7:$O$1432,MATCH(B352,Historical!$B$7:$B$1450,0)))^(1/10)-1)*100)</f>
        <v>n/a</v>
      </c>
      <c r="W352" s="760" t="str">
        <f t="shared" si="89"/>
        <v>n/a</v>
      </c>
      <c r="X352" s="761" t="str">
        <f t="shared" si="90"/>
        <v>n/a</v>
      </c>
      <c r="Y352" s="714"/>
      <c r="Z352" s="703">
        <f t="shared" si="91"/>
        <v>18.884120171673818</v>
      </c>
      <c r="AA352" s="959">
        <f t="shared" si="92"/>
        <v>12.446351931330472</v>
      </c>
      <c r="AB352" s="960">
        <v>12</v>
      </c>
      <c r="AC352" s="938">
        <v>4.66</v>
      </c>
      <c r="AD352" s="938">
        <v>1.19</v>
      </c>
      <c r="AE352" s="938">
        <v>0.9</v>
      </c>
      <c r="AF352" s="938">
        <v>1.43</v>
      </c>
      <c r="AG352" s="938">
        <v>12</v>
      </c>
      <c r="AH352" s="938">
        <v>49.3</v>
      </c>
      <c r="AI352" s="938">
        <v>14.14</v>
      </c>
      <c r="AJ352" s="938">
        <v>23.400000000000002</v>
      </c>
      <c r="AK352" s="938">
        <v>10.4</v>
      </c>
      <c r="AL352" s="951">
        <v>6450</v>
      </c>
      <c r="AM352" s="945">
        <v>1.5</v>
      </c>
      <c r="AN352" s="938">
        <v>0.77</v>
      </c>
      <c r="AO352" s="802" t="str">
        <f t="shared" si="93"/>
        <v>n/a</v>
      </c>
      <c r="AP352" s="803" t="str">
        <f t="shared" si="94"/>
        <v>n/a</v>
      </c>
      <c r="AQ352" s="961">
        <f t="shared" si="95"/>
        <v>-11.059862174849888</v>
      </c>
      <c r="AR352" s="703">
        <f>INDEX(Historical!$C$7:$C$1439,MATCH(B352,Historical!$B$7:$B$1450,0))*IF(AH352="n/a",1.03,IF(AH352&lt;0,1.01,IF(AH352&gt;10,1.1,(1+AH352/100))))</f>
        <v>0.92400000000000004</v>
      </c>
      <c r="AS352" s="959">
        <f t="shared" si="96"/>
        <v>1.0164000000000002</v>
      </c>
      <c r="AT352" s="959">
        <f t="shared" si="101"/>
        <v>1.1180400000000004</v>
      </c>
      <c r="AU352" s="959">
        <f t="shared" si="101"/>
        <v>1.2298440000000006</v>
      </c>
      <c r="AV352" s="959">
        <f t="shared" si="101"/>
        <v>1.3528284000000008</v>
      </c>
      <c r="AW352" s="703">
        <f t="shared" si="98"/>
        <v>5.6411124000000026</v>
      </c>
      <c r="AX352" s="810">
        <f t="shared" si="99"/>
        <v>9.7260558620689697</v>
      </c>
      <c r="AY352" s="1017">
        <v>1.26</v>
      </c>
      <c r="AZ352" s="945">
        <v>42.72</v>
      </c>
      <c r="BA352" s="945">
        <v>-8.36</v>
      </c>
      <c r="BB352" s="945">
        <v>8.6</v>
      </c>
      <c r="BC352" s="945">
        <v>15.82</v>
      </c>
      <c r="BE352" s="666">
        <v>2014</v>
      </c>
      <c r="BF352" s="971">
        <f t="shared" si="100"/>
        <v>0</v>
      </c>
      <c r="BG352" s="955">
        <v>5.0999999999999996</v>
      </c>
    </row>
    <row r="353" spans="1:59" ht="11.25" customHeight="1" x14ac:dyDescent="0.2">
      <c r="A353" s="953" t="s">
        <v>4329</v>
      </c>
      <c r="B353" s="631" t="s">
        <v>4325</v>
      </c>
      <c r="C353" s="1013" t="s">
        <v>108</v>
      </c>
      <c r="D353" s="1013" t="s">
        <v>4357</v>
      </c>
      <c r="E353" s="792">
        <v>5</v>
      </c>
      <c r="F353" s="1227">
        <v>836</v>
      </c>
      <c r="G353" s="1227" t="s">
        <v>106</v>
      </c>
      <c r="H353" s="1227" t="s">
        <v>106</v>
      </c>
      <c r="I353" s="947">
        <v>24.4</v>
      </c>
      <c r="J353" s="703">
        <f t="shared" si="86"/>
        <v>2.7868852459016398</v>
      </c>
      <c r="K353" s="950">
        <v>0.17</v>
      </c>
      <c r="L353" s="960">
        <v>4</v>
      </c>
      <c r="M353" s="694">
        <f t="shared" si="87"/>
        <v>0.68</v>
      </c>
      <c r="N353" s="943" t="s">
        <v>107</v>
      </c>
      <c r="O353" s="795">
        <v>0.15</v>
      </c>
      <c r="P353" s="934">
        <v>43406</v>
      </c>
      <c r="Q353" s="934">
        <v>43420</v>
      </c>
      <c r="R353" s="694">
        <f t="shared" si="88"/>
        <v>13.333333333333346</v>
      </c>
      <c r="S353" s="759">
        <f>IF(INDEX(Historical!$D$7:$D$1439,MATCH(B353,Historical!$B$7:$B$1450,0))=0,"n/a",(INDEX(Historical!$C$7:$C$1439,MATCH(B353,Historical!$B$7:$B$1450,0))/INDEX(Historical!$D$7:$D$1439,MATCH(B353,Historical!$B$7:$B$1450,0))-1)*100)</f>
        <v>3.3333333333333437</v>
      </c>
      <c r="T353" s="759">
        <f>IF(INDEX(Historical!$F$7:$F$1432,MATCH(B353,Historical!$B$7:$B$1450,0))=0,"n/a",((INDEX(Historical!$C$7:$C$1439,MATCH(B353,Historical!$B$7:$B$1450,0))/INDEX(Historical!$F$7:$F$1432,MATCH(B353,Historical!$B$7:$B$1450,0)))^(1/3)-1)*100)</f>
        <v>6.0383062071096782</v>
      </c>
      <c r="U353" s="759">
        <f>IF(INDEX(Historical!$H$7:$H$1432,MATCH(B353,Historical!$B$7:$B$1450,0))=0,"n/a",((INDEX(Historical!$C$7:$C$1439,MATCH(B353,Historical!$B$7:$B$1450,0))/INDEX(Historical!$H$7:$H$1432,MATCH(B353,Historical!$B$7:$B$1450,0)))^(1/5)-1)*100)</f>
        <v>5.2519353814266312</v>
      </c>
      <c r="V353" s="759">
        <f>IF(INDEX(Historical!$O$7:$O$1432,MATCH(B353,Historical!$B$7:$B$1450,0))=0,"n/a",((INDEX(Historical!$C$7:$C$1439,MATCH(B353,Historical!$B$7:$B$1450,0))/INDEX(Historical!$O$7:$O$1432,MATCH(B353,Historical!$B$7:$B$1450,0)))^(1/10)-1)*100)</f>
        <v>-2.5167117230349811</v>
      </c>
      <c r="W353" s="760" t="str">
        <f t="shared" si="89"/>
        <v>n/a</v>
      </c>
      <c r="X353" s="761">
        <f t="shared" si="90"/>
        <v>0.57713575620072877</v>
      </c>
      <c r="Y353" s="714"/>
      <c r="Z353" s="703">
        <f t="shared" si="91"/>
        <v>38.857142857142861</v>
      </c>
      <c r="AA353" s="959">
        <f t="shared" si="92"/>
        <v>13.942857142857141</v>
      </c>
      <c r="AB353" s="960">
        <v>12</v>
      </c>
      <c r="AC353" s="938">
        <v>1.75</v>
      </c>
      <c r="AD353" s="938">
        <v>1.39</v>
      </c>
      <c r="AE353" s="938">
        <v>4.3</v>
      </c>
      <c r="AF353" s="938">
        <v>1.07</v>
      </c>
      <c r="AG353" s="938">
        <v>8.3000000000000007</v>
      </c>
      <c r="AH353" s="938">
        <v>5.6000000000000005</v>
      </c>
      <c r="AI353" s="938">
        <v>6.01</v>
      </c>
      <c r="AJ353" s="938">
        <v>9.1</v>
      </c>
      <c r="AK353" s="938">
        <v>10</v>
      </c>
      <c r="AL353" s="951">
        <v>1250</v>
      </c>
      <c r="AM353" s="945">
        <v>1.7999999999999998</v>
      </c>
      <c r="AN353" s="938">
        <v>0.09</v>
      </c>
      <c r="AO353" s="802">
        <f t="shared" si="93"/>
        <v>-5.9040365155288708</v>
      </c>
      <c r="AP353" s="803">
        <f t="shared" si="94"/>
        <v>8.0388206273282705</v>
      </c>
      <c r="AQ353" s="961">
        <f t="shared" si="95"/>
        <v>-18.571484266240155</v>
      </c>
      <c r="AR353" s="703">
        <f>INDEX(Historical!$C$7:$C$1439,MATCH(B353,Historical!$B$7:$B$1450,0))*IF(AH353="n/a",1.03,IF(AH353&lt;0,1.01,IF(AH353&gt;10,1.1,(1+AH353/100))))</f>
        <v>0.65472000000000008</v>
      </c>
      <c r="AS353" s="959">
        <f t="shared" si="96"/>
        <v>0.69406867200000011</v>
      </c>
      <c r="AT353" s="959">
        <f t="shared" si="101"/>
        <v>0.76347553920000022</v>
      </c>
      <c r="AU353" s="959">
        <f t="shared" si="101"/>
        <v>0.83982309312000036</v>
      </c>
      <c r="AV353" s="959">
        <f t="shared" si="101"/>
        <v>0.92380540243200049</v>
      </c>
      <c r="AW353" s="703">
        <f t="shared" si="98"/>
        <v>3.8758927067520013</v>
      </c>
      <c r="AX353" s="810">
        <f t="shared" si="99"/>
        <v>15.88480617521312</v>
      </c>
      <c r="AY353" s="1017">
        <v>0.73</v>
      </c>
      <c r="AZ353" s="945">
        <v>14.549999999999999</v>
      </c>
      <c r="BA353" s="945">
        <v>-17.87</v>
      </c>
      <c r="BB353" s="945">
        <v>-1.27</v>
      </c>
      <c r="BC353" s="945">
        <v>-0.84</v>
      </c>
      <c r="BE353" s="666">
        <v>2014</v>
      </c>
      <c r="BF353" s="971">
        <f t="shared" si="100"/>
        <v>0</v>
      </c>
      <c r="BG353" s="955">
        <v>1.0999999999999999</v>
      </c>
    </row>
    <row r="354" spans="1:59" ht="11.25" customHeight="1" x14ac:dyDescent="0.2">
      <c r="A354" s="944" t="s">
        <v>3891</v>
      </c>
      <c r="B354" s="948" t="s">
        <v>3892</v>
      </c>
      <c r="C354" s="1013" t="s">
        <v>131</v>
      </c>
      <c r="D354" s="1013" t="s">
        <v>4366</v>
      </c>
      <c r="E354" s="792">
        <v>6</v>
      </c>
      <c r="F354" s="1227">
        <v>766</v>
      </c>
      <c r="G354" s="1227" t="s">
        <v>115</v>
      </c>
      <c r="H354" s="1227" t="s">
        <v>115</v>
      </c>
      <c r="I354" s="947">
        <v>91.18</v>
      </c>
      <c r="J354" s="703">
        <f t="shared" si="86"/>
        <v>2.1934634788330776</v>
      </c>
      <c r="K354" s="950">
        <v>0.5</v>
      </c>
      <c r="L354" s="960">
        <v>4</v>
      </c>
      <c r="M354" s="694">
        <f t="shared" si="87"/>
        <v>2</v>
      </c>
      <c r="N354" s="943" t="s">
        <v>228</v>
      </c>
      <c r="O354" s="795">
        <v>0.46</v>
      </c>
      <c r="P354" s="934">
        <v>43517</v>
      </c>
      <c r="Q354" s="934">
        <v>43532</v>
      </c>
      <c r="R354" s="694">
        <f t="shared" si="88"/>
        <v>8.6956521739130395</v>
      </c>
      <c r="S354" s="759">
        <f>IF(INDEX(Historical!$D$7:$D$1439,MATCH(B354,Historical!$B$7:$B$1450,0))=0,"n/a",(INDEX(Historical!$C$7:$C$1439,MATCH(B354,Historical!$B$7:$B$1450,0))/INDEX(Historical!$D$7:$D$1439,MATCH(B354,Historical!$B$7:$B$1450,0))-1)*100)</f>
        <v>9.5238095238095344</v>
      </c>
      <c r="T354" s="759">
        <f>IF(INDEX(Historical!$F$7:$F$1432,MATCH(B354,Historical!$B$7:$B$1450,0))=0,"n/a",((INDEX(Historical!$C$7:$C$1439,MATCH(B354,Historical!$B$7:$B$1450,0))/INDEX(Historical!$F$7:$F$1432,MATCH(B354,Historical!$B$7:$B$1450,0)))^(1/3)-1)*100)</f>
        <v>15.313156133323268</v>
      </c>
      <c r="U354" s="759" t="str">
        <f>IF(INDEX(Historical!$H$7:$H$1432,MATCH(B354,Historical!$B$7:$B$1450,0))=0,"n/a",((INDEX(Historical!$C$7:$C$1439,MATCH(B354,Historical!$B$7:$B$1450,0))/INDEX(Historical!$H$7:$H$1432,MATCH(B354,Historical!$B$7:$B$1450,0)))^(1/5)-1)*100)</f>
        <v>n/a</v>
      </c>
      <c r="V354" s="759" t="str">
        <f>IF(INDEX(Historical!$O$7:$O$1432,MATCH(B354,Historical!$B$7:$B$1450,0))=0,"n/a",((INDEX(Historical!$C$7:$C$1439,MATCH(B354,Historical!$B$7:$B$1450,0))/INDEX(Historical!$O$7:$O$1432,MATCH(B354,Historical!$B$7:$B$1450,0)))^(1/10)-1)*100)</f>
        <v>n/a</v>
      </c>
      <c r="W354" s="760" t="str">
        <f t="shared" si="89"/>
        <v>n/a</v>
      </c>
      <c r="X354" s="761" t="str">
        <f t="shared" si="90"/>
        <v>n/a</v>
      </c>
      <c r="Y354" s="706"/>
      <c r="Z354" s="703">
        <f t="shared" si="91"/>
        <v>60.790273556231</v>
      </c>
      <c r="AA354" s="959">
        <f t="shared" si="92"/>
        <v>27.714285714285715</v>
      </c>
      <c r="AB354" s="960">
        <v>12</v>
      </c>
      <c r="AC354" s="938">
        <v>3.29</v>
      </c>
      <c r="AD354" s="938">
        <v>5.57</v>
      </c>
      <c r="AE354" s="938">
        <v>2.88</v>
      </c>
      <c r="AF354" s="938">
        <v>2.2999999999999998</v>
      </c>
      <c r="AG354" s="938">
        <v>8.6</v>
      </c>
      <c r="AH354" s="938">
        <v>4.2</v>
      </c>
      <c r="AI354" s="938">
        <v>4.25</v>
      </c>
      <c r="AJ354" s="938">
        <v>11.200000000000001</v>
      </c>
      <c r="AK354" s="938">
        <v>5</v>
      </c>
      <c r="AL354" s="951">
        <v>4780</v>
      </c>
      <c r="AM354" s="945">
        <v>1.0999999999999999</v>
      </c>
      <c r="AN354" s="938">
        <v>0.75</v>
      </c>
      <c r="AO354" s="802" t="str">
        <f t="shared" si="93"/>
        <v>n/a</v>
      </c>
      <c r="AP354" s="803" t="str">
        <f t="shared" si="94"/>
        <v>n/a</v>
      </c>
      <c r="AQ354" s="961">
        <f t="shared" si="95"/>
        <v>68.31565206527506</v>
      </c>
      <c r="AR354" s="703">
        <f>INDEX(Historical!$C$7:$C$1439,MATCH(B354,Historical!$B$7:$B$1450,0))*IF(AH354="n/a",1.03,IF(AH354&lt;0,1.01,IF(AH354&gt;10,1.1,(1+AH354/100))))</f>
        <v>1.9172800000000001</v>
      </c>
      <c r="AS354" s="959">
        <f t="shared" si="96"/>
        <v>1.9987644</v>
      </c>
      <c r="AT354" s="959">
        <f t="shared" si="101"/>
        <v>2.0987026200000001</v>
      </c>
      <c r="AU354" s="959">
        <f t="shared" si="101"/>
        <v>2.203637751</v>
      </c>
      <c r="AV354" s="959">
        <f t="shared" si="101"/>
        <v>2.3138196385500001</v>
      </c>
      <c r="AW354" s="703">
        <f t="shared" si="98"/>
        <v>10.532204409550001</v>
      </c>
      <c r="AX354" s="810">
        <f t="shared" si="99"/>
        <v>11.551002861976311</v>
      </c>
      <c r="AY354" s="1017">
        <v>0.32</v>
      </c>
      <c r="AZ354" s="945">
        <v>22.66</v>
      </c>
      <c r="BA354" s="945">
        <v>-1.6</v>
      </c>
      <c r="BB354" s="945">
        <v>1.04</v>
      </c>
      <c r="BC354" s="945">
        <v>6.34</v>
      </c>
      <c r="BE354" s="666">
        <v>2014</v>
      </c>
      <c r="BF354" s="971">
        <f t="shared" si="100"/>
        <v>0</v>
      </c>
      <c r="BG354" s="955">
        <v>3.3000000000000003</v>
      </c>
    </row>
    <row r="355" spans="1:59" ht="11.25" customHeight="1" x14ac:dyDescent="0.2">
      <c r="A355" s="762" t="s">
        <v>3889</v>
      </c>
      <c r="B355" s="853" t="s">
        <v>3890</v>
      </c>
      <c r="C355" s="1013" t="s">
        <v>108</v>
      </c>
      <c r="D355" s="1013" t="s">
        <v>4365</v>
      </c>
      <c r="E355" s="792">
        <v>6</v>
      </c>
      <c r="F355" s="1227">
        <v>779</v>
      </c>
      <c r="G355" s="1227" t="s">
        <v>106</v>
      </c>
      <c r="H355" s="1227" t="s">
        <v>106</v>
      </c>
      <c r="I355" s="956">
        <v>28.24</v>
      </c>
      <c r="J355" s="703">
        <f t="shared" si="86"/>
        <v>1.6997167138810201</v>
      </c>
      <c r="K355" s="936">
        <v>0.12</v>
      </c>
      <c r="L355" s="1227">
        <v>4</v>
      </c>
      <c r="M355" s="694">
        <f t="shared" si="87"/>
        <v>0.48</v>
      </c>
      <c r="N355" s="1227" t="s">
        <v>203</v>
      </c>
      <c r="O355" s="642">
        <v>0.1</v>
      </c>
      <c r="P355" s="684">
        <v>43538</v>
      </c>
      <c r="Q355" s="684">
        <v>43553</v>
      </c>
      <c r="R355" s="694">
        <f t="shared" si="88"/>
        <v>19.999999999999989</v>
      </c>
      <c r="S355" s="759">
        <f>IF(INDEX(Historical!$D$7:$D$1439,MATCH(B355,Historical!$B$7:$B$1450,0))=0,"n/a",(INDEX(Historical!$C$7:$C$1439,MATCH(B355,Historical!$B$7:$B$1450,0))/INDEX(Historical!$D$7:$D$1439,MATCH(B355,Historical!$B$7:$B$1450,0))-1)*100)</f>
        <v>18.75</v>
      </c>
      <c r="T355" s="759">
        <f>IF(INDEX(Historical!$F$7:$F$1432,MATCH(B355,Historical!$B$7:$B$1450,0))=0,"n/a",((INDEX(Historical!$C$7:$C$1439,MATCH(B355,Historical!$B$7:$B$1450,0))/INDEX(Historical!$F$7:$F$1432,MATCH(B355,Historical!$B$7:$B$1450,0)))^(1/3)-1)*100)</f>
        <v>21.858202395720227</v>
      </c>
      <c r="U355" s="759">
        <f>IF(INDEX(Historical!$H$7:$H$1432,MATCH(B355,Historical!$B$7:$B$1450,0))=0,"n/a",((INDEX(Historical!$C$7:$C$1439,MATCH(B355,Historical!$B$7:$B$1450,0))/INDEX(Historical!$H$7:$H$1432,MATCH(B355,Historical!$B$7:$B$1450,0)))^(1/5)-1)*100)</f>
        <v>18.88654957871243</v>
      </c>
      <c r="V355" s="759">
        <f>IF(INDEX(Historical!$O$7:$O$1432,MATCH(B355,Historical!$B$7:$B$1450,0))=0,"n/a",((INDEX(Historical!$C$7:$C$1439,MATCH(B355,Historical!$B$7:$B$1450,0))/INDEX(Historical!$O$7:$O$1432,MATCH(B355,Historical!$B$7:$B$1450,0)))^(1/10)-1)*100)</f>
        <v>12.217408495208026</v>
      </c>
      <c r="W355" s="760">
        <f t="shared" si="89"/>
        <v>1.5458719896384088</v>
      </c>
      <c r="X355" s="761">
        <f t="shared" si="90"/>
        <v>1.2761182147778669</v>
      </c>
      <c r="Y355" s="704"/>
      <c r="Z355" s="703">
        <f t="shared" si="91"/>
        <v>22.966507177033492</v>
      </c>
      <c r="AA355" s="959">
        <f t="shared" si="92"/>
        <v>13.511961722488039</v>
      </c>
      <c r="AB355" s="960">
        <v>12</v>
      </c>
      <c r="AC355" s="955">
        <v>2.09</v>
      </c>
      <c r="AD355" s="955" t="s">
        <v>137</v>
      </c>
      <c r="AE355" s="938">
        <v>3.86</v>
      </c>
      <c r="AF355" s="938">
        <v>1.28</v>
      </c>
      <c r="AG355" s="938">
        <v>7.3999999999999995</v>
      </c>
      <c r="AH355" s="938">
        <v>22.8</v>
      </c>
      <c r="AI355" s="938">
        <v>11.92</v>
      </c>
      <c r="AJ355" s="739">
        <v>14.799999999999999</v>
      </c>
      <c r="AK355" s="739" t="s">
        <v>137</v>
      </c>
      <c r="AL355" s="955">
        <v>480.45</v>
      </c>
      <c r="AM355" s="955">
        <v>5.7</v>
      </c>
      <c r="AN355" s="955">
        <v>0.1</v>
      </c>
      <c r="AO355" s="802">
        <f t="shared" si="93"/>
        <v>7.0743045701054115</v>
      </c>
      <c r="AP355" s="803">
        <f t="shared" si="94"/>
        <v>20.58626629259345</v>
      </c>
      <c r="AQ355" s="961">
        <f t="shared" si="95"/>
        <v>-12.325574475703483</v>
      </c>
      <c r="AR355" s="703">
        <f>INDEX(Historical!$C$7:$C$1439,MATCH(B355,Historical!$B$7:$B$1450,0))*IF(AH355="n/a",1.03,IF(AH355&lt;0,1.01,IF(AH355&gt;10,1.1,(1+AH355/100))))</f>
        <v>0.41800000000000004</v>
      </c>
      <c r="AS355" s="959">
        <f t="shared" si="96"/>
        <v>0.4598000000000001</v>
      </c>
      <c r="AT355" s="959">
        <f t="shared" si="101"/>
        <v>0.47359400000000013</v>
      </c>
      <c r="AU355" s="959">
        <f t="shared" si="101"/>
        <v>0.48780182000000016</v>
      </c>
      <c r="AV355" s="959">
        <f t="shared" si="101"/>
        <v>0.50243587460000017</v>
      </c>
      <c r="AW355" s="703">
        <f t="shared" si="98"/>
        <v>2.3416316946000006</v>
      </c>
      <c r="AX355" s="810">
        <f t="shared" si="99"/>
        <v>8.2918969355524101</v>
      </c>
      <c r="AY355" s="788">
        <v>0.59</v>
      </c>
      <c r="AZ355" s="938">
        <v>17.080000000000002</v>
      </c>
      <c r="BA355" s="938">
        <v>-19.489999999999998</v>
      </c>
      <c r="BB355" s="938">
        <v>9.0499999999999989</v>
      </c>
      <c r="BC355" s="938">
        <v>4.1099999999999994</v>
      </c>
      <c r="BE355" s="666">
        <v>2014</v>
      </c>
      <c r="BF355" s="971">
        <f t="shared" si="100"/>
        <v>0</v>
      </c>
      <c r="BG355" s="955">
        <v>0.89999999999999991</v>
      </c>
    </row>
    <row r="356" spans="1:59" ht="11.25" customHeight="1" x14ac:dyDescent="0.2">
      <c r="A356" s="936" t="s">
        <v>1525</v>
      </c>
      <c r="B356" s="948" t="s">
        <v>1526</v>
      </c>
      <c r="C356" s="1013" t="s">
        <v>4345</v>
      </c>
      <c r="D356" s="1013" t="s">
        <v>4346</v>
      </c>
      <c r="E356" s="792">
        <v>8</v>
      </c>
      <c r="F356" s="1227">
        <v>517</v>
      </c>
      <c r="G356" s="1227" t="s">
        <v>106</v>
      </c>
      <c r="H356" s="1227" t="s">
        <v>106</v>
      </c>
      <c r="I356" s="947">
        <v>28.66</v>
      </c>
      <c r="J356" s="703">
        <f t="shared" si="86"/>
        <v>6.2805303558967198</v>
      </c>
      <c r="K356" s="950">
        <v>0.45</v>
      </c>
      <c r="L356" s="960">
        <v>4</v>
      </c>
      <c r="M356" s="694">
        <f t="shared" si="87"/>
        <v>1.8</v>
      </c>
      <c r="N356" s="943" t="s">
        <v>506</v>
      </c>
      <c r="O356" s="795">
        <v>0.43</v>
      </c>
      <c r="P356" s="939">
        <v>43090</v>
      </c>
      <c r="Q356" s="939">
        <v>43105</v>
      </c>
      <c r="R356" s="694">
        <f t="shared" si="88"/>
        <v>4.6511627906976782</v>
      </c>
      <c r="S356" s="759">
        <f>IF(INDEX(Historical!$D$7:$D$1439,MATCH(B356,Historical!$B$7:$B$1450,0))=0,"n/a",(INDEX(Historical!$C$7:$C$1439,MATCH(B356,Historical!$B$7:$B$1450,0))/INDEX(Historical!$D$7:$D$1439,MATCH(B356,Historical!$B$7:$B$1450,0))-1)*100)</f>
        <v>4.6511627906976827</v>
      </c>
      <c r="T356" s="759">
        <f>IF(INDEX(Historical!$F$7:$F$1432,MATCH(B356,Historical!$B$7:$B$1450,0))=0,"n/a",((INDEX(Historical!$C$7:$C$1439,MATCH(B356,Historical!$B$7:$B$1450,0))/INDEX(Historical!$F$7:$F$1432,MATCH(B356,Historical!$B$7:$B$1450,0)))^(1/3)-1)*100)</f>
        <v>4.8856246288386806</v>
      </c>
      <c r="U356" s="759">
        <f>IF(INDEX(Historical!$H$7:$H$1432,MATCH(B356,Historical!$B$7:$B$1450,0))=0,"n/a",((INDEX(Historical!$C$7:$C$1439,MATCH(B356,Historical!$B$7:$B$1450,0))/INDEX(Historical!$H$7:$H$1432,MATCH(B356,Historical!$B$7:$B$1450,0)))^(1/5)-1)*100)</f>
        <v>5.1547496797280434</v>
      </c>
      <c r="V356" s="759">
        <f>IF(INDEX(Historical!$O$7:$O$1432,MATCH(B356,Historical!$B$7:$B$1450,0))=0,"n/a",((INDEX(Historical!$C$7:$C$1439,MATCH(B356,Historical!$B$7:$B$1450,0))/INDEX(Historical!$O$7:$O$1432,MATCH(B356,Historical!$B$7:$B$1450,0)))^(1/10)-1)*100)</f>
        <v>2.2565182563572872</v>
      </c>
      <c r="W356" s="760">
        <f t="shared" si="89"/>
        <v>2.2843819965584462</v>
      </c>
      <c r="X356" s="761" t="str">
        <f t="shared" si="90"/>
        <v>n/a</v>
      </c>
      <c r="Y356" s="949" t="s">
        <v>3991</v>
      </c>
      <c r="Z356" s="703">
        <f t="shared" si="91"/>
        <v>191.48936170212767</v>
      </c>
      <c r="AA356" s="959">
        <f t="shared" si="92"/>
        <v>30.48936170212766</v>
      </c>
      <c r="AB356" s="960">
        <v>12</v>
      </c>
      <c r="AC356" s="938">
        <v>0.94</v>
      </c>
      <c r="AD356" s="938">
        <v>5.13</v>
      </c>
      <c r="AE356" s="938">
        <v>6.98</v>
      </c>
      <c r="AF356" s="938">
        <v>1.85</v>
      </c>
      <c r="AG356" s="938" t="s">
        <v>137</v>
      </c>
      <c r="AH356" s="938">
        <v>-18</v>
      </c>
      <c r="AI356" s="938">
        <v>-2.3800000000000003</v>
      </c>
      <c r="AJ356" s="938">
        <v>-1.0999999999999999</v>
      </c>
      <c r="AK356" s="938">
        <v>6</v>
      </c>
      <c r="AL356" s="951">
        <v>563.13</v>
      </c>
      <c r="AM356" s="945">
        <v>1.6</v>
      </c>
      <c r="AN356" s="938">
        <v>1.51</v>
      </c>
      <c r="AO356" s="802">
        <f t="shared" si="93"/>
        <v>-19.054081666502896</v>
      </c>
      <c r="AP356" s="803">
        <f t="shared" si="94"/>
        <v>11.435280035624764</v>
      </c>
      <c r="AQ356" s="961">
        <f t="shared" si="95"/>
        <v>58.332026870309875</v>
      </c>
      <c r="AR356" s="703">
        <f>INDEX(Historical!$C$7:$C$1439,MATCH(B356,Historical!$B$7:$B$1450,0))*IF(AH356="n/a",1.03,IF(AH356&lt;0,1.01,IF(AH356&gt;10,1.1,(1+AH356/100))))</f>
        <v>1.8180000000000001</v>
      </c>
      <c r="AS356" s="959">
        <f t="shared" si="96"/>
        <v>1.8361800000000001</v>
      </c>
      <c r="AT356" s="959">
        <f t="shared" si="101"/>
        <v>1.9463508000000003</v>
      </c>
      <c r="AU356" s="959">
        <f t="shared" si="101"/>
        <v>2.0631318480000003</v>
      </c>
      <c r="AV356" s="959">
        <f t="shared" si="101"/>
        <v>2.1869197588800002</v>
      </c>
      <c r="AW356" s="703">
        <f t="shared" si="98"/>
        <v>9.850582406880001</v>
      </c>
      <c r="AX356" s="810">
        <f t="shared" si="99"/>
        <v>34.370489905373347</v>
      </c>
      <c r="AY356" s="1017">
        <v>0.76</v>
      </c>
      <c r="AZ356" s="945">
        <v>24.5</v>
      </c>
      <c r="BA356" s="945">
        <v>-9.82</v>
      </c>
      <c r="BB356" s="945">
        <v>-2.12</v>
      </c>
      <c r="BC356" s="945">
        <v>3.73</v>
      </c>
      <c r="BE356" s="666">
        <v>2011</v>
      </c>
      <c r="BF356" s="971">
        <f t="shared" si="100"/>
        <v>0</v>
      </c>
      <c r="BG356" s="955" t="s">
        <v>137</v>
      </c>
    </row>
    <row r="357" spans="1:59" ht="11.25" customHeight="1" x14ac:dyDescent="0.2">
      <c r="A357" s="157" t="s">
        <v>4151</v>
      </c>
      <c r="B357" s="631" t="s">
        <v>2634</v>
      </c>
      <c r="C357" s="1013" t="s">
        <v>108</v>
      </c>
      <c r="D357" s="1013" t="s">
        <v>4365</v>
      </c>
      <c r="E357" s="792">
        <v>5</v>
      </c>
      <c r="F357" s="1227">
        <v>852</v>
      </c>
      <c r="G357" s="1227" t="s">
        <v>106</v>
      </c>
      <c r="H357" s="1227" t="s">
        <v>106</v>
      </c>
      <c r="I357" s="947">
        <v>22.87</v>
      </c>
      <c r="J357" s="703">
        <f t="shared" si="86"/>
        <v>2.6235242675994752</v>
      </c>
      <c r="K357" s="950">
        <v>0.15</v>
      </c>
      <c r="L357" s="960">
        <v>4</v>
      </c>
      <c r="M357" s="694">
        <f t="shared" si="87"/>
        <v>0.6</v>
      </c>
      <c r="N357" s="943" t="s">
        <v>696</v>
      </c>
      <c r="O357" s="795">
        <v>0.13</v>
      </c>
      <c r="P357" s="934">
        <v>43497</v>
      </c>
      <c r="Q357" s="934">
        <v>43507</v>
      </c>
      <c r="R357" s="694">
        <f t="shared" si="88"/>
        <v>15.384615384615378</v>
      </c>
      <c r="S357" s="759">
        <f>IF(INDEX(Historical!$D$7:$D$1439,MATCH(B357,Historical!$B$7:$B$1450,0))=0,"n/a",(INDEX(Historical!$C$7:$C$1439,MATCH(B357,Historical!$B$7:$B$1450,0))/INDEX(Historical!$D$7:$D$1439,MATCH(B357,Historical!$B$7:$B$1450,0))-1)*100)</f>
        <v>19.047619047619047</v>
      </c>
      <c r="T357" s="759">
        <f>IF(INDEX(Historical!$F$7:$F$1432,MATCH(B357,Historical!$B$7:$B$1450,0))=0,"n/a",((INDEX(Historical!$C$7:$C$1439,MATCH(B357,Historical!$B$7:$B$1450,0))/INDEX(Historical!$F$7:$F$1432,MATCH(B357,Historical!$B$7:$B$1450,0)))^(1/3)-1)*100)</f>
        <v>31.476794716464763</v>
      </c>
      <c r="U357" s="759" t="str">
        <f>IF(INDEX(Historical!$H$7:$H$1432,MATCH(B357,Historical!$B$7:$B$1450,0))=0,"n/a",((INDEX(Historical!$C$7:$C$1439,MATCH(B357,Historical!$B$7:$B$1450,0))/INDEX(Historical!$H$7:$H$1432,MATCH(B357,Historical!$B$7:$B$1450,0)))^(1/5)-1)*100)</f>
        <v>n/a</v>
      </c>
      <c r="V357" s="759">
        <f>IF(INDEX(Historical!$O$7:$O$1432,MATCH(B357,Historical!$B$7:$B$1450,0))=0,"n/a",((INDEX(Historical!$C$7:$C$1439,MATCH(B357,Historical!$B$7:$B$1450,0))/INDEX(Historical!$O$7:$O$1432,MATCH(B357,Historical!$B$7:$B$1450,0)))^(1/10)-1)*100)</f>
        <v>-5.3882500820729984</v>
      </c>
      <c r="W357" s="760" t="str">
        <f t="shared" si="89"/>
        <v>n/a</v>
      </c>
      <c r="X357" s="761" t="str">
        <f t="shared" si="90"/>
        <v>n/a</v>
      </c>
      <c r="Y357" s="949"/>
      <c r="Z357" s="703">
        <f t="shared" si="91"/>
        <v>50</v>
      </c>
      <c r="AA357" s="959">
        <f t="shared" si="92"/>
        <v>19.058333333333334</v>
      </c>
      <c r="AB357" s="960">
        <v>12</v>
      </c>
      <c r="AC357" s="938">
        <v>1.2</v>
      </c>
      <c r="AD357" s="938" t="s">
        <v>137</v>
      </c>
      <c r="AE357" s="938">
        <v>2.67</v>
      </c>
      <c r="AF357" s="938">
        <v>1.1599999999999999</v>
      </c>
      <c r="AG357" s="938">
        <v>8</v>
      </c>
      <c r="AH357" s="938">
        <v>15</v>
      </c>
      <c r="AI357" s="938">
        <v>15.89</v>
      </c>
      <c r="AJ357" s="938">
        <v>3.9</v>
      </c>
      <c r="AK357" s="938" t="s">
        <v>137</v>
      </c>
      <c r="AL357" s="951">
        <v>211.52</v>
      </c>
      <c r="AM357" s="945">
        <v>2.2999999999999998</v>
      </c>
      <c r="AN357" s="938">
        <v>0.18</v>
      </c>
      <c r="AO357" s="802" t="str">
        <f t="shared" si="93"/>
        <v>n/a</v>
      </c>
      <c r="AP357" s="803" t="str">
        <f t="shared" si="94"/>
        <v>n/a</v>
      </c>
      <c r="AQ357" s="961">
        <f t="shared" si="95"/>
        <v>-0.8756859815432283</v>
      </c>
      <c r="AR357" s="703">
        <f>INDEX(Historical!$C$7:$C$1439,MATCH(B357,Historical!$B$7:$B$1450,0))*IF(AH357="n/a",1.03,IF(AH357&lt;0,1.01,IF(AH357&gt;10,1.1,(1+AH357/100))))</f>
        <v>0.55000000000000004</v>
      </c>
      <c r="AS357" s="959">
        <f t="shared" si="96"/>
        <v>0.60500000000000009</v>
      </c>
      <c r="AT357" s="959">
        <f t="shared" si="101"/>
        <v>0.62315000000000009</v>
      </c>
      <c r="AU357" s="959">
        <f t="shared" si="101"/>
        <v>0.64184450000000015</v>
      </c>
      <c r="AV357" s="959">
        <f t="shared" si="101"/>
        <v>0.66109983500000014</v>
      </c>
      <c r="AW357" s="703">
        <f t="shared" si="98"/>
        <v>3.0810943350000004</v>
      </c>
      <c r="AX357" s="810">
        <f t="shared" si="99"/>
        <v>13.47220959772628</v>
      </c>
      <c r="AY357" s="1017">
        <v>0.56999999999999995</v>
      </c>
      <c r="AZ357" s="945">
        <v>32.229999999999997</v>
      </c>
      <c r="BA357" s="945">
        <v>-13.700000000000001</v>
      </c>
      <c r="BB357" s="945">
        <v>5.9499999999999993</v>
      </c>
      <c r="BC357" s="945">
        <v>11.75</v>
      </c>
      <c r="BE357" s="666">
        <v>2015</v>
      </c>
      <c r="BF357" s="971">
        <f t="shared" si="100"/>
        <v>0</v>
      </c>
      <c r="BG357" s="955">
        <v>0.70000000000000007</v>
      </c>
    </row>
    <row r="358" spans="1:59" ht="11.25" customHeight="1" x14ac:dyDescent="0.2">
      <c r="A358" s="944" t="s">
        <v>1531</v>
      </c>
      <c r="B358" s="948" t="s">
        <v>1532</v>
      </c>
      <c r="C358" s="1013" t="s">
        <v>112</v>
      </c>
      <c r="D358" s="1013" t="s">
        <v>213</v>
      </c>
      <c r="E358" s="792">
        <v>6</v>
      </c>
      <c r="F358" s="1227">
        <v>739</v>
      </c>
      <c r="G358" s="1227" t="s">
        <v>106</v>
      </c>
      <c r="H358" s="1227" t="s">
        <v>106</v>
      </c>
      <c r="I358" s="947">
        <v>83.57</v>
      </c>
      <c r="J358" s="703">
        <f t="shared" si="86"/>
        <v>1.2923297834151013</v>
      </c>
      <c r="K358" s="950">
        <v>0.27</v>
      </c>
      <c r="L358" s="960">
        <v>4</v>
      </c>
      <c r="M358" s="694">
        <f t="shared" si="87"/>
        <v>1.08</v>
      </c>
      <c r="N358" s="943" t="s">
        <v>520</v>
      </c>
      <c r="O358" s="795">
        <v>0.24</v>
      </c>
      <c r="P358" s="934">
        <v>43420</v>
      </c>
      <c r="Q358" s="934">
        <v>43437</v>
      </c>
      <c r="R358" s="694">
        <f t="shared" si="88"/>
        <v>12.500000000000011</v>
      </c>
      <c r="S358" s="759">
        <f>IF(INDEX(Historical!$D$7:$D$1439,MATCH(B358,Historical!$B$7:$B$1450,0))=0,"n/a",(INDEX(Historical!$C$7:$C$1439,MATCH(B358,Historical!$B$7:$B$1450,0))/INDEX(Historical!$D$7:$D$1439,MATCH(B358,Historical!$B$7:$B$1450,0))-1)*100)</f>
        <v>13.793103448275868</v>
      </c>
      <c r="T358" s="759">
        <f>IF(INDEX(Historical!$F$7:$F$1432,MATCH(B358,Historical!$B$7:$B$1450,0))=0,"n/a",((INDEX(Historical!$C$7:$C$1439,MATCH(B358,Historical!$B$7:$B$1450,0))/INDEX(Historical!$F$7:$F$1432,MATCH(B358,Historical!$B$7:$B$1450,0)))^(1/3)-1)*100)</f>
        <v>12.248113698841312</v>
      </c>
      <c r="U358" s="759">
        <f>IF(INDEX(Historical!$H$7:$H$1432,MATCH(B358,Historical!$B$7:$B$1450,0))=0,"n/a",((INDEX(Historical!$C$7:$C$1439,MATCH(B358,Historical!$B$7:$B$1450,0))/INDEX(Historical!$H$7:$H$1432,MATCH(B358,Historical!$B$7:$B$1450,0)))^(1/5)-1)*100)</f>
        <v>45.850790433421949</v>
      </c>
      <c r="V358" s="759">
        <f>IF(INDEX(Historical!$O$7:$O$1432,MATCH(B358,Historical!$B$7:$B$1450,0))=0,"n/a",((INDEX(Historical!$C$7:$C$1439,MATCH(B358,Historical!$B$7:$B$1450,0))/INDEX(Historical!$O$7:$O$1432,MATCH(B358,Historical!$B$7:$B$1450,0)))^(1/10)-1)*100)</f>
        <v>9.4857304883770652</v>
      </c>
      <c r="W358" s="760">
        <f t="shared" si="89"/>
        <v>4.8336594097421655</v>
      </c>
      <c r="X358" s="761">
        <f t="shared" si="90"/>
        <v>3.9188709772155508</v>
      </c>
      <c r="Y358" s="717"/>
      <c r="Z358" s="703">
        <f t="shared" si="91"/>
        <v>14.438502673796791</v>
      </c>
      <c r="AA358" s="959">
        <f t="shared" si="92"/>
        <v>11.172459893048126</v>
      </c>
      <c r="AB358" s="960">
        <v>9</v>
      </c>
      <c r="AC358" s="938">
        <v>7.48</v>
      </c>
      <c r="AD358" s="938">
        <v>2.34</v>
      </c>
      <c r="AE358" s="938">
        <v>0.73</v>
      </c>
      <c r="AF358" s="938">
        <v>2.35</v>
      </c>
      <c r="AG358" s="938">
        <v>22</v>
      </c>
      <c r="AH358" s="938">
        <v>63.2</v>
      </c>
      <c r="AI358" s="938">
        <v>1.25</v>
      </c>
      <c r="AJ358" s="938">
        <v>11.700000000000001</v>
      </c>
      <c r="AK358" s="938">
        <v>4.78</v>
      </c>
      <c r="AL358" s="951">
        <v>5840</v>
      </c>
      <c r="AM358" s="945">
        <v>0.89999999999999991</v>
      </c>
      <c r="AN358" s="938">
        <v>0.33</v>
      </c>
      <c r="AO358" s="802">
        <f t="shared" si="93"/>
        <v>35.97066032378892</v>
      </c>
      <c r="AP358" s="803">
        <f t="shared" si="94"/>
        <v>47.143120216837048</v>
      </c>
      <c r="AQ358" s="961">
        <f t="shared" si="95"/>
        <v>8.0232089232331827</v>
      </c>
      <c r="AR358" s="703">
        <f>INDEX(Historical!$C$7:$C$1439,MATCH(B358,Historical!$B$7:$B$1450,0))*IF(AH358="n/a",1.03,IF(AH358&lt;0,1.01,IF(AH358&gt;10,1.1,(1+AH358/100))))</f>
        <v>1.089</v>
      </c>
      <c r="AS358" s="959">
        <f t="shared" si="96"/>
        <v>1.1026125</v>
      </c>
      <c r="AT358" s="959">
        <f t="shared" si="101"/>
        <v>1.1553173775000001</v>
      </c>
      <c r="AU358" s="959">
        <f t="shared" si="101"/>
        <v>1.2105415481445001</v>
      </c>
      <c r="AV358" s="959">
        <f t="shared" si="101"/>
        <v>1.2684054341458073</v>
      </c>
      <c r="AW358" s="703">
        <f t="shared" si="98"/>
        <v>5.8258768597903074</v>
      </c>
      <c r="AX358" s="810">
        <f t="shared" si="99"/>
        <v>6.9712538707554241</v>
      </c>
      <c r="AY358" s="1017">
        <v>1.94</v>
      </c>
      <c r="AZ358" s="945">
        <v>62.519999999999996</v>
      </c>
      <c r="BA358" s="945">
        <v>-3.3300000000000005</v>
      </c>
      <c r="BB358" s="945">
        <v>3.82</v>
      </c>
      <c r="BC358" s="945">
        <v>13.669999999999998</v>
      </c>
      <c r="BE358" s="666">
        <v>2014</v>
      </c>
      <c r="BF358" s="971">
        <f t="shared" si="100"/>
        <v>0</v>
      </c>
      <c r="BG358" s="955">
        <v>10.299999999999999</v>
      </c>
    </row>
    <row r="359" spans="1:59" s="838" customFormat="1" ht="11.25" customHeight="1" x14ac:dyDescent="0.2">
      <c r="A359" s="817" t="s">
        <v>1527</v>
      </c>
      <c r="B359" s="846" t="s">
        <v>1528</v>
      </c>
      <c r="C359" s="1013" t="s">
        <v>4216</v>
      </c>
      <c r="D359" s="1013" t="s">
        <v>4395</v>
      </c>
      <c r="E359" s="818">
        <v>7</v>
      </c>
      <c r="F359" s="1227">
        <v>697</v>
      </c>
      <c r="G359" s="1226" t="s">
        <v>106</v>
      </c>
      <c r="H359" s="1226" t="s">
        <v>106</v>
      </c>
      <c r="I359" s="819">
        <v>42.63</v>
      </c>
      <c r="J359" s="820">
        <f t="shared" si="86"/>
        <v>1.6382828993666432</v>
      </c>
      <c r="K359" s="821">
        <v>0.17460000000000001</v>
      </c>
      <c r="L359" s="822">
        <v>4</v>
      </c>
      <c r="M359" s="823">
        <f t="shared" si="87"/>
        <v>0.69840000000000002</v>
      </c>
      <c r="N359" s="824" t="s">
        <v>595</v>
      </c>
      <c r="O359" s="825">
        <v>0.15179999999999999</v>
      </c>
      <c r="P359" s="826">
        <v>43615</v>
      </c>
      <c r="Q359" s="826">
        <v>43637</v>
      </c>
      <c r="R359" s="823">
        <f t="shared" si="88"/>
        <v>15.019762845849813</v>
      </c>
      <c r="S359" s="759">
        <f>IF(INDEX(Historical!$D$7:$D$1439,MATCH(B359,Historical!$B$7:$B$1450,0))=0,"n/a",(INDEX(Historical!$C$7:$C$1439,MATCH(B359,Historical!$B$7:$B$1450,0))/INDEX(Historical!$D$7:$D$1439,MATCH(B359,Historical!$B$7:$B$1450,0))-1)*100)</f>
        <v>14.95107632093935</v>
      </c>
      <c r="T359" s="759">
        <f>IF(INDEX(Historical!$F$7:$F$1432,MATCH(B359,Historical!$B$7:$B$1450,0))=0,"n/a",((INDEX(Historical!$C$7:$C$1439,MATCH(B359,Historical!$B$7:$B$1450,0))/INDEX(Historical!$F$7:$F$1432,MATCH(B359,Historical!$B$7:$B$1450,0)))^(1/3)-1)*100)</f>
        <v>14.972722307386288</v>
      </c>
      <c r="U359" s="759">
        <f>IF(INDEX(Historical!$H$7:$H$1432,MATCH(B359,Historical!$B$7:$B$1450,0))=0,"n/a",((INDEX(Historical!$C$7:$C$1439,MATCH(B359,Historical!$B$7:$B$1450,0))/INDEX(Historical!$H$7:$H$1432,MATCH(B359,Historical!$B$7:$B$1450,0)))^(1/5)-1)*100)</f>
        <v>21.157494817672351</v>
      </c>
      <c r="V359" s="759" t="str">
        <f>IF(INDEX(Historical!$O$7:$O$1432,MATCH(B359,Historical!$B$7:$B$1450,0))=0,"n/a",((INDEX(Historical!$C$7:$C$1439,MATCH(B359,Historical!$B$7:$B$1450,0))/INDEX(Historical!$O$7:$O$1432,MATCH(B359,Historical!$B$7:$B$1450,0)))^(1/10)-1)*100)</f>
        <v>n/a</v>
      </c>
      <c r="W359" s="827" t="str">
        <f t="shared" si="89"/>
        <v>n/a</v>
      </c>
      <c r="X359" s="828">
        <f t="shared" si="90"/>
        <v>2.2997276975730818</v>
      </c>
      <c r="Y359" s="839" t="s">
        <v>824</v>
      </c>
      <c r="Z359" s="820">
        <f t="shared" si="91"/>
        <v>68.470588235294116</v>
      </c>
      <c r="AA359" s="830">
        <f t="shared" si="92"/>
        <v>41.794117647058826</v>
      </c>
      <c r="AB359" s="822">
        <v>6</v>
      </c>
      <c r="AC359" s="831">
        <v>1.02</v>
      </c>
      <c r="AD359" s="831">
        <v>3.81</v>
      </c>
      <c r="AE359" s="831">
        <v>4.03</v>
      </c>
      <c r="AF359" s="831">
        <v>3.03</v>
      </c>
      <c r="AG359" s="831">
        <v>7.3</v>
      </c>
      <c r="AH359" s="831">
        <v>-75.599999999999994</v>
      </c>
      <c r="AI359" s="831">
        <v>7.9</v>
      </c>
      <c r="AJ359" s="831">
        <v>9.1999999999999993</v>
      </c>
      <c r="AK359" s="831">
        <v>11.15</v>
      </c>
      <c r="AL359" s="832">
        <v>11600</v>
      </c>
      <c r="AM359" s="833">
        <v>2.2999999999999998</v>
      </c>
      <c r="AN359" s="831">
        <v>0.68</v>
      </c>
      <c r="AO359" s="834">
        <f t="shared" si="93"/>
        <v>-18.998339930019831</v>
      </c>
      <c r="AP359" s="835">
        <f t="shared" si="94"/>
        <v>22.795777717038995</v>
      </c>
      <c r="AQ359" s="836">
        <f t="shared" si="95"/>
        <v>137.23984719696483</v>
      </c>
      <c r="AR359" s="703">
        <f>INDEX(Historical!$C$7:$C$1439,MATCH(B359,Historical!$B$7:$B$1450,0))*IF(AH359="n/a",1.03,IF(AH359&lt;0,1.01,IF(AH359&gt;10,1.1,(1+AH359/100))))</f>
        <v>0.59327400000000008</v>
      </c>
      <c r="AS359" s="830">
        <f t="shared" si="96"/>
        <v>0.64014264600000004</v>
      </c>
      <c r="AT359" s="830">
        <f t="shared" si="101"/>
        <v>0.70415691060000007</v>
      </c>
      <c r="AU359" s="830">
        <f t="shared" si="101"/>
        <v>0.77457260166000019</v>
      </c>
      <c r="AV359" s="830">
        <f t="shared" si="101"/>
        <v>0.85202986182600027</v>
      </c>
      <c r="AW359" s="820">
        <f t="shared" si="98"/>
        <v>3.5641760200860007</v>
      </c>
      <c r="AX359" s="837">
        <f t="shared" si="99"/>
        <v>8.3607225430119634</v>
      </c>
      <c r="AY359" s="1018">
        <v>0.54</v>
      </c>
      <c r="AZ359" s="833">
        <v>37.56</v>
      </c>
      <c r="BA359" s="833">
        <v>-4.18</v>
      </c>
      <c r="BB359" s="833">
        <v>2.4699999999999998</v>
      </c>
      <c r="BC359" s="833">
        <v>14.08</v>
      </c>
      <c r="BD359" s="985"/>
      <c r="BE359" s="666">
        <v>2013</v>
      </c>
      <c r="BF359" s="971">
        <f t="shared" si="100"/>
        <v>0</v>
      </c>
      <c r="BG359" s="892">
        <v>3.5999999999999996</v>
      </c>
    </row>
    <row r="360" spans="1:59" ht="11.25" customHeight="1" x14ac:dyDescent="0.2">
      <c r="A360" s="936" t="s">
        <v>2637</v>
      </c>
      <c r="B360" s="948" t="s">
        <v>2638</v>
      </c>
      <c r="C360" s="1013" t="s">
        <v>131</v>
      </c>
      <c r="D360" s="1013" t="s">
        <v>4355</v>
      </c>
      <c r="E360" s="792">
        <v>6</v>
      </c>
      <c r="F360" s="1227">
        <v>768</v>
      </c>
      <c r="G360" s="1227" t="s">
        <v>37</v>
      </c>
      <c r="H360" s="1227" t="s">
        <v>37</v>
      </c>
      <c r="I360" s="947">
        <v>53.38</v>
      </c>
      <c r="J360" s="703">
        <f t="shared" si="86"/>
        <v>2.6227051330086173</v>
      </c>
      <c r="K360" s="950">
        <v>0.35</v>
      </c>
      <c r="L360" s="960">
        <v>4</v>
      </c>
      <c r="M360" s="694">
        <f t="shared" si="87"/>
        <v>1.4</v>
      </c>
      <c r="N360" s="943" t="s">
        <v>296</v>
      </c>
      <c r="O360" s="795">
        <v>0.33500000000000002</v>
      </c>
      <c r="P360" s="934">
        <v>43510</v>
      </c>
      <c r="Q360" s="934">
        <v>43533</v>
      </c>
      <c r="R360" s="694">
        <f t="shared" si="88"/>
        <v>4.4776119402984946</v>
      </c>
      <c r="S360" s="759">
        <f>IF(INDEX(Historical!$D$7:$D$1439,MATCH(B360,Historical!$B$7:$B$1450,0))=0,"n/a",(INDEX(Historical!$C$7:$C$1439,MATCH(B360,Historical!$B$7:$B$1450,0))/INDEX(Historical!$D$7:$D$1439,MATCH(B360,Historical!$B$7:$B$1450,0))-1)*100)</f>
        <v>4.6875</v>
      </c>
      <c r="T360" s="759">
        <f>IF(INDEX(Historical!$F$7:$F$1432,MATCH(B360,Historical!$B$7:$B$1450,0))=0,"n/a",((INDEX(Historical!$C$7:$C$1439,MATCH(B360,Historical!$B$7:$B$1450,0))/INDEX(Historical!$F$7:$F$1432,MATCH(B360,Historical!$B$7:$B$1450,0)))^(1/3)-1)*100)</f>
        <v>2.8963325043393606</v>
      </c>
      <c r="U360" s="759">
        <f>IF(INDEX(Historical!$H$7:$H$1432,MATCH(B360,Historical!$B$7:$B$1450,0))=0,"n/a",((INDEX(Historical!$C$7:$C$1439,MATCH(B360,Historical!$B$7:$B$1450,0))/INDEX(Historical!$H$7:$H$1432,MATCH(B360,Historical!$B$7:$B$1450,0)))^(1/5)-1)*100)</f>
        <v>2.4027376750527463</v>
      </c>
      <c r="V360" s="759">
        <f>IF(INDEX(Historical!$O$7:$O$1432,MATCH(B360,Historical!$B$7:$B$1450,0))=0,"n/a",((INDEX(Historical!$C$7:$C$1439,MATCH(B360,Historical!$B$7:$B$1450,0))/INDEX(Historical!$O$7:$O$1432,MATCH(B360,Historical!$B$7:$B$1450,0)))^(1/10)-1)*100)</f>
        <v>1.1942378177002499</v>
      </c>
      <c r="W360" s="760">
        <f t="shared" si="89"/>
        <v>2.0119423781769958</v>
      </c>
      <c r="X360" s="761">
        <f t="shared" si="90"/>
        <v>0.25835888979061788</v>
      </c>
      <c r="Y360" s="706"/>
      <c r="Z360" s="703">
        <f t="shared" si="91"/>
        <v>67.632850241545896</v>
      </c>
      <c r="AA360" s="959">
        <f t="shared" si="92"/>
        <v>25.787439613526573</v>
      </c>
      <c r="AB360" s="960">
        <v>12</v>
      </c>
      <c r="AC360" s="938">
        <v>2.0699999999999998</v>
      </c>
      <c r="AD360" s="938">
        <v>2.88</v>
      </c>
      <c r="AE360" s="938">
        <v>2.27</v>
      </c>
      <c r="AF360" s="938">
        <v>2.87</v>
      </c>
      <c r="AG360" s="938">
        <v>11.3</v>
      </c>
      <c r="AH360" s="938">
        <v>10.6</v>
      </c>
      <c r="AI360" s="938">
        <v>9.73</v>
      </c>
      <c r="AJ360" s="938">
        <v>9.3000000000000007</v>
      </c>
      <c r="AK360" s="938">
        <v>9</v>
      </c>
      <c r="AL360" s="951">
        <v>2090</v>
      </c>
      <c r="AM360" s="945">
        <v>1.6</v>
      </c>
      <c r="AN360" s="938">
        <v>0.86</v>
      </c>
      <c r="AO360" s="802">
        <f t="shared" si="93"/>
        <v>-20.761996805465209</v>
      </c>
      <c r="AP360" s="803">
        <f t="shared" si="94"/>
        <v>5.0254428080613636</v>
      </c>
      <c r="AQ360" s="961">
        <f t="shared" si="95"/>
        <v>81.365134087528617</v>
      </c>
      <c r="AR360" s="703">
        <f>INDEX(Historical!$C$7:$C$1439,MATCH(B360,Historical!$B$7:$B$1450,0))*IF(AH360="n/a",1.03,IF(AH360&lt;0,1.01,IF(AH360&gt;10,1.1,(1+AH360/100))))</f>
        <v>1.4740000000000002</v>
      </c>
      <c r="AS360" s="959">
        <f t="shared" si="96"/>
        <v>1.6174202000000002</v>
      </c>
      <c r="AT360" s="959">
        <f t="shared" si="101"/>
        <v>1.7629880180000004</v>
      </c>
      <c r="AU360" s="959">
        <f t="shared" si="101"/>
        <v>1.9216569396200005</v>
      </c>
      <c r="AV360" s="959">
        <f t="shared" si="101"/>
        <v>2.0946060641858009</v>
      </c>
      <c r="AW360" s="703">
        <f t="shared" si="98"/>
        <v>8.8706712218058019</v>
      </c>
      <c r="AX360" s="810">
        <f t="shared" si="99"/>
        <v>16.617967819044214</v>
      </c>
      <c r="AY360" s="1017">
        <v>0.34</v>
      </c>
      <c r="AZ360" s="945">
        <v>20.71</v>
      </c>
      <c r="BA360" s="945">
        <v>-0.89</v>
      </c>
      <c r="BB360" s="945">
        <v>2.82</v>
      </c>
      <c r="BC360" s="945">
        <v>7.4700000000000006</v>
      </c>
      <c r="BE360" s="666">
        <v>2014</v>
      </c>
      <c r="BF360" s="971">
        <f t="shared" si="100"/>
        <v>0</v>
      </c>
      <c r="BG360" s="955">
        <v>4</v>
      </c>
    </row>
    <row r="361" spans="1:59" ht="11.25" customHeight="1" x14ac:dyDescent="0.2">
      <c r="A361" s="944" t="s">
        <v>3887</v>
      </c>
      <c r="B361" s="948" t="s">
        <v>3888</v>
      </c>
      <c r="C361" s="1013" t="s">
        <v>108</v>
      </c>
      <c r="D361" s="1013" t="s">
        <v>4365</v>
      </c>
      <c r="E361" s="792">
        <v>6</v>
      </c>
      <c r="F361" s="1227">
        <v>758</v>
      </c>
      <c r="G361" s="1227" t="s">
        <v>106</v>
      </c>
      <c r="H361" s="1227" t="s">
        <v>106</v>
      </c>
      <c r="I361" s="947">
        <v>18.739999999999998</v>
      </c>
      <c r="J361" s="703">
        <f t="shared" si="86"/>
        <v>1.4407684098185702</v>
      </c>
      <c r="K361" s="950">
        <v>0.13500000000000001</v>
      </c>
      <c r="L361" s="960">
        <v>2</v>
      </c>
      <c r="M361" s="694">
        <f t="shared" si="87"/>
        <v>0.27</v>
      </c>
      <c r="N361" s="943" t="s">
        <v>273</v>
      </c>
      <c r="O361" s="795">
        <v>0.13</v>
      </c>
      <c r="P361" s="934">
        <v>43490</v>
      </c>
      <c r="Q361" s="934">
        <v>43504</v>
      </c>
      <c r="R361" s="694">
        <f t="shared" si="88"/>
        <v>3.8461538461538494</v>
      </c>
      <c r="S361" s="759">
        <f>IF(INDEX(Historical!$D$7:$D$1439,MATCH(B361,Historical!$B$7:$B$1450,0))=0,"n/a",(INDEX(Historical!$C$7:$C$1439,MATCH(B361,Historical!$B$7:$B$1450,0))/INDEX(Historical!$D$7:$D$1439,MATCH(B361,Historical!$B$7:$B$1450,0))-1)*100)</f>
        <v>4.0000000000000036</v>
      </c>
      <c r="T361" s="759">
        <f>IF(INDEX(Historical!$F$7:$F$1432,MATCH(B361,Historical!$B$7:$B$1450,0))=0,"n/a",((INDEX(Historical!$C$7:$C$1439,MATCH(B361,Historical!$B$7:$B$1450,0))/INDEX(Historical!$F$7:$F$1432,MATCH(B361,Historical!$B$7:$B$1450,0)))^(1/3)-1)*100)</f>
        <v>7.3786693294802586</v>
      </c>
      <c r="U361" s="759" t="str">
        <f>IF(INDEX(Historical!$H$7:$H$1432,MATCH(B361,Historical!$B$7:$B$1450,0))=0,"n/a",((INDEX(Historical!$C$7:$C$1439,MATCH(B361,Historical!$B$7:$B$1450,0))/INDEX(Historical!$H$7:$H$1432,MATCH(B361,Historical!$B$7:$B$1450,0)))^(1/5)-1)*100)</f>
        <v>n/a</v>
      </c>
      <c r="V361" s="759">
        <f>IF(INDEX(Historical!$O$7:$O$1432,MATCH(B361,Historical!$B$7:$B$1450,0))=0,"n/a",((INDEX(Historical!$C$7:$C$1439,MATCH(B361,Historical!$B$7:$B$1450,0))/INDEX(Historical!$O$7:$O$1432,MATCH(B361,Historical!$B$7:$B$1450,0)))^(1/10)-1)*100)</f>
        <v>13.237743997702346</v>
      </c>
      <c r="W361" s="760" t="str">
        <f t="shared" si="89"/>
        <v>n/a</v>
      </c>
      <c r="X361" s="761" t="str">
        <f t="shared" si="90"/>
        <v>n/a</v>
      </c>
      <c r="Y361" s="949"/>
      <c r="Z361" s="703">
        <f t="shared" si="91"/>
        <v>17.880794701986755</v>
      </c>
      <c r="AA361" s="959">
        <f t="shared" si="92"/>
        <v>12.410596026490065</v>
      </c>
      <c r="AB361" s="960">
        <v>12</v>
      </c>
      <c r="AC361" s="938">
        <v>1.51</v>
      </c>
      <c r="AD361" s="938" t="s">
        <v>137</v>
      </c>
      <c r="AE361" s="938">
        <v>3.73</v>
      </c>
      <c r="AF361" s="938">
        <v>1.49</v>
      </c>
      <c r="AG361" s="938">
        <v>11.799999999999999</v>
      </c>
      <c r="AH361" s="938">
        <v>14.2</v>
      </c>
      <c r="AI361" s="938" t="s">
        <v>137</v>
      </c>
      <c r="AJ361" s="938">
        <v>13.900000000000002</v>
      </c>
      <c r="AK361" s="938" t="s">
        <v>137</v>
      </c>
      <c r="AL361" s="951">
        <v>155.58000000000001</v>
      </c>
      <c r="AM361" s="945">
        <v>10.100000000000001</v>
      </c>
      <c r="AN361" s="938">
        <v>0</v>
      </c>
      <c r="AO361" s="802" t="str">
        <f t="shared" si="93"/>
        <v>n/a</v>
      </c>
      <c r="AP361" s="803" t="str">
        <f t="shared" si="94"/>
        <v>n/a</v>
      </c>
      <c r="AQ361" s="961">
        <f t="shared" si="95"/>
        <v>-9.3436572557411672</v>
      </c>
      <c r="AR361" s="703">
        <f>INDEX(Historical!$C$7:$C$1439,MATCH(B361,Historical!$B$7:$B$1450,0))*IF(AH361="n/a",1.03,IF(AH361&lt;0,1.01,IF(AH361&gt;10,1.1,(1+AH361/100))))</f>
        <v>0.28600000000000003</v>
      </c>
      <c r="AS361" s="959">
        <f t="shared" si="96"/>
        <v>0.29458000000000006</v>
      </c>
      <c r="AT361" s="959">
        <f t="shared" si="101"/>
        <v>0.30341740000000006</v>
      </c>
      <c r="AU361" s="959">
        <f t="shared" si="101"/>
        <v>0.31251992200000006</v>
      </c>
      <c r="AV361" s="959">
        <f t="shared" si="101"/>
        <v>0.32189551966000007</v>
      </c>
      <c r="AW361" s="703">
        <f t="shared" si="98"/>
        <v>1.5184128416600005</v>
      </c>
      <c r="AX361" s="810">
        <f t="shared" si="99"/>
        <v>8.1025231678762033</v>
      </c>
      <c r="AY361" s="1017">
        <v>0.42</v>
      </c>
      <c r="AZ361" s="945">
        <v>14.34</v>
      </c>
      <c r="BA361" s="945">
        <v>-17.190000000000001</v>
      </c>
      <c r="BB361" s="945">
        <v>-2.73</v>
      </c>
      <c r="BC361" s="945">
        <v>0.98</v>
      </c>
      <c r="BE361" s="666">
        <v>2014</v>
      </c>
      <c r="BF361" s="971">
        <f t="shared" si="100"/>
        <v>0</v>
      </c>
      <c r="BG361" s="955">
        <v>1.0999999999999999</v>
      </c>
    </row>
    <row r="362" spans="1:59" ht="11.25" customHeight="1" x14ac:dyDescent="0.2">
      <c r="A362" s="936" t="s">
        <v>1533</v>
      </c>
      <c r="B362" s="948" t="s">
        <v>1534</v>
      </c>
      <c r="C362" s="1013" t="s">
        <v>247</v>
      </c>
      <c r="D362" s="1013" t="s">
        <v>4384</v>
      </c>
      <c r="E362" s="792">
        <v>9</v>
      </c>
      <c r="F362" s="1227">
        <v>465</v>
      </c>
      <c r="G362" s="1227" t="s">
        <v>106</v>
      </c>
      <c r="H362" s="1227" t="s">
        <v>106</v>
      </c>
      <c r="I362" s="947">
        <v>73.19</v>
      </c>
      <c r="J362" s="703">
        <f t="shared" si="86"/>
        <v>2.0221341713348817</v>
      </c>
      <c r="K362" s="950">
        <v>0.37</v>
      </c>
      <c r="L362" s="960">
        <v>4</v>
      </c>
      <c r="M362" s="694">
        <f t="shared" si="87"/>
        <v>1.48</v>
      </c>
      <c r="N362" s="943" t="s">
        <v>187</v>
      </c>
      <c r="O362" s="795">
        <v>0.34</v>
      </c>
      <c r="P362" s="934">
        <v>43572</v>
      </c>
      <c r="Q362" s="934">
        <v>43588</v>
      </c>
      <c r="R362" s="694">
        <f t="shared" si="88"/>
        <v>8.8235294117646959</v>
      </c>
      <c r="S362" s="759">
        <f>IF(INDEX(Historical!$D$7:$D$1439,MATCH(B362,Historical!$B$7:$B$1450,0))=0,"n/a",(INDEX(Historical!$C$7:$C$1439,MATCH(B362,Historical!$B$7:$B$1450,0))/INDEX(Historical!$D$7:$D$1439,MATCH(B362,Historical!$B$7:$B$1450,0))-1)*100)</f>
        <v>19.444444444444443</v>
      </c>
      <c r="T362" s="759">
        <f>IF(INDEX(Historical!$F$7:$F$1432,MATCH(B362,Historical!$B$7:$B$1450,0))=0,"n/a",((INDEX(Historical!$C$7:$C$1439,MATCH(B362,Historical!$B$7:$B$1450,0))/INDEX(Historical!$F$7:$F$1432,MATCH(B362,Historical!$B$7:$B$1450,0)))^(1/3)-1)*100)</f>
        <v>10.3501240610526</v>
      </c>
      <c r="U362" s="759">
        <f>IF(INDEX(Historical!$H$7:$H$1432,MATCH(B362,Historical!$B$7:$B$1450,0))=0,"n/a",((INDEX(Historical!$C$7:$C$1439,MATCH(B362,Historical!$B$7:$B$1450,0))/INDEX(Historical!$H$7:$H$1432,MATCH(B362,Historical!$B$7:$B$1450,0)))^(1/5)-1)*100)</f>
        <v>13.330844220540294</v>
      </c>
      <c r="V362" s="759">
        <f>IF(INDEX(Historical!$O$7:$O$1432,MATCH(B362,Historical!$B$7:$B$1450,0))=0,"n/a",((INDEX(Historical!$C$7:$C$1439,MATCH(B362,Historical!$B$7:$B$1450,0))/INDEX(Historical!$O$7:$O$1432,MATCH(B362,Historical!$B$7:$B$1450,0)))^(1/10)-1)*100)</f>
        <v>6.0048464743126528</v>
      </c>
      <c r="W362" s="760">
        <f t="shared" si="89"/>
        <v>2.2200141631541404</v>
      </c>
      <c r="X362" s="761">
        <f t="shared" si="90"/>
        <v>4.1658888189188419</v>
      </c>
      <c r="Y362" s="717"/>
      <c r="Z362" s="703">
        <f t="shared" si="91"/>
        <v>37</v>
      </c>
      <c r="AA362" s="959">
        <f t="shared" si="92"/>
        <v>18.297499999999999</v>
      </c>
      <c r="AB362" s="960">
        <v>1</v>
      </c>
      <c r="AC362" s="938">
        <v>4</v>
      </c>
      <c r="AD362" s="938">
        <v>1.83</v>
      </c>
      <c r="AE362" s="938">
        <v>1.1100000000000001</v>
      </c>
      <c r="AF362" s="938">
        <v>2.48</v>
      </c>
      <c r="AG362" s="938">
        <v>14.2</v>
      </c>
      <c r="AH362" s="938">
        <v>23.799999999999997</v>
      </c>
      <c r="AI362" s="938">
        <v>8.1100000000000012</v>
      </c>
      <c r="AJ362" s="938">
        <v>3.2</v>
      </c>
      <c r="AK362" s="938">
        <v>10</v>
      </c>
      <c r="AL362" s="951">
        <v>1230</v>
      </c>
      <c r="AM362" s="945">
        <v>2.8000000000000003</v>
      </c>
      <c r="AN362" s="938">
        <v>7.0000000000000007E-2</v>
      </c>
      <c r="AO362" s="802">
        <f t="shared" si="93"/>
        <v>-2.9445216081248233</v>
      </c>
      <c r="AP362" s="803">
        <f t="shared" si="94"/>
        <v>15.352978391875176</v>
      </c>
      <c r="AQ362" s="961">
        <f t="shared" si="95"/>
        <v>42.013770850263363</v>
      </c>
      <c r="AR362" s="703">
        <f>INDEX(Historical!$C$7:$C$1439,MATCH(B362,Historical!$B$7:$B$1450,0))*IF(AH362="n/a",1.03,IF(AH362&lt;0,1.01,IF(AH362&gt;10,1.1,(1+AH362/100))))</f>
        <v>1.4190000000000003</v>
      </c>
      <c r="AS362" s="959">
        <f t="shared" si="96"/>
        <v>1.5340809000000002</v>
      </c>
      <c r="AT362" s="959">
        <f t="shared" si="101"/>
        <v>1.6874889900000003</v>
      </c>
      <c r="AU362" s="959">
        <f t="shared" si="101"/>
        <v>1.8562378890000004</v>
      </c>
      <c r="AV362" s="959">
        <f t="shared" si="101"/>
        <v>2.0418616779000005</v>
      </c>
      <c r="AW362" s="703">
        <f t="shared" si="98"/>
        <v>8.538669456900001</v>
      </c>
      <c r="AX362" s="810">
        <f t="shared" si="99"/>
        <v>11.666442761169559</v>
      </c>
      <c r="AY362" s="1017">
        <v>0.45</v>
      </c>
      <c r="AZ362" s="945">
        <v>15.260000000000002</v>
      </c>
      <c r="BA362" s="945">
        <v>-24.04</v>
      </c>
      <c r="BB362" s="945">
        <v>1.02</v>
      </c>
      <c r="BC362" s="945">
        <v>-5.16</v>
      </c>
      <c r="BE362" s="666">
        <v>2011</v>
      </c>
      <c r="BF362" s="971">
        <f t="shared" si="100"/>
        <v>0</v>
      </c>
      <c r="BG362" s="955">
        <v>8.5</v>
      </c>
    </row>
    <row r="363" spans="1:59" ht="11.25" customHeight="1" x14ac:dyDescent="0.2">
      <c r="A363" s="936" t="s">
        <v>1551</v>
      </c>
      <c r="B363" s="948" t="s">
        <v>1552</v>
      </c>
      <c r="C363" s="1013" t="s">
        <v>247</v>
      </c>
      <c r="D363" s="1013" t="s">
        <v>4343</v>
      </c>
      <c r="E363" s="792">
        <v>9</v>
      </c>
      <c r="F363" s="1227">
        <v>504</v>
      </c>
      <c r="G363" s="1227" t="s">
        <v>106</v>
      </c>
      <c r="H363" s="1227" t="s">
        <v>106</v>
      </c>
      <c r="I363" s="947">
        <v>45.97</v>
      </c>
      <c r="J363" s="703">
        <f t="shared" si="86"/>
        <v>3.4805307809440946</v>
      </c>
      <c r="K363" s="950">
        <v>0.4</v>
      </c>
      <c r="L363" s="960">
        <v>4</v>
      </c>
      <c r="M363" s="694">
        <f t="shared" si="87"/>
        <v>1.6</v>
      </c>
      <c r="N363" s="943" t="s">
        <v>119</v>
      </c>
      <c r="O363" s="795">
        <v>0.39</v>
      </c>
      <c r="P363" s="934">
        <v>43685</v>
      </c>
      <c r="Q363" s="934">
        <v>43712</v>
      </c>
      <c r="R363" s="694">
        <f t="shared" si="88"/>
        <v>2.5641025641025665</v>
      </c>
      <c r="S363" s="759">
        <f>IF(INDEX(Historical!$D$7:$D$1439,MATCH(B363,Historical!$B$7:$B$1450,0))=0,"n/a",(INDEX(Historical!$C$7:$C$1439,MATCH(B363,Historical!$B$7:$B$1450,0))/INDEX(Historical!$D$7:$D$1439,MATCH(B363,Historical!$B$7:$B$1450,0))-1)*100)</f>
        <v>12.698412698412698</v>
      </c>
      <c r="T363" s="759">
        <f>IF(INDEX(Historical!$F$7:$F$1432,MATCH(B363,Historical!$B$7:$B$1450,0))=0,"n/a",((INDEX(Historical!$C$7:$C$1439,MATCH(B363,Historical!$B$7:$B$1450,0))/INDEX(Historical!$F$7:$F$1432,MATCH(B363,Historical!$B$7:$B$1450,0)))^(1/3)-1)*100)</f>
        <v>14.741405029518994</v>
      </c>
      <c r="U363" s="759">
        <f>IF(INDEX(Historical!$H$7:$H$1432,MATCH(B363,Historical!$B$7:$B$1450,0))=0,"n/a",((INDEX(Historical!$C$7:$C$1439,MATCH(B363,Historical!$B$7:$B$1450,0))/INDEX(Historical!$H$7:$H$1432,MATCH(B363,Historical!$B$7:$B$1450,0)))^(1/5)-1)*100)</f>
        <v>18.026446295116184</v>
      </c>
      <c r="V363" s="759">
        <f>IF(INDEX(Historical!$O$7:$O$1432,MATCH(B363,Historical!$B$7:$B$1450,0))=0,"n/a",((INDEX(Historical!$C$7:$C$1439,MATCH(B363,Historical!$B$7:$B$1450,0))/INDEX(Historical!$O$7:$O$1432,MATCH(B363,Historical!$B$7:$B$1450,0)))^(1/10)-1)*100)</f>
        <v>14.709288067146996</v>
      </c>
      <c r="W363" s="760">
        <f t="shared" si="89"/>
        <v>1.2255145329146158</v>
      </c>
      <c r="X363" s="761">
        <f t="shared" si="90"/>
        <v>1.1938043904050453</v>
      </c>
      <c r="Y363" s="949"/>
      <c r="Z363" s="703">
        <f t="shared" si="91"/>
        <v>29.357798165137616</v>
      </c>
      <c r="AA363" s="959">
        <f t="shared" si="92"/>
        <v>8.4348623853211002</v>
      </c>
      <c r="AB363" s="960">
        <v>12</v>
      </c>
      <c r="AC363" s="938">
        <v>5.45</v>
      </c>
      <c r="AD363" s="938">
        <v>1.8</v>
      </c>
      <c r="AE363" s="938">
        <v>0.17</v>
      </c>
      <c r="AF363" s="938">
        <v>1.44</v>
      </c>
      <c r="AG363" s="938">
        <v>17.899999999999999</v>
      </c>
      <c r="AH363" s="938">
        <v>28.199999999999996</v>
      </c>
      <c r="AI363" s="938">
        <v>2.68</v>
      </c>
      <c r="AJ363" s="938">
        <v>15.1</v>
      </c>
      <c r="AK363" s="938">
        <v>4.5999999999999996</v>
      </c>
      <c r="AL363" s="951">
        <v>3790</v>
      </c>
      <c r="AM363" s="945">
        <v>1.7999999999999998</v>
      </c>
      <c r="AN363" s="938">
        <v>2.3199999999999998</v>
      </c>
      <c r="AO363" s="802">
        <f t="shared" si="93"/>
        <v>13.072114690739177</v>
      </c>
      <c r="AP363" s="803">
        <f t="shared" si="94"/>
        <v>21.506977076060277</v>
      </c>
      <c r="AQ363" s="961">
        <f t="shared" si="95"/>
        <v>-26.5267944989093</v>
      </c>
      <c r="AR363" s="703">
        <f>INDEX(Historical!$C$7:$C$1439,MATCH(B363,Historical!$B$7:$B$1450,0))*IF(AH363="n/a",1.03,IF(AH363&lt;0,1.01,IF(AH363&gt;10,1.1,(1+AH363/100))))</f>
        <v>1.5620000000000001</v>
      </c>
      <c r="AS363" s="959">
        <f t="shared" si="96"/>
        <v>1.6038615999999999</v>
      </c>
      <c r="AT363" s="959">
        <f t="shared" si="101"/>
        <v>1.6776392335999999</v>
      </c>
      <c r="AU363" s="959">
        <f t="shared" si="101"/>
        <v>1.7548106383455999</v>
      </c>
      <c r="AV363" s="959">
        <f t="shared" si="101"/>
        <v>1.8355319277094977</v>
      </c>
      <c r="AW363" s="703">
        <f t="shared" si="98"/>
        <v>8.4338433996550979</v>
      </c>
      <c r="AX363" s="810">
        <f t="shared" si="99"/>
        <v>18.346407221351093</v>
      </c>
      <c r="AY363" s="1017">
        <v>1.31</v>
      </c>
      <c r="AZ363" s="945">
        <v>19.43</v>
      </c>
      <c r="BA363" s="945">
        <v>-14.610000000000001</v>
      </c>
      <c r="BB363" s="945">
        <v>0.65</v>
      </c>
      <c r="BC363" s="945">
        <v>3.44</v>
      </c>
      <c r="BE363" s="666">
        <v>2011</v>
      </c>
      <c r="BF363" s="971">
        <f t="shared" si="100"/>
        <v>0</v>
      </c>
      <c r="BG363" s="955">
        <v>4.1000000000000005</v>
      </c>
    </row>
    <row r="364" spans="1:59" ht="11.25" customHeight="1" x14ac:dyDescent="0.2">
      <c r="A364" s="936" t="s">
        <v>1547</v>
      </c>
      <c r="B364" s="948" t="s">
        <v>1548</v>
      </c>
      <c r="C364" s="1013" t="s">
        <v>4216</v>
      </c>
      <c r="D364" s="1013" t="s">
        <v>4351</v>
      </c>
      <c r="E364" s="792">
        <v>9</v>
      </c>
      <c r="F364" s="1227">
        <v>471</v>
      </c>
      <c r="G364" s="1227" t="s">
        <v>37</v>
      </c>
      <c r="H364" s="1227" t="s">
        <v>37</v>
      </c>
      <c r="I364" s="947">
        <v>83.05</v>
      </c>
      <c r="J364" s="703">
        <f t="shared" si="86"/>
        <v>2.9861529199277546</v>
      </c>
      <c r="K364" s="950">
        <v>0.62</v>
      </c>
      <c r="L364" s="960">
        <v>4</v>
      </c>
      <c r="M364" s="694">
        <f t="shared" si="87"/>
        <v>2.48</v>
      </c>
      <c r="N364" s="943" t="s">
        <v>647</v>
      </c>
      <c r="O364" s="795">
        <v>0.56000000000000005</v>
      </c>
      <c r="P364" s="934">
        <v>43599</v>
      </c>
      <c r="Q364" s="934">
        <v>43615</v>
      </c>
      <c r="R364" s="694">
        <f t="shared" si="88"/>
        <v>10.714285714285703</v>
      </c>
      <c r="S364" s="759">
        <f>IF(INDEX(Historical!$D$7:$D$1439,MATCH(B364,Historical!$B$7:$B$1450,0))=0,"n/a",(INDEX(Historical!$C$7:$C$1439,MATCH(B364,Historical!$B$7:$B$1450,0))/INDEX(Historical!$D$7:$D$1439,MATCH(B364,Historical!$B$7:$B$1450,0))-1)*100)</f>
        <v>13.541666666666675</v>
      </c>
      <c r="T364" s="759">
        <f>IF(INDEX(Historical!$F$7:$F$1432,MATCH(B364,Historical!$B$7:$B$1450,0))=0,"n/a",((INDEX(Historical!$C$7:$C$1439,MATCH(B364,Historical!$B$7:$B$1450,0))/INDEX(Historical!$F$7:$F$1432,MATCH(B364,Historical!$B$7:$B$1450,0)))^(1/3)-1)*100)</f>
        <v>10.861011548331589</v>
      </c>
      <c r="U364" s="759">
        <f>IF(INDEX(Historical!$H$7:$H$1432,MATCH(B364,Historical!$B$7:$B$1450,0))=0,"n/a",((INDEX(Historical!$C$7:$C$1439,MATCH(B364,Historical!$B$7:$B$1450,0))/INDEX(Historical!$H$7:$H$1432,MATCH(B364,Historical!$B$7:$B$1450,0)))^(1/5)-1)*100)</f>
        <v>9.8964129213460872</v>
      </c>
      <c r="V364" s="759">
        <f>IF(INDEX(Historical!$O$7:$O$1432,MATCH(B364,Historical!$B$7:$B$1450,0))=0,"n/a",((INDEX(Historical!$C$7:$C$1439,MATCH(B364,Historical!$B$7:$B$1450,0))/INDEX(Historical!$O$7:$O$1432,MATCH(B364,Historical!$B$7:$B$1450,0)))^(1/10)-1)*100)</f>
        <v>5.9765229305059897</v>
      </c>
      <c r="W364" s="760">
        <f t="shared" si="89"/>
        <v>1.6558813605201426</v>
      </c>
      <c r="X364" s="761">
        <f t="shared" si="90"/>
        <v>0.91633452975426732</v>
      </c>
      <c r="Y364" s="718"/>
      <c r="Z364" s="703">
        <f t="shared" si="91"/>
        <v>86.71328671328672</v>
      </c>
      <c r="AA364" s="959">
        <f t="shared" si="92"/>
        <v>29.03846153846154</v>
      </c>
      <c r="AB364" s="960">
        <v>5</v>
      </c>
      <c r="AC364" s="938">
        <v>2.86</v>
      </c>
      <c r="AD364" s="938">
        <v>3.31</v>
      </c>
      <c r="AE364" s="938">
        <v>8.1</v>
      </c>
      <c r="AF364" s="938">
        <v>11.82</v>
      </c>
      <c r="AG364" s="938">
        <v>41.3</v>
      </c>
      <c r="AH364" s="938">
        <v>13.700000000000001</v>
      </c>
      <c r="AI364" s="938">
        <v>8.1</v>
      </c>
      <c r="AJ364" s="938">
        <v>10.8</v>
      </c>
      <c r="AK364" s="938">
        <v>9.1</v>
      </c>
      <c r="AL364" s="951">
        <v>30540</v>
      </c>
      <c r="AM364" s="945">
        <v>10.7</v>
      </c>
      <c r="AN364" s="938">
        <v>0</v>
      </c>
      <c r="AO364" s="802">
        <f t="shared" si="93"/>
        <v>-16.155895697187699</v>
      </c>
      <c r="AP364" s="803">
        <f t="shared" si="94"/>
        <v>12.882565841273841</v>
      </c>
      <c r="AQ364" s="961">
        <f t="shared" si="95"/>
        <v>290.57485575586907</v>
      </c>
      <c r="AR364" s="703">
        <f>INDEX(Historical!$C$7:$C$1439,MATCH(B364,Historical!$B$7:$B$1450,0))*IF(AH364="n/a",1.03,IF(AH364&lt;0,1.01,IF(AH364&gt;10,1.1,(1+AH364/100))))</f>
        <v>2.3980000000000006</v>
      </c>
      <c r="AS364" s="959">
        <f t="shared" si="96"/>
        <v>2.5922380000000005</v>
      </c>
      <c r="AT364" s="959">
        <f t="shared" si="101"/>
        <v>2.8281316580000007</v>
      </c>
      <c r="AU364" s="959">
        <f t="shared" si="101"/>
        <v>3.0854916388780005</v>
      </c>
      <c r="AV364" s="959">
        <f t="shared" si="101"/>
        <v>3.3662713780158984</v>
      </c>
      <c r="AW364" s="703">
        <f t="shared" si="98"/>
        <v>14.270132674893901</v>
      </c>
      <c r="AX364" s="810">
        <f t="shared" si="99"/>
        <v>17.182579981810839</v>
      </c>
      <c r="AY364" s="1017">
        <v>0.85</v>
      </c>
      <c r="AZ364" s="945">
        <v>35.44</v>
      </c>
      <c r="BA364" s="945">
        <v>-6.08</v>
      </c>
      <c r="BB364" s="945">
        <v>-3.05</v>
      </c>
      <c r="BC364" s="945">
        <v>8.67</v>
      </c>
      <c r="BE364" s="666">
        <v>2011</v>
      </c>
      <c r="BF364" s="971">
        <f t="shared" si="100"/>
        <v>0</v>
      </c>
      <c r="BG364" s="955">
        <v>12.5</v>
      </c>
    </row>
    <row r="365" spans="1:59" ht="11.25" customHeight="1" x14ac:dyDescent="0.2">
      <c r="A365" s="944" t="s">
        <v>3897</v>
      </c>
      <c r="B365" s="948" t="s">
        <v>3898</v>
      </c>
      <c r="C365" s="1013" t="s">
        <v>179</v>
      </c>
      <c r="D365" s="1013" t="s">
        <v>4363</v>
      </c>
      <c r="E365" s="792">
        <v>6</v>
      </c>
      <c r="F365" s="1227">
        <v>792</v>
      </c>
      <c r="G365" s="1227" t="s">
        <v>106</v>
      </c>
      <c r="H365" s="1227" t="s">
        <v>106</v>
      </c>
      <c r="I365" s="947">
        <v>21.83</v>
      </c>
      <c r="J365" s="703">
        <f t="shared" si="86"/>
        <v>9.3449381584974809</v>
      </c>
      <c r="K365" s="950">
        <v>0.51</v>
      </c>
      <c r="L365" s="960">
        <v>4</v>
      </c>
      <c r="M365" s="694">
        <f t="shared" si="87"/>
        <v>2.04</v>
      </c>
      <c r="N365" s="943" t="s">
        <v>136</v>
      </c>
      <c r="O365" s="795">
        <v>0.505</v>
      </c>
      <c r="P365" s="934">
        <v>43599</v>
      </c>
      <c r="Q365" s="934">
        <v>43615</v>
      </c>
      <c r="R365" s="694">
        <f t="shared" si="88"/>
        <v>0.99009900990099098</v>
      </c>
      <c r="S365" s="759">
        <f>IF(INDEX(Historical!$D$7:$D$1439,MATCH(B365,Historical!$B$7:$B$1450,0))=0,"n/a",(INDEX(Historical!$C$7:$C$1439,MATCH(B365,Historical!$B$7:$B$1450,0))/INDEX(Historical!$D$7:$D$1439,MATCH(B365,Historical!$B$7:$B$1450,0))-1)*100)</f>
        <v>5.9139784946236507</v>
      </c>
      <c r="T365" s="759">
        <f>IF(INDEX(Historical!$F$7:$F$1432,MATCH(B365,Historical!$B$7:$B$1450,0))=0,"n/a",((INDEX(Historical!$C$7:$C$1439,MATCH(B365,Historical!$B$7:$B$1450,0))/INDEX(Historical!$F$7:$F$1432,MATCH(B365,Historical!$B$7:$B$1450,0)))^(1/3)-1)*100)</f>
        <v>11.011484772105717</v>
      </c>
      <c r="U365" s="759" t="str">
        <f>IF(INDEX(Historical!$H$7:$H$1432,MATCH(B365,Historical!$B$7:$B$1450,0))=0,"n/a",((INDEX(Historical!$C$7:$C$1439,MATCH(B365,Historical!$B$7:$B$1450,0))/INDEX(Historical!$H$7:$H$1432,MATCH(B365,Historical!$B$7:$B$1450,0)))^(1/5)-1)*100)</f>
        <v>n/a</v>
      </c>
      <c r="V365" s="759" t="str">
        <f>IF(INDEX(Historical!$O$7:$O$1432,MATCH(B365,Historical!$B$7:$B$1450,0))=0,"n/a",((INDEX(Historical!$C$7:$C$1439,MATCH(B365,Historical!$B$7:$B$1450,0))/INDEX(Historical!$O$7:$O$1432,MATCH(B365,Historical!$B$7:$B$1450,0)))^(1/10)-1)*100)</f>
        <v>n/a</v>
      </c>
      <c r="W365" s="760" t="str">
        <f t="shared" si="89"/>
        <v>n/a</v>
      </c>
      <c r="X365" s="761" t="str">
        <f t="shared" si="90"/>
        <v>n/a</v>
      </c>
      <c r="Y365" s="949"/>
      <c r="Z365" s="703">
        <f t="shared" si="91"/>
        <v>126.70807453416148</v>
      </c>
      <c r="AA365" s="959">
        <f t="shared" si="92"/>
        <v>13.559006211180122</v>
      </c>
      <c r="AB365" s="960">
        <v>12</v>
      </c>
      <c r="AC365" s="938">
        <v>1.61</v>
      </c>
      <c r="AD365" s="938">
        <v>4.3499999999999996</v>
      </c>
      <c r="AE365" s="938">
        <v>4.5</v>
      </c>
      <c r="AF365" s="938">
        <v>77.36</v>
      </c>
      <c r="AG365" s="941" t="s">
        <v>137</v>
      </c>
      <c r="AH365" s="938">
        <v>-20.399999999999999</v>
      </c>
      <c r="AI365" s="938">
        <v>18.86</v>
      </c>
      <c r="AJ365" s="938">
        <v>37.9</v>
      </c>
      <c r="AK365" s="938">
        <v>3.09</v>
      </c>
      <c r="AL365" s="951">
        <v>1340</v>
      </c>
      <c r="AM365" s="945">
        <v>0.70000000000000007</v>
      </c>
      <c r="AN365" s="938">
        <v>48.41</v>
      </c>
      <c r="AO365" s="802" t="str">
        <f t="shared" si="93"/>
        <v>n/a</v>
      </c>
      <c r="AP365" s="803" t="str">
        <f t="shared" si="94"/>
        <v>n/a</v>
      </c>
      <c r="AQ365" s="961">
        <f t="shared" si="95"/>
        <v>582.7801730171185</v>
      </c>
      <c r="AR365" s="703">
        <f>INDEX(Historical!$C$7:$C$1439,MATCH(B365,Historical!$B$7:$B$1450,0))*IF(AH365="n/a",1.03,IF(AH365&lt;0,1.01,IF(AH365&gt;10,1.1,(1+AH365/100))))</f>
        <v>1.9897</v>
      </c>
      <c r="AS365" s="959">
        <f t="shared" si="96"/>
        <v>2.1886700000000001</v>
      </c>
      <c r="AT365" s="959">
        <f t="shared" si="101"/>
        <v>2.2562999029999999</v>
      </c>
      <c r="AU365" s="959">
        <f t="shared" si="101"/>
        <v>2.3260195700026998</v>
      </c>
      <c r="AV365" s="959">
        <f t="shared" si="101"/>
        <v>2.3978935747157832</v>
      </c>
      <c r="AW365" s="703">
        <f t="shared" si="98"/>
        <v>11.158583047718484</v>
      </c>
      <c r="AX365" s="810">
        <f t="shared" si="99"/>
        <v>51.115817900680184</v>
      </c>
      <c r="AY365" s="1017">
        <v>0.77</v>
      </c>
      <c r="AZ365" s="945">
        <v>13.88</v>
      </c>
      <c r="BA365" s="945">
        <v>-7.85</v>
      </c>
      <c r="BB365" s="945">
        <v>5.0299999999999994</v>
      </c>
      <c r="BC365" s="945">
        <v>3.2399999999999998</v>
      </c>
      <c r="BE365" s="666">
        <v>2014</v>
      </c>
      <c r="BF365" s="971">
        <f t="shared" si="100"/>
        <v>0</v>
      </c>
      <c r="BG365" s="955" t="s">
        <v>137</v>
      </c>
    </row>
    <row r="366" spans="1:59" ht="11.25" customHeight="1" x14ac:dyDescent="0.2">
      <c r="A366" s="936" t="s">
        <v>1537</v>
      </c>
      <c r="B366" s="948" t="s">
        <v>1538</v>
      </c>
      <c r="C366" s="1013" t="s">
        <v>112</v>
      </c>
      <c r="D366" s="1013" t="s">
        <v>213</v>
      </c>
      <c r="E366" s="792">
        <v>9</v>
      </c>
      <c r="F366" s="1227">
        <v>423</v>
      </c>
      <c r="G366" s="1227" t="s">
        <v>106</v>
      </c>
      <c r="H366" s="1227" t="s">
        <v>106</v>
      </c>
      <c r="I366" s="947">
        <v>70.14</v>
      </c>
      <c r="J366" s="703">
        <f t="shared" si="86"/>
        <v>1.8249215854006275</v>
      </c>
      <c r="K366" s="950">
        <v>0.32</v>
      </c>
      <c r="L366" s="960">
        <v>4</v>
      </c>
      <c r="M366" s="694">
        <f t="shared" si="87"/>
        <v>1.28</v>
      </c>
      <c r="N366" s="943" t="s">
        <v>796</v>
      </c>
      <c r="O366" s="795">
        <v>0.28000000000000003</v>
      </c>
      <c r="P366" s="934">
        <v>43507</v>
      </c>
      <c r="Q366" s="934">
        <v>43529</v>
      </c>
      <c r="R366" s="694">
        <f t="shared" si="88"/>
        <v>14.285714285714276</v>
      </c>
      <c r="S366" s="759">
        <f>IF(INDEX(Historical!$D$7:$D$1439,MATCH(B366,Historical!$B$7:$B$1450,0))=0,"n/a",(INDEX(Historical!$C$7:$C$1439,MATCH(B366,Historical!$B$7:$B$1450,0))/INDEX(Historical!$D$7:$D$1439,MATCH(B366,Historical!$B$7:$B$1450,0))-1)*100)</f>
        <v>10.1010101010101</v>
      </c>
      <c r="T366" s="759">
        <f>IF(INDEX(Historical!$F$7:$F$1432,MATCH(B366,Historical!$B$7:$B$1450,0))=0,"n/a",((INDEX(Historical!$C$7:$C$1439,MATCH(B366,Historical!$B$7:$B$1450,0))/INDEX(Historical!$F$7:$F$1432,MATCH(B366,Historical!$B$7:$B$1450,0)))^(1/3)-1)*100)</f>
        <v>5.8147532470133934</v>
      </c>
      <c r="U366" s="759">
        <f>IF(INDEX(Historical!$H$7:$H$1432,MATCH(B366,Historical!$B$7:$B$1450,0))=0,"n/a",((INDEX(Historical!$C$7:$C$1439,MATCH(B366,Historical!$B$7:$B$1450,0))/INDEX(Historical!$H$7:$H$1432,MATCH(B366,Historical!$B$7:$B$1450,0)))^(1/5)-1)*100)</f>
        <v>6.3817921122524268</v>
      </c>
      <c r="V366" s="759">
        <f>IF(INDEX(Historical!$O$7:$O$1432,MATCH(B366,Historical!$B$7:$B$1450,0))=0,"n/a",((INDEX(Historical!$C$7:$C$1439,MATCH(B366,Historical!$B$7:$B$1450,0))/INDEX(Historical!$O$7:$O$1432,MATCH(B366,Historical!$B$7:$B$1450,0)))^(1/10)-1)*100)</f>
        <v>4.233999023071866</v>
      </c>
      <c r="W366" s="760">
        <f t="shared" si="89"/>
        <v>1.5072729297944634</v>
      </c>
      <c r="X366" s="761">
        <f t="shared" si="90"/>
        <v>0.46924942001856074</v>
      </c>
      <c r="Y366" s="733"/>
      <c r="Z366" s="703">
        <f t="shared" si="91"/>
        <v>18.823529411764707</v>
      </c>
      <c r="AA366" s="959">
        <f t="shared" si="92"/>
        <v>10.314705882352941</v>
      </c>
      <c r="AB366" s="960">
        <v>12</v>
      </c>
      <c r="AC366" s="938">
        <v>6.8</v>
      </c>
      <c r="AD366" s="938" t="s">
        <v>137</v>
      </c>
      <c r="AE366" s="938">
        <v>0.98</v>
      </c>
      <c r="AF366" s="938">
        <v>2.71</v>
      </c>
      <c r="AG366" s="938">
        <v>24.6</v>
      </c>
      <c r="AH366" s="938">
        <v>46.6</v>
      </c>
      <c r="AI366" s="938">
        <v>-15.68</v>
      </c>
      <c r="AJ366" s="938">
        <v>13.600000000000001</v>
      </c>
      <c r="AK366" s="938">
        <v>-1.27</v>
      </c>
      <c r="AL366" s="951">
        <v>24590</v>
      </c>
      <c r="AM366" s="945">
        <v>1.5</v>
      </c>
      <c r="AN366" s="938">
        <v>1.1200000000000001</v>
      </c>
      <c r="AO366" s="802">
        <f t="shared" si="93"/>
        <v>-2.1079921846998868</v>
      </c>
      <c r="AP366" s="803">
        <f t="shared" si="94"/>
        <v>8.2067136976530541</v>
      </c>
      <c r="AQ366" s="961">
        <f t="shared" si="95"/>
        <v>11.460711446134365</v>
      </c>
      <c r="AR366" s="703">
        <f>INDEX(Historical!$C$7:$C$1439,MATCH(B366,Historical!$B$7:$B$1450,0))*IF(AH366="n/a",1.03,IF(AH366&lt;0,1.01,IF(AH366&gt;10,1.1,(1+AH366/100))))</f>
        <v>1.1990000000000003</v>
      </c>
      <c r="AS366" s="959">
        <f t="shared" si="96"/>
        <v>1.2109900000000002</v>
      </c>
      <c r="AT366" s="959">
        <f t="shared" si="101"/>
        <v>1.2230999000000002</v>
      </c>
      <c r="AU366" s="959">
        <f t="shared" si="101"/>
        <v>1.2353308990000003</v>
      </c>
      <c r="AV366" s="959">
        <f t="shared" si="101"/>
        <v>1.2476842079900003</v>
      </c>
      <c r="AW366" s="703">
        <f t="shared" si="98"/>
        <v>6.1161050069900007</v>
      </c>
      <c r="AX366" s="810">
        <f t="shared" si="99"/>
        <v>8.7198531608069594</v>
      </c>
      <c r="AY366" s="1017">
        <v>1.25</v>
      </c>
      <c r="AZ366" s="945">
        <v>34.619999999999997</v>
      </c>
      <c r="BA366" s="945">
        <v>-3.92</v>
      </c>
      <c r="BB366" s="945">
        <v>6.9999999999999993E-2</v>
      </c>
      <c r="BC366" s="945">
        <v>7.91</v>
      </c>
      <c r="BE366" s="666">
        <v>2011</v>
      </c>
      <c r="BF366" s="971">
        <f t="shared" si="100"/>
        <v>0</v>
      </c>
      <c r="BG366" s="955">
        <v>8.6999999999999993</v>
      </c>
    </row>
    <row r="367" spans="1:59" ht="11.25" customHeight="1" x14ac:dyDescent="0.2">
      <c r="A367" s="936" t="s">
        <v>1545</v>
      </c>
      <c r="B367" s="948" t="s">
        <v>1546</v>
      </c>
      <c r="C367" s="1013" t="s">
        <v>154</v>
      </c>
      <c r="D367" s="1013" t="s">
        <v>4347</v>
      </c>
      <c r="E367" s="793">
        <v>9</v>
      </c>
      <c r="F367" s="1227">
        <v>371</v>
      </c>
      <c r="G367" s="1227" t="s">
        <v>106</v>
      </c>
      <c r="H367" s="1227" t="s">
        <v>106</v>
      </c>
      <c r="I367" s="947">
        <v>19.8</v>
      </c>
      <c r="J367" s="703">
        <f t="shared" si="86"/>
        <v>5.2525252525252526</v>
      </c>
      <c r="K367" s="950">
        <v>0.26</v>
      </c>
      <c r="L367" s="960">
        <v>4</v>
      </c>
      <c r="M367" s="694">
        <f t="shared" si="87"/>
        <v>1.04</v>
      </c>
      <c r="N367" s="943" t="s">
        <v>280</v>
      </c>
      <c r="O367" s="795">
        <v>0.24</v>
      </c>
      <c r="P367" s="939">
        <v>42837</v>
      </c>
      <c r="Q367" s="939">
        <v>42853</v>
      </c>
      <c r="R367" s="694">
        <f t="shared" si="88"/>
        <v>8.333333333333341</v>
      </c>
      <c r="S367" s="759">
        <f>IF(INDEX(Historical!$D$7:$D$1439,MATCH(B367,Historical!$B$7:$B$1450,0))=0,"n/a",(INDEX(Historical!$C$7:$C$1439,MATCH(B367,Historical!$B$7:$B$1450,0))/INDEX(Historical!$D$7:$D$1439,MATCH(B367,Historical!$B$7:$B$1450,0))-1)*100)</f>
        <v>1.9607843137254832</v>
      </c>
      <c r="T367" s="759">
        <f>IF(INDEX(Historical!$F$7:$F$1432,MATCH(B367,Historical!$B$7:$B$1450,0))=0,"n/a",((INDEX(Historical!$C$7:$C$1439,MATCH(B367,Historical!$B$7:$B$1450,0))/INDEX(Historical!$F$7:$F$1432,MATCH(B367,Historical!$B$7:$B$1450,0)))^(1/3)-1)*100)</f>
        <v>6.5397392040924318</v>
      </c>
      <c r="U367" s="759">
        <f>IF(INDEX(Historical!$H$7:$H$1432,MATCH(B367,Historical!$B$7:$B$1450,0))=0,"n/a",((INDEX(Historical!$C$7:$C$1439,MATCH(B367,Historical!$B$7:$B$1450,0))/INDEX(Historical!$H$7:$H$1432,MATCH(B367,Historical!$B$7:$B$1450,0)))^(1/5)-1)*100)</f>
        <v>10.899178727659798</v>
      </c>
      <c r="V367" s="759" t="str">
        <f>IF(INDEX(Historical!$O$7:$O$1432,MATCH(B367,Historical!$B$7:$B$1450,0))=0,"n/a",((INDEX(Historical!$C$7:$C$1439,MATCH(B367,Historical!$B$7:$B$1450,0))/INDEX(Historical!$O$7:$O$1432,MATCH(B367,Historical!$B$7:$B$1450,0)))^(1/10)-1)*100)</f>
        <v>n/a</v>
      </c>
      <c r="W367" s="760" t="str">
        <f t="shared" si="89"/>
        <v>n/a</v>
      </c>
      <c r="X367" s="761" t="str">
        <f t="shared" si="90"/>
        <v>n/a</v>
      </c>
      <c r="Y367" s="717" t="s">
        <v>4423</v>
      </c>
      <c r="Z367" s="703">
        <f t="shared" si="91"/>
        <v>120.93023255813955</v>
      </c>
      <c r="AA367" s="959">
        <f t="shared" si="92"/>
        <v>23.02325581395349</v>
      </c>
      <c r="AB367" s="960">
        <v>4</v>
      </c>
      <c r="AC367" s="938">
        <v>0.86</v>
      </c>
      <c r="AD367" s="938">
        <v>9.06</v>
      </c>
      <c r="AE367" s="938">
        <v>0.34</v>
      </c>
      <c r="AF367" s="938">
        <v>1.26</v>
      </c>
      <c r="AG367" s="938">
        <v>5.7</v>
      </c>
      <c r="AH367" s="938">
        <v>-35.199999999999996</v>
      </c>
      <c r="AI367" s="938">
        <v>6.58</v>
      </c>
      <c r="AJ367" s="938">
        <v>-12.5</v>
      </c>
      <c r="AK367" s="938">
        <v>2.56</v>
      </c>
      <c r="AL367" s="951">
        <v>1890</v>
      </c>
      <c r="AM367" s="945">
        <v>0.4</v>
      </c>
      <c r="AN367" s="938">
        <v>0.51</v>
      </c>
      <c r="AO367" s="802">
        <f t="shared" si="93"/>
        <v>-6.8715518337684394</v>
      </c>
      <c r="AP367" s="803">
        <f t="shared" si="94"/>
        <v>16.151703980185051</v>
      </c>
      <c r="AQ367" s="961">
        <f t="shared" si="95"/>
        <v>13.547449358468434</v>
      </c>
      <c r="AR367" s="703">
        <f>INDEX(Historical!$C$7:$C$1439,MATCH(B367,Historical!$B$7:$B$1450,0))*IF(AH367="n/a",1.03,IF(AH367&lt;0,1.01,IF(AH367&gt;10,1.1,(1+AH367/100))))</f>
        <v>1.0504</v>
      </c>
      <c r="AS367" s="959">
        <f t="shared" si="96"/>
        <v>1.11951632</v>
      </c>
      <c r="AT367" s="959">
        <f t="shared" ref="AT367:AV386" si="102">IF($AK367="n/a",1.03*AS367,IF($AK367&lt;0,1.01*AS367,IF($AK367&gt;10,1.1*AS367,(1+$AK367/100)*AS367)))</f>
        <v>1.148175937792</v>
      </c>
      <c r="AU367" s="959">
        <f t="shared" si="102"/>
        <v>1.1775692417994752</v>
      </c>
      <c r="AV367" s="959">
        <f t="shared" si="102"/>
        <v>1.2077150143895419</v>
      </c>
      <c r="AW367" s="703">
        <f t="shared" si="98"/>
        <v>5.7033765139810182</v>
      </c>
      <c r="AX367" s="810">
        <f t="shared" si="99"/>
        <v>28.804931888793021</v>
      </c>
      <c r="AY367" s="1017">
        <v>1.25</v>
      </c>
      <c r="AZ367" s="945">
        <v>4.54</v>
      </c>
      <c r="BA367" s="945">
        <v>-25.56</v>
      </c>
      <c r="BB367" s="945">
        <v>-9.44</v>
      </c>
      <c r="BC367" s="945">
        <v>-11.44</v>
      </c>
      <c r="BE367" s="666">
        <v>2011</v>
      </c>
      <c r="BF367" s="971">
        <f t="shared" si="100"/>
        <v>0</v>
      </c>
      <c r="BG367" s="955">
        <v>2.5</v>
      </c>
    </row>
    <row r="368" spans="1:59" ht="11.25" customHeight="1" x14ac:dyDescent="0.2">
      <c r="A368" s="944" t="s">
        <v>1553</v>
      </c>
      <c r="B368" s="948" t="s">
        <v>1554</v>
      </c>
      <c r="C368" s="1013" t="s">
        <v>108</v>
      </c>
      <c r="D368" s="1013" t="s">
        <v>4365</v>
      </c>
      <c r="E368" s="792">
        <v>7</v>
      </c>
      <c r="F368" s="1227">
        <v>660</v>
      </c>
      <c r="G368" s="1227" t="s">
        <v>37</v>
      </c>
      <c r="H368" s="1227" t="s">
        <v>115</v>
      </c>
      <c r="I368" s="947">
        <v>27.12</v>
      </c>
      <c r="J368" s="703">
        <f t="shared" si="86"/>
        <v>2.0648967551622417</v>
      </c>
      <c r="K368" s="950">
        <v>0.14000000000000001</v>
      </c>
      <c r="L368" s="960">
        <v>4</v>
      </c>
      <c r="M368" s="694">
        <f t="shared" si="87"/>
        <v>0.56000000000000005</v>
      </c>
      <c r="N368" s="943" t="s">
        <v>149</v>
      </c>
      <c r="O368" s="797">
        <v>0.13</v>
      </c>
      <c r="P368" s="934">
        <v>43525</v>
      </c>
      <c r="Q368" s="934">
        <v>43539</v>
      </c>
      <c r="R368" s="694">
        <f t="shared" si="88"/>
        <v>7.6923076923076987</v>
      </c>
      <c r="S368" s="759">
        <f>IF(INDEX(Historical!$D$7:$D$1439,MATCH(B368,Historical!$B$7:$B$1450,0))=0,"n/a",(INDEX(Historical!$C$7:$C$1439,MATCH(B368,Historical!$B$7:$B$1450,0))/INDEX(Historical!$D$7:$D$1439,MATCH(B368,Historical!$B$7:$B$1450,0))-1)*100)</f>
        <v>19.166666666666686</v>
      </c>
      <c r="T368" s="759">
        <f>IF(INDEX(Historical!$F$7:$F$1432,MATCH(B368,Historical!$B$7:$B$1450,0))=0,"n/a",((INDEX(Historical!$C$7:$C$1439,MATCH(B368,Historical!$B$7:$B$1450,0))/INDEX(Historical!$F$7:$F$1432,MATCH(B368,Historical!$B$7:$B$1450,0)))^(1/3)-1)*100)</f>
        <v>26.885695877421956</v>
      </c>
      <c r="U368" s="759">
        <f>IF(INDEX(Historical!$H$7:$H$1432,MATCH(B368,Historical!$B$7:$B$1450,0))=0,"n/a",((INDEX(Historical!$C$7:$C$1439,MATCH(B368,Historical!$B$7:$B$1450,0))/INDEX(Historical!$H$7:$H$1432,MATCH(B368,Historical!$B$7:$B$1450,0)))^(1/5)-1)*100)</f>
        <v>36.660484645734968</v>
      </c>
      <c r="V368" s="759">
        <f>IF(INDEX(Historical!$O$7:$O$1432,MATCH(B368,Historical!$B$7:$B$1450,0))=0,"n/a",((INDEX(Historical!$C$7:$C$1439,MATCH(B368,Historical!$B$7:$B$1450,0))/INDEX(Historical!$O$7:$O$1432,MATCH(B368,Historical!$B$7:$B$1450,0)))^(1/10)-1)*100)</f>
        <v>1.7689934520530581</v>
      </c>
      <c r="W368" s="760">
        <f t="shared" si="89"/>
        <v>20.723923315367589</v>
      </c>
      <c r="X368" s="761">
        <f t="shared" si="90"/>
        <v>2.0480717679181546</v>
      </c>
      <c r="Y368" s="723" t="s">
        <v>440</v>
      </c>
      <c r="Z368" s="703">
        <f t="shared" si="91"/>
        <v>24.561403508771935</v>
      </c>
      <c r="AA368" s="959">
        <f t="shared" si="92"/>
        <v>11.894736842105265</v>
      </c>
      <c r="AB368" s="960">
        <v>12</v>
      </c>
      <c r="AC368" s="938">
        <v>2.2799999999999998</v>
      </c>
      <c r="AD368" s="938" t="s">
        <v>137</v>
      </c>
      <c r="AE368" s="938">
        <v>3.44</v>
      </c>
      <c r="AF368" s="938">
        <v>1.29</v>
      </c>
      <c r="AG368" s="938">
        <v>11</v>
      </c>
      <c r="AH368" s="938">
        <v>24.2</v>
      </c>
      <c r="AI368" s="938" t="s">
        <v>137</v>
      </c>
      <c r="AJ368" s="938">
        <v>17.899999999999999</v>
      </c>
      <c r="AK368" s="938" t="s">
        <v>137</v>
      </c>
      <c r="AL368" s="951">
        <v>160.94999999999999</v>
      </c>
      <c r="AM368" s="945">
        <v>7.5</v>
      </c>
      <c r="AN368" s="938">
        <v>0.16</v>
      </c>
      <c r="AO368" s="802">
        <f t="shared" si="93"/>
        <v>26.830644558791946</v>
      </c>
      <c r="AP368" s="803">
        <f t="shared" si="94"/>
        <v>38.725381400897213</v>
      </c>
      <c r="AQ368" s="961">
        <f t="shared" si="95"/>
        <v>-17.418833122757238</v>
      </c>
      <c r="AR368" s="703">
        <f>INDEX(Historical!$C$7:$C$1439,MATCH(B368,Historical!$B$7:$B$1450,0))*IF(AH368="n/a",1.03,IF(AH368&lt;0,1.01,IF(AH368&gt;10,1.1,(1+AH368/100))))</f>
        <v>0.57200000000000006</v>
      </c>
      <c r="AS368" s="959">
        <f t="shared" si="96"/>
        <v>0.58916000000000013</v>
      </c>
      <c r="AT368" s="959">
        <f t="shared" si="102"/>
        <v>0.60683480000000012</v>
      </c>
      <c r="AU368" s="959">
        <f t="shared" si="102"/>
        <v>0.62503984400000012</v>
      </c>
      <c r="AV368" s="959">
        <f t="shared" si="102"/>
        <v>0.64379103932000015</v>
      </c>
      <c r="AW368" s="703">
        <f t="shared" si="98"/>
        <v>3.0368256833200009</v>
      </c>
      <c r="AX368" s="810">
        <f t="shared" si="99"/>
        <v>11.197734820501477</v>
      </c>
      <c r="AY368" s="1017">
        <v>0.74</v>
      </c>
      <c r="AZ368" s="945">
        <v>35.92</v>
      </c>
      <c r="BA368" s="945">
        <v>-20.979999999999997</v>
      </c>
      <c r="BB368" s="945">
        <v>-2.59</v>
      </c>
      <c r="BC368" s="945">
        <v>-0.89</v>
      </c>
      <c r="BE368" s="666">
        <v>2013</v>
      </c>
      <c r="BF368" s="971">
        <f t="shared" si="100"/>
        <v>0</v>
      </c>
      <c r="BG368" s="955">
        <v>1.2</v>
      </c>
    </row>
    <row r="369" spans="1:59" s="838" customFormat="1" ht="11.25" customHeight="1" x14ac:dyDescent="0.2">
      <c r="A369" s="817" t="s">
        <v>1595</v>
      </c>
      <c r="B369" s="846" t="s">
        <v>34</v>
      </c>
      <c r="C369" s="1013" t="s">
        <v>131</v>
      </c>
      <c r="D369" s="1013" t="s">
        <v>4354</v>
      </c>
      <c r="E369" s="818">
        <v>8</v>
      </c>
      <c r="F369" s="1227">
        <v>572</v>
      </c>
      <c r="G369" s="1226" t="s">
        <v>37</v>
      </c>
      <c r="H369" s="1226" t="s">
        <v>37</v>
      </c>
      <c r="I369" s="819">
        <v>57.15</v>
      </c>
      <c r="J369" s="820">
        <f t="shared" si="86"/>
        <v>3.2895888013998253</v>
      </c>
      <c r="K369" s="821">
        <v>0.47</v>
      </c>
      <c r="L369" s="822">
        <v>4</v>
      </c>
      <c r="M369" s="823">
        <f t="shared" si="87"/>
        <v>1.88</v>
      </c>
      <c r="N369" s="824" t="s">
        <v>320</v>
      </c>
      <c r="O369" s="825">
        <v>0.45</v>
      </c>
      <c r="P369" s="826">
        <v>43531</v>
      </c>
      <c r="Q369" s="826">
        <v>43553</v>
      </c>
      <c r="R369" s="823">
        <f t="shared" si="88"/>
        <v>4.4444444444444366</v>
      </c>
      <c r="S369" s="759">
        <f>IF(INDEX(Historical!$D$7:$D$1439,MATCH(B369,Historical!$B$7:$B$1450,0))=0,"n/a",(INDEX(Historical!$C$7:$C$1439,MATCH(B369,Historical!$B$7:$B$1450,0))/INDEX(Historical!$D$7:$D$1439,MATCH(B369,Historical!$B$7:$B$1450,0))-1)*100)</f>
        <v>4.6511627906976827</v>
      </c>
      <c r="T369" s="759">
        <f>IF(INDEX(Historical!$F$7:$F$1432,MATCH(B369,Historical!$B$7:$B$1450,0))=0,"n/a",((INDEX(Historical!$C$7:$C$1439,MATCH(B369,Historical!$B$7:$B$1450,0))/INDEX(Historical!$F$7:$F$1432,MATCH(B369,Historical!$B$7:$B$1450,0)))^(1/3)-1)*100)</f>
        <v>4.8856246288386806</v>
      </c>
      <c r="U369" s="759">
        <f>IF(INDEX(Historical!$H$7:$H$1432,MATCH(B369,Historical!$B$7:$B$1450,0))=0,"n/a",((INDEX(Historical!$C$7:$C$1439,MATCH(B369,Historical!$B$7:$B$1450,0))/INDEX(Historical!$H$7:$H$1432,MATCH(B369,Historical!$B$7:$B$1450,0)))^(1/5)-1)*100)</f>
        <v>4.5639552591273169</v>
      </c>
      <c r="V369" s="759">
        <f>IF(INDEX(Historical!$O$7:$O$1432,MATCH(B369,Historical!$B$7:$B$1450,0))=0,"n/a",((INDEX(Historical!$C$7:$C$1439,MATCH(B369,Historical!$B$7:$B$1450,0))/INDEX(Historical!$O$7:$O$1432,MATCH(B369,Historical!$B$7:$B$1450,0)))^(1/10)-1)*100)</f>
        <v>3.3875584783562118</v>
      </c>
      <c r="W369" s="827">
        <f t="shared" si="89"/>
        <v>1.3472698075287377</v>
      </c>
      <c r="X369" s="828">
        <f t="shared" si="90"/>
        <v>1.5213184197091056</v>
      </c>
      <c r="Y369" s="849"/>
      <c r="Z369" s="820">
        <f t="shared" si="91"/>
        <v>60.256410256410255</v>
      </c>
      <c r="AA369" s="830">
        <f t="shared" si="92"/>
        <v>18.31730769230769</v>
      </c>
      <c r="AB369" s="822">
        <v>12</v>
      </c>
      <c r="AC369" s="831">
        <v>3.12</v>
      </c>
      <c r="AD369" s="831">
        <v>3.78</v>
      </c>
      <c r="AE369" s="831">
        <v>2.97</v>
      </c>
      <c r="AF369" s="831">
        <v>1.97</v>
      </c>
      <c r="AG369" s="831">
        <v>11</v>
      </c>
      <c r="AH369" s="831">
        <v>73.5</v>
      </c>
      <c r="AI369" s="831">
        <v>6.84</v>
      </c>
      <c r="AJ369" s="831">
        <v>3</v>
      </c>
      <c r="AK369" s="831">
        <v>4.91</v>
      </c>
      <c r="AL369" s="832">
        <v>29310</v>
      </c>
      <c r="AM369" s="833">
        <v>0.1</v>
      </c>
      <c r="AN369" s="831">
        <v>1.03</v>
      </c>
      <c r="AO369" s="834">
        <f t="shared" si="93"/>
        <v>-10.463763631780548</v>
      </c>
      <c r="AP369" s="835">
        <f t="shared" si="94"/>
        <v>7.8535440605271418</v>
      </c>
      <c r="AQ369" s="836">
        <f t="shared" si="95"/>
        <v>26.640516868893549</v>
      </c>
      <c r="AR369" s="703">
        <f>INDEX(Historical!$C$7:$C$1439,MATCH(B369,Historical!$B$7:$B$1450,0))*IF(AH369="n/a",1.03,IF(AH369&lt;0,1.01,IF(AH369&gt;10,1.1,(1+AH369/100))))</f>
        <v>1.9800000000000002</v>
      </c>
      <c r="AS369" s="830">
        <f t="shared" si="96"/>
        <v>2.1154320000000002</v>
      </c>
      <c r="AT369" s="830">
        <f t="shared" si="102"/>
        <v>2.2192997112000001</v>
      </c>
      <c r="AU369" s="830">
        <f t="shared" si="102"/>
        <v>2.3282673270199199</v>
      </c>
      <c r="AV369" s="830">
        <f t="shared" si="102"/>
        <v>2.4425852527765977</v>
      </c>
      <c r="AW369" s="820">
        <f t="shared" si="98"/>
        <v>11.085584290996517</v>
      </c>
      <c r="AX369" s="837">
        <f t="shared" si="99"/>
        <v>19.39734784076381</v>
      </c>
      <c r="AY369" s="1018">
        <v>0.36</v>
      </c>
      <c r="AZ369" s="833">
        <v>16.100000000000001</v>
      </c>
      <c r="BA369" s="833">
        <v>-7.2700000000000005</v>
      </c>
      <c r="BB369" s="833">
        <v>-4.71</v>
      </c>
      <c r="BC369" s="833">
        <v>0.38999999999999996</v>
      </c>
      <c r="BD369" s="985"/>
      <c r="BE369" s="666">
        <v>2012</v>
      </c>
      <c r="BF369" s="971">
        <f t="shared" si="100"/>
        <v>0</v>
      </c>
      <c r="BG369" s="892">
        <v>3.5000000000000004</v>
      </c>
    </row>
    <row r="370" spans="1:59" ht="11.25" customHeight="1" x14ac:dyDescent="0.2">
      <c r="A370" s="944" t="s">
        <v>1543</v>
      </c>
      <c r="B370" s="948" t="s">
        <v>1544</v>
      </c>
      <c r="C370" s="1013" t="s">
        <v>131</v>
      </c>
      <c r="D370" s="1013" t="s">
        <v>4356</v>
      </c>
      <c r="E370" s="792">
        <v>5</v>
      </c>
      <c r="F370" s="1227">
        <v>815</v>
      </c>
      <c r="G370" s="1227" t="s">
        <v>106</v>
      </c>
      <c r="H370" s="1227" t="s">
        <v>106</v>
      </c>
      <c r="I370" s="947">
        <v>22.93</v>
      </c>
      <c r="J370" s="703">
        <f t="shared" si="86"/>
        <v>7.361535106846925</v>
      </c>
      <c r="K370" s="950">
        <v>0.42199999999999999</v>
      </c>
      <c r="L370" s="960">
        <v>4</v>
      </c>
      <c r="M370" s="694">
        <f t="shared" si="87"/>
        <v>1.6879999999999999</v>
      </c>
      <c r="N370" s="943" t="s">
        <v>161</v>
      </c>
      <c r="O370" s="795">
        <v>0.42</v>
      </c>
      <c r="P370" s="939">
        <v>43097</v>
      </c>
      <c r="Q370" s="939">
        <v>43131</v>
      </c>
      <c r="R370" s="694">
        <f t="shared" si="88"/>
        <v>0.47619047619047666</v>
      </c>
      <c r="S370" s="759">
        <f>IF(INDEX(Historical!$D$7:$D$1439,MATCH(B370,Historical!$B$7:$B$1450,0))=0,"n/a",(INDEX(Historical!$C$7:$C$1439,MATCH(B370,Historical!$B$7:$B$1450,0))/INDEX(Historical!$D$7:$D$1439,MATCH(B370,Historical!$B$7:$B$1450,0))-1)*100)</f>
        <v>0.4761904761904745</v>
      </c>
      <c r="T370" s="759">
        <f>IF(INDEX(Historical!$F$7:$F$1432,MATCH(B370,Historical!$B$7:$B$1450,0))=0,"n/a",((INDEX(Historical!$C$7:$C$1439,MATCH(B370,Historical!$B$7:$B$1450,0))/INDEX(Historical!$F$7:$F$1432,MATCH(B370,Historical!$B$7:$B$1450,0)))^(1/3)-1)*100)</f>
        <v>5.7093505144201862</v>
      </c>
      <c r="U370" s="759">
        <f>IF(INDEX(Historical!$H$7:$H$1432,MATCH(B370,Historical!$B$7:$B$1450,0))=0,"n/a",((INDEX(Historical!$C$7:$C$1439,MATCH(B370,Historical!$B$7:$B$1450,0))/INDEX(Historical!$H$7:$H$1432,MATCH(B370,Historical!$B$7:$B$1450,0)))^(1/5)-1)*100)</f>
        <v>40.121405250166319</v>
      </c>
      <c r="V370" s="759" t="str">
        <f>IF(INDEX(Historical!$O$7:$O$1432,MATCH(B370,Historical!$B$7:$B$1450,0))=0,"n/a",((INDEX(Historical!$C$7:$C$1439,MATCH(B370,Historical!$B$7:$B$1450,0))/INDEX(Historical!$O$7:$O$1432,MATCH(B370,Historical!$B$7:$B$1450,0)))^(1/10)-1)*100)</f>
        <v>n/a</v>
      </c>
      <c r="W370" s="760" t="str">
        <f t="shared" si="89"/>
        <v>n/a</v>
      </c>
      <c r="X370" s="761">
        <f t="shared" si="90"/>
        <v>1.1697202696841491</v>
      </c>
      <c r="Y370" s="714"/>
      <c r="Z370" s="703" t="str">
        <f t="shared" si="91"/>
        <v>n/a</v>
      </c>
      <c r="AA370" s="959" t="str">
        <f t="shared" si="92"/>
        <v>n/a</v>
      </c>
      <c r="AB370" s="960">
        <v>12</v>
      </c>
      <c r="AC370" s="938">
        <v>-0.22</v>
      </c>
      <c r="AD370" s="938" t="s">
        <v>137</v>
      </c>
      <c r="AE370" s="938">
        <v>4.68</v>
      </c>
      <c r="AF370" s="938">
        <v>2.48</v>
      </c>
      <c r="AG370" s="938" t="s">
        <v>137</v>
      </c>
      <c r="AH370" s="938">
        <v>820.1</v>
      </c>
      <c r="AI370" s="938">
        <v>124.10000000000001</v>
      </c>
      <c r="AJ370" s="938">
        <v>34.300000000000004</v>
      </c>
      <c r="AK370" s="938">
        <v>30</v>
      </c>
      <c r="AL370" s="951">
        <v>2370</v>
      </c>
      <c r="AM370" s="945">
        <v>1.3</v>
      </c>
      <c r="AN370" s="938">
        <v>2.4700000000000002</v>
      </c>
      <c r="AO370" s="802" t="str">
        <f t="shared" si="93"/>
        <v>n/a</v>
      </c>
      <c r="AP370" s="803">
        <f t="shared" si="94"/>
        <v>47.482940357013241</v>
      </c>
      <c r="AQ370" s="961" t="str">
        <f t="shared" si="95"/>
        <v>n/a</v>
      </c>
      <c r="AR370" s="703">
        <f>INDEX(Historical!$C$7:$C$1439,MATCH(B370,Historical!$B$7:$B$1450,0))*IF(AH370="n/a",1.03,IF(AH370&lt;0,1.01,IF(AH370&gt;10,1.1,(1+AH370/100))))</f>
        <v>1.8568</v>
      </c>
      <c r="AS370" s="959">
        <f t="shared" si="96"/>
        <v>2.0424800000000003</v>
      </c>
      <c r="AT370" s="959">
        <f t="shared" si="102"/>
        <v>2.2467280000000005</v>
      </c>
      <c r="AU370" s="959">
        <f t="shared" si="102"/>
        <v>2.471400800000001</v>
      </c>
      <c r="AV370" s="959">
        <f t="shared" si="102"/>
        <v>2.7185408800000013</v>
      </c>
      <c r="AW370" s="703">
        <f t="shared" si="98"/>
        <v>11.335949680000002</v>
      </c>
      <c r="AX370" s="810">
        <f t="shared" si="99"/>
        <v>49.437198778892295</v>
      </c>
      <c r="AY370" s="1017">
        <v>1.0900000000000001</v>
      </c>
      <c r="AZ370" s="945">
        <v>33.08</v>
      </c>
      <c r="BA370" s="945">
        <v>-5.79</v>
      </c>
      <c r="BB370" s="945">
        <v>0.38</v>
      </c>
      <c r="BC370" s="945">
        <v>7.9699999999999989</v>
      </c>
      <c r="BE370" s="666">
        <v>2014</v>
      </c>
      <c r="BF370" s="971">
        <f t="shared" si="100"/>
        <v>0</v>
      </c>
      <c r="BG370" s="955" t="s">
        <v>137</v>
      </c>
    </row>
    <row r="371" spans="1:59" ht="11.25" customHeight="1" x14ac:dyDescent="0.2">
      <c r="A371" s="936" t="s">
        <v>3899</v>
      </c>
      <c r="B371" s="948" t="s">
        <v>3900</v>
      </c>
      <c r="C371" s="1013" t="s">
        <v>108</v>
      </c>
      <c r="D371" s="1013" t="s">
        <v>4365</v>
      </c>
      <c r="E371" s="792">
        <v>6</v>
      </c>
      <c r="F371" s="1227">
        <v>753</v>
      </c>
      <c r="G371" s="1227" t="s">
        <v>106</v>
      </c>
      <c r="H371" s="1227" t="s">
        <v>106</v>
      </c>
      <c r="I371" s="947">
        <v>54.19</v>
      </c>
      <c r="J371" s="703">
        <f t="shared" si="86"/>
        <v>2.2144307067724673</v>
      </c>
      <c r="K371" s="950">
        <v>0.3</v>
      </c>
      <c r="L371" s="960">
        <v>4</v>
      </c>
      <c r="M371" s="694">
        <f t="shared" si="87"/>
        <v>1.2</v>
      </c>
      <c r="N371" s="943" t="s">
        <v>3977</v>
      </c>
      <c r="O371" s="795">
        <v>0.25</v>
      </c>
      <c r="P371" s="934">
        <v>43472</v>
      </c>
      <c r="Q371" s="934">
        <v>43487</v>
      </c>
      <c r="R371" s="694">
        <f t="shared" si="88"/>
        <v>19.999999999999996</v>
      </c>
      <c r="S371" s="759">
        <f>IF(INDEX(Historical!$D$7:$D$1439,MATCH(B371,Historical!$B$7:$B$1450,0))=0,"n/a",(INDEX(Historical!$C$7:$C$1439,MATCH(B371,Historical!$B$7:$B$1450,0))/INDEX(Historical!$D$7:$D$1439,MATCH(B371,Historical!$B$7:$B$1450,0))-1)*100)</f>
        <v>17.499999999999982</v>
      </c>
      <c r="T371" s="759">
        <f>IF(INDEX(Historical!$F$7:$F$1432,MATCH(B371,Historical!$B$7:$B$1450,0))=0,"n/a",((INDEX(Historical!$C$7:$C$1439,MATCH(B371,Historical!$B$7:$B$1450,0))/INDEX(Historical!$F$7:$F$1432,MATCH(B371,Historical!$B$7:$B$1450,0)))^(1/3)-1)*100)</f>
        <v>26.898554176646329</v>
      </c>
      <c r="U371" s="759" t="str">
        <f>IF(INDEX(Historical!$H$7:$H$1432,MATCH(B371,Historical!$B$7:$B$1450,0))=0,"n/a",((INDEX(Historical!$C$7:$C$1439,MATCH(B371,Historical!$B$7:$B$1450,0))/INDEX(Historical!$H$7:$H$1432,MATCH(B371,Historical!$B$7:$B$1450,0)))^(1/5)-1)*100)</f>
        <v>n/a</v>
      </c>
      <c r="V371" s="759">
        <f>IF(INDEX(Historical!$O$7:$O$1432,MATCH(B371,Historical!$B$7:$B$1450,0))=0,"n/a",((INDEX(Historical!$C$7:$C$1439,MATCH(B371,Historical!$B$7:$B$1450,0))/INDEX(Historical!$O$7:$O$1432,MATCH(B371,Historical!$B$7:$B$1450,0)))^(1/10)-1)*100)</f>
        <v>7.1773462536293131</v>
      </c>
      <c r="W371" s="760" t="str">
        <f t="shared" si="89"/>
        <v>n/a</v>
      </c>
      <c r="X371" s="761" t="str">
        <f t="shared" si="90"/>
        <v>n/a</v>
      </c>
      <c r="Y371" s="714"/>
      <c r="Z371" s="703">
        <f t="shared" si="91"/>
        <v>24.242424242424239</v>
      </c>
      <c r="AA371" s="959">
        <f t="shared" si="92"/>
        <v>10.947474747474747</v>
      </c>
      <c r="AB371" s="960">
        <v>12</v>
      </c>
      <c r="AC371" s="938">
        <v>4.95</v>
      </c>
      <c r="AD371" s="938">
        <v>1.1000000000000001</v>
      </c>
      <c r="AE371" s="938">
        <v>3.77</v>
      </c>
      <c r="AF371" s="938">
        <v>1.91</v>
      </c>
      <c r="AG371" s="938">
        <v>17.100000000000001</v>
      </c>
      <c r="AH371" s="938">
        <v>37.299999999999997</v>
      </c>
      <c r="AI371" s="938">
        <v>4.54</v>
      </c>
      <c r="AJ371" s="938">
        <v>26.700000000000003</v>
      </c>
      <c r="AK371" s="938">
        <v>10</v>
      </c>
      <c r="AL371" s="951">
        <v>821.33</v>
      </c>
      <c r="AM371" s="945">
        <v>2.2999999999999998</v>
      </c>
      <c r="AN371" s="938">
        <v>0.23</v>
      </c>
      <c r="AO371" s="802" t="str">
        <f t="shared" si="93"/>
        <v>n/a</v>
      </c>
      <c r="AP371" s="803" t="str">
        <f t="shared" si="94"/>
        <v>n/a</v>
      </c>
      <c r="AQ371" s="961">
        <f t="shared" si="95"/>
        <v>-3.5988087494609355</v>
      </c>
      <c r="AR371" s="703">
        <f>INDEX(Historical!$C$7:$C$1439,MATCH(B371,Historical!$B$7:$B$1450,0))*IF(AH371="n/a",1.03,IF(AH371&lt;0,1.01,IF(AH371&gt;10,1.1,(1+AH371/100))))</f>
        <v>1.034</v>
      </c>
      <c r="AS371" s="959">
        <f t="shared" si="96"/>
        <v>1.0809436000000001</v>
      </c>
      <c r="AT371" s="959">
        <f t="shared" si="102"/>
        <v>1.1890379600000003</v>
      </c>
      <c r="AU371" s="959">
        <f t="shared" si="102"/>
        <v>1.3079417560000004</v>
      </c>
      <c r="AV371" s="959">
        <f t="shared" si="102"/>
        <v>1.4387359316000006</v>
      </c>
      <c r="AW371" s="703">
        <f t="shared" si="98"/>
        <v>6.0506592476000005</v>
      </c>
      <c r="AX371" s="810">
        <f t="shared" si="99"/>
        <v>11.165638028418529</v>
      </c>
      <c r="AY371" s="1017">
        <v>1.2</v>
      </c>
      <c r="AZ371" s="945">
        <v>35.93</v>
      </c>
      <c r="BA371" s="945">
        <v>-15.52</v>
      </c>
      <c r="BB371" s="945">
        <v>13.170000000000002</v>
      </c>
      <c r="BC371" s="945">
        <v>12.120000000000001</v>
      </c>
      <c r="BE371" s="666">
        <v>2014</v>
      </c>
      <c r="BF371" s="971">
        <f t="shared" si="100"/>
        <v>0</v>
      </c>
      <c r="BG371" s="955">
        <v>1.7000000000000002</v>
      </c>
    </row>
    <row r="372" spans="1:59" ht="11.25" customHeight="1" x14ac:dyDescent="0.2">
      <c r="A372" s="936" t="s">
        <v>1559</v>
      </c>
      <c r="B372" s="948" t="s">
        <v>1560</v>
      </c>
      <c r="C372" s="1013" t="s">
        <v>154</v>
      </c>
      <c r="D372" s="1013" t="s">
        <v>4375</v>
      </c>
      <c r="E372" s="792">
        <v>9</v>
      </c>
      <c r="F372" s="1227">
        <v>421</v>
      </c>
      <c r="G372" s="1227" t="s">
        <v>37</v>
      </c>
      <c r="H372" s="1227" t="s">
        <v>37</v>
      </c>
      <c r="I372" s="947">
        <v>38.840000000000003</v>
      </c>
      <c r="J372" s="703">
        <f t="shared" si="86"/>
        <v>3.7075180226570539</v>
      </c>
      <c r="K372" s="950">
        <v>0.36</v>
      </c>
      <c r="L372" s="960">
        <v>4</v>
      </c>
      <c r="M372" s="694">
        <f t="shared" si="87"/>
        <v>1.44</v>
      </c>
      <c r="N372" s="943" t="s">
        <v>119</v>
      </c>
      <c r="O372" s="795">
        <v>0.34</v>
      </c>
      <c r="P372" s="934">
        <v>43496</v>
      </c>
      <c r="Q372" s="934">
        <v>43525</v>
      </c>
      <c r="R372" s="694">
        <f t="shared" si="88"/>
        <v>5.8823529411764595</v>
      </c>
      <c r="S372" s="759">
        <f>IF(INDEX(Historical!$D$7:$D$1439,MATCH(B372,Historical!$B$7:$B$1450,0))=0,"n/a",(INDEX(Historical!$C$7:$C$1439,MATCH(B372,Historical!$B$7:$B$1450,0))/INDEX(Historical!$D$7:$D$1439,MATCH(B372,Historical!$B$7:$B$1450,0))-1)*100)</f>
        <v>6.25</v>
      </c>
      <c r="T372" s="759">
        <f>IF(INDEX(Historical!$F$7:$F$1432,MATCH(B372,Historical!$B$7:$B$1450,0))=0,"n/a",((INDEX(Historical!$C$7:$C$1439,MATCH(B372,Historical!$B$7:$B$1450,0))/INDEX(Historical!$F$7:$F$1432,MATCH(B372,Historical!$B$7:$B$1450,0)))^(1/3)-1)*100)</f>
        <v>6.6858844342181811</v>
      </c>
      <c r="U372" s="759">
        <f>IF(INDEX(Historical!$H$7:$H$1432,MATCH(B372,Historical!$B$7:$B$1450,0))=0,"n/a",((INDEX(Historical!$C$7:$C$1439,MATCH(B372,Historical!$B$7:$B$1450,0))/INDEX(Historical!$H$7:$H$1432,MATCH(B372,Historical!$B$7:$B$1450,0)))^(1/5)-1)*100)</f>
        <v>7.2145025900850923</v>
      </c>
      <c r="V372" s="759">
        <f>IF(INDEX(Historical!$O$7:$O$1432,MATCH(B372,Historical!$B$7:$B$1450,0))=0,"n/a",((INDEX(Historical!$C$7:$C$1439,MATCH(B372,Historical!$B$7:$B$1450,0))/INDEX(Historical!$O$7:$O$1432,MATCH(B372,Historical!$B$7:$B$1450,0)))^(1/10)-1)*100)</f>
        <v>0.60808760979120802</v>
      </c>
      <c r="W372" s="760">
        <f t="shared" si="89"/>
        <v>11.864248627861786</v>
      </c>
      <c r="X372" s="761">
        <f t="shared" si="90"/>
        <v>7.2145025900850923</v>
      </c>
      <c r="Y372" s="714"/>
      <c r="Z372" s="703">
        <f t="shared" si="91"/>
        <v>79.55801104972376</v>
      </c>
      <c r="AA372" s="959">
        <f t="shared" si="92"/>
        <v>21.458563535911605</v>
      </c>
      <c r="AB372" s="960">
        <v>12</v>
      </c>
      <c r="AC372" s="938">
        <v>1.81</v>
      </c>
      <c r="AD372" s="938">
        <v>3.29</v>
      </c>
      <c r="AE372" s="938">
        <v>4.0599999999999996</v>
      </c>
      <c r="AF372" s="938">
        <v>3.72</v>
      </c>
      <c r="AG372" s="938">
        <v>17.399999999999999</v>
      </c>
      <c r="AH372" s="938">
        <v>-11.899999999999999</v>
      </c>
      <c r="AI372" s="938">
        <v>5.2299999999999995</v>
      </c>
      <c r="AJ372" s="938">
        <v>1</v>
      </c>
      <c r="AK372" s="938">
        <v>6.5299999999999994</v>
      </c>
      <c r="AL372" s="951">
        <v>218580</v>
      </c>
      <c r="AM372" s="945">
        <v>0.1</v>
      </c>
      <c r="AN372" s="938">
        <v>0.77</v>
      </c>
      <c r="AO372" s="802">
        <f t="shared" si="93"/>
        <v>-10.536542923169458</v>
      </c>
      <c r="AP372" s="803">
        <f t="shared" si="94"/>
        <v>10.922020612742147</v>
      </c>
      <c r="AQ372" s="961">
        <f t="shared" si="95"/>
        <v>88.35646625314952</v>
      </c>
      <c r="AR372" s="703">
        <f>INDEX(Historical!$C$7:$C$1439,MATCH(B372,Historical!$B$7:$B$1450,0))*IF(AH372="n/a",1.03,IF(AH372&lt;0,1.01,IF(AH372&gt;10,1.1,(1+AH372/100))))</f>
        <v>1.3736000000000002</v>
      </c>
      <c r="AS372" s="959">
        <f t="shared" si="96"/>
        <v>1.4454392800000002</v>
      </c>
      <c r="AT372" s="959">
        <f t="shared" si="102"/>
        <v>1.5398264649840001</v>
      </c>
      <c r="AU372" s="959">
        <f t="shared" si="102"/>
        <v>1.6403771331474553</v>
      </c>
      <c r="AV372" s="959">
        <f t="shared" si="102"/>
        <v>1.747493759941984</v>
      </c>
      <c r="AW372" s="703">
        <f t="shared" si="98"/>
        <v>7.7467366380734397</v>
      </c>
      <c r="AX372" s="810">
        <f t="shared" si="99"/>
        <v>19.945253960024303</v>
      </c>
      <c r="AY372" s="1017">
        <v>0.62</v>
      </c>
      <c r="AZ372" s="945">
        <v>1.8399999999999999</v>
      </c>
      <c r="BA372" s="945">
        <v>-16.420000000000002</v>
      </c>
      <c r="BB372" s="945">
        <v>-9.16</v>
      </c>
      <c r="BC372" s="945">
        <v>-8.73</v>
      </c>
      <c r="BE372" s="666">
        <v>2011</v>
      </c>
      <c r="BF372" s="971">
        <f t="shared" si="100"/>
        <v>0</v>
      </c>
      <c r="BG372" s="955">
        <v>7.1</v>
      </c>
    </row>
    <row r="373" spans="1:59" ht="11.25" customHeight="1" x14ac:dyDescent="0.2">
      <c r="A373" s="936" t="s">
        <v>1591</v>
      </c>
      <c r="B373" s="948" t="s">
        <v>1592</v>
      </c>
      <c r="C373" s="1013" t="s">
        <v>108</v>
      </c>
      <c r="D373" s="1013" t="s">
        <v>4357</v>
      </c>
      <c r="E373" s="792">
        <v>9</v>
      </c>
      <c r="F373" s="1227">
        <v>419</v>
      </c>
      <c r="G373" s="1227" t="s">
        <v>106</v>
      </c>
      <c r="H373" s="1227" t="s">
        <v>106</v>
      </c>
      <c r="I373" s="947">
        <v>24.18</v>
      </c>
      <c r="J373" s="703">
        <f t="shared" si="86"/>
        <v>3.8047973531844503</v>
      </c>
      <c r="K373" s="950">
        <v>0.23</v>
      </c>
      <c r="L373" s="960">
        <v>4</v>
      </c>
      <c r="M373" s="694">
        <f t="shared" si="87"/>
        <v>0.92</v>
      </c>
      <c r="N373" s="943" t="s">
        <v>210</v>
      </c>
      <c r="O373" s="795">
        <v>0.21</v>
      </c>
      <c r="P373" s="934">
        <v>43510</v>
      </c>
      <c r="Q373" s="934">
        <v>43524</v>
      </c>
      <c r="R373" s="694">
        <f t="shared" si="88"/>
        <v>9.5238095238095326</v>
      </c>
      <c r="S373" s="759">
        <f>IF(INDEX(Historical!$D$7:$D$1439,MATCH(B373,Historical!$B$7:$B$1450,0))=0,"n/a",(INDEX(Historical!$C$7:$C$1439,MATCH(B373,Historical!$B$7:$B$1450,0))/INDEX(Historical!$D$7:$D$1439,MATCH(B373,Historical!$B$7:$B$1450,0))-1)*100)</f>
        <v>5.12820512820511</v>
      </c>
      <c r="T373" s="759">
        <f>IF(INDEX(Historical!$F$7:$F$1432,MATCH(B373,Historical!$B$7:$B$1450,0))=0,"n/a",((INDEX(Historical!$C$7:$C$1439,MATCH(B373,Historical!$B$7:$B$1450,0))/INDEX(Historical!$F$7:$F$1432,MATCH(B373,Historical!$B$7:$B$1450,0)))^(1/3)-1)*100)</f>
        <v>8.0521713396629391</v>
      </c>
      <c r="U373" s="759">
        <f>IF(INDEX(Historical!$H$7:$H$1432,MATCH(B373,Historical!$B$7:$B$1450,0))=0,"n/a",((INDEX(Historical!$C$7:$C$1439,MATCH(B373,Historical!$B$7:$B$1450,0))/INDEX(Historical!$H$7:$H$1432,MATCH(B373,Historical!$B$7:$B$1450,0)))^(1/5)-1)*100)</f>
        <v>7.9257722981303402</v>
      </c>
      <c r="V373" s="759">
        <f>IF(INDEX(Historical!$O$7:$O$1432,MATCH(B373,Historical!$B$7:$B$1450,0))=0,"n/a",((INDEX(Historical!$C$7:$C$1439,MATCH(B373,Historical!$B$7:$B$1450,0))/INDEX(Historical!$O$7:$O$1432,MATCH(B373,Historical!$B$7:$B$1450,0)))^(1/10)-1)*100)</f>
        <v>6.4231520106765583</v>
      </c>
      <c r="W373" s="760">
        <f t="shared" si="89"/>
        <v>1.2339381482730174</v>
      </c>
      <c r="X373" s="761">
        <f t="shared" si="90"/>
        <v>0.97849040717658531</v>
      </c>
      <c r="Y373" s="949"/>
      <c r="Z373" s="703">
        <f t="shared" si="91"/>
        <v>49.462365591397848</v>
      </c>
      <c r="AA373" s="959">
        <f t="shared" si="92"/>
        <v>13</v>
      </c>
      <c r="AB373" s="960">
        <v>12</v>
      </c>
      <c r="AC373" s="938">
        <v>1.86</v>
      </c>
      <c r="AD373" s="938">
        <v>1.6</v>
      </c>
      <c r="AE373" s="938">
        <v>4.5199999999999996</v>
      </c>
      <c r="AF373" s="938">
        <v>1.1299999999999999</v>
      </c>
      <c r="AG373" s="938">
        <v>9</v>
      </c>
      <c r="AH373" s="938">
        <v>20</v>
      </c>
      <c r="AI373" s="938">
        <v>1.73</v>
      </c>
      <c r="AJ373" s="938">
        <v>8.1</v>
      </c>
      <c r="AK373" s="938">
        <v>8</v>
      </c>
      <c r="AL373" s="951">
        <v>1650</v>
      </c>
      <c r="AM373" s="945">
        <v>2.1</v>
      </c>
      <c r="AN373" s="938">
        <v>1.02</v>
      </c>
      <c r="AO373" s="802">
        <f t="shared" si="93"/>
        <v>-1.2694303486852085</v>
      </c>
      <c r="AP373" s="803">
        <f t="shared" si="94"/>
        <v>11.730569651314791</v>
      </c>
      <c r="AQ373" s="961">
        <f t="shared" si="95"/>
        <v>-19.198459860662997</v>
      </c>
      <c r="AR373" s="703">
        <f>INDEX(Historical!$C$7:$C$1439,MATCH(B373,Historical!$B$7:$B$1450,0))*IF(AH373="n/a",1.03,IF(AH373&lt;0,1.01,IF(AH373&gt;10,1.1,(1+AH373/100))))</f>
        <v>0.90200000000000002</v>
      </c>
      <c r="AS373" s="959">
        <f t="shared" si="96"/>
        <v>0.9176046000000001</v>
      </c>
      <c r="AT373" s="959">
        <f t="shared" si="102"/>
        <v>0.99101296800000016</v>
      </c>
      <c r="AU373" s="959">
        <f t="shared" si="102"/>
        <v>1.0702940054400003</v>
      </c>
      <c r="AV373" s="959">
        <f t="shared" si="102"/>
        <v>1.1559175258752004</v>
      </c>
      <c r="AW373" s="703">
        <f t="shared" si="98"/>
        <v>5.0368290993152005</v>
      </c>
      <c r="AX373" s="810">
        <f t="shared" si="99"/>
        <v>20.830558723387927</v>
      </c>
      <c r="AY373" s="1017">
        <v>0.57999999999999996</v>
      </c>
      <c r="AZ373" s="945">
        <v>9.6100000000000012</v>
      </c>
      <c r="BA373" s="945">
        <v>-13.4</v>
      </c>
      <c r="BB373" s="945">
        <v>-6.9999999999999993E-2</v>
      </c>
      <c r="BC373" s="945">
        <v>-3.71</v>
      </c>
      <c r="BE373" s="666">
        <v>2011</v>
      </c>
      <c r="BF373" s="971">
        <f t="shared" si="100"/>
        <v>0</v>
      </c>
      <c r="BG373" s="955">
        <v>1.2</v>
      </c>
    </row>
    <row r="374" spans="1:59" ht="11.25" customHeight="1" x14ac:dyDescent="0.2">
      <c r="A374" s="944" t="s">
        <v>3895</v>
      </c>
      <c r="B374" s="948" t="s">
        <v>3896</v>
      </c>
      <c r="C374" s="1013" t="s">
        <v>108</v>
      </c>
      <c r="D374" s="1013" t="s">
        <v>4365</v>
      </c>
      <c r="E374" s="792">
        <v>6</v>
      </c>
      <c r="F374" s="1227">
        <v>803</v>
      </c>
      <c r="G374" s="1227" t="s">
        <v>106</v>
      </c>
      <c r="H374" s="1227" t="s">
        <v>106</v>
      </c>
      <c r="I374" s="947">
        <v>23.97</v>
      </c>
      <c r="J374" s="703">
        <f t="shared" si="86"/>
        <v>2.6700041718815188</v>
      </c>
      <c r="K374" s="950">
        <v>0.16</v>
      </c>
      <c r="L374" s="960">
        <v>4</v>
      </c>
      <c r="M374" s="694">
        <f t="shared" si="87"/>
        <v>0.64</v>
      </c>
      <c r="N374" s="943" t="s">
        <v>280</v>
      </c>
      <c r="O374" s="795">
        <v>0.14000000000000001</v>
      </c>
      <c r="P374" s="934">
        <v>43657</v>
      </c>
      <c r="Q374" s="934">
        <v>43672</v>
      </c>
      <c r="R374" s="694">
        <f t="shared" si="88"/>
        <v>14.285714285714276</v>
      </c>
      <c r="S374" s="759">
        <f>IF(INDEX(Historical!$D$7:$D$1439,MATCH(B374,Historical!$B$7:$B$1450,0))=0,"n/a",(INDEX(Historical!$C$7:$C$1439,MATCH(B374,Historical!$B$7:$B$1450,0))/INDEX(Historical!$D$7:$D$1439,MATCH(B374,Historical!$B$7:$B$1450,0))-1)*100)</f>
        <v>18.181818181818187</v>
      </c>
      <c r="T374" s="759">
        <f>IF(INDEX(Historical!$F$7:$F$1432,MATCH(B374,Historical!$B$7:$B$1450,0))=0,"n/a",((INDEX(Historical!$C$7:$C$1439,MATCH(B374,Historical!$B$7:$B$1450,0))/INDEX(Historical!$F$7:$F$1432,MATCH(B374,Historical!$B$7:$B$1450,0)))^(1/3)-1)*100)</f>
        <v>29.398934610938454</v>
      </c>
      <c r="U374" s="759" t="str">
        <f>IF(INDEX(Historical!$H$7:$H$1432,MATCH(B374,Historical!$B$7:$B$1450,0))=0,"n/a",((INDEX(Historical!$C$7:$C$1439,MATCH(B374,Historical!$B$7:$B$1450,0))/INDEX(Historical!$H$7:$H$1432,MATCH(B374,Historical!$B$7:$B$1450,0)))^(1/5)-1)*100)</f>
        <v>n/a</v>
      </c>
      <c r="V374" s="759" t="str">
        <f>IF(INDEX(Historical!$O$7:$O$1432,MATCH(B374,Historical!$B$7:$B$1450,0))=0,"n/a",((INDEX(Historical!$C$7:$C$1439,MATCH(B374,Historical!$B$7:$B$1450,0))/INDEX(Historical!$O$7:$O$1432,MATCH(B374,Historical!$B$7:$B$1450,0)))^(1/10)-1)*100)</f>
        <v>n/a</v>
      </c>
      <c r="W374" s="760" t="str">
        <f t="shared" si="89"/>
        <v>n/a</v>
      </c>
      <c r="X374" s="761" t="str">
        <f t="shared" si="90"/>
        <v>n/a</v>
      </c>
      <c r="Y374" s="724" t="s">
        <v>4147</v>
      </c>
      <c r="Z374" s="703">
        <f t="shared" si="91"/>
        <v>25.396825396825395</v>
      </c>
      <c r="AA374" s="959">
        <f t="shared" si="92"/>
        <v>9.511904761904761</v>
      </c>
      <c r="AB374" s="960">
        <v>12</v>
      </c>
      <c r="AC374" s="938">
        <v>2.52</v>
      </c>
      <c r="AD374" s="938">
        <v>0.36</v>
      </c>
      <c r="AE374" s="938">
        <v>3.56</v>
      </c>
      <c r="AF374" s="938">
        <v>1.61</v>
      </c>
      <c r="AG374" s="938">
        <v>16.5</v>
      </c>
      <c r="AH374" s="938">
        <v>58.699999999999996</v>
      </c>
      <c r="AI374" s="938" t="s">
        <v>137</v>
      </c>
      <c r="AJ374" s="938">
        <v>16.400000000000002</v>
      </c>
      <c r="AK374" s="938">
        <v>26.3</v>
      </c>
      <c r="AL374" s="951">
        <v>254.96</v>
      </c>
      <c r="AM374" s="945">
        <v>11.3</v>
      </c>
      <c r="AN374" s="938">
        <v>0.08</v>
      </c>
      <c r="AO374" s="802" t="str">
        <f t="shared" si="93"/>
        <v>n/a</v>
      </c>
      <c r="AP374" s="803" t="str">
        <f t="shared" si="94"/>
        <v>n/a</v>
      </c>
      <c r="AQ374" s="961">
        <f t="shared" si="95"/>
        <v>-17.499719416863215</v>
      </c>
      <c r="AR374" s="703">
        <f>INDEX(Historical!$C$7:$C$1439,MATCH(B374,Historical!$B$7:$B$1450,0))*IF(AH374="n/a",1.03,IF(AH374&lt;0,1.01,IF(AH374&gt;10,1.1,(1+AH374/100))))</f>
        <v>0.57200000000000006</v>
      </c>
      <c r="AS374" s="959">
        <f t="shared" si="96"/>
        <v>0.58916000000000013</v>
      </c>
      <c r="AT374" s="959">
        <f t="shared" si="102"/>
        <v>0.64807600000000021</v>
      </c>
      <c r="AU374" s="959">
        <f t="shared" si="102"/>
        <v>0.71288360000000028</v>
      </c>
      <c r="AV374" s="959">
        <f t="shared" si="102"/>
        <v>0.78417196000000033</v>
      </c>
      <c r="AW374" s="703">
        <f t="shared" si="98"/>
        <v>3.3062915600000009</v>
      </c>
      <c r="AX374" s="810">
        <f t="shared" si="99"/>
        <v>13.793456654151026</v>
      </c>
      <c r="AY374" s="1017">
        <v>0.64</v>
      </c>
      <c r="AZ374" s="945">
        <v>43.45</v>
      </c>
      <c r="BA374" s="945">
        <v>-1.96</v>
      </c>
      <c r="BB374" s="945">
        <v>4.43</v>
      </c>
      <c r="BC374" s="945">
        <v>14.46</v>
      </c>
      <c r="BE374" s="666">
        <v>2014</v>
      </c>
      <c r="BF374" s="971">
        <f t="shared" si="100"/>
        <v>0</v>
      </c>
      <c r="BG374" s="955">
        <v>1.7000000000000002</v>
      </c>
    </row>
    <row r="375" spans="1:59" ht="11.25" customHeight="1" x14ac:dyDescent="0.2">
      <c r="A375" s="944" t="s">
        <v>1539</v>
      </c>
      <c r="B375" s="948" t="s">
        <v>1540</v>
      </c>
      <c r="C375" s="1013" t="s">
        <v>123</v>
      </c>
      <c r="D375" s="1013" t="s">
        <v>4368</v>
      </c>
      <c r="E375" s="792">
        <v>8</v>
      </c>
      <c r="F375" s="1227">
        <v>524</v>
      </c>
      <c r="G375" s="1227" t="s">
        <v>106</v>
      </c>
      <c r="H375" s="1227" t="s">
        <v>106</v>
      </c>
      <c r="I375" s="947">
        <v>100.97</v>
      </c>
      <c r="J375" s="703">
        <f t="shared" si="86"/>
        <v>3.1296424680598198</v>
      </c>
      <c r="K375" s="950">
        <v>0.79</v>
      </c>
      <c r="L375" s="960">
        <v>4</v>
      </c>
      <c r="M375" s="694">
        <f t="shared" si="87"/>
        <v>3.16</v>
      </c>
      <c r="N375" s="943" t="s">
        <v>182</v>
      </c>
      <c r="O375" s="795">
        <v>0.63</v>
      </c>
      <c r="P375" s="939">
        <v>43265</v>
      </c>
      <c r="Q375" s="939">
        <v>43294</v>
      </c>
      <c r="R375" s="694">
        <f t="shared" si="88"/>
        <v>25.396825396825403</v>
      </c>
      <c r="S375" s="759">
        <f>IF(INDEX(Historical!$D$7:$D$1439,MATCH(B375,Historical!$B$7:$B$1450,0))=0,"n/a",(INDEX(Historical!$C$7:$C$1439,MATCH(B375,Historical!$B$7:$B$1450,0))/INDEX(Historical!$D$7:$D$1439,MATCH(B375,Historical!$B$7:$B$1450,0))-1)*100)</f>
        <v>12.698412698412698</v>
      </c>
      <c r="T375" s="759">
        <f>IF(INDEX(Historical!$F$7:$F$1432,MATCH(B375,Historical!$B$7:$B$1450,0))=0,"n/a",((INDEX(Historical!$C$7:$C$1439,MATCH(B375,Historical!$B$7:$B$1450,0))/INDEX(Historical!$F$7:$F$1432,MATCH(B375,Historical!$B$7:$B$1450,0)))^(1/3)-1)*100)</f>
        <v>11.477741034746503</v>
      </c>
      <c r="U375" s="759">
        <f>IF(INDEX(Historical!$H$7:$H$1432,MATCH(B375,Historical!$B$7:$B$1450,0))=0,"n/a",((INDEX(Historical!$C$7:$C$1439,MATCH(B375,Historical!$B$7:$B$1450,0))/INDEX(Historical!$H$7:$H$1432,MATCH(B375,Historical!$B$7:$B$1450,0)))^(1/5)-1)*100)</f>
        <v>15.823415016251396</v>
      </c>
      <c r="V375" s="759">
        <f>IF(INDEX(Historical!$O$7:$O$1432,MATCH(B375,Historical!$B$7:$B$1450,0))=0,"n/a",((INDEX(Historical!$C$7:$C$1439,MATCH(B375,Historical!$B$7:$B$1450,0))/INDEX(Historical!$O$7:$O$1432,MATCH(B375,Historical!$B$7:$B$1450,0)))^(1/10)-1)*100)</f>
        <v>8.996790356615092</v>
      </c>
      <c r="W375" s="760">
        <f t="shared" si="89"/>
        <v>1.7587844541266735</v>
      </c>
      <c r="X375" s="761">
        <f t="shared" si="90"/>
        <v>1.3880188610746838</v>
      </c>
      <c r="Y375" s="717"/>
      <c r="Z375" s="703">
        <f t="shared" si="91"/>
        <v>37.889688249400486</v>
      </c>
      <c r="AA375" s="959">
        <f t="shared" si="92"/>
        <v>12.106714628297363</v>
      </c>
      <c r="AB375" s="960">
        <v>12</v>
      </c>
      <c r="AC375" s="938">
        <v>8.34</v>
      </c>
      <c r="AD375" s="938">
        <v>6.23</v>
      </c>
      <c r="AE375" s="938">
        <v>1.38</v>
      </c>
      <c r="AF375" s="938">
        <v>3.46</v>
      </c>
      <c r="AG375" s="938">
        <v>28.199999999999996</v>
      </c>
      <c r="AH375" s="938">
        <v>34.699999999999996</v>
      </c>
      <c r="AI375" s="938">
        <v>-5.28</v>
      </c>
      <c r="AJ375" s="938">
        <v>11.4</v>
      </c>
      <c r="AK375" s="938">
        <v>1.9900000000000002</v>
      </c>
      <c r="AL375" s="951">
        <v>9740</v>
      </c>
      <c r="AM375" s="945">
        <v>1.3</v>
      </c>
      <c r="AN375" s="938">
        <v>0.9</v>
      </c>
      <c r="AO375" s="802">
        <f t="shared" si="93"/>
        <v>6.8463428560138535</v>
      </c>
      <c r="AP375" s="803">
        <f t="shared" si="94"/>
        <v>18.953057484311216</v>
      </c>
      <c r="AQ375" s="961">
        <f t="shared" si="95"/>
        <v>36.445728102029015</v>
      </c>
      <c r="AR375" s="703">
        <f>INDEX(Historical!$C$7:$C$1439,MATCH(B375,Historical!$B$7:$B$1450,0))*IF(AH375="n/a",1.03,IF(AH375&lt;0,1.01,IF(AH375&gt;10,1.1,(1+AH375/100))))</f>
        <v>3.1240000000000001</v>
      </c>
      <c r="AS375" s="959">
        <f t="shared" si="96"/>
        <v>3.15524</v>
      </c>
      <c r="AT375" s="959">
        <f t="shared" si="102"/>
        <v>3.2180292760000002</v>
      </c>
      <c r="AU375" s="959">
        <f t="shared" si="102"/>
        <v>3.2820680585924005</v>
      </c>
      <c r="AV375" s="959">
        <f t="shared" si="102"/>
        <v>3.3473812129583895</v>
      </c>
      <c r="AW375" s="703">
        <f t="shared" si="98"/>
        <v>16.126718547550791</v>
      </c>
      <c r="AX375" s="810">
        <f t="shared" si="99"/>
        <v>15.971792163564219</v>
      </c>
      <c r="AY375" s="1017">
        <v>1.72</v>
      </c>
      <c r="AZ375" s="945">
        <v>29.609999999999996</v>
      </c>
      <c r="BA375" s="945">
        <v>-15.07</v>
      </c>
      <c r="BB375" s="945">
        <v>5.17</v>
      </c>
      <c r="BC375" s="945">
        <v>6.22</v>
      </c>
      <c r="BE375" s="666">
        <v>2011</v>
      </c>
      <c r="BF375" s="971">
        <f t="shared" si="100"/>
        <v>0</v>
      </c>
      <c r="BG375" s="955">
        <v>11.1</v>
      </c>
    </row>
    <row r="376" spans="1:59" ht="11.25" customHeight="1" x14ac:dyDescent="0.2">
      <c r="A376" s="936" t="s">
        <v>3816</v>
      </c>
      <c r="B376" s="948" t="s">
        <v>3817</v>
      </c>
      <c r="C376" s="1013" t="s">
        <v>247</v>
      </c>
      <c r="D376" s="1013" t="s">
        <v>4343</v>
      </c>
      <c r="E376" s="792">
        <v>6</v>
      </c>
      <c r="F376" s="1227">
        <v>786</v>
      </c>
      <c r="G376" s="1227" t="s">
        <v>106</v>
      </c>
      <c r="H376" s="1227" t="s">
        <v>106</v>
      </c>
      <c r="I376" s="947">
        <v>97.67</v>
      </c>
      <c r="J376" s="703">
        <f t="shared" si="86"/>
        <v>2.2934370840585649</v>
      </c>
      <c r="K376" s="950">
        <v>0.56000000000000005</v>
      </c>
      <c r="L376" s="960">
        <v>4</v>
      </c>
      <c r="M376" s="694">
        <f t="shared" si="87"/>
        <v>2.2400000000000002</v>
      </c>
      <c r="N376" s="943" t="s">
        <v>4077</v>
      </c>
      <c r="O376" s="795">
        <v>0.5</v>
      </c>
      <c r="P376" s="934">
        <v>43567</v>
      </c>
      <c r="Q376" s="934">
        <v>43581</v>
      </c>
      <c r="R376" s="694">
        <f t="shared" si="88"/>
        <v>12.000000000000011</v>
      </c>
      <c r="S376" s="759">
        <f>IF(INDEX(Historical!$D$7:$D$1439,MATCH(B376,Historical!$B$7:$B$1450,0))=0,"n/a",(INDEX(Historical!$C$7:$C$1439,MATCH(B376,Historical!$B$7:$B$1450,0))/INDEX(Historical!$D$7:$D$1439,MATCH(B376,Historical!$B$7:$B$1450,0))-1)*100)</f>
        <v>42.857142857142861</v>
      </c>
      <c r="T376" s="759">
        <f>IF(INDEX(Historical!$F$7:$F$1432,MATCH(B376,Historical!$B$7:$B$1450,0))=0,"n/a",((INDEX(Historical!$C$7:$C$1439,MATCH(B376,Historical!$B$7:$B$1450,0))/INDEX(Historical!$F$7:$F$1432,MATCH(B376,Historical!$B$7:$B$1450,0)))^(1/3)-1)*100)</f>
        <v>50.861361205363153</v>
      </c>
      <c r="U376" s="759" t="str">
        <f>IF(INDEX(Historical!$H$7:$H$1432,MATCH(B376,Historical!$B$7:$B$1450,0))=0,"n/a",((INDEX(Historical!$C$7:$C$1439,MATCH(B376,Historical!$B$7:$B$1450,0))/INDEX(Historical!$H$7:$H$1432,MATCH(B376,Historical!$B$7:$B$1450,0)))^(1/5)-1)*100)</f>
        <v>n/a</v>
      </c>
      <c r="V376" s="759" t="str">
        <f>IF(INDEX(Historical!$O$7:$O$1432,MATCH(B376,Historical!$B$7:$B$1450,0))=0,"n/a",((INDEX(Historical!$C$7:$C$1439,MATCH(B376,Historical!$B$7:$B$1450,0))/INDEX(Historical!$O$7:$O$1432,MATCH(B376,Historical!$B$7:$B$1450,0)))^(1/10)-1)*100)</f>
        <v>n/a</v>
      </c>
      <c r="W376" s="760" t="str">
        <f t="shared" si="89"/>
        <v>n/a</v>
      </c>
      <c r="X376" s="761" t="str">
        <f t="shared" si="90"/>
        <v>n/a</v>
      </c>
      <c r="Y376" s="717"/>
      <c r="Z376" s="703">
        <f t="shared" si="91"/>
        <v>50</v>
      </c>
      <c r="AA376" s="959">
        <f t="shared" si="92"/>
        <v>21.801339285714285</v>
      </c>
      <c r="AB376" s="960">
        <v>1</v>
      </c>
      <c r="AC376" s="938">
        <v>4.4800000000000004</v>
      </c>
      <c r="AD376" s="938">
        <v>2.2599999999999998</v>
      </c>
      <c r="AE376" s="938">
        <v>0.81</v>
      </c>
      <c r="AF376" s="938">
        <v>5.55</v>
      </c>
      <c r="AG376" s="938">
        <v>23.400000000000002</v>
      </c>
      <c r="AH376" s="938">
        <v>-20.3</v>
      </c>
      <c r="AI376" s="938">
        <v>37.64</v>
      </c>
      <c r="AJ376" s="938">
        <v>20.9</v>
      </c>
      <c r="AK376" s="938">
        <v>9.7000000000000011</v>
      </c>
      <c r="AL376" s="951">
        <v>1550</v>
      </c>
      <c r="AM376" s="945">
        <v>3.5000000000000004</v>
      </c>
      <c r="AN376" s="938">
        <v>0.55000000000000004</v>
      </c>
      <c r="AO376" s="802" t="str">
        <f t="shared" si="93"/>
        <v>n/a</v>
      </c>
      <c r="AP376" s="803" t="str">
        <f t="shared" si="94"/>
        <v>n/a</v>
      </c>
      <c r="AQ376" s="961">
        <f t="shared" si="95"/>
        <v>131.89790189814548</v>
      </c>
      <c r="AR376" s="703">
        <f>INDEX(Historical!$C$7:$C$1439,MATCH(B376,Historical!$B$7:$B$1450,0))*IF(AH376="n/a",1.03,IF(AH376&lt;0,1.01,IF(AH376&gt;10,1.1,(1+AH376/100))))</f>
        <v>2.02</v>
      </c>
      <c r="AS376" s="959">
        <f t="shared" si="96"/>
        <v>2.2220000000000004</v>
      </c>
      <c r="AT376" s="959">
        <f t="shared" si="102"/>
        <v>2.4375340000000003</v>
      </c>
      <c r="AU376" s="959">
        <f t="shared" si="102"/>
        <v>2.6739747980000002</v>
      </c>
      <c r="AV376" s="959">
        <f t="shared" si="102"/>
        <v>2.9333503534059999</v>
      </c>
      <c r="AW376" s="703">
        <f t="shared" si="98"/>
        <v>12.286859151406002</v>
      </c>
      <c r="AX376" s="810">
        <f t="shared" si="99"/>
        <v>12.57997251091021</v>
      </c>
      <c r="AY376" s="1017">
        <v>0.82</v>
      </c>
      <c r="AZ376" s="945">
        <v>19.040000000000003</v>
      </c>
      <c r="BA376" s="945">
        <v>-39.04</v>
      </c>
      <c r="BB376" s="945">
        <v>1.6</v>
      </c>
      <c r="BC376" s="945">
        <v>-6.32</v>
      </c>
      <c r="BE376" s="666">
        <v>2014</v>
      </c>
      <c r="BF376" s="971">
        <f t="shared" si="100"/>
        <v>0</v>
      </c>
      <c r="BG376" s="955">
        <v>8</v>
      </c>
    </row>
    <row r="377" spans="1:59" ht="11.25" customHeight="1" x14ac:dyDescent="0.2">
      <c r="A377" s="936" t="s">
        <v>3901</v>
      </c>
      <c r="B377" s="948" t="s">
        <v>3902</v>
      </c>
      <c r="C377" s="1013" t="s">
        <v>4345</v>
      </c>
      <c r="D377" s="1013" t="s">
        <v>4346</v>
      </c>
      <c r="E377" s="792">
        <v>6</v>
      </c>
      <c r="F377" s="1227">
        <v>780</v>
      </c>
      <c r="G377" s="1227" t="s">
        <v>106</v>
      </c>
      <c r="H377" s="1227" t="s">
        <v>106</v>
      </c>
      <c r="I377" s="947">
        <v>80.61</v>
      </c>
      <c r="J377" s="703">
        <f t="shared" si="86"/>
        <v>2.6299466567423395</v>
      </c>
      <c r="K377" s="950">
        <v>0.53</v>
      </c>
      <c r="L377" s="960">
        <v>4</v>
      </c>
      <c r="M377" s="694">
        <f t="shared" si="87"/>
        <v>2.12</v>
      </c>
      <c r="N377" s="943" t="s">
        <v>152</v>
      </c>
      <c r="O377" s="795">
        <v>0.48</v>
      </c>
      <c r="P377" s="934">
        <v>43538</v>
      </c>
      <c r="Q377" s="934">
        <v>43553</v>
      </c>
      <c r="R377" s="694">
        <f t="shared" si="88"/>
        <v>10.416666666666677</v>
      </c>
      <c r="S377" s="759">
        <f>IF(INDEX(Historical!$D$7:$D$1439,MATCH(B377,Historical!$B$7:$B$1450,0))=0,"n/a",(INDEX(Historical!$C$7:$C$1439,MATCH(B377,Historical!$B$7:$B$1450,0))/INDEX(Historical!$D$7:$D$1439,MATCH(B377,Historical!$B$7:$B$1450,0))-1)*100)</f>
        <v>9.0909090909090828</v>
      </c>
      <c r="T377" s="759">
        <f>IF(INDEX(Historical!$F$7:$F$1432,MATCH(B377,Historical!$B$7:$B$1450,0))=0,"n/a",((INDEX(Historical!$C$7:$C$1439,MATCH(B377,Historical!$B$7:$B$1450,0))/INDEX(Historical!$F$7:$F$1432,MATCH(B377,Historical!$B$7:$B$1450,0)))^(1/3)-1)*100)</f>
        <v>8.0983869874452274</v>
      </c>
      <c r="U377" s="759">
        <f>IF(INDEX(Historical!$H$7:$H$1432,MATCH(B377,Historical!$B$7:$B$1450,0))=0,"n/a",((INDEX(Historical!$C$7:$C$1439,MATCH(B377,Historical!$B$7:$B$1450,0))/INDEX(Historical!$H$7:$H$1432,MATCH(B377,Historical!$B$7:$B$1450,0)))^(1/5)-1)*100)</f>
        <v>11.382417860287886</v>
      </c>
      <c r="V377" s="759">
        <f>IF(INDEX(Historical!$O$7:$O$1432,MATCH(B377,Historical!$B$7:$B$1450,0))=0,"n/a",((INDEX(Historical!$C$7:$C$1439,MATCH(B377,Historical!$B$7:$B$1450,0))/INDEX(Historical!$O$7:$O$1432,MATCH(B377,Historical!$B$7:$B$1450,0)))^(1/10)-1)*100)</f>
        <v>2.0981006815159908</v>
      </c>
      <c r="W377" s="760">
        <f t="shared" si="89"/>
        <v>5.4251056493930863</v>
      </c>
      <c r="X377" s="761">
        <f t="shared" si="90"/>
        <v>0.22584162421206122</v>
      </c>
      <c r="Y377" s="727"/>
      <c r="Z377" s="703">
        <f t="shared" si="91"/>
        <v>74.125874125874134</v>
      </c>
      <c r="AA377" s="959">
        <f t="shared" si="92"/>
        <v>28.185314685314687</v>
      </c>
      <c r="AB377" s="960">
        <v>12</v>
      </c>
      <c r="AC377" s="938">
        <v>2.86</v>
      </c>
      <c r="AD377" s="938" t="s">
        <v>137</v>
      </c>
      <c r="AE377" s="938">
        <v>16.940000000000001</v>
      </c>
      <c r="AF377" s="938">
        <v>2.3199999999999998</v>
      </c>
      <c r="AG377" s="938">
        <v>7.5</v>
      </c>
      <c r="AH377" s="938">
        <v>0.1</v>
      </c>
      <c r="AI377" s="938">
        <v>-16.669999999999998</v>
      </c>
      <c r="AJ377" s="938">
        <v>50.4</v>
      </c>
      <c r="AK377" s="938">
        <v>-6.05</v>
      </c>
      <c r="AL377" s="951">
        <v>51690</v>
      </c>
      <c r="AM377" s="945">
        <v>0.67</v>
      </c>
      <c r="AN377" s="938">
        <v>0.49</v>
      </c>
      <c r="AO377" s="802">
        <f t="shared" si="93"/>
        <v>-14.172950168284462</v>
      </c>
      <c r="AP377" s="803">
        <f t="shared" si="94"/>
        <v>14.012364517030225</v>
      </c>
      <c r="AQ377" s="961">
        <f t="shared" si="95"/>
        <v>70.476365347784053</v>
      </c>
      <c r="AR377" s="703">
        <f>INDEX(Historical!$C$7:$C$1439,MATCH(B377,Historical!$B$7:$B$1450,0))*IF(AH377="n/a",1.03,IF(AH377&lt;0,1.01,IF(AH377&gt;10,1.1,(1+AH377/100))))</f>
        <v>1.9219199999999996</v>
      </c>
      <c r="AS377" s="959">
        <f t="shared" si="96"/>
        <v>1.9411391999999996</v>
      </c>
      <c r="AT377" s="959">
        <f t="shared" si="102"/>
        <v>1.9605505919999997</v>
      </c>
      <c r="AU377" s="959">
        <f t="shared" si="102"/>
        <v>1.9801560979199997</v>
      </c>
      <c r="AV377" s="959">
        <f t="shared" si="102"/>
        <v>1.9999576588991996</v>
      </c>
      <c r="AW377" s="703">
        <f t="shared" si="98"/>
        <v>9.8037235488191996</v>
      </c>
      <c r="AX377" s="810">
        <f t="shared" si="99"/>
        <v>12.161919797567547</v>
      </c>
      <c r="AY377" s="1017">
        <v>1.05</v>
      </c>
      <c r="AZ377" s="945">
        <v>46.01</v>
      </c>
      <c r="BA377" s="945">
        <v>-4.0199999999999996</v>
      </c>
      <c r="BB377" s="945">
        <v>1.38</v>
      </c>
      <c r="BC377" s="945">
        <v>13.33</v>
      </c>
      <c r="BE377" s="666">
        <v>2014</v>
      </c>
      <c r="BF377" s="971">
        <f t="shared" si="100"/>
        <v>0</v>
      </c>
      <c r="BG377" s="955">
        <v>4.3999999999999995</v>
      </c>
    </row>
    <row r="378" spans="1:59" ht="11.25" customHeight="1" x14ac:dyDescent="0.2">
      <c r="A378" s="936" t="s">
        <v>1573</v>
      </c>
      <c r="B378" s="948" t="s">
        <v>1574</v>
      </c>
      <c r="C378" s="1013" t="s">
        <v>108</v>
      </c>
      <c r="D378" s="1013" t="s">
        <v>4365</v>
      </c>
      <c r="E378" s="792">
        <v>9</v>
      </c>
      <c r="F378" s="1227">
        <v>495</v>
      </c>
      <c r="G378" s="1227" t="s">
        <v>37</v>
      </c>
      <c r="H378" s="1227" t="s">
        <v>115</v>
      </c>
      <c r="I378" s="947">
        <v>142.9</v>
      </c>
      <c r="J378" s="703">
        <f t="shared" si="86"/>
        <v>3.2190342897130861</v>
      </c>
      <c r="K378" s="950">
        <v>1.1499999999999999</v>
      </c>
      <c r="L378" s="960">
        <v>4</v>
      </c>
      <c r="M378" s="694">
        <f t="shared" si="87"/>
        <v>4.5999999999999996</v>
      </c>
      <c r="N378" s="943" t="s">
        <v>244</v>
      </c>
      <c r="O378" s="795">
        <v>0.95</v>
      </c>
      <c r="P378" s="934">
        <v>43664</v>
      </c>
      <c r="Q378" s="934">
        <v>43682</v>
      </c>
      <c r="R378" s="694">
        <f t="shared" si="88"/>
        <v>21.052631578947363</v>
      </c>
      <c r="S378" s="759">
        <f>IF(INDEX(Historical!$D$7:$D$1439,MATCH(B378,Historical!$B$7:$B$1450,0))=0,"n/a",(INDEX(Historical!$C$7:$C$1439,MATCH(B378,Historical!$B$7:$B$1450,0))/INDEX(Historical!$D$7:$D$1439,MATCH(B378,Historical!$B$7:$B$1450,0))-1)*100)</f>
        <v>30.76923076923077</v>
      </c>
      <c r="T378" s="759">
        <f>IF(INDEX(Historical!$F$7:$F$1432,MATCH(B378,Historical!$B$7:$B$1450,0))=0,"n/a",((INDEX(Historical!$C$7:$C$1439,MATCH(B378,Historical!$B$7:$B$1450,0))/INDEX(Historical!$F$7:$F$1432,MATCH(B378,Historical!$B$7:$B$1450,0)))^(1/3)-1)*100)</f>
        <v>19.150065805814599</v>
      </c>
      <c r="U378" s="759">
        <f>IF(INDEX(Historical!$H$7:$H$1432,MATCH(B378,Historical!$B$7:$B$1450,0))=0,"n/a",((INDEX(Historical!$C$7:$C$1439,MATCH(B378,Historical!$B$7:$B$1450,0))/INDEX(Historical!$H$7:$H$1432,MATCH(B378,Historical!$B$7:$B$1450,0)))^(1/5)-1)*100)</f>
        <v>14.601445099846867</v>
      </c>
      <c r="V378" s="759">
        <f>IF(INDEX(Historical!$O$7:$O$1432,MATCH(B378,Historical!$B$7:$B$1450,0))=0,"n/a",((INDEX(Historical!$C$7:$C$1439,MATCH(B378,Historical!$B$7:$B$1450,0))/INDEX(Historical!$O$7:$O$1432,MATCH(B378,Historical!$B$7:$B$1450,0)))^(1/10)-1)*100)</f>
        <v>2.6795226432171804</v>
      </c>
      <c r="W378" s="760">
        <f t="shared" si="89"/>
        <v>5.449271024750729</v>
      </c>
      <c r="X378" s="761">
        <f t="shared" si="90"/>
        <v>1.8962915714086839</v>
      </c>
      <c r="Y378" s="717"/>
      <c r="Z378" s="703">
        <f t="shared" si="91"/>
        <v>41.553748870822041</v>
      </c>
      <c r="AA378" s="959">
        <f t="shared" si="92"/>
        <v>12.908762420957544</v>
      </c>
      <c r="AB378" s="960">
        <v>12</v>
      </c>
      <c r="AC378" s="938">
        <v>11.07</v>
      </c>
      <c r="AD378" s="938">
        <v>2.33</v>
      </c>
      <c r="AE378" s="938">
        <v>4.79</v>
      </c>
      <c r="AF378" s="938">
        <v>1.33</v>
      </c>
      <c r="AG378" s="938">
        <v>10.6</v>
      </c>
      <c r="AH378" s="938">
        <v>35.299999999999997</v>
      </c>
      <c r="AI378" s="938">
        <v>6.2399999999999993</v>
      </c>
      <c r="AJ378" s="938">
        <v>7.7</v>
      </c>
      <c r="AK378" s="938">
        <v>5.5</v>
      </c>
      <c r="AL378" s="951">
        <v>64569.999999999993</v>
      </c>
      <c r="AM378" s="945">
        <v>0.3</v>
      </c>
      <c r="AN378" s="938">
        <v>0.81</v>
      </c>
      <c r="AO378" s="802">
        <f t="shared" si="93"/>
        <v>4.9117169686024091</v>
      </c>
      <c r="AP378" s="803">
        <f t="shared" si="94"/>
        <v>17.820479389559953</v>
      </c>
      <c r="AQ378" s="961">
        <f t="shared" si="95"/>
        <v>-12.647192960262743</v>
      </c>
      <c r="AR378" s="703">
        <f>INDEX(Historical!$C$7:$C$1439,MATCH(B378,Historical!$B$7:$B$1450,0))*IF(AH378="n/a",1.03,IF(AH378&lt;0,1.01,IF(AH378&gt;10,1.1,(1+AH378/100))))</f>
        <v>3.74</v>
      </c>
      <c r="AS378" s="959">
        <f t="shared" si="96"/>
        <v>3.9733760000000005</v>
      </c>
      <c r="AT378" s="959">
        <f t="shared" si="102"/>
        <v>4.1919116800000005</v>
      </c>
      <c r="AU378" s="959">
        <f t="shared" si="102"/>
        <v>4.4224668224000006</v>
      </c>
      <c r="AV378" s="959">
        <f t="shared" si="102"/>
        <v>4.6657024976320001</v>
      </c>
      <c r="AW378" s="703">
        <f t="shared" si="98"/>
        <v>20.993457000032002</v>
      </c>
      <c r="AX378" s="810">
        <f t="shared" si="99"/>
        <v>14.691012596243528</v>
      </c>
      <c r="AY378" s="1017">
        <v>1.06</v>
      </c>
      <c r="AZ378" s="945">
        <v>31.759999999999998</v>
      </c>
      <c r="BA378" s="945">
        <v>-2.94</v>
      </c>
      <c r="BB378" s="945">
        <v>5.07</v>
      </c>
      <c r="BC378" s="945">
        <v>10.9</v>
      </c>
      <c r="BE378" s="666">
        <v>2011</v>
      </c>
      <c r="BF378" s="971">
        <f t="shared" si="100"/>
        <v>0</v>
      </c>
      <c r="BG378" s="955">
        <v>1.3</v>
      </c>
    </row>
    <row r="379" spans="1:59" s="838" customFormat="1" ht="11.25" customHeight="1" x14ac:dyDescent="0.2">
      <c r="A379" s="698" t="s">
        <v>1575</v>
      </c>
      <c r="B379" s="846" t="s">
        <v>1576</v>
      </c>
      <c r="C379" s="1013" t="s">
        <v>131</v>
      </c>
      <c r="D379" s="1013" t="s">
        <v>4355</v>
      </c>
      <c r="E379" s="818">
        <v>8</v>
      </c>
      <c r="F379" s="1227">
        <v>560</v>
      </c>
      <c r="G379" s="1226" t="s">
        <v>37</v>
      </c>
      <c r="H379" s="1226" t="s">
        <v>37</v>
      </c>
      <c r="I379" s="819">
        <v>49.67</v>
      </c>
      <c r="J379" s="820">
        <f t="shared" si="86"/>
        <v>2.3354137306221054</v>
      </c>
      <c r="K379" s="821">
        <v>0.28999999999999998</v>
      </c>
      <c r="L379" s="822">
        <v>4</v>
      </c>
      <c r="M379" s="823">
        <f t="shared" si="87"/>
        <v>1.1599999999999999</v>
      </c>
      <c r="N379" s="824" t="s">
        <v>140</v>
      </c>
      <c r="O379" s="825">
        <v>0.26500000000000001</v>
      </c>
      <c r="P379" s="826">
        <v>43496</v>
      </c>
      <c r="Q379" s="826">
        <v>43511</v>
      </c>
      <c r="R379" s="823">
        <f t="shared" si="88"/>
        <v>9.4339622641509298</v>
      </c>
      <c r="S379" s="759">
        <f>IF(INDEX(Historical!$D$7:$D$1439,MATCH(B379,Historical!$B$7:$B$1450,0))=0,"n/a",(INDEX(Historical!$C$7:$C$1439,MATCH(B379,Historical!$B$7:$B$1450,0))/INDEX(Historical!$D$7:$D$1439,MATCH(B379,Historical!$B$7:$B$1450,0))-1)*100)</f>
        <v>9.2783505154639059</v>
      </c>
      <c r="T379" s="759">
        <f>IF(INDEX(Historical!$F$7:$F$1432,MATCH(B379,Historical!$B$7:$B$1450,0))=0,"n/a",((INDEX(Historical!$C$7:$C$1439,MATCH(B379,Historical!$B$7:$B$1450,0))/INDEX(Historical!$F$7:$F$1432,MATCH(B379,Historical!$B$7:$B$1450,0)))^(1/3)-1)*100)</f>
        <v>9.8344617513870922</v>
      </c>
      <c r="U379" s="759">
        <f>IF(INDEX(Historical!$H$7:$H$1432,MATCH(B379,Historical!$B$7:$B$1450,0))=0,"n/a",((INDEX(Historical!$C$7:$C$1439,MATCH(B379,Historical!$B$7:$B$1450,0))/INDEX(Historical!$H$7:$H$1432,MATCH(B379,Historical!$B$7:$B$1450,0)))^(1/5)-1)*100)</f>
        <v>10.617841113805838</v>
      </c>
      <c r="V379" s="759">
        <f>IF(INDEX(Historical!$O$7:$O$1432,MATCH(B379,Historical!$B$7:$B$1450,0))=0,"n/a",((INDEX(Historical!$C$7:$C$1439,MATCH(B379,Historical!$B$7:$B$1450,0))/INDEX(Historical!$O$7:$O$1432,MATCH(B379,Historical!$B$7:$B$1450,0)))^(1/10)-1)*100)</f>
        <v>4.0889797322854582</v>
      </c>
      <c r="W379" s="827">
        <f t="shared" si="89"/>
        <v>2.5966969290579476</v>
      </c>
      <c r="X379" s="828" t="str">
        <f t="shared" si="90"/>
        <v>n/a</v>
      </c>
      <c r="Y379" s="829"/>
      <c r="Z379" s="820">
        <f t="shared" si="91"/>
        <v>100.8695652173913</v>
      </c>
      <c r="AA379" s="830">
        <f t="shared" si="92"/>
        <v>43.19130434782609</v>
      </c>
      <c r="AB379" s="822">
        <v>12</v>
      </c>
      <c r="AC379" s="831">
        <v>1.1499999999999999</v>
      </c>
      <c r="AD379" s="831">
        <v>6.98</v>
      </c>
      <c r="AE379" s="831">
        <v>2.7</v>
      </c>
      <c r="AF379" s="831">
        <v>2.39</v>
      </c>
      <c r="AG379" s="831">
        <v>5.2</v>
      </c>
      <c r="AH379" s="831">
        <v>-35.4</v>
      </c>
      <c r="AI379" s="831">
        <v>5.57</v>
      </c>
      <c r="AJ379" s="831">
        <v>-2.4</v>
      </c>
      <c r="AK379" s="831">
        <v>6.25</v>
      </c>
      <c r="AL379" s="832">
        <v>3970</v>
      </c>
      <c r="AM379" s="833">
        <v>1.0999999999999999</v>
      </c>
      <c r="AN379" s="831">
        <v>1.88</v>
      </c>
      <c r="AO379" s="834">
        <f t="shared" si="93"/>
        <v>-30.238049503398145</v>
      </c>
      <c r="AP379" s="835">
        <f t="shared" si="94"/>
        <v>12.953254844427944</v>
      </c>
      <c r="AQ379" s="836">
        <f t="shared" si="95"/>
        <v>114.19328487378908</v>
      </c>
      <c r="AR379" s="703">
        <f>INDEX(Historical!$C$7:$C$1439,MATCH(B379,Historical!$B$7:$B$1450,0))*IF(AH379="n/a",1.03,IF(AH379&lt;0,1.01,IF(AH379&gt;10,1.1,(1+AH379/100))))</f>
        <v>1.0706</v>
      </c>
      <c r="AS379" s="830">
        <f t="shared" si="96"/>
        <v>1.13023242</v>
      </c>
      <c r="AT379" s="830">
        <f t="shared" si="102"/>
        <v>1.2008719462499999</v>
      </c>
      <c r="AU379" s="830">
        <f t="shared" si="102"/>
        <v>1.275926442890625</v>
      </c>
      <c r="AV379" s="830">
        <f t="shared" si="102"/>
        <v>1.3556718455712891</v>
      </c>
      <c r="AW379" s="820">
        <f t="shared" si="98"/>
        <v>6.033302654711914</v>
      </c>
      <c r="AX379" s="837">
        <f t="shared" si="99"/>
        <v>12.146774017942247</v>
      </c>
      <c r="AY379" s="1018">
        <v>0.23</v>
      </c>
      <c r="AZ379" s="833">
        <v>31.86</v>
      </c>
      <c r="BA379" s="833">
        <v>-4.67</v>
      </c>
      <c r="BB379" s="833">
        <v>-0.2</v>
      </c>
      <c r="BC379" s="833">
        <v>10.45</v>
      </c>
      <c r="BD379" s="985"/>
      <c r="BE379" s="666">
        <v>2012</v>
      </c>
      <c r="BF379" s="971">
        <f t="shared" si="100"/>
        <v>0</v>
      </c>
      <c r="BG379" s="892">
        <v>1.3</v>
      </c>
    </row>
    <row r="380" spans="1:59" ht="11.25" customHeight="1" x14ac:dyDescent="0.2">
      <c r="A380" s="944" t="s">
        <v>1569</v>
      </c>
      <c r="B380" s="948" t="s">
        <v>1570</v>
      </c>
      <c r="C380" s="1013" t="s">
        <v>131</v>
      </c>
      <c r="D380" s="1013" t="s">
        <v>4355</v>
      </c>
      <c r="E380" s="792">
        <v>7</v>
      </c>
      <c r="F380" s="1227">
        <v>632</v>
      </c>
      <c r="G380" s="1227" t="s">
        <v>37</v>
      </c>
      <c r="H380" s="1227" t="s">
        <v>37</v>
      </c>
      <c r="I380" s="947">
        <v>91.22</v>
      </c>
      <c r="J380" s="703">
        <f t="shared" si="86"/>
        <v>3.2339399254549441</v>
      </c>
      <c r="K380" s="950">
        <v>0.73750000000000004</v>
      </c>
      <c r="L380" s="960">
        <v>4</v>
      </c>
      <c r="M380" s="694">
        <f t="shared" si="87"/>
        <v>2.95</v>
      </c>
      <c r="N380" s="943" t="s">
        <v>119</v>
      </c>
      <c r="O380" s="795">
        <v>0.69499999999999995</v>
      </c>
      <c r="P380" s="934">
        <v>43404</v>
      </c>
      <c r="Q380" s="934">
        <v>43437</v>
      </c>
      <c r="R380" s="694">
        <f t="shared" si="88"/>
        <v>6.1151079136690791</v>
      </c>
      <c r="S380" s="759">
        <f>IF(INDEX(Historical!$D$7:$D$1439,MATCH(B380,Historical!$B$7:$B$1450,0))=0,"n/a",(INDEX(Historical!$C$7:$C$1439,MATCH(B380,Historical!$B$7:$B$1450,0))/INDEX(Historical!$D$7:$D$1439,MATCH(B380,Historical!$B$7:$B$1450,0))-1)*100)</f>
        <v>6.1090225563909639</v>
      </c>
      <c r="T380" s="759">
        <f>IF(INDEX(Historical!$F$7:$F$1432,MATCH(B380,Historical!$B$7:$B$1450,0))=0,"n/a",((INDEX(Historical!$C$7:$C$1439,MATCH(B380,Historical!$B$7:$B$1450,0))/INDEX(Historical!$F$7:$F$1432,MATCH(B380,Historical!$B$7:$B$1450,0)))^(1/3)-1)*100)</f>
        <v>5.4076916412182596</v>
      </c>
      <c r="U380" s="759">
        <f>IF(INDEX(Historical!$H$7:$H$1432,MATCH(B380,Historical!$B$7:$B$1450,0))=0,"n/a",((INDEX(Historical!$C$7:$C$1439,MATCH(B380,Historical!$B$7:$B$1450,0))/INDEX(Historical!$H$7:$H$1432,MATCH(B380,Historical!$B$7:$B$1450,0)))^(1/5)-1)*100)</f>
        <v>5.0856964165137963</v>
      </c>
      <c r="V380" s="759">
        <f>IF(INDEX(Historical!$O$7:$O$1432,MATCH(B380,Historical!$B$7:$B$1450,0))=0,"n/a",((INDEX(Historical!$C$7:$C$1439,MATCH(B380,Historical!$B$7:$B$1450,0))/INDEX(Historical!$O$7:$O$1432,MATCH(B380,Historical!$B$7:$B$1450,0)))^(1/10)-1)*100)</f>
        <v>3.0010057988484329</v>
      </c>
      <c r="W380" s="760">
        <f t="shared" si="89"/>
        <v>1.6946639751463712</v>
      </c>
      <c r="X380" s="761">
        <f t="shared" si="90"/>
        <v>1.240413760125316</v>
      </c>
      <c r="Y380" s="706"/>
      <c r="Z380" s="703">
        <f t="shared" si="91"/>
        <v>63.991323210412141</v>
      </c>
      <c r="AA380" s="959">
        <f t="shared" si="92"/>
        <v>19.787418655097611</v>
      </c>
      <c r="AB380" s="960">
        <v>12</v>
      </c>
      <c r="AC380" s="938">
        <v>4.6100000000000003</v>
      </c>
      <c r="AD380" s="938">
        <v>3.75</v>
      </c>
      <c r="AE380" s="938">
        <v>2.76</v>
      </c>
      <c r="AF380" s="938">
        <v>1.97</v>
      </c>
      <c r="AG380" s="938">
        <v>10.100000000000001</v>
      </c>
      <c r="AH380" s="938">
        <v>1.0999999999999999</v>
      </c>
      <c r="AI380" s="938">
        <v>5.0999999999999996</v>
      </c>
      <c r="AJ380" s="938">
        <v>4.1000000000000005</v>
      </c>
      <c r="AK380" s="938">
        <v>5.3199999999999994</v>
      </c>
      <c r="AL380" s="951">
        <v>10330</v>
      </c>
      <c r="AM380" s="945">
        <v>0.2</v>
      </c>
      <c r="AN380" s="938">
        <v>1.02</v>
      </c>
      <c r="AO380" s="802">
        <f t="shared" si="93"/>
        <v>-11.46778231312887</v>
      </c>
      <c r="AP380" s="803">
        <f t="shared" si="94"/>
        <v>8.3196363419687405</v>
      </c>
      <c r="AQ380" s="961">
        <f t="shared" si="95"/>
        <v>31.624406299038444</v>
      </c>
      <c r="AR380" s="703">
        <f>INDEX(Historical!$C$7:$C$1439,MATCH(B380,Historical!$B$7:$B$1450,0))*IF(AH380="n/a",1.03,IF(AH380&lt;0,1.01,IF(AH380&gt;10,1.1,(1+AH380/100))))</f>
        <v>2.8535474999999995</v>
      </c>
      <c r="AS380" s="959">
        <f t="shared" si="96"/>
        <v>2.9990784224999993</v>
      </c>
      <c r="AT380" s="959">
        <f t="shared" si="102"/>
        <v>3.158629394576999</v>
      </c>
      <c r="AU380" s="959">
        <f t="shared" si="102"/>
        <v>3.3266684783684952</v>
      </c>
      <c r="AV380" s="959">
        <f t="shared" si="102"/>
        <v>3.5036472414176987</v>
      </c>
      <c r="AW380" s="703">
        <f t="shared" si="98"/>
        <v>15.841571036863192</v>
      </c>
      <c r="AX380" s="810">
        <f t="shared" si="99"/>
        <v>17.366335273912732</v>
      </c>
      <c r="AY380" s="1017">
        <v>0.13</v>
      </c>
      <c r="AZ380" s="945">
        <v>18.18</v>
      </c>
      <c r="BA380" s="945">
        <v>-8.61</v>
      </c>
      <c r="BB380" s="945">
        <v>-4.24</v>
      </c>
      <c r="BC380" s="945">
        <v>-0.08</v>
      </c>
      <c r="BE380" s="666">
        <v>2013</v>
      </c>
      <c r="BF380" s="971">
        <f t="shared" si="100"/>
        <v>0</v>
      </c>
      <c r="BG380" s="955">
        <v>3</v>
      </c>
    </row>
    <row r="381" spans="1:59" ht="11.25" customHeight="1" x14ac:dyDescent="0.2">
      <c r="A381" s="936" t="s">
        <v>1577</v>
      </c>
      <c r="B381" s="948" t="s">
        <v>1578</v>
      </c>
      <c r="C381" s="1013" t="s">
        <v>123</v>
      </c>
      <c r="D381" s="1013" t="s">
        <v>4197</v>
      </c>
      <c r="E381" s="792">
        <v>9</v>
      </c>
      <c r="F381" s="1227">
        <v>405</v>
      </c>
      <c r="G381" s="1227" t="s">
        <v>106</v>
      </c>
      <c r="H381" s="1227" t="s">
        <v>106</v>
      </c>
      <c r="I381" s="947">
        <v>32.770000000000003</v>
      </c>
      <c r="J381" s="703">
        <f t="shared" si="86"/>
        <v>2.380225816295392</v>
      </c>
      <c r="K381" s="950">
        <v>0.19500000000000001</v>
      </c>
      <c r="L381" s="960">
        <v>4</v>
      </c>
      <c r="M381" s="694">
        <f t="shared" si="87"/>
        <v>0.78</v>
      </c>
      <c r="N381" s="943" t="s">
        <v>127</v>
      </c>
      <c r="O381" s="795">
        <v>0.17499999999999999</v>
      </c>
      <c r="P381" s="934">
        <v>43447</v>
      </c>
      <c r="Q381" s="934">
        <v>43474</v>
      </c>
      <c r="R381" s="694">
        <f t="shared" si="88"/>
        <v>11.428571428571439</v>
      </c>
      <c r="S381" s="759">
        <f>IF(INDEX(Historical!$D$7:$D$1439,MATCH(B381,Historical!$B$7:$B$1450,0))=0,"n/a",(INDEX(Historical!$C$7:$C$1439,MATCH(B381,Historical!$B$7:$B$1450,0))/INDEX(Historical!$D$7:$D$1439,MATCH(B381,Historical!$B$7:$B$1450,0))-1)*100)</f>
        <v>29.629629629629605</v>
      </c>
      <c r="T381" s="759">
        <f>IF(INDEX(Historical!$F$7:$F$1432,MATCH(B381,Historical!$B$7:$B$1450,0))=0,"n/a",((INDEX(Historical!$C$7:$C$1439,MATCH(B381,Historical!$B$7:$B$1450,0))/INDEX(Historical!$F$7:$F$1432,MATCH(B381,Historical!$B$7:$B$1450,0)))^(1/3)-1)*100)</f>
        <v>20.507113208761485</v>
      </c>
      <c r="U381" s="759">
        <f>IF(INDEX(Historical!$H$7:$H$1432,MATCH(B381,Historical!$B$7:$B$1450,0))=0,"n/a",((INDEX(Historical!$C$7:$C$1439,MATCH(B381,Historical!$B$7:$B$1450,0))/INDEX(Historical!$H$7:$H$1432,MATCH(B381,Historical!$B$7:$B$1450,0)))^(1/5)-1)*100)</f>
        <v>24.932100186948468</v>
      </c>
      <c r="V381" s="759" t="str">
        <f>IF(INDEX(Historical!$O$7:$O$1432,MATCH(B381,Historical!$B$7:$B$1450,0))=0,"n/a",((INDEX(Historical!$C$7:$C$1439,MATCH(B381,Historical!$B$7:$B$1450,0))/INDEX(Historical!$O$7:$O$1432,MATCH(B381,Historical!$B$7:$B$1450,0)))^(1/10)-1)*100)</f>
        <v>n/a</v>
      </c>
      <c r="W381" s="760" t="str">
        <f t="shared" si="89"/>
        <v>n/a</v>
      </c>
      <c r="X381" s="761">
        <f t="shared" si="90"/>
        <v>1.6511324627118191</v>
      </c>
      <c r="Y381" s="714"/>
      <c r="Z381" s="703">
        <f t="shared" si="91"/>
        <v>41.935483870967744</v>
      </c>
      <c r="AA381" s="959">
        <f t="shared" si="92"/>
        <v>17.618279569892472</v>
      </c>
      <c r="AB381" s="960">
        <v>12</v>
      </c>
      <c r="AC381" s="938">
        <v>1.86</v>
      </c>
      <c r="AD381" s="938">
        <v>1.87</v>
      </c>
      <c r="AE381" s="938">
        <v>0.75</v>
      </c>
      <c r="AF381" s="938">
        <v>4.4800000000000004</v>
      </c>
      <c r="AG381" s="938">
        <v>24.8</v>
      </c>
      <c r="AH381" s="938">
        <v>-9.7000000000000011</v>
      </c>
      <c r="AI381" s="938">
        <v>9.5500000000000007</v>
      </c>
      <c r="AJ381" s="938">
        <v>15.1</v>
      </c>
      <c r="AK381" s="938">
        <v>9.5500000000000007</v>
      </c>
      <c r="AL381" s="951">
        <v>2640</v>
      </c>
      <c r="AM381" s="945">
        <v>1.0999999999999999</v>
      </c>
      <c r="AN381" s="938">
        <v>2.4700000000000002</v>
      </c>
      <c r="AO381" s="802">
        <f t="shared" si="93"/>
        <v>9.6940464333513887</v>
      </c>
      <c r="AP381" s="803">
        <f t="shared" si="94"/>
        <v>27.312326003243861</v>
      </c>
      <c r="AQ381" s="961">
        <f t="shared" si="95"/>
        <v>87.296428717353791</v>
      </c>
      <c r="AR381" s="703">
        <f>INDEX(Historical!$C$7:$C$1439,MATCH(B381,Historical!$B$7:$B$1450,0))*IF(AH381="n/a",1.03,IF(AH381&lt;0,1.01,IF(AH381&gt;10,1.1,(1+AH381/100))))</f>
        <v>0.70699999999999996</v>
      </c>
      <c r="AS381" s="959">
        <f t="shared" si="96"/>
        <v>0.77451849999999989</v>
      </c>
      <c r="AT381" s="959">
        <f t="shared" si="102"/>
        <v>0.84848501674999977</v>
      </c>
      <c r="AU381" s="959">
        <f t="shared" si="102"/>
        <v>0.92951533584962465</v>
      </c>
      <c r="AV381" s="959">
        <f t="shared" si="102"/>
        <v>1.0182840504232638</v>
      </c>
      <c r="AW381" s="703">
        <f t="shared" si="98"/>
        <v>4.2778029030228879</v>
      </c>
      <c r="AX381" s="810">
        <f t="shared" si="99"/>
        <v>13.054021675382629</v>
      </c>
      <c r="AY381" s="1017">
        <v>1.73</v>
      </c>
      <c r="AZ381" s="945">
        <v>33.92</v>
      </c>
      <c r="BA381" s="945">
        <v>-27.72</v>
      </c>
      <c r="BB381" s="945">
        <v>13.020000000000001</v>
      </c>
      <c r="BC381" s="945">
        <v>7.3599999999999994</v>
      </c>
      <c r="BE381" s="666">
        <v>2011</v>
      </c>
      <c r="BF381" s="971">
        <f t="shared" si="100"/>
        <v>0</v>
      </c>
      <c r="BG381" s="955">
        <v>5</v>
      </c>
    </row>
    <row r="382" spans="1:59" ht="11.25" customHeight="1" x14ac:dyDescent="0.2">
      <c r="A382" s="936" t="s">
        <v>1579</v>
      </c>
      <c r="B382" s="948" t="s">
        <v>1580</v>
      </c>
      <c r="C382" s="1013" t="s">
        <v>247</v>
      </c>
      <c r="D382" s="1013" t="s">
        <v>4385</v>
      </c>
      <c r="E382" s="792">
        <v>9</v>
      </c>
      <c r="F382" s="1227">
        <v>472</v>
      </c>
      <c r="G382" s="1227" t="s">
        <v>106</v>
      </c>
      <c r="H382" s="1227" t="s">
        <v>106</v>
      </c>
      <c r="I382" s="947">
        <v>189.37</v>
      </c>
      <c r="J382" s="703">
        <f t="shared" si="86"/>
        <v>1.161746844801183</v>
      </c>
      <c r="K382" s="950">
        <v>0.55000000000000004</v>
      </c>
      <c r="L382" s="960">
        <v>4</v>
      </c>
      <c r="M382" s="694">
        <f t="shared" si="87"/>
        <v>2.2000000000000002</v>
      </c>
      <c r="N382" s="943" t="s">
        <v>210</v>
      </c>
      <c r="O382" s="795">
        <v>0.45</v>
      </c>
      <c r="P382" s="934">
        <v>43601</v>
      </c>
      <c r="Q382" s="934">
        <v>43616</v>
      </c>
      <c r="R382" s="694">
        <f t="shared" si="88"/>
        <v>22.222222222222229</v>
      </c>
      <c r="S382" s="759">
        <f>IF(INDEX(Historical!$D$7:$D$1439,MATCH(B382,Historical!$B$7:$B$1450,0))=0,"n/a",(INDEX(Historical!$C$7:$C$1439,MATCH(B382,Historical!$B$7:$B$1450,0))/INDEX(Historical!$D$7:$D$1439,MATCH(B382,Historical!$B$7:$B$1450,0))-1)*100)</f>
        <v>21.126760563380277</v>
      </c>
      <c r="T382" s="759">
        <f>IF(INDEX(Historical!$F$7:$F$1432,MATCH(B382,Historical!$B$7:$B$1450,0))=0,"n/a",((INDEX(Historical!$C$7:$C$1439,MATCH(B382,Historical!$B$7:$B$1450,0))/INDEX(Historical!$F$7:$F$1432,MATCH(B382,Historical!$B$7:$B$1450,0)))^(1/3)-1)*100)</f>
        <v>19.814528297901845</v>
      </c>
      <c r="U382" s="759">
        <f>IF(INDEX(Historical!$H$7:$H$1432,MATCH(B382,Historical!$B$7:$B$1450,0))=0,"n/a",((INDEX(Historical!$C$7:$C$1439,MATCH(B382,Historical!$B$7:$B$1450,0))/INDEX(Historical!$H$7:$H$1432,MATCH(B382,Historical!$B$7:$B$1450,0)))^(1/5)-1)*100)</f>
        <v>18.697375750709845</v>
      </c>
      <c r="V382" s="759">
        <f>IF(INDEX(Historical!$O$7:$O$1432,MATCH(B382,Historical!$B$7:$B$1450,0))=0,"n/a",((INDEX(Historical!$C$7:$C$1439,MATCH(B382,Historical!$B$7:$B$1450,0))/INDEX(Historical!$O$7:$O$1432,MATCH(B382,Historical!$B$7:$B$1450,0)))^(1/10)-1)*100)</f>
        <v>12.926489361423243</v>
      </c>
      <c r="W382" s="760">
        <f t="shared" si="89"/>
        <v>1.4464387992697201</v>
      </c>
      <c r="X382" s="761">
        <f t="shared" si="90"/>
        <v>0.83470427458526086</v>
      </c>
      <c r="Y382" s="706"/>
      <c r="Z382" s="703">
        <f t="shared" si="91"/>
        <v>36.184210526315788</v>
      </c>
      <c r="AA382" s="959">
        <f t="shared" si="92"/>
        <v>31.14638157894737</v>
      </c>
      <c r="AB382" s="960">
        <v>12</v>
      </c>
      <c r="AC382" s="938">
        <v>6.08</v>
      </c>
      <c r="AD382" s="938">
        <v>1.85</v>
      </c>
      <c r="AE382" s="938">
        <v>2.44</v>
      </c>
      <c r="AF382" s="938">
        <v>33.54</v>
      </c>
      <c r="AG382" s="938">
        <v>82.6</v>
      </c>
      <c r="AH382" s="938">
        <v>32.9</v>
      </c>
      <c r="AI382" s="938">
        <v>8.52</v>
      </c>
      <c r="AJ382" s="938">
        <v>22.400000000000002</v>
      </c>
      <c r="AK382" s="938">
        <v>17</v>
      </c>
      <c r="AL382" s="951">
        <v>7500</v>
      </c>
      <c r="AM382" s="945">
        <v>1.0999999999999999</v>
      </c>
      <c r="AN382" s="938">
        <v>3.11</v>
      </c>
      <c r="AO382" s="802">
        <f t="shared" si="93"/>
        <v>-11.287258983436342</v>
      </c>
      <c r="AP382" s="803">
        <f t="shared" si="94"/>
        <v>19.859122595511028</v>
      </c>
      <c r="AQ382" s="961">
        <f t="shared" si="95"/>
        <v>581.38735537884418</v>
      </c>
      <c r="AR382" s="703">
        <f>INDEX(Historical!$C$7:$C$1439,MATCH(B382,Historical!$B$7:$B$1450,0))*IF(AH382="n/a",1.03,IF(AH382&lt;0,1.01,IF(AH382&gt;10,1.1,(1+AH382/100))))</f>
        <v>1.8920000000000001</v>
      </c>
      <c r="AS382" s="959">
        <f t="shared" si="96"/>
        <v>2.0531983999999999</v>
      </c>
      <c r="AT382" s="959">
        <f t="shared" si="102"/>
        <v>2.2585182399999999</v>
      </c>
      <c r="AU382" s="959">
        <f t="shared" si="102"/>
        <v>2.4843700640000002</v>
      </c>
      <c r="AV382" s="959">
        <f t="shared" si="102"/>
        <v>2.7328070704000003</v>
      </c>
      <c r="AW382" s="703">
        <f t="shared" si="98"/>
        <v>11.4208937744</v>
      </c>
      <c r="AX382" s="810">
        <f t="shared" si="99"/>
        <v>6.0309942305539419</v>
      </c>
      <c r="AY382" s="1017">
        <v>0.9</v>
      </c>
      <c r="AZ382" s="945">
        <v>38.4</v>
      </c>
      <c r="BA382" s="945">
        <v>-3.38</v>
      </c>
      <c r="BB382" s="945">
        <v>1.43</v>
      </c>
      <c r="BC382" s="945">
        <v>14.87</v>
      </c>
      <c r="BE382" s="666">
        <v>2011</v>
      </c>
      <c r="BF382" s="971">
        <f t="shared" si="100"/>
        <v>0</v>
      </c>
      <c r="BG382" s="955">
        <v>16.7</v>
      </c>
    </row>
    <row r="383" spans="1:59" ht="11.25" customHeight="1" x14ac:dyDescent="0.2">
      <c r="A383" s="936" t="s">
        <v>1581</v>
      </c>
      <c r="B383" s="948" t="s">
        <v>1582</v>
      </c>
      <c r="C383" s="1013" t="s">
        <v>4216</v>
      </c>
      <c r="D383" s="1013" t="s">
        <v>4352</v>
      </c>
      <c r="E383" s="792">
        <v>7</v>
      </c>
      <c r="F383" s="1227">
        <v>671</v>
      </c>
      <c r="G383" s="1227" t="s">
        <v>106</v>
      </c>
      <c r="H383" s="1227" t="s">
        <v>106</v>
      </c>
      <c r="I383" s="947">
        <v>91.07</v>
      </c>
      <c r="J383" s="703">
        <f t="shared" si="86"/>
        <v>0.74667837926869451</v>
      </c>
      <c r="K383" s="950">
        <v>0.17</v>
      </c>
      <c r="L383" s="960">
        <v>4</v>
      </c>
      <c r="M383" s="694">
        <f t="shared" si="87"/>
        <v>0.68</v>
      </c>
      <c r="N383" s="943" t="s">
        <v>320</v>
      </c>
      <c r="O383" s="795">
        <v>0.16</v>
      </c>
      <c r="P383" s="934">
        <v>43523</v>
      </c>
      <c r="Q383" s="934">
        <v>43553</v>
      </c>
      <c r="R383" s="694">
        <f t="shared" si="88"/>
        <v>6.2500000000000053</v>
      </c>
      <c r="S383" s="759">
        <f>IF(INDEX(Historical!$D$7:$D$1439,MATCH(B383,Historical!$B$7:$B$1450,0))=0,"n/a",(INDEX(Historical!$C$7:$C$1439,MATCH(B383,Historical!$B$7:$B$1450,0))/INDEX(Historical!$D$7:$D$1439,MATCH(B383,Historical!$B$7:$B$1450,0))-1)*100)</f>
        <v>14.285714285714279</v>
      </c>
      <c r="T383" s="759">
        <f>IF(INDEX(Historical!$F$7:$F$1432,MATCH(B383,Historical!$B$7:$B$1450,0))=0,"n/a",((INDEX(Historical!$C$7:$C$1439,MATCH(B383,Historical!$B$7:$B$1450,0))/INDEX(Historical!$F$7:$F$1432,MATCH(B383,Historical!$B$7:$B$1450,0)))^(1/3)-1)*100)</f>
        <v>10.064241629820891</v>
      </c>
      <c r="U383" s="759">
        <f>IF(INDEX(Historical!$H$7:$H$1432,MATCH(B383,Historical!$B$7:$B$1450,0))=0,"n/a",((INDEX(Historical!$C$7:$C$1439,MATCH(B383,Historical!$B$7:$B$1450,0))/INDEX(Historical!$H$7:$H$1432,MATCH(B383,Historical!$B$7:$B$1450,0)))^(1/5)-1)*100)</f>
        <v>14.869835499703509</v>
      </c>
      <c r="V383" s="759">
        <f>IF(INDEX(Historical!$O$7:$O$1432,MATCH(B383,Historical!$B$7:$B$1450,0))=0,"n/a",((INDEX(Historical!$C$7:$C$1439,MATCH(B383,Historical!$B$7:$B$1450,0))/INDEX(Historical!$O$7:$O$1432,MATCH(B383,Historical!$B$7:$B$1450,0)))^(1/10)-1)*100)</f>
        <v>38.300578436247832</v>
      </c>
      <c r="W383" s="760">
        <f t="shared" si="89"/>
        <v>0.38824049418613044</v>
      </c>
      <c r="X383" s="761">
        <f t="shared" si="90"/>
        <v>12.391529583086259</v>
      </c>
      <c r="Y383" s="707"/>
      <c r="Z383" s="703">
        <f t="shared" si="91"/>
        <v>38.202247191011239</v>
      </c>
      <c r="AA383" s="959">
        <f t="shared" si="92"/>
        <v>51.162921348314605</v>
      </c>
      <c r="AB383" s="960">
        <v>12</v>
      </c>
      <c r="AC383" s="938">
        <v>1.78</v>
      </c>
      <c r="AD383" s="938">
        <v>5.98</v>
      </c>
      <c r="AE383" s="938">
        <v>6.63</v>
      </c>
      <c r="AF383" s="938">
        <v>4.91</v>
      </c>
      <c r="AG383" s="938">
        <v>11</v>
      </c>
      <c r="AH383" s="938">
        <v>-6.2</v>
      </c>
      <c r="AI383" s="938">
        <v>23.419999999999998</v>
      </c>
      <c r="AJ383" s="938">
        <v>1.2</v>
      </c>
      <c r="AK383" s="938">
        <v>8.5500000000000007</v>
      </c>
      <c r="AL383" s="951">
        <v>2670</v>
      </c>
      <c r="AM383" s="945">
        <v>2.7</v>
      </c>
      <c r="AN383" s="938">
        <v>0</v>
      </c>
      <c r="AO383" s="802">
        <f t="shared" si="93"/>
        <v>-35.546407469342398</v>
      </c>
      <c r="AP383" s="803">
        <f t="shared" si="94"/>
        <v>15.616513878972203</v>
      </c>
      <c r="AQ383" s="961">
        <f t="shared" si="95"/>
        <v>234.1389889254169</v>
      </c>
      <c r="AR383" s="703">
        <f>INDEX(Historical!$C$7:$C$1439,MATCH(B383,Historical!$B$7:$B$1450,0))*IF(AH383="n/a",1.03,IF(AH383&lt;0,1.01,IF(AH383&gt;10,1.1,(1+AH383/100))))</f>
        <v>0.64639999999999997</v>
      </c>
      <c r="AS383" s="959">
        <f t="shared" si="96"/>
        <v>0.71104000000000001</v>
      </c>
      <c r="AT383" s="959">
        <f t="shared" si="102"/>
        <v>0.77183391999999995</v>
      </c>
      <c r="AU383" s="959">
        <f t="shared" si="102"/>
        <v>0.8378257201599999</v>
      </c>
      <c r="AV383" s="959">
        <f t="shared" si="102"/>
        <v>0.9094598192336798</v>
      </c>
      <c r="AW383" s="703">
        <f t="shared" si="98"/>
        <v>3.8765594593936799</v>
      </c>
      <c r="AX383" s="810">
        <f t="shared" si="99"/>
        <v>4.2566810798217638</v>
      </c>
      <c r="AY383" s="1017">
        <v>1.29</v>
      </c>
      <c r="AZ383" s="945">
        <v>92.33</v>
      </c>
      <c r="BA383" s="945">
        <v>-11.05</v>
      </c>
      <c r="BB383" s="945">
        <v>20.54</v>
      </c>
      <c r="BC383" s="945">
        <v>32.590000000000003</v>
      </c>
      <c r="BE383" s="666">
        <v>2013</v>
      </c>
      <c r="BF383" s="971">
        <f t="shared" si="100"/>
        <v>0</v>
      </c>
      <c r="BG383" s="955">
        <v>9.7000000000000011</v>
      </c>
    </row>
    <row r="384" spans="1:59" ht="11.25" customHeight="1" x14ac:dyDescent="0.2">
      <c r="A384" s="936" t="s">
        <v>1565</v>
      </c>
      <c r="B384" s="948" t="s">
        <v>1566</v>
      </c>
      <c r="C384" s="1013" t="s">
        <v>108</v>
      </c>
      <c r="D384" s="1013" t="s">
        <v>4365</v>
      </c>
      <c r="E384" s="792">
        <v>7</v>
      </c>
      <c r="F384" s="1227">
        <v>634</v>
      </c>
      <c r="G384" s="1227" t="s">
        <v>106</v>
      </c>
      <c r="H384" s="1227" t="s">
        <v>106</v>
      </c>
      <c r="I384" s="947">
        <v>30.72</v>
      </c>
      <c r="J384" s="703">
        <f t="shared" si="86"/>
        <v>1.6276041666666667</v>
      </c>
      <c r="K384" s="950">
        <v>0.125</v>
      </c>
      <c r="L384" s="960">
        <v>4</v>
      </c>
      <c r="M384" s="694">
        <f t="shared" si="87"/>
        <v>0.5</v>
      </c>
      <c r="N384" s="943" t="s">
        <v>1002</v>
      </c>
      <c r="O384" s="795">
        <v>0.11</v>
      </c>
      <c r="P384" s="934">
        <v>43455</v>
      </c>
      <c r="Q384" s="934">
        <v>43441</v>
      </c>
      <c r="R384" s="694">
        <f t="shared" si="88"/>
        <v>13.636363636363635</v>
      </c>
      <c r="S384" s="759">
        <f>IF(INDEX(Historical!$D$7:$D$1439,MATCH(B384,Historical!$B$7:$B$1450,0))=0,"n/a",(INDEX(Historical!$C$7:$C$1439,MATCH(B384,Historical!$B$7:$B$1450,0))/INDEX(Historical!$D$7:$D$1439,MATCH(B384,Historical!$B$7:$B$1450,0))-1)*100)</f>
        <v>11.250000000000004</v>
      </c>
      <c r="T384" s="759">
        <f>IF(INDEX(Historical!$F$7:$F$1432,MATCH(B384,Historical!$B$7:$B$1450,0))=0,"n/a",((INDEX(Historical!$C$7:$C$1439,MATCH(B384,Historical!$B$7:$B$1450,0))/INDEX(Historical!$F$7:$F$1432,MATCH(B384,Historical!$B$7:$B$1450,0)))^(1/3)-1)*100)</f>
        <v>9.3856532240373269</v>
      </c>
      <c r="U384" s="759">
        <f>IF(INDEX(Historical!$H$7:$H$1432,MATCH(B384,Historical!$B$7:$B$1450,0))=0,"n/a",((INDEX(Historical!$C$7:$C$1439,MATCH(B384,Historical!$B$7:$B$1450,0))/INDEX(Historical!$H$7:$H$1432,MATCH(B384,Historical!$B$7:$B$1450,0)))^(1/5)-1)*100)</f>
        <v>14.613427058925254</v>
      </c>
      <c r="V384" s="759">
        <f>IF(INDEX(Historical!$O$7:$O$1432,MATCH(B384,Historical!$B$7:$B$1450,0))=0,"n/a",((INDEX(Historical!$C$7:$C$1439,MATCH(B384,Historical!$B$7:$B$1450,0))/INDEX(Historical!$O$7:$O$1432,MATCH(B384,Historical!$B$7:$B$1450,0)))^(1/10)-1)*100)</f>
        <v>-2.9443380282872189</v>
      </c>
      <c r="W384" s="760" t="str">
        <f t="shared" si="89"/>
        <v>n/a</v>
      </c>
      <c r="X384" s="761" t="str">
        <f t="shared" si="90"/>
        <v>n/a</v>
      </c>
      <c r="Y384" s="717"/>
      <c r="Z384" s="703" t="str">
        <f t="shared" si="91"/>
        <v>n/a</v>
      </c>
      <c r="AA384" s="959" t="str">
        <f t="shared" si="92"/>
        <v>n/a</v>
      </c>
      <c r="AB384" s="960">
        <v>12</v>
      </c>
      <c r="AC384" s="938" t="s">
        <v>137</v>
      </c>
      <c r="AD384" s="938" t="s">
        <v>137</v>
      </c>
      <c r="AE384" s="938" t="s">
        <v>137</v>
      </c>
      <c r="AF384" s="938" t="s">
        <v>137</v>
      </c>
      <c r="AG384" s="938" t="s">
        <v>137</v>
      </c>
      <c r="AH384" s="938" t="s">
        <v>137</v>
      </c>
      <c r="AI384" s="938" t="s">
        <v>137</v>
      </c>
      <c r="AJ384" s="938" t="s">
        <v>137</v>
      </c>
      <c r="AK384" s="938" t="s">
        <v>137</v>
      </c>
      <c r="AL384" s="951" t="s">
        <v>137</v>
      </c>
      <c r="AM384" s="945" t="s">
        <v>137</v>
      </c>
      <c r="AN384" s="938" t="s">
        <v>137</v>
      </c>
      <c r="AO384" s="802" t="str">
        <f t="shared" si="93"/>
        <v>n/a</v>
      </c>
      <c r="AP384" s="803">
        <f t="shared" si="94"/>
        <v>16.241031225591922</v>
      </c>
      <c r="AQ384" s="961" t="str">
        <f t="shared" si="95"/>
        <v>n/a</v>
      </c>
      <c r="AR384" s="703">
        <f>INDEX(Historical!$C$7:$C$1439,MATCH(B384,Historical!$B$7:$B$1450,0))*IF(AH384="n/a",1.03,IF(AH384&lt;0,1.01,IF(AH384&gt;10,1.1,(1+AH384/100))))</f>
        <v>0.45835000000000004</v>
      </c>
      <c r="AS384" s="959">
        <f t="shared" si="96"/>
        <v>0.47210050000000003</v>
      </c>
      <c r="AT384" s="959">
        <f t="shared" si="102"/>
        <v>0.48626351500000004</v>
      </c>
      <c r="AU384" s="959">
        <f t="shared" si="102"/>
        <v>0.50085142045000008</v>
      </c>
      <c r="AV384" s="959">
        <f t="shared" si="102"/>
        <v>0.51587696306350006</v>
      </c>
      <c r="AW384" s="703">
        <f t="shared" si="98"/>
        <v>2.4334423985135003</v>
      </c>
      <c r="AX384" s="810">
        <f t="shared" si="99"/>
        <v>7.9213619743278008</v>
      </c>
      <c r="AY384" s="1017" t="s">
        <v>137</v>
      </c>
      <c r="AZ384" s="945" t="s">
        <v>137</v>
      </c>
      <c r="BA384" s="945" t="s">
        <v>137</v>
      </c>
      <c r="BB384" s="945" t="s">
        <v>137</v>
      </c>
      <c r="BC384" s="945" t="s">
        <v>137</v>
      </c>
      <c r="BD384" s="984" t="s">
        <v>4290</v>
      </c>
      <c r="BE384" s="666">
        <v>2012</v>
      </c>
      <c r="BF384" s="971">
        <f t="shared" si="100"/>
        <v>0</v>
      </c>
      <c r="BG384" s="955" t="s">
        <v>137</v>
      </c>
    </row>
    <row r="385" spans="1:60" ht="11.25" customHeight="1" x14ac:dyDescent="0.2">
      <c r="A385" s="944" t="s">
        <v>1555</v>
      </c>
      <c r="B385" s="948" t="s">
        <v>1556</v>
      </c>
      <c r="C385" s="1013" t="s">
        <v>108</v>
      </c>
      <c r="D385" s="1013" t="s">
        <v>4365</v>
      </c>
      <c r="E385" s="792">
        <v>7</v>
      </c>
      <c r="F385" s="1227">
        <v>636</v>
      </c>
      <c r="G385" s="1227" t="s">
        <v>106</v>
      </c>
      <c r="H385" s="1227" t="s">
        <v>106</v>
      </c>
      <c r="I385" s="947">
        <v>75</v>
      </c>
      <c r="J385" s="703">
        <f t="shared" si="86"/>
        <v>2.8266666666666671</v>
      </c>
      <c r="K385" s="950">
        <v>0.53</v>
      </c>
      <c r="L385" s="960">
        <v>4</v>
      </c>
      <c r="M385" s="694">
        <f t="shared" si="87"/>
        <v>2.12</v>
      </c>
      <c r="N385" s="943" t="s">
        <v>152</v>
      </c>
      <c r="O385" s="795">
        <v>0.51</v>
      </c>
      <c r="P385" s="934">
        <v>43425</v>
      </c>
      <c r="Q385" s="934">
        <v>43448</v>
      </c>
      <c r="R385" s="694">
        <f t="shared" si="88"/>
        <v>3.9215686274509838</v>
      </c>
      <c r="S385" s="759">
        <f>IF(INDEX(Historical!$D$7:$D$1439,MATCH(B385,Historical!$B$7:$B$1450,0))=0,"n/a",(INDEX(Historical!$C$7:$C$1439,MATCH(B385,Historical!$B$7:$B$1450,0))/INDEX(Historical!$D$7:$D$1439,MATCH(B385,Historical!$B$7:$B$1450,0))-1)*100)</f>
        <v>5.1546391752577359</v>
      </c>
      <c r="T385" s="759">
        <f>IF(INDEX(Historical!$F$7:$F$1432,MATCH(B385,Historical!$B$7:$B$1450,0))=0,"n/a",((INDEX(Historical!$C$7:$C$1439,MATCH(B385,Historical!$B$7:$B$1450,0))/INDEX(Historical!$F$7:$F$1432,MATCH(B385,Historical!$B$7:$B$1450,0)))^(1/3)-1)*100)</f>
        <v>7.5879871950279343</v>
      </c>
      <c r="U385" s="759">
        <f>IF(INDEX(Historical!$H$7:$H$1432,MATCH(B385,Historical!$B$7:$B$1450,0))=0,"n/a",((INDEX(Historical!$C$7:$C$1439,MATCH(B385,Historical!$B$7:$B$1450,0))/INDEX(Historical!$H$7:$H$1432,MATCH(B385,Historical!$B$7:$B$1450,0)))^(1/5)-1)*100)</f>
        <v>9.7961838602559368</v>
      </c>
      <c r="V385" s="759" t="str">
        <f>IF(INDEX(Historical!$O$7:$O$1432,MATCH(B385,Historical!$B$7:$B$1450,0))=0,"n/a",((INDEX(Historical!$C$7:$C$1439,MATCH(B385,Historical!$B$7:$B$1450,0))/INDEX(Historical!$O$7:$O$1432,MATCH(B385,Historical!$B$7:$B$1450,0)))^(1/10)-1)*100)</f>
        <v>n/a</v>
      </c>
      <c r="W385" s="760" t="str">
        <f t="shared" si="89"/>
        <v>n/a</v>
      </c>
      <c r="X385" s="761" t="str">
        <f t="shared" si="90"/>
        <v>n/a</v>
      </c>
      <c r="Y385" s="712"/>
      <c r="Z385" s="703" t="str">
        <f t="shared" si="91"/>
        <v>n/a</v>
      </c>
      <c r="AA385" s="959" t="str">
        <f t="shared" si="92"/>
        <v>n/a</v>
      </c>
      <c r="AB385" s="960">
        <v>12</v>
      </c>
      <c r="AC385" s="938" t="s">
        <v>137</v>
      </c>
      <c r="AD385" s="938" t="s">
        <v>137</v>
      </c>
      <c r="AE385" s="938" t="s">
        <v>137</v>
      </c>
      <c r="AF385" s="938" t="s">
        <v>137</v>
      </c>
      <c r="AG385" s="938" t="s">
        <v>137</v>
      </c>
      <c r="AH385" s="938" t="s">
        <v>137</v>
      </c>
      <c r="AI385" s="938" t="s">
        <v>137</v>
      </c>
      <c r="AJ385" s="938" t="s">
        <v>137</v>
      </c>
      <c r="AK385" s="938" t="s">
        <v>137</v>
      </c>
      <c r="AL385" s="951" t="s">
        <v>137</v>
      </c>
      <c r="AM385" s="945" t="s">
        <v>137</v>
      </c>
      <c r="AN385" s="938" t="s">
        <v>137</v>
      </c>
      <c r="AO385" s="802" t="str">
        <f t="shared" si="93"/>
        <v>n/a</v>
      </c>
      <c r="AP385" s="803">
        <f t="shared" si="94"/>
        <v>12.622850526922605</v>
      </c>
      <c r="AQ385" s="961" t="str">
        <f t="shared" si="95"/>
        <v>n/a</v>
      </c>
      <c r="AR385" s="703">
        <f>INDEX(Historical!$C$7:$C$1439,MATCH(B385,Historical!$B$7:$B$1450,0))*IF(AH385="n/a",1.03,IF(AH385&lt;0,1.01,IF(AH385&gt;10,1.1,(1+AH385/100))))</f>
        <v>2.1012</v>
      </c>
      <c r="AS385" s="959">
        <f t="shared" si="96"/>
        <v>2.1642359999999998</v>
      </c>
      <c r="AT385" s="959">
        <f t="shared" si="102"/>
        <v>2.2291630799999997</v>
      </c>
      <c r="AU385" s="959">
        <f t="shared" si="102"/>
        <v>2.2960379723999997</v>
      </c>
      <c r="AV385" s="959">
        <f t="shared" si="102"/>
        <v>2.3649191115719996</v>
      </c>
      <c r="AW385" s="703">
        <f t="shared" si="98"/>
        <v>11.155556163971998</v>
      </c>
      <c r="AX385" s="810">
        <f t="shared" si="99"/>
        <v>14.874074885295997</v>
      </c>
      <c r="AY385" s="1017" t="s">
        <v>137</v>
      </c>
      <c r="AZ385" s="945" t="s">
        <v>137</v>
      </c>
      <c r="BA385" s="945" t="s">
        <v>137</v>
      </c>
      <c r="BB385" s="945" t="s">
        <v>137</v>
      </c>
      <c r="BC385" s="945" t="s">
        <v>137</v>
      </c>
      <c r="BD385" s="984" t="s">
        <v>4290</v>
      </c>
      <c r="BE385" s="666">
        <v>2012</v>
      </c>
      <c r="BF385" s="971">
        <f t="shared" si="100"/>
        <v>0</v>
      </c>
      <c r="BG385" s="955" t="s">
        <v>137</v>
      </c>
    </row>
    <row r="386" spans="1:60" ht="11.25" customHeight="1" x14ac:dyDescent="0.2">
      <c r="A386" s="762" t="s">
        <v>4191</v>
      </c>
      <c r="B386" s="853" t="s">
        <v>2694</v>
      </c>
      <c r="C386" s="1013" t="s">
        <v>112</v>
      </c>
      <c r="D386" s="1013" t="s">
        <v>4391</v>
      </c>
      <c r="E386" s="792">
        <v>7</v>
      </c>
      <c r="F386" s="1227">
        <v>615</v>
      </c>
      <c r="G386" s="1227" t="s">
        <v>106</v>
      </c>
      <c r="H386" s="1227" t="s">
        <v>106</v>
      </c>
      <c r="I386" s="956">
        <v>20.96</v>
      </c>
      <c r="J386" s="703">
        <f t="shared" si="86"/>
        <v>1.1450381679389312</v>
      </c>
      <c r="K386" s="936">
        <v>0.06</v>
      </c>
      <c r="L386" s="1227">
        <v>4</v>
      </c>
      <c r="M386" s="694">
        <f t="shared" si="87"/>
        <v>0.24</v>
      </c>
      <c r="N386" s="1227" t="s">
        <v>493</v>
      </c>
      <c r="O386" s="642">
        <v>5.5E-2</v>
      </c>
      <c r="P386" s="1026">
        <v>43097</v>
      </c>
      <c r="Q386" s="1026">
        <v>43115</v>
      </c>
      <c r="R386" s="694">
        <f t="shared" si="88"/>
        <v>9.0909090909090864</v>
      </c>
      <c r="S386" s="759">
        <f>IF(INDEX(Historical!$D$7:$D$1439,MATCH(B386,Historical!$B$7:$B$1450,0))=0,"n/a",(INDEX(Historical!$C$7:$C$1439,MATCH(B386,Historical!$B$7:$B$1450,0))/INDEX(Historical!$D$7:$D$1439,MATCH(B386,Historical!$B$7:$B$1450,0))-1)*100)</f>
        <v>6.6666666666666652</v>
      </c>
      <c r="T386" s="759">
        <f>IF(INDEX(Historical!$F$7:$F$1432,MATCH(B386,Historical!$B$7:$B$1450,0))=0,"n/a",((INDEX(Historical!$C$7:$C$1439,MATCH(B386,Historical!$B$7:$B$1450,0))/INDEX(Historical!$F$7:$F$1432,MATCH(B386,Historical!$B$7:$B$1450,0)))^(1/3)-1)*100)</f>
        <v>6.2658569182611146</v>
      </c>
      <c r="U386" s="759">
        <f>IF(INDEX(Historical!$H$7:$H$1432,MATCH(B386,Historical!$B$7:$B$1450,0))=0,"n/a",((INDEX(Historical!$C$7:$C$1439,MATCH(B386,Historical!$B$7:$B$1450,0))/INDEX(Historical!$H$7:$H$1432,MATCH(B386,Historical!$B$7:$B$1450,0)))^(1/5)-1)*100)</f>
        <v>12.195514544619957</v>
      </c>
      <c r="V386" s="759">
        <f>IF(INDEX(Historical!$O$7:$O$1432,MATCH(B386,Historical!$B$7:$B$1450,0))=0,"n/a",((INDEX(Historical!$C$7:$C$1439,MATCH(B386,Historical!$B$7:$B$1450,0))/INDEX(Historical!$O$7:$O$1432,MATCH(B386,Historical!$B$7:$B$1450,0)))^(1/10)-1)*100)</f>
        <v>16.983368811009349</v>
      </c>
      <c r="W386" s="760">
        <f t="shared" si="89"/>
        <v>0.7180857155215461</v>
      </c>
      <c r="X386" s="761">
        <f t="shared" si="90"/>
        <v>5.0814643935916495</v>
      </c>
      <c r="Y386" s="704"/>
      <c r="Z386" s="703">
        <f t="shared" si="91"/>
        <v>15.584415584415584</v>
      </c>
      <c r="AA386" s="959">
        <f t="shared" si="92"/>
        <v>13.61038961038961</v>
      </c>
      <c r="AB386" s="960">
        <v>12</v>
      </c>
      <c r="AC386" s="955">
        <v>1.54</v>
      </c>
      <c r="AD386" s="955">
        <v>1.39</v>
      </c>
      <c r="AE386" s="938">
        <v>0.35</v>
      </c>
      <c r="AF386" s="938">
        <v>1.78</v>
      </c>
      <c r="AG386" s="938">
        <v>13.3</v>
      </c>
      <c r="AH386" s="938">
        <v>25</v>
      </c>
      <c r="AI386" s="938">
        <v>29.220000000000002</v>
      </c>
      <c r="AJ386" s="739">
        <v>2.4</v>
      </c>
      <c r="AK386" s="739">
        <v>10</v>
      </c>
      <c r="AL386" s="955">
        <v>1080</v>
      </c>
      <c r="AM386" s="955">
        <v>3.5000000000000004</v>
      </c>
      <c r="AN386" s="955">
        <v>0.62</v>
      </c>
      <c r="AO386" s="802">
        <f t="shared" si="93"/>
        <v>-0.26983689783072151</v>
      </c>
      <c r="AP386" s="803">
        <f t="shared" si="94"/>
        <v>13.340552712558889</v>
      </c>
      <c r="AQ386" s="961">
        <f t="shared" si="95"/>
        <v>3.7657479485906808</v>
      </c>
      <c r="AR386" s="703">
        <f>INDEX(Historical!$C$7:$C$1439,MATCH(B386,Historical!$B$7:$B$1450,0))*IF(AH386="n/a",1.03,IF(AH386&lt;0,1.01,IF(AH386&gt;10,1.1,(1+AH386/100))))</f>
        <v>0.26400000000000001</v>
      </c>
      <c r="AS386" s="959">
        <f t="shared" si="96"/>
        <v>0.29040000000000005</v>
      </c>
      <c r="AT386" s="959">
        <f t="shared" si="102"/>
        <v>0.31944000000000006</v>
      </c>
      <c r="AU386" s="959">
        <f t="shared" si="102"/>
        <v>0.35138400000000009</v>
      </c>
      <c r="AV386" s="959">
        <f t="shared" si="102"/>
        <v>0.3865224000000001</v>
      </c>
      <c r="AW386" s="703">
        <f t="shared" si="98"/>
        <v>1.6117464000000001</v>
      </c>
      <c r="AX386" s="810">
        <f t="shared" si="99"/>
        <v>7.689629770992366</v>
      </c>
      <c r="AY386" s="788">
        <v>1.49</v>
      </c>
      <c r="AZ386" s="938">
        <v>17.62</v>
      </c>
      <c r="BA386" s="938">
        <v>-24.93</v>
      </c>
      <c r="BB386" s="938">
        <v>5.54</v>
      </c>
      <c r="BC386" s="938">
        <v>-0.91</v>
      </c>
      <c r="BE386" s="666">
        <v>2012</v>
      </c>
      <c r="BF386" s="971">
        <f t="shared" si="100"/>
        <v>0</v>
      </c>
      <c r="BG386" s="955">
        <v>4.8</v>
      </c>
    </row>
    <row r="387" spans="1:60" ht="11.25" customHeight="1" x14ac:dyDescent="0.2">
      <c r="A387" s="944" t="s">
        <v>1589</v>
      </c>
      <c r="B387" s="948" t="s">
        <v>1590</v>
      </c>
      <c r="C387" s="1013" t="s">
        <v>108</v>
      </c>
      <c r="D387" s="1013" t="s">
        <v>4357</v>
      </c>
      <c r="E387" s="793">
        <v>8</v>
      </c>
      <c r="F387" s="1227">
        <v>513</v>
      </c>
      <c r="G387" s="1227" t="s">
        <v>106</v>
      </c>
      <c r="H387" s="1227" t="s">
        <v>106</v>
      </c>
      <c r="I387" s="947">
        <v>20.77</v>
      </c>
      <c r="J387" s="703">
        <f t="shared" si="86"/>
        <v>2.6961964371689939</v>
      </c>
      <c r="K387" s="950">
        <v>0.14000000000000001</v>
      </c>
      <c r="L387" s="960">
        <v>4</v>
      </c>
      <c r="M387" s="694">
        <f t="shared" si="87"/>
        <v>0.56000000000000005</v>
      </c>
      <c r="N387" s="943" t="s">
        <v>143</v>
      </c>
      <c r="O387" s="795">
        <v>0.13</v>
      </c>
      <c r="P387" s="939">
        <v>42964</v>
      </c>
      <c r="Q387" s="939">
        <v>42989</v>
      </c>
      <c r="R387" s="694">
        <f t="shared" si="88"/>
        <v>7.6923076923076987</v>
      </c>
      <c r="S387" s="759">
        <f>IF(INDEX(Historical!$D$7:$D$1439,MATCH(B387,Historical!$B$7:$B$1450,0))=0,"n/a",(INDEX(Historical!$C$7:$C$1439,MATCH(B387,Historical!$B$7:$B$1450,0))/INDEX(Historical!$D$7:$D$1439,MATCH(B387,Historical!$B$7:$B$1450,0))-1)*100)</f>
        <v>3.7037037037036979</v>
      </c>
      <c r="T387" s="759">
        <f>IF(INDEX(Historical!$F$7:$F$1432,MATCH(B387,Historical!$B$7:$B$1450,0))=0,"n/a",((INDEX(Historical!$C$7:$C$1439,MATCH(B387,Historical!$B$7:$B$1450,0))/INDEX(Historical!$F$7:$F$1432,MATCH(B387,Historical!$B$7:$B$1450,0)))^(1/3)-1)*100)</f>
        <v>6.014041147633864</v>
      </c>
      <c r="U387" s="759">
        <f>IF(INDEX(Historical!$H$7:$H$1432,MATCH(B387,Historical!$B$7:$B$1450,0))=0,"n/a",((INDEX(Historical!$C$7:$C$1439,MATCH(B387,Historical!$B$7:$B$1450,0))/INDEX(Historical!$H$7:$H$1432,MATCH(B387,Historical!$B$7:$B$1450,0)))^(1/5)-1)*100)</f>
        <v>10.494795379650323</v>
      </c>
      <c r="V387" s="759">
        <f>IF(INDEX(Historical!$O$7:$O$1432,MATCH(B387,Historical!$B$7:$B$1450,0))=0,"n/a",((INDEX(Historical!$C$7:$C$1439,MATCH(B387,Historical!$B$7:$B$1450,0))/INDEX(Historical!$O$7:$O$1432,MATCH(B387,Historical!$B$7:$B$1450,0)))^(1/10)-1)*100)</f>
        <v>3.9538176114951584</v>
      </c>
      <c r="W387" s="760">
        <f t="shared" si="89"/>
        <v>2.6543448410817456</v>
      </c>
      <c r="X387" s="761" t="str">
        <f t="shared" si="90"/>
        <v>n/a</v>
      </c>
      <c r="Y387" s="727" t="s">
        <v>4427</v>
      </c>
      <c r="Z387" s="703">
        <f t="shared" si="91"/>
        <v>86.15384615384616</v>
      </c>
      <c r="AA387" s="959">
        <f t="shared" si="92"/>
        <v>31.95384615384615</v>
      </c>
      <c r="AB387" s="960">
        <v>6</v>
      </c>
      <c r="AC387" s="938">
        <v>0.65</v>
      </c>
      <c r="AD387" s="938" t="s">
        <v>137</v>
      </c>
      <c r="AE387" s="938">
        <v>3.39</v>
      </c>
      <c r="AF387" s="938">
        <v>1.27</v>
      </c>
      <c r="AG387" s="938">
        <v>4.1000000000000005</v>
      </c>
      <c r="AH387" s="938">
        <v>-20.599999999999998</v>
      </c>
      <c r="AI387" s="938">
        <v>204.26000000000002</v>
      </c>
      <c r="AJ387" s="938">
        <v>-26.5</v>
      </c>
      <c r="AK387" s="938">
        <v>-13</v>
      </c>
      <c r="AL387" s="951">
        <v>150.91</v>
      </c>
      <c r="AM387" s="945">
        <v>6.6000000000000005</v>
      </c>
      <c r="AN387" s="938">
        <v>0</v>
      </c>
      <c r="AO387" s="802">
        <f t="shared" si="93"/>
        <v>-18.762854337026834</v>
      </c>
      <c r="AP387" s="803">
        <f t="shared" si="94"/>
        <v>13.190991816819317</v>
      </c>
      <c r="AQ387" s="961">
        <f t="shared" si="95"/>
        <v>34.298812132389834</v>
      </c>
      <c r="AR387" s="703">
        <f>INDEX(Historical!$C$7:$C$1439,MATCH(B387,Historical!$B$7:$B$1450,0))*IF(AH387="n/a",1.03,IF(AH387&lt;0,1.01,IF(AH387&gt;10,1.1,(1+AH387/100))))</f>
        <v>0.5656000000000001</v>
      </c>
      <c r="AS387" s="959">
        <f t="shared" si="96"/>
        <v>0.62216000000000016</v>
      </c>
      <c r="AT387" s="959">
        <f t="shared" ref="AT387:AV406" si="103">IF($AK387="n/a",1.03*AS387,IF($AK387&lt;0,1.01*AS387,IF($AK387&gt;10,1.1*AS387,(1+$AK387/100)*AS387)))</f>
        <v>0.62838160000000021</v>
      </c>
      <c r="AU387" s="959">
        <f t="shared" si="103"/>
        <v>0.63466541600000026</v>
      </c>
      <c r="AV387" s="959">
        <f t="shared" si="103"/>
        <v>0.64101207016000028</v>
      </c>
      <c r="AW387" s="703">
        <f t="shared" si="98"/>
        <v>3.091819086160001</v>
      </c>
      <c r="AX387" s="810">
        <f t="shared" si="99"/>
        <v>14.885985007992304</v>
      </c>
      <c r="AY387" s="1017">
        <v>0.48</v>
      </c>
      <c r="AZ387" s="945">
        <v>41.58</v>
      </c>
      <c r="BA387" s="945">
        <v>-4.7699999999999996</v>
      </c>
      <c r="BB387" s="945">
        <v>-0.06</v>
      </c>
      <c r="BC387" s="945">
        <v>9.48</v>
      </c>
      <c r="BE387" s="666">
        <v>2012</v>
      </c>
      <c r="BF387" s="971">
        <f t="shared" si="100"/>
        <v>0</v>
      </c>
      <c r="BG387" s="955">
        <v>0.4</v>
      </c>
    </row>
    <row r="388" spans="1:60" ht="11.25" customHeight="1" x14ac:dyDescent="0.2">
      <c r="A388" s="953" t="s">
        <v>4284</v>
      </c>
      <c r="B388" s="948" t="s">
        <v>3903</v>
      </c>
      <c r="C388" s="1013" t="s">
        <v>4345</v>
      </c>
      <c r="D388" s="1013" t="s">
        <v>4346</v>
      </c>
      <c r="E388" s="792">
        <v>5</v>
      </c>
      <c r="F388" s="1227">
        <v>832</v>
      </c>
      <c r="G388" s="1227" t="s">
        <v>106</v>
      </c>
      <c r="H388" s="1227" t="s">
        <v>106</v>
      </c>
      <c r="I388" s="947">
        <v>175</v>
      </c>
      <c r="J388" s="703">
        <f t="shared" si="86"/>
        <v>2.4</v>
      </c>
      <c r="K388" s="950">
        <v>1.05</v>
      </c>
      <c r="L388" s="960">
        <v>4</v>
      </c>
      <c r="M388" s="694">
        <f t="shared" si="87"/>
        <v>4.2</v>
      </c>
      <c r="N388" s="685" t="s">
        <v>111</v>
      </c>
      <c r="O388" s="795">
        <v>0.85</v>
      </c>
      <c r="P388" s="660">
        <v>43354</v>
      </c>
      <c r="Q388" s="660">
        <v>43370</v>
      </c>
      <c r="R388" s="694">
        <f t="shared" si="88"/>
        <v>23.529411764705891</v>
      </c>
      <c r="S388" s="759">
        <f>IF(INDEX(Historical!$D$7:$D$1439,MATCH(B388,Historical!$B$7:$B$1450,0))=0,"n/a",(INDEX(Historical!$C$7:$C$1439,MATCH(B388,Historical!$B$7:$B$1450,0))/INDEX(Historical!$D$7:$D$1439,MATCH(B388,Historical!$B$7:$B$1450,0))-1)*100)</f>
        <v>11.764705882352944</v>
      </c>
      <c r="T388" s="759">
        <f>IF(INDEX(Historical!$F$7:$F$1432,MATCH(B388,Historical!$B$7:$B$1450,0))=0,"n/a",((INDEX(Historical!$C$7:$C$1439,MATCH(B388,Historical!$B$7:$B$1450,0))/INDEX(Historical!$F$7:$F$1432,MATCH(B388,Historical!$B$7:$B$1450,0)))^(1/3)-1)*100)</f>
        <v>19.983162620797646</v>
      </c>
      <c r="U388" s="759">
        <f>IF(INDEX(Historical!$H$7:$H$1432,MATCH(B388,Historical!$B$7:$B$1450,0))=0,"n/a",((INDEX(Historical!$C$7:$C$1439,MATCH(B388,Historical!$B$7:$B$1450,0))/INDEX(Historical!$H$7:$H$1432,MATCH(B388,Historical!$B$7:$B$1450,0)))^(1/5)-1)*100)</f>
        <v>16.6417926847523</v>
      </c>
      <c r="V388" s="759">
        <f>IF(INDEX(Historical!$O$7:$O$1432,MATCH(B388,Historical!$B$7:$B$1450,0))=0,"n/a",((INDEX(Historical!$C$7:$C$1439,MATCH(B388,Historical!$B$7:$B$1450,0))/INDEX(Historical!$O$7:$O$1432,MATCH(B388,Historical!$B$7:$B$1450,0)))^(1/10)-1)*100)</f>
        <v>8.0008299434556562</v>
      </c>
      <c r="W388" s="760">
        <f t="shared" si="89"/>
        <v>2.0800082994345592</v>
      </c>
      <c r="X388" s="761">
        <f t="shared" si="90"/>
        <v>0.57385492016387252</v>
      </c>
      <c r="Y388" s="714"/>
      <c r="Z388" s="703">
        <f t="shared" si="91"/>
        <v>103.44827586206897</v>
      </c>
      <c r="AA388" s="959">
        <f t="shared" si="92"/>
        <v>43.103448275862071</v>
      </c>
      <c r="AB388" s="960">
        <v>12</v>
      </c>
      <c r="AC388" s="938">
        <v>4.0599999999999996</v>
      </c>
      <c r="AD388" s="938" t="s">
        <v>137</v>
      </c>
      <c r="AE388" s="938">
        <v>11.25</v>
      </c>
      <c r="AF388" s="938">
        <v>6.08</v>
      </c>
      <c r="AG388" s="938">
        <v>21.5</v>
      </c>
      <c r="AH388" s="938">
        <v>91.100000000000009</v>
      </c>
      <c r="AI388" s="938">
        <v>7.51</v>
      </c>
      <c r="AJ388" s="938">
        <v>28.999999999999996</v>
      </c>
      <c r="AK388" s="938" t="s">
        <v>137</v>
      </c>
      <c r="AL388" s="951">
        <v>4760</v>
      </c>
      <c r="AM388" s="945">
        <v>0.6</v>
      </c>
      <c r="AN388" s="938">
        <v>0</v>
      </c>
      <c r="AO388" s="802">
        <f t="shared" si="93"/>
        <v>-24.061655591109773</v>
      </c>
      <c r="AP388" s="803">
        <f t="shared" si="94"/>
        <v>19.041792684752298</v>
      </c>
      <c r="AQ388" s="961">
        <f t="shared" si="95"/>
        <v>241.28447926244846</v>
      </c>
      <c r="AR388" s="703">
        <f>INDEX(Historical!$C$7:$C$1439,MATCH(B388,Historical!$B$7:$B$1450,0))*IF(AH388="n/a",1.03,IF(AH388&lt;0,1.01,IF(AH388&gt;10,1.1,(1+AH388/100))))</f>
        <v>4.18</v>
      </c>
      <c r="AS388" s="959">
        <f t="shared" si="96"/>
        <v>4.4939179999999999</v>
      </c>
      <c r="AT388" s="959">
        <f t="shared" si="103"/>
        <v>4.6287355400000001</v>
      </c>
      <c r="AU388" s="959">
        <f t="shared" si="103"/>
        <v>4.7675976061999998</v>
      </c>
      <c r="AV388" s="959">
        <f t="shared" si="103"/>
        <v>4.9106255343859999</v>
      </c>
      <c r="AW388" s="703">
        <f t="shared" si="98"/>
        <v>22.980876680586</v>
      </c>
      <c r="AX388" s="810">
        <f t="shared" si="99"/>
        <v>13.131929531763427</v>
      </c>
      <c r="AY388" s="1017">
        <v>0.47</v>
      </c>
      <c r="AZ388" s="945">
        <v>45.58</v>
      </c>
      <c r="BA388" s="945">
        <v>-2.73</v>
      </c>
      <c r="BB388" s="945">
        <v>2.77</v>
      </c>
      <c r="BC388" s="945">
        <v>16.830000000000002</v>
      </c>
      <c r="BE388" s="666">
        <v>2014</v>
      </c>
      <c r="BF388" s="971">
        <f t="shared" si="100"/>
        <v>0</v>
      </c>
      <c r="BG388" s="955">
        <v>8.4</v>
      </c>
    </row>
    <row r="389" spans="1:60" s="838" customFormat="1" ht="11.25" customHeight="1" x14ac:dyDescent="0.2">
      <c r="A389" s="817" t="s">
        <v>1561</v>
      </c>
      <c r="B389" s="846" t="s">
        <v>1562</v>
      </c>
      <c r="C389" s="1013" t="s">
        <v>179</v>
      </c>
      <c r="D389" s="1013" t="s">
        <v>4363</v>
      </c>
      <c r="E389" s="818">
        <v>8</v>
      </c>
      <c r="F389" s="1227">
        <v>588</v>
      </c>
      <c r="G389" s="1226" t="s">
        <v>37</v>
      </c>
      <c r="H389" s="1226" t="s">
        <v>37</v>
      </c>
      <c r="I389" s="819">
        <v>102.56</v>
      </c>
      <c r="J389" s="820">
        <f t="shared" si="86"/>
        <v>3.5101404056162244</v>
      </c>
      <c r="K389" s="821">
        <v>0.9</v>
      </c>
      <c r="L389" s="822">
        <v>4</v>
      </c>
      <c r="M389" s="823">
        <f t="shared" si="87"/>
        <v>3.6</v>
      </c>
      <c r="N389" s="824" t="s">
        <v>119</v>
      </c>
      <c r="O389" s="825">
        <v>0.8</v>
      </c>
      <c r="P389" s="826">
        <v>43602</v>
      </c>
      <c r="Q389" s="826">
        <v>43619</v>
      </c>
      <c r="R389" s="823">
        <f t="shared" si="88"/>
        <v>12.499999999999996</v>
      </c>
      <c r="S389" s="759">
        <f>IF(INDEX(Historical!$D$7:$D$1439,MATCH(B389,Historical!$B$7:$B$1450,0))=0,"n/a",(INDEX(Historical!$C$7:$C$1439,MATCH(B389,Historical!$B$7:$B$1450,0))/INDEX(Historical!$D$7:$D$1439,MATCH(B389,Historical!$B$7:$B$1450,0))-1)*100)</f>
        <v>13.553113553113572</v>
      </c>
      <c r="T389" s="759">
        <f>IF(INDEX(Historical!$F$7:$F$1432,MATCH(B389,Historical!$B$7:$B$1450,0))=0,"n/a",((INDEX(Historical!$C$7:$C$1439,MATCH(B389,Historical!$B$7:$B$1450,0))/INDEX(Historical!$F$7:$F$1432,MATCH(B389,Historical!$B$7:$B$1450,0)))^(1/3)-1)*100)</f>
        <v>12.452314898476423</v>
      </c>
      <c r="U389" s="759">
        <f>IF(INDEX(Historical!$H$7:$H$1432,MATCH(B389,Historical!$B$7:$B$1450,0))=0,"n/a",((INDEX(Historical!$C$7:$C$1439,MATCH(B389,Historical!$B$7:$B$1450,0))/INDEX(Historical!$H$7:$H$1432,MATCH(B389,Historical!$B$7:$B$1450,0)))^(1/5)-1)*100)</f>
        <v>18.485561996426014</v>
      </c>
      <c r="V389" s="759" t="str">
        <f>IF(INDEX(Historical!$O$7:$O$1432,MATCH(B389,Historical!$B$7:$B$1450,0))=0,"n/a",((INDEX(Historical!$C$7:$C$1439,MATCH(B389,Historical!$B$7:$B$1450,0))/INDEX(Historical!$O$7:$O$1432,MATCH(B389,Historical!$B$7:$B$1450,0)))^(1/10)-1)*100)</f>
        <v>n/a</v>
      </c>
      <c r="W389" s="827" t="str">
        <f t="shared" si="89"/>
        <v>n/a</v>
      </c>
      <c r="X389" s="828">
        <f t="shared" si="90"/>
        <v>1.2406417447265783</v>
      </c>
      <c r="Y389" s="839"/>
      <c r="Z389" s="820">
        <f t="shared" si="91"/>
        <v>31.718061674008812</v>
      </c>
      <c r="AA389" s="830">
        <f t="shared" si="92"/>
        <v>9.0361233480176217</v>
      </c>
      <c r="AB389" s="822">
        <v>12</v>
      </c>
      <c r="AC389" s="831">
        <v>11.35</v>
      </c>
      <c r="AD389" s="831" t="s">
        <v>137</v>
      </c>
      <c r="AE389" s="831">
        <v>0.43</v>
      </c>
      <c r="AF389" s="831">
        <v>1.96</v>
      </c>
      <c r="AG389" s="831">
        <v>22.3</v>
      </c>
      <c r="AH389" s="831">
        <v>158.6</v>
      </c>
      <c r="AI389" s="831">
        <v>34.36</v>
      </c>
      <c r="AJ389" s="831">
        <v>14.899999999999999</v>
      </c>
      <c r="AK389" s="831">
        <v>-9.1800000000000015</v>
      </c>
      <c r="AL389" s="832">
        <v>47410</v>
      </c>
      <c r="AM389" s="833">
        <v>0.2</v>
      </c>
      <c r="AN389" s="831">
        <v>0.47</v>
      </c>
      <c r="AO389" s="834">
        <f t="shared" si="93"/>
        <v>12.959579054024616</v>
      </c>
      <c r="AP389" s="835">
        <f t="shared" si="94"/>
        <v>21.995702402042237</v>
      </c>
      <c r="AQ389" s="836">
        <f t="shared" si="95"/>
        <v>-11.278709151474342</v>
      </c>
      <c r="AR389" s="703">
        <f>INDEX(Historical!$C$7:$C$1439,MATCH(B389,Historical!$B$7:$B$1450,0))*IF(AH389="n/a",1.03,IF(AH389&lt;0,1.01,IF(AH389&gt;10,1.1,(1+AH389/100))))</f>
        <v>3.4100000000000006</v>
      </c>
      <c r="AS389" s="830">
        <f t="shared" si="96"/>
        <v>3.7510000000000008</v>
      </c>
      <c r="AT389" s="830">
        <f t="shared" si="103"/>
        <v>3.7885100000000009</v>
      </c>
      <c r="AU389" s="830">
        <f t="shared" si="103"/>
        <v>3.8263951000000009</v>
      </c>
      <c r="AV389" s="830">
        <f t="shared" si="103"/>
        <v>3.8646590510000012</v>
      </c>
      <c r="AW389" s="820">
        <f t="shared" si="98"/>
        <v>18.640564151000003</v>
      </c>
      <c r="AX389" s="837">
        <f t="shared" si="99"/>
        <v>18.175277058307334</v>
      </c>
      <c r="AY389" s="1018">
        <v>1.1000000000000001</v>
      </c>
      <c r="AZ389" s="833">
        <v>30.75</v>
      </c>
      <c r="BA389" s="833">
        <v>-17.27</v>
      </c>
      <c r="BB389" s="833">
        <v>11.57</v>
      </c>
      <c r="BC389" s="833">
        <v>9.25</v>
      </c>
      <c r="BD389" s="985"/>
      <c r="BE389" s="666">
        <v>2012</v>
      </c>
      <c r="BF389" s="971">
        <f t="shared" si="100"/>
        <v>0</v>
      </c>
      <c r="BG389" s="892">
        <v>9.5</v>
      </c>
    </row>
    <row r="390" spans="1:60" ht="11.25" customHeight="1" x14ac:dyDescent="0.2">
      <c r="A390" s="944" t="s">
        <v>1563</v>
      </c>
      <c r="B390" s="948" t="s">
        <v>1564</v>
      </c>
      <c r="C390" s="1013" t="s">
        <v>179</v>
      </c>
      <c r="D390" s="1013" t="s">
        <v>4363</v>
      </c>
      <c r="E390" s="792">
        <v>7</v>
      </c>
      <c r="F390" s="1227">
        <v>704</v>
      </c>
      <c r="G390" s="1227" t="s">
        <v>106</v>
      </c>
      <c r="H390" s="1227" t="s">
        <v>106</v>
      </c>
      <c r="I390" s="947">
        <v>52.26</v>
      </c>
      <c r="J390" s="703">
        <f t="shared" si="86"/>
        <v>6.5442020665901266</v>
      </c>
      <c r="K390" s="950">
        <v>0.85499999999999998</v>
      </c>
      <c r="L390" s="960">
        <v>4</v>
      </c>
      <c r="M390" s="694">
        <f t="shared" si="87"/>
        <v>3.42</v>
      </c>
      <c r="N390" s="943" t="s">
        <v>560</v>
      </c>
      <c r="O390" s="795">
        <v>0.84499999999999997</v>
      </c>
      <c r="P390" s="934">
        <v>43676</v>
      </c>
      <c r="Q390" s="934">
        <v>43690</v>
      </c>
      <c r="R390" s="694">
        <f t="shared" si="88"/>
        <v>1.1834319526627228</v>
      </c>
      <c r="S390" s="759">
        <f>IF(INDEX(Historical!$D$7:$D$1439,MATCH(B390,Historical!$B$7:$B$1450,0))=0,"n/a",(INDEX(Historical!$C$7:$C$1439,MATCH(B390,Historical!$B$7:$B$1450,0))/INDEX(Historical!$D$7:$D$1439,MATCH(B390,Historical!$B$7:$B$1450,0))-1)*100)</f>
        <v>9.6049896049895889</v>
      </c>
      <c r="T390" s="759">
        <f>IF(INDEX(Historical!$F$7:$F$1432,MATCH(B390,Historical!$B$7:$B$1450,0))=0,"n/a",((INDEX(Historical!$C$7:$C$1439,MATCH(B390,Historical!$B$7:$B$1450,0))/INDEX(Historical!$F$7:$F$1432,MATCH(B390,Historical!$B$7:$B$1450,0)))^(1/3)-1)*100)</f>
        <v>19.673049221064964</v>
      </c>
      <c r="U390" s="759">
        <f>IF(INDEX(Historical!$H$7:$H$1432,MATCH(B390,Historical!$B$7:$B$1450,0))=0,"n/a",((INDEX(Historical!$C$7:$C$1439,MATCH(B390,Historical!$B$7:$B$1450,0))/INDEX(Historical!$H$7:$H$1432,MATCH(B390,Historical!$B$7:$B$1450,0)))^(1/5)-1)*100)</f>
        <v>76.247409150448291</v>
      </c>
      <c r="V390" s="759" t="str">
        <f>IF(INDEX(Historical!$O$7:$O$1432,MATCH(B390,Historical!$B$7:$B$1450,0))=0,"n/a",((INDEX(Historical!$C$7:$C$1439,MATCH(B390,Historical!$B$7:$B$1450,0))/INDEX(Historical!$O$7:$O$1432,MATCH(B390,Historical!$B$7:$B$1450,0)))^(1/10)-1)*100)</f>
        <v>n/a</v>
      </c>
      <c r="W390" s="760" t="str">
        <f t="shared" si="89"/>
        <v>n/a</v>
      </c>
      <c r="X390" s="761">
        <f t="shared" si="90"/>
        <v>1.3056063210693201</v>
      </c>
      <c r="Y390" s="949"/>
      <c r="Z390" s="703">
        <f t="shared" si="91"/>
        <v>83.41463414634147</v>
      </c>
      <c r="AA390" s="959">
        <f t="shared" si="92"/>
        <v>12.746341463414634</v>
      </c>
      <c r="AB390" s="960">
        <v>12</v>
      </c>
      <c r="AC390" s="938">
        <v>4.0999999999999996</v>
      </c>
      <c r="AD390" s="938">
        <v>1.26</v>
      </c>
      <c r="AE390" s="938">
        <v>5.99</v>
      </c>
      <c r="AF390" s="938">
        <v>2.0499999999999998</v>
      </c>
      <c r="AG390" s="938">
        <v>17.399999999999999</v>
      </c>
      <c r="AH390" s="938">
        <v>54.500000000000007</v>
      </c>
      <c r="AI390" s="938">
        <v>4.95</v>
      </c>
      <c r="AJ390" s="938">
        <v>58.4</v>
      </c>
      <c r="AK390" s="938">
        <v>9.93</v>
      </c>
      <c r="AL390" s="951">
        <v>6550</v>
      </c>
      <c r="AM390" s="945">
        <v>55.47</v>
      </c>
      <c r="AN390" s="938">
        <v>1.02</v>
      </c>
      <c r="AO390" s="802">
        <f t="shared" si="93"/>
        <v>70.045269753623785</v>
      </c>
      <c r="AP390" s="803">
        <f t="shared" si="94"/>
        <v>82.791611217038422</v>
      </c>
      <c r="AQ390" s="961">
        <f t="shared" si="95"/>
        <v>7.7651768120543307</v>
      </c>
      <c r="AR390" s="703">
        <f>INDEX(Historical!$C$7:$C$1439,MATCH(B390,Historical!$B$7:$B$1450,0))*IF(AH390="n/a",1.03,IF(AH390&lt;0,1.01,IF(AH390&gt;10,1.1,(1+AH390/100))))</f>
        <v>2.8996000000000004</v>
      </c>
      <c r="AS390" s="959">
        <f t="shared" si="96"/>
        <v>3.0431302000000007</v>
      </c>
      <c r="AT390" s="959">
        <f t="shared" si="103"/>
        <v>3.3453130288600006</v>
      </c>
      <c r="AU390" s="959">
        <f t="shared" si="103"/>
        <v>3.6775026126257986</v>
      </c>
      <c r="AV390" s="959">
        <f t="shared" si="103"/>
        <v>4.0426786220595403</v>
      </c>
      <c r="AW390" s="703">
        <f t="shared" si="98"/>
        <v>17.008224463545339</v>
      </c>
      <c r="AX390" s="810">
        <f t="shared" si="99"/>
        <v>32.545396983439225</v>
      </c>
      <c r="AY390" s="1017">
        <v>0.99</v>
      </c>
      <c r="AZ390" s="945">
        <v>28.21</v>
      </c>
      <c r="BA390" s="945">
        <v>-5.0200000000000005</v>
      </c>
      <c r="BB390" s="945">
        <v>4</v>
      </c>
      <c r="BC390" s="945">
        <v>5.3199999999999994</v>
      </c>
      <c r="BE390" s="666">
        <v>2013</v>
      </c>
      <c r="BF390" s="971">
        <f t="shared" si="100"/>
        <v>0</v>
      </c>
      <c r="BG390" s="955">
        <v>9.1</v>
      </c>
    </row>
    <row r="391" spans="1:60" ht="11.25" customHeight="1" x14ac:dyDescent="0.2">
      <c r="A391" s="953" t="s">
        <v>4145</v>
      </c>
      <c r="B391" s="948" t="s">
        <v>4146</v>
      </c>
      <c r="C391" s="1013" t="s">
        <v>108</v>
      </c>
      <c r="D391" s="1013" t="s">
        <v>4365</v>
      </c>
      <c r="E391" s="793">
        <v>6</v>
      </c>
      <c r="F391" s="1227">
        <v>718</v>
      </c>
      <c r="G391" s="1227" t="s">
        <v>106</v>
      </c>
      <c r="H391" s="1227" t="s">
        <v>106</v>
      </c>
      <c r="I391" s="947">
        <v>14.16</v>
      </c>
      <c r="J391" s="703">
        <f t="shared" ref="J391:J454" si="104">(M391/I391)*100</f>
        <v>1.977401129943503</v>
      </c>
      <c r="K391" s="950">
        <v>7.0000000000000007E-2</v>
      </c>
      <c r="L391" s="960">
        <v>4</v>
      </c>
      <c r="M391" s="694">
        <f t="shared" ref="M391:M454" si="105">K391*L391</f>
        <v>0.28000000000000003</v>
      </c>
      <c r="N391" s="943" t="s">
        <v>140</v>
      </c>
      <c r="O391" s="795">
        <v>6.5000000000000002E-2</v>
      </c>
      <c r="P391" s="939">
        <v>42936</v>
      </c>
      <c r="Q391" s="939">
        <v>42948</v>
      </c>
      <c r="R391" s="694">
        <f t="shared" ref="R391:R454" si="106">(K391-O391)/O391*100</f>
        <v>7.6923076923076987</v>
      </c>
      <c r="S391" s="759">
        <f>IF(INDEX(Historical!$D$7:$D$1439,MATCH(B391,Historical!$B$7:$B$1450,0))=0,"n/a",(INDEX(Historical!$C$7:$C$1439,MATCH(B391,Historical!$B$7:$B$1450,0))/INDEX(Historical!$D$7:$D$1439,MATCH(B391,Historical!$B$7:$B$1450,0))-1)*100)</f>
        <v>3.7037037037036979</v>
      </c>
      <c r="T391" s="759">
        <f>IF(INDEX(Historical!$F$7:$F$1432,MATCH(B391,Historical!$B$7:$B$1450,0))=0,"n/a",((INDEX(Historical!$C$7:$C$1439,MATCH(B391,Historical!$B$7:$B$1450,0))/INDEX(Historical!$F$7:$F$1432,MATCH(B391,Historical!$B$7:$B$1450,0)))^(1/3)-1)*100)</f>
        <v>8.7843088111080103</v>
      </c>
      <c r="U391" s="759">
        <f>IF(INDEX(Historical!$H$7:$H$1432,MATCH(B391,Historical!$B$7:$B$1450,0))=0,"n/a",((INDEX(Historical!$C$7:$C$1439,MATCH(B391,Historical!$B$7:$B$1450,0))/INDEX(Historical!$H$7:$H$1432,MATCH(B391,Historical!$B$7:$B$1450,0)))^(1/5)-1)*100)</f>
        <v>18.466445254224407</v>
      </c>
      <c r="V391" s="759">
        <f>IF(INDEX(Historical!$O$7:$O$1432,MATCH(B391,Historical!$B$7:$B$1450,0))=0,"n/a",((INDEX(Historical!$C$7:$C$1439,MATCH(B391,Historical!$B$7:$B$1450,0))/INDEX(Historical!$O$7:$O$1432,MATCH(B391,Historical!$B$7:$B$1450,0)))^(1/10)-1)*100)</f>
        <v>-4.7391036908989719</v>
      </c>
      <c r="W391" s="760" t="str">
        <f t="shared" ref="W391:W454" si="107">IF(OR(U391&lt;=0,U391="n/a",V391&lt;=0,V391="n/a"),"n/a",U391/V391)</f>
        <v>n/a</v>
      </c>
      <c r="X391" s="761" t="str">
        <f t="shared" ref="X391:X454" si="108">IF(OR(AJ391&lt;=0,AJ391="n/a",U391&lt;=0,U391="n/a"),"n/a",U391/AJ391)</f>
        <v>n/a</v>
      </c>
      <c r="Y391" s="727" t="s">
        <v>4421</v>
      </c>
      <c r="Z391" s="703" t="str">
        <f t="shared" ref="Z391:Z454" si="109">IF(OR(AC391&lt;0.01,AC391="n/a"),"n/a",M391/AC391*100)</f>
        <v>n/a</v>
      </c>
      <c r="AA391" s="959" t="str">
        <f t="shared" ref="AA391:AA454" si="110">IF(OR(AC391&lt;0.01,AC391="n/a"),"n/a",I391/AC391)</f>
        <v>n/a</v>
      </c>
      <c r="AB391" s="960">
        <v>12</v>
      </c>
      <c r="AC391" s="938" t="s">
        <v>137</v>
      </c>
      <c r="AD391" s="938" t="s">
        <v>137</v>
      </c>
      <c r="AE391" s="938" t="s">
        <v>137</v>
      </c>
      <c r="AF391" s="938" t="s">
        <v>137</v>
      </c>
      <c r="AG391" s="938" t="s">
        <v>137</v>
      </c>
      <c r="AH391" s="938" t="s">
        <v>137</v>
      </c>
      <c r="AI391" s="938" t="s">
        <v>137</v>
      </c>
      <c r="AJ391" s="938" t="s">
        <v>137</v>
      </c>
      <c r="AK391" s="938" t="s">
        <v>137</v>
      </c>
      <c r="AL391" s="951" t="s">
        <v>137</v>
      </c>
      <c r="AM391" s="945" t="s">
        <v>137</v>
      </c>
      <c r="AN391" s="938" t="s">
        <v>137</v>
      </c>
      <c r="AO391" s="802" t="str">
        <f t="shared" ref="AO391:AO454" si="111">IF(U391="n/a","n/a",IF(AA391&lt;0,"n/a",IF(AA391="n/a","n/a",J391+U391-AA391)))</f>
        <v>n/a</v>
      </c>
      <c r="AP391" s="803">
        <f t="shared" ref="AP391:AP454" si="112">IF(U391="n/a","n/a",J391+U391)</f>
        <v>20.443846384167909</v>
      </c>
      <c r="AQ391" s="961" t="str">
        <f t="shared" ref="AQ391:AQ454" si="113">IF(OR(AC391&lt;0.01,AF391="n/a"),"n/a",(I391/SQRT(22.5*AC391*(I391/AF391))-1)*100)</f>
        <v>n/a</v>
      </c>
      <c r="AR391" s="703">
        <f>INDEX(Historical!$C$7:$C$1439,MATCH(B391,Historical!$B$7:$B$1450,0))*IF(AH391="n/a",1.03,IF(AH391&lt;0,1.01,IF(AH391&gt;10,1.1,(1+AH391/100))))</f>
        <v>0.28840000000000005</v>
      </c>
      <c r="AS391" s="959">
        <f t="shared" ref="AS391:AS454" si="114">IF($AI391="n/a",1.03*AR391,IF($AI391&lt;0,1.01*AR391,IF($AI391&gt;10,1.1*AR391,(1+$AI391/100)*AR391)))</f>
        <v>0.29705200000000004</v>
      </c>
      <c r="AT391" s="959">
        <f t="shared" si="103"/>
        <v>0.30596356000000002</v>
      </c>
      <c r="AU391" s="959">
        <f t="shared" si="103"/>
        <v>0.31514246680000002</v>
      </c>
      <c r="AV391" s="959">
        <f t="shared" si="103"/>
        <v>0.32459674080400003</v>
      </c>
      <c r="AW391" s="703">
        <f t="shared" ref="AW391:AW454" si="115">SUM(AR391:AV391)</f>
        <v>1.5311547676040003</v>
      </c>
      <c r="AX391" s="810">
        <f t="shared" ref="AX391:AX454" si="116">AW391/I391*100</f>
        <v>10.813239884209041</v>
      </c>
      <c r="AY391" s="1017" t="s">
        <v>137</v>
      </c>
      <c r="AZ391" s="945" t="s">
        <v>137</v>
      </c>
      <c r="BA391" s="945" t="s">
        <v>137</v>
      </c>
      <c r="BB391" s="945" t="s">
        <v>137</v>
      </c>
      <c r="BC391" s="945" t="s">
        <v>137</v>
      </c>
      <c r="BD391" s="984" t="s">
        <v>4290</v>
      </c>
      <c r="BE391" s="666">
        <v>2014</v>
      </c>
      <c r="BF391" s="971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955" t="s">
        <v>137</v>
      </c>
      <c r="BH391" s="936"/>
    </row>
    <row r="392" spans="1:60" ht="11.25" customHeight="1" x14ac:dyDescent="0.2">
      <c r="A392" s="954" t="s">
        <v>4166</v>
      </c>
      <c r="B392" s="948" t="s">
        <v>4167</v>
      </c>
      <c r="C392" s="1013" t="s">
        <v>108</v>
      </c>
      <c r="D392" s="1013" t="s">
        <v>4365</v>
      </c>
      <c r="E392" s="792">
        <v>5</v>
      </c>
      <c r="F392" s="1227">
        <v>881</v>
      </c>
      <c r="G392" s="1227" t="s">
        <v>106</v>
      </c>
      <c r="H392" s="1227" t="s">
        <v>106</v>
      </c>
      <c r="I392" s="947">
        <v>30.3</v>
      </c>
      <c r="J392" s="703">
        <f t="shared" si="104"/>
        <v>1.7161716171617163</v>
      </c>
      <c r="K392" s="950">
        <v>0.13</v>
      </c>
      <c r="L392" s="960">
        <v>4</v>
      </c>
      <c r="M392" s="694">
        <f t="shared" si="105"/>
        <v>0.52</v>
      </c>
      <c r="N392" s="943" t="s">
        <v>815</v>
      </c>
      <c r="O392" s="795">
        <v>0.12</v>
      </c>
      <c r="P392" s="934">
        <v>43679</v>
      </c>
      <c r="Q392" s="934">
        <v>43689</v>
      </c>
      <c r="R392" s="694">
        <f t="shared" si="106"/>
        <v>8.333333333333341</v>
      </c>
      <c r="S392" s="759">
        <f>IF(INDEX(Historical!$D$7:$D$1439,MATCH(B392,Historical!$B$7:$B$1450,0))=0,"n/a",(INDEX(Historical!$C$7:$C$1439,MATCH(B392,Historical!$B$7:$B$1450,0))/INDEX(Historical!$D$7:$D$1439,MATCH(B392,Historical!$B$7:$B$1450,0))-1)*100)</f>
        <v>20.588235294117641</v>
      </c>
      <c r="T392" s="759">
        <f>IF(INDEX(Historical!$F$7:$F$1432,MATCH(B392,Historical!$B$7:$B$1450,0))=0,"n/a",((INDEX(Historical!$C$7:$C$1439,MATCH(B392,Historical!$B$7:$B$1450,0))/INDEX(Historical!$F$7:$F$1432,MATCH(B392,Historical!$B$7:$B$1450,0)))^(1/3)-1)*100)</f>
        <v>50.614760968263163</v>
      </c>
      <c r="U392" s="759" t="str">
        <f>IF(INDEX(Historical!$H$7:$H$1432,MATCH(B392,Historical!$B$7:$B$1450,0))=0,"n/a",((INDEX(Historical!$C$7:$C$1439,MATCH(B392,Historical!$B$7:$B$1450,0))/INDEX(Historical!$H$7:$H$1432,MATCH(B392,Historical!$B$7:$B$1450,0)))^(1/5)-1)*100)</f>
        <v>n/a</v>
      </c>
      <c r="V392" s="759" t="str">
        <f>IF(INDEX(Historical!$O$7:$O$1432,MATCH(B392,Historical!$B$7:$B$1450,0))=0,"n/a",((INDEX(Historical!$C$7:$C$1439,MATCH(B392,Historical!$B$7:$B$1450,0))/INDEX(Historical!$O$7:$O$1432,MATCH(B392,Historical!$B$7:$B$1450,0)))^(1/10)-1)*100)</f>
        <v>n/a</v>
      </c>
      <c r="W392" s="760" t="str">
        <f t="shared" si="107"/>
        <v>n/a</v>
      </c>
      <c r="X392" s="761" t="str">
        <f t="shared" si="108"/>
        <v>n/a</v>
      </c>
      <c r="Y392" s="949"/>
      <c r="Z392" s="703">
        <f t="shared" si="109"/>
        <v>23.318385650224215</v>
      </c>
      <c r="AA392" s="959">
        <f t="shared" si="110"/>
        <v>13.587443946188341</v>
      </c>
      <c r="AB392" s="960">
        <v>12</v>
      </c>
      <c r="AC392" s="938">
        <v>2.23</v>
      </c>
      <c r="AD392" s="938">
        <v>1.68</v>
      </c>
      <c r="AE392" s="938">
        <v>4.58</v>
      </c>
      <c r="AF392" s="938">
        <v>1.87</v>
      </c>
      <c r="AG392" s="938">
        <v>14.2</v>
      </c>
      <c r="AH392" s="938">
        <v>59.699999999999996</v>
      </c>
      <c r="AI392" s="938">
        <v>-1.54</v>
      </c>
      <c r="AJ392" s="938">
        <v>25</v>
      </c>
      <c r="AK392" s="938">
        <v>8</v>
      </c>
      <c r="AL392" s="951">
        <v>542.28</v>
      </c>
      <c r="AM392" s="945">
        <v>0.70000000000000007</v>
      </c>
      <c r="AN392" s="938">
        <v>0</v>
      </c>
      <c r="AO392" s="802" t="str">
        <f t="shared" si="111"/>
        <v>n/a</v>
      </c>
      <c r="AP392" s="803" t="str">
        <f t="shared" si="112"/>
        <v>n/a</v>
      </c>
      <c r="AQ392" s="961">
        <f t="shared" si="113"/>
        <v>6.2670016292759145</v>
      </c>
      <c r="AR392" s="703">
        <f>INDEX(Historical!$C$7:$C$1439,MATCH(B392,Historical!$B$7:$B$1450,0))*IF(AH392="n/a",1.03,IF(AH392&lt;0,1.01,IF(AH392&gt;10,1.1,(1+AH392/100))))</f>
        <v>0.45100000000000001</v>
      </c>
      <c r="AS392" s="959">
        <f t="shared" si="114"/>
        <v>0.45551000000000003</v>
      </c>
      <c r="AT392" s="959">
        <f t="shared" si="103"/>
        <v>0.49195080000000008</v>
      </c>
      <c r="AU392" s="959">
        <f t="shared" si="103"/>
        <v>0.53130686400000016</v>
      </c>
      <c r="AV392" s="959">
        <f t="shared" si="103"/>
        <v>0.57381141312000017</v>
      </c>
      <c r="AW392" s="703">
        <f t="shared" si="115"/>
        <v>2.5035790771200004</v>
      </c>
      <c r="AX392" s="810">
        <f t="shared" si="116"/>
        <v>8.262637218217824</v>
      </c>
      <c r="AY392" s="1017">
        <v>0.62</v>
      </c>
      <c r="AZ392" s="945">
        <v>20.330000000000002</v>
      </c>
      <c r="BA392" s="945">
        <v>-17.77</v>
      </c>
      <c r="BB392" s="945">
        <v>3.8600000000000003</v>
      </c>
      <c r="BC392" s="945">
        <v>2.12</v>
      </c>
      <c r="BE392" s="666">
        <v>2015</v>
      </c>
      <c r="BF392" s="971">
        <f t="shared" si="117"/>
        <v>0</v>
      </c>
      <c r="BG392" s="955">
        <v>1.7999999999999998</v>
      </c>
    </row>
    <row r="393" spans="1:60" ht="11.25" customHeight="1" x14ac:dyDescent="0.2">
      <c r="A393" s="944" t="s">
        <v>1541</v>
      </c>
      <c r="B393" s="948" t="s">
        <v>1542</v>
      </c>
      <c r="C393" s="1013" t="s">
        <v>247</v>
      </c>
      <c r="D393" s="1013" t="s">
        <v>4379</v>
      </c>
      <c r="E393" s="793">
        <v>6</v>
      </c>
      <c r="F393" s="1227">
        <v>719</v>
      </c>
      <c r="G393" s="1227" t="s">
        <v>106</v>
      </c>
      <c r="H393" s="1227" t="s">
        <v>106</v>
      </c>
      <c r="I393" s="947">
        <v>44.42</v>
      </c>
      <c r="J393" s="703">
        <f t="shared" si="104"/>
        <v>2.0261143628995946</v>
      </c>
      <c r="K393" s="950">
        <v>0.22500000000000001</v>
      </c>
      <c r="L393" s="960">
        <v>4</v>
      </c>
      <c r="M393" s="694">
        <f t="shared" si="105"/>
        <v>0.9</v>
      </c>
      <c r="N393" s="943" t="s">
        <v>238</v>
      </c>
      <c r="O393" s="795">
        <v>0.2</v>
      </c>
      <c r="P393" s="939">
        <v>42950</v>
      </c>
      <c r="Q393" s="939">
        <v>42965</v>
      </c>
      <c r="R393" s="694">
        <f t="shared" si="106"/>
        <v>12.499999999999996</v>
      </c>
      <c r="S393" s="759">
        <f>IF(INDEX(Historical!$D$7:$D$1439,MATCH(B393,Historical!$B$7:$B$1450,0))=0,"n/a",(INDEX(Historical!$C$7:$C$1439,MATCH(B393,Historical!$B$7:$B$1450,0))/INDEX(Historical!$D$7:$D$1439,MATCH(B393,Historical!$B$7:$B$1450,0))-1)*100)</f>
        <v>5.8823529411764719</v>
      </c>
      <c r="T393" s="759">
        <f>IF(INDEX(Historical!$F$7:$F$1432,MATCH(B393,Historical!$B$7:$B$1450,0))=0,"n/a",((INDEX(Historical!$C$7:$C$1439,MATCH(B393,Historical!$B$7:$B$1450,0))/INDEX(Historical!$F$7:$F$1432,MATCH(B393,Historical!$B$7:$B$1450,0)))^(1/3)-1)*100)</f>
        <v>12.624788044360603</v>
      </c>
      <c r="U393" s="759">
        <f>IF(INDEX(Historical!$H$7:$H$1432,MATCH(B393,Historical!$B$7:$B$1450,0))=0,"n/a",((INDEX(Historical!$C$7:$C$1439,MATCH(B393,Historical!$B$7:$B$1450,0))/INDEX(Historical!$H$7:$H$1432,MATCH(B393,Historical!$B$7:$B$1450,0)))^(1/5)-1)*100)</f>
        <v>29.19940099556333</v>
      </c>
      <c r="V393" s="759" t="str">
        <f>IF(INDEX(Historical!$O$7:$O$1432,MATCH(B393,Historical!$B$7:$B$1450,0))=0,"n/a",((INDEX(Historical!$C$7:$C$1439,MATCH(B393,Historical!$B$7:$B$1450,0))/INDEX(Historical!$O$7:$O$1432,MATCH(B393,Historical!$B$7:$B$1450,0)))^(1/10)-1)*100)</f>
        <v>n/a</v>
      </c>
      <c r="W393" s="760" t="str">
        <f t="shared" si="107"/>
        <v>n/a</v>
      </c>
      <c r="X393" s="761" t="str">
        <f t="shared" si="108"/>
        <v>n/a</v>
      </c>
      <c r="Y393" s="727" t="s">
        <v>4421</v>
      </c>
      <c r="Z393" s="703" t="str">
        <f t="shared" si="109"/>
        <v>n/a</v>
      </c>
      <c r="AA393" s="959" t="str">
        <f t="shared" si="110"/>
        <v>n/a</v>
      </c>
      <c r="AB393" s="960">
        <v>1</v>
      </c>
      <c r="AC393" s="938">
        <v>-0.6</v>
      </c>
      <c r="AD393" s="938" t="s">
        <v>137</v>
      </c>
      <c r="AE393" s="938">
        <v>0.9</v>
      </c>
      <c r="AF393" s="940" t="s">
        <v>137</v>
      </c>
      <c r="AG393" s="941">
        <v>6.2</v>
      </c>
      <c r="AH393" s="938">
        <v>-98.1</v>
      </c>
      <c r="AI393" s="938">
        <v>41</v>
      </c>
      <c r="AJ393" s="938">
        <v>-49.5</v>
      </c>
      <c r="AK393" s="938">
        <v>3.9899999999999998</v>
      </c>
      <c r="AL393" s="951">
        <v>1390</v>
      </c>
      <c r="AM393" s="945">
        <v>19</v>
      </c>
      <c r="AN393" s="940" t="s">
        <v>137</v>
      </c>
      <c r="AO393" s="802" t="str">
        <f t="shared" si="111"/>
        <v>n/a</v>
      </c>
      <c r="AP393" s="803">
        <f t="shared" si="112"/>
        <v>31.225515358462925</v>
      </c>
      <c r="AQ393" s="961" t="str">
        <f t="shared" si="113"/>
        <v>n/a</v>
      </c>
      <c r="AR393" s="703">
        <f>INDEX(Historical!$C$7:$C$1439,MATCH(B393,Historical!$B$7:$B$1450,0))*IF(AH393="n/a",1.03,IF(AH393&lt;0,1.01,IF(AH393&gt;10,1.1,(1+AH393/100))))</f>
        <v>0.90900000000000003</v>
      </c>
      <c r="AS393" s="959">
        <f t="shared" si="114"/>
        <v>0.99990000000000012</v>
      </c>
      <c r="AT393" s="959">
        <f t="shared" si="103"/>
        <v>1.0397960100000001</v>
      </c>
      <c r="AU393" s="959">
        <f t="shared" si="103"/>
        <v>1.0812838707990002</v>
      </c>
      <c r="AV393" s="959">
        <f t="shared" si="103"/>
        <v>1.1244270972438803</v>
      </c>
      <c r="AW393" s="703">
        <f t="shared" si="115"/>
        <v>5.1544069780428803</v>
      </c>
      <c r="AX393" s="810">
        <f t="shared" si="116"/>
        <v>11.603797789380639</v>
      </c>
      <c r="AY393" s="1017">
        <v>0.44</v>
      </c>
      <c r="AZ393" s="945">
        <v>16.739999999999998</v>
      </c>
      <c r="BA393" s="945">
        <v>-26.650000000000002</v>
      </c>
      <c r="BB393" s="945">
        <v>-4.91</v>
      </c>
      <c r="BC393" s="945">
        <v>-6.72</v>
      </c>
      <c r="BE393" s="666">
        <v>2014</v>
      </c>
      <c r="BF393" s="971">
        <f t="shared" si="117"/>
        <v>0</v>
      </c>
      <c r="BG393" s="955">
        <v>-3.1</v>
      </c>
    </row>
    <row r="394" spans="1:60" ht="11.25" customHeight="1" x14ac:dyDescent="0.2">
      <c r="A394" s="936" t="s">
        <v>1598</v>
      </c>
      <c r="B394" s="948" t="s">
        <v>1599</v>
      </c>
      <c r="C394" s="1013" t="s">
        <v>108</v>
      </c>
      <c r="D394" s="1013" t="s">
        <v>4365</v>
      </c>
      <c r="E394" s="792">
        <v>9</v>
      </c>
      <c r="F394" s="1227">
        <v>442</v>
      </c>
      <c r="G394" s="1227" t="s">
        <v>106</v>
      </c>
      <c r="H394" s="1227" t="s">
        <v>106</v>
      </c>
      <c r="I394" s="947">
        <v>36.25</v>
      </c>
      <c r="J394" s="703">
        <f t="shared" si="104"/>
        <v>3.6413793103448278</v>
      </c>
      <c r="K394" s="950">
        <v>0.33</v>
      </c>
      <c r="L394" s="960">
        <v>4</v>
      </c>
      <c r="M394" s="694">
        <f t="shared" si="105"/>
        <v>1.32</v>
      </c>
      <c r="N394" s="943" t="s">
        <v>320</v>
      </c>
      <c r="O394" s="795">
        <v>0.32</v>
      </c>
      <c r="P394" s="934">
        <v>43538</v>
      </c>
      <c r="Q394" s="934">
        <v>43553</v>
      </c>
      <c r="R394" s="694">
        <f t="shared" si="106"/>
        <v>3.1250000000000027</v>
      </c>
      <c r="S394" s="759">
        <f>IF(INDEX(Historical!$D$7:$D$1439,MATCH(B394,Historical!$B$7:$B$1450,0))=0,"n/a",(INDEX(Historical!$C$7:$C$1439,MATCH(B394,Historical!$B$7:$B$1450,0))/INDEX(Historical!$D$7:$D$1439,MATCH(B394,Historical!$B$7:$B$1450,0))-1)*100)</f>
        <v>3.2258064516129004</v>
      </c>
      <c r="T394" s="759">
        <f>IF(INDEX(Historical!$F$7:$F$1432,MATCH(B394,Historical!$B$7:$B$1450,0))=0,"n/a",((INDEX(Historical!$C$7:$C$1439,MATCH(B394,Historical!$B$7:$B$1450,0))/INDEX(Historical!$F$7:$F$1432,MATCH(B394,Historical!$B$7:$B$1450,0)))^(1/3)-1)*100)</f>
        <v>3.3357652893651002</v>
      </c>
      <c r="U394" s="759">
        <f>IF(INDEX(Historical!$H$7:$H$1432,MATCH(B394,Historical!$B$7:$B$1450,0))=0,"n/a",((INDEX(Historical!$C$7:$C$1439,MATCH(B394,Historical!$B$7:$B$1450,0))/INDEX(Historical!$H$7:$H$1432,MATCH(B394,Historical!$B$7:$B$1450,0)))^(1/5)-1)*100)</f>
        <v>3.4563715943573214</v>
      </c>
      <c r="V394" s="759">
        <f>IF(INDEX(Historical!$O$7:$O$1432,MATCH(B394,Historical!$B$7:$B$1450,0))=0,"n/a",((INDEX(Historical!$C$7:$C$1439,MATCH(B394,Historical!$B$7:$B$1450,0))/INDEX(Historical!$O$7:$O$1432,MATCH(B394,Historical!$B$7:$B$1450,0)))^(1/10)-1)*100)</f>
        <v>3.3575519102710727</v>
      </c>
      <c r="W394" s="760">
        <f t="shared" si="107"/>
        <v>1.0294320644109627</v>
      </c>
      <c r="X394" s="761" t="str">
        <f t="shared" si="108"/>
        <v>n/a</v>
      </c>
      <c r="Y394" s="718"/>
      <c r="Z394" s="703" t="str">
        <f t="shared" si="109"/>
        <v>n/a</v>
      </c>
      <c r="AA394" s="959" t="str">
        <f t="shared" si="110"/>
        <v>n/a</v>
      </c>
      <c r="AB394" s="960">
        <v>12</v>
      </c>
      <c r="AC394" s="938" t="s">
        <v>137</v>
      </c>
      <c r="AD394" s="938" t="s">
        <v>137</v>
      </c>
      <c r="AE394" s="938" t="s">
        <v>137</v>
      </c>
      <c r="AF394" s="938" t="s">
        <v>137</v>
      </c>
      <c r="AG394" s="938" t="s">
        <v>137</v>
      </c>
      <c r="AH394" s="938" t="s">
        <v>137</v>
      </c>
      <c r="AI394" s="938" t="s">
        <v>137</v>
      </c>
      <c r="AJ394" s="938" t="s">
        <v>137</v>
      </c>
      <c r="AK394" s="938" t="s">
        <v>137</v>
      </c>
      <c r="AL394" s="951" t="s">
        <v>137</v>
      </c>
      <c r="AM394" s="945" t="s">
        <v>137</v>
      </c>
      <c r="AN394" s="938" t="s">
        <v>137</v>
      </c>
      <c r="AO394" s="802" t="str">
        <f t="shared" si="111"/>
        <v>n/a</v>
      </c>
      <c r="AP394" s="803">
        <f t="shared" si="112"/>
        <v>7.0977509047021492</v>
      </c>
      <c r="AQ394" s="961" t="str">
        <f t="shared" si="113"/>
        <v>n/a</v>
      </c>
      <c r="AR394" s="703">
        <f>INDEX(Historical!$C$7:$C$1439,MATCH(B394,Historical!$B$7:$B$1450,0))*IF(AH394="n/a",1.03,IF(AH394&lt;0,1.01,IF(AH394&gt;10,1.1,(1+AH394/100))))</f>
        <v>1.3184</v>
      </c>
      <c r="AS394" s="959">
        <f t="shared" si="114"/>
        <v>1.357952</v>
      </c>
      <c r="AT394" s="959">
        <f t="shared" si="103"/>
        <v>1.3986905600000001</v>
      </c>
      <c r="AU394" s="959">
        <f t="shared" si="103"/>
        <v>1.4406512768000002</v>
      </c>
      <c r="AV394" s="959">
        <f t="shared" si="103"/>
        <v>1.4838708151040001</v>
      </c>
      <c r="AW394" s="703">
        <f t="shared" si="115"/>
        <v>6.9995646519040005</v>
      </c>
      <c r="AX394" s="810">
        <f t="shared" si="116"/>
        <v>19.309143867321378</v>
      </c>
      <c r="AY394" s="1017" t="s">
        <v>137</v>
      </c>
      <c r="AZ394" s="945" t="s">
        <v>137</v>
      </c>
      <c r="BA394" s="945" t="s">
        <v>137</v>
      </c>
      <c r="BB394" s="945" t="s">
        <v>137</v>
      </c>
      <c r="BC394" s="945" t="s">
        <v>137</v>
      </c>
      <c r="BD394" s="984" t="s">
        <v>4290</v>
      </c>
      <c r="BE394" s="666">
        <v>2011</v>
      </c>
      <c r="BF394" s="971">
        <f t="shared" si="117"/>
        <v>0</v>
      </c>
      <c r="BG394" s="955" t="s">
        <v>137</v>
      </c>
    </row>
    <row r="395" spans="1:60" ht="11.25" customHeight="1" x14ac:dyDescent="0.2">
      <c r="A395" s="13" t="s">
        <v>3910</v>
      </c>
      <c r="B395" s="631" t="s">
        <v>3911</v>
      </c>
      <c r="C395" s="1013" t="s">
        <v>247</v>
      </c>
      <c r="D395" s="1013" t="s">
        <v>4379</v>
      </c>
      <c r="E395" s="792">
        <v>5</v>
      </c>
      <c r="F395" s="1227">
        <v>868</v>
      </c>
      <c r="G395" s="1227" t="s">
        <v>106</v>
      </c>
      <c r="H395" s="1227" t="s">
        <v>106</v>
      </c>
      <c r="I395" s="947">
        <v>73.7</v>
      </c>
      <c r="J395" s="703">
        <f t="shared" si="104"/>
        <v>2.7137042062415193</v>
      </c>
      <c r="K395" s="950">
        <v>0.5</v>
      </c>
      <c r="L395" s="960">
        <v>4</v>
      </c>
      <c r="M395" s="694">
        <f t="shared" si="105"/>
        <v>2</v>
      </c>
      <c r="N395" s="943" t="s">
        <v>4475</v>
      </c>
      <c r="O395" s="795">
        <v>0.45</v>
      </c>
      <c r="P395" s="934">
        <v>43538</v>
      </c>
      <c r="Q395" s="934">
        <v>43558</v>
      </c>
      <c r="R395" s="694">
        <f t="shared" si="106"/>
        <v>11.111111111111107</v>
      </c>
      <c r="S395" s="759">
        <f>IF(INDEX(Historical!$D$7:$D$1439,MATCH(B395,Historical!$B$7:$B$1450,0))=0,"n/a",(INDEX(Historical!$C$7:$C$1439,MATCH(B395,Historical!$B$7:$B$1450,0))/INDEX(Historical!$D$7:$D$1439,MATCH(B395,Historical!$B$7:$B$1450,0))-1)*100)</f>
        <v>130.76923076923075</v>
      </c>
      <c r="T395" s="759">
        <f>IF(INDEX(Historical!$F$7:$F$1432,MATCH(B395,Historical!$B$7:$B$1450,0))=0,"n/a",((INDEX(Historical!$C$7:$C$1439,MATCH(B395,Historical!$B$7:$B$1450,0))/INDEX(Historical!$F$7:$F$1432,MATCH(B395,Historical!$B$7:$B$1450,0)))^(1/3)-1)*100)</f>
        <v>59.933684639215244</v>
      </c>
      <c r="U395" s="759" t="str">
        <f>IF(INDEX(Historical!$H$7:$H$1432,MATCH(B395,Historical!$B$7:$B$1450,0))=0,"n/a",((INDEX(Historical!$C$7:$C$1439,MATCH(B395,Historical!$B$7:$B$1450,0))/INDEX(Historical!$H$7:$H$1432,MATCH(B395,Historical!$B$7:$B$1450,0)))^(1/5)-1)*100)</f>
        <v>n/a</v>
      </c>
      <c r="V395" s="759" t="str">
        <f>IF(INDEX(Historical!$O$7:$O$1432,MATCH(B395,Historical!$B$7:$B$1450,0))=0,"n/a",((INDEX(Historical!$C$7:$C$1439,MATCH(B395,Historical!$B$7:$B$1450,0))/INDEX(Historical!$O$7:$O$1432,MATCH(B395,Historical!$B$7:$B$1450,0)))^(1/10)-1)*100)</f>
        <v>n/a</v>
      </c>
      <c r="W395" s="760" t="str">
        <f t="shared" si="107"/>
        <v>n/a</v>
      </c>
      <c r="X395" s="761" t="str">
        <f t="shared" si="108"/>
        <v>n/a</v>
      </c>
      <c r="Y395" s="949"/>
      <c r="Z395" s="703">
        <f t="shared" si="109"/>
        <v>84.745762711864415</v>
      </c>
      <c r="AA395" s="959">
        <f t="shared" si="110"/>
        <v>31.228813559322038</v>
      </c>
      <c r="AB395" s="960">
        <v>12</v>
      </c>
      <c r="AC395" s="938">
        <v>2.36</v>
      </c>
      <c r="AD395" s="938" t="s">
        <v>137</v>
      </c>
      <c r="AE395" s="938">
        <v>3.44</v>
      </c>
      <c r="AF395" s="938">
        <v>10.79</v>
      </c>
      <c r="AG395" s="938" t="s">
        <v>137</v>
      </c>
      <c r="AH395" s="938" t="s">
        <v>137</v>
      </c>
      <c r="AI395" s="938" t="s">
        <v>137</v>
      </c>
      <c r="AJ395" s="938" t="s">
        <v>137</v>
      </c>
      <c r="AK395" s="938" t="s">
        <v>137</v>
      </c>
      <c r="AL395" s="951">
        <v>18480</v>
      </c>
      <c r="AM395" s="945">
        <v>3.5999999999999996</v>
      </c>
      <c r="AN395" s="938" t="s">
        <v>137</v>
      </c>
      <c r="AO395" s="802" t="str">
        <f t="shared" si="111"/>
        <v>n/a</v>
      </c>
      <c r="AP395" s="803" t="str">
        <f t="shared" si="112"/>
        <v>n/a</v>
      </c>
      <c r="AQ395" s="961">
        <f t="shared" si="113"/>
        <v>286.98773928616322</v>
      </c>
      <c r="AR395" s="703">
        <f>INDEX(Historical!$C$7:$C$1439,MATCH(B395,Historical!$B$7:$B$1450,0))*IF(AH395="n/a",1.03,IF(AH395&lt;0,1.01,IF(AH395&gt;10,1.1,(1+AH395/100))))</f>
        <v>1.8540000000000001</v>
      </c>
      <c r="AS395" s="959">
        <f t="shared" si="114"/>
        <v>1.9096200000000001</v>
      </c>
      <c r="AT395" s="959">
        <f t="shared" si="103"/>
        <v>1.9669086000000002</v>
      </c>
      <c r="AU395" s="959">
        <f t="shared" si="103"/>
        <v>2.0259158580000003</v>
      </c>
      <c r="AV395" s="959">
        <f t="shared" si="103"/>
        <v>2.0866933337400004</v>
      </c>
      <c r="AW395" s="703">
        <f t="shared" si="115"/>
        <v>9.843137791740002</v>
      </c>
      <c r="AX395" s="810">
        <f t="shared" si="116"/>
        <v>13.355682214029855</v>
      </c>
      <c r="AY395" s="1017" t="s">
        <v>137</v>
      </c>
      <c r="AZ395" s="945">
        <v>46.81</v>
      </c>
      <c r="BA395" s="945">
        <v>-2.56</v>
      </c>
      <c r="BB395" s="945">
        <v>5.8000000000000007</v>
      </c>
      <c r="BC395" s="945">
        <v>17.760000000000002</v>
      </c>
      <c r="BE395" s="666">
        <v>2015</v>
      </c>
      <c r="BF395" s="971">
        <f t="shared" si="117"/>
        <v>0</v>
      </c>
      <c r="BG395" s="955" t="s">
        <v>137</v>
      </c>
    </row>
    <row r="396" spans="1:60" ht="11.25" customHeight="1" x14ac:dyDescent="0.2">
      <c r="A396" s="936" t="s">
        <v>3904</v>
      </c>
      <c r="B396" s="948" t="s">
        <v>3905</v>
      </c>
      <c r="C396" s="1013" t="s">
        <v>4345</v>
      </c>
      <c r="D396" s="1013" t="s">
        <v>4346</v>
      </c>
      <c r="E396" s="792">
        <v>6</v>
      </c>
      <c r="F396" s="1227">
        <v>782</v>
      </c>
      <c r="G396" s="1227" t="s">
        <v>106</v>
      </c>
      <c r="H396" s="1227" t="s">
        <v>106</v>
      </c>
      <c r="I396" s="947">
        <v>46.28</v>
      </c>
      <c r="J396" s="703">
        <f t="shared" si="104"/>
        <v>3.8029386343993083</v>
      </c>
      <c r="K396" s="950">
        <v>0.44</v>
      </c>
      <c r="L396" s="960">
        <v>4</v>
      </c>
      <c r="M396" s="694">
        <f t="shared" si="105"/>
        <v>1.76</v>
      </c>
      <c r="N396" s="943" t="s">
        <v>506</v>
      </c>
      <c r="O396" s="795">
        <v>0.41</v>
      </c>
      <c r="P396" s="934">
        <v>43543</v>
      </c>
      <c r="Q396" s="934">
        <v>43559</v>
      </c>
      <c r="R396" s="694">
        <f t="shared" si="106"/>
        <v>7.3170731707317138</v>
      </c>
      <c r="S396" s="759">
        <f>IF(INDEX(Historical!$D$7:$D$1439,MATCH(B396,Historical!$B$7:$B$1450,0))=0,"n/a",(INDEX(Historical!$C$7:$C$1439,MATCH(B396,Historical!$B$7:$B$1450,0))/INDEX(Historical!$D$7:$D$1439,MATCH(B396,Historical!$B$7:$B$1450,0))-1)*100)</f>
        <v>5.8823529411764719</v>
      </c>
      <c r="T396" s="759">
        <f>IF(INDEX(Historical!$F$7:$F$1432,MATCH(B396,Historical!$B$7:$B$1450,0))=0,"n/a",((INDEX(Historical!$C$7:$C$1439,MATCH(B396,Historical!$B$7:$B$1450,0))/INDEX(Historical!$F$7:$F$1432,MATCH(B396,Historical!$B$7:$B$1450,0)))^(1/3)-1)*100)</f>
        <v>10.215636926059734</v>
      </c>
      <c r="U396" s="759" t="str">
        <f>IF(INDEX(Historical!$H$7:$H$1432,MATCH(B396,Historical!$B$7:$B$1450,0))=0,"n/a",((INDEX(Historical!$C$7:$C$1439,MATCH(B396,Historical!$B$7:$B$1450,0))/INDEX(Historical!$H$7:$H$1432,MATCH(B396,Historical!$B$7:$B$1450,0)))^(1/5)-1)*100)</f>
        <v>n/a</v>
      </c>
      <c r="V396" s="759" t="str">
        <f>IF(INDEX(Historical!$O$7:$O$1432,MATCH(B396,Historical!$B$7:$B$1450,0))=0,"n/a",((INDEX(Historical!$C$7:$C$1439,MATCH(B396,Historical!$B$7:$B$1450,0))/INDEX(Historical!$O$7:$O$1432,MATCH(B396,Historical!$B$7:$B$1450,0)))^(1/10)-1)*100)</f>
        <v>n/a</v>
      </c>
      <c r="W396" s="760" t="str">
        <f t="shared" si="107"/>
        <v>n/a</v>
      </c>
      <c r="X396" s="761" t="str">
        <f t="shared" si="108"/>
        <v>n/a</v>
      </c>
      <c r="Y396" s="949"/>
      <c r="Z396" s="703" t="str">
        <f t="shared" si="109"/>
        <v>n/a</v>
      </c>
      <c r="AA396" s="959" t="str">
        <f t="shared" si="110"/>
        <v>n/a</v>
      </c>
      <c r="AB396" s="960">
        <v>12</v>
      </c>
      <c r="AC396" s="938">
        <v>-0.22</v>
      </c>
      <c r="AD396" s="938" t="s">
        <v>137</v>
      </c>
      <c r="AE396" s="938">
        <v>5.69</v>
      </c>
      <c r="AF396" s="938">
        <v>2.58</v>
      </c>
      <c r="AG396" s="938" t="s">
        <v>137</v>
      </c>
      <c r="AH396" s="940">
        <v>-842.4</v>
      </c>
      <c r="AI396" s="940">
        <v>-32.190000000000005</v>
      </c>
      <c r="AJ396" s="938">
        <v>-49.2</v>
      </c>
      <c r="AK396" s="938" t="s">
        <v>137</v>
      </c>
      <c r="AL396" s="951">
        <v>2560</v>
      </c>
      <c r="AM396" s="945">
        <v>1.6</v>
      </c>
      <c r="AN396" s="938">
        <v>1.39</v>
      </c>
      <c r="AO396" s="802" t="str">
        <f t="shared" si="111"/>
        <v>n/a</v>
      </c>
      <c r="AP396" s="803" t="str">
        <f t="shared" si="112"/>
        <v>n/a</v>
      </c>
      <c r="AQ396" s="961" t="str">
        <f t="shared" si="113"/>
        <v>n/a</v>
      </c>
      <c r="AR396" s="703">
        <f>INDEX(Historical!$C$7:$C$1439,MATCH(B396,Historical!$B$7:$B$1450,0))*IF(AH396="n/a",1.03,IF(AH396&lt;0,1.01,IF(AH396&gt;10,1.1,(1+AH396/100))))</f>
        <v>1.6362000000000001</v>
      </c>
      <c r="AS396" s="959">
        <f t="shared" si="114"/>
        <v>1.6525620000000001</v>
      </c>
      <c r="AT396" s="959">
        <f t="shared" si="103"/>
        <v>1.70213886</v>
      </c>
      <c r="AU396" s="959">
        <f t="shared" si="103"/>
        <v>1.7532030258</v>
      </c>
      <c r="AV396" s="959">
        <f t="shared" si="103"/>
        <v>1.8057991165739999</v>
      </c>
      <c r="AW396" s="703">
        <f t="shared" si="115"/>
        <v>8.5499030023740001</v>
      </c>
      <c r="AX396" s="810">
        <f t="shared" si="116"/>
        <v>18.474293436417458</v>
      </c>
      <c r="AY396" s="1017">
        <v>0.63</v>
      </c>
      <c r="AZ396" s="945">
        <v>35.049999999999997</v>
      </c>
      <c r="BA396" s="945">
        <v>-1.7999999999999998</v>
      </c>
      <c r="BB396" s="945">
        <v>1.72</v>
      </c>
      <c r="BC396" s="945">
        <v>8.52</v>
      </c>
      <c r="BE396" s="666">
        <v>2014</v>
      </c>
      <c r="BF396" s="971">
        <f t="shared" si="117"/>
        <v>0</v>
      </c>
      <c r="BG396" s="955" t="s">
        <v>137</v>
      </c>
    </row>
    <row r="397" spans="1:60" ht="11.25" customHeight="1" x14ac:dyDescent="0.2">
      <c r="A397" s="944" t="s">
        <v>1620</v>
      </c>
      <c r="B397" s="948" t="s">
        <v>1621</v>
      </c>
      <c r="C397" s="1013" t="s">
        <v>247</v>
      </c>
      <c r="D397" s="1013" t="s">
        <v>4379</v>
      </c>
      <c r="E397" s="792">
        <v>8</v>
      </c>
      <c r="F397" s="1227">
        <v>533</v>
      </c>
      <c r="G397" s="1227" t="s">
        <v>106</v>
      </c>
      <c r="H397" s="1227" t="s">
        <v>106</v>
      </c>
      <c r="I397" s="947">
        <v>116.34</v>
      </c>
      <c r="J397" s="703">
        <f t="shared" si="104"/>
        <v>2.4067388688327314</v>
      </c>
      <c r="K397" s="950">
        <v>0.7</v>
      </c>
      <c r="L397" s="960">
        <v>4</v>
      </c>
      <c r="M397" s="694">
        <f t="shared" si="105"/>
        <v>2.8</v>
      </c>
      <c r="N397" s="943" t="s">
        <v>925</v>
      </c>
      <c r="O397" s="795">
        <v>0.6</v>
      </c>
      <c r="P397" s="660">
        <v>43363</v>
      </c>
      <c r="Q397" s="660">
        <v>43384</v>
      </c>
      <c r="R397" s="694">
        <f t="shared" si="106"/>
        <v>16.666666666666664</v>
      </c>
      <c r="S397" s="759">
        <f>IF(INDEX(Historical!$D$7:$D$1439,MATCH(B397,Historical!$B$7:$B$1450,0))=0,"n/a",(INDEX(Historical!$C$7:$C$1439,MATCH(B397,Historical!$B$7:$B$1450,0))/INDEX(Historical!$D$7:$D$1439,MATCH(B397,Historical!$B$7:$B$1450,0))-1)*100)</f>
        <v>22.549019607843146</v>
      </c>
      <c r="T397" s="759">
        <f>IF(INDEX(Historical!$F$7:$F$1432,MATCH(B397,Historical!$B$7:$B$1450,0))=0,"n/a",((INDEX(Historical!$C$7:$C$1439,MATCH(B397,Historical!$B$7:$B$1450,0))/INDEX(Historical!$F$7:$F$1432,MATCH(B397,Historical!$B$7:$B$1450,0)))^(1/3)-1)*100)</f>
        <v>25.163185563879221</v>
      </c>
      <c r="U397" s="759">
        <f>IF(INDEX(Historical!$H$7:$H$1432,MATCH(B397,Historical!$B$7:$B$1450,0))=0,"n/a",((INDEX(Historical!$C$7:$C$1439,MATCH(B397,Historical!$B$7:$B$1450,0))/INDEX(Historical!$H$7:$H$1432,MATCH(B397,Historical!$B$7:$B$1450,0)))^(1/5)-1)*100)</f>
        <v>32.593438978292191</v>
      </c>
      <c r="V397" s="759">
        <f>IF(INDEX(Historical!$O$7:$O$1432,MATCH(B397,Historical!$B$7:$B$1450,0))=0,"n/a",((INDEX(Historical!$C$7:$C$1439,MATCH(B397,Historical!$B$7:$B$1450,0))/INDEX(Historical!$O$7:$O$1432,MATCH(B397,Historical!$B$7:$B$1450,0)))^(1/10)-1)*100)</f>
        <v>15.339715498651451</v>
      </c>
      <c r="W397" s="760">
        <f t="shared" si="107"/>
        <v>2.1247746727217693</v>
      </c>
      <c r="X397" s="761">
        <f t="shared" si="108"/>
        <v>1.0217378990060246</v>
      </c>
      <c r="Y397" s="717"/>
      <c r="Z397" s="703">
        <f t="shared" si="109"/>
        <v>32</v>
      </c>
      <c r="AA397" s="959">
        <f t="shared" si="110"/>
        <v>13.296000000000001</v>
      </c>
      <c r="AB397" s="960">
        <v>12</v>
      </c>
      <c r="AC397" s="938">
        <v>8.75</v>
      </c>
      <c r="AD397" s="938">
        <v>1.1000000000000001</v>
      </c>
      <c r="AE397" s="938">
        <v>2.44</v>
      </c>
      <c r="AF397" s="938">
        <v>2.15</v>
      </c>
      <c r="AG397" s="938">
        <v>16.3</v>
      </c>
      <c r="AH397" s="938">
        <v>13.600000000000001</v>
      </c>
      <c r="AI397" s="938">
        <v>11.29</v>
      </c>
      <c r="AJ397" s="938">
        <v>31.900000000000002</v>
      </c>
      <c r="AK397" s="938">
        <v>12.1</v>
      </c>
      <c r="AL397" s="951">
        <v>24120</v>
      </c>
      <c r="AM397" s="945">
        <v>10.5</v>
      </c>
      <c r="AN397" s="938">
        <v>0.88</v>
      </c>
      <c r="AO397" s="802">
        <f t="shared" si="111"/>
        <v>21.704177847124924</v>
      </c>
      <c r="AP397" s="803">
        <f t="shared" si="112"/>
        <v>35.000177847124924</v>
      </c>
      <c r="AQ397" s="961">
        <f t="shared" si="113"/>
        <v>12.716754152462473</v>
      </c>
      <c r="AR397" s="703">
        <f>INDEX(Historical!$C$7:$C$1439,MATCH(B397,Historical!$B$7:$B$1450,0))*IF(AH397="n/a",1.03,IF(AH397&lt;0,1.01,IF(AH397&gt;10,1.1,(1+AH397/100))))</f>
        <v>2.75</v>
      </c>
      <c r="AS397" s="959">
        <f t="shared" si="114"/>
        <v>3.0250000000000004</v>
      </c>
      <c r="AT397" s="959">
        <f t="shared" si="103"/>
        <v>3.3275000000000006</v>
      </c>
      <c r="AU397" s="959">
        <f t="shared" si="103"/>
        <v>3.6602500000000009</v>
      </c>
      <c r="AV397" s="959">
        <f t="shared" si="103"/>
        <v>4.0262750000000009</v>
      </c>
      <c r="AW397" s="703">
        <f t="shared" si="115"/>
        <v>16.789025000000002</v>
      </c>
      <c r="AX397" s="810">
        <f t="shared" si="116"/>
        <v>14.430999656180163</v>
      </c>
      <c r="AY397" s="1017">
        <v>1.34</v>
      </c>
      <c r="AZ397" s="945">
        <v>30.020000000000003</v>
      </c>
      <c r="BA397" s="945">
        <v>-12.920000000000002</v>
      </c>
      <c r="BB397" s="945">
        <v>-1.44</v>
      </c>
      <c r="BC397" s="945">
        <v>1.63</v>
      </c>
      <c r="BE397" s="666">
        <v>2011</v>
      </c>
      <c r="BF397" s="971">
        <f t="shared" si="117"/>
        <v>0</v>
      </c>
      <c r="BG397" s="955">
        <v>6.7</v>
      </c>
    </row>
    <row r="398" spans="1:60" ht="11.25" customHeight="1" x14ac:dyDescent="0.2">
      <c r="A398" s="944" t="s">
        <v>1165</v>
      </c>
      <c r="B398" s="948" t="s">
        <v>1166</v>
      </c>
      <c r="C398" s="1013" t="s">
        <v>108</v>
      </c>
      <c r="D398" s="1013" t="s">
        <v>118</v>
      </c>
      <c r="E398" s="792">
        <v>6</v>
      </c>
      <c r="F398" s="1227">
        <v>741</v>
      </c>
      <c r="G398" s="1227" t="s">
        <v>106</v>
      </c>
      <c r="H398" s="1227" t="s">
        <v>106</v>
      </c>
      <c r="I398" s="947">
        <v>246.64</v>
      </c>
      <c r="J398" s="703">
        <f t="shared" si="104"/>
        <v>2.2705157314304247</v>
      </c>
      <c r="K398" s="950">
        <v>1.4</v>
      </c>
      <c r="L398" s="960">
        <v>4</v>
      </c>
      <c r="M398" s="694">
        <f t="shared" si="105"/>
        <v>5.6</v>
      </c>
      <c r="N398" s="943" t="s">
        <v>263</v>
      </c>
      <c r="O398" s="795">
        <v>1.3</v>
      </c>
      <c r="P398" s="934">
        <v>43431</v>
      </c>
      <c r="Q398" s="934">
        <v>43446</v>
      </c>
      <c r="R398" s="694">
        <f t="shared" si="106"/>
        <v>7.6923076923076819</v>
      </c>
      <c r="S398" s="759">
        <f>IF(INDEX(Historical!$D$7:$D$1439,MATCH(B398,Historical!$B$7:$B$1450,0))=0,"n/a",(INDEX(Historical!$C$7:$C$1439,MATCH(B398,Historical!$B$7:$B$1450,0))/INDEX(Historical!$D$7:$D$1439,MATCH(B398,Historical!$B$7:$B$1450,0))-1)*100)</f>
        <v>4.9504950495049549</v>
      </c>
      <c r="T398" s="759">
        <f>IF(INDEX(Historical!$F$7:$F$1432,MATCH(B398,Historical!$B$7:$B$1450,0))=0,"n/a",((INDEX(Historical!$C$7:$C$1439,MATCH(B398,Historical!$B$7:$B$1450,0))/INDEX(Historical!$F$7:$F$1432,MATCH(B398,Historical!$B$7:$B$1450,0)))^(1/3)-1)*100)</f>
        <v>9.8344617513870922</v>
      </c>
      <c r="U398" s="759">
        <f>IF(INDEX(Historical!$H$7:$H$1432,MATCH(B398,Historical!$B$7:$B$1450,0))=0,"n/a",((INDEX(Historical!$C$7:$C$1439,MATCH(B398,Historical!$B$7:$B$1450,0))/INDEX(Historical!$H$7:$H$1432,MATCH(B398,Historical!$B$7:$B$1450,0)))^(1/5)-1)*100)</f>
        <v>19.334591543070822</v>
      </c>
      <c r="V398" s="759">
        <f>IF(INDEX(Historical!$O$7:$O$1432,MATCH(B398,Historical!$B$7:$B$1450,0))=0,"n/a",((INDEX(Historical!$C$7:$C$1439,MATCH(B398,Historical!$B$7:$B$1450,0))/INDEX(Historical!$O$7:$O$1432,MATCH(B398,Historical!$B$7:$B$1450,0)))^(1/10)-1)*100)</f>
        <v>10.68721596482507</v>
      </c>
      <c r="W398" s="760">
        <f t="shared" si="107"/>
        <v>1.8091326690418663</v>
      </c>
      <c r="X398" s="761" t="str">
        <f t="shared" si="108"/>
        <v>n/a</v>
      </c>
      <c r="Y398" s="949" t="s">
        <v>477</v>
      </c>
      <c r="Z398" s="703">
        <f t="shared" si="109"/>
        <v>95.400340715502551</v>
      </c>
      <c r="AA398" s="959">
        <f t="shared" si="110"/>
        <v>42.017035775127766</v>
      </c>
      <c r="AB398" s="960">
        <v>12</v>
      </c>
      <c r="AC398" s="938">
        <v>5.87</v>
      </c>
      <c r="AD398" s="938">
        <v>0.56000000000000005</v>
      </c>
      <c r="AE398" s="938">
        <v>1.33</v>
      </c>
      <c r="AF398" s="938">
        <v>1.2</v>
      </c>
      <c r="AG398" s="938" t="s">
        <v>137</v>
      </c>
      <c r="AH398" s="938">
        <v>-78.100000000000009</v>
      </c>
      <c r="AI398" s="938">
        <v>2</v>
      </c>
      <c r="AJ398" s="938">
        <v>-36</v>
      </c>
      <c r="AK398" s="938">
        <v>76.58</v>
      </c>
      <c r="AL398" s="951">
        <v>10100</v>
      </c>
      <c r="AM398" s="945">
        <v>1.5</v>
      </c>
      <c r="AN398" s="938">
        <v>0.08</v>
      </c>
      <c r="AO398" s="802">
        <f t="shared" si="111"/>
        <v>-20.411928500626519</v>
      </c>
      <c r="AP398" s="803">
        <f t="shared" si="112"/>
        <v>21.605107274501247</v>
      </c>
      <c r="AQ398" s="961">
        <f t="shared" si="113"/>
        <v>49.696645743098777</v>
      </c>
      <c r="AR398" s="703">
        <f>INDEX(Historical!$C$7:$C$1439,MATCH(B398,Historical!$B$7:$B$1450,0))*IF(AH398="n/a",1.03,IF(AH398&lt;0,1.01,IF(AH398&gt;10,1.1,(1+AH398/100))))</f>
        <v>5.3529999999999998</v>
      </c>
      <c r="AS398" s="959">
        <f t="shared" si="114"/>
        <v>5.4600599999999995</v>
      </c>
      <c r="AT398" s="959">
        <f t="shared" si="103"/>
        <v>6.0060659999999997</v>
      </c>
      <c r="AU398" s="959">
        <f t="shared" si="103"/>
        <v>6.6066726000000005</v>
      </c>
      <c r="AV398" s="959">
        <f t="shared" si="103"/>
        <v>7.2673398600000008</v>
      </c>
      <c r="AW398" s="703">
        <f t="shared" si="115"/>
        <v>30.69313846</v>
      </c>
      <c r="AX398" s="810">
        <f t="shared" si="116"/>
        <v>12.444509592928966</v>
      </c>
      <c r="AY398" s="1017">
        <v>0.25</v>
      </c>
      <c r="AZ398" s="945">
        <v>22.650000000000002</v>
      </c>
      <c r="BA398" s="945">
        <v>-5.3199999999999994</v>
      </c>
      <c r="BB398" s="945">
        <v>-2.02</v>
      </c>
      <c r="BC398" s="945">
        <v>8.0299999999999994</v>
      </c>
      <c r="BE398" s="666">
        <v>2014</v>
      </c>
      <c r="BF398" s="971">
        <f t="shared" si="117"/>
        <v>0</v>
      </c>
      <c r="BG398" s="955" t="s">
        <v>137</v>
      </c>
    </row>
    <row r="399" spans="1:60" s="838" customFormat="1" ht="11.25" customHeight="1" x14ac:dyDescent="0.2">
      <c r="A399" s="817" t="s">
        <v>3908</v>
      </c>
      <c r="B399" s="846" t="s">
        <v>3909</v>
      </c>
      <c r="C399" s="1013" t="s">
        <v>4345</v>
      </c>
      <c r="D399" s="1013" t="s">
        <v>4346</v>
      </c>
      <c r="E399" s="818">
        <v>6</v>
      </c>
      <c r="F399" s="1227">
        <v>765</v>
      </c>
      <c r="G399" s="1226" t="s">
        <v>106</v>
      </c>
      <c r="H399" s="1226" t="s">
        <v>106</v>
      </c>
      <c r="I399" s="819">
        <v>66.7</v>
      </c>
      <c r="J399" s="820">
        <f t="shared" si="104"/>
        <v>3.5082458770614688</v>
      </c>
      <c r="K399" s="821">
        <v>0.58499999999999996</v>
      </c>
      <c r="L399" s="822">
        <v>4</v>
      </c>
      <c r="M399" s="823">
        <f t="shared" si="105"/>
        <v>2.34</v>
      </c>
      <c r="N399" s="824" t="s">
        <v>1002</v>
      </c>
      <c r="O399" s="825">
        <v>0.55500000000000005</v>
      </c>
      <c r="P399" s="826">
        <v>43518</v>
      </c>
      <c r="Q399" s="826">
        <v>43531</v>
      </c>
      <c r="R399" s="823">
        <f t="shared" si="106"/>
        <v>5.4054054054053902</v>
      </c>
      <c r="S399" s="759">
        <f>IF(INDEX(Historical!$D$7:$D$1439,MATCH(B399,Historical!$B$7:$B$1450,0))=0,"n/a",(INDEX(Historical!$C$7:$C$1439,MATCH(B399,Historical!$B$7:$B$1450,0))/INDEX(Historical!$D$7:$D$1439,MATCH(B399,Historical!$B$7:$B$1450,0))-1)*100)</f>
        <v>5.7142857142857162</v>
      </c>
      <c r="T399" s="759">
        <f>IF(INDEX(Historical!$F$7:$F$1432,MATCH(B399,Historical!$B$7:$B$1450,0))=0,"n/a",((INDEX(Historical!$C$7:$C$1439,MATCH(B399,Historical!$B$7:$B$1450,0))/INDEX(Historical!$F$7:$F$1432,MATCH(B399,Historical!$B$7:$B$1450,0)))^(1/3)-1)*100)</f>
        <v>4.5964829148398945</v>
      </c>
      <c r="U399" s="759">
        <f>IF(INDEX(Historical!$H$7:$H$1432,MATCH(B399,Historical!$B$7:$B$1450,0))=0,"n/a",((INDEX(Historical!$C$7:$C$1439,MATCH(B399,Historical!$B$7:$B$1450,0))/INDEX(Historical!$H$7:$H$1432,MATCH(B399,Historical!$B$7:$B$1450,0)))^(1/5)-1)*100)</f>
        <v>3.7137289336648172</v>
      </c>
      <c r="V399" s="759">
        <f>IF(INDEX(Historical!$O$7:$O$1432,MATCH(B399,Historical!$B$7:$B$1450,0))=0,"n/a",((INDEX(Historical!$C$7:$C$1439,MATCH(B399,Historical!$B$7:$B$1450,0))/INDEX(Historical!$O$7:$O$1432,MATCH(B399,Historical!$B$7:$B$1450,0)))^(1/10)-1)*100)</f>
        <v>-2.6366523942927822</v>
      </c>
      <c r="W399" s="827" t="str">
        <f t="shared" si="107"/>
        <v>n/a</v>
      </c>
      <c r="X399" s="828">
        <f t="shared" si="108"/>
        <v>0.22783613089968202</v>
      </c>
      <c r="Y399" s="1203"/>
      <c r="Z399" s="820">
        <f t="shared" si="109"/>
        <v>137.64705882352942</v>
      </c>
      <c r="AA399" s="830">
        <f t="shared" si="110"/>
        <v>39.235294117647058</v>
      </c>
      <c r="AB399" s="822">
        <v>12</v>
      </c>
      <c r="AC399" s="831">
        <v>1.7</v>
      </c>
      <c r="AD399" s="831">
        <v>4.34</v>
      </c>
      <c r="AE399" s="831">
        <v>9.91</v>
      </c>
      <c r="AF399" s="831">
        <v>1.76</v>
      </c>
      <c r="AG399" s="831">
        <v>4.5</v>
      </c>
      <c r="AH399" s="831">
        <v>56.000000000000007</v>
      </c>
      <c r="AI399" s="831">
        <v>-2.2399999999999998</v>
      </c>
      <c r="AJ399" s="831">
        <v>16.3</v>
      </c>
      <c r="AK399" s="831">
        <v>9.1</v>
      </c>
      <c r="AL399" s="832">
        <v>11200</v>
      </c>
      <c r="AM399" s="833">
        <v>0.70000000000000007</v>
      </c>
      <c r="AN399" s="831">
        <v>0.57999999999999996</v>
      </c>
      <c r="AO399" s="834">
        <f t="shared" si="111"/>
        <v>-32.013319306920771</v>
      </c>
      <c r="AP399" s="835">
        <f t="shared" si="112"/>
        <v>7.2219748107262856</v>
      </c>
      <c r="AQ399" s="836">
        <f t="shared" si="113"/>
        <v>75.187667814399447</v>
      </c>
      <c r="AR399" s="703">
        <f>INDEX(Historical!$C$7:$C$1439,MATCH(B399,Historical!$B$7:$B$1450,0))*IF(AH399="n/a",1.03,IF(AH399&lt;0,1.01,IF(AH399&gt;10,1.1,(1+AH399/100))))</f>
        <v>2.4420000000000006</v>
      </c>
      <c r="AS399" s="830">
        <f t="shared" si="114"/>
        <v>2.4664200000000007</v>
      </c>
      <c r="AT399" s="830">
        <f t="shared" si="103"/>
        <v>2.6908642200000008</v>
      </c>
      <c r="AU399" s="830">
        <f t="shared" si="103"/>
        <v>2.9357328640200007</v>
      </c>
      <c r="AV399" s="830">
        <f t="shared" si="103"/>
        <v>3.2028845546458204</v>
      </c>
      <c r="AW399" s="820">
        <f t="shared" si="115"/>
        <v>13.737901638665823</v>
      </c>
      <c r="AX399" s="837">
        <f t="shared" si="116"/>
        <v>20.596554180908281</v>
      </c>
      <c r="AY399" s="1018">
        <v>0.5</v>
      </c>
      <c r="AZ399" s="833">
        <v>20.18</v>
      </c>
      <c r="BA399" s="833">
        <v>-5.07</v>
      </c>
      <c r="BB399" s="833">
        <v>-0.97</v>
      </c>
      <c r="BC399" s="833">
        <v>2.83</v>
      </c>
      <c r="BD399" s="985"/>
      <c r="BE399" s="666">
        <v>2014</v>
      </c>
      <c r="BF399" s="971">
        <f t="shared" si="117"/>
        <v>0</v>
      </c>
      <c r="BG399" s="892">
        <v>2.6</v>
      </c>
    </row>
    <row r="400" spans="1:60" ht="11.25" customHeight="1" x14ac:dyDescent="0.2">
      <c r="A400" s="954" t="s">
        <v>4133</v>
      </c>
      <c r="B400" s="948" t="s">
        <v>4134</v>
      </c>
      <c r="C400" s="1013" t="s">
        <v>4345</v>
      </c>
      <c r="D400" s="1013" t="s">
        <v>4346</v>
      </c>
      <c r="E400" s="792">
        <v>6</v>
      </c>
      <c r="F400" s="1227">
        <v>784</v>
      </c>
      <c r="G400" s="1227" t="s">
        <v>106</v>
      </c>
      <c r="H400" s="1227" t="s">
        <v>106</v>
      </c>
      <c r="I400" s="947">
        <v>41.4</v>
      </c>
      <c r="J400" s="703">
        <f t="shared" si="104"/>
        <v>1.7874396135265702</v>
      </c>
      <c r="K400" s="950">
        <v>0.185</v>
      </c>
      <c r="L400" s="960">
        <v>4</v>
      </c>
      <c r="M400" s="694">
        <f t="shared" si="105"/>
        <v>0.74</v>
      </c>
      <c r="N400" s="943" t="s">
        <v>493</v>
      </c>
      <c r="O400" s="795">
        <v>0.16</v>
      </c>
      <c r="P400" s="934">
        <v>43552</v>
      </c>
      <c r="Q400" s="934">
        <v>43570</v>
      </c>
      <c r="R400" s="694">
        <f t="shared" si="106"/>
        <v>15.624999999999996</v>
      </c>
      <c r="S400" s="759">
        <f>IF(INDEX(Historical!$D$7:$D$1439,MATCH(B400,Historical!$B$7:$B$1450,0))=0,"n/a",(INDEX(Historical!$C$7:$C$1439,MATCH(B400,Historical!$B$7:$B$1450,0))/INDEX(Historical!$D$7:$D$1439,MATCH(B400,Historical!$B$7:$B$1450,0))-1)*100)</f>
        <v>7.7586206896551824</v>
      </c>
      <c r="T400" s="759">
        <f>IF(INDEX(Historical!$F$7:$F$1432,MATCH(B400,Historical!$B$7:$B$1450,0))=0,"n/a",((INDEX(Historical!$C$7:$C$1439,MATCH(B400,Historical!$B$7:$B$1450,0))/INDEX(Historical!$F$7:$F$1432,MATCH(B400,Historical!$B$7:$B$1450,0)))^(1/3)-1)*100)</f>
        <v>7.0130183618327457</v>
      </c>
      <c r="U400" s="759">
        <f>IF(INDEX(Historical!$H$7:$H$1432,MATCH(B400,Historical!$B$7:$B$1450,0))=0,"n/a",((INDEX(Historical!$C$7:$C$1439,MATCH(B400,Historical!$B$7:$B$1450,0))/INDEX(Historical!$H$7:$H$1432,MATCH(B400,Historical!$B$7:$B$1450,0)))^(1/5)-1)*100)</f>
        <v>24.374728155491532</v>
      </c>
      <c r="V400" s="759" t="str">
        <f>IF(INDEX(Historical!$O$7:$O$1432,MATCH(B400,Historical!$B$7:$B$1450,0))=0,"n/a",((INDEX(Historical!$C$7:$C$1439,MATCH(B400,Historical!$B$7:$B$1450,0))/INDEX(Historical!$O$7:$O$1432,MATCH(B400,Historical!$B$7:$B$1450,0)))^(1/10)-1)*100)</f>
        <v>n/a</v>
      </c>
      <c r="W400" s="760" t="str">
        <f t="shared" si="107"/>
        <v>n/a</v>
      </c>
      <c r="X400" s="761">
        <f t="shared" si="108"/>
        <v>0.94843300215920356</v>
      </c>
      <c r="Y400" s="949"/>
      <c r="Z400" s="703">
        <f t="shared" si="109"/>
        <v>217.64705882352939</v>
      </c>
      <c r="AA400" s="959">
        <f t="shared" si="110"/>
        <v>121.76470588235293</v>
      </c>
      <c r="AB400" s="960">
        <v>12</v>
      </c>
      <c r="AC400" s="938">
        <v>0.34</v>
      </c>
      <c r="AD400" s="938">
        <v>12.12</v>
      </c>
      <c r="AE400" s="938">
        <v>19.29</v>
      </c>
      <c r="AF400" s="938">
        <v>2.1</v>
      </c>
      <c r="AG400" s="938">
        <v>1.9</v>
      </c>
      <c r="AH400" s="938">
        <v>-13.900000000000002</v>
      </c>
      <c r="AI400" s="938">
        <v>46.64</v>
      </c>
      <c r="AJ400" s="938">
        <v>25.7</v>
      </c>
      <c r="AK400" s="938">
        <v>10</v>
      </c>
      <c r="AL400" s="951">
        <v>4330</v>
      </c>
      <c r="AM400" s="945">
        <v>0.2</v>
      </c>
      <c r="AN400" s="938">
        <v>0.39</v>
      </c>
      <c r="AO400" s="802">
        <f t="shared" si="111"/>
        <v>-95.60253811333483</v>
      </c>
      <c r="AP400" s="803">
        <f t="shared" si="112"/>
        <v>26.162167769018101</v>
      </c>
      <c r="AQ400" s="961">
        <f t="shared" si="113"/>
        <v>237.11579438455482</v>
      </c>
      <c r="AR400" s="703">
        <f>INDEX(Historical!$C$7:$C$1439,MATCH(B400,Historical!$B$7:$B$1450,0))*IF(AH400="n/a",1.03,IF(AH400&lt;0,1.01,IF(AH400&gt;10,1.1,(1+AH400/100))))</f>
        <v>0.63124999999999998</v>
      </c>
      <c r="AS400" s="959">
        <f t="shared" si="114"/>
        <v>0.69437500000000008</v>
      </c>
      <c r="AT400" s="959">
        <f t="shared" si="103"/>
        <v>0.76381250000000012</v>
      </c>
      <c r="AU400" s="959">
        <f t="shared" si="103"/>
        <v>0.84019375000000018</v>
      </c>
      <c r="AV400" s="959">
        <f t="shared" si="103"/>
        <v>0.9242131250000003</v>
      </c>
      <c r="AW400" s="703">
        <f t="shared" si="115"/>
        <v>3.8538443750000004</v>
      </c>
      <c r="AX400" s="810">
        <f t="shared" si="116"/>
        <v>9.3088028381642527</v>
      </c>
      <c r="AY400" s="1017">
        <v>0.85</v>
      </c>
      <c r="AZ400" s="945">
        <v>46.96</v>
      </c>
      <c r="BA400" s="945">
        <v>-2.31</v>
      </c>
      <c r="BB400" s="945">
        <v>2.93</v>
      </c>
      <c r="BC400" s="945">
        <v>17.16</v>
      </c>
      <c r="BE400" s="666">
        <v>2014</v>
      </c>
      <c r="BF400" s="971">
        <f t="shared" si="117"/>
        <v>0</v>
      </c>
      <c r="BG400" s="955">
        <v>1.0999999999999999</v>
      </c>
    </row>
    <row r="401" spans="1:60" ht="11.25" customHeight="1" x14ac:dyDescent="0.2">
      <c r="A401" s="944" t="s">
        <v>1606</v>
      </c>
      <c r="B401" s="948" t="s">
        <v>1607</v>
      </c>
      <c r="C401" s="1013" t="s">
        <v>108</v>
      </c>
      <c r="D401" s="1013" t="s">
        <v>4365</v>
      </c>
      <c r="E401" s="792">
        <v>7</v>
      </c>
      <c r="F401" s="1227">
        <v>712</v>
      </c>
      <c r="G401" s="1227" t="s">
        <v>115</v>
      </c>
      <c r="H401" s="1227" t="s">
        <v>115</v>
      </c>
      <c r="I401" s="947">
        <v>15.93</v>
      </c>
      <c r="J401" s="703">
        <f t="shared" si="104"/>
        <v>3.8920276208411804</v>
      </c>
      <c r="K401" s="950">
        <v>0.155</v>
      </c>
      <c r="L401" s="960">
        <v>4</v>
      </c>
      <c r="M401" s="694">
        <f t="shared" si="105"/>
        <v>0.62</v>
      </c>
      <c r="N401" s="943" t="s">
        <v>152</v>
      </c>
      <c r="O401" s="795">
        <v>0.14000000000000001</v>
      </c>
      <c r="P401" s="934">
        <v>43713</v>
      </c>
      <c r="Q401" s="934">
        <v>43739</v>
      </c>
      <c r="R401" s="694">
        <f t="shared" si="106"/>
        <v>10.714285714285703</v>
      </c>
      <c r="S401" s="759">
        <f>IF(INDEX(Historical!$D$7:$D$1439,MATCH(B401,Historical!$B$7:$B$1450,0))=0,"n/a",(INDEX(Historical!$C$7:$C$1439,MATCH(B401,Historical!$B$7:$B$1450,0))/INDEX(Historical!$D$7:$D$1439,MATCH(B401,Historical!$B$7:$B$1450,0))-1)*100)</f>
        <v>30.15873015873014</v>
      </c>
      <c r="T401" s="759">
        <f>IF(INDEX(Historical!$F$7:$F$1432,MATCH(B401,Historical!$B$7:$B$1450,0))=0,"n/a",((INDEX(Historical!$C$7:$C$1439,MATCH(B401,Historical!$B$7:$B$1450,0))/INDEX(Historical!$F$7:$F$1432,MATCH(B401,Historical!$B$7:$B$1450,0)))^(1/3)-1)*100)</f>
        <v>23.06098642720351</v>
      </c>
      <c r="U401" s="759">
        <f>IF(INDEX(Historical!$H$7:$H$1432,MATCH(B401,Historical!$B$7:$B$1450,0))=0,"n/a",((INDEX(Historical!$C$7:$C$1439,MATCH(B401,Historical!$B$7:$B$1450,0))/INDEX(Historical!$H$7:$H$1432,MATCH(B401,Historical!$B$7:$B$1450,0)))^(1/5)-1)*100)</f>
        <v>38.656034031107048</v>
      </c>
      <c r="V401" s="759">
        <f>IF(INDEX(Historical!$O$7:$O$1432,MATCH(B401,Historical!$B$7:$B$1450,0))=0,"n/a",((INDEX(Historical!$C$7:$C$1439,MATCH(B401,Historical!$B$7:$B$1450,0))/INDEX(Historical!$O$7:$O$1432,MATCH(B401,Historical!$B$7:$B$1450,0)))^(1/10)-1)*100)</f>
        <v>-10.476672292265354</v>
      </c>
      <c r="W401" s="760" t="str">
        <f t="shared" si="107"/>
        <v>n/a</v>
      </c>
      <c r="X401" s="761">
        <f t="shared" si="108"/>
        <v>3.2484062211014328</v>
      </c>
      <c r="Y401" s="949"/>
      <c r="Z401" s="703">
        <f t="shared" si="109"/>
        <v>44.285714285714292</v>
      </c>
      <c r="AA401" s="959">
        <f t="shared" si="110"/>
        <v>11.37857142857143</v>
      </c>
      <c r="AB401" s="960">
        <v>12</v>
      </c>
      <c r="AC401" s="938">
        <v>1.4</v>
      </c>
      <c r="AD401" s="938">
        <v>1.18</v>
      </c>
      <c r="AE401" s="938">
        <v>3.52</v>
      </c>
      <c r="AF401" s="938">
        <v>1.1100000000000001</v>
      </c>
      <c r="AG401" s="938">
        <v>11.700000000000001</v>
      </c>
      <c r="AH401" s="938">
        <v>28.799999999999997</v>
      </c>
      <c r="AI401" s="938">
        <v>7.6499999999999995</v>
      </c>
      <c r="AJ401" s="938">
        <v>11.899999999999999</v>
      </c>
      <c r="AK401" s="938">
        <v>9.75</v>
      </c>
      <c r="AL401" s="951">
        <v>16350.000000000002</v>
      </c>
      <c r="AM401" s="945">
        <v>0.3</v>
      </c>
      <c r="AN401" s="938">
        <v>0.41</v>
      </c>
      <c r="AO401" s="802">
        <f t="shared" si="111"/>
        <v>31.169490223376801</v>
      </c>
      <c r="AP401" s="803">
        <f t="shared" si="112"/>
        <v>42.548061651948231</v>
      </c>
      <c r="AQ401" s="961">
        <f t="shared" si="113"/>
        <v>-25.077182571471766</v>
      </c>
      <c r="AR401" s="703">
        <f>INDEX(Historical!$C$7:$C$1439,MATCH(B401,Historical!$B$7:$B$1450,0))*IF(AH401="n/a",1.03,IF(AH401&lt;0,1.01,IF(AH401&gt;10,1.1,(1+AH401/100))))</f>
        <v>0.45100000000000001</v>
      </c>
      <c r="AS401" s="959">
        <f t="shared" si="114"/>
        <v>0.48550150000000003</v>
      </c>
      <c r="AT401" s="959">
        <f t="shared" si="103"/>
        <v>0.53283789625</v>
      </c>
      <c r="AU401" s="959">
        <f t="shared" si="103"/>
        <v>0.58478959113437501</v>
      </c>
      <c r="AV401" s="959">
        <f t="shared" si="103"/>
        <v>0.6418065762699765</v>
      </c>
      <c r="AW401" s="703">
        <f t="shared" si="115"/>
        <v>2.6959355636543516</v>
      </c>
      <c r="AX401" s="810">
        <f t="shared" si="116"/>
        <v>16.923638189920602</v>
      </c>
      <c r="AY401" s="1017">
        <v>1.5</v>
      </c>
      <c r="AZ401" s="945">
        <v>28.57</v>
      </c>
      <c r="BA401" s="945">
        <v>-20.309999999999999</v>
      </c>
      <c r="BB401" s="945">
        <v>8.1199999999999992</v>
      </c>
      <c r="BC401" s="945">
        <v>4.45</v>
      </c>
      <c r="BE401" s="666">
        <v>2013</v>
      </c>
      <c r="BF401" s="971">
        <f t="shared" si="117"/>
        <v>0</v>
      </c>
      <c r="BG401" s="955">
        <v>1.3</v>
      </c>
    </row>
    <row r="402" spans="1:60" ht="11.25" customHeight="1" x14ac:dyDescent="0.2">
      <c r="A402" s="944" t="s">
        <v>1624</v>
      </c>
      <c r="B402" s="948" t="s">
        <v>1625</v>
      </c>
      <c r="C402" s="1013" t="s">
        <v>4345</v>
      </c>
      <c r="D402" s="1013" t="s">
        <v>4346</v>
      </c>
      <c r="E402" s="792">
        <v>7</v>
      </c>
      <c r="F402" s="1227">
        <v>678</v>
      </c>
      <c r="G402" s="1227" t="s">
        <v>106</v>
      </c>
      <c r="H402" s="1227" t="s">
        <v>106</v>
      </c>
      <c r="I402" s="947">
        <v>75</v>
      </c>
      <c r="J402" s="703">
        <f t="shared" si="104"/>
        <v>4.8</v>
      </c>
      <c r="K402" s="950">
        <v>0.9</v>
      </c>
      <c r="L402" s="960">
        <v>4</v>
      </c>
      <c r="M402" s="694">
        <f t="shared" si="105"/>
        <v>3.6</v>
      </c>
      <c r="N402" s="943" t="s">
        <v>220</v>
      </c>
      <c r="O402" s="795">
        <v>0.85</v>
      </c>
      <c r="P402" s="934">
        <v>43552</v>
      </c>
      <c r="Q402" s="934">
        <v>43570</v>
      </c>
      <c r="R402" s="694">
        <f t="shared" si="106"/>
        <v>5.8823529411764763</v>
      </c>
      <c r="S402" s="759">
        <f>IF(INDEX(Historical!$D$7:$D$1439,MATCH(B402,Historical!$B$7:$B$1450,0))=0,"n/a",(INDEX(Historical!$C$7:$C$1439,MATCH(B402,Historical!$B$7:$B$1450,0))/INDEX(Historical!$D$7:$D$1439,MATCH(B402,Historical!$B$7:$B$1450,0))-1)*100)</f>
        <v>6.3492063492063489</v>
      </c>
      <c r="T402" s="759">
        <f>IF(INDEX(Historical!$F$7:$F$1432,MATCH(B402,Historical!$B$7:$B$1450,0))=0,"n/a",((INDEX(Historical!$C$7:$C$1439,MATCH(B402,Historical!$B$7:$B$1450,0))/INDEX(Historical!$F$7:$F$1432,MATCH(B402,Historical!$B$7:$B$1450,0)))^(1/3)-1)*100)</f>
        <v>9.5220444541238791</v>
      </c>
      <c r="U402" s="759">
        <f>IF(INDEX(Historical!$H$7:$H$1432,MATCH(B402,Historical!$B$7:$B$1450,0))=0,"n/a",((INDEX(Historical!$C$7:$C$1439,MATCH(B402,Historical!$B$7:$B$1450,0))/INDEX(Historical!$H$7:$H$1432,MATCH(B402,Historical!$B$7:$B$1450,0)))^(1/5)-1)*100)</f>
        <v>17.433149768122114</v>
      </c>
      <c r="V402" s="759" t="str">
        <f>IF(INDEX(Historical!$O$7:$O$1432,MATCH(B402,Historical!$B$7:$B$1450,0))=0,"n/a",((INDEX(Historical!$C$7:$C$1439,MATCH(B402,Historical!$B$7:$B$1450,0))/INDEX(Historical!$O$7:$O$1432,MATCH(B402,Historical!$B$7:$B$1450,0)))^(1/10)-1)*100)</f>
        <v>n/a</v>
      </c>
      <c r="W402" s="760" t="str">
        <f t="shared" si="107"/>
        <v>n/a</v>
      </c>
      <c r="X402" s="761">
        <f t="shared" si="108"/>
        <v>0.75142886931560826</v>
      </c>
      <c r="Y402" s="717"/>
      <c r="Z402" s="703">
        <f t="shared" si="109"/>
        <v>69.632495164410059</v>
      </c>
      <c r="AA402" s="959">
        <f t="shared" si="110"/>
        <v>14.506769825918763</v>
      </c>
      <c r="AB402" s="960">
        <v>12</v>
      </c>
      <c r="AC402" s="938">
        <v>5.17</v>
      </c>
      <c r="AD402" s="938">
        <v>0.96</v>
      </c>
      <c r="AE402" s="938">
        <v>2.9</v>
      </c>
      <c r="AF402" s="938">
        <v>8.99</v>
      </c>
      <c r="AG402" s="938">
        <v>65</v>
      </c>
      <c r="AH402" s="938">
        <v>51.6</v>
      </c>
      <c r="AI402" s="938">
        <v>50.33</v>
      </c>
      <c r="AJ402" s="938">
        <v>23.200000000000003</v>
      </c>
      <c r="AK402" s="938">
        <v>15.509999999999998</v>
      </c>
      <c r="AL402" s="951">
        <v>3930</v>
      </c>
      <c r="AM402" s="945">
        <v>2.1</v>
      </c>
      <c r="AN402" s="938">
        <v>5.64</v>
      </c>
      <c r="AO402" s="802">
        <f t="shared" si="111"/>
        <v>7.7263799422033514</v>
      </c>
      <c r="AP402" s="803">
        <f t="shared" si="112"/>
        <v>22.233149768122114</v>
      </c>
      <c r="AQ402" s="961">
        <f t="shared" si="113"/>
        <v>140.75424143951318</v>
      </c>
      <c r="AR402" s="703">
        <f>INDEX(Historical!$C$7:$C$1439,MATCH(B402,Historical!$B$7:$B$1450,0))*IF(AH402="n/a",1.03,IF(AH402&lt;0,1.01,IF(AH402&gt;10,1.1,(1+AH402/100))))</f>
        <v>3.6850000000000005</v>
      </c>
      <c r="AS402" s="959">
        <f t="shared" si="114"/>
        <v>4.0535000000000005</v>
      </c>
      <c r="AT402" s="959">
        <f t="shared" si="103"/>
        <v>4.4588500000000009</v>
      </c>
      <c r="AU402" s="959">
        <f t="shared" si="103"/>
        <v>4.9047350000000014</v>
      </c>
      <c r="AV402" s="959">
        <f t="shared" si="103"/>
        <v>5.3952085000000016</v>
      </c>
      <c r="AW402" s="703">
        <f t="shared" si="115"/>
        <v>22.497293500000005</v>
      </c>
      <c r="AX402" s="810">
        <f t="shared" si="116"/>
        <v>29.996391333333339</v>
      </c>
      <c r="AY402" s="1017">
        <v>1.17</v>
      </c>
      <c r="AZ402" s="945">
        <v>16.53</v>
      </c>
      <c r="BA402" s="945">
        <v>-16.689999999999998</v>
      </c>
      <c r="BB402" s="945">
        <v>-5.54</v>
      </c>
      <c r="BC402" s="945">
        <v>-4.54</v>
      </c>
      <c r="BE402" s="666">
        <v>2013</v>
      </c>
      <c r="BF402" s="971">
        <f t="shared" si="117"/>
        <v>0</v>
      </c>
      <c r="BG402" s="955">
        <v>8.2000000000000011</v>
      </c>
    </row>
    <row r="403" spans="1:60" ht="11.25" customHeight="1" x14ac:dyDescent="0.2">
      <c r="A403" s="944" t="s">
        <v>1604</v>
      </c>
      <c r="B403" s="948" t="s">
        <v>1605</v>
      </c>
      <c r="C403" s="1013" t="s">
        <v>108</v>
      </c>
      <c r="D403" s="1013" t="s">
        <v>4361</v>
      </c>
      <c r="E403" s="792">
        <v>7</v>
      </c>
      <c r="F403" s="1227">
        <v>644</v>
      </c>
      <c r="G403" s="1227" t="s">
        <v>106</v>
      </c>
      <c r="H403" s="1227" t="s">
        <v>106</v>
      </c>
      <c r="I403" s="947">
        <v>80.67</v>
      </c>
      <c r="J403" s="703">
        <f t="shared" si="104"/>
        <v>1.6858807487293914</v>
      </c>
      <c r="K403" s="950">
        <v>0.34</v>
      </c>
      <c r="L403" s="960">
        <v>4</v>
      </c>
      <c r="M403" s="694">
        <f t="shared" si="105"/>
        <v>1.36</v>
      </c>
      <c r="N403" s="943" t="s">
        <v>572</v>
      </c>
      <c r="O403" s="795">
        <v>0.3</v>
      </c>
      <c r="P403" s="934">
        <v>43467</v>
      </c>
      <c r="Q403" s="934">
        <v>43482</v>
      </c>
      <c r="R403" s="694">
        <f t="shared" si="106"/>
        <v>13.333333333333346</v>
      </c>
      <c r="S403" s="759">
        <f>IF(INDEX(Historical!$D$7:$D$1439,MATCH(B403,Historical!$B$7:$B$1450,0))=0,"n/a",(INDEX(Historical!$C$7:$C$1439,MATCH(B403,Historical!$B$7:$B$1450,0))/INDEX(Historical!$D$7:$D$1439,MATCH(B403,Historical!$B$7:$B$1450,0))-1)*100)</f>
        <v>25</v>
      </c>
      <c r="T403" s="759">
        <f>IF(INDEX(Historical!$F$7:$F$1432,MATCH(B403,Historical!$B$7:$B$1450,0))=0,"n/a",((INDEX(Historical!$C$7:$C$1439,MATCH(B403,Historical!$B$7:$B$1450,0))/INDEX(Historical!$F$7:$F$1432,MATCH(B403,Historical!$B$7:$B$1450,0)))^(1/3)-1)*100)</f>
        <v>15.173720500186395</v>
      </c>
      <c r="U403" s="759">
        <f>IF(INDEX(Historical!$H$7:$H$1432,MATCH(B403,Historical!$B$7:$B$1450,0))=0,"n/a",((INDEX(Historical!$C$7:$C$1439,MATCH(B403,Historical!$B$7:$B$1450,0))/INDEX(Historical!$H$7:$H$1432,MATCH(B403,Historical!$B$7:$B$1450,0)))^(1/5)-1)*100)</f>
        <v>14.456623939757996</v>
      </c>
      <c r="V403" s="759">
        <f>IF(INDEX(Historical!$O$7:$O$1432,MATCH(B403,Historical!$B$7:$B$1450,0))=0,"n/a",((INDEX(Historical!$C$7:$C$1439,MATCH(B403,Historical!$B$7:$B$1450,0))/INDEX(Historical!$O$7:$O$1432,MATCH(B403,Historical!$B$7:$B$1450,0)))^(1/10)-1)*100)</f>
        <v>9.5958226385217227</v>
      </c>
      <c r="W403" s="760">
        <f t="shared" si="107"/>
        <v>1.5065538916614554</v>
      </c>
      <c r="X403" s="761">
        <f t="shared" si="108"/>
        <v>0.71923502187850719</v>
      </c>
      <c r="Y403" s="714"/>
      <c r="Z403" s="703">
        <f t="shared" si="109"/>
        <v>20.178041543026705</v>
      </c>
      <c r="AA403" s="959">
        <f t="shared" si="110"/>
        <v>11.968842729970326</v>
      </c>
      <c r="AB403" s="960">
        <v>9</v>
      </c>
      <c r="AC403" s="938">
        <v>6.74</v>
      </c>
      <c r="AD403" s="938">
        <v>1.35</v>
      </c>
      <c r="AE403" s="938">
        <v>1.45</v>
      </c>
      <c r="AF403" s="938">
        <v>1.81</v>
      </c>
      <c r="AG403" s="938">
        <v>16</v>
      </c>
      <c r="AH403" s="938">
        <v>49.1</v>
      </c>
      <c r="AI403" s="938">
        <v>7.22</v>
      </c>
      <c r="AJ403" s="938">
        <v>20.100000000000001</v>
      </c>
      <c r="AK403" s="938">
        <v>9.02</v>
      </c>
      <c r="AL403" s="951">
        <v>11270</v>
      </c>
      <c r="AM403" s="945">
        <v>0.5</v>
      </c>
      <c r="AN403" s="938">
        <v>3.81</v>
      </c>
      <c r="AO403" s="802">
        <f t="shared" si="111"/>
        <v>4.1736619585170622</v>
      </c>
      <c r="AP403" s="803">
        <f t="shared" si="112"/>
        <v>16.142504688487389</v>
      </c>
      <c r="AQ403" s="961">
        <f t="shared" si="113"/>
        <v>-1.8762564892986444</v>
      </c>
      <c r="AR403" s="703">
        <f>INDEX(Historical!$C$7:$C$1439,MATCH(B403,Historical!$B$7:$B$1450,0))*IF(AH403="n/a",1.03,IF(AH403&lt;0,1.01,IF(AH403&gt;10,1.1,(1+AH403/100))))</f>
        <v>1.2100000000000002</v>
      </c>
      <c r="AS403" s="959">
        <f t="shared" si="114"/>
        <v>1.2973620000000003</v>
      </c>
      <c r="AT403" s="959">
        <f t="shared" si="103"/>
        <v>1.4143840524000004</v>
      </c>
      <c r="AU403" s="959">
        <f t="shared" si="103"/>
        <v>1.5419614939264805</v>
      </c>
      <c r="AV403" s="959">
        <f t="shared" si="103"/>
        <v>1.6810464206786491</v>
      </c>
      <c r="AW403" s="703">
        <f t="shared" si="115"/>
        <v>7.1447539670051299</v>
      </c>
      <c r="AX403" s="810">
        <f t="shared" si="116"/>
        <v>8.8567670348396295</v>
      </c>
      <c r="AY403" s="1017">
        <v>1.51</v>
      </c>
      <c r="AZ403" s="945">
        <v>16.72</v>
      </c>
      <c r="BA403" s="945">
        <v>-16.63</v>
      </c>
      <c r="BB403" s="945">
        <v>-3.9600000000000004</v>
      </c>
      <c r="BC403" s="945">
        <v>-1.34</v>
      </c>
      <c r="BE403" s="666">
        <v>2013</v>
      </c>
      <c r="BF403" s="971">
        <f t="shared" si="117"/>
        <v>0</v>
      </c>
      <c r="BG403" s="955">
        <v>2.7</v>
      </c>
    </row>
    <row r="404" spans="1:60" ht="11.25" customHeight="1" x14ac:dyDescent="0.2">
      <c r="A404" s="944" t="s">
        <v>3906</v>
      </c>
      <c r="B404" s="948" t="s">
        <v>3907</v>
      </c>
      <c r="C404" s="1013" t="s">
        <v>4345</v>
      </c>
      <c r="D404" s="1013" t="s">
        <v>4376</v>
      </c>
      <c r="E404" s="792">
        <v>6</v>
      </c>
      <c r="F404" s="1227">
        <v>772</v>
      </c>
      <c r="G404" s="1227" t="s">
        <v>106</v>
      </c>
      <c r="H404" s="1227" t="s">
        <v>106</v>
      </c>
      <c r="I404" s="947">
        <v>29.08</v>
      </c>
      <c r="J404" s="703">
        <f t="shared" si="104"/>
        <v>2.8885832187070153</v>
      </c>
      <c r="K404" s="950">
        <v>0.21</v>
      </c>
      <c r="L404" s="960">
        <v>4</v>
      </c>
      <c r="M404" s="694">
        <f t="shared" si="105"/>
        <v>0.84</v>
      </c>
      <c r="N404" s="943" t="s">
        <v>712</v>
      </c>
      <c r="O404" s="795">
        <v>0.2</v>
      </c>
      <c r="P404" s="934">
        <v>43529</v>
      </c>
      <c r="Q404" s="934">
        <v>43544</v>
      </c>
      <c r="R404" s="694">
        <f t="shared" si="106"/>
        <v>4.9999999999999902</v>
      </c>
      <c r="S404" s="759">
        <f>IF(INDEX(Historical!$D$7:$D$1439,MATCH(B404,Historical!$B$7:$B$1450,0))=0,"n/a",(INDEX(Historical!$C$7:$C$1439,MATCH(B404,Historical!$B$7:$B$1450,0))/INDEX(Historical!$D$7:$D$1439,MATCH(B404,Historical!$B$7:$B$1450,0))-1)*100)</f>
        <v>11.111111111111116</v>
      </c>
      <c r="T404" s="759">
        <f>IF(INDEX(Historical!$F$7:$F$1432,MATCH(B404,Historical!$B$7:$B$1450,0))=0,"n/a",((INDEX(Historical!$C$7:$C$1439,MATCH(B404,Historical!$B$7:$B$1450,0))/INDEX(Historical!$F$7:$F$1432,MATCH(B404,Historical!$B$7:$B$1450,0)))^(1/3)-1)*100)</f>
        <v>16.960709528514649</v>
      </c>
      <c r="U404" s="759" t="str">
        <f>IF(INDEX(Historical!$H$7:$H$1432,MATCH(B404,Historical!$B$7:$B$1450,0))=0,"n/a",((INDEX(Historical!$C$7:$C$1439,MATCH(B404,Historical!$B$7:$B$1450,0))/INDEX(Historical!$H$7:$H$1432,MATCH(B404,Historical!$B$7:$B$1450,0)))^(1/5)-1)*100)</f>
        <v>n/a</v>
      </c>
      <c r="V404" s="759" t="str">
        <f>IF(INDEX(Historical!$O$7:$O$1432,MATCH(B404,Historical!$B$7:$B$1450,0))=0,"n/a",((INDEX(Historical!$C$7:$C$1439,MATCH(B404,Historical!$B$7:$B$1450,0))/INDEX(Historical!$O$7:$O$1432,MATCH(B404,Historical!$B$7:$B$1450,0)))^(1/10)-1)*100)</f>
        <v>n/a</v>
      </c>
      <c r="W404" s="760" t="str">
        <f t="shared" si="107"/>
        <v>n/a</v>
      </c>
      <c r="X404" s="761" t="str">
        <f t="shared" si="108"/>
        <v>n/a</v>
      </c>
      <c r="Y404" s="717"/>
      <c r="Z404" s="703">
        <f t="shared" si="109"/>
        <v>56.375838926174495</v>
      </c>
      <c r="AA404" s="959">
        <f t="shared" si="110"/>
        <v>19.516778523489933</v>
      </c>
      <c r="AB404" s="960">
        <v>12</v>
      </c>
      <c r="AC404" s="938">
        <v>1.49</v>
      </c>
      <c r="AD404" s="938" t="s">
        <v>137</v>
      </c>
      <c r="AE404" s="938">
        <v>2.29</v>
      </c>
      <c r="AF404" s="938">
        <v>1.0900000000000001</v>
      </c>
      <c r="AG404" s="938">
        <v>5.5</v>
      </c>
      <c r="AH404" s="938">
        <v>163.6</v>
      </c>
      <c r="AI404" s="938">
        <v>5.08</v>
      </c>
      <c r="AJ404" s="938">
        <v>59.199999999999996</v>
      </c>
      <c r="AK404" s="938" t="s">
        <v>137</v>
      </c>
      <c r="AL404" s="951">
        <v>529.16</v>
      </c>
      <c r="AM404" s="945">
        <v>3.3000000000000003</v>
      </c>
      <c r="AN404" s="938">
        <v>0.47</v>
      </c>
      <c r="AO404" s="802" t="str">
        <f t="shared" si="111"/>
        <v>n/a</v>
      </c>
      <c r="AP404" s="803" t="str">
        <f t="shared" si="112"/>
        <v>n/a</v>
      </c>
      <c r="AQ404" s="961">
        <f t="shared" si="113"/>
        <v>-2.7642301971268046</v>
      </c>
      <c r="AR404" s="703">
        <f>INDEX(Historical!$C$7:$C$1439,MATCH(B404,Historical!$B$7:$B$1450,0))*IF(AH404="n/a",1.03,IF(AH404&lt;0,1.01,IF(AH404&gt;10,1.1,(1+AH404/100))))</f>
        <v>0.88000000000000012</v>
      </c>
      <c r="AS404" s="959">
        <f t="shared" si="114"/>
        <v>0.92470400000000008</v>
      </c>
      <c r="AT404" s="959">
        <f t="shared" si="103"/>
        <v>0.95244512000000014</v>
      </c>
      <c r="AU404" s="959">
        <f t="shared" si="103"/>
        <v>0.98101847360000016</v>
      </c>
      <c r="AV404" s="959">
        <f t="shared" si="103"/>
        <v>1.0104490278080003</v>
      </c>
      <c r="AW404" s="703">
        <f t="shared" si="115"/>
        <v>4.7486166214080008</v>
      </c>
      <c r="AX404" s="810">
        <f t="shared" si="116"/>
        <v>16.32949319603852</v>
      </c>
      <c r="AY404" s="1017">
        <v>1.1599999999999999</v>
      </c>
      <c r="AZ404" s="945">
        <v>4.45</v>
      </c>
      <c r="BA404" s="945">
        <v>-43.480000000000004</v>
      </c>
      <c r="BB404" s="945">
        <v>-5.88</v>
      </c>
      <c r="BC404" s="945">
        <v>-18.079999999999998</v>
      </c>
      <c r="BE404" s="666">
        <v>2014</v>
      </c>
      <c r="BF404" s="971">
        <f t="shared" si="117"/>
        <v>0</v>
      </c>
      <c r="BG404" s="955">
        <v>5.8999999999999995</v>
      </c>
    </row>
    <row r="405" spans="1:60" ht="11.25" customHeight="1" x14ac:dyDescent="0.2">
      <c r="A405" s="944" t="s">
        <v>1612</v>
      </c>
      <c r="B405" s="948" t="s">
        <v>1613</v>
      </c>
      <c r="C405" s="1013" t="s">
        <v>154</v>
      </c>
      <c r="D405" s="1013" t="s">
        <v>4350</v>
      </c>
      <c r="E405" s="792">
        <v>8</v>
      </c>
      <c r="F405" s="1227">
        <v>605</v>
      </c>
      <c r="G405" s="1227" t="s">
        <v>106</v>
      </c>
      <c r="H405" s="1227" t="s">
        <v>106</v>
      </c>
      <c r="I405" s="947">
        <v>128.69999999999999</v>
      </c>
      <c r="J405" s="703">
        <f t="shared" si="104"/>
        <v>1.2121212121212124</v>
      </c>
      <c r="K405" s="950">
        <v>0.39</v>
      </c>
      <c r="L405" s="960">
        <v>4</v>
      </c>
      <c r="M405" s="694">
        <f t="shared" si="105"/>
        <v>1.56</v>
      </c>
      <c r="N405" s="943" t="s">
        <v>712</v>
      </c>
      <c r="O405" s="795">
        <v>0.37</v>
      </c>
      <c r="P405" s="934">
        <v>43691</v>
      </c>
      <c r="Q405" s="934">
        <v>43727</v>
      </c>
      <c r="R405" s="694">
        <f t="shared" si="106"/>
        <v>5.4054054054054106</v>
      </c>
      <c r="S405" s="759">
        <f>IF(INDEX(Historical!$D$7:$D$1439,MATCH(B405,Historical!$B$7:$B$1450,0))=0,"n/a",(INDEX(Historical!$C$7:$C$1439,MATCH(B405,Historical!$B$7:$B$1450,0))/INDEX(Historical!$D$7:$D$1439,MATCH(B405,Historical!$B$7:$B$1450,0))-1)*100)</f>
        <v>5.8823529411764719</v>
      </c>
      <c r="T405" s="759">
        <f>IF(INDEX(Historical!$F$7:$F$1432,MATCH(B405,Historical!$B$7:$B$1450,0))=0,"n/a",((INDEX(Historical!$C$7:$C$1439,MATCH(B405,Historical!$B$7:$B$1450,0))/INDEX(Historical!$F$7:$F$1432,MATCH(B405,Historical!$B$7:$B$1450,0)))^(1/3)-1)*100)</f>
        <v>7.4735268605483851</v>
      </c>
      <c r="U405" s="759">
        <f>IF(INDEX(Historical!$H$7:$H$1432,MATCH(B405,Historical!$B$7:$B$1450,0))=0,"n/a",((INDEX(Historical!$C$7:$C$1439,MATCH(B405,Historical!$B$7:$B$1450,0))/INDEX(Historical!$H$7:$H$1432,MATCH(B405,Historical!$B$7:$B$1450,0)))^(1/5)-1)*100)</f>
        <v>11.382417860287909</v>
      </c>
      <c r="V405" s="759" t="str">
        <f>IF(INDEX(Historical!$O$7:$O$1432,MATCH(B405,Historical!$B$7:$B$1450,0))=0,"n/a",((INDEX(Historical!$C$7:$C$1439,MATCH(B405,Historical!$B$7:$B$1450,0))/INDEX(Historical!$O$7:$O$1432,MATCH(B405,Historical!$B$7:$B$1450,0)))^(1/10)-1)*100)</f>
        <v>n/a</v>
      </c>
      <c r="W405" s="760" t="str">
        <f t="shared" si="107"/>
        <v>n/a</v>
      </c>
      <c r="X405" s="761">
        <f t="shared" si="108"/>
        <v>1.3391079835632833</v>
      </c>
      <c r="Y405" s="717"/>
      <c r="Z405" s="703">
        <f t="shared" si="109"/>
        <v>49.367088607594937</v>
      </c>
      <c r="AA405" s="959">
        <f t="shared" si="110"/>
        <v>40.72784810126582</v>
      </c>
      <c r="AB405" s="960">
        <v>6</v>
      </c>
      <c r="AC405" s="938">
        <v>3.16</v>
      </c>
      <c r="AD405" s="938">
        <v>2.9</v>
      </c>
      <c r="AE405" s="938">
        <v>7.39</v>
      </c>
      <c r="AF405" s="938">
        <v>9.24</v>
      </c>
      <c r="AG405" s="938">
        <v>22.7</v>
      </c>
      <c r="AH405" s="938">
        <v>31.1</v>
      </c>
      <c r="AI405" s="938">
        <v>9.7199999999999989</v>
      </c>
      <c r="AJ405" s="938">
        <v>8.5</v>
      </c>
      <c r="AK405" s="938">
        <v>14.2</v>
      </c>
      <c r="AL405" s="951">
        <v>18660</v>
      </c>
      <c r="AM405" s="945">
        <v>0.5</v>
      </c>
      <c r="AN405" s="938">
        <v>0.66</v>
      </c>
      <c r="AO405" s="802">
        <f t="shared" si="111"/>
        <v>-28.133309028856701</v>
      </c>
      <c r="AP405" s="803">
        <f t="shared" si="112"/>
        <v>12.594539072409122</v>
      </c>
      <c r="AQ405" s="961">
        <f t="shared" si="113"/>
        <v>308.9690650923755</v>
      </c>
      <c r="AR405" s="703">
        <f>INDEX(Historical!$C$7:$C$1439,MATCH(B405,Historical!$B$7:$B$1450,0))*IF(AH405="n/a",1.03,IF(AH405&lt;0,1.01,IF(AH405&gt;10,1.1,(1+AH405/100))))</f>
        <v>1.5840000000000001</v>
      </c>
      <c r="AS405" s="959">
        <f t="shared" si="114"/>
        <v>1.7379648000000001</v>
      </c>
      <c r="AT405" s="959">
        <f t="shared" si="103"/>
        <v>1.9117612800000003</v>
      </c>
      <c r="AU405" s="959">
        <f t="shared" si="103"/>
        <v>2.1029374080000007</v>
      </c>
      <c r="AV405" s="959">
        <f t="shared" si="103"/>
        <v>2.3132311488000008</v>
      </c>
      <c r="AW405" s="703">
        <f t="shared" si="115"/>
        <v>9.6498946368000027</v>
      </c>
      <c r="AX405" s="810">
        <f t="shared" si="116"/>
        <v>7.4979756307692336</v>
      </c>
      <c r="AY405" s="1017">
        <v>0.46</v>
      </c>
      <c r="AZ405" s="945">
        <v>41.99</v>
      </c>
      <c r="BA405" s="945">
        <v>-3.15</v>
      </c>
      <c r="BB405" s="945">
        <v>7.0499999999999989</v>
      </c>
      <c r="BC405" s="945">
        <v>18.260000000000002</v>
      </c>
      <c r="BE405" s="666">
        <v>2012</v>
      </c>
      <c r="BF405" s="971">
        <f t="shared" si="117"/>
        <v>0</v>
      </c>
      <c r="BG405" s="955">
        <v>12.8</v>
      </c>
    </row>
    <row r="406" spans="1:60" ht="11.25" customHeight="1" x14ac:dyDescent="0.2">
      <c r="A406" s="936" t="s">
        <v>1618</v>
      </c>
      <c r="B406" s="948" t="s">
        <v>1619</v>
      </c>
      <c r="C406" s="1013" t="s">
        <v>112</v>
      </c>
      <c r="D406" s="1013" t="s">
        <v>4389</v>
      </c>
      <c r="E406" s="792">
        <v>9</v>
      </c>
      <c r="F406" s="1227">
        <v>395</v>
      </c>
      <c r="G406" s="1227" t="s">
        <v>37</v>
      </c>
      <c r="H406" s="1227" t="s">
        <v>115</v>
      </c>
      <c r="I406" s="947">
        <v>160.78</v>
      </c>
      <c r="J406" s="703">
        <f t="shared" si="104"/>
        <v>2.4132354770493842</v>
      </c>
      <c r="K406" s="950">
        <v>0.97</v>
      </c>
      <c r="L406" s="960">
        <v>4</v>
      </c>
      <c r="M406" s="694">
        <f t="shared" si="105"/>
        <v>3.88</v>
      </c>
      <c r="N406" s="943" t="s">
        <v>143</v>
      </c>
      <c r="O406" s="795">
        <v>0.92</v>
      </c>
      <c r="P406" s="934">
        <v>43412</v>
      </c>
      <c r="Q406" s="934">
        <v>43444</v>
      </c>
      <c r="R406" s="694">
        <f t="shared" si="106"/>
        <v>5.4347826086956443</v>
      </c>
      <c r="S406" s="759">
        <f>IF(INDEX(Historical!$D$7:$D$1439,MATCH(B406,Historical!$B$7:$B$1450,0))=0,"n/a",(INDEX(Historical!$C$7:$C$1439,MATCH(B406,Historical!$B$7:$B$1450,0))/INDEX(Historical!$D$7:$D$1439,MATCH(B406,Historical!$B$7:$B$1450,0))-1)*100)</f>
        <v>17.014446227929358</v>
      </c>
      <c r="T406" s="759">
        <f>IF(INDEX(Historical!$F$7:$F$1432,MATCH(B406,Historical!$B$7:$B$1450,0))=0,"n/a",((INDEX(Historical!$C$7:$C$1439,MATCH(B406,Historical!$B$7:$B$1450,0))/INDEX(Historical!$F$7:$F$1432,MATCH(B406,Historical!$B$7:$B$1450,0)))^(1/3)-1)*100)</f>
        <v>10.864179911052618</v>
      </c>
      <c r="U406" s="759">
        <f>IF(INDEX(Historical!$H$7:$H$1432,MATCH(B406,Historical!$B$7:$B$1450,0))=0,"n/a",((INDEX(Historical!$C$7:$C$1439,MATCH(B406,Historical!$B$7:$B$1450,0))/INDEX(Historical!$H$7:$H$1432,MATCH(B406,Historical!$B$7:$B$1450,0)))^(1/5)-1)*100)</f>
        <v>11.766139250041686</v>
      </c>
      <c r="V406" s="759">
        <f>IF(INDEX(Historical!$O$7:$O$1432,MATCH(B406,Historical!$B$7:$B$1450,0))=0,"n/a",((INDEX(Historical!$C$7:$C$1439,MATCH(B406,Historical!$B$7:$B$1450,0))/INDEX(Historical!$O$7:$O$1432,MATCH(B406,Historical!$B$7:$B$1450,0)))^(1/10)-1)*100)</f>
        <v>12.130550509140935</v>
      </c>
      <c r="W406" s="760">
        <f t="shared" si="107"/>
        <v>0.96995921505585025</v>
      </c>
      <c r="X406" s="761">
        <f t="shared" si="108"/>
        <v>1.2256395052126756</v>
      </c>
      <c r="Y406" s="724"/>
      <c r="Z406" s="703">
        <f t="shared" si="109"/>
        <v>42.637362637362635</v>
      </c>
      <c r="AA406" s="959">
        <f t="shared" si="110"/>
        <v>17.668131868131869</v>
      </c>
      <c r="AB406" s="960">
        <v>9</v>
      </c>
      <c r="AC406" s="938">
        <v>9.1</v>
      </c>
      <c r="AD406" s="938">
        <v>3.34</v>
      </c>
      <c r="AE406" s="938">
        <v>2.97</v>
      </c>
      <c r="AF406" s="938">
        <v>16.829999999999998</v>
      </c>
      <c r="AG406" s="938">
        <v>76.7</v>
      </c>
      <c r="AH406" s="938">
        <v>33.200000000000003</v>
      </c>
      <c r="AI406" s="938">
        <v>4.63</v>
      </c>
      <c r="AJ406" s="938">
        <v>9.6</v>
      </c>
      <c r="AK406" s="938">
        <v>5.4399999999999995</v>
      </c>
      <c r="AL406" s="951">
        <v>19880</v>
      </c>
      <c r="AM406" s="946">
        <v>0.2</v>
      </c>
      <c r="AN406" s="938">
        <v>1.94</v>
      </c>
      <c r="AO406" s="802">
        <f t="shared" si="111"/>
        <v>-3.4887571410408</v>
      </c>
      <c r="AP406" s="803">
        <f t="shared" si="112"/>
        <v>14.179374727091069</v>
      </c>
      <c r="AQ406" s="961">
        <f t="shared" si="113"/>
        <v>263.53490392756839</v>
      </c>
      <c r="AR406" s="703">
        <f>INDEX(Historical!$C$7:$C$1439,MATCH(B406,Historical!$B$7:$B$1450,0))*IF(AH406="n/a",1.03,IF(AH406&lt;0,1.01,IF(AH406&gt;10,1.1,(1+AH406/100))))</f>
        <v>4.0095000000000001</v>
      </c>
      <c r="AS406" s="959">
        <f t="shared" si="114"/>
        <v>4.1951398500000003</v>
      </c>
      <c r="AT406" s="959">
        <f t="shared" si="103"/>
        <v>4.4233554578400005</v>
      </c>
      <c r="AU406" s="959">
        <f t="shared" si="103"/>
        <v>4.6639859947464961</v>
      </c>
      <c r="AV406" s="959">
        <f t="shared" si="103"/>
        <v>4.9177068328607056</v>
      </c>
      <c r="AW406" s="703">
        <f t="shared" si="115"/>
        <v>22.209688135447202</v>
      </c>
      <c r="AX406" s="810">
        <f t="shared" si="116"/>
        <v>13.813713232645355</v>
      </c>
      <c r="AY406" s="1017">
        <v>1.4</v>
      </c>
      <c r="AZ406" s="945">
        <v>13.66</v>
      </c>
      <c r="BA406" s="945">
        <v>-18.89</v>
      </c>
      <c r="BB406" s="945">
        <v>0.88</v>
      </c>
      <c r="BC406" s="945">
        <v>-3.81</v>
      </c>
      <c r="BE406" s="666">
        <v>2010</v>
      </c>
      <c r="BF406" s="971">
        <f t="shared" si="117"/>
        <v>0</v>
      </c>
      <c r="BG406" s="955">
        <v>16.8</v>
      </c>
    </row>
    <row r="407" spans="1:60" ht="11.25" customHeight="1" x14ac:dyDescent="0.2">
      <c r="A407" s="936" t="s">
        <v>1610</v>
      </c>
      <c r="B407" s="948" t="s">
        <v>1611</v>
      </c>
      <c r="C407" s="1013" t="s">
        <v>123</v>
      </c>
      <c r="D407" s="1013" t="s">
        <v>4382</v>
      </c>
      <c r="E407" s="792">
        <v>9</v>
      </c>
      <c r="F407" s="1227">
        <v>443</v>
      </c>
      <c r="G407" s="1227" t="s">
        <v>106</v>
      </c>
      <c r="H407" s="1227" t="s">
        <v>106</v>
      </c>
      <c r="I407" s="947">
        <v>99.95</v>
      </c>
      <c r="J407" s="703">
        <f t="shared" si="104"/>
        <v>2.2011005502751377</v>
      </c>
      <c r="K407" s="950">
        <v>0.55000000000000004</v>
      </c>
      <c r="L407" s="960">
        <v>4</v>
      </c>
      <c r="M407" s="694">
        <f t="shared" si="105"/>
        <v>2.2000000000000002</v>
      </c>
      <c r="N407" s="943" t="s">
        <v>320</v>
      </c>
      <c r="O407" s="795">
        <v>0.5</v>
      </c>
      <c r="P407" s="934">
        <v>43538</v>
      </c>
      <c r="Q407" s="934">
        <v>43553</v>
      </c>
      <c r="R407" s="694">
        <f t="shared" si="106"/>
        <v>10.000000000000009</v>
      </c>
      <c r="S407" s="759">
        <f>IF(INDEX(Historical!$D$7:$D$1439,MATCH(B407,Historical!$B$7:$B$1450,0))=0,"n/a",(INDEX(Historical!$C$7:$C$1439,MATCH(B407,Historical!$B$7:$B$1450,0))/INDEX(Historical!$D$7:$D$1439,MATCH(B407,Historical!$B$7:$B$1450,0))-1)*100)</f>
        <v>11.111111111111116</v>
      </c>
      <c r="T407" s="759">
        <f>IF(INDEX(Historical!$F$7:$F$1432,MATCH(B407,Historical!$B$7:$B$1450,0))=0,"n/a",((INDEX(Historical!$C$7:$C$1439,MATCH(B407,Historical!$B$7:$B$1450,0))/INDEX(Historical!$F$7:$F$1432,MATCH(B407,Historical!$B$7:$B$1450,0)))^(1/3)-1)*100)</f>
        <v>7.7217345015941907</v>
      </c>
      <c r="U407" s="759">
        <f>IF(INDEX(Historical!$H$7:$H$1432,MATCH(B407,Historical!$B$7:$B$1450,0))=0,"n/a",((INDEX(Historical!$C$7:$C$1439,MATCH(B407,Historical!$B$7:$B$1450,0))/INDEX(Historical!$H$7:$H$1432,MATCH(B407,Historical!$B$7:$B$1450,0)))^(1/5)-1)*100)</f>
        <v>9.681123419972181</v>
      </c>
      <c r="V407" s="759">
        <f>IF(INDEX(Historical!$O$7:$O$1432,MATCH(B407,Historical!$B$7:$B$1450,0))=0,"n/a",((INDEX(Historical!$C$7:$C$1439,MATCH(B407,Historical!$B$7:$B$1450,0))/INDEX(Historical!$O$7:$O$1432,MATCH(B407,Historical!$B$7:$B$1450,0)))^(1/10)-1)*100)</f>
        <v>17.461894308801895</v>
      </c>
      <c r="W407" s="760">
        <f t="shared" si="107"/>
        <v>0.55441427194369652</v>
      </c>
      <c r="X407" s="761">
        <f t="shared" si="108"/>
        <v>0.59760021110939388</v>
      </c>
      <c r="Y407" s="724"/>
      <c r="Z407" s="703">
        <f t="shared" si="109"/>
        <v>23.75809935205184</v>
      </c>
      <c r="AA407" s="959">
        <f t="shared" si="110"/>
        <v>10.793736501079914</v>
      </c>
      <c r="AB407" s="960">
        <v>12</v>
      </c>
      <c r="AC407" s="938">
        <v>9.26</v>
      </c>
      <c r="AD407" s="938">
        <v>2.96</v>
      </c>
      <c r="AE407" s="938">
        <v>0.56999999999999995</v>
      </c>
      <c r="AF407" s="938">
        <v>1.4</v>
      </c>
      <c r="AG407" s="938">
        <v>13</v>
      </c>
      <c r="AH407" s="938">
        <v>59.199999999999996</v>
      </c>
      <c r="AI407" s="938">
        <v>-8.7900000000000009</v>
      </c>
      <c r="AJ407" s="938">
        <v>16.2</v>
      </c>
      <c r="AK407" s="938">
        <v>3.6799999999999997</v>
      </c>
      <c r="AL407" s="951">
        <v>6650</v>
      </c>
      <c r="AM407" s="945">
        <v>3.2</v>
      </c>
      <c r="AN407" s="938">
        <v>0.45</v>
      </c>
      <c r="AO407" s="802">
        <f t="shared" si="111"/>
        <v>1.0884874691674042</v>
      </c>
      <c r="AP407" s="803">
        <f t="shared" si="112"/>
        <v>11.882223970247319</v>
      </c>
      <c r="AQ407" s="961">
        <f t="shared" si="113"/>
        <v>-18.048168343940862</v>
      </c>
      <c r="AR407" s="703">
        <f>INDEX(Historical!$C$7:$C$1439,MATCH(B407,Historical!$B$7:$B$1450,0))*IF(AH407="n/a",1.03,IF(AH407&lt;0,1.01,IF(AH407&gt;10,1.1,(1+AH407/100))))</f>
        <v>2.2000000000000002</v>
      </c>
      <c r="AS407" s="959">
        <f t="shared" si="114"/>
        <v>2.2220000000000004</v>
      </c>
      <c r="AT407" s="959">
        <f t="shared" ref="AT407:AV426" si="118">IF($AK407="n/a",1.03*AS407,IF($AK407&lt;0,1.01*AS407,IF($AK407&gt;10,1.1*AS407,(1+$AK407/100)*AS407)))</f>
        <v>2.3037696000000003</v>
      </c>
      <c r="AU407" s="959">
        <f t="shared" si="118"/>
        <v>2.3885483212800001</v>
      </c>
      <c r="AV407" s="959">
        <f t="shared" si="118"/>
        <v>2.4764468995031037</v>
      </c>
      <c r="AW407" s="703">
        <f t="shared" si="115"/>
        <v>11.590764820783106</v>
      </c>
      <c r="AX407" s="810">
        <f t="shared" si="116"/>
        <v>11.596563102334272</v>
      </c>
      <c r="AY407" s="1017">
        <v>1.3</v>
      </c>
      <c r="AZ407" s="945">
        <v>45.660000000000004</v>
      </c>
      <c r="BA407" s="945">
        <v>-5.04</v>
      </c>
      <c r="BB407" s="945">
        <v>10.11</v>
      </c>
      <c r="BC407" s="945">
        <v>17.54</v>
      </c>
      <c r="BE407" s="666">
        <v>2011</v>
      </c>
      <c r="BF407" s="971">
        <f t="shared" si="117"/>
        <v>0</v>
      </c>
      <c r="BG407" s="955">
        <v>7.6</v>
      </c>
    </row>
    <row r="408" spans="1:60" s="838" customFormat="1" ht="11.25" customHeight="1" x14ac:dyDescent="0.2">
      <c r="A408" s="817" t="s">
        <v>1622</v>
      </c>
      <c r="B408" s="846" t="s">
        <v>1623</v>
      </c>
      <c r="C408" s="1013" t="s">
        <v>247</v>
      </c>
      <c r="D408" s="1013" t="s">
        <v>4379</v>
      </c>
      <c r="E408" s="818">
        <v>7</v>
      </c>
      <c r="F408" s="1227">
        <v>663</v>
      </c>
      <c r="G408" s="1226" t="s">
        <v>106</v>
      </c>
      <c r="H408" s="1226" t="s">
        <v>106</v>
      </c>
      <c r="I408" s="819">
        <v>22.27</v>
      </c>
      <c r="J408" s="820">
        <f t="shared" si="104"/>
        <v>2.3349797934440955</v>
      </c>
      <c r="K408" s="821">
        <v>0.13</v>
      </c>
      <c r="L408" s="822">
        <v>4</v>
      </c>
      <c r="M408" s="823">
        <f t="shared" si="105"/>
        <v>0.52</v>
      </c>
      <c r="N408" s="824" t="s">
        <v>608</v>
      </c>
      <c r="O408" s="825">
        <v>0.11</v>
      </c>
      <c r="P408" s="826">
        <v>43530</v>
      </c>
      <c r="Q408" s="826">
        <v>43545</v>
      </c>
      <c r="R408" s="823">
        <f t="shared" si="106"/>
        <v>18.181818181818183</v>
      </c>
      <c r="S408" s="759">
        <f>IF(INDEX(Historical!$D$7:$D$1439,MATCH(B408,Historical!$B$7:$B$1450,0))=0,"n/a",(INDEX(Historical!$C$7:$C$1439,MATCH(B408,Historical!$B$7:$B$1450,0))/INDEX(Historical!$D$7:$D$1439,MATCH(B408,Historical!$B$7:$B$1450,0))-1)*100)</f>
        <v>22.222222222222232</v>
      </c>
      <c r="T408" s="759">
        <f>IF(INDEX(Historical!$F$7:$F$1432,MATCH(B408,Historical!$B$7:$B$1450,0))=0,"n/a",((INDEX(Historical!$C$7:$C$1439,MATCH(B408,Historical!$B$7:$B$1450,0))/INDEX(Historical!$F$7:$F$1432,MATCH(B408,Historical!$B$7:$B$1450,0)))^(1/3)-1)*100)</f>
        <v>22.390341034166038</v>
      </c>
      <c r="U408" s="759">
        <f>IF(INDEX(Historical!$H$7:$H$1432,MATCH(B408,Historical!$B$7:$B$1450,0))=0,"n/a",((INDEX(Historical!$C$7:$C$1439,MATCH(B408,Historical!$B$7:$B$1450,0))/INDEX(Historical!$H$7:$H$1432,MATCH(B408,Historical!$B$7:$B$1450,0)))^(1/5)-1)*100)</f>
        <v>29.674411610965823</v>
      </c>
      <c r="V408" s="759" t="str">
        <f>IF(INDEX(Historical!$O$7:$O$1432,MATCH(B408,Historical!$B$7:$B$1450,0))=0,"n/a",((INDEX(Historical!$C$7:$C$1439,MATCH(B408,Historical!$B$7:$B$1450,0))/INDEX(Historical!$O$7:$O$1432,MATCH(B408,Historical!$B$7:$B$1450,0)))^(1/10)-1)*100)</f>
        <v>n/a</v>
      </c>
      <c r="W408" s="827" t="str">
        <f t="shared" si="107"/>
        <v>n/a</v>
      </c>
      <c r="X408" s="828">
        <f t="shared" si="108"/>
        <v>2.0324939459565634</v>
      </c>
      <c r="Y408" s="829"/>
      <c r="Z408" s="820">
        <f t="shared" si="109"/>
        <v>37.956204379562038</v>
      </c>
      <c r="AA408" s="830">
        <f t="shared" si="110"/>
        <v>16.255474452554743</v>
      </c>
      <c r="AB408" s="822">
        <v>12</v>
      </c>
      <c r="AC408" s="831">
        <v>1.37</v>
      </c>
      <c r="AD408" s="831">
        <v>1.17</v>
      </c>
      <c r="AE408" s="831">
        <v>1.5</v>
      </c>
      <c r="AF408" s="831">
        <v>6.73</v>
      </c>
      <c r="AG408" s="831">
        <v>45.9</v>
      </c>
      <c r="AH408" s="831">
        <v>33.4</v>
      </c>
      <c r="AI408" s="831">
        <v>4.95</v>
      </c>
      <c r="AJ408" s="831">
        <v>14.6</v>
      </c>
      <c r="AK408" s="831">
        <v>14.180000000000001</v>
      </c>
      <c r="AL408" s="832">
        <v>681.76</v>
      </c>
      <c r="AM408" s="833">
        <v>7.1</v>
      </c>
      <c r="AN408" s="831">
        <v>0.4</v>
      </c>
      <c r="AO408" s="834">
        <f t="shared" si="111"/>
        <v>15.753916951855174</v>
      </c>
      <c r="AP408" s="835">
        <f t="shared" si="112"/>
        <v>32.009391404409918</v>
      </c>
      <c r="AQ408" s="836">
        <f t="shared" si="113"/>
        <v>120.50381006100395</v>
      </c>
      <c r="AR408" s="703">
        <f>INDEX(Historical!$C$7:$C$1439,MATCH(B408,Historical!$B$7:$B$1450,0))*IF(AH408="n/a",1.03,IF(AH408&lt;0,1.01,IF(AH408&gt;10,1.1,(1+AH408/100))))</f>
        <v>0.48400000000000004</v>
      </c>
      <c r="AS408" s="830">
        <f t="shared" si="114"/>
        <v>0.50795800000000013</v>
      </c>
      <c r="AT408" s="830">
        <f t="shared" si="118"/>
        <v>0.55875380000000019</v>
      </c>
      <c r="AU408" s="830">
        <f t="shared" si="118"/>
        <v>0.61462918000000022</v>
      </c>
      <c r="AV408" s="830">
        <f t="shared" si="118"/>
        <v>0.67609209800000025</v>
      </c>
      <c r="AW408" s="820">
        <f t="shared" si="115"/>
        <v>2.8414330780000006</v>
      </c>
      <c r="AX408" s="837">
        <f t="shared" si="116"/>
        <v>12.759016964526271</v>
      </c>
      <c r="AY408" s="1018">
        <v>0.55000000000000004</v>
      </c>
      <c r="AZ408" s="833">
        <v>2.63</v>
      </c>
      <c r="BA408" s="833">
        <v>-34.4</v>
      </c>
      <c r="BB408" s="833">
        <v>-2.3199999999999998</v>
      </c>
      <c r="BC408" s="833">
        <v>-9.5399999999999991</v>
      </c>
      <c r="BD408" s="985"/>
      <c r="BE408" s="666">
        <v>2013</v>
      </c>
      <c r="BF408" s="971">
        <f t="shared" si="117"/>
        <v>0</v>
      </c>
      <c r="BG408" s="892">
        <v>14.7</v>
      </c>
    </row>
    <row r="409" spans="1:60" ht="11.25" customHeight="1" x14ac:dyDescent="0.2">
      <c r="A409" s="954" t="s">
        <v>4448</v>
      </c>
      <c r="B409" s="948" t="s">
        <v>3965</v>
      </c>
      <c r="C409" s="1013" t="s">
        <v>108</v>
      </c>
      <c r="D409" s="1013" t="s">
        <v>4357</v>
      </c>
      <c r="E409" s="792">
        <v>5</v>
      </c>
      <c r="F409" s="1227">
        <v>880</v>
      </c>
      <c r="G409" s="1227" t="s">
        <v>106</v>
      </c>
      <c r="H409" s="1227" t="s">
        <v>106</v>
      </c>
      <c r="I409" s="947">
        <v>8.5</v>
      </c>
      <c r="J409" s="703">
        <f t="shared" si="104"/>
        <v>2.1176470588235294</v>
      </c>
      <c r="K409" s="950">
        <v>4.4999999999999998E-2</v>
      </c>
      <c r="L409" s="960">
        <v>4</v>
      </c>
      <c r="M409" s="694">
        <f t="shared" si="105"/>
        <v>0.18</v>
      </c>
      <c r="N409" s="943" t="s">
        <v>225</v>
      </c>
      <c r="O409" s="795">
        <v>0.04</v>
      </c>
      <c r="P409" s="934">
        <v>43657</v>
      </c>
      <c r="Q409" s="934">
        <v>43669</v>
      </c>
      <c r="R409" s="694">
        <f t="shared" si="106"/>
        <v>12.499999999999993</v>
      </c>
      <c r="S409" s="759">
        <f>IF(INDEX(Historical!$D$7:$D$1439,MATCH(B409,Historical!$B$7:$B$1450,0))=0,"n/a",(INDEX(Historical!$C$7:$C$1439,MATCH(B409,Historical!$B$7:$B$1450,0))/INDEX(Historical!$D$7:$D$1439,MATCH(B409,Historical!$B$7:$B$1450,0))-1)*100)</f>
        <v>52.941176470588225</v>
      </c>
      <c r="T409" s="759">
        <f>IF(INDEX(Historical!$F$7:$F$1432,MATCH(B409,Historical!$B$7:$B$1450,0))=0,"n/a",((INDEX(Historical!$C$7:$C$1439,MATCH(B409,Historical!$B$7:$B$1450,0))/INDEX(Historical!$F$7:$F$1432,MATCH(B409,Historical!$B$7:$B$1450,0)))^(1/3)-1)*100)</f>
        <v>49.765160329101562</v>
      </c>
      <c r="U409" s="759" t="str">
        <f>IF(INDEX(Historical!$H$7:$H$1432,MATCH(B409,Historical!$B$7:$B$1450,0))=0,"n/a",((INDEX(Historical!$C$7:$C$1439,MATCH(B409,Historical!$B$7:$B$1450,0))/INDEX(Historical!$H$7:$H$1432,MATCH(B409,Historical!$B$7:$B$1450,0)))^(1/5)-1)*100)</f>
        <v>n/a</v>
      </c>
      <c r="V409" s="759" t="str">
        <f>IF(INDEX(Historical!$O$7:$O$1432,MATCH(B409,Historical!$B$7:$B$1450,0))=0,"n/a",((INDEX(Historical!$C$7:$C$1439,MATCH(B409,Historical!$B$7:$B$1450,0))/INDEX(Historical!$O$7:$O$1432,MATCH(B409,Historical!$B$7:$B$1450,0)))^(1/10)-1)*100)</f>
        <v>n/a</v>
      </c>
      <c r="W409" s="760" t="str">
        <f t="shared" si="107"/>
        <v>n/a</v>
      </c>
      <c r="X409" s="761" t="str">
        <f t="shared" si="108"/>
        <v>n/a</v>
      </c>
      <c r="Y409" s="949"/>
      <c r="Z409" s="703">
        <f t="shared" si="109"/>
        <v>24</v>
      </c>
      <c r="AA409" s="959">
        <f t="shared" si="110"/>
        <v>11.333333333333334</v>
      </c>
      <c r="AB409" s="960">
        <v>3</v>
      </c>
      <c r="AC409" s="938">
        <v>0.75</v>
      </c>
      <c r="AD409" s="938">
        <v>0.95</v>
      </c>
      <c r="AE409" s="938">
        <v>3.81</v>
      </c>
      <c r="AF409" s="938">
        <v>1.45</v>
      </c>
      <c r="AG409" s="938">
        <v>12.8</v>
      </c>
      <c r="AH409" s="938">
        <v>39.6</v>
      </c>
      <c r="AI409" s="938">
        <v>6.67</v>
      </c>
      <c r="AJ409" s="938">
        <v>-2.6</v>
      </c>
      <c r="AK409" s="938">
        <v>12</v>
      </c>
      <c r="AL409" s="951">
        <v>188.44</v>
      </c>
      <c r="AM409" s="945">
        <v>1.4000000000000001</v>
      </c>
      <c r="AN409" s="938">
        <v>0.22</v>
      </c>
      <c r="AO409" s="802" t="str">
        <f t="shared" si="111"/>
        <v>n/a</v>
      </c>
      <c r="AP409" s="803" t="str">
        <f t="shared" si="112"/>
        <v>n/a</v>
      </c>
      <c r="AQ409" s="961">
        <f t="shared" si="113"/>
        <v>-14.538291008758186</v>
      </c>
      <c r="AR409" s="703">
        <f>INDEX(Historical!$C$7:$C$1439,MATCH(B409,Historical!$B$7:$B$1450,0))*IF(AH409="n/a",1.03,IF(AH409&lt;0,1.01,IF(AH409&gt;10,1.1,(1+AH409/100))))</f>
        <v>0.14300000000000002</v>
      </c>
      <c r="AS409" s="959">
        <f t="shared" si="114"/>
        <v>0.15253810000000001</v>
      </c>
      <c r="AT409" s="959">
        <f t="shared" si="118"/>
        <v>0.16779191000000002</v>
      </c>
      <c r="AU409" s="959">
        <f t="shared" si="118"/>
        <v>0.18457110100000004</v>
      </c>
      <c r="AV409" s="959">
        <f t="shared" si="118"/>
        <v>0.20302821110000005</v>
      </c>
      <c r="AW409" s="703">
        <f t="shared" si="115"/>
        <v>0.85092932210000016</v>
      </c>
      <c r="AX409" s="810">
        <f t="shared" si="116"/>
        <v>10.010933201176472</v>
      </c>
      <c r="AY409" s="1017">
        <v>0.53</v>
      </c>
      <c r="AZ409" s="945">
        <v>55.679999999999993</v>
      </c>
      <c r="BA409" s="945">
        <v>-14.91</v>
      </c>
      <c r="BB409" s="945">
        <v>4.18</v>
      </c>
      <c r="BC409" s="945">
        <v>8.94</v>
      </c>
      <c r="BE409" s="666">
        <v>2015</v>
      </c>
      <c r="BF409" s="971">
        <f t="shared" si="117"/>
        <v>0</v>
      </c>
      <c r="BG409" s="955">
        <v>1.4000000000000001</v>
      </c>
    </row>
    <row r="410" spans="1:60" ht="11.25" customHeight="1" x14ac:dyDescent="0.2">
      <c r="A410" s="944" t="s">
        <v>1630</v>
      </c>
      <c r="B410" s="948" t="s">
        <v>1631</v>
      </c>
      <c r="C410" s="1013" t="s">
        <v>128</v>
      </c>
      <c r="D410" s="1013" t="s">
        <v>4353</v>
      </c>
      <c r="E410" s="793">
        <v>6</v>
      </c>
      <c r="F410" s="1227">
        <v>721</v>
      </c>
      <c r="G410" s="1227" t="s">
        <v>115</v>
      </c>
      <c r="H410" s="1227" t="s">
        <v>115</v>
      </c>
      <c r="I410" s="947">
        <v>131.02000000000001</v>
      </c>
      <c r="J410" s="703">
        <f t="shared" si="104"/>
        <v>0.97695008395664773</v>
      </c>
      <c r="K410" s="950">
        <v>0.32</v>
      </c>
      <c r="L410" s="960">
        <v>4</v>
      </c>
      <c r="M410" s="694">
        <f t="shared" si="105"/>
        <v>1.28</v>
      </c>
      <c r="N410" s="943" t="s">
        <v>572</v>
      </c>
      <c r="O410" s="795">
        <v>0.24</v>
      </c>
      <c r="P410" s="939">
        <v>43010</v>
      </c>
      <c r="Q410" s="939">
        <v>43025</v>
      </c>
      <c r="R410" s="694">
        <f t="shared" si="106"/>
        <v>33.333333333333343</v>
      </c>
      <c r="S410" s="759">
        <f>IF(INDEX(Historical!$D$7:$D$1439,MATCH(B410,Historical!$B$7:$B$1450,0))=0,"n/a",(INDEX(Historical!$C$7:$C$1439,MATCH(B410,Historical!$B$7:$B$1450,0))/INDEX(Historical!$D$7:$D$1439,MATCH(B410,Historical!$B$7:$B$1450,0))-1)*100)</f>
        <v>23.076923076923084</v>
      </c>
      <c r="T410" s="759">
        <f>IF(INDEX(Historical!$F$7:$F$1432,MATCH(B410,Historical!$B$7:$B$1450,0))=0,"n/a",((INDEX(Historical!$C$7:$C$1439,MATCH(B410,Historical!$B$7:$B$1450,0))/INDEX(Historical!$F$7:$F$1432,MATCH(B410,Historical!$B$7:$B$1450,0)))^(1/3)-1)*100)</f>
        <v>13.30326698854094</v>
      </c>
      <c r="U410" s="759">
        <f>IF(INDEX(Historical!$H$7:$H$1432,MATCH(B410,Historical!$B$7:$B$1450,0))=0,"n/a",((INDEX(Historical!$C$7:$C$1439,MATCH(B410,Historical!$B$7:$B$1450,0))/INDEX(Historical!$H$7:$H$1432,MATCH(B410,Historical!$B$7:$B$1450,0)))^(1/5)-1)*100)</f>
        <v>12.509792619595682</v>
      </c>
      <c r="V410" s="759">
        <f>IF(INDEX(Historical!$O$7:$O$1432,MATCH(B410,Historical!$B$7:$B$1450,0))=0,"n/a",((INDEX(Historical!$C$7:$C$1439,MATCH(B410,Historical!$B$7:$B$1450,0))/INDEX(Historical!$O$7:$O$1432,MATCH(B410,Historical!$B$7:$B$1450,0)))^(1/10)-1)*100)</f>
        <v>8.6180981564665249</v>
      </c>
      <c r="W410" s="760">
        <f t="shared" si="107"/>
        <v>1.4515723066125736</v>
      </c>
      <c r="X410" s="761" t="str">
        <f t="shared" si="108"/>
        <v>n/a</v>
      </c>
      <c r="Y410" s="949" t="s">
        <v>4429</v>
      </c>
      <c r="Z410" s="703" t="str">
        <f t="shared" si="109"/>
        <v>n/a</v>
      </c>
      <c r="AA410" s="959" t="str">
        <f t="shared" si="110"/>
        <v>n/a</v>
      </c>
      <c r="AB410" s="960">
        <v>10</v>
      </c>
      <c r="AC410" s="938">
        <v>-0.39</v>
      </c>
      <c r="AD410" s="938" t="s">
        <v>137</v>
      </c>
      <c r="AE410" s="938">
        <v>0.93</v>
      </c>
      <c r="AF410" s="938">
        <v>2.08</v>
      </c>
      <c r="AG410" s="938">
        <v>-0.6</v>
      </c>
      <c r="AH410" s="938">
        <v>-91.600000000000009</v>
      </c>
      <c r="AI410" s="938">
        <v>64.89</v>
      </c>
      <c r="AJ410" s="938">
        <v>-28.9</v>
      </c>
      <c r="AK410" s="938" t="s">
        <v>137</v>
      </c>
      <c r="AL410" s="951">
        <v>3020</v>
      </c>
      <c r="AM410" s="945">
        <v>4.5</v>
      </c>
      <c r="AN410" s="938">
        <v>7.0000000000000007E-2</v>
      </c>
      <c r="AO410" s="802" t="str">
        <f t="shared" si="111"/>
        <v>n/a</v>
      </c>
      <c r="AP410" s="803">
        <f t="shared" si="112"/>
        <v>13.486742703552331</v>
      </c>
      <c r="AQ410" s="961" t="str">
        <f t="shared" si="113"/>
        <v>n/a</v>
      </c>
      <c r="AR410" s="703">
        <f>INDEX(Historical!$C$7:$C$1439,MATCH(B410,Historical!$B$7:$B$1450,0))*IF(AH410="n/a",1.03,IF(AH410&lt;0,1.01,IF(AH410&gt;10,1.1,(1+AH410/100))))</f>
        <v>1.2927999999999999</v>
      </c>
      <c r="AS410" s="959">
        <f t="shared" si="114"/>
        <v>1.42208</v>
      </c>
      <c r="AT410" s="959">
        <f t="shared" si="118"/>
        <v>1.4647424</v>
      </c>
      <c r="AU410" s="959">
        <f t="shared" si="118"/>
        <v>1.508684672</v>
      </c>
      <c r="AV410" s="959">
        <f t="shared" si="118"/>
        <v>1.5539452121600001</v>
      </c>
      <c r="AW410" s="703">
        <f t="shared" si="115"/>
        <v>7.2422522841600001</v>
      </c>
      <c r="AX410" s="810">
        <f t="shared" si="116"/>
        <v>5.5275929508166692</v>
      </c>
      <c r="AY410" s="1017">
        <v>0.78</v>
      </c>
      <c r="AZ410" s="945">
        <v>39.410000000000004</v>
      </c>
      <c r="BA410" s="945">
        <v>-15.370000000000001</v>
      </c>
      <c r="BB410" s="945">
        <v>-5.01</v>
      </c>
      <c r="BC410" s="945">
        <v>6.02</v>
      </c>
      <c r="BE410" s="666">
        <v>2014</v>
      </c>
      <c r="BF410" s="971">
        <f t="shared" si="117"/>
        <v>0</v>
      </c>
      <c r="BG410" s="955">
        <v>-0.5</v>
      </c>
    </row>
    <row r="411" spans="1:60" ht="11.25" customHeight="1" x14ac:dyDescent="0.2">
      <c r="A411" s="954" t="s">
        <v>4099</v>
      </c>
      <c r="B411" s="948" t="s">
        <v>4100</v>
      </c>
      <c r="C411" s="1013" t="s">
        <v>108</v>
      </c>
      <c r="D411" s="1013" t="s">
        <v>4361</v>
      </c>
      <c r="E411" s="792">
        <v>5</v>
      </c>
      <c r="F411" s="1227">
        <v>879</v>
      </c>
      <c r="G411" s="1227" t="s">
        <v>106</v>
      </c>
      <c r="H411" s="1227" t="s">
        <v>106</v>
      </c>
      <c r="I411" s="947">
        <v>25.17</v>
      </c>
      <c r="J411" s="703">
        <f t="shared" si="104"/>
        <v>8.740564163686928</v>
      </c>
      <c r="K411" s="950">
        <v>0.55000000000000004</v>
      </c>
      <c r="L411" s="960">
        <v>4</v>
      </c>
      <c r="M411" s="694">
        <f t="shared" si="105"/>
        <v>2.2000000000000002</v>
      </c>
      <c r="N411" s="943" t="s">
        <v>289</v>
      </c>
      <c r="O411" s="795">
        <v>0.54</v>
      </c>
      <c r="P411" s="934">
        <v>43628</v>
      </c>
      <c r="Q411" s="934">
        <v>43643</v>
      </c>
      <c r="R411" s="694">
        <f t="shared" si="106"/>
        <v>1.8518518518518534</v>
      </c>
      <c r="S411" s="759">
        <f>IF(INDEX(Historical!$D$7:$D$1439,MATCH(B411,Historical!$B$7:$B$1450,0))=0,"n/a",(INDEX(Historical!$C$7:$C$1439,MATCH(B411,Historical!$B$7:$B$1450,0))/INDEX(Historical!$D$7:$D$1439,MATCH(B411,Historical!$B$7:$B$1450,0))-1)*100)</f>
        <v>8.4210526315789522</v>
      </c>
      <c r="T411" s="759">
        <f>IF(INDEX(Historical!$F$7:$F$1432,MATCH(B411,Historical!$B$7:$B$1450,0))=0,"n/a",((INDEX(Historical!$C$7:$C$1439,MATCH(B411,Historical!$B$7:$B$1450,0))/INDEX(Historical!$F$7:$F$1432,MATCH(B411,Historical!$B$7:$B$1450,0)))^(1/3)-1)*100)</f>
        <v>20.409773010338284</v>
      </c>
      <c r="U411" s="759" t="str">
        <f>IF(INDEX(Historical!$H$7:$H$1432,MATCH(B411,Historical!$B$7:$B$1450,0))=0,"n/a",((INDEX(Historical!$C$7:$C$1439,MATCH(B411,Historical!$B$7:$B$1450,0))/INDEX(Historical!$H$7:$H$1432,MATCH(B411,Historical!$B$7:$B$1450,0)))^(1/5)-1)*100)</f>
        <v>n/a</v>
      </c>
      <c r="V411" s="759" t="str">
        <f>IF(INDEX(Historical!$O$7:$O$1432,MATCH(B411,Historical!$B$7:$B$1450,0))=0,"n/a",((INDEX(Historical!$C$7:$C$1439,MATCH(B411,Historical!$B$7:$B$1450,0))/INDEX(Historical!$O$7:$O$1432,MATCH(B411,Historical!$B$7:$B$1450,0)))^(1/10)-1)*100)</f>
        <v>n/a</v>
      </c>
      <c r="W411" s="760" t="str">
        <f t="shared" si="107"/>
        <v>n/a</v>
      </c>
      <c r="X411" s="761" t="str">
        <f t="shared" si="108"/>
        <v>n/a</v>
      </c>
      <c r="Y411" s="949"/>
      <c r="Z411" s="703">
        <f t="shared" si="109"/>
        <v>73.089700996677749</v>
      </c>
      <c r="AA411" s="959">
        <f t="shared" si="110"/>
        <v>8.3621262458471772</v>
      </c>
      <c r="AB411" s="960">
        <v>2</v>
      </c>
      <c r="AC411" s="938">
        <v>3.01</v>
      </c>
      <c r="AD411" s="938" t="s">
        <v>137</v>
      </c>
      <c r="AE411" s="938">
        <v>4.07</v>
      </c>
      <c r="AF411" s="938">
        <v>1.05</v>
      </c>
      <c r="AG411" s="938" t="s">
        <v>137</v>
      </c>
      <c r="AH411" s="938">
        <v>8</v>
      </c>
      <c r="AI411" s="938">
        <v>-9.9</v>
      </c>
      <c r="AJ411" s="938">
        <v>14.37</v>
      </c>
      <c r="AK411" s="938" t="s">
        <v>137</v>
      </c>
      <c r="AL411" s="951">
        <v>203.26</v>
      </c>
      <c r="AM411" s="945">
        <v>26.950000000000003</v>
      </c>
      <c r="AN411" s="938" t="s">
        <v>137</v>
      </c>
      <c r="AO411" s="802" t="str">
        <f t="shared" si="111"/>
        <v>n/a</v>
      </c>
      <c r="AP411" s="803" t="str">
        <f t="shared" si="112"/>
        <v>n/a</v>
      </c>
      <c r="AQ411" s="961">
        <f t="shared" si="113"/>
        <v>-37.531403238144122</v>
      </c>
      <c r="AR411" s="703">
        <f>INDEX(Historical!$C$7:$C$1439,MATCH(B411,Historical!$B$7:$B$1450,0))*IF(AH411="n/a",1.03,IF(AH411&lt;0,1.01,IF(AH411&gt;10,1.1,(1+AH411/100))))</f>
        <v>2.2248000000000001</v>
      </c>
      <c r="AS411" s="959">
        <f t="shared" si="114"/>
        <v>2.2470479999999999</v>
      </c>
      <c r="AT411" s="959">
        <f t="shared" si="118"/>
        <v>2.3144594399999998</v>
      </c>
      <c r="AU411" s="959">
        <f t="shared" si="118"/>
        <v>2.3838932231999999</v>
      </c>
      <c r="AV411" s="959">
        <f t="shared" si="118"/>
        <v>2.4554100198960001</v>
      </c>
      <c r="AW411" s="703">
        <f t="shared" si="115"/>
        <v>11.625610683095999</v>
      </c>
      <c r="AX411" s="810">
        <f t="shared" si="116"/>
        <v>46.188361871656731</v>
      </c>
      <c r="AY411" s="1017" t="s">
        <v>137</v>
      </c>
      <c r="AZ411" s="945">
        <v>35.32</v>
      </c>
      <c r="BA411" s="945">
        <v>-2.37</v>
      </c>
      <c r="BB411" s="945">
        <v>2.56</v>
      </c>
      <c r="BC411" s="945">
        <v>9.01</v>
      </c>
      <c r="BE411" s="666">
        <v>2015</v>
      </c>
      <c r="BF411" s="971">
        <f t="shared" si="117"/>
        <v>0</v>
      </c>
      <c r="BG411" s="955" t="s">
        <v>137</v>
      </c>
    </row>
    <row r="412" spans="1:60" ht="11.25" customHeight="1" x14ac:dyDescent="0.2">
      <c r="A412" s="944" t="s">
        <v>1632</v>
      </c>
      <c r="B412" s="948" t="s">
        <v>1633</v>
      </c>
      <c r="C412" s="1013" t="s">
        <v>108</v>
      </c>
      <c r="D412" s="1013" t="s">
        <v>4365</v>
      </c>
      <c r="E412" s="792">
        <v>9</v>
      </c>
      <c r="F412" s="1227">
        <v>466</v>
      </c>
      <c r="G412" s="1227" t="s">
        <v>106</v>
      </c>
      <c r="H412" s="1227" t="s">
        <v>106</v>
      </c>
      <c r="I412" s="947">
        <v>36.44</v>
      </c>
      <c r="J412" s="703">
        <f t="shared" si="104"/>
        <v>3.2930845225027441</v>
      </c>
      <c r="K412" s="950">
        <v>0.3</v>
      </c>
      <c r="L412" s="960">
        <v>4</v>
      </c>
      <c r="M412" s="694">
        <f t="shared" si="105"/>
        <v>1.2</v>
      </c>
      <c r="N412" s="943" t="s">
        <v>973</v>
      </c>
      <c r="O412" s="795">
        <v>0.28000000000000003</v>
      </c>
      <c r="P412" s="934">
        <v>43592</v>
      </c>
      <c r="Q412" s="934">
        <v>43600</v>
      </c>
      <c r="R412" s="694">
        <f t="shared" si="106"/>
        <v>7.1428571428571281</v>
      </c>
      <c r="S412" s="759">
        <f>IF(INDEX(Historical!$D$7:$D$1439,MATCH(B412,Historical!$B$7:$B$1450,0))=0,"n/a",(INDEX(Historical!$C$7:$C$1439,MATCH(B412,Historical!$B$7:$B$1450,0))/INDEX(Historical!$D$7:$D$1439,MATCH(B412,Historical!$B$7:$B$1450,0))-1)*100)</f>
        <v>5.7692307692307709</v>
      </c>
      <c r="T412" s="759">
        <f>IF(INDEX(Historical!$F$7:$F$1432,MATCH(B412,Historical!$B$7:$B$1450,0))=0,"n/a",((INDEX(Historical!$C$7:$C$1439,MATCH(B412,Historical!$B$7:$B$1450,0))/INDEX(Historical!$F$7:$F$1432,MATCH(B412,Historical!$B$7:$B$1450,0)))^(1/3)-1)*100)</f>
        <v>6.917810999860885</v>
      </c>
      <c r="U412" s="759">
        <f>IF(INDEX(Historical!$H$7:$H$1432,MATCH(B412,Historical!$B$7:$B$1450,0))=0,"n/a",((INDEX(Historical!$C$7:$C$1439,MATCH(B412,Historical!$B$7:$B$1450,0))/INDEX(Historical!$H$7:$H$1432,MATCH(B412,Historical!$B$7:$B$1450,0)))^(1/5)-1)*100)</f>
        <v>11.440369201675926</v>
      </c>
      <c r="V412" s="759">
        <f>IF(INDEX(Historical!$O$7:$O$1432,MATCH(B412,Historical!$B$7:$B$1450,0))=0,"n/a",((INDEX(Historical!$C$7:$C$1439,MATCH(B412,Historical!$B$7:$B$1450,0))/INDEX(Historical!$O$7:$O$1432,MATCH(B412,Historical!$B$7:$B$1450,0)))^(1/10)-1)*100)</f>
        <v>1.370629917797217</v>
      </c>
      <c r="W412" s="760">
        <f t="shared" si="107"/>
        <v>8.3467966466558003</v>
      </c>
      <c r="X412" s="761">
        <f t="shared" si="108"/>
        <v>1.1673846124159108</v>
      </c>
      <c r="Y412" s="717"/>
      <c r="Z412" s="703">
        <f t="shared" si="109"/>
        <v>37.854889589905362</v>
      </c>
      <c r="AA412" s="959">
        <f t="shared" si="110"/>
        <v>11.495268138801261</v>
      </c>
      <c r="AB412" s="960">
        <v>12</v>
      </c>
      <c r="AC412" s="938">
        <v>3.17</v>
      </c>
      <c r="AD412" s="938">
        <v>1.88</v>
      </c>
      <c r="AE412" s="938">
        <v>3.66</v>
      </c>
      <c r="AF412" s="938">
        <v>1.19</v>
      </c>
      <c r="AG412" s="938">
        <v>9.5</v>
      </c>
      <c r="AH412" s="938">
        <v>16.3</v>
      </c>
      <c r="AI412" s="938">
        <v>4.04</v>
      </c>
      <c r="AJ412" s="938">
        <v>9.8000000000000007</v>
      </c>
      <c r="AK412" s="938">
        <v>6.1</v>
      </c>
      <c r="AL412" s="951">
        <v>1270</v>
      </c>
      <c r="AM412" s="945">
        <v>1.7999999999999998</v>
      </c>
      <c r="AN412" s="938">
        <v>0.03</v>
      </c>
      <c r="AO412" s="802">
        <f t="shared" si="111"/>
        <v>3.2381855853774084</v>
      </c>
      <c r="AP412" s="803">
        <f t="shared" si="112"/>
        <v>14.73345372417867</v>
      </c>
      <c r="AQ412" s="961">
        <f t="shared" si="113"/>
        <v>-22.027443331576947</v>
      </c>
      <c r="AR412" s="703">
        <f>INDEX(Historical!$C$7:$C$1439,MATCH(B412,Historical!$B$7:$B$1450,0))*IF(AH412="n/a",1.03,IF(AH412&lt;0,1.01,IF(AH412&gt;10,1.1,(1+AH412/100))))</f>
        <v>1.2100000000000002</v>
      </c>
      <c r="AS412" s="959">
        <f t="shared" si="114"/>
        <v>1.2588840000000001</v>
      </c>
      <c r="AT412" s="959">
        <f t="shared" si="118"/>
        <v>1.335675924</v>
      </c>
      <c r="AU412" s="959">
        <f t="shared" si="118"/>
        <v>1.4171521553639999</v>
      </c>
      <c r="AV412" s="959">
        <f t="shared" si="118"/>
        <v>1.5035984368412039</v>
      </c>
      <c r="AW412" s="703">
        <f t="shared" si="115"/>
        <v>6.7253105162052034</v>
      </c>
      <c r="AX412" s="810">
        <f t="shared" si="116"/>
        <v>18.455846641616915</v>
      </c>
      <c r="AY412" s="1017">
        <v>0.83</v>
      </c>
      <c r="AZ412" s="945">
        <v>22.16</v>
      </c>
      <c r="BA412" s="945">
        <v>-10.16</v>
      </c>
      <c r="BB412" s="945">
        <v>6.2799999999999994</v>
      </c>
      <c r="BC412" s="945">
        <v>7.33</v>
      </c>
      <c r="BE412" s="666">
        <v>2011</v>
      </c>
      <c r="BF412" s="971">
        <f t="shared" si="117"/>
        <v>0</v>
      </c>
      <c r="BG412" s="955">
        <v>1.2</v>
      </c>
      <c r="BH412" s="936"/>
    </row>
    <row r="413" spans="1:60" ht="11.25" customHeight="1" x14ac:dyDescent="0.2">
      <c r="A413" s="944" t="s">
        <v>1634</v>
      </c>
      <c r="B413" s="948" t="s">
        <v>1635</v>
      </c>
      <c r="C413" s="1013" t="s">
        <v>108</v>
      </c>
      <c r="D413" s="1013" t="s">
        <v>4365</v>
      </c>
      <c r="E413" s="792">
        <v>7</v>
      </c>
      <c r="F413" s="1227">
        <v>686</v>
      </c>
      <c r="G413" s="1227" t="s">
        <v>106</v>
      </c>
      <c r="H413" s="1227" t="s">
        <v>106</v>
      </c>
      <c r="I413" s="947">
        <v>16.559999999999999</v>
      </c>
      <c r="J413" s="703">
        <f t="shared" si="104"/>
        <v>2.1739130434782608</v>
      </c>
      <c r="K413" s="950">
        <v>0.09</v>
      </c>
      <c r="L413" s="960">
        <v>4</v>
      </c>
      <c r="M413" s="694">
        <f t="shared" si="105"/>
        <v>0.36</v>
      </c>
      <c r="N413" s="943" t="s">
        <v>995</v>
      </c>
      <c r="O413" s="795">
        <v>8.5000000000000006E-2</v>
      </c>
      <c r="P413" s="934">
        <v>43594</v>
      </c>
      <c r="Q413" s="934">
        <v>43609</v>
      </c>
      <c r="R413" s="694">
        <f t="shared" si="106"/>
        <v>5.8823529411764595</v>
      </c>
      <c r="S413" s="759">
        <f>IF(INDEX(Historical!$D$7:$D$1439,MATCH(B413,Historical!$B$7:$B$1450,0))=0,"n/a",(INDEX(Historical!$C$7:$C$1439,MATCH(B413,Historical!$B$7:$B$1450,0))/INDEX(Historical!$D$7:$D$1439,MATCH(B413,Historical!$B$7:$B$1450,0))-1)*100)</f>
        <v>14.285714285714279</v>
      </c>
      <c r="T413" s="759">
        <f>IF(INDEX(Historical!$F$7:$F$1432,MATCH(B413,Historical!$B$7:$B$1450,0))=0,"n/a",((INDEX(Historical!$C$7:$C$1439,MATCH(B413,Historical!$B$7:$B$1450,0))/INDEX(Historical!$F$7:$F$1432,MATCH(B413,Historical!$B$7:$B$1450,0)))^(1/3)-1)*100)</f>
        <v>16.960709528514649</v>
      </c>
      <c r="U413" s="759">
        <f>IF(INDEX(Historical!$H$7:$H$1432,MATCH(B413,Historical!$B$7:$B$1450,0))=0,"n/a",((INDEX(Historical!$C$7:$C$1439,MATCH(B413,Historical!$B$7:$B$1450,0))/INDEX(Historical!$H$7:$H$1432,MATCH(B413,Historical!$B$7:$B$1450,0)))^(1/5)-1)*100)</f>
        <v>21.672868378641152</v>
      </c>
      <c r="V413" s="759">
        <f>IF(INDEX(Historical!$O$7:$O$1432,MATCH(B413,Historical!$B$7:$B$1450,0))=0,"n/a",((INDEX(Historical!$C$7:$C$1439,MATCH(B413,Historical!$B$7:$B$1450,0))/INDEX(Historical!$O$7:$O$1432,MATCH(B413,Historical!$B$7:$B$1450,0)))^(1/10)-1)*100)</f>
        <v>-0.60441225376401952</v>
      </c>
      <c r="W413" s="760" t="str">
        <f t="shared" si="107"/>
        <v>n/a</v>
      </c>
      <c r="X413" s="761">
        <f t="shared" si="108"/>
        <v>4.0892204488002175</v>
      </c>
      <c r="Y413" s="949"/>
      <c r="Z413" s="703">
        <f t="shared" si="109"/>
        <v>28.799999999999997</v>
      </c>
      <c r="AA413" s="959">
        <f t="shared" si="110"/>
        <v>13.247999999999999</v>
      </c>
      <c r="AB413" s="960">
        <v>12</v>
      </c>
      <c r="AC413" s="938">
        <v>1.25</v>
      </c>
      <c r="AD413" s="938" t="s">
        <v>137</v>
      </c>
      <c r="AE413" s="938">
        <v>2.59</v>
      </c>
      <c r="AF413" s="938">
        <v>0.92</v>
      </c>
      <c r="AG413" s="938">
        <v>9.3000000000000007</v>
      </c>
      <c r="AH413" s="938">
        <v>4.9000000000000004</v>
      </c>
      <c r="AI413" s="938">
        <v>11.459999999999999</v>
      </c>
      <c r="AJ413" s="938">
        <v>5.3</v>
      </c>
      <c r="AK413" s="938" t="s">
        <v>137</v>
      </c>
      <c r="AL413" s="951">
        <v>110.22</v>
      </c>
      <c r="AM413" s="945">
        <v>0.89999999999999991</v>
      </c>
      <c r="AN413" s="938">
        <v>0.09</v>
      </c>
      <c r="AO413" s="802">
        <f t="shared" si="111"/>
        <v>10.598781422119414</v>
      </c>
      <c r="AP413" s="803">
        <f t="shared" si="112"/>
        <v>23.846781422119413</v>
      </c>
      <c r="AQ413" s="961">
        <f t="shared" si="113"/>
        <v>-26.399999999999991</v>
      </c>
      <c r="AR413" s="703">
        <f>INDEX(Historical!$C$7:$C$1439,MATCH(B413,Historical!$B$7:$B$1450,0))*IF(AH413="n/a",1.03,IF(AH413&lt;0,1.01,IF(AH413&gt;10,1.1,(1+AH413/100))))</f>
        <v>0.33567999999999998</v>
      </c>
      <c r="AS413" s="959">
        <f t="shared" si="114"/>
        <v>0.36924800000000002</v>
      </c>
      <c r="AT413" s="959">
        <f t="shared" si="118"/>
        <v>0.38032544000000001</v>
      </c>
      <c r="AU413" s="959">
        <f t="shared" si="118"/>
        <v>0.39173520320000005</v>
      </c>
      <c r="AV413" s="959">
        <f t="shared" si="118"/>
        <v>0.40348725929600004</v>
      </c>
      <c r="AW413" s="703">
        <f t="shared" si="115"/>
        <v>1.8804759024960003</v>
      </c>
      <c r="AX413" s="810">
        <f t="shared" si="116"/>
        <v>11.355530812173916</v>
      </c>
      <c r="AY413" s="1017">
        <v>0.73</v>
      </c>
      <c r="AZ413" s="945">
        <v>3.18</v>
      </c>
      <c r="BA413" s="945">
        <v>-19.34</v>
      </c>
      <c r="BB413" s="945">
        <v>-1.9900000000000002</v>
      </c>
      <c r="BC413" s="945">
        <v>-7.61</v>
      </c>
      <c r="BE413" s="666">
        <v>2013</v>
      </c>
      <c r="BF413" s="971">
        <f t="shared" si="117"/>
        <v>0</v>
      </c>
      <c r="BG413" s="955">
        <v>1.0999999999999999</v>
      </c>
    </row>
    <row r="414" spans="1:60" ht="11.25" customHeight="1" x14ac:dyDescent="0.2">
      <c r="A414" s="944" t="s">
        <v>1658</v>
      </c>
      <c r="B414" s="948" t="s">
        <v>1659</v>
      </c>
      <c r="C414" s="1013" t="s">
        <v>4369</v>
      </c>
      <c r="D414" s="1013" t="s">
        <v>523</v>
      </c>
      <c r="E414" s="792">
        <v>8</v>
      </c>
      <c r="F414" s="1227">
        <v>546</v>
      </c>
      <c r="G414" s="1227" t="s">
        <v>106</v>
      </c>
      <c r="H414" s="1227" t="s">
        <v>106</v>
      </c>
      <c r="I414" s="947">
        <v>50.25</v>
      </c>
      <c r="J414" s="703">
        <f t="shared" si="104"/>
        <v>1.5920398009950252</v>
      </c>
      <c r="K414" s="950">
        <v>0.2</v>
      </c>
      <c r="L414" s="960">
        <v>4</v>
      </c>
      <c r="M414" s="694">
        <f t="shared" si="105"/>
        <v>0.8</v>
      </c>
      <c r="N414" s="943" t="s">
        <v>149</v>
      </c>
      <c r="O414" s="795">
        <v>0.18</v>
      </c>
      <c r="P414" s="934">
        <v>43433</v>
      </c>
      <c r="Q414" s="934">
        <v>43451</v>
      </c>
      <c r="R414" s="694">
        <f t="shared" si="106"/>
        <v>11.111111111111121</v>
      </c>
      <c r="S414" s="759">
        <f>IF(INDEX(Historical!$D$7:$D$1439,MATCH(B414,Historical!$B$7:$B$1450,0))=0,"n/a",(INDEX(Historical!$C$7:$C$1439,MATCH(B414,Historical!$B$7:$B$1450,0))/INDEX(Historical!$D$7:$D$1439,MATCH(B414,Historical!$B$7:$B$1450,0))-1)*100)</f>
        <v>2.7777777777777901</v>
      </c>
      <c r="T414" s="759">
        <f>IF(INDEX(Historical!$F$7:$F$1432,MATCH(B414,Historical!$B$7:$B$1450,0))=0,"n/a",((INDEX(Historical!$C$7:$C$1439,MATCH(B414,Historical!$B$7:$B$1450,0))/INDEX(Historical!$F$7:$F$1432,MATCH(B414,Historical!$B$7:$B$1450,0)))^(1/3)-1)*100)</f>
        <v>3.8873324124418351</v>
      </c>
      <c r="U414" s="759">
        <f>IF(INDEX(Historical!$H$7:$H$1432,MATCH(B414,Historical!$B$7:$B$1450,0))=0,"n/a",((INDEX(Historical!$C$7:$C$1439,MATCH(B414,Historical!$B$7:$B$1450,0))/INDEX(Historical!$H$7:$H$1432,MATCH(B414,Historical!$B$7:$B$1450,0)))^(1/5)-1)*100)</f>
        <v>4.2836189040638795</v>
      </c>
      <c r="V414" s="759">
        <f>IF(INDEX(Historical!$O$7:$O$1432,MATCH(B414,Historical!$B$7:$B$1450,0))=0,"n/a",((INDEX(Historical!$C$7:$C$1439,MATCH(B414,Historical!$B$7:$B$1450,0))/INDEX(Historical!$O$7:$O$1432,MATCH(B414,Historical!$B$7:$B$1450,0)))^(1/10)-1)*100)</f>
        <v>-0.46106226110628201</v>
      </c>
      <c r="W414" s="760" t="str">
        <f t="shared" si="107"/>
        <v>n/a</v>
      </c>
      <c r="X414" s="761">
        <f t="shared" si="108"/>
        <v>0.11243094236388135</v>
      </c>
      <c r="Y414" s="717"/>
      <c r="Z414" s="703">
        <f t="shared" si="109"/>
        <v>25.157232704402517</v>
      </c>
      <c r="AA414" s="959">
        <f t="shared" si="110"/>
        <v>15.80188679245283</v>
      </c>
      <c r="AB414" s="960">
        <v>12</v>
      </c>
      <c r="AC414" s="938">
        <v>3.18</v>
      </c>
      <c r="AD414" s="938">
        <v>10</v>
      </c>
      <c r="AE414" s="938">
        <v>1.59</v>
      </c>
      <c r="AF414" s="938">
        <v>3.01</v>
      </c>
      <c r="AG414" s="938">
        <v>19.900000000000002</v>
      </c>
      <c r="AH414" s="938">
        <v>9.9</v>
      </c>
      <c r="AI414" s="938">
        <v>86.37</v>
      </c>
      <c r="AJ414" s="938">
        <v>38.1</v>
      </c>
      <c r="AK414" s="938">
        <v>1.6</v>
      </c>
      <c r="AL414" s="951">
        <v>4950</v>
      </c>
      <c r="AM414" s="946">
        <v>3.3000000000000003</v>
      </c>
      <c r="AN414" s="938">
        <v>2.54</v>
      </c>
      <c r="AO414" s="802">
        <f t="shared" si="111"/>
        <v>-9.926228087393925</v>
      </c>
      <c r="AP414" s="803">
        <f t="shared" si="112"/>
        <v>5.8756587050589051</v>
      </c>
      <c r="AQ414" s="961">
        <f t="shared" si="113"/>
        <v>45.393992303339559</v>
      </c>
      <c r="AR414" s="703">
        <f>INDEX(Historical!$C$7:$C$1439,MATCH(B414,Historical!$B$7:$B$1450,0))*IF(AH414="n/a",1.03,IF(AH414&lt;0,1.01,IF(AH414&gt;10,1.1,(1+AH414/100))))</f>
        <v>0.81325999999999998</v>
      </c>
      <c r="AS414" s="959">
        <f t="shared" si="114"/>
        <v>0.8945860000000001</v>
      </c>
      <c r="AT414" s="959">
        <f t="shared" si="118"/>
        <v>0.90889937600000015</v>
      </c>
      <c r="AU414" s="959">
        <f t="shared" si="118"/>
        <v>0.92344176601600014</v>
      </c>
      <c r="AV414" s="959">
        <f t="shared" si="118"/>
        <v>0.93821683427225611</v>
      </c>
      <c r="AW414" s="703">
        <f t="shared" si="115"/>
        <v>4.4784039762882566</v>
      </c>
      <c r="AX414" s="810">
        <f t="shared" si="116"/>
        <v>8.9122467189816046</v>
      </c>
      <c r="AY414" s="1017">
        <v>1.1200000000000001</v>
      </c>
      <c r="AZ414" s="945">
        <v>100</v>
      </c>
      <c r="BA414" s="945">
        <v>-24.52</v>
      </c>
      <c r="BB414" s="945">
        <v>-7.88</v>
      </c>
      <c r="BC414" s="945">
        <v>25.330000000000002</v>
      </c>
      <c r="BE414" s="666">
        <v>2012</v>
      </c>
      <c r="BF414" s="971">
        <f t="shared" si="117"/>
        <v>0</v>
      </c>
      <c r="BG414" s="955">
        <v>4.8</v>
      </c>
    </row>
    <row r="415" spans="1:60" ht="11.25" customHeight="1" x14ac:dyDescent="0.2">
      <c r="A415" s="944" t="s">
        <v>1628</v>
      </c>
      <c r="B415" s="948" t="s">
        <v>1629</v>
      </c>
      <c r="C415" s="1013" t="s">
        <v>4345</v>
      </c>
      <c r="D415" s="1013" t="s">
        <v>4346</v>
      </c>
      <c r="E415" s="793">
        <v>8</v>
      </c>
      <c r="F415" s="1227">
        <v>516</v>
      </c>
      <c r="G415" s="1227" t="s">
        <v>106</v>
      </c>
      <c r="H415" s="1227" t="s">
        <v>106</v>
      </c>
      <c r="I415" s="947">
        <v>20.64</v>
      </c>
      <c r="J415" s="703">
        <f t="shared" si="104"/>
        <v>8.720930232558139</v>
      </c>
      <c r="K415" s="950">
        <v>0.45</v>
      </c>
      <c r="L415" s="960">
        <v>4</v>
      </c>
      <c r="M415" s="694">
        <f t="shared" si="105"/>
        <v>1.8</v>
      </c>
      <c r="N415" s="943" t="s">
        <v>520</v>
      </c>
      <c r="O415" s="795">
        <v>0.43</v>
      </c>
      <c r="P415" s="939">
        <v>43053</v>
      </c>
      <c r="Q415" s="939">
        <v>43069</v>
      </c>
      <c r="R415" s="694">
        <f t="shared" si="106"/>
        <v>4.6511627906976782</v>
      </c>
      <c r="S415" s="759">
        <f>IF(INDEX(Historical!$D$7:$D$1439,MATCH(B415,Historical!$B$7:$B$1450,0))=0,"n/a",(INDEX(Historical!$C$7:$C$1439,MATCH(B415,Historical!$B$7:$B$1450,0))/INDEX(Historical!$D$7:$D$1439,MATCH(B415,Historical!$B$7:$B$1450,0))-1)*100)</f>
        <v>4.0462427745664886</v>
      </c>
      <c r="T415" s="759">
        <f>IF(INDEX(Historical!$F$7:$F$1432,MATCH(B415,Historical!$B$7:$B$1450,0))=0,"n/a",((INDEX(Historical!$C$7:$C$1439,MATCH(B415,Historical!$B$7:$B$1450,0))/INDEX(Historical!$F$7:$F$1432,MATCH(B415,Historical!$B$7:$B$1450,0)))^(1/3)-1)*100)</f>
        <v>4.0041911525952045</v>
      </c>
      <c r="U415" s="759">
        <f>IF(INDEX(Historical!$H$7:$H$1432,MATCH(B415,Historical!$B$7:$B$1450,0))=0,"n/a",((INDEX(Historical!$C$7:$C$1439,MATCH(B415,Historical!$B$7:$B$1450,0))/INDEX(Historical!$H$7:$H$1432,MATCH(B415,Historical!$B$7:$B$1450,0)))^(1/5)-1)*100)</f>
        <v>5.7661557194869095</v>
      </c>
      <c r="V415" s="759" t="str">
        <f>IF(INDEX(Historical!$O$7:$O$1432,MATCH(B415,Historical!$B$7:$B$1450,0))=0,"n/a",((INDEX(Historical!$C$7:$C$1439,MATCH(B415,Historical!$B$7:$B$1450,0))/INDEX(Historical!$O$7:$O$1432,MATCH(B415,Historical!$B$7:$B$1450,0)))^(1/10)-1)*100)</f>
        <v>n/a</v>
      </c>
      <c r="W415" s="760" t="str">
        <f t="shared" si="107"/>
        <v>n/a</v>
      </c>
      <c r="X415" s="761">
        <f t="shared" si="108"/>
        <v>0.33138825974062702</v>
      </c>
      <c r="Y415" s="727" t="s">
        <v>4427</v>
      </c>
      <c r="Z415" s="703">
        <f t="shared" si="109"/>
        <v>243.24324324324326</v>
      </c>
      <c r="AA415" s="959">
        <f t="shared" si="110"/>
        <v>27.891891891891891</v>
      </c>
      <c r="AB415" s="960">
        <v>12</v>
      </c>
      <c r="AC415" s="938">
        <v>0.74</v>
      </c>
      <c r="AD415" s="938">
        <v>4.74</v>
      </c>
      <c r="AE415" s="938">
        <v>6.25</v>
      </c>
      <c r="AF415" s="938">
        <v>1.23</v>
      </c>
      <c r="AG415" s="938">
        <v>4</v>
      </c>
      <c r="AH415" s="938">
        <v>7.7</v>
      </c>
      <c r="AI415" s="938">
        <v>38.96</v>
      </c>
      <c r="AJ415" s="938">
        <v>17.399999999999999</v>
      </c>
      <c r="AK415" s="938">
        <v>6</v>
      </c>
      <c r="AL415" s="951">
        <v>3720</v>
      </c>
      <c r="AM415" s="945">
        <v>0.8</v>
      </c>
      <c r="AN415" s="938">
        <v>1.06</v>
      </c>
      <c r="AO415" s="802">
        <f t="shared" si="111"/>
        <v>-13.404805939846842</v>
      </c>
      <c r="AP415" s="803">
        <f t="shared" si="112"/>
        <v>14.487085952045049</v>
      </c>
      <c r="AQ415" s="961">
        <f t="shared" si="113"/>
        <v>23.48104132848723</v>
      </c>
      <c r="AR415" s="703">
        <f>INDEX(Historical!$C$7:$C$1439,MATCH(B415,Historical!$B$7:$B$1450,0))*IF(AH415="n/a",1.03,IF(AH415&lt;0,1.01,IF(AH415&gt;10,1.1,(1+AH415/100))))</f>
        <v>1.9385999999999999</v>
      </c>
      <c r="AS415" s="959">
        <f t="shared" si="114"/>
        <v>2.13246</v>
      </c>
      <c r="AT415" s="959">
        <f t="shared" si="118"/>
        <v>2.2604076000000002</v>
      </c>
      <c r="AU415" s="959">
        <f t="shared" si="118"/>
        <v>2.3960320560000001</v>
      </c>
      <c r="AV415" s="959">
        <f t="shared" si="118"/>
        <v>2.5397939793600002</v>
      </c>
      <c r="AW415" s="703">
        <f t="shared" si="115"/>
        <v>11.26729363536</v>
      </c>
      <c r="AX415" s="810">
        <f t="shared" si="116"/>
        <v>54.589600946511631</v>
      </c>
      <c r="AY415" s="1017">
        <v>0.9</v>
      </c>
      <c r="AZ415" s="945">
        <v>31.46</v>
      </c>
      <c r="BA415" s="945">
        <v>-13.389999999999999</v>
      </c>
      <c r="BB415" s="945">
        <v>3.75</v>
      </c>
      <c r="BC415" s="945">
        <v>5.7700000000000005</v>
      </c>
      <c r="BE415" s="666">
        <v>2012</v>
      </c>
      <c r="BF415" s="971">
        <f t="shared" si="117"/>
        <v>0</v>
      </c>
      <c r="BG415" s="955">
        <v>1.9</v>
      </c>
    </row>
    <row r="416" spans="1:60" ht="11.25" customHeight="1" x14ac:dyDescent="0.2">
      <c r="A416" s="936" t="s">
        <v>1693</v>
      </c>
      <c r="B416" s="948" t="s">
        <v>1694</v>
      </c>
      <c r="C416" s="1013" t="s">
        <v>247</v>
      </c>
      <c r="D416" s="1013" t="s">
        <v>4379</v>
      </c>
      <c r="E416" s="792">
        <v>9</v>
      </c>
      <c r="F416" s="1227">
        <v>384</v>
      </c>
      <c r="G416" s="1227" t="s">
        <v>115</v>
      </c>
      <c r="H416" s="1227" t="s">
        <v>115</v>
      </c>
      <c r="I416" s="947">
        <v>94.69</v>
      </c>
      <c r="J416" s="703">
        <f t="shared" si="104"/>
        <v>1.5207519273418524</v>
      </c>
      <c r="K416" s="950">
        <v>0.36</v>
      </c>
      <c r="L416" s="960">
        <v>4</v>
      </c>
      <c r="M416" s="694">
        <f t="shared" si="105"/>
        <v>1.44</v>
      </c>
      <c r="N416" s="943" t="s">
        <v>119</v>
      </c>
      <c r="O416" s="795">
        <v>0.3</v>
      </c>
      <c r="P416" s="660">
        <v>43320</v>
      </c>
      <c r="Q416" s="660">
        <v>43336</v>
      </c>
      <c r="R416" s="694">
        <f t="shared" si="106"/>
        <v>20</v>
      </c>
      <c r="S416" s="759">
        <f>IF(INDEX(Historical!$D$7:$D$1439,MATCH(B416,Historical!$B$7:$B$1450,0))=0,"n/a",(INDEX(Historical!$C$7:$C$1439,MATCH(B416,Historical!$B$7:$B$1450,0))/INDEX(Historical!$D$7:$D$1439,MATCH(B416,Historical!$B$7:$B$1450,0))-1)*100)</f>
        <v>25.714285714285712</v>
      </c>
      <c r="T416" s="759">
        <f>IF(INDEX(Historical!$F$7:$F$1432,MATCH(B416,Historical!$B$7:$B$1450,0))=0,"n/a",((INDEX(Historical!$C$7:$C$1439,MATCH(B416,Historical!$B$7:$B$1450,0))/INDEX(Historical!$F$7:$F$1432,MATCH(B416,Historical!$B$7:$B$1450,0)))^(1/3)-1)*100)</f>
        <v>24.744576465260405</v>
      </c>
      <c r="U416" s="759">
        <f>IF(INDEX(Historical!$H$7:$H$1432,MATCH(B416,Historical!$B$7:$B$1450,0))=0,"n/a",((INDEX(Historical!$C$7:$C$1439,MATCH(B416,Historical!$B$7:$B$1450,0))/INDEX(Historical!$H$7:$H$1432,MATCH(B416,Historical!$B$7:$B$1450,0)))^(1/5)-1)*100)</f>
        <v>24.291887720104953</v>
      </c>
      <c r="V416" s="759" t="str">
        <f>IF(INDEX(Historical!$O$7:$O$1432,MATCH(B416,Historical!$B$7:$B$1450,0))=0,"n/a",((INDEX(Historical!$C$7:$C$1439,MATCH(B416,Historical!$B$7:$B$1450,0))/INDEX(Historical!$O$7:$O$1432,MATCH(B416,Historical!$B$7:$B$1450,0)))^(1/10)-1)*100)</f>
        <v>n/a</v>
      </c>
      <c r="W416" s="760" t="str">
        <f t="shared" si="107"/>
        <v>n/a</v>
      </c>
      <c r="X416" s="761">
        <f t="shared" si="108"/>
        <v>9.2929945371480319E-2</v>
      </c>
      <c r="Y416" s="717"/>
      <c r="Z416" s="703">
        <f t="shared" si="109"/>
        <v>62.337662337662337</v>
      </c>
      <c r="AA416" s="959">
        <f t="shared" si="110"/>
        <v>40.99134199134199</v>
      </c>
      <c r="AB416" s="960">
        <v>9</v>
      </c>
      <c r="AC416" s="938">
        <v>2.31</v>
      </c>
      <c r="AD416" s="938">
        <v>3.19</v>
      </c>
      <c r="AE416" s="938">
        <v>4.6900000000000004</v>
      </c>
      <c r="AF416" s="938" t="s">
        <v>137</v>
      </c>
      <c r="AG416" s="938">
        <v>-438.69999999999993</v>
      </c>
      <c r="AH416" s="938">
        <v>70</v>
      </c>
      <c r="AI416" s="938">
        <v>10.52</v>
      </c>
      <c r="AJ416" s="938">
        <v>261.39999999999998</v>
      </c>
      <c r="AK416" s="938">
        <v>13.100000000000001</v>
      </c>
      <c r="AL416" s="951">
        <v>119770</v>
      </c>
      <c r="AM416" s="945">
        <v>0.1</v>
      </c>
      <c r="AN416" s="938" t="s">
        <v>137</v>
      </c>
      <c r="AO416" s="802">
        <f t="shared" si="111"/>
        <v>-15.178702343895186</v>
      </c>
      <c r="AP416" s="803">
        <f t="shared" si="112"/>
        <v>25.812639647446805</v>
      </c>
      <c r="AQ416" s="961" t="str">
        <f t="shared" si="113"/>
        <v>n/a</v>
      </c>
      <c r="AR416" s="703">
        <f>INDEX(Historical!$C$7:$C$1439,MATCH(B416,Historical!$B$7:$B$1450,0))*IF(AH416="n/a",1.03,IF(AH416&lt;0,1.01,IF(AH416&gt;10,1.1,(1+AH416/100))))</f>
        <v>1.4520000000000002</v>
      </c>
      <c r="AS416" s="959">
        <f t="shared" si="114"/>
        <v>1.5972000000000004</v>
      </c>
      <c r="AT416" s="959">
        <f t="shared" si="118"/>
        <v>1.7569200000000005</v>
      </c>
      <c r="AU416" s="959">
        <f t="shared" si="118"/>
        <v>1.9326120000000007</v>
      </c>
      <c r="AV416" s="959">
        <f t="shared" si="118"/>
        <v>2.1258732000000009</v>
      </c>
      <c r="AW416" s="703">
        <f t="shared" si="115"/>
        <v>8.8646052000000033</v>
      </c>
      <c r="AX416" s="810">
        <f t="shared" si="116"/>
        <v>9.3617121132115351</v>
      </c>
      <c r="AY416" s="1017">
        <v>0.55000000000000004</v>
      </c>
      <c r="AZ416" s="945">
        <v>84.960000000000008</v>
      </c>
      <c r="BA416" s="945">
        <v>-5.04</v>
      </c>
      <c r="BB416" s="945">
        <v>11.83</v>
      </c>
      <c r="BC416" s="945">
        <v>30.39</v>
      </c>
      <c r="BD416" s="697"/>
      <c r="BE416" s="666">
        <v>2010</v>
      </c>
      <c r="BF416" s="971">
        <f t="shared" si="117"/>
        <v>0</v>
      </c>
      <c r="BG416" s="955">
        <v>15.299999999999999</v>
      </c>
    </row>
    <row r="417" spans="1:59" ht="11.25" customHeight="1" x14ac:dyDescent="0.2">
      <c r="A417" s="944" t="s">
        <v>1644</v>
      </c>
      <c r="B417" s="948" t="s">
        <v>1645</v>
      </c>
      <c r="C417" s="1013" t="s">
        <v>247</v>
      </c>
      <c r="D417" s="1013" t="s">
        <v>4397</v>
      </c>
      <c r="E417" s="792">
        <v>9</v>
      </c>
      <c r="F417" s="1227">
        <v>444</v>
      </c>
      <c r="G417" s="1227" t="s">
        <v>106</v>
      </c>
      <c r="H417" s="1227" t="s">
        <v>106</v>
      </c>
      <c r="I417" s="947">
        <v>46.14</v>
      </c>
      <c r="J417" s="703">
        <f t="shared" si="104"/>
        <v>1.5604681404421326</v>
      </c>
      <c r="K417" s="950">
        <v>0.18</v>
      </c>
      <c r="L417" s="960">
        <v>4</v>
      </c>
      <c r="M417" s="694">
        <f t="shared" si="105"/>
        <v>0.72</v>
      </c>
      <c r="N417" s="943" t="s">
        <v>320</v>
      </c>
      <c r="O417" s="795">
        <v>0.17</v>
      </c>
      <c r="P417" s="934">
        <v>43538</v>
      </c>
      <c r="Q417" s="934">
        <v>43553</v>
      </c>
      <c r="R417" s="694">
        <f t="shared" si="106"/>
        <v>5.8823529411764595</v>
      </c>
      <c r="S417" s="759">
        <f>IF(INDEX(Historical!$D$7:$D$1439,MATCH(B417,Historical!$B$7:$B$1450,0))=0,"n/a",(INDEX(Historical!$C$7:$C$1439,MATCH(B417,Historical!$B$7:$B$1450,0))/INDEX(Historical!$D$7:$D$1439,MATCH(B417,Historical!$B$7:$B$1450,0))-1)*100)</f>
        <v>17.24137931034484</v>
      </c>
      <c r="T417" s="759">
        <f>IF(INDEX(Historical!$F$7:$F$1432,MATCH(B417,Historical!$B$7:$B$1450,0))=0,"n/a",((INDEX(Historical!$C$7:$C$1439,MATCH(B417,Historical!$B$7:$B$1450,0))/INDEX(Historical!$F$7:$F$1432,MATCH(B417,Historical!$B$7:$B$1450,0)))^(1/3)-1)*100)</f>
        <v>15.616214441920405</v>
      </c>
      <c r="U417" s="759">
        <f>IF(INDEX(Historical!$H$7:$H$1432,MATCH(B417,Historical!$B$7:$B$1450,0))=0,"n/a",((INDEX(Historical!$C$7:$C$1439,MATCH(B417,Historical!$B$7:$B$1450,0))/INDEX(Historical!$H$7:$H$1432,MATCH(B417,Historical!$B$7:$B$1450,0)))^(1/5)-1)*100)</f>
        <v>20.28986284740084</v>
      </c>
      <c r="V417" s="759">
        <f>IF(INDEX(Historical!$O$7:$O$1432,MATCH(B417,Historical!$B$7:$B$1450,0))=0,"n/a",((INDEX(Historical!$C$7:$C$1439,MATCH(B417,Historical!$B$7:$B$1450,0))/INDEX(Historical!$O$7:$O$1432,MATCH(B417,Historical!$B$7:$B$1450,0)))^(1/10)-1)*100)</f>
        <v>15.568344736764761</v>
      </c>
      <c r="W417" s="760">
        <f t="shared" si="107"/>
        <v>1.3032768216833084</v>
      </c>
      <c r="X417" s="761">
        <f t="shared" si="108"/>
        <v>0.73248602337187141</v>
      </c>
      <c r="Y417" s="949"/>
      <c r="Z417" s="703">
        <f t="shared" si="109"/>
        <v>31.168831168831169</v>
      </c>
      <c r="AA417" s="959">
        <f t="shared" si="110"/>
        <v>19.974025974025974</v>
      </c>
      <c r="AB417" s="960">
        <v>12</v>
      </c>
      <c r="AC417" s="938">
        <v>2.31</v>
      </c>
      <c r="AD417" s="938">
        <v>2.19</v>
      </c>
      <c r="AE417" s="938">
        <v>2.73</v>
      </c>
      <c r="AF417" s="938">
        <v>5.1100000000000003</v>
      </c>
      <c r="AG417" s="938">
        <v>28.199999999999996</v>
      </c>
      <c r="AH417" s="938">
        <v>10.7</v>
      </c>
      <c r="AI417" s="938">
        <v>9.49</v>
      </c>
      <c r="AJ417" s="938">
        <v>27.700000000000003</v>
      </c>
      <c r="AK417" s="938">
        <v>9.4499999999999993</v>
      </c>
      <c r="AL417" s="951">
        <v>8700</v>
      </c>
      <c r="AM417" s="945">
        <v>2.4</v>
      </c>
      <c r="AN417" s="938">
        <v>2.0499999999999998</v>
      </c>
      <c r="AO417" s="802">
        <f t="shared" si="111"/>
        <v>1.8763050138169994</v>
      </c>
      <c r="AP417" s="803">
        <f t="shared" si="112"/>
        <v>21.850330987842973</v>
      </c>
      <c r="AQ417" s="961">
        <f t="shared" si="113"/>
        <v>112.98646042232905</v>
      </c>
      <c r="AR417" s="703">
        <f>INDEX(Historical!$C$7:$C$1439,MATCH(B417,Historical!$B$7:$B$1450,0))*IF(AH417="n/a",1.03,IF(AH417&lt;0,1.01,IF(AH417&gt;10,1.1,(1+AH417/100))))</f>
        <v>0.74800000000000011</v>
      </c>
      <c r="AS417" s="959">
        <f t="shared" si="114"/>
        <v>0.81898520000000008</v>
      </c>
      <c r="AT417" s="959">
        <f t="shared" si="118"/>
        <v>0.89637930140000011</v>
      </c>
      <c r="AU417" s="959">
        <f t="shared" si="118"/>
        <v>0.98108714538230013</v>
      </c>
      <c r="AV417" s="959">
        <f t="shared" si="118"/>
        <v>1.0737998806209275</v>
      </c>
      <c r="AW417" s="703">
        <f t="shared" si="115"/>
        <v>4.518251527403228</v>
      </c>
      <c r="AX417" s="810">
        <f t="shared" si="116"/>
        <v>9.792482720856583</v>
      </c>
      <c r="AY417" s="1017">
        <v>0.93</v>
      </c>
      <c r="AZ417" s="945">
        <v>22.97</v>
      </c>
      <c r="BA417" s="945">
        <v>-3.61</v>
      </c>
      <c r="BB417" s="945">
        <v>0.72</v>
      </c>
      <c r="BC417" s="945">
        <v>6.83</v>
      </c>
      <c r="BE417" s="666">
        <v>2011</v>
      </c>
      <c r="BF417" s="971">
        <f t="shared" si="117"/>
        <v>0</v>
      </c>
      <c r="BG417" s="955">
        <v>3.4000000000000004</v>
      </c>
    </row>
    <row r="418" spans="1:59" s="838" customFormat="1" ht="11.25" customHeight="1" x14ac:dyDescent="0.2">
      <c r="A418" s="698" t="s">
        <v>1699</v>
      </c>
      <c r="B418" s="846" t="s">
        <v>1700</v>
      </c>
      <c r="C418" s="1013" t="s">
        <v>112</v>
      </c>
      <c r="D418" s="1013" t="s">
        <v>4348</v>
      </c>
      <c r="E418" s="818">
        <v>9</v>
      </c>
      <c r="F418" s="1227">
        <v>456</v>
      </c>
      <c r="G418" s="1226" t="s">
        <v>106</v>
      </c>
      <c r="H418" s="1226" t="s">
        <v>106</v>
      </c>
      <c r="I418" s="831">
        <v>16.91</v>
      </c>
      <c r="J418" s="820">
        <f t="shared" si="104"/>
        <v>3.4299231224127729</v>
      </c>
      <c r="K418" s="821">
        <v>0.14499999999999999</v>
      </c>
      <c r="L418" s="822">
        <v>4</v>
      </c>
      <c r="M418" s="823">
        <f t="shared" si="105"/>
        <v>0.57999999999999996</v>
      </c>
      <c r="N418" s="824" t="s">
        <v>241</v>
      </c>
      <c r="O418" s="825">
        <v>0.13500000000000001</v>
      </c>
      <c r="P418" s="826">
        <v>43552</v>
      </c>
      <c r="Q418" s="826">
        <v>43567</v>
      </c>
      <c r="R418" s="823">
        <f t="shared" si="106"/>
        <v>7.4074074074073932</v>
      </c>
      <c r="S418" s="759">
        <f>IF(INDEX(Historical!$D$7:$D$1439,MATCH(B418,Historical!$B$7:$B$1450,0))=0,"n/a",(INDEX(Historical!$C$7:$C$1439,MATCH(B418,Historical!$B$7:$B$1450,0))/INDEX(Historical!$D$7:$D$1439,MATCH(B418,Historical!$B$7:$B$1450,0))-1)*100)</f>
        <v>5.9701492537313383</v>
      </c>
      <c r="T418" s="759">
        <f>IF(INDEX(Historical!$F$7:$F$1432,MATCH(B418,Historical!$B$7:$B$1450,0))=0,"n/a",((INDEX(Historical!$C$7:$C$1439,MATCH(B418,Historical!$B$7:$B$1450,0))/INDEX(Historical!$F$7:$F$1432,MATCH(B418,Historical!$B$7:$B$1450,0)))^(1/3)-1)*100)</f>
        <v>6.3658248576630827</v>
      </c>
      <c r="U418" s="759">
        <f>IF(INDEX(Historical!$H$7:$H$1432,MATCH(B418,Historical!$B$7:$B$1450,0))=0,"n/a",((INDEX(Historical!$C$7:$C$1439,MATCH(B418,Historical!$B$7:$B$1450,0))/INDEX(Historical!$H$7:$H$1432,MATCH(B418,Historical!$B$7:$B$1450,0)))^(1/5)-1)*100)</f>
        <v>6.4267992326247247</v>
      </c>
      <c r="V418" s="759">
        <f>IF(INDEX(Historical!$O$7:$O$1432,MATCH(B418,Historical!$B$7:$B$1450,0))=0,"n/a",((INDEX(Historical!$C$7:$C$1439,MATCH(B418,Historical!$B$7:$B$1450,0))/INDEX(Historical!$O$7:$O$1432,MATCH(B418,Historical!$B$7:$B$1450,0)))^(1/10)-1)*100)</f>
        <v>-1.1863739999355749</v>
      </c>
      <c r="W418" s="827" t="str">
        <f t="shared" si="107"/>
        <v>n/a</v>
      </c>
      <c r="X418" s="828">
        <f t="shared" si="108"/>
        <v>0.69856513398094844</v>
      </c>
      <c r="Y418" s="846"/>
      <c r="Z418" s="820">
        <f t="shared" si="109"/>
        <v>54.716981132075468</v>
      </c>
      <c r="AA418" s="830">
        <f t="shared" si="110"/>
        <v>15.952830188679245</v>
      </c>
      <c r="AB418" s="822">
        <v>2</v>
      </c>
      <c r="AC418" s="831">
        <v>1.06</v>
      </c>
      <c r="AD418" s="831">
        <v>1.6</v>
      </c>
      <c r="AE418" s="831">
        <v>0.56000000000000005</v>
      </c>
      <c r="AF418" s="831">
        <v>2.34</v>
      </c>
      <c r="AG418" s="831">
        <v>14.6</v>
      </c>
      <c r="AH418" s="831">
        <v>15.299999999999999</v>
      </c>
      <c r="AI418" s="831">
        <v>12.5</v>
      </c>
      <c r="AJ418" s="831">
        <v>9.1999999999999993</v>
      </c>
      <c r="AK418" s="831">
        <v>10</v>
      </c>
      <c r="AL418" s="832">
        <v>1970</v>
      </c>
      <c r="AM418" s="833">
        <v>2.7</v>
      </c>
      <c r="AN418" s="831">
        <v>0.56999999999999995</v>
      </c>
      <c r="AO418" s="834">
        <f t="shared" si="111"/>
        <v>-6.0961078336417476</v>
      </c>
      <c r="AP418" s="835">
        <f t="shared" si="112"/>
        <v>9.8567223550374976</v>
      </c>
      <c r="AQ418" s="836">
        <f t="shared" si="113"/>
        <v>28.805836033257481</v>
      </c>
      <c r="AR418" s="703">
        <f>INDEX(Historical!$C$7:$C$1439,MATCH(B418,Historical!$B$7:$B$1450,0))*IF(AH418="n/a",1.03,IF(AH418&lt;0,1.01,IF(AH418&gt;10,1.1,(1+AH418/100))))</f>
        <v>0.58574999999999999</v>
      </c>
      <c r="AS418" s="830">
        <f t="shared" si="114"/>
        <v>0.64432500000000004</v>
      </c>
      <c r="AT418" s="830">
        <f t="shared" si="118"/>
        <v>0.70875750000000015</v>
      </c>
      <c r="AU418" s="830">
        <f t="shared" si="118"/>
        <v>0.77963325000000028</v>
      </c>
      <c r="AV418" s="830">
        <f t="shared" si="118"/>
        <v>0.85759657500000042</v>
      </c>
      <c r="AW418" s="820">
        <f t="shared" si="115"/>
        <v>3.576062325000001</v>
      </c>
      <c r="AX418" s="837">
        <f t="shared" si="116"/>
        <v>21.147618716735664</v>
      </c>
      <c r="AY418" s="1018">
        <v>1.32</v>
      </c>
      <c r="AZ418" s="833">
        <v>26.19</v>
      </c>
      <c r="BA418" s="833">
        <v>-12.61</v>
      </c>
      <c r="BB418" s="833">
        <v>0.03</v>
      </c>
      <c r="BC418" s="833">
        <v>2.3800000000000003</v>
      </c>
      <c r="BD418" s="985"/>
      <c r="BE418" s="666">
        <v>2011</v>
      </c>
      <c r="BF418" s="971">
        <f t="shared" si="117"/>
        <v>0</v>
      </c>
      <c r="BG418" s="892">
        <v>6</v>
      </c>
    </row>
    <row r="419" spans="1:59" ht="11.25" customHeight="1" x14ac:dyDescent="0.2">
      <c r="A419" s="944" t="s">
        <v>1648</v>
      </c>
      <c r="B419" s="948" t="s">
        <v>1649</v>
      </c>
      <c r="C419" s="1013" t="s">
        <v>247</v>
      </c>
      <c r="D419" s="1013" t="s">
        <v>4343</v>
      </c>
      <c r="E419" s="792">
        <v>8</v>
      </c>
      <c r="F419" s="1227">
        <v>598</v>
      </c>
      <c r="G419" s="1227" t="s">
        <v>106</v>
      </c>
      <c r="H419" s="1227" t="s">
        <v>106</v>
      </c>
      <c r="I419" s="947">
        <v>25.38</v>
      </c>
      <c r="J419" s="703">
        <f t="shared" si="104"/>
        <v>1.339637509850276</v>
      </c>
      <c r="K419" s="950">
        <v>8.5000000000000006E-2</v>
      </c>
      <c r="L419" s="960">
        <v>4</v>
      </c>
      <c r="M419" s="694">
        <f t="shared" si="105"/>
        <v>0.34</v>
      </c>
      <c r="N419" s="943" t="s">
        <v>572</v>
      </c>
      <c r="O419" s="795">
        <v>0.08</v>
      </c>
      <c r="P419" s="934">
        <v>43651</v>
      </c>
      <c r="Q419" s="934">
        <v>43668</v>
      </c>
      <c r="R419" s="694">
        <f t="shared" si="106"/>
        <v>6.2500000000000053</v>
      </c>
      <c r="S419" s="759">
        <f>IF(INDEX(Historical!$D$7:$D$1439,MATCH(B419,Historical!$B$7:$B$1450,0))=0,"n/a",(INDEX(Historical!$C$7:$C$1439,MATCH(B419,Historical!$B$7:$B$1450,0))/INDEX(Historical!$D$7:$D$1439,MATCH(B419,Historical!$B$7:$B$1450,0))-1)*100)</f>
        <v>6.8965517241379226</v>
      </c>
      <c r="T419" s="759">
        <f>IF(INDEX(Historical!$F$7:$F$1432,MATCH(B419,Historical!$B$7:$B$1450,0))=0,"n/a",((INDEX(Historical!$C$7:$C$1439,MATCH(B419,Historical!$B$7:$B$1450,0))/INDEX(Historical!$F$7:$F$1432,MATCH(B419,Historical!$B$7:$B$1450,0)))^(1/3)-1)*100)</f>
        <v>7.4337070988966358</v>
      </c>
      <c r="U419" s="759">
        <f>IF(INDEX(Historical!$H$7:$H$1432,MATCH(B419,Historical!$B$7:$B$1450,0))=0,"n/a",((INDEX(Historical!$C$7:$C$1439,MATCH(B419,Historical!$B$7:$B$1450,0))/INDEX(Historical!$H$7:$H$1432,MATCH(B419,Historical!$B$7:$B$1450,0)))^(1/5)-1)*100)</f>
        <v>6.1516554805442381</v>
      </c>
      <c r="V419" s="759" t="str">
        <f>IF(INDEX(Historical!$O$7:$O$1432,MATCH(B419,Historical!$B$7:$B$1450,0))=0,"n/a",((INDEX(Historical!$C$7:$C$1439,MATCH(B419,Historical!$B$7:$B$1450,0))/INDEX(Historical!$O$7:$O$1432,MATCH(B419,Historical!$B$7:$B$1450,0)))^(1/10)-1)*100)</f>
        <v>n/a</v>
      </c>
      <c r="W419" s="760" t="str">
        <f t="shared" si="107"/>
        <v>n/a</v>
      </c>
      <c r="X419" s="761">
        <f t="shared" si="108"/>
        <v>0.46959202141559064</v>
      </c>
      <c r="Y419" s="948"/>
      <c r="Z419" s="703">
        <f t="shared" si="109"/>
        <v>13.492063492063494</v>
      </c>
      <c r="AA419" s="959">
        <f t="shared" si="110"/>
        <v>10.071428571428571</v>
      </c>
      <c r="AB419" s="960">
        <v>1</v>
      </c>
      <c r="AC419" s="938">
        <v>2.52</v>
      </c>
      <c r="AD419" s="938">
        <v>1.02</v>
      </c>
      <c r="AE419" s="938">
        <v>0.36</v>
      </c>
      <c r="AF419" s="938">
        <v>1.28</v>
      </c>
      <c r="AG419" s="938">
        <v>12.8</v>
      </c>
      <c r="AH419" s="938">
        <v>71.8</v>
      </c>
      <c r="AI419" s="938">
        <v>4.6500000000000004</v>
      </c>
      <c r="AJ419" s="938">
        <v>13.100000000000001</v>
      </c>
      <c r="AK419" s="938">
        <v>10</v>
      </c>
      <c r="AL419" s="951">
        <v>370.84</v>
      </c>
      <c r="AM419" s="945">
        <v>24.4</v>
      </c>
      <c r="AN419" s="938">
        <v>0</v>
      </c>
      <c r="AO419" s="802">
        <f t="shared" si="111"/>
        <v>-2.5801355810340567</v>
      </c>
      <c r="AP419" s="803">
        <f t="shared" si="112"/>
        <v>7.4912929903945145</v>
      </c>
      <c r="AQ419" s="961">
        <f t="shared" si="113"/>
        <v>-24.306381976260315</v>
      </c>
      <c r="AR419" s="703">
        <f>INDEX(Historical!$C$7:$C$1439,MATCH(B419,Historical!$B$7:$B$1450,0))*IF(AH419="n/a",1.03,IF(AH419&lt;0,1.01,IF(AH419&gt;10,1.1,(1+AH419/100))))</f>
        <v>0.34100000000000003</v>
      </c>
      <c r="AS419" s="959">
        <f t="shared" si="114"/>
        <v>0.35685650000000002</v>
      </c>
      <c r="AT419" s="959">
        <f t="shared" si="118"/>
        <v>0.39254215000000003</v>
      </c>
      <c r="AU419" s="959">
        <f t="shared" si="118"/>
        <v>0.43179636500000007</v>
      </c>
      <c r="AV419" s="959">
        <f t="shared" si="118"/>
        <v>0.47497600150000013</v>
      </c>
      <c r="AW419" s="703">
        <f t="shared" si="115"/>
        <v>1.9971710165000003</v>
      </c>
      <c r="AX419" s="810">
        <f t="shared" si="116"/>
        <v>7.869074139085896</v>
      </c>
      <c r="AY419" s="1017">
        <v>0.97</v>
      </c>
      <c r="AZ419" s="945">
        <v>5.84</v>
      </c>
      <c r="BA419" s="945">
        <v>-43.6</v>
      </c>
      <c r="BB419" s="945">
        <v>-6.78</v>
      </c>
      <c r="BC419" s="945">
        <v>-25.25</v>
      </c>
      <c r="BE419" s="666">
        <v>2012</v>
      </c>
      <c r="BF419" s="971">
        <f t="shared" si="117"/>
        <v>0</v>
      </c>
      <c r="BG419" s="955">
        <v>7.9</v>
      </c>
    </row>
    <row r="420" spans="1:59" ht="11.25" customHeight="1" x14ac:dyDescent="0.2">
      <c r="A420" s="944" t="s">
        <v>1668</v>
      </c>
      <c r="B420" s="948" t="s">
        <v>1669</v>
      </c>
      <c r="C420" s="1013" t="s">
        <v>108</v>
      </c>
      <c r="D420" s="1013" t="s">
        <v>4365</v>
      </c>
      <c r="E420" s="792">
        <v>6</v>
      </c>
      <c r="F420" s="1227">
        <v>731</v>
      </c>
      <c r="G420" s="1227" t="s">
        <v>106</v>
      </c>
      <c r="H420" s="1227" t="s">
        <v>106</v>
      </c>
      <c r="I420" s="947">
        <v>35</v>
      </c>
      <c r="J420" s="703">
        <f t="shared" si="104"/>
        <v>1.6</v>
      </c>
      <c r="K420" s="950">
        <v>0.14000000000000001</v>
      </c>
      <c r="L420" s="960">
        <v>4</v>
      </c>
      <c r="M420" s="694">
        <f t="shared" si="105"/>
        <v>0.56000000000000005</v>
      </c>
      <c r="N420" s="943" t="s">
        <v>995</v>
      </c>
      <c r="O420" s="795">
        <v>0.12</v>
      </c>
      <c r="P420" s="939">
        <v>43229</v>
      </c>
      <c r="Q420" s="939">
        <v>43245</v>
      </c>
      <c r="R420" s="694">
        <f t="shared" si="106"/>
        <v>16.666666666666682</v>
      </c>
      <c r="S420" s="759">
        <f>IF(INDEX(Historical!$D$7:$D$1439,MATCH(B420,Historical!$B$7:$B$1450,0))=0,"n/a",(INDEX(Historical!$C$7:$C$1439,MATCH(B420,Historical!$B$7:$B$1450,0))/INDEX(Historical!$D$7:$D$1439,MATCH(B420,Historical!$B$7:$B$1450,0))-1)*100)</f>
        <v>35.000000000000007</v>
      </c>
      <c r="T420" s="759">
        <f>IF(INDEX(Historical!$F$7:$F$1432,MATCH(B420,Historical!$B$7:$B$1450,0))=0,"n/a",((INDEX(Historical!$C$7:$C$1439,MATCH(B420,Historical!$B$7:$B$1450,0))/INDEX(Historical!$F$7:$F$1432,MATCH(B420,Historical!$B$7:$B$1450,0)))^(1/3)-1)*100)</f>
        <v>32.909280794909158</v>
      </c>
      <c r="U420" s="759">
        <f>IF(INDEX(Historical!$H$7:$H$1432,MATCH(B420,Historical!$B$7:$B$1450,0))=0,"n/a",((INDEX(Historical!$C$7:$C$1439,MATCH(B420,Historical!$B$7:$B$1450,0))/INDEX(Historical!$H$7:$H$1432,MATCH(B420,Historical!$B$7:$B$1450,0)))^(1/5)-1)*100)</f>
        <v>29.19940099556333</v>
      </c>
      <c r="V420" s="759">
        <f>IF(INDEX(Historical!$O$7:$O$1432,MATCH(B420,Historical!$B$7:$B$1450,0))=0,"n/a",((INDEX(Historical!$C$7:$C$1439,MATCH(B420,Historical!$B$7:$B$1450,0))/INDEX(Historical!$O$7:$O$1432,MATCH(B420,Historical!$B$7:$B$1450,0)))^(1/10)-1)*100)</f>
        <v>16.23080652394242</v>
      </c>
      <c r="W420" s="760">
        <f t="shared" si="107"/>
        <v>1.7990110936564152</v>
      </c>
      <c r="X420" s="761">
        <f t="shared" si="108"/>
        <v>3.3181137494958333</v>
      </c>
      <c r="Y420" s="949"/>
      <c r="Z420" s="703">
        <f t="shared" si="109"/>
        <v>25.33936651583711</v>
      </c>
      <c r="AA420" s="959">
        <f t="shared" si="110"/>
        <v>15.837104072398191</v>
      </c>
      <c r="AB420" s="960">
        <v>12</v>
      </c>
      <c r="AC420" s="938">
        <v>2.21</v>
      </c>
      <c r="AD420" s="938" t="s">
        <v>137</v>
      </c>
      <c r="AE420" s="938">
        <v>2.72</v>
      </c>
      <c r="AF420" s="938">
        <v>1.26</v>
      </c>
      <c r="AG420" s="938">
        <v>9.7000000000000011</v>
      </c>
      <c r="AH420" s="938">
        <v>7.5</v>
      </c>
      <c r="AI420" s="938" t="s">
        <v>137</v>
      </c>
      <c r="AJ420" s="938">
        <v>8.7999999999999989</v>
      </c>
      <c r="AK420" s="938" t="s">
        <v>137</v>
      </c>
      <c r="AL420" s="951">
        <v>93.08</v>
      </c>
      <c r="AM420" s="945">
        <v>3.4000000000000004</v>
      </c>
      <c r="AN420" s="938">
        <v>0</v>
      </c>
      <c r="AO420" s="802">
        <f t="shared" si="111"/>
        <v>14.962296923165141</v>
      </c>
      <c r="AP420" s="803">
        <f t="shared" si="112"/>
        <v>30.799400995563332</v>
      </c>
      <c r="AQ420" s="961">
        <f t="shared" si="113"/>
        <v>-5.825808840516256</v>
      </c>
      <c r="AR420" s="703">
        <f>INDEX(Historical!$C$7:$C$1439,MATCH(B420,Historical!$B$7:$B$1450,0))*IF(AH420="n/a",1.03,IF(AH420&lt;0,1.01,IF(AH420&gt;10,1.1,(1+AH420/100))))</f>
        <v>0.58050000000000002</v>
      </c>
      <c r="AS420" s="959">
        <f t="shared" si="114"/>
        <v>0.59791500000000009</v>
      </c>
      <c r="AT420" s="959">
        <f t="shared" si="118"/>
        <v>0.61585245000000011</v>
      </c>
      <c r="AU420" s="959">
        <f t="shared" si="118"/>
        <v>0.63432802350000017</v>
      </c>
      <c r="AV420" s="959">
        <f t="shared" si="118"/>
        <v>0.65335786420500019</v>
      </c>
      <c r="AW420" s="703">
        <f t="shared" si="115"/>
        <v>3.0819533377050008</v>
      </c>
      <c r="AX420" s="810">
        <f t="shared" si="116"/>
        <v>8.8055809648714298</v>
      </c>
      <c r="AY420" s="1017">
        <v>0.4</v>
      </c>
      <c r="AZ420" s="945">
        <v>9.36</v>
      </c>
      <c r="BA420" s="945">
        <v>-14.360000000000001</v>
      </c>
      <c r="BB420" s="945">
        <v>0.63</v>
      </c>
      <c r="BC420" s="945">
        <v>-1.63</v>
      </c>
      <c r="BE420" s="666">
        <v>2013</v>
      </c>
      <c r="BF420" s="971">
        <f t="shared" si="117"/>
        <v>0</v>
      </c>
      <c r="BG420" s="955">
        <v>1</v>
      </c>
    </row>
    <row r="421" spans="1:59" ht="11.25" customHeight="1" x14ac:dyDescent="0.2">
      <c r="A421" s="953" t="s">
        <v>4088</v>
      </c>
      <c r="B421" s="948" t="s">
        <v>4089</v>
      </c>
      <c r="C421" s="1013" t="s">
        <v>108</v>
      </c>
      <c r="D421" s="1013" t="s">
        <v>4365</v>
      </c>
      <c r="E421" s="792">
        <v>6</v>
      </c>
      <c r="F421" s="1227">
        <v>748</v>
      </c>
      <c r="G421" s="1227" t="s">
        <v>106</v>
      </c>
      <c r="H421" s="1227" t="s">
        <v>106</v>
      </c>
      <c r="I421" s="947">
        <v>34.06</v>
      </c>
      <c r="J421" s="703">
        <f t="shared" si="104"/>
        <v>1.7615971814445095</v>
      </c>
      <c r="K421" s="950">
        <v>0.15</v>
      </c>
      <c r="L421" s="960">
        <v>4</v>
      </c>
      <c r="M421" s="694">
        <f t="shared" si="105"/>
        <v>0.6</v>
      </c>
      <c r="N421" s="943" t="s">
        <v>241</v>
      </c>
      <c r="O421" s="795">
        <v>0.11</v>
      </c>
      <c r="P421" s="934">
        <v>43465</v>
      </c>
      <c r="Q421" s="934">
        <v>43476</v>
      </c>
      <c r="R421" s="694">
        <f t="shared" si="106"/>
        <v>36.36363636363636</v>
      </c>
      <c r="S421" s="759">
        <f>IF(INDEX(Historical!$D$7:$D$1439,MATCH(B421,Historical!$B$7:$B$1450,0))=0,"n/a",(INDEX(Historical!$C$7:$C$1439,MATCH(B421,Historical!$B$7:$B$1450,0))/INDEX(Historical!$D$7:$D$1439,MATCH(B421,Historical!$B$7:$B$1450,0))-1)*100)</f>
        <v>100</v>
      </c>
      <c r="T421" s="759">
        <f>IF(INDEX(Historical!$F$7:$F$1432,MATCH(B421,Historical!$B$7:$B$1450,0))=0,"n/a",((INDEX(Historical!$C$7:$C$1439,MATCH(B421,Historical!$B$7:$B$1450,0))/INDEX(Historical!$F$7:$F$1432,MATCH(B421,Historical!$B$7:$B$1450,0)))^(1/3)-1)*100)</f>
        <v>48.945911122607441</v>
      </c>
      <c r="U421" s="759" t="str">
        <f>IF(INDEX(Historical!$H$7:$H$1432,MATCH(B421,Historical!$B$7:$B$1450,0))=0,"n/a",((INDEX(Historical!$C$7:$C$1439,MATCH(B421,Historical!$B$7:$B$1450,0))/INDEX(Historical!$H$7:$H$1432,MATCH(B421,Historical!$B$7:$B$1450,0)))^(1/5)-1)*100)</f>
        <v>n/a</v>
      </c>
      <c r="V421" s="759" t="str">
        <f>IF(INDEX(Historical!$O$7:$O$1432,MATCH(B421,Historical!$B$7:$B$1450,0))=0,"n/a",((INDEX(Historical!$C$7:$C$1439,MATCH(B421,Historical!$B$7:$B$1450,0))/INDEX(Historical!$O$7:$O$1432,MATCH(B421,Historical!$B$7:$B$1450,0)))^(1/10)-1)*100)</f>
        <v>n/a</v>
      </c>
      <c r="W421" s="760" t="str">
        <f t="shared" si="107"/>
        <v>n/a</v>
      </c>
      <c r="X421" s="761" t="str">
        <f t="shared" si="108"/>
        <v>n/a</v>
      </c>
      <c r="Y421" s="717"/>
      <c r="Z421" s="703">
        <f t="shared" si="109"/>
        <v>22.471910112359549</v>
      </c>
      <c r="AA421" s="959">
        <f t="shared" si="110"/>
        <v>12.756554307116106</v>
      </c>
      <c r="AB421" s="960">
        <v>12</v>
      </c>
      <c r="AC421" s="938">
        <v>2.67</v>
      </c>
      <c r="AD421" s="938" t="s">
        <v>137</v>
      </c>
      <c r="AE421" s="938">
        <v>4.8600000000000003</v>
      </c>
      <c r="AF421" s="938">
        <v>2.4500000000000002</v>
      </c>
      <c r="AG421" s="938">
        <v>19.600000000000001</v>
      </c>
      <c r="AH421" s="938">
        <v>45.5</v>
      </c>
      <c r="AI421" s="938">
        <v>1.25</v>
      </c>
      <c r="AJ421" s="938">
        <v>22.2</v>
      </c>
      <c r="AK421" s="938" t="s">
        <v>137</v>
      </c>
      <c r="AL421" s="951">
        <v>1780</v>
      </c>
      <c r="AM421" s="945">
        <v>8.5</v>
      </c>
      <c r="AN421" s="938">
        <v>0.09</v>
      </c>
      <c r="AO421" s="802" t="str">
        <f t="shared" si="111"/>
        <v>n/a</v>
      </c>
      <c r="AP421" s="803" t="str">
        <f t="shared" si="112"/>
        <v>n/a</v>
      </c>
      <c r="AQ421" s="961">
        <f t="shared" si="113"/>
        <v>17.857839134808629</v>
      </c>
      <c r="AR421" s="703">
        <f>INDEX(Historical!$C$7:$C$1439,MATCH(B421,Historical!$B$7:$B$1450,0))*IF(AH421="n/a",1.03,IF(AH421&lt;0,1.01,IF(AH421&gt;10,1.1,(1+AH421/100))))</f>
        <v>0.41800000000000004</v>
      </c>
      <c r="AS421" s="959">
        <f t="shared" si="114"/>
        <v>0.42322500000000002</v>
      </c>
      <c r="AT421" s="959">
        <f t="shared" si="118"/>
        <v>0.43592175000000005</v>
      </c>
      <c r="AU421" s="959">
        <f t="shared" si="118"/>
        <v>0.44899940250000009</v>
      </c>
      <c r="AV421" s="959">
        <f t="shared" si="118"/>
        <v>0.46246938457500009</v>
      </c>
      <c r="AW421" s="703">
        <f t="shared" si="115"/>
        <v>2.1886155370750005</v>
      </c>
      <c r="AX421" s="810">
        <f t="shared" si="116"/>
        <v>6.4257649356283046</v>
      </c>
      <c r="AY421" s="1017">
        <v>1.28</v>
      </c>
      <c r="AZ421" s="945">
        <v>13.91</v>
      </c>
      <c r="BA421" s="945">
        <v>-22.7</v>
      </c>
      <c r="BB421" s="945">
        <v>3.18</v>
      </c>
      <c r="BC421" s="945">
        <v>-0.54999999999999993</v>
      </c>
      <c r="BE421" s="666">
        <v>2014</v>
      </c>
      <c r="BF421" s="971">
        <f t="shared" si="117"/>
        <v>0</v>
      </c>
      <c r="BG421" s="955">
        <v>1.7999999999999998</v>
      </c>
    </row>
    <row r="422" spans="1:59" ht="11.25" customHeight="1" x14ac:dyDescent="0.2">
      <c r="A422" s="944" t="s">
        <v>1654</v>
      </c>
      <c r="B422" s="948" t="s">
        <v>1655</v>
      </c>
      <c r="C422" s="1013" t="s">
        <v>108</v>
      </c>
      <c r="D422" s="1013" t="s">
        <v>4365</v>
      </c>
      <c r="E422" s="792">
        <v>8</v>
      </c>
      <c r="F422" s="1227">
        <v>575</v>
      </c>
      <c r="G422" s="1227" t="s">
        <v>106</v>
      </c>
      <c r="H422" s="1227" t="s">
        <v>106</v>
      </c>
      <c r="I422" s="947">
        <v>25.75</v>
      </c>
      <c r="J422" s="703">
        <f t="shared" si="104"/>
        <v>2.4854368932038837</v>
      </c>
      <c r="K422" s="950">
        <v>0.16</v>
      </c>
      <c r="L422" s="960">
        <v>4</v>
      </c>
      <c r="M422" s="694">
        <f t="shared" si="105"/>
        <v>0.64</v>
      </c>
      <c r="N422" s="943" t="s">
        <v>506</v>
      </c>
      <c r="O422" s="795">
        <v>0.15</v>
      </c>
      <c r="P422" s="934">
        <v>43538</v>
      </c>
      <c r="Q422" s="934">
        <v>43560</v>
      </c>
      <c r="R422" s="694">
        <f t="shared" si="106"/>
        <v>6.6666666666666732</v>
      </c>
      <c r="S422" s="759">
        <f>IF(INDEX(Historical!$D$7:$D$1439,MATCH(B422,Historical!$B$7:$B$1450,0))=0,"n/a",(INDEX(Historical!$C$7:$C$1439,MATCH(B422,Historical!$B$7:$B$1450,0))/INDEX(Historical!$D$7:$D$1439,MATCH(B422,Historical!$B$7:$B$1450,0))-1)*100)</f>
        <v>16.161616161616156</v>
      </c>
      <c r="T422" s="759">
        <f>IF(INDEX(Historical!$F$7:$F$1432,MATCH(B422,Historical!$B$7:$B$1450,0))=0,"n/a",((INDEX(Historical!$C$7:$C$1439,MATCH(B422,Historical!$B$7:$B$1450,0))/INDEX(Historical!$F$7:$F$1432,MATCH(B422,Historical!$B$7:$B$1450,0)))^(1/3)-1)*100)</f>
        <v>8.1148830028069838</v>
      </c>
      <c r="U422" s="759">
        <f>IF(INDEX(Historical!$H$7:$H$1432,MATCH(B422,Historical!$B$7:$B$1450,0))=0,"n/a",((INDEX(Historical!$C$7:$C$1439,MATCH(B422,Historical!$B$7:$B$1450,0))/INDEX(Historical!$H$7:$H$1432,MATCH(B422,Historical!$B$7:$B$1450,0)))^(1/5)-1)*100)</f>
        <v>6.7392015019275053</v>
      </c>
      <c r="V422" s="759">
        <f>IF(INDEX(Historical!$O$7:$O$1432,MATCH(B422,Historical!$B$7:$B$1450,0))=0,"n/a",((INDEX(Historical!$C$7:$C$1439,MATCH(B422,Historical!$B$7:$B$1450,0))/INDEX(Historical!$O$7:$O$1432,MATCH(B422,Historical!$B$7:$B$1450,0)))^(1/10)-1)*100)</f>
        <v>3.9585764212371366</v>
      </c>
      <c r="W422" s="760">
        <f t="shared" si="107"/>
        <v>1.7024305671535744</v>
      </c>
      <c r="X422" s="761">
        <f t="shared" si="108"/>
        <v>0.25240455063398892</v>
      </c>
      <c r="Y422" s="721"/>
      <c r="Z422" s="703">
        <f t="shared" si="109"/>
        <v>28.070175438596497</v>
      </c>
      <c r="AA422" s="959">
        <f t="shared" si="110"/>
        <v>11.293859649122808</v>
      </c>
      <c r="AB422" s="960">
        <v>12</v>
      </c>
      <c r="AC422" s="938">
        <v>2.2799999999999998</v>
      </c>
      <c r="AD422" s="938">
        <v>2.2599999999999998</v>
      </c>
      <c r="AE422" s="938">
        <v>3.32</v>
      </c>
      <c r="AF422" s="938">
        <v>1.04</v>
      </c>
      <c r="AG422" s="938">
        <v>9.7000000000000011</v>
      </c>
      <c r="AH422" s="938">
        <v>99.3</v>
      </c>
      <c r="AI422" s="938">
        <v>4.37</v>
      </c>
      <c r="AJ422" s="938">
        <v>26.700000000000003</v>
      </c>
      <c r="AK422" s="938">
        <v>5</v>
      </c>
      <c r="AL422" s="951">
        <v>2440</v>
      </c>
      <c r="AM422" s="945">
        <v>1.3</v>
      </c>
      <c r="AN422" s="938">
        <v>0.15</v>
      </c>
      <c r="AO422" s="802">
        <f t="shared" si="111"/>
        <v>-2.0692212539914188</v>
      </c>
      <c r="AP422" s="803">
        <f t="shared" si="112"/>
        <v>9.2246383951313895</v>
      </c>
      <c r="AQ422" s="961">
        <f t="shared" si="113"/>
        <v>-27.748543928281745</v>
      </c>
      <c r="AR422" s="703">
        <f>INDEX(Historical!$C$7:$C$1439,MATCH(B422,Historical!$B$7:$B$1450,0))*IF(AH422="n/a",1.03,IF(AH422&lt;0,1.01,IF(AH422&gt;10,1.1,(1+AH422/100))))</f>
        <v>0.63249999999999995</v>
      </c>
      <c r="AS422" s="959">
        <f t="shared" si="114"/>
        <v>0.66014024999999998</v>
      </c>
      <c r="AT422" s="959">
        <f t="shared" si="118"/>
        <v>0.69314726250000003</v>
      </c>
      <c r="AU422" s="959">
        <f t="shared" si="118"/>
        <v>0.72780462562500003</v>
      </c>
      <c r="AV422" s="959">
        <f t="shared" si="118"/>
        <v>0.76419485690625011</v>
      </c>
      <c r="AW422" s="703">
        <f t="shared" si="115"/>
        <v>3.4777869950312503</v>
      </c>
      <c r="AX422" s="810">
        <f t="shared" si="116"/>
        <v>13.50596891274272</v>
      </c>
      <c r="AY422" s="1017">
        <v>1.07</v>
      </c>
      <c r="AZ422" s="945">
        <v>16.619999999999997</v>
      </c>
      <c r="BA422" s="945">
        <v>-20.65</v>
      </c>
      <c r="BB422" s="945">
        <v>9.0499999999999989</v>
      </c>
      <c r="BC422" s="945">
        <v>1.73</v>
      </c>
      <c r="BE422" s="666">
        <v>2012</v>
      </c>
      <c r="BF422" s="971">
        <f t="shared" si="117"/>
        <v>0</v>
      </c>
      <c r="BG422" s="955">
        <v>1.3</v>
      </c>
    </row>
    <row r="423" spans="1:59" ht="11.25" customHeight="1" x14ac:dyDescent="0.2">
      <c r="A423" s="944" t="s">
        <v>1678</v>
      </c>
      <c r="B423" s="948" t="s">
        <v>1679</v>
      </c>
      <c r="C423" s="1013" t="s">
        <v>108</v>
      </c>
      <c r="D423" s="1013" t="s">
        <v>4365</v>
      </c>
      <c r="E423" s="792">
        <v>7</v>
      </c>
      <c r="F423" s="1227">
        <v>620</v>
      </c>
      <c r="G423" s="1227" t="s">
        <v>37</v>
      </c>
      <c r="H423" s="1227" t="s">
        <v>37</v>
      </c>
      <c r="I423" s="947">
        <v>20.5</v>
      </c>
      <c r="J423" s="703">
        <f t="shared" si="104"/>
        <v>2.3414634146341462</v>
      </c>
      <c r="K423" s="950">
        <v>0.12</v>
      </c>
      <c r="L423" s="960">
        <v>4</v>
      </c>
      <c r="M423" s="694">
        <f t="shared" si="105"/>
        <v>0.48</v>
      </c>
      <c r="N423" s="943" t="s">
        <v>595</v>
      </c>
      <c r="O423" s="795">
        <v>0.11</v>
      </c>
      <c r="P423" s="939">
        <v>43255</v>
      </c>
      <c r="Q423" s="939">
        <v>43266</v>
      </c>
      <c r="R423" s="694">
        <f t="shared" si="106"/>
        <v>9.0909090909090864</v>
      </c>
      <c r="S423" s="759">
        <f>IF(INDEX(Historical!$D$7:$D$1439,MATCH(B423,Historical!$B$7:$B$1450,0))=0,"n/a",(INDEX(Historical!$C$7:$C$1439,MATCH(B423,Historical!$B$7:$B$1450,0))/INDEX(Historical!$D$7:$D$1439,MATCH(B423,Historical!$B$7:$B$1450,0))-1)*100)</f>
        <v>6.8181818181818121</v>
      </c>
      <c r="T423" s="759">
        <f>IF(INDEX(Historical!$F$7:$F$1432,MATCH(B423,Historical!$B$7:$B$1450,0))=0,"n/a",((INDEX(Historical!$C$7:$C$1439,MATCH(B423,Historical!$B$7:$B$1450,0))/INDEX(Historical!$F$7:$F$1432,MATCH(B423,Historical!$B$7:$B$1450,0)))^(1/3)-1)*100)</f>
        <v>5.5227147245074937</v>
      </c>
      <c r="U423" s="759">
        <f>IF(INDEX(Historical!$H$7:$H$1432,MATCH(B423,Historical!$B$7:$B$1450,0))=0,"n/a",((INDEX(Historical!$C$7:$C$1439,MATCH(B423,Historical!$B$7:$B$1450,0))/INDEX(Historical!$H$7:$H$1432,MATCH(B423,Historical!$B$7:$B$1450,0)))^(1/5)-1)*100)</f>
        <v>18.635201558641533</v>
      </c>
      <c r="V423" s="759">
        <f>IF(INDEX(Historical!$O$7:$O$1432,MATCH(B423,Historical!$B$7:$B$1450,0))=0,"n/a",((INDEX(Historical!$C$7:$C$1439,MATCH(B423,Historical!$B$7:$B$1450,0))/INDEX(Historical!$O$7:$O$1432,MATCH(B423,Historical!$B$7:$B$1450,0)))^(1/10)-1)*100)</f>
        <v>-1.736781898395745</v>
      </c>
      <c r="W423" s="760" t="str">
        <f t="shared" si="107"/>
        <v>n/a</v>
      </c>
      <c r="X423" s="761">
        <f t="shared" si="108"/>
        <v>1.709651519141425</v>
      </c>
      <c r="Y423" s="722"/>
      <c r="Z423" s="703">
        <f t="shared" si="109"/>
        <v>25.531914893617021</v>
      </c>
      <c r="AA423" s="959">
        <f t="shared" si="110"/>
        <v>10.904255319148938</v>
      </c>
      <c r="AB423" s="960">
        <v>12</v>
      </c>
      <c r="AC423" s="938">
        <v>1.88</v>
      </c>
      <c r="AD423" s="938" t="s">
        <v>137</v>
      </c>
      <c r="AE423" s="938">
        <v>2.21</v>
      </c>
      <c r="AF423" s="938">
        <v>1.1499999999999999</v>
      </c>
      <c r="AG423" s="938">
        <v>10.7</v>
      </c>
      <c r="AH423" s="938">
        <v>10</v>
      </c>
      <c r="AI423" s="938" t="s">
        <v>137</v>
      </c>
      <c r="AJ423" s="938">
        <v>10.9</v>
      </c>
      <c r="AK423" s="938" t="s">
        <v>137</v>
      </c>
      <c r="AL423" s="951">
        <v>52.08</v>
      </c>
      <c r="AM423" s="945">
        <v>11.5</v>
      </c>
      <c r="AN423" s="938">
        <v>0</v>
      </c>
      <c r="AO423" s="802">
        <f t="shared" si="111"/>
        <v>10.072409654126741</v>
      </c>
      <c r="AP423" s="803">
        <f t="shared" si="112"/>
        <v>20.976664973275678</v>
      </c>
      <c r="AQ423" s="961">
        <f t="shared" si="113"/>
        <v>-25.34555571160244</v>
      </c>
      <c r="AR423" s="703">
        <f>INDEX(Historical!$C$7:$C$1439,MATCH(B423,Historical!$B$7:$B$1450,0))*IF(AH423="n/a",1.03,IF(AH423&lt;0,1.01,IF(AH423&gt;10,1.1,(1+AH423/100))))</f>
        <v>0.51700000000000002</v>
      </c>
      <c r="AS423" s="959">
        <f t="shared" si="114"/>
        <v>0.53251000000000004</v>
      </c>
      <c r="AT423" s="959">
        <f t="shared" si="118"/>
        <v>0.54848530000000006</v>
      </c>
      <c r="AU423" s="959">
        <f t="shared" si="118"/>
        <v>0.5649398590000001</v>
      </c>
      <c r="AV423" s="959">
        <f t="shared" si="118"/>
        <v>0.58188805477000016</v>
      </c>
      <c r="AW423" s="703">
        <f t="shared" si="115"/>
        <v>2.7448232137700006</v>
      </c>
      <c r="AX423" s="810">
        <f t="shared" si="116"/>
        <v>13.389381530585368</v>
      </c>
      <c r="AY423" s="1017">
        <v>0.31</v>
      </c>
      <c r="AZ423" s="945">
        <v>7.16</v>
      </c>
      <c r="BA423" s="945">
        <v>-14.71</v>
      </c>
      <c r="BB423" s="945">
        <v>0.65</v>
      </c>
      <c r="BC423" s="945">
        <v>-5.37</v>
      </c>
      <c r="BE423" s="666">
        <v>2012</v>
      </c>
      <c r="BF423" s="971">
        <f t="shared" si="117"/>
        <v>0</v>
      </c>
      <c r="BG423" s="955">
        <v>0.89999999999999991</v>
      </c>
    </row>
    <row r="424" spans="1:59" ht="11.25" customHeight="1" x14ac:dyDescent="0.2">
      <c r="A424" s="953" t="s">
        <v>4276</v>
      </c>
      <c r="B424" s="948" t="s">
        <v>4233</v>
      </c>
      <c r="C424" s="1013" t="s">
        <v>247</v>
      </c>
      <c r="D424" s="1013" t="s">
        <v>4384</v>
      </c>
      <c r="E424" s="792">
        <v>5</v>
      </c>
      <c r="F424" s="1227">
        <v>828</v>
      </c>
      <c r="G424" s="1227" t="s">
        <v>106</v>
      </c>
      <c r="H424" s="1227" t="s">
        <v>106</v>
      </c>
      <c r="I424" s="947">
        <v>17.02</v>
      </c>
      <c r="J424" s="703">
        <f t="shared" si="104"/>
        <v>2.3501762632197418</v>
      </c>
      <c r="K424" s="950">
        <v>0.1</v>
      </c>
      <c r="L424" s="960">
        <v>4</v>
      </c>
      <c r="M424" s="694">
        <f t="shared" si="105"/>
        <v>0.4</v>
      </c>
      <c r="N424" s="943" t="s">
        <v>517</v>
      </c>
      <c r="O424" s="795">
        <v>9.5000000000000001E-2</v>
      </c>
      <c r="P424" s="660">
        <v>43326</v>
      </c>
      <c r="Q424" s="660">
        <v>43341</v>
      </c>
      <c r="R424" s="694">
        <f t="shared" si="106"/>
        <v>5.2631578947368469</v>
      </c>
      <c r="S424" s="759">
        <f>IF(INDEX(Historical!$D$7:$D$1439,MATCH(B424,Historical!$B$7:$B$1450,0))=0,"n/a",(INDEX(Historical!$C$7:$C$1439,MATCH(B424,Historical!$B$7:$B$1450,0))/INDEX(Historical!$D$7:$D$1439,MATCH(B424,Historical!$B$7:$B$1450,0))-1)*100)</f>
        <v>6.8493150684931559</v>
      </c>
      <c r="T424" s="759">
        <f>IF(INDEX(Historical!$F$7:$F$1432,MATCH(B424,Historical!$B$7:$B$1450,0))=0,"n/a",((INDEX(Historical!$C$7:$C$1439,MATCH(B424,Historical!$B$7:$B$1450,0))/INDEX(Historical!$F$7:$F$1432,MATCH(B424,Historical!$B$7:$B$1450,0)))^(1/3)-1)*100)</f>
        <v>7.3786693294802586</v>
      </c>
      <c r="U424" s="759">
        <f>IF(INDEX(Historical!$H$7:$H$1432,MATCH(B424,Historical!$B$7:$B$1450,0))=0,"n/a",((INDEX(Historical!$C$7:$C$1439,MATCH(B424,Historical!$B$7:$B$1450,0))/INDEX(Historical!$H$7:$H$1432,MATCH(B424,Historical!$B$7:$B$1450,0)))^(1/5)-1)*100)</f>
        <v>42.020869375702929</v>
      </c>
      <c r="V424" s="759">
        <f>IF(INDEX(Historical!$O$7:$O$1432,MATCH(B424,Historical!$B$7:$B$1450,0))=0,"n/a",((INDEX(Historical!$C$7:$C$1439,MATCH(B424,Historical!$B$7:$B$1450,0))/INDEX(Historical!$O$7:$O$1432,MATCH(B424,Historical!$B$7:$B$1450,0)))^(1/10)-1)*100)</f>
        <v>3.7456949716377919</v>
      </c>
      <c r="W424" s="760">
        <f t="shared" si="107"/>
        <v>11.218444025443281</v>
      </c>
      <c r="X424" s="761">
        <f t="shared" si="108"/>
        <v>2.2233264219948641</v>
      </c>
      <c r="Y424" s="714"/>
      <c r="Z424" s="703">
        <f t="shared" si="109"/>
        <v>36.697247706422019</v>
      </c>
      <c r="AA424" s="959">
        <f t="shared" si="110"/>
        <v>15.614678899082568</v>
      </c>
      <c r="AB424" s="960">
        <v>12</v>
      </c>
      <c r="AC424" s="938">
        <v>1.0900000000000001</v>
      </c>
      <c r="AD424" s="938" t="s">
        <v>137</v>
      </c>
      <c r="AE424" s="938">
        <v>0.71</v>
      </c>
      <c r="AF424" s="938">
        <v>1.72</v>
      </c>
      <c r="AG424" s="938">
        <v>11.3</v>
      </c>
      <c r="AH424" s="938">
        <v>-12.9</v>
      </c>
      <c r="AI424" s="938">
        <v>27.62</v>
      </c>
      <c r="AJ424" s="938">
        <v>18.899999999999999</v>
      </c>
      <c r="AK424" s="938" t="s">
        <v>137</v>
      </c>
      <c r="AL424" s="951">
        <v>256.74</v>
      </c>
      <c r="AM424" s="945">
        <v>10.6</v>
      </c>
      <c r="AN424" s="938">
        <v>0.77</v>
      </c>
      <c r="AO424" s="802">
        <f t="shared" si="111"/>
        <v>28.756366739840104</v>
      </c>
      <c r="AP424" s="803">
        <f t="shared" si="112"/>
        <v>44.371045638922674</v>
      </c>
      <c r="AQ424" s="961">
        <f t="shared" si="113"/>
        <v>9.2545401170475827</v>
      </c>
      <c r="AR424" s="703">
        <f>INDEX(Historical!$C$7:$C$1439,MATCH(B424,Historical!$B$7:$B$1450,0))*IF(AH424="n/a",1.03,IF(AH424&lt;0,1.01,IF(AH424&gt;10,1.1,(1+AH424/100))))</f>
        <v>0.39390000000000003</v>
      </c>
      <c r="AS424" s="959">
        <f t="shared" si="114"/>
        <v>0.43329000000000006</v>
      </c>
      <c r="AT424" s="959">
        <f t="shared" si="118"/>
        <v>0.44628870000000009</v>
      </c>
      <c r="AU424" s="959">
        <f t="shared" si="118"/>
        <v>0.45967736100000012</v>
      </c>
      <c r="AV424" s="959">
        <f t="shared" si="118"/>
        <v>0.47346768183000015</v>
      </c>
      <c r="AW424" s="703">
        <f t="shared" si="115"/>
        <v>2.2066237428300006</v>
      </c>
      <c r="AX424" s="810">
        <f t="shared" si="116"/>
        <v>12.964886855640426</v>
      </c>
      <c r="AY424" s="1017">
        <v>-0.01</v>
      </c>
      <c r="AZ424" s="945">
        <v>13.389999999999999</v>
      </c>
      <c r="BA424" s="945">
        <v>-21.349999999999998</v>
      </c>
      <c r="BB424" s="945">
        <v>0.16999999999999998</v>
      </c>
      <c r="BC424" s="945">
        <v>-2.16</v>
      </c>
      <c r="BE424" s="666">
        <v>2014</v>
      </c>
      <c r="BF424" s="971">
        <f t="shared" si="117"/>
        <v>0</v>
      </c>
      <c r="BG424" s="955">
        <v>5</v>
      </c>
    </row>
    <row r="425" spans="1:59" ht="11.25" customHeight="1" x14ac:dyDescent="0.2">
      <c r="A425" s="944" t="s">
        <v>1691</v>
      </c>
      <c r="B425" s="948" t="s">
        <v>1692</v>
      </c>
      <c r="C425" s="1013" t="s">
        <v>131</v>
      </c>
      <c r="D425" s="1013" t="s">
        <v>4366</v>
      </c>
      <c r="E425" s="792">
        <v>7</v>
      </c>
      <c r="F425" s="1227">
        <v>681</v>
      </c>
      <c r="G425" s="1227" t="s">
        <v>106</v>
      </c>
      <c r="H425" s="1227" t="s">
        <v>106</v>
      </c>
      <c r="I425" s="947">
        <v>9.6199999999999992</v>
      </c>
      <c r="J425" s="703">
        <f t="shared" si="104"/>
        <v>5.1975051975051976</v>
      </c>
      <c r="K425" s="950">
        <v>0.125</v>
      </c>
      <c r="L425" s="960">
        <v>4</v>
      </c>
      <c r="M425" s="694">
        <f t="shared" si="105"/>
        <v>0.5</v>
      </c>
      <c r="N425" s="943" t="s">
        <v>567</v>
      </c>
      <c r="O425" s="795">
        <v>0.11749999999999999</v>
      </c>
      <c r="P425" s="934">
        <v>43580</v>
      </c>
      <c r="Q425" s="934">
        <v>43591</v>
      </c>
      <c r="R425" s="694">
        <f t="shared" si="106"/>
        <v>6.3829787234042614</v>
      </c>
      <c r="S425" s="759">
        <f>IF(INDEX(Historical!$D$7:$D$1439,MATCH(B425,Historical!$B$7:$B$1450,0))=0,"n/a",(INDEX(Historical!$C$7:$C$1439,MATCH(B425,Historical!$B$7:$B$1450,0))/INDEX(Historical!$D$7:$D$1439,MATCH(B425,Historical!$B$7:$B$1450,0))-1)*100)</f>
        <v>6.9364161849710948</v>
      </c>
      <c r="T425" s="759">
        <f>IF(INDEX(Historical!$F$7:$F$1432,MATCH(B425,Historical!$B$7:$B$1450,0))=0,"n/a",((INDEX(Historical!$C$7:$C$1439,MATCH(B425,Historical!$B$7:$B$1450,0))/INDEX(Historical!$F$7:$F$1432,MATCH(B425,Historical!$B$7:$B$1450,0)))^(1/3)-1)*100)</f>
        <v>7.4802051385038482</v>
      </c>
      <c r="U425" s="759">
        <f>IF(INDEX(Historical!$H$7:$H$1432,MATCH(B425,Historical!$B$7:$B$1450,0))=0,"n/a",((INDEX(Historical!$C$7:$C$1439,MATCH(B425,Historical!$B$7:$B$1450,0))/INDEX(Historical!$H$7:$H$1432,MATCH(B425,Historical!$B$7:$B$1450,0)))^(1/5)-1)*100)</f>
        <v>7.3113541506014013</v>
      </c>
      <c r="V425" s="759" t="str">
        <f>IF(INDEX(Historical!$O$7:$O$1432,MATCH(B425,Historical!$B$7:$B$1450,0))=0,"n/a",((INDEX(Historical!$C$7:$C$1439,MATCH(B425,Historical!$B$7:$B$1450,0))/INDEX(Historical!$O$7:$O$1432,MATCH(B425,Historical!$B$7:$B$1450,0)))^(1/10)-1)*100)</f>
        <v>n/a</v>
      </c>
      <c r="W425" s="760" t="str">
        <f t="shared" si="107"/>
        <v>n/a</v>
      </c>
      <c r="X425" s="761">
        <f t="shared" si="108"/>
        <v>1.107780931909303</v>
      </c>
      <c r="Y425" s="949"/>
      <c r="Z425" s="703">
        <f t="shared" si="109"/>
        <v>65.789473684210535</v>
      </c>
      <c r="AA425" s="959">
        <f t="shared" si="110"/>
        <v>12.657894736842104</v>
      </c>
      <c r="AB425" s="960">
        <v>9</v>
      </c>
      <c r="AC425" s="938">
        <v>0.76</v>
      </c>
      <c r="AD425" s="938" t="s">
        <v>137</v>
      </c>
      <c r="AE425" s="938">
        <v>0.27</v>
      </c>
      <c r="AF425" s="938">
        <v>1.4</v>
      </c>
      <c r="AG425" s="938">
        <v>11.5</v>
      </c>
      <c r="AH425" s="938">
        <v>44</v>
      </c>
      <c r="AI425" s="938" t="s">
        <v>137</v>
      </c>
      <c r="AJ425" s="938">
        <v>6.6000000000000005</v>
      </c>
      <c r="AK425" s="938" t="s">
        <v>137</v>
      </c>
      <c r="AL425" s="951">
        <v>486.32</v>
      </c>
      <c r="AM425" s="945">
        <v>0.2</v>
      </c>
      <c r="AN425" s="938">
        <v>0.59</v>
      </c>
      <c r="AO425" s="802">
        <f t="shared" si="111"/>
        <v>-0.14903538873550559</v>
      </c>
      <c r="AP425" s="803">
        <f t="shared" si="112"/>
        <v>12.508859348106599</v>
      </c>
      <c r="AQ425" s="961">
        <f t="shared" si="113"/>
        <v>-11.253037281195565</v>
      </c>
      <c r="AR425" s="703">
        <f>INDEX(Historical!$C$7:$C$1439,MATCH(B425,Historical!$B$7:$B$1450,0))*IF(AH425="n/a",1.03,IF(AH425&lt;0,1.01,IF(AH425&gt;10,1.1,(1+AH425/100))))</f>
        <v>0.50875000000000004</v>
      </c>
      <c r="AS425" s="959">
        <f t="shared" si="114"/>
        <v>0.5240125000000001</v>
      </c>
      <c r="AT425" s="959">
        <f t="shared" si="118"/>
        <v>0.53973287500000011</v>
      </c>
      <c r="AU425" s="959">
        <f t="shared" si="118"/>
        <v>0.55592486125000018</v>
      </c>
      <c r="AV425" s="959">
        <f t="shared" si="118"/>
        <v>0.57260260708750021</v>
      </c>
      <c r="AW425" s="703">
        <f t="shared" si="115"/>
        <v>2.7010228433375003</v>
      </c>
      <c r="AX425" s="810">
        <f t="shared" si="116"/>
        <v>28.077160533653849</v>
      </c>
      <c r="AY425" s="1017">
        <v>0.17</v>
      </c>
      <c r="AZ425" s="945">
        <v>8.4599999999999991</v>
      </c>
      <c r="BA425" s="945">
        <v>-6.15</v>
      </c>
      <c r="BB425" s="945">
        <v>-2.09</v>
      </c>
      <c r="BC425" s="945">
        <v>-0.08</v>
      </c>
      <c r="BE425" s="666">
        <v>2013</v>
      </c>
      <c r="BF425" s="971">
        <f t="shared" si="117"/>
        <v>0</v>
      </c>
      <c r="BG425" s="955">
        <v>4.7</v>
      </c>
    </row>
    <row r="426" spans="1:59" ht="11.25" customHeight="1" x14ac:dyDescent="0.2">
      <c r="A426" s="936" t="s">
        <v>1646</v>
      </c>
      <c r="B426" s="948" t="s">
        <v>1647</v>
      </c>
      <c r="C426" s="1013" t="s">
        <v>4369</v>
      </c>
      <c r="D426" s="1013" t="s">
        <v>4398</v>
      </c>
      <c r="E426" s="792">
        <v>6</v>
      </c>
      <c r="F426" s="1227">
        <v>737</v>
      </c>
      <c r="G426" s="1227" t="s">
        <v>106</v>
      </c>
      <c r="H426" s="1227" t="s">
        <v>106</v>
      </c>
      <c r="I426" s="947">
        <v>39.36</v>
      </c>
      <c r="J426" s="703">
        <f t="shared" si="104"/>
        <v>0.68597560975609762</v>
      </c>
      <c r="K426" s="950">
        <v>0.27</v>
      </c>
      <c r="L426" s="960">
        <v>1</v>
      </c>
      <c r="M426" s="694">
        <f t="shared" si="105"/>
        <v>0.27</v>
      </c>
      <c r="N426" s="943" t="s">
        <v>172</v>
      </c>
      <c r="O426" s="795">
        <v>0.26</v>
      </c>
      <c r="P426" s="934">
        <v>43412</v>
      </c>
      <c r="Q426" s="934">
        <v>43434</v>
      </c>
      <c r="R426" s="694">
        <f t="shared" si="106"/>
        <v>3.8461538461538494</v>
      </c>
      <c r="S426" s="759">
        <f>IF(INDEX(Historical!$D$7:$D$1439,MATCH(B426,Historical!$B$7:$B$1450,0))=0,"n/a",(INDEX(Historical!$C$7:$C$1439,MATCH(B426,Historical!$B$7:$B$1450,0))/INDEX(Historical!$D$7:$D$1439,MATCH(B426,Historical!$B$7:$B$1450,0))-1)*100)</f>
        <v>3.8461538461538547</v>
      </c>
      <c r="T426" s="759">
        <f>IF(INDEX(Historical!$F$7:$F$1432,MATCH(B426,Historical!$B$7:$B$1450,0))=0,"n/a",((INDEX(Historical!$C$7:$C$1439,MATCH(B426,Historical!$B$7:$B$1450,0))/INDEX(Historical!$F$7:$F$1432,MATCH(B426,Historical!$B$7:$B$1450,0)))^(1/3)-1)*100)</f>
        <v>4.0041911525952045</v>
      </c>
      <c r="U426" s="759">
        <f>IF(INDEX(Historical!$H$7:$H$1432,MATCH(B426,Historical!$B$7:$B$1450,0))=0,"n/a",((INDEX(Historical!$C$7:$C$1439,MATCH(B426,Historical!$B$7:$B$1450,0))/INDEX(Historical!$H$7:$H$1432,MATCH(B426,Historical!$B$7:$B$1450,0)))^(1/5)-1)*100)</f>
        <v>8.4471771197698544</v>
      </c>
      <c r="V426" s="759">
        <f>IF(INDEX(Historical!$O$7:$O$1432,MATCH(B426,Historical!$B$7:$B$1450,0))=0,"n/a",((INDEX(Historical!$C$7:$C$1439,MATCH(B426,Historical!$B$7:$B$1450,0))/INDEX(Historical!$O$7:$O$1432,MATCH(B426,Historical!$B$7:$B$1450,0)))^(1/10)-1)*100)</f>
        <v>6.0540481614018704</v>
      </c>
      <c r="W426" s="760">
        <f t="shared" si="107"/>
        <v>1.3952940073429863</v>
      </c>
      <c r="X426" s="761">
        <f t="shared" si="108"/>
        <v>0.97093989882412124</v>
      </c>
      <c r="Y426" s="949"/>
      <c r="Z426" s="703">
        <f t="shared" si="109"/>
        <v>25</v>
      </c>
      <c r="AA426" s="959">
        <f t="shared" si="110"/>
        <v>36.444444444444443</v>
      </c>
      <c r="AB426" s="960">
        <v>12</v>
      </c>
      <c r="AC426" s="938">
        <v>1.08</v>
      </c>
      <c r="AD426" s="938">
        <v>1.54</v>
      </c>
      <c r="AE426" s="938">
        <v>3.16</v>
      </c>
      <c r="AF426" s="938">
        <v>4.4400000000000004</v>
      </c>
      <c r="AG426" s="938" t="s">
        <v>137</v>
      </c>
      <c r="AH426" s="940">
        <v>-29.9</v>
      </c>
      <c r="AI426" s="940">
        <v>20.150000000000002</v>
      </c>
      <c r="AJ426" s="938">
        <v>8.6999999999999993</v>
      </c>
      <c r="AK426" s="938">
        <v>24.4</v>
      </c>
      <c r="AL426" s="951">
        <v>2009.9999999999998</v>
      </c>
      <c r="AM426" s="945">
        <v>1</v>
      </c>
      <c r="AN426" s="938">
        <v>1.66</v>
      </c>
      <c r="AO426" s="802">
        <f t="shared" si="111"/>
        <v>-27.31129171491849</v>
      </c>
      <c r="AP426" s="803">
        <f t="shared" si="112"/>
        <v>9.1331527295259516</v>
      </c>
      <c r="AQ426" s="961">
        <f t="shared" si="113"/>
        <v>168.1735203875227</v>
      </c>
      <c r="AR426" s="703">
        <f>INDEX(Historical!$C$7:$C$1439,MATCH(B426,Historical!$B$7:$B$1450,0))*IF(AH426="n/a",1.03,IF(AH426&lt;0,1.01,IF(AH426&gt;10,1.1,(1+AH426/100))))</f>
        <v>0.2727</v>
      </c>
      <c r="AS426" s="959">
        <f t="shared" si="114"/>
        <v>0.29997000000000001</v>
      </c>
      <c r="AT426" s="959">
        <f t="shared" si="118"/>
        <v>0.32996700000000007</v>
      </c>
      <c r="AU426" s="959">
        <f t="shared" si="118"/>
        <v>0.36296370000000011</v>
      </c>
      <c r="AV426" s="959">
        <f t="shared" si="118"/>
        <v>0.39926007000000013</v>
      </c>
      <c r="AW426" s="703">
        <f t="shared" si="115"/>
        <v>1.6648607700000004</v>
      </c>
      <c r="AX426" s="810">
        <f t="shared" si="116"/>
        <v>4.2298291920731721</v>
      </c>
      <c r="AY426" s="1017">
        <v>0.32</v>
      </c>
      <c r="AZ426" s="945">
        <v>21.67</v>
      </c>
      <c r="BA426" s="945">
        <v>-23.45</v>
      </c>
      <c r="BB426" s="945">
        <v>-0.6</v>
      </c>
      <c r="BC426" s="945">
        <v>-9.2100000000000009</v>
      </c>
      <c r="BE426" s="666">
        <v>2014</v>
      </c>
      <c r="BF426" s="971">
        <f t="shared" si="117"/>
        <v>0</v>
      </c>
      <c r="BG426" s="955" t="s">
        <v>137</v>
      </c>
    </row>
    <row r="427" spans="1:59" ht="11.25" customHeight="1" x14ac:dyDescent="0.2">
      <c r="A427" s="954" t="s">
        <v>4037</v>
      </c>
      <c r="B427" s="948" t="s">
        <v>4038</v>
      </c>
      <c r="C427" s="1013" t="s">
        <v>179</v>
      </c>
      <c r="D427" s="1013" t="s">
        <v>4363</v>
      </c>
      <c r="E427" s="792">
        <v>5</v>
      </c>
      <c r="F427" s="1227">
        <v>882</v>
      </c>
      <c r="G427" s="1227" t="s">
        <v>106</v>
      </c>
      <c r="H427" s="1227" t="s">
        <v>106</v>
      </c>
      <c r="I427" s="947">
        <v>21.59</v>
      </c>
      <c r="J427" s="703">
        <f t="shared" si="104"/>
        <v>7.966651227420102</v>
      </c>
      <c r="K427" s="950">
        <v>0.43</v>
      </c>
      <c r="L427" s="960">
        <v>4</v>
      </c>
      <c r="M427" s="694">
        <f t="shared" si="105"/>
        <v>1.72</v>
      </c>
      <c r="N427" s="943" t="s">
        <v>107</v>
      </c>
      <c r="O427" s="795">
        <v>0.41499999999999998</v>
      </c>
      <c r="P427" s="934">
        <v>43679</v>
      </c>
      <c r="Q427" s="934">
        <v>43691</v>
      </c>
      <c r="R427" s="694">
        <f t="shared" si="106"/>
        <v>3.6144578313253044</v>
      </c>
      <c r="S427" s="759">
        <f>IF(INDEX(Historical!$D$7:$D$1439,MATCH(B427,Historical!$B$7:$B$1450,0))=0,"n/a",(INDEX(Historical!$C$7:$C$1439,MATCH(B427,Historical!$B$7:$B$1450,0))/INDEX(Historical!$D$7:$D$1439,MATCH(B427,Historical!$B$7:$B$1450,0))-1)*100)</f>
        <v>21.325403568394208</v>
      </c>
      <c r="T427" s="759">
        <f>IF(INDEX(Historical!$F$7:$F$1432,MATCH(B427,Historical!$B$7:$B$1450,0))=0,"n/a",((INDEX(Historical!$C$7:$C$1439,MATCH(B427,Historical!$B$7:$B$1450,0))/INDEX(Historical!$F$7:$F$1432,MATCH(B427,Historical!$B$7:$B$1450,0)))^(1/3)-1)*100)</f>
        <v>28.424086858852803</v>
      </c>
      <c r="U427" s="759" t="str">
        <f>IF(INDEX(Historical!$H$7:$H$1432,MATCH(B427,Historical!$B$7:$B$1450,0))=0,"n/a",((INDEX(Historical!$C$7:$C$1439,MATCH(B427,Historical!$B$7:$B$1450,0))/INDEX(Historical!$H$7:$H$1432,MATCH(B427,Historical!$B$7:$B$1450,0)))^(1/5)-1)*100)</f>
        <v>n/a</v>
      </c>
      <c r="V427" s="759" t="str">
        <f>IF(INDEX(Historical!$O$7:$O$1432,MATCH(B427,Historical!$B$7:$B$1450,0))=0,"n/a",((INDEX(Historical!$C$7:$C$1439,MATCH(B427,Historical!$B$7:$B$1450,0))/INDEX(Historical!$O$7:$O$1432,MATCH(B427,Historical!$B$7:$B$1450,0)))^(1/10)-1)*100)</f>
        <v>n/a</v>
      </c>
      <c r="W427" s="760" t="str">
        <f t="shared" si="107"/>
        <v>n/a</v>
      </c>
      <c r="X427" s="761" t="str">
        <f t="shared" si="108"/>
        <v>n/a</v>
      </c>
      <c r="Y427" s="949"/>
      <c r="Z427" s="703">
        <f t="shared" si="109"/>
        <v>96.62921348314606</v>
      </c>
      <c r="AA427" s="959">
        <f t="shared" si="110"/>
        <v>12.129213483146067</v>
      </c>
      <c r="AB427" s="960">
        <v>12</v>
      </c>
      <c r="AC427" s="938">
        <v>1.78</v>
      </c>
      <c r="AD427" s="938">
        <v>1.5</v>
      </c>
      <c r="AE427" s="938">
        <v>8.74</v>
      </c>
      <c r="AF427" s="938">
        <v>1.49</v>
      </c>
      <c r="AG427" s="938">
        <v>12.2</v>
      </c>
      <c r="AH427" s="938">
        <v>17</v>
      </c>
      <c r="AI427" s="938">
        <v>0.76</v>
      </c>
      <c r="AJ427" s="938">
        <v>20.8</v>
      </c>
      <c r="AK427" s="938">
        <v>8.17</v>
      </c>
      <c r="AL427" s="951">
        <v>4860</v>
      </c>
      <c r="AM427" s="945">
        <v>44.72</v>
      </c>
      <c r="AN427" s="938">
        <v>0.65</v>
      </c>
      <c r="AO427" s="802" t="str">
        <f t="shared" si="111"/>
        <v>n/a</v>
      </c>
      <c r="AP427" s="803" t="str">
        <f t="shared" si="112"/>
        <v>n/a</v>
      </c>
      <c r="AQ427" s="961">
        <f t="shared" si="113"/>
        <v>-10.377264566312583</v>
      </c>
      <c r="AR427" s="703">
        <f>INDEX(Historical!$C$7:$C$1439,MATCH(B427,Historical!$B$7:$B$1450,0))*IF(AH427="n/a",1.03,IF(AH427&lt;0,1.01,IF(AH427&gt;10,1.1,(1+AH427/100))))</f>
        <v>1.5708</v>
      </c>
      <c r="AS427" s="959">
        <f t="shared" si="114"/>
        <v>1.5827380800000002</v>
      </c>
      <c r="AT427" s="959">
        <f t="shared" ref="AT427:AV446" si="119">IF($AK427="n/a",1.03*AS427,IF($AK427&lt;0,1.01*AS427,IF($AK427&gt;10,1.1*AS427,(1+$AK427/100)*AS427)))</f>
        <v>1.7120477811360004</v>
      </c>
      <c r="AU427" s="959">
        <f t="shared" si="119"/>
        <v>1.8519220848548119</v>
      </c>
      <c r="AV427" s="959">
        <f t="shared" si="119"/>
        <v>2.00322411918745</v>
      </c>
      <c r="AW427" s="703">
        <f t="shared" si="115"/>
        <v>8.7207320651782627</v>
      </c>
      <c r="AX427" s="810">
        <f t="shared" si="116"/>
        <v>40.392459773868751</v>
      </c>
      <c r="AY427" s="1017">
        <v>1.04</v>
      </c>
      <c r="AZ427" s="945">
        <v>36.130000000000003</v>
      </c>
      <c r="BA427" s="945">
        <v>-13.919999999999998</v>
      </c>
      <c r="BB427" s="945">
        <v>3.32</v>
      </c>
      <c r="BC427" s="945">
        <v>8.41</v>
      </c>
      <c r="BE427" s="666">
        <v>2015</v>
      </c>
      <c r="BF427" s="971">
        <f t="shared" si="117"/>
        <v>0</v>
      </c>
      <c r="BG427" s="955">
        <v>20.9</v>
      </c>
    </row>
    <row r="428" spans="1:59" ht="11.25" customHeight="1" x14ac:dyDescent="0.2">
      <c r="A428" s="944" t="s">
        <v>1652</v>
      </c>
      <c r="B428" s="948" t="s">
        <v>1653</v>
      </c>
      <c r="C428" s="1013" t="s">
        <v>247</v>
      </c>
      <c r="D428" s="1013" t="s">
        <v>4343</v>
      </c>
      <c r="E428" s="792">
        <v>8</v>
      </c>
      <c r="F428" s="1227">
        <v>521</v>
      </c>
      <c r="G428" s="1227" t="s">
        <v>106</v>
      </c>
      <c r="H428" s="1227" t="s">
        <v>106</v>
      </c>
      <c r="I428" s="947">
        <v>18.14</v>
      </c>
      <c r="J428" s="703">
        <f t="shared" si="104"/>
        <v>8.1587651598676949</v>
      </c>
      <c r="K428" s="950">
        <v>0.37</v>
      </c>
      <c r="L428" s="960">
        <v>4</v>
      </c>
      <c r="M428" s="694">
        <f t="shared" si="105"/>
        <v>1.48</v>
      </c>
      <c r="N428" s="943" t="s">
        <v>119</v>
      </c>
      <c r="O428" s="795">
        <v>0.31</v>
      </c>
      <c r="P428" s="939">
        <v>43223</v>
      </c>
      <c r="Q428" s="939">
        <v>43252</v>
      </c>
      <c r="R428" s="694">
        <f t="shared" si="106"/>
        <v>19.35483870967742</v>
      </c>
      <c r="S428" s="759">
        <f>IF(INDEX(Historical!$D$7:$D$1439,MATCH(B428,Historical!$B$7:$B$1450,0))=0,"n/a",(INDEX(Historical!$C$7:$C$1439,MATCH(B428,Historical!$B$7:$B$1450,0))/INDEX(Historical!$D$7:$D$1439,MATCH(B428,Historical!$B$7:$B$1450,0))-1)*100)</f>
        <v>19.327731092436974</v>
      </c>
      <c r="T428" s="759">
        <f>IF(INDEX(Historical!$F$7:$F$1432,MATCH(B428,Historical!$B$7:$B$1450,0))=0,"n/a",((INDEX(Historical!$C$7:$C$1439,MATCH(B428,Historical!$B$7:$B$1450,0))/INDEX(Historical!$F$7:$F$1432,MATCH(B428,Historical!$B$7:$B$1450,0)))^(1/3)-1)*100)</f>
        <v>19.125029018818694</v>
      </c>
      <c r="U428" s="759">
        <f>IF(INDEX(Historical!$H$7:$H$1432,MATCH(B428,Historical!$B$7:$B$1450,0))=0,"n/a",((INDEX(Historical!$C$7:$C$1439,MATCH(B428,Historical!$B$7:$B$1450,0))/INDEX(Historical!$H$7:$H$1432,MATCH(B428,Historical!$B$7:$B$1450,0)))^(1/5)-1)*100)</f>
        <v>20.02803541355156</v>
      </c>
      <c r="V428" s="759">
        <f>IF(INDEX(Historical!$O$7:$O$1432,MATCH(B428,Historical!$B$7:$B$1450,0))=0,"n/a",((INDEX(Historical!$C$7:$C$1439,MATCH(B428,Historical!$B$7:$B$1450,0))/INDEX(Historical!$O$7:$O$1432,MATCH(B428,Historical!$B$7:$B$1450,0)))^(1/10)-1)*100)</f>
        <v>-0.25004764039051608</v>
      </c>
      <c r="W428" s="760" t="str">
        <f t="shared" si="107"/>
        <v>n/a</v>
      </c>
      <c r="X428" s="761" t="str">
        <f t="shared" si="108"/>
        <v>n/a</v>
      </c>
      <c r="Y428" s="949" t="s">
        <v>477</v>
      </c>
      <c r="Z428" s="703" t="str">
        <f t="shared" si="109"/>
        <v>n/a</v>
      </c>
      <c r="AA428" s="959" t="str">
        <f t="shared" si="110"/>
        <v>n/a</v>
      </c>
      <c r="AB428" s="960">
        <v>1</v>
      </c>
      <c r="AC428" s="938">
        <v>-3.89</v>
      </c>
      <c r="AD428" s="938" t="s">
        <v>137</v>
      </c>
      <c r="AE428" s="938">
        <v>0.16</v>
      </c>
      <c r="AF428" s="938">
        <v>0.8</v>
      </c>
      <c r="AG428" s="938">
        <v>-15.9</v>
      </c>
      <c r="AH428" s="938">
        <v>-320.10000000000002</v>
      </c>
      <c r="AI428" s="938">
        <v>1.49</v>
      </c>
      <c r="AJ428" s="938">
        <v>-36.700000000000003</v>
      </c>
      <c r="AK428" s="938">
        <v>7.0000000000000009</v>
      </c>
      <c r="AL428" s="951">
        <v>974.33</v>
      </c>
      <c r="AM428" s="945">
        <v>1</v>
      </c>
      <c r="AN428" s="938">
        <v>0.59</v>
      </c>
      <c r="AO428" s="802" t="str">
        <f t="shared" si="111"/>
        <v>n/a</v>
      </c>
      <c r="AP428" s="803">
        <f t="shared" si="112"/>
        <v>28.186800573419255</v>
      </c>
      <c r="AQ428" s="961" t="str">
        <f t="shared" si="113"/>
        <v>n/a</v>
      </c>
      <c r="AR428" s="703">
        <f>INDEX(Historical!$C$7:$C$1439,MATCH(B428,Historical!$B$7:$B$1450,0))*IF(AH428="n/a",1.03,IF(AH428&lt;0,1.01,IF(AH428&gt;10,1.1,(1+AH428/100))))</f>
        <v>1.4341999999999999</v>
      </c>
      <c r="AS428" s="959">
        <f t="shared" si="114"/>
        <v>1.4555695799999997</v>
      </c>
      <c r="AT428" s="959">
        <f t="shared" si="119"/>
        <v>1.5574594505999997</v>
      </c>
      <c r="AU428" s="959">
        <f t="shared" si="119"/>
        <v>1.6664816121419999</v>
      </c>
      <c r="AV428" s="959">
        <f t="shared" si="119"/>
        <v>1.7831353249919399</v>
      </c>
      <c r="AW428" s="703">
        <f t="shared" si="115"/>
        <v>7.8968459677339391</v>
      </c>
      <c r="AX428" s="810">
        <f t="shared" si="116"/>
        <v>43.532778212425242</v>
      </c>
      <c r="AY428" s="1017">
        <v>0.94</v>
      </c>
      <c r="AZ428" s="945">
        <v>11.63</v>
      </c>
      <c r="BA428" s="945">
        <v>-74.48</v>
      </c>
      <c r="BB428" s="945">
        <v>-2.42</v>
      </c>
      <c r="BC428" s="945">
        <v>-40.239999999999995</v>
      </c>
      <c r="BE428" s="666">
        <v>2011</v>
      </c>
      <c r="BF428" s="971">
        <f t="shared" si="117"/>
        <v>0</v>
      </c>
      <c r="BG428" s="955">
        <v>-4</v>
      </c>
    </row>
    <row r="429" spans="1:59" ht="11.25" customHeight="1" x14ac:dyDescent="0.2">
      <c r="A429" s="953" t="s">
        <v>3912</v>
      </c>
      <c r="B429" s="631" t="s">
        <v>3913</v>
      </c>
      <c r="C429" s="1013" t="s">
        <v>108</v>
      </c>
      <c r="D429" s="1013" t="s">
        <v>118</v>
      </c>
      <c r="E429" s="792">
        <v>5</v>
      </c>
      <c r="F429" s="1227">
        <v>841</v>
      </c>
      <c r="G429" s="1227" t="s">
        <v>106</v>
      </c>
      <c r="H429" s="1227" t="s">
        <v>106</v>
      </c>
      <c r="I429" s="947">
        <v>75.2</v>
      </c>
      <c r="J429" s="703">
        <f t="shared" si="104"/>
        <v>1.0638297872340425</v>
      </c>
      <c r="K429" s="950">
        <v>0.2</v>
      </c>
      <c r="L429" s="960">
        <v>4</v>
      </c>
      <c r="M429" s="694">
        <f t="shared" si="105"/>
        <v>0.8</v>
      </c>
      <c r="N429" s="943" t="s">
        <v>4330</v>
      </c>
      <c r="O429" s="795">
        <v>0.18</v>
      </c>
      <c r="P429" s="934">
        <v>43418</v>
      </c>
      <c r="Q429" s="934">
        <v>43437</v>
      </c>
      <c r="R429" s="694">
        <f t="shared" si="106"/>
        <v>11.111111111111121</v>
      </c>
      <c r="S429" s="759">
        <f>IF(INDEX(Historical!$D$7:$D$1439,MATCH(B429,Historical!$B$7:$B$1450,0))=0,"n/a",(INDEX(Historical!$C$7:$C$1439,MATCH(B429,Historical!$B$7:$B$1450,0))/INDEX(Historical!$D$7:$D$1439,MATCH(B429,Historical!$B$7:$B$1450,0))-1)*100)</f>
        <v>12.12121212121211</v>
      </c>
      <c r="T429" s="759">
        <f>IF(INDEX(Historical!$F$7:$F$1432,MATCH(B429,Historical!$B$7:$B$1450,0))=0,"n/a",((INDEX(Historical!$C$7:$C$1439,MATCH(B429,Historical!$B$7:$B$1450,0))/INDEX(Historical!$F$7:$F$1432,MATCH(B429,Historical!$B$7:$B$1450,0)))^(1/3)-1)*100)</f>
        <v>9.0901707079799934</v>
      </c>
      <c r="U429" s="759">
        <f>IF(INDEX(Historical!$H$7:$H$1432,MATCH(B429,Historical!$B$7:$B$1450,0))=0,"n/a",((INDEX(Historical!$C$7:$C$1439,MATCH(B429,Historical!$B$7:$B$1450,0))/INDEX(Historical!$H$7:$H$1432,MATCH(B429,Historical!$B$7:$B$1450,0)))^(1/5)-1)*100)</f>
        <v>7.3113541506014013</v>
      </c>
      <c r="V429" s="759">
        <f>IF(INDEX(Historical!$O$7:$O$1432,MATCH(B429,Historical!$B$7:$B$1450,0))=0,"n/a",((INDEX(Historical!$C$7:$C$1439,MATCH(B429,Historical!$B$7:$B$1450,0))/INDEX(Historical!$O$7:$O$1432,MATCH(B429,Historical!$B$7:$B$1450,0)))^(1/10)-1)*100)</f>
        <v>4.2086006246927266</v>
      </c>
      <c r="W429" s="760">
        <f t="shared" si="107"/>
        <v>1.737241140844817</v>
      </c>
      <c r="X429" s="761">
        <f t="shared" si="108"/>
        <v>0.76159939068764604</v>
      </c>
      <c r="Y429" s="714"/>
      <c r="Z429" s="703">
        <f t="shared" si="109"/>
        <v>21.621621621621621</v>
      </c>
      <c r="AA429" s="959">
        <f t="shared" si="110"/>
        <v>20.324324324324323</v>
      </c>
      <c r="AB429" s="960">
        <v>12</v>
      </c>
      <c r="AC429" s="938">
        <v>3.7</v>
      </c>
      <c r="AD429" s="938">
        <v>1.65</v>
      </c>
      <c r="AE429" s="938">
        <v>1.65</v>
      </c>
      <c r="AF429" s="938">
        <v>2.31</v>
      </c>
      <c r="AG429" s="938">
        <v>12.4</v>
      </c>
      <c r="AH429" s="938">
        <v>-5.8999999999999995</v>
      </c>
      <c r="AI429" s="938">
        <v>5.17</v>
      </c>
      <c r="AJ429" s="938">
        <v>9.6</v>
      </c>
      <c r="AK429" s="938">
        <v>12.3</v>
      </c>
      <c r="AL429" s="951">
        <v>4390</v>
      </c>
      <c r="AM429" s="945">
        <v>2</v>
      </c>
      <c r="AN429" s="938">
        <v>0</v>
      </c>
      <c r="AO429" s="802">
        <f t="shared" si="111"/>
        <v>-11.949140386488878</v>
      </c>
      <c r="AP429" s="803">
        <f t="shared" si="112"/>
        <v>8.3751839378354447</v>
      </c>
      <c r="AQ429" s="961">
        <f t="shared" si="113"/>
        <v>44.451743867307833</v>
      </c>
      <c r="AR429" s="703">
        <f>INDEX(Historical!$C$7:$C$1439,MATCH(B429,Historical!$B$7:$B$1450,0))*IF(AH429="n/a",1.03,IF(AH429&lt;0,1.01,IF(AH429&gt;10,1.1,(1+AH429/100))))</f>
        <v>0.74739999999999995</v>
      </c>
      <c r="AS429" s="959">
        <f t="shared" si="114"/>
        <v>0.78604057999999999</v>
      </c>
      <c r="AT429" s="959">
        <f t="shared" si="119"/>
        <v>0.86464463800000002</v>
      </c>
      <c r="AU429" s="959">
        <f t="shared" si="119"/>
        <v>0.95110910180000008</v>
      </c>
      <c r="AV429" s="959">
        <f t="shared" si="119"/>
        <v>1.0462200119800003</v>
      </c>
      <c r="AW429" s="703">
        <f t="shared" si="115"/>
        <v>4.3954143317800005</v>
      </c>
      <c r="AX429" s="810">
        <f t="shared" si="116"/>
        <v>5.8449658667287245</v>
      </c>
      <c r="AY429" s="1017">
        <v>0.85</v>
      </c>
      <c r="AZ429" s="945">
        <v>33.76</v>
      </c>
      <c r="BA429" s="945">
        <v>-5.01</v>
      </c>
      <c r="BB429" s="945">
        <v>0.43</v>
      </c>
      <c r="BC429" s="945">
        <v>12.61</v>
      </c>
      <c r="BE429" s="666">
        <v>2014</v>
      </c>
      <c r="BF429" s="971">
        <f t="shared" si="117"/>
        <v>0</v>
      </c>
      <c r="BG429" s="955">
        <v>2.8000000000000003</v>
      </c>
    </row>
    <row r="430" spans="1:59" ht="11.25" customHeight="1" x14ac:dyDescent="0.2">
      <c r="A430" s="936" t="s">
        <v>1660</v>
      </c>
      <c r="B430" s="948" t="s">
        <v>1661</v>
      </c>
      <c r="C430" s="1013" t="s">
        <v>247</v>
      </c>
      <c r="D430" s="1013" t="s">
        <v>4379</v>
      </c>
      <c r="E430" s="792">
        <v>9</v>
      </c>
      <c r="F430" s="1227">
        <v>396</v>
      </c>
      <c r="G430" s="1227" t="s">
        <v>106</v>
      </c>
      <c r="H430" s="1227" t="s">
        <v>106</v>
      </c>
      <c r="I430" s="947">
        <v>52.83</v>
      </c>
      <c r="J430" s="703">
        <f t="shared" si="104"/>
        <v>6.2085936021200068</v>
      </c>
      <c r="K430" s="950">
        <v>0.82</v>
      </c>
      <c r="L430" s="960">
        <v>4</v>
      </c>
      <c r="M430" s="694">
        <f t="shared" si="105"/>
        <v>3.28</v>
      </c>
      <c r="N430" s="943" t="s">
        <v>305</v>
      </c>
      <c r="O430" s="795">
        <v>0.78</v>
      </c>
      <c r="P430" s="934">
        <v>43432</v>
      </c>
      <c r="Q430" s="934">
        <v>43444</v>
      </c>
      <c r="R430" s="694">
        <f t="shared" si="106"/>
        <v>5.128205128205118</v>
      </c>
      <c r="S430" s="759">
        <f>IF(INDEX(Historical!$D$7:$D$1439,MATCH(B430,Historical!$B$7:$B$1450,0))=0,"n/a",(INDEX(Historical!$C$7:$C$1439,MATCH(B430,Historical!$B$7:$B$1450,0))/INDEX(Historical!$D$7:$D$1439,MATCH(B430,Historical!$B$7:$B$1450,0))-1)*100)</f>
        <v>12.857142857142879</v>
      </c>
      <c r="T430" s="759">
        <f>IF(INDEX(Historical!$F$7:$F$1432,MATCH(B430,Historical!$B$7:$B$1450,0))=0,"n/a",((INDEX(Historical!$C$7:$C$1439,MATCH(B430,Historical!$B$7:$B$1450,0))/INDEX(Historical!$F$7:$F$1432,MATCH(B430,Historical!$B$7:$B$1450,0)))^(1/3)-1)*100)</f>
        <v>13.873963354624742</v>
      </c>
      <c r="U430" s="759">
        <f>IF(INDEX(Historical!$H$7:$H$1432,MATCH(B430,Historical!$B$7:$B$1450,0))=0,"n/a",((INDEX(Historical!$C$7:$C$1439,MATCH(B430,Historical!$B$7:$B$1450,0))/INDEX(Historical!$H$7:$H$1432,MATCH(B430,Historical!$B$7:$B$1450,0)))^(1/5)-1)*100)</f>
        <v>11.666560374919888</v>
      </c>
      <c r="V430" s="759" t="str">
        <f>IF(INDEX(Historical!$O$7:$O$1432,MATCH(B430,Historical!$B$7:$B$1450,0))=0,"n/a",((INDEX(Historical!$C$7:$C$1439,MATCH(B430,Historical!$B$7:$B$1450,0))/INDEX(Historical!$O$7:$O$1432,MATCH(B430,Historical!$B$7:$B$1450,0)))^(1/10)-1)*100)</f>
        <v>n/a</v>
      </c>
      <c r="W430" s="760" t="str">
        <f t="shared" si="107"/>
        <v>n/a</v>
      </c>
      <c r="X430" s="761">
        <f t="shared" si="108"/>
        <v>0.52082858816606636</v>
      </c>
      <c r="Y430" s="727"/>
      <c r="Z430" s="703">
        <f t="shared" si="109"/>
        <v>102.49999999999999</v>
      </c>
      <c r="AA430" s="959">
        <f t="shared" si="110"/>
        <v>16.509374999999999</v>
      </c>
      <c r="AB430" s="960">
        <v>12</v>
      </c>
      <c r="AC430" s="938">
        <v>3.2</v>
      </c>
      <c r="AD430" s="938">
        <v>2.62</v>
      </c>
      <c r="AE430" s="938">
        <v>2.91</v>
      </c>
      <c r="AF430" s="940" t="s">
        <v>137</v>
      </c>
      <c r="AG430" s="941">
        <v>-41</v>
      </c>
      <c r="AH430" s="938">
        <v>51.1</v>
      </c>
      <c r="AI430" s="938">
        <v>7.9200000000000008</v>
      </c>
      <c r="AJ430" s="938">
        <v>22.400000000000002</v>
      </c>
      <c r="AK430" s="938">
        <v>6.3</v>
      </c>
      <c r="AL430" s="951">
        <v>4350</v>
      </c>
      <c r="AM430" s="945">
        <v>4.9000000000000004</v>
      </c>
      <c r="AN430" s="940" t="s">
        <v>137</v>
      </c>
      <c r="AO430" s="802">
        <f t="shared" si="111"/>
        <v>1.3657789770398949</v>
      </c>
      <c r="AP430" s="803">
        <f t="shared" si="112"/>
        <v>17.875153977039894</v>
      </c>
      <c r="AQ430" s="961" t="str">
        <f t="shared" si="113"/>
        <v>n/a</v>
      </c>
      <c r="AR430" s="703">
        <f>INDEX(Historical!$C$7:$C$1439,MATCH(B430,Historical!$B$7:$B$1450,0))*IF(AH430="n/a",1.03,IF(AH430&lt;0,1.01,IF(AH430&gt;10,1.1,(1+AH430/100))))</f>
        <v>3.4760000000000004</v>
      </c>
      <c r="AS430" s="959">
        <f t="shared" si="114"/>
        <v>3.7512992000000001</v>
      </c>
      <c r="AT430" s="959">
        <f t="shared" si="119"/>
        <v>3.9876310496</v>
      </c>
      <c r="AU430" s="959">
        <f t="shared" si="119"/>
        <v>4.2388518057248001</v>
      </c>
      <c r="AV430" s="959">
        <f t="shared" si="119"/>
        <v>4.5058994694854624</v>
      </c>
      <c r="AW430" s="703">
        <f t="shared" si="115"/>
        <v>19.959681524810264</v>
      </c>
      <c r="AX430" s="810">
        <f t="shared" si="116"/>
        <v>37.780960675393274</v>
      </c>
      <c r="AY430" s="1017">
        <v>1.03</v>
      </c>
      <c r="AZ430" s="945">
        <v>13.170000000000002</v>
      </c>
      <c r="BA430" s="945">
        <v>-27.02</v>
      </c>
      <c r="BB430" s="945">
        <v>2.11</v>
      </c>
      <c r="BC430" s="945">
        <v>-4.29</v>
      </c>
      <c r="BE430" s="666">
        <v>2010</v>
      </c>
      <c r="BF430" s="971">
        <f t="shared" si="117"/>
        <v>0</v>
      </c>
      <c r="BG430" s="955">
        <v>10.100000000000001</v>
      </c>
    </row>
    <row r="431" spans="1:59" ht="11.25" customHeight="1" x14ac:dyDescent="0.2">
      <c r="A431" s="944" t="s">
        <v>1662</v>
      </c>
      <c r="B431" s="948" t="s">
        <v>1663</v>
      </c>
      <c r="C431" s="1013" t="s">
        <v>4345</v>
      </c>
      <c r="D431" s="1013" t="s">
        <v>4346</v>
      </c>
      <c r="E431" s="792">
        <v>8</v>
      </c>
      <c r="F431" s="1227">
        <v>553</v>
      </c>
      <c r="G431" s="1227" t="s">
        <v>37</v>
      </c>
      <c r="H431" s="1227" t="s">
        <v>37</v>
      </c>
      <c r="I431" s="947">
        <v>81.08</v>
      </c>
      <c r="J431" s="703">
        <f t="shared" si="104"/>
        <v>4.1933892451899357</v>
      </c>
      <c r="K431" s="950">
        <v>0.85</v>
      </c>
      <c r="L431" s="960">
        <v>4</v>
      </c>
      <c r="M431" s="694">
        <f t="shared" si="105"/>
        <v>3.4</v>
      </c>
      <c r="N431" s="943" t="s">
        <v>220</v>
      </c>
      <c r="O431" s="795">
        <v>0.8125</v>
      </c>
      <c r="P431" s="934">
        <v>43465</v>
      </c>
      <c r="Q431" s="934">
        <v>43480</v>
      </c>
      <c r="R431" s="694">
        <f t="shared" si="106"/>
        <v>4.6153846153846132</v>
      </c>
      <c r="S431" s="759">
        <f>IF(INDEX(Historical!$D$7:$D$1439,MATCH(B431,Historical!$B$7:$B$1450,0))=0,"n/a",(INDEX(Historical!$C$7:$C$1439,MATCH(B431,Historical!$B$7:$B$1450,0))/INDEX(Historical!$D$7:$D$1439,MATCH(B431,Historical!$B$7:$B$1450,0))-1)*100)</f>
        <v>4.8387096774193505</v>
      </c>
      <c r="T431" s="759">
        <f>IF(INDEX(Historical!$F$7:$F$1432,MATCH(B431,Historical!$B$7:$B$1450,0))=0,"n/a",((INDEX(Historical!$C$7:$C$1439,MATCH(B431,Historical!$B$7:$B$1450,0))/INDEX(Historical!$F$7:$F$1432,MATCH(B431,Historical!$B$7:$B$1450,0)))^(1/3)-1)*100)</f>
        <v>10.63453285514775</v>
      </c>
      <c r="U431" s="759">
        <f>IF(INDEX(Historical!$H$7:$H$1432,MATCH(B431,Historical!$B$7:$B$1450,0))=0,"n/a",((INDEX(Historical!$C$7:$C$1439,MATCH(B431,Historical!$B$7:$B$1450,0))/INDEX(Historical!$H$7:$H$1432,MATCH(B431,Historical!$B$7:$B$1450,0)))^(1/5)-1)*100)</f>
        <v>19.746240106104928</v>
      </c>
      <c r="V431" s="759">
        <f>IF(INDEX(Historical!$O$7:$O$1432,MATCH(B431,Historical!$B$7:$B$1450,0))=0,"n/a",((INDEX(Historical!$C$7:$C$1439,MATCH(B431,Historical!$B$7:$B$1450,0))/INDEX(Historical!$O$7:$O$1432,MATCH(B431,Historical!$B$7:$B$1450,0)))^(1/10)-1)*100)</f>
        <v>0.31301430492702842</v>
      </c>
      <c r="W431" s="760">
        <f t="shared" si="107"/>
        <v>63.084145980830741</v>
      </c>
      <c r="X431" s="761">
        <f t="shared" si="108"/>
        <v>0.61900439204090674</v>
      </c>
      <c r="Y431" s="714"/>
      <c r="Z431" s="703">
        <f t="shared" si="109"/>
        <v>127.34082397003745</v>
      </c>
      <c r="AA431" s="959">
        <f t="shared" si="110"/>
        <v>30.367041198501873</v>
      </c>
      <c r="AB431" s="960">
        <v>12</v>
      </c>
      <c r="AC431" s="938">
        <v>2.67</v>
      </c>
      <c r="AD431" s="938" t="s">
        <v>137</v>
      </c>
      <c r="AE431" s="938">
        <v>5.6</v>
      </c>
      <c r="AF431" s="938">
        <v>1.23</v>
      </c>
      <c r="AG431" s="938">
        <v>4</v>
      </c>
      <c r="AH431" s="938">
        <v>205.50000000000003</v>
      </c>
      <c r="AI431" s="938">
        <v>-43.87</v>
      </c>
      <c r="AJ431" s="938">
        <v>31.900000000000002</v>
      </c>
      <c r="AK431" s="938">
        <v>-10.84</v>
      </c>
      <c r="AL431" s="951">
        <v>6960</v>
      </c>
      <c r="AM431" s="945">
        <v>0.4</v>
      </c>
      <c r="AN431" s="938">
        <v>1.06</v>
      </c>
      <c r="AO431" s="802">
        <f t="shared" si="111"/>
        <v>-6.4274118472070114</v>
      </c>
      <c r="AP431" s="803">
        <f t="shared" si="112"/>
        <v>23.939629351294862</v>
      </c>
      <c r="AQ431" s="961">
        <f t="shared" si="113"/>
        <v>28.843506582653824</v>
      </c>
      <c r="AR431" s="703">
        <f>INDEX(Historical!$C$7:$C$1439,MATCH(B431,Historical!$B$7:$B$1450,0))*IF(AH431="n/a",1.03,IF(AH431&lt;0,1.01,IF(AH431&gt;10,1.1,(1+AH431/100))))</f>
        <v>3.5750000000000002</v>
      </c>
      <c r="AS431" s="959">
        <f t="shared" si="114"/>
        <v>3.6107500000000003</v>
      </c>
      <c r="AT431" s="959">
        <f t="shared" si="119"/>
        <v>3.6468575000000003</v>
      </c>
      <c r="AU431" s="959">
        <f t="shared" si="119"/>
        <v>3.6833260750000005</v>
      </c>
      <c r="AV431" s="959">
        <f t="shared" si="119"/>
        <v>3.7201593357500005</v>
      </c>
      <c r="AW431" s="703">
        <f t="shared" si="115"/>
        <v>18.236092910750003</v>
      </c>
      <c r="AX431" s="810">
        <f t="shared" si="116"/>
        <v>22.491481143006911</v>
      </c>
      <c r="AY431" s="1017">
        <v>1.1100000000000001</v>
      </c>
      <c r="AZ431" s="945">
        <v>5.6099999999999994</v>
      </c>
      <c r="BA431" s="945">
        <v>-23.89</v>
      </c>
      <c r="BB431" s="945">
        <v>-3.63</v>
      </c>
      <c r="BC431" s="945">
        <v>-8.15</v>
      </c>
      <c r="BE431" s="666">
        <v>2012</v>
      </c>
      <c r="BF431" s="971">
        <f t="shared" si="117"/>
        <v>0</v>
      </c>
      <c r="BG431" s="955">
        <v>1.7000000000000002</v>
      </c>
    </row>
    <row r="432" spans="1:59" ht="11.25" customHeight="1" x14ac:dyDescent="0.2">
      <c r="A432" s="944" t="s">
        <v>1674</v>
      </c>
      <c r="B432" s="948" t="s">
        <v>1675</v>
      </c>
      <c r="C432" s="1013" t="s">
        <v>108</v>
      </c>
      <c r="D432" s="1013" t="s">
        <v>4357</v>
      </c>
      <c r="E432" s="792">
        <v>8</v>
      </c>
      <c r="F432" s="1227">
        <v>601</v>
      </c>
      <c r="G432" s="1227" t="s">
        <v>106</v>
      </c>
      <c r="H432" s="1227" t="s">
        <v>106</v>
      </c>
      <c r="I432" s="947">
        <v>34.85</v>
      </c>
      <c r="J432" s="703">
        <f t="shared" si="104"/>
        <v>1.7216642754662841</v>
      </c>
      <c r="K432" s="950">
        <v>0.15</v>
      </c>
      <c r="L432" s="960">
        <v>4</v>
      </c>
      <c r="M432" s="694">
        <f t="shared" si="105"/>
        <v>0.6</v>
      </c>
      <c r="N432" s="943" t="s">
        <v>210</v>
      </c>
      <c r="O432" s="795">
        <v>0.13</v>
      </c>
      <c r="P432" s="934">
        <v>43691</v>
      </c>
      <c r="Q432" s="934">
        <v>43707</v>
      </c>
      <c r="R432" s="694">
        <f t="shared" si="106"/>
        <v>15.384615384615378</v>
      </c>
      <c r="S432" s="759">
        <f>IF(INDEX(Historical!$D$7:$D$1439,MATCH(B432,Historical!$B$7:$B$1450,0))=0,"n/a",(INDEX(Historical!$C$7:$C$1439,MATCH(B432,Historical!$B$7:$B$1450,0))/INDEX(Historical!$D$7:$D$1439,MATCH(B432,Historical!$B$7:$B$1450,0))-1)*100)</f>
        <v>14.285714285714279</v>
      </c>
      <c r="T432" s="759">
        <f>IF(INDEX(Historical!$F$7:$F$1432,MATCH(B432,Historical!$B$7:$B$1450,0))=0,"n/a",((INDEX(Historical!$C$7:$C$1439,MATCH(B432,Historical!$B$7:$B$1450,0))/INDEX(Historical!$F$7:$F$1432,MATCH(B432,Historical!$B$7:$B$1450,0)))^(1/3)-1)*100)</f>
        <v>11.102644857564847</v>
      </c>
      <c r="U432" s="759">
        <f>IF(INDEX(Historical!$H$7:$H$1432,MATCH(B432,Historical!$B$7:$B$1450,0))=0,"n/a",((INDEX(Historical!$C$7:$C$1439,MATCH(B432,Historical!$B$7:$B$1450,0))/INDEX(Historical!$H$7:$H$1432,MATCH(B432,Historical!$B$7:$B$1450,0)))^(1/5)-1)*100)</f>
        <v>9.1379793477641904</v>
      </c>
      <c r="V432" s="759">
        <f>IF(INDEX(Historical!$O$7:$O$1432,MATCH(B432,Historical!$B$7:$B$1450,0))=0,"n/a",((INDEX(Historical!$C$7:$C$1439,MATCH(B432,Historical!$B$7:$B$1450,0))/INDEX(Historical!$O$7:$O$1432,MATCH(B432,Historical!$B$7:$B$1450,0)))^(1/10)-1)*100)</f>
        <v>8.1139800821938621</v>
      </c>
      <c r="W432" s="760">
        <f t="shared" si="107"/>
        <v>1.1262018460973913</v>
      </c>
      <c r="X432" s="761">
        <f t="shared" si="108"/>
        <v>0.7678974241818648</v>
      </c>
      <c r="Y432" s="717"/>
      <c r="Z432" s="703">
        <f t="shared" si="109"/>
        <v>20.27027027027027</v>
      </c>
      <c r="AA432" s="959">
        <f t="shared" si="110"/>
        <v>11.773648648648649</v>
      </c>
      <c r="AB432" s="960">
        <v>12</v>
      </c>
      <c r="AC432" s="938">
        <v>2.96</v>
      </c>
      <c r="AD432" s="938" t="s">
        <v>137</v>
      </c>
      <c r="AE432" s="938">
        <v>3.49</v>
      </c>
      <c r="AF432" s="938">
        <v>1.43</v>
      </c>
      <c r="AG432" s="938">
        <v>12.5</v>
      </c>
      <c r="AH432" s="938">
        <v>21.8</v>
      </c>
      <c r="AI432" s="938">
        <v>2.56</v>
      </c>
      <c r="AJ432" s="938">
        <v>11.899999999999999</v>
      </c>
      <c r="AK432" s="938" t="s">
        <v>137</v>
      </c>
      <c r="AL432" s="951">
        <v>319.76</v>
      </c>
      <c r="AM432" s="945">
        <v>18.509999999999998</v>
      </c>
      <c r="AN432" s="938">
        <v>0.06</v>
      </c>
      <c r="AO432" s="802">
        <f t="shared" si="111"/>
        <v>-0.91400502541817374</v>
      </c>
      <c r="AP432" s="803">
        <f t="shared" si="112"/>
        <v>10.859643623230475</v>
      </c>
      <c r="AQ432" s="961">
        <f t="shared" si="113"/>
        <v>-13.496775737503242</v>
      </c>
      <c r="AR432" s="703">
        <f>INDEX(Historical!$C$7:$C$1439,MATCH(B432,Historical!$B$7:$B$1450,0))*IF(AH432="n/a",1.03,IF(AH432&lt;0,1.01,IF(AH432&gt;10,1.1,(1+AH432/100))))</f>
        <v>0.52800000000000002</v>
      </c>
      <c r="AS432" s="959">
        <f t="shared" si="114"/>
        <v>0.54151680000000002</v>
      </c>
      <c r="AT432" s="959">
        <f t="shared" si="119"/>
        <v>0.55776230400000004</v>
      </c>
      <c r="AU432" s="959">
        <f t="shared" si="119"/>
        <v>0.57449517312000009</v>
      </c>
      <c r="AV432" s="959">
        <f t="shared" si="119"/>
        <v>0.59173002831360011</v>
      </c>
      <c r="AW432" s="703">
        <f t="shared" si="115"/>
        <v>2.7935043054336002</v>
      </c>
      <c r="AX432" s="810">
        <f t="shared" si="116"/>
        <v>8.0157942767104728</v>
      </c>
      <c r="AY432" s="1017">
        <v>0.66</v>
      </c>
      <c r="AZ432" s="945">
        <v>16.48</v>
      </c>
      <c r="BA432" s="945">
        <v>-12.879999999999999</v>
      </c>
      <c r="BB432" s="945">
        <v>5.55</v>
      </c>
      <c r="BC432" s="945">
        <v>3.17</v>
      </c>
      <c r="BE432" s="666">
        <v>2012</v>
      </c>
      <c r="BF432" s="971">
        <f t="shared" si="117"/>
        <v>0</v>
      </c>
      <c r="BG432" s="955">
        <v>1.3</v>
      </c>
    </row>
    <row r="433" spans="1:60" ht="11.25" customHeight="1" x14ac:dyDescent="0.2">
      <c r="A433" s="944" t="s">
        <v>1638</v>
      </c>
      <c r="B433" s="948" t="s">
        <v>1639</v>
      </c>
      <c r="C433" s="1013" t="s">
        <v>123</v>
      </c>
      <c r="D433" s="1013" t="s">
        <v>4197</v>
      </c>
      <c r="E433" s="792">
        <v>9</v>
      </c>
      <c r="F433" s="1227">
        <v>386</v>
      </c>
      <c r="G433" s="1227" t="s">
        <v>106</v>
      </c>
      <c r="H433" s="1227" t="s">
        <v>106</v>
      </c>
      <c r="I433" s="947">
        <v>112.18</v>
      </c>
      <c r="J433" s="703">
        <f t="shared" si="104"/>
        <v>1.9611338919593511</v>
      </c>
      <c r="K433" s="950">
        <v>0.55000000000000004</v>
      </c>
      <c r="L433" s="960">
        <v>4</v>
      </c>
      <c r="M433" s="694">
        <f t="shared" si="105"/>
        <v>2.2000000000000002</v>
      </c>
      <c r="N433" s="943" t="s">
        <v>250</v>
      </c>
      <c r="O433" s="795">
        <v>0.53</v>
      </c>
      <c r="P433" s="660">
        <v>43336</v>
      </c>
      <c r="Q433" s="660">
        <v>43353</v>
      </c>
      <c r="R433" s="694">
        <f t="shared" si="106"/>
        <v>3.7735849056603805</v>
      </c>
      <c r="S433" s="759">
        <f>IF(INDEX(Historical!$D$7:$D$1439,MATCH(B433,Historical!$B$7:$B$1450,0))=0,"n/a",(INDEX(Historical!$C$7:$C$1439,MATCH(B433,Historical!$B$7:$B$1450,0))/INDEX(Historical!$D$7:$D$1439,MATCH(B433,Historical!$B$7:$B$1450,0))-1)*100)</f>
        <v>4.8543689320388328</v>
      </c>
      <c r="T433" s="759">
        <f>IF(INDEX(Historical!$F$7:$F$1432,MATCH(B433,Historical!$B$7:$B$1450,0))=0,"n/a",((INDEX(Historical!$C$7:$C$1439,MATCH(B433,Historical!$B$7:$B$1450,0))/INDEX(Historical!$F$7:$F$1432,MATCH(B433,Historical!$B$7:$B$1450,0)))^(1/3)-1)*100)</f>
        <v>5.4901660750877879</v>
      </c>
      <c r="U433" s="759">
        <f>IF(INDEX(Historical!$H$7:$H$1432,MATCH(B433,Historical!$B$7:$B$1450,0))=0,"n/a",((INDEX(Historical!$C$7:$C$1439,MATCH(B433,Historical!$B$7:$B$1450,0))/INDEX(Historical!$H$7:$H$1432,MATCH(B433,Historical!$B$7:$B$1450,0)))^(1/5)-1)*100)</f>
        <v>7.2103667067803245</v>
      </c>
      <c r="V433" s="759">
        <f>IF(INDEX(Historical!$O$7:$O$1432,MATCH(B433,Historical!$B$7:$B$1450,0))=0,"n/a",((INDEX(Historical!$C$7:$C$1439,MATCH(B433,Historical!$B$7:$B$1450,0))/INDEX(Historical!$O$7:$O$1432,MATCH(B433,Historical!$B$7:$B$1450,0)))^(1/10)-1)*100)</f>
        <v>15.757296328333958</v>
      </c>
      <c r="W433" s="760">
        <f t="shared" si="107"/>
        <v>0.45758907851564706</v>
      </c>
      <c r="X433" s="761" t="str">
        <f t="shared" si="108"/>
        <v>n/a</v>
      </c>
      <c r="Y433" s="717"/>
      <c r="Z433" s="703">
        <f t="shared" si="109"/>
        <v>39.639639639639647</v>
      </c>
      <c r="AA433" s="959">
        <f t="shared" si="110"/>
        <v>20.212612612612613</v>
      </c>
      <c r="AB433" s="960">
        <v>9</v>
      </c>
      <c r="AC433" s="938">
        <v>5.55</v>
      </c>
      <c r="AD433" s="938">
        <v>1.75</v>
      </c>
      <c r="AE433" s="938">
        <v>1.96</v>
      </c>
      <c r="AF433" s="938">
        <v>9.27</v>
      </c>
      <c r="AG433" s="938">
        <v>57.9</v>
      </c>
      <c r="AH433" s="938">
        <v>-54.2</v>
      </c>
      <c r="AI433" s="938">
        <v>10.76</v>
      </c>
      <c r="AJ433" s="938">
        <v>-10</v>
      </c>
      <c r="AK433" s="938">
        <v>10.6</v>
      </c>
      <c r="AL433" s="951">
        <v>5720</v>
      </c>
      <c r="AM433" s="946">
        <v>0.8</v>
      </c>
      <c r="AN433" s="938">
        <v>3.88</v>
      </c>
      <c r="AO433" s="802">
        <f t="shared" si="111"/>
        <v>-11.041112013872937</v>
      </c>
      <c r="AP433" s="803">
        <f t="shared" si="112"/>
        <v>9.1715005987396765</v>
      </c>
      <c r="AQ433" s="961">
        <f t="shared" si="113"/>
        <v>188.57575082456938</v>
      </c>
      <c r="AR433" s="703">
        <f>INDEX(Historical!$C$7:$C$1439,MATCH(B433,Historical!$B$7:$B$1450,0))*IF(AH433="n/a",1.03,IF(AH433&lt;0,1.01,IF(AH433&gt;10,1.1,(1+AH433/100))))</f>
        <v>2.1816</v>
      </c>
      <c r="AS433" s="959">
        <f t="shared" si="114"/>
        <v>2.3997600000000001</v>
      </c>
      <c r="AT433" s="959">
        <f t="shared" si="119"/>
        <v>2.6397360000000005</v>
      </c>
      <c r="AU433" s="959">
        <f t="shared" si="119"/>
        <v>2.9037096000000009</v>
      </c>
      <c r="AV433" s="959">
        <f t="shared" si="119"/>
        <v>3.1940805600000011</v>
      </c>
      <c r="AW433" s="703">
        <f t="shared" si="115"/>
        <v>13.318886160000003</v>
      </c>
      <c r="AX433" s="810">
        <f t="shared" si="116"/>
        <v>11.87278138705652</v>
      </c>
      <c r="AY433" s="1017">
        <v>0.85</v>
      </c>
      <c r="AZ433" s="945">
        <v>93.55</v>
      </c>
      <c r="BA433" s="945">
        <v>7.4300000000000006</v>
      </c>
      <c r="BB433" s="945">
        <v>15.709999999999999</v>
      </c>
      <c r="BC433" s="945">
        <v>38.58</v>
      </c>
      <c r="BE433" s="666">
        <v>2010</v>
      </c>
      <c r="BF433" s="971">
        <f t="shared" si="117"/>
        <v>0</v>
      </c>
      <c r="BG433" s="955">
        <v>7.3</v>
      </c>
    </row>
    <row r="434" spans="1:60" ht="11.25" customHeight="1" x14ac:dyDescent="0.2">
      <c r="A434" s="936" t="s">
        <v>1664</v>
      </c>
      <c r="B434" s="948" t="s">
        <v>1665</v>
      </c>
      <c r="C434" s="1013" t="s">
        <v>112</v>
      </c>
      <c r="D434" s="1013" t="s">
        <v>213</v>
      </c>
      <c r="E434" s="792">
        <v>9</v>
      </c>
      <c r="F434" s="1227">
        <v>397</v>
      </c>
      <c r="G434" s="1227" t="s">
        <v>37</v>
      </c>
      <c r="H434" s="1227" t="s">
        <v>37</v>
      </c>
      <c r="I434" s="947">
        <v>152.61000000000001</v>
      </c>
      <c r="J434" s="703">
        <f t="shared" si="104"/>
        <v>2.4900072079156015</v>
      </c>
      <c r="K434" s="950">
        <v>0.95</v>
      </c>
      <c r="L434" s="960">
        <v>4</v>
      </c>
      <c r="M434" s="694">
        <f t="shared" si="105"/>
        <v>3.8</v>
      </c>
      <c r="N434" s="943" t="s">
        <v>250</v>
      </c>
      <c r="O434" s="795">
        <v>0.82</v>
      </c>
      <c r="P434" s="934">
        <v>43423</v>
      </c>
      <c r="Q434" s="934">
        <v>43444</v>
      </c>
      <c r="R434" s="694">
        <f t="shared" si="106"/>
        <v>15.853658536585366</v>
      </c>
      <c r="S434" s="759">
        <f>IF(INDEX(Historical!$D$7:$D$1439,MATCH(B434,Historical!$B$7:$B$1450,0))=0,"n/a",(INDEX(Historical!$C$7:$C$1439,MATCH(B434,Historical!$B$7:$B$1450,0))/INDEX(Historical!$D$7:$D$1439,MATCH(B434,Historical!$B$7:$B$1450,0))-1)*100)</f>
        <v>15.593220338983071</v>
      </c>
      <c r="T434" s="759">
        <f>IF(INDEX(Historical!$F$7:$F$1432,MATCH(B434,Historical!$B$7:$B$1450,0))=0,"n/a",((INDEX(Historical!$C$7:$C$1439,MATCH(B434,Historical!$B$7:$B$1450,0))/INDEX(Historical!$F$7:$F$1432,MATCH(B434,Historical!$B$7:$B$1450,0)))^(1/3)-1)*100)</f>
        <v>15.729452726293779</v>
      </c>
      <c r="U434" s="759">
        <f>IF(INDEX(Historical!$H$7:$H$1432,MATCH(B434,Historical!$B$7:$B$1450,0))=0,"n/a",((INDEX(Historical!$C$7:$C$1439,MATCH(B434,Historical!$B$7:$B$1450,0))/INDEX(Historical!$H$7:$H$1432,MATCH(B434,Historical!$B$7:$B$1450,0)))^(1/5)-1)*100)</f>
        <v>16.632466066704676</v>
      </c>
      <c r="V434" s="759">
        <f>IF(INDEX(Historical!$O$7:$O$1432,MATCH(B434,Historical!$B$7:$B$1450,0))=0,"n/a",((INDEX(Historical!$C$7:$C$1439,MATCH(B434,Historical!$B$7:$B$1450,0))/INDEX(Historical!$O$7:$O$1432,MATCH(B434,Historical!$B$7:$B$1450,0)))^(1/10)-1)*100)</f>
        <v>11.00877579886992</v>
      </c>
      <c r="W434" s="760">
        <f t="shared" si="107"/>
        <v>1.510837024077831</v>
      </c>
      <c r="X434" s="761">
        <f t="shared" si="108"/>
        <v>1.1088310711136451</v>
      </c>
      <c r="Y434" s="948"/>
      <c r="Z434" s="703">
        <f t="shared" si="109"/>
        <v>30.79416531604538</v>
      </c>
      <c r="AA434" s="959">
        <f t="shared" si="110"/>
        <v>12.367098865478122</v>
      </c>
      <c r="AB434" s="960">
        <v>12</v>
      </c>
      <c r="AC434" s="938">
        <v>12.34</v>
      </c>
      <c r="AD434" s="938">
        <v>1.74</v>
      </c>
      <c r="AE434" s="938">
        <v>2.1</v>
      </c>
      <c r="AF434" s="938">
        <v>2.62</v>
      </c>
      <c r="AG434" s="938">
        <v>21.9</v>
      </c>
      <c r="AH434" s="938">
        <v>23.799999999999997</v>
      </c>
      <c r="AI434" s="938">
        <v>5.66</v>
      </c>
      <c r="AJ434" s="938">
        <v>15</v>
      </c>
      <c r="AK434" s="938">
        <v>7.2499999999999991</v>
      </c>
      <c r="AL434" s="951">
        <v>8540</v>
      </c>
      <c r="AM434" s="945">
        <v>1.2</v>
      </c>
      <c r="AN434" s="938">
        <v>0.34</v>
      </c>
      <c r="AO434" s="802">
        <f t="shared" si="111"/>
        <v>6.7553744091421546</v>
      </c>
      <c r="AP434" s="803">
        <f t="shared" si="112"/>
        <v>19.122473274620276</v>
      </c>
      <c r="AQ434" s="961">
        <f t="shared" si="113"/>
        <v>20.003331486259945</v>
      </c>
      <c r="AR434" s="703">
        <f>INDEX(Historical!$C$7:$C$1439,MATCH(B434,Historical!$B$7:$B$1450,0))*IF(AH434="n/a",1.03,IF(AH434&lt;0,1.01,IF(AH434&gt;10,1.1,(1+AH434/100))))</f>
        <v>3.7510000000000003</v>
      </c>
      <c r="AS434" s="959">
        <f t="shared" si="114"/>
        <v>3.9633066000000001</v>
      </c>
      <c r="AT434" s="959">
        <f t="shared" si="119"/>
        <v>4.2506463285000002</v>
      </c>
      <c r="AU434" s="959">
        <f t="shared" si="119"/>
        <v>4.5588181873162501</v>
      </c>
      <c r="AV434" s="959">
        <f t="shared" si="119"/>
        <v>4.8893325058966779</v>
      </c>
      <c r="AW434" s="703">
        <f t="shared" si="115"/>
        <v>21.413103621712931</v>
      </c>
      <c r="AX434" s="810">
        <f t="shared" si="116"/>
        <v>14.031258516291809</v>
      </c>
      <c r="AY434" s="1017">
        <v>1.24</v>
      </c>
      <c r="AZ434" s="945">
        <v>12.8</v>
      </c>
      <c r="BA434" s="945">
        <v>-19.45</v>
      </c>
      <c r="BB434" s="945">
        <v>-4.2799999999999994</v>
      </c>
      <c r="BC434" s="945">
        <v>-3.8699999999999997</v>
      </c>
      <c r="BE434" s="666">
        <v>2011</v>
      </c>
      <c r="BF434" s="971">
        <f t="shared" si="117"/>
        <v>0</v>
      </c>
      <c r="BG434" s="955">
        <v>12.8</v>
      </c>
    </row>
    <row r="435" spans="1:60" ht="11.25" customHeight="1" x14ac:dyDescent="0.2">
      <c r="A435" s="944" t="s">
        <v>2849</v>
      </c>
      <c r="B435" s="948" t="s">
        <v>2850</v>
      </c>
      <c r="C435" s="1013" t="s">
        <v>108</v>
      </c>
      <c r="D435" s="1013" t="s">
        <v>4365</v>
      </c>
      <c r="E435" s="792">
        <v>6</v>
      </c>
      <c r="F435" s="1227">
        <v>781</v>
      </c>
      <c r="G435" s="1227" t="s">
        <v>115</v>
      </c>
      <c r="H435" s="1227" t="s">
        <v>115</v>
      </c>
      <c r="I435" s="947">
        <v>38.17</v>
      </c>
      <c r="J435" s="703">
        <f t="shared" si="104"/>
        <v>3.1438302331674084</v>
      </c>
      <c r="K435" s="950">
        <v>0.3</v>
      </c>
      <c r="L435" s="960">
        <v>4</v>
      </c>
      <c r="M435" s="694">
        <f t="shared" si="105"/>
        <v>1.2</v>
      </c>
      <c r="N435" s="943" t="s">
        <v>164</v>
      </c>
      <c r="O435" s="795">
        <v>0.25</v>
      </c>
      <c r="P435" s="934">
        <v>43544</v>
      </c>
      <c r="Q435" s="934">
        <v>43556</v>
      </c>
      <c r="R435" s="694">
        <f t="shared" si="106"/>
        <v>19.999999999999996</v>
      </c>
      <c r="S435" s="759">
        <f>IF(INDEX(Historical!$D$7:$D$1439,MATCH(B435,Historical!$B$7:$B$1450,0))=0,"n/a",(INDEX(Historical!$C$7:$C$1439,MATCH(B435,Historical!$B$7:$B$1450,0))/INDEX(Historical!$D$7:$D$1439,MATCH(B435,Historical!$B$7:$B$1450,0))-1)*100)</f>
        <v>57.894736842105289</v>
      </c>
      <c r="T435" s="759">
        <f>IF(INDEX(Historical!$F$7:$F$1432,MATCH(B435,Historical!$B$7:$B$1450,0))=0,"n/a",((INDEX(Historical!$C$7:$C$1439,MATCH(B435,Historical!$B$7:$B$1450,0))/INDEX(Historical!$F$7:$F$1432,MATCH(B435,Historical!$B$7:$B$1450,0)))^(1/3)-1)*100)</f>
        <v>31.037069710444818</v>
      </c>
      <c r="U435" s="759">
        <f>IF(INDEX(Historical!$H$7:$H$1432,MATCH(B435,Historical!$B$7:$B$1450,0))=0,"n/a",((INDEX(Historical!$C$7:$C$1439,MATCH(B435,Historical!$B$7:$B$1450,0))/INDEX(Historical!$H$7:$H$1432,MATCH(B435,Historical!$B$7:$B$1450,0)))^(1/5)-1)*100)</f>
        <v>86.39596365956757</v>
      </c>
      <c r="V435" s="759">
        <f>IF(INDEX(Historical!$O$7:$O$1432,MATCH(B435,Historical!$B$7:$B$1450,0))=0,"n/a",((INDEX(Historical!$C$7:$C$1439,MATCH(B435,Historical!$B$7:$B$1450,0))/INDEX(Historical!$O$7:$O$1432,MATCH(B435,Historical!$B$7:$B$1450,0)))^(1/10)-1)*100)</f>
        <v>-4.2037929784785044</v>
      </c>
      <c r="W435" s="760" t="str">
        <f t="shared" si="107"/>
        <v>n/a</v>
      </c>
      <c r="X435" s="761">
        <f t="shared" si="108"/>
        <v>2.8050637551807651</v>
      </c>
      <c r="Y435" s="717"/>
      <c r="Z435" s="703">
        <f t="shared" si="109"/>
        <v>36.253776435045317</v>
      </c>
      <c r="AA435" s="959">
        <f t="shared" si="110"/>
        <v>11.531722054380666</v>
      </c>
      <c r="AB435" s="960">
        <v>12</v>
      </c>
      <c r="AC435" s="938">
        <v>3.31</v>
      </c>
      <c r="AD435" s="938">
        <v>1.46</v>
      </c>
      <c r="AE435" s="938">
        <v>3.62</v>
      </c>
      <c r="AF435" s="938">
        <v>1.42</v>
      </c>
      <c r="AG435" s="938">
        <v>12.6</v>
      </c>
      <c r="AH435" s="938">
        <v>32.4</v>
      </c>
      <c r="AI435" s="938">
        <v>1.05</v>
      </c>
      <c r="AJ435" s="938">
        <v>30.8</v>
      </c>
      <c r="AK435" s="938">
        <v>8</v>
      </c>
      <c r="AL435" s="951">
        <v>6230</v>
      </c>
      <c r="AM435" s="945">
        <v>0.5</v>
      </c>
      <c r="AN435" s="938">
        <v>0.48</v>
      </c>
      <c r="AO435" s="802">
        <f t="shared" si="111"/>
        <v>78.008071838354311</v>
      </c>
      <c r="AP435" s="803">
        <f t="shared" si="112"/>
        <v>89.539793892734977</v>
      </c>
      <c r="AQ435" s="961">
        <f t="shared" si="113"/>
        <v>-14.689989340261567</v>
      </c>
      <c r="AR435" s="703">
        <f>INDEX(Historical!$C$7:$C$1439,MATCH(B435,Historical!$B$7:$B$1450,0))*IF(AH435="n/a",1.03,IF(AH435&lt;0,1.01,IF(AH435&gt;10,1.1,(1+AH435/100))))</f>
        <v>0.9900000000000001</v>
      </c>
      <c r="AS435" s="959">
        <f t="shared" si="114"/>
        <v>1.0003950000000001</v>
      </c>
      <c r="AT435" s="959">
        <f t="shared" si="119"/>
        <v>1.0804266000000002</v>
      </c>
      <c r="AU435" s="959">
        <f t="shared" si="119"/>
        <v>1.1668607280000003</v>
      </c>
      <c r="AV435" s="959">
        <f t="shared" si="119"/>
        <v>1.2602095862400005</v>
      </c>
      <c r="AW435" s="703">
        <f t="shared" si="115"/>
        <v>5.4978919142400011</v>
      </c>
      <c r="AX435" s="810">
        <f t="shared" si="116"/>
        <v>14.403699015561964</v>
      </c>
      <c r="AY435" s="1017">
        <v>1.32</v>
      </c>
      <c r="AZ435" s="945">
        <v>27.529999999999998</v>
      </c>
      <c r="BA435" s="945">
        <v>-25.96</v>
      </c>
      <c r="BB435" s="945">
        <v>10.72</v>
      </c>
      <c r="BC435" s="945">
        <v>6.1400000000000006</v>
      </c>
      <c r="BE435" s="666">
        <v>2014</v>
      </c>
      <c r="BF435" s="971">
        <f t="shared" si="117"/>
        <v>0</v>
      </c>
      <c r="BG435" s="955">
        <v>1.0999999999999999</v>
      </c>
    </row>
    <row r="436" spans="1:60" ht="11.25" customHeight="1" x14ac:dyDescent="0.2">
      <c r="A436" s="944" t="s">
        <v>3995</v>
      </c>
      <c r="B436" s="948" t="s">
        <v>3921</v>
      </c>
      <c r="C436" s="1013" t="s">
        <v>4216</v>
      </c>
      <c r="D436" s="1013" t="s">
        <v>4364</v>
      </c>
      <c r="E436" s="792">
        <v>6</v>
      </c>
      <c r="F436" s="1227">
        <v>755</v>
      </c>
      <c r="G436" s="1227" t="s">
        <v>106</v>
      </c>
      <c r="H436" s="1227" t="s">
        <v>106</v>
      </c>
      <c r="I436" s="947">
        <v>98.54</v>
      </c>
      <c r="J436" s="703">
        <f t="shared" si="104"/>
        <v>1.5222244773695961</v>
      </c>
      <c r="K436" s="950">
        <v>0.375</v>
      </c>
      <c r="L436" s="960">
        <v>4</v>
      </c>
      <c r="M436" s="694">
        <f t="shared" si="105"/>
        <v>1.5</v>
      </c>
      <c r="N436" s="943" t="s">
        <v>161</v>
      </c>
      <c r="O436" s="795">
        <v>0.35</v>
      </c>
      <c r="P436" s="934">
        <v>43483</v>
      </c>
      <c r="Q436" s="934">
        <v>43496</v>
      </c>
      <c r="R436" s="694">
        <f t="shared" si="106"/>
        <v>7.1428571428571495</v>
      </c>
      <c r="S436" s="759">
        <f>IF(INDEX(Historical!$D$7:$D$1439,MATCH(B436,Historical!$B$7:$B$1450,0))=0,"n/a",(INDEX(Historical!$C$7:$C$1439,MATCH(B436,Historical!$B$7:$B$1450,0))/INDEX(Historical!$D$7:$D$1439,MATCH(B436,Historical!$B$7:$B$1450,0))-1)*100)</f>
        <v>33.333333333333329</v>
      </c>
      <c r="T436" s="759">
        <f>IF(INDEX(Historical!$F$7:$F$1432,MATCH(B436,Historical!$B$7:$B$1450,0))=0,"n/a",((INDEX(Historical!$C$7:$C$1439,MATCH(B436,Historical!$B$7:$B$1450,0))/INDEX(Historical!$F$7:$F$1432,MATCH(B436,Historical!$B$7:$B$1450,0)))^(1/3)-1)*100)</f>
        <v>34.530285440582297</v>
      </c>
      <c r="U436" s="759" t="str">
        <f>IF(INDEX(Historical!$H$7:$H$1432,MATCH(B436,Historical!$B$7:$B$1450,0))=0,"n/a",((INDEX(Historical!$C$7:$C$1439,MATCH(B436,Historical!$B$7:$B$1450,0))/INDEX(Historical!$H$7:$H$1432,MATCH(B436,Historical!$B$7:$B$1450,0)))^(1/5)-1)*100)</f>
        <v>n/a</v>
      </c>
      <c r="V436" s="759" t="str">
        <f>IF(INDEX(Historical!$O$7:$O$1432,MATCH(B436,Historical!$B$7:$B$1450,0))=0,"n/a",((INDEX(Historical!$C$7:$C$1439,MATCH(B436,Historical!$B$7:$B$1450,0))/INDEX(Historical!$O$7:$O$1432,MATCH(B436,Historical!$B$7:$B$1450,0)))^(1/10)-1)*100)</f>
        <v>n/a</v>
      </c>
      <c r="W436" s="760" t="str">
        <f t="shared" si="107"/>
        <v>n/a</v>
      </c>
      <c r="X436" s="761" t="str">
        <f t="shared" si="108"/>
        <v>n/a</v>
      </c>
      <c r="Y436" s="714"/>
      <c r="Z436" s="703">
        <f t="shared" si="109"/>
        <v>18.181818181818183</v>
      </c>
      <c r="AA436" s="959">
        <f t="shared" si="110"/>
        <v>11.944242424242425</v>
      </c>
      <c r="AB436" s="960">
        <v>11</v>
      </c>
      <c r="AC436" s="938">
        <v>8.25</v>
      </c>
      <c r="AD436" s="938">
        <v>0.98</v>
      </c>
      <c r="AE436" s="938">
        <v>0.24</v>
      </c>
      <c r="AF436" s="938">
        <v>1.44</v>
      </c>
      <c r="AG436" s="938">
        <v>11.899999999999999</v>
      </c>
      <c r="AH436" s="938">
        <v>6.4</v>
      </c>
      <c r="AI436" s="938">
        <v>6.370000000000001</v>
      </c>
      <c r="AJ436" s="938">
        <v>14.899999999999999</v>
      </c>
      <c r="AK436" s="938">
        <v>12.5</v>
      </c>
      <c r="AL436" s="951">
        <v>5110</v>
      </c>
      <c r="AM436" s="945">
        <v>1.2</v>
      </c>
      <c r="AN436" s="938">
        <v>1</v>
      </c>
      <c r="AO436" s="802" t="str">
        <f t="shared" si="111"/>
        <v>n/a</v>
      </c>
      <c r="AP436" s="803" t="str">
        <f t="shared" si="112"/>
        <v>n/a</v>
      </c>
      <c r="AQ436" s="961">
        <f t="shared" si="113"/>
        <v>-12.568225732774064</v>
      </c>
      <c r="AR436" s="703">
        <f>INDEX(Historical!$C$7:$C$1439,MATCH(B436,Historical!$B$7:$B$1450,0))*IF(AH436="n/a",1.03,IF(AH436&lt;0,1.01,IF(AH436&gt;10,1.1,(1+AH436/100))))</f>
        <v>1.4896</v>
      </c>
      <c r="AS436" s="959">
        <f t="shared" si="114"/>
        <v>1.5844875200000001</v>
      </c>
      <c r="AT436" s="959">
        <f t="shared" si="119"/>
        <v>1.7429362720000003</v>
      </c>
      <c r="AU436" s="959">
        <f t="shared" si="119"/>
        <v>1.9172298992000005</v>
      </c>
      <c r="AV436" s="959">
        <f t="shared" si="119"/>
        <v>2.1089528891200007</v>
      </c>
      <c r="AW436" s="703">
        <f t="shared" si="115"/>
        <v>8.8432065803200022</v>
      </c>
      <c r="AX436" s="810">
        <f t="shared" si="116"/>
        <v>8.9742303433326587</v>
      </c>
      <c r="AY436" s="1017">
        <v>0.94</v>
      </c>
      <c r="AZ436" s="945">
        <v>37.19</v>
      </c>
      <c r="BA436" s="945">
        <v>-10.11</v>
      </c>
      <c r="BB436" s="945">
        <v>3.54</v>
      </c>
      <c r="BC436" s="945">
        <v>7.1800000000000006</v>
      </c>
      <c r="BE436" s="666">
        <v>2014</v>
      </c>
      <c r="BF436" s="971">
        <f t="shared" si="117"/>
        <v>0</v>
      </c>
      <c r="BG436" s="955">
        <v>3.6999999999999997</v>
      </c>
      <c r="BH436" s="936"/>
    </row>
    <row r="437" spans="1:60" s="838" customFormat="1" ht="11.25" customHeight="1" x14ac:dyDescent="0.2">
      <c r="A437" s="817" t="s">
        <v>1666</v>
      </c>
      <c r="B437" s="846" t="s">
        <v>1667</v>
      </c>
      <c r="C437" s="1013" t="s">
        <v>4345</v>
      </c>
      <c r="D437" s="1013" t="s">
        <v>4346</v>
      </c>
      <c r="E437" s="818">
        <v>9</v>
      </c>
      <c r="F437" s="1227">
        <v>484</v>
      </c>
      <c r="G437" s="1226" t="s">
        <v>106</v>
      </c>
      <c r="H437" s="1226" t="s">
        <v>106</v>
      </c>
      <c r="I437" s="819">
        <v>7.1</v>
      </c>
      <c r="J437" s="820">
        <f t="shared" si="104"/>
        <v>7.323943661971831</v>
      </c>
      <c r="K437" s="821">
        <v>0.13</v>
      </c>
      <c r="L437" s="822">
        <v>4</v>
      </c>
      <c r="M437" s="823">
        <f t="shared" si="105"/>
        <v>0.52</v>
      </c>
      <c r="N437" s="824" t="s">
        <v>925</v>
      </c>
      <c r="O437" s="825">
        <v>0.125</v>
      </c>
      <c r="P437" s="826">
        <v>43629</v>
      </c>
      <c r="Q437" s="826">
        <v>43657</v>
      </c>
      <c r="R437" s="823">
        <f t="shared" si="106"/>
        <v>4.0000000000000036</v>
      </c>
      <c r="S437" s="759">
        <f>IF(INDEX(Historical!$D$7:$D$1439,MATCH(B437,Historical!$B$7:$B$1450,0))=0,"n/a",(INDEX(Historical!$C$7:$C$1439,MATCH(B437,Historical!$B$7:$B$1450,0))/INDEX(Historical!$D$7:$D$1439,MATCH(B437,Historical!$B$7:$B$1450,0))-1)*100)</f>
        <v>14.634146341463406</v>
      </c>
      <c r="T437" s="759">
        <f>IF(INDEX(Historical!$F$7:$F$1432,MATCH(B437,Historical!$B$7:$B$1450,0))=0,"n/a",((INDEX(Historical!$C$7:$C$1439,MATCH(B437,Historical!$B$7:$B$1450,0))/INDEX(Historical!$F$7:$F$1432,MATCH(B437,Historical!$B$7:$B$1450,0)))^(1/3)-1)*100)</f>
        <v>17.462692973830272</v>
      </c>
      <c r="U437" s="759">
        <f>IF(INDEX(Historical!$H$7:$H$1432,MATCH(B437,Historical!$B$7:$B$1450,0))=0,"n/a",((INDEX(Historical!$C$7:$C$1439,MATCH(B437,Historical!$B$7:$B$1450,0))/INDEX(Historical!$H$7:$H$1432,MATCH(B437,Historical!$B$7:$B$1450,0)))^(1/5)-1)*100)</f>
        <v>27.40719795539961</v>
      </c>
      <c r="V437" s="759">
        <f>IF(INDEX(Historical!$O$7:$O$1432,MATCH(B437,Historical!$B$7:$B$1450,0))=0,"n/a",((INDEX(Historical!$C$7:$C$1439,MATCH(B437,Historical!$B$7:$B$1450,0))/INDEX(Historical!$O$7:$O$1432,MATCH(B437,Historical!$B$7:$B$1450,0)))^(1/10)-1)*100)</f>
        <v>-3.6262197376047633</v>
      </c>
      <c r="W437" s="827" t="str">
        <f t="shared" si="107"/>
        <v>n/a</v>
      </c>
      <c r="X437" s="828" t="str">
        <f t="shared" si="108"/>
        <v>n/a</v>
      </c>
      <c r="Y437" s="839"/>
      <c r="Z437" s="820" t="str">
        <f t="shared" si="109"/>
        <v>n/a</v>
      </c>
      <c r="AA437" s="830" t="str">
        <f t="shared" si="110"/>
        <v>n/a</v>
      </c>
      <c r="AB437" s="822">
        <v>12</v>
      </c>
      <c r="AC437" s="831">
        <v>-0.53</v>
      </c>
      <c r="AD437" s="831" t="s">
        <v>137</v>
      </c>
      <c r="AE437" s="831">
        <v>0.55000000000000004</v>
      </c>
      <c r="AF437" s="831">
        <v>1.22</v>
      </c>
      <c r="AG437" s="831" t="s">
        <v>137</v>
      </c>
      <c r="AH437" s="840">
        <v>-790.3</v>
      </c>
      <c r="AI437" s="840" t="s">
        <v>137</v>
      </c>
      <c r="AJ437" s="831">
        <v>-4.3</v>
      </c>
      <c r="AK437" s="831">
        <v>0</v>
      </c>
      <c r="AL437" s="832">
        <v>100.68</v>
      </c>
      <c r="AM437" s="833">
        <v>3.1</v>
      </c>
      <c r="AN437" s="840">
        <v>4.93</v>
      </c>
      <c r="AO437" s="834" t="str">
        <f t="shared" si="111"/>
        <v>n/a</v>
      </c>
      <c r="AP437" s="835">
        <f t="shared" si="112"/>
        <v>34.731141617371442</v>
      </c>
      <c r="AQ437" s="836" t="str">
        <f t="shared" si="113"/>
        <v>n/a</v>
      </c>
      <c r="AR437" s="703">
        <f>INDEX(Historical!$C$7:$C$1439,MATCH(B437,Historical!$B$7:$B$1450,0))*IF(AH437="n/a",1.03,IF(AH437&lt;0,1.01,IF(AH437&gt;10,1.1,(1+AH437/100))))</f>
        <v>0.47469999999999996</v>
      </c>
      <c r="AS437" s="830">
        <f t="shared" si="114"/>
        <v>0.48894099999999996</v>
      </c>
      <c r="AT437" s="830">
        <f t="shared" si="119"/>
        <v>0.48894099999999996</v>
      </c>
      <c r="AU437" s="830">
        <f t="shared" si="119"/>
        <v>0.48894099999999996</v>
      </c>
      <c r="AV437" s="830">
        <f t="shared" si="119"/>
        <v>0.48894099999999996</v>
      </c>
      <c r="AW437" s="820">
        <f t="shared" si="115"/>
        <v>2.4304640000000002</v>
      </c>
      <c r="AX437" s="837">
        <f t="shared" si="116"/>
        <v>34.231887323943667</v>
      </c>
      <c r="AY437" s="1018">
        <v>0.77</v>
      </c>
      <c r="AZ437" s="833">
        <v>30.759999999999998</v>
      </c>
      <c r="BA437" s="833">
        <v>-7.6700000000000008</v>
      </c>
      <c r="BB437" s="833">
        <v>-0.35000000000000003</v>
      </c>
      <c r="BC437" s="833">
        <v>4.12</v>
      </c>
      <c r="BD437" s="985"/>
      <c r="BE437" s="666">
        <v>2011</v>
      </c>
      <c r="BF437" s="971">
        <f t="shared" si="117"/>
        <v>0</v>
      </c>
      <c r="BG437" s="892" t="s">
        <v>137</v>
      </c>
    </row>
    <row r="438" spans="1:60" ht="11.25" customHeight="1" x14ac:dyDescent="0.2">
      <c r="A438" s="944" t="s">
        <v>1672</v>
      </c>
      <c r="B438" s="948" t="s">
        <v>1673</v>
      </c>
      <c r="C438" s="1013" t="s">
        <v>108</v>
      </c>
      <c r="D438" s="1013" t="s">
        <v>4365</v>
      </c>
      <c r="E438" s="792">
        <v>7</v>
      </c>
      <c r="F438" s="1227">
        <v>621</v>
      </c>
      <c r="G438" s="1227" t="s">
        <v>106</v>
      </c>
      <c r="H438" s="1227" t="s">
        <v>106</v>
      </c>
      <c r="I438" s="947">
        <v>37.159999999999997</v>
      </c>
      <c r="J438" s="703">
        <f t="shared" si="104"/>
        <v>2.3681377825618948</v>
      </c>
      <c r="K438" s="950">
        <v>0.22</v>
      </c>
      <c r="L438" s="960">
        <v>4</v>
      </c>
      <c r="M438" s="694">
        <f t="shared" si="105"/>
        <v>0.88</v>
      </c>
      <c r="N438" s="943" t="s">
        <v>509</v>
      </c>
      <c r="O438" s="795">
        <v>0.21</v>
      </c>
      <c r="P438" s="939">
        <v>43290</v>
      </c>
      <c r="Q438" s="939">
        <v>43301</v>
      </c>
      <c r="R438" s="694">
        <f t="shared" si="106"/>
        <v>4.7619047619047663</v>
      </c>
      <c r="S438" s="759">
        <f>IF(INDEX(Historical!$D$7:$D$1439,MATCH(B438,Historical!$B$7:$B$1450,0))=0,"n/a",(INDEX(Historical!$C$7:$C$1439,MATCH(B438,Historical!$B$7:$B$1450,0))/INDEX(Historical!$D$7:$D$1439,MATCH(B438,Historical!$B$7:$B$1450,0))-1)*100)</f>
        <v>4.8780487804878092</v>
      </c>
      <c r="T438" s="759">
        <f>IF(INDEX(Historical!$F$7:$F$1432,MATCH(B438,Historical!$B$7:$B$1450,0))=0,"n/a",((INDEX(Historical!$C$7:$C$1439,MATCH(B438,Historical!$B$7:$B$1450,0))/INDEX(Historical!$F$7:$F$1432,MATCH(B438,Historical!$B$7:$B$1450,0)))^(1/3)-1)*100)</f>
        <v>11.524149667113504</v>
      </c>
      <c r="U438" s="759">
        <f>IF(INDEX(Historical!$H$7:$H$1432,MATCH(B438,Historical!$B$7:$B$1450,0))=0,"n/a",((INDEX(Historical!$C$7:$C$1439,MATCH(B438,Historical!$B$7:$B$1450,0))/INDEX(Historical!$H$7:$H$1432,MATCH(B438,Historical!$B$7:$B$1450,0)))^(1/5)-1)*100)</f>
        <v>11.907829950363169</v>
      </c>
      <c r="V438" s="759">
        <f>IF(INDEX(Historical!$O$7:$O$1432,MATCH(B438,Historical!$B$7:$B$1450,0))=0,"n/a",((INDEX(Historical!$C$7:$C$1439,MATCH(B438,Historical!$B$7:$B$1450,0))/INDEX(Historical!$O$7:$O$1432,MATCH(B438,Historical!$B$7:$B$1450,0)))^(1/10)-1)*100)</f>
        <v>0.72582807054286658</v>
      </c>
      <c r="W438" s="760">
        <f t="shared" si="107"/>
        <v>16.405854821041817</v>
      </c>
      <c r="X438" s="761" t="str">
        <f t="shared" si="108"/>
        <v>n/a</v>
      </c>
      <c r="Y438" s="949"/>
      <c r="Z438" s="703" t="str">
        <f t="shared" si="109"/>
        <v>n/a</v>
      </c>
      <c r="AA438" s="959" t="str">
        <f t="shared" si="110"/>
        <v>n/a</v>
      </c>
      <c r="AB438" s="960">
        <v>12</v>
      </c>
      <c r="AC438" s="938" t="s">
        <v>137</v>
      </c>
      <c r="AD438" s="938" t="s">
        <v>137</v>
      </c>
      <c r="AE438" s="938" t="s">
        <v>137</v>
      </c>
      <c r="AF438" s="938" t="s">
        <v>137</v>
      </c>
      <c r="AG438" s="938" t="s">
        <v>137</v>
      </c>
      <c r="AH438" s="938" t="s">
        <v>137</v>
      </c>
      <c r="AI438" s="938" t="s">
        <v>137</v>
      </c>
      <c r="AJ438" s="938" t="s">
        <v>137</v>
      </c>
      <c r="AK438" s="938" t="s">
        <v>137</v>
      </c>
      <c r="AL438" s="951" t="s">
        <v>137</v>
      </c>
      <c r="AM438" s="945" t="s">
        <v>137</v>
      </c>
      <c r="AN438" s="938" t="s">
        <v>137</v>
      </c>
      <c r="AO438" s="802" t="str">
        <f t="shared" si="111"/>
        <v>n/a</v>
      </c>
      <c r="AP438" s="803">
        <f t="shared" si="112"/>
        <v>14.275967732925064</v>
      </c>
      <c r="AQ438" s="961" t="str">
        <f t="shared" si="113"/>
        <v>n/a</v>
      </c>
      <c r="AR438" s="703">
        <f>INDEX(Historical!$C$7:$C$1439,MATCH(B438,Historical!$B$7:$B$1450,0))*IF(AH438="n/a",1.03,IF(AH438&lt;0,1.01,IF(AH438&gt;10,1.1,(1+AH438/100))))</f>
        <v>0.88580000000000003</v>
      </c>
      <c r="AS438" s="959">
        <f t="shared" si="114"/>
        <v>0.91237400000000002</v>
      </c>
      <c r="AT438" s="959">
        <f t="shared" si="119"/>
        <v>0.93974522000000005</v>
      </c>
      <c r="AU438" s="959">
        <f t="shared" si="119"/>
        <v>0.96793757660000013</v>
      </c>
      <c r="AV438" s="959">
        <f t="shared" si="119"/>
        <v>0.99697570389800017</v>
      </c>
      <c r="AW438" s="703">
        <f t="shared" si="115"/>
        <v>4.7028325004980003</v>
      </c>
      <c r="AX438" s="810">
        <f t="shared" si="116"/>
        <v>12.655631056237892</v>
      </c>
      <c r="AY438" s="1017" t="s">
        <v>137</v>
      </c>
      <c r="AZ438" s="945" t="s">
        <v>137</v>
      </c>
      <c r="BA438" s="945" t="s">
        <v>137</v>
      </c>
      <c r="BB438" s="945" t="s">
        <v>137</v>
      </c>
      <c r="BC438" s="945" t="s">
        <v>137</v>
      </c>
      <c r="BD438" s="984" t="s">
        <v>4290</v>
      </c>
      <c r="BE438" s="666">
        <v>2012</v>
      </c>
      <c r="BF438" s="971">
        <f t="shared" si="117"/>
        <v>0</v>
      </c>
      <c r="BG438" s="955" t="s">
        <v>137</v>
      </c>
    </row>
    <row r="439" spans="1:60" ht="11.25" customHeight="1" x14ac:dyDescent="0.2">
      <c r="A439" s="944" t="s">
        <v>1680</v>
      </c>
      <c r="B439" s="948" t="s">
        <v>1681</v>
      </c>
      <c r="C439" s="1013" t="s">
        <v>128</v>
      </c>
      <c r="D439" s="1013" t="s">
        <v>4362</v>
      </c>
      <c r="E439" s="792">
        <v>9</v>
      </c>
      <c r="F439" s="1227">
        <v>445</v>
      </c>
      <c r="G439" s="1227" t="s">
        <v>106</v>
      </c>
      <c r="H439" s="1227" t="s">
        <v>106</v>
      </c>
      <c r="I439" s="947">
        <v>11.82</v>
      </c>
      <c r="J439" s="703">
        <f t="shared" si="104"/>
        <v>6.429780033840947</v>
      </c>
      <c r="K439" s="950">
        <v>0.19</v>
      </c>
      <c r="L439" s="960">
        <v>4</v>
      </c>
      <c r="M439" s="694">
        <f t="shared" si="105"/>
        <v>0.76</v>
      </c>
      <c r="N439" s="943" t="s">
        <v>152</v>
      </c>
      <c r="O439" s="795">
        <v>0.18</v>
      </c>
      <c r="P439" s="934">
        <v>43538</v>
      </c>
      <c r="Q439" s="934">
        <v>43553</v>
      </c>
      <c r="R439" s="694">
        <f t="shared" si="106"/>
        <v>5.5555555555555607</v>
      </c>
      <c r="S439" s="759">
        <f>IF(INDEX(Historical!$D$7:$D$1439,MATCH(B439,Historical!$B$7:$B$1450,0))=0,"n/a",(INDEX(Historical!$C$7:$C$1439,MATCH(B439,Historical!$B$7:$B$1450,0))/INDEX(Historical!$D$7:$D$1439,MATCH(B439,Historical!$B$7:$B$1450,0))-1)*100)</f>
        <v>9.0909090909090828</v>
      </c>
      <c r="T439" s="759">
        <f>IF(INDEX(Historical!$F$7:$F$1432,MATCH(B439,Historical!$B$7:$B$1450,0))=0,"n/a",((INDEX(Historical!$C$7:$C$1439,MATCH(B439,Historical!$B$7:$B$1450,0))/INDEX(Historical!$F$7:$F$1432,MATCH(B439,Historical!$B$7:$B$1450,0)))^(1/3)-1)*100)</f>
        <v>10.064241629820891</v>
      </c>
      <c r="U439" s="759">
        <f>IF(INDEX(Historical!$H$7:$H$1432,MATCH(B439,Historical!$B$7:$B$1450,0))=0,"n/a",((INDEX(Historical!$C$7:$C$1439,MATCH(B439,Historical!$B$7:$B$1450,0))/INDEX(Historical!$H$7:$H$1432,MATCH(B439,Historical!$B$7:$B$1450,0)))^(1/5)-1)*100)</f>
        <v>15.518858939380852</v>
      </c>
      <c r="V439" s="759">
        <f>IF(INDEX(Historical!$O$7:$O$1432,MATCH(B439,Historical!$B$7:$B$1450,0))=0,"n/a",((INDEX(Historical!$C$7:$C$1439,MATCH(B439,Historical!$B$7:$B$1450,0))/INDEX(Historical!$O$7:$O$1432,MATCH(B439,Historical!$B$7:$B$1450,0)))^(1/10)-1)*100)</f>
        <v>13.665914413936475</v>
      </c>
      <c r="W439" s="760">
        <f t="shared" si="107"/>
        <v>1.1355887699365912</v>
      </c>
      <c r="X439" s="761">
        <f t="shared" si="108"/>
        <v>0.19719007546862583</v>
      </c>
      <c r="Y439" s="948"/>
      <c r="Z439" s="703">
        <f t="shared" si="109"/>
        <v>96.202531645569621</v>
      </c>
      <c r="AA439" s="959">
        <f t="shared" si="110"/>
        <v>14.962025316455696</v>
      </c>
      <c r="AB439" s="960">
        <v>12</v>
      </c>
      <c r="AC439" s="938">
        <v>0.79</v>
      </c>
      <c r="AD439" s="938" t="s">
        <v>137</v>
      </c>
      <c r="AE439" s="938">
        <v>0.05</v>
      </c>
      <c r="AF439" s="938">
        <v>0.61</v>
      </c>
      <c r="AG439" s="938" t="s">
        <v>137</v>
      </c>
      <c r="AH439" s="940">
        <v>143.70000000000002</v>
      </c>
      <c r="AI439" s="940">
        <v>14.89</v>
      </c>
      <c r="AJ439" s="938">
        <v>78.7</v>
      </c>
      <c r="AK439" s="938">
        <v>-8.5500000000000007</v>
      </c>
      <c r="AL439" s="951">
        <v>427.42</v>
      </c>
      <c r="AM439" s="945">
        <v>2.9000000000000004</v>
      </c>
      <c r="AN439" s="938">
        <v>1.1100000000000001</v>
      </c>
      <c r="AO439" s="802">
        <f t="shared" si="111"/>
        <v>6.9866136567661012</v>
      </c>
      <c r="AP439" s="803">
        <f t="shared" si="112"/>
        <v>21.948638973221797</v>
      </c>
      <c r="AQ439" s="961">
        <f t="shared" si="113"/>
        <v>-36.310351641598174</v>
      </c>
      <c r="AR439" s="703">
        <f>INDEX(Historical!$C$7:$C$1439,MATCH(B439,Historical!$B$7:$B$1450,0))*IF(AH439="n/a",1.03,IF(AH439&lt;0,1.01,IF(AH439&gt;10,1.1,(1+AH439/100))))</f>
        <v>0.79200000000000004</v>
      </c>
      <c r="AS439" s="959">
        <f t="shared" si="114"/>
        <v>0.87120000000000009</v>
      </c>
      <c r="AT439" s="959">
        <f t="shared" si="119"/>
        <v>0.87991200000000014</v>
      </c>
      <c r="AU439" s="959">
        <f t="shared" si="119"/>
        <v>0.88871112000000019</v>
      </c>
      <c r="AV439" s="959">
        <f t="shared" si="119"/>
        <v>0.89759823120000015</v>
      </c>
      <c r="AW439" s="703">
        <f t="shared" si="115"/>
        <v>4.3294213512000006</v>
      </c>
      <c r="AX439" s="810">
        <f t="shared" si="116"/>
        <v>36.62793021319797</v>
      </c>
      <c r="AY439" s="1017">
        <v>1.37</v>
      </c>
      <c r="AZ439" s="945">
        <v>10.47</v>
      </c>
      <c r="BA439" s="945">
        <v>-51.680000000000007</v>
      </c>
      <c r="BB439" s="945">
        <v>0.33</v>
      </c>
      <c r="BC439" s="945">
        <v>-28.46</v>
      </c>
      <c r="BE439" s="666">
        <v>2011</v>
      </c>
      <c r="BF439" s="971">
        <f t="shared" si="117"/>
        <v>0</v>
      </c>
      <c r="BG439" s="955" t="s">
        <v>137</v>
      </c>
    </row>
    <row r="440" spans="1:60" x14ac:dyDescent="0.2">
      <c r="A440" s="944" t="s">
        <v>3916</v>
      </c>
      <c r="B440" s="948" t="s">
        <v>3917</v>
      </c>
      <c r="C440" s="1013" t="s">
        <v>179</v>
      </c>
      <c r="D440" s="1013" t="s">
        <v>4363</v>
      </c>
      <c r="E440" s="792">
        <v>5</v>
      </c>
      <c r="F440" s="1227">
        <v>825</v>
      </c>
      <c r="G440" s="1227" t="s">
        <v>106</v>
      </c>
      <c r="H440" s="1227" t="s">
        <v>106</v>
      </c>
      <c r="I440" s="947">
        <v>18.64</v>
      </c>
      <c r="J440" s="703">
        <f t="shared" si="104"/>
        <v>14.324034334763947</v>
      </c>
      <c r="K440" s="950">
        <v>0.66749999999999998</v>
      </c>
      <c r="L440" s="960">
        <v>4</v>
      </c>
      <c r="M440" s="694">
        <f t="shared" si="105"/>
        <v>2.67</v>
      </c>
      <c r="N440" s="943" t="s">
        <v>459</v>
      </c>
      <c r="O440" s="795">
        <v>0.65249999999999997</v>
      </c>
      <c r="P440" s="660">
        <v>43315</v>
      </c>
      <c r="Q440" s="660">
        <v>43322</v>
      </c>
      <c r="R440" s="694">
        <f t="shared" si="106"/>
        <v>2.2988505747126458</v>
      </c>
      <c r="S440" s="759">
        <f>IF(INDEX(Historical!$D$7:$D$1439,MATCH(B440,Historical!$B$7:$B$1450,0))=0,"n/a",(INDEX(Historical!$C$7:$C$1439,MATCH(B440,Historical!$B$7:$B$1450,0))/INDEX(Historical!$D$7:$D$1439,MATCH(B440,Historical!$B$7:$B$1450,0))-1)*100)</f>
        <v>9.375</v>
      </c>
      <c r="T440" s="759">
        <f>IF(INDEX(Historical!$F$7:$F$1432,MATCH(B440,Historical!$B$7:$B$1450,0))=0,"n/a",((INDEX(Historical!$C$7:$C$1439,MATCH(B440,Historical!$B$7:$B$1450,0))/INDEX(Historical!$F$7:$F$1432,MATCH(B440,Historical!$B$7:$B$1450,0)))^(1/3)-1)*100)</f>
        <v>10.988000217825089</v>
      </c>
      <c r="U440" s="759" t="str">
        <f>IF(INDEX(Historical!$H$7:$H$1432,MATCH(B440,Historical!$B$7:$B$1450,0))=0,"n/a",((INDEX(Historical!$C$7:$C$1439,MATCH(B440,Historical!$B$7:$B$1450,0))/INDEX(Historical!$H$7:$H$1432,MATCH(B440,Historical!$B$7:$B$1450,0)))^(1/5)-1)*100)</f>
        <v>n/a</v>
      </c>
      <c r="V440" s="759" t="str">
        <f>IF(INDEX(Historical!$O$7:$O$1432,MATCH(B440,Historical!$B$7:$B$1450,0))=0,"n/a",((INDEX(Historical!$C$7:$C$1439,MATCH(B440,Historical!$B$7:$B$1450,0))/INDEX(Historical!$O$7:$O$1432,MATCH(B440,Historical!$B$7:$B$1450,0)))^(1/10)-1)*100)</f>
        <v>n/a</v>
      </c>
      <c r="W440" s="760" t="str">
        <f t="shared" si="107"/>
        <v>n/a</v>
      </c>
      <c r="X440" s="761" t="str">
        <f t="shared" si="108"/>
        <v>n/a</v>
      </c>
      <c r="Y440" s="949"/>
      <c r="Z440" s="703">
        <f t="shared" si="109"/>
        <v>197.77777777777777</v>
      </c>
      <c r="AA440" s="959">
        <f t="shared" si="110"/>
        <v>13.807407407407407</v>
      </c>
      <c r="AB440" s="960">
        <v>12</v>
      </c>
      <c r="AC440" s="938">
        <v>1.35</v>
      </c>
      <c r="AD440" s="938" t="s">
        <v>137</v>
      </c>
      <c r="AE440" s="938">
        <v>0.12</v>
      </c>
      <c r="AF440" s="938">
        <v>2.87</v>
      </c>
      <c r="AG440" s="938">
        <v>21.4</v>
      </c>
      <c r="AH440" s="938">
        <v>178.8</v>
      </c>
      <c r="AI440" s="938">
        <v>16.43</v>
      </c>
      <c r="AJ440" s="938">
        <v>32.700000000000003</v>
      </c>
      <c r="AK440" s="938" t="s">
        <v>137</v>
      </c>
      <c r="AL440" s="951">
        <v>432.44</v>
      </c>
      <c r="AM440" s="945">
        <v>59.78</v>
      </c>
      <c r="AN440" s="938">
        <v>4.59</v>
      </c>
      <c r="AO440" s="802" t="str">
        <f t="shared" si="111"/>
        <v>n/a</v>
      </c>
      <c r="AP440" s="803" t="str">
        <f t="shared" si="112"/>
        <v>n/a</v>
      </c>
      <c r="AQ440" s="961">
        <f t="shared" si="113"/>
        <v>32.710644736349039</v>
      </c>
      <c r="AR440" s="703">
        <f>INDEX(Historical!$C$7:$C$1439,MATCH(B440,Historical!$B$7:$B$1450,0))*IF(AH440="n/a",1.03,IF(AH440&lt;0,1.01,IF(AH440&gt;10,1.1,(1+AH440/100))))</f>
        <v>2.8875000000000002</v>
      </c>
      <c r="AS440" s="959">
        <f t="shared" si="114"/>
        <v>3.1762500000000005</v>
      </c>
      <c r="AT440" s="959">
        <f t="shared" si="119"/>
        <v>3.2715375000000004</v>
      </c>
      <c r="AU440" s="959">
        <f t="shared" si="119"/>
        <v>3.3696836250000004</v>
      </c>
      <c r="AV440" s="959">
        <f t="shared" si="119"/>
        <v>3.4707741337500004</v>
      </c>
      <c r="AW440" s="703">
        <f t="shared" si="115"/>
        <v>16.175745258750002</v>
      </c>
      <c r="AX440" s="810">
        <f t="shared" si="116"/>
        <v>86.779749242221044</v>
      </c>
      <c r="AY440" s="1017">
        <v>1.47</v>
      </c>
      <c r="AZ440" s="945">
        <v>35.47</v>
      </c>
      <c r="BA440" s="945">
        <v>-33.43</v>
      </c>
      <c r="BB440" s="945">
        <v>3.92</v>
      </c>
      <c r="BC440" s="945">
        <v>0.5</v>
      </c>
      <c r="BE440" s="666">
        <v>2014</v>
      </c>
      <c r="BF440" s="971">
        <f t="shared" si="117"/>
        <v>0</v>
      </c>
      <c r="BG440" s="955">
        <v>2.8000000000000003</v>
      </c>
    </row>
    <row r="441" spans="1:60" x14ac:dyDescent="0.2">
      <c r="A441" s="936" t="s">
        <v>1670</v>
      </c>
      <c r="B441" s="948" t="s">
        <v>1671</v>
      </c>
      <c r="C441" s="1013" t="s">
        <v>108</v>
      </c>
      <c r="D441" s="1013" t="s">
        <v>4365</v>
      </c>
      <c r="E441" s="792">
        <v>8</v>
      </c>
      <c r="F441" s="1227">
        <v>600</v>
      </c>
      <c r="G441" s="1227" t="s">
        <v>106</v>
      </c>
      <c r="H441" s="1227" t="s">
        <v>106</v>
      </c>
      <c r="I441" s="947">
        <v>80.069999999999993</v>
      </c>
      <c r="J441" s="703">
        <f t="shared" si="104"/>
        <v>2.1481203946546774</v>
      </c>
      <c r="K441" s="950">
        <v>0.43</v>
      </c>
      <c r="L441" s="960">
        <v>4</v>
      </c>
      <c r="M441" s="694">
        <f t="shared" si="105"/>
        <v>1.72</v>
      </c>
      <c r="N441" s="943" t="s">
        <v>238</v>
      </c>
      <c r="O441" s="795">
        <v>0.4</v>
      </c>
      <c r="P441" s="934">
        <v>43685</v>
      </c>
      <c r="Q441" s="934">
        <v>43693</v>
      </c>
      <c r="R441" s="694">
        <f t="shared" si="106"/>
        <v>7.4999999999999929</v>
      </c>
      <c r="S441" s="759">
        <f>IF(INDEX(Historical!$D$7:$D$1439,MATCH(B441,Historical!$B$7:$B$1450,0))=0,"n/a",(INDEX(Historical!$C$7:$C$1439,MATCH(B441,Historical!$B$7:$B$1450,0))/INDEX(Historical!$D$7:$D$1439,MATCH(B441,Historical!$B$7:$B$1450,0))-1)*100)</f>
        <v>4.5454545454545414</v>
      </c>
      <c r="T441" s="759">
        <f>IF(INDEX(Historical!$F$7:$F$1432,MATCH(B441,Historical!$B$7:$B$1450,0))=0,"n/a",((INDEX(Historical!$C$7:$C$1439,MATCH(B441,Historical!$B$7:$B$1450,0))/INDEX(Historical!$F$7:$F$1432,MATCH(B441,Historical!$B$7:$B$1450,0)))^(1/3)-1)*100)</f>
        <v>12.085905216063498</v>
      </c>
      <c r="U441" s="759">
        <f>IF(INDEX(Historical!$H$7:$H$1432,MATCH(B441,Historical!$B$7:$B$1450,0))=0,"n/a",((INDEX(Historical!$C$7:$C$1439,MATCH(B441,Historical!$B$7:$B$1450,0))/INDEX(Historical!$H$7:$H$1432,MATCH(B441,Historical!$B$7:$B$1450,0)))^(1/5)-1)*100)</f>
        <v>13.273800857430285</v>
      </c>
      <c r="V441" s="759">
        <f>IF(INDEX(Historical!$O$7:$O$1432,MATCH(B441,Historical!$B$7:$B$1450,0))=0,"n/a",((INDEX(Historical!$C$7:$C$1439,MATCH(B441,Historical!$B$7:$B$1450,0))/INDEX(Historical!$O$7:$O$1432,MATCH(B441,Historical!$B$7:$B$1450,0)))^(1/10)-1)*100)</f>
        <v>7.3339265781023455</v>
      </c>
      <c r="W441" s="760">
        <f t="shared" si="107"/>
        <v>1.8099173363779273</v>
      </c>
      <c r="X441" s="761">
        <f t="shared" si="108"/>
        <v>0.87327637219936083</v>
      </c>
      <c r="Y441" s="949"/>
      <c r="Z441" s="703">
        <f t="shared" si="109"/>
        <v>34.81781376518218</v>
      </c>
      <c r="AA441" s="959">
        <f t="shared" si="110"/>
        <v>16.208502024291494</v>
      </c>
      <c r="AB441" s="960">
        <v>12</v>
      </c>
      <c r="AC441" s="938">
        <v>4.9400000000000004</v>
      </c>
      <c r="AD441" s="938">
        <v>1.33</v>
      </c>
      <c r="AE441" s="938">
        <v>4.8099999999999996</v>
      </c>
      <c r="AF441" s="938">
        <v>1.18</v>
      </c>
      <c r="AG441" s="938">
        <v>7.7</v>
      </c>
      <c r="AH441" s="938">
        <v>26.8</v>
      </c>
      <c r="AI441" s="938">
        <v>5.13</v>
      </c>
      <c r="AJ441" s="938">
        <v>15.2</v>
      </c>
      <c r="AK441" s="938">
        <v>12</v>
      </c>
      <c r="AL441" s="951">
        <v>2750</v>
      </c>
      <c r="AM441" s="945">
        <v>1.6</v>
      </c>
      <c r="AN441" s="938">
        <v>0.26</v>
      </c>
      <c r="AO441" s="802">
        <f t="shared" si="111"/>
        <v>-0.78658077220653233</v>
      </c>
      <c r="AP441" s="803">
        <f t="shared" si="112"/>
        <v>15.421921252084962</v>
      </c>
      <c r="AQ441" s="961">
        <f t="shared" si="113"/>
        <v>-7.8020670545906228</v>
      </c>
      <c r="AR441" s="703">
        <f>INDEX(Historical!$C$7:$C$1439,MATCH(B441,Historical!$B$7:$B$1450,0))*IF(AH441="n/a",1.03,IF(AH441&lt;0,1.01,IF(AH441&gt;10,1.1,(1+AH441/100))))</f>
        <v>1.518</v>
      </c>
      <c r="AS441" s="959">
        <f t="shared" si="114"/>
        <v>1.5958733999999999</v>
      </c>
      <c r="AT441" s="959">
        <f t="shared" si="119"/>
        <v>1.75546074</v>
      </c>
      <c r="AU441" s="959">
        <f t="shared" si="119"/>
        <v>1.9310068140000001</v>
      </c>
      <c r="AV441" s="959">
        <f t="shared" si="119"/>
        <v>2.1241074954000001</v>
      </c>
      <c r="AW441" s="703">
        <f t="shared" si="115"/>
        <v>8.9244484493999998</v>
      </c>
      <c r="AX441" s="810">
        <f t="shared" si="116"/>
        <v>11.145807979767703</v>
      </c>
      <c r="AY441" s="1017">
        <v>1.31</v>
      </c>
      <c r="AZ441" s="945">
        <v>41.589999999999996</v>
      </c>
      <c r="BA441" s="945">
        <v>-6.9500000000000011</v>
      </c>
      <c r="BB441" s="945">
        <v>10.059999999999999</v>
      </c>
      <c r="BC441" s="945">
        <v>14.860000000000001</v>
      </c>
      <c r="BE441" s="666">
        <v>2012</v>
      </c>
      <c r="BF441" s="971">
        <f t="shared" si="117"/>
        <v>0</v>
      </c>
      <c r="BG441" s="955">
        <v>1.2</v>
      </c>
    </row>
    <row r="442" spans="1:60" x14ac:dyDescent="0.2">
      <c r="A442" s="936" t="s">
        <v>4215</v>
      </c>
      <c r="B442" s="948" t="s">
        <v>3914</v>
      </c>
      <c r="C442" s="1013" t="s">
        <v>112</v>
      </c>
      <c r="D442" s="1013" t="s">
        <v>1228</v>
      </c>
      <c r="E442" s="792">
        <v>6</v>
      </c>
      <c r="F442" s="1227">
        <v>802</v>
      </c>
      <c r="G442" s="1227" t="s">
        <v>106</v>
      </c>
      <c r="H442" s="1227" t="s">
        <v>106</v>
      </c>
      <c r="I442" s="952">
        <v>61.76</v>
      </c>
      <c r="J442" s="703">
        <f t="shared" si="104"/>
        <v>1.4896373056994821</v>
      </c>
      <c r="K442" s="957">
        <v>0.23</v>
      </c>
      <c r="L442" s="666">
        <v>4</v>
      </c>
      <c r="M442" s="694">
        <f t="shared" si="105"/>
        <v>0.92</v>
      </c>
      <c r="N442" s="666" t="s">
        <v>413</v>
      </c>
      <c r="O442" s="796">
        <v>0.22</v>
      </c>
      <c r="P442" s="684">
        <v>43648</v>
      </c>
      <c r="Q442" s="684">
        <v>43671</v>
      </c>
      <c r="R442" s="694">
        <f t="shared" si="106"/>
        <v>4.5454545454545494</v>
      </c>
      <c r="S442" s="759">
        <f>IF(INDEX(Historical!$D$7:$D$1439,MATCH(B442,Historical!$B$7:$B$1450,0))=0,"n/a",(INDEX(Historical!$C$7:$C$1439,MATCH(B442,Historical!$B$7:$B$1450,0))/INDEX(Historical!$D$7:$D$1439,MATCH(B442,Historical!$B$7:$B$1450,0))-1)*100)</f>
        <v>10.256410256410241</v>
      </c>
      <c r="T442" s="759">
        <f>IF(INDEX(Historical!$F$7:$F$1432,MATCH(B442,Historical!$B$7:$B$1450,0))=0,"n/a",((INDEX(Historical!$C$7:$C$1439,MATCH(B442,Historical!$B$7:$B$1450,0))/INDEX(Historical!$F$7:$F$1432,MATCH(B442,Historical!$B$7:$B$1450,0)))^(1/3)-1)*100)</f>
        <v>12.749787911711174</v>
      </c>
      <c r="U442" s="759">
        <f>IF(INDEX(Historical!$H$7:$H$1432,MATCH(B442,Historical!$B$7:$B$1450,0))=0,"n/a",((INDEX(Historical!$C$7:$C$1439,MATCH(B442,Historical!$B$7:$B$1450,0))/INDEX(Historical!$H$7:$H$1432,MATCH(B442,Historical!$B$7:$B$1450,0)))^(1/5)-1)*100)</f>
        <v>11.456573996486764</v>
      </c>
      <c r="V442" s="759">
        <f>IF(INDEX(Historical!$O$7:$O$1432,MATCH(B442,Historical!$B$7:$B$1450,0))=0,"n/a",((INDEX(Historical!$C$7:$C$1439,MATCH(B442,Historical!$B$7:$B$1450,0))/INDEX(Historical!$O$7:$O$1432,MATCH(B442,Historical!$B$7:$B$1450,0)))^(1/10)-1)*100)</f>
        <v>7.9552695180010957</v>
      </c>
      <c r="W442" s="760">
        <f t="shared" si="107"/>
        <v>1.4401239292475201</v>
      </c>
      <c r="X442" s="761">
        <f t="shared" si="108"/>
        <v>0.5507968267541713</v>
      </c>
      <c r="Y442" s="948"/>
      <c r="Z442" s="703">
        <f t="shared" si="109"/>
        <v>34.586466165413533</v>
      </c>
      <c r="AA442" s="959">
        <f t="shared" si="110"/>
        <v>23.218045112781954</v>
      </c>
      <c r="AB442" s="1227">
        <v>12</v>
      </c>
      <c r="AC442" s="952">
        <v>2.66</v>
      </c>
      <c r="AD442" s="952">
        <v>4.46</v>
      </c>
      <c r="AE442" s="952">
        <v>2.4</v>
      </c>
      <c r="AF442" s="952">
        <v>3.19</v>
      </c>
      <c r="AG442" s="952">
        <v>14.099999999999998</v>
      </c>
      <c r="AH442" s="952">
        <v>37.4</v>
      </c>
      <c r="AI442" s="952">
        <v>20.18</v>
      </c>
      <c r="AJ442" s="952">
        <v>20.8</v>
      </c>
      <c r="AK442" s="952">
        <v>5</v>
      </c>
      <c r="AL442" s="952">
        <v>2620</v>
      </c>
      <c r="AM442" s="952">
        <v>0.6</v>
      </c>
      <c r="AN442" s="952">
        <v>0</v>
      </c>
      <c r="AO442" s="802">
        <f t="shared" si="111"/>
        <v>-10.271833810595709</v>
      </c>
      <c r="AP442" s="803">
        <f t="shared" si="112"/>
        <v>12.946211302186246</v>
      </c>
      <c r="AQ442" s="961">
        <f t="shared" si="113"/>
        <v>81.433261571146858</v>
      </c>
      <c r="AR442" s="703">
        <f>INDEX(Historical!$C$7:$C$1439,MATCH(B442,Historical!$B$7:$B$1450,0))*IF(AH442="n/a",1.03,IF(AH442&lt;0,1.01,IF(AH442&gt;10,1.1,(1+AH442/100))))</f>
        <v>0.94600000000000006</v>
      </c>
      <c r="AS442" s="959">
        <f t="shared" si="114"/>
        <v>1.0406000000000002</v>
      </c>
      <c r="AT442" s="959">
        <f t="shared" si="119"/>
        <v>1.0926300000000002</v>
      </c>
      <c r="AU442" s="959">
        <f t="shared" si="119"/>
        <v>1.1472615000000004</v>
      </c>
      <c r="AV442" s="959">
        <f t="shared" si="119"/>
        <v>1.2046245750000004</v>
      </c>
      <c r="AW442" s="703">
        <f t="shared" si="115"/>
        <v>5.4311160750000012</v>
      </c>
      <c r="AX442" s="810">
        <f t="shared" si="116"/>
        <v>8.7939055618523341</v>
      </c>
      <c r="AY442" s="788">
        <v>1.42</v>
      </c>
      <c r="AZ442" s="955">
        <v>24.67</v>
      </c>
      <c r="BA442" s="955">
        <v>-21.18</v>
      </c>
      <c r="BB442" s="955">
        <v>-4.33</v>
      </c>
      <c r="BC442" s="955">
        <v>1.8399999999999999</v>
      </c>
      <c r="BE442" s="666">
        <v>2014</v>
      </c>
      <c r="BF442" s="971">
        <f t="shared" si="117"/>
        <v>0</v>
      </c>
      <c r="BG442" s="955">
        <v>11.700000000000001</v>
      </c>
    </row>
    <row r="443" spans="1:60" x14ac:dyDescent="0.2">
      <c r="A443" s="936" t="s">
        <v>1685</v>
      </c>
      <c r="B443" s="948" t="s">
        <v>1686</v>
      </c>
      <c r="C443" s="1013" t="s">
        <v>4345</v>
      </c>
      <c r="D443" s="1013" t="s">
        <v>4346</v>
      </c>
      <c r="E443" s="792">
        <v>9</v>
      </c>
      <c r="F443" s="1227">
        <v>491</v>
      </c>
      <c r="G443" s="1227" t="s">
        <v>106</v>
      </c>
      <c r="H443" s="1227" t="s">
        <v>106</v>
      </c>
      <c r="I443" s="947">
        <v>29.72</v>
      </c>
      <c r="J443" s="703">
        <f t="shared" si="104"/>
        <v>4.8129205921938096</v>
      </c>
      <c r="K443" s="950">
        <v>0.1192</v>
      </c>
      <c r="L443" s="960">
        <v>12</v>
      </c>
      <c r="M443" s="694">
        <f t="shared" si="105"/>
        <v>1.4304000000000001</v>
      </c>
      <c r="N443" s="943" t="s">
        <v>1058</v>
      </c>
      <c r="O443" s="795">
        <v>0.119167</v>
      </c>
      <c r="P443" s="934">
        <v>43643</v>
      </c>
      <c r="Q443" s="934">
        <v>43661</v>
      </c>
      <c r="R443" s="694">
        <f t="shared" si="106"/>
        <v>2.7692230231528232E-2</v>
      </c>
      <c r="S443" s="759">
        <f>IF(INDEX(Historical!$D$7:$D$1439,MATCH(B443,Historical!$B$7:$B$1450,0))=0,"n/a",(INDEX(Historical!$C$7:$C$1439,MATCH(B443,Historical!$B$7:$B$1450,0))/INDEX(Historical!$D$7:$D$1439,MATCH(B443,Historical!$B$7:$B$1450,0))-1)*100)</f>
        <v>1.1875282808452736</v>
      </c>
      <c r="T443" s="759">
        <f>IF(INDEX(Historical!$F$7:$F$1432,MATCH(B443,Historical!$B$7:$B$1450,0))=0,"n/a",((INDEX(Historical!$C$7:$C$1439,MATCH(B443,Historical!$B$7:$B$1450,0))/INDEX(Historical!$F$7:$F$1432,MATCH(B443,Historical!$B$7:$B$1450,0)))^(1/3)-1)*100)</f>
        <v>1.4494768918058121</v>
      </c>
      <c r="U443" s="759">
        <f>IF(INDEX(Historical!$H$7:$H$1432,MATCH(B443,Historical!$B$7:$B$1450,0))=0,"n/a",((INDEX(Historical!$C$7:$C$1439,MATCH(B443,Historical!$B$7:$B$1450,0))/INDEX(Historical!$H$7:$H$1432,MATCH(B443,Historical!$B$7:$B$1450,0)))^(1/5)-1)*100)</f>
        <v>3.9490432740466153</v>
      </c>
      <c r="V443" s="759" t="str">
        <f>IF(INDEX(Historical!$O$7:$O$1432,MATCH(B443,Historical!$B$7:$B$1450,0))=0,"n/a",((INDEX(Historical!$C$7:$C$1439,MATCH(B443,Historical!$B$7:$B$1450,0))/INDEX(Historical!$O$7:$O$1432,MATCH(B443,Historical!$B$7:$B$1450,0)))^(1/10)-1)*100)</f>
        <v>n/a</v>
      </c>
      <c r="W443" s="760" t="str">
        <f t="shared" si="107"/>
        <v>n/a</v>
      </c>
      <c r="X443" s="761">
        <f t="shared" si="108"/>
        <v>9.4701277555074723E-2</v>
      </c>
      <c r="Y443" s="949"/>
      <c r="Z443" s="703">
        <f t="shared" si="109"/>
        <v>238.40000000000003</v>
      </c>
      <c r="AA443" s="959">
        <f t="shared" si="110"/>
        <v>49.533333333333331</v>
      </c>
      <c r="AB443" s="960">
        <v>12</v>
      </c>
      <c r="AC443" s="938">
        <v>0.6</v>
      </c>
      <c r="AD443" s="938">
        <v>7.25</v>
      </c>
      <c r="AE443" s="938">
        <v>10.38</v>
      </c>
      <c r="AF443" s="938">
        <v>2.12</v>
      </c>
      <c r="AG443" s="938" t="s">
        <v>137</v>
      </c>
      <c r="AH443" s="940">
        <v>238</v>
      </c>
      <c r="AI443" s="940">
        <v>22.55</v>
      </c>
      <c r="AJ443" s="938">
        <v>41.699999999999996</v>
      </c>
      <c r="AK443" s="938">
        <v>7.0000000000000009</v>
      </c>
      <c r="AL443" s="951">
        <v>3770</v>
      </c>
      <c r="AM443" s="945">
        <v>0.1</v>
      </c>
      <c r="AN443" s="938">
        <v>0.82</v>
      </c>
      <c r="AO443" s="802">
        <f t="shared" si="111"/>
        <v>-40.77136946709291</v>
      </c>
      <c r="AP443" s="803">
        <f t="shared" si="112"/>
        <v>8.7619638662404249</v>
      </c>
      <c r="AQ443" s="961">
        <f t="shared" si="113"/>
        <v>116.0356623509355</v>
      </c>
      <c r="AR443" s="703">
        <f>INDEX(Historical!$C$7:$C$1439,MATCH(B443,Historical!$B$7:$B$1450,0))*IF(AH443="n/a",1.03,IF(AH443&lt;0,1.01,IF(AH443&gt;10,1.1,(1+AH443/100))))</f>
        <v>1.5620000000000001</v>
      </c>
      <c r="AS443" s="959">
        <f t="shared" si="114"/>
        <v>1.7182000000000002</v>
      </c>
      <c r="AT443" s="959">
        <f t="shared" si="119"/>
        <v>1.8384740000000004</v>
      </c>
      <c r="AU443" s="959">
        <f t="shared" si="119"/>
        <v>1.9671671800000006</v>
      </c>
      <c r="AV443" s="959">
        <f t="shared" si="119"/>
        <v>2.1048688826000008</v>
      </c>
      <c r="AW443" s="703">
        <f t="shared" si="115"/>
        <v>9.1907100626000009</v>
      </c>
      <c r="AX443" s="810">
        <f t="shared" si="116"/>
        <v>30.924327263122482</v>
      </c>
      <c r="AY443" s="1017">
        <v>0.91</v>
      </c>
      <c r="AZ443" s="945">
        <v>27.860000000000003</v>
      </c>
      <c r="BA443" s="945">
        <v>-6.13</v>
      </c>
      <c r="BB443" s="945">
        <v>-2.13</v>
      </c>
      <c r="BC443" s="945">
        <v>5.58</v>
      </c>
      <c r="BE443" s="666">
        <v>2011</v>
      </c>
      <c r="BF443" s="971">
        <f t="shared" si="117"/>
        <v>0</v>
      </c>
      <c r="BG443" s="955" t="s">
        <v>137</v>
      </c>
    </row>
    <row r="444" spans="1:60" x14ac:dyDescent="0.2">
      <c r="A444" s="944" t="s">
        <v>3826</v>
      </c>
      <c r="B444" s="948" t="s">
        <v>3827</v>
      </c>
      <c r="C444" s="1013" t="s">
        <v>247</v>
      </c>
      <c r="D444" s="1013" t="s">
        <v>4379</v>
      </c>
      <c r="E444" s="792">
        <v>6</v>
      </c>
      <c r="F444" s="1227">
        <v>793</v>
      </c>
      <c r="G444" s="1227" t="s">
        <v>106</v>
      </c>
      <c r="H444" s="1227" t="s">
        <v>106</v>
      </c>
      <c r="I444" s="947">
        <v>16.72</v>
      </c>
      <c r="J444" s="703">
        <f t="shared" si="104"/>
        <v>5.5023923444976086</v>
      </c>
      <c r="K444" s="950">
        <v>0.23</v>
      </c>
      <c r="L444" s="960">
        <v>4</v>
      </c>
      <c r="M444" s="694">
        <f t="shared" si="105"/>
        <v>0.92</v>
      </c>
      <c r="N444" s="943" t="s">
        <v>995</v>
      </c>
      <c r="O444" s="795">
        <v>0.22</v>
      </c>
      <c r="P444" s="934">
        <v>43600</v>
      </c>
      <c r="Q444" s="934">
        <v>43615</v>
      </c>
      <c r="R444" s="694">
        <f t="shared" si="106"/>
        <v>4.5454545454545494</v>
      </c>
      <c r="S444" s="759">
        <f>IF(INDEX(Historical!$D$7:$D$1439,MATCH(B444,Historical!$B$7:$B$1450,0))=0,"n/a",(INDEX(Historical!$C$7:$C$1439,MATCH(B444,Historical!$B$7:$B$1450,0))/INDEX(Historical!$D$7:$D$1439,MATCH(B444,Historical!$B$7:$B$1450,0))-1)*100)</f>
        <v>6.0975609756097615</v>
      </c>
      <c r="T444" s="759">
        <f>IF(INDEX(Historical!$F$7:$F$1432,MATCH(B444,Historical!$B$7:$B$1450,0))=0,"n/a",((INDEX(Historical!$C$7:$C$1439,MATCH(B444,Historical!$B$7:$B$1450,0))/INDEX(Historical!$F$7:$F$1432,MATCH(B444,Historical!$B$7:$B$1450,0)))^(1/3)-1)*100)</f>
        <v>9.6457423731894245</v>
      </c>
      <c r="U444" s="759" t="str">
        <f>IF(INDEX(Historical!$H$7:$H$1432,MATCH(B444,Historical!$B$7:$B$1450,0))=0,"n/a",((INDEX(Historical!$C$7:$C$1439,MATCH(B444,Historical!$B$7:$B$1450,0))/INDEX(Historical!$H$7:$H$1432,MATCH(B444,Historical!$B$7:$B$1450,0)))^(1/5)-1)*100)</f>
        <v>n/a</v>
      </c>
      <c r="V444" s="759" t="str">
        <f>IF(INDEX(Historical!$O$7:$O$1432,MATCH(B444,Historical!$B$7:$B$1450,0))=0,"n/a",((INDEX(Historical!$C$7:$C$1439,MATCH(B444,Historical!$B$7:$B$1450,0))/INDEX(Historical!$O$7:$O$1432,MATCH(B444,Historical!$B$7:$B$1450,0)))^(1/10)-1)*100)</f>
        <v>n/a</v>
      </c>
      <c r="W444" s="760" t="str">
        <f t="shared" si="107"/>
        <v>n/a</v>
      </c>
      <c r="X444" s="761" t="str">
        <f t="shared" si="108"/>
        <v>n/a</v>
      </c>
      <c r="Y444" s="717"/>
      <c r="Z444" s="703">
        <f t="shared" si="109"/>
        <v>146.03174603174605</v>
      </c>
      <c r="AA444" s="959">
        <f t="shared" si="110"/>
        <v>26.539682539682538</v>
      </c>
      <c r="AB444" s="960">
        <v>12</v>
      </c>
      <c r="AC444" s="938">
        <v>0.63</v>
      </c>
      <c r="AD444" s="938">
        <v>106.39</v>
      </c>
      <c r="AE444" s="938">
        <v>2.52</v>
      </c>
      <c r="AF444" s="938">
        <v>3.98</v>
      </c>
      <c r="AG444" s="938">
        <v>14.899999999999999</v>
      </c>
      <c r="AH444" s="938">
        <v>38.800000000000004</v>
      </c>
      <c r="AI444" s="938">
        <v>5.54</v>
      </c>
      <c r="AJ444" s="938">
        <v>4</v>
      </c>
      <c r="AK444" s="938">
        <v>0.25</v>
      </c>
      <c r="AL444" s="951">
        <v>3170</v>
      </c>
      <c r="AM444" s="945">
        <v>0.8</v>
      </c>
      <c r="AN444" s="938">
        <v>3.03</v>
      </c>
      <c r="AO444" s="802" t="str">
        <f t="shared" si="111"/>
        <v>n/a</v>
      </c>
      <c r="AP444" s="803" t="str">
        <f t="shared" si="112"/>
        <v>n/a</v>
      </c>
      <c r="AQ444" s="961">
        <f t="shared" si="113"/>
        <v>116.66967844874576</v>
      </c>
      <c r="AR444" s="703">
        <f>INDEX(Historical!$C$7:$C$1439,MATCH(B444,Historical!$B$7:$B$1450,0))*IF(AH444="n/a",1.03,IF(AH444&lt;0,1.01,IF(AH444&gt;10,1.1,(1+AH444/100))))</f>
        <v>0.95700000000000007</v>
      </c>
      <c r="AS444" s="959">
        <f t="shared" si="114"/>
        <v>1.0100178</v>
      </c>
      <c r="AT444" s="959">
        <f t="shared" si="119"/>
        <v>1.0125428445</v>
      </c>
      <c r="AU444" s="959">
        <f t="shared" si="119"/>
        <v>1.0150742016112499</v>
      </c>
      <c r="AV444" s="959">
        <f t="shared" si="119"/>
        <v>1.0176118871152779</v>
      </c>
      <c r="AW444" s="703">
        <f t="shared" si="115"/>
        <v>5.0122467332265277</v>
      </c>
      <c r="AX444" s="810">
        <f t="shared" si="116"/>
        <v>29.977552232216077</v>
      </c>
      <c r="AY444" s="1017">
        <v>1.07</v>
      </c>
      <c r="AZ444" s="945">
        <v>13.200000000000001</v>
      </c>
      <c r="BA444" s="945">
        <v>-23.48</v>
      </c>
      <c r="BB444" s="945">
        <v>-1.1599999999999999</v>
      </c>
      <c r="BC444" s="945">
        <v>-3.8899999999999997</v>
      </c>
      <c r="BE444" s="666">
        <v>2014</v>
      </c>
      <c r="BF444" s="971">
        <f t="shared" si="117"/>
        <v>0</v>
      </c>
      <c r="BG444" s="955">
        <v>3</v>
      </c>
    </row>
    <row r="445" spans="1:60" s="838" customFormat="1" x14ac:dyDescent="0.2">
      <c r="A445" s="817" t="s">
        <v>1626</v>
      </c>
      <c r="B445" s="846" t="s">
        <v>1627</v>
      </c>
      <c r="C445" s="1013" t="s">
        <v>108</v>
      </c>
      <c r="D445" s="1013" t="s">
        <v>4365</v>
      </c>
      <c r="E445" s="818">
        <v>6</v>
      </c>
      <c r="F445" s="1227">
        <v>736</v>
      </c>
      <c r="G445" s="1226" t="s">
        <v>115</v>
      </c>
      <c r="H445" s="1226" t="s">
        <v>115</v>
      </c>
      <c r="I445" s="819">
        <v>38.07</v>
      </c>
      <c r="J445" s="820">
        <f t="shared" si="104"/>
        <v>2.8368794326241136</v>
      </c>
      <c r="K445" s="821">
        <v>0.27</v>
      </c>
      <c r="L445" s="822">
        <v>4</v>
      </c>
      <c r="M445" s="823">
        <f t="shared" si="105"/>
        <v>1.08</v>
      </c>
      <c r="N445" s="824" t="s">
        <v>169</v>
      </c>
      <c r="O445" s="825">
        <v>0.25</v>
      </c>
      <c r="P445" s="826">
        <v>43404</v>
      </c>
      <c r="Q445" s="826">
        <v>43419</v>
      </c>
      <c r="R445" s="823">
        <f t="shared" si="106"/>
        <v>8.0000000000000071</v>
      </c>
      <c r="S445" s="759">
        <f>IF(INDEX(Historical!$D$7:$D$1439,MATCH(B445,Historical!$B$7:$B$1450,0))=0,"n/a",(INDEX(Historical!$C$7:$C$1439,MATCH(B445,Historical!$B$7:$B$1450,0))/INDEX(Historical!$D$7:$D$1439,MATCH(B445,Historical!$B$7:$B$1450,0))-1)*100)</f>
        <v>20.731707317073166</v>
      </c>
      <c r="T445" s="759">
        <f>IF(INDEX(Historical!$F$7:$F$1432,MATCH(B445,Historical!$B$7:$B$1450,0))=0,"n/a",((INDEX(Historical!$C$7:$C$1439,MATCH(B445,Historical!$B$7:$B$1450,0))/INDEX(Historical!$F$7:$F$1432,MATCH(B445,Historical!$B$7:$B$1450,0)))^(1/3)-1)*100)</f>
        <v>10.688910179588129</v>
      </c>
      <c r="U445" s="759">
        <f>IF(INDEX(Historical!$H$7:$H$1432,MATCH(B445,Historical!$B$7:$B$1450,0))=0,"n/a",((INDEX(Historical!$C$7:$C$1439,MATCH(B445,Historical!$B$7:$B$1450,0))/INDEX(Historical!$H$7:$H$1432,MATCH(B445,Historical!$B$7:$B$1450,0)))^(1/5)-1)*100)</f>
        <v>10.169422251126825</v>
      </c>
      <c r="V445" s="759">
        <f>IF(INDEX(Historical!$O$7:$O$1432,MATCH(B445,Historical!$B$7:$B$1450,0))=0,"n/a",((INDEX(Historical!$C$7:$C$1439,MATCH(B445,Historical!$B$7:$B$1450,0))/INDEX(Historical!$O$7:$O$1432,MATCH(B445,Historical!$B$7:$B$1450,0)))^(1/10)-1)*100)</f>
        <v>-2.2264574428944361</v>
      </c>
      <c r="W445" s="827" t="str">
        <f t="shared" si="107"/>
        <v>n/a</v>
      </c>
      <c r="X445" s="828">
        <f t="shared" si="108"/>
        <v>0.80074190953754532</v>
      </c>
      <c r="Y445" s="843"/>
      <c r="Z445" s="820">
        <f t="shared" si="109"/>
        <v>34.951456310679617</v>
      </c>
      <c r="AA445" s="830">
        <f t="shared" si="110"/>
        <v>12.320388349514564</v>
      </c>
      <c r="AB445" s="822">
        <v>12</v>
      </c>
      <c r="AC445" s="831">
        <v>3.09</v>
      </c>
      <c r="AD445" s="831">
        <v>1.24</v>
      </c>
      <c r="AE445" s="831">
        <v>4.45</v>
      </c>
      <c r="AF445" s="831">
        <v>1.4</v>
      </c>
      <c r="AG445" s="831">
        <v>11.3</v>
      </c>
      <c r="AH445" s="831">
        <v>25</v>
      </c>
      <c r="AI445" s="831">
        <v>7.6700000000000008</v>
      </c>
      <c r="AJ445" s="831">
        <v>12.7</v>
      </c>
      <c r="AK445" s="831">
        <v>10</v>
      </c>
      <c r="AL445" s="832">
        <v>1290</v>
      </c>
      <c r="AM445" s="833">
        <v>2.1</v>
      </c>
      <c r="AN445" s="831">
        <v>0.12</v>
      </c>
      <c r="AO445" s="834">
        <f t="shared" si="111"/>
        <v>0.68591333423637479</v>
      </c>
      <c r="AP445" s="835">
        <f t="shared" si="112"/>
        <v>13.006301683750939</v>
      </c>
      <c r="AQ445" s="836">
        <f t="shared" si="113"/>
        <v>-12.444192554258681</v>
      </c>
      <c r="AR445" s="703">
        <f>INDEX(Historical!$C$7:$C$1439,MATCH(B445,Historical!$B$7:$B$1450,0))*IF(AH445="n/a",1.03,IF(AH445&lt;0,1.01,IF(AH445&gt;10,1.1,(1+AH445/100))))</f>
        <v>1.089</v>
      </c>
      <c r="AS445" s="830">
        <f t="shared" si="114"/>
        <v>1.1725262999999999</v>
      </c>
      <c r="AT445" s="830">
        <f t="shared" si="119"/>
        <v>1.28977893</v>
      </c>
      <c r="AU445" s="830">
        <f t="shared" si="119"/>
        <v>1.4187568230000001</v>
      </c>
      <c r="AV445" s="830">
        <f t="shared" si="119"/>
        <v>1.5606325053000001</v>
      </c>
      <c r="AW445" s="820">
        <f t="shared" si="115"/>
        <v>6.5306945582999996</v>
      </c>
      <c r="AX445" s="837">
        <f t="shared" si="116"/>
        <v>17.154438030732859</v>
      </c>
      <c r="AY445" s="1018">
        <v>0.64</v>
      </c>
      <c r="AZ445" s="833">
        <v>8.2799999999999994</v>
      </c>
      <c r="BA445" s="833">
        <v>-20.309999999999999</v>
      </c>
      <c r="BB445" s="833">
        <v>0.9900000000000001</v>
      </c>
      <c r="BC445" s="833">
        <v>-3.27</v>
      </c>
      <c r="BD445" s="985"/>
      <c r="BE445" s="666">
        <v>2013</v>
      </c>
      <c r="BF445" s="971">
        <f t="shared" si="117"/>
        <v>0</v>
      </c>
      <c r="BG445" s="892">
        <v>1.5</v>
      </c>
    </row>
    <row r="446" spans="1:60" x14ac:dyDescent="0.2">
      <c r="A446" s="953" t="s">
        <v>4035</v>
      </c>
      <c r="B446" s="948" t="s">
        <v>4036</v>
      </c>
      <c r="C446" s="1013" t="s">
        <v>108</v>
      </c>
      <c r="D446" s="1013" t="s">
        <v>4357</v>
      </c>
      <c r="E446" s="792">
        <v>5</v>
      </c>
      <c r="F446" s="1227">
        <v>845</v>
      </c>
      <c r="G446" s="1227" t="s">
        <v>106</v>
      </c>
      <c r="H446" s="1227" t="s">
        <v>106</v>
      </c>
      <c r="I446" s="947">
        <v>23.25</v>
      </c>
      <c r="J446" s="703">
        <f t="shared" si="104"/>
        <v>2.5806451612903225</v>
      </c>
      <c r="K446" s="950">
        <v>0.15</v>
      </c>
      <c r="L446" s="960">
        <v>4</v>
      </c>
      <c r="M446" s="694">
        <f t="shared" si="105"/>
        <v>0.6</v>
      </c>
      <c r="N446" s="943" t="s">
        <v>149</v>
      </c>
      <c r="O446" s="795">
        <v>0.14000000000000001</v>
      </c>
      <c r="P446" s="934">
        <v>43418</v>
      </c>
      <c r="Q446" s="934">
        <v>43448</v>
      </c>
      <c r="R446" s="694">
        <f t="shared" si="106"/>
        <v>7.1428571428571281</v>
      </c>
      <c r="S446" s="759">
        <f>IF(INDEX(Historical!$D$7:$D$1439,MATCH(B446,Historical!$B$7:$B$1450,0))=0,"n/a",(INDEX(Historical!$C$7:$C$1439,MATCH(B446,Historical!$B$7:$B$1450,0))/INDEX(Historical!$D$7:$D$1439,MATCH(B446,Historical!$B$7:$B$1450,0))-1)*100)</f>
        <v>18.75</v>
      </c>
      <c r="T446" s="759">
        <f>IF(INDEX(Historical!$F$7:$F$1432,MATCH(B446,Historical!$B$7:$B$1450,0))=0,"n/a",((INDEX(Historical!$C$7:$C$1439,MATCH(B446,Historical!$B$7:$B$1450,0))/INDEX(Historical!$F$7:$F$1432,MATCH(B446,Historical!$B$7:$B$1450,0)))^(1/3)-1)*100)</f>
        <v>59.679417621174856</v>
      </c>
      <c r="U446" s="759" t="str">
        <f>IF(INDEX(Historical!$H$7:$H$1432,MATCH(B446,Historical!$B$7:$B$1450,0))=0,"n/a",((INDEX(Historical!$C$7:$C$1439,MATCH(B446,Historical!$B$7:$B$1450,0))/INDEX(Historical!$H$7:$H$1432,MATCH(B446,Historical!$B$7:$B$1450,0)))^(1/5)-1)*100)</f>
        <v>n/a</v>
      </c>
      <c r="V446" s="759">
        <f>IF(INDEX(Historical!$O$7:$O$1432,MATCH(B446,Historical!$B$7:$B$1450,0))=0,"n/a",((INDEX(Historical!$C$7:$C$1439,MATCH(B446,Historical!$B$7:$B$1450,0))/INDEX(Historical!$O$7:$O$1432,MATCH(B446,Historical!$B$7:$B$1450,0)))^(1/10)-1)*100)</f>
        <v>1.7333537754854023</v>
      </c>
      <c r="W446" s="760" t="str">
        <f t="shared" si="107"/>
        <v>n/a</v>
      </c>
      <c r="X446" s="761" t="str">
        <f t="shared" si="108"/>
        <v>n/a</v>
      </c>
      <c r="Y446" s="949"/>
      <c r="Z446" s="703" t="str">
        <f t="shared" si="109"/>
        <v>n/a</v>
      </c>
      <c r="AA446" s="959" t="str">
        <f t="shared" si="110"/>
        <v>n/a</v>
      </c>
      <c r="AB446" s="960">
        <v>12</v>
      </c>
      <c r="AC446" s="938" t="s">
        <v>137</v>
      </c>
      <c r="AD446" s="938" t="s">
        <v>137</v>
      </c>
      <c r="AE446" s="938" t="s">
        <v>137</v>
      </c>
      <c r="AF446" s="938" t="s">
        <v>137</v>
      </c>
      <c r="AG446" s="938" t="s">
        <v>137</v>
      </c>
      <c r="AH446" s="938" t="s">
        <v>137</v>
      </c>
      <c r="AI446" s="938" t="s">
        <v>137</v>
      </c>
      <c r="AJ446" s="938" t="s">
        <v>137</v>
      </c>
      <c r="AK446" s="938" t="s">
        <v>137</v>
      </c>
      <c r="AL446" s="951" t="s">
        <v>137</v>
      </c>
      <c r="AM446" s="945" t="s">
        <v>137</v>
      </c>
      <c r="AN446" s="938" t="s">
        <v>137</v>
      </c>
      <c r="AO446" s="802" t="str">
        <f t="shared" si="111"/>
        <v>n/a</v>
      </c>
      <c r="AP446" s="803" t="str">
        <f t="shared" si="112"/>
        <v>n/a</v>
      </c>
      <c r="AQ446" s="961" t="str">
        <f t="shared" si="113"/>
        <v>n/a</v>
      </c>
      <c r="AR446" s="703">
        <f>INDEX(Historical!$C$7:$C$1439,MATCH(B446,Historical!$B$7:$B$1450,0))*IF(AH446="n/a",1.03,IF(AH446&lt;0,1.01,IF(AH446&gt;10,1.1,(1+AH446/100))))</f>
        <v>0.58709999999999996</v>
      </c>
      <c r="AS446" s="959">
        <f t="shared" si="114"/>
        <v>0.60471299999999995</v>
      </c>
      <c r="AT446" s="959">
        <f t="shared" si="119"/>
        <v>0.62285438999999998</v>
      </c>
      <c r="AU446" s="959">
        <f t="shared" si="119"/>
        <v>0.64154002170000002</v>
      </c>
      <c r="AV446" s="959">
        <f t="shared" si="119"/>
        <v>0.66078622235100004</v>
      </c>
      <c r="AW446" s="703">
        <f t="shared" si="115"/>
        <v>3.1169936340510001</v>
      </c>
      <c r="AX446" s="810">
        <f t="shared" si="116"/>
        <v>13.40642423247742</v>
      </c>
      <c r="AY446" s="1017" t="s">
        <v>137</v>
      </c>
      <c r="AZ446" s="945" t="s">
        <v>137</v>
      </c>
      <c r="BA446" s="945" t="s">
        <v>137</v>
      </c>
      <c r="BB446" s="945" t="s">
        <v>137</v>
      </c>
      <c r="BC446" s="945" t="s">
        <v>137</v>
      </c>
      <c r="BD446" s="984" t="s">
        <v>4290</v>
      </c>
      <c r="BE446" s="666">
        <v>2014</v>
      </c>
      <c r="BF446" s="971">
        <f t="shared" si="117"/>
        <v>0</v>
      </c>
      <c r="BG446" s="955" t="s">
        <v>137</v>
      </c>
      <c r="BH446" s="936"/>
    </row>
    <row r="447" spans="1:60" x14ac:dyDescent="0.2">
      <c r="A447" s="936" t="s">
        <v>1707</v>
      </c>
      <c r="B447" s="948" t="s">
        <v>1708</v>
      </c>
      <c r="C447" s="1013" t="s">
        <v>108</v>
      </c>
      <c r="D447" s="1013" t="s">
        <v>4365</v>
      </c>
      <c r="E447" s="792">
        <v>8</v>
      </c>
      <c r="F447" s="1227">
        <v>529</v>
      </c>
      <c r="G447" s="1227" t="s">
        <v>37</v>
      </c>
      <c r="H447" s="1227" t="s">
        <v>37</v>
      </c>
      <c r="I447" s="947">
        <v>66.599999999999994</v>
      </c>
      <c r="J447" s="703">
        <f t="shared" si="104"/>
        <v>3.0030030030030033</v>
      </c>
      <c r="K447" s="950">
        <v>0.5</v>
      </c>
      <c r="L447" s="960">
        <v>4</v>
      </c>
      <c r="M447" s="694">
        <f t="shared" si="105"/>
        <v>2</v>
      </c>
      <c r="N447" s="943" t="s">
        <v>149</v>
      </c>
      <c r="O447" s="795">
        <v>0.4</v>
      </c>
      <c r="P447" s="660">
        <v>43342</v>
      </c>
      <c r="Q447" s="660">
        <v>43360</v>
      </c>
      <c r="R447" s="694">
        <f t="shared" si="106"/>
        <v>24.999999999999993</v>
      </c>
      <c r="S447" s="759">
        <f>IF(INDEX(Historical!$D$7:$D$1439,MATCH(B447,Historical!$B$7:$B$1450,0))=0,"n/a",(INDEX(Historical!$C$7:$C$1439,MATCH(B447,Historical!$B$7:$B$1450,0))/INDEX(Historical!$D$7:$D$1439,MATCH(B447,Historical!$B$7:$B$1450,0))-1)*100)</f>
        <v>36.363636363636353</v>
      </c>
      <c r="T447" s="759">
        <f>IF(INDEX(Historical!$F$7:$F$1432,MATCH(B447,Historical!$B$7:$B$1450,0))=0,"n/a",((INDEX(Historical!$C$7:$C$1439,MATCH(B447,Historical!$B$7:$B$1450,0))/INDEX(Historical!$F$7:$F$1432,MATCH(B447,Historical!$B$7:$B$1450,0)))^(1/3)-1)*100)</f>
        <v>25.072421800674839</v>
      </c>
      <c r="U447" s="759">
        <f>IF(INDEX(Historical!$H$7:$H$1432,MATCH(B447,Historical!$B$7:$B$1450,0))=0,"n/a",((INDEX(Historical!$C$7:$C$1439,MATCH(B447,Historical!$B$7:$B$1450,0))/INDEX(Historical!$H$7:$H$1432,MATCH(B447,Historical!$B$7:$B$1450,0)))^(1/5)-1)*100)</f>
        <v>38.75252405774463</v>
      </c>
      <c r="V447" s="759">
        <f>IF(INDEX(Historical!$O$7:$O$1432,MATCH(B447,Historical!$B$7:$B$1450,0))=0,"n/a",((INDEX(Historical!$C$7:$C$1439,MATCH(B447,Historical!$B$7:$B$1450,0))/INDEX(Historical!$O$7:$O$1432,MATCH(B447,Historical!$B$7:$B$1450,0)))^(1/10)-1)*100)</f>
        <v>-4.4913372258047808</v>
      </c>
      <c r="W447" s="760" t="str">
        <f t="shared" si="107"/>
        <v>n/a</v>
      </c>
      <c r="X447" s="761">
        <f t="shared" si="108"/>
        <v>2.0947310301483584</v>
      </c>
      <c r="Y447" s="717"/>
      <c r="Z447" s="703">
        <f t="shared" si="109"/>
        <v>35.650623885918002</v>
      </c>
      <c r="AA447" s="959">
        <f t="shared" si="110"/>
        <v>11.871657754010693</v>
      </c>
      <c r="AB447" s="960">
        <v>12</v>
      </c>
      <c r="AC447" s="938">
        <v>5.61</v>
      </c>
      <c r="AD447" s="938">
        <v>4.54</v>
      </c>
      <c r="AE447" s="938">
        <v>3.77</v>
      </c>
      <c r="AF447" s="938">
        <v>1.29</v>
      </c>
      <c r="AG447" s="938">
        <v>11.899999999999999</v>
      </c>
      <c r="AH447" s="938">
        <v>45.9</v>
      </c>
      <c r="AI447" s="938">
        <v>2.39</v>
      </c>
      <c r="AJ447" s="938">
        <v>18.5</v>
      </c>
      <c r="AK447" s="938">
        <v>2.6</v>
      </c>
      <c r="AL447" s="951">
        <v>29340</v>
      </c>
      <c r="AM447" s="945">
        <v>0.3</v>
      </c>
      <c r="AN447" s="938">
        <v>0.76</v>
      </c>
      <c r="AO447" s="802">
        <f t="shared" si="111"/>
        <v>29.883869306736941</v>
      </c>
      <c r="AP447" s="803">
        <f t="shared" si="112"/>
        <v>41.755527060747632</v>
      </c>
      <c r="AQ447" s="961">
        <f t="shared" si="113"/>
        <v>-17.498987204401761</v>
      </c>
      <c r="AR447" s="703">
        <f>INDEX(Historical!$C$7:$C$1439,MATCH(B447,Historical!$B$7:$B$1450,0))*IF(AH447="n/a",1.03,IF(AH447&lt;0,1.01,IF(AH447&gt;10,1.1,(1+AH447/100))))</f>
        <v>1.9800000000000002</v>
      </c>
      <c r="AS447" s="959">
        <f t="shared" si="114"/>
        <v>2.0273220000000003</v>
      </c>
      <c r="AT447" s="959">
        <f t="shared" ref="AT447:AV466" si="120">IF($AK447="n/a",1.03*AS447,IF($AK447&lt;0,1.01*AS447,IF($AK447&gt;10,1.1*AS447,(1+$AK447/100)*AS447)))</f>
        <v>2.0800323720000002</v>
      </c>
      <c r="AU447" s="959">
        <f t="shared" si="120"/>
        <v>2.1341132136720002</v>
      </c>
      <c r="AV447" s="959">
        <f t="shared" si="120"/>
        <v>2.1896001572274724</v>
      </c>
      <c r="AW447" s="703">
        <f t="shared" si="115"/>
        <v>10.411067742899473</v>
      </c>
      <c r="AX447" s="810">
        <f t="shared" si="116"/>
        <v>15.632233848197409</v>
      </c>
      <c r="AY447" s="1017">
        <v>1.48</v>
      </c>
      <c r="AZ447" s="945">
        <v>44.629999999999995</v>
      </c>
      <c r="BA447" s="945">
        <v>-11.29</v>
      </c>
      <c r="BB447" s="945">
        <v>4.95</v>
      </c>
      <c r="BC447" s="945">
        <v>8.3800000000000008</v>
      </c>
      <c r="BE447" s="666">
        <v>2011</v>
      </c>
      <c r="BF447" s="971">
        <f t="shared" si="117"/>
        <v>0</v>
      </c>
      <c r="BG447" s="955">
        <v>1.2</v>
      </c>
    </row>
    <row r="448" spans="1:60" x14ac:dyDescent="0.2">
      <c r="A448" s="954" t="s">
        <v>1697</v>
      </c>
      <c r="B448" s="948" t="s">
        <v>1698</v>
      </c>
      <c r="C448" s="1013" t="s">
        <v>123</v>
      </c>
      <c r="D448" s="1013" t="s">
        <v>4382</v>
      </c>
      <c r="E448" s="792">
        <v>9</v>
      </c>
      <c r="F448" s="1227">
        <v>457</v>
      </c>
      <c r="G448" s="1227" t="s">
        <v>37</v>
      </c>
      <c r="H448" s="1227" t="s">
        <v>115</v>
      </c>
      <c r="I448" s="947">
        <v>31.51</v>
      </c>
      <c r="J448" s="703">
        <f t="shared" si="104"/>
        <v>3.046651856553475</v>
      </c>
      <c r="K448" s="950">
        <v>0.24</v>
      </c>
      <c r="L448" s="960">
        <v>4</v>
      </c>
      <c r="M448" s="694">
        <f t="shared" si="105"/>
        <v>0.96</v>
      </c>
      <c r="N448" s="943" t="s">
        <v>241</v>
      </c>
      <c r="O448" s="795">
        <v>0.1875</v>
      </c>
      <c r="P448" s="934">
        <v>43552</v>
      </c>
      <c r="Q448" s="934">
        <v>43567</v>
      </c>
      <c r="R448" s="694">
        <f t="shared" si="106"/>
        <v>27.999999999999996</v>
      </c>
      <c r="S448" s="759">
        <f>IF(INDEX(Historical!$D$7:$D$1439,MATCH(B448,Historical!$B$7:$B$1450,0))=0,"n/a",(INDEX(Historical!$C$7:$C$1439,MATCH(B448,Historical!$B$7:$B$1450,0))/INDEX(Historical!$D$7:$D$1439,MATCH(B448,Historical!$B$7:$B$1450,0))-1)*100)</f>
        <v>18.595041322314067</v>
      </c>
      <c r="T448" s="759">
        <f>IF(INDEX(Historical!$F$7:$F$1432,MATCH(B448,Historical!$B$7:$B$1450,0))=0,"n/a",((INDEX(Historical!$C$7:$C$1439,MATCH(B448,Historical!$B$7:$B$1450,0))/INDEX(Historical!$F$7:$F$1432,MATCH(B448,Historical!$B$7:$B$1450,0)))^(1/3)-1)*100)</f>
        <v>10.798312798765085</v>
      </c>
      <c r="U448" s="759">
        <f>IF(INDEX(Historical!$H$7:$H$1432,MATCH(B448,Historical!$B$7:$B$1450,0))=0,"n/a",((INDEX(Historical!$C$7:$C$1439,MATCH(B448,Historical!$B$7:$B$1450,0))/INDEX(Historical!$H$7:$H$1432,MATCH(B448,Historical!$B$7:$B$1450,0)))^(1/5)-1)*100)</f>
        <v>10.782379709834222</v>
      </c>
      <c r="V448" s="759">
        <f>IF(INDEX(Historical!$O$7:$O$1432,MATCH(B448,Historical!$B$7:$B$1450,0))=0,"n/a",((INDEX(Historical!$C$7:$C$1439,MATCH(B448,Historical!$B$7:$B$1450,0))/INDEX(Historical!$O$7:$O$1432,MATCH(B448,Historical!$B$7:$B$1450,0)))^(1/10)-1)*100)</f>
        <v>6.7035979683061742</v>
      </c>
      <c r="W448" s="760">
        <f t="shared" si="107"/>
        <v>1.6084466522026009</v>
      </c>
      <c r="X448" s="761">
        <f t="shared" si="108"/>
        <v>0.2390771554286967</v>
      </c>
      <c r="Y448" s="717"/>
      <c r="Z448" s="703">
        <f t="shared" si="109"/>
        <v>20.689655172413794</v>
      </c>
      <c r="AA448" s="959">
        <f t="shared" si="110"/>
        <v>6.7909482758620694</v>
      </c>
      <c r="AB448" s="960">
        <v>12</v>
      </c>
      <c r="AC448" s="938">
        <v>4.6399999999999997</v>
      </c>
      <c r="AD448" s="938" t="s">
        <v>137</v>
      </c>
      <c r="AE448" s="938">
        <v>0.62</v>
      </c>
      <c r="AF448" s="938">
        <v>1.84</v>
      </c>
      <c r="AG448" s="938">
        <v>32</v>
      </c>
      <c r="AH448" s="940">
        <v>104</v>
      </c>
      <c r="AI448" s="940">
        <v>-7.9600000000000009</v>
      </c>
      <c r="AJ448" s="938">
        <v>45.1</v>
      </c>
      <c r="AK448" s="938" t="s">
        <v>137</v>
      </c>
      <c r="AL448" s="951">
        <v>7220</v>
      </c>
      <c r="AM448" s="945">
        <v>4.7</v>
      </c>
      <c r="AN448" s="938">
        <v>0.61</v>
      </c>
      <c r="AO448" s="802">
        <f t="shared" si="111"/>
        <v>7.0380832905256288</v>
      </c>
      <c r="AP448" s="803">
        <f t="shared" si="112"/>
        <v>13.829031566387698</v>
      </c>
      <c r="AQ448" s="961">
        <f t="shared" si="113"/>
        <v>-25.478281085053357</v>
      </c>
      <c r="AR448" s="703">
        <f>INDEX(Historical!$C$7:$C$1439,MATCH(B448,Historical!$B$7:$B$1450,0))*IF(AH448="n/a",1.03,IF(AH448&lt;0,1.01,IF(AH448&gt;10,1.1,(1+AH448/100))))</f>
        <v>0.78925000000000012</v>
      </c>
      <c r="AS448" s="959">
        <f t="shared" si="114"/>
        <v>0.79714250000000009</v>
      </c>
      <c r="AT448" s="959">
        <f t="shared" si="120"/>
        <v>0.82105677500000007</v>
      </c>
      <c r="AU448" s="959">
        <f t="shared" si="120"/>
        <v>0.84568847825000004</v>
      </c>
      <c r="AV448" s="959">
        <f t="shared" si="120"/>
        <v>0.87105913259750012</v>
      </c>
      <c r="AW448" s="703">
        <f t="shared" si="115"/>
        <v>4.1241968858475007</v>
      </c>
      <c r="AX448" s="810">
        <f t="shared" si="116"/>
        <v>13.088533436520153</v>
      </c>
      <c r="AY448" s="1017">
        <v>1.64</v>
      </c>
      <c r="AZ448" s="945">
        <v>25.91</v>
      </c>
      <c r="BA448" s="945">
        <v>-34.589999999999996</v>
      </c>
      <c r="BB448" s="945">
        <v>8.3800000000000008</v>
      </c>
      <c r="BC448" s="945">
        <v>-6.81</v>
      </c>
      <c r="BE448" s="666">
        <v>2011</v>
      </c>
      <c r="BF448" s="971">
        <f t="shared" si="117"/>
        <v>0</v>
      </c>
      <c r="BG448" s="955">
        <v>16.3</v>
      </c>
    </row>
    <row r="449" spans="1:60" x14ac:dyDescent="0.2">
      <c r="A449" s="936" t="s">
        <v>1695</v>
      </c>
      <c r="B449" s="948" t="s">
        <v>1696</v>
      </c>
      <c r="C449" s="1013" t="s">
        <v>108</v>
      </c>
      <c r="D449" s="1013" t="s">
        <v>4361</v>
      </c>
      <c r="E449" s="792">
        <v>8</v>
      </c>
      <c r="F449" s="1227">
        <v>534</v>
      </c>
      <c r="G449" s="1227" t="s">
        <v>115</v>
      </c>
      <c r="H449" s="1227" t="s">
        <v>115</v>
      </c>
      <c r="I449" s="947">
        <v>58.09</v>
      </c>
      <c r="J449" s="703">
        <f t="shared" si="104"/>
        <v>3.2363573764847642</v>
      </c>
      <c r="K449" s="950">
        <v>0.47</v>
      </c>
      <c r="L449" s="960">
        <v>4</v>
      </c>
      <c r="M449" s="694">
        <f t="shared" si="105"/>
        <v>1.88</v>
      </c>
      <c r="N449" s="943" t="s">
        <v>220</v>
      </c>
      <c r="O449" s="795">
        <v>0.42</v>
      </c>
      <c r="P449" s="660">
        <v>43371</v>
      </c>
      <c r="Q449" s="660">
        <v>43388</v>
      </c>
      <c r="R449" s="694">
        <f t="shared" si="106"/>
        <v>11.904761904761903</v>
      </c>
      <c r="S449" s="759">
        <f>IF(INDEX(Historical!$D$7:$D$1439,MATCH(B449,Historical!$B$7:$B$1450,0))=0,"n/a",(INDEX(Historical!$C$7:$C$1439,MATCH(B449,Historical!$B$7:$B$1450,0))/INDEX(Historical!$D$7:$D$1439,MATCH(B449,Historical!$B$7:$B$1450,0))-1)*100)</f>
        <v>14.102564102564097</v>
      </c>
      <c r="T449" s="759">
        <f>IF(INDEX(Historical!$F$7:$F$1432,MATCH(B449,Historical!$B$7:$B$1450,0))=0,"n/a",((INDEX(Historical!$C$7:$C$1439,MATCH(B449,Historical!$B$7:$B$1450,0))/INDEX(Historical!$F$7:$F$1432,MATCH(B449,Historical!$B$7:$B$1450,0)))^(1/3)-1)*100)</f>
        <v>11.618627389613433</v>
      </c>
      <c r="U449" s="759">
        <f>IF(INDEX(Historical!$H$7:$H$1432,MATCH(B449,Historical!$B$7:$B$1450,0))=0,"n/a",((INDEX(Historical!$C$7:$C$1439,MATCH(B449,Historical!$B$7:$B$1450,0))/INDEX(Historical!$H$7:$H$1432,MATCH(B449,Historical!$B$7:$B$1450,0)))^(1/5)-1)*100)</f>
        <v>11.779964179892598</v>
      </c>
      <c r="V449" s="759">
        <f>IF(INDEX(Historical!$O$7:$O$1432,MATCH(B449,Historical!$B$7:$B$1450,0))=0,"n/a",((INDEX(Historical!$C$7:$C$1439,MATCH(B449,Historical!$B$7:$B$1450,0))/INDEX(Historical!$O$7:$O$1432,MATCH(B449,Historical!$B$7:$B$1450,0)))^(1/10)-1)*100)</f>
        <v>6.5931299642276509</v>
      </c>
      <c r="W449" s="760">
        <f t="shared" si="107"/>
        <v>1.7867028624958339</v>
      </c>
      <c r="X449" s="761">
        <f t="shared" si="108"/>
        <v>1.5918870513368377</v>
      </c>
      <c r="Y449" s="717"/>
      <c r="Z449" s="703">
        <f t="shared" si="109"/>
        <v>31.918505942275043</v>
      </c>
      <c r="AA449" s="959">
        <f t="shared" si="110"/>
        <v>9.8624787775891356</v>
      </c>
      <c r="AB449" s="960">
        <v>12</v>
      </c>
      <c r="AC449" s="938">
        <v>5.89</v>
      </c>
      <c r="AD449" s="938" t="s">
        <v>137</v>
      </c>
      <c r="AE449" s="938">
        <v>5.82</v>
      </c>
      <c r="AF449" s="938">
        <v>1.04</v>
      </c>
      <c r="AG449" s="938">
        <v>10.9</v>
      </c>
      <c r="AH449" s="938">
        <v>6.7</v>
      </c>
      <c r="AI449" s="938">
        <v>10.8</v>
      </c>
      <c r="AJ449" s="938">
        <v>7.3999999999999995</v>
      </c>
      <c r="AK449" s="938">
        <v>-6.77</v>
      </c>
      <c r="AL449" s="951">
        <v>22250</v>
      </c>
      <c r="AM449" s="945">
        <v>0.6</v>
      </c>
      <c r="AN449" s="938">
        <v>0</v>
      </c>
      <c r="AO449" s="802">
        <f t="shared" si="111"/>
        <v>5.1538427787882277</v>
      </c>
      <c r="AP449" s="803">
        <f t="shared" si="112"/>
        <v>15.016321556377363</v>
      </c>
      <c r="AQ449" s="961">
        <f t="shared" si="113"/>
        <v>-32.482173782054005</v>
      </c>
      <c r="AR449" s="703">
        <f>INDEX(Historical!$C$7:$C$1439,MATCH(B449,Historical!$B$7:$B$1450,0))*IF(AH449="n/a",1.03,IF(AH449&lt;0,1.01,IF(AH449&gt;10,1.1,(1+AH449/100))))</f>
        <v>1.8992599999999999</v>
      </c>
      <c r="AS449" s="959">
        <f t="shared" si="114"/>
        <v>2.0891860000000002</v>
      </c>
      <c r="AT449" s="959">
        <f t="shared" si="120"/>
        <v>2.1100778600000001</v>
      </c>
      <c r="AU449" s="959">
        <f t="shared" si="120"/>
        <v>2.1311786386000002</v>
      </c>
      <c r="AV449" s="959">
        <f t="shared" si="120"/>
        <v>2.1524904249860004</v>
      </c>
      <c r="AW449" s="703">
        <f t="shared" si="115"/>
        <v>10.382192923586</v>
      </c>
      <c r="AX449" s="810">
        <f t="shared" si="116"/>
        <v>17.872599283157172</v>
      </c>
      <c r="AY449" s="1017">
        <v>1.44</v>
      </c>
      <c r="AZ449" s="945">
        <v>8.52</v>
      </c>
      <c r="BA449" s="945">
        <v>-35.6</v>
      </c>
      <c r="BB449" s="945">
        <v>2.4</v>
      </c>
      <c r="BC449" s="945">
        <v>-11.78</v>
      </c>
      <c r="BE449" s="666">
        <v>2011</v>
      </c>
      <c r="BF449" s="971">
        <f t="shared" si="117"/>
        <v>0</v>
      </c>
      <c r="BG449" s="955">
        <v>0.89999999999999991</v>
      </c>
    </row>
    <row r="450" spans="1:60" x14ac:dyDescent="0.2">
      <c r="A450" s="954" t="s">
        <v>4136</v>
      </c>
      <c r="B450" s="948" t="s">
        <v>4137</v>
      </c>
      <c r="C450" s="1013" t="s">
        <v>128</v>
      </c>
      <c r="D450" s="1013" t="s">
        <v>4373</v>
      </c>
      <c r="E450" s="792">
        <v>5</v>
      </c>
      <c r="F450" s="1227">
        <v>876</v>
      </c>
      <c r="G450" s="1227" t="s">
        <v>106</v>
      </c>
      <c r="H450" s="1227" t="s">
        <v>106</v>
      </c>
      <c r="I450" s="947">
        <v>196.82</v>
      </c>
      <c r="J450" s="703">
        <f t="shared" si="104"/>
        <v>1.5242353419367951</v>
      </c>
      <c r="K450" s="950">
        <v>0.75</v>
      </c>
      <c r="L450" s="960">
        <v>4</v>
      </c>
      <c r="M450" s="694">
        <f t="shared" si="105"/>
        <v>3</v>
      </c>
      <c r="N450" s="943" t="s">
        <v>995</v>
      </c>
      <c r="O450" s="795">
        <v>0.74</v>
      </c>
      <c r="P450" s="934">
        <v>43594</v>
      </c>
      <c r="Q450" s="934">
        <v>43609</v>
      </c>
      <c r="R450" s="694">
        <f t="shared" si="106"/>
        <v>1.3513513513513526</v>
      </c>
      <c r="S450" s="759">
        <f>IF(INDEX(Historical!$D$7:$D$1439,MATCH(B450,Historical!$B$7:$B$1450,0))=0,"n/a",(INDEX(Historical!$C$7:$C$1439,MATCH(B450,Historical!$B$7:$B$1450,0))/INDEX(Historical!$D$7:$D$1439,MATCH(B450,Historical!$B$7:$B$1450,0))-1)*100)</f>
        <v>39.79591836734695</v>
      </c>
      <c r="T450" s="759">
        <f>IF(INDEX(Historical!$F$7:$F$1432,MATCH(B450,Historical!$B$7:$B$1450,0))=0,"n/a",((INDEX(Historical!$C$7:$C$1439,MATCH(B450,Historical!$B$7:$B$1450,0))/INDEX(Historical!$F$7:$F$1432,MATCH(B450,Historical!$B$7:$B$1450,0)))^(1/3)-1)*100)</f>
        <v>43.358199577877762</v>
      </c>
      <c r="U450" s="759" t="str">
        <f>IF(INDEX(Historical!$H$7:$H$1432,MATCH(B450,Historical!$B$7:$B$1450,0))=0,"n/a",((INDEX(Historical!$C$7:$C$1439,MATCH(B450,Historical!$B$7:$B$1450,0))/INDEX(Historical!$H$7:$H$1432,MATCH(B450,Historical!$B$7:$B$1450,0)))^(1/5)-1)*100)</f>
        <v>n/a</v>
      </c>
      <c r="V450" s="759" t="str">
        <f>IF(INDEX(Historical!$O$7:$O$1432,MATCH(B450,Historical!$B$7:$B$1450,0))=0,"n/a",((INDEX(Historical!$C$7:$C$1439,MATCH(B450,Historical!$B$7:$B$1450,0))/INDEX(Historical!$O$7:$O$1432,MATCH(B450,Historical!$B$7:$B$1450,0)))^(1/10)-1)*100)</f>
        <v>n/a</v>
      </c>
      <c r="W450" s="760" t="str">
        <f t="shared" si="107"/>
        <v>n/a</v>
      </c>
      <c r="X450" s="761" t="str">
        <f t="shared" si="108"/>
        <v>n/a</v>
      </c>
      <c r="Y450" s="949"/>
      <c r="Z450" s="703">
        <f t="shared" si="109"/>
        <v>27.497708524289642</v>
      </c>
      <c r="AA450" s="959">
        <f t="shared" si="110"/>
        <v>18.040329972502292</v>
      </c>
      <c r="AB450" s="960">
        <v>2</v>
      </c>
      <c r="AC450" s="938">
        <v>10.91</v>
      </c>
      <c r="AD450" s="938">
        <v>2.86</v>
      </c>
      <c r="AE450" s="938">
        <v>4.67</v>
      </c>
      <c r="AF450" s="938">
        <v>3.16</v>
      </c>
      <c r="AG450" s="938" t="s">
        <v>137</v>
      </c>
      <c r="AH450" s="938">
        <v>79.3</v>
      </c>
      <c r="AI450" s="938">
        <v>12.2</v>
      </c>
      <c r="AJ450" s="938">
        <v>12.1</v>
      </c>
      <c r="AK450" s="938">
        <v>6.4399999999999995</v>
      </c>
      <c r="AL450" s="951">
        <v>38110</v>
      </c>
      <c r="AM450" s="945">
        <v>0.6</v>
      </c>
      <c r="AN450" s="938">
        <v>1.1000000000000001</v>
      </c>
      <c r="AO450" s="802" t="str">
        <f t="shared" si="111"/>
        <v>n/a</v>
      </c>
      <c r="AP450" s="803" t="str">
        <f t="shared" si="112"/>
        <v>n/a</v>
      </c>
      <c r="AQ450" s="961">
        <f t="shared" si="113"/>
        <v>59.174876176567004</v>
      </c>
      <c r="AR450" s="703">
        <f>INDEX(Historical!$C$7:$C$1439,MATCH(B450,Historical!$B$7:$B$1450,0))*IF(AH450="n/a",1.03,IF(AH450&lt;0,1.01,IF(AH450&gt;10,1.1,(1+AH450/100))))</f>
        <v>3.0140000000000007</v>
      </c>
      <c r="AS450" s="959">
        <f t="shared" si="114"/>
        <v>3.3154000000000012</v>
      </c>
      <c r="AT450" s="959">
        <f t="shared" si="120"/>
        <v>3.5289117600000015</v>
      </c>
      <c r="AU450" s="959">
        <f t="shared" si="120"/>
        <v>3.7561736773440018</v>
      </c>
      <c r="AV450" s="959">
        <f t="shared" si="120"/>
        <v>3.9980712621649555</v>
      </c>
      <c r="AW450" s="703">
        <f t="shared" si="115"/>
        <v>17.612556699508961</v>
      </c>
      <c r="AX450" s="810">
        <f t="shared" si="116"/>
        <v>8.9485604610857443</v>
      </c>
      <c r="AY450" s="1017">
        <v>0.72</v>
      </c>
      <c r="AZ450" s="945">
        <v>30.89</v>
      </c>
      <c r="BA450" s="945">
        <v>-14.02</v>
      </c>
      <c r="BB450" s="945">
        <v>1.4500000000000002</v>
      </c>
      <c r="BC450" s="945">
        <v>4.87</v>
      </c>
      <c r="BE450" s="666">
        <v>2015</v>
      </c>
      <c r="BF450" s="971">
        <f t="shared" si="117"/>
        <v>0</v>
      </c>
      <c r="BG450" s="955" t="s">
        <v>137</v>
      </c>
    </row>
    <row r="451" spans="1:60" x14ac:dyDescent="0.2">
      <c r="A451" s="936" t="s">
        <v>3915</v>
      </c>
      <c r="B451" s="948" t="s">
        <v>4211</v>
      </c>
      <c r="C451" s="1013" t="s">
        <v>4216</v>
      </c>
      <c r="D451" s="1013" t="s">
        <v>4352</v>
      </c>
      <c r="E451" s="792">
        <v>5</v>
      </c>
      <c r="F451" s="1227">
        <v>827</v>
      </c>
      <c r="G451" s="1227" t="s">
        <v>106</v>
      </c>
      <c r="H451" s="1227" t="s">
        <v>106</v>
      </c>
      <c r="I451" s="952">
        <v>85.28</v>
      </c>
      <c r="J451" s="703">
        <f t="shared" si="104"/>
        <v>1.7823639774859286</v>
      </c>
      <c r="K451" s="957">
        <v>0.38</v>
      </c>
      <c r="L451" s="666">
        <v>4</v>
      </c>
      <c r="M451" s="694">
        <f t="shared" si="105"/>
        <v>1.52</v>
      </c>
      <c r="N451" s="666" t="s">
        <v>149</v>
      </c>
      <c r="O451" s="796">
        <v>0.32</v>
      </c>
      <c r="P451" s="1073">
        <v>43318</v>
      </c>
      <c r="Q451" s="1073">
        <v>43339</v>
      </c>
      <c r="R451" s="694">
        <f t="shared" si="106"/>
        <v>18.75</v>
      </c>
      <c r="S451" s="759">
        <f>IF(INDEX(Historical!$D$7:$D$1439,MATCH(B451,Historical!$B$7:$B$1450,0))=0,"n/a",(INDEX(Historical!$C$7:$C$1439,MATCH(B451,Historical!$B$7:$B$1450,0))/INDEX(Historical!$D$7:$D$1439,MATCH(B451,Historical!$B$7:$B$1450,0))-1)*100)</f>
        <v>16.666666666666675</v>
      </c>
      <c r="T451" s="759">
        <f>IF(INDEX(Historical!$F$7:$F$1432,MATCH(B451,Historical!$B$7:$B$1450,0))=0,"n/a",((INDEX(Historical!$C$7:$C$1439,MATCH(B451,Historical!$B$7:$B$1450,0))/INDEX(Historical!$F$7:$F$1432,MATCH(B451,Historical!$B$7:$B$1450,0)))^(1/3)-1)*100)</f>
        <v>21.528408625133899</v>
      </c>
      <c r="U451" s="759" t="str">
        <f>IF(INDEX(Historical!$H$7:$H$1432,MATCH(B451,Historical!$B$7:$B$1450,0))=0,"n/a",((INDEX(Historical!$C$7:$C$1439,MATCH(B451,Historical!$B$7:$B$1450,0))/INDEX(Historical!$H$7:$H$1432,MATCH(B451,Historical!$B$7:$B$1450,0)))^(1/5)-1)*100)</f>
        <v>n/a</v>
      </c>
      <c r="V451" s="759" t="str">
        <f>IF(INDEX(Historical!$O$7:$O$1432,MATCH(B451,Historical!$B$7:$B$1450,0))=0,"n/a",((INDEX(Historical!$C$7:$C$1439,MATCH(B451,Historical!$B$7:$B$1450,0))/INDEX(Historical!$O$7:$O$1432,MATCH(B451,Historical!$B$7:$B$1450,0)))^(1/10)-1)*100)</f>
        <v>n/a</v>
      </c>
      <c r="W451" s="760" t="str">
        <f t="shared" si="107"/>
        <v>n/a</v>
      </c>
      <c r="X451" s="761" t="str">
        <f t="shared" si="108"/>
        <v>n/a</v>
      </c>
      <c r="Y451" s="948"/>
      <c r="Z451" s="703">
        <f t="shared" si="109"/>
        <v>25.806451612903224</v>
      </c>
      <c r="AA451" s="959">
        <f t="shared" si="110"/>
        <v>14.478777589134127</v>
      </c>
      <c r="AB451" s="1227">
        <v>12</v>
      </c>
      <c r="AC451" s="952">
        <v>5.89</v>
      </c>
      <c r="AD451" s="952">
        <v>1.57</v>
      </c>
      <c r="AE451" s="952">
        <v>4.0999999999999996</v>
      </c>
      <c r="AF451" s="952">
        <v>3.74</v>
      </c>
      <c r="AG451" s="952">
        <v>26.3</v>
      </c>
      <c r="AH451" s="952">
        <v>17.2</v>
      </c>
      <c r="AI451" s="952">
        <v>6.660000000000001</v>
      </c>
      <c r="AJ451" s="952">
        <v>34.4</v>
      </c>
      <c r="AK451" s="952">
        <v>9.4700000000000006</v>
      </c>
      <c r="AL451" s="952">
        <v>15100</v>
      </c>
      <c r="AM451" s="952">
        <v>0.3</v>
      </c>
      <c r="AN451" s="952">
        <v>0</v>
      </c>
      <c r="AO451" s="802" t="str">
        <f t="shared" si="111"/>
        <v>n/a</v>
      </c>
      <c r="AP451" s="803" t="str">
        <f t="shared" si="112"/>
        <v>n/a</v>
      </c>
      <c r="AQ451" s="961">
        <f t="shared" si="113"/>
        <v>55.135250215003786</v>
      </c>
      <c r="AR451" s="703">
        <f>INDEX(Historical!$C$7:$C$1439,MATCH(B451,Historical!$B$7:$B$1450,0))*IF(AH451="n/a",1.03,IF(AH451&lt;0,1.01,IF(AH451&gt;10,1.1,(1+AH451/100))))</f>
        <v>1.54</v>
      </c>
      <c r="AS451" s="959">
        <f t="shared" si="114"/>
        <v>1.6425640000000001</v>
      </c>
      <c r="AT451" s="959">
        <f t="shared" si="120"/>
        <v>1.7981148108000002</v>
      </c>
      <c r="AU451" s="959">
        <f t="shared" si="120"/>
        <v>1.9683962833827602</v>
      </c>
      <c r="AV451" s="959">
        <f t="shared" si="120"/>
        <v>2.1548034114191075</v>
      </c>
      <c r="AW451" s="703">
        <f t="shared" si="115"/>
        <v>9.1038785056018678</v>
      </c>
      <c r="AX451" s="810">
        <f t="shared" si="116"/>
        <v>10.675279673548156</v>
      </c>
      <c r="AY451" s="788">
        <v>1.02</v>
      </c>
      <c r="AZ451" s="955">
        <v>41.86</v>
      </c>
      <c r="BA451" s="955">
        <v>-11.4</v>
      </c>
      <c r="BB451" s="955">
        <v>11.940000000000001</v>
      </c>
      <c r="BC451" s="955">
        <v>9.4600000000000009</v>
      </c>
      <c r="BE451" s="666">
        <v>2014</v>
      </c>
      <c r="BF451" s="971">
        <f t="shared" si="117"/>
        <v>0</v>
      </c>
      <c r="BG451" s="955">
        <v>22.400000000000002</v>
      </c>
    </row>
    <row r="452" spans="1:60" x14ac:dyDescent="0.2">
      <c r="A452" s="953" t="s">
        <v>1636</v>
      </c>
      <c r="B452" s="948" t="s">
        <v>1637</v>
      </c>
      <c r="C452" s="1013" t="s">
        <v>123</v>
      </c>
      <c r="D452" s="1013" t="s">
        <v>4392</v>
      </c>
      <c r="E452" s="792">
        <v>7</v>
      </c>
      <c r="F452" s="1227">
        <v>641</v>
      </c>
      <c r="G452" s="1227" t="s">
        <v>106</v>
      </c>
      <c r="H452" s="1227" t="s">
        <v>106</v>
      </c>
      <c r="I452" s="947">
        <v>34.43</v>
      </c>
      <c r="J452" s="703">
        <f t="shared" si="104"/>
        <v>5.1118210862619806</v>
      </c>
      <c r="K452" s="950">
        <v>0.44</v>
      </c>
      <c r="L452" s="960">
        <v>4</v>
      </c>
      <c r="M452" s="694">
        <f t="shared" si="105"/>
        <v>1.76</v>
      </c>
      <c r="N452" s="943" t="s">
        <v>608</v>
      </c>
      <c r="O452" s="795">
        <v>0.43</v>
      </c>
      <c r="P452" s="934">
        <v>43433</v>
      </c>
      <c r="Q452" s="934">
        <v>43455</v>
      </c>
      <c r="R452" s="694">
        <f t="shared" si="106"/>
        <v>2.3255813953488391</v>
      </c>
      <c r="S452" s="759">
        <f>IF(INDEX(Historical!$D$7:$D$1439,MATCH(B452,Historical!$B$7:$B$1450,0))=0,"n/a",(INDEX(Historical!$C$7:$C$1439,MATCH(B452,Historical!$B$7:$B$1450,0))/INDEX(Historical!$D$7:$D$1439,MATCH(B452,Historical!$B$7:$B$1450,0))-1)*100)</f>
        <v>2.3668639053254559</v>
      </c>
      <c r="T452" s="759">
        <f>IF(INDEX(Historical!$F$7:$F$1432,MATCH(B452,Historical!$B$7:$B$1450,0))=0,"n/a",((INDEX(Historical!$C$7:$C$1439,MATCH(B452,Historical!$B$7:$B$1450,0))/INDEX(Historical!$F$7:$F$1432,MATCH(B452,Historical!$B$7:$B$1450,0)))^(1/3)-1)*100)</f>
        <v>3.9541410047541969</v>
      </c>
      <c r="U452" s="759">
        <f>IF(INDEX(Historical!$H$7:$H$1432,MATCH(B452,Historical!$B$7:$B$1450,0))=0,"n/a",((INDEX(Historical!$C$7:$C$1439,MATCH(B452,Historical!$B$7:$B$1450,0))/INDEX(Historical!$H$7:$H$1432,MATCH(B452,Historical!$B$7:$B$1450,0)))^(1/5)-1)*100)</f>
        <v>6.5454999507434497</v>
      </c>
      <c r="V452" s="759">
        <f>IF(INDEX(Historical!$O$7:$O$1432,MATCH(B452,Historical!$B$7:$B$1450,0))=0,"n/a",((INDEX(Historical!$C$7:$C$1439,MATCH(B452,Historical!$B$7:$B$1450,0))/INDEX(Historical!$O$7:$O$1432,MATCH(B452,Historical!$B$7:$B$1450,0)))^(1/10)-1)*100)</f>
        <v>19.149571504830941</v>
      </c>
      <c r="W452" s="760">
        <f t="shared" si="107"/>
        <v>0.34180921223705657</v>
      </c>
      <c r="X452" s="761">
        <f t="shared" si="108"/>
        <v>4.3636666338289665</v>
      </c>
      <c r="Y452" s="714"/>
      <c r="Z452" s="703">
        <f t="shared" si="109"/>
        <v>68.217054263565885</v>
      </c>
      <c r="AA452" s="959">
        <f t="shared" si="110"/>
        <v>13.344961240310077</v>
      </c>
      <c r="AB452" s="960">
        <v>12</v>
      </c>
      <c r="AC452" s="938">
        <v>2.58</v>
      </c>
      <c r="AD452" s="938">
        <v>2.69</v>
      </c>
      <c r="AE452" s="938">
        <v>1.02</v>
      </c>
      <c r="AF452" s="938">
        <v>1.89</v>
      </c>
      <c r="AG452" s="938">
        <v>16.3</v>
      </c>
      <c r="AH452" s="938">
        <v>-3.6999999999999997</v>
      </c>
      <c r="AI452" s="938">
        <v>7.59</v>
      </c>
      <c r="AJ452" s="938">
        <v>1.5</v>
      </c>
      <c r="AK452" s="938">
        <v>5</v>
      </c>
      <c r="AL452" s="951">
        <v>1060</v>
      </c>
      <c r="AM452" s="945">
        <v>1</v>
      </c>
      <c r="AN452" s="938">
        <v>1.1000000000000001</v>
      </c>
      <c r="AO452" s="802">
        <f t="shared" si="111"/>
        <v>-1.687640203304646</v>
      </c>
      <c r="AP452" s="803">
        <f t="shared" si="112"/>
        <v>11.657321037005431</v>
      </c>
      <c r="AQ452" s="961">
        <f t="shared" si="113"/>
        <v>5.8761892110802405</v>
      </c>
      <c r="AR452" s="703">
        <f>INDEX(Historical!$C$7:$C$1439,MATCH(B452,Historical!$B$7:$B$1450,0))*IF(AH452="n/a",1.03,IF(AH452&lt;0,1.01,IF(AH452&gt;10,1.1,(1+AH452/100))))</f>
        <v>1.7473000000000001</v>
      </c>
      <c r="AS452" s="959">
        <f t="shared" si="114"/>
        <v>1.8799200700000003</v>
      </c>
      <c r="AT452" s="959">
        <f t="shared" si="120"/>
        <v>1.9739160735000003</v>
      </c>
      <c r="AU452" s="959">
        <f t="shared" si="120"/>
        <v>2.0726118771750004</v>
      </c>
      <c r="AV452" s="959">
        <f t="shared" si="120"/>
        <v>2.1762424710337505</v>
      </c>
      <c r="AW452" s="703">
        <f t="shared" si="115"/>
        <v>9.849990491708752</v>
      </c>
      <c r="AX452" s="810">
        <f t="shared" si="116"/>
        <v>28.608743803975461</v>
      </c>
      <c r="AY452" s="1017">
        <v>1.58</v>
      </c>
      <c r="AZ452" s="945">
        <v>41.4</v>
      </c>
      <c r="BA452" s="945">
        <v>-22.96</v>
      </c>
      <c r="BB452" s="945">
        <v>5.01</v>
      </c>
      <c r="BC452" s="945">
        <v>4.8599999999999994</v>
      </c>
      <c r="BE452" s="666">
        <v>2013</v>
      </c>
      <c r="BF452" s="971">
        <f t="shared" si="117"/>
        <v>0</v>
      </c>
      <c r="BG452" s="955">
        <v>6.1</v>
      </c>
    </row>
    <row r="453" spans="1:60" x14ac:dyDescent="0.2">
      <c r="A453" s="944" t="s">
        <v>1689</v>
      </c>
      <c r="B453" s="948" t="s">
        <v>1690</v>
      </c>
      <c r="C453" s="1013" t="s">
        <v>112</v>
      </c>
      <c r="D453" s="1013" t="s">
        <v>213</v>
      </c>
      <c r="E453" s="792">
        <v>8</v>
      </c>
      <c r="F453" s="1227">
        <v>541</v>
      </c>
      <c r="G453" s="1227" t="s">
        <v>106</v>
      </c>
      <c r="H453" s="1227" t="s">
        <v>106</v>
      </c>
      <c r="I453" s="947">
        <v>70.37</v>
      </c>
      <c r="J453" s="703">
        <f t="shared" si="104"/>
        <v>1.1368480886741508</v>
      </c>
      <c r="K453" s="950">
        <v>0.2</v>
      </c>
      <c r="L453" s="960">
        <v>4</v>
      </c>
      <c r="M453" s="694">
        <f t="shared" si="105"/>
        <v>0.8</v>
      </c>
      <c r="N453" s="943" t="s">
        <v>517</v>
      </c>
      <c r="O453" s="795">
        <v>0.18</v>
      </c>
      <c r="P453" s="934">
        <v>43411</v>
      </c>
      <c r="Q453" s="934">
        <v>43431</v>
      </c>
      <c r="R453" s="694">
        <f t="shared" si="106"/>
        <v>11.111111111111121</v>
      </c>
      <c r="S453" s="759">
        <f>IF(INDEX(Historical!$D$7:$D$1439,MATCH(B453,Historical!$B$7:$B$1450,0))=0,"n/a",(INDEX(Historical!$C$7:$C$1439,MATCH(B453,Historical!$B$7:$B$1450,0))/INDEX(Historical!$D$7:$D$1439,MATCH(B453,Historical!$B$7:$B$1450,0))-1)*100)</f>
        <v>12.121212121212132</v>
      </c>
      <c r="T453" s="759">
        <f>IF(INDEX(Historical!$F$7:$F$1432,MATCH(B453,Historical!$B$7:$B$1450,0))=0,"n/a",((INDEX(Historical!$C$7:$C$1439,MATCH(B453,Historical!$B$7:$B$1450,0))/INDEX(Historical!$F$7:$F$1432,MATCH(B453,Historical!$B$7:$B$1450,0)))^(1/3)-1)*100)</f>
        <v>13.960384306101293</v>
      </c>
      <c r="U453" s="759">
        <f>IF(INDEX(Historical!$H$7:$H$1432,MATCH(B453,Historical!$B$7:$B$1450,0))=0,"n/a",((INDEX(Historical!$C$7:$C$1439,MATCH(B453,Historical!$B$7:$B$1450,0))/INDEX(Historical!$H$7:$H$1432,MATCH(B453,Historical!$B$7:$B$1450,0)))^(1/5)-1)*100)</f>
        <v>16.828973416570705</v>
      </c>
      <c r="V453" s="759">
        <f>IF(INDEX(Historical!$O$7:$O$1432,MATCH(B453,Historical!$B$7:$B$1450,0))=0,"n/a",((INDEX(Historical!$C$7:$C$1439,MATCH(B453,Historical!$B$7:$B$1450,0))/INDEX(Historical!$O$7:$O$1432,MATCH(B453,Historical!$B$7:$B$1450,0)))^(1/10)-1)*100)</f>
        <v>-1.2595178915447813</v>
      </c>
      <c r="W453" s="760" t="str">
        <f t="shared" si="107"/>
        <v>n/a</v>
      </c>
      <c r="X453" s="761">
        <f t="shared" si="108"/>
        <v>3.1164765586242043</v>
      </c>
      <c r="Y453" s="949"/>
      <c r="Z453" s="703">
        <f t="shared" si="109"/>
        <v>19.512195121951223</v>
      </c>
      <c r="AA453" s="959">
        <f t="shared" si="110"/>
        <v>17.163414634146346</v>
      </c>
      <c r="AB453" s="960">
        <v>6</v>
      </c>
      <c r="AC453" s="938">
        <v>4.0999999999999996</v>
      </c>
      <c r="AD453" s="938">
        <v>1.7</v>
      </c>
      <c r="AE453" s="938">
        <v>1.08</v>
      </c>
      <c r="AF453" s="938">
        <v>1.82</v>
      </c>
      <c r="AG453" s="938">
        <v>14.799999999999999</v>
      </c>
      <c r="AH453" s="938">
        <v>22.2</v>
      </c>
      <c r="AI453" s="938">
        <v>29.080000000000002</v>
      </c>
      <c r="AJ453" s="938">
        <v>5.4</v>
      </c>
      <c r="AK453" s="938">
        <v>10</v>
      </c>
      <c r="AL453" s="951">
        <v>872.77</v>
      </c>
      <c r="AM453" s="945">
        <v>0.6</v>
      </c>
      <c r="AN453" s="938">
        <v>0.61</v>
      </c>
      <c r="AO453" s="802">
        <f t="shared" si="111"/>
        <v>0.80240687109850839</v>
      </c>
      <c r="AP453" s="803">
        <f t="shared" si="112"/>
        <v>17.965821505244854</v>
      </c>
      <c r="AQ453" s="961">
        <f t="shared" si="113"/>
        <v>17.827396614513781</v>
      </c>
      <c r="AR453" s="703">
        <f>INDEX(Historical!$C$7:$C$1439,MATCH(B453,Historical!$B$7:$B$1450,0))*IF(AH453="n/a",1.03,IF(AH453&lt;0,1.01,IF(AH453&gt;10,1.1,(1+AH453/100))))</f>
        <v>0.81400000000000006</v>
      </c>
      <c r="AS453" s="959">
        <f t="shared" si="114"/>
        <v>0.89540000000000008</v>
      </c>
      <c r="AT453" s="959">
        <f t="shared" si="120"/>
        <v>0.98494000000000015</v>
      </c>
      <c r="AU453" s="959">
        <f t="shared" si="120"/>
        <v>1.0834340000000002</v>
      </c>
      <c r="AV453" s="959">
        <f t="shared" si="120"/>
        <v>1.1917774000000003</v>
      </c>
      <c r="AW453" s="703">
        <f t="shared" si="115"/>
        <v>4.9695514000000012</v>
      </c>
      <c r="AX453" s="810">
        <f t="shared" si="116"/>
        <v>7.0620312633224396</v>
      </c>
      <c r="AY453" s="1017">
        <v>1.44</v>
      </c>
      <c r="AZ453" s="945">
        <v>13.459999999999999</v>
      </c>
      <c r="BA453" s="945">
        <v>-38.379999999999995</v>
      </c>
      <c r="BB453" s="945">
        <v>1.51</v>
      </c>
      <c r="BC453" s="945">
        <v>-6.03</v>
      </c>
      <c r="BE453" s="666">
        <v>2012</v>
      </c>
      <c r="BF453" s="971">
        <f t="shared" si="117"/>
        <v>0</v>
      </c>
      <c r="BG453" s="955">
        <v>6.9</v>
      </c>
    </row>
    <row r="454" spans="1:60" x14ac:dyDescent="0.2">
      <c r="A454" s="944" t="s">
        <v>1720</v>
      </c>
      <c r="B454" s="948" t="s">
        <v>1721</v>
      </c>
      <c r="C454" s="1013" t="s">
        <v>108</v>
      </c>
      <c r="D454" s="1013" t="s">
        <v>4357</v>
      </c>
      <c r="E454" s="792">
        <v>9</v>
      </c>
      <c r="F454" s="1227">
        <v>383</v>
      </c>
      <c r="G454" s="1227" t="s">
        <v>106</v>
      </c>
      <c r="H454" s="1227" t="s">
        <v>106</v>
      </c>
      <c r="I454" s="947">
        <v>28.75</v>
      </c>
      <c r="J454" s="703">
        <f t="shared" si="104"/>
        <v>3.0608695652173914</v>
      </c>
      <c r="K454" s="950">
        <v>0.22</v>
      </c>
      <c r="L454" s="960">
        <v>4</v>
      </c>
      <c r="M454" s="694">
        <f t="shared" si="105"/>
        <v>0.88</v>
      </c>
      <c r="N454" s="943" t="s">
        <v>435</v>
      </c>
      <c r="O454" s="795">
        <v>0.2</v>
      </c>
      <c r="P454" s="660">
        <v>43320</v>
      </c>
      <c r="Q454" s="660">
        <v>43335</v>
      </c>
      <c r="R454" s="694">
        <f t="shared" si="106"/>
        <v>9.9999999999999947</v>
      </c>
      <c r="S454" s="759">
        <f>IF(INDEX(Historical!$D$7:$D$1439,MATCH(B454,Historical!$B$7:$B$1450,0))=0,"n/a",(INDEX(Historical!$C$7:$C$1439,MATCH(B454,Historical!$B$7:$B$1450,0))/INDEX(Historical!$D$7:$D$1439,MATCH(B454,Historical!$B$7:$B$1450,0))-1)*100)</f>
        <v>4.9999999999999822</v>
      </c>
      <c r="T454" s="759">
        <f>IF(INDEX(Historical!$F$7:$F$1432,MATCH(B454,Historical!$B$7:$B$1450,0))=0,"n/a",((INDEX(Historical!$C$7:$C$1439,MATCH(B454,Historical!$B$7:$B$1450,0))/INDEX(Historical!$F$7:$F$1432,MATCH(B454,Historical!$B$7:$B$1450,0)))^(1/3)-1)*100)</f>
        <v>8.3706762661827092</v>
      </c>
      <c r="U454" s="759">
        <f>IF(INDEX(Historical!$H$7:$H$1432,MATCH(B454,Historical!$B$7:$B$1450,0))=0,"n/a",((INDEX(Historical!$C$7:$C$1439,MATCH(B454,Historical!$B$7:$B$1450,0))/INDEX(Historical!$H$7:$H$1432,MATCH(B454,Historical!$B$7:$B$1450,0)))^(1/5)-1)*100)</f>
        <v>10.066508085209659</v>
      </c>
      <c r="V454" s="759" t="str">
        <f>IF(INDEX(Historical!$O$7:$O$1432,MATCH(B454,Historical!$B$7:$B$1450,0))=0,"n/a",((INDEX(Historical!$C$7:$C$1439,MATCH(B454,Historical!$B$7:$B$1450,0))/INDEX(Historical!$O$7:$O$1432,MATCH(B454,Historical!$B$7:$B$1450,0)))^(1/10)-1)*100)</f>
        <v>n/a</v>
      </c>
      <c r="W454" s="760" t="str">
        <f t="shared" si="107"/>
        <v>n/a</v>
      </c>
      <c r="X454" s="761">
        <f t="shared" si="108"/>
        <v>1.5486935515707168</v>
      </c>
      <c r="Y454" s="718"/>
      <c r="Z454" s="703">
        <f t="shared" si="109"/>
        <v>39.461883408071749</v>
      </c>
      <c r="AA454" s="959">
        <f t="shared" si="110"/>
        <v>12.892376681614349</v>
      </c>
      <c r="AB454" s="960">
        <v>12</v>
      </c>
      <c r="AC454" s="938">
        <v>2.23</v>
      </c>
      <c r="AD454" s="938">
        <v>3.25</v>
      </c>
      <c r="AE454" s="938">
        <v>3.76</v>
      </c>
      <c r="AF454" s="938">
        <v>1.1100000000000001</v>
      </c>
      <c r="AG454" s="938">
        <v>8.1</v>
      </c>
      <c r="AH454" s="938">
        <v>14.099999999999998</v>
      </c>
      <c r="AI454" s="938">
        <v>-5.74</v>
      </c>
      <c r="AJ454" s="938">
        <v>6.5</v>
      </c>
      <c r="AK454" s="938">
        <v>4</v>
      </c>
      <c r="AL454" s="951">
        <v>277.73</v>
      </c>
      <c r="AM454" s="945">
        <v>5.6000000000000005</v>
      </c>
      <c r="AN454" s="938">
        <v>0.05</v>
      </c>
      <c r="AO454" s="802">
        <f t="shared" si="111"/>
        <v>0.23500096881270061</v>
      </c>
      <c r="AP454" s="803">
        <f t="shared" si="112"/>
        <v>13.12737765042705</v>
      </c>
      <c r="AQ454" s="961">
        <f t="shared" si="113"/>
        <v>-20.248892403116137</v>
      </c>
      <c r="AR454" s="703">
        <f>INDEX(Historical!$C$7:$C$1439,MATCH(B454,Historical!$B$7:$B$1450,0))*IF(AH454="n/a",1.03,IF(AH454&lt;0,1.01,IF(AH454&gt;10,1.1,(1+AH454/100))))</f>
        <v>0.92400000000000004</v>
      </c>
      <c r="AS454" s="959">
        <f t="shared" si="114"/>
        <v>0.93324000000000007</v>
      </c>
      <c r="AT454" s="959">
        <f t="shared" si="120"/>
        <v>0.97056960000000014</v>
      </c>
      <c r="AU454" s="959">
        <f t="shared" si="120"/>
        <v>1.0093923840000001</v>
      </c>
      <c r="AV454" s="959">
        <f t="shared" si="120"/>
        <v>1.0497680793600002</v>
      </c>
      <c r="AW454" s="703">
        <f t="shared" si="115"/>
        <v>4.8869700633599997</v>
      </c>
      <c r="AX454" s="810">
        <f t="shared" si="116"/>
        <v>16.99815674212174</v>
      </c>
      <c r="AY454" s="1017">
        <v>0.55000000000000004</v>
      </c>
      <c r="AZ454" s="945">
        <v>16.420000000000002</v>
      </c>
      <c r="BA454" s="945">
        <v>-8.25</v>
      </c>
      <c r="BB454" s="945">
        <v>0.75</v>
      </c>
      <c r="BC454" s="945">
        <v>3.6799999999999997</v>
      </c>
      <c r="BE454" s="666">
        <v>2010</v>
      </c>
      <c r="BF454" s="971">
        <f t="shared" si="117"/>
        <v>0</v>
      </c>
      <c r="BG454" s="955">
        <v>0.89999999999999991</v>
      </c>
    </row>
    <row r="455" spans="1:60" s="838" customFormat="1" x14ac:dyDescent="0.2">
      <c r="A455" s="841" t="s">
        <v>1734</v>
      </c>
      <c r="B455" s="846" t="s">
        <v>1735</v>
      </c>
      <c r="C455" s="1013" t="s">
        <v>108</v>
      </c>
      <c r="D455" s="1013" t="s">
        <v>4365</v>
      </c>
      <c r="E455" s="818">
        <v>6</v>
      </c>
      <c r="F455" s="1227">
        <v>745</v>
      </c>
      <c r="G455" s="1226" t="s">
        <v>106</v>
      </c>
      <c r="H455" s="1226" t="s">
        <v>106</v>
      </c>
      <c r="I455" s="819">
        <v>37.75</v>
      </c>
      <c r="J455" s="820">
        <f t="shared" ref="J455:J518" si="121">(M455/I455)*100</f>
        <v>2.0132450331125828</v>
      </c>
      <c r="K455" s="821">
        <v>0.19</v>
      </c>
      <c r="L455" s="822">
        <v>4</v>
      </c>
      <c r="M455" s="823">
        <f t="shared" ref="M455:M518" si="122">K455*L455</f>
        <v>0.76</v>
      </c>
      <c r="N455" s="824" t="s">
        <v>320</v>
      </c>
      <c r="O455" s="825">
        <v>0.17</v>
      </c>
      <c r="P455" s="826">
        <v>43447</v>
      </c>
      <c r="Q455" s="826">
        <v>43462</v>
      </c>
      <c r="R455" s="823">
        <f t="shared" ref="R455:R523" si="123">(K455-O455)/O455*100</f>
        <v>11.764705882352935</v>
      </c>
      <c r="S455" s="759">
        <f>IF(INDEX(Historical!$D$7:$D$1439,MATCH(B455,Historical!$B$7:$B$1450,0))=0,"n/a",(INDEX(Historical!$C$7:$C$1439,MATCH(B455,Historical!$B$7:$B$1450,0))/INDEX(Historical!$D$7:$D$1439,MATCH(B455,Historical!$B$7:$B$1450,0))-1)*100)</f>
        <v>6.0606060606060552</v>
      </c>
      <c r="T455" s="759">
        <f>IF(INDEX(Historical!$F$7:$F$1432,MATCH(B455,Historical!$B$7:$B$1450,0))=0,"n/a",((INDEX(Historical!$C$7:$C$1439,MATCH(B455,Historical!$B$7:$B$1450,0))/INDEX(Historical!$F$7:$F$1432,MATCH(B455,Historical!$B$7:$B$1450,0)))^(1/3)-1)*100)</f>
        <v>10.415886963424924</v>
      </c>
      <c r="U455" s="759">
        <f>IF(INDEX(Historical!$H$7:$H$1432,MATCH(B455,Historical!$B$7:$B$1450,0))=0,"n/a",((INDEX(Historical!$C$7:$C$1439,MATCH(B455,Historical!$B$7:$B$1450,0))/INDEX(Historical!$H$7:$H$1432,MATCH(B455,Historical!$B$7:$B$1450,0)))^(1/5)-1)*100)</f>
        <v>10.756634324828983</v>
      </c>
      <c r="V455" s="759">
        <f>IF(INDEX(Historical!$O$7:$O$1432,MATCH(B455,Historical!$B$7:$B$1450,0))=0,"n/a",((INDEX(Historical!$C$7:$C$1439,MATCH(B455,Historical!$B$7:$B$1450,0))/INDEX(Historical!$O$7:$O$1432,MATCH(B455,Historical!$B$7:$B$1450,0)))^(1/10)-1)*100)</f>
        <v>3.017135486046052</v>
      </c>
      <c r="W455" s="827">
        <f t="shared" ref="W455:W518" si="124">IF(OR(U455&lt;=0,U455="n/a",V455&lt;=0,V455="n/a"),"n/a",U455/V455)</f>
        <v>3.5651810714425438</v>
      </c>
      <c r="X455" s="828">
        <f t="shared" ref="X455:X523" si="125">IF(OR(AJ455&lt;=0,AJ455="n/a",U455&lt;=0,U455="n/a"),"n/a",U455/AJ455)</f>
        <v>1.265486391156351</v>
      </c>
      <c r="Y455" s="843"/>
      <c r="Z455" s="820">
        <f t="shared" ref="Z455:Z523" si="126">IF(OR(AC455&lt;0.01,AC455="n/a"),"n/a",M455/AC455*100)</f>
        <v>27.24014336917563</v>
      </c>
      <c r="AA455" s="830">
        <f t="shared" ref="AA455:AA523" si="127">IF(OR(AC455&lt;0.01,AC455="n/a"),"n/a",I455/AC455)</f>
        <v>13.530465949820789</v>
      </c>
      <c r="AB455" s="822">
        <v>12</v>
      </c>
      <c r="AC455" s="831">
        <v>2.79</v>
      </c>
      <c r="AD455" s="831">
        <v>1.96</v>
      </c>
      <c r="AE455" s="831">
        <v>4.25</v>
      </c>
      <c r="AF455" s="831">
        <v>1.36</v>
      </c>
      <c r="AG455" s="831">
        <v>9.1</v>
      </c>
      <c r="AH455" s="831">
        <v>23.200000000000003</v>
      </c>
      <c r="AI455" s="831">
        <v>3.1</v>
      </c>
      <c r="AJ455" s="831">
        <v>8.5</v>
      </c>
      <c r="AK455" s="831">
        <v>7.0000000000000009</v>
      </c>
      <c r="AL455" s="832">
        <v>1140</v>
      </c>
      <c r="AM455" s="833">
        <v>7.5</v>
      </c>
      <c r="AN455" s="831">
        <v>7.0000000000000007E-2</v>
      </c>
      <c r="AO455" s="834">
        <f t="shared" ref="AO455:AO523" si="128">IF(U455="n/a","n/a",IF(AA455&lt;0,"n/a",IF(AA455="n/a","n/a",J455+U455-AA455)))</f>
        <v>-0.76058659187922295</v>
      </c>
      <c r="AP455" s="835">
        <f t="shared" ref="AP455:AP523" si="129">IF(U455="n/a","n/a",J455+U455)</f>
        <v>12.769879357941566</v>
      </c>
      <c r="AQ455" s="836">
        <f t="shared" ref="AQ455:AQ523" si="130">IF(OR(AC455&lt;0.01,AF455="n/a"),"n/a",(I455/SQRT(22.5*AC455*(I455/AF455))-1)*100)</f>
        <v>-9.5654105216709802</v>
      </c>
      <c r="AR455" s="703">
        <f>INDEX(Historical!$C$7:$C$1439,MATCH(B455,Historical!$B$7:$B$1450,0))*IF(AH455="n/a",1.03,IF(AH455&lt;0,1.01,IF(AH455&gt;10,1.1,(1+AH455/100))))</f>
        <v>0.77</v>
      </c>
      <c r="AS455" s="830">
        <f t="shared" ref="AS455:AS518" si="131">IF($AI455="n/a",1.03*AR455,IF($AI455&lt;0,1.01*AR455,IF($AI455&gt;10,1.1*AR455,(1+$AI455/100)*AR455)))</f>
        <v>0.79386999999999996</v>
      </c>
      <c r="AT455" s="830">
        <f t="shared" si="120"/>
        <v>0.84944090000000005</v>
      </c>
      <c r="AU455" s="830">
        <f t="shared" si="120"/>
        <v>0.90890176300000014</v>
      </c>
      <c r="AV455" s="830">
        <f t="shared" si="120"/>
        <v>0.97252488641000023</v>
      </c>
      <c r="AW455" s="820">
        <f t="shared" ref="AW455:AW518" si="132">SUM(AR455:AV455)</f>
        <v>4.2947375494100006</v>
      </c>
      <c r="AX455" s="837">
        <f t="shared" ref="AX455:AX518" si="133">AW455/I455*100</f>
        <v>11.376788210357617</v>
      </c>
      <c r="AY455" s="1018">
        <v>0.84</v>
      </c>
      <c r="AZ455" s="833">
        <v>21.59</v>
      </c>
      <c r="BA455" s="833">
        <v>-8.6199999999999992</v>
      </c>
      <c r="BB455" s="833">
        <v>-0.80999999999999994</v>
      </c>
      <c r="BC455" s="833">
        <v>0.33</v>
      </c>
      <c r="BD455" s="985"/>
      <c r="BE455" s="666">
        <v>2014</v>
      </c>
      <c r="BF455" s="971">
        <f t="shared" ref="BF455:BF518" si="134">IF(BE455&gt;2008,0,IF(BE455&gt;2001,1,IF(BE455&gt;1990,2,IF(BE455&gt;1980,3,IF(BE455&gt;1973,4,IF(BE455&gt;1970,5,IF(BE455&gt;1960,6,IF(BE455&gt;1958,7,IF(BE455&gt;1953,8,9)))))))))</f>
        <v>0</v>
      </c>
      <c r="BG455" s="892">
        <v>1.0999999999999999</v>
      </c>
    </row>
    <row r="456" spans="1:60" s="936" customFormat="1" x14ac:dyDescent="0.2">
      <c r="A456" s="936" t="s">
        <v>1713</v>
      </c>
      <c r="B456" s="948" t="s">
        <v>1714</v>
      </c>
      <c r="C456" s="1013" t="s">
        <v>4216</v>
      </c>
      <c r="D456" s="1013" t="s">
        <v>4364</v>
      </c>
      <c r="E456" s="792">
        <v>7</v>
      </c>
      <c r="F456" s="1227">
        <v>689</v>
      </c>
      <c r="G456" s="1227" t="s">
        <v>106</v>
      </c>
      <c r="H456" s="1227" t="s">
        <v>106</v>
      </c>
      <c r="I456" s="947">
        <v>92.4</v>
      </c>
      <c r="J456" s="703">
        <f t="shared" si="121"/>
        <v>1.9913419913419914</v>
      </c>
      <c r="K456" s="950">
        <v>0.46</v>
      </c>
      <c r="L456" s="960">
        <v>4</v>
      </c>
      <c r="M456" s="694">
        <f t="shared" si="122"/>
        <v>1.84</v>
      </c>
      <c r="N456" s="943" t="s">
        <v>228</v>
      </c>
      <c r="O456" s="795">
        <v>0.44</v>
      </c>
      <c r="P456" s="934">
        <v>43608</v>
      </c>
      <c r="Q456" s="934">
        <v>43623</v>
      </c>
      <c r="R456" s="694">
        <f t="shared" si="123"/>
        <v>4.5454545454545494</v>
      </c>
      <c r="S456" s="759">
        <f>IF(INDEX(Historical!$D$7:$D$1439,MATCH(B456,Historical!$B$7:$B$1450,0))=0,"n/a",(INDEX(Historical!$C$7:$C$1439,MATCH(B456,Historical!$B$7:$B$1450,0))/INDEX(Historical!$D$7:$D$1439,MATCH(B456,Historical!$B$7:$B$1450,0))-1)*100)</f>
        <v>9.5541401273885107</v>
      </c>
      <c r="T456" s="759">
        <f>IF(INDEX(Historical!$F$7:$F$1432,MATCH(B456,Historical!$B$7:$B$1450,0))=0,"n/a",((INDEX(Historical!$C$7:$C$1439,MATCH(B456,Historical!$B$7:$B$1450,0))/INDEX(Historical!$F$7:$F$1432,MATCH(B456,Historical!$B$7:$B$1450,0)))^(1/3)-1)*100)</f>
        <v>10.3501240610526</v>
      </c>
      <c r="U456" s="759">
        <f>IF(INDEX(Historical!$H$7:$H$1432,MATCH(B456,Historical!$B$7:$B$1450,0))=0,"n/a",((INDEX(Historical!$C$7:$C$1439,MATCH(B456,Historical!$B$7:$B$1450,0))/INDEX(Historical!$H$7:$H$1432,MATCH(B456,Historical!$B$7:$B$1450,0)))^(1/5)-1)*100)</f>
        <v>12.370274760425982</v>
      </c>
      <c r="V456" s="759">
        <f>IF(INDEX(Historical!$O$7:$O$1432,MATCH(B456,Historical!$B$7:$B$1450,0))=0,"n/a",((INDEX(Historical!$C$7:$C$1439,MATCH(B456,Historical!$B$7:$B$1450,0))/INDEX(Historical!$O$7:$O$1432,MATCH(B456,Historical!$B$7:$B$1450,0)))^(1/10)-1)*100)</f>
        <v>11.483358943118983</v>
      </c>
      <c r="W456" s="760">
        <f t="shared" si="124"/>
        <v>1.0772348771557345</v>
      </c>
      <c r="X456" s="761">
        <f t="shared" si="125"/>
        <v>0.46157741643380529</v>
      </c>
      <c r="Y456" s="949" t="s">
        <v>1715</v>
      </c>
      <c r="Z456" s="703">
        <f t="shared" si="126"/>
        <v>19.574468085106382</v>
      </c>
      <c r="AA456" s="959">
        <f t="shared" si="127"/>
        <v>9.8297872340425538</v>
      </c>
      <c r="AB456" s="960">
        <v>9</v>
      </c>
      <c r="AC456" s="938">
        <v>9.4</v>
      </c>
      <c r="AD456" s="938">
        <v>0.95</v>
      </c>
      <c r="AE456" s="938">
        <v>2.4</v>
      </c>
      <c r="AF456" s="938">
        <v>3.16</v>
      </c>
      <c r="AG456" s="938">
        <v>28.4</v>
      </c>
      <c r="AH456" s="938">
        <v>107.5</v>
      </c>
      <c r="AI456" s="938">
        <v>4.82</v>
      </c>
      <c r="AJ456" s="938">
        <v>26.8</v>
      </c>
      <c r="AK456" s="938">
        <v>10.4</v>
      </c>
      <c r="AL456" s="951">
        <v>31550</v>
      </c>
      <c r="AM456" s="945">
        <v>0.1</v>
      </c>
      <c r="AN456" s="938">
        <v>0.4</v>
      </c>
      <c r="AO456" s="802">
        <f t="shared" si="128"/>
        <v>4.53182951772542</v>
      </c>
      <c r="AP456" s="803">
        <f t="shared" si="129"/>
        <v>14.361616751767974</v>
      </c>
      <c r="AQ456" s="961">
        <f t="shared" si="130"/>
        <v>17.496340670345933</v>
      </c>
      <c r="AR456" s="703">
        <f>INDEX(Historical!$C$7:$C$1439,MATCH(B456,Historical!$B$7:$B$1450,0))*IF(AH456="n/a",1.03,IF(AH456&lt;0,1.01,IF(AH456&gt;10,1.1,(1+AH456/100))))</f>
        <v>1.8920000000000001</v>
      </c>
      <c r="AS456" s="959">
        <f t="shared" si="131"/>
        <v>1.9831944000000001</v>
      </c>
      <c r="AT456" s="959">
        <f t="shared" si="120"/>
        <v>2.1815138400000005</v>
      </c>
      <c r="AU456" s="959">
        <f t="shared" si="120"/>
        <v>2.3996652240000009</v>
      </c>
      <c r="AV456" s="959">
        <f t="shared" si="120"/>
        <v>2.6396317464000014</v>
      </c>
      <c r="AW456" s="703">
        <f t="shared" si="132"/>
        <v>11.096005210400003</v>
      </c>
      <c r="AX456" s="810">
        <f t="shared" si="133"/>
        <v>12.00866364761905</v>
      </c>
      <c r="AY456" s="1017">
        <v>1.19</v>
      </c>
      <c r="AZ456" s="945">
        <v>32.300000000000004</v>
      </c>
      <c r="BA456" s="945">
        <v>-5.7</v>
      </c>
      <c r="BB456" s="945">
        <v>1</v>
      </c>
      <c r="BC456" s="945">
        <v>10.48</v>
      </c>
      <c r="BD456" s="984"/>
      <c r="BE456" s="666">
        <v>2013</v>
      </c>
      <c r="BF456" s="971">
        <f t="shared" si="134"/>
        <v>0</v>
      </c>
      <c r="BG456" s="955">
        <v>14.799999999999999</v>
      </c>
      <c r="BH456" s="937"/>
    </row>
    <row r="457" spans="1:60" s="936" customFormat="1" x14ac:dyDescent="0.2">
      <c r="A457" s="953" t="s">
        <v>1716</v>
      </c>
      <c r="B457" s="948" t="s">
        <v>1717</v>
      </c>
      <c r="C457" s="1013" t="s">
        <v>112</v>
      </c>
      <c r="D457" s="1013" t="s">
        <v>213</v>
      </c>
      <c r="E457" s="792">
        <v>7</v>
      </c>
      <c r="F457" s="1227">
        <v>662</v>
      </c>
      <c r="G457" s="1227" t="s">
        <v>106</v>
      </c>
      <c r="H457" s="1227" t="s">
        <v>106</v>
      </c>
      <c r="I457" s="947">
        <v>30.45</v>
      </c>
      <c r="J457" s="703">
        <f t="shared" si="121"/>
        <v>1.444991789819376</v>
      </c>
      <c r="K457" s="950">
        <v>0.11</v>
      </c>
      <c r="L457" s="960">
        <v>4</v>
      </c>
      <c r="M457" s="694">
        <f t="shared" si="122"/>
        <v>0.44</v>
      </c>
      <c r="N457" s="943" t="s">
        <v>344</v>
      </c>
      <c r="O457" s="795">
        <v>0.1</v>
      </c>
      <c r="P457" s="934">
        <v>43531</v>
      </c>
      <c r="Q457" s="934">
        <v>43543</v>
      </c>
      <c r="R457" s="694">
        <f t="shared" si="123"/>
        <v>9.9999999999999947</v>
      </c>
      <c r="S457" s="759">
        <f>IF(INDEX(Historical!$D$7:$D$1439,MATCH(B457,Historical!$B$7:$B$1450,0))=0,"n/a",(INDEX(Historical!$C$7:$C$1439,MATCH(B457,Historical!$B$7:$B$1450,0))/INDEX(Historical!$D$7:$D$1439,MATCH(B457,Historical!$B$7:$B$1450,0))-1)*100)</f>
        <v>25</v>
      </c>
      <c r="T457" s="759">
        <f>IF(INDEX(Historical!$F$7:$F$1432,MATCH(B457,Historical!$B$7:$B$1450,0))=0,"n/a",((INDEX(Historical!$C$7:$C$1439,MATCH(B457,Historical!$B$7:$B$1450,0))/INDEX(Historical!$F$7:$F$1432,MATCH(B457,Historical!$B$7:$B$1450,0)))^(1/3)-1)*100)</f>
        <v>18.563110149668759</v>
      </c>
      <c r="U457" s="759">
        <f>IF(INDEX(Historical!$H$7:$H$1432,MATCH(B457,Historical!$B$7:$B$1450,0))=0,"n/a",((INDEX(Historical!$C$7:$C$1439,MATCH(B457,Historical!$B$7:$B$1450,0))/INDEX(Historical!$H$7:$H$1432,MATCH(B457,Historical!$B$7:$B$1450,0)))^(1/5)-1)*100)</f>
        <v>51.571656651039802</v>
      </c>
      <c r="V457" s="759" t="str">
        <f>IF(INDEX(Historical!$O$7:$O$1432,MATCH(B457,Historical!$B$7:$B$1450,0))=0,"n/a",((INDEX(Historical!$C$7:$C$1439,MATCH(B457,Historical!$B$7:$B$1450,0))/INDEX(Historical!$O$7:$O$1432,MATCH(B457,Historical!$B$7:$B$1450,0)))^(1/10)-1)*100)</f>
        <v>n/a</v>
      </c>
      <c r="W457" s="760" t="str">
        <f t="shared" si="124"/>
        <v>n/a</v>
      </c>
      <c r="X457" s="761" t="str">
        <f t="shared" si="125"/>
        <v>n/a</v>
      </c>
      <c r="Y457" s="726"/>
      <c r="Z457" s="703">
        <f t="shared" si="126"/>
        <v>25.730994152046783</v>
      </c>
      <c r="AA457" s="959">
        <f t="shared" si="127"/>
        <v>17.807017543859651</v>
      </c>
      <c r="AB457" s="960">
        <v>12</v>
      </c>
      <c r="AC457" s="938">
        <v>1.71</v>
      </c>
      <c r="AD457" s="938">
        <v>1.1100000000000001</v>
      </c>
      <c r="AE457" s="938">
        <v>0.45</v>
      </c>
      <c r="AF457" s="938">
        <v>2.92</v>
      </c>
      <c r="AG457" s="938">
        <v>-0.4</v>
      </c>
      <c r="AH457" s="940">
        <v>30.599999999999998</v>
      </c>
      <c r="AI457" s="940">
        <v>-3.56</v>
      </c>
      <c r="AJ457" s="938">
        <v>-3.2</v>
      </c>
      <c r="AK457" s="938">
        <v>16.939999999999998</v>
      </c>
      <c r="AL457" s="951">
        <v>2250</v>
      </c>
      <c r="AM457" s="945">
        <v>4.1000000000000005</v>
      </c>
      <c r="AN457" s="938">
        <v>1.88</v>
      </c>
      <c r="AO457" s="802">
        <f t="shared" si="128"/>
        <v>35.209630896999528</v>
      </c>
      <c r="AP457" s="803">
        <f t="shared" si="129"/>
        <v>53.016648440859178</v>
      </c>
      <c r="AQ457" s="961">
        <f t="shared" si="130"/>
        <v>52.018260932429008</v>
      </c>
      <c r="AR457" s="703">
        <f>INDEX(Historical!$C$7:$C$1439,MATCH(B457,Historical!$B$7:$B$1450,0))*IF(AH457="n/a",1.03,IF(AH457&lt;0,1.01,IF(AH457&gt;10,1.1,(1+AH457/100))))</f>
        <v>0.44000000000000006</v>
      </c>
      <c r="AS457" s="959">
        <f t="shared" si="131"/>
        <v>0.44440000000000007</v>
      </c>
      <c r="AT457" s="959">
        <f t="shared" si="120"/>
        <v>0.48884000000000011</v>
      </c>
      <c r="AU457" s="959">
        <f t="shared" si="120"/>
        <v>0.5377240000000002</v>
      </c>
      <c r="AV457" s="959">
        <f t="shared" si="120"/>
        <v>0.59149640000000026</v>
      </c>
      <c r="AW457" s="703">
        <f t="shared" si="132"/>
        <v>2.5024604000000004</v>
      </c>
      <c r="AX457" s="810">
        <f t="shared" si="133"/>
        <v>8.2182607553366189</v>
      </c>
      <c r="AY457" s="1017">
        <v>1.73</v>
      </c>
      <c r="AZ457" s="945">
        <v>19.55</v>
      </c>
      <c r="BA457" s="945">
        <v>-31.31</v>
      </c>
      <c r="BB457" s="945">
        <v>2.91</v>
      </c>
      <c r="BC457" s="945">
        <v>-1.96</v>
      </c>
      <c r="BD457" s="984"/>
      <c r="BE457" s="666">
        <v>2013</v>
      </c>
      <c r="BF457" s="971">
        <f t="shared" si="134"/>
        <v>0</v>
      </c>
      <c r="BG457" s="955">
        <v>-0.1</v>
      </c>
      <c r="BH457" s="937"/>
    </row>
    <row r="458" spans="1:60" s="936" customFormat="1" x14ac:dyDescent="0.2">
      <c r="A458" s="953" t="s">
        <v>4236</v>
      </c>
      <c r="B458" s="948" t="s">
        <v>3924</v>
      </c>
      <c r="C458" s="1013" t="s">
        <v>108</v>
      </c>
      <c r="D458" s="1013" t="s">
        <v>4357</v>
      </c>
      <c r="E458" s="792">
        <v>5</v>
      </c>
      <c r="F458" s="1227">
        <v>831</v>
      </c>
      <c r="G458" s="1227" t="s">
        <v>106</v>
      </c>
      <c r="H458" s="1227" t="s">
        <v>106</v>
      </c>
      <c r="I458" s="947">
        <v>17.96</v>
      </c>
      <c r="J458" s="703">
        <f t="shared" si="121"/>
        <v>5.5679287305122491</v>
      </c>
      <c r="K458" s="950">
        <v>0.25</v>
      </c>
      <c r="L458" s="960">
        <v>4</v>
      </c>
      <c r="M458" s="694">
        <f t="shared" si="122"/>
        <v>1</v>
      </c>
      <c r="N458" s="943" t="s">
        <v>203</v>
      </c>
      <c r="O458" s="795">
        <v>0.17</v>
      </c>
      <c r="P458" s="660">
        <v>43350</v>
      </c>
      <c r="Q458" s="660">
        <v>43367</v>
      </c>
      <c r="R458" s="694">
        <f t="shared" si="123"/>
        <v>47.058823529411754</v>
      </c>
      <c r="S458" s="759">
        <f>IF(INDEX(Historical!$D$7:$D$1439,MATCH(B458,Historical!$B$7:$B$1450,0))=0,"n/a",(INDEX(Historical!$C$7:$C$1439,MATCH(B458,Historical!$B$7:$B$1450,0))/INDEX(Historical!$D$7:$D$1439,MATCH(B458,Historical!$B$7:$B$1450,0))-1)*100)</f>
        <v>42.372881355932201</v>
      </c>
      <c r="T458" s="759">
        <f>IF(INDEX(Historical!$F$7:$F$1432,MATCH(B458,Historical!$B$7:$B$1450,0))=0,"n/a",((INDEX(Historical!$C$7:$C$1439,MATCH(B458,Historical!$B$7:$B$1450,0))/INDEX(Historical!$F$7:$F$1432,MATCH(B458,Historical!$B$7:$B$1450,0)))^(1/3)-1)*100)</f>
        <v>35.186541120788092</v>
      </c>
      <c r="U458" s="759" t="str">
        <f>IF(INDEX(Historical!$H$7:$H$1432,MATCH(B458,Historical!$B$7:$B$1450,0))=0,"n/a",((INDEX(Historical!$C$7:$C$1439,MATCH(B458,Historical!$B$7:$B$1450,0))/INDEX(Historical!$H$7:$H$1432,MATCH(B458,Historical!$B$7:$B$1450,0)))^(1/5)-1)*100)</f>
        <v>n/a</v>
      </c>
      <c r="V458" s="759">
        <f>IF(INDEX(Historical!$O$7:$O$1432,MATCH(B458,Historical!$B$7:$B$1450,0))=0,"n/a",((INDEX(Historical!$C$7:$C$1439,MATCH(B458,Historical!$B$7:$B$1450,0))/INDEX(Historical!$O$7:$O$1432,MATCH(B458,Historical!$B$7:$B$1450,0)))^(1/10)-1)*100)</f>
        <v>15.431656766005775</v>
      </c>
      <c r="W458" s="760" t="str">
        <f t="shared" si="124"/>
        <v>n/a</v>
      </c>
      <c r="X458" s="761" t="str">
        <f t="shared" si="125"/>
        <v>n/a</v>
      </c>
      <c r="Y458" s="714"/>
      <c r="Z458" s="703">
        <f t="shared" si="126"/>
        <v>333.33333333333337</v>
      </c>
      <c r="AA458" s="959">
        <f t="shared" si="127"/>
        <v>59.866666666666674</v>
      </c>
      <c r="AB458" s="960">
        <v>12</v>
      </c>
      <c r="AC458" s="938">
        <v>0.3</v>
      </c>
      <c r="AD458" s="938" t="s">
        <v>137</v>
      </c>
      <c r="AE458" s="938">
        <v>10.79</v>
      </c>
      <c r="AF458" s="938">
        <v>2.91</v>
      </c>
      <c r="AG458" s="938">
        <v>4.7</v>
      </c>
      <c r="AH458" s="938">
        <v>4</v>
      </c>
      <c r="AI458" s="938">
        <v>4.53</v>
      </c>
      <c r="AJ458" s="938">
        <v>12.2</v>
      </c>
      <c r="AK458" s="938" t="s">
        <v>137</v>
      </c>
      <c r="AL458" s="951">
        <v>5010</v>
      </c>
      <c r="AM458" s="945">
        <v>0.2</v>
      </c>
      <c r="AN458" s="938">
        <v>0</v>
      </c>
      <c r="AO458" s="802" t="str">
        <f t="shared" si="128"/>
        <v>n/a</v>
      </c>
      <c r="AP458" s="803" t="str">
        <f t="shared" si="129"/>
        <v>n/a</v>
      </c>
      <c r="AQ458" s="961">
        <f t="shared" si="130"/>
        <v>178.25807365745123</v>
      </c>
      <c r="AR458" s="703">
        <f>INDEX(Historical!$C$7:$C$1439,MATCH(B458,Historical!$B$7:$B$1450,0))*IF(AH458="n/a",1.03,IF(AH458&lt;0,1.01,IF(AH458&gt;10,1.1,(1+AH458/100))))</f>
        <v>0.87360000000000004</v>
      </c>
      <c r="AS458" s="959">
        <f t="shared" si="131"/>
        <v>0.91317408</v>
      </c>
      <c r="AT458" s="959">
        <f t="shared" si="120"/>
        <v>0.94056930240000003</v>
      </c>
      <c r="AU458" s="959">
        <f t="shared" si="120"/>
        <v>0.96878638147200002</v>
      </c>
      <c r="AV458" s="959">
        <f t="shared" si="120"/>
        <v>0.99784997291616007</v>
      </c>
      <c r="AW458" s="703">
        <f t="shared" si="132"/>
        <v>4.6939797367881599</v>
      </c>
      <c r="AX458" s="810">
        <f t="shared" si="133"/>
        <v>26.135744636905123</v>
      </c>
      <c r="AY458" s="1017">
        <v>0.18</v>
      </c>
      <c r="AZ458" s="945">
        <v>26.57</v>
      </c>
      <c r="BA458" s="945">
        <v>-3.49</v>
      </c>
      <c r="BB458" s="945">
        <v>0.96</v>
      </c>
      <c r="BC458" s="945">
        <v>8.1</v>
      </c>
      <c r="BD458" s="984"/>
      <c r="BE458" s="666">
        <v>2014</v>
      </c>
      <c r="BF458" s="971">
        <f t="shared" si="134"/>
        <v>0</v>
      </c>
      <c r="BG458" s="955">
        <v>0.6</v>
      </c>
      <c r="BH458" s="937"/>
    </row>
    <row r="459" spans="1:60" s="936" customFormat="1" x14ac:dyDescent="0.2">
      <c r="A459" s="157" t="s">
        <v>4476</v>
      </c>
      <c r="B459" s="948" t="s">
        <v>4477</v>
      </c>
      <c r="C459" s="1013" t="s">
        <v>179</v>
      </c>
      <c r="D459" s="1013" t="s">
        <v>4363</v>
      </c>
      <c r="E459" s="792">
        <v>5</v>
      </c>
      <c r="F459" s="1227">
        <v>883</v>
      </c>
      <c r="G459" s="1227" t="s">
        <v>106</v>
      </c>
      <c r="H459" s="1227" t="s">
        <v>106</v>
      </c>
      <c r="I459" s="947">
        <v>19.170000000000002</v>
      </c>
      <c r="J459" s="703">
        <f t="shared" si="121"/>
        <v>11.267605633802818</v>
      </c>
      <c r="K459" s="950">
        <v>0.54</v>
      </c>
      <c r="L459" s="960">
        <v>4</v>
      </c>
      <c r="M459" s="694">
        <f t="shared" si="122"/>
        <v>2.16</v>
      </c>
      <c r="N459" s="943" t="s">
        <v>107</v>
      </c>
      <c r="O459" s="795">
        <v>0.53</v>
      </c>
      <c r="P459" s="934">
        <v>43676</v>
      </c>
      <c r="Q459" s="934">
        <v>43691</v>
      </c>
      <c r="R459" s="694">
        <f t="shared" si="123"/>
        <v>1.8867924528301903</v>
      </c>
      <c r="S459" s="759">
        <f>IF(INDEX(Historical!$D$7:$D$1439,MATCH(B459,Historical!$B$7:$B$1450,0))=0,"n/a",(INDEX(Historical!$C$7:$C$1439,MATCH(B459,Historical!$B$7:$B$1450,0))/INDEX(Historical!$D$7:$D$1439,MATCH(B459,Historical!$B$7:$B$1450,0))-1)*100)</f>
        <v>47.524752475247524</v>
      </c>
      <c r="T459" s="759">
        <f>IF(INDEX(Historical!$F$7:$F$1432,MATCH(B459,Historical!$B$7:$B$1450,0))=0,"n/a",((INDEX(Historical!$C$7:$C$1439,MATCH(B459,Historical!$B$7:$B$1450,0))/INDEX(Historical!$F$7:$F$1432,MATCH(B459,Historical!$B$7:$B$1450,0)))^(1/3)-1)*100)</f>
        <v>104.74447090177863</v>
      </c>
      <c r="U459" s="759" t="str">
        <f>IF(INDEX(Historical!$H$7:$H$1432,MATCH(B459,Historical!$B$7:$B$1450,0))=0,"n/a",((INDEX(Historical!$C$7:$C$1439,MATCH(B459,Historical!$B$7:$B$1450,0))/INDEX(Historical!$H$7:$H$1432,MATCH(B459,Historical!$B$7:$B$1450,0)))^(1/5)-1)*100)</f>
        <v>n/a</v>
      </c>
      <c r="V459" s="759" t="str">
        <f>IF(INDEX(Historical!$O$7:$O$1432,MATCH(B459,Historical!$B$7:$B$1450,0))=0,"n/a",((INDEX(Historical!$C$7:$C$1439,MATCH(B459,Historical!$B$7:$B$1450,0))/INDEX(Historical!$O$7:$O$1432,MATCH(B459,Historical!$B$7:$B$1450,0)))^(1/10)-1)*100)</f>
        <v>n/a</v>
      </c>
      <c r="W459" s="760" t="str">
        <f t="shared" si="124"/>
        <v>n/a</v>
      </c>
      <c r="X459" s="761" t="str">
        <f t="shared" si="125"/>
        <v>n/a</v>
      </c>
      <c r="Y459" s="949"/>
      <c r="Z459" s="703">
        <f t="shared" si="126"/>
        <v>200</v>
      </c>
      <c r="AA459" s="959">
        <f t="shared" si="127"/>
        <v>17.75</v>
      </c>
      <c r="AB459" s="960">
        <v>12</v>
      </c>
      <c r="AC459" s="938">
        <v>1.08</v>
      </c>
      <c r="AD459" s="938" t="s">
        <v>137</v>
      </c>
      <c r="AE459" s="938">
        <v>6.79</v>
      </c>
      <c r="AF459" s="938">
        <v>1.64</v>
      </c>
      <c r="AG459" s="938">
        <v>7.7</v>
      </c>
      <c r="AH459" s="938">
        <v>64.2</v>
      </c>
      <c r="AI459" s="938">
        <v>-3.9699999999999998</v>
      </c>
      <c r="AJ459" s="938">
        <v>165</v>
      </c>
      <c r="AK459" s="938">
        <v>-0.48</v>
      </c>
      <c r="AL459" s="951">
        <v>5510</v>
      </c>
      <c r="AM459" s="945">
        <v>1.3</v>
      </c>
      <c r="AN459" s="938">
        <v>1.76</v>
      </c>
      <c r="AO459" s="802" t="str">
        <f t="shared" si="128"/>
        <v>n/a</v>
      </c>
      <c r="AP459" s="803" t="str">
        <f t="shared" si="129"/>
        <v>n/a</v>
      </c>
      <c r="AQ459" s="961">
        <f t="shared" si="130"/>
        <v>13.744352729169718</v>
      </c>
      <c r="AR459" s="703">
        <f>INDEX(Historical!$C$7:$C$1439,MATCH(B459,Historical!$B$7:$B$1450,0))*IF(AH459="n/a",1.03,IF(AH459&lt;0,1.01,IF(AH459&gt;10,1.1,(1+AH459/100))))</f>
        <v>2.0487500000000001</v>
      </c>
      <c r="AS459" s="959">
        <f t="shared" si="131"/>
        <v>2.0692375000000003</v>
      </c>
      <c r="AT459" s="959">
        <f t="shared" si="120"/>
        <v>2.0899298750000002</v>
      </c>
      <c r="AU459" s="959">
        <f t="shared" si="120"/>
        <v>2.11082917375</v>
      </c>
      <c r="AV459" s="959">
        <f t="shared" si="120"/>
        <v>2.1319374654874998</v>
      </c>
      <c r="AW459" s="703">
        <f t="shared" si="132"/>
        <v>10.450684014237499</v>
      </c>
      <c r="AX459" s="810">
        <f t="shared" si="133"/>
        <v>54.515826886997907</v>
      </c>
      <c r="AY459" s="1017">
        <v>0.68</v>
      </c>
      <c r="AZ459" s="945">
        <v>0.84</v>
      </c>
      <c r="BA459" s="945">
        <v>-27.250000000000004</v>
      </c>
      <c r="BB459" s="945">
        <v>-13.700000000000001</v>
      </c>
      <c r="BC459" s="945">
        <v>-16.919999999999998</v>
      </c>
      <c r="BD459" s="984"/>
      <c r="BE459" s="666">
        <v>2015</v>
      </c>
      <c r="BF459" s="971">
        <f t="shared" si="134"/>
        <v>0</v>
      </c>
      <c r="BG459" s="955">
        <v>2.4</v>
      </c>
      <c r="BH459" s="937"/>
    </row>
    <row r="460" spans="1:60" s="936" customFormat="1" x14ac:dyDescent="0.2">
      <c r="A460" s="936" t="s">
        <v>1724</v>
      </c>
      <c r="B460" s="948" t="s">
        <v>1725</v>
      </c>
      <c r="C460" s="1013" t="s">
        <v>247</v>
      </c>
      <c r="D460" s="1013" t="s">
        <v>4393</v>
      </c>
      <c r="E460" s="792">
        <v>9</v>
      </c>
      <c r="F460" s="1227">
        <v>389</v>
      </c>
      <c r="G460" s="1227" t="s">
        <v>106</v>
      </c>
      <c r="H460" s="1227" t="s">
        <v>106</v>
      </c>
      <c r="I460" s="947">
        <v>59.6</v>
      </c>
      <c r="J460" s="703">
        <f t="shared" si="121"/>
        <v>2.6174496644295302</v>
      </c>
      <c r="K460" s="950">
        <v>0.39</v>
      </c>
      <c r="L460" s="960">
        <v>4</v>
      </c>
      <c r="M460" s="694">
        <f t="shared" si="122"/>
        <v>1.56</v>
      </c>
      <c r="N460" s="943" t="s">
        <v>567</v>
      </c>
      <c r="O460" s="795">
        <v>0.37</v>
      </c>
      <c r="P460" s="934">
        <v>43397</v>
      </c>
      <c r="Q460" s="934">
        <v>43413</v>
      </c>
      <c r="R460" s="694">
        <f t="shared" si="123"/>
        <v>5.4054054054054106</v>
      </c>
      <c r="S460" s="759">
        <f>IF(INDEX(Historical!$D$7:$D$1439,MATCH(B460,Historical!$B$7:$B$1450,0))=0,"n/a",(INDEX(Historical!$C$7:$C$1439,MATCH(B460,Historical!$B$7:$B$1450,0))/INDEX(Historical!$D$7:$D$1439,MATCH(B460,Historical!$B$7:$B$1450,0))-1)*100)</f>
        <v>10.294117647058831</v>
      </c>
      <c r="T460" s="759">
        <f>IF(INDEX(Historical!$F$7:$F$1432,MATCH(B460,Historical!$B$7:$B$1450,0))=0,"n/a",((INDEX(Historical!$C$7:$C$1439,MATCH(B460,Historical!$B$7:$B$1450,0))/INDEX(Historical!$F$7:$F$1432,MATCH(B460,Historical!$B$7:$B$1450,0)))^(1/3)-1)*100)</f>
        <v>10.557809853526301</v>
      </c>
      <c r="U460" s="759">
        <f>IF(INDEX(Historical!$H$7:$H$1432,MATCH(B460,Historical!$B$7:$B$1450,0))=0,"n/a",((INDEX(Historical!$C$7:$C$1439,MATCH(B460,Historical!$B$7:$B$1450,0))/INDEX(Historical!$H$7:$H$1432,MATCH(B460,Historical!$B$7:$B$1450,0)))^(1/5)-1)*100)</f>
        <v>14.266810914837013</v>
      </c>
      <c r="V460" s="759">
        <f>IF(INDEX(Historical!$O$7:$O$1432,MATCH(B460,Historical!$B$7:$B$1450,0))=0,"n/a",((INDEX(Historical!$C$7:$C$1439,MATCH(B460,Historical!$B$7:$B$1450,0))/INDEX(Historical!$O$7:$O$1432,MATCH(B460,Historical!$B$7:$B$1450,0)))^(1/10)-1)*100)</f>
        <v>18.275099689661545</v>
      </c>
      <c r="W460" s="760">
        <f t="shared" si="124"/>
        <v>0.78066938933897734</v>
      </c>
      <c r="X460" s="761">
        <f t="shared" si="125"/>
        <v>0.57527463366278275</v>
      </c>
      <c r="Y460" s="714"/>
      <c r="Z460" s="703">
        <f t="shared" si="126"/>
        <v>62.151394422310766</v>
      </c>
      <c r="AA460" s="959">
        <f t="shared" si="127"/>
        <v>23.745019920318729</v>
      </c>
      <c r="AB460" s="960">
        <v>7</v>
      </c>
      <c r="AC460" s="938">
        <v>2.5099999999999998</v>
      </c>
      <c r="AD460" s="938" t="s">
        <v>137</v>
      </c>
      <c r="AE460" s="938">
        <v>0.44</v>
      </c>
      <c r="AF460" s="938">
        <v>1.62</v>
      </c>
      <c r="AG460" s="938">
        <v>6.6000000000000005</v>
      </c>
      <c r="AH460" s="938">
        <v>21.7</v>
      </c>
      <c r="AI460" s="938">
        <v>24.75</v>
      </c>
      <c r="AJ460" s="938">
        <v>24.8</v>
      </c>
      <c r="AK460" s="938">
        <v>-1.0999999999999999</v>
      </c>
      <c r="AL460" s="951">
        <v>3240</v>
      </c>
      <c r="AM460" s="945">
        <v>1.6</v>
      </c>
      <c r="AN460" s="938">
        <v>1.1100000000000001</v>
      </c>
      <c r="AO460" s="802">
        <f t="shared" si="128"/>
        <v>-6.8607593410521872</v>
      </c>
      <c r="AP460" s="803">
        <f t="shared" si="129"/>
        <v>16.884260579266542</v>
      </c>
      <c r="AQ460" s="961">
        <f t="shared" si="130"/>
        <v>30.753257483817542</v>
      </c>
      <c r="AR460" s="703">
        <f>INDEX(Historical!$C$7:$C$1439,MATCH(B460,Historical!$B$7:$B$1450,0))*IF(AH460="n/a",1.03,IF(AH460&lt;0,1.01,IF(AH460&gt;10,1.1,(1+AH460/100))))</f>
        <v>1.6500000000000001</v>
      </c>
      <c r="AS460" s="959">
        <f t="shared" si="131"/>
        <v>1.8150000000000004</v>
      </c>
      <c r="AT460" s="959">
        <f t="shared" si="120"/>
        <v>1.8331500000000005</v>
      </c>
      <c r="AU460" s="959">
        <f t="shared" si="120"/>
        <v>1.8514815000000004</v>
      </c>
      <c r="AV460" s="959">
        <f t="shared" si="120"/>
        <v>1.8699963150000005</v>
      </c>
      <c r="AW460" s="703">
        <f t="shared" si="132"/>
        <v>9.0196278150000015</v>
      </c>
      <c r="AX460" s="810">
        <f t="shared" si="133"/>
        <v>15.133603716442956</v>
      </c>
      <c r="AY460" s="1017">
        <v>1.83</v>
      </c>
      <c r="AZ460" s="945">
        <v>24.92</v>
      </c>
      <c r="BA460" s="945">
        <v>-45.79</v>
      </c>
      <c r="BB460" s="945">
        <v>4.8</v>
      </c>
      <c r="BC460" s="945">
        <v>-4.8</v>
      </c>
      <c r="BD460" s="984"/>
      <c r="BE460" s="666">
        <v>2011</v>
      </c>
      <c r="BF460" s="971">
        <f t="shared" si="134"/>
        <v>0</v>
      </c>
      <c r="BG460" s="955">
        <v>3.5999999999999996</v>
      </c>
      <c r="BH460" s="937"/>
    </row>
    <row r="461" spans="1:60" s="936" customFormat="1" x14ac:dyDescent="0.2">
      <c r="A461" s="936" t="s">
        <v>1338</v>
      </c>
      <c r="B461" s="948" t="s">
        <v>1339</v>
      </c>
      <c r="C461" s="1013" t="s">
        <v>112</v>
      </c>
      <c r="D461" s="1013" t="s">
        <v>4348</v>
      </c>
      <c r="E461" s="793">
        <v>9</v>
      </c>
      <c r="F461" s="1227">
        <v>372</v>
      </c>
      <c r="G461" s="1227" t="s">
        <v>106</v>
      </c>
      <c r="H461" s="1227" t="s">
        <v>106</v>
      </c>
      <c r="I461" s="947">
        <v>13.86</v>
      </c>
      <c r="J461" s="703">
        <f t="shared" si="121"/>
        <v>1.875901875901876</v>
      </c>
      <c r="K461" s="950">
        <v>6.5000000000000002E-2</v>
      </c>
      <c r="L461" s="960">
        <v>4</v>
      </c>
      <c r="M461" s="694">
        <f t="shared" si="122"/>
        <v>0.26</v>
      </c>
      <c r="N461" s="943" t="s">
        <v>995</v>
      </c>
      <c r="O461" s="795">
        <v>0.06</v>
      </c>
      <c r="P461" s="939">
        <v>42956</v>
      </c>
      <c r="Q461" s="939">
        <v>42972</v>
      </c>
      <c r="R461" s="694">
        <f t="shared" si="123"/>
        <v>8.333333333333341</v>
      </c>
      <c r="S461" s="759">
        <f>IF(INDEX(Historical!$D$7:$D$1439,MATCH(B461,Historical!$B$7:$B$1450,0))=0,"n/a",(INDEX(Historical!$C$7:$C$1439,MATCH(B461,Historical!$B$7:$B$1450,0))/INDEX(Historical!$D$7:$D$1439,MATCH(B461,Historical!$B$7:$B$1450,0))-1)*100)</f>
        <v>4.0000000000000036</v>
      </c>
      <c r="T461" s="759">
        <f>IF(INDEX(Historical!$F$7:$F$1432,MATCH(B461,Historical!$B$7:$B$1450,0))=0,"n/a",((INDEX(Historical!$C$7:$C$1439,MATCH(B461,Historical!$B$7:$B$1450,0))/INDEX(Historical!$F$7:$F$1432,MATCH(B461,Historical!$B$7:$B$1450,0)))^(1/3)-1)*100)</f>
        <v>13.040381433805571</v>
      </c>
      <c r="U461" s="759">
        <f>IF(INDEX(Historical!$H$7:$H$1432,MATCH(B461,Historical!$B$7:$B$1450,0))=0,"n/a",((INDEX(Historical!$C$7:$C$1439,MATCH(B461,Historical!$B$7:$B$1450,0))/INDEX(Historical!$H$7:$H$1432,MATCH(B461,Historical!$B$7:$B$1450,0)))^(1/5)-1)*100)</f>
        <v>18.772564182493777</v>
      </c>
      <c r="V461" s="759">
        <f>IF(INDEX(Historical!$O$7:$O$1432,MATCH(B461,Historical!$B$7:$B$1450,0))=0,"n/a",((INDEX(Historical!$C$7:$C$1439,MATCH(B461,Historical!$B$7:$B$1450,0))/INDEX(Historical!$O$7:$O$1432,MATCH(B461,Historical!$B$7:$B$1450,0)))^(1/10)-1)*100)</f>
        <v>8.0386652698788641</v>
      </c>
      <c r="W461" s="760">
        <f t="shared" si="124"/>
        <v>2.3352837258736443</v>
      </c>
      <c r="X461" s="761">
        <f t="shared" si="125"/>
        <v>187.72564182493775</v>
      </c>
      <c r="Y461" s="727" t="s">
        <v>4423</v>
      </c>
      <c r="Z461" s="703">
        <f t="shared" si="126"/>
        <v>43.333333333333336</v>
      </c>
      <c r="AA461" s="959">
        <f t="shared" si="127"/>
        <v>23.1</v>
      </c>
      <c r="AB461" s="960">
        <v>12</v>
      </c>
      <c r="AC461" s="938">
        <v>0.6</v>
      </c>
      <c r="AD461" s="938">
        <v>0.74</v>
      </c>
      <c r="AE461" s="938">
        <v>0.76</v>
      </c>
      <c r="AF461" s="938">
        <v>2.48</v>
      </c>
      <c r="AG461" s="938">
        <v>14.399999999999999</v>
      </c>
      <c r="AH461" s="938">
        <v>-33.800000000000004</v>
      </c>
      <c r="AI461" s="938">
        <v>13.020000000000001</v>
      </c>
      <c r="AJ461" s="938">
        <v>0.1</v>
      </c>
      <c r="AK461" s="938">
        <v>33.1</v>
      </c>
      <c r="AL461" s="951">
        <v>941.09</v>
      </c>
      <c r="AM461" s="945">
        <v>1.7999999999999998</v>
      </c>
      <c r="AN461" s="938">
        <v>1.84</v>
      </c>
      <c r="AO461" s="802">
        <f t="shared" si="128"/>
        <v>-2.4515339416043496</v>
      </c>
      <c r="AP461" s="803">
        <f t="shared" si="129"/>
        <v>20.648466058395652</v>
      </c>
      <c r="AQ461" s="961">
        <f t="shared" si="130"/>
        <v>59.566078266445246</v>
      </c>
      <c r="AR461" s="703">
        <f>INDEX(Historical!$C$7:$C$1439,MATCH(B461,Historical!$B$7:$B$1450,0))*IF(AH461="n/a",1.03,IF(AH461&lt;0,1.01,IF(AH461&gt;10,1.1,(1+AH461/100))))</f>
        <v>0.2626</v>
      </c>
      <c r="AS461" s="959">
        <f t="shared" si="131"/>
        <v>0.28886000000000001</v>
      </c>
      <c r="AT461" s="959">
        <f t="shared" si="120"/>
        <v>0.31774600000000003</v>
      </c>
      <c r="AU461" s="959">
        <f t="shared" si="120"/>
        <v>0.34952060000000007</v>
      </c>
      <c r="AV461" s="959">
        <f t="shared" si="120"/>
        <v>0.38447266000000013</v>
      </c>
      <c r="AW461" s="703">
        <f t="shared" si="132"/>
        <v>1.6031992600000002</v>
      </c>
      <c r="AX461" s="810">
        <f t="shared" si="133"/>
        <v>11.567094227994231</v>
      </c>
      <c r="AY461" s="1017">
        <v>1.46</v>
      </c>
      <c r="AZ461" s="945">
        <v>3.05</v>
      </c>
      <c r="BA461" s="945">
        <v>-43.43</v>
      </c>
      <c r="BB461" s="945">
        <v>-8.94</v>
      </c>
      <c r="BC461" s="945">
        <v>-13.79</v>
      </c>
      <c r="BD461" s="984"/>
      <c r="BE461" s="666">
        <v>2011</v>
      </c>
      <c r="BF461" s="971">
        <f t="shared" si="134"/>
        <v>0</v>
      </c>
      <c r="BG461" s="955">
        <v>4.1000000000000005</v>
      </c>
      <c r="BH461" s="937"/>
    </row>
    <row r="462" spans="1:60" s="936" customFormat="1" x14ac:dyDescent="0.2">
      <c r="A462" s="762" t="s">
        <v>4192</v>
      </c>
      <c r="B462" s="853" t="s">
        <v>3925</v>
      </c>
      <c r="C462" s="1013" t="s">
        <v>112</v>
      </c>
      <c r="D462" s="1013" t="s">
        <v>213</v>
      </c>
      <c r="E462" s="792">
        <v>5</v>
      </c>
      <c r="F462" s="1227">
        <v>823</v>
      </c>
      <c r="G462" s="1227" t="s">
        <v>106</v>
      </c>
      <c r="H462" s="1227" t="s">
        <v>106</v>
      </c>
      <c r="I462" s="956">
        <v>45.71</v>
      </c>
      <c r="J462" s="703">
        <f t="shared" si="121"/>
        <v>2.4502297090352223</v>
      </c>
      <c r="K462" s="936">
        <v>0.28000000000000003</v>
      </c>
      <c r="L462" s="1227">
        <v>4</v>
      </c>
      <c r="M462" s="694">
        <f t="shared" si="122"/>
        <v>1.1200000000000001</v>
      </c>
      <c r="N462" s="1227" t="s">
        <v>4194</v>
      </c>
      <c r="O462" s="642">
        <v>0.27</v>
      </c>
      <c r="P462" s="1026">
        <v>43237</v>
      </c>
      <c r="Q462" s="1026">
        <v>43255</v>
      </c>
      <c r="R462" s="694">
        <f t="shared" si="123"/>
        <v>3.7037037037037068</v>
      </c>
      <c r="S462" s="759">
        <f>IF(INDEX(Historical!$D$7:$D$1439,MATCH(B462,Historical!$B$7:$B$1450,0))=0,"n/a",(INDEX(Historical!$C$7:$C$1439,MATCH(B462,Historical!$B$7:$B$1450,0))/INDEX(Historical!$D$7:$D$1439,MATCH(B462,Historical!$B$7:$B$1450,0))-1)*100)</f>
        <v>3.7383177570093462</v>
      </c>
      <c r="T462" s="759">
        <f>IF(INDEX(Historical!$F$7:$F$1432,MATCH(B462,Historical!$B$7:$B$1450,0))=0,"n/a",((INDEX(Historical!$C$7:$C$1439,MATCH(B462,Historical!$B$7:$B$1450,0))/INDEX(Historical!$F$7:$F$1432,MATCH(B462,Historical!$B$7:$B$1450,0)))^(1/3)-1)*100)</f>
        <v>2.5247183031277265</v>
      </c>
      <c r="U462" s="759">
        <f>IF(INDEX(Historical!$H$7:$H$1432,MATCH(B462,Historical!$B$7:$B$1450,0))=0,"n/a",((INDEX(Historical!$C$7:$C$1439,MATCH(B462,Historical!$B$7:$B$1450,0))/INDEX(Historical!$H$7:$H$1432,MATCH(B462,Historical!$B$7:$B$1450,0)))^(1/5)-1)*100)</f>
        <v>3.8262169735895801</v>
      </c>
      <c r="V462" s="759">
        <f>IF(INDEX(Historical!$O$7:$O$1432,MATCH(B462,Historical!$B$7:$B$1450,0))=0,"n/a",((INDEX(Historical!$C$7:$C$1439,MATCH(B462,Historical!$B$7:$B$1450,0))/INDEX(Historical!$O$7:$O$1432,MATCH(B462,Historical!$B$7:$B$1450,0)))^(1/10)-1)*100)</f>
        <v>4.7182784501015096</v>
      </c>
      <c r="W462" s="760">
        <f t="shared" si="124"/>
        <v>0.81093496580458546</v>
      </c>
      <c r="X462" s="761">
        <f t="shared" si="125"/>
        <v>0.23618623293762842</v>
      </c>
      <c r="Y462" s="704"/>
      <c r="Z462" s="703">
        <f t="shared" si="126"/>
        <v>27.722772277227726</v>
      </c>
      <c r="AA462" s="959">
        <f t="shared" si="127"/>
        <v>11.314356435643564</v>
      </c>
      <c r="AB462" s="960">
        <v>12</v>
      </c>
      <c r="AC462" s="955">
        <v>4.04</v>
      </c>
      <c r="AD462" s="955">
        <v>4.8</v>
      </c>
      <c r="AE462" s="938">
        <v>1.01</v>
      </c>
      <c r="AF462" s="938">
        <v>2.25</v>
      </c>
      <c r="AG462" s="938">
        <v>19.900000000000002</v>
      </c>
      <c r="AH462" s="938">
        <v>27.800000000000004</v>
      </c>
      <c r="AI462" s="938">
        <v>6.87</v>
      </c>
      <c r="AJ462" s="739">
        <v>16.2</v>
      </c>
      <c r="AK462" s="739">
        <v>2.5</v>
      </c>
      <c r="AL462" s="955">
        <v>3710</v>
      </c>
      <c r="AM462" s="955">
        <v>1.6</v>
      </c>
      <c r="AN462" s="955">
        <v>1.0900000000000001</v>
      </c>
      <c r="AO462" s="802">
        <f t="shared" si="128"/>
        <v>-5.0379097530187611</v>
      </c>
      <c r="AP462" s="803">
        <f t="shared" si="129"/>
        <v>6.2764466826248029</v>
      </c>
      <c r="AQ462" s="961">
        <f t="shared" si="130"/>
        <v>6.3689636860469134</v>
      </c>
      <c r="AR462" s="703">
        <f>INDEX(Historical!$C$7:$C$1439,MATCH(B462,Historical!$B$7:$B$1450,0))*IF(AH462="n/a",1.03,IF(AH462&lt;0,1.01,IF(AH462&gt;10,1.1,(1+AH462/100))))</f>
        <v>1.2210000000000003</v>
      </c>
      <c r="AS462" s="959">
        <f t="shared" si="131"/>
        <v>1.3048827000000003</v>
      </c>
      <c r="AT462" s="959">
        <f t="shared" si="120"/>
        <v>1.3375047675000002</v>
      </c>
      <c r="AU462" s="959">
        <f t="shared" si="120"/>
        <v>1.3709423866875001</v>
      </c>
      <c r="AV462" s="959">
        <f t="shared" si="120"/>
        <v>1.4052159463546876</v>
      </c>
      <c r="AW462" s="703">
        <f t="shared" si="132"/>
        <v>6.639545800542189</v>
      </c>
      <c r="AX462" s="810">
        <f t="shared" si="133"/>
        <v>14.525368191954033</v>
      </c>
      <c r="AY462" s="788">
        <v>1.73</v>
      </c>
      <c r="AZ462" s="938">
        <v>34.54</v>
      </c>
      <c r="BA462" s="938">
        <v>-12.85</v>
      </c>
      <c r="BB462" s="938">
        <v>-4.62</v>
      </c>
      <c r="BC462" s="938">
        <v>4.05</v>
      </c>
      <c r="BD462" s="984"/>
      <c r="BE462" s="666">
        <v>2014</v>
      </c>
      <c r="BF462" s="971">
        <f t="shared" si="134"/>
        <v>0</v>
      </c>
      <c r="BG462" s="955">
        <v>7.3</v>
      </c>
      <c r="BH462" s="937"/>
    </row>
    <row r="463" spans="1:60" s="936" customFormat="1" x14ac:dyDescent="0.2">
      <c r="A463" s="953" t="s">
        <v>1730</v>
      </c>
      <c r="B463" s="948" t="s">
        <v>1731</v>
      </c>
      <c r="C463" s="1013" t="s">
        <v>108</v>
      </c>
      <c r="D463" s="1013" t="s">
        <v>4365</v>
      </c>
      <c r="E463" s="792">
        <v>8</v>
      </c>
      <c r="F463" s="1227">
        <v>596</v>
      </c>
      <c r="G463" s="1227" t="s">
        <v>37</v>
      </c>
      <c r="H463" s="1227" t="s">
        <v>37</v>
      </c>
      <c r="I463" s="947">
        <v>28.14</v>
      </c>
      <c r="J463" s="703">
        <f t="shared" si="121"/>
        <v>2.5586353944562901</v>
      </c>
      <c r="K463" s="950">
        <v>0.18</v>
      </c>
      <c r="L463" s="960">
        <v>4</v>
      </c>
      <c r="M463" s="694">
        <f t="shared" si="122"/>
        <v>0.72</v>
      </c>
      <c r="N463" s="943" t="s">
        <v>467</v>
      </c>
      <c r="O463" s="795">
        <v>0.16</v>
      </c>
      <c r="P463" s="934">
        <v>43643</v>
      </c>
      <c r="Q463" s="934">
        <v>43656</v>
      </c>
      <c r="R463" s="694">
        <f t="shared" si="123"/>
        <v>12.499999999999993</v>
      </c>
      <c r="S463" s="759">
        <f>IF(INDEX(Historical!$D$7:$D$1439,MATCH(B463,Historical!$B$7:$B$1450,0))=0,"n/a",(INDEX(Historical!$C$7:$C$1439,MATCH(B463,Historical!$B$7:$B$1450,0))/INDEX(Historical!$D$7:$D$1439,MATCH(B463,Historical!$B$7:$B$1450,0))-1)*100)</f>
        <v>11.111111111111093</v>
      </c>
      <c r="T463" s="759">
        <f>IF(INDEX(Historical!$F$7:$F$1432,MATCH(B463,Historical!$B$7:$B$1450,0))=0,"n/a",((INDEX(Historical!$C$7:$C$1439,MATCH(B463,Historical!$B$7:$B$1450,0))/INDEX(Historical!$F$7:$F$1432,MATCH(B463,Historical!$B$7:$B$1450,0)))^(1/3)-1)*100)</f>
        <v>9.2608243623279343</v>
      </c>
      <c r="U463" s="759">
        <f>IF(INDEX(Historical!$H$7:$H$1432,MATCH(B463,Historical!$B$7:$B$1450,0))=0,"n/a",((INDEX(Historical!$C$7:$C$1439,MATCH(B463,Historical!$B$7:$B$1450,0))/INDEX(Historical!$H$7:$H$1432,MATCH(B463,Historical!$B$7:$B$1450,0)))^(1/5)-1)*100)</f>
        <v>10.151370567009611</v>
      </c>
      <c r="V463" s="759">
        <f>IF(INDEX(Historical!$O$7:$O$1432,MATCH(B463,Historical!$B$7:$B$1450,0))=0,"n/a",((INDEX(Historical!$C$7:$C$1439,MATCH(B463,Historical!$B$7:$B$1450,0))/INDEX(Historical!$O$7:$O$1432,MATCH(B463,Historical!$B$7:$B$1450,0)))^(1/10)-1)*100)</f>
        <v>6.803084495661138</v>
      </c>
      <c r="W463" s="760">
        <f t="shared" si="124"/>
        <v>1.4921717602484488</v>
      </c>
      <c r="X463" s="761">
        <f t="shared" si="125"/>
        <v>0.95767646858581235</v>
      </c>
      <c r="Y463" s="718"/>
      <c r="Z463" s="703">
        <f t="shared" si="126"/>
        <v>36.734693877551024</v>
      </c>
      <c r="AA463" s="959">
        <f t="shared" si="127"/>
        <v>14.357142857142858</v>
      </c>
      <c r="AB463" s="960">
        <v>12</v>
      </c>
      <c r="AC463" s="938">
        <v>1.96</v>
      </c>
      <c r="AD463" s="938" t="s">
        <v>137</v>
      </c>
      <c r="AE463" s="938">
        <v>4.53</v>
      </c>
      <c r="AF463" s="938">
        <v>1.31</v>
      </c>
      <c r="AG463" s="938">
        <v>8.9</v>
      </c>
      <c r="AH463" s="938">
        <v>20.399999999999999</v>
      </c>
      <c r="AI463" s="938">
        <v>1.6500000000000001</v>
      </c>
      <c r="AJ463" s="938">
        <v>10.6</v>
      </c>
      <c r="AK463" s="938" t="s">
        <v>137</v>
      </c>
      <c r="AL463" s="951">
        <v>2009.9999999999998</v>
      </c>
      <c r="AM463" s="945">
        <v>7.5</v>
      </c>
      <c r="AN463" s="938">
        <v>0.16</v>
      </c>
      <c r="AO463" s="802">
        <f t="shared" si="128"/>
        <v>-1.6471368956769563</v>
      </c>
      <c r="AP463" s="803">
        <f t="shared" si="129"/>
        <v>12.710005961465901</v>
      </c>
      <c r="AQ463" s="961">
        <f t="shared" si="130"/>
        <v>-8.5721726220751684</v>
      </c>
      <c r="AR463" s="703">
        <f>INDEX(Historical!$C$7:$C$1439,MATCH(B463,Historical!$B$7:$B$1450,0))*IF(AH463="n/a",1.03,IF(AH463&lt;0,1.01,IF(AH463&gt;10,1.1,(1+AH463/100))))</f>
        <v>0.66</v>
      </c>
      <c r="AS463" s="959">
        <f t="shared" si="131"/>
        <v>0.67088999999999999</v>
      </c>
      <c r="AT463" s="959">
        <f t="shared" si="120"/>
        <v>0.69101670000000004</v>
      </c>
      <c r="AU463" s="959">
        <f t="shared" si="120"/>
        <v>0.71174720100000011</v>
      </c>
      <c r="AV463" s="959">
        <f t="shared" si="120"/>
        <v>0.73309961703000015</v>
      </c>
      <c r="AW463" s="703">
        <f t="shared" si="132"/>
        <v>3.4667535180300004</v>
      </c>
      <c r="AX463" s="810">
        <f t="shared" si="133"/>
        <v>12.319664243176973</v>
      </c>
      <c r="AY463" s="1017">
        <v>1.08</v>
      </c>
      <c r="AZ463" s="945">
        <v>22.99</v>
      </c>
      <c r="BA463" s="945">
        <v>-15.24</v>
      </c>
      <c r="BB463" s="945">
        <v>4.5600000000000005</v>
      </c>
      <c r="BC463" s="945">
        <v>5.65</v>
      </c>
      <c r="BD463" s="984"/>
      <c r="BE463" s="666">
        <v>2012</v>
      </c>
      <c r="BF463" s="971">
        <f t="shared" si="134"/>
        <v>0</v>
      </c>
      <c r="BG463" s="955">
        <v>1.2</v>
      </c>
      <c r="BH463" s="937"/>
    </row>
    <row r="464" spans="1:60" s="936" customFormat="1" x14ac:dyDescent="0.2">
      <c r="A464" s="944" t="s">
        <v>1744</v>
      </c>
      <c r="B464" s="948" t="s">
        <v>1745</v>
      </c>
      <c r="C464" s="1013" t="s">
        <v>108</v>
      </c>
      <c r="D464" s="1013" t="s">
        <v>4365</v>
      </c>
      <c r="E464" s="792">
        <v>7</v>
      </c>
      <c r="F464" s="1227">
        <v>687</v>
      </c>
      <c r="G464" s="1227" t="s">
        <v>106</v>
      </c>
      <c r="H464" s="1227" t="s">
        <v>106</v>
      </c>
      <c r="I464" s="947">
        <v>14.21</v>
      </c>
      <c r="J464" s="703">
        <f t="shared" si="121"/>
        <v>1.9704433497536946</v>
      </c>
      <c r="K464" s="950">
        <v>7.0000000000000007E-2</v>
      </c>
      <c r="L464" s="960">
        <v>4</v>
      </c>
      <c r="M464" s="694">
        <f t="shared" si="122"/>
        <v>0.28000000000000003</v>
      </c>
      <c r="N464" s="943" t="s">
        <v>803</v>
      </c>
      <c r="O464" s="795">
        <v>5.5E-2</v>
      </c>
      <c r="P464" s="934">
        <v>43594</v>
      </c>
      <c r="Q464" s="934">
        <v>43615</v>
      </c>
      <c r="R464" s="694">
        <f t="shared" si="123"/>
        <v>27.27272727272728</v>
      </c>
      <c r="S464" s="759">
        <f>IF(INDEX(Historical!$D$7:$D$1439,MATCH(B464,Historical!$B$7:$B$1450,0))=0,"n/a",(INDEX(Historical!$C$7:$C$1439,MATCH(B464,Historical!$B$7:$B$1450,0))/INDEX(Historical!$D$7:$D$1439,MATCH(B464,Historical!$B$7:$B$1450,0))-1)*100)</f>
        <v>17.647058823529438</v>
      </c>
      <c r="T464" s="759">
        <f>IF(INDEX(Historical!$F$7:$F$1432,MATCH(B464,Historical!$B$7:$B$1450,0))=0,"n/a",((INDEX(Historical!$C$7:$C$1439,MATCH(B464,Historical!$B$7:$B$1450,0))/INDEX(Historical!$F$7:$F$1432,MATCH(B464,Historical!$B$7:$B$1450,0)))^(1/3)-1)*100)</f>
        <v>17.34365331805845</v>
      </c>
      <c r="U464" s="759">
        <f>IF(INDEX(Historical!$H$7:$H$1432,MATCH(B464,Historical!$B$7:$B$1450,0))=0,"n/a",((INDEX(Historical!$C$7:$C$1439,MATCH(B464,Historical!$B$7:$B$1450,0))/INDEX(Historical!$H$7:$H$1432,MATCH(B464,Historical!$B$7:$B$1450,0)))^(1/5)-1)*100)</f>
        <v>28.473001824447721</v>
      </c>
      <c r="V464" s="759" t="str">
        <f>IF(INDEX(Historical!$O$7:$O$1432,MATCH(B464,Historical!$B$7:$B$1450,0))=0,"n/a",((INDEX(Historical!$C$7:$C$1439,MATCH(B464,Historical!$B$7:$B$1450,0))/INDEX(Historical!$O$7:$O$1432,MATCH(B464,Historical!$B$7:$B$1450,0)))^(1/10)-1)*100)</f>
        <v>n/a</v>
      </c>
      <c r="W464" s="760" t="str">
        <f t="shared" si="124"/>
        <v>n/a</v>
      </c>
      <c r="X464" s="761">
        <f t="shared" si="125"/>
        <v>1.3367606490351043</v>
      </c>
      <c r="Y464" s="717"/>
      <c r="Z464" s="703">
        <f t="shared" si="126"/>
        <v>18.06451612903226</v>
      </c>
      <c r="AA464" s="959">
        <f t="shared" si="127"/>
        <v>9.1677419354838712</v>
      </c>
      <c r="AB464" s="960">
        <v>12</v>
      </c>
      <c r="AC464" s="938">
        <v>1.55</v>
      </c>
      <c r="AD464" s="938" t="s">
        <v>137</v>
      </c>
      <c r="AE464" s="938">
        <v>2.59</v>
      </c>
      <c r="AF464" s="938">
        <v>1.03</v>
      </c>
      <c r="AG464" s="938">
        <v>9.7000000000000011</v>
      </c>
      <c r="AH464" s="938">
        <v>56.2</v>
      </c>
      <c r="AI464" s="938">
        <v>5.19</v>
      </c>
      <c r="AJ464" s="938">
        <v>21.3</v>
      </c>
      <c r="AK464" s="938" t="s">
        <v>137</v>
      </c>
      <c r="AL464" s="951">
        <v>123.46</v>
      </c>
      <c r="AM464" s="945">
        <v>10.4</v>
      </c>
      <c r="AN464" s="938">
        <v>0.08</v>
      </c>
      <c r="AO464" s="802">
        <f t="shared" si="128"/>
        <v>21.275703238717544</v>
      </c>
      <c r="AP464" s="803">
        <f t="shared" si="129"/>
        <v>30.443445174201415</v>
      </c>
      <c r="AQ464" s="961">
        <f t="shared" si="130"/>
        <v>-35.217374779452236</v>
      </c>
      <c r="AR464" s="703">
        <f>INDEX(Historical!$C$7:$C$1439,MATCH(B464,Historical!$B$7:$B$1450,0))*IF(AH464="n/a",1.03,IF(AH464&lt;0,1.01,IF(AH464&gt;10,1.1,(1+AH464/100))))</f>
        <v>0.22000000000000003</v>
      </c>
      <c r="AS464" s="959">
        <f t="shared" si="131"/>
        <v>0.23141800000000004</v>
      </c>
      <c r="AT464" s="959">
        <f t="shared" si="120"/>
        <v>0.23836054000000004</v>
      </c>
      <c r="AU464" s="959">
        <f t="shared" si="120"/>
        <v>0.24551135620000006</v>
      </c>
      <c r="AV464" s="959">
        <f t="shared" si="120"/>
        <v>0.25287669688600006</v>
      </c>
      <c r="AW464" s="703">
        <f t="shared" si="132"/>
        <v>1.1881665930860004</v>
      </c>
      <c r="AX464" s="810">
        <f t="shared" si="133"/>
        <v>8.3614820062350486</v>
      </c>
      <c r="AY464" s="1017">
        <v>0.38</v>
      </c>
      <c r="AZ464" s="945">
        <v>23.14</v>
      </c>
      <c r="BA464" s="945">
        <v>-24.37</v>
      </c>
      <c r="BB464" s="945">
        <v>-1.46</v>
      </c>
      <c r="BC464" s="945">
        <v>-6.81</v>
      </c>
      <c r="BD464" s="984"/>
      <c r="BE464" s="666">
        <v>2013</v>
      </c>
      <c r="BF464" s="971">
        <f t="shared" si="134"/>
        <v>0</v>
      </c>
      <c r="BG464" s="955">
        <v>1</v>
      </c>
      <c r="BH464" s="937"/>
    </row>
    <row r="465" spans="1:60" s="936" customFormat="1" x14ac:dyDescent="0.2">
      <c r="A465" s="953" t="s">
        <v>1738</v>
      </c>
      <c r="B465" s="948" t="s">
        <v>1739</v>
      </c>
      <c r="C465" s="1013" t="s">
        <v>112</v>
      </c>
      <c r="D465" s="1013" t="s">
        <v>213</v>
      </c>
      <c r="E465" s="793">
        <v>9</v>
      </c>
      <c r="F465" s="1227">
        <v>462</v>
      </c>
      <c r="G465" s="1227" t="s">
        <v>106</v>
      </c>
      <c r="H465" s="1227" t="s">
        <v>106</v>
      </c>
      <c r="I465" s="947">
        <v>19.600000000000001</v>
      </c>
      <c r="J465" s="703">
        <f t="shared" si="121"/>
        <v>3.4693877551020407</v>
      </c>
      <c r="K465" s="950">
        <v>0.17</v>
      </c>
      <c r="L465" s="960">
        <v>4</v>
      </c>
      <c r="M465" s="694">
        <f t="shared" si="122"/>
        <v>0.68</v>
      </c>
      <c r="N465" s="943" t="s">
        <v>161</v>
      </c>
      <c r="O465" s="795">
        <v>0.13</v>
      </c>
      <c r="P465" s="934">
        <v>43567</v>
      </c>
      <c r="Q465" s="934">
        <v>43585</v>
      </c>
      <c r="R465" s="694">
        <f t="shared" si="123"/>
        <v>30.769230769230777</v>
      </c>
      <c r="S465" s="759">
        <f>IF(INDEX(Historical!$D$7:$D$1439,MATCH(B465,Historical!$B$7:$B$1450,0))=0,"n/a",(INDEX(Historical!$C$7:$C$1439,MATCH(B465,Historical!$B$7:$B$1450,0))/INDEX(Historical!$D$7:$D$1439,MATCH(B465,Historical!$B$7:$B$1450,0))-1)*100)</f>
        <v>8.3333333333333481</v>
      </c>
      <c r="T465" s="759">
        <f>IF(INDEX(Historical!$F$7:$F$1432,MATCH(B465,Historical!$B$7:$B$1450,0))=0,"n/a",((INDEX(Historical!$C$7:$C$1439,MATCH(B465,Historical!$B$7:$B$1450,0))/INDEX(Historical!$F$7:$F$1432,MATCH(B465,Historical!$B$7:$B$1450,0)))^(1/3)-1)*100)</f>
        <v>7.3786693294802586</v>
      </c>
      <c r="U465" s="759">
        <f>IF(INDEX(Historical!$H$7:$H$1432,MATCH(B465,Historical!$B$7:$B$1450,0))=0,"n/a",((INDEX(Historical!$C$7:$C$1439,MATCH(B465,Historical!$B$7:$B$1450,0))/INDEX(Historical!$H$7:$H$1432,MATCH(B465,Historical!$B$7:$B$1450,0)))^(1/5)-1)*100)</f>
        <v>15.774434135315829</v>
      </c>
      <c r="V465" s="759">
        <f>IF(INDEX(Historical!$O$7:$O$1432,MATCH(B465,Historical!$B$7:$B$1450,0))=0,"n/a",((INDEX(Historical!$C$7:$C$1439,MATCH(B465,Historical!$B$7:$B$1450,0))/INDEX(Historical!$O$7:$O$1432,MATCH(B465,Historical!$B$7:$B$1450,0)))^(1/10)-1)*100)</f>
        <v>13.237743997702346</v>
      </c>
      <c r="W465" s="760">
        <f t="shared" si="124"/>
        <v>1.1916255623355287</v>
      </c>
      <c r="X465" s="761" t="str">
        <f t="shared" si="125"/>
        <v>n/a</v>
      </c>
      <c r="Y465" s="727" t="s">
        <v>4427</v>
      </c>
      <c r="Z465" s="703">
        <f t="shared" si="126"/>
        <v>101.49253731343283</v>
      </c>
      <c r="AA465" s="959">
        <f t="shared" si="127"/>
        <v>29.253731343283583</v>
      </c>
      <c r="AB465" s="960">
        <v>12</v>
      </c>
      <c r="AC465" s="938">
        <v>0.67</v>
      </c>
      <c r="AD465" s="938">
        <v>2.91</v>
      </c>
      <c r="AE465" s="938">
        <v>1.06</v>
      </c>
      <c r="AF465" s="938">
        <v>1.1499999999999999</v>
      </c>
      <c r="AG465" s="938" t="s">
        <v>137</v>
      </c>
      <c r="AH465" s="938">
        <v>-8.1</v>
      </c>
      <c r="AI465" s="938">
        <v>15.340000000000002</v>
      </c>
      <c r="AJ465" s="938">
        <v>-22.3</v>
      </c>
      <c r="AK465" s="938">
        <v>10</v>
      </c>
      <c r="AL465" s="951">
        <v>2510</v>
      </c>
      <c r="AM465" s="945">
        <v>2.1999999999999997</v>
      </c>
      <c r="AN465" s="938">
        <v>2.12</v>
      </c>
      <c r="AO465" s="802">
        <f t="shared" si="128"/>
        <v>-10.009909452865713</v>
      </c>
      <c r="AP465" s="803">
        <f t="shared" si="129"/>
        <v>19.24382189041787</v>
      </c>
      <c r="AQ465" s="961">
        <f t="shared" si="130"/>
        <v>22.277991196337553</v>
      </c>
      <c r="AR465" s="703">
        <f>INDEX(Historical!$C$7:$C$1439,MATCH(B465,Historical!$B$7:$B$1450,0))*IF(AH465="n/a",1.03,IF(AH465&lt;0,1.01,IF(AH465&gt;10,1.1,(1+AH465/100))))</f>
        <v>0.5252</v>
      </c>
      <c r="AS465" s="959">
        <f t="shared" si="131"/>
        <v>0.57772000000000001</v>
      </c>
      <c r="AT465" s="959">
        <f t="shared" si="120"/>
        <v>0.63549200000000006</v>
      </c>
      <c r="AU465" s="959">
        <f t="shared" si="120"/>
        <v>0.69904120000000014</v>
      </c>
      <c r="AV465" s="959">
        <f t="shared" si="120"/>
        <v>0.76894532000000027</v>
      </c>
      <c r="AW465" s="703">
        <f t="shared" si="132"/>
        <v>3.2063985200000005</v>
      </c>
      <c r="AX465" s="810">
        <f t="shared" si="133"/>
        <v>16.359176122448982</v>
      </c>
      <c r="AY465" s="1017">
        <v>1.94</v>
      </c>
      <c r="AZ465" s="945">
        <v>7.75</v>
      </c>
      <c r="BA465" s="945">
        <v>-30.8</v>
      </c>
      <c r="BB465" s="945">
        <v>-1.73</v>
      </c>
      <c r="BC465" s="945">
        <v>-10.549999999999999</v>
      </c>
      <c r="BD465" s="984"/>
      <c r="BE465" s="666">
        <v>2012</v>
      </c>
      <c r="BF465" s="971">
        <f t="shared" si="134"/>
        <v>0</v>
      </c>
      <c r="BG465" s="955" t="s">
        <v>137</v>
      </c>
      <c r="BH465" s="937"/>
    </row>
    <row r="466" spans="1:60" s="936" customFormat="1" x14ac:dyDescent="0.2">
      <c r="A466" s="944" t="s">
        <v>1718</v>
      </c>
      <c r="B466" s="948" t="s">
        <v>1719</v>
      </c>
      <c r="C466" s="1013" t="s">
        <v>4345</v>
      </c>
      <c r="D466" s="1013" t="s">
        <v>4346</v>
      </c>
      <c r="E466" s="792">
        <v>8</v>
      </c>
      <c r="F466" s="1227">
        <v>538</v>
      </c>
      <c r="G466" s="1227" t="s">
        <v>106</v>
      </c>
      <c r="H466" s="1227" t="s">
        <v>106</v>
      </c>
      <c r="I466" s="947">
        <v>48.86</v>
      </c>
      <c r="J466" s="703">
        <f t="shared" si="121"/>
        <v>1.9647973802701595</v>
      </c>
      <c r="K466" s="950">
        <v>0.24</v>
      </c>
      <c r="L466" s="960">
        <v>4</v>
      </c>
      <c r="M466" s="694">
        <f t="shared" si="122"/>
        <v>0.96</v>
      </c>
      <c r="N466" s="943" t="s">
        <v>460</v>
      </c>
      <c r="O466" s="795">
        <v>0.22</v>
      </c>
      <c r="P466" s="934">
        <v>43377</v>
      </c>
      <c r="Q466" s="934">
        <v>43392</v>
      </c>
      <c r="R466" s="694">
        <f t="shared" si="123"/>
        <v>9.0909090909090864</v>
      </c>
      <c r="S466" s="759">
        <f>IF(INDEX(Historical!$D$7:$D$1439,MATCH(B466,Historical!$B$7:$B$1450,0))=0,"n/a",(INDEX(Historical!$C$7:$C$1439,MATCH(B466,Historical!$B$7:$B$1450,0))/INDEX(Historical!$D$7:$D$1439,MATCH(B466,Historical!$B$7:$B$1450,0))-1)*100)</f>
        <v>9.7560975609755971</v>
      </c>
      <c r="T466" s="759">
        <f>IF(INDEX(Historical!$F$7:$F$1432,MATCH(B466,Historical!$B$7:$B$1450,0))=0,"n/a",((INDEX(Historical!$C$7:$C$1439,MATCH(B466,Historical!$B$7:$B$1450,0))/INDEX(Historical!$F$7:$F$1432,MATCH(B466,Historical!$B$7:$B$1450,0)))^(1/3)-1)*100)</f>
        <v>12.035118663929122</v>
      </c>
      <c r="U466" s="759">
        <f>IF(INDEX(Historical!$H$7:$H$1432,MATCH(B466,Historical!$B$7:$B$1450,0))=0,"n/a",((INDEX(Historical!$C$7:$C$1439,MATCH(B466,Historical!$B$7:$B$1450,0))/INDEX(Historical!$H$7:$H$1432,MATCH(B466,Historical!$B$7:$B$1450,0)))^(1/5)-1)*100)</f>
        <v>12.474611314209483</v>
      </c>
      <c r="V466" s="759" t="str">
        <f>IF(INDEX(Historical!$O$7:$O$1432,MATCH(B466,Historical!$B$7:$B$1450,0))=0,"n/a",((INDEX(Historical!$C$7:$C$1439,MATCH(B466,Historical!$B$7:$B$1450,0))/INDEX(Historical!$O$7:$O$1432,MATCH(B466,Historical!$B$7:$B$1450,0)))^(1/10)-1)*100)</f>
        <v>n/a</v>
      </c>
      <c r="W466" s="760" t="str">
        <f t="shared" si="124"/>
        <v>n/a</v>
      </c>
      <c r="X466" s="761">
        <f t="shared" si="125"/>
        <v>0.14505361993266841</v>
      </c>
      <c r="Y466" s="949"/>
      <c r="Z466" s="703">
        <f t="shared" si="126"/>
        <v>82.758620689655174</v>
      </c>
      <c r="AA466" s="959">
        <f t="shared" si="127"/>
        <v>42.120689655172413</v>
      </c>
      <c r="AB466" s="960">
        <v>12</v>
      </c>
      <c r="AC466" s="938">
        <v>1.1599999999999999</v>
      </c>
      <c r="AD466" s="938">
        <v>4.2699999999999996</v>
      </c>
      <c r="AE466" s="938">
        <v>20.02</v>
      </c>
      <c r="AF466" s="938">
        <v>2.2799999999999998</v>
      </c>
      <c r="AG466" s="938">
        <v>5.6000000000000005</v>
      </c>
      <c r="AH466" s="938">
        <v>14.6</v>
      </c>
      <c r="AI466" s="938">
        <v>-2.94</v>
      </c>
      <c r="AJ466" s="938">
        <v>86</v>
      </c>
      <c r="AK466" s="938">
        <v>10</v>
      </c>
      <c r="AL466" s="951">
        <v>3110</v>
      </c>
      <c r="AM466" s="945">
        <v>2.2999999999999998</v>
      </c>
      <c r="AN466" s="938">
        <v>0.33</v>
      </c>
      <c r="AO466" s="802">
        <f t="shared" si="128"/>
        <v>-27.681280960692771</v>
      </c>
      <c r="AP466" s="803">
        <f t="shared" si="129"/>
        <v>14.439408694479642</v>
      </c>
      <c r="AQ466" s="961">
        <f t="shared" si="130"/>
        <v>106.59694782492481</v>
      </c>
      <c r="AR466" s="703">
        <f>INDEX(Historical!$C$7:$C$1439,MATCH(B466,Historical!$B$7:$B$1450,0))*IF(AH466="n/a",1.03,IF(AH466&lt;0,1.01,IF(AH466&gt;10,1.1,(1+AH466/100))))</f>
        <v>0.9900000000000001</v>
      </c>
      <c r="AS466" s="959">
        <f t="shared" si="131"/>
        <v>0.99990000000000012</v>
      </c>
      <c r="AT466" s="959">
        <f t="shared" si="120"/>
        <v>1.0998900000000003</v>
      </c>
      <c r="AU466" s="959">
        <f t="shared" si="120"/>
        <v>1.2098790000000004</v>
      </c>
      <c r="AV466" s="959">
        <f t="shared" si="120"/>
        <v>1.3308669000000004</v>
      </c>
      <c r="AW466" s="703">
        <f t="shared" si="132"/>
        <v>5.6305359000000017</v>
      </c>
      <c r="AX466" s="810">
        <f t="shared" si="133"/>
        <v>11.523814776913635</v>
      </c>
      <c r="AY466" s="1017">
        <v>0.76</v>
      </c>
      <c r="AZ466" s="945">
        <v>45.76</v>
      </c>
      <c r="BA466" s="945">
        <v>-3.8</v>
      </c>
      <c r="BB466" s="945">
        <v>1.8499999999999999</v>
      </c>
      <c r="BC466" s="945">
        <v>16.470000000000002</v>
      </c>
      <c r="BD466" s="984"/>
      <c r="BE466" s="666">
        <v>2011</v>
      </c>
      <c r="BF466" s="971">
        <f t="shared" si="134"/>
        <v>0</v>
      </c>
      <c r="BG466" s="955">
        <v>3.9</v>
      </c>
      <c r="BH466" s="937"/>
    </row>
    <row r="467" spans="1:60" s="936" customFormat="1" x14ac:dyDescent="0.2">
      <c r="A467" s="944" t="s">
        <v>1740</v>
      </c>
      <c r="B467" s="948" t="s">
        <v>1741</v>
      </c>
      <c r="C467" s="1013" t="s">
        <v>108</v>
      </c>
      <c r="D467" s="1013" t="s">
        <v>4365</v>
      </c>
      <c r="E467" s="792">
        <v>7</v>
      </c>
      <c r="F467" s="1227">
        <v>672</v>
      </c>
      <c r="G467" s="1227" t="s">
        <v>106</v>
      </c>
      <c r="H467" s="1227" t="s">
        <v>106</v>
      </c>
      <c r="I467" s="947">
        <v>43.8</v>
      </c>
      <c r="J467" s="703">
        <f t="shared" si="121"/>
        <v>2.2831050228310503</v>
      </c>
      <c r="K467" s="950">
        <v>0.25</v>
      </c>
      <c r="L467" s="960">
        <v>4</v>
      </c>
      <c r="M467" s="694">
        <f t="shared" si="122"/>
        <v>1</v>
      </c>
      <c r="N467" s="943" t="s">
        <v>152</v>
      </c>
      <c r="O467" s="795">
        <v>0.22</v>
      </c>
      <c r="P467" s="934">
        <v>43531</v>
      </c>
      <c r="Q467" s="934">
        <v>43553</v>
      </c>
      <c r="R467" s="694">
        <f t="shared" si="123"/>
        <v>13.636363636363635</v>
      </c>
      <c r="S467" s="759">
        <f>IF(INDEX(Historical!$D$7:$D$1439,MATCH(B467,Historical!$B$7:$B$1450,0))=0,"n/a",(INDEX(Historical!$C$7:$C$1439,MATCH(B467,Historical!$B$7:$B$1450,0))/INDEX(Historical!$D$7:$D$1439,MATCH(B467,Historical!$B$7:$B$1450,0))-1)*100)</f>
        <v>9.9999999999999858</v>
      </c>
      <c r="T467" s="759">
        <f>IF(INDEX(Historical!$F$7:$F$1432,MATCH(B467,Historical!$B$7:$B$1450,0))=0,"n/a",((INDEX(Historical!$C$7:$C$1439,MATCH(B467,Historical!$B$7:$B$1450,0))/INDEX(Historical!$F$7:$F$1432,MATCH(B467,Historical!$B$7:$B$1450,0)))^(1/3)-1)*100)</f>
        <v>13.617128057248994</v>
      </c>
      <c r="U467" s="759">
        <f>IF(INDEX(Historical!$H$7:$H$1432,MATCH(B467,Historical!$B$7:$B$1450,0))=0,"n/a",((INDEX(Historical!$C$7:$C$1439,MATCH(B467,Historical!$B$7:$B$1450,0))/INDEX(Historical!$H$7:$H$1432,MATCH(B467,Historical!$B$7:$B$1450,0)))^(1/5)-1)*100)</f>
        <v>54.488634462894538</v>
      </c>
      <c r="V467" s="759" t="str">
        <f>IF(INDEX(Historical!$O$7:$O$1432,MATCH(B467,Historical!$B$7:$B$1450,0))=0,"n/a",((INDEX(Historical!$C$7:$C$1439,MATCH(B467,Historical!$B$7:$B$1450,0))/INDEX(Historical!$O$7:$O$1432,MATCH(B467,Historical!$B$7:$B$1450,0)))^(1/10)-1)*100)</f>
        <v>n/a</v>
      </c>
      <c r="W467" s="760" t="str">
        <f t="shared" si="124"/>
        <v>n/a</v>
      </c>
      <c r="X467" s="761" t="str">
        <f t="shared" si="125"/>
        <v>n/a</v>
      </c>
      <c r="Y467" s="716"/>
      <c r="Z467" s="703" t="str">
        <f t="shared" si="126"/>
        <v>n/a</v>
      </c>
      <c r="AA467" s="959" t="str">
        <f t="shared" si="127"/>
        <v>n/a</v>
      </c>
      <c r="AB467" s="960">
        <v>12</v>
      </c>
      <c r="AC467" s="938" t="s">
        <v>137</v>
      </c>
      <c r="AD467" s="938" t="s">
        <v>137</v>
      </c>
      <c r="AE467" s="938" t="s">
        <v>137</v>
      </c>
      <c r="AF467" s="938" t="s">
        <v>137</v>
      </c>
      <c r="AG467" s="938" t="s">
        <v>137</v>
      </c>
      <c r="AH467" s="938" t="s">
        <v>137</v>
      </c>
      <c r="AI467" s="938" t="s">
        <v>137</v>
      </c>
      <c r="AJ467" s="938" t="s">
        <v>137</v>
      </c>
      <c r="AK467" s="938" t="s">
        <v>137</v>
      </c>
      <c r="AL467" s="951" t="s">
        <v>137</v>
      </c>
      <c r="AM467" s="945" t="s">
        <v>137</v>
      </c>
      <c r="AN467" s="938" t="s">
        <v>137</v>
      </c>
      <c r="AO467" s="802" t="str">
        <f t="shared" si="128"/>
        <v>n/a</v>
      </c>
      <c r="AP467" s="803">
        <f t="shared" si="129"/>
        <v>56.77173948572559</v>
      </c>
      <c r="AQ467" s="961" t="str">
        <f t="shared" si="130"/>
        <v>n/a</v>
      </c>
      <c r="AR467" s="703">
        <f>INDEX(Historical!$C$7:$C$1439,MATCH(B467,Historical!$B$7:$B$1450,0))*IF(AH467="n/a",1.03,IF(AH467&lt;0,1.01,IF(AH467&gt;10,1.1,(1+AH467/100))))</f>
        <v>0.90639999999999998</v>
      </c>
      <c r="AS467" s="959">
        <f t="shared" si="131"/>
        <v>0.93359199999999998</v>
      </c>
      <c r="AT467" s="959">
        <f t="shared" ref="AT467:AV486" si="135">IF($AK467="n/a",1.03*AS467,IF($AK467&lt;0,1.01*AS467,IF($AK467&gt;10,1.1*AS467,(1+$AK467/100)*AS467)))</f>
        <v>0.96159976000000003</v>
      </c>
      <c r="AU467" s="959">
        <f t="shared" si="135"/>
        <v>0.99044775280000008</v>
      </c>
      <c r="AV467" s="959">
        <f t="shared" si="135"/>
        <v>1.020161185384</v>
      </c>
      <c r="AW467" s="703">
        <f t="shared" si="132"/>
        <v>4.8122006981840002</v>
      </c>
      <c r="AX467" s="810">
        <f t="shared" si="133"/>
        <v>10.986759584894978</v>
      </c>
      <c r="AY467" s="1017" t="s">
        <v>137</v>
      </c>
      <c r="AZ467" s="945" t="s">
        <v>137</v>
      </c>
      <c r="BA467" s="945" t="s">
        <v>137</v>
      </c>
      <c r="BB467" s="945" t="s">
        <v>137</v>
      </c>
      <c r="BC467" s="945" t="s">
        <v>137</v>
      </c>
      <c r="BD467" s="984" t="s">
        <v>4290</v>
      </c>
      <c r="BE467" s="666">
        <v>2013</v>
      </c>
      <c r="BF467" s="971">
        <f t="shared" si="134"/>
        <v>0</v>
      </c>
      <c r="BG467" s="955" t="s">
        <v>137</v>
      </c>
      <c r="BH467" s="937"/>
    </row>
    <row r="468" spans="1:60" s="936" customFormat="1" x14ac:dyDescent="0.2">
      <c r="A468" s="944" t="s">
        <v>1726</v>
      </c>
      <c r="B468" s="642" t="s">
        <v>1727</v>
      </c>
      <c r="C468" s="1013" t="s">
        <v>108</v>
      </c>
      <c r="D468" s="1013" t="s">
        <v>4357</v>
      </c>
      <c r="E468" s="792">
        <v>7</v>
      </c>
      <c r="F468" s="1227">
        <v>654</v>
      </c>
      <c r="G468" s="1227" t="s">
        <v>106</v>
      </c>
      <c r="H468" s="1227" t="s">
        <v>106</v>
      </c>
      <c r="I468" s="947">
        <v>27.64</v>
      </c>
      <c r="J468" s="703">
        <f t="shared" si="121"/>
        <v>2.1707670043415339</v>
      </c>
      <c r="K468" s="950">
        <v>0.15</v>
      </c>
      <c r="L468" s="960">
        <v>4</v>
      </c>
      <c r="M468" s="694">
        <f t="shared" si="122"/>
        <v>0.6</v>
      </c>
      <c r="N468" s="943" t="s">
        <v>517</v>
      </c>
      <c r="O468" s="795">
        <v>0.13</v>
      </c>
      <c r="P468" s="934">
        <v>43509</v>
      </c>
      <c r="Q468" s="934">
        <v>43524</v>
      </c>
      <c r="R468" s="694">
        <f t="shared" si="123"/>
        <v>15.384615384615378</v>
      </c>
      <c r="S468" s="759">
        <f>IF(INDEX(Historical!$D$7:$D$1439,MATCH(B468,Historical!$B$7:$B$1450,0))=0,"n/a",(INDEX(Historical!$C$7:$C$1439,MATCH(B468,Historical!$B$7:$B$1450,0))/INDEX(Historical!$D$7:$D$1439,MATCH(B468,Historical!$B$7:$B$1450,0))-1)*100)</f>
        <v>18.181818181818187</v>
      </c>
      <c r="T468" s="759">
        <f>IF(INDEX(Historical!$F$7:$F$1432,MATCH(B468,Historical!$B$7:$B$1450,0))=0,"n/a",((INDEX(Historical!$C$7:$C$1439,MATCH(B468,Historical!$B$7:$B$1450,0))/INDEX(Historical!$F$7:$F$1432,MATCH(B468,Historical!$B$7:$B$1450,0)))^(1/3)-1)*100)</f>
        <v>25.99210498948732</v>
      </c>
      <c r="U468" s="759">
        <f>IF(INDEX(Historical!$H$7:$H$1432,MATCH(B468,Historical!$B$7:$B$1450,0))=0,"n/a",((INDEX(Historical!$C$7:$C$1439,MATCH(B468,Historical!$B$7:$B$1450,0))/INDEX(Historical!$H$7:$H$1432,MATCH(B468,Historical!$B$7:$B$1450,0)))^(1/5)-1)*100)</f>
        <v>34.080129120845726</v>
      </c>
      <c r="V468" s="759">
        <f>IF(INDEX(Historical!$O$7:$O$1432,MATCH(B468,Historical!$B$7:$B$1450,0))=0,"n/a",((INDEX(Historical!$C$7:$C$1439,MATCH(B468,Historical!$B$7:$B$1450,0))/INDEX(Historical!$O$7:$O$1432,MATCH(B468,Historical!$B$7:$B$1450,0)))^(1/10)-1)*100)</f>
        <v>1.6845724056481437</v>
      </c>
      <c r="W468" s="760">
        <f t="shared" si="124"/>
        <v>20.230729772480931</v>
      </c>
      <c r="X468" s="761">
        <f t="shared" si="125"/>
        <v>1.0819088609792293</v>
      </c>
      <c r="Y468" s="714" t="s">
        <v>4171</v>
      </c>
      <c r="Z468" s="703">
        <f t="shared" si="126"/>
        <v>22.471910112359549</v>
      </c>
      <c r="AA468" s="959">
        <f t="shared" si="127"/>
        <v>10.352059925093634</v>
      </c>
      <c r="AB468" s="960">
        <v>12</v>
      </c>
      <c r="AC468" s="938">
        <v>2.67</v>
      </c>
      <c r="AD468" s="938">
        <v>0.79</v>
      </c>
      <c r="AE468" s="938">
        <v>4.25</v>
      </c>
      <c r="AF468" s="938">
        <v>1.4</v>
      </c>
      <c r="AG468" s="938">
        <v>13.3</v>
      </c>
      <c r="AH468" s="938">
        <v>19.5</v>
      </c>
      <c r="AI468" s="938" t="s">
        <v>137</v>
      </c>
      <c r="AJ468" s="938">
        <v>31.5</v>
      </c>
      <c r="AK468" s="938">
        <v>13</v>
      </c>
      <c r="AL468" s="951">
        <v>222.62</v>
      </c>
      <c r="AM468" s="945">
        <v>1.6</v>
      </c>
      <c r="AN468" s="938">
        <v>0</v>
      </c>
      <c r="AO468" s="802">
        <f t="shared" si="128"/>
        <v>25.898836200093626</v>
      </c>
      <c r="AP468" s="803">
        <f t="shared" si="129"/>
        <v>36.250896125187261</v>
      </c>
      <c r="AQ468" s="961">
        <f t="shared" si="130"/>
        <v>-19.742403903621863</v>
      </c>
      <c r="AR468" s="703">
        <f>INDEX(Historical!$C$7:$C$1439,MATCH(B468,Historical!$B$7:$B$1450,0))*IF(AH468="n/a",1.03,IF(AH468&lt;0,1.01,IF(AH468&gt;10,1.1,(1+AH468/100))))</f>
        <v>0.57200000000000006</v>
      </c>
      <c r="AS468" s="959">
        <f t="shared" si="131"/>
        <v>0.58916000000000013</v>
      </c>
      <c r="AT468" s="959">
        <f t="shared" si="135"/>
        <v>0.64807600000000021</v>
      </c>
      <c r="AU468" s="959">
        <f t="shared" si="135"/>
        <v>0.71288360000000028</v>
      </c>
      <c r="AV468" s="959">
        <f t="shared" si="135"/>
        <v>0.78417196000000033</v>
      </c>
      <c r="AW468" s="703">
        <f t="shared" si="132"/>
        <v>3.3062915600000009</v>
      </c>
      <c r="AX468" s="810">
        <f t="shared" si="133"/>
        <v>11.961981041968166</v>
      </c>
      <c r="AY468" s="1017">
        <v>1.33</v>
      </c>
      <c r="AZ468" s="945">
        <v>26.590000000000003</v>
      </c>
      <c r="BA468" s="945">
        <v>-26.11</v>
      </c>
      <c r="BB468" s="945">
        <v>3.61</v>
      </c>
      <c r="BC468" s="945">
        <v>0.28999999999999998</v>
      </c>
      <c r="BD468" s="984"/>
      <c r="BE468" s="666">
        <v>2013</v>
      </c>
      <c r="BF468" s="971">
        <f t="shared" si="134"/>
        <v>0</v>
      </c>
      <c r="BG468" s="955">
        <v>1.7000000000000002</v>
      </c>
      <c r="BH468" s="937"/>
    </row>
    <row r="469" spans="1:60" s="936" customFormat="1" x14ac:dyDescent="0.2">
      <c r="A469" s="944" t="s">
        <v>1746</v>
      </c>
      <c r="B469" s="642" t="s">
        <v>1747</v>
      </c>
      <c r="C469" s="1013" t="s">
        <v>128</v>
      </c>
      <c r="D469" s="1013" t="s">
        <v>4353</v>
      </c>
      <c r="E469" s="792">
        <v>7</v>
      </c>
      <c r="F469" s="1227">
        <v>637</v>
      </c>
      <c r="G469" s="1227" t="s">
        <v>37</v>
      </c>
      <c r="H469" s="1227" t="s">
        <v>115</v>
      </c>
      <c r="I469" s="947">
        <v>79.5</v>
      </c>
      <c r="J469" s="703">
        <f t="shared" si="121"/>
        <v>1.8867924528301887</v>
      </c>
      <c r="K469" s="950">
        <v>0.375</v>
      </c>
      <c r="L469" s="960">
        <v>4</v>
      </c>
      <c r="M469" s="694">
        <f t="shared" si="122"/>
        <v>1.5</v>
      </c>
      <c r="N469" s="943" t="s">
        <v>149</v>
      </c>
      <c r="O469" s="795">
        <v>0.3</v>
      </c>
      <c r="P469" s="934">
        <v>43433</v>
      </c>
      <c r="Q469" s="934">
        <v>43448</v>
      </c>
      <c r="R469" s="694">
        <f t="shared" si="123"/>
        <v>25.000000000000007</v>
      </c>
      <c r="S469" s="759">
        <f>IF(INDEX(Historical!$D$7:$D$1439,MATCH(B469,Historical!$B$7:$B$1450,0))=0,"n/a",(INDEX(Historical!$C$7:$C$1439,MATCH(B469,Historical!$B$7:$B$1450,0))/INDEX(Historical!$D$7:$D$1439,MATCH(B469,Historical!$B$7:$B$1450,0))-1)*100)</f>
        <v>30.76923076923077</v>
      </c>
      <c r="T469" s="759">
        <f>IF(INDEX(Historical!$F$7:$F$1432,MATCH(B469,Historical!$B$7:$B$1450,0))=0,"n/a",((INDEX(Historical!$C$7:$C$1439,MATCH(B469,Historical!$B$7:$B$1450,0))/INDEX(Historical!$F$7:$F$1432,MATCH(B469,Historical!$B$7:$B$1450,0)))^(1/3)-1)*100)</f>
        <v>41.503079146259104</v>
      </c>
      <c r="U469" s="759">
        <f>IF(INDEX(Historical!$H$7:$H$1432,MATCH(B469,Historical!$B$7:$B$1450,0))=0,"n/a",((INDEX(Historical!$C$7:$C$1439,MATCH(B469,Historical!$B$7:$B$1450,0))/INDEX(Historical!$H$7:$H$1432,MATCH(B469,Historical!$B$7:$B$1450,0)))^(1/5)-1)*100)</f>
        <v>41.470384317198224</v>
      </c>
      <c r="V469" s="759">
        <f>IF(INDEX(Historical!$O$7:$O$1432,MATCH(B469,Historical!$B$7:$B$1450,0))=0,"n/a",((INDEX(Historical!$C$7:$C$1439,MATCH(B469,Historical!$B$7:$B$1450,0))/INDEX(Historical!$O$7:$O$1432,MATCH(B469,Historical!$B$7:$B$1450,0)))^(1/10)-1)*100)</f>
        <v>23.066265010134668</v>
      </c>
      <c r="W469" s="760">
        <f t="shared" si="124"/>
        <v>1.7978803373228092</v>
      </c>
      <c r="X469" s="761">
        <f t="shared" si="125"/>
        <v>2.2058715062339482</v>
      </c>
      <c r="Y469" s="949"/>
      <c r="Z469" s="703">
        <f t="shared" si="126"/>
        <v>27.881040892193308</v>
      </c>
      <c r="AA469" s="959">
        <f t="shared" si="127"/>
        <v>14.776951672862454</v>
      </c>
      <c r="AB469" s="960">
        <v>9</v>
      </c>
      <c r="AC469" s="938">
        <v>5.38</v>
      </c>
      <c r="AD469" s="938">
        <v>2.75</v>
      </c>
      <c r="AE469" s="938">
        <v>0.74</v>
      </c>
      <c r="AF469" s="938">
        <v>2.21</v>
      </c>
      <c r="AG469" s="938">
        <v>15.9</v>
      </c>
      <c r="AH469" s="938">
        <v>14.2</v>
      </c>
      <c r="AI469" s="938">
        <v>12.11</v>
      </c>
      <c r="AJ469" s="938">
        <v>18.8</v>
      </c>
      <c r="AK469" s="938">
        <v>5.5</v>
      </c>
      <c r="AL469" s="951">
        <v>29920</v>
      </c>
      <c r="AM469" s="945">
        <v>0.3</v>
      </c>
      <c r="AN469" s="938">
        <v>0.92</v>
      </c>
      <c r="AO469" s="802">
        <f t="shared" si="128"/>
        <v>28.580225097165957</v>
      </c>
      <c r="AP469" s="803">
        <f t="shared" si="129"/>
        <v>43.35717677002841</v>
      </c>
      <c r="AQ469" s="961">
        <f t="shared" si="130"/>
        <v>20.475102447722971</v>
      </c>
      <c r="AR469" s="703">
        <f>INDEX(Historical!$C$7:$C$1439,MATCH(B469,Historical!$B$7:$B$1450,0))*IF(AH469="n/a",1.03,IF(AH469&lt;0,1.01,IF(AH469&gt;10,1.1,(1+AH469/100))))</f>
        <v>1.4025000000000001</v>
      </c>
      <c r="AS469" s="959">
        <f t="shared" si="131"/>
        <v>1.5427500000000003</v>
      </c>
      <c r="AT469" s="959">
        <f t="shared" si="135"/>
        <v>1.6276012500000001</v>
      </c>
      <c r="AU469" s="959">
        <f t="shared" si="135"/>
        <v>1.71711931875</v>
      </c>
      <c r="AV469" s="959">
        <f t="shared" si="135"/>
        <v>1.8115608812812498</v>
      </c>
      <c r="AW469" s="703">
        <f t="shared" si="132"/>
        <v>8.101531450031251</v>
      </c>
      <c r="AX469" s="810">
        <f t="shared" si="133"/>
        <v>10.190605597523586</v>
      </c>
      <c r="AY469" s="1017">
        <v>0.5</v>
      </c>
      <c r="AZ469" s="945">
        <v>59.730000000000004</v>
      </c>
      <c r="BA469" s="945">
        <v>-5.6899999999999995</v>
      </c>
      <c r="BB469" s="945">
        <v>-1.34</v>
      </c>
      <c r="BC469" s="945">
        <v>17.32</v>
      </c>
      <c r="BD469" s="984"/>
      <c r="BE469" s="666">
        <v>2013</v>
      </c>
      <c r="BF469" s="971">
        <f t="shared" si="134"/>
        <v>0</v>
      </c>
      <c r="BG469" s="955">
        <v>6.7</v>
      </c>
      <c r="BH469" s="937"/>
    </row>
    <row r="470" spans="1:60" s="936" customFormat="1" x14ac:dyDescent="0.2">
      <c r="A470" s="954" t="s">
        <v>4116</v>
      </c>
      <c r="B470" s="642" t="s">
        <v>4117</v>
      </c>
      <c r="C470" s="1013" t="s">
        <v>4216</v>
      </c>
      <c r="D470" s="1013" t="s">
        <v>4351</v>
      </c>
      <c r="E470" s="792">
        <v>5</v>
      </c>
      <c r="F470" s="1227">
        <v>871</v>
      </c>
      <c r="G470" s="1227" t="s">
        <v>106</v>
      </c>
      <c r="H470" s="1227" t="s">
        <v>106</v>
      </c>
      <c r="I470" s="947">
        <v>46.92</v>
      </c>
      <c r="J470" s="703">
        <f t="shared" si="121"/>
        <v>1.2787723785166241</v>
      </c>
      <c r="K470" s="950">
        <v>0.3</v>
      </c>
      <c r="L470" s="960">
        <v>2</v>
      </c>
      <c r="M470" s="694">
        <f t="shared" si="122"/>
        <v>0.6</v>
      </c>
      <c r="N470" s="943" t="s">
        <v>4468</v>
      </c>
      <c r="O470" s="795">
        <v>0.28000000000000003</v>
      </c>
      <c r="P470" s="934">
        <v>43551</v>
      </c>
      <c r="Q470" s="934">
        <v>43573</v>
      </c>
      <c r="R470" s="694">
        <f t="shared" si="123"/>
        <v>7.1428571428571281</v>
      </c>
      <c r="S470" s="759">
        <f>IF(INDEX(Historical!$D$7:$D$1439,MATCH(B470,Historical!$B$7:$B$1450,0))=0,"n/a",(INDEX(Historical!$C$7:$C$1439,MATCH(B470,Historical!$B$7:$B$1450,0))/INDEX(Historical!$D$7:$D$1439,MATCH(B470,Historical!$B$7:$B$1450,0))-1)*100)</f>
        <v>17.021276595744705</v>
      </c>
      <c r="T470" s="759">
        <f>IF(INDEX(Historical!$F$7:$F$1432,MATCH(B470,Historical!$B$7:$B$1450,0))=0,"n/a",((INDEX(Historical!$C$7:$C$1439,MATCH(B470,Historical!$B$7:$B$1450,0))/INDEX(Historical!$F$7:$F$1432,MATCH(B470,Historical!$B$7:$B$1450,0)))^(1/3)-1)*100)</f>
        <v>15.173720500186395</v>
      </c>
      <c r="U470" s="759" t="str">
        <f>IF(INDEX(Historical!$H$7:$H$1432,MATCH(B470,Historical!$B$7:$B$1450,0))=0,"n/a",((INDEX(Historical!$C$7:$C$1439,MATCH(B470,Historical!$B$7:$B$1450,0))/INDEX(Historical!$H$7:$H$1432,MATCH(B470,Historical!$B$7:$B$1450,0)))^(1/5)-1)*100)</f>
        <v>n/a</v>
      </c>
      <c r="V470" s="759" t="str">
        <f>IF(INDEX(Historical!$O$7:$O$1432,MATCH(B470,Historical!$B$7:$B$1450,0))=0,"n/a",((INDEX(Historical!$C$7:$C$1439,MATCH(B470,Historical!$B$7:$B$1450,0))/INDEX(Historical!$O$7:$O$1432,MATCH(B470,Historical!$B$7:$B$1450,0)))^(1/10)-1)*100)</f>
        <v>n/a</v>
      </c>
      <c r="W470" s="760" t="str">
        <f t="shared" si="124"/>
        <v>n/a</v>
      </c>
      <c r="X470" s="761" t="str">
        <f t="shared" si="125"/>
        <v>n/a</v>
      </c>
      <c r="Y470" s="949"/>
      <c r="Z470" s="703">
        <f t="shared" si="126"/>
        <v>55.55555555555555</v>
      </c>
      <c r="AA470" s="959">
        <f t="shared" si="127"/>
        <v>43.444444444444443</v>
      </c>
      <c r="AB470" s="960">
        <v>12</v>
      </c>
      <c r="AC470" s="938">
        <v>1.08</v>
      </c>
      <c r="AD470" s="938">
        <v>4.41</v>
      </c>
      <c r="AE470" s="938">
        <v>1.42</v>
      </c>
      <c r="AF470" s="938">
        <v>6.19</v>
      </c>
      <c r="AG470" s="938">
        <v>14.899999999999999</v>
      </c>
      <c r="AH470" s="938">
        <v>165.9</v>
      </c>
      <c r="AI470" s="938">
        <v>13.370000000000001</v>
      </c>
      <c r="AJ470" s="938">
        <v>-9.8000000000000007</v>
      </c>
      <c r="AK470" s="938">
        <v>10</v>
      </c>
      <c r="AL470" s="951">
        <v>2170</v>
      </c>
      <c r="AM470" s="945">
        <v>1.4000000000000001</v>
      </c>
      <c r="AN470" s="938">
        <v>0.73</v>
      </c>
      <c r="AO470" s="802" t="str">
        <f t="shared" si="128"/>
        <v>n/a</v>
      </c>
      <c r="AP470" s="803" t="str">
        <f t="shared" si="129"/>
        <v>n/a</v>
      </c>
      <c r="AQ470" s="961">
        <f t="shared" si="130"/>
        <v>245.71736118853002</v>
      </c>
      <c r="AR470" s="703">
        <f>INDEX(Historical!$C$7:$C$1439,MATCH(B470,Historical!$B$7:$B$1450,0))*IF(AH470="n/a",1.03,IF(AH470&lt;0,1.01,IF(AH470&gt;10,1.1,(1+AH470/100))))</f>
        <v>0.60500000000000009</v>
      </c>
      <c r="AS470" s="959">
        <f t="shared" si="131"/>
        <v>0.6655000000000002</v>
      </c>
      <c r="AT470" s="959">
        <f t="shared" si="135"/>
        <v>0.73205000000000031</v>
      </c>
      <c r="AU470" s="959">
        <f t="shared" si="135"/>
        <v>0.80525500000000039</v>
      </c>
      <c r="AV470" s="959">
        <f t="shared" si="135"/>
        <v>0.88578050000000053</v>
      </c>
      <c r="AW470" s="703">
        <f t="shared" si="132"/>
        <v>3.6935855000000011</v>
      </c>
      <c r="AX470" s="810">
        <f t="shared" si="133"/>
        <v>7.8720918584825261</v>
      </c>
      <c r="AY470" s="1017">
        <v>0.7</v>
      </c>
      <c r="AZ470" s="945">
        <v>103.91</v>
      </c>
      <c r="BA470" s="945">
        <v>-3.85</v>
      </c>
      <c r="BB470" s="945">
        <v>7.9399999999999995</v>
      </c>
      <c r="BC470" s="945">
        <v>35.370000000000005</v>
      </c>
      <c r="BD470" s="984"/>
      <c r="BE470" s="666">
        <v>2015</v>
      </c>
      <c r="BF470" s="971">
        <f t="shared" si="134"/>
        <v>0</v>
      </c>
      <c r="BG470" s="955">
        <v>4.7</v>
      </c>
      <c r="BH470" s="937"/>
    </row>
    <row r="471" spans="1:60" s="936" customFormat="1" x14ac:dyDescent="0.2">
      <c r="A471" s="762" t="s">
        <v>3922</v>
      </c>
      <c r="B471" s="853" t="s">
        <v>3923</v>
      </c>
      <c r="C471" s="1013" t="s">
        <v>112</v>
      </c>
      <c r="D471" s="1013" t="s">
        <v>4348</v>
      </c>
      <c r="E471" s="792">
        <v>6</v>
      </c>
      <c r="F471" s="1227">
        <v>795</v>
      </c>
      <c r="G471" s="1227" t="s">
        <v>106</v>
      </c>
      <c r="H471" s="1227" t="s">
        <v>106</v>
      </c>
      <c r="I471" s="956">
        <v>79.2</v>
      </c>
      <c r="J471" s="703">
        <f t="shared" si="121"/>
        <v>0.75757575757575746</v>
      </c>
      <c r="K471" s="936">
        <v>0.15</v>
      </c>
      <c r="L471" s="1227">
        <v>4</v>
      </c>
      <c r="M471" s="694">
        <f t="shared" si="122"/>
        <v>0.6</v>
      </c>
      <c r="N471" s="1227" t="s">
        <v>107</v>
      </c>
      <c r="O471" s="642">
        <v>0.12</v>
      </c>
      <c r="P471" s="684">
        <v>43599</v>
      </c>
      <c r="Q471" s="684">
        <v>43616</v>
      </c>
      <c r="R471" s="694">
        <f t="shared" si="123"/>
        <v>25</v>
      </c>
      <c r="S471" s="759">
        <f>IF(INDEX(Historical!$D$7:$D$1439,MATCH(B471,Historical!$B$7:$B$1450,0))=0,"n/a",(INDEX(Historical!$C$7:$C$1439,MATCH(B471,Historical!$B$7:$B$1450,0))/INDEX(Historical!$D$7:$D$1439,MATCH(B471,Historical!$B$7:$B$1450,0))-1)*100)</f>
        <v>17.948717948717952</v>
      </c>
      <c r="T471" s="759">
        <f>IF(INDEX(Historical!$F$7:$F$1432,MATCH(B471,Historical!$B$7:$B$1450,0))=0,"n/a",((INDEX(Historical!$C$7:$C$1439,MATCH(B471,Historical!$B$7:$B$1450,0))/INDEX(Historical!$F$7:$F$1432,MATCH(B471,Historical!$B$7:$B$1450,0)))^(1/3)-1)*100)</f>
        <v>14.059652983739234</v>
      </c>
      <c r="U471" s="759" t="str">
        <f>IF(INDEX(Historical!$H$7:$H$1432,MATCH(B471,Historical!$B$7:$B$1450,0))=0,"n/a",((INDEX(Historical!$C$7:$C$1439,MATCH(B471,Historical!$B$7:$B$1450,0))/INDEX(Historical!$H$7:$H$1432,MATCH(B471,Historical!$B$7:$B$1450,0)))^(1/5)-1)*100)</f>
        <v>n/a</v>
      </c>
      <c r="V471" s="759" t="str">
        <f>IF(INDEX(Historical!$O$7:$O$1432,MATCH(B471,Historical!$B$7:$B$1450,0))=0,"n/a",((INDEX(Historical!$C$7:$C$1439,MATCH(B471,Historical!$B$7:$B$1450,0))/INDEX(Historical!$O$7:$O$1432,MATCH(B471,Historical!$B$7:$B$1450,0)))^(1/10)-1)*100)</f>
        <v>n/a</v>
      </c>
      <c r="W471" s="760" t="str">
        <f t="shared" si="124"/>
        <v>n/a</v>
      </c>
      <c r="X471" s="761" t="str">
        <f t="shared" si="125"/>
        <v>n/a</v>
      </c>
      <c r="Y471" s="704"/>
      <c r="Z471" s="703">
        <f t="shared" si="126"/>
        <v>22.058823529411761</v>
      </c>
      <c r="AA471" s="959">
        <f t="shared" si="127"/>
        <v>29.117647058823529</v>
      </c>
      <c r="AB471" s="960">
        <v>9</v>
      </c>
      <c r="AC471" s="955">
        <v>2.72</v>
      </c>
      <c r="AD471" s="955">
        <v>1.95</v>
      </c>
      <c r="AE471" s="938">
        <v>2</v>
      </c>
      <c r="AF471" s="938">
        <v>4.43</v>
      </c>
      <c r="AG471" s="938">
        <v>16.600000000000001</v>
      </c>
      <c r="AH471" s="938">
        <v>6.1</v>
      </c>
      <c r="AI471" s="938">
        <v>10.39</v>
      </c>
      <c r="AJ471" s="739">
        <v>131.9</v>
      </c>
      <c r="AK471" s="739">
        <v>15</v>
      </c>
      <c r="AL471" s="955">
        <v>4530</v>
      </c>
      <c r="AM471" s="955">
        <v>1</v>
      </c>
      <c r="AN471" s="955">
        <v>0.27</v>
      </c>
      <c r="AO471" s="802" t="str">
        <f t="shared" si="128"/>
        <v>n/a</v>
      </c>
      <c r="AP471" s="803" t="str">
        <f t="shared" si="129"/>
        <v>n/a</v>
      </c>
      <c r="AQ471" s="961">
        <f t="shared" si="130"/>
        <v>139.435610895092</v>
      </c>
      <c r="AR471" s="703">
        <f>INDEX(Historical!$C$7:$C$1439,MATCH(B471,Historical!$B$7:$B$1450,0))*IF(AH471="n/a",1.03,IF(AH471&lt;0,1.01,IF(AH471&gt;10,1.1,(1+AH471/100))))</f>
        <v>0.48805999999999999</v>
      </c>
      <c r="AS471" s="959">
        <f t="shared" si="131"/>
        <v>0.53686600000000007</v>
      </c>
      <c r="AT471" s="959">
        <f t="shared" si="135"/>
        <v>0.59055260000000009</v>
      </c>
      <c r="AU471" s="959">
        <f t="shared" si="135"/>
        <v>0.64960786000000015</v>
      </c>
      <c r="AV471" s="959">
        <f t="shared" si="135"/>
        <v>0.71456864600000025</v>
      </c>
      <c r="AW471" s="703">
        <f t="shared" si="132"/>
        <v>2.9796551060000001</v>
      </c>
      <c r="AX471" s="810">
        <f t="shared" si="133"/>
        <v>3.7621907904040399</v>
      </c>
      <c r="AY471" s="788">
        <v>1.1100000000000001</v>
      </c>
      <c r="AZ471" s="938">
        <v>63.23</v>
      </c>
      <c r="BA471" s="938">
        <v>-8.5</v>
      </c>
      <c r="BB471" s="938">
        <v>3.71</v>
      </c>
      <c r="BC471" s="938">
        <v>24.01</v>
      </c>
      <c r="BD471" s="984"/>
      <c r="BE471" s="666">
        <v>2014</v>
      </c>
      <c r="BF471" s="971">
        <f t="shared" si="134"/>
        <v>0</v>
      </c>
      <c r="BG471" s="955">
        <v>8.2000000000000011</v>
      </c>
      <c r="BH471" s="937"/>
    </row>
    <row r="472" spans="1:60" s="936" customFormat="1" x14ac:dyDescent="0.2">
      <c r="A472" s="944" t="s">
        <v>1722</v>
      </c>
      <c r="B472" s="948" t="s">
        <v>1723</v>
      </c>
      <c r="C472" s="1013" t="s">
        <v>247</v>
      </c>
      <c r="D472" s="1013" t="s">
        <v>4379</v>
      </c>
      <c r="E472" s="792">
        <v>9</v>
      </c>
      <c r="F472" s="1227">
        <v>446</v>
      </c>
      <c r="G472" s="1227" t="s">
        <v>106</v>
      </c>
      <c r="H472" s="1227" t="s">
        <v>106</v>
      </c>
      <c r="I472" s="947">
        <v>55.23</v>
      </c>
      <c r="J472" s="703">
        <f t="shared" si="121"/>
        <v>2.1727322107550244</v>
      </c>
      <c r="K472" s="950">
        <v>0.3</v>
      </c>
      <c r="L472" s="960">
        <v>4</v>
      </c>
      <c r="M472" s="694">
        <f t="shared" si="122"/>
        <v>1.2</v>
      </c>
      <c r="N472" s="943" t="s">
        <v>152</v>
      </c>
      <c r="O472" s="795">
        <v>0.25</v>
      </c>
      <c r="P472" s="934">
        <v>43536</v>
      </c>
      <c r="Q472" s="934">
        <v>43553</v>
      </c>
      <c r="R472" s="694">
        <f t="shared" si="123"/>
        <v>19.999999999999996</v>
      </c>
      <c r="S472" s="759">
        <f>IF(INDEX(Historical!$D$7:$D$1439,MATCH(B472,Historical!$B$7:$B$1450,0))=0,"n/a",(INDEX(Historical!$C$7:$C$1439,MATCH(B472,Historical!$B$7:$B$1450,0))/INDEX(Historical!$D$7:$D$1439,MATCH(B472,Historical!$B$7:$B$1450,0))-1)*100)</f>
        <v>19.047619047619047</v>
      </c>
      <c r="T472" s="759">
        <f>IF(INDEX(Historical!$F$7:$F$1432,MATCH(B472,Historical!$B$7:$B$1450,0))=0,"n/a",((INDEX(Historical!$C$7:$C$1439,MATCH(B472,Historical!$B$7:$B$1450,0))/INDEX(Historical!$F$7:$F$1432,MATCH(B472,Historical!$B$7:$B$1450,0)))^(1/3)-1)*100)</f>
        <v>13.718300976297648</v>
      </c>
      <c r="U472" s="759">
        <f>IF(INDEX(Historical!$H$7:$H$1432,MATCH(B472,Historical!$B$7:$B$1450,0))=0,"n/a",((INDEX(Historical!$C$7:$C$1439,MATCH(B472,Historical!$B$7:$B$1450,0))/INDEX(Historical!$H$7:$H$1432,MATCH(B472,Historical!$B$7:$B$1450,0)))^(1/5)-1)*100)</f>
        <v>15.811517561929445</v>
      </c>
      <c r="V472" s="759" t="str">
        <f>IF(INDEX(Historical!$O$7:$O$1432,MATCH(B472,Historical!$B$7:$B$1450,0))=0,"n/a",((INDEX(Historical!$C$7:$C$1439,MATCH(B472,Historical!$B$7:$B$1450,0))/INDEX(Historical!$O$7:$O$1432,MATCH(B472,Historical!$B$7:$B$1450,0)))^(1/10)-1)*100)</f>
        <v>n/a</v>
      </c>
      <c r="W472" s="760" t="str">
        <f t="shared" si="124"/>
        <v>n/a</v>
      </c>
      <c r="X472" s="761">
        <f t="shared" si="125"/>
        <v>1.1057005288062549</v>
      </c>
      <c r="Y472" s="949"/>
      <c r="Z472" s="703">
        <f t="shared" si="126"/>
        <v>56.074766355140184</v>
      </c>
      <c r="AA472" s="959">
        <f t="shared" si="127"/>
        <v>25.808411214953267</v>
      </c>
      <c r="AB472" s="960">
        <v>12</v>
      </c>
      <c r="AC472" s="938">
        <v>2.14</v>
      </c>
      <c r="AD472" s="938">
        <v>2.69</v>
      </c>
      <c r="AE472" s="938">
        <v>1.56</v>
      </c>
      <c r="AF472" s="938">
        <v>4.1500000000000004</v>
      </c>
      <c r="AG472" s="938">
        <v>16.400000000000002</v>
      </c>
      <c r="AH472" s="938">
        <v>22.5</v>
      </c>
      <c r="AI472" s="938">
        <v>8.89</v>
      </c>
      <c r="AJ472" s="938">
        <v>14.299999999999999</v>
      </c>
      <c r="AK472" s="938">
        <v>9.8000000000000007</v>
      </c>
      <c r="AL472" s="951">
        <v>3940</v>
      </c>
      <c r="AM472" s="945">
        <v>5.7</v>
      </c>
      <c r="AN472" s="938">
        <v>0</v>
      </c>
      <c r="AO472" s="802">
        <f t="shared" si="128"/>
        <v>-7.824161442268796</v>
      </c>
      <c r="AP472" s="803">
        <f t="shared" si="129"/>
        <v>17.984249772684471</v>
      </c>
      <c r="AQ472" s="961">
        <f t="shared" si="130"/>
        <v>118.17923981295344</v>
      </c>
      <c r="AR472" s="703">
        <f>INDEX(Historical!$C$7:$C$1439,MATCH(B472,Historical!$B$7:$B$1450,0))*IF(AH472="n/a",1.03,IF(AH472&lt;0,1.01,IF(AH472&gt;10,1.1,(1+AH472/100))))</f>
        <v>1.1000000000000001</v>
      </c>
      <c r="AS472" s="959">
        <f t="shared" si="131"/>
        <v>1.1977900000000001</v>
      </c>
      <c r="AT472" s="959">
        <f t="shared" si="135"/>
        <v>1.3151734200000003</v>
      </c>
      <c r="AU472" s="959">
        <f t="shared" si="135"/>
        <v>1.4440604151600005</v>
      </c>
      <c r="AV472" s="959">
        <f t="shared" si="135"/>
        <v>1.5855783358456808</v>
      </c>
      <c r="AW472" s="703">
        <f t="shared" si="132"/>
        <v>6.6426021710056817</v>
      </c>
      <c r="AX472" s="810">
        <f t="shared" si="133"/>
        <v>12.027163083479417</v>
      </c>
      <c r="AY472" s="1017">
        <v>0.6</v>
      </c>
      <c r="AZ472" s="945">
        <v>8.6300000000000008</v>
      </c>
      <c r="BA472" s="945">
        <v>-26.590000000000003</v>
      </c>
      <c r="BB472" s="945">
        <v>2.35</v>
      </c>
      <c r="BC472" s="945">
        <v>-8.0299999999999994</v>
      </c>
      <c r="BD472" s="984"/>
      <c r="BE472" s="666">
        <v>2011</v>
      </c>
      <c r="BF472" s="971">
        <f t="shared" si="134"/>
        <v>0</v>
      </c>
      <c r="BG472" s="955">
        <v>10.199999999999999</v>
      </c>
      <c r="BH472" s="937"/>
    </row>
    <row r="473" spans="1:60" s="936" customFormat="1" x14ac:dyDescent="0.2">
      <c r="A473" s="944" t="s">
        <v>1736</v>
      </c>
      <c r="B473" s="948" t="s">
        <v>1737</v>
      </c>
      <c r="C473" s="1013" t="s">
        <v>108</v>
      </c>
      <c r="D473" s="1013" t="s">
        <v>4365</v>
      </c>
      <c r="E473" s="792">
        <v>8</v>
      </c>
      <c r="F473" s="1227">
        <v>579</v>
      </c>
      <c r="G473" s="1227" t="s">
        <v>106</v>
      </c>
      <c r="H473" s="1227" t="s">
        <v>106</v>
      </c>
      <c r="I473" s="947">
        <v>65</v>
      </c>
      <c r="J473" s="703">
        <f t="shared" si="121"/>
        <v>1.846153846153846</v>
      </c>
      <c r="K473" s="950">
        <v>0.6</v>
      </c>
      <c r="L473" s="960">
        <v>2</v>
      </c>
      <c r="M473" s="694">
        <f t="shared" si="122"/>
        <v>1.2</v>
      </c>
      <c r="N473" s="943" t="s">
        <v>613</v>
      </c>
      <c r="O473" s="795">
        <v>0.56999999999999995</v>
      </c>
      <c r="P473" s="934">
        <v>43567</v>
      </c>
      <c r="Q473" s="934">
        <v>43585</v>
      </c>
      <c r="R473" s="694">
        <f t="shared" si="123"/>
        <v>5.2631578947368478</v>
      </c>
      <c r="S473" s="759">
        <f>IF(INDEX(Historical!$D$7:$D$1439,MATCH(B473,Historical!$B$7:$B$1450,0))=0,"n/a",(INDEX(Historical!$C$7:$C$1439,MATCH(B473,Historical!$B$7:$B$1450,0))/INDEX(Historical!$D$7:$D$1439,MATCH(B473,Historical!$B$7:$B$1450,0))-1)*100)</f>
        <v>11.000000000000011</v>
      </c>
      <c r="T473" s="759">
        <f>IF(INDEX(Historical!$F$7:$F$1432,MATCH(B473,Historical!$B$7:$B$1450,0))=0,"n/a",((INDEX(Historical!$C$7:$C$1439,MATCH(B473,Historical!$B$7:$B$1450,0))/INDEX(Historical!$F$7:$F$1432,MATCH(B473,Historical!$B$7:$B$1450,0)))^(1/3)-1)*100)</f>
        <v>11.534955223780985</v>
      </c>
      <c r="U473" s="759">
        <f>IF(INDEX(Historical!$H$7:$H$1432,MATCH(B473,Historical!$B$7:$B$1450,0))=0,"n/a",((INDEX(Historical!$C$7:$C$1439,MATCH(B473,Historical!$B$7:$B$1450,0))/INDEX(Historical!$H$7:$H$1432,MATCH(B473,Historical!$B$7:$B$1450,0)))^(1/5)-1)*100)</f>
        <v>15.933626678433654</v>
      </c>
      <c r="V473" s="759" t="str">
        <f>IF(INDEX(Historical!$O$7:$O$1432,MATCH(B473,Historical!$B$7:$B$1450,0))=0,"n/a",((INDEX(Historical!$C$7:$C$1439,MATCH(B473,Historical!$B$7:$B$1450,0))/INDEX(Historical!$O$7:$O$1432,MATCH(B473,Historical!$B$7:$B$1450,0)))^(1/10)-1)*100)</f>
        <v>n/a</v>
      </c>
      <c r="W473" s="760" t="str">
        <f t="shared" si="124"/>
        <v>n/a</v>
      </c>
      <c r="X473" s="761" t="str">
        <f t="shared" si="125"/>
        <v>n/a</v>
      </c>
      <c r="Y473" s="949"/>
      <c r="Z473" s="703" t="str">
        <f t="shared" si="126"/>
        <v>n/a</v>
      </c>
      <c r="AA473" s="959" t="str">
        <f t="shared" si="127"/>
        <v>n/a</v>
      </c>
      <c r="AB473" s="960">
        <v>12</v>
      </c>
      <c r="AC473" s="938" t="s">
        <v>137</v>
      </c>
      <c r="AD473" s="938" t="s">
        <v>137</v>
      </c>
      <c r="AE473" s="938" t="s">
        <v>137</v>
      </c>
      <c r="AF473" s="938" t="s">
        <v>137</v>
      </c>
      <c r="AG473" s="938" t="s">
        <v>137</v>
      </c>
      <c r="AH473" s="938" t="s">
        <v>137</v>
      </c>
      <c r="AI473" s="938" t="s">
        <v>137</v>
      </c>
      <c r="AJ473" s="938" t="s">
        <v>137</v>
      </c>
      <c r="AK473" s="938" t="s">
        <v>137</v>
      </c>
      <c r="AL473" s="951" t="s">
        <v>137</v>
      </c>
      <c r="AM473" s="945" t="s">
        <v>137</v>
      </c>
      <c r="AN473" s="938" t="s">
        <v>137</v>
      </c>
      <c r="AO473" s="802" t="str">
        <f t="shared" si="128"/>
        <v>n/a</v>
      </c>
      <c r="AP473" s="803">
        <f t="shared" si="129"/>
        <v>17.779780524587501</v>
      </c>
      <c r="AQ473" s="961" t="str">
        <f t="shared" si="130"/>
        <v>n/a</v>
      </c>
      <c r="AR473" s="703">
        <f>INDEX(Historical!$C$7:$C$1439,MATCH(B473,Historical!$B$7:$B$1450,0))*IF(AH473="n/a",1.03,IF(AH473&lt;0,1.01,IF(AH473&gt;10,1.1,(1+AH473/100))))</f>
        <v>1.1433000000000002</v>
      </c>
      <c r="AS473" s="959">
        <f t="shared" si="131"/>
        <v>1.1775990000000003</v>
      </c>
      <c r="AT473" s="959">
        <f t="shared" si="135"/>
        <v>1.2129269700000003</v>
      </c>
      <c r="AU473" s="959">
        <f t="shared" si="135"/>
        <v>1.2493147791000003</v>
      </c>
      <c r="AV473" s="959">
        <f t="shared" si="135"/>
        <v>1.2867942224730005</v>
      </c>
      <c r="AW473" s="703">
        <f t="shared" si="132"/>
        <v>6.0699349715730015</v>
      </c>
      <c r="AX473" s="810">
        <f t="shared" si="133"/>
        <v>9.3383614947276943</v>
      </c>
      <c r="AY473" s="1017" t="s">
        <v>137</v>
      </c>
      <c r="AZ473" s="945" t="s">
        <v>137</v>
      </c>
      <c r="BA473" s="945" t="s">
        <v>137</v>
      </c>
      <c r="BB473" s="945" t="s">
        <v>137</v>
      </c>
      <c r="BC473" s="945" t="s">
        <v>137</v>
      </c>
      <c r="BD473" s="984" t="s">
        <v>4290</v>
      </c>
      <c r="BE473" s="666">
        <v>2012</v>
      </c>
      <c r="BF473" s="971">
        <f t="shared" si="134"/>
        <v>0</v>
      </c>
      <c r="BG473" s="955" t="s">
        <v>137</v>
      </c>
      <c r="BH473" s="937"/>
    </row>
    <row r="474" spans="1:60" s="936" customFormat="1" x14ac:dyDescent="0.2">
      <c r="A474" s="954" t="s">
        <v>1484</v>
      </c>
      <c r="B474" s="948" t="s">
        <v>1485</v>
      </c>
      <c r="C474" s="1013" t="s">
        <v>4216</v>
      </c>
      <c r="D474" s="1013" t="s">
        <v>4395</v>
      </c>
      <c r="E474" s="792">
        <v>7</v>
      </c>
      <c r="F474" s="1227">
        <v>618</v>
      </c>
      <c r="G474" s="1227" t="s">
        <v>106</v>
      </c>
      <c r="H474" s="1227" t="s">
        <v>106</v>
      </c>
      <c r="I474" s="947">
        <v>19.97</v>
      </c>
      <c r="J474" s="703">
        <f t="shared" si="121"/>
        <v>2.323485227841763</v>
      </c>
      <c r="K474" s="950">
        <v>0.11600000000000001</v>
      </c>
      <c r="L474" s="960">
        <v>4</v>
      </c>
      <c r="M474" s="694">
        <f t="shared" si="122"/>
        <v>0.46400000000000002</v>
      </c>
      <c r="N474" s="943" t="s">
        <v>460</v>
      </c>
      <c r="O474" s="795">
        <v>0.113</v>
      </c>
      <c r="P474" s="939">
        <v>43189</v>
      </c>
      <c r="Q474" s="939">
        <v>43210</v>
      </c>
      <c r="R474" s="694">
        <f t="shared" si="123"/>
        <v>2.6548672566371705</v>
      </c>
      <c r="S474" s="759">
        <f>IF(INDEX(Historical!$D$7:$D$1439,MATCH(B474,Historical!$B$7:$B$1450,0))=0,"n/a",(INDEX(Historical!$C$7:$C$1439,MATCH(B474,Historical!$B$7:$B$1450,0))/INDEX(Historical!$D$7:$D$1439,MATCH(B474,Historical!$B$7:$B$1450,0))-1)*100)</f>
        <v>2.6726057906458767</v>
      </c>
      <c r="T474" s="759">
        <f>IF(INDEX(Historical!$F$7:$F$1432,MATCH(B474,Historical!$B$7:$B$1450,0))=0,"n/a",((INDEX(Historical!$C$7:$C$1439,MATCH(B474,Historical!$B$7:$B$1450,0))/INDEX(Historical!$F$7:$F$1432,MATCH(B474,Historical!$B$7:$B$1450,0)))^(1/3)-1)*100)</f>
        <v>6.6528445174461881</v>
      </c>
      <c r="U474" s="759">
        <f>IF(INDEX(Historical!$H$7:$H$1432,MATCH(B474,Historical!$B$7:$B$1450,0))=0,"n/a",((INDEX(Historical!$C$7:$C$1439,MATCH(B474,Historical!$B$7:$B$1450,0))/INDEX(Historical!$H$7:$H$1432,MATCH(B474,Historical!$B$7:$B$1450,0)))^(1/5)-1)*100)</f>
        <v>15.945967516428606</v>
      </c>
      <c r="V474" s="759" t="str">
        <f>IF(INDEX(Historical!$O$7:$O$1432,MATCH(B474,Historical!$B$7:$B$1450,0))=0,"n/a",((INDEX(Historical!$C$7:$C$1439,MATCH(B474,Historical!$B$7:$B$1450,0))/INDEX(Historical!$O$7:$O$1432,MATCH(B474,Historical!$B$7:$B$1450,0)))^(1/10)-1)*100)</f>
        <v>n/a</v>
      </c>
      <c r="W474" s="760" t="str">
        <f t="shared" si="124"/>
        <v>n/a</v>
      </c>
      <c r="X474" s="761" t="str">
        <f t="shared" si="125"/>
        <v>n/a</v>
      </c>
      <c r="Y474" s="716"/>
      <c r="Z474" s="703">
        <f t="shared" si="126"/>
        <v>122.10526315789474</v>
      </c>
      <c r="AA474" s="959">
        <f t="shared" si="127"/>
        <v>52.552631578947363</v>
      </c>
      <c r="AB474" s="960">
        <v>12</v>
      </c>
      <c r="AC474" s="938">
        <v>0.38</v>
      </c>
      <c r="AD474" s="938">
        <v>3.51</v>
      </c>
      <c r="AE474" s="938">
        <v>2.76</v>
      </c>
      <c r="AF474" s="938">
        <v>2.46</v>
      </c>
      <c r="AG474" s="938">
        <v>3.5000000000000004</v>
      </c>
      <c r="AH474" s="940">
        <v>283.89999999999998</v>
      </c>
      <c r="AI474" s="940">
        <v>4.83</v>
      </c>
      <c r="AJ474" s="938">
        <v>-18.2</v>
      </c>
      <c r="AK474" s="938">
        <v>15</v>
      </c>
      <c r="AL474" s="951">
        <v>666.26</v>
      </c>
      <c r="AM474" s="945">
        <v>3.2</v>
      </c>
      <c r="AN474" s="938">
        <v>0.22</v>
      </c>
      <c r="AO474" s="802">
        <f t="shared" si="128"/>
        <v>-34.283178834676995</v>
      </c>
      <c r="AP474" s="803">
        <f t="shared" si="129"/>
        <v>18.269452744270367</v>
      </c>
      <c r="AQ474" s="961">
        <f t="shared" si="130"/>
        <v>139.7030326459161</v>
      </c>
      <c r="AR474" s="703">
        <f>INDEX(Historical!$C$7:$C$1439,MATCH(B474,Historical!$B$7:$B$1450,0))*IF(AH474="n/a",1.03,IF(AH474&lt;0,1.01,IF(AH474&gt;10,1.1,(1+AH474/100))))</f>
        <v>0.50710000000000011</v>
      </c>
      <c r="AS474" s="959">
        <f t="shared" si="131"/>
        <v>0.53159293000000007</v>
      </c>
      <c r="AT474" s="959">
        <f t="shared" si="135"/>
        <v>0.58475222300000018</v>
      </c>
      <c r="AU474" s="959">
        <f t="shared" si="135"/>
        <v>0.6432274453000002</v>
      </c>
      <c r="AV474" s="959">
        <f t="shared" si="135"/>
        <v>0.70755018983000029</v>
      </c>
      <c r="AW474" s="703">
        <f t="shared" si="132"/>
        <v>2.9742227881300005</v>
      </c>
      <c r="AX474" s="810">
        <f t="shared" si="133"/>
        <v>14.893454121832752</v>
      </c>
      <c r="AY474" s="1017">
        <v>0.99</v>
      </c>
      <c r="AZ474" s="945">
        <v>30.61</v>
      </c>
      <c r="BA474" s="945">
        <v>-10.45</v>
      </c>
      <c r="BB474" s="945">
        <v>17.87</v>
      </c>
      <c r="BC474" s="945">
        <v>12.57</v>
      </c>
      <c r="BD474" s="984"/>
      <c r="BE474" s="666">
        <v>2012</v>
      </c>
      <c r="BF474" s="971">
        <f t="shared" si="134"/>
        <v>0</v>
      </c>
      <c r="BG474" s="955">
        <v>2.2999999999999998</v>
      </c>
      <c r="BH474" s="937"/>
    </row>
    <row r="475" spans="1:60" s="936" customFormat="1" x14ac:dyDescent="0.2">
      <c r="A475" s="944" t="s">
        <v>2925</v>
      </c>
      <c r="B475" s="948" t="s">
        <v>2926</v>
      </c>
      <c r="C475" s="1013" t="s">
        <v>108</v>
      </c>
      <c r="D475" s="1013" t="s">
        <v>4365</v>
      </c>
      <c r="E475" s="792">
        <v>6</v>
      </c>
      <c r="F475" s="1227">
        <v>798</v>
      </c>
      <c r="G475" s="1227" t="s">
        <v>106</v>
      </c>
      <c r="H475" s="1227" t="s">
        <v>106</v>
      </c>
      <c r="I475" s="947">
        <v>11.29</v>
      </c>
      <c r="J475" s="703">
        <f t="shared" si="121"/>
        <v>4.7829937998228527</v>
      </c>
      <c r="K475" s="950">
        <v>0.13500000000000001</v>
      </c>
      <c r="L475" s="960">
        <v>4</v>
      </c>
      <c r="M475" s="694">
        <f t="shared" si="122"/>
        <v>0.54</v>
      </c>
      <c r="N475" s="943" t="s">
        <v>327</v>
      </c>
      <c r="O475" s="795">
        <v>0.13250000000000001</v>
      </c>
      <c r="P475" s="934">
        <v>43623</v>
      </c>
      <c r="Q475" s="934">
        <v>43636</v>
      </c>
      <c r="R475" s="694">
        <f t="shared" si="123"/>
        <v>1.8867924528301903</v>
      </c>
      <c r="S475" s="759">
        <f>IF(INDEX(Historical!$D$7:$D$1439,MATCH(B475,Historical!$B$7:$B$1450,0))=0,"n/a",(INDEX(Historical!$C$7:$C$1439,MATCH(B475,Historical!$B$7:$B$1450,0))/INDEX(Historical!$D$7:$D$1439,MATCH(B475,Historical!$B$7:$B$1450,0))-1)*100)</f>
        <v>13.043478260869556</v>
      </c>
      <c r="T475" s="759">
        <f>IF(INDEX(Historical!$F$7:$F$1432,MATCH(B475,Historical!$B$7:$B$1450,0))=0,"n/a",((INDEX(Historical!$C$7:$C$1439,MATCH(B475,Historical!$B$7:$B$1450,0))/INDEX(Historical!$F$7:$F$1432,MATCH(B475,Historical!$B$7:$B$1450,0)))^(1/3)-1)*100)</f>
        <v>12.01268471886323</v>
      </c>
      <c r="U475" s="759">
        <f>IF(INDEX(Historical!$H$7:$H$1432,MATCH(B475,Historical!$B$7:$B$1450,0))=0,"n/a",((INDEX(Historical!$C$7:$C$1439,MATCH(B475,Historical!$B$7:$B$1450,0))/INDEX(Historical!$H$7:$H$1432,MATCH(B475,Historical!$B$7:$B$1450,0)))^(1/5)-1)*100)</f>
        <v>12.388291480088842</v>
      </c>
      <c r="V475" s="759">
        <f>IF(INDEX(Historical!$O$7:$O$1432,MATCH(B475,Historical!$B$7:$B$1450,0))=0,"n/a",((INDEX(Historical!$C$7:$C$1439,MATCH(B475,Historical!$B$7:$B$1450,0))/INDEX(Historical!$O$7:$O$1432,MATCH(B475,Historical!$B$7:$B$1450,0)))^(1/10)-1)*100)</f>
        <v>-0.37669200871851549</v>
      </c>
      <c r="W475" s="760" t="str">
        <f t="shared" si="124"/>
        <v>n/a</v>
      </c>
      <c r="X475" s="761">
        <f t="shared" si="125"/>
        <v>1.3320743526977248</v>
      </c>
      <c r="Y475" s="717"/>
      <c r="Z475" s="703">
        <f t="shared" si="126"/>
        <v>62.790697674418603</v>
      </c>
      <c r="AA475" s="959">
        <f t="shared" si="127"/>
        <v>13.127906976744185</v>
      </c>
      <c r="AB475" s="960">
        <v>12</v>
      </c>
      <c r="AC475" s="938">
        <v>0.86</v>
      </c>
      <c r="AD475" s="938" t="s">
        <v>137</v>
      </c>
      <c r="AE475" s="938">
        <v>2.89</v>
      </c>
      <c r="AF475" s="938">
        <v>1.18</v>
      </c>
      <c r="AG475" s="938">
        <v>9.3000000000000007</v>
      </c>
      <c r="AH475" s="938">
        <v>12.2</v>
      </c>
      <c r="AI475" s="938" t="s">
        <v>137</v>
      </c>
      <c r="AJ475" s="938">
        <v>9.3000000000000007</v>
      </c>
      <c r="AK475" s="938" t="s">
        <v>137</v>
      </c>
      <c r="AL475" s="951">
        <v>66.47</v>
      </c>
      <c r="AM475" s="945">
        <v>6.3</v>
      </c>
      <c r="AN475" s="938">
        <v>0.08</v>
      </c>
      <c r="AO475" s="802">
        <f t="shared" si="128"/>
        <v>4.0433783031675077</v>
      </c>
      <c r="AP475" s="803">
        <f t="shared" si="129"/>
        <v>17.171285279911693</v>
      </c>
      <c r="AQ475" s="961">
        <f t="shared" si="130"/>
        <v>-17.024956275173018</v>
      </c>
      <c r="AR475" s="703">
        <f>INDEX(Historical!$C$7:$C$1439,MATCH(B475,Historical!$B$7:$B$1450,0))*IF(AH475="n/a",1.03,IF(AH475&lt;0,1.01,IF(AH475&gt;10,1.1,(1+AH475/100))))</f>
        <v>0.57200000000000006</v>
      </c>
      <c r="AS475" s="959">
        <f t="shared" si="131"/>
        <v>0.58916000000000013</v>
      </c>
      <c r="AT475" s="959">
        <f t="shared" si="135"/>
        <v>0.60683480000000012</v>
      </c>
      <c r="AU475" s="959">
        <f t="shared" si="135"/>
        <v>0.62503984400000012</v>
      </c>
      <c r="AV475" s="959">
        <f t="shared" si="135"/>
        <v>0.64379103932000015</v>
      </c>
      <c r="AW475" s="703">
        <f t="shared" si="132"/>
        <v>3.0368256833200009</v>
      </c>
      <c r="AX475" s="810">
        <f t="shared" si="133"/>
        <v>26.898367434189556</v>
      </c>
      <c r="AY475" s="1017">
        <v>0.13</v>
      </c>
      <c r="AZ475" s="945">
        <v>10.15</v>
      </c>
      <c r="BA475" s="945">
        <v>-17.560000000000002</v>
      </c>
      <c r="BB475" s="945">
        <v>-0.91999999999999993</v>
      </c>
      <c r="BC475" s="945">
        <v>-2.7</v>
      </c>
      <c r="BD475" s="984"/>
      <c r="BE475" s="666">
        <v>2014</v>
      </c>
      <c r="BF475" s="971">
        <f t="shared" si="134"/>
        <v>0</v>
      </c>
      <c r="BG475" s="955">
        <v>0.8</v>
      </c>
      <c r="BH475" s="937"/>
    </row>
    <row r="476" spans="1:60" s="936" customFormat="1" x14ac:dyDescent="0.2">
      <c r="A476" s="944" t="s">
        <v>3926</v>
      </c>
      <c r="B476" s="948" t="s">
        <v>3927</v>
      </c>
      <c r="C476" s="1013" t="s">
        <v>108</v>
      </c>
      <c r="D476" s="1013" t="s">
        <v>4365</v>
      </c>
      <c r="E476" s="792">
        <v>6</v>
      </c>
      <c r="F476" s="1227">
        <v>800</v>
      </c>
      <c r="G476" s="1227" t="s">
        <v>106</v>
      </c>
      <c r="H476" s="1227" t="s">
        <v>106</v>
      </c>
      <c r="I476" s="947">
        <v>28.7</v>
      </c>
      <c r="J476" s="703">
        <f t="shared" si="121"/>
        <v>2.3693379790940767</v>
      </c>
      <c r="K476" s="950">
        <v>0.17</v>
      </c>
      <c r="L476" s="960">
        <v>4</v>
      </c>
      <c r="M476" s="694">
        <f t="shared" si="122"/>
        <v>0.68</v>
      </c>
      <c r="N476" s="943" t="s">
        <v>506</v>
      </c>
      <c r="O476" s="795">
        <v>0.16</v>
      </c>
      <c r="P476" s="934">
        <v>43630</v>
      </c>
      <c r="Q476" s="934">
        <v>43651</v>
      </c>
      <c r="R476" s="694">
        <f t="shared" si="123"/>
        <v>6.2500000000000053</v>
      </c>
      <c r="S476" s="759">
        <f>IF(INDEX(Historical!$D$7:$D$1439,MATCH(B476,Historical!$B$7:$B$1450,0))=0,"n/a",(INDEX(Historical!$C$7:$C$1439,MATCH(B476,Historical!$B$7:$B$1450,0))/INDEX(Historical!$D$7:$D$1439,MATCH(B476,Historical!$B$7:$B$1450,0))-1)*100)</f>
        <v>44.444444444444464</v>
      </c>
      <c r="T476" s="759">
        <f>IF(INDEX(Historical!$F$7:$F$1432,MATCH(B476,Historical!$B$7:$B$1450,0))=0,"n/a",((INDEX(Historical!$C$7:$C$1439,MATCH(B476,Historical!$B$7:$B$1450,0))/INDEX(Historical!$F$7:$F$1432,MATCH(B476,Historical!$B$7:$B$1450,0)))^(1/3)-1)*100)</f>
        <v>35.288645797913198</v>
      </c>
      <c r="U476" s="759" t="str">
        <f>IF(INDEX(Historical!$H$7:$H$1432,MATCH(B476,Historical!$B$7:$B$1450,0))=0,"n/a",((INDEX(Historical!$C$7:$C$1439,MATCH(B476,Historical!$B$7:$B$1450,0))/INDEX(Historical!$H$7:$H$1432,MATCH(B476,Historical!$B$7:$B$1450,0)))^(1/5)-1)*100)</f>
        <v>n/a</v>
      </c>
      <c r="V476" s="759">
        <f>IF(INDEX(Historical!$O$7:$O$1432,MATCH(B476,Historical!$B$7:$B$1450,0))=0,"n/a",((INDEX(Historical!$C$7:$C$1439,MATCH(B476,Historical!$B$7:$B$1450,0))/INDEX(Historical!$O$7:$O$1432,MATCH(B476,Historical!$B$7:$B$1450,0)))^(1/10)-1)*100)</f>
        <v>6.7736177551353194</v>
      </c>
      <c r="W476" s="760" t="str">
        <f t="shared" si="124"/>
        <v>n/a</v>
      </c>
      <c r="X476" s="761" t="str">
        <f t="shared" si="125"/>
        <v>n/a</v>
      </c>
      <c r="Y476" s="949"/>
      <c r="Z476" s="703">
        <f t="shared" si="126"/>
        <v>30.909090909090907</v>
      </c>
      <c r="AA476" s="959">
        <f t="shared" si="127"/>
        <v>13.045454545454543</v>
      </c>
      <c r="AB476" s="960">
        <v>12</v>
      </c>
      <c r="AC476" s="938">
        <v>2.2000000000000002</v>
      </c>
      <c r="AD476" s="938">
        <v>13.02</v>
      </c>
      <c r="AE476" s="938">
        <v>4.25</v>
      </c>
      <c r="AF476" s="938">
        <v>1.52</v>
      </c>
      <c r="AG476" s="938">
        <v>11.5</v>
      </c>
      <c r="AH476" s="938">
        <v>43.8</v>
      </c>
      <c r="AI476" s="938">
        <v>0.65</v>
      </c>
      <c r="AJ476" s="938">
        <v>-14.099999999999998</v>
      </c>
      <c r="AK476" s="938">
        <v>1</v>
      </c>
      <c r="AL476" s="951">
        <v>2290</v>
      </c>
      <c r="AM476" s="945">
        <v>1.0999999999999999</v>
      </c>
      <c r="AN476" s="938">
        <v>0.17</v>
      </c>
      <c r="AO476" s="802" t="str">
        <f t="shared" si="128"/>
        <v>n/a</v>
      </c>
      <c r="AP476" s="803" t="str">
        <f t="shared" si="129"/>
        <v>n/a</v>
      </c>
      <c r="AQ476" s="961">
        <f t="shared" si="130"/>
        <v>-6.1227967346209722</v>
      </c>
      <c r="AR476" s="703">
        <f>INDEX(Historical!$C$7:$C$1439,MATCH(B476,Historical!$B$7:$B$1450,0))*IF(AH476="n/a",1.03,IF(AH476&lt;0,1.01,IF(AH476&gt;10,1.1,(1+AH476/100))))</f>
        <v>0.57200000000000006</v>
      </c>
      <c r="AS476" s="959">
        <f t="shared" si="131"/>
        <v>0.57571800000000006</v>
      </c>
      <c r="AT476" s="959">
        <f t="shared" si="135"/>
        <v>0.58147518000000009</v>
      </c>
      <c r="AU476" s="959">
        <f t="shared" si="135"/>
        <v>0.58728993180000011</v>
      </c>
      <c r="AV476" s="959">
        <f t="shared" si="135"/>
        <v>0.59316283111800017</v>
      </c>
      <c r="AW476" s="703">
        <f t="shared" si="132"/>
        <v>2.9096459429180004</v>
      </c>
      <c r="AX476" s="810">
        <f t="shared" si="133"/>
        <v>10.138139173930314</v>
      </c>
      <c r="AY476" s="1017">
        <v>1.24</v>
      </c>
      <c r="AZ476" s="945">
        <v>41.870000000000005</v>
      </c>
      <c r="BA476" s="945">
        <v>-9.49</v>
      </c>
      <c r="BB476" s="945">
        <v>3.38</v>
      </c>
      <c r="BC476" s="945">
        <v>9.74</v>
      </c>
      <c r="BD476" s="984"/>
      <c r="BE476" s="666">
        <v>2014</v>
      </c>
      <c r="BF476" s="971">
        <f t="shared" si="134"/>
        <v>0</v>
      </c>
      <c r="BG476" s="955">
        <v>1.3</v>
      </c>
      <c r="BH476" s="937"/>
    </row>
    <row r="477" spans="1:60" s="936" customFormat="1" x14ac:dyDescent="0.2">
      <c r="A477" s="953" t="s">
        <v>4019</v>
      </c>
      <c r="B477" s="948" t="s">
        <v>4020</v>
      </c>
      <c r="C477" s="1013" t="s">
        <v>108</v>
      </c>
      <c r="D477" s="1013" t="s">
        <v>4357</v>
      </c>
      <c r="E477" s="792">
        <v>6</v>
      </c>
      <c r="F477" s="1227">
        <v>807</v>
      </c>
      <c r="G477" s="1227" t="s">
        <v>106</v>
      </c>
      <c r="H477" s="1227" t="s">
        <v>106</v>
      </c>
      <c r="I477" s="947">
        <v>10.18</v>
      </c>
      <c r="J477" s="703">
        <f t="shared" si="121"/>
        <v>3.1434184675834977</v>
      </c>
      <c r="K477" s="950">
        <v>0.08</v>
      </c>
      <c r="L477" s="960">
        <v>4</v>
      </c>
      <c r="M477" s="694">
        <f t="shared" si="122"/>
        <v>0.32</v>
      </c>
      <c r="N477" s="943" t="s">
        <v>973</v>
      </c>
      <c r="O477" s="795">
        <v>7.0000000000000007E-2</v>
      </c>
      <c r="P477" s="934">
        <v>43679</v>
      </c>
      <c r="Q477" s="934">
        <v>43690</v>
      </c>
      <c r="R477" s="694">
        <f t="shared" si="123"/>
        <v>14.285714285714276</v>
      </c>
      <c r="S477" s="759">
        <f>IF(INDEX(Historical!$D$7:$D$1439,MATCH(B477,Historical!$B$7:$B$1450,0))=0,"n/a",(INDEX(Historical!$C$7:$C$1439,MATCH(B477,Historical!$B$7:$B$1450,0))/INDEX(Historical!$D$7:$D$1439,MATCH(B477,Historical!$B$7:$B$1450,0))-1)*100)</f>
        <v>85.714285714285694</v>
      </c>
      <c r="T477" s="759">
        <f>IF(INDEX(Historical!$F$7:$F$1432,MATCH(B477,Historical!$B$7:$B$1450,0))=0,"n/a",((INDEX(Historical!$C$7:$C$1439,MATCH(B477,Historical!$B$7:$B$1450,0))/INDEX(Historical!$F$7:$F$1432,MATCH(B477,Historical!$B$7:$B$1450,0)))^(1/3)-1)*100)</f>
        <v>54.866839700624205</v>
      </c>
      <c r="U477" s="759" t="str">
        <f>IF(INDEX(Historical!$H$7:$H$1432,MATCH(B477,Historical!$B$7:$B$1450,0))=0,"n/a",((INDEX(Historical!$C$7:$C$1439,MATCH(B477,Historical!$B$7:$B$1450,0))/INDEX(Historical!$H$7:$H$1432,MATCH(B477,Historical!$B$7:$B$1450,0)))^(1/5)-1)*100)</f>
        <v>n/a</v>
      </c>
      <c r="V477" s="759">
        <f>IF(INDEX(Historical!$O$7:$O$1432,MATCH(B477,Historical!$B$7:$B$1450,0))=0,"n/a",((INDEX(Historical!$C$7:$C$1439,MATCH(B477,Historical!$B$7:$B$1450,0))/INDEX(Historical!$O$7:$O$1432,MATCH(B477,Historical!$B$7:$B$1450,0)))^(1/10)-1)*100)</f>
        <v>6.197880302175629</v>
      </c>
      <c r="W477" s="760" t="str">
        <f t="shared" si="124"/>
        <v>n/a</v>
      </c>
      <c r="X477" s="761" t="str">
        <f t="shared" si="125"/>
        <v>n/a</v>
      </c>
      <c r="Y477" s="717"/>
      <c r="Z477" s="703">
        <f t="shared" si="126"/>
        <v>43.243243243243242</v>
      </c>
      <c r="AA477" s="959">
        <f t="shared" si="127"/>
        <v>13.756756756756756</v>
      </c>
      <c r="AB477" s="960">
        <v>12</v>
      </c>
      <c r="AC477" s="938">
        <v>0.74</v>
      </c>
      <c r="AD477" s="938" t="s">
        <v>137</v>
      </c>
      <c r="AE477" s="938">
        <v>4.47</v>
      </c>
      <c r="AF477" s="938">
        <v>1.57</v>
      </c>
      <c r="AG477" s="938">
        <v>12</v>
      </c>
      <c r="AH477" s="938">
        <v>58.4</v>
      </c>
      <c r="AI477" s="938">
        <v>9.15</v>
      </c>
      <c r="AJ477" s="938">
        <v>59.099999999999994</v>
      </c>
      <c r="AK477" s="938" t="s">
        <v>137</v>
      </c>
      <c r="AL477" s="951">
        <v>495.38</v>
      </c>
      <c r="AM477" s="945">
        <v>1.7999999999999998</v>
      </c>
      <c r="AN477" s="938">
        <v>0</v>
      </c>
      <c r="AO477" s="802" t="str">
        <f t="shared" si="128"/>
        <v>n/a</v>
      </c>
      <c r="AP477" s="803" t="str">
        <f t="shared" si="129"/>
        <v>n/a</v>
      </c>
      <c r="AQ477" s="961">
        <f t="shared" si="130"/>
        <v>-2.024701280582164</v>
      </c>
      <c r="AR477" s="703">
        <f>INDEX(Historical!$C$7:$C$1439,MATCH(B477,Historical!$B$7:$B$1450,0))*IF(AH477="n/a",1.03,IF(AH477&lt;0,1.01,IF(AH477&gt;10,1.1,(1+AH477/100))))</f>
        <v>0.28600000000000003</v>
      </c>
      <c r="AS477" s="959">
        <f t="shared" si="131"/>
        <v>0.31216900000000003</v>
      </c>
      <c r="AT477" s="959">
        <f t="shared" si="135"/>
        <v>0.32153407000000006</v>
      </c>
      <c r="AU477" s="959">
        <f t="shared" si="135"/>
        <v>0.33118009210000005</v>
      </c>
      <c r="AV477" s="959">
        <f t="shared" si="135"/>
        <v>0.34111549486300008</v>
      </c>
      <c r="AW477" s="703">
        <f t="shared" si="132"/>
        <v>1.5919986569630002</v>
      </c>
      <c r="AX477" s="810">
        <f t="shared" si="133"/>
        <v>15.638493683330063</v>
      </c>
      <c r="AY477" s="1017">
        <v>0.51</v>
      </c>
      <c r="AZ477" s="945">
        <v>19.91</v>
      </c>
      <c r="BA477" s="945">
        <v>-3.9600000000000004</v>
      </c>
      <c r="BB477" s="945">
        <v>8.18</v>
      </c>
      <c r="BC477" s="945">
        <v>9.0399999999999991</v>
      </c>
      <c r="BD477" s="984"/>
      <c r="BE477" s="666">
        <v>2014</v>
      </c>
      <c r="BF477" s="971">
        <f t="shared" si="134"/>
        <v>0</v>
      </c>
      <c r="BG477" s="955">
        <v>1.3</v>
      </c>
      <c r="BH477" s="937"/>
    </row>
    <row r="478" spans="1:60" s="936" customFormat="1" x14ac:dyDescent="0.2">
      <c r="A478" s="936" t="s">
        <v>1750</v>
      </c>
      <c r="B478" s="948" t="s">
        <v>1751</v>
      </c>
      <c r="C478" s="1013" t="s">
        <v>4345</v>
      </c>
      <c r="D478" s="1013" t="s">
        <v>4346</v>
      </c>
      <c r="E478" s="792">
        <v>9</v>
      </c>
      <c r="F478" s="1227">
        <v>463</v>
      </c>
      <c r="G478" s="1227" t="s">
        <v>37</v>
      </c>
      <c r="H478" s="1227" t="s">
        <v>37</v>
      </c>
      <c r="I478" s="947">
        <v>46.06</v>
      </c>
      <c r="J478" s="703">
        <f t="shared" si="121"/>
        <v>2.9743812418584459</v>
      </c>
      <c r="K478" s="950">
        <v>0.34250000000000003</v>
      </c>
      <c r="L478" s="960">
        <v>4</v>
      </c>
      <c r="M478" s="694">
        <f t="shared" si="122"/>
        <v>1.37</v>
      </c>
      <c r="N478" s="943" t="s">
        <v>723</v>
      </c>
      <c r="O478" s="795">
        <v>0.32250000000000001</v>
      </c>
      <c r="P478" s="934">
        <v>43563</v>
      </c>
      <c r="Q478" s="934">
        <v>43585</v>
      </c>
      <c r="R478" s="694">
        <f t="shared" si="123"/>
        <v>6.2015503875969049</v>
      </c>
      <c r="S478" s="759">
        <f>IF(INDEX(Historical!$D$7:$D$1439,MATCH(B478,Historical!$B$7:$B$1450,0))=0,"n/a",(INDEX(Historical!$C$7:$C$1439,MATCH(B478,Historical!$B$7:$B$1450,0))/INDEX(Historical!$D$7:$D$1439,MATCH(B478,Historical!$B$7:$B$1450,0))-1)*100)</f>
        <v>4.2857142857142927</v>
      </c>
      <c r="T478" s="759">
        <f>IF(INDEX(Historical!$F$7:$F$1432,MATCH(B478,Historical!$B$7:$B$1450,0))=0,"n/a",((INDEX(Historical!$C$7:$C$1439,MATCH(B478,Historical!$B$7:$B$1450,0))/INDEX(Historical!$F$7:$F$1432,MATCH(B478,Historical!$B$7:$B$1450,0)))^(1/3)-1)*100)</f>
        <v>5.3528982999007324</v>
      </c>
      <c r="U478" s="759">
        <f>IF(INDEX(Historical!$H$7:$H$1432,MATCH(B478,Historical!$B$7:$B$1450,0))=0,"n/a",((INDEX(Historical!$C$7:$C$1439,MATCH(B478,Historical!$B$7:$B$1450,0))/INDEX(Historical!$H$7:$H$1432,MATCH(B478,Historical!$B$7:$B$1450,0)))^(1/5)-1)*100)</f>
        <v>6.6703782806288858</v>
      </c>
      <c r="V478" s="759">
        <f>IF(INDEX(Historical!$O$7:$O$1432,MATCH(B478,Historical!$B$7:$B$1450,0))=0,"n/a",((INDEX(Historical!$C$7:$C$1439,MATCH(B478,Historical!$B$7:$B$1450,0))/INDEX(Historical!$O$7:$O$1432,MATCH(B478,Historical!$B$7:$B$1450,0)))^(1/10)-1)*100)</f>
        <v>-0.32673200050548079</v>
      </c>
      <c r="W478" s="760" t="str">
        <f t="shared" si="124"/>
        <v>n/a</v>
      </c>
      <c r="X478" s="761">
        <f t="shared" si="125"/>
        <v>3.8939744778919351E-2</v>
      </c>
      <c r="Y478" s="718"/>
      <c r="Z478" s="703">
        <f t="shared" si="126"/>
        <v>175.64102564102564</v>
      </c>
      <c r="AA478" s="959">
        <f t="shared" si="127"/>
        <v>59.051282051282051</v>
      </c>
      <c r="AB478" s="960">
        <v>12</v>
      </c>
      <c r="AC478" s="938">
        <v>0.78</v>
      </c>
      <c r="AD478" s="938" t="s">
        <v>137</v>
      </c>
      <c r="AE478" s="938">
        <v>12.29</v>
      </c>
      <c r="AF478" s="938">
        <v>4.45</v>
      </c>
      <c r="AG478" s="938">
        <v>5.2</v>
      </c>
      <c r="AH478" s="938">
        <v>171.1</v>
      </c>
      <c r="AI478" s="938">
        <v>30.18</v>
      </c>
      <c r="AJ478" s="938">
        <v>171.3</v>
      </c>
      <c r="AK478" s="938" t="s">
        <v>137</v>
      </c>
      <c r="AL478" s="951">
        <v>13080</v>
      </c>
      <c r="AM478" s="945">
        <v>1</v>
      </c>
      <c r="AN478" s="938">
        <v>1.24</v>
      </c>
      <c r="AO478" s="802">
        <f t="shared" si="128"/>
        <v>-49.406522528794717</v>
      </c>
      <c r="AP478" s="803">
        <f t="shared" si="129"/>
        <v>9.6447595224873321</v>
      </c>
      <c r="AQ478" s="961">
        <f t="shared" si="130"/>
        <v>241.74597786998663</v>
      </c>
      <c r="AR478" s="703">
        <f>INDEX(Historical!$C$7:$C$1439,MATCH(B478,Historical!$B$7:$B$1450,0))*IF(AH478="n/a",1.03,IF(AH478&lt;0,1.01,IF(AH478&gt;10,1.1,(1+AH478/100))))</f>
        <v>1.4052500000000001</v>
      </c>
      <c r="AS478" s="959">
        <f t="shared" si="131"/>
        <v>1.5457750000000003</v>
      </c>
      <c r="AT478" s="959">
        <f t="shared" si="135"/>
        <v>1.5921482500000004</v>
      </c>
      <c r="AU478" s="959">
        <f t="shared" si="135"/>
        <v>1.6399126975000005</v>
      </c>
      <c r="AV478" s="959">
        <f t="shared" si="135"/>
        <v>1.6891100784250006</v>
      </c>
      <c r="AW478" s="703">
        <f t="shared" si="132"/>
        <v>7.8721960259250015</v>
      </c>
      <c r="AX478" s="810">
        <f t="shared" si="133"/>
        <v>17.091176782294834</v>
      </c>
      <c r="AY478" s="1017">
        <v>0.46</v>
      </c>
      <c r="AZ478" s="945">
        <v>24.05</v>
      </c>
      <c r="BA478" s="945">
        <v>-2.31</v>
      </c>
      <c r="BB478" s="945">
        <v>0.76</v>
      </c>
      <c r="BC478" s="945">
        <v>6.13</v>
      </c>
      <c r="BD478" s="984"/>
      <c r="BE478" s="666">
        <v>2011</v>
      </c>
      <c r="BF478" s="971">
        <f t="shared" si="134"/>
        <v>0</v>
      </c>
      <c r="BG478" s="955">
        <v>1.7999999999999998</v>
      </c>
      <c r="BH478" s="937"/>
    </row>
    <row r="479" spans="1:60" s="936" customFormat="1" x14ac:dyDescent="0.2">
      <c r="A479" s="944" t="s">
        <v>1758</v>
      </c>
      <c r="B479" s="948" t="s">
        <v>1759</v>
      </c>
      <c r="C479" s="1013" t="s">
        <v>108</v>
      </c>
      <c r="D479" s="1013" t="s">
        <v>118</v>
      </c>
      <c r="E479" s="792">
        <v>7</v>
      </c>
      <c r="F479" s="1227">
        <v>692</v>
      </c>
      <c r="G479" s="1227" t="s">
        <v>106</v>
      </c>
      <c r="H479" s="1227" t="s">
        <v>106</v>
      </c>
      <c r="I479" s="947">
        <v>52.27</v>
      </c>
      <c r="J479" s="703">
        <f t="shared" si="121"/>
        <v>2.5253491486512338</v>
      </c>
      <c r="K479" s="950">
        <v>0.33</v>
      </c>
      <c r="L479" s="960">
        <v>4</v>
      </c>
      <c r="M479" s="694">
        <f t="shared" si="122"/>
        <v>1.32</v>
      </c>
      <c r="N479" s="943" t="s">
        <v>149</v>
      </c>
      <c r="O479" s="795">
        <v>0.31</v>
      </c>
      <c r="P479" s="934">
        <v>43615</v>
      </c>
      <c r="Q479" s="934">
        <v>43630</v>
      </c>
      <c r="R479" s="694">
        <f t="shared" si="123"/>
        <v>6.4516129032258114</v>
      </c>
      <c r="S479" s="759">
        <f>IF(INDEX(Historical!$D$7:$D$1439,MATCH(B479,Historical!$B$7:$B$1450,0))=0,"n/a",(INDEX(Historical!$C$7:$C$1439,MATCH(B479,Historical!$B$7:$B$1450,0))/INDEX(Historical!$D$7:$D$1439,MATCH(B479,Historical!$B$7:$B$1450,0))-1)*100)</f>
        <v>11.009174311926584</v>
      </c>
      <c r="T479" s="759">
        <f>IF(INDEX(Historical!$F$7:$F$1432,MATCH(B479,Historical!$B$7:$B$1450,0))=0,"n/a",((INDEX(Historical!$C$7:$C$1439,MATCH(B479,Historical!$B$7:$B$1450,0))/INDEX(Historical!$F$7:$F$1432,MATCH(B479,Historical!$B$7:$B$1450,0)))^(1/3)-1)*100)</f>
        <v>12.054415102248006</v>
      </c>
      <c r="U479" s="759">
        <f>IF(INDEX(Historical!$H$7:$H$1432,MATCH(B479,Historical!$B$7:$B$1450,0))=0,"n/a",((INDEX(Historical!$C$7:$C$1439,MATCH(B479,Historical!$B$7:$B$1450,0))/INDEX(Historical!$H$7:$H$1432,MATCH(B479,Historical!$B$7:$B$1450,0)))^(1/5)-1)*100)</f>
        <v>11.888964839724036</v>
      </c>
      <c r="V479" s="759">
        <f>IF(INDEX(Historical!$O$7:$O$1432,MATCH(B479,Historical!$B$7:$B$1450,0))=0,"n/a",((INDEX(Historical!$C$7:$C$1439,MATCH(B479,Historical!$B$7:$B$1450,0))/INDEX(Historical!$O$7:$O$1432,MATCH(B479,Historical!$B$7:$B$1450,0)))^(1/10)-1)*100)</f>
        <v>7.2663275367047531</v>
      </c>
      <c r="W479" s="760">
        <f t="shared" si="124"/>
        <v>1.6361724378193427</v>
      </c>
      <c r="X479" s="761" t="str">
        <f t="shared" si="125"/>
        <v>n/a</v>
      </c>
      <c r="Y479" s="717"/>
      <c r="Z479" s="703">
        <f t="shared" si="126"/>
        <v>130.69306930693071</v>
      </c>
      <c r="AA479" s="959">
        <f t="shared" si="127"/>
        <v>51.752475247524757</v>
      </c>
      <c r="AB479" s="960">
        <v>12</v>
      </c>
      <c r="AC479" s="938">
        <v>1.01</v>
      </c>
      <c r="AD479" s="938">
        <v>5.09</v>
      </c>
      <c r="AE479" s="938">
        <v>1.1200000000000001</v>
      </c>
      <c r="AF479" s="938">
        <v>1.35</v>
      </c>
      <c r="AG479" s="938">
        <v>2.9000000000000004</v>
      </c>
      <c r="AH479" s="938">
        <v>-90.2</v>
      </c>
      <c r="AI479" s="938">
        <v>6.7100000000000009</v>
      </c>
      <c r="AJ479" s="938">
        <v>-50.6</v>
      </c>
      <c r="AK479" s="938">
        <v>10</v>
      </c>
      <c r="AL479" s="951">
        <v>1260</v>
      </c>
      <c r="AM479" s="945">
        <v>1.7999999999999998</v>
      </c>
      <c r="AN479" s="938">
        <v>0</v>
      </c>
      <c r="AO479" s="802">
        <f t="shared" si="128"/>
        <v>-37.338161259149487</v>
      </c>
      <c r="AP479" s="803">
        <f t="shared" si="129"/>
        <v>14.41431398837527</v>
      </c>
      <c r="AQ479" s="961">
        <f t="shared" si="130"/>
        <v>76.214315957912035</v>
      </c>
      <c r="AR479" s="703">
        <f>INDEX(Historical!$C$7:$C$1439,MATCH(B479,Historical!$B$7:$B$1450,0))*IF(AH479="n/a",1.03,IF(AH479&lt;0,1.01,IF(AH479&gt;10,1.1,(1+AH479/100))))</f>
        <v>1.2221</v>
      </c>
      <c r="AS479" s="959">
        <f t="shared" si="131"/>
        <v>1.3041029099999999</v>
      </c>
      <c r="AT479" s="959">
        <f t="shared" si="135"/>
        <v>1.4345132009999999</v>
      </c>
      <c r="AU479" s="959">
        <f t="shared" si="135"/>
        <v>1.5779645211</v>
      </c>
      <c r="AV479" s="959">
        <f t="shared" si="135"/>
        <v>1.7357609732100001</v>
      </c>
      <c r="AW479" s="703">
        <f t="shared" si="132"/>
        <v>7.2744416053100007</v>
      </c>
      <c r="AX479" s="810">
        <f t="shared" si="133"/>
        <v>13.917049177941459</v>
      </c>
      <c r="AY479" s="1017">
        <v>-0.11</v>
      </c>
      <c r="AZ479" s="945">
        <v>27.92</v>
      </c>
      <c r="BA479" s="945">
        <v>-10.65</v>
      </c>
      <c r="BB479" s="945">
        <v>8.34</v>
      </c>
      <c r="BC479" s="945">
        <v>6.59</v>
      </c>
      <c r="BD479" s="984"/>
      <c r="BE479" s="666">
        <v>2013</v>
      </c>
      <c r="BF479" s="971">
        <f t="shared" si="134"/>
        <v>0</v>
      </c>
      <c r="BG479" s="955">
        <v>0.89999999999999991</v>
      </c>
      <c r="BH479" s="937"/>
    </row>
    <row r="480" spans="1:60" s="936" customFormat="1" x14ac:dyDescent="0.2">
      <c r="A480" s="936" t="s">
        <v>1764</v>
      </c>
      <c r="B480" s="948" t="s">
        <v>1765</v>
      </c>
      <c r="C480" s="1013" t="s">
        <v>112</v>
      </c>
      <c r="D480" s="1013" t="s">
        <v>1228</v>
      </c>
      <c r="E480" s="792">
        <v>7</v>
      </c>
      <c r="F480" s="1227">
        <v>694</v>
      </c>
      <c r="G480" s="1227" t="s">
        <v>106</v>
      </c>
      <c r="H480" s="1227" t="s">
        <v>106</v>
      </c>
      <c r="I480" s="947">
        <v>40.43</v>
      </c>
      <c r="J480" s="703">
        <f t="shared" si="121"/>
        <v>0.98936433341578045</v>
      </c>
      <c r="K480" s="950">
        <v>0.2</v>
      </c>
      <c r="L480" s="960">
        <v>2</v>
      </c>
      <c r="M480" s="694">
        <f t="shared" si="122"/>
        <v>0.4</v>
      </c>
      <c r="N480" s="943" t="s">
        <v>149</v>
      </c>
      <c r="O480" s="795">
        <v>0.18</v>
      </c>
      <c r="P480" s="934">
        <v>43615</v>
      </c>
      <c r="Q480" s="934">
        <v>43631</v>
      </c>
      <c r="R480" s="694">
        <f t="shared" si="123"/>
        <v>11.111111111111121</v>
      </c>
      <c r="S480" s="759">
        <f>IF(INDEX(Historical!$D$7:$D$1439,MATCH(B480,Historical!$B$7:$B$1450,0))=0,"n/a",(INDEX(Historical!$C$7:$C$1439,MATCH(B480,Historical!$B$7:$B$1450,0))/INDEX(Historical!$D$7:$D$1439,MATCH(B480,Historical!$B$7:$B$1450,0))-1)*100)</f>
        <v>12.5</v>
      </c>
      <c r="T480" s="759">
        <f>IF(INDEX(Historical!$F$7:$F$1432,MATCH(B480,Historical!$B$7:$B$1450,0))=0,"n/a",((INDEX(Historical!$C$7:$C$1439,MATCH(B480,Historical!$B$7:$B$1450,0))/INDEX(Historical!$F$7:$F$1432,MATCH(B480,Historical!$B$7:$B$1450,0)))^(1/3)-1)*100)</f>
        <v>9.6149948274456563</v>
      </c>
      <c r="U480" s="759">
        <f>IF(INDEX(Historical!$H$7:$H$1432,MATCH(B480,Historical!$B$7:$B$1450,0))=0,"n/a",((INDEX(Historical!$C$7:$C$1439,MATCH(B480,Historical!$B$7:$B$1450,0))/INDEX(Historical!$H$7:$H$1432,MATCH(B480,Historical!$B$7:$B$1450,0)))^(1/5)-1)*100)</f>
        <v>21.374646976541879</v>
      </c>
      <c r="V480" s="759">
        <f>IF(INDEX(Historical!$O$7:$O$1432,MATCH(B480,Historical!$B$7:$B$1450,0))=0,"n/a",((INDEX(Historical!$C$7:$C$1439,MATCH(B480,Historical!$B$7:$B$1450,0))/INDEX(Historical!$O$7:$O$1432,MATCH(B480,Historical!$B$7:$B$1450,0)))^(1/10)-1)*100)</f>
        <v>24.573093961551741</v>
      </c>
      <c r="W480" s="760">
        <f t="shared" si="124"/>
        <v>0.86983946791501676</v>
      </c>
      <c r="X480" s="761">
        <f t="shared" si="125"/>
        <v>0.82527594504022694</v>
      </c>
      <c r="Y480" s="949"/>
      <c r="Z480" s="703">
        <f t="shared" si="126"/>
        <v>17.621145374449341</v>
      </c>
      <c r="AA480" s="959">
        <f t="shared" si="127"/>
        <v>17.810572687224671</v>
      </c>
      <c r="AB480" s="960">
        <v>12</v>
      </c>
      <c r="AC480" s="938">
        <v>2.27</v>
      </c>
      <c r="AD480" s="938">
        <v>1.07</v>
      </c>
      <c r="AE480" s="938">
        <v>0.55000000000000004</v>
      </c>
      <c r="AF480" s="938">
        <v>2.2000000000000002</v>
      </c>
      <c r="AG480" s="938">
        <v>13.5</v>
      </c>
      <c r="AH480" s="938">
        <v>23.3</v>
      </c>
      <c r="AI480" s="938">
        <v>11.86</v>
      </c>
      <c r="AJ480" s="938">
        <v>25.900000000000002</v>
      </c>
      <c r="AK480" s="938">
        <v>17</v>
      </c>
      <c r="AL480" s="951">
        <v>2470</v>
      </c>
      <c r="AM480" s="945">
        <v>2</v>
      </c>
      <c r="AN480" s="938">
        <v>0.25</v>
      </c>
      <c r="AO480" s="802">
        <f t="shared" si="128"/>
        <v>4.5534386227329904</v>
      </c>
      <c r="AP480" s="803">
        <f t="shared" si="129"/>
        <v>22.364011309957661</v>
      </c>
      <c r="AQ480" s="961">
        <f t="shared" si="130"/>
        <v>31.965079407637688</v>
      </c>
      <c r="AR480" s="703">
        <f>INDEX(Historical!$C$7:$C$1439,MATCH(B480,Historical!$B$7:$B$1450,0))*IF(AH480="n/a",1.03,IF(AH480&lt;0,1.01,IF(AH480&gt;10,1.1,(1+AH480/100))))</f>
        <v>0.39600000000000002</v>
      </c>
      <c r="AS480" s="959">
        <f t="shared" si="131"/>
        <v>0.43560000000000004</v>
      </c>
      <c r="AT480" s="959">
        <f t="shared" si="135"/>
        <v>0.47916000000000009</v>
      </c>
      <c r="AU480" s="959">
        <f t="shared" si="135"/>
        <v>0.5270760000000001</v>
      </c>
      <c r="AV480" s="959">
        <f t="shared" si="135"/>
        <v>0.57978360000000018</v>
      </c>
      <c r="AW480" s="703">
        <f t="shared" si="132"/>
        <v>2.4176196000000005</v>
      </c>
      <c r="AX480" s="810">
        <f t="shared" si="133"/>
        <v>5.9797665100173152</v>
      </c>
      <c r="AY480" s="1017">
        <v>1.89</v>
      </c>
      <c r="AZ480" s="945">
        <v>67.47999999999999</v>
      </c>
      <c r="BA480" s="945">
        <v>-3.74</v>
      </c>
      <c r="BB480" s="945">
        <v>11.24</v>
      </c>
      <c r="BC480" s="945">
        <v>27.560000000000002</v>
      </c>
      <c r="BD480" s="984"/>
      <c r="BE480" s="666">
        <v>2013</v>
      </c>
      <c r="BF480" s="971">
        <f t="shared" si="134"/>
        <v>0</v>
      </c>
      <c r="BG480" s="955">
        <v>8.4</v>
      </c>
      <c r="BH480" s="937"/>
    </row>
    <row r="481" spans="1:60" s="936" customFormat="1" x14ac:dyDescent="0.2">
      <c r="A481" s="936" t="s">
        <v>1752</v>
      </c>
      <c r="B481" s="948" t="s">
        <v>1753</v>
      </c>
      <c r="C481" s="1013" t="s">
        <v>108</v>
      </c>
      <c r="D481" s="1013" t="s">
        <v>4365</v>
      </c>
      <c r="E481" s="792">
        <v>8</v>
      </c>
      <c r="F481" s="1227">
        <v>535</v>
      </c>
      <c r="G481" s="1227" t="s">
        <v>37</v>
      </c>
      <c r="H481" s="1227" t="s">
        <v>37</v>
      </c>
      <c r="I481" s="947">
        <v>17.46</v>
      </c>
      <c r="J481" s="703">
        <f t="shared" si="121"/>
        <v>4.8109965635738829</v>
      </c>
      <c r="K481" s="950">
        <v>0.21</v>
      </c>
      <c r="L481" s="960">
        <v>4</v>
      </c>
      <c r="M481" s="694">
        <f t="shared" si="122"/>
        <v>0.84</v>
      </c>
      <c r="N481" s="943" t="s">
        <v>241</v>
      </c>
      <c r="O481" s="795">
        <v>0.2</v>
      </c>
      <c r="P481" s="660">
        <v>43370</v>
      </c>
      <c r="Q481" s="660">
        <v>43388</v>
      </c>
      <c r="R481" s="694">
        <f t="shared" si="123"/>
        <v>4.9999999999999902</v>
      </c>
      <c r="S481" s="759">
        <f>IF(INDEX(Historical!$D$7:$D$1439,MATCH(B481,Historical!$B$7:$B$1450,0))=0,"n/a",(INDEX(Historical!$C$7:$C$1439,MATCH(B481,Historical!$B$7:$B$1450,0))/INDEX(Historical!$D$7:$D$1439,MATCH(B481,Historical!$B$7:$B$1450,0))-1)*100)</f>
        <v>19.696969696969724</v>
      </c>
      <c r="T481" s="759">
        <f>IF(INDEX(Historical!$F$7:$F$1432,MATCH(B481,Historical!$B$7:$B$1450,0))=0,"n/a",((INDEX(Historical!$C$7:$C$1439,MATCH(B481,Historical!$B$7:$B$1450,0))/INDEX(Historical!$F$7:$F$1432,MATCH(B481,Historical!$B$7:$B$1450,0)))^(1/3)-1)*100)</f>
        <v>9.0014860278597286</v>
      </c>
      <c r="U481" s="759">
        <f>IF(INDEX(Historical!$H$7:$H$1432,MATCH(B481,Historical!$B$7:$B$1450,0))=0,"n/a",((INDEX(Historical!$C$7:$C$1439,MATCH(B481,Historical!$B$7:$B$1450,0))/INDEX(Historical!$H$7:$H$1432,MATCH(B481,Historical!$B$7:$B$1450,0)))^(1/5)-1)*100)</f>
        <v>7.9062664641615266</v>
      </c>
      <c r="V481" s="759">
        <f>IF(INDEX(Historical!$O$7:$O$1432,MATCH(B481,Historical!$B$7:$B$1450,0))=0,"n/a",((INDEX(Historical!$C$7:$C$1439,MATCH(B481,Historical!$B$7:$B$1450,0))/INDEX(Historical!$O$7:$O$1432,MATCH(B481,Historical!$B$7:$B$1450,0)))^(1/10)-1)*100)</f>
        <v>0.3878954965675252</v>
      </c>
      <c r="W481" s="760">
        <f t="shared" si="124"/>
        <v>20.382465210665824</v>
      </c>
      <c r="X481" s="761">
        <f t="shared" si="125"/>
        <v>0.752977758491574</v>
      </c>
      <c r="Y481" s="717"/>
      <c r="Z481" s="703">
        <f t="shared" si="126"/>
        <v>58.74125874125874</v>
      </c>
      <c r="AA481" s="959">
        <f t="shared" si="127"/>
        <v>12.209790209790212</v>
      </c>
      <c r="AB481" s="960">
        <v>12</v>
      </c>
      <c r="AC481" s="938">
        <v>1.43</v>
      </c>
      <c r="AD481" s="938">
        <v>1.22</v>
      </c>
      <c r="AE481" s="938">
        <v>3.62</v>
      </c>
      <c r="AF481" s="938">
        <v>0.94</v>
      </c>
      <c r="AG481" s="938">
        <v>7.8</v>
      </c>
      <c r="AH481" s="938">
        <v>42.4</v>
      </c>
      <c r="AI481" s="938">
        <v>-1.8599999999999999</v>
      </c>
      <c r="AJ481" s="938">
        <v>10.5</v>
      </c>
      <c r="AK481" s="938">
        <v>10</v>
      </c>
      <c r="AL481" s="951">
        <v>3870</v>
      </c>
      <c r="AM481" s="945">
        <v>0.70000000000000007</v>
      </c>
      <c r="AN481" s="938">
        <v>0.32</v>
      </c>
      <c r="AO481" s="802">
        <f t="shared" si="128"/>
        <v>0.50747281794519772</v>
      </c>
      <c r="AP481" s="803">
        <f t="shared" si="129"/>
        <v>12.71726302773541</v>
      </c>
      <c r="AQ481" s="961">
        <f t="shared" si="130"/>
        <v>-28.578861525602793</v>
      </c>
      <c r="AR481" s="703">
        <f>INDEX(Historical!$C$7:$C$1439,MATCH(B481,Historical!$B$7:$B$1450,0))*IF(AH481="n/a",1.03,IF(AH481&lt;0,1.01,IF(AH481&gt;10,1.1,(1+AH481/100))))</f>
        <v>0.86900000000000011</v>
      </c>
      <c r="AS481" s="959">
        <f t="shared" si="131"/>
        <v>0.87769000000000008</v>
      </c>
      <c r="AT481" s="959">
        <f t="shared" si="135"/>
        <v>0.96545900000000018</v>
      </c>
      <c r="AU481" s="959">
        <f t="shared" si="135"/>
        <v>1.0620049000000003</v>
      </c>
      <c r="AV481" s="959">
        <f t="shared" si="135"/>
        <v>1.1682053900000005</v>
      </c>
      <c r="AW481" s="703">
        <f t="shared" si="132"/>
        <v>4.9423592900000006</v>
      </c>
      <c r="AX481" s="810">
        <f t="shared" si="133"/>
        <v>28.306754238258879</v>
      </c>
      <c r="AY481" s="1017">
        <v>1.07</v>
      </c>
      <c r="AZ481" s="945">
        <v>15.740000000000002</v>
      </c>
      <c r="BA481" s="945">
        <v>-21.560000000000002</v>
      </c>
      <c r="BB481" s="945">
        <v>4.74</v>
      </c>
      <c r="BC481" s="945">
        <v>-0.57999999999999996</v>
      </c>
      <c r="BD481" s="984"/>
      <c r="BE481" s="666">
        <v>2011</v>
      </c>
      <c r="BF481" s="971">
        <f t="shared" si="134"/>
        <v>0</v>
      </c>
      <c r="BG481" s="955">
        <v>1.2</v>
      </c>
      <c r="BH481" s="937"/>
    </row>
    <row r="482" spans="1:60" s="936" customFormat="1" x14ac:dyDescent="0.2">
      <c r="A482" s="953" t="s">
        <v>1754</v>
      </c>
      <c r="B482" s="948" t="s">
        <v>1755</v>
      </c>
      <c r="C482" s="1013" t="s">
        <v>108</v>
      </c>
      <c r="D482" s="1013" t="s">
        <v>4365</v>
      </c>
      <c r="E482" s="792">
        <v>7</v>
      </c>
      <c r="F482" s="1227">
        <v>645</v>
      </c>
      <c r="G482" s="1227" t="s">
        <v>106</v>
      </c>
      <c r="H482" s="1227" t="s">
        <v>106</v>
      </c>
      <c r="I482" s="947">
        <v>33.19</v>
      </c>
      <c r="J482" s="703">
        <f t="shared" si="121"/>
        <v>3.7360650798433266</v>
      </c>
      <c r="K482" s="950">
        <v>0.31</v>
      </c>
      <c r="L482" s="960">
        <v>4</v>
      </c>
      <c r="M482" s="694">
        <f t="shared" si="122"/>
        <v>1.24</v>
      </c>
      <c r="N482" s="943" t="s">
        <v>122</v>
      </c>
      <c r="O482" s="795">
        <v>0.3</v>
      </c>
      <c r="P482" s="934">
        <v>43490</v>
      </c>
      <c r="Q482" s="934">
        <v>43503</v>
      </c>
      <c r="R482" s="694">
        <f t="shared" si="123"/>
        <v>3.3333333333333366</v>
      </c>
      <c r="S482" s="759">
        <f>IF(INDEX(Historical!$D$7:$D$1439,MATCH(B482,Historical!$B$7:$B$1450,0))=0,"n/a",(INDEX(Historical!$C$7:$C$1439,MATCH(B482,Historical!$B$7:$B$1450,0))/INDEX(Historical!$D$7:$D$1439,MATCH(B482,Historical!$B$7:$B$1450,0))-1)*100)</f>
        <v>3.4482758620689724</v>
      </c>
      <c r="T482" s="759">
        <f>IF(INDEX(Historical!$F$7:$F$1432,MATCH(B482,Historical!$B$7:$B$1450,0))=0,"n/a",((INDEX(Historical!$C$7:$C$1439,MATCH(B482,Historical!$B$7:$B$1450,0))/INDEX(Historical!$F$7:$F$1432,MATCH(B482,Historical!$B$7:$B$1450,0)))^(1/3)-1)*100)</f>
        <v>3.5744168651286268</v>
      </c>
      <c r="U482" s="759">
        <f>IF(INDEX(Historical!$H$7:$H$1432,MATCH(B482,Historical!$B$7:$B$1450,0))=0,"n/a",((INDEX(Historical!$C$7:$C$1439,MATCH(B482,Historical!$B$7:$B$1450,0))/INDEX(Historical!$H$7:$H$1432,MATCH(B482,Historical!$B$7:$B$1450,0)))^(1/5)-1)*100)</f>
        <v>3.5075369861429451</v>
      </c>
      <c r="V482" s="759">
        <f>IF(INDEX(Historical!$O$7:$O$1432,MATCH(B482,Historical!$B$7:$B$1450,0))=0,"n/a",((INDEX(Historical!$C$7:$C$1439,MATCH(B482,Historical!$B$7:$B$1450,0))/INDEX(Historical!$O$7:$O$1432,MATCH(B482,Historical!$B$7:$B$1450,0)))^(1/10)-1)*100)</f>
        <v>0.69231420593451887</v>
      </c>
      <c r="W482" s="760">
        <f t="shared" si="124"/>
        <v>5.0663946457783622</v>
      </c>
      <c r="X482" s="761" t="str">
        <f t="shared" si="125"/>
        <v>n/a</v>
      </c>
      <c r="Y482" s="717"/>
      <c r="Z482" s="703">
        <f t="shared" si="126"/>
        <v>79.487179487179489</v>
      </c>
      <c r="AA482" s="959">
        <f t="shared" si="127"/>
        <v>21.275641025641022</v>
      </c>
      <c r="AB482" s="960">
        <v>12</v>
      </c>
      <c r="AC482" s="938">
        <v>1.56</v>
      </c>
      <c r="AD482" s="938" t="s">
        <v>137</v>
      </c>
      <c r="AE482" s="938">
        <v>4.45</v>
      </c>
      <c r="AF482" s="938">
        <v>2.2200000000000002</v>
      </c>
      <c r="AG482" s="938">
        <v>11</v>
      </c>
      <c r="AH482" s="938">
        <v>-20.200000000000003</v>
      </c>
      <c r="AI482" s="938" t="s">
        <v>137</v>
      </c>
      <c r="AJ482" s="938">
        <v>-0.1</v>
      </c>
      <c r="AK482" s="938" t="s">
        <v>137</v>
      </c>
      <c r="AL482" s="951">
        <v>148.16</v>
      </c>
      <c r="AM482" s="945">
        <v>0.6</v>
      </c>
      <c r="AN482" s="938">
        <v>0.56999999999999995</v>
      </c>
      <c r="AO482" s="802">
        <f t="shared" si="128"/>
        <v>-14.03203895965475</v>
      </c>
      <c r="AP482" s="803">
        <f t="shared" si="129"/>
        <v>7.2436020659862717</v>
      </c>
      <c r="AQ482" s="961">
        <f t="shared" si="130"/>
        <v>44.886044227750979</v>
      </c>
      <c r="AR482" s="703">
        <f>INDEX(Historical!$C$7:$C$1439,MATCH(B482,Historical!$B$7:$B$1450,0))*IF(AH482="n/a",1.03,IF(AH482&lt;0,1.01,IF(AH482&gt;10,1.1,(1+AH482/100))))</f>
        <v>1.212</v>
      </c>
      <c r="AS482" s="959">
        <f t="shared" si="131"/>
        <v>1.2483599999999999</v>
      </c>
      <c r="AT482" s="959">
        <f t="shared" si="135"/>
        <v>1.2858107999999999</v>
      </c>
      <c r="AU482" s="959">
        <f t="shared" si="135"/>
        <v>1.324385124</v>
      </c>
      <c r="AV482" s="959">
        <f t="shared" si="135"/>
        <v>1.36411667772</v>
      </c>
      <c r="AW482" s="703">
        <f t="shared" si="132"/>
        <v>6.43467260172</v>
      </c>
      <c r="AX482" s="810">
        <f t="shared" si="133"/>
        <v>19.38738355444411</v>
      </c>
      <c r="AY482" s="1017">
        <v>0.41</v>
      </c>
      <c r="AZ482" s="945">
        <v>12.43</v>
      </c>
      <c r="BA482" s="945">
        <v>-38.54</v>
      </c>
      <c r="BB482" s="945">
        <v>-4.8</v>
      </c>
      <c r="BC482" s="945">
        <v>-21.97</v>
      </c>
      <c r="BD482" s="984"/>
      <c r="BE482" s="666">
        <v>2013</v>
      </c>
      <c r="BF482" s="971">
        <f t="shared" si="134"/>
        <v>0</v>
      </c>
      <c r="BG482" s="955">
        <v>0.89999999999999991</v>
      </c>
      <c r="BH482" s="937"/>
    </row>
    <row r="483" spans="1:60" s="936" customFormat="1" x14ac:dyDescent="0.2">
      <c r="A483" s="944" t="s">
        <v>3928</v>
      </c>
      <c r="B483" s="948" t="s">
        <v>3929</v>
      </c>
      <c r="C483" s="1013" t="s">
        <v>108</v>
      </c>
      <c r="D483" s="1013" t="s">
        <v>4365</v>
      </c>
      <c r="E483" s="792">
        <v>7</v>
      </c>
      <c r="F483" s="1227">
        <v>698</v>
      </c>
      <c r="G483" s="1227" t="s">
        <v>106</v>
      </c>
      <c r="H483" s="1227" t="s">
        <v>106</v>
      </c>
      <c r="I483" s="947">
        <v>20.71</v>
      </c>
      <c r="J483" s="703">
        <f t="shared" si="121"/>
        <v>1.545147271849348</v>
      </c>
      <c r="K483" s="950">
        <v>0.08</v>
      </c>
      <c r="L483" s="960">
        <v>4</v>
      </c>
      <c r="M483" s="694">
        <f t="shared" si="122"/>
        <v>0.32</v>
      </c>
      <c r="N483" s="943" t="s">
        <v>152</v>
      </c>
      <c r="O483" s="795">
        <v>7.0000000000000007E-2</v>
      </c>
      <c r="P483" s="934">
        <v>43629</v>
      </c>
      <c r="Q483" s="934">
        <v>43644</v>
      </c>
      <c r="R483" s="694">
        <f t="shared" si="123"/>
        <v>14.285714285714276</v>
      </c>
      <c r="S483" s="759">
        <f>IF(INDEX(Historical!$D$7:$D$1439,MATCH(B483,Historical!$B$7:$B$1450,0))=0,"n/a",(INDEX(Historical!$C$7:$C$1439,MATCH(B483,Historical!$B$7:$B$1450,0))/INDEX(Historical!$D$7:$D$1439,MATCH(B483,Historical!$B$7:$B$1450,0))-1)*100)</f>
        <v>17.391304347826097</v>
      </c>
      <c r="T483" s="759">
        <f>IF(INDEX(Historical!$F$7:$F$1432,MATCH(B483,Historical!$B$7:$B$1450,0))=0,"n/a",((INDEX(Historical!$C$7:$C$1439,MATCH(B483,Historical!$B$7:$B$1450,0))/INDEX(Historical!$F$7:$F$1432,MATCH(B483,Historical!$B$7:$B$1450,0)))^(1/3)-1)*100)</f>
        <v>24.473980004936525</v>
      </c>
      <c r="U483" s="759">
        <f>IF(INDEX(Historical!$H$7:$H$1432,MATCH(B483,Historical!$B$7:$B$1450,0))=0,"n/a",((INDEX(Historical!$C$7:$C$1439,MATCH(B483,Historical!$B$7:$B$1450,0))/INDEX(Historical!$H$7:$H$1432,MATCH(B483,Historical!$B$7:$B$1450,0)))^(1/5)-1)*100)</f>
        <v>55.184557391535982</v>
      </c>
      <c r="V483" s="759">
        <f>IF(INDEX(Historical!$O$7:$O$1432,MATCH(B483,Historical!$B$7:$B$1450,0))=0,"n/a",((INDEX(Historical!$C$7:$C$1439,MATCH(B483,Historical!$B$7:$B$1450,0))/INDEX(Historical!$O$7:$O$1432,MATCH(B483,Historical!$B$7:$B$1450,0)))^(1/10)-1)*100)</f>
        <v>6.0540481614018704</v>
      </c>
      <c r="W483" s="760">
        <f t="shared" si="124"/>
        <v>9.11531522715166</v>
      </c>
      <c r="X483" s="761">
        <f t="shared" si="125"/>
        <v>1.6672071719497275</v>
      </c>
      <c r="Y483" s="717"/>
      <c r="Z483" s="703">
        <f t="shared" si="126"/>
        <v>15.609756097560979</v>
      </c>
      <c r="AA483" s="959">
        <f t="shared" si="127"/>
        <v>10.102439024390245</v>
      </c>
      <c r="AB483" s="960">
        <v>12</v>
      </c>
      <c r="AC483" s="938">
        <v>2.0499999999999998</v>
      </c>
      <c r="AD483" s="938" t="s">
        <v>137</v>
      </c>
      <c r="AE483" s="938">
        <v>3.24</v>
      </c>
      <c r="AF483" s="938">
        <v>1.55</v>
      </c>
      <c r="AG483" s="938">
        <v>16.5</v>
      </c>
      <c r="AH483" s="938">
        <v>47.599999999999994</v>
      </c>
      <c r="AI483" s="938">
        <v>7.6</v>
      </c>
      <c r="AJ483" s="938">
        <v>33.1</v>
      </c>
      <c r="AK483" s="938" t="s">
        <v>137</v>
      </c>
      <c r="AL483" s="951">
        <v>226.86</v>
      </c>
      <c r="AM483" s="945">
        <v>2</v>
      </c>
      <c r="AN483" s="938">
        <v>7.0000000000000007E-2</v>
      </c>
      <c r="AO483" s="802">
        <f t="shared" si="128"/>
        <v>46.627265638995084</v>
      </c>
      <c r="AP483" s="803">
        <f t="shared" si="129"/>
        <v>56.729704663385327</v>
      </c>
      <c r="AQ483" s="961">
        <f t="shared" si="130"/>
        <v>-16.576634001138824</v>
      </c>
      <c r="AR483" s="703">
        <f>INDEX(Historical!$C$7:$C$1439,MATCH(B483,Historical!$B$7:$B$1450,0))*IF(AH483="n/a",1.03,IF(AH483&lt;0,1.01,IF(AH483&gt;10,1.1,(1+AH483/100))))</f>
        <v>0.29700000000000004</v>
      </c>
      <c r="AS483" s="959">
        <f t="shared" si="131"/>
        <v>0.31957200000000008</v>
      </c>
      <c r="AT483" s="959">
        <f t="shared" si="135"/>
        <v>0.32915916000000006</v>
      </c>
      <c r="AU483" s="959">
        <f t="shared" si="135"/>
        <v>0.33903393480000005</v>
      </c>
      <c r="AV483" s="959">
        <f t="shared" si="135"/>
        <v>0.34920495284400005</v>
      </c>
      <c r="AW483" s="703">
        <f t="shared" si="132"/>
        <v>1.6339700476440002</v>
      </c>
      <c r="AX483" s="810">
        <f t="shared" si="133"/>
        <v>7.8897636293771143</v>
      </c>
      <c r="AY483" s="1017">
        <v>0.64</v>
      </c>
      <c r="AZ483" s="945">
        <v>23.72</v>
      </c>
      <c r="BA483" s="945">
        <v>-16.32</v>
      </c>
      <c r="BB483" s="945">
        <v>-0.88</v>
      </c>
      <c r="BC483" s="945">
        <v>-0.31</v>
      </c>
      <c r="BD483" s="984"/>
      <c r="BE483" s="666">
        <v>2013</v>
      </c>
      <c r="BF483" s="971">
        <f t="shared" si="134"/>
        <v>0</v>
      </c>
      <c r="BG483" s="955">
        <v>1.4000000000000001</v>
      </c>
      <c r="BH483" s="937"/>
    </row>
    <row r="484" spans="1:60" s="936" customFormat="1" x14ac:dyDescent="0.2">
      <c r="A484" s="944" t="s">
        <v>1748</v>
      </c>
      <c r="B484" s="948" t="s">
        <v>1749</v>
      </c>
      <c r="C484" s="1013" t="s">
        <v>108</v>
      </c>
      <c r="D484" s="1013" t="s">
        <v>4365</v>
      </c>
      <c r="E484" s="792">
        <v>8</v>
      </c>
      <c r="F484" s="1227">
        <v>536</v>
      </c>
      <c r="G484" s="1227" t="s">
        <v>37</v>
      </c>
      <c r="H484" s="1227" t="s">
        <v>37</v>
      </c>
      <c r="I484" s="947">
        <v>57.15</v>
      </c>
      <c r="J484" s="703">
        <f t="shared" si="121"/>
        <v>2.5896762904636921</v>
      </c>
      <c r="K484" s="950">
        <v>0.37</v>
      </c>
      <c r="L484" s="960">
        <v>4</v>
      </c>
      <c r="M484" s="694">
        <f t="shared" si="122"/>
        <v>1.48</v>
      </c>
      <c r="N484" s="943" t="s">
        <v>220</v>
      </c>
      <c r="O484" s="795">
        <v>0.3</v>
      </c>
      <c r="P484" s="660">
        <v>43370</v>
      </c>
      <c r="Q484" s="660">
        <v>43388</v>
      </c>
      <c r="R484" s="694">
        <f t="shared" si="123"/>
        <v>23.333333333333336</v>
      </c>
      <c r="S484" s="759">
        <f>IF(INDEX(Historical!$D$7:$D$1439,MATCH(B484,Historical!$B$7:$B$1450,0))=0,"n/a",(INDEX(Historical!$C$7:$C$1439,MATCH(B484,Historical!$B$7:$B$1450,0))/INDEX(Historical!$D$7:$D$1439,MATCH(B484,Historical!$B$7:$B$1450,0))-1)*100)</f>
        <v>11.403508771929815</v>
      </c>
      <c r="T484" s="759">
        <f>IF(INDEX(Historical!$F$7:$F$1432,MATCH(B484,Historical!$B$7:$B$1450,0))=0,"n/a",((INDEX(Historical!$C$7:$C$1439,MATCH(B484,Historical!$B$7:$B$1450,0))/INDEX(Historical!$F$7:$F$1432,MATCH(B484,Historical!$B$7:$B$1450,0)))^(1/3)-1)*100)</f>
        <v>8.2932132831999397</v>
      </c>
      <c r="U484" s="759">
        <f>IF(INDEX(Historical!$H$7:$H$1432,MATCH(B484,Historical!$B$7:$B$1450,0))=0,"n/a",((INDEX(Historical!$C$7:$C$1439,MATCH(B484,Historical!$B$7:$B$1450,0))/INDEX(Historical!$H$7:$H$1432,MATCH(B484,Historical!$B$7:$B$1450,0)))^(1/5)-1)*100)</f>
        <v>8.3619867733328199</v>
      </c>
      <c r="V484" s="759">
        <f>IF(INDEX(Historical!$O$7:$O$1432,MATCH(B484,Historical!$B$7:$B$1450,0))=0,"n/a",((INDEX(Historical!$C$7:$C$1439,MATCH(B484,Historical!$B$7:$B$1450,0))/INDEX(Historical!$O$7:$O$1432,MATCH(B484,Historical!$B$7:$B$1450,0)))^(1/10)-1)*100)</f>
        <v>-2.8740052172375297</v>
      </c>
      <c r="W484" s="760" t="str">
        <f t="shared" si="124"/>
        <v>n/a</v>
      </c>
      <c r="X484" s="761">
        <f t="shared" si="125"/>
        <v>1.2669676929292151</v>
      </c>
      <c r="Y484" s="717"/>
      <c r="Z484" s="703">
        <f t="shared" si="126"/>
        <v>34.741784037558688</v>
      </c>
      <c r="AA484" s="959">
        <f t="shared" si="127"/>
        <v>13.41549295774648</v>
      </c>
      <c r="AB484" s="960">
        <v>12</v>
      </c>
      <c r="AC484" s="938">
        <v>4.26</v>
      </c>
      <c r="AD484" s="938">
        <v>2.31</v>
      </c>
      <c r="AE484" s="938">
        <v>5.31</v>
      </c>
      <c r="AF484" s="938">
        <v>1.99</v>
      </c>
      <c r="AG484" s="938">
        <v>15.1</v>
      </c>
      <c r="AH484" s="938">
        <v>39.300000000000004</v>
      </c>
      <c r="AI484" s="938">
        <v>3.8600000000000003</v>
      </c>
      <c r="AJ484" s="938">
        <v>6.6000000000000005</v>
      </c>
      <c r="AK484" s="938">
        <v>5.82</v>
      </c>
      <c r="AL484" s="951">
        <v>91540</v>
      </c>
      <c r="AM484" s="945">
        <v>0.1</v>
      </c>
      <c r="AN484" s="938">
        <v>0.88</v>
      </c>
      <c r="AO484" s="802">
        <f t="shared" si="128"/>
        <v>-2.463829893949967</v>
      </c>
      <c r="AP484" s="803">
        <f t="shared" si="129"/>
        <v>10.951663063796513</v>
      </c>
      <c r="AQ484" s="961">
        <f t="shared" si="130"/>
        <v>8.9277660468736642</v>
      </c>
      <c r="AR484" s="703">
        <f>INDEX(Historical!$C$7:$C$1439,MATCH(B484,Historical!$B$7:$B$1450,0))*IF(AH484="n/a",1.03,IF(AH484&lt;0,1.01,IF(AH484&gt;10,1.1,(1+AH484/100))))</f>
        <v>1.3970000000000002</v>
      </c>
      <c r="AS484" s="959">
        <f t="shared" si="131"/>
        <v>1.4509242000000002</v>
      </c>
      <c r="AT484" s="959">
        <f t="shared" si="135"/>
        <v>1.5353679884400002</v>
      </c>
      <c r="AU484" s="959">
        <f t="shared" si="135"/>
        <v>1.6247264053672084</v>
      </c>
      <c r="AV484" s="959">
        <f t="shared" si="135"/>
        <v>1.71928548215958</v>
      </c>
      <c r="AW484" s="703">
        <f t="shared" si="132"/>
        <v>7.7273040759667886</v>
      </c>
      <c r="AX484" s="810">
        <f t="shared" si="133"/>
        <v>13.521091996442324</v>
      </c>
      <c r="AY484" s="1017">
        <v>1.08</v>
      </c>
      <c r="AZ484" s="945">
        <v>32.479999999999997</v>
      </c>
      <c r="BA484" s="945">
        <v>-0.89</v>
      </c>
      <c r="BB484" s="945">
        <v>7.75</v>
      </c>
      <c r="BC484" s="945">
        <v>11.33</v>
      </c>
      <c r="BD484" s="984"/>
      <c r="BE484" s="666">
        <v>2011</v>
      </c>
      <c r="BF484" s="971">
        <f t="shared" si="134"/>
        <v>0</v>
      </c>
      <c r="BG484" s="955">
        <v>1.5</v>
      </c>
      <c r="BH484" s="937"/>
    </row>
    <row r="485" spans="1:60" s="936" customFormat="1" x14ac:dyDescent="0.2">
      <c r="A485" s="954" t="s">
        <v>4065</v>
      </c>
      <c r="B485" s="642" t="s">
        <v>4066</v>
      </c>
      <c r="C485" s="1013" t="s">
        <v>179</v>
      </c>
      <c r="D485" s="1013" t="s">
        <v>4363</v>
      </c>
      <c r="E485" s="792">
        <v>5</v>
      </c>
      <c r="F485" s="1227">
        <v>884</v>
      </c>
      <c r="G485" s="1227" t="s">
        <v>106</v>
      </c>
      <c r="H485" s="1227" t="s">
        <v>106</v>
      </c>
      <c r="I485" s="947">
        <v>11.92</v>
      </c>
      <c r="J485" s="703">
        <f t="shared" si="121"/>
        <v>12.248322147651008</v>
      </c>
      <c r="K485" s="950">
        <v>0.36499999999999999</v>
      </c>
      <c r="L485" s="960">
        <v>4</v>
      </c>
      <c r="M485" s="694">
        <f t="shared" si="122"/>
        <v>1.46</v>
      </c>
      <c r="N485" s="943" t="s">
        <v>107</v>
      </c>
      <c r="O485" s="795">
        <v>0.36249999999999999</v>
      </c>
      <c r="P485" s="934">
        <v>43682</v>
      </c>
      <c r="Q485" s="934">
        <v>43691</v>
      </c>
      <c r="R485" s="694">
        <f t="shared" si="123"/>
        <v>0.6896551724137937</v>
      </c>
      <c r="S485" s="759">
        <f>IF(INDEX(Historical!$D$7:$D$1439,MATCH(B485,Historical!$B$7:$B$1450,0))=0,"n/a",(INDEX(Historical!$C$7:$C$1439,MATCH(B485,Historical!$B$7:$B$1450,0))/INDEX(Historical!$D$7:$D$1439,MATCH(B485,Historical!$B$7:$B$1450,0))-1)*100)</f>
        <v>4.8148148148148051</v>
      </c>
      <c r="T485" s="759">
        <f>IF(INDEX(Historical!$F$7:$F$1432,MATCH(B485,Historical!$B$7:$B$1450,0))=0,"n/a",((INDEX(Historical!$C$7:$C$1439,MATCH(B485,Historical!$B$7:$B$1450,0))/INDEX(Historical!$F$7:$F$1432,MATCH(B485,Historical!$B$7:$B$1450,0)))^(1/3)-1)*100)</f>
        <v>8.3085495979946966</v>
      </c>
      <c r="U485" s="759" t="str">
        <f>IF(INDEX(Historical!$H$7:$H$1432,MATCH(B485,Historical!$B$7:$B$1450,0))=0,"n/a",((INDEX(Historical!$C$7:$C$1439,MATCH(B485,Historical!$B$7:$B$1450,0))/INDEX(Historical!$H$7:$H$1432,MATCH(B485,Historical!$B$7:$B$1450,0)))^(1/5)-1)*100)</f>
        <v>n/a</v>
      </c>
      <c r="V485" s="759" t="str">
        <f>IF(INDEX(Historical!$O$7:$O$1432,MATCH(B485,Historical!$B$7:$B$1450,0))=0,"n/a",((INDEX(Historical!$C$7:$C$1439,MATCH(B485,Historical!$B$7:$B$1450,0))/INDEX(Historical!$O$7:$O$1432,MATCH(B485,Historical!$B$7:$B$1450,0)))^(1/10)-1)*100)</f>
        <v>n/a</v>
      </c>
      <c r="W485" s="760" t="str">
        <f t="shared" si="124"/>
        <v>n/a</v>
      </c>
      <c r="X485" s="761" t="str">
        <f t="shared" si="125"/>
        <v>n/a</v>
      </c>
      <c r="Y485" s="949"/>
      <c r="Z485" s="703">
        <f t="shared" si="126"/>
        <v>239.34426229508196</v>
      </c>
      <c r="AA485" s="959">
        <f t="shared" si="127"/>
        <v>19.540983606557376</v>
      </c>
      <c r="AB485" s="960">
        <v>12</v>
      </c>
      <c r="AC485" s="938">
        <v>0.61</v>
      </c>
      <c r="AD485" s="938" t="s">
        <v>137</v>
      </c>
      <c r="AE485" s="938">
        <v>2.72</v>
      </c>
      <c r="AF485" s="938">
        <v>5.33</v>
      </c>
      <c r="AG485" s="938">
        <v>22.900000000000002</v>
      </c>
      <c r="AH485" s="938">
        <v>-6.9</v>
      </c>
      <c r="AI485" s="938">
        <v>44.59</v>
      </c>
      <c r="AJ485" s="938">
        <v>61.9</v>
      </c>
      <c r="AK485" s="938" t="s">
        <v>137</v>
      </c>
      <c r="AL485" s="951">
        <v>317.89999999999998</v>
      </c>
      <c r="AM485" s="945">
        <v>6</v>
      </c>
      <c r="AN485" s="938">
        <v>3.49</v>
      </c>
      <c r="AO485" s="802" t="str">
        <f t="shared" si="128"/>
        <v>n/a</v>
      </c>
      <c r="AP485" s="803" t="str">
        <f t="shared" si="129"/>
        <v>n/a</v>
      </c>
      <c r="AQ485" s="961">
        <f t="shared" si="130"/>
        <v>115.15208328885338</v>
      </c>
      <c r="AR485" s="703">
        <f>INDEX(Historical!$C$7:$C$1439,MATCH(B485,Historical!$B$7:$B$1450,0))*IF(AH485="n/a",1.03,IF(AH485&lt;0,1.01,IF(AH485&gt;10,1.1,(1+AH485/100))))</f>
        <v>1.4291500000000001</v>
      </c>
      <c r="AS485" s="959">
        <f t="shared" si="131"/>
        <v>1.5720650000000003</v>
      </c>
      <c r="AT485" s="959">
        <f t="shared" si="135"/>
        <v>1.6192269500000003</v>
      </c>
      <c r="AU485" s="959">
        <f t="shared" si="135"/>
        <v>1.6678037585000003</v>
      </c>
      <c r="AV485" s="959">
        <f t="shared" si="135"/>
        <v>1.7178378712550004</v>
      </c>
      <c r="AW485" s="703">
        <f t="shared" si="132"/>
        <v>8.0060835797549998</v>
      </c>
      <c r="AX485" s="810">
        <f t="shared" si="133"/>
        <v>67.165130702642614</v>
      </c>
      <c r="AY485" s="1017">
        <v>0.46</v>
      </c>
      <c r="AZ485" s="945">
        <v>30.270000000000003</v>
      </c>
      <c r="BA485" s="945">
        <v>0</v>
      </c>
      <c r="BB485" s="945">
        <v>5.7</v>
      </c>
      <c r="BC485" s="945">
        <v>9.25</v>
      </c>
      <c r="BD485" s="984"/>
      <c r="BE485" s="666">
        <v>2015</v>
      </c>
      <c r="BF485" s="971">
        <f t="shared" si="134"/>
        <v>0</v>
      </c>
      <c r="BG485" s="955">
        <v>5.4</v>
      </c>
      <c r="BH485" s="937"/>
    </row>
    <row r="486" spans="1:60" s="936" customFormat="1" x14ac:dyDescent="0.2">
      <c r="A486" s="944" t="s">
        <v>1768</v>
      </c>
      <c r="B486" s="642" t="s">
        <v>1769</v>
      </c>
      <c r="C486" s="1013" t="s">
        <v>154</v>
      </c>
      <c r="D486" s="1013" t="s">
        <v>4347</v>
      </c>
      <c r="E486" s="792">
        <v>9</v>
      </c>
      <c r="F486" s="1227">
        <v>507</v>
      </c>
      <c r="G486" s="1227" t="s">
        <v>106</v>
      </c>
      <c r="H486" s="1227" t="s">
        <v>106</v>
      </c>
      <c r="I486" s="947">
        <v>129.08000000000001</v>
      </c>
      <c r="J486" s="703">
        <f t="shared" si="121"/>
        <v>0.92965602726991003</v>
      </c>
      <c r="K486" s="950">
        <v>0.3</v>
      </c>
      <c r="L486" s="960">
        <v>4</v>
      </c>
      <c r="M486" s="694">
        <f t="shared" si="122"/>
        <v>1.2</v>
      </c>
      <c r="N486" s="943" t="s">
        <v>241</v>
      </c>
      <c r="O486" s="795">
        <v>0.27</v>
      </c>
      <c r="P486" s="934">
        <v>43691</v>
      </c>
      <c r="Q486" s="934">
        <v>43721</v>
      </c>
      <c r="R486" s="694">
        <f t="shared" si="123"/>
        <v>11.1111111111111</v>
      </c>
      <c r="S486" s="759">
        <f>IF(INDEX(Historical!$D$7:$D$1439,MATCH(B486,Historical!$B$7:$B$1450,0))=0,"n/a",(INDEX(Historical!$C$7:$C$1439,MATCH(B486,Historical!$B$7:$B$1450,0))/INDEX(Historical!$D$7:$D$1439,MATCH(B486,Historical!$B$7:$B$1450,0))-1)*100)</f>
        <v>19.480519480519476</v>
      </c>
      <c r="T486" s="759">
        <f>IF(INDEX(Historical!$F$7:$F$1432,MATCH(B486,Historical!$B$7:$B$1450,0))=0,"n/a",((INDEX(Historical!$C$7:$C$1439,MATCH(B486,Historical!$B$7:$B$1450,0))/INDEX(Historical!$F$7:$F$1432,MATCH(B486,Historical!$B$7:$B$1450,0)))^(1/3)-1)*100)</f>
        <v>15.313156133323268</v>
      </c>
      <c r="U486" s="759">
        <f>IF(INDEX(Historical!$H$7:$H$1432,MATCH(B486,Historical!$B$7:$B$1450,0))=0,"n/a",((INDEX(Historical!$C$7:$C$1439,MATCH(B486,Historical!$B$7:$B$1450,0))/INDEX(Historical!$H$7:$H$1432,MATCH(B486,Historical!$B$7:$B$1450,0)))^(1/5)-1)*100)</f>
        <v>18.126018804310839</v>
      </c>
      <c r="V486" s="759" t="str">
        <f>IF(INDEX(Historical!$O$7:$O$1432,MATCH(B486,Historical!$B$7:$B$1450,0))=0,"n/a",((INDEX(Historical!$C$7:$C$1439,MATCH(B486,Historical!$B$7:$B$1450,0))/INDEX(Historical!$O$7:$O$1432,MATCH(B486,Historical!$B$7:$B$1450,0)))^(1/10)-1)*100)</f>
        <v>n/a</v>
      </c>
      <c r="W486" s="760" t="str">
        <f t="shared" si="124"/>
        <v>n/a</v>
      </c>
      <c r="X486" s="761" t="str">
        <f t="shared" si="125"/>
        <v>n/a</v>
      </c>
      <c r="Y486" s="948"/>
      <c r="Z486" s="703">
        <f t="shared" si="126"/>
        <v>70.175438596491219</v>
      </c>
      <c r="AA486" s="959">
        <f t="shared" si="127"/>
        <v>75.485380116959078</v>
      </c>
      <c r="AB486" s="960">
        <v>12</v>
      </c>
      <c r="AC486" s="938">
        <v>1.71</v>
      </c>
      <c r="AD486" s="938">
        <v>5.09</v>
      </c>
      <c r="AE486" s="938">
        <v>3.61</v>
      </c>
      <c r="AF486" s="938">
        <v>7.54</v>
      </c>
      <c r="AG486" s="938">
        <v>10.100000000000001</v>
      </c>
      <c r="AH486" s="938">
        <v>-8.2000000000000011</v>
      </c>
      <c r="AI486" s="938">
        <v>10.6</v>
      </c>
      <c r="AJ486" s="938">
        <v>-2.1999999999999997</v>
      </c>
      <c r="AK486" s="938">
        <v>15</v>
      </c>
      <c r="AL486" s="951">
        <v>1670</v>
      </c>
      <c r="AM486" s="945">
        <v>2.1999999999999997</v>
      </c>
      <c r="AN486" s="938">
        <v>0.14000000000000001</v>
      </c>
      <c r="AO486" s="802">
        <f t="shared" si="128"/>
        <v>-56.429705285378333</v>
      </c>
      <c r="AP486" s="803">
        <f t="shared" si="129"/>
        <v>19.055674831580749</v>
      </c>
      <c r="AQ486" s="961">
        <f t="shared" si="130"/>
        <v>402.95118653442631</v>
      </c>
      <c r="AR486" s="703">
        <f>INDEX(Historical!$C$7:$C$1439,MATCH(B486,Historical!$B$7:$B$1450,0))*IF(AH486="n/a",1.03,IF(AH486&lt;0,1.01,IF(AH486&gt;10,1.1,(1+AH486/100))))</f>
        <v>0.92920000000000003</v>
      </c>
      <c r="AS486" s="959">
        <f t="shared" si="131"/>
        <v>1.0221200000000001</v>
      </c>
      <c r="AT486" s="959">
        <f t="shared" si="135"/>
        <v>1.1243320000000003</v>
      </c>
      <c r="AU486" s="959">
        <f t="shared" si="135"/>
        <v>1.2367652000000005</v>
      </c>
      <c r="AV486" s="959">
        <f t="shared" si="135"/>
        <v>1.3604417200000005</v>
      </c>
      <c r="AW486" s="703">
        <f t="shared" si="132"/>
        <v>5.6728589200000021</v>
      </c>
      <c r="AX486" s="810">
        <f t="shared" si="133"/>
        <v>4.3948395723582285</v>
      </c>
      <c r="AY486" s="1017">
        <v>1.1299999999999999</v>
      </c>
      <c r="AZ486" s="945">
        <v>30.79</v>
      </c>
      <c r="BA486" s="945">
        <v>-1.48</v>
      </c>
      <c r="BB486" s="945">
        <v>6.6000000000000005</v>
      </c>
      <c r="BC486" s="945">
        <v>14.57</v>
      </c>
      <c r="BD486" s="984"/>
      <c r="BE486" s="666">
        <v>2011</v>
      </c>
      <c r="BF486" s="971">
        <f t="shared" si="134"/>
        <v>0</v>
      </c>
      <c r="BG486" s="955">
        <v>4.7</v>
      </c>
      <c r="BH486" s="937"/>
    </row>
    <row r="487" spans="1:60" s="936" customFormat="1" x14ac:dyDescent="0.2">
      <c r="A487" s="106" t="s">
        <v>4050</v>
      </c>
      <c r="B487" s="904" t="s">
        <v>4051</v>
      </c>
      <c r="C487" s="1013" t="s">
        <v>131</v>
      </c>
      <c r="D487" s="1013" t="s">
        <v>4354</v>
      </c>
      <c r="E487" s="792">
        <v>5</v>
      </c>
      <c r="F487" s="1227">
        <v>855</v>
      </c>
      <c r="G487" s="1227" t="s">
        <v>106</v>
      </c>
      <c r="H487" s="1227" t="s">
        <v>106</v>
      </c>
      <c r="I487" s="947">
        <v>58.57</v>
      </c>
      <c r="J487" s="703">
        <f t="shared" si="121"/>
        <v>2.5268908997780435</v>
      </c>
      <c r="K487" s="950">
        <v>0.37</v>
      </c>
      <c r="L487" s="960">
        <v>4</v>
      </c>
      <c r="M487" s="694">
        <f t="shared" si="122"/>
        <v>1.48</v>
      </c>
      <c r="N487" s="943" t="s">
        <v>517</v>
      </c>
      <c r="O487" s="795">
        <v>0.36499999999999999</v>
      </c>
      <c r="P487" s="934">
        <v>43509</v>
      </c>
      <c r="Q487" s="934">
        <v>43524</v>
      </c>
      <c r="R487" s="694">
        <f t="shared" si="123"/>
        <v>1.3698630136986314</v>
      </c>
      <c r="S487" s="759">
        <f>IF(INDEX(Historical!$D$7:$D$1439,MATCH(B487,Historical!$B$7:$B$1450,0))=0,"n/a",(INDEX(Historical!$C$7:$C$1439,MATCH(B487,Historical!$B$7:$B$1450,0))/INDEX(Historical!$D$7:$D$1439,MATCH(B487,Historical!$B$7:$B$1450,0))-1)*100)</f>
        <v>1.388888888888884</v>
      </c>
      <c r="T487" s="759">
        <f>IF(INDEX(Historical!$F$7:$F$1432,MATCH(B487,Historical!$B$7:$B$1450,0))=0,"n/a",((INDEX(Historical!$C$7:$C$1439,MATCH(B487,Historical!$B$7:$B$1450,0))/INDEX(Historical!$F$7:$F$1432,MATCH(B487,Historical!$B$7:$B$1450,0)))^(1/3)-1)*100)</f>
        <v>1.4086357131201765</v>
      </c>
      <c r="U487" s="759">
        <f>IF(INDEX(Historical!$H$7:$H$1432,MATCH(B487,Historical!$B$7:$B$1450,0))=0,"n/a",((INDEX(Historical!$C$7:$C$1439,MATCH(B487,Historical!$B$7:$B$1450,0))/INDEX(Historical!$H$7:$H$1432,MATCH(B487,Historical!$B$7:$B$1450,0)))^(1/5)-1)*100)</f>
        <v>1.1334339663085391</v>
      </c>
      <c r="V487" s="759">
        <f>IF(INDEX(Historical!$O$7:$O$1432,MATCH(B487,Historical!$B$7:$B$1450,0))=0,"n/a",((INDEX(Historical!$C$7:$C$1439,MATCH(B487,Historical!$B$7:$B$1450,0))/INDEX(Historical!$O$7:$O$1432,MATCH(B487,Historical!$B$7:$B$1450,0)))^(1/10)-1)*100)</f>
        <v>0.56512017907031087</v>
      </c>
      <c r="W487" s="760">
        <f t="shared" si="124"/>
        <v>2.0056512017906902</v>
      </c>
      <c r="X487" s="761">
        <f t="shared" si="125"/>
        <v>0.1552649268915807</v>
      </c>
      <c r="Y487" s="949"/>
      <c r="Z487" s="703">
        <f t="shared" si="126"/>
        <v>50.169491525423723</v>
      </c>
      <c r="AA487" s="959">
        <f t="shared" si="127"/>
        <v>19.854237288135593</v>
      </c>
      <c r="AB487" s="960">
        <v>12</v>
      </c>
      <c r="AC487" s="938">
        <v>2.95</v>
      </c>
      <c r="AD487" s="938">
        <v>5.04</v>
      </c>
      <c r="AE487" s="938">
        <v>1.95</v>
      </c>
      <c r="AF487" s="938">
        <v>2.38</v>
      </c>
      <c r="AG487" s="938">
        <v>12.3</v>
      </c>
      <c r="AH487" s="938">
        <v>8.2000000000000011</v>
      </c>
      <c r="AI487" s="938">
        <v>7.1800000000000006</v>
      </c>
      <c r="AJ487" s="938">
        <v>7.3</v>
      </c>
      <c r="AK487" s="938">
        <v>4</v>
      </c>
      <c r="AL487" s="951">
        <v>876.74</v>
      </c>
      <c r="AM487" s="945">
        <v>1</v>
      </c>
      <c r="AN487" s="938">
        <v>1.23</v>
      </c>
      <c r="AO487" s="802">
        <f t="shared" si="128"/>
        <v>-16.19391242204901</v>
      </c>
      <c r="AP487" s="803">
        <f t="shared" si="129"/>
        <v>3.6603248660865826</v>
      </c>
      <c r="AQ487" s="961">
        <f t="shared" si="130"/>
        <v>44.91849777760175</v>
      </c>
      <c r="AR487" s="703">
        <f>INDEX(Historical!$C$7:$C$1439,MATCH(B487,Historical!$B$7:$B$1450,0))*IF(AH487="n/a",1.03,IF(AH487&lt;0,1.01,IF(AH487&gt;10,1.1,(1+AH487/100))))</f>
        <v>1.57972</v>
      </c>
      <c r="AS487" s="959">
        <f t="shared" si="131"/>
        <v>1.6931438960000003</v>
      </c>
      <c r="AT487" s="959">
        <f t="shared" ref="AT487:AV506" si="136">IF($AK487="n/a",1.03*AS487,IF($AK487&lt;0,1.01*AS487,IF($AK487&gt;10,1.1*AS487,(1+$AK487/100)*AS487)))</f>
        <v>1.7608696518400004</v>
      </c>
      <c r="AU487" s="959">
        <f t="shared" si="136"/>
        <v>1.8313044379136005</v>
      </c>
      <c r="AV487" s="959">
        <f t="shared" si="136"/>
        <v>1.9045566154301445</v>
      </c>
      <c r="AW487" s="703">
        <f t="shared" si="132"/>
        <v>8.769594601183746</v>
      </c>
      <c r="AX487" s="810">
        <f t="shared" si="133"/>
        <v>14.972843778698557</v>
      </c>
      <c r="AY487" s="1017">
        <v>0.1</v>
      </c>
      <c r="AZ487" s="945">
        <v>26.75</v>
      </c>
      <c r="BA487" s="945">
        <v>-5.3</v>
      </c>
      <c r="BB487" s="945">
        <v>-0.72</v>
      </c>
      <c r="BC487" s="945">
        <v>8.870000000000001</v>
      </c>
      <c r="BD487" s="984"/>
      <c r="BE487" s="666">
        <v>2015</v>
      </c>
      <c r="BF487" s="971">
        <f t="shared" si="134"/>
        <v>0</v>
      </c>
      <c r="BG487" s="955">
        <v>3.5000000000000004</v>
      </c>
      <c r="BH487" s="937"/>
    </row>
    <row r="488" spans="1:60" s="936" customFormat="1" x14ac:dyDescent="0.2">
      <c r="A488" s="944" t="s">
        <v>1832</v>
      </c>
      <c r="B488" s="642" t="s">
        <v>1833</v>
      </c>
      <c r="C488" s="1013" t="s">
        <v>247</v>
      </c>
      <c r="D488" s="1013" t="s">
        <v>4379</v>
      </c>
      <c r="E488" s="792">
        <v>6</v>
      </c>
      <c r="F488" s="1227">
        <v>747</v>
      </c>
      <c r="G488" s="1227" t="s">
        <v>106</v>
      </c>
      <c r="H488" s="1227" t="s">
        <v>106</v>
      </c>
      <c r="I488" s="947">
        <v>102.23</v>
      </c>
      <c r="J488" s="703">
        <f t="shared" si="121"/>
        <v>1.7607355962046365</v>
      </c>
      <c r="K488" s="950">
        <v>0.45</v>
      </c>
      <c r="L488" s="960">
        <v>4</v>
      </c>
      <c r="M488" s="694">
        <f t="shared" si="122"/>
        <v>1.8</v>
      </c>
      <c r="N488" s="943" t="s">
        <v>266</v>
      </c>
      <c r="O488" s="795">
        <v>0.4</v>
      </c>
      <c r="P488" s="934">
        <v>43453</v>
      </c>
      <c r="Q488" s="934">
        <v>43468</v>
      </c>
      <c r="R488" s="694">
        <f t="shared" si="123"/>
        <v>12.499999999999996</v>
      </c>
      <c r="S488" s="759">
        <f>IF(INDEX(Historical!$D$7:$D$1439,MATCH(B488,Historical!$B$7:$B$1450,0))=0,"n/a",(INDEX(Historical!$C$7:$C$1439,MATCH(B488,Historical!$B$7:$B$1450,0))/INDEX(Historical!$D$7:$D$1439,MATCH(B488,Historical!$B$7:$B$1450,0))-1)*100)</f>
        <v>14.285714285714302</v>
      </c>
      <c r="T488" s="759">
        <f>IF(INDEX(Historical!$F$7:$F$1432,MATCH(B488,Historical!$B$7:$B$1450,0))=0,"n/a",((INDEX(Historical!$C$7:$C$1439,MATCH(B488,Historical!$B$7:$B$1450,0))/INDEX(Historical!$F$7:$F$1432,MATCH(B488,Historical!$B$7:$B$1450,0)))^(1/3)-1)*100)</f>
        <v>28.731917947417294</v>
      </c>
      <c r="U488" s="759" t="str">
        <f>IF(INDEX(Historical!$H$7:$H$1432,MATCH(B488,Historical!$B$7:$B$1450,0))=0,"n/a",((INDEX(Historical!$C$7:$C$1439,MATCH(B488,Historical!$B$7:$B$1450,0))/INDEX(Historical!$H$7:$H$1432,MATCH(B488,Historical!$B$7:$B$1450,0)))^(1/5)-1)*100)</f>
        <v>n/a</v>
      </c>
      <c r="V488" s="759" t="str">
        <f>IF(INDEX(Historical!$O$7:$O$1432,MATCH(B488,Historical!$B$7:$B$1450,0))=0,"n/a",((INDEX(Historical!$C$7:$C$1439,MATCH(B488,Historical!$B$7:$B$1450,0))/INDEX(Historical!$O$7:$O$1432,MATCH(B488,Historical!$B$7:$B$1450,0)))^(1/10)-1)*100)</f>
        <v>n/a</v>
      </c>
      <c r="W488" s="760" t="str">
        <f t="shared" si="124"/>
        <v>n/a</v>
      </c>
      <c r="X488" s="761" t="str">
        <f t="shared" si="125"/>
        <v>n/a</v>
      </c>
      <c r="Y488" s="714"/>
      <c r="Z488" s="703">
        <f t="shared" si="126"/>
        <v>391.30434782608694</v>
      </c>
      <c r="AA488" s="959">
        <f t="shared" si="127"/>
        <v>222.2391304347826</v>
      </c>
      <c r="AB488" s="960">
        <v>12</v>
      </c>
      <c r="AC488" s="938">
        <v>0.46</v>
      </c>
      <c r="AD488" s="938" t="s">
        <v>137</v>
      </c>
      <c r="AE488" s="938">
        <v>1.32</v>
      </c>
      <c r="AF488" s="938">
        <v>1.4</v>
      </c>
      <c r="AG488" s="938">
        <v>1.5</v>
      </c>
      <c r="AH488" s="938">
        <v>-73.2</v>
      </c>
      <c r="AI488" s="938">
        <v>17.57</v>
      </c>
      <c r="AJ488" s="938">
        <v>-5.5</v>
      </c>
      <c r="AK488" s="938">
        <v>-0.13</v>
      </c>
      <c r="AL488" s="951">
        <v>4550</v>
      </c>
      <c r="AM488" s="945">
        <v>1.2</v>
      </c>
      <c r="AN488" s="938">
        <v>1.1599999999999999</v>
      </c>
      <c r="AO488" s="802" t="str">
        <f t="shared" si="128"/>
        <v>n/a</v>
      </c>
      <c r="AP488" s="803" t="str">
        <f t="shared" si="129"/>
        <v>n/a</v>
      </c>
      <c r="AQ488" s="961">
        <f t="shared" si="130"/>
        <v>271.86304683830144</v>
      </c>
      <c r="AR488" s="703">
        <f>INDEX(Historical!$C$7:$C$1439,MATCH(B488,Historical!$B$7:$B$1450,0))*IF(AH488="n/a",1.03,IF(AH488&lt;0,1.01,IF(AH488&gt;10,1.1,(1+AH488/100))))</f>
        <v>1.6160000000000001</v>
      </c>
      <c r="AS488" s="959">
        <f t="shared" si="131"/>
        <v>1.7776000000000003</v>
      </c>
      <c r="AT488" s="959">
        <f t="shared" si="136"/>
        <v>1.7953760000000003</v>
      </c>
      <c r="AU488" s="959">
        <f t="shared" si="136"/>
        <v>1.8133297600000002</v>
      </c>
      <c r="AV488" s="959">
        <f t="shared" si="136"/>
        <v>1.8314630576000002</v>
      </c>
      <c r="AW488" s="703">
        <f t="shared" si="132"/>
        <v>8.8337688176000011</v>
      </c>
      <c r="AX488" s="810">
        <f t="shared" si="133"/>
        <v>8.6410728921060365</v>
      </c>
      <c r="AY488" s="1017">
        <v>1.67</v>
      </c>
      <c r="AZ488" s="945">
        <v>68.489999999999995</v>
      </c>
      <c r="BA488" s="945">
        <v>-19.400000000000002</v>
      </c>
      <c r="BB488" s="945">
        <v>6.23</v>
      </c>
      <c r="BC488" s="945">
        <v>12.47</v>
      </c>
      <c r="BD488" s="984"/>
      <c r="BE488" s="666">
        <v>2014</v>
      </c>
      <c r="BF488" s="971">
        <f t="shared" si="134"/>
        <v>0</v>
      </c>
      <c r="BG488" s="955">
        <v>0.6</v>
      </c>
      <c r="BH488" s="937"/>
    </row>
    <row r="489" spans="1:60" s="936" customFormat="1" x14ac:dyDescent="0.2">
      <c r="A489" s="954" t="s">
        <v>4157</v>
      </c>
      <c r="B489" s="642" t="s">
        <v>4158</v>
      </c>
      <c r="C489" s="1013" t="s">
        <v>108</v>
      </c>
      <c r="D489" s="1013" t="s">
        <v>4361</v>
      </c>
      <c r="E489" s="792">
        <v>5</v>
      </c>
      <c r="F489" s="1227">
        <v>873</v>
      </c>
      <c r="G489" s="1227" t="s">
        <v>106</v>
      </c>
      <c r="H489" s="1227" t="s">
        <v>106</v>
      </c>
      <c r="I489" s="947">
        <v>26.1</v>
      </c>
      <c r="J489" s="703">
        <f t="shared" si="121"/>
        <v>3.0651340996168579</v>
      </c>
      <c r="K489" s="950">
        <v>0.2</v>
      </c>
      <c r="L489" s="960">
        <v>4</v>
      </c>
      <c r="M489" s="694">
        <f t="shared" si="122"/>
        <v>0.8</v>
      </c>
      <c r="N489" s="685" t="s">
        <v>696</v>
      </c>
      <c r="O489" s="795">
        <v>0.19</v>
      </c>
      <c r="P489" s="934">
        <v>43581</v>
      </c>
      <c r="Q489" s="934">
        <v>43595</v>
      </c>
      <c r="R489" s="694">
        <f t="shared" si="123"/>
        <v>5.2631578947368469</v>
      </c>
      <c r="S489" s="759">
        <f>IF(INDEX(Historical!$D$7:$D$1439,MATCH(B489,Historical!$B$7:$B$1450,0))=0,"n/a",(INDEX(Historical!$C$7:$C$1439,MATCH(B489,Historical!$B$7:$B$1450,0))/INDEX(Historical!$D$7:$D$1439,MATCH(B489,Historical!$B$7:$B$1450,0))-1)*100)</f>
        <v>5.6338028169014009</v>
      </c>
      <c r="T489" s="759">
        <f>IF(INDEX(Historical!$F$7:$F$1432,MATCH(B489,Historical!$B$7:$B$1450,0))=0,"n/a",((INDEX(Historical!$C$7:$C$1439,MATCH(B489,Historical!$B$7:$B$1450,0))/INDEX(Historical!$F$7:$F$1432,MATCH(B489,Historical!$B$7:$B$1450,0)))^(1/3)-1)*100)</f>
        <v>6.550753340344162</v>
      </c>
      <c r="U489" s="759">
        <f>IF(INDEX(Historical!$H$7:$H$1432,MATCH(B489,Historical!$B$7:$B$1450,0))=0,"n/a",((INDEX(Historical!$C$7:$C$1439,MATCH(B489,Historical!$B$7:$B$1450,0))/INDEX(Historical!$H$7:$H$1432,MATCH(B489,Historical!$B$7:$B$1450,0)))^(1/5)-1)*100)</f>
        <v>4.5639552591273169</v>
      </c>
      <c r="V489" s="759">
        <f>IF(INDEX(Historical!$O$7:$O$1432,MATCH(B489,Historical!$B$7:$B$1450,0))=0,"n/a",((INDEX(Historical!$C$7:$C$1439,MATCH(B489,Historical!$B$7:$B$1450,0))/INDEX(Historical!$O$7:$O$1432,MATCH(B489,Historical!$B$7:$B$1450,0)))^(1/10)-1)*100)</f>
        <v>-6.0507488516727381</v>
      </c>
      <c r="W489" s="760" t="str">
        <f t="shared" si="124"/>
        <v>n/a</v>
      </c>
      <c r="X489" s="761" t="str">
        <f t="shared" si="125"/>
        <v>n/a</v>
      </c>
      <c r="Y489" s="949"/>
      <c r="Z489" s="703">
        <f t="shared" si="126"/>
        <v>75.471698113207552</v>
      </c>
      <c r="AA489" s="959">
        <f t="shared" si="127"/>
        <v>24.622641509433961</v>
      </c>
      <c r="AB489" s="960">
        <v>13</v>
      </c>
      <c r="AC489" s="938">
        <v>1.06</v>
      </c>
      <c r="AD489" s="938" t="s">
        <v>137</v>
      </c>
      <c r="AE489" s="938">
        <v>6.48</v>
      </c>
      <c r="AF489" s="938">
        <v>5.45</v>
      </c>
      <c r="AG489" s="938" t="s">
        <v>137</v>
      </c>
      <c r="AH489" s="938" t="s">
        <v>137</v>
      </c>
      <c r="AI489" s="938" t="s">
        <v>137</v>
      </c>
      <c r="AJ489" s="938">
        <v>-27.92</v>
      </c>
      <c r="AK489" s="938" t="s">
        <v>137</v>
      </c>
      <c r="AL489" s="951">
        <v>232.58</v>
      </c>
      <c r="AM489" s="945">
        <v>89.31</v>
      </c>
      <c r="AN489" s="938">
        <v>0</v>
      </c>
      <c r="AO489" s="802">
        <f t="shared" si="128"/>
        <v>-16.993552150689787</v>
      </c>
      <c r="AP489" s="803">
        <f t="shared" si="129"/>
        <v>7.6290893587441744</v>
      </c>
      <c r="AQ489" s="961">
        <f t="shared" si="130"/>
        <v>144.21611215061603</v>
      </c>
      <c r="AR489" s="703">
        <f>INDEX(Historical!$C$7:$C$1439,MATCH(B489,Historical!$B$7:$B$1450,0))*IF(AH489="n/a",1.03,IF(AH489&lt;0,1.01,IF(AH489&gt;10,1.1,(1+AH489/100))))</f>
        <v>0.77249999999999996</v>
      </c>
      <c r="AS489" s="959">
        <f t="shared" si="131"/>
        <v>0.79567500000000002</v>
      </c>
      <c r="AT489" s="959">
        <f t="shared" si="136"/>
        <v>0.81954525</v>
      </c>
      <c r="AU489" s="959">
        <f t="shared" si="136"/>
        <v>0.84413160750000005</v>
      </c>
      <c r="AV489" s="959">
        <f t="shared" si="136"/>
        <v>0.86945555572500011</v>
      </c>
      <c r="AW489" s="703">
        <f t="shared" si="132"/>
        <v>4.1013074132250003</v>
      </c>
      <c r="AX489" s="810">
        <f t="shared" si="133"/>
        <v>15.713821506609197</v>
      </c>
      <c r="AY489" s="1017">
        <v>0.28000000000000003</v>
      </c>
      <c r="AZ489" s="945">
        <v>52.449999999999996</v>
      </c>
      <c r="BA489" s="945">
        <v>-14.82</v>
      </c>
      <c r="BB489" s="945">
        <v>5.56</v>
      </c>
      <c r="BC489" s="945">
        <v>10.199999999999999</v>
      </c>
      <c r="BD489" s="984"/>
      <c r="BE489" s="666">
        <v>2015</v>
      </c>
      <c r="BF489" s="971">
        <f t="shared" si="134"/>
        <v>0</v>
      </c>
      <c r="BG489" s="955" t="s">
        <v>137</v>
      </c>
    </row>
    <row r="490" spans="1:60" s="936" customFormat="1" x14ac:dyDescent="0.2">
      <c r="A490" s="936" t="s">
        <v>1772</v>
      </c>
      <c r="B490" s="642" t="s">
        <v>1773</v>
      </c>
      <c r="C490" s="1013" t="s">
        <v>179</v>
      </c>
      <c r="D490" s="1013" t="s">
        <v>4363</v>
      </c>
      <c r="E490" s="792">
        <v>9</v>
      </c>
      <c r="F490" s="1227">
        <v>424</v>
      </c>
      <c r="G490" s="1227" t="s">
        <v>106</v>
      </c>
      <c r="H490" s="1227" t="s">
        <v>106</v>
      </c>
      <c r="I490" s="947">
        <v>85.25</v>
      </c>
      <c r="J490" s="703">
        <f t="shared" si="121"/>
        <v>4.2228739002932549</v>
      </c>
      <c r="K490" s="950">
        <v>0.9</v>
      </c>
      <c r="L490" s="960">
        <v>4</v>
      </c>
      <c r="M490" s="694">
        <f t="shared" si="122"/>
        <v>3.6</v>
      </c>
      <c r="N490" s="943" t="s">
        <v>796</v>
      </c>
      <c r="O490" s="795">
        <v>0.8</v>
      </c>
      <c r="P490" s="934">
        <v>43508</v>
      </c>
      <c r="Q490" s="934">
        <v>43529</v>
      </c>
      <c r="R490" s="694">
        <f t="shared" si="123"/>
        <v>12.499999999999996</v>
      </c>
      <c r="S490" s="759">
        <f>IF(INDEX(Historical!$D$7:$D$1439,MATCH(B490,Historical!$B$7:$B$1450,0))=0,"n/a",(INDEX(Historical!$C$7:$C$1439,MATCH(B490,Historical!$B$7:$B$1450,0))/INDEX(Historical!$D$7:$D$1439,MATCH(B490,Historical!$B$7:$B$1450,0))-1)*100)</f>
        <v>14.285714285714302</v>
      </c>
      <c r="T490" s="759">
        <f>IF(INDEX(Historical!$F$7:$F$1432,MATCH(B490,Historical!$B$7:$B$1450,0))=0,"n/a",((INDEX(Historical!$C$7:$C$1439,MATCH(B490,Historical!$B$7:$B$1450,0))/INDEX(Historical!$F$7:$F$1432,MATCH(B490,Historical!$B$7:$B$1450,0)))^(1/3)-1)*100)</f>
        <v>23.47158379972165</v>
      </c>
      <c r="U490" s="759">
        <f>IF(INDEX(Historical!$H$7:$H$1432,MATCH(B490,Historical!$B$7:$B$1450,0))=0,"n/a",((INDEX(Historical!$C$7:$C$1439,MATCH(B490,Historical!$B$7:$B$1450,0))/INDEX(Historical!$H$7:$H$1432,MATCH(B490,Historical!$B$7:$B$1450,0)))^(1/5)-1)*100)</f>
        <v>30.894008104996583</v>
      </c>
      <c r="V490" s="759">
        <f>IF(INDEX(Historical!$O$7:$O$1432,MATCH(B490,Historical!$B$7:$B$1450,0))=0,"n/a",((INDEX(Historical!$C$7:$C$1439,MATCH(B490,Historical!$B$7:$B$1450,0))/INDEX(Historical!$O$7:$O$1432,MATCH(B490,Historical!$B$7:$B$1450,0)))^(1/10)-1)*100)</f>
        <v>19.902864440437984</v>
      </c>
      <c r="W490" s="760">
        <f t="shared" si="124"/>
        <v>1.5522392868348716</v>
      </c>
      <c r="X490" s="761">
        <f t="shared" si="125"/>
        <v>3.9106339373413395</v>
      </c>
      <c r="Y490" s="949"/>
      <c r="Z490" s="703">
        <f t="shared" si="126"/>
        <v>55.384615384615387</v>
      </c>
      <c r="AA490" s="959">
        <f t="shared" si="127"/>
        <v>13.115384615384615</v>
      </c>
      <c r="AB490" s="960">
        <v>12</v>
      </c>
      <c r="AC490" s="938">
        <v>6.5</v>
      </c>
      <c r="AD490" s="938">
        <v>1.55</v>
      </c>
      <c r="AE490" s="938">
        <v>0.31</v>
      </c>
      <c r="AF490" s="938">
        <v>1.66</v>
      </c>
      <c r="AG490" s="938">
        <v>14.399999999999999</v>
      </c>
      <c r="AH490" s="938">
        <v>46.7</v>
      </c>
      <c r="AI490" s="938">
        <v>76.25</v>
      </c>
      <c r="AJ490" s="938">
        <v>7.9</v>
      </c>
      <c r="AK490" s="938">
        <v>8.41</v>
      </c>
      <c r="AL490" s="951">
        <v>35270</v>
      </c>
      <c r="AM490" s="945">
        <v>0.1</v>
      </c>
      <c r="AN490" s="938">
        <v>0.47</v>
      </c>
      <c r="AO490" s="802">
        <f t="shared" si="128"/>
        <v>22.001497389905225</v>
      </c>
      <c r="AP490" s="803">
        <f t="shared" si="129"/>
        <v>35.116882005289838</v>
      </c>
      <c r="AQ490" s="961">
        <f t="shared" si="130"/>
        <v>-1.6321225387102456</v>
      </c>
      <c r="AR490" s="703">
        <f>INDEX(Historical!$C$7:$C$1439,MATCH(B490,Historical!$B$7:$B$1450,0))*IF(AH490="n/a",1.03,IF(AH490&lt;0,1.01,IF(AH490&gt;10,1.1,(1+AH490/100))))</f>
        <v>3.5200000000000005</v>
      </c>
      <c r="AS490" s="959">
        <f t="shared" si="131"/>
        <v>3.8720000000000008</v>
      </c>
      <c r="AT490" s="959">
        <f t="shared" si="136"/>
        <v>4.1976352000000015</v>
      </c>
      <c r="AU490" s="959">
        <f t="shared" si="136"/>
        <v>4.5506563203200017</v>
      </c>
      <c r="AV490" s="959">
        <f t="shared" si="136"/>
        <v>4.9333665168589143</v>
      </c>
      <c r="AW490" s="703">
        <f t="shared" si="132"/>
        <v>21.073658037178919</v>
      </c>
      <c r="AX490" s="810">
        <f t="shared" si="133"/>
        <v>24.719833474696678</v>
      </c>
      <c r="AY490" s="1017">
        <v>1.47</v>
      </c>
      <c r="AZ490" s="945">
        <v>23.89</v>
      </c>
      <c r="BA490" s="945">
        <v>-30.36</v>
      </c>
      <c r="BB490" s="945">
        <v>6.36</v>
      </c>
      <c r="BC490" s="945">
        <v>2.68</v>
      </c>
      <c r="BD490" s="984"/>
      <c r="BE490" s="666">
        <v>2011</v>
      </c>
      <c r="BF490" s="971">
        <f t="shared" si="134"/>
        <v>0</v>
      </c>
      <c r="BG490" s="955">
        <v>6.1</v>
      </c>
      <c r="BH490" s="937"/>
    </row>
    <row r="491" spans="1:60" s="936" customFormat="1" x14ac:dyDescent="0.2">
      <c r="A491" s="936" t="s">
        <v>2958</v>
      </c>
      <c r="B491" s="642" t="s">
        <v>2959</v>
      </c>
      <c r="C491" s="1013" t="s">
        <v>123</v>
      </c>
      <c r="D491" s="1013" t="s">
        <v>4399</v>
      </c>
      <c r="E491" s="792">
        <v>6</v>
      </c>
      <c r="F491" s="1227">
        <v>767</v>
      </c>
      <c r="G491" s="1227" t="s">
        <v>106</v>
      </c>
      <c r="H491" s="1227" t="s">
        <v>106</v>
      </c>
      <c r="I491" s="947">
        <v>138.35</v>
      </c>
      <c r="J491" s="703">
        <f t="shared" si="121"/>
        <v>0.89627755692085298</v>
      </c>
      <c r="K491" s="950">
        <v>0.31</v>
      </c>
      <c r="L491" s="960">
        <v>4</v>
      </c>
      <c r="M491" s="694">
        <f t="shared" si="122"/>
        <v>1.24</v>
      </c>
      <c r="N491" s="943" t="s">
        <v>228</v>
      </c>
      <c r="O491" s="795">
        <v>0.28000000000000003</v>
      </c>
      <c r="P491" s="934">
        <v>43517</v>
      </c>
      <c r="Q491" s="934">
        <v>43532</v>
      </c>
      <c r="R491" s="694">
        <f t="shared" si="123"/>
        <v>10.714285714285703</v>
      </c>
      <c r="S491" s="759">
        <f>IF(INDEX(Historical!$D$7:$D$1439,MATCH(B491,Historical!$B$7:$B$1450,0))=0,"n/a",(INDEX(Historical!$C$7:$C$1439,MATCH(B491,Historical!$B$7:$B$1450,0))/INDEX(Historical!$D$7:$D$1439,MATCH(B491,Historical!$B$7:$B$1450,0))-1)*100)</f>
        <v>12.000000000000011</v>
      </c>
      <c r="T491" s="759">
        <f>IF(INDEX(Historical!$F$7:$F$1432,MATCH(B491,Historical!$B$7:$B$1450,0))=0,"n/a",((INDEX(Historical!$C$7:$C$1439,MATCH(B491,Historical!$B$7:$B$1450,0))/INDEX(Historical!$F$7:$F$1432,MATCH(B491,Historical!$B$7:$B$1450,0)))^(1/3)-1)*100)</f>
        <v>40.94597464129783</v>
      </c>
      <c r="U491" s="759">
        <f>IF(INDEX(Historical!$H$7:$H$1432,MATCH(B491,Historical!$B$7:$B$1450,0))=0,"n/a",((INDEX(Historical!$C$7:$C$1439,MATCH(B491,Historical!$B$7:$B$1450,0))/INDEX(Historical!$H$7:$H$1432,MATCH(B491,Historical!$B$7:$B$1450,0)))^(1/5)-1)*100)</f>
        <v>94.729436123033665</v>
      </c>
      <c r="V491" s="759">
        <f>IF(INDEX(Historical!$O$7:$O$1432,MATCH(B491,Historical!$B$7:$B$1450,0))=0,"n/a",((INDEX(Historical!$C$7:$C$1439,MATCH(B491,Historical!$B$7:$B$1450,0))/INDEX(Historical!$O$7:$O$1432,MATCH(B491,Historical!$B$7:$B$1450,0)))^(1/10)-1)*100)</f>
        <v>-5.4424534657343537</v>
      </c>
      <c r="W491" s="760" t="str">
        <f t="shared" si="124"/>
        <v>n/a</v>
      </c>
      <c r="X491" s="761">
        <f t="shared" si="125"/>
        <v>1.0572481710160007</v>
      </c>
      <c r="Y491" s="714"/>
      <c r="Z491" s="703">
        <f t="shared" si="126"/>
        <v>29.245283018867923</v>
      </c>
      <c r="AA491" s="959">
        <f t="shared" si="127"/>
        <v>32.62971698113207</v>
      </c>
      <c r="AB491" s="960">
        <v>12</v>
      </c>
      <c r="AC491" s="938">
        <v>4.24</v>
      </c>
      <c r="AD491" s="938">
        <v>1.76</v>
      </c>
      <c r="AE491" s="938">
        <v>3.98</v>
      </c>
      <c r="AF491" s="938">
        <v>3.55</v>
      </c>
      <c r="AG491" s="938">
        <v>10</v>
      </c>
      <c r="AH491" s="938">
        <v>71.7</v>
      </c>
      <c r="AI491" s="938">
        <v>18.91</v>
      </c>
      <c r="AJ491" s="938">
        <v>89.600000000000009</v>
      </c>
      <c r="AK491" s="938">
        <v>18.8</v>
      </c>
      <c r="AL491" s="951">
        <v>18530</v>
      </c>
      <c r="AM491" s="945">
        <v>0.1</v>
      </c>
      <c r="AN491" s="938">
        <v>0.56999999999999995</v>
      </c>
      <c r="AO491" s="802">
        <f t="shared" si="128"/>
        <v>62.995996698822445</v>
      </c>
      <c r="AP491" s="803">
        <f t="shared" si="129"/>
        <v>95.625713679954515</v>
      </c>
      <c r="AQ491" s="961">
        <f t="shared" si="130"/>
        <v>126.89742693122015</v>
      </c>
      <c r="AR491" s="703">
        <f>INDEX(Historical!$C$7:$C$1439,MATCH(B491,Historical!$B$7:$B$1450,0))*IF(AH491="n/a",1.03,IF(AH491&lt;0,1.01,IF(AH491&gt;10,1.1,(1+AH491/100))))</f>
        <v>1.2320000000000002</v>
      </c>
      <c r="AS491" s="959">
        <f t="shared" si="131"/>
        <v>1.3552000000000004</v>
      </c>
      <c r="AT491" s="959">
        <f t="shared" si="136"/>
        <v>1.4907200000000005</v>
      </c>
      <c r="AU491" s="959">
        <f t="shared" si="136"/>
        <v>1.6397920000000006</v>
      </c>
      <c r="AV491" s="959">
        <f t="shared" si="136"/>
        <v>1.8037712000000008</v>
      </c>
      <c r="AW491" s="703">
        <f t="shared" si="132"/>
        <v>7.5214832000000023</v>
      </c>
      <c r="AX491" s="810">
        <f t="shared" si="133"/>
        <v>5.4365617636429366</v>
      </c>
      <c r="AY491" s="1017">
        <v>0.91</v>
      </c>
      <c r="AZ491" s="945">
        <v>67.66</v>
      </c>
      <c r="BA491" s="945">
        <v>-1.68</v>
      </c>
      <c r="BB491" s="945">
        <v>3.4099999999999997</v>
      </c>
      <c r="BC491" s="945">
        <v>20.239999999999998</v>
      </c>
      <c r="BD491" s="984"/>
      <c r="BE491" s="666">
        <v>2014</v>
      </c>
      <c r="BF491" s="971">
        <f t="shared" si="134"/>
        <v>0</v>
      </c>
      <c r="BG491" s="955">
        <v>5.2</v>
      </c>
      <c r="BH491" s="937"/>
    </row>
    <row r="492" spans="1:60" s="936" customFormat="1" x14ac:dyDescent="0.2">
      <c r="A492" s="936" t="s">
        <v>1774</v>
      </c>
      <c r="B492" s="642" t="s">
        <v>1775</v>
      </c>
      <c r="C492" s="1013" t="s">
        <v>4345</v>
      </c>
      <c r="D492" s="1013" t="s">
        <v>4346</v>
      </c>
      <c r="E492" s="792">
        <v>9</v>
      </c>
      <c r="F492" s="1227">
        <v>407</v>
      </c>
      <c r="G492" s="1227" t="s">
        <v>37</v>
      </c>
      <c r="H492" s="1227" t="s">
        <v>37</v>
      </c>
      <c r="I492" s="947">
        <v>67.290000000000006</v>
      </c>
      <c r="J492" s="703">
        <f t="shared" si="121"/>
        <v>4.7109525932530829</v>
      </c>
      <c r="K492" s="950">
        <v>0.79249999999999998</v>
      </c>
      <c r="L492" s="960">
        <v>4</v>
      </c>
      <c r="M492" s="694">
        <f t="shared" si="122"/>
        <v>3.17</v>
      </c>
      <c r="N492" s="943" t="s">
        <v>467</v>
      </c>
      <c r="O492" s="795">
        <v>0.79</v>
      </c>
      <c r="P492" s="934">
        <v>43465</v>
      </c>
      <c r="Q492" s="934">
        <v>43479</v>
      </c>
      <c r="R492" s="694">
        <f t="shared" si="123"/>
        <v>0.31645569620252489</v>
      </c>
      <c r="S492" s="759">
        <f>IF(INDEX(Historical!$D$7:$D$1439,MATCH(B492,Historical!$B$7:$B$1450,0))=0,"n/a",(INDEX(Historical!$C$7:$C$1439,MATCH(B492,Historical!$B$7:$B$1450,0))/INDEX(Historical!$D$7:$D$1439,MATCH(B492,Historical!$B$7:$B$1450,0))-1)*100)</f>
        <v>1.4446227929374</v>
      </c>
      <c r="T492" s="759">
        <f>IF(INDEX(Historical!$F$7:$F$1432,MATCH(B492,Historical!$B$7:$B$1450,0))=0,"n/a",((INDEX(Historical!$C$7:$C$1439,MATCH(B492,Historical!$B$7:$B$1450,0))/INDEX(Historical!$F$7:$F$1432,MATCH(B492,Historical!$B$7:$B$1450,0)))^(1/3)-1)*100)</f>
        <v>3.6791496165080817</v>
      </c>
      <c r="U492" s="759">
        <f>IF(INDEX(Historical!$H$7:$H$1432,MATCH(B492,Historical!$B$7:$B$1450,0))=0,"n/a",((INDEX(Historical!$C$7:$C$1439,MATCH(B492,Historical!$B$7:$B$1450,0))/INDEX(Historical!$H$7:$H$1432,MATCH(B492,Historical!$B$7:$B$1450,0)))^(1/5)-1)*100)</f>
        <v>5.8259547448485716</v>
      </c>
      <c r="V492" s="759">
        <f>IF(INDEX(Historical!$O$7:$O$1432,MATCH(B492,Historical!$B$7:$B$1450,0))=0,"n/a",((INDEX(Historical!$C$7:$C$1439,MATCH(B492,Historical!$B$7:$B$1450,0))/INDEX(Historical!$O$7:$O$1432,MATCH(B492,Historical!$B$7:$B$1450,0)))^(1/10)-1)*100)</f>
        <v>5.8806124171365992</v>
      </c>
      <c r="W492" s="760">
        <f t="shared" si="124"/>
        <v>0.99070544555380824</v>
      </c>
      <c r="X492" s="761" t="str">
        <f t="shared" si="125"/>
        <v>n/a</v>
      </c>
      <c r="Y492" s="949" t="s">
        <v>3963</v>
      </c>
      <c r="Z492" s="703">
        <f t="shared" si="126"/>
        <v>299.05660377358487</v>
      </c>
      <c r="AA492" s="959">
        <f t="shared" si="127"/>
        <v>63.481132075471699</v>
      </c>
      <c r="AB492" s="960">
        <v>12</v>
      </c>
      <c r="AC492" s="938">
        <v>1.06</v>
      </c>
      <c r="AD492" s="938">
        <v>9.25</v>
      </c>
      <c r="AE492" s="938">
        <v>6.75</v>
      </c>
      <c r="AF492" s="938">
        <v>2.2599999999999998</v>
      </c>
      <c r="AG492" s="938" t="s">
        <v>137</v>
      </c>
      <c r="AH492" s="938">
        <v>-43.3</v>
      </c>
      <c r="AI492" s="938">
        <v>3.1</v>
      </c>
      <c r="AJ492" s="938">
        <v>-5.7</v>
      </c>
      <c r="AK492" s="938">
        <v>6.9</v>
      </c>
      <c r="AL492" s="951">
        <v>25290</v>
      </c>
      <c r="AM492" s="945">
        <v>0.4</v>
      </c>
      <c r="AN492" s="938">
        <v>0.95</v>
      </c>
      <c r="AO492" s="802">
        <f t="shared" si="128"/>
        <v>-52.944224737370043</v>
      </c>
      <c r="AP492" s="803">
        <f t="shared" si="129"/>
        <v>10.536907338101654</v>
      </c>
      <c r="AQ492" s="961">
        <f t="shared" si="130"/>
        <v>152.51390147920878</v>
      </c>
      <c r="AR492" s="703">
        <f>INDEX(Historical!$C$7:$C$1439,MATCH(B492,Historical!$B$7:$B$1450,0))*IF(AH492="n/a",1.03,IF(AH492&lt;0,1.01,IF(AH492&gt;10,1.1,(1+AH492/100))))</f>
        <v>3.1916000000000002</v>
      </c>
      <c r="AS492" s="959">
        <f t="shared" si="131"/>
        <v>3.2905395999999998</v>
      </c>
      <c r="AT492" s="959">
        <f t="shared" si="136"/>
        <v>3.5175868323999997</v>
      </c>
      <c r="AU492" s="959">
        <f t="shared" si="136"/>
        <v>3.7603003238355996</v>
      </c>
      <c r="AV492" s="959">
        <f t="shared" si="136"/>
        <v>4.019761046180256</v>
      </c>
      <c r="AW492" s="703">
        <f t="shared" si="132"/>
        <v>17.779787802415854</v>
      </c>
      <c r="AX492" s="810">
        <f t="shared" si="133"/>
        <v>26.422630112075868</v>
      </c>
      <c r="AY492" s="1017">
        <v>0.31</v>
      </c>
      <c r="AZ492" s="945">
        <v>29.9</v>
      </c>
      <c r="BA492" s="945">
        <v>-8.75</v>
      </c>
      <c r="BB492" s="945">
        <v>0.05</v>
      </c>
      <c r="BC492" s="945">
        <v>7.19</v>
      </c>
      <c r="BD492" s="984"/>
      <c r="BE492" s="666">
        <v>2011</v>
      </c>
      <c r="BF492" s="971">
        <f t="shared" si="134"/>
        <v>0</v>
      </c>
      <c r="BG492" s="955" t="s">
        <v>137</v>
      </c>
      <c r="BH492" s="937"/>
    </row>
    <row r="493" spans="1:60" s="936" customFormat="1" x14ac:dyDescent="0.2">
      <c r="A493" s="936" t="s">
        <v>1805</v>
      </c>
      <c r="B493" s="642" t="s">
        <v>1806</v>
      </c>
      <c r="C493" s="1013" t="s">
        <v>112</v>
      </c>
      <c r="D493" s="1013" t="s">
        <v>213</v>
      </c>
      <c r="E493" s="793">
        <v>8</v>
      </c>
      <c r="F493" s="1227">
        <v>512</v>
      </c>
      <c r="G493" s="1227" t="s">
        <v>106</v>
      </c>
      <c r="H493" s="1227" t="s">
        <v>106</v>
      </c>
      <c r="I493" s="947">
        <v>77.680000000000007</v>
      </c>
      <c r="J493" s="703">
        <f t="shared" si="121"/>
        <v>0.61791967044284235</v>
      </c>
      <c r="K493" s="950">
        <v>0.12</v>
      </c>
      <c r="L493" s="960">
        <v>4</v>
      </c>
      <c r="M493" s="694">
        <f t="shared" si="122"/>
        <v>0.48</v>
      </c>
      <c r="N493" s="943" t="s">
        <v>803</v>
      </c>
      <c r="O493" s="795">
        <v>0.1</v>
      </c>
      <c r="P493" s="939">
        <v>42957</v>
      </c>
      <c r="Q493" s="939">
        <v>42975</v>
      </c>
      <c r="R493" s="694">
        <f t="shared" si="123"/>
        <v>19.999999999999989</v>
      </c>
      <c r="S493" s="759">
        <f>IF(INDEX(Historical!$D$7:$D$1439,MATCH(B493,Historical!$B$7:$B$1450,0))=0,"n/a",(INDEX(Historical!$C$7:$C$1439,MATCH(B493,Historical!$B$7:$B$1450,0))/INDEX(Historical!$D$7:$D$1439,MATCH(B493,Historical!$B$7:$B$1450,0))-1)*100)</f>
        <v>9.0909090909090828</v>
      </c>
      <c r="T493" s="759">
        <f>IF(INDEX(Historical!$F$7:$F$1432,MATCH(B493,Historical!$B$7:$B$1450,0))=0,"n/a",((INDEX(Historical!$C$7:$C$1439,MATCH(B493,Historical!$B$7:$B$1450,0))/INDEX(Historical!$F$7:$F$1432,MATCH(B493,Historical!$B$7:$B$1450,0)))^(1/3)-1)*100)</f>
        <v>19.681696117715084</v>
      </c>
      <c r="U493" s="759">
        <f>IF(INDEX(Historical!$H$7:$H$1432,MATCH(B493,Historical!$B$7:$B$1450,0))=0,"n/a",((INDEX(Historical!$C$7:$C$1439,MATCH(B493,Historical!$B$7:$B$1450,0))/INDEX(Historical!$H$7:$H$1432,MATCH(B493,Historical!$B$7:$B$1450,0)))^(1/5)-1)*100)</f>
        <v>29.855269234041582</v>
      </c>
      <c r="V493" s="759">
        <f>IF(INDEX(Historical!$O$7:$O$1432,MATCH(B493,Historical!$B$7:$B$1450,0))=0,"n/a",((INDEX(Historical!$C$7:$C$1439,MATCH(B493,Historical!$B$7:$B$1450,0))/INDEX(Historical!$O$7:$O$1432,MATCH(B493,Historical!$B$7:$B$1450,0)))^(1/10)-1)*100)</f>
        <v>37.41088103166372</v>
      </c>
      <c r="W493" s="760">
        <f t="shared" si="124"/>
        <v>0.79803705260971425</v>
      </c>
      <c r="X493" s="761" t="str">
        <f t="shared" si="125"/>
        <v>n/a</v>
      </c>
      <c r="Y493" s="727" t="s">
        <v>4427</v>
      </c>
      <c r="Z493" s="703">
        <f t="shared" si="126"/>
        <v>24.742268041237114</v>
      </c>
      <c r="AA493" s="959">
        <f t="shared" si="127"/>
        <v>40.041237113402069</v>
      </c>
      <c r="AB493" s="960">
        <v>12</v>
      </c>
      <c r="AC493" s="938">
        <v>1.94</v>
      </c>
      <c r="AD493" s="938">
        <v>2.86</v>
      </c>
      <c r="AE493" s="938">
        <v>2.58</v>
      </c>
      <c r="AF493" s="938">
        <v>0.97</v>
      </c>
      <c r="AG493" s="938">
        <v>4.3999999999999995</v>
      </c>
      <c r="AH493" s="938">
        <v>-5.0999999999999996</v>
      </c>
      <c r="AI493" s="938">
        <v>15.22</v>
      </c>
      <c r="AJ493" s="938">
        <v>-0.70000000000000007</v>
      </c>
      <c r="AK493" s="938">
        <v>14.000000000000002</v>
      </c>
      <c r="AL493" s="951">
        <v>12650</v>
      </c>
      <c r="AM493" s="945">
        <v>1.3</v>
      </c>
      <c r="AN493" s="938">
        <v>0.51</v>
      </c>
      <c r="AO493" s="802">
        <f t="shared" si="128"/>
        <v>-9.5680482089176451</v>
      </c>
      <c r="AP493" s="803">
        <f t="shared" si="129"/>
        <v>30.473188904484424</v>
      </c>
      <c r="AQ493" s="961">
        <f t="shared" si="130"/>
        <v>31.385776331466797</v>
      </c>
      <c r="AR493" s="703">
        <f>INDEX(Historical!$C$7:$C$1439,MATCH(B493,Historical!$B$7:$B$1450,0))*IF(AH493="n/a",1.03,IF(AH493&lt;0,1.01,IF(AH493&gt;10,1.1,(1+AH493/100))))</f>
        <v>0.48480000000000001</v>
      </c>
      <c r="AS493" s="959">
        <f t="shared" si="131"/>
        <v>0.53328000000000009</v>
      </c>
      <c r="AT493" s="959">
        <f t="shared" si="136"/>
        <v>0.58660800000000013</v>
      </c>
      <c r="AU493" s="959">
        <f t="shared" si="136"/>
        <v>0.6452688000000002</v>
      </c>
      <c r="AV493" s="959">
        <f t="shared" si="136"/>
        <v>0.70979568000000026</v>
      </c>
      <c r="AW493" s="703">
        <f t="shared" si="132"/>
        <v>2.9597524800000006</v>
      </c>
      <c r="AX493" s="810">
        <f t="shared" si="133"/>
        <v>3.8101859938208036</v>
      </c>
      <c r="AY493" s="1017">
        <v>1.4</v>
      </c>
      <c r="AZ493" s="945">
        <v>25.39</v>
      </c>
      <c r="BA493" s="945">
        <v>-32.690000000000005</v>
      </c>
      <c r="BB493" s="945">
        <v>12.049999999999999</v>
      </c>
      <c r="BC493" s="945">
        <v>3.25</v>
      </c>
      <c r="BD493" s="984"/>
      <c r="BE493" s="666">
        <v>2012</v>
      </c>
      <c r="BF493" s="971">
        <f t="shared" si="134"/>
        <v>0</v>
      </c>
      <c r="BG493" s="955">
        <v>1.9</v>
      </c>
    </row>
    <row r="494" spans="1:60" s="936" customFormat="1" x14ac:dyDescent="0.2">
      <c r="A494" s="936" t="s">
        <v>1781</v>
      </c>
      <c r="B494" s="642" t="s">
        <v>1782</v>
      </c>
      <c r="C494" s="1013" t="s">
        <v>108</v>
      </c>
      <c r="D494" s="1013" t="s">
        <v>4357</v>
      </c>
      <c r="E494" s="792">
        <v>9</v>
      </c>
      <c r="F494" s="1227">
        <v>500</v>
      </c>
      <c r="G494" s="1227" t="s">
        <v>106</v>
      </c>
      <c r="H494" s="1227" t="s">
        <v>106</v>
      </c>
      <c r="I494" s="947">
        <v>36.58</v>
      </c>
      <c r="J494" s="703">
        <f t="shared" si="121"/>
        <v>2.2963367960634229</v>
      </c>
      <c r="K494" s="950">
        <v>0.21</v>
      </c>
      <c r="L494" s="960">
        <v>4</v>
      </c>
      <c r="M494" s="694">
        <f t="shared" si="122"/>
        <v>0.84</v>
      </c>
      <c r="N494" s="943" t="s">
        <v>435</v>
      </c>
      <c r="O494" s="795">
        <v>0.2</v>
      </c>
      <c r="P494" s="934">
        <v>43685</v>
      </c>
      <c r="Q494" s="934">
        <v>43700</v>
      </c>
      <c r="R494" s="694">
        <f t="shared" si="123"/>
        <v>4.9999999999999902</v>
      </c>
      <c r="S494" s="759">
        <f>IF(INDEX(Historical!$D$7:$D$1439,MATCH(B494,Historical!$B$7:$B$1450,0))=0,"n/a",(INDEX(Historical!$C$7:$C$1439,MATCH(B494,Historical!$B$7:$B$1450,0))/INDEX(Historical!$D$7:$D$1439,MATCH(B494,Historical!$B$7:$B$1450,0))-1)*100)</f>
        <v>16.666666666666675</v>
      </c>
      <c r="T494" s="759">
        <f>IF(INDEX(Historical!$F$7:$F$1432,MATCH(B494,Historical!$B$7:$B$1450,0))=0,"n/a",((INDEX(Historical!$C$7:$C$1439,MATCH(B494,Historical!$B$7:$B$1450,0))/INDEX(Historical!$F$7:$F$1432,MATCH(B494,Historical!$B$7:$B$1450,0)))^(1/3)-1)*100)</f>
        <v>10.415886963424924</v>
      </c>
      <c r="U494" s="759">
        <f>IF(INDEX(Historical!$H$7:$H$1432,MATCH(B494,Historical!$B$7:$B$1450,0))=0,"n/a",((INDEX(Historical!$C$7:$C$1439,MATCH(B494,Historical!$B$7:$B$1450,0))/INDEX(Historical!$H$7:$H$1432,MATCH(B494,Historical!$B$7:$B$1450,0)))^(1/5)-1)*100)</f>
        <v>14.224458489960789</v>
      </c>
      <c r="V494" s="759">
        <f>IF(INDEX(Historical!$O$7:$O$1432,MATCH(B494,Historical!$B$7:$B$1450,0))=0,"n/a",((INDEX(Historical!$C$7:$C$1439,MATCH(B494,Historical!$B$7:$B$1450,0))/INDEX(Historical!$O$7:$O$1432,MATCH(B494,Historical!$B$7:$B$1450,0)))^(1/10)-1)*100)</f>
        <v>-1.806695543808734</v>
      </c>
      <c r="W494" s="760" t="str">
        <f t="shared" si="124"/>
        <v>n/a</v>
      </c>
      <c r="X494" s="761">
        <f t="shared" si="125"/>
        <v>1.422445848996079</v>
      </c>
      <c r="Y494" s="718"/>
      <c r="Z494" s="703">
        <f t="shared" si="126"/>
        <v>32.684824902723733</v>
      </c>
      <c r="AA494" s="959">
        <f t="shared" si="127"/>
        <v>14.233463035019456</v>
      </c>
      <c r="AB494" s="960">
        <v>9</v>
      </c>
      <c r="AC494" s="938">
        <v>2.57</v>
      </c>
      <c r="AD494" s="938">
        <v>2.0499999999999998</v>
      </c>
      <c r="AE494" s="938">
        <v>4.3899999999999997</v>
      </c>
      <c r="AF494" s="938">
        <v>1.49</v>
      </c>
      <c r="AG494" s="938">
        <v>10.299999999999999</v>
      </c>
      <c r="AH494" s="938">
        <v>19.900000000000002</v>
      </c>
      <c r="AI494" s="938">
        <v>4.03</v>
      </c>
      <c r="AJ494" s="938">
        <v>10</v>
      </c>
      <c r="AK494" s="938">
        <v>7.0000000000000009</v>
      </c>
      <c r="AL494" s="951">
        <v>2900</v>
      </c>
      <c r="AM494" s="945">
        <v>0.1</v>
      </c>
      <c r="AN494" s="938">
        <v>0</v>
      </c>
      <c r="AO494" s="802">
        <f t="shared" si="128"/>
        <v>2.287332251004754</v>
      </c>
      <c r="AP494" s="803">
        <f t="shared" si="129"/>
        <v>16.52079528602421</v>
      </c>
      <c r="AQ494" s="961">
        <f t="shared" si="130"/>
        <v>-2.9138757547277572</v>
      </c>
      <c r="AR494" s="703">
        <f>INDEX(Historical!$C$7:$C$1439,MATCH(B494,Historical!$B$7:$B$1450,0))*IF(AH494="n/a",1.03,IF(AH494&lt;0,1.01,IF(AH494&gt;10,1.1,(1+AH494/100))))</f>
        <v>0.77</v>
      </c>
      <c r="AS494" s="959">
        <f t="shared" si="131"/>
        <v>0.80103100000000005</v>
      </c>
      <c r="AT494" s="959">
        <f t="shared" si="136"/>
        <v>0.85710317000000014</v>
      </c>
      <c r="AU494" s="959">
        <f t="shared" si="136"/>
        <v>0.91710039190000014</v>
      </c>
      <c r="AV494" s="959">
        <f t="shared" si="136"/>
        <v>0.98129741933300019</v>
      </c>
      <c r="AW494" s="703">
        <f t="shared" si="132"/>
        <v>4.3265319812330008</v>
      </c>
      <c r="AX494" s="810">
        <f t="shared" si="133"/>
        <v>11.827588795060144</v>
      </c>
      <c r="AY494" s="1017">
        <v>1.1499999999999999</v>
      </c>
      <c r="AZ494" s="945">
        <v>48.28</v>
      </c>
      <c r="BA494" s="945">
        <v>-0.86999999999999988</v>
      </c>
      <c r="BB494" s="945">
        <v>7.9699999999999989</v>
      </c>
      <c r="BC494" s="945">
        <v>20.169999999999998</v>
      </c>
      <c r="BD494" s="984"/>
      <c r="BE494" s="666">
        <v>2011</v>
      </c>
      <c r="BF494" s="971">
        <f t="shared" si="134"/>
        <v>0</v>
      </c>
      <c r="BG494" s="955">
        <v>1.3</v>
      </c>
      <c r="BH494" s="937"/>
    </row>
    <row r="495" spans="1:60" s="936" customFormat="1" x14ac:dyDescent="0.2">
      <c r="A495" s="944" t="s">
        <v>1783</v>
      </c>
      <c r="B495" s="642" t="s">
        <v>1784</v>
      </c>
      <c r="C495" s="1013" t="s">
        <v>108</v>
      </c>
      <c r="D495" s="1013" t="s">
        <v>4365</v>
      </c>
      <c r="E495" s="792">
        <v>9</v>
      </c>
      <c r="F495" s="1227">
        <v>486</v>
      </c>
      <c r="G495" s="1227" t="s">
        <v>37</v>
      </c>
      <c r="H495" s="1227" t="s">
        <v>37</v>
      </c>
      <c r="I495" s="947">
        <v>50.23</v>
      </c>
      <c r="J495" s="703">
        <f t="shared" si="121"/>
        <v>4.0613179374875576</v>
      </c>
      <c r="K495" s="950">
        <v>0.51</v>
      </c>
      <c r="L495" s="960">
        <v>4</v>
      </c>
      <c r="M495" s="694">
        <f t="shared" si="122"/>
        <v>2.04</v>
      </c>
      <c r="N495" s="943" t="s">
        <v>241</v>
      </c>
      <c r="O495" s="795">
        <v>0.47</v>
      </c>
      <c r="P495" s="934">
        <v>43644</v>
      </c>
      <c r="Q495" s="934">
        <v>43658</v>
      </c>
      <c r="R495" s="694">
        <f t="shared" si="123"/>
        <v>8.5106382978723492</v>
      </c>
      <c r="S495" s="759">
        <f>IF(INDEX(Historical!$D$7:$D$1439,MATCH(B495,Historical!$B$7:$B$1450,0))=0,"n/a",(INDEX(Historical!$C$7:$C$1439,MATCH(B495,Historical!$B$7:$B$1450,0))/INDEX(Historical!$D$7:$D$1439,MATCH(B495,Historical!$B$7:$B$1450,0))-1)*100)</f>
        <v>9.0909090909090828</v>
      </c>
      <c r="T495" s="759">
        <f>IF(INDEX(Historical!$F$7:$F$1432,MATCH(B495,Historical!$B$7:$B$1450,0))=0,"n/a",((INDEX(Historical!$C$7:$C$1439,MATCH(B495,Historical!$B$7:$B$1450,0))/INDEX(Historical!$F$7:$F$1432,MATCH(B495,Historical!$B$7:$B$1450,0)))^(1/3)-1)*100)</f>
        <v>7.8288138310443234</v>
      </c>
      <c r="U495" s="759">
        <f>IF(INDEX(Historical!$H$7:$H$1432,MATCH(B495,Historical!$B$7:$B$1450,0))=0,"n/a",((INDEX(Historical!$C$7:$C$1439,MATCH(B495,Historical!$B$7:$B$1450,0))/INDEX(Historical!$H$7:$H$1432,MATCH(B495,Historical!$B$7:$B$1450,0)))^(1/5)-1)*100)</f>
        <v>10.933280572585158</v>
      </c>
      <c r="V495" s="759">
        <f>IF(INDEX(Historical!$O$7:$O$1432,MATCH(B495,Historical!$B$7:$B$1450,0))=0,"n/a",((INDEX(Historical!$C$7:$C$1439,MATCH(B495,Historical!$B$7:$B$1450,0))/INDEX(Historical!$O$7:$O$1432,MATCH(B495,Historical!$B$7:$B$1450,0)))^(1/10)-1)*100)</f>
        <v>7.4359288518188515</v>
      </c>
      <c r="W495" s="760">
        <f t="shared" si="124"/>
        <v>1.4703315201719342</v>
      </c>
      <c r="X495" s="761">
        <f t="shared" si="125"/>
        <v>0.86088823406182347</v>
      </c>
      <c r="Y495" s="949"/>
      <c r="Z495" s="703">
        <f t="shared" si="126"/>
        <v>51.256281407035175</v>
      </c>
      <c r="AA495" s="959">
        <f t="shared" si="127"/>
        <v>12.620603015075377</v>
      </c>
      <c r="AB495" s="960">
        <v>12</v>
      </c>
      <c r="AC495" s="938">
        <v>3.98</v>
      </c>
      <c r="AD495" s="938">
        <v>2.52</v>
      </c>
      <c r="AE495" s="938">
        <v>4.41</v>
      </c>
      <c r="AF495" s="938">
        <v>1.84</v>
      </c>
      <c r="AG495" s="938">
        <v>15.5</v>
      </c>
      <c r="AH495" s="938">
        <v>30.9</v>
      </c>
      <c r="AI495" s="938">
        <v>2.1</v>
      </c>
      <c r="AJ495" s="938">
        <v>12.7</v>
      </c>
      <c r="AK495" s="938">
        <v>5</v>
      </c>
      <c r="AL495" s="951">
        <v>853.68</v>
      </c>
      <c r="AM495" s="945">
        <v>1.2</v>
      </c>
      <c r="AN495" s="938">
        <v>0.05</v>
      </c>
      <c r="AO495" s="802">
        <f t="shared" si="128"/>
        <v>2.3739954949973399</v>
      </c>
      <c r="AP495" s="803">
        <f t="shared" si="129"/>
        <v>14.994598510072716</v>
      </c>
      <c r="AQ495" s="961">
        <f t="shared" si="130"/>
        <v>1.5915778393261526</v>
      </c>
      <c r="AR495" s="703">
        <f>INDEX(Historical!$C$7:$C$1439,MATCH(B495,Historical!$B$7:$B$1450,0))*IF(AH495="n/a",1.03,IF(AH495&lt;0,1.01,IF(AH495&gt;10,1.1,(1+AH495/100))))</f>
        <v>1.8480000000000001</v>
      </c>
      <c r="AS495" s="959">
        <f t="shared" si="131"/>
        <v>1.8868079999999998</v>
      </c>
      <c r="AT495" s="959">
        <f t="shared" si="136"/>
        <v>1.9811483999999999</v>
      </c>
      <c r="AU495" s="959">
        <f t="shared" si="136"/>
        <v>2.0802058200000002</v>
      </c>
      <c r="AV495" s="959">
        <f t="shared" si="136"/>
        <v>2.1842161110000005</v>
      </c>
      <c r="AW495" s="703">
        <f t="shared" si="132"/>
        <v>9.9803783310000007</v>
      </c>
      <c r="AX495" s="810">
        <f t="shared" si="133"/>
        <v>19.869357616961977</v>
      </c>
      <c r="AY495" s="1017">
        <v>0.65</v>
      </c>
      <c r="AZ495" s="945">
        <v>9.36</v>
      </c>
      <c r="BA495" s="945">
        <v>-17.66</v>
      </c>
      <c r="BB495" s="945">
        <v>-1.1400000000000001</v>
      </c>
      <c r="BC495" s="945">
        <v>-1.52</v>
      </c>
      <c r="BD495" s="984"/>
      <c r="BE495" s="666">
        <v>2011</v>
      </c>
      <c r="BF495" s="971">
        <f t="shared" si="134"/>
        <v>0</v>
      </c>
      <c r="BG495" s="955">
        <v>1.4000000000000001</v>
      </c>
      <c r="BH495" s="937"/>
    </row>
    <row r="496" spans="1:60" s="936" customFormat="1" x14ac:dyDescent="0.2">
      <c r="A496" s="936" t="s">
        <v>1791</v>
      </c>
      <c r="B496" s="642" t="s">
        <v>1792</v>
      </c>
      <c r="C496" s="1013" t="s">
        <v>108</v>
      </c>
      <c r="D496" s="1013" t="s">
        <v>4365</v>
      </c>
      <c r="E496" s="792">
        <v>9</v>
      </c>
      <c r="F496" s="1227">
        <v>468</v>
      </c>
      <c r="G496" s="1227" t="s">
        <v>37</v>
      </c>
      <c r="H496" s="1227" t="s">
        <v>115</v>
      </c>
      <c r="I496" s="947">
        <v>51</v>
      </c>
      <c r="J496" s="703">
        <f t="shared" si="121"/>
        <v>3.1372549019607843</v>
      </c>
      <c r="K496" s="950">
        <v>0.4</v>
      </c>
      <c r="L496" s="960">
        <v>4</v>
      </c>
      <c r="M496" s="694">
        <f t="shared" si="122"/>
        <v>1.6</v>
      </c>
      <c r="N496" s="943" t="s">
        <v>709</v>
      </c>
      <c r="O496" s="795">
        <v>0.33</v>
      </c>
      <c r="P496" s="934">
        <v>43588</v>
      </c>
      <c r="Q496" s="934">
        <v>43605</v>
      </c>
      <c r="R496" s="694">
        <f t="shared" si="123"/>
        <v>21.212121212121211</v>
      </c>
      <c r="S496" s="759">
        <f>IF(INDEX(Historical!$D$7:$D$1439,MATCH(B496,Historical!$B$7:$B$1450,0))=0,"n/a",(INDEX(Historical!$C$7:$C$1439,MATCH(B496,Historical!$B$7:$B$1450,0))/INDEX(Historical!$D$7:$D$1439,MATCH(B496,Historical!$B$7:$B$1450,0))-1)*100)</f>
        <v>21.359223300970864</v>
      </c>
      <c r="T496" s="759">
        <f>IF(INDEX(Historical!$F$7:$F$1432,MATCH(B496,Historical!$B$7:$B$1450,0))=0,"n/a",((INDEX(Historical!$C$7:$C$1439,MATCH(B496,Historical!$B$7:$B$1450,0))/INDEX(Historical!$F$7:$F$1432,MATCH(B496,Historical!$B$7:$B$1450,0)))^(1/3)-1)*100)</f>
        <v>11.988476227787537</v>
      </c>
      <c r="U496" s="759">
        <f>IF(INDEX(Historical!$H$7:$H$1432,MATCH(B496,Historical!$B$7:$B$1450,0))=0,"n/a",((INDEX(Historical!$C$7:$C$1439,MATCH(B496,Historical!$B$7:$B$1450,0))/INDEX(Historical!$H$7:$H$1432,MATCH(B496,Historical!$B$7:$B$1450,0)))^(1/5)-1)*100)</f>
        <v>17.844539784792257</v>
      </c>
      <c r="V496" s="759">
        <f>IF(INDEX(Historical!$O$7:$O$1432,MATCH(B496,Historical!$B$7:$B$1450,0))=0,"n/a",((INDEX(Historical!$C$7:$C$1439,MATCH(B496,Historical!$B$7:$B$1450,0))/INDEX(Historical!$O$7:$O$1432,MATCH(B496,Historical!$B$7:$B$1450,0)))^(1/10)-1)*100)</f>
        <v>0.40905429776572078</v>
      </c>
      <c r="W496" s="760">
        <f t="shared" si="124"/>
        <v>43.623890232324193</v>
      </c>
      <c r="X496" s="761">
        <f t="shared" si="125"/>
        <v>1.2139142710743032</v>
      </c>
      <c r="Y496" s="724"/>
      <c r="Z496" s="703">
        <f t="shared" si="126"/>
        <v>39.119804400977998</v>
      </c>
      <c r="AA496" s="959">
        <f t="shared" si="127"/>
        <v>12.469437652811736</v>
      </c>
      <c r="AB496" s="960">
        <v>12</v>
      </c>
      <c r="AC496" s="938">
        <v>4.09</v>
      </c>
      <c r="AD496" s="938">
        <v>0.65</v>
      </c>
      <c r="AE496" s="938">
        <v>4.17</v>
      </c>
      <c r="AF496" s="938">
        <v>1.68</v>
      </c>
      <c r="AG496" s="938">
        <v>13</v>
      </c>
      <c r="AH496" s="938">
        <v>27.400000000000002</v>
      </c>
      <c r="AI496" s="938">
        <v>-0.24</v>
      </c>
      <c r="AJ496" s="938">
        <v>14.7</v>
      </c>
      <c r="AK496" s="938">
        <v>19.400000000000002</v>
      </c>
      <c r="AL496" s="951">
        <v>4700</v>
      </c>
      <c r="AM496" s="945">
        <v>0.89999999999999991</v>
      </c>
      <c r="AN496" s="938">
        <v>0.19</v>
      </c>
      <c r="AO496" s="802">
        <f t="shared" si="128"/>
        <v>8.5123570339413046</v>
      </c>
      <c r="AP496" s="803">
        <f t="shared" si="129"/>
        <v>20.981794686753041</v>
      </c>
      <c r="AQ496" s="961">
        <f t="shared" si="130"/>
        <v>-3.5089981012075722</v>
      </c>
      <c r="AR496" s="703">
        <f>INDEX(Historical!$C$7:$C$1439,MATCH(B496,Historical!$B$7:$B$1450,0))*IF(AH496="n/a",1.03,IF(AH496&lt;0,1.01,IF(AH496&gt;10,1.1,(1+AH496/100))))</f>
        <v>1.375</v>
      </c>
      <c r="AS496" s="959">
        <f t="shared" si="131"/>
        <v>1.3887499999999999</v>
      </c>
      <c r="AT496" s="959">
        <f t="shared" si="136"/>
        <v>1.527625</v>
      </c>
      <c r="AU496" s="959">
        <f t="shared" si="136"/>
        <v>1.6803875000000001</v>
      </c>
      <c r="AV496" s="959">
        <f t="shared" si="136"/>
        <v>1.8484262500000004</v>
      </c>
      <c r="AW496" s="703">
        <f t="shared" si="132"/>
        <v>7.8201887500000007</v>
      </c>
      <c r="AX496" s="810">
        <f t="shared" si="133"/>
        <v>15.33370343137255</v>
      </c>
      <c r="AY496" s="1017">
        <v>1.24</v>
      </c>
      <c r="AZ496" s="945">
        <v>16.04</v>
      </c>
      <c r="BA496" s="945">
        <v>-25.679999999999996</v>
      </c>
      <c r="BB496" s="945">
        <v>7.68</v>
      </c>
      <c r="BC496" s="945">
        <v>-3.52</v>
      </c>
      <c r="BD496" s="984"/>
      <c r="BE496" s="666">
        <v>2011</v>
      </c>
      <c r="BF496" s="971">
        <f t="shared" si="134"/>
        <v>0</v>
      </c>
      <c r="BG496" s="955">
        <v>1.3</v>
      </c>
      <c r="BH496" s="937"/>
    </row>
    <row r="497" spans="1:60" s="936" customFormat="1" x14ac:dyDescent="0.2">
      <c r="A497" s="944" t="s">
        <v>1785</v>
      </c>
      <c r="B497" s="642" t="s">
        <v>1786</v>
      </c>
      <c r="C497" s="1013" t="s">
        <v>112</v>
      </c>
      <c r="D497" s="1013" t="s">
        <v>4348</v>
      </c>
      <c r="E497" s="792">
        <v>9</v>
      </c>
      <c r="F497" s="1227">
        <v>392</v>
      </c>
      <c r="G497" s="1227" t="s">
        <v>106</v>
      </c>
      <c r="H497" s="1227" t="s">
        <v>106</v>
      </c>
      <c r="I497" s="947">
        <v>90.72</v>
      </c>
      <c r="J497" s="703">
        <f t="shared" si="121"/>
        <v>0.70546737213403887</v>
      </c>
      <c r="K497" s="950">
        <v>0.16</v>
      </c>
      <c r="L497" s="960">
        <v>4</v>
      </c>
      <c r="M497" s="694">
        <f t="shared" si="122"/>
        <v>0.64</v>
      </c>
      <c r="N497" s="943" t="s">
        <v>443</v>
      </c>
      <c r="O497" s="795">
        <v>0.14000000000000001</v>
      </c>
      <c r="P497" s="934">
        <v>43413</v>
      </c>
      <c r="Q497" s="934">
        <v>43431</v>
      </c>
      <c r="R497" s="694">
        <f t="shared" si="123"/>
        <v>14.285714285714276</v>
      </c>
      <c r="S497" s="759">
        <f>IF(INDEX(Historical!$D$7:$D$1439,MATCH(B497,Historical!$B$7:$B$1450,0))=0,"n/a",(INDEX(Historical!$C$7:$C$1439,MATCH(B497,Historical!$B$7:$B$1450,0))/INDEX(Historical!$D$7:$D$1439,MATCH(B497,Historical!$B$7:$B$1450,0))-1)*100)</f>
        <v>15.999999999999993</v>
      </c>
      <c r="T497" s="759">
        <f>IF(INDEX(Historical!$F$7:$F$1432,MATCH(B497,Historical!$B$7:$B$1450,0))=0,"n/a",((INDEX(Historical!$C$7:$C$1439,MATCH(B497,Historical!$B$7:$B$1450,0))/INDEX(Historical!$F$7:$F$1432,MATCH(B497,Historical!$B$7:$B$1450,0)))^(1/3)-1)*100)</f>
        <v>17.59490083042796</v>
      </c>
      <c r="U497" s="759">
        <f>IF(INDEX(Historical!$H$7:$H$1432,MATCH(B497,Historical!$B$7:$B$1450,0))=0,"n/a",((INDEX(Historical!$C$7:$C$1439,MATCH(B497,Historical!$B$7:$B$1450,0))/INDEX(Historical!$H$7:$H$1432,MATCH(B497,Historical!$B$7:$B$1450,0)))^(1/5)-1)*100)</f>
        <v>15.956268492544989</v>
      </c>
      <c r="V497" s="759" t="str">
        <f>IF(INDEX(Historical!$O$7:$O$1432,MATCH(B497,Historical!$B$7:$B$1450,0))=0,"n/a",((INDEX(Historical!$C$7:$C$1439,MATCH(B497,Historical!$B$7:$B$1450,0))/INDEX(Historical!$O$7:$O$1432,MATCH(B497,Historical!$B$7:$B$1450,0)))^(1/10)-1)*100)</f>
        <v>n/a</v>
      </c>
      <c r="W497" s="760" t="str">
        <f t="shared" si="124"/>
        <v>n/a</v>
      </c>
      <c r="X497" s="761">
        <f t="shared" si="125"/>
        <v>2.0456754477621781</v>
      </c>
      <c r="Y497" s="948"/>
      <c r="Z497" s="703">
        <f t="shared" si="126"/>
        <v>30.917874396135268</v>
      </c>
      <c r="AA497" s="959">
        <f t="shared" si="127"/>
        <v>43.826086956521742</v>
      </c>
      <c r="AB497" s="960">
        <v>12</v>
      </c>
      <c r="AC497" s="938">
        <v>2.0699999999999998</v>
      </c>
      <c r="AD497" s="938">
        <v>3.57</v>
      </c>
      <c r="AE497" s="938">
        <v>4.8099999999999996</v>
      </c>
      <c r="AF497" s="938">
        <v>3.68</v>
      </c>
      <c r="AG497" s="938" t="s">
        <v>137</v>
      </c>
      <c r="AH497" s="940">
        <v>78.100000000000009</v>
      </c>
      <c r="AI497" s="940">
        <v>11.67</v>
      </c>
      <c r="AJ497" s="938">
        <v>7.8</v>
      </c>
      <c r="AK497" s="938">
        <v>12.4</v>
      </c>
      <c r="AL497" s="951">
        <v>24170</v>
      </c>
      <c r="AM497" s="945">
        <v>1</v>
      </c>
      <c r="AN497" s="938">
        <v>0.64</v>
      </c>
      <c r="AO497" s="802">
        <f t="shared" si="128"/>
        <v>-27.164351091842715</v>
      </c>
      <c r="AP497" s="803">
        <f t="shared" si="129"/>
        <v>16.661735864679027</v>
      </c>
      <c r="AQ497" s="961">
        <f t="shared" si="130"/>
        <v>167.73120849090421</v>
      </c>
      <c r="AR497" s="703">
        <f>INDEX(Historical!$C$7:$C$1439,MATCH(B497,Historical!$B$7:$B$1450,0))*IF(AH497="n/a",1.03,IF(AH497&lt;0,1.01,IF(AH497&gt;10,1.1,(1+AH497/100))))</f>
        <v>0.63800000000000001</v>
      </c>
      <c r="AS497" s="959">
        <f t="shared" si="131"/>
        <v>0.70180000000000009</v>
      </c>
      <c r="AT497" s="959">
        <f t="shared" si="136"/>
        <v>0.77198000000000011</v>
      </c>
      <c r="AU497" s="959">
        <f t="shared" si="136"/>
        <v>0.84917800000000021</v>
      </c>
      <c r="AV497" s="959">
        <f t="shared" si="136"/>
        <v>0.93409580000000025</v>
      </c>
      <c r="AW497" s="703">
        <f t="shared" si="132"/>
        <v>3.8950538000000008</v>
      </c>
      <c r="AX497" s="810">
        <f t="shared" si="133"/>
        <v>4.2934896384479728</v>
      </c>
      <c r="AY497" s="1017">
        <v>0.2</v>
      </c>
      <c r="AZ497" s="945">
        <v>29.080000000000002</v>
      </c>
      <c r="BA497" s="945">
        <v>-7.3599999999999994</v>
      </c>
      <c r="BB497" s="945">
        <v>-4.3600000000000003</v>
      </c>
      <c r="BC497" s="945">
        <v>6.63</v>
      </c>
      <c r="BD497" s="984"/>
      <c r="BE497" s="666">
        <v>2011</v>
      </c>
      <c r="BF497" s="971">
        <f t="shared" si="134"/>
        <v>0</v>
      </c>
      <c r="BG497" s="955" t="s">
        <v>137</v>
      </c>
      <c r="BH497" s="937"/>
    </row>
    <row r="498" spans="1:60" s="936" customFormat="1" x14ac:dyDescent="0.2">
      <c r="A498" s="953" t="s">
        <v>4047</v>
      </c>
      <c r="B498" s="642" t="s">
        <v>4046</v>
      </c>
      <c r="C498" s="1013" t="s">
        <v>108</v>
      </c>
      <c r="D498" s="1013" t="s">
        <v>4365</v>
      </c>
      <c r="E498" s="792">
        <v>6</v>
      </c>
      <c r="F498" s="1227">
        <v>811</v>
      </c>
      <c r="G498" s="1227" t="s">
        <v>106</v>
      </c>
      <c r="H498" s="1227" t="s">
        <v>106</v>
      </c>
      <c r="I498" s="947">
        <v>30</v>
      </c>
      <c r="J498" s="703">
        <f t="shared" si="121"/>
        <v>3.4666666666666663</v>
      </c>
      <c r="K498" s="950">
        <v>0.26</v>
      </c>
      <c r="L498" s="960">
        <v>4</v>
      </c>
      <c r="M498" s="694">
        <f t="shared" si="122"/>
        <v>1.04</v>
      </c>
      <c r="N498" s="943" t="s">
        <v>435</v>
      </c>
      <c r="O498" s="795">
        <v>0.25</v>
      </c>
      <c r="P498" s="934">
        <v>43685</v>
      </c>
      <c r="Q498" s="934">
        <v>43700</v>
      </c>
      <c r="R498" s="694">
        <f t="shared" si="123"/>
        <v>4.0000000000000036</v>
      </c>
      <c r="S498" s="759">
        <f>IF(INDEX(Historical!$D$7:$D$1439,MATCH(B498,Historical!$B$7:$B$1450,0))=0,"n/a",(INDEX(Historical!$C$7:$C$1439,MATCH(B498,Historical!$B$7:$B$1450,0))/INDEX(Historical!$D$7:$D$1439,MATCH(B498,Historical!$B$7:$B$1450,0))-1)*100)</f>
        <v>14.634146341463406</v>
      </c>
      <c r="T498" s="759">
        <f>IF(INDEX(Historical!$F$7:$F$1432,MATCH(B498,Historical!$B$7:$B$1450,0))=0,"n/a",((INDEX(Historical!$C$7:$C$1439,MATCH(B498,Historical!$B$7:$B$1450,0))/INDEX(Historical!$F$7:$F$1432,MATCH(B498,Historical!$B$7:$B$1450,0)))^(1/3)-1)*100)</f>
        <v>7.1080566163672199</v>
      </c>
      <c r="U498" s="759">
        <f>IF(INDEX(Historical!$H$7:$H$1432,MATCH(B498,Historical!$B$7:$B$1450,0))=0,"n/a",((INDEX(Historical!$C$7:$C$1439,MATCH(B498,Historical!$B$7:$B$1450,0))/INDEX(Historical!$H$7:$H$1432,MATCH(B498,Historical!$B$7:$B$1450,0)))^(1/5)-1)*100)</f>
        <v>4.7597169101035952</v>
      </c>
      <c r="V498" s="759">
        <f>IF(INDEX(Historical!$O$7:$O$1432,MATCH(B498,Historical!$B$7:$B$1450,0))=0,"n/a",((INDEX(Historical!$C$7:$C$1439,MATCH(B498,Historical!$B$7:$B$1450,0))/INDEX(Historical!$O$7:$O$1432,MATCH(B498,Historical!$B$7:$B$1450,0)))^(1/10)-1)*100)</f>
        <v>6.5162295491638877</v>
      </c>
      <c r="W498" s="760">
        <f t="shared" si="124"/>
        <v>0.73044033734421243</v>
      </c>
      <c r="X498" s="761" t="str">
        <f t="shared" si="125"/>
        <v>n/a</v>
      </c>
      <c r="Y498" s="949"/>
      <c r="Z498" s="703" t="str">
        <f t="shared" si="126"/>
        <v>n/a</v>
      </c>
      <c r="AA498" s="959" t="str">
        <f t="shared" si="127"/>
        <v>n/a</v>
      </c>
      <c r="AB498" s="960">
        <v>12</v>
      </c>
      <c r="AC498" s="938" t="s">
        <v>137</v>
      </c>
      <c r="AD498" s="938" t="s">
        <v>137</v>
      </c>
      <c r="AE498" s="938" t="s">
        <v>137</v>
      </c>
      <c r="AF498" s="938" t="s">
        <v>137</v>
      </c>
      <c r="AG498" s="938" t="s">
        <v>137</v>
      </c>
      <c r="AH498" s="938" t="s">
        <v>137</v>
      </c>
      <c r="AI498" s="938" t="s">
        <v>137</v>
      </c>
      <c r="AJ498" s="938" t="s">
        <v>137</v>
      </c>
      <c r="AK498" s="938" t="s">
        <v>137</v>
      </c>
      <c r="AL498" s="951" t="s">
        <v>137</v>
      </c>
      <c r="AM498" s="945" t="s">
        <v>137</v>
      </c>
      <c r="AN498" s="938" t="s">
        <v>137</v>
      </c>
      <c r="AO498" s="802" t="str">
        <f t="shared" si="128"/>
        <v>n/a</v>
      </c>
      <c r="AP498" s="803">
        <f t="shared" si="129"/>
        <v>8.226383576770262</v>
      </c>
      <c r="AQ498" s="961" t="str">
        <f t="shared" si="130"/>
        <v>n/a</v>
      </c>
      <c r="AR498" s="703">
        <f>INDEX(Historical!$C$7:$C$1439,MATCH(B498,Historical!$B$7:$B$1450,0))*IF(AH498="n/a",1.03,IF(AH498&lt;0,1.01,IF(AH498&gt;10,1.1,(1+AH498/100))))</f>
        <v>0.96819999999999995</v>
      </c>
      <c r="AS498" s="959">
        <f t="shared" si="131"/>
        <v>0.99724599999999997</v>
      </c>
      <c r="AT498" s="959">
        <f t="shared" si="136"/>
        <v>1.02716338</v>
      </c>
      <c r="AU498" s="959">
        <f t="shared" si="136"/>
        <v>1.0579782814000001</v>
      </c>
      <c r="AV498" s="959">
        <f t="shared" si="136"/>
        <v>1.0897176298420002</v>
      </c>
      <c r="AW498" s="703">
        <f t="shared" si="132"/>
        <v>5.140305291242</v>
      </c>
      <c r="AX498" s="810">
        <f t="shared" si="133"/>
        <v>17.134350970806665</v>
      </c>
      <c r="AY498" s="1017" t="s">
        <v>137</v>
      </c>
      <c r="AZ498" s="945" t="s">
        <v>137</v>
      </c>
      <c r="BA498" s="945" t="s">
        <v>137</v>
      </c>
      <c r="BB498" s="945" t="s">
        <v>137</v>
      </c>
      <c r="BC498" s="945" t="s">
        <v>137</v>
      </c>
      <c r="BD498" s="984" t="s">
        <v>4290</v>
      </c>
      <c r="BE498" s="666">
        <v>2014</v>
      </c>
      <c r="BF498" s="971">
        <f t="shared" si="134"/>
        <v>0</v>
      </c>
      <c r="BG498" s="955" t="s">
        <v>137</v>
      </c>
      <c r="BH498" s="937"/>
    </row>
    <row r="499" spans="1:60" s="936" customFormat="1" x14ac:dyDescent="0.2">
      <c r="A499" s="762" t="s">
        <v>3932</v>
      </c>
      <c r="B499" s="1142" t="s">
        <v>3933</v>
      </c>
      <c r="C499" s="1013" t="s">
        <v>108</v>
      </c>
      <c r="D499" s="1013" t="s">
        <v>4365</v>
      </c>
      <c r="E499" s="792">
        <v>6</v>
      </c>
      <c r="F499" s="1227">
        <v>797</v>
      </c>
      <c r="G499" s="1227" t="s">
        <v>106</v>
      </c>
      <c r="H499" s="1227" t="s">
        <v>106</v>
      </c>
      <c r="I499" s="956">
        <v>31.25</v>
      </c>
      <c r="J499" s="703">
        <f t="shared" si="121"/>
        <v>0.7679999999999999</v>
      </c>
      <c r="K499" s="936">
        <v>0.06</v>
      </c>
      <c r="L499" s="1227">
        <v>4</v>
      </c>
      <c r="M499" s="694">
        <f t="shared" si="122"/>
        <v>0.24</v>
      </c>
      <c r="N499" s="1227" t="s">
        <v>4195</v>
      </c>
      <c r="O499" s="642">
        <v>5.5E-2</v>
      </c>
      <c r="P499" s="684">
        <v>43620</v>
      </c>
      <c r="Q499" s="684">
        <v>43635</v>
      </c>
      <c r="R499" s="694">
        <f t="shared" si="123"/>
        <v>9.0909090909090864</v>
      </c>
      <c r="S499" s="759">
        <f>IF(INDEX(Historical!$D$7:$D$1439,MATCH(B499,Historical!$B$7:$B$1450,0))=0,"n/a",(INDEX(Historical!$C$7:$C$1439,MATCH(B499,Historical!$B$7:$B$1450,0))/INDEX(Historical!$D$7:$D$1439,MATCH(B499,Historical!$B$7:$B$1450,0))-1)*100)</f>
        <v>13.157894736842103</v>
      </c>
      <c r="T499" s="759">
        <f>IF(INDEX(Historical!$F$7:$F$1432,MATCH(B499,Historical!$B$7:$B$1450,0))=0,"n/a",((INDEX(Historical!$C$7:$C$1439,MATCH(B499,Historical!$B$7:$B$1450,0))/INDEX(Historical!$F$7:$F$1432,MATCH(B499,Historical!$B$7:$B$1450,0)))^(1/3)-1)*100)</f>
        <v>25.030295687080574</v>
      </c>
      <c r="U499" s="759" t="str">
        <f>IF(INDEX(Historical!$H$7:$H$1432,MATCH(B499,Historical!$B$7:$B$1450,0))=0,"n/a",((INDEX(Historical!$C$7:$C$1439,MATCH(B499,Historical!$B$7:$B$1450,0))/INDEX(Historical!$H$7:$H$1432,MATCH(B499,Historical!$B$7:$B$1450,0)))^(1/5)-1)*100)</f>
        <v>n/a</v>
      </c>
      <c r="V499" s="759" t="str">
        <f>IF(INDEX(Historical!$O$7:$O$1432,MATCH(B499,Historical!$B$7:$B$1450,0))=0,"n/a",((INDEX(Historical!$C$7:$C$1439,MATCH(B499,Historical!$B$7:$B$1450,0))/INDEX(Historical!$O$7:$O$1432,MATCH(B499,Historical!$B$7:$B$1450,0)))^(1/10)-1)*100)</f>
        <v>n/a</v>
      </c>
      <c r="W499" s="760" t="str">
        <f t="shared" si="124"/>
        <v>n/a</v>
      </c>
      <c r="X499" s="761" t="str">
        <f t="shared" si="125"/>
        <v>n/a</v>
      </c>
      <c r="Y499" s="704"/>
      <c r="Z499" s="703">
        <f t="shared" si="126"/>
        <v>10.300429184549357</v>
      </c>
      <c r="AA499" s="959">
        <f t="shared" si="127"/>
        <v>13.412017167381974</v>
      </c>
      <c r="AB499" s="960">
        <v>12</v>
      </c>
      <c r="AC499" s="955">
        <v>2.33</v>
      </c>
      <c r="AD499" s="955" t="s">
        <v>137</v>
      </c>
      <c r="AE499" s="938">
        <v>2.25</v>
      </c>
      <c r="AF499" s="938">
        <v>1.1399999999999999</v>
      </c>
      <c r="AG499" s="938">
        <v>9.3000000000000007</v>
      </c>
      <c r="AH499" s="938">
        <v>41.099999999999994</v>
      </c>
      <c r="AI499" s="938" t="s">
        <v>137</v>
      </c>
      <c r="AJ499" s="739">
        <v>19.8</v>
      </c>
      <c r="AK499" s="739" t="s">
        <v>137</v>
      </c>
      <c r="AL499" s="955">
        <v>79.25</v>
      </c>
      <c r="AM499" s="955">
        <v>31.180000000000003</v>
      </c>
      <c r="AN499" s="955">
        <v>0.94</v>
      </c>
      <c r="AO499" s="802" t="str">
        <f t="shared" si="128"/>
        <v>n/a</v>
      </c>
      <c r="AP499" s="803" t="str">
        <f t="shared" si="129"/>
        <v>n/a</v>
      </c>
      <c r="AQ499" s="961">
        <f t="shared" si="130"/>
        <v>-17.565650172555291</v>
      </c>
      <c r="AR499" s="703">
        <f>INDEX(Historical!$C$7:$C$1439,MATCH(B499,Historical!$B$7:$B$1450,0))*IF(AH499="n/a",1.03,IF(AH499&lt;0,1.01,IF(AH499&gt;10,1.1,(1+AH499/100))))</f>
        <v>0.23650000000000002</v>
      </c>
      <c r="AS499" s="959">
        <f t="shared" si="131"/>
        <v>0.24359500000000003</v>
      </c>
      <c r="AT499" s="959">
        <f t="shared" si="136"/>
        <v>0.25090285000000007</v>
      </c>
      <c r="AU499" s="959">
        <f t="shared" si="136"/>
        <v>0.2584299355000001</v>
      </c>
      <c r="AV499" s="959">
        <f t="shared" si="136"/>
        <v>0.26618283356500011</v>
      </c>
      <c r="AW499" s="703">
        <f t="shared" si="132"/>
        <v>1.2556106190650003</v>
      </c>
      <c r="AX499" s="810">
        <f t="shared" si="133"/>
        <v>4.0179539810080014</v>
      </c>
      <c r="AY499" s="788">
        <v>0.44</v>
      </c>
      <c r="AZ499" s="938">
        <v>12.65</v>
      </c>
      <c r="BA499" s="938">
        <v>-11.97</v>
      </c>
      <c r="BB499" s="938">
        <v>-6.2399999999999993</v>
      </c>
      <c r="BC499" s="938">
        <v>-3.08</v>
      </c>
      <c r="BD499" s="984"/>
      <c r="BE499" s="666">
        <v>2014</v>
      </c>
      <c r="BF499" s="971">
        <f t="shared" si="134"/>
        <v>0</v>
      </c>
      <c r="BG499" s="955">
        <v>0.70000000000000007</v>
      </c>
    </row>
    <row r="500" spans="1:60" s="936" customFormat="1" x14ac:dyDescent="0.2">
      <c r="A500" s="944" t="s">
        <v>4470</v>
      </c>
      <c r="B500" s="642" t="s">
        <v>861</v>
      </c>
      <c r="C500" s="1013" t="s">
        <v>179</v>
      </c>
      <c r="D500" s="1013" t="s">
        <v>4363</v>
      </c>
      <c r="E500" s="792">
        <v>7</v>
      </c>
      <c r="F500" s="1227">
        <v>705</v>
      </c>
      <c r="G500" s="1227" t="s">
        <v>106</v>
      </c>
      <c r="H500" s="1227" t="s">
        <v>106</v>
      </c>
      <c r="I500" s="947">
        <v>27</v>
      </c>
      <c r="J500" s="703">
        <f t="shared" si="121"/>
        <v>9.155555555555555</v>
      </c>
      <c r="K500" s="950">
        <v>0.61799999999999999</v>
      </c>
      <c r="L500" s="960">
        <v>4</v>
      </c>
      <c r="M500" s="694">
        <f t="shared" si="122"/>
        <v>2.472</v>
      </c>
      <c r="N500" s="943" t="s">
        <v>647</v>
      </c>
      <c r="O500" s="795">
        <v>0.61</v>
      </c>
      <c r="P500" s="934">
        <v>43676</v>
      </c>
      <c r="Q500" s="934">
        <v>43690</v>
      </c>
      <c r="R500" s="694">
        <f t="shared" si="123"/>
        <v>1.3114754098360668</v>
      </c>
      <c r="S500" s="759">
        <f>IF(INDEX(Historical!$D$7:$D$1439,MATCH(B500,Historical!$B$7:$B$1450,0))=0,"n/a",(INDEX(Historical!$C$7:$C$1439,MATCH(B500,Historical!$B$7:$B$1450,0))/INDEX(Historical!$D$7:$D$1439,MATCH(B500,Historical!$B$7:$B$1450,0))-1)*100)</f>
        <v>13.684210526315788</v>
      </c>
      <c r="T500" s="759">
        <f>IF(INDEX(Historical!$F$7:$F$1432,MATCH(B500,Historical!$B$7:$B$1450,0))=0,"n/a",((INDEX(Historical!$C$7:$C$1439,MATCH(B500,Historical!$B$7:$B$1450,0))/INDEX(Historical!$F$7:$F$1432,MATCH(B500,Historical!$B$7:$B$1450,0)))^(1/3)-1)*100)</f>
        <v>17.882187107396931</v>
      </c>
      <c r="U500" s="759">
        <f>IF(INDEX(Historical!$H$7:$H$1432,MATCH(B500,Historical!$B$7:$B$1450,0))=0,"n/a",((INDEX(Historical!$C$7:$C$1439,MATCH(B500,Historical!$B$7:$B$1450,0))/INDEX(Historical!$H$7:$H$1432,MATCH(B500,Historical!$B$7:$B$1450,0)))^(1/5)-1)*100)</f>
        <v>40.986358943586644</v>
      </c>
      <c r="V500" s="759" t="str">
        <f>IF(INDEX(Historical!$O$7:$O$1432,MATCH(B500,Historical!$B$7:$B$1450,0))=0,"n/a",((INDEX(Historical!$C$7:$C$1439,MATCH(B500,Historical!$B$7:$B$1450,0))/INDEX(Historical!$O$7:$O$1432,MATCH(B500,Historical!$B$7:$B$1450,0)))^(1/10)-1)*100)</f>
        <v>n/a</v>
      </c>
      <c r="W500" s="760" t="str">
        <f t="shared" si="124"/>
        <v>n/a</v>
      </c>
      <c r="X500" s="761">
        <f t="shared" si="125"/>
        <v>2.1685904202955899</v>
      </c>
      <c r="Y500" s="949"/>
      <c r="Z500" s="703">
        <f t="shared" si="126"/>
        <v>161.56862745098039</v>
      </c>
      <c r="AA500" s="959">
        <f t="shared" si="127"/>
        <v>17.647058823529413</v>
      </c>
      <c r="AB500" s="960">
        <v>12</v>
      </c>
      <c r="AC500" s="938">
        <v>1.53</v>
      </c>
      <c r="AD500" s="938">
        <v>0.9</v>
      </c>
      <c r="AE500" s="938">
        <v>6.45</v>
      </c>
      <c r="AF500" s="938">
        <v>2.66</v>
      </c>
      <c r="AG500" s="938" t="s">
        <v>137</v>
      </c>
      <c r="AH500" s="938">
        <v>-1.9</v>
      </c>
      <c r="AI500" s="938">
        <v>25.5</v>
      </c>
      <c r="AJ500" s="938">
        <v>18.899999999999999</v>
      </c>
      <c r="AK500" s="938">
        <v>22.15</v>
      </c>
      <c r="AL500" s="951">
        <v>13930</v>
      </c>
      <c r="AM500" s="945">
        <v>0.1</v>
      </c>
      <c r="AN500" s="938">
        <v>2.1</v>
      </c>
      <c r="AO500" s="802">
        <f t="shared" si="128"/>
        <v>32.49485567561279</v>
      </c>
      <c r="AP500" s="803">
        <f t="shared" si="129"/>
        <v>50.141914499142203</v>
      </c>
      <c r="AQ500" s="961">
        <f t="shared" si="130"/>
        <v>44.439416704856626</v>
      </c>
      <c r="AR500" s="703">
        <f>INDEX(Historical!$C$7:$C$1439,MATCH(B500,Historical!$B$7:$B$1450,0))*IF(AH500="n/a",1.03,IF(AH500&lt;0,1.01,IF(AH500&gt;10,1.1,(1+AH500/100))))</f>
        <v>2.3179499999999997</v>
      </c>
      <c r="AS500" s="959">
        <f t="shared" si="131"/>
        <v>2.5497449999999997</v>
      </c>
      <c r="AT500" s="959">
        <f t="shared" si="136"/>
        <v>2.8047195</v>
      </c>
      <c r="AU500" s="959">
        <f t="shared" si="136"/>
        <v>3.0851914500000004</v>
      </c>
      <c r="AV500" s="959">
        <f t="shared" si="136"/>
        <v>3.3937105950000008</v>
      </c>
      <c r="AW500" s="703">
        <f t="shared" si="132"/>
        <v>14.151316545</v>
      </c>
      <c r="AX500" s="810">
        <f t="shared" si="133"/>
        <v>52.412283500000001</v>
      </c>
      <c r="AY500" s="1017">
        <v>1.37</v>
      </c>
      <c r="AZ500" s="945">
        <v>4.29</v>
      </c>
      <c r="BA500" s="945">
        <v>-27.54</v>
      </c>
      <c r="BB500" s="945">
        <v>-10.59</v>
      </c>
      <c r="BC500" s="945">
        <v>-12.370000000000001</v>
      </c>
      <c r="BD500" s="984"/>
      <c r="BE500" s="666">
        <v>2013</v>
      </c>
      <c r="BF500" s="971">
        <f t="shared" si="134"/>
        <v>0</v>
      </c>
      <c r="BG500" s="955" t="s">
        <v>137</v>
      </c>
      <c r="BH500" s="937"/>
    </row>
    <row r="501" spans="1:60" s="936" customFormat="1" x14ac:dyDescent="0.2">
      <c r="A501" s="944" t="s">
        <v>1795</v>
      </c>
      <c r="B501" s="642" t="s">
        <v>1796</v>
      </c>
      <c r="C501" s="1013" t="s">
        <v>108</v>
      </c>
      <c r="D501" s="1013" t="s">
        <v>4365</v>
      </c>
      <c r="E501" s="792">
        <v>9</v>
      </c>
      <c r="F501" s="1227">
        <v>502</v>
      </c>
      <c r="G501" s="1227" t="s">
        <v>115</v>
      </c>
      <c r="H501" s="1227" t="s">
        <v>115</v>
      </c>
      <c r="I501" s="947">
        <v>48.41</v>
      </c>
      <c r="J501" s="703">
        <f t="shared" si="121"/>
        <v>4.2140053707911598</v>
      </c>
      <c r="K501" s="950">
        <v>0.51</v>
      </c>
      <c r="L501" s="960">
        <v>4</v>
      </c>
      <c r="M501" s="694">
        <f t="shared" si="122"/>
        <v>2.04</v>
      </c>
      <c r="N501" s="943" t="s">
        <v>119</v>
      </c>
      <c r="O501" s="795">
        <v>0.45</v>
      </c>
      <c r="P501" s="934">
        <v>43685</v>
      </c>
      <c r="Q501" s="934">
        <v>43709</v>
      </c>
      <c r="R501" s="694">
        <f t="shared" si="123"/>
        <v>13.333333333333334</v>
      </c>
      <c r="S501" s="759">
        <f>IF(INDEX(Historical!$D$7:$D$1439,MATCH(B501,Historical!$B$7:$B$1450,0))=0,"n/a",(INDEX(Historical!$C$7:$C$1439,MATCH(B501,Historical!$B$7:$B$1450,0))/INDEX(Historical!$D$7:$D$1439,MATCH(B501,Historical!$B$7:$B$1450,0))-1)*100)</f>
        <v>6.4935064935064846</v>
      </c>
      <c r="T501" s="759">
        <f>IF(INDEX(Historical!$F$7:$F$1432,MATCH(B501,Historical!$B$7:$B$1450,0))=0,"n/a",((INDEX(Historical!$C$7:$C$1439,MATCH(B501,Historical!$B$7:$B$1450,0))/INDEX(Historical!$F$7:$F$1432,MATCH(B501,Historical!$B$7:$B$1450,0)))^(1/3)-1)*100)</f>
        <v>3.597818225361249</v>
      </c>
      <c r="U501" s="759">
        <f>IF(INDEX(Historical!$H$7:$H$1432,MATCH(B501,Historical!$B$7:$B$1450,0))=0,"n/a",((INDEX(Historical!$C$7:$C$1439,MATCH(B501,Historical!$B$7:$B$1450,0))/INDEX(Historical!$H$7:$H$1432,MATCH(B501,Historical!$B$7:$B$1450,0)))^(1/5)-1)*100)</f>
        <v>7.3567118987989399</v>
      </c>
      <c r="V501" s="759">
        <f>IF(INDEX(Historical!$O$7:$O$1432,MATCH(B501,Historical!$B$7:$B$1450,0))=0,"n/a",((INDEX(Historical!$C$7:$C$1439,MATCH(B501,Historical!$B$7:$B$1450,0))/INDEX(Historical!$O$7:$O$1432,MATCH(B501,Historical!$B$7:$B$1450,0)))^(1/10)-1)*100)</f>
        <v>2.3505190813832177</v>
      </c>
      <c r="W501" s="760">
        <f t="shared" si="124"/>
        <v>3.1298243681858184</v>
      </c>
      <c r="X501" s="761">
        <f t="shared" si="125"/>
        <v>3.5031961422852094</v>
      </c>
      <c r="Y501" s="717"/>
      <c r="Z501" s="703">
        <f t="shared" si="126"/>
        <v>41.803278688524593</v>
      </c>
      <c r="AA501" s="959">
        <f t="shared" si="127"/>
        <v>9.9200819672131146</v>
      </c>
      <c r="AB501" s="960">
        <v>12</v>
      </c>
      <c r="AC501" s="938">
        <v>4.88</v>
      </c>
      <c r="AD501" s="938">
        <v>1.17</v>
      </c>
      <c r="AE501" s="938">
        <v>3.28</v>
      </c>
      <c r="AF501" s="938">
        <v>1.27</v>
      </c>
      <c r="AG501" s="938">
        <v>11.799999999999999</v>
      </c>
      <c r="AH501" s="938">
        <v>19.2</v>
      </c>
      <c r="AI501" s="938">
        <v>-3.4099999999999997</v>
      </c>
      <c r="AJ501" s="938">
        <v>2.1</v>
      </c>
      <c r="AK501" s="938">
        <v>8.48</v>
      </c>
      <c r="AL501" s="951">
        <v>220980</v>
      </c>
      <c r="AM501" s="945">
        <v>77.8</v>
      </c>
      <c r="AN501" s="938">
        <v>1.35</v>
      </c>
      <c r="AO501" s="802">
        <f t="shared" si="128"/>
        <v>1.6506353023769851</v>
      </c>
      <c r="AP501" s="803">
        <f t="shared" si="129"/>
        <v>11.5707172695901</v>
      </c>
      <c r="AQ501" s="961">
        <f t="shared" si="130"/>
        <v>-25.171294580041291</v>
      </c>
      <c r="AR501" s="703">
        <f>INDEX(Historical!$C$7:$C$1439,MATCH(B501,Historical!$B$7:$B$1450,0))*IF(AH501="n/a",1.03,IF(AH501&lt;0,1.01,IF(AH501&gt;10,1.1,(1+AH501/100))))</f>
        <v>1.804</v>
      </c>
      <c r="AS501" s="959">
        <f t="shared" si="131"/>
        <v>1.8220400000000001</v>
      </c>
      <c r="AT501" s="959">
        <f t="shared" si="136"/>
        <v>1.9765489920000001</v>
      </c>
      <c r="AU501" s="959">
        <f t="shared" si="136"/>
        <v>2.1441603465216001</v>
      </c>
      <c r="AV501" s="959">
        <f t="shared" si="136"/>
        <v>2.3259851439066317</v>
      </c>
      <c r="AW501" s="703">
        <f t="shared" si="132"/>
        <v>10.072734482428231</v>
      </c>
      <c r="AX501" s="810">
        <f t="shared" si="133"/>
        <v>20.807135886032292</v>
      </c>
      <c r="AY501" s="1017">
        <v>1.07</v>
      </c>
      <c r="AZ501" s="945">
        <v>12.53</v>
      </c>
      <c r="BA501" s="945">
        <v>-18.670000000000002</v>
      </c>
      <c r="BB501" s="945">
        <v>4.3099999999999996</v>
      </c>
      <c r="BC501" s="945">
        <v>-0.62</v>
      </c>
      <c r="BD501" s="984"/>
      <c r="BE501" s="666">
        <v>2011</v>
      </c>
      <c r="BF501" s="971">
        <f t="shared" si="134"/>
        <v>0</v>
      </c>
      <c r="BG501" s="955">
        <v>1.0999999999999999</v>
      </c>
      <c r="BH501" s="937"/>
    </row>
    <row r="502" spans="1:60" s="936" customFormat="1" x14ac:dyDescent="0.2">
      <c r="A502" s="936" t="s">
        <v>1811</v>
      </c>
      <c r="B502" s="642" t="s">
        <v>1812</v>
      </c>
      <c r="C502" s="1013" t="s">
        <v>247</v>
      </c>
      <c r="D502" s="1013" t="s">
        <v>4377</v>
      </c>
      <c r="E502" s="792">
        <v>9</v>
      </c>
      <c r="F502" s="1227">
        <v>478</v>
      </c>
      <c r="G502" s="1227" t="s">
        <v>115</v>
      </c>
      <c r="H502" s="1227" t="s">
        <v>115</v>
      </c>
      <c r="I502" s="947">
        <v>145.47999999999999</v>
      </c>
      <c r="J502" s="703">
        <f t="shared" si="121"/>
        <v>3.2994226010448173</v>
      </c>
      <c r="K502" s="950">
        <v>1.2</v>
      </c>
      <c r="L502" s="960">
        <v>4</v>
      </c>
      <c r="M502" s="694">
        <f t="shared" si="122"/>
        <v>4.8</v>
      </c>
      <c r="N502" s="943" t="s">
        <v>149</v>
      </c>
      <c r="O502" s="795">
        <v>1.1499999999999999</v>
      </c>
      <c r="P502" s="934">
        <v>43601</v>
      </c>
      <c r="Q502" s="934">
        <v>43631</v>
      </c>
      <c r="R502" s="694">
        <f t="shared" si="123"/>
        <v>4.3478260869565259</v>
      </c>
      <c r="S502" s="759">
        <f>IF(INDEX(Historical!$D$7:$D$1439,MATCH(B502,Historical!$B$7:$B$1450,0))=0,"n/a",(INDEX(Historical!$C$7:$C$1439,MATCH(B502,Historical!$B$7:$B$1450,0))/INDEX(Historical!$D$7:$D$1439,MATCH(B502,Historical!$B$7:$B$1450,0))-1)*100)</f>
        <v>5.8139534883720811</v>
      </c>
      <c r="T502" s="759">
        <f>IF(INDEX(Historical!$F$7:$F$1432,MATCH(B502,Historical!$B$7:$B$1450,0))=0,"n/a",((INDEX(Historical!$C$7:$C$1439,MATCH(B502,Historical!$B$7:$B$1450,0))/INDEX(Historical!$F$7:$F$1432,MATCH(B502,Historical!$B$7:$B$1450,0)))^(1/3)-1)*100)</f>
        <v>9.6640044891789003</v>
      </c>
      <c r="U502" s="759">
        <f>IF(INDEX(Historical!$H$7:$H$1432,MATCH(B502,Historical!$B$7:$B$1450,0))=0,"n/a",((INDEX(Historical!$C$7:$C$1439,MATCH(B502,Historical!$B$7:$B$1450,0))/INDEX(Historical!$H$7:$H$1432,MATCH(B502,Historical!$B$7:$B$1450,0)))^(1/5)-1)*100)</f>
        <v>13.885794666281615</v>
      </c>
      <c r="V502" s="759">
        <f>IF(INDEX(Historical!$O$7:$O$1432,MATCH(B502,Historical!$B$7:$B$1450,0))=0,"n/a",((INDEX(Historical!$C$7:$C$1439,MATCH(B502,Historical!$B$7:$B$1450,0))/INDEX(Historical!$O$7:$O$1432,MATCH(B502,Historical!$B$7:$B$1450,0)))^(1/10)-1)*100)</f>
        <v>10.216926199588649</v>
      </c>
      <c r="W502" s="760">
        <f t="shared" si="124"/>
        <v>1.3590970899682804</v>
      </c>
      <c r="X502" s="761" t="str">
        <f t="shared" si="125"/>
        <v>n/a</v>
      </c>
      <c r="Y502" s="717"/>
      <c r="Z502" s="703">
        <f t="shared" si="126"/>
        <v>34.310221586847746</v>
      </c>
      <c r="AA502" s="959">
        <f t="shared" si="127"/>
        <v>10.398856325947104</v>
      </c>
      <c r="AB502" s="960">
        <v>12</v>
      </c>
      <c r="AC502" s="938">
        <v>13.99</v>
      </c>
      <c r="AD502" s="938">
        <v>2.34</v>
      </c>
      <c r="AE502" s="938">
        <v>0.46</v>
      </c>
      <c r="AF502" s="938">
        <v>3.5</v>
      </c>
      <c r="AG502" s="938">
        <v>36</v>
      </c>
      <c r="AH502" s="938">
        <v>-128.29999999999998</v>
      </c>
      <c r="AI502" s="938">
        <v>9.91</v>
      </c>
      <c r="AJ502" s="938">
        <v>-18</v>
      </c>
      <c r="AK502" s="938">
        <v>4.5999999999999996</v>
      </c>
      <c r="AL502" s="951">
        <v>9620</v>
      </c>
      <c r="AM502" s="945">
        <v>0.2</v>
      </c>
      <c r="AN502" s="938">
        <v>2.5</v>
      </c>
      <c r="AO502" s="802">
        <f t="shared" si="128"/>
        <v>6.7863609413793284</v>
      </c>
      <c r="AP502" s="803">
        <f t="shared" si="129"/>
        <v>17.185217267326433</v>
      </c>
      <c r="AQ502" s="961">
        <f t="shared" si="130"/>
        <v>27.18489976900187</v>
      </c>
      <c r="AR502" s="703">
        <f>INDEX(Historical!$C$7:$C$1439,MATCH(B502,Historical!$B$7:$B$1450,0))*IF(AH502="n/a",1.03,IF(AH502&lt;0,1.01,IF(AH502&gt;10,1.1,(1+AH502/100))))</f>
        <v>4.5954999999999995</v>
      </c>
      <c r="AS502" s="959">
        <f t="shared" si="131"/>
        <v>5.0509140499999994</v>
      </c>
      <c r="AT502" s="959">
        <f t="shared" si="136"/>
        <v>5.2832560962999997</v>
      </c>
      <c r="AU502" s="959">
        <f t="shared" si="136"/>
        <v>5.5262858767297995</v>
      </c>
      <c r="AV502" s="959">
        <f t="shared" si="136"/>
        <v>5.7804950270593709</v>
      </c>
      <c r="AW502" s="703">
        <f t="shared" si="132"/>
        <v>26.236451050089169</v>
      </c>
      <c r="AX502" s="810">
        <f t="shared" si="133"/>
        <v>18.034404076222966</v>
      </c>
      <c r="AY502" s="1017">
        <v>1.82</v>
      </c>
      <c r="AZ502" s="945">
        <v>46.36</v>
      </c>
      <c r="BA502" s="945">
        <v>-4.5999999999999996</v>
      </c>
      <c r="BB502" s="945">
        <v>5.6000000000000005</v>
      </c>
      <c r="BC502" s="945">
        <v>12.659999999999998</v>
      </c>
      <c r="BD502" s="984"/>
      <c r="BE502" s="666">
        <v>2011</v>
      </c>
      <c r="BF502" s="971">
        <f t="shared" si="134"/>
        <v>0</v>
      </c>
      <c r="BG502" s="955">
        <v>4.8</v>
      </c>
      <c r="BH502" s="937"/>
    </row>
    <row r="503" spans="1:60" s="936" customFormat="1" x14ac:dyDescent="0.2">
      <c r="A503" s="944" t="s">
        <v>3934</v>
      </c>
      <c r="B503" s="642" t="s">
        <v>3935</v>
      </c>
      <c r="C503" s="1013" t="s">
        <v>123</v>
      </c>
      <c r="D503" s="1013" t="s">
        <v>4197</v>
      </c>
      <c r="E503" s="792">
        <v>6</v>
      </c>
      <c r="F503" s="1227">
        <v>790</v>
      </c>
      <c r="G503" s="1227" t="s">
        <v>106</v>
      </c>
      <c r="H503" s="1227" t="s">
        <v>106</v>
      </c>
      <c r="I503" s="947">
        <v>23.5</v>
      </c>
      <c r="J503" s="703">
        <f t="shared" si="121"/>
        <v>7.5778723404255315</v>
      </c>
      <c r="K503" s="950">
        <v>0.44519999999999998</v>
      </c>
      <c r="L503" s="960">
        <v>4</v>
      </c>
      <c r="M503" s="694">
        <f t="shared" si="122"/>
        <v>1.7807999999999999</v>
      </c>
      <c r="N503" s="943" t="s">
        <v>647</v>
      </c>
      <c r="O503" s="795">
        <v>0.43280000000000002</v>
      </c>
      <c r="P503" s="934">
        <v>43595</v>
      </c>
      <c r="Q503" s="934">
        <v>43613</v>
      </c>
      <c r="R503" s="694">
        <f t="shared" si="123"/>
        <v>2.8650646950092344</v>
      </c>
      <c r="S503" s="759">
        <f>IF(INDEX(Historical!$D$7:$D$1439,MATCH(B503,Historical!$B$7:$B$1450,0))=0,"n/a",(INDEX(Historical!$C$7:$C$1439,MATCH(B503,Historical!$B$7:$B$1450,0))/INDEX(Historical!$D$7:$D$1439,MATCH(B503,Historical!$B$7:$B$1450,0))-1)*100)</f>
        <v>12.002776813606397</v>
      </c>
      <c r="T503" s="759">
        <f>IF(INDEX(Historical!$F$7:$F$1432,MATCH(B503,Historical!$B$7:$B$1450,0))=0,"n/a",((INDEX(Historical!$C$7:$C$1439,MATCH(B503,Historical!$B$7:$B$1450,0))/INDEX(Historical!$F$7:$F$1432,MATCH(B503,Historical!$B$7:$B$1450,0)))^(1/3)-1)*100)</f>
        <v>12.002804134292422</v>
      </c>
      <c r="U503" s="759" t="str">
        <f>IF(INDEX(Historical!$H$7:$H$1432,MATCH(B503,Historical!$B$7:$B$1450,0))=0,"n/a",((INDEX(Historical!$C$7:$C$1439,MATCH(B503,Historical!$B$7:$B$1450,0))/INDEX(Historical!$H$7:$H$1432,MATCH(B503,Historical!$B$7:$B$1450,0)))^(1/5)-1)*100)</f>
        <v>n/a</v>
      </c>
      <c r="V503" s="759" t="str">
        <f>IF(INDEX(Historical!$O$7:$O$1432,MATCH(B503,Historical!$B$7:$B$1450,0))=0,"n/a",((INDEX(Historical!$C$7:$C$1439,MATCH(B503,Historical!$B$7:$B$1450,0))/INDEX(Historical!$O$7:$O$1432,MATCH(B503,Historical!$B$7:$B$1450,0)))^(1/10)-1)*100)</f>
        <v>n/a</v>
      </c>
      <c r="W503" s="760" t="str">
        <f t="shared" si="124"/>
        <v>n/a</v>
      </c>
      <c r="X503" s="761" t="str">
        <f t="shared" si="125"/>
        <v>n/a</v>
      </c>
      <c r="Y503" s="949"/>
      <c r="Z503" s="703">
        <f t="shared" si="126"/>
        <v>110.60869565217391</v>
      </c>
      <c r="AA503" s="959">
        <f t="shared" si="127"/>
        <v>14.596273291925465</v>
      </c>
      <c r="AB503" s="960">
        <v>12</v>
      </c>
      <c r="AC503" s="938">
        <v>1.61</v>
      </c>
      <c r="AD503" s="938">
        <v>1.1299999999999999</v>
      </c>
      <c r="AE503" s="938">
        <v>0.63</v>
      </c>
      <c r="AF503" s="938">
        <v>1.45</v>
      </c>
      <c r="AG503" s="938">
        <v>10.9</v>
      </c>
      <c r="AH503" s="938">
        <v>-10.7</v>
      </c>
      <c r="AI503" s="938">
        <v>14.67</v>
      </c>
      <c r="AJ503" s="938">
        <v>-41.099999999999994</v>
      </c>
      <c r="AK503" s="938">
        <v>12.94</v>
      </c>
      <c r="AL503" s="951">
        <v>820.98</v>
      </c>
      <c r="AM503" s="945">
        <v>4</v>
      </c>
      <c r="AN503" s="938">
        <v>1.1499999999999999</v>
      </c>
      <c r="AO503" s="802" t="str">
        <f t="shared" si="128"/>
        <v>n/a</v>
      </c>
      <c r="AP503" s="803" t="str">
        <f t="shared" si="129"/>
        <v>n/a</v>
      </c>
      <c r="AQ503" s="961">
        <f t="shared" si="130"/>
        <v>-3.0129532742944609</v>
      </c>
      <c r="AR503" s="703">
        <f>INDEX(Historical!$C$7:$C$1439,MATCH(B503,Historical!$B$7:$B$1450,0))*IF(AH503="n/a",1.03,IF(AH503&lt;0,1.01,IF(AH503&gt;10,1.1,(1+AH503/100))))</f>
        <v>1.629534</v>
      </c>
      <c r="AS503" s="959">
        <f t="shared" si="131"/>
        <v>1.7924874000000002</v>
      </c>
      <c r="AT503" s="959">
        <f t="shared" si="136"/>
        <v>1.9717361400000004</v>
      </c>
      <c r="AU503" s="959">
        <f t="shared" si="136"/>
        <v>2.1689097540000004</v>
      </c>
      <c r="AV503" s="959">
        <f t="shared" si="136"/>
        <v>2.3858007294000005</v>
      </c>
      <c r="AW503" s="703">
        <f t="shared" si="132"/>
        <v>9.948468023400002</v>
      </c>
      <c r="AX503" s="810">
        <f t="shared" si="133"/>
        <v>42.333906482553203</v>
      </c>
      <c r="AY503" s="1017">
        <v>0.56999999999999995</v>
      </c>
      <c r="AZ503" s="945">
        <v>16.05</v>
      </c>
      <c r="BA503" s="945">
        <v>-15.32</v>
      </c>
      <c r="BB503" s="945">
        <v>-1.02</v>
      </c>
      <c r="BC503" s="945">
        <v>2.08</v>
      </c>
      <c r="BD503" s="984"/>
      <c r="BE503" s="666">
        <v>2014</v>
      </c>
      <c r="BF503" s="971">
        <f t="shared" si="134"/>
        <v>0</v>
      </c>
      <c r="BG503" s="955">
        <v>3.4000000000000004</v>
      </c>
      <c r="BH503" s="937"/>
    </row>
    <row r="504" spans="1:60" s="936" customFormat="1" x14ac:dyDescent="0.2">
      <c r="A504" s="954" t="s">
        <v>1816</v>
      </c>
      <c r="B504" s="642" t="s">
        <v>1817</v>
      </c>
      <c r="C504" s="1013" t="s">
        <v>108</v>
      </c>
      <c r="D504" s="1013" t="s">
        <v>118</v>
      </c>
      <c r="E504" s="792">
        <v>8</v>
      </c>
      <c r="F504" s="1227">
        <v>577</v>
      </c>
      <c r="G504" s="1227" t="s">
        <v>106</v>
      </c>
      <c r="H504" s="1227" t="s">
        <v>106</v>
      </c>
      <c r="I504" s="947">
        <v>195.22</v>
      </c>
      <c r="J504" s="703">
        <f t="shared" si="121"/>
        <v>1.3318307550455897</v>
      </c>
      <c r="K504" s="950">
        <v>0.65</v>
      </c>
      <c r="L504" s="960">
        <v>4</v>
      </c>
      <c r="M504" s="694">
        <f t="shared" si="122"/>
        <v>2.6</v>
      </c>
      <c r="N504" s="943" t="s">
        <v>220</v>
      </c>
      <c r="O504" s="795">
        <v>0.6</v>
      </c>
      <c r="P504" s="934">
        <v>43552</v>
      </c>
      <c r="Q504" s="934">
        <v>43570</v>
      </c>
      <c r="R504" s="694">
        <f t="shared" si="123"/>
        <v>8.333333333333341</v>
      </c>
      <c r="S504" s="759">
        <f>IF(INDEX(Historical!$D$7:$D$1439,MATCH(B504,Historical!$B$7:$B$1450,0))=0,"n/a",(INDEX(Historical!$C$7:$C$1439,MATCH(B504,Historical!$B$7:$B$1450,0))/INDEX(Historical!$D$7:$D$1439,MATCH(B504,Historical!$B$7:$B$1450,0))-1)*100)</f>
        <v>12.56038647342994</v>
      </c>
      <c r="T504" s="759">
        <f>IF(INDEX(Historical!$F$7:$F$1432,MATCH(B504,Historical!$B$7:$B$1450,0))=0,"n/a",((INDEX(Historical!$C$7:$C$1439,MATCH(B504,Historical!$B$7:$B$1450,0))/INDEX(Historical!$F$7:$F$1432,MATCH(B504,Historical!$B$7:$B$1450,0)))^(1/3)-1)*100)</f>
        <v>23.732447382153833</v>
      </c>
      <c r="U504" s="759">
        <f>IF(INDEX(Historical!$H$7:$H$1432,MATCH(B504,Historical!$B$7:$B$1450,0))=0,"n/a",((INDEX(Historical!$C$7:$C$1439,MATCH(B504,Historical!$B$7:$B$1450,0))/INDEX(Historical!$H$7:$H$1432,MATCH(B504,Historical!$B$7:$B$1450,0)))^(1/5)-1)*100)</f>
        <v>15.986271670980345</v>
      </c>
      <c r="V504" s="759">
        <f>IF(INDEX(Historical!$O$7:$O$1432,MATCH(B504,Historical!$B$7:$B$1450,0))=0,"n/a",((INDEX(Historical!$C$7:$C$1439,MATCH(B504,Historical!$B$7:$B$1450,0))/INDEX(Historical!$O$7:$O$1432,MATCH(B504,Historical!$B$7:$B$1450,0)))^(1/10)-1)*100)</f>
        <v>8.5055292511012848</v>
      </c>
      <c r="W504" s="760">
        <f t="shared" si="124"/>
        <v>1.8795152187514332</v>
      </c>
      <c r="X504" s="761" t="str">
        <f t="shared" si="125"/>
        <v>n/a</v>
      </c>
      <c r="Y504" s="949" t="s">
        <v>808</v>
      </c>
      <c r="Z504" s="703">
        <f t="shared" si="126"/>
        <v>44.520547945205479</v>
      </c>
      <c r="AA504" s="959">
        <f t="shared" si="127"/>
        <v>33.428082191780824</v>
      </c>
      <c r="AB504" s="960">
        <v>12</v>
      </c>
      <c r="AC504" s="938">
        <v>5.84</v>
      </c>
      <c r="AD504" s="938">
        <v>3.55</v>
      </c>
      <c r="AE504" s="938">
        <v>3.01</v>
      </c>
      <c r="AF504" s="938">
        <v>2.54</v>
      </c>
      <c r="AG504" s="938">
        <v>7.6</v>
      </c>
      <c r="AH504" s="938">
        <v>12.2</v>
      </c>
      <c r="AI504" s="938">
        <v>10.24</v>
      </c>
      <c r="AJ504" s="938">
        <v>-0.5</v>
      </c>
      <c r="AK504" s="938">
        <v>9.5299999999999994</v>
      </c>
      <c r="AL504" s="951">
        <v>25670</v>
      </c>
      <c r="AM504" s="945">
        <v>0.6</v>
      </c>
      <c r="AN504" s="938">
        <v>0.47</v>
      </c>
      <c r="AO504" s="802">
        <f t="shared" si="128"/>
        <v>-16.10997976575489</v>
      </c>
      <c r="AP504" s="803">
        <f t="shared" si="129"/>
        <v>17.318102426025934</v>
      </c>
      <c r="AQ504" s="961">
        <f t="shared" si="130"/>
        <v>94.259081031404818</v>
      </c>
      <c r="AR504" s="703">
        <f>INDEX(Historical!$C$7:$C$1439,MATCH(B504,Historical!$B$7:$B$1450,0))*IF(AH504="n/a",1.03,IF(AH504&lt;0,1.01,IF(AH504&gt;10,1.1,(1+AH504/100))))</f>
        <v>2.5630000000000002</v>
      </c>
      <c r="AS504" s="959">
        <f t="shared" si="131"/>
        <v>2.8193000000000006</v>
      </c>
      <c r="AT504" s="959">
        <f t="shared" si="136"/>
        <v>3.0879792900000003</v>
      </c>
      <c r="AU504" s="959">
        <f t="shared" si="136"/>
        <v>3.382263716337</v>
      </c>
      <c r="AV504" s="959">
        <f t="shared" si="136"/>
        <v>3.7045934485039158</v>
      </c>
      <c r="AW504" s="703">
        <f t="shared" si="132"/>
        <v>15.557136454840917</v>
      </c>
      <c r="AX504" s="810">
        <f t="shared" si="133"/>
        <v>7.9690279965377098</v>
      </c>
      <c r="AY504" s="1017">
        <v>0.83</v>
      </c>
      <c r="AZ504" s="945">
        <v>45.14</v>
      </c>
      <c r="BA504" s="945">
        <v>-2.34</v>
      </c>
      <c r="BB504" s="945">
        <v>3.01</v>
      </c>
      <c r="BC504" s="945">
        <v>15.010000000000002</v>
      </c>
      <c r="BD504" s="984"/>
      <c r="BE504" s="666">
        <v>2012</v>
      </c>
      <c r="BF504" s="971">
        <f t="shared" si="134"/>
        <v>0</v>
      </c>
      <c r="BG504" s="955">
        <v>2.2999999999999998</v>
      </c>
      <c r="BH504" s="937"/>
    </row>
    <row r="505" spans="1:60" s="936" customFormat="1" x14ac:dyDescent="0.2">
      <c r="A505" s="936" t="s">
        <v>1813</v>
      </c>
      <c r="B505" s="642" t="s">
        <v>1814</v>
      </c>
      <c r="C505" s="1013" t="s">
        <v>108</v>
      </c>
      <c r="D505" s="1013" t="s">
        <v>4365</v>
      </c>
      <c r="E505" s="792">
        <v>9</v>
      </c>
      <c r="F505" s="1227">
        <v>497</v>
      </c>
      <c r="G505" s="1227" t="s">
        <v>106</v>
      </c>
      <c r="H505" s="1227" t="s">
        <v>106</v>
      </c>
      <c r="I505" s="947">
        <v>34.5</v>
      </c>
      <c r="J505" s="703">
        <f t="shared" si="121"/>
        <v>1.1594202898550725</v>
      </c>
      <c r="K505" s="950">
        <v>0.4</v>
      </c>
      <c r="L505" s="960">
        <v>1</v>
      </c>
      <c r="M505" s="694">
        <f t="shared" si="122"/>
        <v>0.4</v>
      </c>
      <c r="N505" s="943" t="s">
        <v>1815</v>
      </c>
      <c r="O505" s="795">
        <v>0.32</v>
      </c>
      <c r="P505" s="934">
        <v>43679</v>
      </c>
      <c r="Q505" s="934">
        <v>43689</v>
      </c>
      <c r="R505" s="694">
        <f t="shared" si="123"/>
        <v>25.000000000000007</v>
      </c>
      <c r="S505" s="759">
        <f>IF(INDEX(Historical!$D$7:$D$1439,MATCH(B505,Historical!$B$7:$B$1450,0))=0,"n/a",(INDEX(Historical!$C$7:$C$1439,MATCH(B505,Historical!$B$7:$B$1450,0))/INDEX(Historical!$D$7:$D$1439,MATCH(B505,Historical!$B$7:$B$1450,0))-1)*100)</f>
        <v>3.2258064516129004</v>
      </c>
      <c r="T505" s="759">
        <f>IF(INDEX(Historical!$F$7:$F$1432,MATCH(B505,Historical!$B$7:$B$1450,0))=0,"n/a",((INDEX(Historical!$C$7:$C$1439,MATCH(B505,Historical!$B$7:$B$1450,0))/INDEX(Historical!$F$7:$F$1432,MATCH(B505,Historical!$B$7:$B$1450,0)))^(1/3)-1)*100)</f>
        <v>5.8267367978799722</v>
      </c>
      <c r="U505" s="759">
        <f>IF(INDEX(Historical!$H$7:$H$1432,MATCH(B505,Historical!$B$7:$B$1450,0))=0,"n/a",((INDEX(Historical!$C$7:$C$1439,MATCH(B505,Historical!$B$7:$B$1450,0))/INDEX(Historical!$H$7:$H$1432,MATCH(B505,Historical!$B$7:$B$1450,0)))^(1/5)-1)*100)</f>
        <v>5.0611121761506839</v>
      </c>
      <c r="V505" s="759" t="str">
        <f>IF(INDEX(Historical!$O$7:$O$1432,MATCH(B505,Historical!$B$7:$B$1450,0))=0,"n/a",((INDEX(Historical!$C$7:$C$1439,MATCH(B505,Historical!$B$7:$B$1450,0))/INDEX(Historical!$O$7:$O$1432,MATCH(B505,Historical!$B$7:$B$1450,0)))^(1/10)-1)*100)</f>
        <v>n/a</v>
      </c>
      <c r="W505" s="760" t="str">
        <f t="shared" si="124"/>
        <v>n/a</v>
      </c>
      <c r="X505" s="761" t="str">
        <f t="shared" si="125"/>
        <v>n/a</v>
      </c>
      <c r="Y505" s="949"/>
      <c r="Z505" s="703" t="str">
        <f t="shared" si="126"/>
        <v>n/a</v>
      </c>
      <c r="AA505" s="959" t="str">
        <f t="shared" si="127"/>
        <v>n/a</v>
      </c>
      <c r="AB505" s="960">
        <v>12</v>
      </c>
      <c r="AC505" s="938" t="s">
        <v>137</v>
      </c>
      <c r="AD505" s="938" t="s">
        <v>137</v>
      </c>
      <c r="AE505" s="938" t="s">
        <v>137</v>
      </c>
      <c r="AF505" s="938" t="s">
        <v>137</v>
      </c>
      <c r="AG505" s="938" t="s">
        <v>137</v>
      </c>
      <c r="AH505" s="938" t="s">
        <v>137</v>
      </c>
      <c r="AI505" s="938" t="s">
        <v>137</v>
      </c>
      <c r="AJ505" s="938" t="s">
        <v>137</v>
      </c>
      <c r="AK505" s="938" t="s">
        <v>137</v>
      </c>
      <c r="AL505" s="951" t="s">
        <v>137</v>
      </c>
      <c r="AM505" s="945" t="s">
        <v>137</v>
      </c>
      <c r="AN505" s="938" t="s">
        <v>137</v>
      </c>
      <c r="AO505" s="802" t="str">
        <f t="shared" si="128"/>
        <v>n/a</v>
      </c>
      <c r="AP505" s="803">
        <f t="shared" si="129"/>
        <v>6.2205324660057562</v>
      </c>
      <c r="AQ505" s="961" t="str">
        <f t="shared" si="130"/>
        <v>n/a</v>
      </c>
      <c r="AR505" s="703">
        <f>INDEX(Historical!$C$7:$C$1439,MATCH(B505,Historical!$B$7:$B$1450,0))*IF(AH505="n/a",1.03,IF(AH505&lt;0,1.01,IF(AH505&gt;10,1.1,(1+AH505/100))))</f>
        <v>0.3296</v>
      </c>
      <c r="AS505" s="959">
        <f t="shared" si="131"/>
        <v>0.33948800000000001</v>
      </c>
      <c r="AT505" s="959">
        <f t="shared" si="136"/>
        <v>0.34967264000000003</v>
      </c>
      <c r="AU505" s="959">
        <f t="shared" si="136"/>
        <v>0.36016281920000004</v>
      </c>
      <c r="AV505" s="959">
        <f t="shared" si="136"/>
        <v>0.37096770377600002</v>
      </c>
      <c r="AW505" s="703">
        <f t="shared" si="132"/>
        <v>1.7498911629760001</v>
      </c>
      <c r="AX505" s="810">
        <f t="shared" si="133"/>
        <v>5.0721482984811601</v>
      </c>
      <c r="AY505" s="1017" t="s">
        <v>137</v>
      </c>
      <c r="AZ505" s="945" t="s">
        <v>137</v>
      </c>
      <c r="BA505" s="945" t="s">
        <v>137</v>
      </c>
      <c r="BB505" s="945" t="s">
        <v>137</v>
      </c>
      <c r="BC505" s="945" t="s">
        <v>137</v>
      </c>
      <c r="BD505" s="984" t="s">
        <v>4290</v>
      </c>
      <c r="BE505" s="666">
        <v>2011</v>
      </c>
      <c r="BF505" s="971">
        <f t="shared" si="134"/>
        <v>0</v>
      </c>
      <c r="BG505" s="955" t="s">
        <v>137</v>
      </c>
    </row>
    <row r="506" spans="1:60" s="936" customFormat="1" x14ac:dyDescent="0.2">
      <c r="A506" s="762" t="s">
        <v>3799</v>
      </c>
      <c r="B506" s="1142" t="s">
        <v>3800</v>
      </c>
      <c r="C506" s="1013" t="s">
        <v>112</v>
      </c>
      <c r="D506" s="1013" t="s">
        <v>1228</v>
      </c>
      <c r="E506" s="792">
        <v>6</v>
      </c>
      <c r="F506" s="1227">
        <v>796</v>
      </c>
      <c r="G506" s="1227" t="s">
        <v>106</v>
      </c>
      <c r="H506" s="1227" t="s">
        <v>106</v>
      </c>
      <c r="I506" s="956">
        <v>32.93</v>
      </c>
      <c r="J506" s="703">
        <f t="shared" si="121"/>
        <v>1.0932280595201942</v>
      </c>
      <c r="K506" s="936">
        <v>0.09</v>
      </c>
      <c r="L506" s="1227">
        <v>4</v>
      </c>
      <c r="M506" s="694">
        <f t="shared" si="122"/>
        <v>0.36</v>
      </c>
      <c r="N506" s="1227" t="s">
        <v>520</v>
      </c>
      <c r="O506" s="642">
        <v>0.08</v>
      </c>
      <c r="P506" s="684">
        <v>43616</v>
      </c>
      <c r="Q506" s="684">
        <v>43630</v>
      </c>
      <c r="R506" s="694">
        <f t="shared" si="123"/>
        <v>12.499999999999993</v>
      </c>
      <c r="S506" s="759">
        <f>IF(INDEX(Historical!$D$7:$D$1439,MATCH(B506,Historical!$B$7:$B$1450,0))=0,"n/a",(INDEX(Historical!$C$7:$C$1439,MATCH(B506,Historical!$B$7:$B$1450,0))/INDEX(Historical!$D$7:$D$1439,MATCH(B506,Historical!$B$7:$B$1450,0))-1)*100)</f>
        <v>14.814814814814813</v>
      </c>
      <c r="T506" s="759">
        <f>IF(INDEX(Historical!$F$7:$F$1432,MATCH(B506,Historical!$B$7:$B$1450,0))=0,"n/a",((INDEX(Historical!$C$7:$C$1439,MATCH(B506,Historical!$B$7:$B$1450,0))/INDEX(Historical!$F$7:$F$1432,MATCH(B506,Historical!$B$7:$B$1450,0)))^(1/3)-1)*100)</f>
        <v>17.725180311441701</v>
      </c>
      <c r="U506" s="759" t="str">
        <f>IF(INDEX(Historical!$H$7:$H$1432,MATCH(B506,Historical!$B$7:$B$1450,0))=0,"n/a",((INDEX(Historical!$C$7:$C$1439,MATCH(B506,Historical!$B$7:$B$1450,0))/INDEX(Historical!$H$7:$H$1432,MATCH(B506,Historical!$B$7:$B$1450,0)))^(1/5)-1)*100)</f>
        <v>n/a</v>
      </c>
      <c r="V506" s="759" t="str">
        <f>IF(INDEX(Historical!$O$7:$O$1432,MATCH(B506,Historical!$B$7:$B$1450,0))=0,"n/a",((INDEX(Historical!$C$7:$C$1439,MATCH(B506,Historical!$B$7:$B$1450,0))/INDEX(Historical!$O$7:$O$1432,MATCH(B506,Historical!$B$7:$B$1450,0)))^(1/10)-1)*100)</f>
        <v>n/a</v>
      </c>
      <c r="W506" s="760" t="str">
        <f t="shared" si="124"/>
        <v>n/a</v>
      </c>
      <c r="X506" s="761" t="str">
        <f t="shared" si="125"/>
        <v>n/a</v>
      </c>
      <c r="Y506" s="704"/>
      <c r="Z506" s="703">
        <f t="shared" si="126"/>
        <v>29.508196721311474</v>
      </c>
      <c r="AA506" s="959">
        <f t="shared" si="127"/>
        <v>26.991803278688526</v>
      </c>
      <c r="AB506" s="960">
        <v>3</v>
      </c>
      <c r="AC506" s="955">
        <v>1.22</v>
      </c>
      <c r="AD506" s="955">
        <v>1.03</v>
      </c>
      <c r="AE506" s="938">
        <v>1.39</v>
      </c>
      <c r="AF506" s="938">
        <v>9.34</v>
      </c>
      <c r="AG506" s="938">
        <v>37.9</v>
      </c>
      <c r="AH506" s="938">
        <v>-9.4</v>
      </c>
      <c r="AI506" s="938">
        <v>13.469999999999999</v>
      </c>
      <c r="AJ506" s="739">
        <v>51.2</v>
      </c>
      <c r="AK506" s="739">
        <v>26.3</v>
      </c>
      <c r="AL506" s="955">
        <v>1920</v>
      </c>
      <c r="AM506" s="955">
        <v>1.2</v>
      </c>
      <c r="AN506" s="955">
        <v>1.56</v>
      </c>
      <c r="AO506" s="802" t="str">
        <f t="shared" si="128"/>
        <v>n/a</v>
      </c>
      <c r="AP506" s="803" t="str">
        <f t="shared" si="129"/>
        <v>n/a</v>
      </c>
      <c r="AQ506" s="961">
        <f t="shared" si="130"/>
        <v>234.73269111201139</v>
      </c>
      <c r="AR506" s="703">
        <f>INDEX(Historical!$C$7:$C$1439,MATCH(B506,Historical!$B$7:$B$1450,0))*IF(AH506="n/a",1.03,IF(AH506&lt;0,1.01,IF(AH506&gt;10,1.1,(1+AH506/100))))</f>
        <v>0.31309999999999999</v>
      </c>
      <c r="AS506" s="959">
        <f t="shared" si="131"/>
        <v>0.34440999999999999</v>
      </c>
      <c r="AT506" s="959">
        <f t="shared" si="136"/>
        <v>0.37885100000000005</v>
      </c>
      <c r="AU506" s="959">
        <f t="shared" si="136"/>
        <v>0.41673610000000011</v>
      </c>
      <c r="AV506" s="959">
        <f t="shared" si="136"/>
        <v>0.45840971000000014</v>
      </c>
      <c r="AW506" s="703">
        <f t="shared" si="132"/>
        <v>1.9115068100000003</v>
      </c>
      <c r="AX506" s="810">
        <f t="shared" si="133"/>
        <v>5.8047580018220479</v>
      </c>
      <c r="AY506" s="788">
        <v>0.95</v>
      </c>
      <c r="AZ506" s="938">
        <v>47.97</v>
      </c>
      <c r="BA506" s="938">
        <v>-2.6</v>
      </c>
      <c r="BB506" s="938">
        <v>5.37</v>
      </c>
      <c r="BC506" s="938">
        <v>22.82</v>
      </c>
      <c r="BD506" s="984"/>
      <c r="BE506" s="666">
        <v>2014</v>
      </c>
      <c r="BF506" s="971">
        <f t="shared" si="134"/>
        <v>0</v>
      </c>
      <c r="BG506" s="955">
        <v>6.6000000000000005</v>
      </c>
      <c r="BH506" s="937"/>
    </row>
    <row r="507" spans="1:60" s="936" customFormat="1" x14ac:dyDescent="0.2">
      <c r="A507" s="953" t="s">
        <v>1820</v>
      </c>
      <c r="B507" s="642" t="s">
        <v>1821</v>
      </c>
      <c r="C507" s="1013" t="s">
        <v>123</v>
      </c>
      <c r="D507" s="1013" t="s">
        <v>4382</v>
      </c>
      <c r="E507" s="792">
        <v>9</v>
      </c>
      <c r="F507" s="1227">
        <v>509</v>
      </c>
      <c r="G507" s="1227" t="s">
        <v>37</v>
      </c>
      <c r="H507" s="1227" t="s">
        <v>37</v>
      </c>
      <c r="I507" s="947">
        <v>40.22</v>
      </c>
      <c r="J507" s="703">
        <f t="shared" si="121"/>
        <v>2.3868722028841374</v>
      </c>
      <c r="K507" s="950">
        <v>0.24</v>
      </c>
      <c r="L507" s="960">
        <v>4</v>
      </c>
      <c r="M507" s="694">
        <f t="shared" si="122"/>
        <v>0.96</v>
      </c>
      <c r="N507" s="943" t="s">
        <v>152</v>
      </c>
      <c r="O507" s="795">
        <v>0.23</v>
      </c>
      <c r="P507" s="934">
        <v>43720</v>
      </c>
      <c r="Q507" s="934">
        <v>43735</v>
      </c>
      <c r="R507" s="694">
        <f t="shared" si="123"/>
        <v>4.3478260869565135</v>
      </c>
      <c r="S507" s="759">
        <f>IF(INDEX(Historical!$D$7:$D$1439,MATCH(B507,Historical!$B$7:$B$1450,0))=0,"n/a",(INDEX(Historical!$C$7:$C$1439,MATCH(B507,Historical!$B$7:$B$1450,0))/INDEX(Historical!$D$7:$D$1439,MATCH(B507,Historical!$B$7:$B$1450,0))-1)*100)</f>
        <v>7.3170731707316916</v>
      </c>
      <c r="T507" s="759">
        <f>IF(INDEX(Historical!$F$7:$F$1432,MATCH(B507,Historical!$B$7:$B$1450,0))=0,"n/a",((INDEX(Historical!$C$7:$C$1439,MATCH(B507,Historical!$B$7:$B$1450,0))/INDEX(Historical!$F$7:$F$1432,MATCH(B507,Historical!$B$7:$B$1450,0)))^(1/3)-1)*100)</f>
        <v>5.9457770971115043</v>
      </c>
      <c r="U507" s="759">
        <f>IF(INDEX(Historical!$H$7:$H$1432,MATCH(B507,Historical!$B$7:$B$1450,0))=0,"n/a",((INDEX(Historical!$C$7:$C$1439,MATCH(B507,Historical!$B$7:$B$1450,0))/INDEX(Historical!$H$7:$H$1432,MATCH(B507,Historical!$B$7:$B$1450,0)))^(1/5)-1)*100)</f>
        <v>9.4608784223157549</v>
      </c>
      <c r="V507" s="759">
        <f>IF(INDEX(Historical!$O$7:$O$1432,MATCH(B507,Historical!$B$7:$B$1450,0))=0,"n/a",((INDEX(Historical!$C$7:$C$1439,MATCH(B507,Historical!$B$7:$B$1450,0))/INDEX(Historical!$O$7:$O$1432,MATCH(B507,Historical!$B$7:$B$1450,0)))^(1/10)-1)*100)</f>
        <v>2.6118165254426451</v>
      </c>
      <c r="W507" s="760">
        <f t="shared" si="124"/>
        <v>3.622336534804008</v>
      </c>
      <c r="X507" s="761">
        <f t="shared" si="125"/>
        <v>1.6035387156467382</v>
      </c>
      <c r="Y507" s="717"/>
      <c r="Z507" s="703">
        <f t="shared" si="126"/>
        <v>36.92307692307692</v>
      </c>
      <c r="AA507" s="959">
        <f t="shared" si="127"/>
        <v>15.469230769230768</v>
      </c>
      <c r="AB507" s="960">
        <v>5</v>
      </c>
      <c r="AC507" s="938">
        <v>2.6</v>
      </c>
      <c r="AD507" s="938">
        <v>0.38</v>
      </c>
      <c r="AE507" s="938">
        <v>0.62</v>
      </c>
      <c r="AF507" s="938">
        <v>2.69</v>
      </c>
      <c r="AG507" s="938">
        <v>22.3</v>
      </c>
      <c r="AH507" s="938">
        <v>-19.2</v>
      </c>
      <c r="AI507" s="938" t="s">
        <v>137</v>
      </c>
      <c r="AJ507" s="938">
        <v>5.8999999999999995</v>
      </c>
      <c r="AK507" s="938">
        <v>41.5</v>
      </c>
      <c r="AL507" s="951">
        <v>2310</v>
      </c>
      <c r="AM507" s="945">
        <v>5.5</v>
      </c>
      <c r="AN507" s="938">
        <v>0.87</v>
      </c>
      <c r="AO507" s="802">
        <f t="shared" si="128"/>
        <v>-3.6214801440308744</v>
      </c>
      <c r="AP507" s="803">
        <f t="shared" si="129"/>
        <v>11.847750625199893</v>
      </c>
      <c r="AQ507" s="961">
        <f t="shared" si="130"/>
        <v>35.993840986732863</v>
      </c>
      <c r="AR507" s="703">
        <f>INDEX(Historical!$C$7:$C$1439,MATCH(B507,Historical!$B$7:$B$1450,0))*IF(AH507="n/a",1.03,IF(AH507&lt;0,1.01,IF(AH507&gt;10,1.1,(1+AH507/100))))</f>
        <v>0.88880000000000003</v>
      </c>
      <c r="AS507" s="959">
        <f t="shared" si="131"/>
        <v>0.91546400000000006</v>
      </c>
      <c r="AT507" s="959">
        <f t="shared" ref="AT507:AV523" si="137">IF($AK507="n/a",1.03*AS507,IF($AK507&lt;0,1.01*AS507,IF($AK507&gt;10,1.1*AS507,(1+$AK507/100)*AS507)))</f>
        <v>1.0070104000000002</v>
      </c>
      <c r="AU507" s="959">
        <f t="shared" si="137"/>
        <v>1.1077114400000003</v>
      </c>
      <c r="AV507" s="959">
        <f t="shared" si="137"/>
        <v>1.2184825840000004</v>
      </c>
      <c r="AW507" s="703">
        <f t="shared" si="132"/>
        <v>5.1374684240000006</v>
      </c>
      <c r="AX507" s="810">
        <f t="shared" si="133"/>
        <v>12.773417265042269</v>
      </c>
      <c r="AY507" s="1017">
        <v>1.1599999999999999</v>
      </c>
      <c r="AZ507" s="945">
        <v>28.01</v>
      </c>
      <c r="BA507" s="945">
        <v>-17.190000000000001</v>
      </c>
      <c r="BB507" s="945">
        <v>6.18</v>
      </c>
      <c r="BC507" s="945">
        <v>4.54</v>
      </c>
      <c r="BD507" s="697"/>
      <c r="BE507" s="666">
        <v>2011</v>
      </c>
      <c r="BF507" s="971">
        <f t="shared" si="134"/>
        <v>0</v>
      </c>
      <c r="BG507" s="955">
        <v>7.7</v>
      </c>
      <c r="BH507" s="937"/>
    </row>
    <row r="508" spans="1:60" s="936" customFormat="1" x14ac:dyDescent="0.2">
      <c r="A508" s="953" t="s">
        <v>1822</v>
      </c>
      <c r="B508" s="642" t="s">
        <v>3978</v>
      </c>
      <c r="C508" s="1013" t="s">
        <v>4369</v>
      </c>
      <c r="D508" s="1013" t="s">
        <v>523</v>
      </c>
      <c r="E508" s="792">
        <v>9</v>
      </c>
      <c r="F508" s="1227">
        <v>382</v>
      </c>
      <c r="G508" s="1227" t="s">
        <v>106</v>
      </c>
      <c r="H508" s="1227" t="s">
        <v>106</v>
      </c>
      <c r="I508" s="947">
        <v>58.88</v>
      </c>
      <c r="J508" s="703">
        <f t="shared" si="121"/>
        <v>6.7255434782608692</v>
      </c>
      <c r="K508" s="950">
        <v>1.98</v>
      </c>
      <c r="L508" s="960">
        <v>2</v>
      </c>
      <c r="M508" s="694">
        <f t="shared" si="122"/>
        <v>3.96</v>
      </c>
      <c r="N508" s="943" t="s">
        <v>1824</v>
      </c>
      <c r="O508" s="795">
        <v>1.9260999999999999</v>
      </c>
      <c r="P508" s="939">
        <v>43265</v>
      </c>
      <c r="Q508" s="939">
        <v>43290</v>
      </c>
      <c r="R508" s="694">
        <f t="shared" si="123"/>
        <v>2.7984009137635666</v>
      </c>
      <c r="S508" s="759">
        <f>IF(INDEX(Historical!$D$7:$D$1439,MATCH(B508,Historical!$B$7:$B$1450,0))=0,"n/a",(INDEX(Historical!$C$7:$C$1439,MATCH(B508,Historical!$B$7:$B$1450,0))/INDEX(Historical!$D$7:$D$1439,MATCH(B508,Historical!$B$7:$B$1450,0))-1)*100)</f>
        <v>10.880491995717655</v>
      </c>
      <c r="T508" s="759">
        <f>IF(INDEX(Historical!$F$7:$F$1432,MATCH(B508,Historical!$B$7:$B$1450,0))=0,"n/a",((INDEX(Historical!$C$7:$C$1439,MATCH(B508,Historical!$B$7:$B$1450,0))/INDEX(Historical!$F$7:$F$1432,MATCH(B508,Historical!$B$7:$B$1450,0)))^(1/3)-1)*100)</f>
        <v>7.2283924363319541</v>
      </c>
      <c r="U508" s="759">
        <f>IF(INDEX(Historical!$H$7:$H$1432,MATCH(B508,Historical!$B$7:$B$1450,0))=0,"n/a",((INDEX(Historical!$C$7:$C$1439,MATCH(B508,Historical!$B$7:$B$1450,0))/INDEX(Historical!$H$7:$H$1432,MATCH(B508,Historical!$B$7:$B$1450,0)))^(1/5)-1)*100)</f>
        <v>11.514487899570369</v>
      </c>
      <c r="V508" s="759">
        <f>IF(INDEX(Historical!$O$7:$O$1432,MATCH(B508,Historical!$B$7:$B$1450,0))=0,"n/a",((INDEX(Historical!$C$7:$C$1439,MATCH(B508,Historical!$B$7:$B$1450,0))/INDEX(Historical!$O$7:$O$1432,MATCH(B508,Historical!$B$7:$B$1450,0)))^(1/10)-1)*100)</f>
        <v>11.948506997974228</v>
      </c>
      <c r="W508" s="760">
        <f t="shared" si="124"/>
        <v>0.96367587193300031</v>
      </c>
      <c r="X508" s="761">
        <f t="shared" si="125"/>
        <v>3.0301283946237816</v>
      </c>
      <c r="Y508" s="948" t="s">
        <v>4183</v>
      </c>
      <c r="Z508" s="703">
        <f t="shared" si="126"/>
        <v>76.007677543186176</v>
      </c>
      <c r="AA508" s="959">
        <f t="shared" si="127"/>
        <v>11.301343570057583</v>
      </c>
      <c r="AB508" s="960">
        <v>12</v>
      </c>
      <c r="AC508" s="938">
        <v>5.21</v>
      </c>
      <c r="AD508" s="938">
        <v>12.63</v>
      </c>
      <c r="AE508" s="938">
        <v>0.76</v>
      </c>
      <c r="AF508" s="938">
        <v>1.17</v>
      </c>
      <c r="AG508" s="938" t="s">
        <v>137</v>
      </c>
      <c r="AH508" s="938">
        <v>-33.700000000000003</v>
      </c>
      <c r="AI508" s="938">
        <v>-2.67</v>
      </c>
      <c r="AJ508" s="938">
        <v>3.8</v>
      </c>
      <c r="AK508" s="938">
        <v>0.89999999999999991</v>
      </c>
      <c r="AL508" s="951">
        <v>14850</v>
      </c>
      <c r="AM508" s="945">
        <v>2.8000000000000003</v>
      </c>
      <c r="AN508" s="938" t="s">
        <v>137</v>
      </c>
      <c r="AO508" s="802">
        <f t="shared" si="128"/>
        <v>6.938687807773654</v>
      </c>
      <c r="AP508" s="803">
        <f t="shared" si="129"/>
        <v>18.240031377831237</v>
      </c>
      <c r="AQ508" s="961">
        <f t="shared" si="130"/>
        <v>-23.340371404304715</v>
      </c>
      <c r="AR508" s="703">
        <f>INDEX(Historical!$C$7:$C$1439,MATCH(B508,Historical!$B$7:$B$1450,0))*IF(AH508="n/a",1.03,IF(AH508&lt;0,1.01,IF(AH508&gt;10,1.1,(1+AH508/100))))</f>
        <v>4.0116190000000005</v>
      </c>
      <c r="AS508" s="959">
        <f t="shared" si="131"/>
        <v>4.0517351900000005</v>
      </c>
      <c r="AT508" s="959">
        <f t="shared" si="137"/>
        <v>4.0882008067099997</v>
      </c>
      <c r="AU508" s="959">
        <f t="shared" si="137"/>
        <v>4.1249946139703892</v>
      </c>
      <c r="AV508" s="959">
        <f t="shared" si="137"/>
        <v>4.1621195654961225</v>
      </c>
      <c r="AW508" s="703">
        <f t="shared" si="132"/>
        <v>20.438669176176514</v>
      </c>
      <c r="AX508" s="810">
        <f t="shared" si="133"/>
        <v>34.712413682365003</v>
      </c>
      <c r="AY508" s="1017">
        <v>1</v>
      </c>
      <c r="AZ508" s="945">
        <v>17.03</v>
      </c>
      <c r="BA508" s="945">
        <v>-30.43</v>
      </c>
      <c r="BB508" s="945">
        <v>-3.37</v>
      </c>
      <c r="BC508" s="945">
        <v>1.08</v>
      </c>
      <c r="BD508" s="984"/>
      <c r="BE508" s="666">
        <v>2010</v>
      </c>
      <c r="BF508" s="971">
        <f t="shared" si="134"/>
        <v>0</v>
      </c>
      <c r="BG508" s="955" t="s">
        <v>137</v>
      </c>
      <c r="BH508" s="937"/>
    </row>
    <row r="509" spans="1:60" s="936" customFormat="1" x14ac:dyDescent="0.2">
      <c r="A509" s="936" t="s">
        <v>1793</v>
      </c>
      <c r="B509" s="642" t="s">
        <v>1794</v>
      </c>
      <c r="C509" s="1013" t="s">
        <v>4345</v>
      </c>
      <c r="D509" s="1013" t="s">
        <v>4346</v>
      </c>
      <c r="E509" s="792">
        <v>8</v>
      </c>
      <c r="F509" s="1227">
        <v>520</v>
      </c>
      <c r="G509" s="1227" t="s">
        <v>37</v>
      </c>
      <c r="H509" s="1227" t="s">
        <v>115</v>
      </c>
      <c r="I509" s="947">
        <v>27.91</v>
      </c>
      <c r="J509" s="703">
        <f t="shared" si="121"/>
        <v>5.6610533858831964</v>
      </c>
      <c r="K509" s="950">
        <v>0.39500000000000002</v>
      </c>
      <c r="L509" s="960">
        <v>4</v>
      </c>
      <c r="M509" s="694">
        <f t="shared" si="122"/>
        <v>1.58</v>
      </c>
      <c r="N509" s="943" t="s">
        <v>149</v>
      </c>
      <c r="O509" s="795">
        <v>0.38500000000000001</v>
      </c>
      <c r="P509" s="939">
        <v>43166</v>
      </c>
      <c r="Q509" s="939">
        <v>43174</v>
      </c>
      <c r="R509" s="694">
        <f t="shared" si="123"/>
        <v>2.5974025974025996</v>
      </c>
      <c r="S509" s="759">
        <f>IF(INDEX(Historical!$D$7:$D$1439,MATCH(B509,Historical!$B$7:$B$1450,0))=0,"n/a",(INDEX(Historical!$C$7:$C$1439,MATCH(B509,Historical!$B$7:$B$1450,0))/INDEX(Historical!$D$7:$D$1439,MATCH(B509,Historical!$B$7:$B$1450,0))-1)*100)</f>
        <v>2.5974025974025983</v>
      </c>
      <c r="T509" s="759">
        <f>IF(INDEX(Historical!$F$7:$F$1432,MATCH(B509,Historical!$B$7:$B$1450,0))=0,"n/a",((INDEX(Historical!$C$7:$C$1439,MATCH(B509,Historical!$B$7:$B$1450,0))/INDEX(Historical!$F$7:$F$1432,MATCH(B509,Historical!$B$7:$B$1450,0)))^(1/3)-1)*100)</f>
        <v>4.6146886474063287</v>
      </c>
      <c r="U509" s="759">
        <f>IF(INDEX(Historical!$H$7:$H$1432,MATCH(B509,Historical!$B$7:$B$1450,0))=0,"n/a",((INDEX(Historical!$C$7:$C$1439,MATCH(B509,Historical!$B$7:$B$1450,0))/INDEX(Historical!$H$7:$H$1432,MATCH(B509,Historical!$B$7:$B$1450,0)))^(1/5)-1)*100)</f>
        <v>5.3075360122292414</v>
      </c>
      <c r="V509" s="759">
        <f>IF(INDEX(Historical!$O$7:$O$1432,MATCH(B509,Historical!$B$7:$B$1450,0))=0,"n/a",((INDEX(Historical!$C$7:$C$1439,MATCH(B509,Historical!$B$7:$B$1450,0))/INDEX(Historical!$O$7:$O$1432,MATCH(B509,Historical!$B$7:$B$1450,0)))^(1/10)-1)*100)</f>
        <v>-2.8050324237640201</v>
      </c>
      <c r="W509" s="760" t="str">
        <f t="shared" si="124"/>
        <v>n/a</v>
      </c>
      <c r="X509" s="761">
        <f t="shared" si="125"/>
        <v>0.12429826726532182</v>
      </c>
      <c r="Y509" s="734"/>
      <c r="Z509" s="703">
        <f t="shared" si="126"/>
        <v>87.777777777777771</v>
      </c>
      <c r="AA509" s="959">
        <f t="shared" si="127"/>
        <v>15.505555555555555</v>
      </c>
      <c r="AB509" s="960">
        <v>12</v>
      </c>
      <c r="AC509" s="938">
        <v>1.8</v>
      </c>
      <c r="AD509" s="938">
        <v>1.72</v>
      </c>
      <c r="AE509" s="938">
        <v>6.83</v>
      </c>
      <c r="AF509" s="938">
        <v>2.25</v>
      </c>
      <c r="AG509" s="938">
        <v>13.900000000000002</v>
      </c>
      <c r="AH509" s="938">
        <v>-2</v>
      </c>
      <c r="AI509" s="938">
        <v>-8.6300000000000008</v>
      </c>
      <c r="AJ509" s="938">
        <v>42.699999999999996</v>
      </c>
      <c r="AK509" s="938">
        <v>9</v>
      </c>
      <c r="AL509" s="951">
        <v>3570</v>
      </c>
      <c r="AM509" s="945">
        <v>1.9</v>
      </c>
      <c r="AN509" s="938">
        <v>1.1299999999999999</v>
      </c>
      <c r="AO509" s="802">
        <f t="shared" si="128"/>
        <v>-4.5369661574431159</v>
      </c>
      <c r="AP509" s="803">
        <f t="shared" si="129"/>
        <v>10.968589398112439</v>
      </c>
      <c r="AQ509" s="961">
        <f t="shared" si="130"/>
        <v>24.521305629018997</v>
      </c>
      <c r="AR509" s="703">
        <f>INDEX(Historical!$C$7:$C$1439,MATCH(B509,Historical!$B$7:$B$1450,0))*IF(AH509="n/a",1.03,IF(AH509&lt;0,1.01,IF(AH509&gt;10,1.1,(1+AH509/100))))</f>
        <v>1.5958000000000001</v>
      </c>
      <c r="AS509" s="959">
        <f t="shared" si="131"/>
        <v>1.611758</v>
      </c>
      <c r="AT509" s="959">
        <f t="shared" si="137"/>
        <v>1.7568162200000002</v>
      </c>
      <c r="AU509" s="959">
        <f t="shared" si="137"/>
        <v>1.9149296798000004</v>
      </c>
      <c r="AV509" s="959">
        <f t="shared" si="137"/>
        <v>2.0872733509820005</v>
      </c>
      <c r="AW509" s="703">
        <f t="shared" si="132"/>
        <v>8.9665772507820005</v>
      </c>
      <c r="AX509" s="810">
        <f t="shared" si="133"/>
        <v>32.126754750204228</v>
      </c>
      <c r="AY509" s="1017">
        <v>0.67</v>
      </c>
      <c r="AZ509" s="945">
        <v>17.27</v>
      </c>
      <c r="BA509" s="945">
        <v>-8.01</v>
      </c>
      <c r="BB509" s="945">
        <v>-0.33999999999999997</v>
      </c>
      <c r="BC509" s="945">
        <v>0.55999999999999994</v>
      </c>
      <c r="BD509" s="984"/>
      <c r="BE509" s="666">
        <v>2011</v>
      </c>
      <c r="BF509" s="971">
        <f t="shared" si="134"/>
        <v>0</v>
      </c>
      <c r="BG509" s="955">
        <v>5.8999999999999995</v>
      </c>
      <c r="BH509" s="937"/>
    </row>
    <row r="510" spans="1:60" s="936" customFormat="1" x14ac:dyDescent="0.2">
      <c r="A510" s="936" t="s">
        <v>1799</v>
      </c>
      <c r="B510" s="642" t="s">
        <v>1800</v>
      </c>
      <c r="C510" s="1013" t="s">
        <v>108</v>
      </c>
      <c r="D510" s="1013" t="s">
        <v>4365</v>
      </c>
      <c r="E510" s="792">
        <v>9</v>
      </c>
      <c r="F510" s="1227">
        <v>450</v>
      </c>
      <c r="G510" s="1227" t="s">
        <v>37</v>
      </c>
      <c r="H510" s="1227" t="s">
        <v>37</v>
      </c>
      <c r="I510" s="947">
        <v>36.58</v>
      </c>
      <c r="J510" s="703">
        <f t="shared" si="121"/>
        <v>3.3898305084745761</v>
      </c>
      <c r="K510" s="950">
        <v>0.31</v>
      </c>
      <c r="L510" s="960">
        <v>4</v>
      </c>
      <c r="M510" s="694">
        <f t="shared" si="122"/>
        <v>1.24</v>
      </c>
      <c r="N510" s="943" t="s">
        <v>164</v>
      </c>
      <c r="O510" s="795">
        <v>0.28999999999999998</v>
      </c>
      <c r="P510" s="934">
        <v>43538</v>
      </c>
      <c r="Q510" s="934">
        <v>43556</v>
      </c>
      <c r="R510" s="694">
        <f t="shared" si="123"/>
        <v>6.8965517241379377</v>
      </c>
      <c r="S510" s="759">
        <f>IF(INDEX(Historical!$D$7:$D$1439,MATCH(B510,Historical!$B$7:$B$1450,0))=0,"n/a",(INDEX(Historical!$C$7:$C$1439,MATCH(B510,Historical!$B$7:$B$1450,0))/INDEX(Historical!$D$7:$D$1439,MATCH(B510,Historical!$B$7:$B$1450,0))-1)*100)</f>
        <v>10.784313725490179</v>
      </c>
      <c r="T510" s="759">
        <f>IF(INDEX(Historical!$F$7:$F$1432,MATCH(B510,Historical!$B$7:$B$1450,0))=0,"n/a",((INDEX(Historical!$C$7:$C$1439,MATCH(B510,Historical!$B$7:$B$1450,0))/INDEX(Historical!$F$7:$F$1432,MATCH(B510,Historical!$B$7:$B$1450,0)))^(1/3)-1)*100)</f>
        <v>7.4844611903481795</v>
      </c>
      <c r="U510" s="759">
        <f>IF(INDEX(Historical!$H$7:$H$1432,MATCH(B510,Historical!$B$7:$B$1450,0))=0,"n/a",((INDEX(Historical!$C$7:$C$1439,MATCH(B510,Historical!$B$7:$B$1450,0))/INDEX(Historical!$H$7:$H$1432,MATCH(B510,Historical!$B$7:$B$1450,0)))^(1/5)-1)*100)</f>
        <v>8.2562478063863196</v>
      </c>
      <c r="V510" s="759">
        <f>IF(INDEX(Historical!$O$7:$O$1432,MATCH(B510,Historical!$B$7:$B$1450,0))=0,"n/a",((INDEX(Historical!$C$7:$C$1439,MATCH(B510,Historical!$B$7:$B$1450,0))/INDEX(Historical!$O$7:$O$1432,MATCH(B510,Historical!$B$7:$B$1450,0)))^(1/10)-1)*100)</f>
        <v>0.13372160583624559</v>
      </c>
      <c r="W510" s="760">
        <f t="shared" si="124"/>
        <v>61.742062957999877</v>
      </c>
      <c r="X510" s="761">
        <f t="shared" si="125"/>
        <v>1.3760413010643866</v>
      </c>
      <c r="Y510" s="718"/>
      <c r="Z510" s="703">
        <f t="shared" si="126"/>
        <v>41.333333333333336</v>
      </c>
      <c r="AA510" s="959">
        <f t="shared" si="127"/>
        <v>12.193333333333333</v>
      </c>
      <c r="AB510" s="960">
        <v>12</v>
      </c>
      <c r="AC510" s="938">
        <v>3</v>
      </c>
      <c r="AD510" s="938">
        <v>1.23</v>
      </c>
      <c r="AE510" s="938">
        <v>4.2699999999999996</v>
      </c>
      <c r="AF510" s="938">
        <v>1</v>
      </c>
      <c r="AG510" s="938">
        <v>7.7</v>
      </c>
      <c r="AH510" s="938">
        <v>20</v>
      </c>
      <c r="AI510" s="938">
        <v>3.15</v>
      </c>
      <c r="AJ510" s="938">
        <v>6</v>
      </c>
      <c r="AK510" s="938">
        <v>10</v>
      </c>
      <c r="AL510" s="951">
        <v>2000</v>
      </c>
      <c r="AM510" s="945">
        <v>1.7000000000000002</v>
      </c>
      <c r="AN510" s="938">
        <v>0.09</v>
      </c>
      <c r="AO510" s="802">
        <f t="shared" si="128"/>
        <v>-0.54725501847243763</v>
      </c>
      <c r="AP510" s="803">
        <f t="shared" si="129"/>
        <v>11.646078314860896</v>
      </c>
      <c r="AQ510" s="961">
        <f t="shared" si="130"/>
        <v>-26.384381689350334</v>
      </c>
      <c r="AR510" s="703">
        <f>INDEX(Historical!$C$7:$C$1439,MATCH(B510,Historical!$B$7:$B$1450,0))*IF(AH510="n/a",1.03,IF(AH510&lt;0,1.01,IF(AH510&gt;10,1.1,(1+AH510/100))))</f>
        <v>1.2429999999999999</v>
      </c>
      <c r="AS510" s="959">
        <f t="shared" si="131"/>
        <v>1.2821545000000001</v>
      </c>
      <c r="AT510" s="959">
        <f t="shared" si="137"/>
        <v>1.4103699500000002</v>
      </c>
      <c r="AU510" s="959">
        <f t="shared" si="137"/>
        <v>1.5514069450000003</v>
      </c>
      <c r="AV510" s="959">
        <f t="shared" si="137"/>
        <v>1.7065476395000005</v>
      </c>
      <c r="AW510" s="703">
        <f t="shared" si="132"/>
        <v>7.193479034500001</v>
      </c>
      <c r="AX510" s="810">
        <f t="shared" si="133"/>
        <v>19.665060236468019</v>
      </c>
      <c r="AY510" s="1017">
        <v>1.1100000000000001</v>
      </c>
      <c r="AZ510" s="945">
        <v>7.1499999999999995</v>
      </c>
      <c r="BA510" s="945">
        <v>-28.439999999999998</v>
      </c>
      <c r="BB510" s="945">
        <v>-0.83</v>
      </c>
      <c r="BC510" s="945">
        <v>-7.3</v>
      </c>
      <c r="BD510" s="984"/>
      <c r="BE510" s="666">
        <v>2011</v>
      </c>
      <c r="BF510" s="971">
        <f t="shared" si="134"/>
        <v>0</v>
      </c>
      <c r="BG510" s="955">
        <v>1.2</v>
      </c>
      <c r="BH510" s="937"/>
    </row>
    <row r="511" spans="1:60" s="936" customFormat="1" x14ac:dyDescent="0.2">
      <c r="A511" s="936" t="s">
        <v>3012</v>
      </c>
      <c r="B511" s="642" t="s">
        <v>3013</v>
      </c>
      <c r="C511" s="1013" t="s">
        <v>108</v>
      </c>
      <c r="D511" s="1013" t="s">
        <v>4357</v>
      </c>
      <c r="E511" s="792">
        <v>6</v>
      </c>
      <c r="F511" s="1227">
        <v>788</v>
      </c>
      <c r="G511" s="1227" t="s">
        <v>106</v>
      </c>
      <c r="H511" s="1227" t="s">
        <v>106</v>
      </c>
      <c r="I511" s="947">
        <v>42.37</v>
      </c>
      <c r="J511" s="703">
        <f t="shared" si="121"/>
        <v>1.1328770356384235</v>
      </c>
      <c r="K511" s="950">
        <v>0.12</v>
      </c>
      <c r="L511" s="960">
        <v>4</v>
      </c>
      <c r="M511" s="694">
        <f t="shared" si="122"/>
        <v>0.48</v>
      </c>
      <c r="N511" s="943" t="s">
        <v>995</v>
      </c>
      <c r="O511" s="795">
        <v>0.11</v>
      </c>
      <c r="P511" s="934">
        <v>43593</v>
      </c>
      <c r="Q511" s="934">
        <v>43608</v>
      </c>
      <c r="R511" s="694">
        <f t="shared" si="123"/>
        <v>9.0909090909090864</v>
      </c>
      <c r="S511" s="759">
        <f>IF(INDEX(Historical!$D$7:$D$1439,MATCH(B511,Historical!$B$7:$B$1450,0))=0,"n/a",(INDEX(Historical!$C$7:$C$1439,MATCH(B511,Historical!$B$7:$B$1450,0))/INDEX(Historical!$D$7:$D$1439,MATCH(B511,Historical!$B$7:$B$1450,0))-1)*100)</f>
        <v>39.999999999999993</v>
      </c>
      <c r="T511" s="759">
        <f>IF(INDEX(Historical!$F$7:$F$1432,MATCH(B511,Historical!$B$7:$B$1450,0))=0,"n/a",((INDEX(Historical!$C$7:$C$1439,MATCH(B511,Historical!$B$7:$B$1450,0))/INDEX(Historical!$F$7:$F$1432,MATCH(B511,Historical!$B$7:$B$1450,0)))^(1/3)-1)*100)</f>
        <v>25.99210498948732</v>
      </c>
      <c r="U511" s="759">
        <f>IF(INDEX(Historical!$H$7:$H$1432,MATCH(B511,Historical!$B$7:$B$1450,0))=0,"n/a",((INDEX(Historical!$C$7:$C$1439,MATCH(B511,Historical!$B$7:$B$1450,0))/INDEX(Historical!$H$7:$H$1432,MATCH(B511,Historical!$B$7:$B$1450,0)))^(1/5)-1)*100)</f>
        <v>21.290241716173263</v>
      </c>
      <c r="V511" s="759">
        <f>IF(INDEX(Historical!$O$7:$O$1432,MATCH(B511,Historical!$B$7:$B$1450,0))=0,"n/a",((INDEX(Historical!$C$7:$C$1439,MATCH(B511,Historical!$B$7:$B$1450,0))/INDEX(Historical!$O$7:$O$1432,MATCH(B511,Historical!$B$7:$B$1450,0)))^(1/10)-1)*100)</f>
        <v>11.612317403390438</v>
      </c>
      <c r="W511" s="760">
        <f t="shared" si="124"/>
        <v>1.833418858319974</v>
      </c>
      <c r="X511" s="761">
        <f t="shared" si="125"/>
        <v>1.0698613927725256</v>
      </c>
      <c r="Y511" s="717"/>
      <c r="Z511" s="703">
        <f t="shared" si="126"/>
        <v>15.335463258785943</v>
      </c>
      <c r="AA511" s="959">
        <f t="shared" si="127"/>
        <v>13.536741214057507</v>
      </c>
      <c r="AB511" s="960">
        <v>12</v>
      </c>
      <c r="AC511" s="938">
        <v>3.13</v>
      </c>
      <c r="AD511" s="938">
        <v>1.1299999999999999</v>
      </c>
      <c r="AE511" s="938">
        <v>5.65</v>
      </c>
      <c r="AF511" s="938">
        <v>0.92</v>
      </c>
      <c r="AG511" s="938">
        <v>12.9</v>
      </c>
      <c r="AH511" s="938">
        <v>111.80000000000001</v>
      </c>
      <c r="AI511" s="938">
        <v>8.75</v>
      </c>
      <c r="AJ511" s="938">
        <v>19.900000000000002</v>
      </c>
      <c r="AK511" s="938">
        <v>12</v>
      </c>
      <c r="AL511" s="951">
        <v>2240</v>
      </c>
      <c r="AM511" s="945">
        <v>1</v>
      </c>
      <c r="AN511" s="938">
        <v>0.12</v>
      </c>
      <c r="AO511" s="802">
        <f t="shared" si="128"/>
        <v>8.8863775377541785</v>
      </c>
      <c r="AP511" s="803">
        <f t="shared" si="129"/>
        <v>22.423118751811685</v>
      </c>
      <c r="AQ511" s="961">
        <f t="shared" si="130"/>
        <v>-25.602264320798017</v>
      </c>
      <c r="AR511" s="703">
        <f>INDEX(Historical!$C$7:$C$1439,MATCH(B511,Historical!$B$7:$B$1450,0))*IF(AH511="n/a",1.03,IF(AH511&lt;0,1.01,IF(AH511&gt;10,1.1,(1+AH511/100))))</f>
        <v>0.46200000000000002</v>
      </c>
      <c r="AS511" s="959">
        <f t="shared" si="131"/>
        <v>0.50242500000000001</v>
      </c>
      <c r="AT511" s="959">
        <f t="shared" si="137"/>
        <v>0.55266750000000009</v>
      </c>
      <c r="AU511" s="959">
        <f t="shared" si="137"/>
        <v>0.60793425000000012</v>
      </c>
      <c r="AV511" s="959">
        <f t="shared" si="137"/>
        <v>0.66872767500000019</v>
      </c>
      <c r="AW511" s="703">
        <f t="shared" si="132"/>
        <v>2.7937544250000004</v>
      </c>
      <c r="AX511" s="810">
        <f t="shared" si="133"/>
        <v>6.5937088151994354</v>
      </c>
      <c r="AY511" s="1017">
        <v>1.1100000000000001</v>
      </c>
      <c r="AZ511" s="945">
        <v>25.540000000000003</v>
      </c>
      <c r="BA511" s="945">
        <v>-26.5</v>
      </c>
      <c r="BB511" s="945">
        <v>3.84</v>
      </c>
      <c r="BC511" s="945">
        <v>2.34</v>
      </c>
      <c r="BD511" s="984"/>
      <c r="BE511" s="666">
        <v>2014</v>
      </c>
      <c r="BF511" s="971">
        <f t="shared" si="134"/>
        <v>0</v>
      </c>
      <c r="BG511" s="955">
        <v>1.6</v>
      </c>
    </row>
    <row r="512" spans="1:60" s="936" customFormat="1" x14ac:dyDescent="0.2">
      <c r="A512" s="969" t="s">
        <v>2974</v>
      </c>
      <c r="B512" s="936" t="s">
        <v>2975</v>
      </c>
      <c r="C512" s="1013" t="s">
        <v>112</v>
      </c>
      <c r="D512" s="1013" t="s">
        <v>4358</v>
      </c>
      <c r="E512" s="792">
        <v>6</v>
      </c>
      <c r="F512" s="1227">
        <v>756</v>
      </c>
      <c r="G512" s="1227" t="s">
        <v>106</v>
      </c>
      <c r="H512" s="1227" t="s">
        <v>106</v>
      </c>
      <c r="I512" s="947">
        <v>162.62</v>
      </c>
      <c r="J512" s="703">
        <f t="shared" si="121"/>
        <v>3.9355552822531052</v>
      </c>
      <c r="K512" s="950">
        <v>1.6</v>
      </c>
      <c r="L512" s="960">
        <v>4</v>
      </c>
      <c r="M512" s="694">
        <f t="shared" si="122"/>
        <v>6.4</v>
      </c>
      <c r="N512" s="943" t="s">
        <v>723</v>
      </c>
      <c r="O512" s="795">
        <v>1.45</v>
      </c>
      <c r="P512" s="934">
        <v>43480</v>
      </c>
      <c r="Q512" s="934">
        <v>43496</v>
      </c>
      <c r="R512" s="694">
        <f t="shared" si="123"/>
        <v>10.344827586206906</v>
      </c>
      <c r="S512" s="759">
        <f>IF(INDEX(Historical!$D$7:$D$1439,MATCH(B512,Historical!$B$7:$B$1450,0))=0,"n/a",(INDEX(Historical!$C$7:$C$1439,MATCH(B512,Historical!$B$7:$B$1450,0))/INDEX(Historical!$D$7:$D$1439,MATCH(B512,Historical!$B$7:$B$1450,0))-1)*100)</f>
        <v>21.739130434782616</v>
      </c>
      <c r="T512" s="759">
        <f>IF(INDEX(Historical!$F$7:$F$1432,MATCH(B512,Historical!$B$7:$B$1450,0))=0,"n/a",((INDEX(Historical!$C$7:$C$1439,MATCH(B512,Historical!$B$7:$B$1450,0))/INDEX(Historical!$F$7:$F$1432,MATCH(B512,Historical!$B$7:$B$1450,0)))^(1/3)-1)*100)</f>
        <v>25.99210498948732</v>
      </c>
      <c r="U512" s="759">
        <f>IF(INDEX(Historical!$H$7:$H$1432,MATCH(B512,Historical!$B$7:$B$1450,0))=0,"n/a",((INDEX(Historical!$C$7:$C$1439,MATCH(B512,Historical!$B$7:$B$1450,0))/INDEX(Historical!$H$7:$H$1432,MATCH(B512,Historical!$B$7:$B$1450,0)))^(1/5)-1)*100)</f>
        <v>37.245475857748445</v>
      </c>
      <c r="V512" s="759">
        <f>IF(INDEX(Historical!$O$7:$O$1432,MATCH(B512,Historical!$B$7:$B$1450,0))=0,"n/a",((INDEX(Historical!$C$7:$C$1439,MATCH(B512,Historical!$B$7:$B$1450,0))/INDEX(Historical!$O$7:$O$1432,MATCH(B512,Historical!$B$7:$B$1450,0)))^(1/10)-1)*100)</f>
        <v>12.334976252295826</v>
      </c>
      <c r="W512" s="760">
        <f t="shared" si="124"/>
        <v>3.0195012212379568</v>
      </c>
      <c r="X512" s="761">
        <f t="shared" si="125"/>
        <v>3.1298719208191974</v>
      </c>
      <c r="Y512" s="949" t="s">
        <v>4139</v>
      </c>
      <c r="Z512" s="703">
        <f t="shared" si="126"/>
        <v>99.224806201550393</v>
      </c>
      <c r="AA512" s="959">
        <f t="shared" si="127"/>
        <v>25.212403100775195</v>
      </c>
      <c r="AB512" s="960">
        <v>12</v>
      </c>
      <c r="AC512" s="938">
        <v>6.45</v>
      </c>
      <c r="AD512" s="938">
        <v>1.71</v>
      </c>
      <c r="AE512" s="938">
        <v>1.37</v>
      </c>
      <c r="AF512" s="938">
        <v>4.26</v>
      </c>
      <c r="AG512" s="938">
        <v>16.600000000000001</v>
      </c>
      <c r="AH512" s="938">
        <v>17</v>
      </c>
      <c r="AI512" s="938">
        <v>7.4899999999999993</v>
      </c>
      <c r="AJ512" s="938">
        <v>11.899999999999999</v>
      </c>
      <c r="AK512" s="938">
        <v>15</v>
      </c>
      <c r="AL512" s="951">
        <v>6300</v>
      </c>
      <c r="AM512" s="945">
        <v>0.70000000000000007</v>
      </c>
      <c r="AN512" s="938">
        <v>0.11</v>
      </c>
      <c r="AO512" s="802">
        <f t="shared" si="128"/>
        <v>15.968628039226356</v>
      </c>
      <c r="AP512" s="803">
        <f t="shared" si="129"/>
        <v>41.181031140001551</v>
      </c>
      <c r="AQ512" s="961">
        <f t="shared" si="130"/>
        <v>118.48451479254622</v>
      </c>
      <c r="AR512" s="703">
        <f>INDEX(Historical!$C$7:$C$1439,MATCH(B512,Historical!$B$7:$B$1450,0))*IF(AH512="n/a",1.03,IF(AH512&lt;0,1.01,IF(AH512&gt;10,1.1,(1+AH512/100))))</f>
        <v>6.16</v>
      </c>
      <c r="AS512" s="959">
        <f t="shared" si="131"/>
        <v>6.6213839999999999</v>
      </c>
      <c r="AT512" s="959">
        <f t="shared" si="137"/>
        <v>7.2835224000000007</v>
      </c>
      <c r="AU512" s="959">
        <f t="shared" si="137"/>
        <v>8.011874640000002</v>
      </c>
      <c r="AV512" s="959">
        <f t="shared" si="137"/>
        <v>8.8130621040000037</v>
      </c>
      <c r="AW512" s="703">
        <f t="shared" si="132"/>
        <v>36.889843144000004</v>
      </c>
      <c r="AX512" s="810">
        <f t="shared" si="133"/>
        <v>22.684690163571521</v>
      </c>
      <c r="AY512" s="1017">
        <v>0.84</v>
      </c>
      <c r="AZ512" s="945">
        <v>23.31</v>
      </c>
      <c r="BA512" s="945">
        <v>-12.049999999999999</v>
      </c>
      <c r="BB512" s="945">
        <v>0.54</v>
      </c>
      <c r="BC512" s="945">
        <v>7.46</v>
      </c>
      <c r="BD512" s="984"/>
      <c r="BE512" s="666">
        <v>2014</v>
      </c>
      <c r="BF512" s="971">
        <f t="shared" si="134"/>
        <v>0</v>
      </c>
      <c r="BG512" s="955">
        <v>9.8000000000000007</v>
      </c>
      <c r="BH512" s="937"/>
    </row>
    <row r="513" spans="1:60" s="936" customFormat="1" x14ac:dyDescent="0.2">
      <c r="A513" s="936" t="s">
        <v>1801</v>
      </c>
      <c r="B513" s="642" t="s">
        <v>1802</v>
      </c>
      <c r="C513" s="1013" t="s">
        <v>108</v>
      </c>
      <c r="D513" s="1013" t="s">
        <v>4365</v>
      </c>
      <c r="E513" s="792">
        <v>9</v>
      </c>
      <c r="F513" s="1227">
        <v>470</v>
      </c>
      <c r="G513" s="1227" t="s">
        <v>106</v>
      </c>
      <c r="H513" s="1227" t="s">
        <v>106</v>
      </c>
      <c r="I513" s="947">
        <v>21.18</v>
      </c>
      <c r="J513" s="703">
        <f t="shared" si="121"/>
        <v>3.9660056657223794</v>
      </c>
      <c r="K513" s="950">
        <v>0.21</v>
      </c>
      <c r="L513" s="960">
        <v>4</v>
      </c>
      <c r="M513" s="694">
        <f t="shared" si="122"/>
        <v>0.84</v>
      </c>
      <c r="N513" s="943" t="s">
        <v>435</v>
      </c>
      <c r="O513" s="795">
        <v>0.2</v>
      </c>
      <c r="P513" s="934">
        <v>43592</v>
      </c>
      <c r="Q513" s="934">
        <v>43607</v>
      </c>
      <c r="R513" s="694">
        <f t="shared" si="123"/>
        <v>4.9999999999999902</v>
      </c>
      <c r="S513" s="759">
        <f>IF(INDEX(Historical!$D$7:$D$1439,MATCH(B513,Historical!$B$7:$B$1450,0))=0,"n/a",(INDEX(Historical!$C$7:$C$1439,MATCH(B513,Historical!$B$7:$B$1450,0))/INDEX(Historical!$D$7:$D$1439,MATCH(B513,Historical!$B$7:$B$1450,0))-1)*100)</f>
        <v>9.8591549295774517</v>
      </c>
      <c r="T513" s="759">
        <f>IF(INDEX(Historical!$F$7:$F$1432,MATCH(B513,Historical!$B$7:$B$1450,0))=0,"n/a",((INDEX(Historical!$C$7:$C$1439,MATCH(B513,Historical!$B$7:$B$1450,0))/INDEX(Historical!$F$7:$F$1432,MATCH(B513,Historical!$B$7:$B$1450,0)))^(1/3)-1)*100)</f>
        <v>7.9528977308938487</v>
      </c>
      <c r="U513" s="759">
        <f>IF(INDEX(Historical!$H$7:$H$1432,MATCH(B513,Historical!$B$7:$B$1450,0))=0,"n/a",((INDEX(Historical!$C$7:$C$1439,MATCH(B513,Historical!$B$7:$B$1450,0))/INDEX(Historical!$H$7:$H$1432,MATCH(B513,Historical!$B$7:$B$1450,0)))^(1/5)-1)*100)</f>
        <v>13.179836563100178</v>
      </c>
      <c r="V513" s="759">
        <f>IF(INDEX(Historical!$O$7:$O$1432,MATCH(B513,Historical!$B$7:$B$1450,0))=0,"n/a",((INDEX(Historical!$C$7:$C$1439,MATCH(B513,Historical!$B$7:$B$1450,0))/INDEX(Historical!$O$7:$O$1432,MATCH(B513,Historical!$B$7:$B$1450,0)))^(1/10)-1)*100)</f>
        <v>1.9979546182629093</v>
      </c>
      <c r="W513" s="760">
        <f t="shared" si="124"/>
        <v>6.5966646302302818</v>
      </c>
      <c r="X513" s="761">
        <f t="shared" si="125"/>
        <v>1.1663572179734669</v>
      </c>
      <c r="Y513" s="717"/>
      <c r="Z513" s="703">
        <f t="shared" si="126"/>
        <v>49.122807017543856</v>
      </c>
      <c r="AA513" s="959">
        <f t="shared" si="127"/>
        <v>12.385964912280702</v>
      </c>
      <c r="AB513" s="960">
        <v>12</v>
      </c>
      <c r="AC513" s="938">
        <v>1.71</v>
      </c>
      <c r="AD513" s="938" t="s">
        <v>137</v>
      </c>
      <c r="AE513" s="938">
        <v>3.93</v>
      </c>
      <c r="AF513" s="938">
        <v>1.77</v>
      </c>
      <c r="AG513" s="938">
        <v>14.399999999999999</v>
      </c>
      <c r="AH513" s="938">
        <v>11.700000000000001</v>
      </c>
      <c r="AI513" s="938">
        <v>15.379999999999999</v>
      </c>
      <c r="AJ513" s="938">
        <v>11.3</v>
      </c>
      <c r="AK513" s="938" t="s">
        <v>137</v>
      </c>
      <c r="AL513" s="951">
        <v>348.9</v>
      </c>
      <c r="AM513" s="945">
        <v>3.5000000000000004</v>
      </c>
      <c r="AN513" s="938">
        <v>0.21</v>
      </c>
      <c r="AO513" s="802">
        <f t="shared" si="128"/>
        <v>4.7598773165418571</v>
      </c>
      <c r="AP513" s="803">
        <f t="shared" si="129"/>
        <v>17.145842228822559</v>
      </c>
      <c r="AQ513" s="961">
        <f t="shared" si="130"/>
        <v>-1.290194352363605</v>
      </c>
      <c r="AR513" s="703">
        <f>INDEX(Historical!$C$7:$C$1439,MATCH(B513,Historical!$B$7:$B$1450,0))*IF(AH513="n/a",1.03,IF(AH513&lt;0,1.01,IF(AH513&gt;10,1.1,(1+AH513/100))))</f>
        <v>0.8580000000000001</v>
      </c>
      <c r="AS513" s="959">
        <f t="shared" si="131"/>
        <v>0.94380000000000019</v>
      </c>
      <c r="AT513" s="959">
        <f t="shared" si="137"/>
        <v>0.97211400000000026</v>
      </c>
      <c r="AU513" s="959">
        <f t="shared" si="137"/>
        <v>1.0012774200000003</v>
      </c>
      <c r="AV513" s="959">
        <f t="shared" si="137"/>
        <v>1.0313157426000004</v>
      </c>
      <c r="AW513" s="703">
        <f t="shared" si="132"/>
        <v>4.8065071626000009</v>
      </c>
      <c r="AX513" s="810">
        <f t="shared" si="133"/>
        <v>22.693612665722384</v>
      </c>
      <c r="AY513" s="1017">
        <v>0.7</v>
      </c>
      <c r="AZ513" s="945">
        <v>17.28</v>
      </c>
      <c r="BA513" s="945">
        <v>-15.28</v>
      </c>
      <c r="BB513" s="945">
        <v>-0.77</v>
      </c>
      <c r="BC513" s="945">
        <v>0.05</v>
      </c>
      <c r="BD513" s="984"/>
      <c r="BE513" s="666">
        <v>2011</v>
      </c>
      <c r="BF513" s="971">
        <f t="shared" si="134"/>
        <v>0</v>
      </c>
      <c r="BG513" s="955">
        <v>1.2</v>
      </c>
      <c r="BH513" s="937"/>
    </row>
    <row r="514" spans="1:60" s="936" customFormat="1" x14ac:dyDescent="0.2">
      <c r="A514" s="944" t="s">
        <v>1776</v>
      </c>
      <c r="B514" s="642" t="s">
        <v>1777</v>
      </c>
      <c r="C514" s="1013" t="s">
        <v>108</v>
      </c>
      <c r="D514" s="1013" t="s">
        <v>4365</v>
      </c>
      <c r="E514" s="792">
        <v>7</v>
      </c>
      <c r="F514" s="1227">
        <v>661</v>
      </c>
      <c r="G514" s="1227" t="s">
        <v>106</v>
      </c>
      <c r="H514" s="1227" t="s">
        <v>106</v>
      </c>
      <c r="I514" s="947">
        <v>405</v>
      </c>
      <c r="J514" s="703">
        <f t="shared" si="121"/>
        <v>1.728395061728395</v>
      </c>
      <c r="K514" s="950">
        <v>1.75</v>
      </c>
      <c r="L514" s="960">
        <v>4</v>
      </c>
      <c r="M514" s="694">
        <f t="shared" si="122"/>
        <v>7</v>
      </c>
      <c r="N514" s="943" t="s">
        <v>595</v>
      </c>
      <c r="O514" s="795">
        <v>1.1499999999999999</v>
      </c>
      <c r="P514" s="934">
        <v>43532</v>
      </c>
      <c r="Q514" s="934">
        <v>43539</v>
      </c>
      <c r="R514" s="694">
        <f t="shared" si="123"/>
        <v>52.173913043478272</v>
      </c>
      <c r="S514" s="759">
        <f>IF(INDEX(Historical!$D$7:$D$1439,MATCH(B514,Historical!$B$7:$B$1450,0))=0,"n/a",(INDEX(Historical!$C$7:$C$1439,MATCH(B514,Historical!$B$7:$B$1450,0))/INDEX(Historical!$D$7:$D$1439,MATCH(B514,Historical!$B$7:$B$1450,0))-1)*100)</f>
        <v>36.904761904761905</v>
      </c>
      <c r="T514" s="759">
        <f>IF(INDEX(Historical!$F$7:$F$1432,MATCH(B514,Historical!$B$7:$B$1450,0))=0,"n/a",((INDEX(Historical!$C$7:$C$1439,MATCH(B514,Historical!$B$7:$B$1450,0))/INDEX(Historical!$F$7:$F$1432,MATCH(B514,Historical!$B$7:$B$1450,0)))^(1/3)-1)*100)</f>
        <v>19.141475937296182</v>
      </c>
      <c r="U514" s="759">
        <f>IF(INDEX(Historical!$H$7:$H$1432,MATCH(B514,Historical!$B$7:$B$1450,0))=0,"n/a",((INDEX(Historical!$C$7:$C$1439,MATCH(B514,Historical!$B$7:$B$1450,0))/INDEX(Historical!$H$7:$H$1432,MATCH(B514,Historical!$B$7:$B$1450,0)))^(1/5)-1)*100)</f>
        <v>23.517237451927929</v>
      </c>
      <c r="V514" s="759" t="str">
        <f>IF(INDEX(Historical!$O$7:$O$1432,MATCH(B514,Historical!$B$7:$B$1450,0))=0,"n/a",((INDEX(Historical!$C$7:$C$1439,MATCH(B514,Historical!$B$7:$B$1450,0))/INDEX(Historical!$O$7:$O$1432,MATCH(B514,Historical!$B$7:$B$1450,0)))^(1/10)-1)*100)</f>
        <v>n/a</v>
      </c>
      <c r="W514" s="760" t="str">
        <f t="shared" si="124"/>
        <v>n/a</v>
      </c>
      <c r="X514" s="761" t="str">
        <f t="shared" si="125"/>
        <v>n/a</v>
      </c>
      <c r="Y514" s="949"/>
      <c r="Z514" s="703" t="str">
        <f t="shared" si="126"/>
        <v>n/a</v>
      </c>
      <c r="AA514" s="959" t="str">
        <f t="shared" si="127"/>
        <v>n/a</v>
      </c>
      <c r="AB514" s="960">
        <v>12</v>
      </c>
      <c r="AC514" s="938" t="s">
        <v>137</v>
      </c>
      <c r="AD514" s="938" t="s">
        <v>137</v>
      </c>
      <c r="AE514" s="938" t="s">
        <v>137</v>
      </c>
      <c r="AF514" s="938" t="s">
        <v>137</v>
      </c>
      <c r="AG514" s="938" t="s">
        <v>137</v>
      </c>
      <c r="AH514" s="938" t="s">
        <v>137</v>
      </c>
      <c r="AI514" s="938" t="s">
        <v>137</v>
      </c>
      <c r="AJ514" s="938" t="s">
        <v>137</v>
      </c>
      <c r="AK514" s="938" t="s">
        <v>137</v>
      </c>
      <c r="AL514" s="951" t="s">
        <v>137</v>
      </c>
      <c r="AM514" s="945" t="s">
        <v>137</v>
      </c>
      <c r="AN514" s="938" t="s">
        <v>137</v>
      </c>
      <c r="AO514" s="802" t="str">
        <f t="shared" si="128"/>
        <v>n/a</v>
      </c>
      <c r="AP514" s="803">
        <f t="shared" si="129"/>
        <v>25.245632513656325</v>
      </c>
      <c r="AQ514" s="961" t="str">
        <f t="shared" si="130"/>
        <v>n/a</v>
      </c>
      <c r="AR514" s="703">
        <f>INDEX(Historical!$C$7:$C$1439,MATCH(B514,Historical!$B$7:$B$1450,0))*IF(AH514="n/a",1.03,IF(AH514&lt;0,1.01,IF(AH514&gt;10,1.1,(1+AH514/100))))</f>
        <v>4.7379999999999995</v>
      </c>
      <c r="AS514" s="959">
        <f t="shared" si="131"/>
        <v>4.8801399999999999</v>
      </c>
      <c r="AT514" s="959">
        <f t="shared" si="137"/>
        <v>5.0265442</v>
      </c>
      <c r="AU514" s="959">
        <f t="shared" si="137"/>
        <v>5.1773405260000001</v>
      </c>
      <c r="AV514" s="959">
        <f t="shared" si="137"/>
        <v>5.3326607417799998</v>
      </c>
      <c r="AW514" s="703">
        <f t="shared" si="132"/>
        <v>25.154685467780002</v>
      </c>
      <c r="AX514" s="810">
        <f t="shared" si="133"/>
        <v>6.2110334488345682</v>
      </c>
      <c r="AY514" s="1017" t="s">
        <v>137</v>
      </c>
      <c r="AZ514" s="945" t="s">
        <v>137</v>
      </c>
      <c r="BA514" s="945" t="s">
        <v>137</v>
      </c>
      <c r="BB514" s="945" t="s">
        <v>137</v>
      </c>
      <c r="BC514" s="945" t="s">
        <v>137</v>
      </c>
      <c r="BD514" s="984" t="s">
        <v>4290</v>
      </c>
      <c r="BE514" s="666">
        <v>2013</v>
      </c>
      <c r="BF514" s="971">
        <f t="shared" si="134"/>
        <v>0</v>
      </c>
      <c r="BG514" s="955" t="s">
        <v>137</v>
      </c>
      <c r="BH514" s="937"/>
    </row>
    <row r="515" spans="1:60" s="936" customFormat="1" x14ac:dyDescent="0.2">
      <c r="A515" s="944" t="s">
        <v>3936</v>
      </c>
      <c r="B515" s="642" t="s">
        <v>3937</v>
      </c>
      <c r="C515" s="1013" t="s">
        <v>108</v>
      </c>
      <c r="D515" s="1013" t="s">
        <v>4365</v>
      </c>
      <c r="E515" s="792">
        <v>6</v>
      </c>
      <c r="F515" s="1227">
        <v>763</v>
      </c>
      <c r="G515" s="1227" t="s">
        <v>106</v>
      </c>
      <c r="H515" s="1227" t="s">
        <v>106</v>
      </c>
      <c r="I515" s="947">
        <v>71.540000000000006</v>
      </c>
      <c r="J515" s="703">
        <f t="shared" si="121"/>
        <v>1.3978194017332959</v>
      </c>
      <c r="K515" s="950">
        <v>0.25</v>
      </c>
      <c r="L515" s="960">
        <v>4</v>
      </c>
      <c r="M515" s="694">
        <f t="shared" si="122"/>
        <v>1</v>
      </c>
      <c r="N515" s="943" t="s">
        <v>443</v>
      </c>
      <c r="O515" s="795">
        <v>0.19</v>
      </c>
      <c r="P515" s="934">
        <v>43502</v>
      </c>
      <c r="Q515" s="934">
        <v>43517</v>
      </c>
      <c r="R515" s="694">
        <f t="shared" si="123"/>
        <v>31.578947368421051</v>
      </c>
      <c r="S515" s="759">
        <f>IF(INDEX(Historical!$D$7:$D$1439,MATCH(B515,Historical!$B$7:$B$1450,0))=0,"n/a",(INDEX(Historical!$C$7:$C$1439,MATCH(B515,Historical!$B$7:$B$1450,0))/INDEX(Historical!$D$7:$D$1439,MATCH(B515,Historical!$B$7:$B$1450,0))-1)*100)</f>
        <v>35.714285714285701</v>
      </c>
      <c r="T515" s="759">
        <f>IF(INDEX(Historical!$F$7:$F$1432,MATCH(B515,Historical!$B$7:$B$1450,0))=0,"n/a",((INDEX(Historical!$C$7:$C$1439,MATCH(B515,Historical!$B$7:$B$1450,0))/INDEX(Historical!$F$7:$F$1432,MATCH(B515,Historical!$B$7:$B$1450,0)))^(1/3)-1)*100)</f>
        <v>19.983162620797668</v>
      </c>
      <c r="U515" s="759">
        <f>IF(INDEX(Historical!$H$7:$H$1432,MATCH(B515,Historical!$B$7:$B$1450,0))=0,"n/a",((INDEX(Historical!$C$7:$C$1439,MATCH(B515,Historical!$B$7:$B$1450,0))/INDEX(Historical!$H$7:$H$1432,MATCH(B515,Historical!$B$7:$B$1450,0)))^(1/5)-1)*100)</f>
        <v>33.385376024181127</v>
      </c>
      <c r="V515" s="759">
        <f>IF(INDEX(Historical!$O$7:$O$1432,MATCH(B515,Historical!$B$7:$B$1450,0))=0,"n/a",((INDEX(Historical!$C$7:$C$1439,MATCH(B515,Historical!$B$7:$B$1450,0))/INDEX(Historical!$O$7:$O$1432,MATCH(B515,Historical!$B$7:$B$1450,0)))^(1/10)-1)*100)</f>
        <v>7.7583937488473254</v>
      </c>
      <c r="W515" s="760">
        <f t="shared" si="124"/>
        <v>4.303129888082986</v>
      </c>
      <c r="X515" s="761">
        <f t="shared" si="125"/>
        <v>2.0481825781706213</v>
      </c>
      <c r="Y515" s="717"/>
      <c r="Z515" s="703">
        <f t="shared" si="126"/>
        <v>17.211703958691913</v>
      </c>
      <c r="AA515" s="959">
        <f t="shared" si="127"/>
        <v>12.313253012048195</v>
      </c>
      <c r="AB515" s="960">
        <v>12</v>
      </c>
      <c r="AC515" s="938">
        <v>5.81</v>
      </c>
      <c r="AD515" s="938">
        <v>1.23</v>
      </c>
      <c r="AE515" s="938">
        <v>3.1</v>
      </c>
      <c r="AF515" s="938">
        <v>1.25</v>
      </c>
      <c r="AG515" s="938">
        <v>10.8</v>
      </c>
      <c r="AH515" s="938">
        <v>36.700000000000003</v>
      </c>
      <c r="AI515" s="938">
        <v>7.17</v>
      </c>
      <c r="AJ515" s="938">
        <v>16.3</v>
      </c>
      <c r="AK515" s="938">
        <v>10</v>
      </c>
      <c r="AL515" s="951">
        <v>4050</v>
      </c>
      <c r="AM515" s="945">
        <v>1.2</v>
      </c>
      <c r="AN515" s="938">
        <v>0.23</v>
      </c>
      <c r="AO515" s="802">
        <f t="shared" si="128"/>
        <v>22.469942413866228</v>
      </c>
      <c r="AP515" s="803">
        <f t="shared" si="129"/>
        <v>34.783195425914421</v>
      </c>
      <c r="AQ515" s="961">
        <f t="shared" si="130"/>
        <v>-17.291499120075006</v>
      </c>
      <c r="AR515" s="703">
        <f>INDEX(Historical!$C$7:$C$1439,MATCH(B515,Historical!$B$7:$B$1450,0))*IF(AH515="n/a",1.03,IF(AH515&lt;0,1.01,IF(AH515&gt;10,1.1,(1+AH515/100))))</f>
        <v>0.83600000000000008</v>
      </c>
      <c r="AS515" s="959">
        <f t="shared" si="131"/>
        <v>0.89594120000000022</v>
      </c>
      <c r="AT515" s="959">
        <f t="shared" si="137"/>
        <v>0.98553532000000033</v>
      </c>
      <c r="AU515" s="959">
        <f t="shared" si="137"/>
        <v>1.0840888520000005</v>
      </c>
      <c r="AV515" s="959">
        <f t="shared" si="137"/>
        <v>1.1924977372000007</v>
      </c>
      <c r="AW515" s="703">
        <f t="shared" si="132"/>
        <v>4.9940631092000025</v>
      </c>
      <c r="AX515" s="810">
        <f t="shared" si="133"/>
        <v>6.9807983075202706</v>
      </c>
      <c r="AY515" s="1017">
        <v>1.03</v>
      </c>
      <c r="AZ515" s="945">
        <v>16.27</v>
      </c>
      <c r="BA515" s="945">
        <v>-22.71</v>
      </c>
      <c r="BB515" s="945">
        <v>0.85000000000000009</v>
      </c>
      <c r="BC515" s="945">
        <v>-1.52</v>
      </c>
      <c r="BD515" s="984"/>
      <c r="BE515" s="666">
        <v>2014</v>
      </c>
      <c r="BF515" s="971">
        <f t="shared" si="134"/>
        <v>0</v>
      </c>
      <c r="BG515" s="955">
        <v>1.0999999999999999</v>
      </c>
      <c r="BH515" s="937"/>
    </row>
    <row r="516" spans="1:60" s="936" customFormat="1" x14ac:dyDescent="0.2">
      <c r="A516" s="944" t="s">
        <v>1787</v>
      </c>
      <c r="B516" s="642" t="s">
        <v>1788</v>
      </c>
      <c r="C516" s="1013" t="s">
        <v>112</v>
      </c>
      <c r="D516" s="1013" t="s">
        <v>213</v>
      </c>
      <c r="E516" s="792">
        <v>7</v>
      </c>
      <c r="F516" s="1227">
        <v>693</v>
      </c>
      <c r="G516" s="1227" t="s">
        <v>106</v>
      </c>
      <c r="H516" s="1227" t="s">
        <v>106</v>
      </c>
      <c r="I516" s="947">
        <v>92.83</v>
      </c>
      <c r="J516" s="703">
        <f t="shared" si="121"/>
        <v>0.99105892491651404</v>
      </c>
      <c r="K516" s="950">
        <v>0.23</v>
      </c>
      <c r="L516" s="960">
        <v>4</v>
      </c>
      <c r="M516" s="694">
        <f t="shared" si="122"/>
        <v>0.92</v>
      </c>
      <c r="N516" s="943" t="s">
        <v>595</v>
      </c>
      <c r="O516" s="795">
        <v>0.21</v>
      </c>
      <c r="P516" s="934">
        <v>43615</v>
      </c>
      <c r="Q516" s="934">
        <v>43630</v>
      </c>
      <c r="R516" s="694">
        <f t="shared" si="123"/>
        <v>9.5238095238095326</v>
      </c>
      <c r="S516" s="759">
        <f>IF(INDEX(Historical!$D$7:$D$1439,MATCH(B516,Historical!$B$7:$B$1450,0))=0,"n/a",(INDEX(Historical!$C$7:$C$1439,MATCH(B516,Historical!$B$7:$B$1450,0))/INDEX(Historical!$D$7:$D$1439,MATCH(B516,Historical!$B$7:$B$1450,0))-1)*100)</f>
        <v>9.3333333333333268</v>
      </c>
      <c r="T516" s="759">
        <f>IF(INDEX(Historical!$F$7:$F$1432,MATCH(B516,Historical!$B$7:$B$1450,0))=0,"n/a",((INDEX(Historical!$C$7:$C$1439,MATCH(B516,Historical!$B$7:$B$1450,0))/INDEX(Historical!$F$7:$F$1432,MATCH(B516,Historical!$B$7:$B$1450,0)))^(1/3)-1)*100)</f>
        <v>7.5036737139838161</v>
      </c>
      <c r="U516" s="759">
        <f>IF(INDEX(Historical!$H$7:$H$1432,MATCH(B516,Historical!$B$7:$B$1450,0))=0,"n/a",((INDEX(Historical!$C$7:$C$1439,MATCH(B516,Historical!$B$7:$B$1450,0))/INDEX(Historical!$H$7:$H$1432,MATCH(B516,Historical!$B$7:$B$1450,0)))^(1/5)-1)*100)</f>
        <v>10.399922776586902</v>
      </c>
      <c r="V516" s="759">
        <f>IF(INDEX(Historical!$O$7:$O$1432,MATCH(B516,Historical!$B$7:$B$1450,0))=0,"n/a",((INDEX(Historical!$C$7:$C$1439,MATCH(B516,Historical!$B$7:$B$1450,0))/INDEX(Historical!$O$7:$O$1432,MATCH(B516,Historical!$B$7:$B$1450,0)))^(1/10)-1)*100)</f>
        <v>6.4231520106765583</v>
      </c>
      <c r="W516" s="760">
        <f t="shared" si="124"/>
        <v>1.6191307257402843</v>
      </c>
      <c r="X516" s="761">
        <f t="shared" si="125"/>
        <v>0.65822296054347473</v>
      </c>
      <c r="Y516" s="726"/>
      <c r="Z516" s="703">
        <f t="shared" si="126"/>
        <v>25.274725274725274</v>
      </c>
      <c r="AA516" s="959">
        <f t="shared" si="127"/>
        <v>25.502747252747252</v>
      </c>
      <c r="AB516" s="960">
        <v>12</v>
      </c>
      <c r="AC516" s="938">
        <v>3.64</v>
      </c>
      <c r="AD516" s="938">
        <v>3.21</v>
      </c>
      <c r="AE516" s="938">
        <v>2</v>
      </c>
      <c r="AF516" s="938">
        <v>3.54</v>
      </c>
      <c r="AG516" s="938">
        <v>14.799999999999999</v>
      </c>
      <c r="AH516" s="938">
        <v>24.9</v>
      </c>
      <c r="AI516" s="938">
        <v>7.5399999999999991</v>
      </c>
      <c r="AJ516" s="938">
        <v>15.8</v>
      </c>
      <c r="AK516" s="938">
        <v>8</v>
      </c>
      <c r="AL516" s="951">
        <v>3150</v>
      </c>
      <c r="AM516" s="945">
        <v>1</v>
      </c>
      <c r="AN516" s="938">
        <v>0.41</v>
      </c>
      <c r="AO516" s="802">
        <f t="shared" si="128"/>
        <v>-14.111765551243836</v>
      </c>
      <c r="AP516" s="803">
        <f t="shared" si="129"/>
        <v>11.390981701503415</v>
      </c>
      <c r="AQ516" s="961">
        <f t="shared" si="130"/>
        <v>100.31056473466981</v>
      </c>
      <c r="AR516" s="703">
        <f>INDEX(Historical!$C$7:$C$1439,MATCH(B516,Historical!$B$7:$B$1450,0))*IF(AH516="n/a",1.03,IF(AH516&lt;0,1.01,IF(AH516&gt;10,1.1,(1+AH516/100))))</f>
        <v>0.90200000000000002</v>
      </c>
      <c r="AS516" s="959">
        <f t="shared" si="131"/>
        <v>0.97001079999999995</v>
      </c>
      <c r="AT516" s="959">
        <f t="shared" si="137"/>
        <v>1.0476116639999999</v>
      </c>
      <c r="AU516" s="959">
        <f t="shared" si="137"/>
        <v>1.13142059712</v>
      </c>
      <c r="AV516" s="959">
        <f t="shared" si="137"/>
        <v>1.2219342448896</v>
      </c>
      <c r="AW516" s="703">
        <f t="shared" si="132"/>
        <v>5.2729773060095999</v>
      </c>
      <c r="AX516" s="810">
        <f t="shared" si="133"/>
        <v>5.6802513260902732</v>
      </c>
      <c r="AY516" s="1017">
        <v>1.2</v>
      </c>
      <c r="AZ516" s="945">
        <v>51.76</v>
      </c>
      <c r="BA516" s="945">
        <v>-2.09</v>
      </c>
      <c r="BB516" s="945">
        <v>4.3900000000000006</v>
      </c>
      <c r="BC516" s="945">
        <v>17.16</v>
      </c>
      <c r="BD516" s="984"/>
      <c r="BE516" s="666">
        <v>2013</v>
      </c>
      <c r="BF516" s="971">
        <f t="shared" si="134"/>
        <v>0</v>
      </c>
      <c r="BG516" s="955">
        <v>7.9</v>
      </c>
      <c r="BH516" s="937"/>
    </row>
    <row r="517" spans="1:60" s="936" customFormat="1" x14ac:dyDescent="0.2">
      <c r="A517" s="954" t="s">
        <v>2987</v>
      </c>
      <c r="B517" s="642" t="s">
        <v>2988</v>
      </c>
      <c r="C517" s="1013" t="s">
        <v>4216</v>
      </c>
      <c r="D517" s="1013" t="s">
        <v>4351</v>
      </c>
      <c r="E517" s="792">
        <v>5</v>
      </c>
      <c r="F517" s="1227">
        <v>867</v>
      </c>
      <c r="G517" s="1227" t="s">
        <v>106</v>
      </c>
      <c r="H517" s="1227" t="s">
        <v>106</v>
      </c>
      <c r="I517" s="947">
        <v>21</v>
      </c>
      <c r="J517" s="703">
        <f t="shared" si="121"/>
        <v>3.8095238095238098</v>
      </c>
      <c r="K517" s="950">
        <v>0.2</v>
      </c>
      <c r="L517" s="960">
        <v>4</v>
      </c>
      <c r="M517" s="694">
        <f t="shared" si="122"/>
        <v>0.8</v>
      </c>
      <c r="N517" s="919" t="s">
        <v>320</v>
      </c>
      <c r="O517" s="795">
        <v>0.19</v>
      </c>
      <c r="P517" s="934">
        <v>43538</v>
      </c>
      <c r="Q517" s="934">
        <v>43553</v>
      </c>
      <c r="R517" s="694">
        <f t="shared" si="123"/>
        <v>5.2631578947368469</v>
      </c>
      <c r="S517" s="759">
        <f>IF(INDEX(Historical!$D$7:$D$1439,MATCH(B517,Historical!$B$7:$B$1450,0))=0,"n/a",(INDEX(Historical!$C$7:$C$1439,MATCH(B517,Historical!$B$7:$B$1450,0))/INDEX(Historical!$D$7:$D$1439,MATCH(B517,Historical!$B$7:$B$1450,0))-1)*100)</f>
        <v>8.5714285714285854</v>
      </c>
      <c r="T517" s="759">
        <f>IF(INDEX(Historical!$F$7:$F$1432,MATCH(B517,Historical!$B$7:$B$1450,0))=0,"n/a",((INDEX(Historical!$C$7:$C$1439,MATCH(B517,Historical!$B$7:$B$1450,0))/INDEX(Historical!$F$7:$F$1432,MATCH(B517,Historical!$B$7:$B$1450,0)))^(1/3)-1)*100)</f>
        <v>7.0222229910164247</v>
      </c>
      <c r="U517" s="759">
        <f>IF(INDEX(Historical!$H$7:$H$1432,MATCH(B517,Historical!$B$7:$B$1450,0))=0,"n/a",((INDEX(Historical!$C$7:$C$1439,MATCH(B517,Historical!$B$7:$B$1450,0))/INDEX(Historical!$H$7:$H$1432,MATCH(B517,Historical!$B$7:$B$1450,0)))^(1/5)-1)*100)</f>
        <v>8.7348394571074905</v>
      </c>
      <c r="V517" s="759">
        <f>IF(INDEX(Historical!$O$7:$O$1432,MATCH(B517,Historical!$B$7:$B$1450,0))=0,"n/a",((INDEX(Historical!$C$7:$C$1439,MATCH(B517,Historical!$B$7:$B$1450,0))/INDEX(Historical!$O$7:$O$1432,MATCH(B517,Historical!$B$7:$B$1450,0)))^(1/10)-1)*100)</f>
        <v>34.237965096210488</v>
      </c>
      <c r="W517" s="760">
        <f t="shared" si="124"/>
        <v>0.25512145457716695</v>
      </c>
      <c r="X517" s="761">
        <f t="shared" si="125"/>
        <v>1.4088450737270146</v>
      </c>
      <c r="Y517" s="949"/>
      <c r="Z517" s="703">
        <f t="shared" si="126"/>
        <v>42.780748663101605</v>
      </c>
      <c r="AA517" s="959">
        <f t="shared" si="127"/>
        <v>11.22994652406417</v>
      </c>
      <c r="AB517" s="960">
        <v>14</v>
      </c>
      <c r="AC517" s="938">
        <v>1.87</v>
      </c>
      <c r="AD517" s="938">
        <v>9.27</v>
      </c>
      <c r="AE517" s="938">
        <v>1.65</v>
      </c>
      <c r="AF517" s="938" t="s">
        <v>137</v>
      </c>
      <c r="AG517" s="938">
        <v>-209.3</v>
      </c>
      <c r="AH517" s="938">
        <v>231.99999999999997</v>
      </c>
      <c r="AI517" s="938">
        <v>-2.35</v>
      </c>
      <c r="AJ517" s="938">
        <v>6.2</v>
      </c>
      <c r="AK517" s="938">
        <v>1.21</v>
      </c>
      <c r="AL517" s="951">
        <v>9150</v>
      </c>
      <c r="AM517" s="945">
        <v>0.6</v>
      </c>
      <c r="AN517" s="938" t="s">
        <v>137</v>
      </c>
      <c r="AO517" s="802">
        <f t="shared" si="128"/>
        <v>1.3144167425671309</v>
      </c>
      <c r="AP517" s="803">
        <f t="shared" si="129"/>
        <v>12.544363266631301</v>
      </c>
      <c r="AQ517" s="961" t="str">
        <f t="shared" si="130"/>
        <v>n/a</v>
      </c>
      <c r="AR517" s="703">
        <f>INDEX(Historical!$C$7:$C$1439,MATCH(B517,Historical!$B$7:$B$1450,0))*IF(AH517="n/a",1.03,IF(AH517&lt;0,1.01,IF(AH517&gt;10,1.1,(1+AH517/100))))</f>
        <v>0.83600000000000008</v>
      </c>
      <c r="AS517" s="959">
        <f t="shared" si="131"/>
        <v>0.84436000000000011</v>
      </c>
      <c r="AT517" s="959">
        <f t="shared" si="137"/>
        <v>0.85457675600000016</v>
      </c>
      <c r="AU517" s="959">
        <f t="shared" si="137"/>
        <v>0.86491713474760012</v>
      </c>
      <c r="AV517" s="959">
        <f t="shared" si="137"/>
        <v>0.87538263207804612</v>
      </c>
      <c r="AW517" s="703">
        <f t="shared" si="132"/>
        <v>4.2752365228256464</v>
      </c>
      <c r="AX517" s="810">
        <f t="shared" si="133"/>
        <v>20.358269156312602</v>
      </c>
      <c r="AY517" s="1017">
        <v>0.85</v>
      </c>
      <c r="AZ517" s="945">
        <v>27.889999999999997</v>
      </c>
      <c r="BA517" s="945">
        <v>-0.97</v>
      </c>
      <c r="BB517" s="945">
        <v>4.55</v>
      </c>
      <c r="BC517" s="945">
        <v>11.87</v>
      </c>
      <c r="BD517" s="984"/>
      <c r="BE517" s="666">
        <v>2015</v>
      </c>
      <c r="BF517" s="971">
        <f t="shared" si="134"/>
        <v>0</v>
      </c>
      <c r="BG517" s="955">
        <v>8.9</v>
      </c>
      <c r="BH517" s="937"/>
    </row>
    <row r="518" spans="1:60" s="936" customFormat="1" x14ac:dyDescent="0.2">
      <c r="A518" s="157" t="s">
        <v>4041</v>
      </c>
      <c r="B518" s="904" t="s">
        <v>4042</v>
      </c>
      <c r="C518" s="1013" t="s">
        <v>112</v>
      </c>
      <c r="D518" s="1013" t="s">
        <v>213</v>
      </c>
      <c r="E518" s="792">
        <v>5</v>
      </c>
      <c r="F518" s="1227">
        <v>857</v>
      </c>
      <c r="G518" s="1227" t="s">
        <v>106</v>
      </c>
      <c r="H518" s="1227" t="s">
        <v>106</v>
      </c>
      <c r="I518" s="947">
        <v>112.04</v>
      </c>
      <c r="J518" s="703">
        <f t="shared" si="121"/>
        <v>0.58014994644769724</v>
      </c>
      <c r="K518" s="950">
        <v>0.16250000000000001</v>
      </c>
      <c r="L518" s="960">
        <v>4</v>
      </c>
      <c r="M518" s="694">
        <f t="shared" si="122"/>
        <v>0.65</v>
      </c>
      <c r="N518" s="943" t="s">
        <v>4456</v>
      </c>
      <c r="O518" s="795">
        <v>0.14249999999999999</v>
      </c>
      <c r="P518" s="934">
        <v>43511</v>
      </c>
      <c r="Q518" s="934">
        <v>43529</v>
      </c>
      <c r="R518" s="694">
        <f t="shared" si="123"/>
        <v>14.035087719298259</v>
      </c>
      <c r="S518" s="759">
        <f>IF(INDEX(Historical!$D$7:$D$1439,MATCH(B518,Historical!$B$7:$B$1450,0))=0,"n/a",(INDEX(Historical!$C$7:$C$1439,MATCH(B518,Historical!$B$7:$B$1450,0))/INDEX(Historical!$D$7:$D$1439,MATCH(B518,Historical!$B$7:$B$1450,0))-1)*100)</f>
        <v>13.999999999999989</v>
      </c>
      <c r="T518" s="759">
        <f>IF(INDEX(Historical!$F$7:$F$1432,MATCH(B518,Historical!$B$7:$B$1450,0))=0,"n/a",((INDEX(Historical!$C$7:$C$1439,MATCH(B518,Historical!$B$7:$B$1450,0))/INDEX(Historical!$F$7:$F$1432,MATCH(B518,Historical!$B$7:$B$1450,0)))^(1/3)-1)*100)</f>
        <v>12.530855733856594</v>
      </c>
      <c r="U518" s="759">
        <f>IF(INDEX(Historical!$H$7:$H$1432,MATCH(B518,Historical!$B$7:$B$1450,0))=0,"n/a",((INDEX(Historical!$C$7:$C$1439,MATCH(B518,Historical!$B$7:$B$1450,0))/INDEX(Historical!$H$7:$H$1432,MATCH(B518,Historical!$B$7:$B$1450,0)))^(1/5)-1)*100)</f>
        <v>12.239306718204613</v>
      </c>
      <c r="V518" s="759">
        <f>IF(INDEX(Historical!$O$7:$O$1432,MATCH(B518,Historical!$B$7:$B$1450,0))=0,"n/a",((INDEX(Historical!$C$7:$C$1439,MATCH(B518,Historical!$B$7:$B$1450,0))/INDEX(Historical!$O$7:$O$1432,MATCH(B518,Historical!$B$7:$B$1450,0)))^(1/10)-1)*100)</f>
        <v>10.500834061722086</v>
      </c>
      <c r="W518" s="760">
        <f t="shared" si="124"/>
        <v>1.1655556736030763</v>
      </c>
      <c r="X518" s="761">
        <f t="shared" si="125"/>
        <v>1.6539603673249479</v>
      </c>
      <c r="Y518" s="949"/>
      <c r="Z518" s="703">
        <f t="shared" si="126"/>
        <v>16.927083333333336</v>
      </c>
      <c r="AA518" s="959">
        <f t="shared" si="127"/>
        <v>29.177083333333336</v>
      </c>
      <c r="AB518" s="960">
        <v>9</v>
      </c>
      <c r="AC518" s="938">
        <v>3.84</v>
      </c>
      <c r="AD518" s="938">
        <v>1.87</v>
      </c>
      <c r="AE518" s="938">
        <v>2.64</v>
      </c>
      <c r="AF518" s="938">
        <v>4.22</v>
      </c>
      <c r="AG518" s="938">
        <v>15.8</v>
      </c>
      <c r="AH518" s="938">
        <v>-5.2</v>
      </c>
      <c r="AI518" s="938">
        <v>13.18</v>
      </c>
      <c r="AJ518" s="938">
        <v>7.3999999999999995</v>
      </c>
      <c r="AK518" s="938">
        <v>15.959999999999999</v>
      </c>
      <c r="AL518" s="951">
        <v>7170</v>
      </c>
      <c r="AM518" s="945">
        <v>0.5</v>
      </c>
      <c r="AN518" s="938">
        <v>0.69</v>
      </c>
      <c r="AO518" s="802">
        <f t="shared" si="128"/>
        <v>-16.357626668681025</v>
      </c>
      <c r="AP518" s="803">
        <f t="shared" si="129"/>
        <v>12.819456664652311</v>
      </c>
      <c r="AQ518" s="961">
        <f t="shared" si="130"/>
        <v>133.92999111003431</v>
      </c>
      <c r="AR518" s="703">
        <f>INDEX(Historical!$C$7:$C$1439,MATCH(B518,Historical!$B$7:$B$1450,0))*IF(AH518="n/a",1.03,IF(AH518&lt;0,1.01,IF(AH518&gt;10,1.1,(1+AH518/100))))</f>
        <v>0.57569999999999999</v>
      </c>
      <c r="AS518" s="959">
        <f t="shared" si="131"/>
        <v>0.63327</v>
      </c>
      <c r="AT518" s="959">
        <f t="shared" si="137"/>
        <v>0.69659700000000002</v>
      </c>
      <c r="AU518" s="959">
        <f t="shared" si="137"/>
        <v>0.76625670000000012</v>
      </c>
      <c r="AV518" s="959">
        <f t="shared" si="137"/>
        <v>0.84288237000000021</v>
      </c>
      <c r="AW518" s="703">
        <f t="shared" si="132"/>
        <v>3.5147060700000003</v>
      </c>
      <c r="AX518" s="810">
        <f t="shared" si="133"/>
        <v>3.1370100589075327</v>
      </c>
      <c r="AY518" s="1017">
        <v>1.33</v>
      </c>
      <c r="AZ518" s="945">
        <v>63.800000000000004</v>
      </c>
      <c r="BA518" s="945">
        <v>-6.01</v>
      </c>
      <c r="BB518" s="945">
        <v>-1.25</v>
      </c>
      <c r="BC518" s="945">
        <v>19.21</v>
      </c>
      <c r="BD518" s="984"/>
      <c r="BE518" s="666">
        <v>2015</v>
      </c>
      <c r="BF518" s="971">
        <f t="shared" si="134"/>
        <v>0</v>
      </c>
      <c r="BG518" s="955">
        <v>6.5</v>
      </c>
      <c r="BH518" s="937"/>
    </row>
    <row r="519" spans="1:60" s="936" customFormat="1" x14ac:dyDescent="0.2">
      <c r="A519" s="936" t="s">
        <v>1809</v>
      </c>
      <c r="B519" s="642" t="s">
        <v>1810</v>
      </c>
      <c r="C519" s="1013" t="s">
        <v>4345</v>
      </c>
      <c r="D519" s="1013" t="s">
        <v>4346</v>
      </c>
      <c r="E519" s="792">
        <v>8</v>
      </c>
      <c r="F519" s="1227">
        <v>531</v>
      </c>
      <c r="G519" s="1227" t="s">
        <v>37</v>
      </c>
      <c r="H519" s="1227" t="s">
        <v>115</v>
      </c>
      <c r="I519" s="947">
        <v>25.41</v>
      </c>
      <c r="J519" s="703">
        <f t="shared" ref="J519:J523" si="138">(M519/I519)*100</f>
        <v>5.3522235340417161</v>
      </c>
      <c r="K519" s="950">
        <v>0.34</v>
      </c>
      <c r="L519" s="960">
        <v>4</v>
      </c>
      <c r="M519" s="694">
        <f t="shared" ref="M519:M523" si="139">K519*L519</f>
        <v>1.36</v>
      </c>
      <c r="N519" s="943" t="s">
        <v>149</v>
      </c>
      <c r="O519" s="795">
        <v>0.32</v>
      </c>
      <c r="P519" s="660">
        <v>43356</v>
      </c>
      <c r="Q519" s="660">
        <v>43371</v>
      </c>
      <c r="R519" s="694">
        <f t="shared" si="123"/>
        <v>6.2500000000000053</v>
      </c>
      <c r="S519" s="759">
        <f>IF(INDEX(Historical!$D$7:$D$1439,MATCH(B519,Historical!$B$7:$B$1450,0))=0,"n/a",(INDEX(Historical!$C$7:$C$1439,MATCH(B519,Historical!$B$7:$B$1450,0))/INDEX(Historical!$D$7:$D$1439,MATCH(B519,Historical!$B$7:$B$1450,0))-1)*100)</f>
        <v>5.600000000000005</v>
      </c>
      <c r="T519" s="759">
        <f>IF(INDEX(Historical!$F$7:$F$1432,MATCH(B519,Historical!$B$7:$B$1450,0))=0,"n/a",((INDEX(Historical!$C$7:$C$1439,MATCH(B519,Historical!$B$7:$B$1450,0))/INDEX(Historical!$F$7:$F$1432,MATCH(B519,Historical!$B$7:$B$1450,0)))^(1/3)-1)*100)</f>
        <v>3.228011545636722</v>
      </c>
      <c r="U519" s="759">
        <f>IF(INDEX(Historical!$H$7:$H$1432,MATCH(B519,Historical!$B$7:$B$1450,0))=0,"n/a",((INDEX(Historical!$C$7:$C$1439,MATCH(B519,Historical!$B$7:$B$1450,0))/INDEX(Historical!$H$7:$H$1432,MATCH(B519,Historical!$B$7:$B$1450,0)))^(1/5)-1)*100)</f>
        <v>10.25994778190622</v>
      </c>
      <c r="V519" s="759">
        <f>IF(INDEX(Historical!$O$7:$O$1432,MATCH(B519,Historical!$B$7:$B$1450,0))=0,"n/a",((INDEX(Historical!$C$7:$C$1439,MATCH(B519,Historical!$B$7:$B$1450,0))/INDEX(Historical!$O$7:$O$1432,MATCH(B519,Historical!$B$7:$B$1450,0)))^(1/10)-1)*100)</f>
        <v>4.0888731116521138</v>
      </c>
      <c r="W519" s="760">
        <f t="shared" ref="W519:W523" si="140">IF(OR(U519&lt;=0,U519="n/a",V519&lt;=0,V519="n/a"),"n/a",U519/V519)</f>
        <v>2.509236041751532</v>
      </c>
      <c r="X519" s="761">
        <f t="shared" si="125"/>
        <v>2.6999862583963736</v>
      </c>
      <c r="Y519" s="717"/>
      <c r="Z519" s="703">
        <f t="shared" si="126"/>
        <v>566.66666666666674</v>
      </c>
      <c r="AA519" s="959">
        <f t="shared" si="127"/>
        <v>105.875</v>
      </c>
      <c r="AB519" s="960">
        <v>12</v>
      </c>
      <c r="AC519" s="938">
        <v>0.24</v>
      </c>
      <c r="AD519" s="938">
        <v>21.56</v>
      </c>
      <c r="AE519" s="938">
        <v>2.69</v>
      </c>
      <c r="AF519" s="938">
        <v>2.21</v>
      </c>
      <c r="AG519" s="938">
        <v>8.3000000000000007</v>
      </c>
      <c r="AH519" s="938">
        <v>18</v>
      </c>
      <c r="AI519" s="938">
        <v>58.699999999999996</v>
      </c>
      <c r="AJ519" s="938">
        <v>3.8</v>
      </c>
      <c r="AK519" s="938">
        <v>5</v>
      </c>
      <c r="AL519" s="951">
        <v>19480</v>
      </c>
      <c r="AM519" s="945">
        <v>0.2</v>
      </c>
      <c r="AN519" s="938">
        <v>0.76</v>
      </c>
      <c r="AO519" s="802">
        <f t="shared" si="128"/>
        <v>-90.262828684052067</v>
      </c>
      <c r="AP519" s="803">
        <f t="shared" si="129"/>
        <v>15.612171315947936</v>
      </c>
      <c r="AQ519" s="961">
        <f t="shared" si="130"/>
        <v>222.47911215732685</v>
      </c>
      <c r="AR519" s="703">
        <f>INDEX(Historical!$C$7:$C$1439,MATCH(B519,Historical!$B$7:$B$1450,0))*IF(AH519="n/a",1.03,IF(AH519&lt;0,1.01,IF(AH519&gt;10,1.1,(1+AH519/100))))</f>
        <v>1.4520000000000002</v>
      </c>
      <c r="AS519" s="959">
        <f t="shared" ref="AS519:AS523" si="141">IF($AI519="n/a",1.03*AR519,IF($AI519&lt;0,1.01*AR519,IF($AI519&gt;10,1.1*AR519,(1+$AI519/100)*AR519)))</f>
        <v>1.5972000000000004</v>
      </c>
      <c r="AT519" s="959">
        <f t="shared" si="137"/>
        <v>1.6770600000000004</v>
      </c>
      <c r="AU519" s="959">
        <f t="shared" si="137"/>
        <v>1.7609130000000006</v>
      </c>
      <c r="AV519" s="959">
        <f t="shared" si="137"/>
        <v>1.8489586500000008</v>
      </c>
      <c r="AW519" s="703">
        <f t="shared" ref="AW519:AW523" si="142">SUM(AR519:AV519)</f>
        <v>8.3361316500000022</v>
      </c>
      <c r="AX519" s="810">
        <f t="shared" ref="AX519:AX523" si="143">AW519/I519*100</f>
        <v>32.806500000000014</v>
      </c>
      <c r="AY519" s="1017">
        <v>1.67</v>
      </c>
      <c r="AZ519" s="945">
        <v>23.830000000000002</v>
      </c>
      <c r="BA519" s="945">
        <v>-28.999999999999996</v>
      </c>
      <c r="BB519" s="945">
        <v>1.6400000000000001</v>
      </c>
      <c r="BC519" s="945">
        <v>-0.6</v>
      </c>
      <c r="BD519" s="984"/>
      <c r="BE519" s="666">
        <v>2011</v>
      </c>
      <c r="BF519" s="971">
        <f t="shared" ref="BF519:BF523" si="144">IF(BE519&gt;2008,0,IF(BE519&gt;2001,1,IF(BE519&gt;1990,2,IF(BE519&gt;1980,3,IF(BE519&gt;1973,4,IF(BE519&gt;1970,5,IF(BE519&gt;1960,6,IF(BE519&gt;1958,7,IF(BE519&gt;1953,8,9)))))))))</f>
        <v>0</v>
      </c>
      <c r="BG519" s="955">
        <v>4.3</v>
      </c>
      <c r="BH519" s="937"/>
    </row>
    <row r="520" spans="1:60" s="936" customFormat="1" x14ac:dyDescent="0.2">
      <c r="A520" s="944" t="s">
        <v>1117</v>
      </c>
      <c r="B520" s="642" t="s">
        <v>1118</v>
      </c>
      <c r="C520" s="1013" t="s">
        <v>154</v>
      </c>
      <c r="D520" s="1013" t="s">
        <v>4350</v>
      </c>
      <c r="E520" s="793">
        <v>7</v>
      </c>
      <c r="F520" s="1227">
        <v>611</v>
      </c>
      <c r="G520" s="1227" t="s">
        <v>106</v>
      </c>
      <c r="H520" s="1227" t="s">
        <v>106</v>
      </c>
      <c r="I520" s="947">
        <v>54.45</v>
      </c>
      <c r="J520" s="703">
        <f t="shared" si="138"/>
        <v>0.64279155188246095</v>
      </c>
      <c r="K520" s="950">
        <v>8.7499999999999994E-2</v>
      </c>
      <c r="L520" s="960">
        <v>4</v>
      </c>
      <c r="M520" s="694">
        <f t="shared" si="139"/>
        <v>0.35</v>
      </c>
      <c r="N520" s="943" t="s">
        <v>241</v>
      </c>
      <c r="O520" s="795">
        <v>7.7499999999999999E-2</v>
      </c>
      <c r="P520" s="939">
        <v>42823</v>
      </c>
      <c r="Q520" s="939">
        <v>42838</v>
      </c>
      <c r="R520" s="694">
        <f t="shared" si="123"/>
        <v>12.903225806451607</v>
      </c>
      <c r="S520" s="759">
        <f>IF(INDEX(Historical!$D$7:$D$1439,MATCH(B520,Historical!$B$7:$B$1450,0))=0,"n/a",(INDEX(Historical!$C$7:$C$1439,MATCH(B520,Historical!$B$7:$B$1450,0))/INDEX(Historical!$D$7:$D$1439,MATCH(B520,Historical!$B$7:$B$1450,0))-1)*100)</f>
        <v>2.941176470588247</v>
      </c>
      <c r="T520" s="759">
        <f>IF(INDEX(Historical!$F$7:$F$1432,MATCH(B520,Historical!$B$7:$B$1450,0))=0,"n/a",((INDEX(Historical!$C$7:$C$1439,MATCH(B520,Historical!$B$7:$B$1450,0))/INDEX(Historical!$F$7:$F$1432,MATCH(B520,Historical!$B$7:$B$1450,0)))^(1/3)-1)*100)</f>
        <v>7.245083423338583</v>
      </c>
      <c r="U520" s="759">
        <f>IF(INDEX(Historical!$H$7:$H$1432,MATCH(B520,Historical!$B$7:$B$1450,0))=0,"n/a",((INDEX(Historical!$C$7:$C$1439,MATCH(B520,Historical!$B$7:$B$1450,0))/INDEX(Historical!$H$7:$H$1432,MATCH(B520,Historical!$B$7:$B$1450,0)))^(1/5)-1)*100)</f>
        <v>7.6146159865801977</v>
      </c>
      <c r="V520" s="759">
        <f>IF(INDEX(Historical!$O$7:$O$1432,MATCH(B520,Historical!$B$7:$B$1450,0))=0,"n/a",((INDEX(Historical!$C$7:$C$1439,MATCH(B520,Historical!$B$7:$B$1450,0))/INDEX(Historical!$O$7:$O$1432,MATCH(B520,Historical!$B$7:$B$1450,0)))^(1/10)-1)*100)</f>
        <v>6.8758431498721739</v>
      </c>
      <c r="W520" s="760">
        <f t="shared" si="140"/>
        <v>1.1074446901427293</v>
      </c>
      <c r="X520" s="761" t="str">
        <f t="shared" si="125"/>
        <v>n/a</v>
      </c>
      <c r="Y520" s="727" t="s">
        <v>4419</v>
      </c>
      <c r="Z520" s="703" t="str">
        <f t="shared" si="126"/>
        <v>n/a</v>
      </c>
      <c r="AA520" s="959" t="str">
        <f t="shared" si="127"/>
        <v>n/a</v>
      </c>
      <c r="AB520" s="960">
        <v>12</v>
      </c>
      <c r="AC520" s="938">
        <v>-4.68</v>
      </c>
      <c r="AD520" s="938" t="s">
        <v>137</v>
      </c>
      <c r="AE520" s="938">
        <v>3.32</v>
      </c>
      <c r="AF520" s="938">
        <v>2.48</v>
      </c>
      <c r="AG520" s="938">
        <v>-20.5</v>
      </c>
      <c r="AH520" s="940">
        <v>32.1</v>
      </c>
      <c r="AI520" s="940">
        <v>13.020000000000001</v>
      </c>
      <c r="AJ520" s="938">
        <v>-32.6</v>
      </c>
      <c r="AK520" s="938">
        <v>13.469999999999999</v>
      </c>
      <c r="AL520" s="951">
        <v>13220</v>
      </c>
      <c r="AM520" s="945">
        <v>0.3</v>
      </c>
      <c r="AN520" s="938">
        <v>0.31</v>
      </c>
      <c r="AO520" s="802" t="str">
        <f t="shared" si="128"/>
        <v>n/a</v>
      </c>
      <c r="AP520" s="803">
        <f t="shared" si="129"/>
        <v>8.2574075384626582</v>
      </c>
      <c r="AQ520" s="961" t="str">
        <f t="shared" si="130"/>
        <v>n/a</v>
      </c>
      <c r="AR520" s="703">
        <f>INDEX(Historical!$C$7:$C$1439,MATCH(B520,Historical!$B$7:$B$1450,0))*IF(AH520="n/a",1.03,IF(AH520&lt;0,1.01,IF(AH520&gt;10,1.1,(1+AH520/100))))</f>
        <v>0.38500000000000001</v>
      </c>
      <c r="AS520" s="959">
        <f t="shared" si="141"/>
        <v>0.42350000000000004</v>
      </c>
      <c r="AT520" s="959">
        <f t="shared" si="137"/>
        <v>0.4658500000000001</v>
      </c>
      <c r="AU520" s="959">
        <f t="shared" si="137"/>
        <v>0.5124350000000002</v>
      </c>
      <c r="AV520" s="959">
        <f t="shared" si="137"/>
        <v>0.5636785000000003</v>
      </c>
      <c r="AW520" s="703">
        <f t="shared" si="142"/>
        <v>2.3504635000000005</v>
      </c>
      <c r="AX520" s="810">
        <f t="shared" si="143"/>
        <v>4.3167373737373751</v>
      </c>
      <c r="AY520" s="1017">
        <v>0.97</v>
      </c>
      <c r="AZ520" s="945">
        <v>60.480000000000004</v>
      </c>
      <c r="BA520" s="945">
        <v>-8.33</v>
      </c>
      <c r="BB520" s="945">
        <v>-3.47</v>
      </c>
      <c r="BC520" s="945">
        <v>17.489999999999998</v>
      </c>
      <c r="BD520" s="984"/>
      <c r="BE520" s="666">
        <v>2013</v>
      </c>
      <c r="BF520" s="971">
        <f t="shared" si="144"/>
        <v>0</v>
      </c>
      <c r="BG520" s="955">
        <v>-12.1</v>
      </c>
      <c r="BH520" s="937"/>
    </row>
    <row r="521" spans="1:60" s="936" customFormat="1" x14ac:dyDescent="0.2">
      <c r="A521" s="953" t="s">
        <v>1828</v>
      </c>
      <c r="B521" s="642" t="s">
        <v>1829</v>
      </c>
      <c r="C521" s="1013" t="s">
        <v>112</v>
      </c>
      <c r="D521" s="1013" t="s">
        <v>213</v>
      </c>
      <c r="E521" s="792">
        <v>9</v>
      </c>
      <c r="F521" s="1227">
        <v>428</v>
      </c>
      <c r="G521" s="1227" t="s">
        <v>37</v>
      </c>
      <c r="H521" s="1227" t="s">
        <v>37</v>
      </c>
      <c r="I521" s="947">
        <v>80.290000000000006</v>
      </c>
      <c r="J521" s="703">
        <f t="shared" si="138"/>
        <v>1.195665711794744</v>
      </c>
      <c r="K521" s="950">
        <v>0.24</v>
      </c>
      <c r="L521" s="960">
        <v>4</v>
      </c>
      <c r="M521" s="694">
        <f t="shared" si="139"/>
        <v>0.96</v>
      </c>
      <c r="N521" s="943" t="s">
        <v>149</v>
      </c>
      <c r="O521" s="795">
        <v>0.21</v>
      </c>
      <c r="P521" s="934">
        <v>43509</v>
      </c>
      <c r="Q521" s="934">
        <v>43538</v>
      </c>
      <c r="R521" s="694">
        <f t="shared" si="123"/>
        <v>14.285714285714285</v>
      </c>
      <c r="S521" s="759">
        <f>IF(INDEX(Historical!$D$7:$D$1439,MATCH(B521,Historical!$B$7:$B$1450,0))=0,"n/a",(INDEX(Historical!$C$7:$C$1439,MATCH(B521,Historical!$B$7:$B$1450,0))/INDEX(Historical!$D$7:$D$1439,MATCH(B521,Historical!$B$7:$B$1450,0))-1)*100)</f>
        <v>16.666666666666675</v>
      </c>
      <c r="T521" s="759">
        <f>IF(INDEX(Historical!$F$7:$F$1432,MATCH(B521,Historical!$B$7:$B$1450,0))=0,"n/a",((INDEX(Historical!$C$7:$C$1439,MATCH(B521,Historical!$B$7:$B$1450,0))/INDEX(Historical!$F$7:$F$1432,MATCH(B521,Historical!$B$7:$B$1450,0)))^(1/3)-1)*100)</f>
        <v>14.25421040467436</v>
      </c>
      <c r="U521" s="759">
        <f>IF(INDEX(Historical!$H$7:$H$1432,MATCH(B521,Historical!$B$7:$B$1450,0))=0,"n/a",((INDEX(Historical!$C$7:$C$1439,MATCH(B521,Historical!$B$7:$B$1450,0))/INDEX(Historical!$H$7:$H$1432,MATCH(B521,Historical!$B$7:$B$1450,0)))^(1/5)-1)*100)</f>
        <v>12.603596299281072</v>
      </c>
      <c r="V521" s="759" t="str">
        <f>IF(INDEX(Historical!$O$7:$O$1432,MATCH(B521,Historical!$B$7:$B$1450,0))=0,"n/a",((INDEX(Historical!$C$7:$C$1439,MATCH(B521,Historical!$B$7:$B$1450,0))/INDEX(Historical!$O$7:$O$1432,MATCH(B521,Historical!$B$7:$B$1450,0)))^(1/10)-1)*100)</f>
        <v>n/a</v>
      </c>
      <c r="W521" s="760" t="str">
        <f t="shared" si="140"/>
        <v>n/a</v>
      </c>
      <c r="X521" s="761">
        <f t="shared" si="125"/>
        <v>0.62394041085549856</v>
      </c>
      <c r="Y521" s="726"/>
      <c r="Z521" s="703">
        <f t="shared" si="126"/>
        <v>31.168831168831169</v>
      </c>
      <c r="AA521" s="959">
        <f t="shared" si="127"/>
        <v>26.06818181818182</v>
      </c>
      <c r="AB521" s="960">
        <v>12</v>
      </c>
      <c r="AC521" s="938">
        <v>3.08</v>
      </c>
      <c r="AD521" s="938">
        <v>1.71</v>
      </c>
      <c r="AE521" s="938">
        <v>2.8</v>
      </c>
      <c r="AF521" s="938">
        <v>5.21</v>
      </c>
      <c r="AG521" s="938">
        <v>20.5</v>
      </c>
      <c r="AH521" s="938">
        <v>47.5</v>
      </c>
      <c r="AI521" s="938">
        <v>15.82</v>
      </c>
      <c r="AJ521" s="938">
        <v>20.200000000000003</v>
      </c>
      <c r="AK521" s="938">
        <v>15.440000000000001</v>
      </c>
      <c r="AL521" s="951">
        <v>14630</v>
      </c>
      <c r="AM521" s="945">
        <v>0.4</v>
      </c>
      <c r="AN521" s="938">
        <v>0.84</v>
      </c>
      <c r="AO521" s="802">
        <f t="shared" si="128"/>
        <v>-12.268919807106004</v>
      </c>
      <c r="AP521" s="803">
        <f t="shared" si="129"/>
        <v>13.799262011075816</v>
      </c>
      <c r="AQ521" s="961">
        <f t="shared" si="130"/>
        <v>145.68745029472558</v>
      </c>
      <c r="AR521" s="703">
        <f>INDEX(Historical!$C$7:$C$1439,MATCH(B521,Historical!$B$7:$B$1450,0))*IF(AH521="n/a",1.03,IF(AH521&lt;0,1.01,IF(AH521&gt;10,1.1,(1+AH521/100))))</f>
        <v>0.92400000000000004</v>
      </c>
      <c r="AS521" s="959">
        <f t="shared" si="141"/>
        <v>1.0164000000000002</v>
      </c>
      <c r="AT521" s="959">
        <f t="shared" si="137"/>
        <v>1.1180400000000004</v>
      </c>
      <c r="AU521" s="959">
        <f t="shared" si="137"/>
        <v>1.2298440000000006</v>
      </c>
      <c r="AV521" s="959">
        <f t="shared" si="137"/>
        <v>1.3528284000000008</v>
      </c>
      <c r="AW521" s="703">
        <f t="shared" si="142"/>
        <v>5.6411124000000026</v>
      </c>
      <c r="AX521" s="810">
        <f t="shared" si="143"/>
        <v>7.0259215344376669</v>
      </c>
      <c r="AY521" s="1017">
        <v>1.19</v>
      </c>
      <c r="AZ521" s="945">
        <v>32.379999999999995</v>
      </c>
      <c r="BA521" s="945">
        <v>-5.9700000000000006</v>
      </c>
      <c r="BB521" s="945">
        <v>0.37</v>
      </c>
      <c r="BC521" s="945">
        <v>7.62</v>
      </c>
      <c r="BD521" s="984"/>
      <c r="BE521" s="666">
        <v>2011</v>
      </c>
      <c r="BF521" s="971">
        <f t="shared" si="144"/>
        <v>0</v>
      </c>
      <c r="BG521" s="955">
        <v>7.5</v>
      </c>
      <c r="BH521" s="937"/>
    </row>
    <row r="522" spans="1:60" s="936" customFormat="1" x14ac:dyDescent="0.2">
      <c r="A522" s="954" t="s">
        <v>1838</v>
      </c>
      <c r="B522" s="642" t="s">
        <v>1839</v>
      </c>
      <c r="C522" s="1013" t="s">
        <v>108</v>
      </c>
      <c r="D522" s="1013" t="s">
        <v>4365</v>
      </c>
      <c r="E522" s="792">
        <v>7</v>
      </c>
      <c r="F522" s="1227">
        <v>709</v>
      </c>
      <c r="G522" s="1227" t="s">
        <v>37</v>
      </c>
      <c r="H522" s="1227" t="s">
        <v>37</v>
      </c>
      <c r="I522" s="947">
        <v>45.07</v>
      </c>
      <c r="J522" s="703">
        <f t="shared" si="138"/>
        <v>3.0175282893277129</v>
      </c>
      <c r="K522" s="950">
        <v>0.34</v>
      </c>
      <c r="L522" s="960">
        <v>4</v>
      </c>
      <c r="M522" s="694">
        <f t="shared" si="139"/>
        <v>1.36</v>
      </c>
      <c r="N522" s="943" t="s">
        <v>647</v>
      </c>
      <c r="O522" s="795">
        <v>0.3</v>
      </c>
      <c r="P522" s="934">
        <v>43691</v>
      </c>
      <c r="Q522" s="934">
        <v>43699</v>
      </c>
      <c r="R522" s="694">
        <f t="shared" si="123"/>
        <v>13.333333333333346</v>
      </c>
      <c r="S522" s="759">
        <f>IF(INDEX(Historical!$D$7:$D$1439,MATCH(B522,Historical!$B$7:$B$1450,0))=0,"n/a",(INDEX(Historical!$C$7:$C$1439,MATCH(B522,Historical!$B$7:$B$1450,0))/INDEX(Historical!$D$7:$D$1439,MATCH(B522,Historical!$B$7:$B$1450,0))-1)*100)</f>
        <v>136.36363636363637</v>
      </c>
      <c r="T522" s="759">
        <f>IF(INDEX(Historical!$F$7:$F$1432,MATCH(B522,Historical!$B$7:$B$1450,0))=0,"n/a",((INDEX(Historical!$C$7:$C$1439,MATCH(B522,Historical!$B$7:$B$1450,0))/INDEX(Historical!$F$7:$F$1432,MATCH(B522,Historical!$B$7:$B$1450,0)))^(1/3)-1)*100)</f>
        <v>67.830241495631569</v>
      </c>
      <c r="U522" s="759">
        <f>IF(INDEX(Historical!$H$7:$H$1432,MATCH(B522,Historical!$B$7:$B$1450,0))=0,"n/a",((INDEX(Historical!$C$7:$C$1439,MATCH(B522,Historical!$B$7:$B$1450,0))/INDEX(Historical!$H$7:$H$1432,MATCH(B522,Historical!$B$7:$B$1450,0)))^(1/5)-1)*100)</f>
        <v>51.571656651039802</v>
      </c>
      <c r="V522" s="759">
        <f>IF(INDEX(Historical!$O$7:$O$1432,MATCH(B522,Historical!$B$7:$B$1450,0))=0,"n/a",((INDEX(Historical!$C$7:$C$1439,MATCH(B522,Historical!$B$7:$B$1450,0))/INDEX(Historical!$O$7:$O$1432,MATCH(B522,Historical!$B$7:$B$1450,0)))^(1/10)-1)*100)</f>
        <v>-4.276020227743615</v>
      </c>
      <c r="W522" s="760" t="str">
        <f t="shared" si="140"/>
        <v>n/a</v>
      </c>
      <c r="X522" s="761">
        <f t="shared" si="125"/>
        <v>2.4675433804325264</v>
      </c>
      <c r="Y522" s="949"/>
      <c r="Z522" s="703">
        <f t="shared" si="126"/>
        <v>32.7710843373494</v>
      </c>
      <c r="AA522" s="959">
        <f t="shared" si="127"/>
        <v>10.860240963855421</v>
      </c>
      <c r="AB522" s="960">
        <v>12</v>
      </c>
      <c r="AC522" s="938">
        <v>4.1500000000000004</v>
      </c>
      <c r="AD522" s="938">
        <v>10.95</v>
      </c>
      <c r="AE522" s="938">
        <v>3.18</v>
      </c>
      <c r="AF522" s="938">
        <v>1.2</v>
      </c>
      <c r="AG522" s="938">
        <v>12</v>
      </c>
      <c r="AH522" s="938">
        <v>44.2</v>
      </c>
      <c r="AI522" s="938">
        <v>5.12</v>
      </c>
      <c r="AJ522" s="938">
        <v>20.9</v>
      </c>
      <c r="AK522" s="938">
        <v>1</v>
      </c>
      <c r="AL522" s="951">
        <v>8400</v>
      </c>
      <c r="AM522" s="945">
        <v>1.0999999999999999</v>
      </c>
      <c r="AN522" s="938">
        <v>0.17</v>
      </c>
      <c r="AO522" s="802">
        <f t="shared" si="128"/>
        <v>43.728943976512099</v>
      </c>
      <c r="AP522" s="803">
        <f t="shared" si="129"/>
        <v>54.589184940367517</v>
      </c>
      <c r="AQ522" s="961">
        <f t="shared" si="130"/>
        <v>-23.893965324317257</v>
      </c>
      <c r="AR522" s="703">
        <f>INDEX(Historical!$C$7:$C$1439,MATCH(B522,Historical!$B$7:$B$1450,0))*IF(AH522="n/a",1.03,IF(AH522&lt;0,1.01,IF(AH522&gt;10,1.1,(1+AH522/100))))</f>
        <v>1.1440000000000001</v>
      </c>
      <c r="AS522" s="959">
        <f t="shared" si="141"/>
        <v>1.2025728</v>
      </c>
      <c r="AT522" s="959">
        <f t="shared" si="137"/>
        <v>1.214598528</v>
      </c>
      <c r="AU522" s="959">
        <f t="shared" si="137"/>
        <v>1.2267445132800001</v>
      </c>
      <c r="AV522" s="959">
        <f t="shared" si="137"/>
        <v>1.2390119584128001</v>
      </c>
      <c r="AW522" s="703">
        <f t="shared" si="142"/>
        <v>6.0269277996928006</v>
      </c>
      <c r="AX522" s="810">
        <f t="shared" si="143"/>
        <v>13.372371421550477</v>
      </c>
      <c r="AY522" s="1017">
        <v>1.48</v>
      </c>
      <c r="AZ522" s="945">
        <v>18.360000000000003</v>
      </c>
      <c r="BA522" s="945">
        <v>-17.7</v>
      </c>
      <c r="BB522" s="945">
        <v>0.61</v>
      </c>
      <c r="BC522" s="945">
        <v>-3.1199999999999997</v>
      </c>
      <c r="BD522" s="984"/>
      <c r="BE522" s="666">
        <v>2013</v>
      </c>
      <c r="BF522" s="971">
        <f t="shared" si="144"/>
        <v>0</v>
      </c>
      <c r="BG522" s="955">
        <v>1.2</v>
      </c>
    </row>
    <row r="523" spans="1:60" s="936" customFormat="1" x14ac:dyDescent="0.2">
      <c r="A523" s="953" t="s">
        <v>1840</v>
      </c>
      <c r="B523" s="948" t="s">
        <v>1841</v>
      </c>
      <c r="C523" s="1013" t="s">
        <v>154</v>
      </c>
      <c r="D523" s="1013" t="s">
        <v>4375</v>
      </c>
      <c r="E523" s="792">
        <v>7</v>
      </c>
      <c r="F523" s="1227">
        <v>655</v>
      </c>
      <c r="G523" s="1227" t="s">
        <v>106</v>
      </c>
      <c r="H523" s="1227" t="s">
        <v>106</v>
      </c>
      <c r="I523" s="947">
        <v>114.89</v>
      </c>
      <c r="J523" s="703">
        <f t="shared" si="138"/>
        <v>0.57098093828879792</v>
      </c>
      <c r="K523" s="950">
        <v>0.16400000000000001</v>
      </c>
      <c r="L523" s="960">
        <v>4</v>
      </c>
      <c r="M523" s="694">
        <f t="shared" si="139"/>
        <v>0.65600000000000003</v>
      </c>
      <c r="N523" s="943" t="s">
        <v>119</v>
      </c>
      <c r="O523" s="795">
        <v>0.126</v>
      </c>
      <c r="P523" s="934">
        <v>43482</v>
      </c>
      <c r="Q523" s="934">
        <v>43525</v>
      </c>
      <c r="R523" s="694">
        <f t="shared" si="123"/>
        <v>30.158730158730162</v>
      </c>
      <c r="S523" s="759">
        <f>IF(INDEX(Historical!$D$7:$D$1439,MATCH(B523,Historical!$B$7:$B$1450,0))=0,"n/a",(INDEX(Historical!$C$7:$C$1439,MATCH(B523,Historical!$B$7:$B$1450,0))/INDEX(Historical!$D$7:$D$1439,MATCH(B523,Historical!$B$7:$B$1450,0))-1)*100)</f>
        <v>19.999999999999996</v>
      </c>
      <c r="T523" s="759">
        <f>IF(INDEX(Historical!$F$7:$F$1432,MATCH(B523,Historical!$B$7:$B$1450,0))=0,"n/a",((INDEX(Historical!$C$7:$C$1439,MATCH(B523,Historical!$B$7:$B$1450,0))/INDEX(Historical!$F$7:$F$1432,MATCH(B523,Historical!$B$7:$B$1450,0)))^(1/3)-1)*100)</f>
        <v>14.929314826817098</v>
      </c>
      <c r="U523" s="759">
        <f>IF(INDEX(Historical!$H$7:$H$1432,MATCH(B523,Historical!$B$7:$B$1450,0))=0,"n/a",((INDEX(Historical!$C$7:$C$1439,MATCH(B523,Historical!$B$7:$B$1450,0))/INDEX(Historical!$H$7:$H$1432,MATCH(B523,Historical!$B$7:$B$1450,0)))^(1/5)-1)*100)</f>
        <v>31.128603730986558</v>
      </c>
      <c r="V523" s="759" t="str">
        <f>IF(INDEX(Historical!$O$7:$O$1432,MATCH(B523,Historical!$B$7:$B$1450,0))=0,"n/a",((INDEX(Historical!$C$7:$C$1439,MATCH(B523,Historical!$B$7:$B$1450,0))/INDEX(Historical!$O$7:$O$1432,MATCH(B523,Historical!$B$7:$B$1450,0)))^(1/10)-1)*100)</f>
        <v>n/a</v>
      </c>
      <c r="W523" s="760" t="str">
        <f t="shared" si="140"/>
        <v>n/a</v>
      </c>
      <c r="X523" s="761">
        <f t="shared" si="125"/>
        <v>1.3534175535211548</v>
      </c>
      <c r="Y523" s="714"/>
      <c r="Z523" s="703">
        <f t="shared" si="126"/>
        <v>23.682310469314078</v>
      </c>
      <c r="AA523" s="959">
        <f t="shared" si="127"/>
        <v>41.476534296028881</v>
      </c>
      <c r="AB523" s="960">
        <v>12</v>
      </c>
      <c r="AC523" s="938">
        <v>2.77</v>
      </c>
      <c r="AD523" s="938">
        <v>3.93</v>
      </c>
      <c r="AE523" s="938">
        <v>9.39</v>
      </c>
      <c r="AF523" s="938">
        <v>23.97</v>
      </c>
      <c r="AG523" s="938">
        <v>64.600000000000009</v>
      </c>
      <c r="AH523" s="938">
        <v>30.2</v>
      </c>
      <c r="AI523" s="938">
        <v>11.04</v>
      </c>
      <c r="AJ523" s="938">
        <v>23</v>
      </c>
      <c r="AK523" s="938">
        <v>10.620000000000001</v>
      </c>
      <c r="AL523" s="951">
        <v>55530</v>
      </c>
      <c r="AM523" s="945">
        <v>0.28999999999999998</v>
      </c>
      <c r="AN523" s="938">
        <v>2.78</v>
      </c>
      <c r="AO523" s="802">
        <f t="shared" si="128"/>
        <v>-9.7769496267535239</v>
      </c>
      <c r="AP523" s="803">
        <f t="shared" si="129"/>
        <v>31.699584669275357</v>
      </c>
      <c r="AQ523" s="961">
        <f t="shared" si="130"/>
        <v>564.72802360591641</v>
      </c>
      <c r="AR523" s="703">
        <f>INDEX(Historical!$C$7:$C$1439,MATCH(B523,Historical!$B$7:$B$1450,0))*IF(AH523="n/a",1.03,IF(AH523&lt;0,1.01,IF(AH523&gt;10,1.1,(1+AH523/100))))</f>
        <v>0.5544</v>
      </c>
      <c r="AS523" s="959">
        <f t="shared" si="141"/>
        <v>0.60984000000000005</v>
      </c>
      <c r="AT523" s="959">
        <f t="shared" si="137"/>
        <v>0.67082400000000009</v>
      </c>
      <c r="AU523" s="959">
        <f t="shared" si="137"/>
        <v>0.73790640000000018</v>
      </c>
      <c r="AV523" s="959">
        <f t="shared" si="137"/>
        <v>0.81169704000000031</v>
      </c>
      <c r="AW523" s="703">
        <f t="shared" si="142"/>
        <v>3.3846674400000003</v>
      </c>
      <c r="AX523" s="810">
        <f t="shared" si="143"/>
        <v>2.9460069979980856</v>
      </c>
      <c r="AY523" s="1017">
        <v>0.9</v>
      </c>
      <c r="AZ523" s="945">
        <v>45.61</v>
      </c>
      <c r="BA523" s="945">
        <v>-1.54</v>
      </c>
      <c r="BB523" s="945">
        <v>3.54</v>
      </c>
      <c r="BC523" s="945">
        <v>17.95</v>
      </c>
      <c r="BD523" s="984"/>
      <c r="BE523" s="666">
        <v>2013</v>
      </c>
      <c r="BF523" s="971">
        <f t="shared" si="144"/>
        <v>0</v>
      </c>
      <c r="BG523" s="955">
        <v>13.600000000000001</v>
      </c>
      <c r="BH523" s="937"/>
    </row>
    <row r="524" spans="1:60" s="774" customFormat="1" ht="13.5" thickBot="1" x14ac:dyDescent="0.25">
      <c r="B524" s="895"/>
      <c r="E524" s="896"/>
      <c r="F524" s="882"/>
      <c r="J524" s="789"/>
      <c r="L524" s="883"/>
      <c r="M524" s="882"/>
      <c r="N524" s="882"/>
      <c r="O524" s="789"/>
      <c r="R524" s="882"/>
      <c r="S524" s="884"/>
      <c r="T524" s="884"/>
      <c r="U524" s="884"/>
      <c r="V524" s="884"/>
      <c r="W524" s="884"/>
      <c r="X524" s="884"/>
      <c r="Y524" s="895"/>
      <c r="Z524" s="789"/>
      <c r="AC524" s="885"/>
      <c r="AD524" s="885"/>
      <c r="AE524" s="885"/>
      <c r="AF524" s="885"/>
      <c r="AG524" s="885"/>
      <c r="AH524" s="885"/>
      <c r="AI524" s="885"/>
      <c r="AJ524" s="885"/>
      <c r="AK524" s="885"/>
      <c r="AL524" s="885"/>
      <c r="AM524" s="885"/>
      <c r="AN524" s="885"/>
      <c r="AO524" s="789"/>
      <c r="AR524" s="886"/>
      <c r="AS524" s="887"/>
      <c r="AT524" s="887"/>
      <c r="AU524" s="887"/>
      <c r="AV524" s="887"/>
      <c r="AW524" s="886"/>
      <c r="AX524" s="887"/>
      <c r="AY524" s="789"/>
      <c r="BD524" s="896"/>
      <c r="BE524" s="882"/>
      <c r="BF524" s="882"/>
    </row>
    <row r="525" spans="1:60" x14ac:dyDescent="0.2">
      <c r="A525" s="936" t="s">
        <v>4317</v>
      </c>
      <c r="B525" s="709">
        <f>COUNTA(B7:B523)</f>
        <v>517</v>
      </c>
      <c r="E525" s="901">
        <f>AVERAGE(E7:E523)</f>
        <v>7.2553191489361701</v>
      </c>
      <c r="I525" s="888">
        <f>AVERAGE(I7:I523)</f>
        <v>61.894874274661525</v>
      </c>
      <c r="J525" s="889">
        <f>AVERAGE(J7:J523)</f>
        <v>3.0798596910470493</v>
      </c>
      <c r="K525" s="897">
        <f>AVERAGE(K7:K523)</f>
        <v>0.39621921341070265</v>
      </c>
      <c r="M525" s="888">
        <f>AVERAGE(M7:M523)</f>
        <v>1.5028683430045122</v>
      </c>
      <c r="O525" s="897">
        <f>AVERAGE(O7:O523)</f>
        <v>0.3595461874366766</v>
      </c>
      <c r="R525" s="888">
        <f t="shared" ref="R525:X525" si="145">AVERAGE(R7:R523)</f>
        <v>11.290379176926312</v>
      </c>
      <c r="S525" s="898">
        <f t="shared" si="145"/>
        <v>15.862908327082906</v>
      </c>
      <c r="T525" s="898">
        <f t="shared" si="145"/>
        <v>15.710709279967881</v>
      </c>
      <c r="U525" s="898">
        <f t="shared" si="145"/>
        <v>18.397747470041974</v>
      </c>
      <c r="V525" s="898">
        <f t="shared" si="145"/>
        <v>5.818013486795933</v>
      </c>
      <c r="W525" s="899">
        <f t="shared" si="145"/>
        <v>4.6217429602979818</v>
      </c>
      <c r="X525" s="900">
        <f t="shared" si="145"/>
        <v>2.9027176502918879</v>
      </c>
      <c r="Z525" s="889">
        <f>AVERAGE(Z7:Z523)</f>
        <v>71.703256718349834</v>
      </c>
      <c r="AA525" s="888">
        <f>AVERAGE(AA7:AA523)</f>
        <v>24.743785021054862</v>
      </c>
      <c r="AB525" s="765"/>
      <c r="AC525" s="888">
        <f t="shared" ref="AC525:BC525" si="146">AVERAGE(AC7:AC523)</f>
        <v>3.1808924949290014</v>
      </c>
      <c r="AD525" s="888">
        <f t="shared" si="146"/>
        <v>13.472513227513231</v>
      </c>
      <c r="AE525" s="888">
        <f t="shared" si="146"/>
        <v>3.5371602434077061</v>
      </c>
      <c r="AF525" s="888">
        <f t="shared" si="146"/>
        <v>3.3159538784067095</v>
      </c>
      <c r="AG525" s="888">
        <f t="shared" si="146"/>
        <v>9.2890350877193057</v>
      </c>
      <c r="AH525" s="888">
        <f t="shared" si="146"/>
        <v>23.498979591836751</v>
      </c>
      <c r="AI525" s="888">
        <f t="shared" si="146"/>
        <v>12.190415754923421</v>
      </c>
      <c r="AJ525" s="888">
        <f t="shared" si="146"/>
        <v>15.15336734693876</v>
      </c>
      <c r="AK525" s="888">
        <f t="shared" si="146"/>
        <v>8.6629355608591929</v>
      </c>
      <c r="AL525" s="1075">
        <f t="shared" si="146"/>
        <v>18062.274949290066</v>
      </c>
      <c r="AM525" s="888">
        <f t="shared" si="146"/>
        <v>4.0702439024390209</v>
      </c>
      <c r="AN525" s="888">
        <f t="shared" si="146"/>
        <v>1.0492750533049036</v>
      </c>
      <c r="AO525" s="992">
        <f t="shared" si="146"/>
        <v>-3.0428007081606334</v>
      </c>
      <c r="AP525" s="888">
        <f t="shared" si="146"/>
        <v>21.355056946184948</v>
      </c>
      <c r="AQ525" s="1046">
        <f t="shared" si="146"/>
        <v>64.220675247772817</v>
      </c>
      <c r="AR525" s="1045">
        <f t="shared" si="146"/>
        <v>1.448539191443309</v>
      </c>
      <c r="AS525" s="888">
        <f t="shared" si="146"/>
        <v>1.5433059948165244</v>
      </c>
      <c r="AT525" s="888">
        <f t="shared" si="146"/>
        <v>1.639538433390505</v>
      </c>
      <c r="AU525" s="888">
        <f t="shared" si="146"/>
        <v>1.7434401782728683</v>
      </c>
      <c r="AV525" s="888">
        <f t="shared" si="146"/>
        <v>1.8556864028870463</v>
      </c>
      <c r="AW525" s="888">
        <f t="shared" si="146"/>
        <v>8.2305102008102526</v>
      </c>
      <c r="AX525" s="1046">
        <f t="shared" si="146"/>
        <v>16.962578053526915</v>
      </c>
      <c r="AY525" s="1045">
        <f t="shared" si="146"/>
        <v>0.94729508196721302</v>
      </c>
      <c r="AZ525" s="888">
        <f t="shared" si="146"/>
        <v>27.322635109951538</v>
      </c>
      <c r="BA525" s="888">
        <f t="shared" si="146"/>
        <v>-14.918998149687042</v>
      </c>
      <c r="BB525" s="888">
        <f t="shared" si="146"/>
        <v>1.8693275673640992</v>
      </c>
      <c r="BC525" s="1046">
        <f t="shared" si="146"/>
        <v>3.5383892545042612</v>
      </c>
      <c r="BD525" s="888"/>
      <c r="BE525" s="765">
        <f>AVERAGE(BE7:BE523)</f>
        <v>2012.5454545454545</v>
      </c>
      <c r="BF525" s="888">
        <f>AVERAGE(BF7:BF523)</f>
        <v>0</v>
      </c>
      <c r="BG525" s="888">
        <f>AVERAGE(BG7:BG523)</f>
        <v>4.9155701754385985</v>
      </c>
    </row>
    <row r="526" spans="1:60" x14ac:dyDescent="0.2">
      <c r="O526" s="1041"/>
      <c r="W526" s="1074"/>
      <c r="X526" s="1074"/>
      <c r="AC526" s="937"/>
      <c r="AD526" s="937"/>
      <c r="AE526" s="937"/>
      <c r="AF526" s="937"/>
      <c r="AG526" s="937"/>
      <c r="AH526" s="937"/>
      <c r="AI526" s="937"/>
      <c r="AJ526" s="937"/>
      <c r="AK526" s="937"/>
      <c r="AL526" s="1076"/>
      <c r="AM526" s="937"/>
      <c r="AN526" s="709"/>
      <c r="AO526" s="937"/>
      <c r="AQ526" s="709"/>
      <c r="AR526" s="937"/>
      <c r="AS526" s="937"/>
      <c r="AT526" s="937"/>
      <c r="AU526" s="937"/>
      <c r="AV526" s="937"/>
      <c r="AW526" s="937"/>
      <c r="AX526" s="709"/>
      <c r="AY526" s="937"/>
      <c r="BC526" s="709"/>
      <c r="BD526" s="937"/>
      <c r="BE526" s="1044"/>
      <c r="BF526" s="937"/>
    </row>
    <row r="527" spans="1:60" x14ac:dyDescent="0.2">
      <c r="A527" s="937" t="s">
        <v>4436</v>
      </c>
      <c r="I527" s="709"/>
      <c r="J527" s="937"/>
      <c r="O527" s="1041"/>
      <c r="W527" s="1074"/>
      <c r="X527" s="1074"/>
      <c r="AC527" s="937"/>
      <c r="AD527" s="937"/>
      <c r="AE527" s="937"/>
      <c r="AF527" s="937"/>
      <c r="AG527" s="937"/>
      <c r="AH527" s="937"/>
      <c r="AI527" s="937"/>
      <c r="AJ527" s="937"/>
      <c r="AK527" s="937"/>
      <c r="AL527" s="1076"/>
      <c r="AM527" s="937"/>
      <c r="AN527" s="709"/>
      <c r="AO527" s="937"/>
      <c r="AQ527" s="709"/>
      <c r="AR527" s="937"/>
      <c r="AS527" s="937"/>
      <c r="AT527" s="937"/>
      <c r="AU527" s="937"/>
      <c r="AV527" s="937"/>
      <c r="AW527" s="937"/>
      <c r="AX527" s="709"/>
      <c r="AY527" s="937"/>
      <c r="BC527" s="709"/>
      <c r="BD527" s="937"/>
      <c r="BE527" s="1044"/>
      <c r="BF527" s="937"/>
    </row>
    <row r="528" spans="1:60" x14ac:dyDescent="0.2">
      <c r="A528" s="937" t="s">
        <v>4369</v>
      </c>
      <c r="B528" s="709">
        <f t="shared" ref="B528:B538" si="147">COUNTIF($C$7:$C$523,"="&amp;$A528)</f>
        <v>10</v>
      </c>
      <c r="E528" s="901">
        <f t="shared" ref="E528:E538" si="148">AVERAGEIFS($E$7:$E$523,$C$7:$C$523,"="&amp;$A528)</f>
        <v>7.1</v>
      </c>
      <c r="I528" s="1039">
        <f t="shared" ref="I528:K538" si="149">AVERAGEIFS(I$7:I$523,$C$7:$C$523,"="&amp;$A528)</f>
        <v>52.822000000000003</v>
      </c>
      <c r="J528" s="888">
        <f t="shared" si="149"/>
        <v>4.1990418006905523</v>
      </c>
      <c r="K528" s="897">
        <f t="shared" si="149"/>
        <v>0.52049999999999996</v>
      </c>
      <c r="L528" s="901"/>
      <c r="M528" s="888">
        <f t="shared" ref="M528:M538" si="150">AVERAGEIFS(M$7:M$523,$C$7:$C$523,"="&amp;$A528)</f>
        <v>1.4290000000000003</v>
      </c>
      <c r="N528" s="901"/>
      <c r="O528" s="897">
        <f t="shared" ref="O528:O538" si="151">AVERAGEIFS(O$7:O$523,$C$7:$C$523,"="&amp;$A528)</f>
        <v>0.49223499999999998</v>
      </c>
      <c r="P528" s="901"/>
      <c r="Q528" s="901"/>
      <c r="R528" s="888">
        <f t="shared" ref="R528:X538" si="152">AVERAGEIFS(R$7:R$523,$C$7:$C$523,"="&amp;$A528)</f>
        <v>12.723997776913357</v>
      </c>
      <c r="S528" s="888">
        <f t="shared" si="152"/>
        <v>13.264767629811328</v>
      </c>
      <c r="T528" s="888">
        <f t="shared" si="152"/>
        <v>12.37909886442413</v>
      </c>
      <c r="U528" s="888">
        <f t="shared" si="152"/>
        <v>19.620431952204839</v>
      </c>
      <c r="V528" s="888">
        <f t="shared" si="152"/>
        <v>8.073820559381673</v>
      </c>
      <c r="W528" s="900">
        <f t="shared" si="152"/>
        <v>1.3620047749625752</v>
      </c>
      <c r="X528" s="900">
        <f t="shared" si="152"/>
        <v>1.0361951734292361</v>
      </c>
      <c r="Y528" s="709"/>
      <c r="Z528" s="888">
        <f t="shared" ref="Z528:AA538" si="153">AVERAGEIFS(Z$7:Z$523,$C$7:$C$523,"="&amp;$A528)</f>
        <v>190.6323152544642</v>
      </c>
      <c r="AA528" s="888">
        <f t="shared" si="153"/>
        <v>32.347153744265746</v>
      </c>
      <c r="AB528" s="888"/>
      <c r="AC528" s="888">
        <f t="shared" ref="AC528:AL538" si="154">AVERAGEIFS(AC$7:AC$523,$C$7:$C$523,"="&amp;$A528)</f>
        <v>3.0869999999999997</v>
      </c>
      <c r="AD528" s="888">
        <f t="shared" si="154"/>
        <v>5.660000000000001</v>
      </c>
      <c r="AE528" s="888">
        <f t="shared" si="154"/>
        <v>2.0780000000000003</v>
      </c>
      <c r="AF528" s="888">
        <f t="shared" si="154"/>
        <v>2.3088888888888892</v>
      </c>
      <c r="AG528" s="888">
        <f t="shared" si="154"/>
        <v>10.887500000000001</v>
      </c>
      <c r="AH528" s="888">
        <f t="shared" si="154"/>
        <v>52.04</v>
      </c>
      <c r="AI528" s="888">
        <f t="shared" si="154"/>
        <v>23.857000000000003</v>
      </c>
      <c r="AJ528" s="888">
        <f t="shared" si="154"/>
        <v>16.080000000000002</v>
      </c>
      <c r="AK528" s="888">
        <f t="shared" si="154"/>
        <v>9.8287499999999994</v>
      </c>
      <c r="AL528" s="1075">
        <f t="shared" si="154"/>
        <v>29860.146000000001</v>
      </c>
      <c r="AM528" s="888">
        <f t="shared" ref="AM528:AV538" si="155">AVERAGEIFS(AM$7:AM$523,$C$7:$C$523,"="&amp;$A528)</f>
        <v>2.38</v>
      </c>
      <c r="AN528" s="1042">
        <f t="shared" si="155"/>
        <v>1.2949999999999999</v>
      </c>
      <c r="AO528" s="888">
        <f t="shared" si="155"/>
        <v>-4.0182617380868288</v>
      </c>
      <c r="AP528" s="888">
        <f t="shared" si="155"/>
        <v>22.717891994858018</v>
      </c>
      <c r="AQ528" s="1042">
        <f t="shared" si="155"/>
        <v>43.759827670927073</v>
      </c>
      <c r="AR528" s="888">
        <f t="shared" si="155"/>
        <v>1.4352579000000003</v>
      </c>
      <c r="AS528" s="888">
        <f t="shared" si="155"/>
        <v>1.5223903590000003</v>
      </c>
      <c r="AT528" s="888">
        <f t="shared" si="155"/>
        <v>1.5808937127510003</v>
      </c>
      <c r="AU528" s="888">
        <f t="shared" si="155"/>
        <v>1.6436916346643191</v>
      </c>
      <c r="AV528" s="888">
        <f t="shared" si="155"/>
        <v>1.7111745096769664</v>
      </c>
      <c r="AW528" s="888">
        <f t="shared" ref="AW528:BC538" si="156">AVERAGEIFS(AW$7:AW$523,$C$7:$C$523,"="&amp;$A528)</f>
        <v>7.893408116092286</v>
      </c>
      <c r="AX528" s="1042">
        <f t="shared" si="156"/>
        <v>23.825639476895564</v>
      </c>
      <c r="AY528" s="888">
        <f t="shared" si="156"/>
        <v>0.94400000000000017</v>
      </c>
      <c r="AZ528" s="888">
        <f t="shared" si="156"/>
        <v>35.548999999999999</v>
      </c>
      <c r="BA528" s="888">
        <f t="shared" si="156"/>
        <v>-21.321999999999999</v>
      </c>
      <c r="BB528" s="888">
        <f t="shared" si="156"/>
        <v>1.748</v>
      </c>
      <c r="BC528" s="1042">
        <f t="shared" si="156"/>
        <v>3.7169999999999996</v>
      </c>
      <c r="BD528" s="888"/>
      <c r="BE528" s="765">
        <f t="shared" ref="BE528:BG538" si="157">AVERAGEIFS(BE$7:BE$523,$C$7:$C$523,"="&amp;$A528)</f>
        <v>2012.7</v>
      </c>
      <c r="BF528" s="888">
        <f t="shared" si="157"/>
        <v>0</v>
      </c>
      <c r="BG528" s="888">
        <f t="shared" si="157"/>
        <v>4.6249999999999991</v>
      </c>
    </row>
    <row r="529" spans="1:59" x14ac:dyDescent="0.2">
      <c r="A529" s="937" t="s">
        <v>247</v>
      </c>
      <c r="B529" s="709">
        <f t="shared" si="147"/>
        <v>58</v>
      </c>
      <c r="E529" s="901">
        <f t="shared" si="148"/>
        <v>7.5</v>
      </c>
      <c r="I529" s="1039">
        <f t="shared" si="149"/>
        <v>62.782241379310328</v>
      </c>
      <c r="J529" s="888">
        <f t="shared" si="149"/>
        <v>2.7348747249642003</v>
      </c>
      <c r="K529" s="897">
        <f t="shared" si="149"/>
        <v>0.36857471264367819</v>
      </c>
      <c r="L529" s="901"/>
      <c r="M529" s="888">
        <f t="shared" si="150"/>
        <v>1.4317126436781611</v>
      </c>
      <c r="N529" s="901"/>
      <c r="O529" s="897">
        <f t="shared" si="151"/>
        <v>0.34652873563218373</v>
      </c>
      <c r="P529" s="901"/>
      <c r="Q529" s="901"/>
      <c r="R529" s="888">
        <f t="shared" si="152"/>
        <v>10.369697701430917</v>
      </c>
      <c r="S529" s="888">
        <f t="shared" si="152"/>
        <v>18.864689619964526</v>
      </c>
      <c r="T529" s="888">
        <f t="shared" si="152"/>
        <v>17.376611994744117</v>
      </c>
      <c r="U529" s="888">
        <f t="shared" si="152"/>
        <v>20.769400660480375</v>
      </c>
      <c r="V529" s="888">
        <f t="shared" si="152"/>
        <v>9.6527210546160767</v>
      </c>
      <c r="W529" s="900">
        <f t="shared" si="152"/>
        <v>2.4046635242734418</v>
      </c>
      <c r="X529" s="900">
        <f t="shared" si="152"/>
        <v>3.7639932651016799</v>
      </c>
      <c r="Y529" s="709"/>
      <c r="Z529" s="888">
        <f t="shared" si="153"/>
        <v>53.983108464609742</v>
      </c>
      <c r="AA529" s="888">
        <f t="shared" si="153"/>
        <v>23.223431444126778</v>
      </c>
      <c r="AB529" s="888"/>
      <c r="AC529" s="888">
        <f t="shared" si="154"/>
        <v>3.380344827586208</v>
      </c>
      <c r="AD529" s="888">
        <f t="shared" si="154"/>
        <v>5.1173913043478265</v>
      </c>
      <c r="AE529" s="888">
        <f t="shared" si="154"/>
        <v>1.3862068965517238</v>
      </c>
      <c r="AF529" s="888">
        <f t="shared" si="154"/>
        <v>3.775384615384616</v>
      </c>
      <c r="AG529" s="888">
        <f t="shared" si="154"/>
        <v>-7.5964285714285706</v>
      </c>
      <c r="AH529" s="888">
        <f t="shared" si="154"/>
        <v>8.4553571428571406</v>
      </c>
      <c r="AI529" s="888">
        <f t="shared" si="154"/>
        <v>11.454807692307689</v>
      </c>
      <c r="AJ529" s="888">
        <f t="shared" si="154"/>
        <v>13.855357142857139</v>
      </c>
      <c r="AK529" s="888">
        <f t="shared" si="154"/>
        <v>7.9932075471698134</v>
      </c>
      <c r="AL529" s="1075">
        <f t="shared" si="154"/>
        <v>8304.3624137931038</v>
      </c>
      <c r="AM529" s="888">
        <f t="shared" si="155"/>
        <v>5.3001754385964919</v>
      </c>
      <c r="AN529" s="1042">
        <f t="shared" si="155"/>
        <v>0.94600000000000017</v>
      </c>
      <c r="AO529" s="888">
        <f t="shared" si="155"/>
        <v>3.8053836842687918</v>
      </c>
      <c r="AP529" s="888">
        <f t="shared" si="155"/>
        <v>23.573487299019103</v>
      </c>
      <c r="AQ529" s="1042">
        <f t="shared" si="155"/>
        <v>72.307216718820513</v>
      </c>
      <c r="AR529" s="888">
        <f t="shared" si="155"/>
        <v>1.3893078045977014</v>
      </c>
      <c r="AS529" s="888">
        <f t="shared" si="155"/>
        <v>1.4964652068850579</v>
      </c>
      <c r="AT529" s="888">
        <f t="shared" si="155"/>
        <v>1.5905443003879598</v>
      </c>
      <c r="AU529" s="888">
        <f t="shared" si="155"/>
        <v>1.6921576750755143</v>
      </c>
      <c r="AV529" s="888">
        <f t="shared" si="155"/>
        <v>1.8019667116075477</v>
      </c>
      <c r="AW529" s="888">
        <f t="shared" si="156"/>
        <v>7.9704416985537785</v>
      </c>
      <c r="AX529" s="1042">
        <f t="shared" si="156"/>
        <v>15.393473099340948</v>
      </c>
      <c r="AY529" s="888">
        <f t="shared" si="156"/>
        <v>0.97160714285714289</v>
      </c>
      <c r="AZ529" s="888">
        <f t="shared" si="156"/>
        <v>24.956206896551727</v>
      </c>
      <c r="BA529" s="888">
        <f t="shared" si="156"/>
        <v>-22.672586206896547</v>
      </c>
      <c r="BB529" s="888">
        <f t="shared" si="156"/>
        <v>1.1970689655172413</v>
      </c>
      <c r="BC529" s="1042">
        <f t="shared" si="156"/>
        <v>-1.1406896551724137</v>
      </c>
      <c r="BD529" s="888"/>
      <c r="BE529" s="765">
        <f t="shared" si="157"/>
        <v>2012.2241379310344</v>
      </c>
      <c r="BF529" s="888">
        <f t="shared" si="157"/>
        <v>0</v>
      </c>
      <c r="BG529" s="888">
        <f t="shared" si="157"/>
        <v>7.5267857142857144</v>
      </c>
    </row>
    <row r="530" spans="1:59" x14ac:dyDescent="0.2">
      <c r="A530" s="937" t="s">
        <v>128</v>
      </c>
      <c r="B530" s="709">
        <f t="shared" si="147"/>
        <v>10</v>
      </c>
      <c r="E530" s="901">
        <f t="shared" si="148"/>
        <v>7.2</v>
      </c>
      <c r="I530" s="1039">
        <f t="shared" si="149"/>
        <v>84.836000000000013</v>
      </c>
      <c r="J530" s="888">
        <f t="shared" si="149"/>
        <v>3.7163940709209653</v>
      </c>
      <c r="K530" s="897">
        <f t="shared" si="149"/>
        <v>0.46100000000000002</v>
      </c>
      <c r="L530" s="901"/>
      <c r="M530" s="888">
        <f t="shared" si="150"/>
        <v>1.544</v>
      </c>
      <c r="N530" s="901"/>
      <c r="O530" s="897">
        <f t="shared" si="151"/>
        <v>0.42649999999999999</v>
      </c>
      <c r="P530" s="901"/>
      <c r="Q530" s="901"/>
      <c r="R530" s="888">
        <f t="shared" si="152"/>
        <v>10.626054845494576</v>
      </c>
      <c r="S530" s="888">
        <f t="shared" si="152"/>
        <v>18.698081568185625</v>
      </c>
      <c r="T530" s="888">
        <f t="shared" si="152"/>
        <v>22.835254911517261</v>
      </c>
      <c r="U530" s="888">
        <f t="shared" si="152"/>
        <v>15.695375871989096</v>
      </c>
      <c r="V530" s="888">
        <f t="shared" si="152"/>
        <v>14.372770684697006</v>
      </c>
      <c r="W530" s="900">
        <f t="shared" si="152"/>
        <v>1.1071652231921121</v>
      </c>
      <c r="X530" s="900">
        <f t="shared" si="152"/>
        <v>1.191293044941375</v>
      </c>
      <c r="Y530" s="709"/>
      <c r="Z530" s="888">
        <f t="shared" si="153"/>
        <v>49.930616006067275</v>
      </c>
      <c r="AA530" s="888">
        <f t="shared" si="153"/>
        <v>20.301244119208803</v>
      </c>
      <c r="AB530" s="888"/>
      <c r="AC530" s="888">
        <f t="shared" si="154"/>
        <v>3.5740000000000003</v>
      </c>
      <c r="AD530" s="888">
        <f t="shared" si="154"/>
        <v>3.6885714285714286</v>
      </c>
      <c r="AE530" s="888">
        <f t="shared" si="154"/>
        <v>1.762</v>
      </c>
      <c r="AF530" s="888">
        <f t="shared" si="154"/>
        <v>3.593</v>
      </c>
      <c r="AG530" s="888">
        <f t="shared" si="154"/>
        <v>17.88571428571429</v>
      </c>
      <c r="AH530" s="888">
        <f t="shared" si="154"/>
        <v>23.5</v>
      </c>
      <c r="AI530" s="888">
        <f t="shared" si="154"/>
        <v>15.724444444444442</v>
      </c>
      <c r="AJ530" s="888">
        <f t="shared" si="154"/>
        <v>25.549999999999997</v>
      </c>
      <c r="AK530" s="888">
        <f t="shared" si="154"/>
        <v>5.0975000000000001</v>
      </c>
      <c r="AL530" s="1075">
        <f t="shared" si="154"/>
        <v>22681.037000000004</v>
      </c>
      <c r="AM530" s="888">
        <f t="shared" si="155"/>
        <v>1.6</v>
      </c>
      <c r="AN530" s="1042">
        <f t="shared" si="155"/>
        <v>0.56400000000000006</v>
      </c>
      <c r="AO530" s="888">
        <f t="shared" si="155"/>
        <v>-3.0194039577202259</v>
      </c>
      <c r="AP530" s="888">
        <f t="shared" si="155"/>
        <v>19.085092704682491</v>
      </c>
      <c r="AQ530" s="1042">
        <f t="shared" si="155"/>
        <v>75.951140937689701</v>
      </c>
      <c r="AR530" s="888">
        <f t="shared" si="155"/>
        <v>1.5353350000000003</v>
      </c>
      <c r="AS530" s="888">
        <f t="shared" si="155"/>
        <v>1.6602224975000002</v>
      </c>
      <c r="AT530" s="888">
        <f t="shared" si="155"/>
        <v>1.7457084881045002</v>
      </c>
      <c r="AU530" s="888">
        <f t="shared" si="155"/>
        <v>1.8369392224187031</v>
      </c>
      <c r="AV530" s="888">
        <f t="shared" si="155"/>
        <v>1.9343655224374214</v>
      </c>
      <c r="AW530" s="888">
        <f t="shared" si="156"/>
        <v>8.712570730460623</v>
      </c>
      <c r="AX530" s="1042">
        <f t="shared" si="156"/>
        <v>20.417306573762854</v>
      </c>
      <c r="AY530" s="888">
        <f t="shared" si="156"/>
        <v>0.85200000000000009</v>
      </c>
      <c r="AZ530" s="888">
        <f t="shared" si="156"/>
        <v>27.99</v>
      </c>
      <c r="BA530" s="888">
        <f t="shared" si="156"/>
        <v>-25.928000000000004</v>
      </c>
      <c r="BB530" s="888">
        <f t="shared" si="156"/>
        <v>-3.6270000000000002</v>
      </c>
      <c r="BC530" s="1042">
        <f t="shared" si="156"/>
        <v>-6.3039999999999985</v>
      </c>
      <c r="BD530" s="888"/>
      <c r="BE530" s="765">
        <f t="shared" si="157"/>
        <v>2012.5</v>
      </c>
      <c r="BF530" s="888">
        <f t="shared" si="157"/>
        <v>0</v>
      </c>
      <c r="BG530" s="888">
        <f t="shared" si="157"/>
        <v>7.7428571428571429</v>
      </c>
    </row>
    <row r="531" spans="1:59" x14ac:dyDescent="0.2">
      <c r="A531" s="937" t="s">
        <v>179</v>
      </c>
      <c r="B531" s="709">
        <f t="shared" si="147"/>
        <v>17</v>
      </c>
      <c r="E531" s="901">
        <f t="shared" si="148"/>
        <v>6.5882352941176467</v>
      </c>
      <c r="I531" s="1039">
        <f t="shared" si="149"/>
        <v>36.431176470588234</v>
      </c>
      <c r="J531" s="888">
        <f t="shared" si="149"/>
        <v>9.1308416100259375</v>
      </c>
      <c r="K531" s="897">
        <f t="shared" si="149"/>
        <v>0.68576470588235316</v>
      </c>
      <c r="L531" s="901"/>
      <c r="M531" s="888">
        <f t="shared" si="150"/>
        <v>2.7430588235294127</v>
      </c>
      <c r="N531" s="901"/>
      <c r="O531" s="897">
        <f t="shared" si="151"/>
        <v>0.65985294117647053</v>
      </c>
      <c r="P531" s="901"/>
      <c r="Q531" s="901"/>
      <c r="R531" s="888">
        <f t="shared" si="152"/>
        <v>3.9435232542570979</v>
      </c>
      <c r="S531" s="888">
        <f t="shared" si="152"/>
        <v>13.237419126324061</v>
      </c>
      <c r="T531" s="888">
        <f t="shared" si="152"/>
        <v>22.356184384706609</v>
      </c>
      <c r="U531" s="888">
        <f t="shared" si="152"/>
        <v>28.800473196403978</v>
      </c>
      <c r="V531" s="888">
        <f t="shared" si="152"/>
        <v>19.902864440437984</v>
      </c>
      <c r="W531" s="900">
        <f t="shared" si="152"/>
        <v>1.5522392868348716</v>
      </c>
      <c r="X531" s="900">
        <f t="shared" si="152"/>
        <v>2.1448017356505718</v>
      </c>
      <c r="Y531" s="709"/>
      <c r="Z531" s="888">
        <f t="shared" si="153"/>
        <v>160.30815383383566</v>
      </c>
      <c r="AA531" s="888">
        <f t="shared" si="153"/>
        <v>17.317347799824027</v>
      </c>
      <c r="AB531" s="888"/>
      <c r="AC531" s="888">
        <f t="shared" si="154"/>
        <v>2.8729411764705883</v>
      </c>
      <c r="AD531" s="888">
        <f t="shared" si="154"/>
        <v>2.0754545454545452</v>
      </c>
      <c r="AE531" s="888">
        <f t="shared" si="154"/>
        <v>3.4229411764705886</v>
      </c>
      <c r="AF531" s="888">
        <f t="shared" si="154"/>
        <v>6.8881249999999987</v>
      </c>
      <c r="AG531" s="888">
        <f t="shared" si="154"/>
        <v>11.075000000000001</v>
      </c>
      <c r="AH531" s="888">
        <f t="shared" si="154"/>
        <v>37.958823529411774</v>
      </c>
      <c r="AI531" s="888">
        <f t="shared" si="154"/>
        <v>24.329411764705885</v>
      </c>
      <c r="AJ531" s="888">
        <f t="shared" si="154"/>
        <v>28.847058823529409</v>
      </c>
      <c r="AK531" s="888">
        <f t="shared" si="154"/>
        <v>6.5550000000000006</v>
      </c>
      <c r="AL531" s="1075">
        <f t="shared" si="154"/>
        <v>11564.471764705882</v>
      </c>
      <c r="AM531" s="888">
        <f t="shared" si="155"/>
        <v>21.932941176470592</v>
      </c>
      <c r="AN531" s="1042">
        <f t="shared" si="155"/>
        <v>4.4887499999999996</v>
      </c>
      <c r="AO531" s="888">
        <f t="shared" si="155"/>
        <v>23.565010442651754</v>
      </c>
      <c r="AP531" s="888">
        <f t="shared" si="155"/>
        <v>36.731925344455838</v>
      </c>
      <c r="AQ531" s="1042">
        <f t="shared" si="155"/>
        <v>58.929888131169974</v>
      </c>
      <c r="AR531" s="888">
        <f t="shared" si="155"/>
        <v>2.692961764705883</v>
      </c>
      <c r="AS531" s="888">
        <f t="shared" si="155"/>
        <v>2.9133740394117655</v>
      </c>
      <c r="AT531" s="888">
        <f t="shared" si="155"/>
        <v>3.0830447391863531</v>
      </c>
      <c r="AU531" s="888">
        <f t="shared" si="155"/>
        <v>3.2661539114839844</v>
      </c>
      <c r="AV531" s="888">
        <f t="shared" si="155"/>
        <v>3.4638818374378171</v>
      </c>
      <c r="AW531" s="888">
        <f t="shared" si="156"/>
        <v>15.419416292225803</v>
      </c>
      <c r="AX531" s="1042">
        <f t="shared" si="156"/>
        <v>51.782093407457097</v>
      </c>
      <c r="AY531" s="888">
        <f t="shared" si="156"/>
        <v>1.0688235294117647</v>
      </c>
      <c r="AZ531" s="888">
        <f t="shared" si="156"/>
        <v>18.738823529411761</v>
      </c>
      <c r="BA531" s="888">
        <f t="shared" si="156"/>
        <v>-19.918823529411767</v>
      </c>
      <c r="BB531" s="888">
        <f t="shared" si="156"/>
        <v>3.1764705882352889E-2</v>
      </c>
      <c r="BC531" s="1042">
        <f t="shared" si="156"/>
        <v>-1.7235294117647055</v>
      </c>
      <c r="BD531" s="888"/>
      <c r="BE531" s="765">
        <f t="shared" si="157"/>
        <v>2013.2352941176471</v>
      </c>
      <c r="BF531" s="888">
        <f t="shared" si="157"/>
        <v>0</v>
      </c>
      <c r="BG531" s="888">
        <f t="shared" si="157"/>
        <v>7.2166666666666677</v>
      </c>
    </row>
    <row r="532" spans="1:59" x14ac:dyDescent="0.2">
      <c r="A532" s="937" t="s">
        <v>108</v>
      </c>
      <c r="B532" s="709">
        <f t="shared" si="147"/>
        <v>204</v>
      </c>
      <c r="E532" s="901">
        <f t="shared" si="148"/>
        <v>7.1764705882352944</v>
      </c>
      <c r="I532" s="1039">
        <f t="shared" si="149"/>
        <v>46.547941176470573</v>
      </c>
      <c r="J532" s="888">
        <f t="shared" si="149"/>
        <v>2.8549065535900424</v>
      </c>
      <c r="K532" s="897">
        <f t="shared" si="149"/>
        <v>0.32044411764705866</v>
      </c>
      <c r="L532" s="901"/>
      <c r="M532" s="888">
        <f t="shared" si="150"/>
        <v>1.1482176470588232</v>
      </c>
      <c r="N532" s="901"/>
      <c r="O532" s="897">
        <f t="shared" si="151"/>
        <v>0.28180487861811393</v>
      </c>
      <c r="P532" s="901"/>
      <c r="Q532" s="901"/>
      <c r="R532" s="888">
        <f t="shared" si="152"/>
        <v>13.634869848256708</v>
      </c>
      <c r="S532" s="888">
        <f t="shared" si="152"/>
        <v>20.26459759669585</v>
      </c>
      <c r="T532" s="888">
        <f t="shared" si="152"/>
        <v>18.370113332080845</v>
      </c>
      <c r="U532" s="888">
        <f t="shared" si="152"/>
        <v>20.065276543390382</v>
      </c>
      <c r="V532" s="888">
        <f t="shared" si="152"/>
        <v>3.4474326717363448</v>
      </c>
      <c r="W532" s="900">
        <f t="shared" si="152"/>
        <v>7.3456653568320736</v>
      </c>
      <c r="X532" s="900">
        <f t="shared" si="152"/>
        <v>1.8870264409279465</v>
      </c>
      <c r="Y532" s="709"/>
      <c r="Z532" s="888">
        <f t="shared" si="153"/>
        <v>40.923439626876139</v>
      </c>
      <c r="AA532" s="888">
        <f t="shared" si="153"/>
        <v>15.066552473970741</v>
      </c>
      <c r="AB532" s="888"/>
      <c r="AC532" s="888">
        <f t="shared" si="154"/>
        <v>3.0352777777777771</v>
      </c>
      <c r="AD532" s="888">
        <f t="shared" si="154"/>
        <v>2.1142857142857152</v>
      </c>
      <c r="AE532" s="888">
        <f t="shared" si="154"/>
        <v>3.8790555555555555</v>
      </c>
      <c r="AF532" s="888">
        <f t="shared" si="154"/>
        <v>1.5936312849162013</v>
      </c>
      <c r="AG532" s="888">
        <f t="shared" si="154"/>
        <v>16.597126436781608</v>
      </c>
      <c r="AH532" s="888">
        <f t="shared" si="154"/>
        <v>23.487709497206705</v>
      </c>
      <c r="AI532" s="888">
        <f t="shared" si="154"/>
        <v>9.3291139240506364</v>
      </c>
      <c r="AJ532" s="888">
        <f t="shared" si="154"/>
        <v>11.733333333333333</v>
      </c>
      <c r="AK532" s="888">
        <f t="shared" si="154"/>
        <v>8.1048148148148176</v>
      </c>
      <c r="AL532" s="1075">
        <f t="shared" si="154"/>
        <v>12868.758999999998</v>
      </c>
      <c r="AM532" s="888">
        <f t="shared" si="155"/>
        <v>4.8450555555555557</v>
      </c>
      <c r="AN532" s="1042">
        <f t="shared" si="155"/>
        <v>0.66011363636363651</v>
      </c>
      <c r="AO532" s="888">
        <f t="shared" si="155"/>
        <v>8.0599567978409716</v>
      </c>
      <c r="AP532" s="888">
        <f t="shared" si="155"/>
        <v>22.927643243652778</v>
      </c>
      <c r="AQ532" s="1042">
        <f t="shared" si="155"/>
        <v>0.71285160325502295</v>
      </c>
      <c r="AR532" s="888">
        <f t="shared" si="155"/>
        <v>1.0637033618113909</v>
      </c>
      <c r="AS532" s="888">
        <f t="shared" si="155"/>
        <v>1.117436489146125</v>
      </c>
      <c r="AT532" s="888">
        <f t="shared" si="155"/>
        <v>1.1840771915424948</v>
      </c>
      <c r="AU532" s="888">
        <f t="shared" si="155"/>
        <v>1.2557300344035955</v>
      </c>
      <c r="AV532" s="888">
        <f t="shared" si="155"/>
        <v>1.3328186637319956</v>
      </c>
      <c r="AW532" s="888">
        <f t="shared" si="156"/>
        <v>5.9537657406355988</v>
      </c>
      <c r="AX532" s="1042">
        <f t="shared" si="156"/>
        <v>15.074019375484202</v>
      </c>
      <c r="AY532" s="888">
        <f t="shared" si="156"/>
        <v>0.87056179775280884</v>
      </c>
      <c r="AZ532" s="888">
        <f t="shared" si="156"/>
        <v>24.425644996221337</v>
      </c>
      <c r="BA532" s="888">
        <f t="shared" si="156"/>
        <v>-14.153232519035351</v>
      </c>
      <c r="BB532" s="888">
        <f t="shared" si="156"/>
        <v>2.8575017584412485</v>
      </c>
      <c r="BC532" s="1042">
        <f t="shared" si="156"/>
        <v>3.5041121089784824</v>
      </c>
      <c r="BD532" s="888"/>
      <c r="BE532" s="765">
        <f t="shared" si="157"/>
        <v>2012.6323529411766</v>
      </c>
      <c r="BF532" s="888">
        <f t="shared" si="157"/>
        <v>0</v>
      </c>
      <c r="BG532" s="888">
        <f t="shared" si="157"/>
        <v>1.9</v>
      </c>
    </row>
    <row r="533" spans="1:59" x14ac:dyDescent="0.2">
      <c r="A533" s="937" t="s">
        <v>154</v>
      </c>
      <c r="B533" s="709">
        <f t="shared" si="147"/>
        <v>21</v>
      </c>
      <c r="E533" s="901">
        <f t="shared" si="148"/>
        <v>7.6190476190476186</v>
      </c>
      <c r="I533" s="1039">
        <f t="shared" si="149"/>
        <v>105.17571428571429</v>
      </c>
      <c r="J533" s="888">
        <f t="shared" si="149"/>
        <v>2.1547998399816146</v>
      </c>
      <c r="K533" s="897">
        <f t="shared" si="149"/>
        <v>0.43835714285714289</v>
      </c>
      <c r="L533" s="901"/>
      <c r="M533" s="888">
        <f t="shared" si="150"/>
        <v>1.7534285714285716</v>
      </c>
      <c r="N533" s="901"/>
      <c r="O533" s="897">
        <f t="shared" si="151"/>
        <v>0.39833333333333332</v>
      </c>
      <c r="P533" s="901"/>
      <c r="Q533" s="901"/>
      <c r="R533" s="888">
        <f t="shared" si="152"/>
        <v>10.954465180403274</v>
      </c>
      <c r="S533" s="888">
        <f t="shared" si="152"/>
        <v>13.089082542834179</v>
      </c>
      <c r="T533" s="888">
        <f t="shared" si="152"/>
        <v>11.749267604117515</v>
      </c>
      <c r="U533" s="888">
        <f t="shared" si="152"/>
        <v>16.943896632698262</v>
      </c>
      <c r="V533" s="888">
        <f t="shared" si="152"/>
        <v>9.1109844160618536</v>
      </c>
      <c r="W533" s="900">
        <f t="shared" si="152"/>
        <v>2.6086432852808135</v>
      </c>
      <c r="X533" s="900">
        <f t="shared" si="152"/>
        <v>13.291744046688011</v>
      </c>
      <c r="Y533" s="709"/>
      <c r="Z533" s="888">
        <f t="shared" si="153"/>
        <v>57.938340297177206</v>
      </c>
      <c r="AA533" s="888">
        <f t="shared" si="153"/>
        <v>30.701265839402634</v>
      </c>
      <c r="AB533" s="888"/>
      <c r="AC533" s="888">
        <f t="shared" si="154"/>
        <v>3.913809523809523</v>
      </c>
      <c r="AD533" s="888">
        <f t="shared" si="154"/>
        <v>4.1500000000000012</v>
      </c>
      <c r="AE533" s="888">
        <f t="shared" si="154"/>
        <v>3.671904761904762</v>
      </c>
      <c r="AF533" s="888">
        <f t="shared" si="154"/>
        <v>7.4784999999999995</v>
      </c>
      <c r="AG533" s="888">
        <f t="shared" si="154"/>
        <v>15.576190476190479</v>
      </c>
      <c r="AH533" s="888">
        <f t="shared" si="154"/>
        <v>11.076190476190476</v>
      </c>
      <c r="AI533" s="888">
        <f t="shared" si="154"/>
        <v>9.859</v>
      </c>
      <c r="AJ533" s="888">
        <f t="shared" si="154"/>
        <v>5.8238095238095253</v>
      </c>
      <c r="AK533" s="888">
        <f t="shared" si="154"/>
        <v>9.1935000000000002</v>
      </c>
      <c r="AL533" s="1075">
        <f t="shared" si="154"/>
        <v>64352.160476190482</v>
      </c>
      <c r="AM533" s="888">
        <f t="shared" si="155"/>
        <v>1.8661904761904762</v>
      </c>
      <c r="AN533" s="1042">
        <f t="shared" si="155"/>
        <v>1.1565000000000001</v>
      </c>
      <c r="AO533" s="888">
        <f t="shared" si="155"/>
        <v>-11.977285832495582</v>
      </c>
      <c r="AP533" s="888">
        <f t="shared" si="155"/>
        <v>19.014128772371265</v>
      </c>
      <c r="AQ533" s="1042">
        <f t="shared" si="155"/>
        <v>195.27264220329056</v>
      </c>
      <c r="AR533" s="888">
        <f t="shared" si="155"/>
        <v>1.6791161904761909</v>
      </c>
      <c r="AS533" s="888">
        <f t="shared" si="155"/>
        <v>1.7997049554285718</v>
      </c>
      <c r="AT533" s="888">
        <f t="shared" si="155"/>
        <v>1.919561505893201</v>
      </c>
      <c r="AU533" s="888">
        <f t="shared" si="155"/>
        <v>2.0494366628073473</v>
      </c>
      <c r="AV533" s="888">
        <f t="shared" si="155"/>
        <v>2.1902460399652943</v>
      </c>
      <c r="AW533" s="888">
        <f t="shared" si="156"/>
        <v>9.638065354570605</v>
      </c>
      <c r="AX533" s="1042">
        <f t="shared" si="156"/>
        <v>11.633226475565303</v>
      </c>
      <c r="AY533" s="888">
        <f t="shared" si="156"/>
        <v>0.83857142857142852</v>
      </c>
      <c r="AZ533" s="888">
        <f t="shared" si="156"/>
        <v>26.025238095238098</v>
      </c>
      <c r="BA533" s="888">
        <f t="shared" si="156"/>
        <v>-13.466190476190475</v>
      </c>
      <c r="BB533" s="888">
        <f t="shared" si="156"/>
        <v>1.0685714285714289</v>
      </c>
      <c r="BC533" s="1042">
        <f t="shared" si="156"/>
        <v>3.6133333333333333</v>
      </c>
      <c r="BD533" s="888"/>
      <c r="BE533" s="765">
        <f t="shared" si="157"/>
        <v>2012.3333333333333</v>
      </c>
      <c r="BF533" s="888">
        <f t="shared" si="157"/>
        <v>0</v>
      </c>
      <c r="BG533" s="888">
        <f t="shared" si="157"/>
        <v>7.2142857142857144</v>
      </c>
    </row>
    <row r="534" spans="1:59" x14ac:dyDescent="0.2">
      <c r="A534" s="937" t="s">
        <v>112</v>
      </c>
      <c r="B534" s="709">
        <f t="shared" si="147"/>
        <v>60</v>
      </c>
      <c r="E534" s="901">
        <f t="shared" si="148"/>
        <v>7.25</v>
      </c>
      <c r="I534" s="1039">
        <f t="shared" si="149"/>
        <v>72.407833333333301</v>
      </c>
      <c r="J534" s="888">
        <f t="shared" si="149"/>
        <v>1.9218607708122772</v>
      </c>
      <c r="K534" s="897">
        <f t="shared" si="149"/>
        <v>0.33320000000000005</v>
      </c>
      <c r="L534" s="901"/>
      <c r="M534" s="888">
        <f t="shared" si="150"/>
        <v>1.2898000000000003</v>
      </c>
      <c r="N534" s="901"/>
      <c r="O534" s="897">
        <f t="shared" si="151"/>
        <v>0.29802500000000004</v>
      </c>
      <c r="P534" s="901"/>
      <c r="Q534" s="901"/>
      <c r="R534" s="888">
        <f t="shared" si="152"/>
        <v>11.764322712294893</v>
      </c>
      <c r="S534" s="888">
        <f t="shared" si="152"/>
        <v>12.216991179979573</v>
      </c>
      <c r="T534" s="888">
        <f t="shared" si="152"/>
        <v>12.84922289156466</v>
      </c>
      <c r="U534" s="888">
        <f t="shared" si="152"/>
        <v>18.585496860215155</v>
      </c>
      <c r="V534" s="888">
        <f t="shared" si="152"/>
        <v>9.7531791024848786</v>
      </c>
      <c r="W534" s="900">
        <f t="shared" si="152"/>
        <v>1.5096874421075801</v>
      </c>
      <c r="X534" s="900">
        <f t="shared" si="152"/>
        <v>5.5314802021164224</v>
      </c>
      <c r="Y534" s="709"/>
      <c r="Z534" s="888">
        <f t="shared" si="153"/>
        <v>40.415852516953485</v>
      </c>
      <c r="AA534" s="888">
        <f t="shared" si="153"/>
        <v>24.027927291480275</v>
      </c>
      <c r="AB534" s="888"/>
      <c r="AC534" s="888">
        <f t="shared" si="154"/>
        <v>3.794333333333332</v>
      </c>
      <c r="AD534" s="888">
        <f t="shared" si="154"/>
        <v>2.444905660377358</v>
      </c>
      <c r="AE534" s="888">
        <f t="shared" si="154"/>
        <v>1.6443333333333336</v>
      </c>
      <c r="AF534" s="888">
        <f t="shared" si="154"/>
        <v>3.9681034482758624</v>
      </c>
      <c r="AG534" s="888">
        <f t="shared" si="154"/>
        <v>-6.1800000000000015</v>
      </c>
      <c r="AH534" s="888">
        <f t="shared" si="154"/>
        <v>15.518333333333336</v>
      </c>
      <c r="AI534" s="888">
        <f t="shared" si="154"/>
        <v>22.472881355932213</v>
      </c>
      <c r="AJ534" s="888">
        <f t="shared" si="154"/>
        <v>15.629999999999999</v>
      </c>
      <c r="AK534" s="888">
        <f t="shared" si="154"/>
        <v>11.445517241379308</v>
      </c>
      <c r="AL534" s="1075">
        <f t="shared" si="154"/>
        <v>12455.421333333332</v>
      </c>
      <c r="AM534" s="888">
        <f t="shared" si="155"/>
        <v>1.4199999999999997</v>
      </c>
      <c r="AN534" s="1042">
        <f t="shared" si="155"/>
        <v>0.94087719298245631</v>
      </c>
      <c r="AO534" s="888">
        <f t="shared" si="155"/>
        <v>-3.2118553947539201</v>
      </c>
      <c r="AP534" s="888">
        <f t="shared" si="155"/>
        <v>20.525020496111125</v>
      </c>
      <c r="AQ534" s="1042">
        <f t="shared" si="155"/>
        <v>82.596325225220866</v>
      </c>
      <c r="AR534" s="888">
        <f t="shared" si="155"/>
        <v>1.2589321666666669</v>
      </c>
      <c r="AS534" s="888">
        <f t="shared" si="155"/>
        <v>1.3636261816750006</v>
      </c>
      <c r="AT534" s="888">
        <f t="shared" si="155"/>
        <v>1.4687898012201657</v>
      </c>
      <c r="AU534" s="888">
        <f t="shared" si="155"/>
        <v>1.5833868609194335</v>
      </c>
      <c r="AV534" s="888">
        <f t="shared" si="155"/>
        <v>1.708303272577546</v>
      </c>
      <c r="AW534" s="888">
        <f t="shared" si="156"/>
        <v>7.3830382830588128</v>
      </c>
      <c r="AX534" s="1042">
        <f t="shared" si="156"/>
        <v>11.0899497094293</v>
      </c>
      <c r="AY534" s="888">
        <f t="shared" si="156"/>
        <v>1.3299999999999996</v>
      </c>
      <c r="AZ534" s="888">
        <f t="shared" si="156"/>
        <v>33.00366666666666</v>
      </c>
      <c r="BA534" s="888">
        <f t="shared" si="156"/>
        <v>-14.614333333333331</v>
      </c>
      <c r="BB534" s="888">
        <f t="shared" si="156"/>
        <v>1.8139999999999996</v>
      </c>
      <c r="BC534" s="1042">
        <f t="shared" si="156"/>
        <v>5.6504999999999974</v>
      </c>
      <c r="BD534" s="888"/>
      <c r="BE534" s="765">
        <f t="shared" si="157"/>
        <v>2012.5833333333333</v>
      </c>
      <c r="BF534" s="888">
        <f t="shared" si="157"/>
        <v>0</v>
      </c>
      <c r="BG534" s="888">
        <f t="shared" si="157"/>
        <v>6.5618181818181824</v>
      </c>
    </row>
    <row r="535" spans="1:59" x14ac:dyDescent="0.2">
      <c r="A535" s="937" t="s">
        <v>4216</v>
      </c>
      <c r="B535" s="709">
        <f t="shared" si="147"/>
        <v>39</v>
      </c>
      <c r="E535" s="901">
        <f t="shared" si="148"/>
        <v>7.1794871794871797</v>
      </c>
      <c r="I535" s="1039">
        <f t="shared" si="149"/>
        <v>93.899487179487195</v>
      </c>
      <c r="J535" s="888">
        <f t="shared" si="149"/>
        <v>1.8495823963501232</v>
      </c>
      <c r="K535" s="897">
        <f t="shared" si="149"/>
        <v>0.40412564102564102</v>
      </c>
      <c r="L535" s="901"/>
      <c r="M535" s="888">
        <f t="shared" si="150"/>
        <v>1.5389948717948718</v>
      </c>
      <c r="N535" s="901"/>
      <c r="O535" s="897">
        <f t="shared" si="151"/>
        <v>0.33264615384615381</v>
      </c>
      <c r="P535" s="901"/>
      <c r="Q535" s="901"/>
      <c r="R535" s="888">
        <f t="shared" si="152"/>
        <v>15.611916880603726</v>
      </c>
      <c r="S535" s="888">
        <f t="shared" si="152"/>
        <v>16.982446019366556</v>
      </c>
      <c r="T535" s="888">
        <f t="shared" si="152"/>
        <v>16.377224706884569</v>
      </c>
      <c r="U535" s="888">
        <f t="shared" si="152"/>
        <v>19.486083154316216</v>
      </c>
      <c r="V535" s="888">
        <f t="shared" si="152"/>
        <v>19.061389945217194</v>
      </c>
      <c r="W535" s="900">
        <f t="shared" si="152"/>
        <v>0.879294381416172</v>
      </c>
      <c r="X535" s="900">
        <f t="shared" si="152"/>
        <v>1.958061363211079</v>
      </c>
      <c r="Y535" s="709"/>
      <c r="Z535" s="888">
        <f t="shared" si="153"/>
        <v>50.720311347529837</v>
      </c>
      <c r="AA535" s="888">
        <f t="shared" si="153"/>
        <v>28.931834193244423</v>
      </c>
      <c r="AB535" s="888"/>
      <c r="AC535" s="888">
        <f t="shared" si="154"/>
        <v>4.1410256410256423</v>
      </c>
      <c r="AD535" s="888">
        <f t="shared" si="154"/>
        <v>3.0686486486486486</v>
      </c>
      <c r="AE535" s="888">
        <f t="shared" si="154"/>
        <v>3.9148717948717953</v>
      </c>
      <c r="AF535" s="888">
        <f t="shared" si="154"/>
        <v>7.3251428571428567</v>
      </c>
      <c r="AG535" s="888">
        <f t="shared" si="154"/>
        <v>9.4631578947368418</v>
      </c>
      <c r="AH535" s="888">
        <f t="shared" si="154"/>
        <v>42.54615384615385</v>
      </c>
      <c r="AI535" s="888">
        <f t="shared" si="154"/>
        <v>19.654615384615386</v>
      </c>
      <c r="AJ535" s="888">
        <f t="shared" si="154"/>
        <v>15.212820512820514</v>
      </c>
      <c r="AK535" s="888">
        <f t="shared" si="154"/>
        <v>10.098717948717947</v>
      </c>
      <c r="AL535" s="1075">
        <f t="shared" si="154"/>
        <v>61838.610256410255</v>
      </c>
      <c r="AM535" s="888">
        <f t="shared" si="155"/>
        <v>3.9771794871794861</v>
      </c>
      <c r="AN535" s="1042">
        <f t="shared" si="155"/>
        <v>0.64914285714285713</v>
      </c>
      <c r="AO535" s="888">
        <f t="shared" si="155"/>
        <v>-8.9891658964818344</v>
      </c>
      <c r="AP535" s="888">
        <f t="shared" si="155"/>
        <v>21.400277389709391</v>
      </c>
      <c r="AQ535" s="1042">
        <f t="shared" si="155"/>
        <v>172.36505328079713</v>
      </c>
      <c r="AR535" s="888">
        <f t="shared" si="155"/>
        <v>1.4353885641025645</v>
      </c>
      <c r="AS535" s="888">
        <f t="shared" si="155"/>
        <v>1.5494775071794877</v>
      </c>
      <c r="AT535" s="888">
        <f t="shared" si="155"/>
        <v>1.681392262983231</v>
      </c>
      <c r="AU535" s="888">
        <f t="shared" si="155"/>
        <v>1.8256601132198915</v>
      </c>
      <c r="AV535" s="888">
        <f t="shared" si="155"/>
        <v>1.9834645169126737</v>
      </c>
      <c r="AW535" s="888">
        <f t="shared" si="156"/>
        <v>8.4753829643978484</v>
      </c>
      <c r="AX535" s="1042">
        <f t="shared" si="156"/>
        <v>10.469230342267011</v>
      </c>
      <c r="AY535" s="888">
        <f t="shared" si="156"/>
        <v>1.0779487179487182</v>
      </c>
      <c r="AZ535" s="888">
        <f t="shared" si="156"/>
        <v>37.316410256410251</v>
      </c>
      <c r="BA535" s="888">
        <f t="shared" si="156"/>
        <v>-12.323333333333332</v>
      </c>
      <c r="BB535" s="888">
        <f t="shared" si="156"/>
        <v>4.2730769230769239</v>
      </c>
      <c r="BC535" s="1042">
        <f t="shared" si="156"/>
        <v>9.0466666666666669</v>
      </c>
      <c r="BD535" s="888"/>
      <c r="BE535" s="765">
        <f t="shared" si="157"/>
        <v>2012.5384615384614</v>
      </c>
      <c r="BF535" s="888">
        <f t="shared" si="157"/>
        <v>0</v>
      </c>
      <c r="BG535" s="888">
        <f t="shared" si="157"/>
        <v>11.694736842105261</v>
      </c>
    </row>
    <row r="536" spans="1:59" x14ac:dyDescent="0.2">
      <c r="A536" s="937" t="s">
        <v>123</v>
      </c>
      <c r="B536" s="709">
        <f t="shared" si="147"/>
        <v>21</v>
      </c>
      <c r="E536" s="901">
        <f t="shared" si="148"/>
        <v>8.0952380952380949</v>
      </c>
      <c r="I536" s="1039">
        <f t="shared" si="149"/>
        <v>68.048571428571421</v>
      </c>
      <c r="J536" s="888">
        <f t="shared" si="149"/>
        <v>2.9440708326952025</v>
      </c>
      <c r="K536" s="897">
        <f t="shared" si="149"/>
        <v>0.44096190476190483</v>
      </c>
      <c r="L536" s="901"/>
      <c r="M536" s="888">
        <f t="shared" si="150"/>
        <v>1.7162285714285717</v>
      </c>
      <c r="N536" s="901"/>
      <c r="O536" s="897">
        <f t="shared" si="151"/>
        <v>0.40358571428571433</v>
      </c>
      <c r="P536" s="901"/>
      <c r="Q536" s="901"/>
      <c r="R536" s="888">
        <f t="shared" si="152"/>
        <v>9.350013978936591</v>
      </c>
      <c r="S536" s="888">
        <f t="shared" si="152"/>
        <v>10.610343438866353</v>
      </c>
      <c r="T536" s="888">
        <f t="shared" si="152"/>
        <v>11.056835561427869</v>
      </c>
      <c r="U536" s="888">
        <f t="shared" si="152"/>
        <v>15.75156635004031</v>
      </c>
      <c r="V536" s="888">
        <f t="shared" si="152"/>
        <v>9.4094305284586479</v>
      </c>
      <c r="W536" s="900">
        <f t="shared" si="152"/>
        <v>1.6059065172107099</v>
      </c>
      <c r="X536" s="900">
        <f t="shared" si="152"/>
        <v>2.4785429689267082</v>
      </c>
      <c r="Y536" s="709"/>
      <c r="Z536" s="888">
        <f t="shared" si="153"/>
        <v>135.42677325036496</v>
      </c>
      <c r="AA536" s="888">
        <f t="shared" si="153"/>
        <v>52.395406683083429</v>
      </c>
      <c r="AB536" s="888"/>
      <c r="AC536" s="888">
        <f t="shared" si="154"/>
        <v>4.1604761904761896</v>
      </c>
      <c r="AD536" s="888">
        <f t="shared" si="154"/>
        <v>167.86736842105267</v>
      </c>
      <c r="AE536" s="888">
        <f t="shared" si="154"/>
        <v>1.1614285714285717</v>
      </c>
      <c r="AF536" s="888">
        <f t="shared" si="154"/>
        <v>3.07</v>
      </c>
      <c r="AG536" s="888">
        <f t="shared" si="154"/>
        <v>22.004999999999999</v>
      </c>
      <c r="AH536" s="888">
        <f t="shared" si="154"/>
        <v>12.338095238095237</v>
      </c>
      <c r="AI536" s="888">
        <f t="shared" si="154"/>
        <v>13.099999999999998</v>
      </c>
      <c r="AJ536" s="888">
        <f t="shared" si="154"/>
        <v>4.9333333333333345</v>
      </c>
      <c r="AK536" s="888">
        <f t="shared" si="154"/>
        <v>9.7575000000000003</v>
      </c>
      <c r="AL536" s="1075">
        <f t="shared" si="154"/>
        <v>6800.32</v>
      </c>
      <c r="AM536" s="888">
        <f t="shared" si="155"/>
        <v>1.5523809523809524</v>
      </c>
      <c r="AN536" s="1042">
        <f t="shared" si="155"/>
        <v>1.1014285714285714</v>
      </c>
      <c r="AO536" s="888">
        <f t="shared" si="155"/>
        <v>-35.82141624529234</v>
      </c>
      <c r="AP536" s="888">
        <f t="shared" si="155"/>
        <v>18.463947107348993</v>
      </c>
      <c r="AQ536" s="1042">
        <f t="shared" si="155"/>
        <v>88.211496453360198</v>
      </c>
      <c r="AR536" s="888">
        <f t="shared" si="155"/>
        <v>1.6772673333333334</v>
      </c>
      <c r="AS536" s="888">
        <f t="shared" si="155"/>
        <v>1.801134381904762</v>
      </c>
      <c r="AT536" s="888">
        <f t="shared" si="155"/>
        <v>1.9139887196761909</v>
      </c>
      <c r="AU536" s="888">
        <f t="shared" si="155"/>
        <v>2.0356924704200696</v>
      </c>
      <c r="AV536" s="888">
        <f t="shared" si="155"/>
        <v>2.1670165287082446</v>
      </c>
      <c r="AW536" s="888">
        <f t="shared" si="156"/>
        <v>9.5950994340426004</v>
      </c>
      <c r="AX536" s="1042">
        <f t="shared" si="156"/>
        <v>16.336682549836148</v>
      </c>
      <c r="AY536" s="888">
        <f t="shared" si="156"/>
        <v>1.3133333333333337</v>
      </c>
      <c r="AZ536" s="888">
        <f t="shared" si="156"/>
        <v>34.880476190476188</v>
      </c>
      <c r="BA536" s="888">
        <f t="shared" si="156"/>
        <v>-18.638571428571424</v>
      </c>
      <c r="BB536" s="888">
        <f t="shared" si="156"/>
        <v>3.5457142857142863</v>
      </c>
      <c r="BC536" s="1042">
        <f t="shared" si="156"/>
        <v>5.2628571428571425</v>
      </c>
      <c r="BD536" s="888"/>
      <c r="BE536" s="765">
        <f t="shared" si="157"/>
        <v>2011.7619047619048</v>
      </c>
      <c r="BF536" s="888">
        <f t="shared" si="157"/>
        <v>0</v>
      </c>
      <c r="BG536" s="888">
        <f t="shared" si="157"/>
        <v>7.1849999999999978</v>
      </c>
    </row>
    <row r="537" spans="1:59" x14ac:dyDescent="0.2">
      <c r="A537" s="937" t="s">
        <v>4345</v>
      </c>
      <c r="B537" s="709">
        <f t="shared" si="147"/>
        <v>61</v>
      </c>
      <c r="E537" s="901">
        <f t="shared" si="148"/>
        <v>7.1967213114754101</v>
      </c>
      <c r="I537" s="1039">
        <f t="shared" si="149"/>
        <v>70.077377049180313</v>
      </c>
      <c r="J537" s="888">
        <f t="shared" si="149"/>
        <v>4.4338572272655217</v>
      </c>
      <c r="K537" s="897">
        <f t="shared" si="149"/>
        <v>0.58286557377049208</v>
      </c>
      <c r="L537" s="901"/>
      <c r="M537" s="888">
        <f t="shared" si="150"/>
        <v>2.3880262295081982</v>
      </c>
      <c r="N537" s="901"/>
      <c r="O537" s="897">
        <f t="shared" si="151"/>
        <v>0.55239618032786875</v>
      </c>
      <c r="P537" s="901"/>
      <c r="Q537" s="901"/>
      <c r="R537" s="888">
        <f t="shared" si="152"/>
        <v>5.3915090171717637</v>
      </c>
      <c r="S537" s="888">
        <f t="shared" si="152"/>
        <v>7.0220322052997224</v>
      </c>
      <c r="T537" s="888">
        <f t="shared" si="152"/>
        <v>10.137882076581178</v>
      </c>
      <c r="U537" s="888">
        <f t="shared" si="152"/>
        <v>11.835671175058405</v>
      </c>
      <c r="V537" s="888">
        <f t="shared" si="152"/>
        <v>0.2946030531813334</v>
      </c>
      <c r="W537" s="900">
        <f t="shared" si="152"/>
        <v>6.9368760853599793</v>
      </c>
      <c r="X537" s="900">
        <f t="shared" si="152"/>
        <v>1.2703256135952907</v>
      </c>
      <c r="Y537" s="709"/>
      <c r="Z537" s="888">
        <f t="shared" si="153"/>
        <v>171.30908861581665</v>
      </c>
      <c r="AA537" s="888">
        <f t="shared" si="153"/>
        <v>44.021692468772883</v>
      </c>
      <c r="AB537" s="888"/>
      <c r="AC537" s="888">
        <f t="shared" si="154"/>
        <v>1.9047540983606555</v>
      </c>
      <c r="AD537" s="888">
        <f t="shared" si="154"/>
        <v>22.755609756097563</v>
      </c>
      <c r="AE537" s="888">
        <f t="shared" si="154"/>
        <v>7.7534426229508204</v>
      </c>
      <c r="AF537" s="888">
        <f t="shared" si="154"/>
        <v>3.2172131147540974</v>
      </c>
      <c r="AG537" s="888">
        <f t="shared" si="154"/>
        <v>10.099999999999996</v>
      </c>
      <c r="AH537" s="888">
        <f t="shared" si="154"/>
        <v>14.359016393442625</v>
      </c>
      <c r="AI537" s="888">
        <f t="shared" si="154"/>
        <v>-2.544482758620692</v>
      </c>
      <c r="AJ537" s="888">
        <f t="shared" si="154"/>
        <v>28.220833333333346</v>
      </c>
      <c r="AK537" s="888">
        <f t="shared" si="154"/>
        <v>7.6102040816326522</v>
      </c>
      <c r="AL537" s="1075">
        <f t="shared" si="154"/>
        <v>9462.7513114754092</v>
      </c>
      <c r="AM537" s="888">
        <f t="shared" si="155"/>
        <v>1.5242622950819671</v>
      </c>
      <c r="AN537" s="1042">
        <f t="shared" si="155"/>
        <v>1.5528333333333326</v>
      </c>
      <c r="AO537" s="888">
        <f t="shared" si="155"/>
        <v>-25.403413432308685</v>
      </c>
      <c r="AP537" s="888">
        <f t="shared" si="155"/>
        <v>16.387438818295461</v>
      </c>
      <c r="AQ537" s="1042">
        <f t="shared" si="155"/>
        <v>122.36066413933335</v>
      </c>
      <c r="AR537" s="888">
        <f t="shared" si="155"/>
        <v>2.4003980163934426</v>
      </c>
      <c r="AS537" s="888">
        <f t="shared" si="155"/>
        <v>2.5355348206557369</v>
      </c>
      <c r="AT537" s="888">
        <f t="shared" si="155"/>
        <v>2.6747476062234594</v>
      </c>
      <c r="AU537" s="888">
        <f t="shared" si="155"/>
        <v>2.8243959845030595</v>
      </c>
      <c r="AV537" s="888">
        <f t="shared" si="155"/>
        <v>2.9853709435054161</v>
      </c>
      <c r="AW537" s="888">
        <f t="shared" si="156"/>
        <v>13.420447371281117</v>
      </c>
      <c r="AX537" s="1042">
        <f t="shared" si="156"/>
        <v>24.915171230539045</v>
      </c>
      <c r="AY537" s="888">
        <f t="shared" si="156"/>
        <v>0.72250000000000014</v>
      </c>
      <c r="AZ537" s="888">
        <f t="shared" si="156"/>
        <v>25.945901639344257</v>
      </c>
      <c r="BA537" s="888">
        <f t="shared" si="156"/>
        <v>-9.5586885245901634</v>
      </c>
      <c r="BB537" s="888">
        <f t="shared" si="156"/>
        <v>-0.2811475409836065</v>
      </c>
      <c r="BC537" s="1042">
        <f t="shared" si="156"/>
        <v>4.2283606557377054</v>
      </c>
      <c r="BD537" s="888"/>
      <c r="BE537" s="765">
        <f t="shared" si="157"/>
        <v>2012.5901639344263</v>
      </c>
      <c r="BF537" s="888">
        <f t="shared" si="157"/>
        <v>0</v>
      </c>
      <c r="BG537" s="888">
        <f t="shared" si="157"/>
        <v>3.398039215686274</v>
      </c>
    </row>
    <row r="538" spans="1:59" x14ac:dyDescent="0.2">
      <c r="A538" s="937" t="s">
        <v>131</v>
      </c>
      <c r="B538" s="709">
        <f t="shared" si="147"/>
        <v>16</v>
      </c>
      <c r="E538" s="901">
        <f t="shared" si="148"/>
        <v>7.0625</v>
      </c>
      <c r="I538" s="1039">
        <f t="shared" si="149"/>
        <v>59.225624999999994</v>
      </c>
      <c r="J538" s="888">
        <f t="shared" si="149"/>
        <v>3.2436367817922158</v>
      </c>
      <c r="K538" s="897">
        <f t="shared" si="149"/>
        <v>0.4281875</v>
      </c>
      <c r="L538" s="901"/>
      <c r="M538" s="888">
        <f t="shared" si="150"/>
        <v>1.71275</v>
      </c>
      <c r="N538" s="901"/>
      <c r="O538" s="897">
        <f t="shared" si="151"/>
        <v>0.40640624999999997</v>
      </c>
      <c r="P538" s="901"/>
      <c r="Q538" s="901"/>
      <c r="R538" s="888">
        <f t="shared" si="152"/>
        <v>5.2268414826400731</v>
      </c>
      <c r="S538" s="888">
        <f t="shared" si="152"/>
        <v>6.6851440373383397</v>
      </c>
      <c r="T538" s="888">
        <f t="shared" si="152"/>
        <v>7.9929562371269087</v>
      </c>
      <c r="U538" s="888">
        <f t="shared" si="152"/>
        <v>9.9787528172933779</v>
      </c>
      <c r="V538" s="888">
        <f t="shared" si="152"/>
        <v>3.1382712083671236</v>
      </c>
      <c r="W538" s="900">
        <f t="shared" si="152"/>
        <v>1.6938054898844506</v>
      </c>
      <c r="X538" s="900">
        <f t="shared" si="152"/>
        <v>0.96505151009494206</v>
      </c>
      <c r="Y538" s="709"/>
      <c r="Z538" s="888">
        <f t="shared" si="153"/>
        <v>65.180019592860361</v>
      </c>
      <c r="AA538" s="888">
        <f t="shared" si="153"/>
        <v>23.626674518634672</v>
      </c>
      <c r="AB538" s="888"/>
      <c r="AC538" s="888">
        <f t="shared" si="154"/>
        <v>2.2131249999999998</v>
      </c>
      <c r="AD538" s="888">
        <f t="shared" si="154"/>
        <v>4.8425000000000002</v>
      </c>
      <c r="AE538" s="888">
        <f t="shared" si="154"/>
        <v>2.6750000000000003</v>
      </c>
      <c r="AF538" s="888">
        <f t="shared" si="154"/>
        <v>2.274375</v>
      </c>
      <c r="AG538" s="888">
        <f t="shared" si="154"/>
        <v>9.007142857142858</v>
      </c>
      <c r="AH538" s="888">
        <f t="shared" si="154"/>
        <v>92.375</v>
      </c>
      <c r="AI538" s="888">
        <f t="shared" si="154"/>
        <v>20.243333333333336</v>
      </c>
      <c r="AJ538" s="888">
        <f t="shared" si="154"/>
        <v>11.268749999999999</v>
      </c>
      <c r="AK538" s="888">
        <f t="shared" si="154"/>
        <v>6.0793333333333335</v>
      </c>
      <c r="AL538" s="1075">
        <f t="shared" si="154"/>
        <v>9637.6912499999999</v>
      </c>
      <c r="AM538" s="888">
        <f t="shared" si="155"/>
        <v>0.66249999999999987</v>
      </c>
      <c r="AN538" s="1042">
        <f t="shared" si="155"/>
        <v>1.5643750000000001</v>
      </c>
      <c r="AO538" s="888">
        <f t="shared" si="155"/>
        <v>-13.291511802416636</v>
      </c>
      <c r="AP538" s="888">
        <f t="shared" si="155"/>
        <v>13.233918796868583</v>
      </c>
      <c r="AQ538" s="1042">
        <f t="shared" si="155"/>
        <v>54.417005512254072</v>
      </c>
      <c r="AR538" s="888">
        <f t="shared" si="155"/>
        <v>1.7130454687499999</v>
      </c>
      <c r="AS538" s="888">
        <f t="shared" si="155"/>
        <v>1.8282026547187498</v>
      </c>
      <c r="AT538" s="888">
        <f t="shared" si="155"/>
        <v>1.9246516215533125</v>
      </c>
      <c r="AU538" s="888">
        <f t="shared" si="155"/>
        <v>2.0271095003186228</v>
      </c>
      <c r="AV538" s="888">
        <f t="shared" si="155"/>
        <v>2.1359967531393518</v>
      </c>
      <c r="AW538" s="888">
        <f t="shared" si="156"/>
        <v>9.6290059984800376</v>
      </c>
      <c r="AX538" s="1042">
        <f t="shared" si="156"/>
        <v>18.632244523064081</v>
      </c>
      <c r="AY538" s="888">
        <f t="shared" si="156"/>
        <v>0.4</v>
      </c>
      <c r="AZ538" s="888">
        <f t="shared" si="156"/>
        <v>23.603125000000002</v>
      </c>
      <c r="BA538" s="888">
        <f t="shared" si="156"/>
        <v>-4.2106250000000003</v>
      </c>
      <c r="BB538" s="888">
        <f t="shared" si="156"/>
        <v>-1.1250000000000107E-2</v>
      </c>
      <c r="BC538" s="1042">
        <f t="shared" si="156"/>
        <v>6.1793750000000003</v>
      </c>
      <c r="BD538" s="888"/>
      <c r="BE538" s="765">
        <f t="shared" si="157"/>
        <v>2012.8125</v>
      </c>
      <c r="BF538" s="888">
        <f t="shared" si="157"/>
        <v>0</v>
      </c>
      <c r="BG538" s="888">
        <f t="shared" si="157"/>
        <v>2.6999999999999997</v>
      </c>
    </row>
    <row r="539" spans="1:59" x14ac:dyDescent="0.2">
      <c r="I539" s="709"/>
      <c r="J539" s="937"/>
      <c r="K539" s="1041"/>
      <c r="L539" s="937"/>
      <c r="M539" s="937"/>
      <c r="N539" s="937"/>
      <c r="R539" s="937"/>
      <c r="S539" s="937"/>
      <c r="T539" s="937"/>
      <c r="U539" s="937"/>
      <c r="V539" s="937"/>
      <c r="W539" s="937"/>
      <c r="X539" s="937"/>
      <c r="AN539" s="1043"/>
      <c r="AO539" s="937"/>
      <c r="BC539" s="709"/>
      <c r="BD539" s="666"/>
    </row>
    <row r="540" spans="1:59" x14ac:dyDescent="0.2">
      <c r="I540" s="1040"/>
      <c r="J540" s="1038"/>
      <c r="K540" s="1041"/>
      <c r="L540" s="1038"/>
      <c r="M540" s="1038"/>
      <c r="N540" s="1038"/>
      <c r="O540" s="1038"/>
      <c r="P540" s="1038"/>
      <c r="Q540" s="1038"/>
      <c r="R540" s="1038"/>
      <c r="S540" s="1038"/>
      <c r="T540" s="1038"/>
      <c r="U540" s="1038"/>
      <c r="V540" s="1038"/>
      <c r="W540" s="1038"/>
      <c r="X540" s="1038"/>
    </row>
    <row r="541" spans="1:59" x14ac:dyDescent="0.2">
      <c r="I541" s="1040"/>
      <c r="J541" s="1038"/>
      <c r="K541" s="1041"/>
      <c r="L541" s="1038"/>
      <c r="M541" s="1038"/>
      <c r="N541" s="1038"/>
      <c r="O541" s="1038"/>
      <c r="P541" s="1038"/>
      <c r="Q541" s="1038"/>
      <c r="R541" s="1038"/>
      <c r="S541" s="1038"/>
      <c r="T541" s="1038"/>
      <c r="U541" s="1038"/>
      <c r="V541" s="1038"/>
      <c r="W541" s="1038"/>
      <c r="X541" s="1038"/>
    </row>
    <row r="542" spans="1:59" x14ac:dyDescent="0.2">
      <c r="K542" s="1037"/>
    </row>
    <row r="543" spans="1:59" x14ac:dyDescent="0.2">
      <c r="K543" s="636"/>
    </row>
    <row r="544" spans="1:59" x14ac:dyDescent="0.2">
      <c r="K544" s="636"/>
    </row>
    <row r="545" spans="11:11" x14ac:dyDescent="0.2">
      <c r="K545" s="636"/>
    </row>
    <row r="546" spans="11:11" x14ac:dyDescent="0.2">
      <c r="K546" s="636"/>
    </row>
  </sheetData>
  <sheetProtection selectLockedCells="1" selectUnlockedCells="1"/>
  <mergeCells count="2">
    <mergeCell ref="AZ4:BC4"/>
    <mergeCell ref="P5:Q5"/>
  </mergeCells>
  <conditionalFormatting sqref="R523:V523 R469:R522 R7:R464 S7:V522">
    <cfRule type="cellIs" dxfId="55" priority="26" stopIfTrue="1" operator="lessThan">
      <formula>2</formula>
    </cfRule>
  </conditionalFormatting>
  <conditionalFormatting sqref="A96 A108 A110 A134 A182 A215 A281 A318 A324 A326 A328 A367:A370 A372:A374 A439">
    <cfRule type="cellIs" dxfId="54" priority="25" stopIfTrue="1" operator="lessThan">
      <formula>2</formula>
    </cfRule>
  </conditionalFormatting>
  <conditionalFormatting sqref="AQ469:AQ523 AQ7:AQ464">
    <cfRule type="cellIs" dxfId="53" priority="24" stopIfTrue="1" operator="lessThan">
      <formula>0</formula>
    </cfRule>
  </conditionalFormatting>
  <conditionalFormatting sqref="AP469:AP523 AP7:AP464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446">
    <cfRule type="cellIs" dxfId="50" priority="21" stopIfTrue="1" operator="lessThan">
      <formula>2</formula>
    </cfRule>
  </conditionalFormatting>
  <conditionalFormatting sqref="J469:J523 J7:J464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465:R466">
    <cfRule type="cellIs" dxfId="47" priority="18" stopIfTrue="1" operator="lessThan">
      <formula>2</formula>
    </cfRule>
  </conditionalFormatting>
  <conditionalFormatting sqref="AQ465:AQ466">
    <cfRule type="cellIs" dxfId="46" priority="17" stopIfTrue="1" operator="lessThan">
      <formula>0</formula>
    </cfRule>
  </conditionalFormatting>
  <conditionalFormatting sqref="AP465:AP466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465:J466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467">
    <cfRule type="cellIs" dxfId="41" priority="12" stopIfTrue="1" operator="lessThan">
      <formula>2</formula>
    </cfRule>
  </conditionalFormatting>
  <conditionalFormatting sqref="AQ467">
    <cfRule type="cellIs" dxfId="40" priority="11" stopIfTrue="1" operator="lessThan">
      <formula>0</formula>
    </cfRule>
  </conditionalFormatting>
  <conditionalFormatting sqref="AP467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467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468">
    <cfRule type="cellIs" dxfId="35" priority="6" stopIfTrue="1" operator="lessThan">
      <formula>2</formula>
    </cfRule>
  </conditionalFormatting>
  <conditionalFormatting sqref="AQ468">
    <cfRule type="cellIs" dxfId="34" priority="5" stopIfTrue="1" operator="lessThan">
      <formula>0</formula>
    </cfRule>
  </conditionalFormatting>
  <conditionalFormatting sqref="AP468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468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92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9" customWidth="1"/>
    <col min="3" max="3" width="12.28515625" style="572" customWidth="1"/>
    <col min="4" max="4" width="13.85546875" style="572" customWidth="1"/>
    <col min="5" max="5" width="4.85546875" style="666" customWidth="1"/>
    <col min="6" max="6" width="3.7109375" style="666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3" customWidth="1"/>
    <col min="11" max="11" width="8.42578125" style="572" bestFit="1" customWidth="1"/>
    <col min="12" max="12" width="7.5703125" style="765" customWidth="1"/>
    <col min="13" max="13" width="8.7109375" style="666" bestFit="1" customWidth="1"/>
    <col min="14" max="14" width="4.5703125" style="666" customWidth="1"/>
    <col min="15" max="15" width="7.5703125" style="572" customWidth="1"/>
    <col min="16" max="17" width="7.7109375" style="572" customWidth="1"/>
    <col min="18" max="18" width="6.42578125" style="666" bestFit="1" customWidth="1"/>
    <col min="19" max="22" width="6" style="743" customWidth="1"/>
    <col min="23" max="24" width="7.42578125" style="743" customWidth="1"/>
    <col min="25" max="25" width="12.5703125" style="572" customWidth="1"/>
    <col min="26" max="26" width="7.85546875" style="643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3" customWidth="1"/>
    <col min="42" max="43" width="7" style="572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3" customWidth="1"/>
    <col min="52" max="55" width="6.7109375" style="572" customWidth="1"/>
    <col min="56" max="56" width="8.85546875" style="984"/>
    <col min="57" max="58" width="8.85546875" style="666"/>
    <col min="59" max="16384" width="8.85546875" style="572"/>
  </cols>
  <sheetData>
    <row r="1" spans="1:60" ht="12.75" customHeight="1" x14ac:dyDescent="0.2">
      <c r="A1" s="747" t="s">
        <v>1842</v>
      </c>
      <c r="B1" s="708"/>
      <c r="C1" s="616" t="s">
        <v>1</v>
      </c>
      <c r="E1" s="701"/>
      <c r="G1" s="605"/>
      <c r="H1" s="400"/>
      <c r="I1" s="400"/>
      <c r="J1" s="736" t="s">
        <v>3648</v>
      </c>
      <c r="K1" s="571"/>
      <c r="L1" s="619"/>
      <c r="N1" s="695"/>
      <c r="P1" s="571"/>
      <c r="Q1" s="694"/>
      <c r="R1" s="618"/>
      <c r="S1" s="742"/>
      <c r="T1" s="742"/>
      <c r="W1" s="742"/>
      <c r="Y1" s="571"/>
      <c r="Z1" s="736" t="s">
        <v>2</v>
      </c>
      <c r="AC1" s="621" t="s">
        <v>4199</v>
      </c>
      <c r="AG1" s="748"/>
      <c r="AJ1" s="621"/>
      <c r="AK1" s="621"/>
      <c r="AL1" s="749"/>
      <c r="AO1" s="780" t="s">
        <v>4177</v>
      </c>
      <c r="AP1" s="400"/>
      <c r="AQ1" s="692"/>
      <c r="AR1" s="805" t="s">
        <v>5</v>
      </c>
      <c r="AS1" s="637"/>
      <c r="AT1" s="637"/>
      <c r="AU1" s="637"/>
      <c r="AV1" s="637"/>
      <c r="AW1" s="637"/>
      <c r="AX1" s="637"/>
      <c r="AY1" s="785" t="s">
        <v>6</v>
      </c>
      <c r="BD1" s="983" t="s">
        <v>1860</v>
      </c>
    </row>
    <row r="2" spans="1:60" ht="12.75" customHeight="1" x14ac:dyDescent="0.2">
      <c r="A2" s="617" t="s">
        <v>7</v>
      </c>
      <c r="B2" s="708"/>
      <c r="C2" s="15" t="s">
        <v>4229</v>
      </c>
      <c r="D2" s="617"/>
      <c r="E2" s="699"/>
      <c r="F2" s="699"/>
      <c r="G2" s="400"/>
      <c r="H2" s="400"/>
      <c r="I2" s="400"/>
      <c r="J2" s="784" t="s">
        <v>4224</v>
      </c>
      <c r="K2" s="571"/>
      <c r="L2" s="619"/>
      <c r="N2" s="695"/>
      <c r="P2" s="571"/>
      <c r="Q2" s="618"/>
      <c r="R2" s="699"/>
      <c r="S2" s="744"/>
      <c r="T2" s="744"/>
      <c r="W2" s="744"/>
      <c r="Y2" s="571"/>
      <c r="Z2" s="784" t="s">
        <v>4225</v>
      </c>
      <c r="AO2" s="781" t="s">
        <v>10</v>
      </c>
      <c r="AP2" s="400"/>
      <c r="AR2" s="781" t="s">
        <v>11</v>
      </c>
      <c r="AS2" s="637"/>
      <c r="AT2" s="637"/>
      <c r="AU2" s="637"/>
      <c r="AV2" s="637"/>
      <c r="AW2" s="637"/>
      <c r="AX2" s="637"/>
      <c r="AY2" s="777" t="s">
        <v>14</v>
      </c>
    </row>
    <row r="3" spans="1:60" ht="12.75" customHeight="1" x14ac:dyDescent="0.2">
      <c r="A3" s="982" t="s">
        <v>4495</v>
      </c>
      <c r="B3" s="775"/>
      <c r="D3" s="617"/>
      <c r="E3" s="699"/>
      <c r="F3" s="699"/>
      <c r="G3" s="400"/>
      <c r="H3" s="400"/>
      <c r="I3" s="400"/>
      <c r="J3" s="790" t="s">
        <v>12</v>
      </c>
      <c r="K3" s="571"/>
      <c r="L3" s="572"/>
      <c r="N3" s="699"/>
      <c r="P3" s="571"/>
      <c r="Q3" s="738" t="s">
        <v>8</v>
      </c>
      <c r="R3" s="699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2"/>
      <c r="AP3" s="400"/>
      <c r="AR3" s="806" t="s">
        <v>13</v>
      </c>
      <c r="AS3" s="637"/>
      <c r="AT3" s="637"/>
      <c r="AU3" s="637"/>
      <c r="AV3" s="637"/>
      <c r="AW3" s="637"/>
      <c r="AX3" s="637"/>
      <c r="BA3" s="620"/>
      <c r="BB3" s="620"/>
      <c r="BC3" s="620"/>
    </row>
    <row r="4" spans="1:60" ht="12.75" customHeight="1" x14ac:dyDescent="0.2">
      <c r="A4" s="750"/>
      <c r="B4" s="571"/>
      <c r="C4" s="936"/>
      <c r="D4" s="571"/>
      <c r="E4" s="751"/>
      <c r="F4" s="751"/>
      <c r="G4" s="571"/>
      <c r="H4" s="571"/>
      <c r="I4" s="571"/>
      <c r="J4" s="791" t="s">
        <v>4438</v>
      </c>
      <c r="K4" s="659"/>
      <c r="L4" s="572"/>
      <c r="N4" s="526"/>
      <c r="O4" s="696"/>
      <c r="P4" s="659"/>
      <c r="R4" s="526"/>
      <c r="T4" s="745"/>
      <c r="W4" s="745"/>
      <c r="Y4" s="659"/>
      <c r="Z4" s="778" t="s">
        <v>15</v>
      </c>
      <c r="AA4" s="659"/>
      <c r="AB4" s="659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702"/>
      <c r="AP4" s="400"/>
      <c r="AQ4" s="752"/>
      <c r="AR4" s="1050" t="s">
        <v>4439</v>
      </c>
      <c r="AS4" s="807"/>
      <c r="AT4" s="807"/>
      <c r="AU4" s="807"/>
      <c r="AV4" s="807"/>
      <c r="AW4" s="753" t="s">
        <v>19</v>
      </c>
      <c r="AX4" s="807"/>
      <c r="AZ4" s="1238" t="s">
        <v>20</v>
      </c>
      <c r="BA4" s="1239"/>
      <c r="BB4" s="1239"/>
      <c r="BC4" s="1240"/>
    </row>
    <row r="5" spans="1:60" ht="12.75" customHeight="1" x14ac:dyDescent="0.2">
      <c r="A5" s="659" t="s">
        <v>21</v>
      </c>
      <c r="B5" s="705" t="s">
        <v>22</v>
      </c>
      <c r="C5" s="585"/>
      <c r="D5" s="659"/>
      <c r="E5" s="754" t="s">
        <v>23</v>
      </c>
      <c r="F5" s="754" t="s">
        <v>24</v>
      </c>
      <c r="G5" s="753" t="s">
        <v>25</v>
      </c>
      <c r="H5" s="585"/>
      <c r="I5" s="755">
        <v>43677</v>
      </c>
      <c r="J5" s="697" t="s">
        <v>26</v>
      </c>
      <c r="K5" s="526" t="s">
        <v>4221</v>
      </c>
      <c r="L5" s="638" t="s">
        <v>4175</v>
      </c>
      <c r="M5" s="585"/>
      <c r="N5" s="526" t="s">
        <v>28</v>
      </c>
      <c r="O5" s="526" t="s">
        <v>4222</v>
      </c>
      <c r="P5" s="1241" t="s">
        <v>4227</v>
      </c>
      <c r="Q5" s="1241"/>
      <c r="R5" s="526" t="s">
        <v>27</v>
      </c>
      <c r="S5" s="700" t="s">
        <v>42</v>
      </c>
      <c r="T5" s="700" t="s">
        <v>42</v>
      </c>
      <c r="U5" s="700" t="s">
        <v>42</v>
      </c>
      <c r="V5" s="700" t="s">
        <v>42</v>
      </c>
      <c r="W5" s="700" t="s">
        <v>41</v>
      </c>
      <c r="X5" s="700" t="s">
        <v>36</v>
      </c>
      <c r="Y5" s="756" t="s">
        <v>29</v>
      </c>
      <c r="Z5" s="697" t="s">
        <v>30</v>
      </c>
      <c r="AA5" s="526" t="s">
        <v>32</v>
      </c>
      <c r="AB5" s="526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4200</v>
      </c>
      <c r="AJ5" s="740" t="s">
        <v>36</v>
      </c>
      <c r="AK5" s="740" t="s">
        <v>4201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526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4292</v>
      </c>
      <c r="BF5" s="585" t="s">
        <v>4294</v>
      </c>
      <c r="BG5" s="666" t="s">
        <v>32</v>
      </c>
    </row>
    <row r="6" spans="1:60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4176</v>
      </c>
      <c r="M6" s="769" t="s">
        <v>4223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1861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4290</v>
      </c>
      <c r="BE6" s="769" t="s">
        <v>4293</v>
      </c>
      <c r="BF6" s="769" t="s">
        <v>4295</v>
      </c>
      <c r="BG6" s="882" t="s">
        <v>4416</v>
      </c>
    </row>
    <row r="7" spans="1:60" ht="11.25" customHeight="1" x14ac:dyDescent="0.2">
      <c r="A7" s="936" t="s">
        <v>886</v>
      </c>
      <c r="B7" s="948" t="s">
        <v>81</v>
      </c>
      <c r="C7" s="1013" t="s">
        <v>154</v>
      </c>
      <c r="D7" s="1013" t="s">
        <v>4342</v>
      </c>
      <c r="E7" s="792">
        <v>8</v>
      </c>
      <c r="F7" s="993">
        <v>555</v>
      </c>
      <c r="G7" s="1147" t="s">
        <v>106</v>
      </c>
      <c r="H7" s="1147" t="s">
        <v>106</v>
      </c>
      <c r="I7" s="947">
        <v>69.41</v>
      </c>
      <c r="J7" s="703">
        <f>(M7/I7)*100</f>
        <v>0.9451087739518802</v>
      </c>
      <c r="K7" s="950">
        <v>0.16400000000000001</v>
      </c>
      <c r="L7" s="960">
        <v>4</v>
      </c>
      <c r="M7" s="694">
        <f>K7*L7</f>
        <v>0.65600000000000003</v>
      </c>
      <c r="N7" s="943" t="s">
        <v>432</v>
      </c>
      <c r="O7" s="795">
        <v>0.14899999999999999</v>
      </c>
      <c r="P7" s="934">
        <v>43462</v>
      </c>
      <c r="Q7" s="934">
        <v>43488</v>
      </c>
      <c r="R7" s="694">
        <f>(K7-O7)/O7*100</f>
        <v>10.067114093959741</v>
      </c>
      <c r="S7" s="759">
        <f>IF(INDEX(Historical!$D$7:$D$1439,MATCH(B7,Historical!$B$7:$B$1450,0))=0,"n/a",(INDEX(Historical!$C$7:$C$1439,MATCH(B7,Historical!$B$7:$B$1450,0))/INDEX(Historical!$D$7:$D$1439,MATCH(B7,Historical!$B$7:$B$1450,0))-1)*100)</f>
        <v>12.878787878787868</v>
      </c>
      <c r="T7" s="759">
        <f>IF(INDEX(Historical!$F$7:$F$1432,MATCH(B7,Historical!$B$7:$B$1450,0))=0,"n/a",((INDEX(Historical!$C$7:$C$1439,MATCH(B7,Historical!$B$7:$B$1450,0))/INDEX(Historical!$F$7:$F$1432,MATCH(B7,Historical!$B$7:$B$1450,0)))^(1/3)-1)*100)</f>
        <v>14.21647591853834</v>
      </c>
      <c r="U7" s="759">
        <f>IF(INDEX(Historical!$H$7:$H$1432,MATCH(B7,Historical!$B$7:$B$1450,0))=0,"n/a",((INDEX(Historical!$C$7:$C$1439,MATCH(B7,Historical!$B$7:$B$1450,0))/INDEX(Historical!$H$7:$H$1432,MATCH(B7,Historical!$B$7:$B$1450,0)))^(1/5)-1)*100)</f>
        <v>12.615163817487751</v>
      </c>
      <c r="V7" s="759" t="str">
        <f>IF(INDEX(Historical!$O$7:$O$1432,MATCH(B7,Historical!$B$7:$B$1450,0))=0,"n/a",((INDEX(Historical!$C$7:$C$1439,MATCH(B7,Historical!$B$7:$B$1450,0))/INDEX(Historical!$O$7:$O$1432,MATCH(B7,Historical!$B$7:$B$1450,0)))^(1/10)-1)*100)</f>
        <v>n/a</v>
      </c>
      <c r="W7" s="760" t="str">
        <f>IF(OR(U7&lt;=0,U7="n/a",V7&lt;=0,V7="n/a"),"n/a",U7/V7)</f>
        <v>n/a</v>
      </c>
      <c r="X7" s="761">
        <f>IF(OR(AJ7&lt;=0,AJ7="n/a",U7&lt;=0,U7="n/a"),"n/a",U7/AJ7)</f>
        <v>0.38696821526036046</v>
      </c>
      <c r="Y7" s="714"/>
      <c r="Z7" s="703">
        <f>IF(OR(AC7&lt;0.01,AC7="n/a"),"n/a",M7/AC7*100)</f>
        <v>18.583569405099151</v>
      </c>
      <c r="AA7" s="959">
        <f>IF(OR(AC7&lt;0.01,AC7="n/a"),"n/a",I7/AC7)</f>
        <v>19.662889518413596</v>
      </c>
      <c r="AB7" s="960">
        <v>10</v>
      </c>
      <c r="AC7" s="938">
        <v>3.53</v>
      </c>
      <c r="AD7" s="938">
        <v>1.88</v>
      </c>
      <c r="AE7" s="938">
        <v>4.4400000000000004</v>
      </c>
      <c r="AF7" s="938">
        <v>4.34</v>
      </c>
      <c r="AG7" s="938">
        <v>23.200000000000003</v>
      </c>
      <c r="AH7" s="938">
        <v>27.3</v>
      </c>
      <c r="AI7" s="938">
        <v>11.29</v>
      </c>
      <c r="AJ7" s="938">
        <v>32.6</v>
      </c>
      <c r="AK7" s="938">
        <v>10.6</v>
      </c>
      <c r="AL7" s="951">
        <v>22280</v>
      </c>
      <c r="AM7" s="945">
        <v>0.4</v>
      </c>
      <c r="AN7" s="938">
        <v>0</v>
      </c>
      <c r="AO7" s="802">
        <f>IF(U7="n/a","n/a",IF(AA7&lt;0,"n/a",IF(AA7="n/a","n/a",J7+U7-AA7)))</f>
        <v>-6.1026169269739654</v>
      </c>
      <c r="AP7" s="803">
        <f>IF(U7="n/a","n/a",J7+U7)</f>
        <v>13.560272591439631</v>
      </c>
      <c r="AQ7" s="961">
        <f>IF(OR(AC7&lt;0.01,AF7="n/a"),"n/a",(I7/SQRT(22.5*AC7*(I7/AF7))-1)*100)</f>
        <v>94.749914288858633</v>
      </c>
      <c r="AR7" s="703">
        <f>INDEX(Historical!$C$7:$C$1439,MATCH(B7,Historical!$B$7:$B$1450,0))*IF(AH7="n/a",1.03,IF(AH7&lt;0,1.01,IF(AH7&gt;10,1.1,(1+AH7/100))))</f>
        <v>0.65560000000000007</v>
      </c>
      <c r="AS7" s="959">
        <f>IF($AI7="n/a",1.03*AR7,IF($AI7&lt;0,1.01*AR7,IF($AI7&gt;10,1.1*AR7,(1+$AI7/100)*AR7)))</f>
        <v>0.72116000000000013</v>
      </c>
      <c r="AT7" s="959">
        <f>IF($AK7="n/a",1.03*AS7,IF($AK7&lt;0,1.01*AS7,IF($AK7&gt;10,1.1*AS7,(1+$AK7/100)*AS7)))</f>
        <v>0.7932760000000002</v>
      </c>
      <c r="AU7" s="959">
        <f>IF($AK7="n/a",1.03*AT7,IF($AK7&lt;0,1.01*AT7,IF($AK7&gt;10,1.1*AT7,(1+$AK7/100)*AT7)))</f>
        <v>0.87260360000000026</v>
      </c>
      <c r="AV7" s="959">
        <f>IF($AK7="n/a",1.03*AU7,IF($AK7&lt;0,1.01*AU7,IF($AK7&gt;10,1.1*AU7,(1+$AK7/100)*AU7)))</f>
        <v>0.9598639600000004</v>
      </c>
      <c r="AW7" s="703">
        <f>SUM(AR7:AV7)</f>
        <v>4.002503560000001</v>
      </c>
      <c r="AX7" s="810">
        <f>AW7/I7*100</f>
        <v>5.7664652931854219</v>
      </c>
      <c r="AY7" s="1017">
        <v>1.41</v>
      </c>
      <c r="AZ7" s="945">
        <v>13.77</v>
      </c>
      <c r="BA7" s="945">
        <v>-15.629999999999999</v>
      </c>
      <c r="BB7" s="945">
        <v>-1.82</v>
      </c>
      <c r="BC7" s="945">
        <v>-4.1300000000000008</v>
      </c>
      <c r="BE7" s="666">
        <v>2012</v>
      </c>
      <c r="BF7" s="971">
        <f>IF(BE7&gt;2008,0,IF(BE7&gt;2001,1,IF(BE7&gt;1990,2,IF(BE7&gt;1980,3,IF(BE7&gt;1973,4,IF(BE7&gt;1970,5,IF(BE7&gt;1960,6,IF(BE7&gt;1958,7,IF(BE7&gt;1953,8,9)))))))))</f>
        <v>0</v>
      </c>
      <c r="BG7" s="955">
        <v>12.8</v>
      </c>
    </row>
    <row r="8" spans="1:60" ht="11.25" customHeight="1" x14ac:dyDescent="0.2">
      <c r="A8" s="944" t="s">
        <v>397</v>
      </c>
      <c r="B8" s="852" t="s">
        <v>398</v>
      </c>
      <c r="C8" s="1013" t="s">
        <v>247</v>
      </c>
      <c r="D8" s="1013" t="s">
        <v>4343</v>
      </c>
      <c r="E8" s="792">
        <v>16</v>
      </c>
      <c r="F8" s="1022">
        <v>220</v>
      </c>
      <c r="G8" s="1121" t="s">
        <v>106</v>
      </c>
      <c r="H8" s="1121" t="s">
        <v>106</v>
      </c>
      <c r="I8" s="947">
        <v>63.05</v>
      </c>
      <c r="J8" s="703">
        <f>(M8/I8)*100</f>
        <v>0.22204599524187157</v>
      </c>
      <c r="K8" s="950">
        <v>3.5000000000000003E-2</v>
      </c>
      <c r="L8" s="960">
        <v>4</v>
      </c>
      <c r="M8" s="694">
        <f>K8*L8</f>
        <v>0.14000000000000001</v>
      </c>
      <c r="N8" s="943" t="s">
        <v>190</v>
      </c>
      <c r="O8" s="795">
        <v>0.03</v>
      </c>
      <c r="P8" s="934">
        <v>43453</v>
      </c>
      <c r="Q8" s="934">
        <v>43472</v>
      </c>
      <c r="R8" s="694">
        <f>(K8-O8)/O8*100</f>
        <v>16.666666666666682</v>
      </c>
      <c r="S8" s="759">
        <f>IF(INDEX(Historical!$D$7:$D$1439,MATCH(B8,Historical!$B$7:$B$1450,0))=0,"n/a",(INDEX(Historical!$C$7:$C$1439,MATCH(B8,Historical!$B$7:$B$1450,0))/INDEX(Historical!$D$7:$D$1439,MATCH(B8,Historical!$B$7:$B$1450,0))-1)*100)</f>
        <v>9.0909090909090828</v>
      </c>
      <c r="T8" s="759">
        <f>IF(INDEX(Historical!$F$7:$F$1432,MATCH(B8,Historical!$B$7:$B$1450,0))=0,"n/a",((INDEX(Historical!$C$7:$C$1439,MATCH(B8,Historical!$B$7:$B$1450,0))/INDEX(Historical!$F$7:$F$1432,MATCH(B8,Historical!$B$7:$B$1450,0)))^(1/3)-1)*100)</f>
        <v>8.4803632603543733</v>
      </c>
      <c r="U8" s="759">
        <f>IF(INDEX(Historical!$H$7:$H$1432,MATCH(B8,Historical!$B$7:$B$1450,0))=0,"n/a",((INDEX(Historical!$C$7:$C$1439,MATCH(B8,Historical!$B$7:$B$1450,0))/INDEX(Historical!$H$7:$H$1432,MATCH(B8,Historical!$B$7:$B$1450,0)))^(1/5)-1)*100)</f>
        <v>12.030033714161736</v>
      </c>
      <c r="V8" s="759">
        <f>IF(INDEX(Historical!$O$7:$O$1432,MATCH(B8,Historical!$B$7:$B$1450,0))=0,"n/a",((INDEX(Historical!$C$7:$C$1439,MATCH(B8,Historical!$B$7:$B$1450,0))/INDEX(Historical!$O$7:$O$1432,MATCH(B8,Historical!$B$7:$B$1450,0)))^(1/10)-1)*100)</f>
        <v>10.894220834176149</v>
      </c>
      <c r="W8" s="760">
        <f>IF(OR(U8&lt;=0,U8="n/a",V8&lt;=0,V8="n/a"),"n/a",U8/V8)</f>
        <v>1.1042582941243893</v>
      </c>
      <c r="X8" s="761">
        <f>IF(OR(AJ8&lt;=0,AJ8="n/a",U8&lt;=0,U8="n/a"),"n/a",U8/AJ8)</f>
        <v>1.0109272028707341</v>
      </c>
      <c r="Y8" s="711"/>
      <c r="Z8" s="703">
        <f>IF(OR(AC8&lt;0.01,AC8="n/a"),"n/a",M8/AC8*100)</f>
        <v>4.8951048951048959</v>
      </c>
      <c r="AA8" s="959">
        <f>IF(OR(AC8&lt;0.01,AC8="n/a"),"n/a",I8/AC8)</f>
        <v>22.045454545454547</v>
      </c>
      <c r="AB8" s="960">
        <v>12</v>
      </c>
      <c r="AC8" s="938">
        <v>2.86</v>
      </c>
      <c r="AD8" s="938">
        <v>1.84</v>
      </c>
      <c r="AE8" s="938">
        <v>1.0900000000000001</v>
      </c>
      <c r="AF8" s="938">
        <v>2.34</v>
      </c>
      <c r="AG8" s="938">
        <v>11.1</v>
      </c>
      <c r="AH8" s="938">
        <v>28.499999999999996</v>
      </c>
      <c r="AI8" s="938">
        <v>14.180000000000001</v>
      </c>
      <c r="AJ8" s="938">
        <v>11.899999999999999</v>
      </c>
      <c r="AK8" s="938">
        <v>12</v>
      </c>
      <c r="AL8" s="951">
        <v>4250</v>
      </c>
      <c r="AM8" s="945">
        <v>1.2</v>
      </c>
      <c r="AN8" s="938">
        <v>0.23</v>
      </c>
      <c r="AO8" s="802">
        <f>IF(U8="n/a","n/a",IF(AA8&lt;0,"n/a",IF(AA8="n/a","n/a",J8+U8-AA8)))</f>
        <v>-9.7933748360509405</v>
      </c>
      <c r="AP8" s="803">
        <f>IF(U8="n/a","n/a",J8+U8)</f>
        <v>12.252079709403606</v>
      </c>
      <c r="AQ8" s="961">
        <f>IF(OR(AC8&lt;0.01,AF8="n/a"),"n/a",(I8/SQRT(22.5*AC8*(I8/AF8))-1)*100)</f>
        <v>51.417544317931416</v>
      </c>
      <c r="AR8" s="703">
        <f>INDEX(Historical!$C$7:$C$1439,MATCH(B8,Historical!$B$7:$B$1450,0))*IF(AH8="n/a",1.03,IF(AH8&lt;0,1.01,IF(AH8&gt;10,1.1,(1+AH8/100))))</f>
        <v>0.13200000000000001</v>
      </c>
      <c r="AS8" s="959">
        <f>IF($AI8="n/a",1.03*AR8,IF($AI8&lt;0,1.01*AR8,IF($AI8&gt;10,1.1*AR8,(1+$AI8/100)*AR8)))</f>
        <v>0.14520000000000002</v>
      </c>
      <c r="AT8" s="959">
        <f>IF($AK8="n/a",1.03*AS8,IF($AK8&lt;0,1.01*AS8,IF($AK8&gt;10,1.1*AS8,(1+$AK8/100)*AS8)))</f>
        <v>0.15972000000000003</v>
      </c>
      <c r="AU8" s="959">
        <f>IF($AK8="n/a",1.03*AT8,IF($AK8&lt;0,1.01*AT8,IF($AK8&gt;10,1.1*AT8,(1+$AK8/100)*AT8)))</f>
        <v>0.17569200000000004</v>
      </c>
      <c r="AV8" s="959">
        <f>IF($AK8="n/a",1.03*AU8,IF($AK8&lt;0,1.01*AU8,IF($AK8&gt;10,1.1*AU8,(1+$AK8/100)*AU8)))</f>
        <v>0.19326120000000005</v>
      </c>
      <c r="AW8" s="703">
        <f>SUM(AR8:AV8)</f>
        <v>0.80587320000000007</v>
      </c>
      <c r="AX8" s="810">
        <f>AW8/I8*100</f>
        <v>1.2781494052339415</v>
      </c>
      <c r="AY8" s="1017">
        <v>0.48</v>
      </c>
      <c r="AZ8" s="945">
        <v>60.51</v>
      </c>
      <c r="BA8" s="945">
        <v>-7.88</v>
      </c>
      <c r="BB8" s="945">
        <v>4.78</v>
      </c>
      <c r="BC8" s="945">
        <v>20</v>
      </c>
      <c r="BE8" s="666">
        <v>2004</v>
      </c>
      <c r="BF8" s="971">
        <f>IF(BE8&gt;2008,0,IF(BE8&gt;2001,1,IF(BE8&gt;1990,2,IF(BE8&gt;1980,3,IF(BE8&gt;1973,4,IF(BE8&gt;1970,5,IF(BE8&gt;1960,6,IF(BE8&gt;1958,7,IF(BE8&gt;1953,8,9)))))))))</f>
        <v>1</v>
      </c>
      <c r="BG8" s="955">
        <v>6.9</v>
      </c>
    </row>
    <row r="9" spans="1:60" ht="11.25" customHeight="1" x14ac:dyDescent="0.2">
      <c r="A9" s="944" t="s">
        <v>940</v>
      </c>
      <c r="B9" s="948" t="s">
        <v>941</v>
      </c>
      <c r="C9" s="1013" t="s">
        <v>4216</v>
      </c>
      <c r="D9" s="1013" t="s">
        <v>4344</v>
      </c>
      <c r="E9" s="792">
        <v>8</v>
      </c>
      <c r="F9" s="1227">
        <v>583</v>
      </c>
      <c r="G9" s="1160" t="s">
        <v>106</v>
      </c>
      <c r="H9" s="1160" t="s">
        <v>106</v>
      </c>
      <c r="I9" s="947">
        <v>213.04</v>
      </c>
      <c r="J9" s="703">
        <f>(M9/I9)*100</f>
        <v>1.4457378895981976</v>
      </c>
      <c r="K9" s="950">
        <v>0.77</v>
      </c>
      <c r="L9" s="960">
        <v>4</v>
      </c>
      <c r="M9" s="694">
        <f>K9*L9</f>
        <v>3.08</v>
      </c>
      <c r="N9" s="943" t="s">
        <v>238</v>
      </c>
      <c r="O9" s="795">
        <v>0.73</v>
      </c>
      <c r="P9" s="934">
        <v>43595</v>
      </c>
      <c r="Q9" s="934">
        <v>43601</v>
      </c>
      <c r="R9" s="694">
        <f>(K9-O9)/O9*100</f>
        <v>5.4794520547945256</v>
      </c>
      <c r="S9" s="759">
        <f>IF(INDEX(Historical!$D$7:$D$1439,MATCH(B9,Historical!$B$7:$B$1450,0))=0,"n/a",(INDEX(Historical!$C$7:$C$1439,MATCH(B9,Historical!$B$7:$B$1450,0))/INDEX(Historical!$D$7:$D$1439,MATCH(B9,Historical!$B$7:$B$1450,0))-1)*100)</f>
        <v>14.634146341463406</v>
      </c>
      <c r="T9" s="759">
        <f>IF(INDEX(Historical!$F$7:$F$1432,MATCH(B9,Historical!$B$7:$B$1450,0))=0,"n/a",((INDEX(Historical!$C$7:$C$1439,MATCH(B9,Historical!$B$7:$B$1450,0))/INDEX(Historical!$F$7:$F$1432,MATCH(B9,Historical!$B$7:$B$1450,0)))^(1/3)-1)*100)</f>
        <v>11.579486086333901</v>
      </c>
      <c r="U9" s="759">
        <f>IF(INDEX(Historical!$H$7:$H$1432,MATCH(B9,Historical!$B$7:$B$1450,0))=0,"n/a",((INDEX(Historical!$C$7:$C$1439,MATCH(B9,Historical!$B$7:$B$1450,0))/INDEX(Historical!$H$7:$H$1432,MATCH(B9,Historical!$B$7:$B$1450,0)))^(1/5)-1)*100)</f>
        <v>10.839297434295769</v>
      </c>
      <c r="V9" s="759" t="str">
        <f>IF(INDEX(Historical!$O$7:$O$1432,MATCH(B9,Historical!$B$7:$B$1450,0))=0,"n/a",((INDEX(Historical!$C$7:$C$1439,MATCH(B9,Historical!$B$7:$B$1450,0))/INDEX(Historical!$O$7:$O$1432,MATCH(B9,Historical!$B$7:$B$1450,0)))^(1/10)-1)*100)</f>
        <v>n/a</v>
      </c>
      <c r="W9" s="760" t="str">
        <f>IF(OR(U9&lt;=0,U9="n/a",V9&lt;=0,V9="n/a"),"n/a",U9/V9)</f>
        <v>n/a</v>
      </c>
      <c r="X9" s="761">
        <f>IF(OR(AJ9&lt;=0,AJ9="n/a",U9&lt;=0,U9="n/a"),"n/a",U9/AJ9)</f>
        <v>0.6569271172300466</v>
      </c>
      <c r="Y9" s="948"/>
      <c r="Z9" s="703">
        <f>IF(OR(AC9&lt;0.01,AC9="n/a"),"n/a",M9/AC9*100)</f>
        <v>26.392459297343617</v>
      </c>
      <c r="AA9" s="959">
        <f>IF(OR(AC9&lt;0.01,AC9="n/a"),"n/a",I9/AC9)</f>
        <v>18.255355612682092</v>
      </c>
      <c r="AB9" s="960">
        <v>9</v>
      </c>
      <c r="AC9" s="938">
        <v>11.67</v>
      </c>
      <c r="AD9" s="938">
        <v>1.49</v>
      </c>
      <c r="AE9" s="938">
        <v>3.78</v>
      </c>
      <c r="AF9" s="938">
        <v>9.2200000000000006</v>
      </c>
      <c r="AG9" s="938">
        <v>51.300000000000004</v>
      </c>
      <c r="AH9" s="938">
        <v>32.6</v>
      </c>
      <c r="AI9" s="938">
        <v>9.76</v>
      </c>
      <c r="AJ9" s="938">
        <v>16.5</v>
      </c>
      <c r="AK9" s="938">
        <v>12</v>
      </c>
      <c r="AL9" s="951">
        <v>975850</v>
      </c>
      <c r="AM9" s="945">
        <v>6.9999999999999993E-2</v>
      </c>
      <c r="AN9" s="938">
        <v>1.06</v>
      </c>
      <c r="AO9" s="802">
        <f>IF(U9="n/a","n/a",IF(AA9&lt;0,"n/a",IF(AA9="n/a","n/a",J9+U9-AA9)))</f>
        <v>-5.970320288788125</v>
      </c>
      <c r="AP9" s="803">
        <f>IF(U9="n/a","n/a",J9+U9)</f>
        <v>12.285035323893966</v>
      </c>
      <c r="AQ9" s="961">
        <f>IF(OR(AC9&lt;0.01,AF9="n/a"),"n/a",(I9/SQRT(22.5*AC9*(I9/AF9))-1)*100)</f>
        <v>173.50756946578184</v>
      </c>
      <c r="AR9" s="703">
        <f>INDEX(Historical!$C$7:$C$1439,MATCH(B9,Historical!$B$7:$B$1450,0))*IF(AH9="n/a",1.03,IF(AH9&lt;0,1.01,IF(AH9&gt;10,1.1,(1+AH9/100))))</f>
        <v>3.1019999999999999</v>
      </c>
      <c r="AS9" s="959">
        <f>IF($AI9="n/a",1.03*AR9,IF($AI9&lt;0,1.01*AR9,IF($AI9&gt;10,1.1*AR9,(1+$AI9/100)*AR9)))</f>
        <v>3.4047551999999994</v>
      </c>
      <c r="AT9" s="959">
        <f>IF($AK9="n/a",1.03*AS9,IF($AK9&lt;0,1.01*AS9,IF($AK9&gt;10,1.1*AS9,(1+$AK9/100)*AS9)))</f>
        <v>3.7452307199999995</v>
      </c>
      <c r="AU9" s="959">
        <f>IF($AK9="n/a",1.03*AT9,IF($AK9&lt;0,1.01*AT9,IF($AK9&gt;10,1.1*AT9,(1+$AK9/100)*AT9)))</f>
        <v>4.119753792</v>
      </c>
      <c r="AV9" s="959">
        <f>IF($AK9="n/a",1.03*AU9,IF($AK9&lt;0,1.01*AU9,IF($AK9&gt;10,1.1*AU9,(1+$AK9/100)*AU9)))</f>
        <v>4.5317291712000003</v>
      </c>
      <c r="AW9" s="703">
        <f>SUM(AR9:AV9)</f>
        <v>18.903468883199999</v>
      </c>
      <c r="AX9" s="810">
        <f>AW9/I9*100</f>
        <v>8.8732016913255727</v>
      </c>
      <c r="AY9" s="1017">
        <v>1.24</v>
      </c>
      <c r="AZ9" s="945">
        <v>50.029999999999994</v>
      </c>
      <c r="BA9" s="945">
        <v>-8.75</v>
      </c>
      <c r="BB9" s="945">
        <v>8.9</v>
      </c>
      <c r="BC9" s="945">
        <v>14.11</v>
      </c>
      <c r="BE9" s="666">
        <v>2012</v>
      </c>
      <c r="BF9" s="971">
        <f>IF(BE9&gt;2008,0,IF(BE9&gt;2001,1,IF(BE9&gt;1990,2,IF(BE9&gt;1980,3,IF(BE9&gt;1973,4,IF(BE9&gt;1970,5,IF(BE9&gt;1960,6,IF(BE9&gt;1958,7,IF(BE9&gt;1953,8,9)))))))))</f>
        <v>0</v>
      </c>
      <c r="BG9" s="955">
        <v>16</v>
      </c>
      <c r="BH9" s="937"/>
    </row>
    <row r="10" spans="1:60" ht="11.25" customHeight="1" x14ac:dyDescent="0.2">
      <c r="A10" s="936" t="s">
        <v>906</v>
      </c>
      <c r="B10" s="948" t="s">
        <v>907</v>
      </c>
      <c r="C10" s="1013" t="s">
        <v>4345</v>
      </c>
      <c r="D10" s="1013" t="s">
        <v>4346</v>
      </c>
      <c r="E10" s="792">
        <v>8</v>
      </c>
      <c r="F10" s="1227">
        <v>549</v>
      </c>
      <c r="G10" s="1168" t="s">
        <v>106</v>
      </c>
      <c r="H10" s="1168" t="s">
        <v>106</v>
      </c>
      <c r="I10" s="947">
        <v>46.4</v>
      </c>
      <c r="J10" s="703">
        <f>(M10/I10)*100</f>
        <v>2.4137931034482762</v>
      </c>
      <c r="K10" s="950">
        <v>0.28000000000000003</v>
      </c>
      <c r="L10" s="960">
        <v>4</v>
      </c>
      <c r="M10" s="694">
        <f>K10*L10</f>
        <v>1.1200000000000001</v>
      </c>
      <c r="N10" s="943" t="s">
        <v>712</v>
      </c>
      <c r="O10" s="795">
        <v>0.27</v>
      </c>
      <c r="P10" s="934">
        <v>43446</v>
      </c>
      <c r="Q10" s="934">
        <v>43461</v>
      </c>
      <c r="R10" s="694">
        <f>(K10-O10)/O10*100</f>
        <v>3.7037037037037068</v>
      </c>
      <c r="S10" s="759">
        <f>IF(INDEX(Historical!$D$7:$D$1439,MATCH(B10,Historical!$B$7:$B$1450,0))=0,"n/a",(INDEX(Historical!$C$7:$C$1439,MATCH(B10,Historical!$B$7:$B$1450,0))/INDEX(Historical!$D$7:$D$1439,MATCH(B10,Historical!$B$7:$B$1450,0))-1)*100)</f>
        <v>3.8095238095238182</v>
      </c>
      <c r="T10" s="759">
        <f>IF(INDEX(Historical!$F$7:$F$1432,MATCH(B10,Historical!$B$7:$B$1450,0))=0,"n/a",((INDEX(Historical!$C$7:$C$1439,MATCH(B10,Historical!$B$7:$B$1450,0))/INDEX(Historical!$F$7:$F$1432,MATCH(B10,Historical!$B$7:$B$1450,0)))^(1/3)-1)*100)</f>
        <v>4.7809728620415548</v>
      </c>
      <c r="U10" s="759">
        <f>IF(INDEX(Historical!$H$7:$H$1432,MATCH(B10,Historical!$B$7:$B$1450,0))=0,"n/a",((INDEX(Historical!$C$7:$C$1439,MATCH(B10,Historical!$B$7:$B$1450,0))/INDEX(Historical!$H$7:$H$1432,MATCH(B10,Historical!$B$7:$B$1450,0)))^(1/5)-1)*100)</f>
        <v>5.0997092152874623</v>
      </c>
      <c r="V10" s="759" t="str">
        <f>IF(INDEX(Historical!$O$7:$O$1432,MATCH(B10,Historical!$B$7:$B$1450,0))=0,"n/a",((INDEX(Historical!$C$7:$C$1439,MATCH(B10,Historical!$B$7:$B$1450,0))/INDEX(Historical!$O$7:$O$1432,MATCH(B10,Historical!$B$7:$B$1450,0)))^(1/10)-1)*100)</f>
        <v>n/a</v>
      </c>
      <c r="W10" s="760" t="str">
        <f>IF(OR(U10&lt;=0,U10="n/a",V10&lt;=0,V10="n/a"),"n/a",U10/V10)</f>
        <v>n/a</v>
      </c>
      <c r="X10" s="761">
        <f>IF(OR(AJ10&lt;=0,AJ10="n/a",U10&lt;=0,U10="n/a"),"n/a",U10/AJ10)</f>
        <v>0.53121970992577738</v>
      </c>
      <c r="Y10" s="712"/>
      <c r="Z10" s="703">
        <f>IF(OR(AC10&lt;0.01,AC10="n/a"),"n/a",M10/AC10*100)</f>
        <v>167.16417910447763</v>
      </c>
      <c r="AA10" s="959">
        <f>IF(OR(AC10&lt;0.01,AC10="n/a"),"n/a",I10/AC10)</f>
        <v>69.253731343283576</v>
      </c>
      <c r="AB10" s="960">
        <v>12</v>
      </c>
      <c r="AC10" s="938">
        <v>0.67</v>
      </c>
      <c r="AD10" s="938">
        <v>23.53</v>
      </c>
      <c r="AE10" s="938">
        <v>8.1199999999999992</v>
      </c>
      <c r="AF10" s="938">
        <v>2.73</v>
      </c>
      <c r="AG10" s="938">
        <v>3.9</v>
      </c>
      <c r="AH10" s="938">
        <v>-32.6</v>
      </c>
      <c r="AI10" s="938">
        <v>22.34</v>
      </c>
      <c r="AJ10" s="938">
        <v>9.6</v>
      </c>
      <c r="AK10" s="938">
        <v>3</v>
      </c>
      <c r="AL10" s="951">
        <v>2720</v>
      </c>
      <c r="AM10" s="945">
        <v>0.5</v>
      </c>
      <c r="AN10" s="938">
        <v>1.6</v>
      </c>
      <c r="AO10" s="802">
        <f>IF(U10="n/a","n/a",IF(AA10&lt;0,"n/a",IF(AA10="n/a","n/a",J10+U10-AA10)))</f>
        <v>-61.740229024547837</v>
      </c>
      <c r="AP10" s="803">
        <f>IF(U10="n/a","n/a",J10+U10)</f>
        <v>7.513502318735739</v>
      </c>
      <c r="AQ10" s="961">
        <f>IF(OR(AC10&lt;0.01,AF10="n/a"),"n/a",(I10/SQRT(22.5*AC10*(I10/AF10))-1)*100)</f>
        <v>189.87559520683587</v>
      </c>
      <c r="AR10" s="703">
        <f>INDEX(Historical!$C$7:$C$1439,MATCH(B10,Historical!$B$7:$B$1450,0))*IF(AH10="n/a",1.03,IF(AH10&lt;0,1.01,IF(AH10&gt;10,1.1,(1+AH10/100))))</f>
        <v>1.1009</v>
      </c>
      <c r="AS10" s="959">
        <f>IF($AI10="n/a",1.03*AR10,IF($AI10&lt;0,1.01*AR10,IF($AI10&gt;10,1.1*AR10,(1+$AI10/100)*AR10)))</f>
        <v>1.21099</v>
      </c>
      <c r="AT10" s="959">
        <f>IF($AK10="n/a",1.03*AS10,IF($AK10&lt;0,1.01*AS10,IF($AK10&gt;10,1.1*AS10,(1+$AK10/100)*AS10)))</f>
        <v>1.2473197</v>
      </c>
      <c r="AU10" s="959">
        <f>IF($AK10="n/a",1.03*AT10,IF($AK10&lt;0,1.01*AT10,IF($AK10&gt;10,1.1*AT10,(1+$AK10/100)*AT10)))</f>
        <v>1.2847392910000002</v>
      </c>
      <c r="AV10" s="959">
        <f>IF($AK10="n/a",1.03*AU10,IF($AK10&lt;0,1.01*AU10,IF($AK10&gt;10,1.1*AU10,(1+$AK10/100)*AU10)))</f>
        <v>1.3232814697300002</v>
      </c>
      <c r="AW10" s="703">
        <f>SUM(AR10:AV10)</f>
        <v>6.1672304607300008</v>
      </c>
      <c r="AX10" s="810">
        <f>AW10/I10*100</f>
        <v>13.29144495846983</v>
      </c>
      <c r="AY10" s="1017">
        <v>0.39</v>
      </c>
      <c r="AZ10" s="945">
        <v>31.180000000000003</v>
      </c>
      <c r="BA10" s="945">
        <v>-3.93</v>
      </c>
      <c r="BB10" s="945">
        <v>-0.41000000000000003</v>
      </c>
      <c r="BC10" s="945">
        <v>6.88</v>
      </c>
      <c r="BE10" s="666">
        <v>2012</v>
      </c>
      <c r="BF10" s="971">
        <f>IF(BE10&gt;2008,0,IF(BE10&gt;2001,1,IF(BE10&gt;1990,2,IF(BE10&gt;1980,3,IF(BE10&gt;1973,4,IF(BE10&gt;1970,5,IF(BE10&gt;1960,6,IF(BE10&gt;1958,7,IF(BE10&gt;1953,8,9)))))))))</f>
        <v>0</v>
      </c>
      <c r="BG10" s="955">
        <v>1.4000000000000001</v>
      </c>
      <c r="BH10" s="937"/>
    </row>
    <row r="11" spans="1:60" ht="11.25" customHeight="1" x14ac:dyDescent="0.2">
      <c r="A11" s="937" t="s">
        <v>875</v>
      </c>
      <c r="B11" s="948" t="s">
        <v>876</v>
      </c>
      <c r="C11" s="1013" t="s">
        <v>154</v>
      </c>
      <c r="D11" s="1013" t="s">
        <v>922</v>
      </c>
      <c r="E11" s="792">
        <v>7</v>
      </c>
      <c r="F11" s="1227">
        <v>647</v>
      </c>
      <c r="G11" s="1171" t="s">
        <v>37</v>
      </c>
      <c r="H11" s="1171" t="s">
        <v>37</v>
      </c>
      <c r="I11" s="947">
        <v>66.62</v>
      </c>
      <c r="J11" s="703">
        <f>(M11/I11)*100</f>
        <v>6.4244971480036019</v>
      </c>
      <c r="K11" s="950">
        <v>1.07</v>
      </c>
      <c r="L11" s="960">
        <v>4</v>
      </c>
      <c r="M11" s="694">
        <f>K11*L11</f>
        <v>4.28</v>
      </c>
      <c r="N11" s="943" t="s">
        <v>107</v>
      </c>
      <c r="O11" s="795">
        <v>0.96</v>
      </c>
      <c r="P11" s="934">
        <v>43479</v>
      </c>
      <c r="Q11" s="934">
        <v>43511</v>
      </c>
      <c r="R11" s="694">
        <f>(K11-O11)/O11*100</f>
        <v>11.458333333333345</v>
      </c>
      <c r="S11" s="759">
        <f>IF(INDEX(Historical!$D$7:$D$1439,MATCH(B11,Historical!$B$7:$B$1450,0))=0,"n/a",(INDEX(Historical!$C$7:$C$1439,MATCH(B11,Historical!$B$7:$B$1450,0))/INDEX(Historical!$D$7:$D$1439,MATCH(B11,Historical!$B$7:$B$1450,0))-1)*100)</f>
        <v>40.234375</v>
      </c>
      <c r="T11" s="759">
        <f>IF(INDEX(Historical!$F$7:$F$1432,MATCH(B11,Historical!$B$7:$B$1450,0))=0,"n/a",((INDEX(Historical!$C$7:$C$1439,MATCH(B11,Historical!$B$7:$B$1450,0))/INDEX(Historical!$F$7:$F$1432,MATCH(B11,Historical!$B$7:$B$1450,0)))^(1/3)-1)*100)</f>
        <v>21.128877613215558</v>
      </c>
      <c r="U11" s="759">
        <f>IF(INDEX(Historical!$H$7:$H$1432,MATCH(B11,Historical!$B$7:$B$1450,0))=0,"n/a",((INDEX(Historical!$C$7:$C$1439,MATCH(B11,Historical!$B$7:$B$1450,0))/INDEX(Historical!$H$7:$H$1432,MATCH(B11,Historical!$B$7:$B$1450,0)))^(1/5)-1)*100)</f>
        <v>17.542491810291683</v>
      </c>
      <c r="V11" s="759" t="str">
        <f>IF(INDEX(Historical!$O$7:$O$1432,MATCH(B11,Historical!$B$7:$B$1450,0))=0,"n/a",((INDEX(Historical!$C$7:$C$1439,MATCH(B11,Historical!$B$7:$B$1450,0))/INDEX(Historical!$O$7:$O$1432,MATCH(B11,Historical!$B$7:$B$1450,0)))^(1/10)-1)*100)</f>
        <v>n/a</v>
      </c>
      <c r="W11" s="760" t="str">
        <f>IF(OR(U11&lt;=0,U11="n/a",V11&lt;=0,V11="n/a"),"n/a",U11/V11)</f>
        <v>n/a</v>
      </c>
      <c r="X11" s="761">
        <f>IF(OR(AJ11&lt;=0,AJ11="n/a",U11&lt;=0,U11="n/a"),"n/a",U11/AJ11)</f>
        <v>2.3082226066173268</v>
      </c>
      <c r="Y11" s="949"/>
      <c r="Z11" s="703">
        <f>IF(OR(AC11&lt;0.01,AC11="n/a"),"n/a",M11/AC11*100)</f>
        <v>120.90395480225989</v>
      </c>
      <c r="AA11" s="959">
        <f>IF(OR(AC11&lt;0.01,AC11="n/a"),"n/a",I11/AC11)</f>
        <v>18.819209039548024</v>
      </c>
      <c r="AB11" s="960">
        <v>12</v>
      </c>
      <c r="AC11" s="938">
        <v>3.54</v>
      </c>
      <c r="AD11" s="938">
        <v>3.49</v>
      </c>
      <c r="AE11" s="938">
        <v>3.05</v>
      </c>
      <c r="AF11" s="938" t="s">
        <v>137</v>
      </c>
      <c r="AG11" s="940">
        <v>-100.29999999999998</v>
      </c>
      <c r="AH11" s="938">
        <v>4.8</v>
      </c>
      <c r="AI11" s="938">
        <v>5.99</v>
      </c>
      <c r="AJ11" s="938">
        <v>7.6</v>
      </c>
      <c r="AK11" s="938">
        <v>5.45</v>
      </c>
      <c r="AL11" s="951">
        <v>99430</v>
      </c>
      <c r="AM11" s="945">
        <v>0.1</v>
      </c>
      <c r="AN11" s="938" t="s">
        <v>137</v>
      </c>
      <c r="AO11" s="802">
        <f>IF(U11="n/a","n/a",IF(AA11&lt;0,"n/a",IF(AA11="n/a","n/a",J11+U11-AA11)))</f>
        <v>5.1477799187472613</v>
      </c>
      <c r="AP11" s="803">
        <f>IF(U11="n/a","n/a",J11+U11)</f>
        <v>23.966988958295286</v>
      </c>
      <c r="AQ11" s="961" t="str">
        <f>IF(OR(AC11&lt;0.01,AF11="n/a"),"n/a",(I11/SQRT(22.5*AC11*(I11/AF11))-1)*100)</f>
        <v>n/a</v>
      </c>
      <c r="AR11" s="703">
        <f>INDEX(Historical!$C$7:$C$1439,MATCH(B11,Historical!$B$7:$B$1450,0))*IF(AH11="n/a",1.03,IF(AH11&lt;0,1.01,IF(AH11&gt;10,1.1,(1+AH11/100))))</f>
        <v>3.7623199999999999</v>
      </c>
      <c r="AS11" s="959">
        <f>IF($AI11="n/a",1.03*AR11,IF($AI11&lt;0,1.01*AR11,IF($AI11&gt;10,1.1*AR11,(1+$AI11/100)*AR11)))</f>
        <v>3.9876829680000001</v>
      </c>
      <c r="AT11" s="959">
        <f>IF($AK11="n/a",1.03*AS11,IF($AK11&lt;0,1.01*AS11,IF($AK11&gt;10,1.1*AS11,(1+$AK11/100)*AS11)))</f>
        <v>4.2050116897559997</v>
      </c>
      <c r="AU11" s="959">
        <f>IF($AK11="n/a",1.03*AT11,IF($AK11&lt;0,1.01*AT11,IF($AK11&gt;10,1.1*AT11,(1+$AK11/100)*AT11)))</f>
        <v>4.4341848268477015</v>
      </c>
      <c r="AV11" s="959">
        <f>IF($AK11="n/a",1.03*AU11,IF($AK11&lt;0,1.01*AU11,IF($AK11&gt;10,1.1*AU11,(1+$AK11/100)*AU11)))</f>
        <v>4.6758478999109014</v>
      </c>
      <c r="AW11" s="703">
        <f>SUM(AR11:AV11)</f>
        <v>21.065047384514603</v>
      </c>
      <c r="AX11" s="810">
        <f>AW11/I11*100</f>
        <v>31.619704870181032</v>
      </c>
      <c r="AY11" s="1017">
        <v>0.92</v>
      </c>
      <c r="AZ11" s="945">
        <v>2.41</v>
      </c>
      <c r="BA11" s="945">
        <v>-33.53</v>
      </c>
      <c r="BB11" s="945">
        <v>-10.059999999999999</v>
      </c>
      <c r="BC11" s="945">
        <v>-17.72</v>
      </c>
      <c r="BE11" s="666">
        <v>2013</v>
      </c>
      <c r="BF11" s="971">
        <f>IF(BE11&gt;2008,0,IF(BE11&gt;2001,1,IF(BE11&gt;1990,2,IF(BE11&gt;1980,3,IF(BE11&gt;1973,4,IF(BE11&gt;1970,5,IF(BE11&gt;1960,6,IF(BE11&gt;1958,7,IF(BE11&gt;1953,8,9)))))))))</f>
        <v>0</v>
      </c>
      <c r="BG11" s="955">
        <v>9.3000000000000007</v>
      </c>
      <c r="BH11" s="937"/>
    </row>
    <row r="12" spans="1:60" ht="11.25" customHeight="1" x14ac:dyDescent="0.2">
      <c r="A12" s="944" t="s">
        <v>421</v>
      </c>
      <c r="B12" s="948" t="s">
        <v>422</v>
      </c>
      <c r="C12" s="1013" t="s">
        <v>154</v>
      </c>
      <c r="D12" s="1013" t="s">
        <v>4347</v>
      </c>
      <c r="E12" s="792">
        <v>14</v>
      </c>
      <c r="F12" s="1227">
        <v>272</v>
      </c>
      <c r="G12" s="1122" t="s">
        <v>106</v>
      </c>
      <c r="H12" s="1122" t="s">
        <v>106</v>
      </c>
      <c r="I12" s="947">
        <v>87.15</v>
      </c>
      <c r="J12" s="703">
        <f>(M12/I12)*100</f>
        <v>1.835915088927137</v>
      </c>
      <c r="K12" s="950">
        <v>0.4</v>
      </c>
      <c r="L12" s="960">
        <v>4</v>
      </c>
      <c r="M12" s="694">
        <f>K12*L12</f>
        <v>1.6</v>
      </c>
      <c r="N12" s="943" t="s">
        <v>423</v>
      </c>
      <c r="O12" s="795">
        <v>0.38</v>
      </c>
      <c r="P12" s="934">
        <v>43420</v>
      </c>
      <c r="Q12" s="934">
        <v>43437</v>
      </c>
      <c r="R12" s="694">
        <f>(K12-O12)/O12*100</f>
        <v>5.2631578947368469</v>
      </c>
      <c r="S12" s="759">
        <f>IF(INDEX(Historical!$D$7:$D$1439,MATCH(B12,Historical!$B$7:$B$1450,0))=0,"n/a",(INDEX(Historical!$C$7:$C$1439,MATCH(B12,Historical!$B$7:$B$1450,0))/INDEX(Historical!$D$7:$D$1439,MATCH(B12,Historical!$B$7:$B$1450,0))-1)*100)</f>
        <v>4.4067796610169463</v>
      </c>
      <c r="T12" s="759">
        <f>IF(INDEX(Historical!$F$7:$F$1432,MATCH(B12,Historical!$B$7:$B$1450,0))=0,"n/a",((INDEX(Historical!$C$7:$C$1439,MATCH(B12,Historical!$B$7:$B$1450,0))/INDEX(Historical!$F$7:$F$1432,MATCH(B12,Historical!$B$7:$B$1450,0)))^(1/3)-1)*100)</f>
        <v>8.3706762661827092</v>
      </c>
      <c r="U12" s="759">
        <f>IF(INDEX(Historical!$H$7:$H$1432,MATCH(B12,Historical!$B$7:$B$1450,0))=0,"n/a",((INDEX(Historical!$C$7:$C$1439,MATCH(B12,Historical!$B$7:$B$1450,0))/INDEX(Historical!$H$7:$H$1432,MATCH(B12,Historical!$B$7:$B$1450,0)))^(1/5)-1)*100)</f>
        <v>12.227922266533264</v>
      </c>
      <c r="V12" s="759">
        <f>IF(INDEX(Historical!$O$7:$O$1432,MATCH(B12,Historical!$B$7:$B$1450,0))=0,"n/a",((INDEX(Historical!$C$7:$C$1439,MATCH(B12,Historical!$B$7:$B$1450,0))/INDEX(Historical!$O$7:$O$1432,MATCH(B12,Historical!$B$7:$B$1450,0)))^(1/10)-1)*100)</f>
        <v>25.217992117745247</v>
      </c>
      <c r="W12" s="760">
        <f>IF(OR(U12&lt;=0,U12="n/a",V12&lt;=0,V12="n/a"),"n/a",U12/V12)</f>
        <v>0.48488881309185566</v>
      </c>
      <c r="X12" s="761">
        <f>IF(OR(AJ12&lt;=0,AJ12="n/a",U12&lt;=0,U12="n/a"),"n/a",U12/AJ12)</f>
        <v>0.6869619250861384</v>
      </c>
      <c r="Y12" s="713"/>
      <c r="Z12" s="703">
        <f>IF(OR(AC12&lt;0.01,AC12="n/a"),"n/a",M12/AC12*100)</f>
        <v>40</v>
      </c>
      <c r="AA12" s="959">
        <f>IF(OR(AC12&lt;0.01,AC12="n/a"),"n/a",I12/AC12)</f>
        <v>21.787500000000001</v>
      </c>
      <c r="AB12" s="960">
        <v>9</v>
      </c>
      <c r="AC12" s="938">
        <v>4</v>
      </c>
      <c r="AD12" s="938">
        <v>3.16</v>
      </c>
      <c r="AE12" s="938">
        <v>0.11</v>
      </c>
      <c r="AF12" s="938">
        <v>6.41</v>
      </c>
      <c r="AG12" s="940">
        <v>31</v>
      </c>
      <c r="AH12" s="940">
        <v>188.6</v>
      </c>
      <c r="AI12" s="940">
        <v>7.6300000000000008</v>
      </c>
      <c r="AJ12" s="938">
        <v>17.8</v>
      </c>
      <c r="AK12" s="938">
        <v>7.02</v>
      </c>
      <c r="AL12" s="951">
        <v>18610</v>
      </c>
      <c r="AM12" s="945">
        <v>0.2</v>
      </c>
      <c r="AN12" s="938">
        <v>1.59</v>
      </c>
      <c r="AO12" s="802">
        <f>IF(U12="n/a","n/a",IF(AA12&lt;0,"n/a",IF(AA12="n/a","n/a",J12+U12-AA12)))</f>
        <v>-7.7236626445395995</v>
      </c>
      <c r="AP12" s="803">
        <f>IF(U12="n/a","n/a",J12+U12)</f>
        <v>14.063837355460402</v>
      </c>
      <c r="AQ12" s="961">
        <f>IF(OR(AC12&lt;0.01,AF12="n/a"),"n/a",(I12/SQRT(22.5*AC12*(I12/AF12))-1)*100)</f>
        <v>149.13885017529216</v>
      </c>
      <c r="AR12" s="703">
        <f>INDEX(Historical!$C$7:$C$1439,MATCH(B12,Historical!$B$7:$B$1450,0))*IF(AH12="n/a",1.03,IF(AH12&lt;0,1.01,IF(AH12&gt;10,1.1,(1+AH12/100))))</f>
        <v>1.6940000000000002</v>
      </c>
      <c r="AS12" s="959">
        <f>IF($AI12="n/a",1.03*AR12,IF($AI12&lt;0,1.01*AR12,IF($AI12&gt;10,1.1*AR12,(1+$AI12/100)*AR12)))</f>
        <v>1.8232522000000002</v>
      </c>
      <c r="AT12" s="959">
        <f>IF($AK12="n/a",1.03*AS12,IF($AK12&lt;0,1.01*AS12,IF($AK12&gt;10,1.1*AS12,(1+$AK12/100)*AS12)))</f>
        <v>1.9512445044400002</v>
      </c>
      <c r="AU12" s="959">
        <f>IF($AK12="n/a",1.03*AT12,IF($AK12&lt;0,1.01*AT12,IF($AK12&gt;10,1.1*AT12,(1+$AK12/100)*AT12)))</f>
        <v>2.0882218686516882</v>
      </c>
      <c r="AV12" s="959">
        <f>IF($AK12="n/a",1.03*AU12,IF($AK12&lt;0,1.01*AU12,IF($AK12&gt;10,1.1*AU12,(1+$AK12/100)*AU12)))</f>
        <v>2.2348150438310368</v>
      </c>
      <c r="AW12" s="703">
        <f>SUM(AR12:AV12)</f>
        <v>9.7915336169227256</v>
      </c>
      <c r="AX12" s="810">
        <f>AW12/I12*100</f>
        <v>11.235265194403587</v>
      </c>
      <c r="AY12" s="1017">
        <v>0.97</v>
      </c>
      <c r="AZ12" s="945">
        <v>25.650000000000002</v>
      </c>
      <c r="BA12" s="945">
        <v>-8.1199999999999992</v>
      </c>
      <c r="BB12" s="945">
        <v>2.82</v>
      </c>
      <c r="BC12" s="945">
        <v>6.15</v>
      </c>
      <c r="BE12" s="666">
        <v>2006</v>
      </c>
      <c r="BF12" s="971">
        <f>IF(BE12&gt;2008,0,IF(BE12&gt;2001,1,IF(BE12&gt;1990,2,IF(BE12&gt;1980,3,IF(BE12&gt;1973,4,IF(BE12&gt;1970,5,IF(BE12&gt;1960,6,IF(BE12&gt;1958,7,IF(BE12&gt;1953,8,9)))))))))</f>
        <v>1</v>
      </c>
      <c r="BG12" s="955">
        <v>2.4</v>
      </c>
    </row>
    <row r="13" spans="1:60" ht="11.25" customHeight="1" x14ac:dyDescent="0.2">
      <c r="A13" s="936" t="s">
        <v>113</v>
      </c>
      <c r="B13" s="948" t="s">
        <v>114</v>
      </c>
      <c r="C13" s="1013" t="s">
        <v>112</v>
      </c>
      <c r="D13" s="1013" t="s">
        <v>4348</v>
      </c>
      <c r="E13" s="792">
        <v>52</v>
      </c>
      <c r="F13" s="1227">
        <v>19</v>
      </c>
      <c r="G13" s="1237" t="s">
        <v>115</v>
      </c>
      <c r="H13" s="1237" t="s">
        <v>37</v>
      </c>
      <c r="I13" s="938">
        <v>42.09</v>
      </c>
      <c r="J13" s="703">
        <f>(M13/I13)*100</f>
        <v>1.7106200997861722</v>
      </c>
      <c r="K13" s="950">
        <v>0.18</v>
      </c>
      <c r="L13" s="960">
        <v>4</v>
      </c>
      <c r="M13" s="694">
        <f>K13*L13</f>
        <v>0.72</v>
      </c>
      <c r="N13" s="943" t="s">
        <v>244</v>
      </c>
      <c r="O13" s="795">
        <v>0.17499999999999999</v>
      </c>
      <c r="P13" s="934">
        <v>43467</v>
      </c>
      <c r="Q13" s="934">
        <v>43500</v>
      </c>
      <c r="R13" s="694">
        <f>(K13-O13)/O13*100</f>
        <v>2.8571428571428599</v>
      </c>
      <c r="S13" s="759">
        <f>IF(INDEX(Historical!$D$7:$D$1439,MATCH(B13,Historical!$B$7:$B$1450,0))=0,"n/a",(INDEX(Historical!$C$7:$C$1439,MATCH(B13,Historical!$B$7:$B$1450,0))/INDEX(Historical!$D$7:$D$1439,MATCH(B13,Historical!$B$7:$B$1450,0))-1)*100)</f>
        <v>2.9411764705882248</v>
      </c>
      <c r="T13" s="759">
        <f>IF(INDEX(Historical!$F$7:$F$1432,MATCH(B13,Historical!$B$7:$B$1450,0))=0,"n/a",((INDEX(Historical!$C$7:$C$1439,MATCH(B13,Historical!$B$7:$B$1450,0))/INDEX(Historical!$F$7:$F$1432,MATCH(B13,Historical!$B$7:$B$1450,0)))^(1/3)-1)*100)</f>
        <v>3.0321324952139239</v>
      </c>
      <c r="U13" s="759">
        <f>IF(INDEX(Historical!$H$7:$H$1432,MATCH(B13,Historical!$B$7:$B$1450,0))=0,"n/a",((INDEX(Historical!$C$7:$C$1439,MATCH(B13,Historical!$B$7:$B$1450,0))/INDEX(Historical!$H$7:$H$1432,MATCH(B13,Historical!$B$7:$B$1450,0)))^(1/5)-1)*100)</f>
        <v>3.1310306477545069</v>
      </c>
      <c r="V13" s="759">
        <f>IF(INDEX(Historical!$O$7:$O$1432,MATCH(B13,Historical!$B$7:$B$1450,0))=0,"n/a",((INDEX(Historical!$C$7:$C$1439,MATCH(B13,Historical!$B$7:$B$1450,0))/INDEX(Historical!$O$7:$O$1432,MATCH(B13,Historical!$B$7:$B$1450,0)))^(1/10)-1)*100)</f>
        <v>3.4219694129380196</v>
      </c>
      <c r="W13" s="760">
        <f>IF(OR(U13&lt;=0,U13="n/a",V13&lt;=0,V13="n/a"),"n/a",U13/V13)</f>
        <v>0.91497914502581135</v>
      </c>
      <c r="X13" s="761" t="str">
        <f>IF(OR(AJ13&lt;=0,AJ13="n/a",U13&lt;=0,U13="n/a"),"n/a",U13/AJ13)</f>
        <v>n/a</v>
      </c>
      <c r="Y13" s="711"/>
      <c r="Z13" s="703">
        <f>IF(OR(AC13&lt;0.01,AC13="n/a"),"n/a",M13/AC13*100)</f>
        <v>58.064516129032249</v>
      </c>
      <c r="AA13" s="959">
        <f>IF(OR(AC13&lt;0.01,AC13="n/a"),"n/a",I13/AC13)</f>
        <v>33.943548387096776</v>
      </c>
      <c r="AB13" s="960">
        <v>10</v>
      </c>
      <c r="AC13" s="938">
        <v>1.24</v>
      </c>
      <c r="AD13" s="938">
        <v>2.14</v>
      </c>
      <c r="AE13" s="938">
        <v>0.43</v>
      </c>
      <c r="AF13" s="938">
        <v>1.9</v>
      </c>
      <c r="AG13" s="938">
        <v>5.8999999999999995</v>
      </c>
      <c r="AH13" s="938">
        <v>-20.3</v>
      </c>
      <c r="AI13" s="938">
        <v>11.08</v>
      </c>
      <c r="AJ13" s="938">
        <v>-0.89999999999999991</v>
      </c>
      <c r="AK13" s="938">
        <v>16</v>
      </c>
      <c r="AL13" s="951">
        <v>2810</v>
      </c>
      <c r="AM13" s="945">
        <v>0.89999999999999991</v>
      </c>
      <c r="AN13" s="938">
        <v>0.64</v>
      </c>
      <c r="AO13" s="802">
        <f>IF(U13="n/a","n/a",IF(AA13&lt;0,"n/a",IF(AA13="n/a","n/a",J13+U13-AA13)))</f>
        <v>-29.101897639556096</v>
      </c>
      <c r="AP13" s="803">
        <f>IF(U13="n/a","n/a",J13+U13)</f>
        <v>4.8416507475406796</v>
      </c>
      <c r="AQ13" s="961">
        <f>IF(OR(AC13&lt;0.01,AF13="n/a"),"n/a",(I13/SQRT(22.5*AC13*(I13/AF13))-1)*100)</f>
        <v>69.302808187622958</v>
      </c>
      <c r="AR13" s="703">
        <f>INDEX(Historical!$C$7:$C$1439,MATCH(B13,Historical!$B$7:$B$1450,0))*IF(AH13="n/a",1.03,IF(AH13&lt;0,1.01,IF(AH13&gt;10,1.1,(1+AH13/100))))</f>
        <v>0.70699999999999996</v>
      </c>
      <c r="AS13" s="959">
        <f>IF($AI13="n/a",1.03*AR13,IF($AI13&lt;0,1.01*AR13,IF($AI13&gt;10,1.1*AR13,(1+$AI13/100)*AR13)))</f>
        <v>0.77770000000000006</v>
      </c>
      <c r="AT13" s="959">
        <f>IF($AK13="n/a",1.03*AS13,IF($AK13&lt;0,1.01*AS13,IF($AK13&gt;10,1.1*AS13,(1+$AK13/100)*AS13)))</f>
        <v>0.85547000000000017</v>
      </c>
      <c r="AU13" s="959">
        <f>IF($AK13="n/a",1.03*AT13,IF($AK13&lt;0,1.01*AT13,IF($AK13&gt;10,1.1*AT13,(1+$AK13/100)*AT13)))</f>
        <v>0.94101700000000021</v>
      </c>
      <c r="AV13" s="959">
        <f>IF($AK13="n/a",1.03*AU13,IF($AK13&lt;0,1.01*AU13,IF($AK13&gt;10,1.1*AU13,(1+$AK13/100)*AU13)))</f>
        <v>1.0351187000000004</v>
      </c>
      <c r="AW13" s="703">
        <f>SUM(AR13:AV13)</f>
        <v>4.3163057000000009</v>
      </c>
      <c r="AX13" s="810">
        <f>AW13/I13*100</f>
        <v>10.254943454502257</v>
      </c>
      <c r="AY13" s="1017">
        <v>0.63</v>
      </c>
      <c r="AZ13" s="945">
        <v>64.16</v>
      </c>
      <c r="BA13" s="945">
        <v>-0.86999999999999988</v>
      </c>
      <c r="BB13" s="945">
        <v>6.2</v>
      </c>
      <c r="BC13" s="945">
        <v>19.41</v>
      </c>
      <c r="BE13" s="666">
        <v>1968</v>
      </c>
      <c r="BF13" s="971">
        <f>IF(BE13&gt;2008,0,IF(BE13&gt;2001,1,IF(BE13&gt;1990,2,IF(BE13&gt;1980,3,IF(BE13&gt;1973,4,IF(BE13&gt;1970,5,IF(BE13&gt;1960,6,IF(BE13&gt;1958,7,IF(BE13&gt;1953,8,9)))))))))</f>
        <v>6</v>
      </c>
      <c r="BG13" s="955">
        <v>2.2999999999999998</v>
      </c>
      <c r="BH13" s="937"/>
    </row>
    <row r="14" spans="1:60" ht="11.25" customHeight="1" x14ac:dyDescent="0.2">
      <c r="A14" s="944" t="s">
        <v>946</v>
      </c>
      <c r="B14" s="948" t="s">
        <v>947</v>
      </c>
      <c r="C14" s="1013" t="s">
        <v>108</v>
      </c>
      <c r="D14" s="1013" t="s">
        <v>4349</v>
      </c>
      <c r="E14" s="792">
        <v>8</v>
      </c>
      <c r="F14" s="1227">
        <v>586</v>
      </c>
      <c r="G14" s="1204" t="s">
        <v>106</v>
      </c>
      <c r="H14" s="1204" t="s">
        <v>106</v>
      </c>
      <c r="I14" s="947">
        <v>12.19</v>
      </c>
      <c r="J14" s="703">
        <f>(M14/I14)*100</f>
        <v>9.1878589007383127</v>
      </c>
      <c r="K14" s="950">
        <v>0.28000000000000003</v>
      </c>
      <c r="L14" s="960">
        <v>4</v>
      </c>
      <c r="M14" s="694">
        <f>K14*L14</f>
        <v>1.1200000000000001</v>
      </c>
      <c r="N14" s="943" t="s">
        <v>712</v>
      </c>
      <c r="O14" s="795">
        <v>0.27</v>
      </c>
      <c r="P14" s="934">
        <v>43607</v>
      </c>
      <c r="Q14" s="934">
        <v>43616</v>
      </c>
      <c r="R14" s="694">
        <f>(K14-O14)/O14*100</f>
        <v>3.7037037037037068</v>
      </c>
      <c r="S14" s="759">
        <f>IF(INDEX(Historical!$D$7:$D$1439,MATCH(B14,Historical!$B$7:$B$1450,0))=0,"n/a",(INDEX(Historical!$C$7:$C$1439,MATCH(B14,Historical!$B$7:$B$1450,0))/INDEX(Historical!$D$7:$D$1439,MATCH(B14,Historical!$B$7:$B$1450,0))-1)*100)</f>
        <v>36.111111111111114</v>
      </c>
      <c r="T14" s="759">
        <f>IF(INDEX(Historical!$F$7:$F$1432,MATCH(B14,Historical!$B$7:$B$1450,0))=0,"n/a",((INDEX(Historical!$C$7:$C$1439,MATCH(B14,Historical!$B$7:$B$1450,0))/INDEX(Historical!$F$7:$F$1432,MATCH(B14,Historical!$B$7:$B$1450,0)))^(1/3)-1)*100)</f>
        <v>19.105740639430579</v>
      </c>
      <c r="U14" s="759">
        <f>IF(INDEX(Historical!$H$7:$H$1432,MATCH(B14,Historical!$B$7:$B$1450,0))=0,"n/a",((INDEX(Historical!$C$7:$C$1439,MATCH(B14,Historical!$B$7:$B$1450,0))/INDEX(Historical!$H$7:$H$1432,MATCH(B14,Historical!$B$7:$B$1450,0)))^(1/5)-1)*100)</f>
        <v>14.406635585872296</v>
      </c>
      <c r="V14" s="759">
        <f>IF(INDEX(Historical!$O$7:$O$1432,MATCH(B14,Historical!$B$7:$B$1450,0))=0,"n/a",((INDEX(Historical!$C$7:$C$1439,MATCH(B14,Historical!$B$7:$B$1450,0))/INDEX(Historical!$O$7:$O$1432,MATCH(B14,Historical!$B$7:$B$1450,0)))^(1/10)-1)*100)</f>
        <v>-7.3382115710856288</v>
      </c>
      <c r="W14" s="760" t="str">
        <f>IF(OR(U14&lt;=0,U14="n/a",V14&lt;=0,V14="n/a"),"n/a",U14/V14)</f>
        <v>n/a</v>
      </c>
      <c r="X14" s="761">
        <f>IF(OR(AJ14&lt;=0,AJ14="n/a",U14&lt;=0,U14="n/a"),"n/a",U14/AJ14)</f>
        <v>0.46473018018942891</v>
      </c>
      <c r="Y14" s="949"/>
      <c r="Z14" s="703">
        <f>IF(OR(AC14&lt;0.01,AC14="n/a"),"n/a",M14/AC14*100)</f>
        <v>84.21052631578948</v>
      </c>
      <c r="AA14" s="959">
        <f>IF(OR(AC14&lt;0.01,AC14="n/a"),"n/a",I14/AC14)</f>
        <v>9.1654135338345863</v>
      </c>
      <c r="AB14" s="960">
        <v>12</v>
      </c>
      <c r="AC14" s="938">
        <v>1.33</v>
      </c>
      <c r="AD14" s="938">
        <v>1.1599999999999999</v>
      </c>
      <c r="AE14" s="938">
        <v>2.31</v>
      </c>
      <c r="AF14" s="938">
        <v>1.28</v>
      </c>
      <c r="AG14" s="938">
        <v>13.900000000000002</v>
      </c>
      <c r="AH14" s="938">
        <v>42.3</v>
      </c>
      <c r="AI14" s="938">
        <v>8.4</v>
      </c>
      <c r="AJ14" s="938">
        <v>31</v>
      </c>
      <c r="AK14" s="938">
        <v>8</v>
      </c>
      <c r="AL14" s="951">
        <v>1150</v>
      </c>
      <c r="AM14" s="945">
        <v>3.8</v>
      </c>
      <c r="AN14" s="938">
        <v>4.12</v>
      </c>
      <c r="AO14" s="802">
        <f>IF(U14="n/a","n/a",IF(AA14&lt;0,"n/a",IF(AA14="n/a","n/a",J14+U14-AA14)))</f>
        <v>14.429080952776021</v>
      </c>
      <c r="AP14" s="803">
        <f>IF(U14="n/a","n/a",J14+U14)</f>
        <v>23.594494486610607</v>
      </c>
      <c r="AQ14" s="961">
        <f>IF(OR(AC14&lt;0.01,AF14="n/a"),"n/a",(I14/SQRT(22.5*AC14*(I14/AF14))-1)*100)</f>
        <v>-27.791261460469052</v>
      </c>
      <c r="AR14" s="703">
        <f>INDEX(Historical!$C$7:$C$1439,MATCH(B14,Historical!$B$7:$B$1450,0))*IF(AH14="n/a",1.03,IF(AH14&lt;0,1.01,IF(AH14&gt;10,1.1,(1+AH14/100))))</f>
        <v>1.0780000000000001</v>
      </c>
      <c r="AS14" s="959">
        <f>IF($AI14="n/a",1.03*AR14,IF($AI14&lt;0,1.01*AR14,IF($AI14&gt;10,1.1*AR14,(1+$AI14/100)*AR14)))</f>
        <v>1.1685520000000003</v>
      </c>
      <c r="AT14" s="959">
        <f>IF($AK14="n/a",1.03*AS14,IF($AK14&lt;0,1.01*AS14,IF($AK14&gt;10,1.1*AS14,(1+$AK14/100)*AS14)))</f>
        <v>1.2620361600000003</v>
      </c>
      <c r="AU14" s="959">
        <f>IF($AK14="n/a",1.03*AT14,IF($AK14&lt;0,1.01*AT14,IF($AK14&gt;10,1.1*AT14,(1+$AK14/100)*AT14)))</f>
        <v>1.3629990528000004</v>
      </c>
      <c r="AV14" s="959">
        <f>IF($AK14="n/a",1.03*AU14,IF($AK14&lt;0,1.01*AU14,IF($AK14&gt;10,1.1*AU14,(1+$AK14/100)*AU14)))</f>
        <v>1.4720389770240006</v>
      </c>
      <c r="AW14" s="703">
        <f>SUM(AR14:AV14)</f>
        <v>6.3436261898240014</v>
      </c>
      <c r="AX14" s="810">
        <f>AW14/I14*100</f>
        <v>52.03959138493849</v>
      </c>
      <c r="AY14" s="1017">
        <v>0.59</v>
      </c>
      <c r="AZ14" s="945">
        <v>28.52</v>
      </c>
      <c r="BA14" s="945">
        <v>-12.55</v>
      </c>
      <c r="BB14" s="945">
        <v>-1.28</v>
      </c>
      <c r="BC14" s="945">
        <v>-0.38999999999999996</v>
      </c>
      <c r="BE14" s="666">
        <v>2012</v>
      </c>
      <c r="BF14" s="971">
        <f>IF(BE14&gt;2008,0,IF(BE14&gt;2001,1,IF(BE14&gt;1990,2,IF(BE14&gt;1980,3,IF(BE14&gt;1973,4,IF(BE14&gt;1970,5,IF(BE14&gt;1960,6,IF(BE14&gt;1958,7,IF(BE14&gt;1953,8,9)))))))))</f>
        <v>0</v>
      </c>
      <c r="BG14" s="955">
        <v>2.2999999999999998</v>
      </c>
      <c r="BH14" s="937"/>
    </row>
    <row r="15" spans="1:60" s="838" customFormat="1" ht="11.25" customHeight="1" x14ac:dyDescent="0.2">
      <c r="A15" s="698" t="s">
        <v>1868</v>
      </c>
      <c r="B15" s="846" t="s">
        <v>1869</v>
      </c>
      <c r="C15" s="1013" t="s">
        <v>154</v>
      </c>
      <c r="D15" s="1013" t="s">
        <v>4350</v>
      </c>
      <c r="E15" s="818">
        <v>6</v>
      </c>
      <c r="F15" s="1227">
        <v>760</v>
      </c>
      <c r="G15" s="1236" t="s">
        <v>37</v>
      </c>
      <c r="H15" s="1236" t="s">
        <v>37</v>
      </c>
      <c r="I15" s="819">
        <v>87.1</v>
      </c>
      <c r="J15" s="820">
        <f>(M15/I15)*100</f>
        <v>1.4695752009184846</v>
      </c>
      <c r="K15" s="821">
        <v>0.32</v>
      </c>
      <c r="L15" s="822">
        <v>4</v>
      </c>
      <c r="M15" s="823">
        <f>K15*L15</f>
        <v>1.28</v>
      </c>
      <c r="N15" s="824" t="s">
        <v>107</v>
      </c>
      <c r="O15" s="825">
        <v>0.28000000000000003</v>
      </c>
      <c r="P15" s="826">
        <v>43479</v>
      </c>
      <c r="Q15" s="826">
        <v>43511</v>
      </c>
      <c r="R15" s="823">
        <f>(K15-O15)/O15*100</f>
        <v>14.285714285714276</v>
      </c>
      <c r="S15" s="759">
        <f>IF(INDEX(Historical!$D$7:$D$1439,MATCH(B15,Historical!$B$7:$B$1450,0))=0,"n/a",(INDEX(Historical!$C$7:$C$1439,MATCH(B15,Historical!$B$7:$B$1450,0))/INDEX(Historical!$D$7:$D$1439,MATCH(B15,Historical!$B$7:$B$1450,0))-1)*100)</f>
        <v>5.6603773584905648</v>
      </c>
      <c r="T15" s="759">
        <f>IF(INDEX(Historical!$F$7:$F$1432,MATCH(B15,Historical!$B$7:$B$1450,0))=0,"n/a",((INDEX(Historical!$C$7:$C$1439,MATCH(B15,Historical!$B$7:$B$1450,0))/INDEX(Historical!$F$7:$F$1432,MATCH(B15,Historical!$B$7:$B$1450,0)))^(1/3)-1)*100)</f>
        <v>5.2726599609396629</v>
      </c>
      <c r="U15" s="759">
        <f>IF(INDEX(Historical!$H$7:$H$1432,MATCH(B15,Historical!$B$7:$B$1450,0))=0,"n/a",((INDEX(Historical!$C$7:$C$1439,MATCH(B15,Historical!$B$7:$B$1450,0))/INDEX(Historical!$H$7:$H$1432,MATCH(B15,Historical!$B$7:$B$1450,0)))^(1/5)-1)*100)</f>
        <v>14.869835499703509</v>
      </c>
      <c r="V15" s="759">
        <f>IF(INDEX(Historical!$O$7:$O$1432,MATCH(B15,Historical!$B$7:$B$1450,0))=0,"n/a",((INDEX(Historical!$C$7:$C$1439,MATCH(B15,Historical!$B$7:$B$1450,0))/INDEX(Historical!$O$7:$O$1432,MATCH(B15,Historical!$B$7:$B$1450,0)))^(1/10)-1)*100)</f>
        <v>5.2076783072681376</v>
      </c>
      <c r="W15" s="827">
        <f>IF(OR(U15&lt;=0,U15="n/a",V15&lt;=0,V15="n/a"),"n/a",U15/V15)</f>
        <v>2.8553675212522833</v>
      </c>
      <c r="X15" s="828">
        <f>IF(OR(AJ15&lt;=0,AJ15="n/a",U15&lt;=0,U15="n/a"),"n/a",U15/AJ15)</f>
        <v>7.4349177498517545</v>
      </c>
      <c r="Y15" s="714"/>
      <c r="Z15" s="820">
        <f>IF(OR(AC15&lt;0.01,AC15="n/a"),"n/a",M15/AC15*100)</f>
        <v>78.048780487804876</v>
      </c>
      <c r="AA15" s="830">
        <f>IF(OR(AC15&lt;0.01,AC15="n/a"),"n/a",I15/AC15)</f>
        <v>53.109756097560975</v>
      </c>
      <c r="AB15" s="822">
        <v>12</v>
      </c>
      <c r="AC15" s="831">
        <v>1.64</v>
      </c>
      <c r="AD15" s="831">
        <v>4.55</v>
      </c>
      <c r="AE15" s="831">
        <v>5.05</v>
      </c>
      <c r="AF15" s="831">
        <v>5.03</v>
      </c>
      <c r="AG15" s="831">
        <v>7.7</v>
      </c>
      <c r="AH15" s="831">
        <v>34.300000000000004</v>
      </c>
      <c r="AI15" s="831">
        <v>11.53</v>
      </c>
      <c r="AJ15" s="831">
        <v>2</v>
      </c>
      <c r="AK15" s="831">
        <v>11.81</v>
      </c>
      <c r="AL15" s="832">
        <v>156240</v>
      </c>
      <c r="AM15" s="833">
        <v>0.70000000000000007</v>
      </c>
      <c r="AN15" s="831">
        <v>0.62</v>
      </c>
      <c r="AO15" s="834">
        <f>IF(U15="n/a","n/a",IF(AA15&lt;0,"n/a",IF(AA15="n/a","n/a",J15+U15-AA15)))</f>
        <v>-36.770345396938978</v>
      </c>
      <c r="AP15" s="835">
        <f>IF(U15="n/a","n/a",J15+U15)</f>
        <v>16.339410700621993</v>
      </c>
      <c r="AQ15" s="836">
        <f>IF(OR(AC15&lt;0.01,AF15="n/a"),"n/a",(I15/SQRT(22.5*AC15*(I15/AF15))-1)*100)</f>
        <v>244.57192325856002</v>
      </c>
      <c r="AR15" s="703">
        <f>INDEX(Historical!$C$7:$C$1439,MATCH(B15,Historical!$B$7:$B$1450,0))*IF(AH15="n/a",1.03,IF(AH15&lt;0,1.01,IF(AH15&gt;10,1.1,(1+AH15/100))))</f>
        <v>1.2320000000000002</v>
      </c>
      <c r="AS15" s="830">
        <f>IF($AI15="n/a",1.03*AR15,IF($AI15&lt;0,1.01*AR15,IF($AI15&gt;10,1.1*AR15,(1+$AI15/100)*AR15)))</f>
        <v>1.3552000000000004</v>
      </c>
      <c r="AT15" s="830">
        <f>IF($AK15="n/a",1.03*AS15,IF($AK15&lt;0,1.01*AS15,IF($AK15&gt;10,1.1*AS15,(1+$AK15/100)*AS15)))</f>
        <v>1.4907200000000005</v>
      </c>
      <c r="AU15" s="830">
        <f>IF($AK15="n/a",1.03*AT15,IF($AK15&lt;0,1.01*AT15,IF($AK15&gt;10,1.1*AT15,(1+$AK15/100)*AT15)))</f>
        <v>1.6397920000000006</v>
      </c>
      <c r="AV15" s="830">
        <f>IF($AK15="n/a",1.03*AU15,IF($AK15&lt;0,1.01*AU15,IF($AK15&gt;10,1.1*AU15,(1+$AK15/100)*AU15)))</f>
        <v>1.8037712000000008</v>
      </c>
      <c r="AW15" s="820">
        <f>SUM(AR15:AV15)</f>
        <v>7.5214832000000023</v>
      </c>
      <c r="AX15" s="837">
        <f>AW15/I15*100</f>
        <v>8.6354571756601626</v>
      </c>
      <c r="AY15" s="1018">
        <v>1.1100000000000001</v>
      </c>
      <c r="AZ15" s="833">
        <v>38.1</v>
      </c>
      <c r="BA15" s="833">
        <v>-1.87</v>
      </c>
      <c r="BB15" s="833">
        <v>5.25</v>
      </c>
      <c r="BC15" s="833">
        <v>14.89</v>
      </c>
      <c r="BD15" s="985"/>
      <c r="BE15" s="666">
        <v>2014</v>
      </c>
      <c r="BF15" s="971">
        <f>IF(BE15&gt;2008,0,IF(BE15&gt;2001,1,IF(BE15&gt;1990,2,IF(BE15&gt;1980,3,IF(BE15&gt;1973,4,IF(BE15&gt;1970,5,IF(BE15&gt;1960,6,IF(BE15&gt;1958,7,IF(BE15&gt;1953,8,9)))))))))</f>
        <v>0</v>
      </c>
      <c r="BG15" s="892">
        <v>3.4000000000000004</v>
      </c>
    </row>
    <row r="16" spans="1:60" ht="11.25" customHeight="1" x14ac:dyDescent="0.2">
      <c r="A16" s="944" t="s">
        <v>908</v>
      </c>
      <c r="B16" s="948" t="s">
        <v>909</v>
      </c>
      <c r="C16" s="1013" t="s">
        <v>4345</v>
      </c>
      <c r="D16" s="1013" t="s">
        <v>4346</v>
      </c>
      <c r="E16" s="792">
        <v>7</v>
      </c>
      <c r="F16" s="1227">
        <v>684</v>
      </c>
      <c r="G16" s="1227" t="s">
        <v>106</v>
      </c>
      <c r="H16" s="1227" t="s">
        <v>106</v>
      </c>
      <c r="I16" s="947">
        <v>46.75</v>
      </c>
      <c r="J16" s="703">
        <f>(M16/I16)*100</f>
        <v>4.0213903743315509</v>
      </c>
      <c r="K16" s="950">
        <v>0.47</v>
      </c>
      <c r="L16" s="960">
        <v>4</v>
      </c>
      <c r="M16" s="694">
        <f>K16*L16</f>
        <v>1.88</v>
      </c>
      <c r="N16" s="943" t="s">
        <v>528</v>
      </c>
      <c r="O16" s="795">
        <v>0.46</v>
      </c>
      <c r="P16" s="934">
        <v>43595</v>
      </c>
      <c r="Q16" s="934">
        <v>43609</v>
      </c>
      <c r="R16" s="694">
        <f>(K16-O16)/O16*100</f>
        <v>2.1739130434782505</v>
      </c>
      <c r="S16" s="759">
        <f>IF(INDEX(Historical!$D$7:$D$1439,MATCH(B16,Historical!$B$7:$B$1450,0))=0,"n/a",(INDEX(Historical!$C$7:$C$1439,MATCH(B16,Historical!$B$7:$B$1450,0))/INDEX(Historical!$D$7:$D$1439,MATCH(B16,Historical!$B$7:$B$1450,0))-1)*100)</f>
        <v>4.5977011494252817</v>
      </c>
      <c r="T16" s="759">
        <f>IF(INDEX(Historical!$F$7:$F$1432,MATCH(B16,Historical!$B$7:$B$1450,0))=0,"n/a",((INDEX(Historical!$C$7:$C$1439,MATCH(B16,Historical!$B$7:$B$1450,0))/INDEX(Historical!$F$7:$F$1432,MATCH(B16,Historical!$B$7:$B$1450,0)))^(1/3)-1)*100)</f>
        <v>4.8265840170789165</v>
      </c>
      <c r="U16" s="759">
        <f>IF(INDEX(Historical!$H$7:$H$1432,MATCH(B16,Historical!$B$7:$B$1450,0))=0,"n/a",((INDEX(Historical!$C$7:$C$1439,MATCH(B16,Historical!$B$7:$B$1450,0))/INDEX(Historical!$H$7:$H$1432,MATCH(B16,Historical!$B$7:$B$1450,0)))^(1/5)-1)*100)</f>
        <v>5.1258847976175081</v>
      </c>
      <c r="V16" s="759">
        <f>IF(INDEX(Historical!$O$7:$O$1432,MATCH(B16,Historical!$B$7:$B$1450,0))=0,"n/a",((INDEX(Historical!$C$7:$C$1439,MATCH(B16,Historical!$B$7:$B$1450,0))/INDEX(Historical!$O$7:$O$1432,MATCH(B16,Historical!$B$7:$B$1450,0)))^(1/10)-1)*100)</f>
        <v>3.0323871189001705</v>
      </c>
      <c r="W16" s="760">
        <f>IF(OR(U16&lt;=0,U16="n/a",V16&lt;=0,V16="n/a"),"n/a",U16/V16)</f>
        <v>1.6903794260531739</v>
      </c>
      <c r="X16" s="761">
        <f>IF(OR(AJ16&lt;=0,AJ16="n/a",U16&lt;=0,U16="n/a"),"n/a",U16/AJ16)</f>
        <v>0.35108799983681566</v>
      </c>
      <c r="Y16" s="714"/>
      <c r="Z16" s="703">
        <f>IF(OR(AC16&lt;0.01,AC16="n/a"),"n/a",M16/AC16*100)</f>
        <v>223.80952380952382</v>
      </c>
      <c r="AA16" s="959">
        <f>IF(OR(AC16&lt;0.01,AC16="n/a"),"n/a",I16/AC16)</f>
        <v>55.654761904761905</v>
      </c>
      <c r="AB16" s="960">
        <v>12</v>
      </c>
      <c r="AC16" s="938">
        <v>0.84</v>
      </c>
      <c r="AD16" s="938">
        <v>3.16</v>
      </c>
      <c r="AE16" s="938">
        <v>7.26</v>
      </c>
      <c r="AF16" s="938">
        <v>1.86</v>
      </c>
      <c r="AG16" s="938">
        <v>3.3000000000000003</v>
      </c>
      <c r="AH16" s="938">
        <v>48.8</v>
      </c>
      <c r="AI16" s="938">
        <v>19.27</v>
      </c>
      <c r="AJ16" s="938">
        <v>14.6</v>
      </c>
      <c r="AK16" s="938">
        <v>17.62</v>
      </c>
      <c r="AL16" s="951">
        <v>6400</v>
      </c>
      <c r="AM16" s="945">
        <v>0.70000000000000007</v>
      </c>
      <c r="AN16" s="938">
        <v>0.9</v>
      </c>
      <c r="AO16" s="802">
        <f>IF(U16="n/a","n/a",IF(AA16&lt;0,"n/a",IF(AA16="n/a","n/a",J16+U16-AA16)))</f>
        <v>-46.507486732812851</v>
      </c>
      <c r="AP16" s="803">
        <f>IF(U16="n/a","n/a",J16+U16)</f>
        <v>9.1472751719490581</v>
      </c>
      <c r="AQ16" s="961">
        <f>IF(OR(AC16&lt;0.01,AF16="n/a"),"n/a",(I16/SQRT(22.5*AC16*(I16/AF16))-1)*100)</f>
        <v>114.4946071768158</v>
      </c>
      <c r="AR16" s="703">
        <f>INDEX(Historical!$C$7:$C$1439,MATCH(B16,Historical!$B$7:$B$1450,0))*IF(AH16="n/a",1.03,IF(AH16&lt;0,1.01,IF(AH16&gt;10,1.1,(1+AH16/100))))</f>
        <v>2.0020000000000002</v>
      </c>
      <c r="AS16" s="959">
        <f>IF($AI16="n/a",1.03*AR16,IF($AI16&lt;0,1.01*AR16,IF($AI16&gt;10,1.1*AR16,(1+$AI16/100)*AR16)))</f>
        <v>2.2022000000000004</v>
      </c>
      <c r="AT16" s="959">
        <f>IF($AK16="n/a",1.03*AS16,IF($AK16&lt;0,1.01*AS16,IF($AK16&gt;10,1.1*AS16,(1+$AK16/100)*AS16)))</f>
        <v>2.4224200000000007</v>
      </c>
      <c r="AU16" s="959">
        <f>IF($AK16="n/a",1.03*AT16,IF($AK16&lt;0,1.01*AT16,IF($AK16&gt;10,1.1*AT16,(1+$AK16/100)*AT16)))</f>
        <v>2.6646620000000008</v>
      </c>
      <c r="AV16" s="959">
        <f>IF($AK16="n/a",1.03*AU16,IF($AK16&lt;0,1.01*AU16,IF($AK16&gt;10,1.1*AU16,(1+$AK16/100)*AU16)))</f>
        <v>2.9311282000000012</v>
      </c>
      <c r="AW16" s="703">
        <f>SUM(AR16:AV16)</f>
        <v>12.222410200000004</v>
      </c>
      <c r="AX16" s="810">
        <f>AW16/I16*100</f>
        <v>26.144192941176481</v>
      </c>
      <c r="AY16" s="1017">
        <v>0.39</v>
      </c>
      <c r="AZ16" s="945">
        <v>21.740000000000002</v>
      </c>
      <c r="BA16" s="945">
        <v>-5.2299999999999995</v>
      </c>
      <c r="BB16" s="945">
        <v>-0.85000000000000009</v>
      </c>
      <c r="BC16" s="945">
        <v>4</v>
      </c>
      <c r="BE16" s="666">
        <v>2013</v>
      </c>
      <c r="BF16" s="971">
        <f>IF(BE16&gt;2008,0,IF(BE16&gt;2001,1,IF(BE16&gt;1990,2,IF(BE16&gt;1980,3,IF(BE16&gt;1973,4,IF(BE16&gt;1970,5,IF(BE16&gt;1960,6,IF(BE16&gt;1958,7,IF(BE16&gt;1953,8,9)))))))))</f>
        <v>0</v>
      </c>
      <c r="BG16" s="955">
        <v>1.6</v>
      </c>
      <c r="BH16" s="937"/>
    </row>
    <row r="17" spans="1:60" ht="11.25" customHeight="1" x14ac:dyDescent="0.2">
      <c r="A17" s="944" t="s">
        <v>399</v>
      </c>
      <c r="B17" s="949" t="s">
        <v>400</v>
      </c>
      <c r="C17" s="1013" t="s">
        <v>4216</v>
      </c>
      <c r="D17" s="1013" t="s">
        <v>4351</v>
      </c>
      <c r="E17" s="792">
        <v>14</v>
      </c>
      <c r="F17" s="1227">
        <v>270</v>
      </c>
      <c r="G17" s="1146" t="s">
        <v>106</v>
      </c>
      <c r="H17" s="1146" t="s">
        <v>106</v>
      </c>
      <c r="I17" s="947">
        <v>192.58</v>
      </c>
      <c r="J17" s="703">
        <f>(M17/I17)*100</f>
        <v>1.5162529857721465</v>
      </c>
      <c r="K17" s="950">
        <v>1.46</v>
      </c>
      <c r="L17" s="960">
        <v>2</v>
      </c>
      <c r="M17" s="694">
        <f>K17*L17</f>
        <v>2.92</v>
      </c>
      <c r="N17" s="943" t="s">
        <v>401</v>
      </c>
      <c r="O17" s="795">
        <v>1.33</v>
      </c>
      <c r="P17" s="934">
        <v>43390</v>
      </c>
      <c r="Q17" s="934">
        <v>43419</v>
      </c>
      <c r="R17" s="694">
        <f>(K17-O17)/O17*100</f>
        <v>9.7744360902255547</v>
      </c>
      <c r="S17" s="759">
        <f>IF(INDEX(Historical!$D$7:$D$1439,MATCH(B17,Historical!$B$7:$B$1450,0))=0,"n/a",(INDEX(Historical!$C$7:$C$1439,MATCH(B17,Historical!$B$7:$B$1450,0))/INDEX(Historical!$D$7:$D$1439,MATCH(B17,Historical!$B$7:$B$1450,0))-1)*100)</f>
        <v>4.8872180451127845</v>
      </c>
      <c r="T17" s="759">
        <f>IF(INDEX(Historical!$F$7:$F$1432,MATCH(B17,Historical!$B$7:$B$1450,0))=0,"n/a",((INDEX(Historical!$C$7:$C$1439,MATCH(B17,Historical!$B$7:$B$1450,0))/INDEX(Historical!$F$7:$F$1432,MATCH(B17,Historical!$B$7:$B$1450,0)))^(1/3)-1)*100)</f>
        <v>9.586262193147066</v>
      </c>
      <c r="U17" s="759">
        <f>IF(INDEX(Historical!$H$7:$H$1432,MATCH(B17,Historical!$B$7:$B$1450,0))=0,"n/a",((INDEX(Historical!$C$7:$C$1439,MATCH(B17,Historical!$B$7:$B$1450,0))/INDEX(Historical!$H$7:$H$1432,MATCH(B17,Historical!$B$7:$B$1450,0)))^(1/5)-1)*100)</f>
        <v>9.9033653104016359</v>
      </c>
      <c r="V17" s="759">
        <f>IF(INDEX(Historical!$O$7:$O$1432,MATCH(B17,Historical!$B$7:$B$1450,0))=0,"n/a",((INDEX(Historical!$C$7:$C$1439,MATCH(B17,Historical!$B$7:$B$1450,0))/INDEX(Historical!$O$7:$O$1432,MATCH(B17,Historical!$B$7:$B$1450,0)))^(1/10)-1)*100)</f>
        <v>18.758148989220235</v>
      </c>
      <c r="W17" s="760">
        <f>IF(OR(U17&lt;=0,U17="n/a",V17&lt;=0,V17="n/a"),"n/a",U17/V17)</f>
        <v>0.52795002940283786</v>
      </c>
      <c r="X17" s="761">
        <f>IF(OR(AJ17&lt;=0,AJ17="n/a",U17&lt;=0,U17="n/a"),"n/a",U17/AJ17)</f>
        <v>1.6505608850669393</v>
      </c>
      <c r="Y17" s="949" t="s">
        <v>734</v>
      </c>
      <c r="Z17" s="703">
        <f>IF(OR(AC17&lt;0.01,AC17="n/a"),"n/a",M17/AC17*100)</f>
        <v>40.555555555555557</v>
      </c>
      <c r="AA17" s="959">
        <f>IF(OR(AC17&lt;0.01,AC17="n/a"),"n/a",I17/AC17)</f>
        <v>26.747222222222224</v>
      </c>
      <c r="AB17" s="960">
        <v>8</v>
      </c>
      <c r="AC17" s="938">
        <v>7.2</v>
      </c>
      <c r="AD17" s="938">
        <v>2.99</v>
      </c>
      <c r="AE17" s="938">
        <v>3.04</v>
      </c>
      <c r="AF17" s="938">
        <v>9.08</v>
      </c>
      <c r="AG17" s="938">
        <v>37.299999999999997</v>
      </c>
      <c r="AH17" s="938">
        <v>21.5</v>
      </c>
      <c r="AI17" s="938">
        <v>8.9</v>
      </c>
      <c r="AJ17" s="938">
        <v>6</v>
      </c>
      <c r="AK17" s="938">
        <v>9.09</v>
      </c>
      <c r="AL17" s="951">
        <v>130169.99999999999</v>
      </c>
      <c r="AM17" s="945">
        <v>0.1</v>
      </c>
      <c r="AN17" s="938">
        <v>0</v>
      </c>
      <c r="AO17" s="802">
        <f>IF(U17="n/a","n/a",IF(AA17&lt;0,"n/a",IF(AA17="n/a","n/a",J17+U17-AA17)))</f>
        <v>-15.327603926048441</v>
      </c>
      <c r="AP17" s="803">
        <f>IF(U17="n/a","n/a",J17+U17)</f>
        <v>11.419618296173782</v>
      </c>
      <c r="AQ17" s="961">
        <f>IF(OR(AC17&lt;0.01,AF17="n/a"),"n/a",(I17/SQRT(22.5*AC17*(I17/AF17))-1)*100)</f>
        <v>228.54208441928395</v>
      </c>
      <c r="AR17" s="703">
        <f>INDEX(Historical!$C$7:$C$1439,MATCH(B17,Historical!$B$7:$B$1450,0))*IF(AH17="n/a",1.03,IF(AH17&lt;0,1.01,IF(AH17&gt;10,1.1,(1+AH17/100))))</f>
        <v>3.0690000000000004</v>
      </c>
      <c r="AS17" s="959">
        <f>IF($AI17="n/a",1.03*AR17,IF($AI17&lt;0,1.01*AR17,IF($AI17&gt;10,1.1*AR17,(1+$AI17/100)*AR17)))</f>
        <v>3.3421410000000003</v>
      </c>
      <c r="AT17" s="959">
        <f>IF($AK17="n/a",1.03*AS17,IF($AK17&lt;0,1.01*AS17,IF($AK17&gt;10,1.1*AS17,(1+$AK17/100)*AS17)))</f>
        <v>3.6459416169000001</v>
      </c>
      <c r="AU17" s="959">
        <f>IF($AK17="n/a",1.03*AT17,IF($AK17&lt;0,1.01*AT17,IF($AK17&gt;10,1.1*AT17,(1+$AK17/100)*AT17)))</f>
        <v>3.9773577098762098</v>
      </c>
      <c r="AV17" s="959">
        <f>IF($AK17="n/a",1.03*AU17,IF($AK17&lt;0,1.01*AU17,IF($AK17&gt;10,1.1*AU17,(1+$AK17/100)*AU17)))</f>
        <v>4.3388995257039573</v>
      </c>
      <c r="AW17" s="703">
        <f>SUM(AR17:AV17)</f>
        <v>18.373339852480168</v>
      </c>
      <c r="AX17" s="810">
        <f>AW17/I17*100</f>
        <v>9.54062719518131</v>
      </c>
      <c r="AY17" s="1017">
        <v>1.04</v>
      </c>
      <c r="AZ17" s="945">
        <v>45.2</v>
      </c>
      <c r="BA17" s="945">
        <v>-2.48</v>
      </c>
      <c r="BB17" s="945">
        <v>3.1399999999999997</v>
      </c>
      <c r="BC17" s="945">
        <v>14.75</v>
      </c>
      <c r="BE17" s="666">
        <v>2006</v>
      </c>
      <c r="BF17" s="971">
        <f>IF(BE17&gt;2008,0,IF(BE17&gt;2001,1,IF(BE17&gt;1990,2,IF(BE17&gt;1980,3,IF(BE17&gt;1973,4,IF(BE17&gt;1970,5,IF(BE17&gt;1960,6,IF(BE17&gt;1958,7,IF(BE17&gt;1953,8,9)))))))))</f>
        <v>1</v>
      </c>
      <c r="BG17" s="955">
        <v>17.5</v>
      </c>
      <c r="BH17" s="937"/>
    </row>
    <row r="18" spans="1:60" ht="11.25" customHeight="1" x14ac:dyDescent="0.2">
      <c r="A18" s="944" t="s">
        <v>402</v>
      </c>
      <c r="B18" s="949" t="s">
        <v>403</v>
      </c>
      <c r="C18" s="1013" t="s">
        <v>112</v>
      </c>
      <c r="D18" s="1013" t="s">
        <v>4348</v>
      </c>
      <c r="E18" s="792">
        <v>16</v>
      </c>
      <c r="F18" s="1227">
        <v>221</v>
      </c>
      <c r="G18" s="1169" t="s">
        <v>106</v>
      </c>
      <c r="H18" s="1169" t="s">
        <v>106</v>
      </c>
      <c r="I18" s="947">
        <v>20.8</v>
      </c>
      <c r="J18" s="703">
        <f>(M18/I18)*100</f>
        <v>2.3076923076923075</v>
      </c>
      <c r="K18" s="950">
        <v>0.12</v>
      </c>
      <c r="L18" s="960">
        <v>4</v>
      </c>
      <c r="M18" s="694">
        <f>K18*L18</f>
        <v>0.48</v>
      </c>
      <c r="N18" s="943" t="s">
        <v>404</v>
      </c>
      <c r="O18" s="795">
        <v>0.11</v>
      </c>
      <c r="P18" s="934">
        <v>43472</v>
      </c>
      <c r="Q18" s="934">
        <v>43494</v>
      </c>
      <c r="R18" s="694">
        <f>(K18-O18)/O18*100</f>
        <v>9.0909090909090864</v>
      </c>
      <c r="S18" s="759">
        <f>IF(INDEX(Historical!$D$7:$D$1439,MATCH(B18,Historical!$B$7:$B$1450,0))=0,"n/a",(INDEX(Historical!$C$7:$C$1439,MATCH(B18,Historical!$B$7:$B$1450,0))/INDEX(Historical!$D$7:$D$1439,MATCH(B18,Historical!$B$7:$B$1450,0))-1)*100)</f>
        <v>4.761904761904745</v>
      </c>
      <c r="T18" s="759">
        <f>IF(INDEX(Historical!$F$7:$F$1432,MATCH(B18,Historical!$B$7:$B$1450,0))=0,"n/a",((INDEX(Historical!$C$7:$C$1439,MATCH(B18,Historical!$B$7:$B$1450,0))/INDEX(Historical!$F$7:$F$1432,MATCH(B18,Historical!$B$7:$B$1450,0)))^(1/3)-1)*100)</f>
        <v>6.917810999860885</v>
      </c>
      <c r="U18" s="759">
        <f>IF(INDEX(Historical!$H$7:$H$1432,MATCH(B18,Historical!$B$7:$B$1450,0))=0,"n/a",((INDEX(Historical!$C$7:$C$1439,MATCH(B18,Historical!$B$7:$B$1450,0))/INDEX(Historical!$H$7:$H$1432,MATCH(B18,Historical!$B$7:$B$1450,0)))^(1/5)-1)*100)</f>
        <v>7.9608473046602901</v>
      </c>
      <c r="V18" s="759">
        <f>IF(INDEX(Historical!$O$7:$O$1432,MATCH(B18,Historical!$B$7:$B$1450,0))=0,"n/a",((INDEX(Historical!$C$7:$C$1439,MATCH(B18,Historical!$B$7:$B$1450,0))/INDEX(Historical!$O$7:$O$1432,MATCH(B18,Historical!$B$7:$B$1450,0)))^(1/10)-1)*100)</f>
        <v>9.9766218946124816</v>
      </c>
      <c r="W18" s="760">
        <f>IF(OR(U18&lt;=0,U18="n/a",V18&lt;=0,V18="n/a"),"n/a",U18/V18)</f>
        <v>0.79795018682218088</v>
      </c>
      <c r="X18" s="761">
        <f>IF(OR(AJ18&lt;=0,AJ18="n/a",U18&lt;=0,U18="n/a"),"n/a",U18/AJ18)</f>
        <v>6.123728695892531</v>
      </c>
      <c r="Y18" s="714"/>
      <c r="Z18" s="703">
        <f>IF(OR(AC18&lt;0.01,AC18="n/a"),"n/a",M18/AC18*100)</f>
        <v>34.285714285714285</v>
      </c>
      <c r="AA18" s="959">
        <f>IF(OR(AC18&lt;0.01,AC18="n/a"),"n/a",I18/AC18)</f>
        <v>14.857142857142859</v>
      </c>
      <c r="AB18" s="960">
        <v>12</v>
      </c>
      <c r="AC18" s="938">
        <v>1.4</v>
      </c>
      <c r="AD18" s="938">
        <v>1.48</v>
      </c>
      <c r="AE18" s="938">
        <v>0.5</v>
      </c>
      <c r="AF18" s="938">
        <v>1.32</v>
      </c>
      <c r="AG18" s="938">
        <v>8.7999999999999989</v>
      </c>
      <c r="AH18" s="938">
        <v>-8.6999999999999993</v>
      </c>
      <c r="AI18" s="938">
        <v>10.35</v>
      </c>
      <c r="AJ18" s="938">
        <v>1.3</v>
      </c>
      <c r="AK18" s="938">
        <v>10</v>
      </c>
      <c r="AL18" s="951">
        <v>69.33</v>
      </c>
      <c r="AM18" s="945">
        <v>12</v>
      </c>
      <c r="AN18" s="938">
        <v>0.85</v>
      </c>
      <c r="AO18" s="802">
        <f>IF(U18="n/a","n/a",IF(AA18&lt;0,"n/a",IF(AA18="n/a","n/a",J18+U18-AA18)))</f>
        <v>-4.5886032447902618</v>
      </c>
      <c r="AP18" s="803">
        <f>IF(U18="n/a","n/a",J18+U18)</f>
        <v>10.268539612352598</v>
      </c>
      <c r="AQ18" s="961">
        <f>IF(OR(AC18&lt;0.01,AF18="n/a"),"n/a",(I18/SQRT(22.5*AC18*(I18/AF18))-1)*100)</f>
        <v>-6.6394597477581137</v>
      </c>
      <c r="AR18" s="703">
        <f>INDEX(Historical!$C$7:$C$1439,MATCH(B18,Historical!$B$7:$B$1450,0))*IF(AH18="n/a",1.03,IF(AH18&lt;0,1.01,IF(AH18&gt;10,1.1,(1+AH18/100))))</f>
        <v>0.44440000000000002</v>
      </c>
      <c r="AS18" s="959">
        <f>IF($AI18="n/a",1.03*AR18,IF($AI18&lt;0,1.01*AR18,IF($AI18&gt;10,1.1*AR18,(1+$AI18/100)*AR18)))</f>
        <v>0.48884000000000005</v>
      </c>
      <c r="AT18" s="959">
        <f>IF($AK18="n/a",1.03*AS18,IF($AK18&lt;0,1.01*AS18,IF($AK18&gt;10,1.1*AS18,(1+$AK18/100)*AS18)))</f>
        <v>0.53772400000000009</v>
      </c>
      <c r="AU18" s="959">
        <f>IF($AK18="n/a",1.03*AT18,IF($AK18&lt;0,1.01*AT18,IF($AK18&gt;10,1.1*AT18,(1+$AK18/100)*AT18)))</f>
        <v>0.59149640000000014</v>
      </c>
      <c r="AV18" s="959">
        <f>IF($AK18="n/a",1.03*AU18,IF($AK18&lt;0,1.01*AU18,IF($AK18&gt;10,1.1*AU18,(1+$AK18/100)*AU18)))</f>
        <v>0.65064604000000026</v>
      </c>
      <c r="AW18" s="703">
        <f>SUM(AR18:AV18)</f>
        <v>2.7131064400000007</v>
      </c>
      <c r="AX18" s="810">
        <f>AW18/I18*100</f>
        <v>13.043780961538465</v>
      </c>
      <c r="AY18" s="1017">
        <v>1.27</v>
      </c>
      <c r="AZ18" s="945">
        <v>54.069999999999993</v>
      </c>
      <c r="BA18" s="945">
        <v>-9.5699999999999985</v>
      </c>
      <c r="BB18" s="945">
        <v>-0.82000000000000006</v>
      </c>
      <c r="BC18" s="945">
        <v>14.430000000000001</v>
      </c>
      <c r="BE18" s="666">
        <v>2005</v>
      </c>
      <c r="BF18" s="971">
        <f>IF(BE18&gt;2008,0,IF(BE18&gt;2001,1,IF(BE18&gt;1990,2,IF(BE18&gt;1980,3,IF(BE18&gt;1973,4,IF(BE18&gt;1970,5,IF(BE18&gt;1960,6,IF(BE18&gt;1958,7,IF(BE18&gt;1953,8,9)))))))))</f>
        <v>1</v>
      </c>
      <c r="BG18" s="955">
        <v>4.1000000000000005</v>
      </c>
      <c r="BH18" s="937"/>
    </row>
    <row r="19" spans="1:60" ht="11.25" customHeight="1" x14ac:dyDescent="0.2">
      <c r="A19" s="936" t="s">
        <v>887</v>
      </c>
      <c r="B19" s="948" t="s">
        <v>888</v>
      </c>
      <c r="C19" s="1013" t="s">
        <v>4345</v>
      </c>
      <c r="D19" s="1013" t="s">
        <v>4346</v>
      </c>
      <c r="E19" s="792">
        <v>7</v>
      </c>
      <c r="F19" s="1227">
        <v>701</v>
      </c>
      <c r="G19" s="1227" t="s">
        <v>37</v>
      </c>
      <c r="H19" s="1227" t="s">
        <v>37</v>
      </c>
      <c r="I19" s="947">
        <v>66.849999999999994</v>
      </c>
      <c r="J19" s="703">
        <f>(M19/I19)*100</f>
        <v>3.4106207928197456</v>
      </c>
      <c r="K19" s="950">
        <v>0.56999999999999995</v>
      </c>
      <c r="L19" s="960">
        <v>4</v>
      </c>
      <c r="M19" s="694">
        <f>K19*L19</f>
        <v>2.2799999999999998</v>
      </c>
      <c r="N19" s="943" t="s">
        <v>190</v>
      </c>
      <c r="O19" s="795">
        <v>0.55500000000000005</v>
      </c>
      <c r="P19" s="934">
        <v>43643</v>
      </c>
      <c r="Q19" s="934">
        <v>43658</v>
      </c>
      <c r="R19" s="694">
        <f>(K19-O19)/O19*100</f>
        <v>2.7027027027026849</v>
      </c>
      <c r="S19" s="759">
        <f>IF(INDEX(Historical!$D$7:$D$1439,MATCH(B19,Historical!$B$7:$B$1450,0))=0,"n/a",(INDEX(Historical!$C$7:$C$1439,MATCH(B19,Historical!$B$7:$B$1450,0))/INDEX(Historical!$D$7:$D$1439,MATCH(B19,Historical!$B$7:$B$1450,0))-1)*100)</f>
        <v>4.9504950495049549</v>
      </c>
      <c r="T19" s="759">
        <f>IF(INDEX(Historical!$F$7:$F$1432,MATCH(B19,Historical!$B$7:$B$1450,0))=0,"n/a",((INDEX(Historical!$C$7:$C$1439,MATCH(B19,Historical!$B$7:$B$1450,0))/INDEX(Historical!$F$7:$F$1432,MATCH(B19,Historical!$B$7:$B$1450,0)))^(1/3)-1)*100)</f>
        <v>5.0255401319593052</v>
      </c>
      <c r="U19" s="759">
        <f>IF(INDEX(Historical!$H$7:$H$1432,MATCH(B19,Historical!$B$7:$B$1450,0))=0,"n/a",((INDEX(Historical!$C$7:$C$1439,MATCH(B19,Historical!$B$7:$B$1450,0))/INDEX(Historical!$H$7:$H$1432,MATCH(B19,Historical!$B$7:$B$1450,0)))^(1/5)-1)*100)</f>
        <v>5.3973402280791616</v>
      </c>
      <c r="V19" s="759">
        <f>IF(INDEX(Historical!$O$7:$O$1432,MATCH(B19,Historical!$B$7:$B$1450,0))=0,"n/a",((INDEX(Historical!$C$7:$C$1439,MATCH(B19,Historical!$B$7:$B$1450,0))/INDEX(Historical!$O$7:$O$1432,MATCH(B19,Historical!$B$7:$B$1450,0)))^(1/10)-1)*100)</f>
        <v>0.58439001618264541</v>
      </c>
      <c r="W19" s="760">
        <f>IF(OR(U19&lt;=0,U19="n/a",V19&lt;=0,V19="n/a"),"n/a",U19/V19)</f>
        <v>9.2358529040856769</v>
      </c>
      <c r="X19" s="761">
        <f>IF(OR(AJ19&lt;=0,AJ19="n/a",U19&lt;=0,U19="n/a"),"n/a",U19/AJ19)</f>
        <v>1.0794680456158323</v>
      </c>
      <c r="Y19" s="714"/>
      <c r="Z19" s="703">
        <f>IF(OR(AC19&lt;0.01,AC19="n/a"),"n/a",M19/AC19*100)</f>
        <v>128.81355932203388</v>
      </c>
      <c r="AA19" s="959">
        <f>IF(OR(AC19&lt;0.01,AC19="n/a"),"n/a",I19/AC19)</f>
        <v>37.7683615819209</v>
      </c>
      <c r="AB19" s="960">
        <v>12</v>
      </c>
      <c r="AC19" s="938">
        <v>1.77</v>
      </c>
      <c r="AD19" s="938" t="s">
        <v>137</v>
      </c>
      <c r="AE19" s="938">
        <v>16.73</v>
      </c>
      <c r="AF19" s="938">
        <v>1.87</v>
      </c>
      <c r="AG19" s="938">
        <v>5.2</v>
      </c>
      <c r="AH19" s="938">
        <v>-14.000000000000002</v>
      </c>
      <c r="AI19" s="938">
        <v>2.5299999999999998</v>
      </c>
      <c r="AJ19" s="938">
        <v>5</v>
      </c>
      <c r="AK19" s="938">
        <v>-0.89999999999999991</v>
      </c>
      <c r="AL19" s="951">
        <v>2770</v>
      </c>
      <c r="AM19" s="945">
        <v>2.6</v>
      </c>
      <c r="AN19" s="938">
        <v>0.5</v>
      </c>
      <c r="AO19" s="802">
        <f>IF(U19="n/a","n/a",IF(AA19&lt;0,"n/a",IF(AA19="n/a","n/a",J19+U19-AA19)))</f>
        <v>-28.960400561021991</v>
      </c>
      <c r="AP19" s="803">
        <f>IF(U19="n/a","n/a",J19+U19)</f>
        <v>8.8079610208989081</v>
      </c>
      <c r="AQ19" s="961">
        <f>IF(OR(AC19&lt;0.01,AF19="n/a"),"n/a",(I19/SQRT(22.5*AC19*(I19/AF19))-1)*100)</f>
        <v>77.171399947046979</v>
      </c>
      <c r="AR19" s="703">
        <f>INDEX(Historical!$C$7:$C$1439,MATCH(B19,Historical!$B$7:$B$1450,0))*IF(AH19="n/a",1.03,IF(AH19&lt;0,1.01,IF(AH19&gt;10,1.1,(1+AH19/100))))</f>
        <v>2.1412</v>
      </c>
      <c r="AS19" s="959">
        <f>IF($AI19="n/a",1.03*AR19,IF($AI19&lt;0,1.01*AR19,IF($AI19&gt;10,1.1*AR19,(1+$AI19/100)*AR19)))</f>
        <v>2.1953723600000004</v>
      </c>
      <c r="AT19" s="959">
        <f>IF($AK19="n/a",1.03*AS19,IF($AK19&lt;0,1.01*AS19,IF($AK19&gt;10,1.1*AS19,(1+$AK19/100)*AS19)))</f>
        <v>2.2173260836000002</v>
      </c>
      <c r="AU19" s="959">
        <f>IF($AK19="n/a",1.03*AT19,IF($AK19&lt;0,1.01*AT19,IF($AK19&gt;10,1.1*AT19,(1+$AK19/100)*AT19)))</f>
        <v>2.2394993444360001</v>
      </c>
      <c r="AV19" s="959">
        <f>IF($AK19="n/a",1.03*AU19,IF($AK19&lt;0,1.01*AU19,IF($AK19&gt;10,1.1*AU19,(1+$AK19/100)*AU19)))</f>
        <v>2.26189433788036</v>
      </c>
      <c r="AW19" s="703">
        <f>SUM(AR19:AV19)</f>
        <v>11.05529212591636</v>
      </c>
      <c r="AX19" s="810">
        <f>AW19/I19*100</f>
        <v>16.537460173397697</v>
      </c>
      <c r="AY19" s="1017">
        <v>0.1</v>
      </c>
      <c r="AZ19" s="945">
        <v>31.8</v>
      </c>
      <c r="BA19" s="945">
        <v>-4.8500000000000005</v>
      </c>
      <c r="BB19" s="945">
        <v>1.05</v>
      </c>
      <c r="BC19" s="945">
        <v>5.18</v>
      </c>
      <c r="BE19" s="666">
        <v>2013</v>
      </c>
      <c r="BF19" s="971">
        <f>IF(BE19&gt;2008,0,IF(BE19&gt;2001,1,IF(BE19&gt;1990,2,IF(BE19&gt;1980,3,IF(BE19&gt;1973,4,IF(BE19&gt;1970,5,IF(BE19&gt;1960,6,IF(BE19&gt;1958,7,IF(BE19&gt;1953,8,9)))))))))</f>
        <v>0</v>
      </c>
      <c r="BG19" s="955">
        <v>3.2</v>
      </c>
      <c r="BH19" s="937"/>
    </row>
    <row r="20" spans="1:60" ht="11.25" customHeight="1" x14ac:dyDescent="0.2">
      <c r="A20" s="944" t="s">
        <v>427</v>
      </c>
      <c r="B20" s="948" t="s">
        <v>428</v>
      </c>
      <c r="C20" s="1013" t="s">
        <v>4216</v>
      </c>
      <c r="D20" s="1013" t="s">
        <v>4352</v>
      </c>
      <c r="E20" s="792">
        <v>17</v>
      </c>
      <c r="F20" s="1227">
        <v>198</v>
      </c>
      <c r="G20" s="1227" t="s">
        <v>106</v>
      </c>
      <c r="H20" s="1227" t="s">
        <v>106</v>
      </c>
      <c r="I20" s="947">
        <v>117.46</v>
      </c>
      <c r="J20" s="703">
        <f>(M20/I20)*100</f>
        <v>1.838923888983484</v>
      </c>
      <c r="K20" s="950">
        <v>0.54</v>
      </c>
      <c r="L20" s="960">
        <v>4</v>
      </c>
      <c r="M20" s="694">
        <f>K20*L20</f>
        <v>2.16</v>
      </c>
      <c r="N20" s="943" t="s">
        <v>327</v>
      </c>
      <c r="O20" s="795">
        <v>0.48</v>
      </c>
      <c r="P20" s="934">
        <v>43524</v>
      </c>
      <c r="Q20" s="934">
        <v>43536</v>
      </c>
      <c r="R20" s="694">
        <f>(K20-O20)/O20*100</f>
        <v>12.500000000000011</v>
      </c>
      <c r="S20" s="759">
        <f>IF(INDEX(Historical!$D$7:$D$1439,MATCH(B20,Historical!$B$7:$B$1450,0))=0,"n/a",(INDEX(Historical!$C$7:$C$1439,MATCH(B20,Historical!$B$7:$B$1450,0))/INDEX(Historical!$D$7:$D$1439,MATCH(B20,Historical!$B$7:$B$1450,0))-1)*100)</f>
        <v>6.6666666666666652</v>
      </c>
      <c r="T20" s="759">
        <f>IF(INDEX(Historical!$F$7:$F$1432,MATCH(B20,Historical!$B$7:$B$1450,0))=0,"n/a",((INDEX(Historical!$C$7:$C$1439,MATCH(B20,Historical!$B$7:$B$1450,0))/INDEX(Historical!$F$7:$F$1432,MATCH(B20,Historical!$B$7:$B$1450,0)))^(1/3)-1)*100)</f>
        <v>6.2658569182611146</v>
      </c>
      <c r="U20" s="759">
        <f>IF(INDEX(Historical!$H$7:$H$1432,MATCH(B20,Historical!$B$7:$B$1450,0))=0,"n/a",((INDEX(Historical!$C$7:$C$1439,MATCH(B20,Historical!$B$7:$B$1450,0))/INDEX(Historical!$H$7:$H$1432,MATCH(B20,Historical!$B$7:$B$1450,0)))^(1/5)-1)*100)</f>
        <v>7.1402027941006807</v>
      </c>
      <c r="V20" s="759">
        <f>IF(INDEX(Historical!$O$7:$O$1432,MATCH(B20,Historical!$B$7:$B$1450,0))=0,"n/a",((INDEX(Historical!$C$7:$C$1439,MATCH(B20,Historical!$B$7:$B$1450,0))/INDEX(Historical!$O$7:$O$1432,MATCH(B20,Historical!$B$7:$B$1450,0)))^(1/10)-1)*100)</f>
        <v>9.4260348858074661</v>
      </c>
      <c r="W20" s="760">
        <f>IF(OR(U20&lt;=0,U20="n/a",V20&lt;=0,V20="n/a"),"n/a",U20/V20)</f>
        <v>0.75749802335778504</v>
      </c>
      <c r="X20" s="761">
        <f>IF(OR(AJ20&lt;=0,AJ20="n/a",U20&lt;=0,U20="n/a"),"n/a",U20/AJ20)</f>
        <v>0.51368365425184748</v>
      </c>
      <c r="Y20" s="948"/>
      <c r="Z20" s="703">
        <f>IF(OR(AC20&lt;0.01,AC20="n/a"),"n/a",M20/AC20*100)</f>
        <v>51.428571428571438</v>
      </c>
      <c r="AA20" s="959">
        <f>IF(OR(AC20&lt;0.01,AC20="n/a"),"n/a",I20/AC20)</f>
        <v>27.966666666666665</v>
      </c>
      <c r="AB20" s="960">
        <v>10</v>
      </c>
      <c r="AC20" s="938">
        <v>4.2</v>
      </c>
      <c r="AD20" s="938">
        <v>3.08</v>
      </c>
      <c r="AE20" s="938">
        <v>7.17</v>
      </c>
      <c r="AF20" s="938">
        <v>3.8</v>
      </c>
      <c r="AG20" s="938">
        <v>13.8</v>
      </c>
      <c r="AH20" s="938">
        <v>99</v>
      </c>
      <c r="AI20" s="938">
        <v>5.74</v>
      </c>
      <c r="AJ20" s="938">
        <v>13.900000000000002</v>
      </c>
      <c r="AK20" s="938">
        <v>9.34</v>
      </c>
      <c r="AL20" s="951">
        <v>44690</v>
      </c>
      <c r="AM20" s="945">
        <v>0.1</v>
      </c>
      <c r="AN20" s="938">
        <v>0.51</v>
      </c>
      <c r="AO20" s="802">
        <f>IF(U20="n/a","n/a",IF(AA20&lt;0,"n/a",IF(AA20="n/a","n/a",J20+U20-AA20)))</f>
        <v>-18.987539983582501</v>
      </c>
      <c r="AP20" s="803">
        <f>IF(U20="n/a","n/a",J20+U20)</f>
        <v>8.9791266830841643</v>
      </c>
      <c r="AQ20" s="961">
        <f>IF(OR(AC20&lt;0.01,AF20="n/a"),"n/a",(I20/SQRT(22.5*AC20*(I20/AF20))-1)*100)</f>
        <v>117.33060666319548</v>
      </c>
      <c r="AR20" s="703">
        <f>INDEX(Historical!$C$7:$C$1439,MATCH(B20,Historical!$B$7:$B$1450,0))*IF(AH20="n/a",1.03,IF(AH20&lt;0,1.01,IF(AH20&gt;10,1.1,(1+AH20/100))))</f>
        <v>2.1120000000000001</v>
      </c>
      <c r="AS20" s="959">
        <f>IF($AI20="n/a",1.03*AR20,IF($AI20&lt;0,1.01*AR20,IF($AI20&gt;10,1.1*AR20,(1+$AI20/100)*AR20)))</f>
        <v>2.2332288</v>
      </c>
      <c r="AT20" s="959">
        <f>IF($AK20="n/a",1.03*AS20,IF($AK20&lt;0,1.01*AS20,IF($AK20&gt;10,1.1*AS20,(1+$AK20/100)*AS20)))</f>
        <v>2.4418123699200001</v>
      </c>
      <c r="AU20" s="959">
        <f>IF($AK20="n/a",1.03*AT20,IF($AK20&lt;0,1.01*AT20,IF($AK20&gt;10,1.1*AT20,(1+$AK20/100)*AT20)))</f>
        <v>2.6698776452705277</v>
      </c>
      <c r="AV20" s="959">
        <f>IF($AK20="n/a",1.03*AU20,IF($AK20&lt;0,1.01*AU20,IF($AK20&gt;10,1.1*AU20,(1+$AK20/100)*AU20)))</f>
        <v>2.9192442173387949</v>
      </c>
      <c r="AW20" s="703">
        <f>SUM(AR20:AV20)</f>
        <v>12.376163032529323</v>
      </c>
      <c r="AX20" s="810">
        <f>AW20/I20*100</f>
        <v>10.5364915992928</v>
      </c>
      <c r="AY20" s="1017">
        <v>1.41</v>
      </c>
      <c r="AZ20" s="945">
        <v>53.300000000000004</v>
      </c>
      <c r="BA20" s="945">
        <v>-5.87</v>
      </c>
      <c r="BB20" s="945">
        <v>7.33</v>
      </c>
      <c r="BC20" s="945">
        <v>16.68</v>
      </c>
      <c r="BE20" s="666">
        <v>2003</v>
      </c>
      <c r="BF20" s="971">
        <f>IF(BE20&gt;2008,0,IF(BE20&gt;2001,1,IF(BE20&gt;1990,2,IF(BE20&gt;1980,3,IF(BE20&gt;1973,4,IF(BE20&gt;1970,5,IF(BE20&gt;1960,6,IF(BE20&gt;1958,7,IF(BE20&gt;1953,8,9)))))))))</f>
        <v>1</v>
      </c>
      <c r="BG20" s="955">
        <v>7.3999999999999995</v>
      </c>
      <c r="BH20" s="936"/>
    </row>
    <row r="21" spans="1:60" ht="11.25" customHeight="1" x14ac:dyDescent="0.2">
      <c r="A21" s="936" t="s">
        <v>134</v>
      </c>
      <c r="B21" s="948" t="s">
        <v>135</v>
      </c>
      <c r="C21" s="1013" t="s">
        <v>128</v>
      </c>
      <c r="D21" s="1013" t="s">
        <v>4353</v>
      </c>
      <c r="E21" s="792">
        <v>44</v>
      </c>
      <c r="F21" s="1227">
        <v>56</v>
      </c>
      <c r="G21" s="1227" t="s">
        <v>37</v>
      </c>
      <c r="H21" s="1227" t="s">
        <v>115</v>
      </c>
      <c r="I21" s="938">
        <v>41.08</v>
      </c>
      <c r="J21" s="703">
        <f>(M21/I21)*100</f>
        <v>3.4079844206426486</v>
      </c>
      <c r="K21" s="950">
        <v>0.35</v>
      </c>
      <c r="L21" s="960">
        <v>4</v>
      </c>
      <c r="M21" s="694">
        <f>K21*L21</f>
        <v>1.4</v>
      </c>
      <c r="N21" s="943" t="s">
        <v>263</v>
      </c>
      <c r="O21" s="795">
        <v>0.33500000000000002</v>
      </c>
      <c r="P21" s="934">
        <v>43511</v>
      </c>
      <c r="Q21" s="934">
        <v>43536</v>
      </c>
      <c r="R21" s="694">
        <f>(K21-O21)/O21*100</f>
        <v>4.4776119402984946</v>
      </c>
      <c r="S21" s="759">
        <f>IF(INDEX(Historical!$D$7:$D$1439,MATCH(B21,Historical!$B$7:$B$1450,0))=0,"n/a",(INDEX(Historical!$C$7:$C$1439,MATCH(B21,Historical!$B$7:$B$1450,0))/INDEX(Historical!$D$7:$D$1439,MATCH(B21,Historical!$B$7:$B$1450,0))-1)*100)</f>
        <v>4.6875</v>
      </c>
      <c r="T21" s="759">
        <f>IF(INDEX(Historical!$F$7:$F$1432,MATCH(B21,Historical!$B$7:$B$1450,0))=0,"n/a",((INDEX(Historical!$C$7:$C$1439,MATCH(B21,Historical!$B$7:$B$1450,0))/INDEX(Historical!$F$7:$F$1432,MATCH(B21,Historical!$B$7:$B$1450,0)))^(1/3)-1)*100)</f>
        <v>6.1603296820987863</v>
      </c>
      <c r="U21" s="759">
        <f>IF(INDEX(Historical!$H$7:$H$1432,MATCH(B21,Historical!$B$7:$B$1450,0))=0,"n/a",((INDEX(Historical!$C$7:$C$1439,MATCH(B21,Historical!$B$7:$B$1450,0))/INDEX(Historical!$H$7:$H$1432,MATCH(B21,Historical!$B$7:$B$1450,0)))^(1/5)-1)*100)</f>
        <v>12.010372422372351</v>
      </c>
      <c r="V21" s="759">
        <f>IF(INDEX(Historical!$O$7:$O$1432,MATCH(B21,Historical!$B$7:$B$1450,0))=0,"n/a",((INDEX(Historical!$C$7:$C$1439,MATCH(B21,Historical!$B$7:$B$1450,0))/INDEX(Historical!$O$7:$O$1432,MATCH(B21,Historical!$B$7:$B$1450,0)))^(1/10)-1)*100)</f>
        <v>9.9284603899335124</v>
      </c>
      <c r="W21" s="760">
        <f>IF(OR(U21&lt;=0,U21="n/a",V21&lt;=0,V21="n/a"),"n/a",U21/V21)</f>
        <v>1.2096913268193821</v>
      </c>
      <c r="X21" s="761">
        <f>IF(OR(AJ21&lt;=0,AJ21="n/a",U21&lt;=0,U21="n/a"),"n/a",U21/AJ21)</f>
        <v>1.319821145315643</v>
      </c>
      <c r="Y21" s="949"/>
      <c r="Z21" s="703">
        <f>IF(OR(AC21&lt;0.01,AC21="n/a"),"n/a",M21/AC21*100)</f>
        <v>48.109965635738824</v>
      </c>
      <c r="AA21" s="959">
        <f>IF(OR(AC21&lt;0.01,AC21="n/a"),"n/a",I21/AC21)</f>
        <v>14.116838487972508</v>
      </c>
      <c r="AB21" s="960">
        <v>6</v>
      </c>
      <c r="AC21" s="938">
        <v>2.91</v>
      </c>
      <c r="AD21" s="938" t="s">
        <v>137</v>
      </c>
      <c r="AE21" s="938">
        <v>0.36</v>
      </c>
      <c r="AF21" s="938">
        <v>1.22</v>
      </c>
      <c r="AG21" s="938">
        <v>8.6999999999999993</v>
      </c>
      <c r="AH21" s="938">
        <v>47.4</v>
      </c>
      <c r="AI21" s="938">
        <v>17.010000000000002</v>
      </c>
      <c r="AJ21" s="938">
        <v>9.1</v>
      </c>
      <c r="AK21" s="938">
        <v>-8.7999999999999989</v>
      </c>
      <c r="AL21" s="951">
        <v>22990</v>
      </c>
      <c r="AM21" s="945">
        <v>0.4</v>
      </c>
      <c r="AN21" s="938">
        <v>0.52</v>
      </c>
      <c r="AO21" s="802">
        <f>IF(U21="n/a","n/a",IF(AA21&lt;0,"n/a",IF(AA21="n/a","n/a",J21+U21-AA21)))</f>
        <v>1.3015183550424911</v>
      </c>
      <c r="AP21" s="803">
        <f>IF(U21="n/a","n/a",J21+U21)</f>
        <v>15.418356843014999</v>
      </c>
      <c r="AQ21" s="961">
        <f>IF(OR(AC21&lt;0.01,AF21="n/a"),"n/a",(I21/SQRT(22.5*AC21*(I21/AF21))-1)*100)</f>
        <v>-12.510208962984438</v>
      </c>
      <c r="AR21" s="703">
        <f>INDEX(Historical!$C$7:$C$1439,MATCH(B21,Historical!$B$7:$B$1450,0))*IF(AH21="n/a",1.03,IF(AH21&lt;0,1.01,IF(AH21&gt;10,1.1,(1+AH21/100))))</f>
        <v>1.4740000000000002</v>
      </c>
      <c r="AS21" s="959">
        <f>IF($AI21="n/a",1.03*AR21,IF($AI21&lt;0,1.01*AR21,IF($AI21&gt;10,1.1*AR21,(1+$AI21/100)*AR21)))</f>
        <v>1.6214000000000004</v>
      </c>
      <c r="AT21" s="959">
        <f>IF($AK21="n/a",1.03*AS21,IF($AK21&lt;0,1.01*AS21,IF($AK21&gt;10,1.1*AS21,(1+$AK21/100)*AS21)))</f>
        <v>1.6376140000000003</v>
      </c>
      <c r="AU21" s="959">
        <f>IF($AK21="n/a",1.03*AT21,IF($AK21&lt;0,1.01*AT21,IF($AK21&gt;10,1.1*AT21,(1+$AK21/100)*AT21)))</f>
        <v>1.6539901400000003</v>
      </c>
      <c r="AV21" s="959">
        <f>IF($AK21="n/a",1.03*AU21,IF($AK21&lt;0,1.01*AU21,IF($AK21&gt;10,1.1*AU21,(1+$AK21/100)*AU21)))</f>
        <v>1.6705300414000004</v>
      </c>
      <c r="AW21" s="703">
        <f>SUM(AR21:AV21)</f>
        <v>8.0575341814000012</v>
      </c>
      <c r="AX21" s="810">
        <f>AW21/I21*100</f>
        <v>19.614250685004873</v>
      </c>
      <c r="AY21" s="1017">
        <v>1.05</v>
      </c>
      <c r="AZ21" s="945">
        <v>8.76</v>
      </c>
      <c r="BA21" s="945">
        <v>-21.099999999999998</v>
      </c>
      <c r="BB21" s="945">
        <v>1.49</v>
      </c>
      <c r="BC21" s="945">
        <v>-4.5900000000000007</v>
      </c>
      <c r="BE21" s="666">
        <v>1976</v>
      </c>
      <c r="BF21" s="971">
        <f>IF(BE21&gt;2008,0,IF(BE21&gt;2001,1,IF(BE21&gt;1990,2,IF(BE21&gt;1980,3,IF(BE21&gt;1973,4,IF(BE21&gt;1970,5,IF(BE21&gt;1960,6,IF(BE21&gt;1958,7,IF(BE21&gt;1953,8,9)))))))))</f>
        <v>4</v>
      </c>
      <c r="BG21" s="955">
        <v>4.1000000000000005</v>
      </c>
      <c r="BH21" s="937"/>
    </row>
    <row r="22" spans="1:60" ht="11.25" customHeight="1" x14ac:dyDescent="0.2">
      <c r="A22" s="936" t="s">
        <v>144</v>
      </c>
      <c r="B22" s="948" t="s">
        <v>145</v>
      </c>
      <c r="C22" s="1013" t="s">
        <v>4216</v>
      </c>
      <c r="D22" s="1013" t="s">
        <v>4351</v>
      </c>
      <c r="E22" s="792">
        <v>44</v>
      </c>
      <c r="F22" s="1227">
        <v>55</v>
      </c>
      <c r="G22" s="1204" t="s">
        <v>37</v>
      </c>
      <c r="H22" s="1204" t="s">
        <v>115</v>
      </c>
      <c r="I22" s="938">
        <v>166.52</v>
      </c>
      <c r="J22" s="703">
        <f>(M22/I22)*100</f>
        <v>1.8976699495556089</v>
      </c>
      <c r="K22" s="950">
        <v>0.79</v>
      </c>
      <c r="L22" s="960">
        <v>4</v>
      </c>
      <c r="M22" s="694">
        <f>K22*L22</f>
        <v>3.16</v>
      </c>
      <c r="N22" s="943" t="s">
        <v>146</v>
      </c>
      <c r="O22" s="795">
        <v>0.69</v>
      </c>
      <c r="P22" s="934">
        <v>43447</v>
      </c>
      <c r="Q22" s="934">
        <v>43466</v>
      </c>
      <c r="R22" s="694">
        <f>(K22-O22)/O22*100</f>
        <v>14.49275362318842</v>
      </c>
      <c r="S22" s="759">
        <f>IF(INDEX(Historical!$D$7:$D$1439,MATCH(B22,Historical!$B$7:$B$1450,0))=0,"n/a",(INDEX(Historical!$C$7:$C$1439,MATCH(B22,Historical!$B$7:$B$1450,0))/INDEX(Historical!$D$7:$D$1439,MATCH(B22,Historical!$B$7:$B$1450,0))-1)*100)</f>
        <v>15.789473684210531</v>
      </c>
      <c r="T22" s="759">
        <f>IF(INDEX(Historical!$F$7:$F$1432,MATCH(B22,Historical!$B$7:$B$1450,0))=0,"n/a",((INDEX(Historical!$C$7:$C$1439,MATCH(B22,Historical!$B$7:$B$1450,0))/INDEX(Historical!$F$7:$F$1432,MATCH(B22,Historical!$B$7:$B$1450,0)))^(1/3)-1)*100)</f>
        <v>10.437343607370298</v>
      </c>
      <c r="U22" s="759">
        <f>IF(INDEX(Historical!$H$7:$H$1432,MATCH(B22,Historical!$B$7:$B$1450,0))=0,"n/a",((INDEX(Historical!$C$7:$C$1439,MATCH(B22,Historical!$B$7:$B$1450,0))/INDEX(Historical!$H$7:$H$1432,MATCH(B22,Historical!$B$7:$B$1450,0)))^(1/5)-1)*100)</f>
        <v>11.673058472690045</v>
      </c>
      <c r="V22" s="759">
        <f>IF(INDEX(Historical!$O$7:$O$1432,MATCH(B22,Historical!$B$7:$B$1450,0))=0,"n/a",((INDEX(Historical!$C$7:$C$1439,MATCH(B22,Historical!$B$7:$B$1450,0))/INDEX(Historical!$O$7:$O$1432,MATCH(B22,Historical!$B$7:$B$1450,0)))^(1/10)-1)*100)</f>
        <v>10.048298268052447</v>
      </c>
      <c r="W22" s="760">
        <f>IF(OR(U22&lt;=0,U22="n/a",V22&lt;=0,V22="n/a"),"n/a",U22/V22)</f>
        <v>1.1616950613223096</v>
      </c>
      <c r="X22" s="761">
        <f>IF(OR(AJ22&lt;=0,AJ22="n/a",U22&lt;=0,U22="n/a"),"n/a",U22/AJ22)</f>
        <v>1.2034080899680457</v>
      </c>
      <c r="Y22" s="948"/>
      <c r="Z22" s="703">
        <f>IF(OR(AC22&lt;0.01,AC22="n/a"),"n/a",M22/AC22*100)</f>
        <v>70.222222222222229</v>
      </c>
      <c r="AA22" s="959">
        <f>IF(OR(AC22&lt;0.01,AC22="n/a"),"n/a",I22/AC22)</f>
        <v>37.004444444444445</v>
      </c>
      <c r="AB22" s="960">
        <v>6</v>
      </c>
      <c r="AC22" s="938">
        <v>4.5</v>
      </c>
      <c r="AD22" s="938">
        <v>2.16</v>
      </c>
      <c r="AE22" s="938">
        <v>5.0599999999999996</v>
      </c>
      <c r="AF22" s="938">
        <v>13.65</v>
      </c>
      <c r="AG22" s="938">
        <v>39.700000000000003</v>
      </c>
      <c r="AH22" s="938">
        <v>-4.9000000000000004</v>
      </c>
      <c r="AI22" s="938">
        <v>11.55</v>
      </c>
      <c r="AJ22" s="938">
        <v>9.7000000000000011</v>
      </c>
      <c r="AK22" s="938">
        <v>16.950000000000003</v>
      </c>
      <c r="AL22" s="951">
        <v>70880</v>
      </c>
      <c r="AM22" s="945">
        <v>0.1</v>
      </c>
      <c r="AN22" s="938">
        <v>0</v>
      </c>
      <c r="AO22" s="802">
        <f>IF(U22="n/a","n/a",IF(AA22&lt;0,"n/a",IF(AA22="n/a","n/a",J22+U22-AA22)))</f>
        <v>-23.433716022198791</v>
      </c>
      <c r="AP22" s="803">
        <f>IF(U22="n/a","n/a",J22+U22)</f>
        <v>13.570728422245654</v>
      </c>
      <c r="AQ22" s="961">
        <f>IF(OR(AC22&lt;0.01,AF22="n/a"),"n/a",(I22/SQRT(22.5*AC22*(I22/AF22))-1)*100)</f>
        <v>373.8075871381015</v>
      </c>
      <c r="AR22" s="703">
        <f>INDEX(Historical!$C$7:$C$1439,MATCH(B22,Historical!$B$7:$B$1450,0))*IF(AH22="n/a",1.03,IF(AH22&lt;0,1.01,IF(AH22&gt;10,1.1,(1+AH22/100))))</f>
        <v>2.6664000000000003</v>
      </c>
      <c r="AS22" s="959">
        <f>IF($AI22="n/a",1.03*AR22,IF($AI22&lt;0,1.01*AR22,IF($AI22&gt;10,1.1*AR22,(1+$AI22/100)*AR22)))</f>
        <v>2.9330400000000005</v>
      </c>
      <c r="AT22" s="959">
        <f>IF($AK22="n/a",1.03*AS22,IF($AK22&lt;0,1.01*AS22,IF($AK22&gt;10,1.1*AS22,(1+$AK22/100)*AS22)))</f>
        <v>3.226344000000001</v>
      </c>
      <c r="AU22" s="959">
        <f>IF($AK22="n/a",1.03*AT22,IF($AK22&lt;0,1.01*AT22,IF($AK22&gt;10,1.1*AT22,(1+$AK22/100)*AT22)))</f>
        <v>3.5489784000000015</v>
      </c>
      <c r="AV22" s="959">
        <f>IF($AK22="n/a",1.03*AU22,IF($AK22&lt;0,1.01*AU22,IF($AK22&gt;10,1.1*AU22,(1+$AK22/100)*AU22)))</f>
        <v>3.903876240000002</v>
      </c>
      <c r="AW22" s="703">
        <f>SUM(AR22:AV22)</f>
        <v>16.278638640000004</v>
      </c>
      <c r="AX22" s="810">
        <f>AW22/I22*100</f>
        <v>9.775785875570504</v>
      </c>
      <c r="AY22" s="1017">
        <v>0.92</v>
      </c>
      <c r="AZ22" s="945">
        <v>37.169999999999995</v>
      </c>
      <c r="BA22" s="945">
        <v>-2.31</v>
      </c>
      <c r="BB22" s="945">
        <v>1.0900000000000001</v>
      </c>
      <c r="BC22" s="945">
        <v>10</v>
      </c>
      <c r="BE22" s="666">
        <v>1976</v>
      </c>
      <c r="BF22" s="971">
        <f>IF(BE22&gt;2008,0,IF(BE22&gt;2001,1,IF(BE22&gt;1990,2,IF(BE22&gt;1980,3,IF(BE22&gt;1973,4,IF(BE22&gt;1970,5,IF(BE22&gt;1960,6,IF(BE22&gt;1958,7,IF(BE22&gt;1953,8,9)))))))))</f>
        <v>4</v>
      </c>
      <c r="BG22" s="955">
        <v>4.7</v>
      </c>
      <c r="BH22" s="937"/>
    </row>
    <row r="23" spans="1:60" ht="11.25" customHeight="1" x14ac:dyDescent="0.2">
      <c r="A23" s="953" t="s">
        <v>4326</v>
      </c>
      <c r="B23" s="631" t="s">
        <v>3805</v>
      </c>
      <c r="C23" s="1013" t="s">
        <v>131</v>
      </c>
      <c r="D23" s="1013" t="s">
        <v>4354</v>
      </c>
      <c r="E23" s="792">
        <v>5</v>
      </c>
      <c r="F23" s="1227">
        <v>849</v>
      </c>
      <c r="G23" s="1227" t="s">
        <v>106</v>
      </c>
      <c r="H23" s="1227" t="s">
        <v>106</v>
      </c>
      <c r="I23" s="947">
        <v>75.69</v>
      </c>
      <c r="J23" s="703">
        <f>(M23/I23)*100</f>
        <v>2.5102391333069098</v>
      </c>
      <c r="K23" s="950">
        <v>0.47499999999999998</v>
      </c>
      <c r="L23" s="960">
        <v>4</v>
      </c>
      <c r="M23" s="694">
        <f>K23*L23</f>
        <v>1.9</v>
      </c>
      <c r="N23" s="943" t="s">
        <v>320</v>
      </c>
      <c r="O23" s="795">
        <v>0.45750000000000002</v>
      </c>
      <c r="P23" s="934">
        <v>43445</v>
      </c>
      <c r="Q23" s="934">
        <v>43465</v>
      </c>
      <c r="R23" s="694">
        <f>(K23-O23)/O23*100</f>
        <v>3.8251366120218488</v>
      </c>
      <c r="S23" s="759">
        <f>IF(INDEX(Historical!$D$7:$D$1439,MATCH(B23,Historical!$B$7:$B$1450,0))=0,"n/a",(INDEX(Historical!$C$7:$C$1439,MATCH(B23,Historical!$B$7:$B$1450,0))/INDEX(Historical!$D$7:$D$1439,MATCH(B23,Historical!$B$7:$B$1450,0))-1)*100)</f>
        <v>3.9381153305203753</v>
      </c>
      <c r="T23" s="759">
        <f>IF(INDEX(Historical!$F$7:$F$1432,MATCH(B23,Historical!$B$7:$B$1450,0))=0,"n/a",((INDEX(Historical!$C$7:$C$1439,MATCH(B23,Historical!$B$7:$B$1450,0))/INDEX(Historical!$F$7:$F$1432,MATCH(B23,Historical!$B$7:$B$1450,0)))^(1/3)-1)*100)</f>
        <v>3.7358372119158822</v>
      </c>
      <c r="U23" s="759">
        <f>IF(INDEX(Historical!$H$7:$H$1432,MATCH(B23,Historical!$B$7:$B$1450,0))=0,"n/a",((INDEX(Historical!$C$7:$C$1439,MATCH(B23,Historical!$B$7:$B$1450,0))/INDEX(Historical!$H$7:$H$1432,MATCH(B23,Historical!$B$7:$B$1450,0)))^(1/5)-1)*100)</f>
        <v>2.9183684729572557</v>
      </c>
      <c r="V23" s="759">
        <f>IF(INDEX(Historical!$O$7:$O$1432,MATCH(B23,Historical!$B$7:$B$1450,0))=0,"n/a",((INDEX(Historical!$C$7:$C$1439,MATCH(B23,Historical!$B$7:$B$1450,0))/INDEX(Historical!$O$7:$O$1432,MATCH(B23,Historical!$B$7:$B$1450,0)))^(1/10)-1)*100)</f>
        <v>-3.1331732318778838</v>
      </c>
      <c r="W23" s="760" t="str">
        <f>IF(OR(U23&lt;=0,U23="n/a",V23&lt;=0,V23="n/a"),"n/a",U23/V23)</f>
        <v>n/a</v>
      </c>
      <c r="X23" s="761">
        <f>IF(OR(AJ23&lt;=0,AJ23="n/a",U23&lt;=0,U23="n/a"),"n/a",U23/AJ23)</f>
        <v>0.3039967159330475</v>
      </c>
      <c r="Y23" s="714"/>
      <c r="Z23" s="703">
        <f>IF(OR(AC23&lt;0.01,AC23="n/a"),"n/a",M23/AC23*100)</f>
        <v>54.755043227665702</v>
      </c>
      <c r="AA23" s="959">
        <f>IF(OR(AC23&lt;0.01,AC23="n/a"),"n/a",I23/AC23)</f>
        <v>21.812680115273775</v>
      </c>
      <c r="AB23" s="960">
        <v>12</v>
      </c>
      <c r="AC23" s="938">
        <v>3.47</v>
      </c>
      <c r="AD23" s="938">
        <v>4.43</v>
      </c>
      <c r="AE23" s="938">
        <v>2.98</v>
      </c>
      <c r="AF23" s="938">
        <v>2.42</v>
      </c>
      <c r="AG23" s="938">
        <v>11.3</v>
      </c>
      <c r="AH23" s="938">
        <v>19.600000000000001</v>
      </c>
      <c r="AI23" s="938">
        <v>7.62</v>
      </c>
      <c r="AJ23" s="938">
        <v>9.6</v>
      </c>
      <c r="AK23" s="938">
        <v>4.95</v>
      </c>
      <c r="AL23" s="951">
        <v>18660</v>
      </c>
      <c r="AM23" s="945">
        <v>0.4</v>
      </c>
      <c r="AN23" s="938">
        <v>1.21</v>
      </c>
      <c r="AO23" s="802">
        <f>IF(U23="n/a","n/a",IF(AA23&lt;0,"n/a",IF(AA23="n/a","n/a",J23+U23-AA23)))</f>
        <v>-16.384072509009609</v>
      </c>
      <c r="AP23" s="803">
        <f>IF(U23="n/a","n/a",J23+U23)</f>
        <v>5.4286076062641655</v>
      </c>
      <c r="AQ23" s="961">
        <f>IF(OR(AC23&lt;0.01,AF23="n/a"),"n/a",(I23/SQRT(22.5*AC23*(I23/AF23))-1)*100)</f>
        <v>53.169021931782609</v>
      </c>
      <c r="AR23" s="703">
        <f>INDEX(Historical!$C$7:$C$1439,MATCH(B23,Historical!$B$7:$B$1450,0))*IF(AH23="n/a",1.03,IF(AH23&lt;0,1.01,IF(AH23&gt;10,1.1,(1+AH23/100))))</f>
        <v>2.0322499999999999</v>
      </c>
      <c r="AS23" s="959">
        <f>IF($AI23="n/a",1.03*AR23,IF($AI23&lt;0,1.01*AR23,IF($AI23&gt;10,1.1*AR23,(1+$AI23/100)*AR23)))</f>
        <v>2.1871074500000001</v>
      </c>
      <c r="AT23" s="959">
        <f>IF($AK23="n/a",1.03*AS23,IF($AK23&lt;0,1.01*AS23,IF($AK23&gt;10,1.1*AS23,(1+$AK23/100)*AS23)))</f>
        <v>2.2953692687750005</v>
      </c>
      <c r="AU23" s="959">
        <f>IF($AK23="n/a",1.03*AT23,IF($AK23&lt;0,1.01*AT23,IF($AK23&gt;10,1.1*AT23,(1+$AK23/100)*AT23)))</f>
        <v>2.4089900475793633</v>
      </c>
      <c r="AV23" s="959">
        <f>IF($AK23="n/a",1.03*AU23,IF($AK23&lt;0,1.01*AU23,IF($AK23&gt;10,1.1*AU23,(1+$AK23/100)*AU23)))</f>
        <v>2.5282350549345418</v>
      </c>
      <c r="AW23" s="703">
        <f>SUM(AR23:AV23)</f>
        <v>11.451951821288905</v>
      </c>
      <c r="AX23" s="810">
        <f>AW23/I23*100</f>
        <v>15.130072428707761</v>
      </c>
      <c r="AY23" s="1017">
        <v>0.27</v>
      </c>
      <c r="AZ23" s="945">
        <v>24.529999999999998</v>
      </c>
      <c r="BA23" s="945">
        <v>-2.67</v>
      </c>
      <c r="BB23" s="945">
        <v>-0.21</v>
      </c>
      <c r="BC23" s="945">
        <v>6.74</v>
      </c>
      <c r="BE23" s="666">
        <v>2014</v>
      </c>
      <c r="BF23" s="971">
        <f>IF(BE23&gt;2008,0,IF(BE23&gt;2001,1,IF(BE23&gt;1990,2,IF(BE23&gt;1980,3,IF(BE23&gt;1973,4,IF(BE23&gt;1970,5,IF(BE23&gt;1960,6,IF(BE23&gt;1958,7,IF(BE23&gt;1953,8,9)))))))))</f>
        <v>0</v>
      </c>
      <c r="BG23" s="955">
        <v>3.2</v>
      </c>
      <c r="BH23" s="937"/>
    </row>
    <row r="24" spans="1:60" s="838" customFormat="1" ht="11.25" customHeight="1" x14ac:dyDescent="0.2">
      <c r="A24" s="817" t="s">
        <v>409</v>
      </c>
      <c r="B24" s="846" t="s">
        <v>410</v>
      </c>
      <c r="C24" s="1013" t="s">
        <v>108</v>
      </c>
      <c r="D24" s="1013" t="s">
        <v>118</v>
      </c>
      <c r="E24" s="818">
        <v>15</v>
      </c>
      <c r="F24" s="1227">
        <v>246</v>
      </c>
      <c r="G24" s="1226" t="s">
        <v>106</v>
      </c>
      <c r="H24" s="1226" t="s">
        <v>106</v>
      </c>
      <c r="I24" s="819">
        <v>25.8</v>
      </c>
      <c r="J24" s="820">
        <f>(M24/I24)*100</f>
        <v>1.0852713178294575</v>
      </c>
      <c r="K24" s="821">
        <v>0.28000000000000003</v>
      </c>
      <c r="L24" s="822">
        <v>1</v>
      </c>
      <c r="M24" s="823">
        <f>K24*L24</f>
        <v>0.28000000000000003</v>
      </c>
      <c r="N24" s="824" t="s">
        <v>172</v>
      </c>
      <c r="O24" s="825">
        <v>0.26</v>
      </c>
      <c r="P24" s="826">
        <v>43431</v>
      </c>
      <c r="Q24" s="826">
        <v>43446</v>
      </c>
      <c r="R24" s="823">
        <f>(K24-O24)/O24*100</f>
        <v>7.6923076923076987</v>
      </c>
      <c r="S24" s="759">
        <f>IF(INDEX(Historical!$D$7:$D$1439,MATCH(B24,Historical!$B$7:$B$1450,0))=0,"n/a",(INDEX(Historical!$C$7:$C$1439,MATCH(B24,Historical!$B$7:$B$1450,0))/INDEX(Historical!$D$7:$D$1439,MATCH(B24,Historical!$B$7:$B$1450,0))-1)*100)</f>
        <v>7.6923076923077094</v>
      </c>
      <c r="T24" s="759">
        <f>IF(INDEX(Historical!$F$7:$F$1432,MATCH(B24,Historical!$B$7:$B$1450,0))=0,"n/a",((INDEX(Historical!$C$7:$C$1439,MATCH(B24,Historical!$B$7:$B$1450,0))/INDEX(Historical!$F$7:$F$1432,MATCH(B24,Historical!$B$7:$B$1450,0)))^(1/3)-1)*100)</f>
        <v>8.3706762661827092</v>
      </c>
      <c r="U24" s="759">
        <f>IF(INDEX(Historical!$H$7:$H$1432,MATCH(B24,Historical!$B$7:$B$1450,0))=0,"n/a",((INDEX(Historical!$C$7:$C$1439,MATCH(B24,Historical!$B$7:$B$1450,0))/INDEX(Historical!$H$7:$H$1432,MATCH(B24,Historical!$B$7:$B$1450,0)))^(1/5)-1)*100)</f>
        <v>9.2388464140373152</v>
      </c>
      <c r="V24" s="759">
        <f>IF(INDEX(Historical!$O$7:$O$1432,MATCH(B24,Historical!$B$7:$B$1450,0))=0,"n/a",((INDEX(Historical!$C$7:$C$1439,MATCH(B24,Historical!$B$7:$B$1450,0))/INDEX(Historical!$O$7:$O$1432,MATCH(B24,Historical!$B$7:$B$1450,0)))^(1/10)-1)*100)</f>
        <v>14.869835499703509</v>
      </c>
      <c r="W24" s="827">
        <f>IF(OR(U24&lt;=0,U24="n/a",V24&lt;=0,V24="n/a"),"n/a",U24/V24)</f>
        <v>0.62131463486744887</v>
      </c>
      <c r="X24" s="828">
        <f>IF(OR(AJ24&lt;=0,AJ24="n/a",U24&lt;=0,U24="n/a"),"n/a",U24/AJ24)</f>
        <v>1.1266885870777212</v>
      </c>
      <c r="Y24" s="949"/>
      <c r="Z24" s="820">
        <f>IF(OR(AC24&lt;0.01,AC24="n/a"),"n/a",M24/AC24*100)</f>
        <v>8.9456869009584672</v>
      </c>
      <c r="AA24" s="830">
        <f>IF(OR(AC24&lt;0.01,AC24="n/a"),"n/a",I24/AC24)</f>
        <v>8.2428115015974441</v>
      </c>
      <c r="AB24" s="822">
        <v>12</v>
      </c>
      <c r="AC24" s="831">
        <v>3.13</v>
      </c>
      <c r="AD24" s="831">
        <v>0.83</v>
      </c>
      <c r="AE24" s="831">
        <v>0.98</v>
      </c>
      <c r="AF24" s="831">
        <v>0.8</v>
      </c>
      <c r="AG24" s="831">
        <v>11.200000000000001</v>
      </c>
      <c r="AH24" s="831">
        <v>114.9</v>
      </c>
      <c r="AI24" s="831">
        <v>4</v>
      </c>
      <c r="AJ24" s="831">
        <v>8.2000000000000011</v>
      </c>
      <c r="AK24" s="831">
        <v>10</v>
      </c>
      <c r="AL24" s="832">
        <v>2370</v>
      </c>
      <c r="AM24" s="833">
        <v>1.5</v>
      </c>
      <c r="AN24" s="831">
        <v>0.25</v>
      </c>
      <c r="AO24" s="834">
        <f>IF(U24="n/a","n/a",IF(AA24&lt;0,"n/a",IF(AA24="n/a","n/a",J24+U24-AA24)))</f>
        <v>2.0813062302693286</v>
      </c>
      <c r="AP24" s="835">
        <f>IF(U24="n/a","n/a",J24+U24)</f>
        <v>10.324117731866773</v>
      </c>
      <c r="AQ24" s="836">
        <f>IF(OR(AC24&lt;0.01,AF24="n/a"),"n/a",(I24/SQRT(22.5*AC24*(I24/AF24))-1)*100)</f>
        <v>-45.863344924254847</v>
      </c>
      <c r="AR24" s="703">
        <f>INDEX(Historical!$C$7:$C$1439,MATCH(B24,Historical!$B$7:$B$1450,0))*IF(AH24="n/a",1.03,IF(AH24&lt;0,1.01,IF(AH24&gt;10,1.1,(1+AH24/100))))</f>
        <v>0.30800000000000005</v>
      </c>
      <c r="AS24" s="830">
        <f>IF($AI24="n/a",1.03*AR24,IF($AI24&lt;0,1.01*AR24,IF($AI24&gt;10,1.1*AR24,(1+$AI24/100)*AR24)))</f>
        <v>0.32032000000000005</v>
      </c>
      <c r="AT24" s="830">
        <f>IF($AK24="n/a",1.03*AS24,IF($AK24&lt;0,1.01*AS24,IF($AK24&gt;10,1.1*AS24,(1+$AK24/100)*AS24)))</f>
        <v>0.35235200000000011</v>
      </c>
      <c r="AU24" s="830">
        <f>IF($AK24="n/a",1.03*AT24,IF($AK24&lt;0,1.01*AT24,IF($AK24&gt;10,1.1*AT24,(1+$AK24/100)*AT24)))</f>
        <v>0.38758720000000013</v>
      </c>
      <c r="AV24" s="830">
        <f>IF($AK24="n/a",1.03*AU24,IF($AK24&lt;0,1.01*AU24,IF($AK24&gt;10,1.1*AU24,(1+$AK24/100)*AU24)))</f>
        <v>0.42634592000000016</v>
      </c>
      <c r="AW24" s="820">
        <f>SUM(AR24:AV24)</f>
        <v>1.7946051200000004</v>
      </c>
      <c r="AX24" s="837">
        <f>AW24/I24*100</f>
        <v>6.9558337984496132</v>
      </c>
      <c r="AY24" s="1018">
        <v>1.95</v>
      </c>
      <c r="AZ24" s="833">
        <v>2.1</v>
      </c>
      <c r="BA24" s="833">
        <v>-33.1</v>
      </c>
      <c r="BB24" s="833">
        <v>-6.4600000000000009</v>
      </c>
      <c r="BC24" s="833">
        <v>-13.320000000000002</v>
      </c>
      <c r="BD24" s="985"/>
      <c r="BE24" s="666">
        <v>2005</v>
      </c>
      <c r="BF24" s="971">
        <f>IF(BE24&gt;2008,0,IF(BE24&gt;2001,1,IF(BE24&gt;1990,2,IF(BE24&gt;1980,3,IF(BE24&gt;1973,4,IF(BE24&gt;1970,5,IF(BE24&gt;1960,6,IF(BE24&gt;1958,7,IF(BE24&gt;1953,8,9)))))))))</f>
        <v>1</v>
      </c>
      <c r="BG24" s="892">
        <v>0.5</v>
      </c>
    </row>
    <row r="25" spans="1:60" ht="11.25" customHeight="1" x14ac:dyDescent="0.2">
      <c r="A25" s="936" t="s">
        <v>910</v>
      </c>
      <c r="B25" s="948" t="s">
        <v>911</v>
      </c>
      <c r="C25" s="1013" t="s">
        <v>131</v>
      </c>
      <c r="D25" s="1013" t="s">
        <v>4355</v>
      </c>
      <c r="E25" s="792">
        <v>9</v>
      </c>
      <c r="F25" s="1227">
        <v>394</v>
      </c>
      <c r="G25" s="1227" t="s">
        <v>37</v>
      </c>
      <c r="H25" s="1227" t="s">
        <v>37</v>
      </c>
      <c r="I25" s="947">
        <v>87.81</v>
      </c>
      <c r="J25" s="703">
        <f>(M25/I25)*100</f>
        <v>3.0520441863113543</v>
      </c>
      <c r="K25" s="950">
        <v>0.67</v>
      </c>
      <c r="L25" s="960">
        <v>4</v>
      </c>
      <c r="M25" s="694">
        <f>K25*L25</f>
        <v>2.68</v>
      </c>
      <c r="N25" s="943" t="s">
        <v>250</v>
      </c>
      <c r="O25" s="795">
        <v>0.62</v>
      </c>
      <c r="P25" s="934">
        <v>43412</v>
      </c>
      <c r="Q25" s="934">
        <v>43444</v>
      </c>
      <c r="R25" s="694">
        <f>(K25-O25)/O25*100</f>
        <v>8.0645161290322651</v>
      </c>
      <c r="S25" s="759">
        <f>IF(INDEX(Historical!$D$7:$D$1439,MATCH(B25,Historical!$B$7:$B$1450,0))=0,"n/a",(INDEX(Historical!$C$7:$C$1439,MATCH(B25,Historical!$B$7:$B$1450,0))/INDEX(Historical!$D$7:$D$1439,MATCH(B25,Historical!$B$7:$B$1450,0))-1)*100)</f>
        <v>5.8577405857740406</v>
      </c>
      <c r="T25" s="759">
        <f>IF(INDEX(Historical!$F$7:$F$1432,MATCH(B25,Historical!$B$7:$B$1450,0))=0,"n/a",((INDEX(Historical!$C$7:$C$1439,MATCH(B25,Historical!$B$7:$B$1450,0))/INDEX(Historical!$F$7:$F$1432,MATCH(B25,Historical!$B$7:$B$1450,0)))^(1/3)-1)*100)</f>
        <v>5.5749020301092411</v>
      </c>
      <c r="U25" s="759">
        <f>IF(INDEX(Historical!$H$7:$H$1432,MATCH(B25,Historical!$B$7:$B$1450,0))=0,"n/a",((INDEX(Historical!$C$7:$C$1439,MATCH(B25,Historical!$B$7:$B$1450,0))/INDEX(Historical!$H$7:$H$1432,MATCH(B25,Historical!$B$7:$B$1450,0)))^(1/5)-1)*100)</f>
        <v>5.3457894311828236</v>
      </c>
      <c r="V25" s="759">
        <f>IF(INDEX(Historical!$O$7:$O$1432,MATCH(B25,Historical!$B$7:$B$1450,0))=0,"n/a",((INDEX(Historical!$C$7:$C$1439,MATCH(B25,Historical!$B$7:$B$1450,0))/INDEX(Historical!$O$7:$O$1432,MATCH(B25,Historical!$B$7:$B$1450,0)))^(1/10)-1)*100)</f>
        <v>4.4305745323073076</v>
      </c>
      <c r="W25" s="760">
        <f>IF(OR(U25&lt;=0,U25="n/a",V25&lt;=0,V25="n/a"),"n/a",U25/V25)</f>
        <v>1.2065679952344466</v>
      </c>
      <c r="X25" s="761">
        <f>IF(OR(AJ25&lt;=0,AJ25="n/a",U25&lt;=0,U25="n/a"),"n/a",U25/AJ25)</f>
        <v>1.0481940061142792</v>
      </c>
      <c r="Y25" s="948"/>
      <c r="Z25" s="703">
        <f>IF(OR(AC25&lt;0.01,AC25="n/a"),"n/a",M25/AC25*100)</f>
        <v>65.206812652068123</v>
      </c>
      <c r="AA25" s="959">
        <f>IF(OR(AC25&lt;0.01,AC25="n/a"),"n/a",I25/AC25)</f>
        <v>21.364963503649633</v>
      </c>
      <c r="AB25" s="960">
        <v>12</v>
      </c>
      <c r="AC25" s="938">
        <v>4.1100000000000003</v>
      </c>
      <c r="AD25" s="938">
        <v>3.54</v>
      </c>
      <c r="AE25" s="938">
        <v>2.71</v>
      </c>
      <c r="AF25" s="938">
        <v>2.27</v>
      </c>
      <c r="AG25" s="938">
        <v>10.299999999999999</v>
      </c>
      <c r="AH25" s="938">
        <v>1.2</v>
      </c>
      <c r="AI25" s="938">
        <v>6.49</v>
      </c>
      <c r="AJ25" s="938">
        <v>5.0999999999999996</v>
      </c>
      <c r="AK25" s="938">
        <v>6.1</v>
      </c>
      <c r="AL25" s="951">
        <v>43840</v>
      </c>
      <c r="AM25" s="945">
        <v>0.1</v>
      </c>
      <c r="AN25" s="938">
        <v>1.43</v>
      </c>
      <c r="AO25" s="802">
        <f>IF(U25="n/a","n/a",IF(AA25&lt;0,"n/a",IF(AA25="n/a","n/a",J25+U25-AA25)))</f>
        <v>-12.967129886155455</v>
      </c>
      <c r="AP25" s="803">
        <f>IF(U25="n/a","n/a",J25+U25)</f>
        <v>8.3978336174941788</v>
      </c>
      <c r="AQ25" s="961">
        <f>IF(OR(AC25&lt;0.01,AF25="n/a"),"n/a",(I25/SQRT(22.5*AC25*(I25/AF25))-1)*100)</f>
        <v>46.815783519173259</v>
      </c>
      <c r="AR25" s="703">
        <f>INDEX(Historical!$C$7:$C$1439,MATCH(B25,Historical!$B$7:$B$1450,0))*IF(AH25="n/a",1.03,IF(AH25&lt;0,1.01,IF(AH25&gt;10,1.1,(1+AH25/100))))</f>
        <v>2.5603599999999997</v>
      </c>
      <c r="AS25" s="959">
        <f>IF($AI25="n/a",1.03*AR25,IF($AI25&lt;0,1.01*AR25,IF($AI25&gt;10,1.1*AR25,(1+$AI25/100)*AR25)))</f>
        <v>2.7265273639999998</v>
      </c>
      <c r="AT25" s="959">
        <f>IF($AK25="n/a",1.03*AS25,IF($AK25&lt;0,1.01*AS25,IF($AK25&gt;10,1.1*AS25,(1+$AK25/100)*AS25)))</f>
        <v>2.8928455332039995</v>
      </c>
      <c r="AU25" s="959">
        <f>IF($AK25="n/a",1.03*AT25,IF($AK25&lt;0,1.01*AT25,IF($AK25&gt;10,1.1*AT25,(1+$AK25/100)*AT25)))</f>
        <v>3.0693091107294435</v>
      </c>
      <c r="AV25" s="959">
        <f>IF($AK25="n/a",1.03*AU25,IF($AK25&lt;0,1.01*AU25,IF($AK25&gt;10,1.1*AU25,(1+$AK25/100)*AU25)))</f>
        <v>3.2565369664839392</v>
      </c>
      <c r="AW25" s="703">
        <f>SUM(AR25:AV25)</f>
        <v>14.505578974417382</v>
      </c>
      <c r="AX25" s="810">
        <f>AW25/I25*100</f>
        <v>16.51927909625029</v>
      </c>
      <c r="AY25" s="1017">
        <v>0.13</v>
      </c>
      <c r="AZ25" s="945">
        <v>27.41</v>
      </c>
      <c r="BA25" s="945">
        <v>-4.54</v>
      </c>
      <c r="BB25" s="945">
        <v>-1.5599999999999998</v>
      </c>
      <c r="BC25" s="945">
        <v>7.580000000000001</v>
      </c>
      <c r="BE25" s="666">
        <v>2011</v>
      </c>
      <c r="BF25" s="971">
        <f>IF(BE25&gt;2008,0,IF(BE25&gt;2001,1,IF(BE25&gt;1990,2,IF(BE25&gt;1980,3,IF(BE25&gt;1973,4,IF(BE25&gt;1970,5,IF(BE25&gt;1960,6,IF(BE25&gt;1958,7,IF(BE25&gt;1953,8,9)))))))))</f>
        <v>0</v>
      </c>
      <c r="BG25" s="955">
        <v>2.8000000000000003</v>
      </c>
      <c r="BH25" s="937"/>
    </row>
    <row r="26" spans="1:60" ht="11.25" customHeight="1" x14ac:dyDescent="0.2">
      <c r="A26" s="936" t="s">
        <v>882</v>
      </c>
      <c r="B26" s="948" t="s">
        <v>883</v>
      </c>
      <c r="C26" s="1013" t="s">
        <v>131</v>
      </c>
      <c r="D26" s="1013" t="s">
        <v>4356</v>
      </c>
      <c r="E26" s="792">
        <v>8</v>
      </c>
      <c r="F26" s="1227">
        <v>558</v>
      </c>
      <c r="G26" s="1227" t="s">
        <v>106</v>
      </c>
      <c r="H26" s="1227" t="s">
        <v>106</v>
      </c>
      <c r="I26" s="947">
        <v>16.79</v>
      </c>
      <c r="J26" s="703">
        <f>(M26/I26)*100</f>
        <v>3.2519356759976179</v>
      </c>
      <c r="K26" s="950">
        <v>0.13650000000000001</v>
      </c>
      <c r="L26" s="960">
        <v>4</v>
      </c>
      <c r="M26" s="694">
        <f>K26*L26</f>
        <v>0.54600000000000004</v>
      </c>
      <c r="N26" s="943" t="s">
        <v>107</v>
      </c>
      <c r="O26" s="795">
        <v>0.13</v>
      </c>
      <c r="P26" s="934">
        <v>43496</v>
      </c>
      <c r="Q26" s="934">
        <v>43511</v>
      </c>
      <c r="R26" s="694">
        <f>(K26-O26)/O26*100</f>
        <v>5.0000000000000044</v>
      </c>
      <c r="S26" s="759">
        <f>IF(INDEX(Historical!$D$7:$D$1439,MATCH(B26,Historical!$B$7:$B$1450,0))=0,"n/a",(INDEX(Historical!$C$7:$C$1439,MATCH(B26,Historical!$B$7:$B$1450,0))/INDEX(Historical!$D$7:$D$1439,MATCH(B26,Historical!$B$7:$B$1450,0))-1)*100)</f>
        <v>8.3333333333333481</v>
      </c>
      <c r="T26" s="759">
        <f>IF(INDEX(Historical!$F$7:$F$1432,MATCH(B26,Historical!$B$7:$B$1450,0))=0,"n/a",((INDEX(Historical!$C$7:$C$1439,MATCH(B26,Historical!$B$7:$B$1450,0))/INDEX(Historical!$F$7:$F$1432,MATCH(B26,Historical!$B$7:$B$1450,0)))^(1/3)-1)*100)</f>
        <v>9.1392883061105934</v>
      </c>
      <c r="U26" s="759">
        <f>IF(INDEX(Historical!$H$7:$H$1432,MATCH(B26,Historical!$B$7:$B$1450,0))=0,"n/a",((INDEX(Historical!$C$7:$C$1439,MATCH(B26,Historical!$B$7:$B$1450,0))/INDEX(Historical!$H$7:$H$1432,MATCH(B26,Historical!$B$7:$B$1450,0)))^(1/5)-1)*100)</f>
        <v>26.583375415798361</v>
      </c>
      <c r="V26" s="759" t="str">
        <f>IF(INDEX(Historical!$O$7:$O$1432,MATCH(B26,Historical!$B$7:$B$1450,0))=0,"n/a",((INDEX(Historical!$C$7:$C$1439,MATCH(B26,Historical!$B$7:$B$1450,0))/INDEX(Historical!$O$7:$O$1432,MATCH(B26,Historical!$B$7:$B$1450,0)))^(1/10)-1)*100)</f>
        <v>n/a</v>
      </c>
      <c r="W26" s="760" t="str">
        <f>IF(OR(U26&lt;=0,U26="n/a",V26&lt;=0,V26="n/a"),"n/a",U26/V26)</f>
        <v>n/a</v>
      </c>
      <c r="X26" s="761">
        <f>IF(OR(AJ26&lt;=0,AJ26="n/a",U26&lt;=0,U26="n/a"),"n/a",U26/AJ26)</f>
        <v>0.82301471875536714</v>
      </c>
      <c r="Y26" s="714"/>
      <c r="Z26" s="703">
        <f>IF(OR(AC26&lt;0.01,AC26="n/a"),"n/a",M26/AC26*100)</f>
        <v>73.78378378378379</v>
      </c>
      <c r="AA26" s="959">
        <f>IF(OR(AC26&lt;0.01,AC26="n/a"),"n/a",I26/AC26)</f>
        <v>22.689189189189189</v>
      </c>
      <c r="AB26" s="960">
        <v>12</v>
      </c>
      <c r="AC26" s="938">
        <v>0.74</v>
      </c>
      <c r="AD26" s="938">
        <v>2.58</v>
      </c>
      <c r="AE26" s="938">
        <v>1.07</v>
      </c>
      <c r="AF26" s="938">
        <v>3.51</v>
      </c>
      <c r="AG26" s="938">
        <v>20.599999999999998</v>
      </c>
      <c r="AH26" s="938">
        <v>316.89999999999998</v>
      </c>
      <c r="AI26" s="938">
        <v>8.1</v>
      </c>
      <c r="AJ26" s="938">
        <v>32.300000000000004</v>
      </c>
      <c r="AK26" s="938">
        <v>9</v>
      </c>
      <c r="AL26" s="951">
        <v>11360</v>
      </c>
      <c r="AM26" s="945">
        <v>0.3</v>
      </c>
      <c r="AN26" s="938">
        <v>6.09</v>
      </c>
      <c r="AO26" s="802">
        <f>IF(U26="n/a","n/a",IF(AA26&lt;0,"n/a",IF(AA26="n/a","n/a",J26+U26-AA26)))</f>
        <v>7.1461219026067901</v>
      </c>
      <c r="AP26" s="803">
        <f>IF(U26="n/a","n/a",J26+U26)</f>
        <v>29.83531109179598</v>
      </c>
      <c r="AQ26" s="961">
        <f>IF(OR(AC26&lt;0.01,AF26="n/a"),"n/a",(I26/SQRT(22.5*AC26*(I26/AF26))-1)*100)</f>
        <v>88.135948545553418</v>
      </c>
      <c r="AR26" s="703">
        <f>INDEX(Historical!$C$7:$C$1439,MATCH(B26,Historical!$B$7:$B$1450,0))*IF(AH26="n/a",1.03,IF(AH26&lt;0,1.01,IF(AH26&gt;10,1.1,(1+AH26/100))))</f>
        <v>0.57200000000000006</v>
      </c>
      <c r="AS26" s="959">
        <f>IF($AI26="n/a",1.03*AR26,IF($AI26&lt;0,1.01*AR26,IF($AI26&gt;10,1.1*AR26,(1+$AI26/100)*AR26)))</f>
        <v>0.61833199999999999</v>
      </c>
      <c r="AT26" s="959">
        <f>IF($AK26="n/a",1.03*AS26,IF($AK26&lt;0,1.01*AS26,IF($AK26&gt;10,1.1*AS26,(1+$AK26/100)*AS26)))</f>
        <v>0.67398188000000003</v>
      </c>
      <c r="AU26" s="959">
        <f>IF($AK26="n/a",1.03*AT26,IF($AK26&lt;0,1.01*AT26,IF($AK26&gt;10,1.1*AT26,(1+$AK26/100)*AT26)))</f>
        <v>0.73464024920000004</v>
      </c>
      <c r="AV26" s="959">
        <f>IF($AK26="n/a",1.03*AU26,IF($AK26&lt;0,1.01*AU26,IF($AK26&gt;10,1.1*AU26,(1+$AK26/100)*AU26)))</f>
        <v>0.80075787162800005</v>
      </c>
      <c r="AW26" s="703">
        <f>SUM(AR26:AV26)</f>
        <v>3.399712000828</v>
      </c>
      <c r="AX26" s="810">
        <f>AW26/I26*100</f>
        <v>20.248433596354971</v>
      </c>
      <c r="AY26" s="1017">
        <v>1.01</v>
      </c>
      <c r="AZ26" s="945">
        <v>29.15</v>
      </c>
      <c r="BA26" s="945">
        <v>-9.34</v>
      </c>
      <c r="BB26" s="945">
        <v>0.16999999999999998</v>
      </c>
      <c r="BC26" s="945">
        <v>2.34</v>
      </c>
      <c r="BE26" s="666">
        <v>2012</v>
      </c>
      <c r="BF26" s="971">
        <f>IF(BE26&gt;2008,0,IF(BE26&gt;2001,1,IF(BE26&gt;1990,2,IF(BE26&gt;1980,3,IF(BE26&gt;1973,4,IF(BE26&gt;1970,5,IF(BE26&gt;1960,6,IF(BE26&gt;1958,7,IF(BE26&gt;1953,8,9)))))))))</f>
        <v>0</v>
      </c>
      <c r="BG26" s="955">
        <v>2.1</v>
      </c>
      <c r="BH26" s="937"/>
    </row>
    <row r="27" spans="1:60" ht="11.25" customHeight="1" x14ac:dyDescent="0.2">
      <c r="A27" s="944" t="s">
        <v>411</v>
      </c>
      <c r="B27" s="948" t="s">
        <v>412</v>
      </c>
      <c r="C27" s="1013" t="s">
        <v>108</v>
      </c>
      <c r="D27" s="1013" t="s">
        <v>118</v>
      </c>
      <c r="E27" s="792">
        <v>13</v>
      </c>
      <c r="F27" s="1227">
        <v>287</v>
      </c>
      <c r="G27" s="1161" t="s">
        <v>106</v>
      </c>
      <c r="H27" s="1161" t="s">
        <v>106</v>
      </c>
      <c r="I27" s="947">
        <v>102.38</v>
      </c>
      <c r="J27" s="703">
        <f>(M27/I27)*100</f>
        <v>1.5628052353975388</v>
      </c>
      <c r="K27" s="950">
        <v>0.4</v>
      </c>
      <c r="L27" s="960">
        <v>4</v>
      </c>
      <c r="M27" s="694">
        <f>K27*L27</f>
        <v>1.6</v>
      </c>
      <c r="N27" s="943" t="s">
        <v>413</v>
      </c>
      <c r="O27" s="795">
        <v>0.35</v>
      </c>
      <c r="P27" s="934">
        <v>43385</v>
      </c>
      <c r="Q27" s="934">
        <v>43398</v>
      </c>
      <c r="R27" s="694">
        <f>(K27-O27)/O27*100</f>
        <v>14.285714285714299</v>
      </c>
      <c r="S27" s="759">
        <f>IF(INDEX(Historical!$D$7:$D$1439,MATCH(B27,Historical!$B$7:$B$1450,0))=0,"n/a",(INDEX(Historical!$C$7:$C$1439,MATCH(B27,Historical!$B$7:$B$1450,0))/INDEX(Historical!$D$7:$D$1439,MATCH(B27,Historical!$B$7:$B$1450,0))-1)*100)</f>
        <v>12.621359223300965</v>
      </c>
      <c r="T27" s="759">
        <f>IF(INDEX(Historical!$F$7:$F$1432,MATCH(B27,Historical!$B$7:$B$1450,0))=0,"n/a",((INDEX(Historical!$C$7:$C$1439,MATCH(B27,Historical!$B$7:$B$1450,0))/INDEX(Historical!$F$7:$F$1432,MATCH(B27,Historical!$B$7:$B$1450,0)))^(1/3)-1)*100)</f>
        <v>12.07539009754257</v>
      </c>
      <c r="U27" s="759">
        <f>IF(INDEX(Historical!$H$7:$H$1432,MATCH(B27,Historical!$B$7:$B$1450,0))=0,"n/a",((INDEX(Historical!$C$7:$C$1439,MATCH(B27,Historical!$B$7:$B$1450,0))/INDEX(Historical!$H$7:$H$1432,MATCH(B27,Historical!$B$7:$B$1450,0)))^(1/5)-1)*100)</f>
        <v>12.490131476427923</v>
      </c>
      <c r="V27" s="759">
        <f>IF(INDEX(Historical!$O$7:$O$1432,MATCH(B27,Historical!$B$7:$B$1450,0))=0,"n/a",((INDEX(Historical!$C$7:$C$1439,MATCH(B27,Historical!$B$7:$B$1450,0))/INDEX(Historical!$O$7:$O$1432,MATCH(B27,Historical!$B$7:$B$1450,0)))^(1/10)-1)*100)</f>
        <v>11.234574993260459</v>
      </c>
      <c r="W27" s="760">
        <f>IF(OR(U27&lt;=0,U27="n/a",V27&lt;=0,V27="n/a"),"n/a",U27/V27)</f>
        <v>1.1117582537764592</v>
      </c>
      <c r="X27" s="761">
        <f>IF(OR(AJ27&lt;=0,AJ27="n/a",U27&lt;=0,U27="n/a"),"n/a",U27/AJ27)</f>
        <v>4.9960525905711695</v>
      </c>
      <c r="Y27" s="714"/>
      <c r="Z27" s="703">
        <f>IF(OR(AC27&lt;0.01,AC27="n/a"),"n/a",M27/AC27*100)</f>
        <v>20.330368487928844</v>
      </c>
      <c r="AA27" s="959">
        <f>IF(OR(AC27&lt;0.01,AC27="n/a"),"n/a",I27/AC27)</f>
        <v>13.008894536213468</v>
      </c>
      <c r="AB27" s="960">
        <v>12</v>
      </c>
      <c r="AC27" s="938">
        <v>7.87</v>
      </c>
      <c r="AD27" s="938">
        <v>2.14</v>
      </c>
      <c r="AE27" s="938">
        <v>1.2</v>
      </c>
      <c r="AF27" s="938">
        <v>1.62</v>
      </c>
      <c r="AG27" s="938">
        <v>13.700000000000001</v>
      </c>
      <c r="AH27" s="938">
        <v>-9.7000000000000011</v>
      </c>
      <c r="AI27" s="938">
        <v>3.53</v>
      </c>
      <c r="AJ27" s="938">
        <v>2.5</v>
      </c>
      <c r="AK27" s="938">
        <v>6.1</v>
      </c>
      <c r="AL27" s="951">
        <v>9110</v>
      </c>
      <c r="AM27" s="945">
        <v>0.70000000000000007</v>
      </c>
      <c r="AN27" s="938">
        <v>0.25</v>
      </c>
      <c r="AO27" s="802">
        <f>IF(U27="n/a","n/a",IF(AA27&lt;0,"n/a",IF(AA27="n/a","n/a",J27+U27-AA27)))</f>
        <v>1.0440421756119935</v>
      </c>
      <c r="AP27" s="803">
        <f>IF(U27="n/a","n/a",J27+U27)</f>
        <v>14.052936711825462</v>
      </c>
      <c r="AQ27" s="961">
        <f>IF(OR(AC27&lt;0.01,AF27="n/a"),"n/a",(I27/SQRT(22.5*AC27*(I27/AF27))-1)*100)</f>
        <v>-3.2198157365171287</v>
      </c>
      <c r="AR27" s="703">
        <f>INDEX(Historical!$C$7:$C$1439,MATCH(B27,Historical!$B$7:$B$1450,0))*IF(AH27="n/a",1.03,IF(AH27&lt;0,1.01,IF(AH27&gt;10,1.1,(1+AH27/100))))</f>
        <v>1.4644999999999999</v>
      </c>
      <c r="AS27" s="959">
        <f>IF($AI27="n/a",1.03*AR27,IF($AI27&lt;0,1.01*AR27,IF($AI27&gt;10,1.1*AR27,(1+$AI27/100)*AR27)))</f>
        <v>1.5161968499999998</v>
      </c>
      <c r="AT27" s="959">
        <f>IF($AK27="n/a",1.03*AS27,IF($AK27&lt;0,1.01*AS27,IF($AK27&gt;10,1.1*AS27,(1+$AK27/100)*AS27)))</f>
        <v>1.6086848578499997</v>
      </c>
      <c r="AU27" s="959">
        <f>IF($AK27="n/a",1.03*AT27,IF($AK27&lt;0,1.01*AT27,IF($AK27&gt;10,1.1*AT27,(1+$AK27/100)*AT27)))</f>
        <v>1.7068146341788495</v>
      </c>
      <c r="AV27" s="959">
        <f>IF($AK27="n/a",1.03*AU27,IF($AK27&lt;0,1.01*AU27,IF($AK27&gt;10,1.1*AU27,(1+$AK27/100)*AU27)))</f>
        <v>1.8109303268637591</v>
      </c>
      <c r="AW27" s="703">
        <f>SUM(AR27:AV27)</f>
        <v>8.107126668892608</v>
      </c>
      <c r="AX27" s="810">
        <f>AW27/I27*100</f>
        <v>7.9186625013602354</v>
      </c>
      <c r="AY27" s="1017">
        <v>0.84</v>
      </c>
      <c r="AZ27" s="945">
        <v>23.47</v>
      </c>
      <c r="BA27" s="945">
        <v>-8.2799999999999994</v>
      </c>
      <c r="BB27" s="945">
        <v>-0.18</v>
      </c>
      <c r="BC27" s="945">
        <v>4.74</v>
      </c>
      <c r="BE27" s="666">
        <v>2007</v>
      </c>
      <c r="BF27" s="971">
        <f>IF(BE27&gt;2008,0,IF(BE27&gt;2001,1,IF(BE27&gt;1990,2,IF(BE27&gt;1980,3,IF(BE27&gt;1973,4,IF(BE27&gt;1970,5,IF(BE27&gt;1960,6,IF(BE27&gt;1958,7,IF(BE27&gt;1953,8,9)))))))))</f>
        <v>1</v>
      </c>
      <c r="BG27" s="955">
        <v>1.0999999999999999</v>
      </c>
      <c r="BH27" s="937"/>
    </row>
    <row r="28" spans="1:60" ht="11.25" customHeight="1" x14ac:dyDescent="0.2">
      <c r="A28" s="936" t="s">
        <v>116</v>
      </c>
      <c r="B28" s="948" t="s">
        <v>117</v>
      </c>
      <c r="C28" s="1013" t="s">
        <v>108</v>
      </c>
      <c r="D28" s="1013" t="s">
        <v>118</v>
      </c>
      <c r="E28" s="792">
        <v>37</v>
      </c>
      <c r="F28" s="1227">
        <v>71</v>
      </c>
      <c r="G28" s="1168" t="s">
        <v>37</v>
      </c>
      <c r="H28" s="1168" t="s">
        <v>37</v>
      </c>
      <c r="I28" s="938">
        <v>52.64</v>
      </c>
      <c r="J28" s="703">
        <f>(M28/I28)*100</f>
        <v>2.0516717325227964</v>
      </c>
      <c r="K28" s="950">
        <v>0.27</v>
      </c>
      <c r="L28" s="960">
        <v>4</v>
      </c>
      <c r="M28" s="694">
        <f>K28*L28</f>
        <v>1.08</v>
      </c>
      <c r="N28" s="943" t="s">
        <v>119</v>
      </c>
      <c r="O28" s="795">
        <v>0.26</v>
      </c>
      <c r="P28" s="934">
        <v>43515</v>
      </c>
      <c r="Q28" s="934">
        <v>43525</v>
      </c>
      <c r="R28" s="694">
        <f>(K28-O28)/O28*100</f>
        <v>3.8461538461538494</v>
      </c>
      <c r="S28" s="759">
        <f>IF(INDEX(Historical!$D$7:$D$1439,MATCH(B28,Historical!$B$7:$B$1450,0))=0,"n/a",(INDEX(Historical!$C$7:$C$1439,MATCH(B28,Historical!$B$7:$B$1450,0))/INDEX(Historical!$D$7:$D$1439,MATCH(B28,Historical!$B$7:$B$1450,0))-1)*100)</f>
        <v>19.540229885057482</v>
      </c>
      <c r="T28" s="759">
        <f>IF(INDEX(Historical!$F$7:$F$1432,MATCH(B28,Historical!$B$7:$B$1450,0))=0,"n/a",((INDEX(Historical!$C$7:$C$1439,MATCH(B28,Historical!$B$7:$B$1450,0))/INDEX(Historical!$F$7:$F$1432,MATCH(B28,Historical!$B$7:$B$1450,0)))^(1/3)-1)*100)</f>
        <v>9.5978621302570399</v>
      </c>
      <c r="U28" s="759">
        <f>IF(INDEX(Historical!$H$7:$H$1432,MATCH(B28,Historical!$B$7:$B$1450,0))=0,"n/a",((INDEX(Historical!$C$7:$C$1439,MATCH(B28,Historical!$B$7:$B$1450,0))/INDEX(Historical!$H$7:$H$1432,MATCH(B28,Historical!$B$7:$B$1450,0)))^(1/5)-1)*100)</f>
        <v>7.933186310173812</v>
      </c>
      <c r="V28" s="759">
        <f>IF(INDEX(Historical!$O$7:$O$1432,MATCH(B28,Historical!$B$7:$B$1450,0))=0,"n/a",((INDEX(Historical!$C$7:$C$1439,MATCH(B28,Historical!$B$7:$B$1450,0))/INDEX(Historical!$O$7:$O$1432,MATCH(B28,Historical!$B$7:$B$1450,0)))^(1/10)-1)*100)</f>
        <v>8.0386652698788641</v>
      </c>
      <c r="W28" s="760">
        <f>IF(OR(U28&lt;=0,U28="n/a",V28&lt;=0,V28="n/a"),"n/a",U28/V28)</f>
        <v>0.98687854809674869</v>
      </c>
      <c r="X28" s="761">
        <f>IF(OR(AJ28&lt;=0,AJ28="n/a",U28&lt;=0,U28="n/a"),"n/a",U28/AJ28)</f>
        <v>3.4492114392060054</v>
      </c>
      <c r="Y28" s="715"/>
      <c r="Z28" s="703">
        <f>IF(OR(AC28&lt;0.01,AC28="n/a"),"n/a",M28/AC28*100)</f>
        <v>26.341463414634152</v>
      </c>
      <c r="AA28" s="959">
        <f>IF(OR(AC28&lt;0.01,AC28="n/a"),"n/a",I28/AC28)</f>
        <v>12.839024390243903</v>
      </c>
      <c r="AB28" s="960">
        <v>12</v>
      </c>
      <c r="AC28" s="938">
        <v>4.0999999999999996</v>
      </c>
      <c r="AD28" s="938">
        <v>3.07</v>
      </c>
      <c r="AE28" s="938">
        <v>1.79</v>
      </c>
      <c r="AF28" s="938">
        <v>1.53</v>
      </c>
      <c r="AG28" s="938">
        <v>12.1</v>
      </c>
      <c r="AH28" s="938">
        <v>13.3</v>
      </c>
      <c r="AI28" s="938">
        <v>3.3000000000000003</v>
      </c>
      <c r="AJ28" s="938">
        <v>2.2999999999999998</v>
      </c>
      <c r="AK28" s="938">
        <v>4.2</v>
      </c>
      <c r="AL28" s="951">
        <v>39330</v>
      </c>
      <c r="AM28" s="945">
        <v>0.2</v>
      </c>
      <c r="AN28" s="938">
        <v>0.23</v>
      </c>
      <c r="AO28" s="802">
        <f>IF(U28="n/a","n/a",IF(AA28&lt;0,"n/a",IF(AA28="n/a","n/a",J28+U28-AA28)))</f>
        <v>-2.8541663475472951</v>
      </c>
      <c r="AP28" s="803">
        <f>IF(U28="n/a","n/a",J28+U28)</f>
        <v>9.984858042696608</v>
      </c>
      <c r="AQ28" s="961">
        <f>IF(OR(AC28&lt;0.01,AF28="n/a"),"n/a",(I28/SQRT(22.5*AC28*(I28/AF28))-1)*100)</f>
        <v>-6.5626595767738323</v>
      </c>
      <c r="AR28" s="703">
        <f>INDEX(Historical!$C$7:$C$1439,MATCH(B28,Historical!$B$7:$B$1450,0))*IF(AH28="n/a",1.03,IF(AH28&lt;0,1.01,IF(AH28&gt;10,1.1,(1+AH28/100))))</f>
        <v>1.1440000000000001</v>
      </c>
      <c r="AS28" s="959">
        <f>IF($AI28="n/a",1.03*AR28,IF($AI28&lt;0,1.01*AR28,IF($AI28&gt;10,1.1*AR28,(1+$AI28/100)*AR28)))</f>
        <v>1.1817520000000001</v>
      </c>
      <c r="AT28" s="959">
        <f>IF($AK28="n/a",1.03*AS28,IF($AK28&lt;0,1.01*AS28,IF($AK28&gt;10,1.1*AS28,(1+$AK28/100)*AS28)))</f>
        <v>1.2313855840000001</v>
      </c>
      <c r="AU28" s="959">
        <f>IF($AK28="n/a",1.03*AT28,IF($AK28&lt;0,1.01*AT28,IF($AK28&gt;10,1.1*AT28,(1+$AK28/100)*AT28)))</f>
        <v>1.2831037785280002</v>
      </c>
      <c r="AV28" s="959">
        <f>IF($AK28="n/a",1.03*AU28,IF($AK28&lt;0,1.01*AU28,IF($AK28&gt;10,1.1*AU28,(1+$AK28/100)*AU28)))</f>
        <v>1.3369941372261762</v>
      </c>
      <c r="AW28" s="703">
        <f>SUM(AR28:AV28)</f>
        <v>6.1772354997541763</v>
      </c>
      <c r="AX28" s="810">
        <f>AW28/I28*100</f>
        <v>11.734869870353679</v>
      </c>
      <c r="AY28" s="1017">
        <v>0.7</v>
      </c>
      <c r="AZ28" s="945">
        <v>27.01</v>
      </c>
      <c r="BA28" s="945">
        <v>-7.9399999999999995</v>
      </c>
      <c r="BB28" s="945">
        <v>-3.2199999999999998</v>
      </c>
      <c r="BC28" s="945">
        <v>7.66</v>
      </c>
      <c r="BE28" s="666">
        <v>1983</v>
      </c>
      <c r="BF28" s="971">
        <f>IF(BE28&gt;2008,0,IF(BE28&gt;2001,1,IF(BE28&gt;1990,2,IF(BE28&gt;1980,3,IF(BE28&gt;1973,4,IF(BE28&gt;1970,5,IF(BE28&gt;1960,6,IF(BE28&gt;1958,7,IF(BE28&gt;1953,8,9)))))))))</f>
        <v>3</v>
      </c>
      <c r="BG28" s="955">
        <v>2.1</v>
      </c>
      <c r="BH28" s="937"/>
    </row>
    <row r="29" spans="1:60" ht="11.25" customHeight="1" x14ac:dyDescent="0.2">
      <c r="A29" s="936" t="s">
        <v>884</v>
      </c>
      <c r="B29" s="948" t="s">
        <v>885</v>
      </c>
      <c r="C29" s="1013" t="s">
        <v>112</v>
      </c>
      <c r="D29" s="1013" t="s">
        <v>213</v>
      </c>
      <c r="E29" s="792">
        <v>7</v>
      </c>
      <c r="F29" s="1227">
        <v>691</v>
      </c>
      <c r="G29" s="1122" t="s">
        <v>106</v>
      </c>
      <c r="H29" s="1122" t="s">
        <v>106</v>
      </c>
      <c r="I29" s="947">
        <v>77</v>
      </c>
      <c r="J29" s="703">
        <f>(M29/I29)*100</f>
        <v>0.83116883116883122</v>
      </c>
      <c r="K29" s="950">
        <v>0.16</v>
      </c>
      <c r="L29" s="960">
        <v>4</v>
      </c>
      <c r="M29" s="694">
        <f>K29*L29</f>
        <v>0.64</v>
      </c>
      <c r="N29" s="943" t="s">
        <v>149</v>
      </c>
      <c r="O29" s="795">
        <v>0.15</v>
      </c>
      <c r="P29" s="934">
        <v>43599</v>
      </c>
      <c r="Q29" s="934">
        <v>43630</v>
      </c>
      <c r="R29" s="694">
        <f>(K29-O29)/O29*100</f>
        <v>6.6666666666666732</v>
      </c>
      <c r="S29" s="759">
        <f>IF(INDEX(Historical!$D$7:$D$1439,MATCH(B29,Historical!$B$7:$B$1450,0))=0,"n/a",(INDEX(Historical!$C$7:$C$1439,MATCH(B29,Historical!$B$7:$B$1450,0))/INDEX(Historical!$D$7:$D$1439,MATCH(B29,Historical!$B$7:$B$1450,0))-1)*100)</f>
        <v>7.1428571428571397</v>
      </c>
      <c r="T29" s="759">
        <f>IF(INDEX(Historical!$F$7:$F$1432,MATCH(B29,Historical!$B$7:$B$1450,0))=0,"n/a",((INDEX(Historical!$C$7:$C$1439,MATCH(B29,Historical!$B$7:$B$1450,0))/INDEX(Historical!$F$7:$F$1432,MATCH(B29,Historical!$B$7:$B$1450,0)))^(1/3)-1)*100)</f>
        <v>7.7217345015941907</v>
      </c>
      <c r="U29" s="759">
        <f>IF(INDEX(Historical!$H$7:$H$1432,MATCH(B29,Historical!$B$7:$B$1450,0))=0,"n/a",((INDEX(Historical!$C$7:$C$1439,MATCH(B29,Historical!$B$7:$B$1450,0))/INDEX(Historical!$H$7:$H$1432,MATCH(B29,Historical!$B$7:$B$1450,0)))^(1/5)-1)*100)</f>
        <v>8.4471771197698544</v>
      </c>
      <c r="V29" s="759" t="str">
        <f>IF(INDEX(Historical!$O$7:$O$1432,MATCH(B29,Historical!$B$7:$B$1450,0))=0,"n/a",((INDEX(Historical!$C$7:$C$1439,MATCH(B29,Historical!$B$7:$B$1450,0))/INDEX(Historical!$O$7:$O$1432,MATCH(B29,Historical!$B$7:$B$1450,0)))^(1/10)-1)*100)</f>
        <v>n/a</v>
      </c>
      <c r="W29" s="760" t="str">
        <f>IF(OR(U29&lt;=0,U29="n/a",V29&lt;=0,V29="n/a"),"n/a",U29/V29)</f>
        <v>n/a</v>
      </c>
      <c r="X29" s="761" t="str">
        <f>IF(OR(AJ29&lt;=0,AJ29="n/a",U29&lt;=0,U29="n/a"),"n/a",U29/AJ29)</f>
        <v>n/a</v>
      </c>
      <c r="Y29" s="716"/>
      <c r="Z29" s="703">
        <f>IF(OR(AC29&lt;0.01,AC29="n/a"),"n/a",M29/AC29*100)</f>
        <v>15.920398009950251</v>
      </c>
      <c r="AA29" s="959">
        <f>IF(OR(AC29&lt;0.01,AC29="n/a"),"n/a",I29/AC29)</f>
        <v>19.154228855721396</v>
      </c>
      <c r="AB29" s="960">
        <v>12</v>
      </c>
      <c r="AC29" s="938">
        <v>4.0199999999999996</v>
      </c>
      <c r="AD29" s="938">
        <v>1.43</v>
      </c>
      <c r="AE29" s="938">
        <v>0.66</v>
      </c>
      <c r="AF29" s="938">
        <v>2.08</v>
      </c>
      <c r="AG29" s="938">
        <v>11.1</v>
      </c>
      <c r="AH29" s="938">
        <v>22</v>
      </c>
      <c r="AI29" s="938">
        <v>11.3</v>
      </c>
      <c r="AJ29" s="938">
        <v>-10.4</v>
      </c>
      <c r="AK29" s="938">
        <v>13.930000000000001</v>
      </c>
      <c r="AL29" s="951">
        <v>6120</v>
      </c>
      <c r="AM29" s="945">
        <v>1.6</v>
      </c>
      <c r="AN29" s="938">
        <v>0.64</v>
      </c>
      <c r="AO29" s="802">
        <f>IF(U29="n/a","n/a",IF(AA29&lt;0,"n/a",IF(AA29="n/a","n/a",J29+U29-AA29)))</f>
        <v>-9.8758829047827099</v>
      </c>
      <c r="AP29" s="803">
        <f>IF(U29="n/a","n/a",J29+U29)</f>
        <v>9.2783459509386859</v>
      </c>
      <c r="AQ29" s="961">
        <f>IF(OR(AC29&lt;0.01,AF29="n/a"),"n/a",(I29/SQRT(22.5*AC29*(I29/AF29))-1)*100)</f>
        <v>33.067728819910023</v>
      </c>
      <c r="AR29" s="703">
        <f>INDEX(Historical!$C$7:$C$1439,MATCH(B29,Historical!$B$7:$B$1450,0))*IF(AH29="n/a",1.03,IF(AH29&lt;0,1.01,IF(AH29&gt;10,1.1,(1+AH29/100))))</f>
        <v>0.66</v>
      </c>
      <c r="AS29" s="959">
        <f>IF($AI29="n/a",1.03*AR29,IF($AI29&lt;0,1.01*AR29,IF($AI29&gt;10,1.1*AR29,(1+$AI29/100)*AR29)))</f>
        <v>0.72600000000000009</v>
      </c>
      <c r="AT29" s="959">
        <f>IF($AK29="n/a",1.03*AS29,IF($AK29&lt;0,1.01*AS29,IF($AK29&gt;10,1.1*AS29,(1+$AK29/100)*AS29)))</f>
        <v>0.7986000000000002</v>
      </c>
      <c r="AU29" s="959">
        <f>IF($AK29="n/a",1.03*AT29,IF($AK29&lt;0,1.01*AT29,IF($AK29&gt;10,1.1*AT29,(1+$AK29/100)*AT29)))</f>
        <v>0.87846000000000024</v>
      </c>
      <c r="AV29" s="959">
        <f>IF($AK29="n/a",1.03*AU29,IF($AK29&lt;0,1.01*AU29,IF($AK29&gt;10,1.1*AU29,(1+$AK29/100)*AU29)))</f>
        <v>0.96630600000000033</v>
      </c>
      <c r="AW29" s="703">
        <f>SUM(AR29:AV29)</f>
        <v>4.0293660000000013</v>
      </c>
      <c r="AX29" s="810">
        <f>AW29/I29*100</f>
        <v>5.2329428571428593</v>
      </c>
      <c r="AY29" s="1017">
        <v>0.93</v>
      </c>
      <c r="AZ29" s="945">
        <v>55.559999999999995</v>
      </c>
      <c r="BA29" s="945">
        <v>-4.51</v>
      </c>
      <c r="BB29" s="945">
        <v>4.8599999999999994</v>
      </c>
      <c r="BC29" s="945">
        <v>17.299999999999997</v>
      </c>
      <c r="BE29" s="666">
        <v>2013</v>
      </c>
      <c r="BF29" s="971">
        <f>IF(BE29&gt;2008,0,IF(BE29&gt;2001,1,IF(BE29&gt;1990,2,IF(BE29&gt;1980,3,IF(BE29&gt;1973,4,IF(BE29&gt;1970,5,IF(BE29&gt;1960,6,IF(BE29&gt;1958,7,IF(BE29&gt;1953,8,9)))))))))</f>
        <v>0</v>
      </c>
      <c r="BG29" s="955">
        <v>4.1000000000000005</v>
      </c>
      <c r="BH29" s="937"/>
    </row>
    <row r="30" spans="1:60" ht="11.25" customHeight="1" x14ac:dyDescent="0.2">
      <c r="A30" s="944" t="s">
        <v>1181</v>
      </c>
      <c r="B30" s="948" t="s">
        <v>1182</v>
      </c>
      <c r="C30" s="1013" t="s">
        <v>108</v>
      </c>
      <c r="D30" s="1013" t="s">
        <v>4357</v>
      </c>
      <c r="E30" s="792">
        <v>8</v>
      </c>
      <c r="F30" s="1227">
        <v>569</v>
      </c>
      <c r="G30" s="1227" t="s">
        <v>106</v>
      </c>
      <c r="H30" s="1227" t="s">
        <v>106</v>
      </c>
      <c r="I30" s="947">
        <v>77.27</v>
      </c>
      <c r="J30" s="703">
        <f>(M30/I30)*100</f>
        <v>3.6236573055519603</v>
      </c>
      <c r="K30" s="950">
        <v>0.7</v>
      </c>
      <c r="L30" s="960">
        <v>4</v>
      </c>
      <c r="M30" s="694">
        <f>K30*L30</f>
        <v>2.8</v>
      </c>
      <c r="N30" s="943" t="s">
        <v>320</v>
      </c>
      <c r="O30" s="795">
        <v>0.57999999999999996</v>
      </c>
      <c r="P30" s="934">
        <v>43538</v>
      </c>
      <c r="Q30" s="934">
        <v>43553</v>
      </c>
      <c r="R30" s="694">
        <f>(K30-O30)/O30*100</f>
        <v>20.689655172413794</v>
      </c>
      <c r="S30" s="759">
        <f>IF(INDEX(Historical!$D$7:$D$1439,MATCH(B30,Historical!$B$7:$B$1450,0))=0,"n/a",(INDEX(Historical!$C$7:$C$1439,MATCH(B30,Historical!$B$7:$B$1450,0))/INDEX(Historical!$D$7:$D$1439,MATCH(B30,Historical!$B$7:$B$1450,0))-1)*100)</f>
        <v>61.111111111111114</v>
      </c>
      <c r="T30" s="759">
        <f>IF(INDEX(Historical!$F$7:$F$1432,MATCH(B30,Historical!$B$7:$B$1450,0))=0,"n/a",((INDEX(Historical!$C$7:$C$1439,MATCH(B30,Historical!$B$7:$B$1450,0))/INDEX(Historical!$F$7:$F$1432,MATCH(B30,Historical!$B$7:$B$1450,0)))^(1/3)-1)*100)</f>
        <v>53.615841284292351</v>
      </c>
      <c r="U30" s="759">
        <f>IF(INDEX(Historical!$H$7:$H$1432,MATCH(B30,Historical!$B$7:$B$1450,0))=0,"n/a",((INDEX(Historical!$C$7:$C$1439,MATCH(B30,Historical!$B$7:$B$1450,0))/INDEX(Historical!$H$7:$H$1432,MATCH(B30,Historical!$B$7:$B$1450,0)))^(1/5)-1)*100)</f>
        <v>37.040630950593226</v>
      </c>
      <c r="V30" s="759">
        <f>IF(INDEX(Historical!$O$7:$O$1432,MATCH(B30,Historical!$B$7:$B$1450,0))=0,"n/a",((INDEX(Historical!$C$7:$C$1439,MATCH(B30,Historical!$B$7:$B$1450,0))/INDEX(Historical!$O$7:$O$1432,MATCH(B30,Historical!$B$7:$B$1450,0)))^(1/10)-1)*100)</f>
        <v>19.218265594279728</v>
      </c>
      <c r="W30" s="760">
        <f>IF(OR(U30&lt;=0,U30="n/a",V30&lt;=0,V30="n/a"),"n/a",U30/V30)</f>
        <v>1.9273659617659922</v>
      </c>
      <c r="X30" s="761">
        <f>IF(OR(AJ30&lt;=0,AJ30="n/a",U30&lt;=0,U30="n/a"),"n/a",U30/AJ30)</f>
        <v>5.6122168106959425</v>
      </c>
      <c r="Y30" s="949" t="s">
        <v>1183</v>
      </c>
      <c r="Z30" s="703">
        <f>IF(OR(AC30&lt;0.01,AC30="n/a"),"n/a",M30/AC30*100)</f>
        <v>31.927023945267958</v>
      </c>
      <c r="AA30" s="959">
        <f>IF(OR(AC30&lt;0.01,AC30="n/a"),"n/a",I30/AC30)</f>
        <v>8.810718358038768</v>
      </c>
      <c r="AB30" s="960">
        <v>12</v>
      </c>
      <c r="AC30" s="938">
        <v>8.77</v>
      </c>
      <c r="AD30" s="938">
        <v>0.81</v>
      </c>
      <c r="AE30" s="938">
        <v>1.38</v>
      </c>
      <c r="AF30" s="938">
        <v>1.49</v>
      </c>
      <c r="AG30" s="938">
        <v>16.8</v>
      </c>
      <c r="AH30" s="938">
        <v>31.2</v>
      </c>
      <c r="AI30" s="938">
        <v>9.67</v>
      </c>
      <c r="AJ30" s="938">
        <v>6.6000000000000005</v>
      </c>
      <c r="AK30" s="938">
        <v>11</v>
      </c>
      <c r="AL30" s="951">
        <v>799.5</v>
      </c>
      <c r="AM30" s="945">
        <v>0.5</v>
      </c>
      <c r="AN30" s="940">
        <v>33.69</v>
      </c>
      <c r="AO30" s="802">
        <f>IF(U30="n/a","n/a",IF(AA30&lt;0,"n/a",IF(AA30="n/a","n/a",J30+U30-AA30)))</f>
        <v>31.853569898106414</v>
      </c>
      <c r="AP30" s="803">
        <f>IF(U30="n/a","n/a",J30+U30)</f>
        <v>40.664288256145184</v>
      </c>
      <c r="AQ30" s="961">
        <f>IF(OR(AC30&lt;0.01,AF30="n/a"),"n/a",(I30/SQRT(22.5*AC30*(I30/AF30))-1)*100)</f>
        <v>-23.615096449399353</v>
      </c>
      <c r="AR30" s="703">
        <f>INDEX(Historical!$C$7:$C$1439,MATCH(B30,Historical!$B$7:$B$1450,0))*IF(AH30="n/a",1.03,IF(AH30&lt;0,1.01,IF(AH30&gt;10,1.1,(1+AH30/100))))</f>
        <v>2.552</v>
      </c>
      <c r="AS30" s="959">
        <f>IF($AI30="n/a",1.03*AR30,IF($AI30&lt;0,1.01*AR30,IF($AI30&gt;10,1.1*AR30,(1+$AI30/100)*AR30)))</f>
        <v>2.7987784000000002</v>
      </c>
      <c r="AT30" s="959">
        <f>IF($AK30="n/a",1.03*AS30,IF($AK30&lt;0,1.01*AS30,IF($AK30&gt;10,1.1*AS30,(1+$AK30/100)*AS30)))</f>
        <v>3.0786562400000004</v>
      </c>
      <c r="AU30" s="959">
        <f>IF($AK30="n/a",1.03*AT30,IF($AK30&lt;0,1.01*AT30,IF($AK30&gt;10,1.1*AT30,(1+$AK30/100)*AT30)))</f>
        <v>3.3865218640000005</v>
      </c>
      <c r="AV30" s="959">
        <f>IF($AK30="n/a",1.03*AU30,IF($AK30&lt;0,1.01*AU30,IF($AK30&gt;10,1.1*AU30,(1+$AK30/100)*AU30)))</f>
        <v>3.725174050400001</v>
      </c>
      <c r="AW30" s="703">
        <f>SUM(AR30:AV30)</f>
        <v>15.541130554400002</v>
      </c>
      <c r="AX30" s="810">
        <f>AW30/I30*100</f>
        <v>20.112761167852987</v>
      </c>
      <c r="AY30" s="1017">
        <v>1.25</v>
      </c>
      <c r="AZ30" s="945">
        <v>38.879999999999995</v>
      </c>
      <c r="BA30" s="945">
        <v>-18.829999999999998</v>
      </c>
      <c r="BB30" s="945">
        <v>7.0000000000000009</v>
      </c>
      <c r="BC30" s="945">
        <v>8.41</v>
      </c>
      <c r="BE30" s="666">
        <v>2012</v>
      </c>
      <c r="BF30" s="971">
        <f>IF(BE30&gt;2008,0,IF(BE30&gt;2001,1,IF(BE30&gt;1990,2,IF(BE30&gt;1980,3,IF(BE30&gt;1973,4,IF(BE30&gt;1970,5,IF(BE30&gt;1960,6,IF(BE30&gt;1958,7,IF(BE30&gt;1953,8,9)))))))))</f>
        <v>0</v>
      </c>
      <c r="BG30" s="955">
        <v>0.5</v>
      </c>
      <c r="BH30" s="937"/>
    </row>
    <row r="31" spans="1:60" ht="11.25" customHeight="1" x14ac:dyDescent="0.2">
      <c r="A31" s="936" t="s">
        <v>960</v>
      </c>
      <c r="B31" s="948" t="s">
        <v>961</v>
      </c>
      <c r="C31" s="1013" t="s">
        <v>108</v>
      </c>
      <c r="D31" s="1013" t="s">
        <v>118</v>
      </c>
      <c r="E31" s="792">
        <v>8</v>
      </c>
      <c r="F31" s="1227">
        <v>567</v>
      </c>
      <c r="G31" s="1227" t="s">
        <v>106</v>
      </c>
      <c r="H31" s="1227" t="s">
        <v>106</v>
      </c>
      <c r="I31" s="947">
        <v>43.69</v>
      </c>
      <c r="J31" s="703">
        <f>(M31/I31)*100</f>
        <v>1.6479743648432137</v>
      </c>
      <c r="K31" s="950">
        <v>0.18</v>
      </c>
      <c r="L31" s="960">
        <v>4</v>
      </c>
      <c r="M31" s="694">
        <f>K31*L31</f>
        <v>0.72</v>
      </c>
      <c r="N31" s="943" t="s">
        <v>712</v>
      </c>
      <c r="O31" s="795">
        <v>0.16</v>
      </c>
      <c r="P31" s="934">
        <v>43536</v>
      </c>
      <c r="Q31" s="934">
        <v>43551</v>
      </c>
      <c r="R31" s="694">
        <f>(K31-O31)/O31*100</f>
        <v>12.499999999999993</v>
      </c>
      <c r="S31" s="759">
        <f>IF(INDEX(Historical!$D$7:$D$1439,MATCH(B31,Historical!$B$7:$B$1450,0))=0,"n/a",(INDEX(Historical!$C$7:$C$1439,MATCH(B31,Historical!$B$7:$B$1450,0))/INDEX(Historical!$D$7:$D$1439,MATCH(B31,Historical!$B$7:$B$1450,0))-1)*100)</f>
        <v>12.28070175438598</v>
      </c>
      <c r="T31" s="759">
        <f>IF(INDEX(Historical!$F$7:$F$1432,MATCH(B31,Historical!$B$7:$B$1450,0))=0,"n/a",((INDEX(Historical!$C$7:$C$1439,MATCH(B31,Historical!$B$7:$B$1450,0))/INDEX(Historical!$F$7:$F$1432,MATCH(B31,Historical!$B$7:$B$1450,0)))^(1/3)-1)*100)</f>
        <v>10.064241629820891</v>
      </c>
      <c r="U31" s="759">
        <f>IF(INDEX(Historical!$H$7:$H$1432,MATCH(B31,Historical!$B$7:$B$1450,0))=0,"n/a",((INDEX(Historical!$C$7:$C$1439,MATCH(B31,Historical!$B$7:$B$1450,0))/INDEX(Historical!$H$7:$H$1432,MATCH(B31,Historical!$B$7:$B$1450,0)))^(1/5)-1)*100)</f>
        <v>9.8560543306117623</v>
      </c>
      <c r="V31" s="759">
        <f>IF(INDEX(Historical!$O$7:$O$1432,MATCH(B31,Historical!$B$7:$B$1450,0))=0,"n/a",((INDEX(Historical!$C$7:$C$1439,MATCH(B31,Historical!$B$7:$B$1450,0))/INDEX(Historical!$O$7:$O$1432,MATCH(B31,Historical!$B$7:$B$1450,0)))^(1/10)-1)*100)</f>
        <v>13.524800372187773</v>
      </c>
      <c r="W31" s="760">
        <f>IF(OR(U31&lt;=0,U31="n/a",V31&lt;=0,V31="n/a"),"n/a",U31/V31)</f>
        <v>0.72873935728320449</v>
      </c>
      <c r="X31" s="761">
        <f>IF(OR(AJ31&lt;=0,AJ31="n/a",U31&lt;=0,U31="n/a"),"n/a",U31/AJ31)</f>
        <v>6.5707028870745079</v>
      </c>
      <c r="Y31" s="949" t="s">
        <v>477</v>
      </c>
      <c r="Z31" s="703">
        <f>IF(OR(AC31&lt;0.01,AC31="n/a"),"n/a",M31/AC31*100)</f>
        <v>20.930232558139533</v>
      </c>
      <c r="AA31" s="959">
        <f>IF(OR(AC31&lt;0.01,AC31="n/a"),"n/a",I31/AC31)</f>
        <v>12.700581395348836</v>
      </c>
      <c r="AB31" s="960">
        <v>12</v>
      </c>
      <c r="AC31" s="938">
        <v>3.44</v>
      </c>
      <c r="AD31" s="938">
        <v>4.24</v>
      </c>
      <c r="AE31" s="938">
        <v>4.7300000000000004</v>
      </c>
      <c r="AF31" s="938">
        <v>0.68</v>
      </c>
      <c r="AG31" s="938">
        <v>5.7</v>
      </c>
      <c r="AH31" s="938">
        <v>-28.199999999999996</v>
      </c>
      <c r="AI31" s="938">
        <v>8.07</v>
      </c>
      <c r="AJ31" s="938">
        <v>1.5</v>
      </c>
      <c r="AK31" s="938">
        <v>3</v>
      </c>
      <c r="AL31" s="951">
        <v>4420</v>
      </c>
      <c r="AM31" s="945">
        <v>2.8000000000000003</v>
      </c>
      <c r="AN31" s="938">
        <v>0.18</v>
      </c>
      <c r="AO31" s="802">
        <f>IF(U31="n/a","n/a",IF(AA31&lt;0,"n/a",IF(AA31="n/a","n/a",J31+U31-AA31)))</f>
        <v>-1.1965526998938607</v>
      </c>
      <c r="AP31" s="803">
        <f>IF(U31="n/a","n/a",J31+U31)</f>
        <v>11.504028695454975</v>
      </c>
      <c r="AQ31" s="961">
        <f>IF(OR(AC31&lt;0.01,AF31="n/a"),"n/a",(I31/SQRT(22.5*AC31*(I31/AF31))-1)*100)</f>
        <v>-38.04519443322787</v>
      </c>
      <c r="AR31" s="703">
        <f>INDEX(Historical!$C$7:$C$1439,MATCH(B31,Historical!$B$7:$B$1450,0))*IF(AH31="n/a",1.03,IF(AH31&lt;0,1.01,IF(AH31&gt;10,1.1,(1+AH31/100))))</f>
        <v>0.64639999999999997</v>
      </c>
      <c r="AS31" s="959">
        <f>IF($AI31="n/a",1.03*AR31,IF($AI31&lt;0,1.01*AR31,IF($AI31&gt;10,1.1*AR31,(1+$AI31/100)*AR31)))</f>
        <v>0.69856447999999993</v>
      </c>
      <c r="AT31" s="959">
        <f>IF($AK31="n/a",1.03*AS31,IF($AK31&lt;0,1.01*AS31,IF($AK31&gt;10,1.1*AS31,(1+$AK31/100)*AS31)))</f>
        <v>0.71952141439999995</v>
      </c>
      <c r="AU31" s="959">
        <f>IF($AK31="n/a",1.03*AT31,IF($AK31&lt;0,1.01*AT31,IF($AK31&gt;10,1.1*AT31,(1+$AK31/100)*AT31)))</f>
        <v>0.74110705683199996</v>
      </c>
      <c r="AV31" s="959">
        <f>IF($AK31="n/a",1.03*AU31,IF($AK31&lt;0,1.01*AU31,IF($AK31&gt;10,1.1*AU31,(1+$AK31/100)*AU31)))</f>
        <v>0.76334026853696002</v>
      </c>
      <c r="AW31" s="703">
        <f>SUM(AR31:AV31)</f>
        <v>3.5689332197689598</v>
      </c>
      <c r="AX31" s="810">
        <f>AW31/I31*100</f>
        <v>8.1687645222452741</v>
      </c>
      <c r="AY31" s="1017">
        <v>1.05</v>
      </c>
      <c r="AZ31" s="945">
        <v>20.919999999999998</v>
      </c>
      <c r="BA31" s="945">
        <v>-8.92</v>
      </c>
      <c r="BB31" s="945">
        <v>2.0500000000000003</v>
      </c>
      <c r="BC31" s="945">
        <v>3.85</v>
      </c>
      <c r="BE31" s="666">
        <v>2012</v>
      </c>
      <c r="BF31" s="971">
        <f>IF(BE31&gt;2008,0,IF(BE31&gt;2001,1,IF(BE31&gt;1990,2,IF(BE31&gt;1980,3,IF(BE31&gt;1973,4,IF(BE31&gt;1970,5,IF(BE31&gt;1960,6,IF(BE31&gt;1958,7,IF(BE31&gt;1953,8,9)))))))))</f>
        <v>0</v>
      </c>
      <c r="BG31" s="955">
        <v>2.7</v>
      </c>
      <c r="BH31" s="937"/>
    </row>
    <row r="32" spans="1:60" ht="11.25" customHeight="1" x14ac:dyDescent="0.2">
      <c r="A32" s="944" t="s">
        <v>949</v>
      </c>
      <c r="B32" s="948" t="s">
        <v>950</v>
      </c>
      <c r="C32" s="1013" t="s">
        <v>4345</v>
      </c>
      <c r="D32" s="1013" t="s">
        <v>4346</v>
      </c>
      <c r="E32" s="792">
        <v>7</v>
      </c>
      <c r="F32" s="1227">
        <v>674</v>
      </c>
      <c r="G32" s="1204" t="s">
        <v>106</v>
      </c>
      <c r="H32" s="1204" t="s">
        <v>106</v>
      </c>
      <c r="I32" s="947">
        <v>16.93</v>
      </c>
      <c r="J32" s="703">
        <f>(M32/I32)*100</f>
        <v>4.9616066154754872</v>
      </c>
      <c r="K32" s="950">
        <v>0.21</v>
      </c>
      <c r="L32" s="960">
        <v>4</v>
      </c>
      <c r="M32" s="694">
        <f>K32*L32</f>
        <v>0.84</v>
      </c>
      <c r="N32" s="943" t="s">
        <v>506</v>
      </c>
      <c r="O32" s="795">
        <v>0.2</v>
      </c>
      <c r="P32" s="934">
        <v>43550</v>
      </c>
      <c r="Q32" s="934">
        <v>43559</v>
      </c>
      <c r="R32" s="694">
        <f>(K32-O32)/O32*100</f>
        <v>4.9999999999999902</v>
      </c>
      <c r="S32" s="759">
        <f>IF(INDEX(Historical!$D$7:$D$1439,MATCH(B32,Historical!$B$7:$B$1450,0))=0,"n/a",(INDEX(Historical!$C$7:$C$1439,MATCH(B32,Historical!$B$7:$B$1450,0))/INDEX(Historical!$D$7:$D$1439,MATCH(B32,Historical!$B$7:$B$1450,0))-1)*100)</f>
        <v>5.3333333333333455</v>
      </c>
      <c r="T32" s="759">
        <f>IF(INDEX(Historical!$F$7:$F$1432,MATCH(B32,Historical!$B$7:$B$1450,0))=0,"n/a",((INDEX(Historical!$C$7:$C$1439,MATCH(B32,Historical!$B$7:$B$1450,0))/INDEX(Historical!$F$7:$F$1432,MATCH(B32,Historical!$B$7:$B$1450,0)))^(1/3)-1)*100)</f>
        <v>5.6454416126542117</v>
      </c>
      <c r="U32" s="759">
        <f>IF(INDEX(Historical!$H$7:$H$1432,MATCH(B32,Historical!$B$7:$B$1450,0))=0,"n/a",((INDEX(Historical!$C$7:$C$1439,MATCH(B32,Historical!$B$7:$B$1450,0))/INDEX(Historical!$H$7:$H$1432,MATCH(B32,Historical!$B$7:$B$1450,0)))^(1/5)-1)*100)</f>
        <v>37.626296019446755</v>
      </c>
      <c r="V32" s="759" t="str">
        <f>IF(INDEX(Historical!$O$7:$O$1432,MATCH(B32,Historical!$B$7:$B$1450,0))=0,"n/a",((INDEX(Historical!$C$7:$C$1439,MATCH(B32,Historical!$B$7:$B$1450,0))/INDEX(Historical!$O$7:$O$1432,MATCH(B32,Historical!$B$7:$B$1450,0)))^(1/10)-1)*100)</f>
        <v>n/a</v>
      </c>
      <c r="W32" s="760" t="str">
        <f>IF(OR(U32&lt;=0,U32="n/a",V32&lt;=0,V32="n/a"),"n/a",U32/V32)</f>
        <v>n/a</v>
      </c>
      <c r="X32" s="761" t="str">
        <f>IF(OR(AJ32&lt;=0,AJ32="n/a",U32&lt;=0,U32="n/a"),"n/a",U32/AJ32)</f>
        <v>n/a</v>
      </c>
      <c r="Y32" s="714"/>
      <c r="Z32" s="703">
        <f>IF(OR(AC32&lt;0.01,AC32="n/a"),"n/a",M32/AC32*100)</f>
        <v>270.96774193548384</v>
      </c>
      <c r="AA32" s="959">
        <f>IF(OR(AC32&lt;0.01,AC32="n/a"),"n/a",I32/AC32)</f>
        <v>54.612903225806448</v>
      </c>
      <c r="AB32" s="960">
        <v>12</v>
      </c>
      <c r="AC32" s="938">
        <v>0.31</v>
      </c>
      <c r="AD32" s="938">
        <v>11.12</v>
      </c>
      <c r="AE32" s="938">
        <v>6.19</v>
      </c>
      <c r="AF32" s="938">
        <v>2.9</v>
      </c>
      <c r="AG32" s="938">
        <v>6.1</v>
      </c>
      <c r="AH32" s="938">
        <v>-24.8</v>
      </c>
      <c r="AI32" s="938">
        <v>-23.68</v>
      </c>
      <c r="AJ32" s="938">
        <v>-7.1999999999999993</v>
      </c>
      <c r="AK32" s="938">
        <v>5</v>
      </c>
      <c r="AL32" s="951">
        <v>1170</v>
      </c>
      <c r="AM32" s="945">
        <v>1.5</v>
      </c>
      <c r="AN32" s="938">
        <v>2.61</v>
      </c>
      <c r="AO32" s="802">
        <f>IF(U32="n/a","n/a",IF(AA32&lt;0,"n/a",IF(AA32="n/a","n/a",J32+U32-AA32)))</f>
        <v>-12.025000590884204</v>
      </c>
      <c r="AP32" s="803">
        <f>IF(U32="n/a","n/a",J32+U32)</f>
        <v>42.587902634922244</v>
      </c>
      <c r="AQ32" s="961">
        <f>IF(OR(AC32&lt;0.01,AF32="n/a"),"n/a",(I32/SQRT(22.5*AC32*(I32/AF32))-1)*100)</f>
        <v>165.3110705524858</v>
      </c>
      <c r="AR32" s="703">
        <f>INDEX(Historical!$C$7:$C$1439,MATCH(B32,Historical!$B$7:$B$1450,0))*IF(AH32="n/a",1.03,IF(AH32&lt;0,1.01,IF(AH32&gt;10,1.1,(1+AH32/100))))</f>
        <v>0.79790000000000005</v>
      </c>
      <c r="AS32" s="959">
        <f>IF($AI32="n/a",1.03*AR32,IF($AI32&lt;0,1.01*AR32,IF($AI32&gt;10,1.1*AR32,(1+$AI32/100)*AR32)))</f>
        <v>0.80587900000000001</v>
      </c>
      <c r="AT32" s="959">
        <f>IF($AK32="n/a",1.03*AS32,IF($AK32&lt;0,1.01*AS32,IF($AK32&gt;10,1.1*AS32,(1+$AK32/100)*AS32)))</f>
        <v>0.84617295000000003</v>
      </c>
      <c r="AU32" s="959">
        <f>IF($AK32="n/a",1.03*AT32,IF($AK32&lt;0,1.01*AT32,IF($AK32&gt;10,1.1*AT32,(1+$AK32/100)*AT32)))</f>
        <v>0.88848159750000011</v>
      </c>
      <c r="AV32" s="959">
        <f>IF($AK32="n/a",1.03*AU32,IF($AK32&lt;0,1.01*AU32,IF($AK32&gt;10,1.1*AU32,(1+$AK32/100)*AU32)))</f>
        <v>0.93290567737500019</v>
      </c>
      <c r="AW32" s="703">
        <f>SUM(AR32:AV32)</f>
        <v>4.2713392248750006</v>
      </c>
      <c r="AX32" s="810">
        <f>AW32/I32*100</f>
        <v>25.229410660809222</v>
      </c>
      <c r="AY32" s="1017">
        <v>0.5</v>
      </c>
      <c r="AZ32" s="945">
        <v>25.130000000000003</v>
      </c>
      <c r="BA32" s="945">
        <v>-3.26</v>
      </c>
      <c r="BB32" s="945">
        <v>1.17</v>
      </c>
      <c r="BC32" s="945">
        <v>8.6199999999999992</v>
      </c>
      <c r="BE32" s="666">
        <v>2013</v>
      </c>
      <c r="BF32" s="971">
        <f>IF(BE32&gt;2008,0,IF(BE32&gt;2001,1,IF(BE32&gt;1990,2,IF(BE32&gt;1980,3,IF(BE32&gt;1973,4,IF(BE32&gt;1970,5,IF(BE32&gt;1960,6,IF(BE32&gt;1958,7,IF(BE32&gt;1953,8,9)))))))))</f>
        <v>0</v>
      </c>
      <c r="BG32" s="955">
        <v>1.4000000000000001</v>
      </c>
      <c r="BH32" s="937"/>
    </row>
    <row r="33" spans="1:60" ht="11.25" customHeight="1" x14ac:dyDescent="0.2">
      <c r="A33" s="936" t="s">
        <v>901</v>
      </c>
      <c r="B33" s="948" t="s">
        <v>902</v>
      </c>
      <c r="C33" s="1013" t="s">
        <v>112</v>
      </c>
      <c r="D33" s="1013" t="s">
        <v>213</v>
      </c>
      <c r="E33" s="793">
        <v>7</v>
      </c>
      <c r="F33" s="1227">
        <v>612</v>
      </c>
      <c r="G33" s="1227" t="s">
        <v>106</v>
      </c>
      <c r="H33" s="1227" t="s">
        <v>106</v>
      </c>
      <c r="I33" s="947">
        <v>28.73</v>
      </c>
      <c r="J33" s="703">
        <f>(M33/I33)*100</f>
        <v>2.3668639053254439</v>
      </c>
      <c r="K33" s="950">
        <v>0.17</v>
      </c>
      <c r="L33" s="960">
        <v>4</v>
      </c>
      <c r="M33" s="694">
        <f>K33*L33</f>
        <v>0.68</v>
      </c>
      <c r="N33" s="943" t="s">
        <v>588</v>
      </c>
      <c r="O33" s="795">
        <v>0.15</v>
      </c>
      <c r="P33" s="939">
        <v>42900</v>
      </c>
      <c r="Q33" s="939">
        <v>42922</v>
      </c>
      <c r="R33" s="694">
        <f>(K33-O33)/O33*100</f>
        <v>13.333333333333346</v>
      </c>
      <c r="S33" s="759">
        <f>IF(INDEX(Historical!$D$7:$D$1439,MATCH(B33,Historical!$B$7:$B$1450,0))=0,"n/a",(INDEX(Historical!$C$7:$C$1439,MATCH(B33,Historical!$B$7:$B$1450,0))/INDEX(Historical!$D$7:$D$1439,MATCH(B33,Historical!$B$7:$B$1450,0))-1)*100)</f>
        <v>6.25</v>
      </c>
      <c r="T33" s="759">
        <f>IF(INDEX(Historical!$F$7:$F$1432,MATCH(B33,Historical!$B$7:$B$1450,0))=0,"n/a",((INDEX(Historical!$C$7:$C$1439,MATCH(B33,Historical!$B$7:$B$1450,0))/INDEX(Historical!$F$7:$F$1432,MATCH(B33,Historical!$B$7:$B$1450,0)))^(1/3)-1)*100)</f>
        <v>7.9870600425827831</v>
      </c>
      <c r="U33" s="759">
        <f>IF(INDEX(Historical!$H$7:$H$1432,MATCH(B33,Historical!$B$7:$B$1450,0))=0,"n/a",((INDEX(Historical!$C$7:$C$1439,MATCH(B33,Historical!$B$7:$B$1450,0))/INDEX(Historical!$H$7:$H$1432,MATCH(B33,Historical!$B$7:$B$1450,0)))^(1/5)-1)*100)</f>
        <v>14.869835499703509</v>
      </c>
      <c r="V33" s="759" t="str">
        <f>IF(INDEX(Historical!$O$7:$O$1432,MATCH(B33,Historical!$B$7:$B$1450,0))=0,"n/a",((INDEX(Historical!$C$7:$C$1439,MATCH(B33,Historical!$B$7:$B$1450,0))/INDEX(Historical!$O$7:$O$1432,MATCH(B33,Historical!$B$7:$B$1450,0)))^(1/10)-1)*100)</f>
        <v>n/a</v>
      </c>
      <c r="W33" s="760" t="str">
        <f>IF(OR(U33&lt;=0,U33="n/a",V33&lt;=0,V33="n/a"),"n/a",U33/V33)</f>
        <v>n/a</v>
      </c>
      <c r="X33" s="761" t="str">
        <f>IF(OR(AJ33&lt;=0,AJ33="n/a",U33&lt;=0,U33="n/a"),"n/a",U33/AJ33)</f>
        <v>n/a</v>
      </c>
      <c r="Y33" s="727" t="s">
        <v>4419</v>
      </c>
      <c r="Z33" s="703">
        <f>IF(OR(AC33&lt;0.01,AC33="n/a"),"n/a",M33/AC33*100)</f>
        <v>43.870967741935488</v>
      </c>
      <c r="AA33" s="959">
        <f>IF(OR(AC33&lt;0.01,AC33="n/a"),"n/a",I33/AC33)</f>
        <v>18.535483870967742</v>
      </c>
      <c r="AB33" s="960">
        <v>12</v>
      </c>
      <c r="AC33" s="938">
        <v>1.55</v>
      </c>
      <c r="AD33" s="938">
        <v>1.23</v>
      </c>
      <c r="AE33" s="938">
        <v>1.31</v>
      </c>
      <c r="AF33" s="938">
        <v>0.98</v>
      </c>
      <c r="AG33" s="938">
        <v>3.1</v>
      </c>
      <c r="AH33" s="938">
        <v>-38.700000000000003</v>
      </c>
      <c r="AI33" s="938">
        <v>13.13</v>
      </c>
      <c r="AJ33" s="938">
        <v>-9.3000000000000007</v>
      </c>
      <c r="AK33" s="938">
        <v>15.1</v>
      </c>
      <c r="AL33" s="951">
        <v>1850</v>
      </c>
      <c r="AM33" s="945">
        <v>0.70000000000000007</v>
      </c>
      <c r="AN33" s="938">
        <v>0.91</v>
      </c>
      <c r="AO33" s="802">
        <f>IF(U33="n/a","n/a",IF(AA33&lt;0,"n/a",IF(AA33="n/a","n/a",J33+U33-AA33)))</f>
        <v>-1.2987844659387875</v>
      </c>
      <c r="AP33" s="803">
        <f>IF(U33="n/a","n/a",J33+U33)</f>
        <v>17.236699405028954</v>
      </c>
      <c r="AQ33" s="961">
        <f>IF(OR(AC33&lt;0.01,AF33="n/a"),"n/a",(I33/SQRT(22.5*AC33*(I33/AF33))-1)*100)</f>
        <v>-10.148828750480988</v>
      </c>
      <c r="AR33" s="703">
        <f>INDEX(Historical!$C$7:$C$1439,MATCH(B33,Historical!$B$7:$B$1450,0))*IF(AH33="n/a",1.03,IF(AH33&lt;0,1.01,IF(AH33&gt;10,1.1,(1+AH33/100))))</f>
        <v>0.68680000000000008</v>
      </c>
      <c r="AS33" s="959">
        <f>IF($AI33="n/a",1.03*AR33,IF($AI33&lt;0,1.01*AR33,IF($AI33&gt;10,1.1*AR33,(1+$AI33/100)*AR33)))</f>
        <v>0.75548000000000015</v>
      </c>
      <c r="AT33" s="959">
        <f>IF($AK33="n/a",1.03*AS33,IF($AK33&lt;0,1.01*AS33,IF($AK33&gt;10,1.1*AS33,(1+$AK33/100)*AS33)))</f>
        <v>0.83102800000000021</v>
      </c>
      <c r="AU33" s="959">
        <f>IF($AK33="n/a",1.03*AT33,IF($AK33&lt;0,1.01*AT33,IF($AK33&gt;10,1.1*AT33,(1+$AK33/100)*AT33)))</f>
        <v>0.91413080000000035</v>
      </c>
      <c r="AV33" s="959">
        <f>IF($AK33="n/a",1.03*AU33,IF($AK33&lt;0,1.01*AU33,IF($AK33&gt;10,1.1*AU33,(1+$AK33/100)*AU33)))</f>
        <v>1.0055438800000005</v>
      </c>
      <c r="AW33" s="703">
        <f>SUM(AR33:AV33)</f>
        <v>4.192982680000001</v>
      </c>
      <c r="AX33" s="810">
        <f>AW33/I33*100</f>
        <v>14.594440236686394</v>
      </c>
      <c r="AY33" s="1017">
        <v>1.92</v>
      </c>
      <c r="AZ33" s="945">
        <v>22.15</v>
      </c>
      <c r="BA33" s="945">
        <v>-35</v>
      </c>
      <c r="BB33" s="945">
        <v>-15.229999999999999</v>
      </c>
      <c r="BC33" s="945">
        <v>-10.68</v>
      </c>
      <c r="BE33" s="666">
        <v>2013</v>
      </c>
      <c r="BF33" s="971">
        <f>IF(BE33&gt;2008,0,IF(BE33&gt;2001,1,IF(BE33&gt;1990,2,IF(BE33&gt;1980,3,IF(BE33&gt;1973,4,IF(BE33&gt;1970,5,IF(BE33&gt;1960,6,IF(BE33&gt;1958,7,IF(BE33&gt;1953,8,9)))))))))</f>
        <v>0</v>
      </c>
      <c r="BG33" s="955">
        <v>1.3</v>
      </c>
      <c r="BH33" s="937"/>
    </row>
    <row r="34" spans="1:60" s="838" customFormat="1" ht="11.25" customHeight="1" x14ac:dyDescent="0.2">
      <c r="A34" s="698" t="s">
        <v>942</v>
      </c>
      <c r="B34" s="846" t="s">
        <v>943</v>
      </c>
      <c r="C34" s="1013" t="s">
        <v>112</v>
      </c>
      <c r="D34" s="1013" t="s">
        <v>4358</v>
      </c>
      <c r="E34" s="818">
        <v>10</v>
      </c>
      <c r="F34" s="1227">
        <v>331</v>
      </c>
      <c r="G34" s="1236" t="s">
        <v>37</v>
      </c>
      <c r="H34" s="1236" t="s">
        <v>115</v>
      </c>
      <c r="I34" s="819">
        <v>60.84</v>
      </c>
      <c r="J34" s="820">
        <f>(M34/I34)*100</f>
        <v>2.0381328073635765</v>
      </c>
      <c r="K34" s="821">
        <v>0.31</v>
      </c>
      <c r="L34" s="822">
        <v>4</v>
      </c>
      <c r="M34" s="823">
        <f>K34*L34</f>
        <v>1.24</v>
      </c>
      <c r="N34" s="824" t="s">
        <v>517</v>
      </c>
      <c r="O34" s="825">
        <v>0.3</v>
      </c>
      <c r="P34" s="826">
        <v>43510</v>
      </c>
      <c r="Q34" s="826">
        <v>43524</v>
      </c>
      <c r="R34" s="823">
        <f>(K34-O34)/O34*100</f>
        <v>3.3333333333333366</v>
      </c>
      <c r="S34" s="759">
        <f>IF(INDEX(Historical!$D$7:$D$1439,MATCH(B34,Historical!$B$7:$B$1450,0))=0,"n/a",(INDEX(Historical!$C$7:$C$1439,MATCH(B34,Historical!$B$7:$B$1450,0))/INDEX(Historical!$D$7:$D$1439,MATCH(B34,Historical!$B$7:$B$1450,0))-1)*100)</f>
        <v>3.4482758620689724</v>
      </c>
      <c r="T34" s="759">
        <f>IF(INDEX(Historical!$F$7:$F$1432,MATCH(B34,Historical!$B$7:$B$1450,0))=0,"n/a",((INDEX(Historical!$C$7:$C$1439,MATCH(B34,Historical!$B$7:$B$1450,0))/INDEX(Historical!$F$7:$F$1432,MATCH(B34,Historical!$B$7:$B$1450,0)))^(1/3)-1)*100)</f>
        <v>3.5744168651286268</v>
      </c>
      <c r="U34" s="759">
        <f>IF(INDEX(Historical!$H$7:$H$1432,MATCH(B34,Historical!$B$7:$B$1450,0))=0,"n/a",((INDEX(Historical!$C$7:$C$1439,MATCH(B34,Historical!$B$7:$B$1450,0))/INDEX(Historical!$H$7:$H$1432,MATCH(B34,Historical!$B$7:$B$1450,0)))^(1/5)-1)*100)</f>
        <v>5.4577943305794463</v>
      </c>
      <c r="V34" s="759">
        <f>IF(INDEX(Historical!$O$7:$O$1432,MATCH(B34,Historical!$B$7:$B$1450,0))=0,"n/a",((INDEX(Historical!$C$7:$C$1439,MATCH(B34,Historical!$B$7:$B$1450,0))/INDEX(Historical!$O$7:$O$1432,MATCH(B34,Historical!$B$7:$B$1450,0)))^(1/10)-1)*100)</f>
        <v>7.1773462536293131</v>
      </c>
      <c r="W34" s="827">
        <f>IF(OR(U34&lt;=0,U34="n/a",V34&lt;=0,V34="n/a"),"n/a",U34/V34)</f>
        <v>0.76041953916040284</v>
      </c>
      <c r="X34" s="828">
        <f>IF(OR(AJ34&lt;=0,AJ34="n/a",U34&lt;=0,U34="n/a"),"n/a",U34/AJ34)</f>
        <v>1.2128431845732104</v>
      </c>
      <c r="Y34" s="829"/>
      <c r="Z34" s="820">
        <f>IF(OR(AC34&lt;0.01,AC34="n/a"),"n/a",M34/AC34*100)</f>
        <v>34.065934065934066</v>
      </c>
      <c r="AA34" s="830">
        <f>IF(OR(AC34&lt;0.01,AC34="n/a"),"n/a",I34/AC34)</f>
        <v>16.714285714285715</v>
      </c>
      <c r="AB34" s="822">
        <v>6</v>
      </c>
      <c r="AC34" s="831">
        <v>3.64</v>
      </c>
      <c r="AD34" s="831">
        <v>1.4</v>
      </c>
      <c r="AE34" s="831">
        <v>0.68</v>
      </c>
      <c r="AF34" s="831">
        <v>2.68</v>
      </c>
      <c r="AG34" s="831">
        <v>16.7</v>
      </c>
      <c r="AH34" s="831">
        <v>1.7000000000000002</v>
      </c>
      <c r="AI34" s="831">
        <v>8.02</v>
      </c>
      <c r="AJ34" s="831">
        <v>4.5</v>
      </c>
      <c r="AK34" s="831">
        <v>12</v>
      </c>
      <c r="AL34" s="832">
        <v>2360</v>
      </c>
      <c r="AM34" s="833">
        <v>0.4</v>
      </c>
      <c r="AN34" s="831">
        <v>1.1100000000000001</v>
      </c>
      <c r="AO34" s="834">
        <f>IF(U34="n/a","n/a",IF(AA34&lt;0,"n/a",IF(AA34="n/a","n/a",J34+U34-AA34)))</f>
        <v>-9.218358576342693</v>
      </c>
      <c r="AP34" s="835">
        <f>IF(U34="n/a","n/a",J34+U34)</f>
        <v>7.4959271379430223</v>
      </c>
      <c r="AQ34" s="836">
        <f>IF(OR(AC34&lt;0.01,AF34="n/a"),"n/a",(I34/SQRT(22.5*AC34*(I34/AF34))-1)*100)</f>
        <v>41.097737149011124</v>
      </c>
      <c r="AR34" s="703">
        <f>INDEX(Historical!$C$7:$C$1439,MATCH(B34,Historical!$B$7:$B$1450,0))*IF(AH34="n/a",1.03,IF(AH34&lt;0,1.01,IF(AH34&gt;10,1.1,(1+AH34/100))))</f>
        <v>1.2203999999999999</v>
      </c>
      <c r="AS34" s="830">
        <f>IF($AI34="n/a",1.03*AR34,IF($AI34&lt;0,1.01*AR34,IF($AI34&gt;10,1.1*AR34,(1+$AI34/100)*AR34)))</f>
        <v>1.31827608</v>
      </c>
      <c r="AT34" s="830">
        <f>IF($AK34="n/a",1.03*AS34,IF($AK34&lt;0,1.01*AS34,IF($AK34&gt;10,1.1*AS34,(1+$AK34/100)*AS34)))</f>
        <v>1.450103688</v>
      </c>
      <c r="AU34" s="830">
        <f>IF($AK34="n/a",1.03*AT34,IF($AK34&lt;0,1.01*AT34,IF($AK34&gt;10,1.1*AT34,(1+$AK34/100)*AT34)))</f>
        <v>1.5951140568000002</v>
      </c>
      <c r="AV34" s="830">
        <f>IF($AK34="n/a",1.03*AU34,IF($AK34&lt;0,1.01*AU34,IF($AK34&gt;10,1.1*AU34,(1+$AK34/100)*AU34)))</f>
        <v>1.7546254624800004</v>
      </c>
      <c r="AW34" s="820">
        <f>SUM(AR34:AV34)</f>
        <v>7.3385192872800005</v>
      </c>
      <c r="AX34" s="837">
        <f>AW34/I34*100</f>
        <v>12.061997513609468</v>
      </c>
      <c r="AY34" s="1018">
        <v>1.3</v>
      </c>
      <c r="AZ34" s="833">
        <v>20.330000000000002</v>
      </c>
      <c r="BA34" s="833">
        <v>-26.119999999999997</v>
      </c>
      <c r="BB34" s="833">
        <v>4.58</v>
      </c>
      <c r="BC34" s="833">
        <v>1.63</v>
      </c>
      <c r="BD34" s="985"/>
      <c r="BE34" s="666">
        <v>2010</v>
      </c>
      <c r="BF34" s="971">
        <f>IF(BE34&gt;2008,0,IF(BE34&gt;2001,1,IF(BE34&gt;1990,2,IF(BE34&gt;1980,3,IF(BE34&gt;1973,4,IF(BE34&gt;1970,5,IF(BE34&gt;1960,6,IF(BE34&gt;1958,7,IF(BE34&gt;1953,8,9)))))))))</f>
        <v>0</v>
      </c>
      <c r="BG34" s="892">
        <v>6.3</v>
      </c>
    </row>
    <row r="35" spans="1:60" ht="11.25" customHeight="1" x14ac:dyDescent="0.2">
      <c r="A35" s="944" t="s">
        <v>934</v>
      </c>
      <c r="B35" s="948" t="s">
        <v>935</v>
      </c>
      <c r="C35" s="1013" t="s">
        <v>4345</v>
      </c>
      <c r="D35" s="1013" t="s">
        <v>4346</v>
      </c>
      <c r="E35" s="792">
        <v>9</v>
      </c>
      <c r="F35" s="1227">
        <v>432</v>
      </c>
      <c r="G35" s="1227" t="s">
        <v>106</v>
      </c>
      <c r="H35" s="1227" t="s">
        <v>106</v>
      </c>
      <c r="I35" s="947">
        <v>49.54</v>
      </c>
      <c r="J35" s="703">
        <f>(M35/I35)*100</f>
        <v>3.1489705288655632</v>
      </c>
      <c r="K35" s="950">
        <v>0.39</v>
      </c>
      <c r="L35" s="960">
        <v>4</v>
      </c>
      <c r="M35" s="694">
        <f>K35*L35</f>
        <v>1.56</v>
      </c>
      <c r="N35" s="943" t="s">
        <v>517</v>
      </c>
      <c r="O35" s="795">
        <v>0.38</v>
      </c>
      <c r="P35" s="934">
        <v>43517</v>
      </c>
      <c r="Q35" s="934">
        <v>43546</v>
      </c>
      <c r="R35" s="694">
        <f>(K35-O35)/O35*100</f>
        <v>2.6315789473684235</v>
      </c>
      <c r="S35" s="759">
        <f>IF(INDEX(Historical!$D$7:$D$1439,MATCH(B35,Historical!$B$7:$B$1450,0))=0,"n/a",(INDEX(Historical!$C$7:$C$1439,MATCH(B35,Historical!$B$7:$B$1450,0))/INDEX(Historical!$D$7:$D$1439,MATCH(B35,Historical!$B$7:$B$1450,0))-1)*100)</f>
        <v>5.555555555555558</v>
      </c>
      <c r="T35" s="759">
        <f>IF(INDEX(Historical!$F$7:$F$1432,MATCH(B35,Historical!$B$7:$B$1450,0))=0,"n/a",((INDEX(Historical!$C$7:$C$1439,MATCH(B35,Historical!$B$7:$B$1450,0))/INDEX(Historical!$F$7:$F$1432,MATCH(B35,Historical!$B$7:$B$1450,0)))^(1/3)-1)*100)</f>
        <v>8.8062544055728544</v>
      </c>
      <c r="U35" s="759">
        <f>IF(INDEX(Historical!$H$7:$H$1432,MATCH(B35,Historical!$B$7:$B$1450,0))=0,"n/a",((INDEX(Historical!$C$7:$C$1439,MATCH(B35,Historical!$B$7:$B$1450,0))/INDEX(Historical!$H$7:$H$1432,MATCH(B35,Historical!$B$7:$B$1450,0)))^(1/5)-1)*100)</f>
        <v>9.6262279352954181</v>
      </c>
      <c r="V35" s="759">
        <f>IF(INDEX(Historical!$O$7:$O$1432,MATCH(B35,Historical!$B$7:$B$1450,0))=0,"n/a",((INDEX(Historical!$C$7:$C$1439,MATCH(B35,Historical!$B$7:$B$1450,0))/INDEX(Historical!$O$7:$O$1432,MATCH(B35,Historical!$B$7:$B$1450,0)))^(1/10)-1)*100)</f>
        <v>-4.464840146206372</v>
      </c>
      <c r="W35" s="760" t="str">
        <f>IF(OR(U35&lt;=0,U35="n/a",V35&lt;=0,V35="n/a"),"n/a",U35/V35)</f>
        <v>n/a</v>
      </c>
      <c r="X35" s="761">
        <f>IF(OR(AJ35&lt;=0,AJ35="n/a",U35&lt;=0,U35="n/a"),"n/a",U35/AJ35)</f>
        <v>0.135010209471184</v>
      </c>
      <c r="Y35" s="949"/>
      <c r="Z35" s="703">
        <f>IF(OR(AC35&lt;0.01,AC35="n/a"),"n/a",M35/AC35*100)</f>
        <v>27.464788732394368</v>
      </c>
      <c r="AA35" s="959">
        <f>IF(OR(AC35&lt;0.01,AC35="n/a"),"n/a",I35/AC35)</f>
        <v>8.7218309859154939</v>
      </c>
      <c r="AB35" s="960">
        <v>12</v>
      </c>
      <c r="AC35" s="938">
        <v>5.68</v>
      </c>
      <c r="AD35" s="938">
        <v>1.24</v>
      </c>
      <c r="AE35" s="938">
        <v>7.77</v>
      </c>
      <c r="AF35" s="938">
        <v>4.0999999999999996</v>
      </c>
      <c r="AG35" s="938" t="s">
        <v>137</v>
      </c>
      <c r="AH35" s="940">
        <v>126.69999999999999</v>
      </c>
      <c r="AI35" s="940">
        <v>-86.11999999999999</v>
      </c>
      <c r="AJ35" s="938">
        <v>71.3</v>
      </c>
      <c r="AK35" s="938">
        <v>7.1</v>
      </c>
      <c r="AL35" s="951">
        <v>7420</v>
      </c>
      <c r="AM35" s="945">
        <v>0.70000000000000007</v>
      </c>
      <c r="AN35" s="938">
        <v>0</v>
      </c>
      <c r="AO35" s="802">
        <f>IF(U35="n/a","n/a",IF(AA35&lt;0,"n/a",IF(AA35="n/a","n/a",J35+U35-AA35)))</f>
        <v>4.0533674782454874</v>
      </c>
      <c r="AP35" s="803">
        <f>IF(U35="n/a","n/a",J35+U35)</f>
        <v>12.775198464160981</v>
      </c>
      <c r="AQ35" s="961">
        <f>IF(OR(AC35&lt;0.01,AF35="n/a"),"n/a",(I35/SQRT(22.5*AC35*(I35/AF35))-1)*100)</f>
        <v>26.067895361989613</v>
      </c>
      <c r="AR35" s="703">
        <f>INDEX(Historical!$C$7:$C$1439,MATCH(B35,Historical!$B$7:$B$1450,0))*IF(AH35="n/a",1.03,IF(AH35&lt;0,1.01,IF(AH35&gt;10,1.1,(1+AH35/100))))</f>
        <v>1.6720000000000002</v>
      </c>
      <c r="AS35" s="959">
        <f>IF($AI35="n/a",1.03*AR35,IF($AI35&lt;0,1.01*AR35,IF($AI35&gt;10,1.1*AR35,(1+$AI35/100)*AR35)))</f>
        <v>1.6887200000000002</v>
      </c>
      <c r="AT35" s="959">
        <f>IF($AK35="n/a",1.03*AS35,IF($AK35&lt;0,1.01*AS35,IF($AK35&gt;10,1.1*AS35,(1+$AK35/100)*AS35)))</f>
        <v>1.8086191200000001</v>
      </c>
      <c r="AU35" s="959">
        <f>IF($AK35="n/a",1.03*AT35,IF($AK35&lt;0,1.01*AT35,IF($AK35&gt;10,1.1*AT35,(1+$AK35/100)*AT35)))</f>
        <v>1.9370310775200001</v>
      </c>
      <c r="AV35" s="959">
        <f>IF($AK35="n/a",1.03*AU35,IF($AK35&lt;0,1.01*AU35,IF($AK35&gt;10,1.1*AU35,(1+$AK35/100)*AU35)))</f>
        <v>2.0745602840239199</v>
      </c>
      <c r="AW35" s="703">
        <f>SUM(AR35:AV35)</f>
        <v>9.1809304815439212</v>
      </c>
      <c r="AX35" s="810">
        <f>AW35/I35*100</f>
        <v>18.53235866278547</v>
      </c>
      <c r="AY35" s="1017">
        <v>0.56000000000000005</v>
      </c>
      <c r="AZ35" s="945">
        <v>20.369999999999997</v>
      </c>
      <c r="BA35" s="945">
        <v>-5.62</v>
      </c>
      <c r="BB35" s="945">
        <v>-2.29</v>
      </c>
      <c r="BC35" s="945">
        <v>2.88</v>
      </c>
      <c r="BE35" s="666">
        <v>2011</v>
      </c>
      <c r="BF35" s="971">
        <f>IF(BE35&gt;2008,0,IF(BE35&gt;2001,1,IF(BE35&gt;1990,2,IF(BE35&gt;1980,3,IF(BE35&gt;1973,4,IF(BE35&gt;1970,5,IF(BE35&gt;1960,6,IF(BE35&gt;1958,7,IF(BE35&gt;1953,8,9)))))))))</f>
        <v>0</v>
      </c>
      <c r="BG35" s="955" t="s">
        <v>137</v>
      </c>
      <c r="BH35" s="937"/>
    </row>
    <row r="36" spans="1:60" ht="11.25" customHeight="1" x14ac:dyDescent="0.2">
      <c r="A36" s="944" t="s">
        <v>444</v>
      </c>
      <c r="B36" s="948" t="s">
        <v>445</v>
      </c>
      <c r="C36" s="1013" t="s">
        <v>108</v>
      </c>
      <c r="D36" s="1013" t="s">
        <v>118</v>
      </c>
      <c r="E36" s="792">
        <v>15</v>
      </c>
      <c r="F36" s="1227">
        <v>247</v>
      </c>
      <c r="G36" s="1204" t="s">
        <v>106</v>
      </c>
      <c r="H36" s="1204" t="s">
        <v>106</v>
      </c>
      <c r="I36" s="947">
        <v>113.36</v>
      </c>
      <c r="J36" s="703">
        <f>(M36/I36)*100</f>
        <v>2.1171489061397315</v>
      </c>
      <c r="K36" s="950">
        <v>0.6</v>
      </c>
      <c r="L36" s="960">
        <v>4</v>
      </c>
      <c r="M36" s="694">
        <f>K36*L36</f>
        <v>2.4</v>
      </c>
      <c r="N36" s="943" t="s">
        <v>380</v>
      </c>
      <c r="O36" s="795">
        <v>0.56000000000000005</v>
      </c>
      <c r="P36" s="934">
        <v>43427</v>
      </c>
      <c r="Q36" s="934">
        <v>43451</v>
      </c>
      <c r="R36" s="694">
        <f>(K36-O36)/O36*100</f>
        <v>7.1428571428571281</v>
      </c>
      <c r="S36" s="759">
        <f>IF(INDEX(Historical!$D$7:$D$1439,MATCH(B36,Historical!$B$7:$B$1450,0))=0,"n/a",(INDEX(Historical!$C$7:$C$1439,MATCH(B36,Historical!$B$7:$B$1450,0))/INDEX(Historical!$D$7:$D$1439,MATCH(B36,Historical!$B$7:$B$1450,0))-1)*100)</f>
        <v>6.0465116279069475</v>
      </c>
      <c r="T36" s="759">
        <f>IF(INDEX(Historical!$F$7:$F$1432,MATCH(B36,Historical!$B$7:$B$1450,0))=0,"n/a",((INDEX(Historical!$C$7:$C$1439,MATCH(B36,Historical!$B$7:$B$1450,0))/INDEX(Historical!$F$7:$F$1432,MATCH(B36,Historical!$B$7:$B$1450,0)))^(1/3)-1)*100)</f>
        <v>18.505387107366221</v>
      </c>
      <c r="U36" s="759">
        <f>IF(INDEX(Historical!$H$7:$H$1432,MATCH(B36,Historical!$B$7:$B$1450,0))=0,"n/a",((INDEX(Historical!$C$7:$C$1439,MATCH(B36,Historical!$B$7:$B$1450,0))/INDEX(Historical!$H$7:$H$1432,MATCH(B36,Historical!$B$7:$B$1450,0)))^(1/5)-1)*100)</f>
        <v>18.88654957871243</v>
      </c>
      <c r="V36" s="759">
        <f>IF(INDEX(Historical!$O$7:$O$1432,MATCH(B36,Historical!$B$7:$B$1450,0))=0,"n/a",((INDEX(Historical!$C$7:$C$1439,MATCH(B36,Historical!$B$7:$B$1450,0))/INDEX(Historical!$O$7:$O$1432,MATCH(B36,Historical!$B$7:$B$1450,0)))^(1/10)-1)*100)</f>
        <v>15.492586785551342</v>
      </c>
      <c r="W36" s="760">
        <f>IF(OR(U36&lt;=0,U36="n/a",V36&lt;=0,V36="n/a"),"n/a",U36/V36)</f>
        <v>1.2190701165751323</v>
      </c>
      <c r="X36" s="761" t="str">
        <f>IF(OR(AJ36&lt;=0,AJ36="n/a",U36&lt;=0,U36="n/a"),"n/a",U36/AJ36)</f>
        <v>n/a</v>
      </c>
      <c r="Y36" s="949"/>
      <c r="Z36" s="703">
        <f>IF(OR(AC36&lt;0.01,AC36="n/a"),"n/a",M36/AC36*100)</f>
        <v>51.835853131749452</v>
      </c>
      <c r="AA36" s="959">
        <f>IF(OR(AC36&lt;0.01,AC36="n/a"),"n/a",I36/AC36)</f>
        <v>24.483801295896328</v>
      </c>
      <c r="AB36" s="960">
        <v>12</v>
      </c>
      <c r="AC36" s="938">
        <v>4.63</v>
      </c>
      <c r="AD36" s="938">
        <v>1.27</v>
      </c>
      <c r="AE36" s="938">
        <v>0.81</v>
      </c>
      <c r="AF36" s="938">
        <v>1.32</v>
      </c>
      <c r="AG36" s="938">
        <v>5.5</v>
      </c>
      <c r="AH36" s="940">
        <v>-35.4</v>
      </c>
      <c r="AI36" s="940">
        <v>11.26</v>
      </c>
      <c r="AJ36" s="938">
        <v>-8.6999999999999993</v>
      </c>
      <c r="AK36" s="938">
        <v>19.400000000000002</v>
      </c>
      <c r="AL36" s="951">
        <v>7170</v>
      </c>
      <c r="AM36" s="945">
        <v>0.89999999999999991</v>
      </c>
      <c r="AN36" s="938">
        <v>0.37</v>
      </c>
      <c r="AO36" s="802">
        <f>IF(U36="n/a","n/a",IF(AA36&lt;0,"n/a",IF(AA36="n/a","n/a",J36+U36-AA36)))</f>
        <v>-3.4801028110441656</v>
      </c>
      <c r="AP36" s="803">
        <f>IF(U36="n/a","n/a",J36+U36)</f>
        <v>21.003698484852162</v>
      </c>
      <c r="AQ36" s="961">
        <f>IF(OR(AC36&lt;0.01,AF36="n/a"),"n/a",(I36/SQRT(22.5*AC36*(I36/AF36))-1)*100)</f>
        <v>19.849197300576506</v>
      </c>
      <c r="AR36" s="703">
        <f>INDEX(Historical!$C$7:$C$1439,MATCH(B36,Historical!$B$7:$B$1450,0))*IF(AH36="n/a",1.03,IF(AH36&lt;0,1.01,IF(AH36&gt;10,1.1,(1+AH36/100))))</f>
        <v>2.3028</v>
      </c>
      <c r="AS36" s="959">
        <f>IF($AI36="n/a",1.03*AR36,IF($AI36&lt;0,1.01*AR36,IF($AI36&gt;10,1.1*AR36,(1+$AI36/100)*AR36)))</f>
        <v>2.53308</v>
      </c>
      <c r="AT36" s="959">
        <f>IF($AK36="n/a",1.03*AS36,IF($AK36&lt;0,1.01*AS36,IF($AK36&gt;10,1.1*AS36,(1+$AK36/100)*AS36)))</f>
        <v>2.7863880000000001</v>
      </c>
      <c r="AU36" s="959">
        <f>IF($AK36="n/a",1.03*AT36,IF($AK36&lt;0,1.01*AT36,IF($AK36&gt;10,1.1*AT36,(1+$AK36/100)*AT36)))</f>
        <v>3.0650268000000005</v>
      </c>
      <c r="AV36" s="959">
        <f>IF($AK36="n/a",1.03*AU36,IF($AK36&lt;0,1.01*AU36,IF($AK36&gt;10,1.1*AU36,(1+$AK36/100)*AU36)))</f>
        <v>3.3715294800000009</v>
      </c>
      <c r="AW36" s="703">
        <f>SUM(AR36:AV36)</f>
        <v>14.058824280000001</v>
      </c>
      <c r="AX36" s="810">
        <f>AW36/I36*100</f>
        <v>12.401926852505294</v>
      </c>
      <c r="AY36" s="1017">
        <v>0.54</v>
      </c>
      <c r="AZ36" s="945">
        <v>37.72</v>
      </c>
      <c r="BA36" s="945">
        <v>-1.3599999999999999</v>
      </c>
      <c r="BB36" s="945">
        <v>6.04</v>
      </c>
      <c r="BC36" s="945">
        <v>14.64</v>
      </c>
      <c r="BE36" s="666">
        <v>2005</v>
      </c>
      <c r="BF36" s="971">
        <f>IF(BE36&gt;2008,0,IF(BE36&gt;2001,1,IF(BE36&gt;1990,2,IF(BE36&gt;1980,3,IF(BE36&gt;1973,4,IF(BE36&gt;1970,5,IF(BE36&gt;1960,6,IF(BE36&gt;1958,7,IF(BE36&gt;1953,8,9)))))))))</f>
        <v>1</v>
      </c>
      <c r="BG36" s="955">
        <v>0.70000000000000007</v>
      </c>
      <c r="BH36" s="937"/>
    </row>
    <row r="37" spans="1:60" ht="11.25" customHeight="1" x14ac:dyDescent="0.2">
      <c r="A37" s="936" t="s">
        <v>951</v>
      </c>
      <c r="B37" s="948" t="s">
        <v>952</v>
      </c>
      <c r="C37" s="1013" t="s">
        <v>108</v>
      </c>
      <c r="D37" s="1013" t="s">
        <v>118</v>
      </c>
      <c r="E37" s="792">
        <v>9</v>
      </c>
      <c r="F37" s="1227">
        <v>429</v>
      </c>
      <c r="G37" s="1227" t="s">
        <v>37</v>
      </c>
      <c r="H37" s="1227" t="s">
        <v>115</v>
      </c>
      <c r="I37" s="947">
        <v>90.43</v>
      </c>
      <c r="J37" s="703">
        <f>(M37/I37)*100</f>
        <v>1.9020236647130377</v>
      </c>
      <c r="K37" s="950">
        <v>0.43</v>
      </c>
      <c r="L37" s="960">
        <v>4</v>
      </c>
      <c r="M37" s="694">
        <f>K37*L37</f>
        <v>1.72</v>
      </c>
      <c r="N37" s="943" t="s">
        <v>595</v>
      </c>
      <c r="O37" s="795">
        <v>0.41</v>
      </c>
      <c r="P37" s="934">
        <v>43524</v>
      </c>
      <c r="Q37" s="934">
        <v>43539</v>
      </c>
      <c r="R37" s="694">
        <f>(K37-O37)/O37*100</f>
        <v>4.8780487804878092</v>
      </c>
      <c r="S37" s="759">
        <f>IF(INDEX(Historical!$D$7:$D$1439,MATCH(B37,Historical!$B$7:$B$1450,0))=0,"n/a",(INDEX(Historical!$C$7:$C$1439,MATCH(B37,Historical!$B$7:$B$1450,0))/INDEX(Historical!$D$7:$D$1439,MATCH(B37,Historical!$B$7:$B$1450,0))-1)*100)</f>
        <v>5.12820512820511</v>
      </c>
      <c r="T37" s="759">
        <f>IF(INDEX(Historical!$F$7:$F$1432,MATCH(B37,Historical!$B$7:$B$1450,0))=0,"n/a",((INDEX(Historical!$C$7:$C$1439,MATCH(B37,Historical!$B$7:$B$1450,0))/INDEX(Historical!$F$7:$F$1432,MATCH(B37,Historical!$B$7:$B$1450,0)))^(1/3)-1)*100)</f>
        <v>3.4810223898952275</v>
      </c>
      <c r="U37" s="759">
        <f>IF(INDEX(Historical!$H$7:$H$1432,MATCH(B37,Historical!$B$7:$B$1450,0))=0,"n/a",((INDEX(Historical!$C$7:$C$1439,MATCH(B37,Historical!$B$7:$B$1450,0))/INDEX(Historical!$H$7:$H$1432,MATCH(B37,Historical!$B$7:$B$1450,0)))^(1/5)-1)*100)</f>
        <v>3.2150821290872988</v>
      </c>
      <c r="V37" s="759">
        <f>IF(INDEX(Historical!$O$7:$O$1432,MATCH(B37,Historical!$B$7:$B$1450,0))=0,"n/a",((INDEX(Historical!$C$7:$C$1439,MATCH(B37,Historical!$B$7:$B$1450,0))/INDEX(Historical!$O$7:$O$1432,MATCH(B37,Historical!$B$7:$B$1450,0)))^(1/10)-1)*100)</f>
        <v>2.5093283139584477</v>
      </c>
      <c r="W37" s="760">
        <f>IF(OR(U37&lt;=0,U37="n/a",V37&lt;=0,V37="n/a"),"n/a",U37/V37)</f>
        <v>1.2812520829590168</v>
      </c>
      <c r="X37" s="761">
        <f>IF(OR(AJ37&lt;=0,AJ37="n/a",U37&lt;=0,U37="n/a"),"n/a",U37/AJ37)</f>
        <v>0.30330963481955653</v>
      </c>
      <c r="Y37" s="718"/>
      <c r="Z37" s="703">
        <f>IF(OR(AC37&lt;0.01,AC37="n/a"),"n/a",M37/AC37*100)</f>
        <v>45.502645502645507</v>
      </c>
      <c r="AA37" s="959">
        <f>IF(OR(AC37&lt;0.01,AC37="n/a"),"n/a",I37/AC37)</f>
        <v>23.923280423280428</v>
      </c>
      <c r="AB37" s="960">
        <v>12</v>
      </c>
      <c r="AC37" s="938">
        <v>3.78</v>
      </c>
      <c r="AD37" s="938">
        <v>2.38</v>
      </c>
      <c r="AE37" s="938">
        <v>2.39</v>
      </c>
      <c r="AF37" s="938">
        <v>3.47</v>
      </c>
      <c r="AG37" s="938">
        <v>13.8</v>
      </c>
      <c r="AH37" s="938">
        <v>21.3</v>
      </c>
      <c r="AI37" s="938">
        <v>14.56</v>
      </c>
      <c r="AJ37" s="938">
        <v>10.6</v>
      </c>
      <c r="AK37" s="938">
        <v>10.220000000000001</v>
      </c>
      <c r="AL37" s="951">
        <v>16920</v>
      </c>
      <c r="AM37" s="945">
        <v>0.4</v>
      </c>
      <c r="AN37" s="938">
        <v>0.86</v>
      </c>
      <c r="AO37" s="802">
        <f>IF(U37="n/a","n/a",IF(AA37&lt;0,"n/a",IF(AA37="n/a","n/a",J37+U37-AA37)))</f>
        <v>-18.80617462948009</v>
      </c>
      <c r="AP37" s="803">
        <f>IF(U37="n/a","n/a",J37+U37)</f>
        <v>5.1171057938003361</v>
      </c>
      <c r="AQ37" s="961">
        <f>IF(OR(AC37&lt;0.01,AF37="n/a"),"n/a",(I37/SQRT(22.5*AC37*(I37/AF37))-1)*100)</f>
        <v>92.080750459896237</v>
      </c>
      <c r="AR37" s="703">
        <f>INDEX(Historical!$C$7:$C$1439,MATCH(B37,Historical!$B$7:$B$1450,0))*IF(AH37="n/a",1.03,IF(AH37&lt;0,1.01,IF(AH37&gt;10,1.1,(1+AH37/100))))</f>
        <v>1.804</v>
      </c>
      <c r="AS37" s="959">
        <f>IF($AI37="n/a",1.03*AR37,IF($AI37&lt;0,1.01*AR37,IF($AI37&gt;10,1.1*AR37,(1+$AI37/100)*AR37)))</f>
        <v>1.9844000000000002</v>
      </c>
      <c r="AT37" s="959">
        <f>IF($AK37="n/a",1.03*AS37,IF($AK37&lt;0,1.01*AS37,IF($AK37&gt;10,1.1*AS37,(1+$AK37/100)*AS37)))</f>
        <v>2.1828400000000006</v>
      </c>
      <c r="AU37" s="959">
        <f>IF($AK37="n/a",1.03*AT37,IF($AK37&lt;0,1.01*AT37,IF($AK37&gt;10,1.1*AT37,(1+$AK37/100)*AT37)))</f>
        <v>2.4011240000000007</v>
      </c>
      <c r="AV37" s="959">
        <f>IF($AK37="n/a",1.03*AU37,IF($AK37&lt;0,1.01*AU37,IF($AK37&gt;10,1.1*AU37,(1+$AK37/100)*AU37)))</f>
        <v>2.6412364000000008</v>
      </c>
      <c r="AW37" s="703">
        <f>SUM(AR37:AV37)</f>
        <v>11.013600400000001</v>
      </c>
      <c r="AX37" s="810">
        <f>AW37/I37*100</f>
        <v>12.179144531681965</v>
      </c>
      <c r="AY37" s="1017">
        <v>0.84</v>
      </c>
      <c r="AZ37" s="945">
        <v>32.61</v>
      </c>
      <c r="BA37" s="945">
        <v>-2.4899999999999998</v>
      </c>
      <c r="BB37" s="945">
        <v>2.4299999999999997</v>
      </c>
      <c r="BC37" s="945">
        <v>13.18</v>
      </c>
      <c r="BE37" s="666">
        <v>2011</v>
      </c>
      <c r="BF37" s="971">
        <f>IF(BE37&gt;2008,0,IF(BE37&gt;2001,1,IF(BE37&gt;1990,2,IF(BE37&gt;1980,3,IF(BE37&gt;1973,4,IF(BE37&gt;1970,5,IF(BE37&gt;1960,6,IF(BE37&gt;1958,7,IF(BE37&gt;1953,8,9)))))))))</f>
        <v>0</v>
      </c>
      <c r="BG37" s="955">
        <v>3.8</v>
      </c>
      <c r="BH37" s="937"/>
    </row>
    <row r="38" spans="1:60" ht="11.25" customHeight="1" x14ac:dyDescent="0.2">
      <c r="A38" s="936" t="s">
        <v>877</v>
      </c>
      <c r="B38" s="948" t="s">
        <v>878</v>
      </c>
      <c r="C38" s="1013" t="s">
        <v>4345</v>
      </c>
      <c r="D38" s="1013" t="s">
        <v>4346</v>
      </c>
      <c r="E38" s="792">
        <v>6</v>
      </c>
      <c r="F38" s="1227">
        <v>750</v>
      </c>
      <c r="G38" s="1146" t="s">
        <v>115</v>
      </c>
      <c r="H38" s="1146" t="s">
        <v>115</v>
      </c>
      <c r="I38" s="947">
        <v>28.07</v>
      </c>
      <c r="J38" s="703">
        <f>(M38/I38)*100</f>
        <v>3.990024937655861</v>
      </c>
      <c r="K38" s="950">
        <v>0.28000000000000003</v>
      </c>
      <c r="L38" s="960">
        <v>4</v>
      </c>
      <c r="M38" s="694">
        <f>K38*L38</f>
        <v>1.1200000000000001</v>
      </c>
      <c r="N38" s="943" t="s">
        <v>467</v>
      </c>
      <c r="O38" s="795">
        <v>0.27</v>
      </c>
      <c r="P38" s="934">
        <v>43462</v>
      </c>
      <c r="Q38" s="934">
        <v>43480</v>
      </c>
      <c r="R38" s="694">
        <f>(K38-O38)/O38*100</f>
        <v>3.7037037037037068</v>
      </c>
      <c r="S38" s="759">
        <f>IF(INDEX(Historical!$D$7:$D$1439,MATCH(B38,Historical!$B$7:$B$1450,0))=0,"n/a",(INDEX(Historical!$C$7:$C$1439,MATCH(B38,Historical!$B$7:$B$1450,0))/INDEX(Historical!$D$7:$D$1439,MATCH(B38,Historical!$B$7:$B$1450,0))-1)*100)</f>
        <v>3.8461538461538547</v>
      </c>
      <c r="T38" s="759">
        <f>IF(INDEX(Historical!$F$7:$F$1432,MATCH(B38,Historical!$B$7:$B$1450,0))=0,"n/a",((INDEX(Historical!$C$7:$C$1439,MATCH(B38,Historical!$B$7:$B$1450,0))/INDEX(Historical!$F$7:$F$1432,MATCH(B38,Historical!$B$7:$B$1450,0)))^(1/3)-1)*100)</f>
        <v>4.0041911525952045</v>
      </c>
      <c r="U38" s="759">
        <f>IF(INDEX(Historical!$H$7:$H$1432,MATCH(B38,Historical!$B$7:$B$1450,0))=0,"n/a",((INDEX(Historical!$C$7:$C$1439,MATCH(B38,Historical!$B$7:$B$1450,0))/INDEX(Historical!$H$7:$H$1432,MATCH(B38,Historical!$B$7:$B$1450,0)))^(1/5)-1)*100)</f>
        <v>5.9223841048812176</v>
      </c>
      <c r="V38" s="759">
        <f>IF(INDEX(Historical!$O$7:$O$1432,MATCH(B38,Historical!$B$7:$B$1450,0))=0,"n/a",((INDEX(Historical!$C$7:$C$1439,MATCH(B38,Historical!$B$7:$B$1450,0))/INDEX(Historical!$O$7:$O$1432,MATCH(B38,Historical!$B$7:$B$1450,0)))^(1/10)-1)*100)</f>
        <v>2.5449899701238676</v>
      </c>
      <c r="W38" s="760">
        <f>IF(OR(U38&lt;=0,U38="n/a",V38&lt;=0,V38="n/a"),"n/a",U38/V38)</f>
        <v>2.3270756169592954</v>
      </c>
      <c r="X38" s="761" t="str">
        <f>IF(OR(AJ38&lt;=0,AJ38="n/a",U38&lt;=0,U38="n/a"),"n/a",U38/AJ38)</f>
        <v>n/a</v>
      </c>
      <c r="Y38" s="714"/>
      <c r="Z38" s="703">
        <f>IF(OR(AC38&lt;0.01,AC38="n/a"),"n/a",M38/AC38*100)</f>
        <v>248.88888888888889</v>
      </c>
      <c r="AA38" s="959">
        <f>IF(OR(AC38&lt;0.01,AC38="n/a"),"n/a",I38/AC38)</f>
        <v>62.37777777777778</v>
      </c>
      <c r="AB38" s="960">
        <v>12</v>
      </c>
      <c r="AC38" s="938">
        <v>0.45</v>
      </c>
      <c r="AD38" s="938">
        <v>20.8</v>
      </c>
      <c r="AE38" s="938">
        <v>8.33</v>
      </c>
      <c r="AF38" s="938">
        <v>1.59</v>
      </c>
      <c r="AG38" s="938">
        <v>2.7</v>
      </c>
      <c r="AH38" s="938">
        <v>-49.4</v>
      </c>
      <c r="AI38" s="938">
        <v>0.72</v>
      </c>
      <c r="AJ38" s="938">
        <v>-9</v>
      </c>
      <c r="AK38" s="938">
        <v>3</v>
      </c>
      <c r="AL38" s="951">
        <v>2350</v>
      </c>
      <c r="AM38" s="945">
        <v>0.2</v>
      </c>
      <c r="AN38" s="938">
        <v>1.2</v>
      </c>
      <c r="AO38" s="802">
        <f>IF(U38="n/a","n/a",IF(AA38&lt;0,"n/a",IF(AA38="n/a","n/a",J38+U38-AA38)))</f>
        <v>-52.465368735240702</v>
      </c>
      <c r="AP38" s="803">
        <f>IF(U38="n/a","n/a",J38+U38)</f>
        <v>9.9124090425370781</v>
      </c>
      <c r="AQ38" s="961">
        <f>IF(OR(AC38&lt;0.01,AF38="n/a"),"n/a",(I38/SQRT(22.5*AC38*(I38/AF38))-1)*100)</f>
        <v>109.95308117838212</v>
      </c>
      <c r="AR38" s="703">
        <f>INDEX(Historical!$C$7:$C$1439,MATCH(B38,Historical!$B$7:$B$1450,0))*IF(AH38="n/a",1.03,IF(AH38&lt;0,1.01,IF(AH38&gt;10,1.1,(1+AH38/100))))</f>
        <v>1.0908</v>
      </c>
      <c r="AS38" s="959">
        <f>IF($AI38="n/a",1.03*AR38,IF($AI38&lt;0,1.01*AR38,IF($AI38&gt;10,1.1*AR38,(1+$AI38/100)*AR38)))</f>
        <v>1.0986537600000001</v>
      </c>
      <c r="AT38" s="959">
        <f>IF($AK38="n/a",1.03*AS38,IF($AK38&lt;0,1.01*AS38,IF($AK38&gt;10,1.1*AS38,(1+$AK38/100)*AS38)))</f>
        <v>1.1316133728000002</v>
      </c>
      <c r="AU38" s="959">
        <f>IF($AK38="n/a",1.03*AT38,IF($AK38&lt;0,1.01*AT38,IF($AK38&gt;10,1.1*AT38,(1+$AK38/100)*AT38)))</f>
        <v>1.1655617739840003</v>
      </c>
      <c r="AV38" s="959">
        <f>IF($AK38="n/a",1.03*AU38,IF($AK38&lt;0,1.01*AU38,IF($AK38&gt;10,1.1*AU38,(1+$AK38/100)*AU38)))</f>
        <v>1.2005286272035203</v>
      </c>
      <c r="AW38" s="703">
        <f>SUM(AR38:AV38)</f>
        <v>5.6871575339875209</v>
      </c>
      <c r="AX38" s="810">
        <f>AW38/I38*100</f>
        <v>20.260625343738941</v>
      </c>
      <c r="AY38" s="1017">
        <v>0.71</v>
      </c>
      <c r="AZ38" s="945">
        <v>21.46</v>
      </c>
      <c r="BA38" s="945">
        <v>-5.87</v>
      </c>
      <c r="BB38" s="945">
        <v>0.91999999999999993</v>
      </c>
      <c r="BC38" s="945">
        <v>1.32</v>
      </c>
      <c r="BE38" s="666">
        <v>2014</v>
      </c>
      <c r="BF38" s="971">
        <f>IF(BE38&gt;2008,0,IF(BE38&gt;2001,1,IF(BE38&gt;1990,2,IF(BE38&gt;1980,3,IF(BE38&gt;1973,4,IF(BE38&gt;1970,5,IF(BE38&gt;1960,6,IF(BE38&gt;1958,7,IF(BE38&gt;1953,8,9)))))))))</f>
        <v>0</v>
      </c>
      <c r="BG38" s="955">
        <v>1</v>
      </c>
    </row>
    <row r="39" spans="1:60" ht="11.25" customHeight="1" x14ac:dyDescent="0.2">
      <c r="A39" s="936" t="s">
        <v>889</v>
      </c>
      <c r="B39" s="948" t="s">
        <v>890</v>
      </c>
      <c r="C39" s="1013" t="s">
        <v>112</v>
      </c>
      <c r="D39" s="1013" t="s">
        <v>4358</v>
      </c>
      <c r="E39" s="792">
        <v>7</v>
      </c>
      <c r="F39" s="1227">
        <v>643</v>
      </c>
      <c r="G39" s="1227" t="s">
        <v>106</v>
      </c>
      <c r="H39" s="1227" t="s">
        <v>106</v>
      </c>
      <c r="I39" s="947">
        <v>41.79</v>
      </c>
      <c r="J39" s="703">
        <f>(M39/I39)*100</f>
        <v>1.2443168222062695</v>
      </c>
      <c r="K39" s="950">
        <v>0.13</v>
      </c>
      <c r="L39" s="960">
        <v>4</v>
      </c>
      <c r="M39" s="694">
        <f>K39*L39</f>
        <v>0.52</v>
      </c>
      <c r="N39" s="943" t="s">
        <v>266</v>
      </c>
      <c r="O39" s="795">
        <v>0.1</v>
      </c>
      <c r="P39" s="934">
        <v>43446</v>
      </c>
      <c r="Q39" s="934">
        <v>43474</v>
      </c>
      <c r="R39" s="694">
        <f>(K39-O39)/O39*100</f>
        <v>30</v>
      </c>
      <c r="S39" s="759">
        <f>IF(INDEX(Historical!$D$7:$D$1439,MATCH(B39,Historical!$B$7:$B$1450,0))=0,"n/a",(INDEX(Historical!$C$7:$C$1439,MATCH(B39,Historical!$B$7:$B$1450,0))/INDEX(Historical!$D$7:$D$1439,MATCH(B39,Historical!$B$7:$B$1450,0))-1)*100)</f>
        <v>33.33333333333335</v>
      </c>
      <c r="T39" s="759">
        <f>IF(INDEX(Historical!$F$7:$F$1432,MATCH(B39,Historical!$B$7:$B$1450,0))=0,"n/a",((INDEX(Historical!$C$7:$C$1439,MATCH(B39,Historical!$B$7:$B$1450,0))/INDEX(Historical!$F$7:$F$1432,MATCH(B39,Historical!$B$7:$B$1450,0)))^(1/3)-1)*100)</f>
        <v>35.72088082974534</v>
      </c>
      <c r="U39" s="759">
        <f>IF(INDEX(Historical!$H$7:$H$1432,MATCH(B39,Historical!$B$7:$B$1450,0))=0,"n/a",((INDEX(Historical!$C$7:$C$1439,MATCH(B39,Historical!$B$7:$B$1450,0))/INDEX(Historical!$H$7:$H$1432,MATCH(B39,Historical!$B$7:$B$1450,0)))^(1/5)-1)*100)</f>
        <v>39.76542375431584</v>
      </c>
      <c r="V39" s="759" t="str">
        <f>IF(INDEX(Historical!$O$7:$O$1432,MATCH(B39,Historical!$B$7:$B$1450,0))=0,"n/a",((INDEX(Historical!$C$7:$C$1439,MATCH(B39,Historical!$B$7:$B$1450,0))/INDEX(Historical!$O$7:$O$1432,MATCH(B39,Historical!$B$7:$B$1450,0)))^(1/10)-1)*100)</f>
        <v>n/a</v>
      </c>
      <c r="W39" s="760" t="str">
        <f>IF(OR(U39&lt;=0,U39="n/a",V39&lt;=0,V39="n/a"),"n/a",U39/V39)</f>
        <v>n/a</v>
      </c>
      <c r="X39" s="761">
        <f>IF(OR(AJ39&lt;=0,AJ39="n/a",U39&lt;=0,U39="n/a"),"n/a",U39/AJ39)</f>
        <v>1.8581973716970019</v>
      </c>
      <c r="Y39" s="714"/>
      <c r="Z39" s="703">
        <f>IF(OR(AC39&lt;0.01,AC39="n/a"),"n/a",M39/AC39*100)</f>
        <v>10.766045548654244</v>
      </c>
      <c r="AA39" s="959">
        <f>IF(OR(AC39&lt;0.01,AC39="n/a"),"n/a",I39/AC39)</f>
        <v>8.6521739130434785</v>
      </c>
      <c r="AB39" s="960">
        <v>12</v>
      </c>
      <c r="AC39" s="938">
        <v>4.83</v>
      </c>
      <c r="AD39" s="938">
        <v>0.41</v>
      </c>
      <c r="AE39" s="938">
        <v>2.68</v>
      </c>
      <c r="AF39" s="938">
        <v>0.92</v>
      </c>
      <c r="AG39" s="938">
        <v>11.5</v>
      </c>
      <c r="AH39" s="938">
        <v>26</v>
      </c>
      <c r="AI39" s="938">
        <v>22.38</v>
      </c>
      <c r="AJ39" s="938">
        <v>21.4</v>
      </c>
      <c r="AK39" s="938">
        <v>21.4</v>
      </c>
      <c r="AL39" s="951">
        <v>4730</v>
      </c>
      <c r="AM39" s="945">
        <v>3.1</v>
      </c>
      <c r="AN39" s="938">
        <v>2.29</v>
      </c>
      <c r="AO39" s="802">
        <f>IF(U39="n/a","n/a",IF(AA39&lt;0,"n/a",IF(AA39="n/a","n/a",J39+U39-AA39)))</f>
        <v>32.357566663478636</v>
      </c>
      <c r="AP39" s="803">
        <f>IF(U39="n/a","n/a",J39+U39)</f>
        <v>41.009740576522113</v>
      </c>
      <c r="AQ39" s="961">
        <f>IF(OR(AC39&lt;0.01,AF39="n/a"),"n/a",(I39/SQRT(22.5*AC39*(I39/AF39))-1)*100)</f>
        <v>-40.520778604812101</v>
      </c>
      <c r="AR39" s="703">
        <f>INDEX(Historical!$C$7:$C$1439,MATCH(B39,Historical!$B$7:$B$1450,0))*IF(AH39="n/a",1.03,IF(AH39&lt;0,1.01,IF(AH39&gt;10,1.1,(1+AH39/100))))</f>
        <v>0.44000000000000006</v>
      </c>
      <c r="AS39" s="959">
        <f>IF($AI39="n/a",1.03*AR39,IF($AI39&lt;0,1.01*AR39,IF($AI39&gt;10,1.1*AR39,(1+$AI39/100)*AR39)))</f>
        <v>0.4840000000000001</v>
      </c>
      <c r="AT39" s="959">
        <f>IF($AK39="n/a",1.03*AS39,IF($AK39&lt;0,1.01*AS39,IF($AK39&gt;10,1.1*AS39,(1+$AK39/100)*AS39)))</f>
        <v>0.5324000000000001</v>
      </c>
      <c r="AU39" s="959">
        <f>IF($AK39="n/a",1.03*AT39,IF($AK39&lt;0,1.01*AT39,IF($AK39&gt;10,1.1*AT39,(1+$AK39/100)*AT39)))</f>
        <v>0.58564000000000016</v>
      </c>
      <c r="AV39" s="959">
        <f>IF($AK39="n/a",1.03*AU39,IF($AK39&lt;0,1.01*AU39,IF($AK39&gt;10,1.1*AU39,(1+$AK39/100)*AU39)))</f>
        <v>0.64420400000000022</v>
      </c>
      <c r="AW39" s="703">
        <f>SUM(AR39:AV39)</f>
        <v>2.6862440000000007</v>
      </c>
      <c r="AX39" s="810">
        <f>AW39/I39*100</f>
        <v>6.4279588418281906</v>
      </c>
      <c r="AY39" s="1017">
        <v>1.94</v>
      </c>
      <c r="AZ39" s="945">
        <v>48.559999999999995</v>
      </c>
      <c r="BA39" s="945">
        <v>-11.72</v>
      </c>
      <c r="BB39" s="945">
        <v>4.9799999999999995</v>
      </c>
      <c r="BC39" s="945">
        <v>11.19</v>
      </c>
      <c r="BE39" s="666">
        <v>2013</v>
      </c>
      <c r="BF39" s="971">
        <f>IF(BE39&gt;2008,0,IF(BE39&gt;2001,1,IF(BE39&gt;1990,2,IF(BE39&gt;1980,3,IF(BE39&gt;1973,4,IF(BE39&gt;1970,5,IF(BE39&gt;1960,6,IF(BE39&gt;1958,7,IF(BE39&gt;1953,8,9)))))))))</f>
        <v>0</v>
      </c>
      <c r="BG39" s="955">
        <v>3</v>
      </c>
      <c r="BH39" s="937"/>
    </row>
    <row r="40" spans="1:60" ht="11.25" customHeight="1" x14ac:dyDescent="0.2">
      <c r="A40" s="936" t="s">
        <v>405</v>
      </c>
      <c r="B40" s="948" t="s">
        <v>406</v>
      </c>
      <c r="C40" s="1013" t="s">
        <v>123</v>
      </c>
      <c r="D40" s="1013" t="s">
        <v>4197</v>
      </c>
      <c r="E40" s="792">
        <v>25</v>
      </c>
      <c r="F40" s="1227">
        <v>133</v>
      </c>
      <c r="G40" s="1227" t="s">
        <v>37</v>
      </c>
      <c r="H40" s="1227" t="s">
        <v>37</v>
      </c>
      <c r="I40" s="938">
        <v>72.959999999999994</v>
      </c>
      <c r="J40" s="703">
        <f>(M40/I40)*100</f>
        <v>2.0148026315789473</v>
      </c>
      <c r="K40" s="957">
        <v>0.36749999999999999</v>
      </c>
      <c r="L40" s="960">
        <v>4</v>
      </c>
      <c r="M40" s="694">
        <f>K40*L40</f>
        <v>1.47</v>
      </c>
      <c r="N40" s="943" t="s">
        <v>164</v>
      </c>
      <c r="O40" s="796">
        <v>0.33500000000000002</v>
      </c>
      <c r="P40" s="934">
        <v>43538</v>
      </c>
      <c r="Q40" s="934">
        <v>43556</v>
      </c>
      <c r="R40" s="694">
        <f>(K40-O40)/O40*100</f>
        <v>9.701492537313424</v>
      </c>
      <c r="S40" s="759">
        <f>IF(INDEX(Historical!$D$7:$D$1439,MATCH(B40,Historical!$B$7:$B$1450,0))=0,"n/a",(INDEX(Historical!$C$7:$C$1439,MATCH(B40,Historical!$B$7:$B$1450,0))/INDEX(Historical!$D$7:$D$1439,MATCH(B40,Historical!$B$7:$B$1450,0))-1)*100)</f>
        <v>4.743083003952564</v>
      </c>
      <c r="T40" s="759">
        <f>IF(INDEX(Historical!$F$7:$F$1432,MATCH(B40,Historical!$B$7:$B$1450,0))=0,"n/a",((INDEX(Historical!$C$7:$C$1439,MATCH(B40,Historical!$B$7:$B$1450,0))/INDEX(Historical!$F$7:$F$1432,MATCH(B40,Historical!$B$7:$B$1450,0)))^(1/3)-1)*100)</f>
        <v>4.9873073145540125</v>
      </c>
      <c r="U40" s="759">
        <f>IF(INDEX(Historical!$H$7:$H$1432,MATCH(B40,Historical!$B$7:$B$1450,0))=0,"n/a",((INDEX(Historical!$C$7:$C$1439,MATCH(B40,Historical!$B$7:$B$1450,0))/INDEX(Historical!$H$7:$H$1432,MATCH(B40,Historical!$B$7:$B$1450,0)))^(1/5)-1)*100)</f>
        <v>6.6568932108852064</v>
      </c>
      <c r="V40" s="759">
        <f>IF(INDEX(Historical!$O$7:$O$1432,MATCH(B40,Historical!$B$7:$B$1450,0))=0,"n/a",((INDEX(Historical!$C$7:$C$1439,MATCH(B40,Historical!$B$7:$B$1450,0))/INDEX(Historical!$O$7:$O$1432,MATCH(B40,Historical!$B$7:$B$1450,0)))^(1/10)-1)*100)</f>
        <v>10.68721596482507</v>
      </c>
      <c r="W40" s="760">
        <f>IF(OR(U40&lt;=0,U40="n/a",V40&lt;=0,V40="n/a"),"n/a",U40/V40)</f>
        <v>0.62288375502049353</v>
      </c>
      <c r="X40" s="761">
        <f>IF(OR(AJ40&lt;=0,AJ40="n/a",U40&lt;=0,U40="n/a"),"n/a",U40/AJ40)</f>
        <v>1.3868527522677514</v>
      </c>
      <c r="Y40" s="949"/>
      <c r="Z40" s="703">
        <f>IF(OR(AC40&lt;0.01,AC40="n/a"),"n/a",M40/AC40*100)</f>
        <v>23.595505617977526</v>
      </c>
      <c r="AA40" s="959">
        <f>IF(OR(AC40&lt;0.01,AC40="n/a"),"n/a",I40/AC40)</f>
        <v>11.711075441412518</v>
      </c>
      <c r="AB40" s="960">
        <v>12</v>
      </c>
      <c r="AC40" s="938">
        <v>6.23</v>
      </c>
      <c r="AD40" s="938">
        <v>0.82</v>
      </c>
      <c r="AE40" s="938">
        <v>2.2999999999999998</v>
      </c>
      <c r="AF40" s="938">
        <v>2.12</v>
      </c>
      <c r="AG40" s="938">
        <v>19.2</v>
      </c>
      <c r="AH40" s="938">
        <v>45.4</v>
      </c>
      <c r="AI40" s="938">
        <v>8.129999999999999</v>
      </c>
      <c r="AJ40" s="938">
        <v>4.8</v>
      </c>
      <c r="AK40" s="938">
        <v>14.35</v>
      </c>
      <c r="AL40" s="951">
        <v>7800</v>
      </c>
      <c r="AM40" s="945">
        <v>0.5</v>
      </c>
      <c r="AN40" s="938">
        <v>0.5</v>
      </c>
      <c r="AO40" s="802">
        <f>IF(U40="n/a","n/a",IF(AA40&lt;0,"n/a",IF(AA40="n/a","n/a",J40+U40-AA40)))</f>
        <v>-3.039379598948365</v>
      </c>
      <c r="AP40" s="803">
        <f>IF(U40="n/a","n/a",J40+U40)</f>
        <v>8.6716958424641533</v>
      </c>
      <c r="AQ40" s="961">
        <f>IF(OR(AC40&lt;0.01,AF40="n/a"),"n/a",(I40/SQRT(22.5*AC40*(I40/AF40))-1)*100)</f>
        <v>5.0449214718150781</v>
      </c>
      <c r="AR40" s="703">
        <f>INDEX(Historical!$C$7:$C$1439,MATCH(B40,Historical!$B$7:$B$1450,0))*IF(AH40="n/a",1.03,IF(AH40&lt;0,1.01,IF(AH40&gt;10,1.1,(1+AH40/100))))</f>
        <v>1.4575</v>
      </c>
      <c r="AS40" s="959">
        <f>IF($AI40="n/a",1.03*AR40,IF($AI40&lt;0,1.01*AR40,IF($AI40&gt;10,1.1*AR40,(1+$AI40/100)*AR40)))</f>
        <v>1.57599475</v>
      </c>
      <c r="AT40" s="959">
        <f>IF($AK40="n/a",1.03*AS40,IF($AK40&lt;0,1.01*AS40,IF($AK40&gt;10,1.1*AS40,(1+$AK40/100)*AS40)))</f>
        <v>1.733594225</v>
      </c>
      <c r="AU40" s="959">
        <f>IF($AK40="n/a",1.03*AT40,IF($AK40&lt;0,1.01*AT40,IF($AK40&gt;10,1.1*AT40,(1+$AK40/100)*AT40)))</f>
        <v>1.9069536475000002</v>
      </c>
      <c r="AV40" s="959">
        <f>IF($AK40="n/a",1.03*AU40,IF($AK40&lt;0,1.01*AU40,IF($AK40&gt;10,1.1*AU40,(1+$AK40/100)*AU40)))</f>
        <v>2.0976490122500002</v>
      </c>
      <c r="AW40" s="703">
        <f>SUM(AR40:AV40)</f>
        <v>8.7716916347500007</v>
      </c>
      <c r="AX40" s="810">
        <f>AW40/I40*100</f>
        <v>12.022603666049893</v>
      </c>
      <c r="AY40" s="1017">
        <v>1.6</v>
      </c>
      <c r="AZ40" s="945">
        <v>15.629999999999999</v>
      </c>
      <c r="BA40" s="945">
        <v>-32.9</v>
      </c>
      <c r="BB40" s="945">
        <v>3.8600000000000003</v>
      </c>
      <c r="BC40" s="945">
        <v>-10.45</v>
      </c>
      <c r="BE40" s="666">
        <v>1995</v>
      </c>
      <c r="BF40" s="971">
        <f>IF(BE40&gt;2008,0,IF(BE40&gt;2001,1,IF(BE40&gt;1990,2,IF(BE40&gt;1980,3,IF(BE40&gt;1973,4,IF(BE40&gt;1970,5,IF(BE40&gt;1960,6,IF(BE40&gt;1958,7,IF(BE40&gt;1953,8,9)))))))))</f>
        <v>2</v>
      </c>
      <c r="BG40" s="955">
        <v>9.1</v>
      </c>
      <c r="BH40" s="937"/>
    </row>
    <row r="41" spans="1:60" ht="11.25" customHeight="1" x14ac:dyDescent="0.2">
      <c r="A41" s="936" t="s">
        <v>897</v>
      </c>
      <c r="B41" s="948" t="s">
        <v>898</v>
      </c>
      <c r="C41" s="1013" t="s">
        <v>131</v>
      </c>
      <c r="D41" s="1013" t="s">
        <v>4355</v>
      </c>
      <c r="E41" s="792">
        <v>9</v>
      </c>
      <c r="F41" s="1227">
        <v>420</v>
      </c>
      <c r="G41" s="1227" t="s">
        <v>37</v>
      </c>
      <c r="H41" s="1227" t="s">
        <v>37</v>
      </c>
      <c r="I41" s="947">
        <v>86.95</v>
      </c>
      <c r="J41" s="703">
        <f>(M41/I41)*100</f>
        <v>2.7027027027027026</v>
      </c>
      <c r="K41" s="950">
        <v>0.58750000000000002</v>
      </c>
      <c r="L41" s="960">
        <v>4</v>
      </c>
      <c r="M41" s="694">
        <f>K41*L41</f>
        <v>2.35</v>
      </c>
      <c r="N41" s="943" t="s">
        <v>119</v>
      </c>
      <c r="O41" s="795">
        <v>0.56000000000000005</v>
      </c>
      <c r="P41" s="934">
        <v>43510</v>
      </c>
      <c r="Q41" s="934">
        <v>43525</v>
      </c>
      <c r="R41" s="694">
        <f>(K41-O41)/O41*100</f>
        <v>4.9107142857142794</v>
      </c>
      <c r="S41" s="759">
        <f>IF(INDEX(Historical!$D$7:$D$1439,MATCH(B41,Historical!$B$7:$B$1450,0))=0,"n/a",(INDEX(Historical!$C$7:$C$1439,MATCH(B41,Historical!$B$7:$B$1450,0))/INDEX(Historical!$D$7:$D$1439,MATCH(B41,Historical!$B$7:$B$1450,0))-1)*100)</f>
        <v>4.6728971962616939</v>
      </c>
      <c r="T41" s="759">
        <f>IF(INDEX(Historical!$F$7:$F$1432,MATCH(B41,Historical!$B$7:$B$1450,0))=0,"n/a",((INDEX(Historical!$C$7:$C$1439,MATCH(B41,Historical!$B$7:$B$1450,0))/INDEX(Historical!$F$7:$F$1432,MATCH(B41,Historical!$B$7:$B$1450,0)))^(1/3)-1)*100)</f>
        <v>3.5060057376524956</v>
      </c>
      <c r="U41" s="759">
        <f>IF(INDEX(Historical!$H$7:$H$1432,MATCH(B41,Historical!$B$7:$B$1450,0))=0,"n/a",((INDEX(Historical!$C$7:$C$1439,MATCH(B41,Historical!$B$7:$B$1450,0))/INDEX(Historical!$H$7:$H$1432,MATCH(B41,Historical!$B$7:$B$1450,0)))^(1/5)-1)*100)</f>
        <v>3.3472401576997379</v>
      </c>
      <c r="V41" s="759">
        <f>IF(INDEX(Historical!$O$7:$O$1432,MATCH(B41,Historical!$B$7:$B$1450,0))=0,"n/a",((INDEX(Historical!$C$7:$C$1439,MATCH(B41,Historical!$B$7:$B$1450,0))/INDEX(Historical!$O$7:$O$1432,MATCH(B41,Historical!$B$7:$B$1450,0)))^(1/10)-1)*100)</f>
        <v>2.676713008015108</v>
      </c>
      <c r="W41" s="760">
        <f>IF(OR(U41&lt;=0,U41="n/a",V41&lt;=0,V41="n/a"),"n/a",U41/V41)</f>
        <v>1.2505039381049869</v>
      </c>
      <c r="X41" s="761">
        <f>IF(OR(AJ41&lt;=0,AJ41="n/a",U41&lt;=0,U41="n/a"),"n/a",U41/AJ41)</f>
        <v>0.65632159954896829</v>
      </c>
      <c r="Y41" s="706"/>
      <c r="Z41" s="703">
        <f>IF(OR(AC41&lt;0.01,AC41="n/a"),"n/a",M41/AC41*100)</f>
        <v>63.513513513513509</v>
      </c>
      <c r="AA41" s="959">
        <f>IF(OR(AC41&lt;0.01,AC41="n/a"),"n/a",I41/AC41)</f>
        <v>23.5</v>
      </c>
      <c r="AB41" s="960">
        <v>12</v>
      </c>
      <c r="AC41" s="938">
        <v>3.7</v>
      </c>
      <c r="AD41" s="938">
        <v>3.93</v>
      </c>
      <c r="AE41" s="938">
        <v>3</v>
      </c>
      <c r="AF41" s="938">
        <v>2.04</v>
      </c>
      <c r="AG41" s="938">
        <v>9</v>
      </c>
      <c r="AH41" s="938">
        <v>8.3000000000000007</v>
      </c>
      <c r="AI41" s="938">
        <v>7.6899999999999995</v>
      </c>
      <c r="AJ41" s="938">
        <v>5.0999999999999996</v>
      </c>
      <c r="AK41" s="938">
        <v>6</v>
      </c>
      <c r="AL41" s="951">
        <v>4490</v>
      </c>
      <c r="AM41" s="945">
        <v>0.4</v>
      </c>
      <c r="AN41" s="938">
        <v>0.7</v>
      </c>
      <c r="AO41" s="802">
        <f>IF(U41="n/a","n/a",IF(AA41&lt;0,"n/a",IF(AA41="n/a","n/a",J41+U41-AA41)))</f>
        <v>-17.450057139597561</v>
      </c>
      <c r="AP41" s="803">
        <f>IF(U41="n/a","n/a",J41+U41)</f>
        <v>6.0499428604024406</v>
      </c>
      <c r="AQ41" s="961">
        <f>IF(OR(AC41&lt;0.01,AF41="n/a"),"n/a",(I41/SQRT(22.5*AC41*(I41/AF41))-1)*100)</f>
        <v>45.968033030066778</v>
      </c>
      <c r="AR41" s="703">
        <f>INDEX(Historical!$C$7:$C$1439,MATCH(B41,Historical!$B$7:$B$1450,0))*IF(AH41="n/a",1.03,IF(AH41&lt;0,1.01,IF(AH41&gt;10,1.1,(1+AH41/100))))</f>
        <v>2.4259200000000001</v>
      </c>
      <c r="AS41" s="959">
        <f>IF($AI41="n/a",1.03*AR41,IF($AI41&lt;0,1.01*AR41,IF($AI41&gt;10,1.1*AR41,(1+$AI41/100)*AR41)))</f>
        <v>2.6124732480000001</v>
      </c>
      <c r="AT41" s="959">
        <f>IF($AK41="n/a",1.03*AS41,IF($AK41&lt;0,1.01*AS41,IF($AK41&gt;10,1.1*AS41,(1+$AK41/100)*AS41)))</f>
        <v>2.7692216428800003</v>
      </c>
      <c r="AU41" s="959">
        <f>IF($AK41="n/a",1.03*AT41,IF($AK41&lt;0,1.01*AT41,IF($AK41&gt;10,1.1*AT41,(1+$AK41/100)*AT41)))</f>
        <v>2.9353749414528005</v>
      </c>
      <c r="AV41" s="959">
        <f>IF($AK41="n/a",1.03*AU41,IF($AK41&lt;0,1.01*AU41,IF($AK41&gt;10,1.1*AU41,(1+$AK41/100)*AU41)))</f>
        <v>3.1114974379399687</v>
      </c>
      <c r="AW41" s="703">
        <f>SUM(AR41:AV41)</f>
        <v>13.854487270272768</v>
      </c>
      <c r="AX41" s="810">
        <f>AW41/I41*100</f>
        <v>15.93385539996868</v>
      </c>
      <c r="AY41" s="1017">
        <v>0.22</v>
      </c>
      <c r="AZ41" s="945">
        <v>20.059999999999999</v>
      </c>
      <c r="BA41" s="945">
        <v>-0.71000000000000008</v>
      </c>
      <c r="BB41" s="945">
        <v>2.75</v>
      </c>
      <c r="BC41" s="945">
        <v>8.23</v>
      </c>
      <c r="BE41" s="666">
        <v>2011</v>
      </c>
      <c r="BF41" s="971">
        <f>IF(BE41&gt;2008,0,IF(BE41&gt;2001,1,IF(BE41&gt;1990,2,IF(BE41&gt;1980,3,IF(BE41&gt;1973,4,IF(BE41&gt;1970,5,IF(BE41&gt;1960,6,IF(BE41&gt;1958,7,IF(BE41&gt;1953,8,9)))))))))</f>
        <v>0</v>
      </c>
      <c r="BG41" s="955">
        <v>3.6999999999999997</v>
      </c>
      <c r="BH41" s="937"/>
    </row>
    <row r="42" spans="1:60" ht="11.25" customHeight="1" x14ac:dyDescent="0.2">
      <c r="A42" s="954" t="s">
        <v>4450</v>
      </c>
      <c r="B42" s="948" t="s">
        <v>3988</v>
      </c>
      <c r="C42" s="1013" t="s">
        <v>112</v>
      </c>
      <c r="D42" s="1013" t="s">
        <v>213</v>
      </c>
      <c r="E42" s="792">
        <v>5</v>
      </c>
      <c r="F42" s="1227">
        <v>851</v>
      </c>
      <c r="G42" s="1035" t="s">
        <v>106</v>
      </c>
      <c r="H42" s="1035" t="s">
        <v>106</v>
      </c>
      <c r="I42" s="947">
        <v>97.89</v>
      </c>
      <c r="J42" s="703">
        <f>(M42/I42)*100</f>
        <v>0.49034630707937477</v>
      </c>
      <c r="K42" s="950">
        <v>0.12</v>
      </c>
      <c r="L42" s="960">
        <v>4</v>
      </c>
      <c r="M42" s="694">
        <f>K42*L42</f>
        <v>0.48</v>
      </c>
      <c r="N42" s="943" t="s">
        <v>493</v>
      </c>
      <c r="O42" s="795">
        <v>0.11</v>
      </c>
      <c r="P42" s="934">
        <v>43481</v>
      </c>
      <c r="Q42" s="934">
        <v>43494</v>
      </c>
      <c r="R42" s="694">
        <f>(K42-O42)/O42*100</f>
        <v>9.0909090909090864</v>
      </c>
      <c r="S42" s="759">
        <f>IF(INDEX(Historical!$D$7:$D$1439,MATCH(B42,Historical!$B$7:$B$1450,0))=0,"n/a",(INDEX(Historical!$C$7:$C$1439,MATCH(B42,Historical!$B$7:$B$1450,0))/INDEX(Historical!$D$7:$D$1439,MATCH(B42,Historical!$B$7:$B$1450,0))-1)*100)</f>
        <v>9.9999999999999858</v>
      </c>
      <c r="T42" s="759">
        <f>IF(INDEX(Historical!$F$7:$F$1432,MATCH(B42,Historical!$B$7:$B$1450,0))=0,"n/a",((INDEX(Historical!$C$7:$C$1439,MATCH(B42,Historical!$B$7:$B$1450,0))/INDEX(Historical!$F$7:$F$1432,MATCH(B42,Historical!$B$7:$B$1450,0)))^(1/3)-1)*100)</f>
        <v>11.199004528465784</v>
      </c>
      <c r="U42" s="759">
        <f>IF(INDEX(Historical!$H$7:$H$1432,MATCH(B42,Historical!$B$7:$B$1450,0))=0,"n/a",((INDEX(Historical!$C$7:$C$1439,MATCH(B42,Historical!$B$7:$B$1450,0))/INDEX(Historical!$H$7:$H$1432,MATCH(B42,Historical!$B$7:$B$1450,0)))^(1/5)-1)*100)</f>
        <v>9.4608784223157549</v>
      </c>
      <c r="V42" s="759">
        <f>IF(INDEX(Historical!$O$7:$O$1432,MATCH(B42,Historical!$B$7:$B$1450,0))=0,"n/a",((INDEX(Historical!$C$7:$C$1439,MATCH(B42,Historical!$B$7:$B$1450,0))/INDEX(Historical!$O$7:$O$1432,MATCH(B42,Historical!$B$7:$B$1450,0)))^(1/10)-1)*100)</f>
        <v>6.2488268514150569</v>
      </c>
      <c r="W42" s="760">
        <f>IF(OR(U42&lt;=0,U42="n/a",V42&lt;=0,V42="n/a"),"n/a",U42/V42)</f>
        <v>1.5140247357267267</v>
      </c>
      <c r="X42" s="761">
        <f>IF(OR(AJ42&lt;=0,AJ42="n/a",U42&lt;=0,U42="n/a"),"n/a",U42/AJ42)</f>
        <v>0.6307252281543837</v>
      </c>
      <c r="Y42" s="949"/>
      <c r="Z42" s="703">
        <f>IF(OR(AC42&lt;0.01,AC42="n/a"),"n/a",M42/AC42*100)</f>
        <v>7.9734219269102997</v>
      </c>
      <c r="AA42" s="959">
        <f>IF(OR(AC42&lt;0.01,AC42="n/a"),"n/a",I42/AC42)</f>
        <v>16.260797342192692</v>
      </c>
      <c r="AB42" s="960">
        <v>12</v>
      </c>
      <c r="AC42" s="938">
        <v>6.02</v>
      </c>
      <c r="AD42" s="938">
        <v>2.5099999999999998</v>
      </c>
      <c r="AE42" s="938">
        <v>1.1200000000000001</v>
      </c>
      <c r="AF42" s="938">
        <v>2.23</v>
      </c>
      <c r="AG42" s="938">
        <v>14.799999999999999</v>
      </c>
      <c r="AH42" s="938">
        <v>27.700000000000003</v>
      </c>
      <c r="AI42" s="938">
        <v>14.62</v>
      </c>
      <c r="AJ42" s="938">
        <v>15</v>
      </c>
      <c r="AK42" s="938">
        <v>6.6000000000000005</v>
      </c>
      <c r="AL42" s="951">
        <v>1160</v>
      </c>
      <c r="AM42" s="945">
        <v>2.9000000000000004</v>
      </c>
      <c r="AN42" s="938">
        <v>0.35</v>
      </c>
      <c r="AO42" s="802">
        <f>IF(U42="n/a","n/a",IF(AA42&lt;0,"n/a",IF(AA42="n/a","n/a",J42+U42-AA42)))</f>
        <v>-6.3095726127975631</v>
      </c>
      <c r="AP42" s="803">
        <f>IF(U42="n/a","n/a",J42+U42)</f>
        <v>9.951224729395129</v>
      </c>
      <c r="AQ42" s="961">
        <f>IF(OR(AC42&lt;0.01,AF42="n/a"),"n/a",(I42/SQRT(22.5*AC42*(I42/AF42))-1)*100)</f>
        <v>26.949820485785647</v>
      </c>
      <c r="AR42" s="703">
        <f>INDEX(Historical!$C$7:$C$1439,MATCH(B42,Historical!$B$7:$B$1450,0))*IF(AH42="n/a",1.03,IF(AH42&lt;0,1.01,IF(AH42&gt;10,1.1,(1+AH42/100))))</f>
        <v>0.48400000000000004</v>
      </c>
      <c r="AS42" s="959">
        <f>IF($AI42="n/a",1.03*AR42,IF($AI42&lt;0,1.01*AR42,IF($AI42&gt;10,1.1*AR42,(1+$AI42/100)*AR42)))</f>
        <v>0.5324000000000001</v>
      </c>
      <c r="AT42" s="959">
        <f>IF($AK42="n/a",1.03*AS42,IF($AK42&lt;0,1.01*AS42,IF($AK42&gt;10,1.1*AS42,(1+$AK42/100)*AS42)))</f>
        <v>0.56753840000000011</v>
      </c>
      <c r="AU42" s="959">
        <f>IF($AK42="n/a",1.03*AT42,IF($AK42&lt;0,1.01*AT42,IF($AK42&gt;10,1.1*AT42,(1+$AK42/100)*AT42)))</f>
        <v>0.6049959344000001</v>
      </c>
      <c r="AV42" s="959">
        <f>IF($AK42="n/a",1.03*AU42,IF($AK42&lt;0,1.01*AU42,IF($AK42&gt;10,1.1*AU42,(1+$AK42/100)*AU42)))</f>
        <v>0.64492566607040014</v>
      </c>
      <c r="AW42" s="703">
        <f>SUM(AR42:AV42)</f>
        <v>2.8338600004704002</v>
      </c>
      <c r="AX42" s="810">
        <f>AW42/I42*100</f>
        <v>2.8949433041887835</v>
      </c>
      <c r="AY42" s="1017">
        <v>0.84</v>
      </c>
      <c r="AZ42" s="945">
        <v>35.020000000000003</v>
      </c>
      <c r="BA42" s="945">
        <v>-7.82</v>
      </c>
      <c r="BB42" s="945">
        <v>0.31</v>
      </c>
      <c r="BC42" s="945">
        <v>6.7100000000000009</v>
      </c>
      <c r="BE42" s="666">
        <v>2015</v>
      </c>
      <c r="BF42" s="971">
        <f>IF(BE42&gt;2008,0,IF(BE42&gt;2001,1,IF(BE42&gt;1990,2,IF(BE42&gt;1980,3,IF(BE42&gt;1973,4,IF(BE42&gt;1970,5,IF(BE42&gt;1960,6,IF(BE42&gt;1958,7,IF(BE42&gt;1953,8,9)))))))))</f>
        <v>0</v>
      </c>
      <c r="BG42" s="955">
        <v>9.8000000000000007</v>
      </c>
      <c r="BH42" s="937"/>
    </row>
    <row r="43" spans="1:60" s="838" customFormat="1" ht="11.25" customHeight="1" x14ac:dyDescent="0.2">
      <c r="A43" s="698" t="s">
        <v>893</v>
      </c>
      <c r="B43" s="846" t="s">
        <v>894</v>
      </c>
      <c r="C43" s="1013" t="s">
        <v>112</v>
      </c>
      <c r="D43" s="1013" t="s">
        <v>4359</v>
      </c>
      <c r="E43" s="818">
        <v>7</v>
      </c>
      <c r="F43" s="1227">
        <v>656</v>
      </c>
      <c r="G43" s="1226" t="s">
        <v>106</v>
      </c>
      <c r="H43" s="1226" t="s">
        <v>106</v>
      </c>
      <c r="I43" s="819">
        <v>63.36</v>
      </c>
      <c r="J43" s="820">
        <f>(M43/I43)*100</f>
        <v>2.2095959595959598</v>
      </c>
      <c r="K43" s="821">
        <v>0.35</v>
      </c>
      <c r="L43" s="822">
        <v>4</v>
      </c>
      <c r="M43" s="823">
        <f>K43*L43</f>
        <v>1.4</v>
      </c>
      <c r="N43" s="824" t="s">
        <v>250</v>
      </c>
      <c r="O43" s="825">
        <v>0.32</v>
      </c>
      <c r="P43" s="826">
        <v>43511</v>
      </c>
      <c r="Q43" s="826">
        <v>43531</v>
      </c>
      <c r="R43" s="823">
        <f>(K43-O43)/O43*100</f>
        <v>9.3749999999999911</v>
      </c>
      <c r="S43" s="759">
        <f>IF(INDEX(Historical!$D$7:$D$1439,MATCH(B43,Historical!$B$7:$B$1450,0))=0,"n/a",(INDEX(Historical!$C$7:$C$1439,MATCH(B43,Historical!$B$7:$B$1450,0))/INDEX(Historical!$D$7:$D$1439,MATCH(B43,Historical!$B$7:$B$1450,0))-1)*100)</f>
        <v>6.6666666666666652</v>
      </c>
      <c r="T43" s="759">
        <f>IF(INDEX(Historical!$F$7:$F$1432,MATCH(B43,Historical!$B$7:$B$1450,0))=0,"n/a",((INDEX(Historical!$C$7:$C$1439,MATCH(B43,Historical!$B$7:$B$1450,0))/INDEX(Historical!$F$7:$F$1432,MATCH(B43,Historical!$B$7:$B$1450,0)))^(1/3)-1)*100)</f>
        <v>16.960709528514649</v>
      </c>
      <c r="U43" s="759">
        <f>IF(INDEX(Historical!$H$7:$H$1432,MATCH(B43,Historical!$B$7:$B$1450,0))=0,"n/a",((INDEX(Historical!$C$7:$C$1439,MATCH(B43,Historical!$B$7:$B$1450,0))/INDEX(Historical!$H$7:$H$1432,MATCH(B43,Historical!$B$7:$B$1450,0)))^(1/5)-1)*100)</f>
        <v>44.955932735539108</v>
      </c>
      <c r="V43" s="759" t="str">
        <f>IF(INDEX(Historical!$O$7:$O$1432,MATCH(B43,Historical!$B$7:$B$1450,0))=0,"n/a",((INDEX(Historical!$C$7:$C$1439,MATCH(B43,Historical!$B$7:$B$1450,0))/INDEX(Historical!$O$7:$O$1432,MATCH(B43,Historical!$B$7:$B$1450,0)))^(1/10)-1)*100)</f>
        <v>n/a</v>
      </c>
      <c r="W43" s="827" t="str">
        <f>IF(OR(U43&lt;=0,U43="n/a",V43&lt;=0,V43="n/a"),"n/a",U43/V43)</f>
        <v>n/a</v>
      </c>
      <c r="X43" s="828" t="str">
        <f>IF(OR(AJ43&lt;=0,AJ43="n/a",U43&lt;=0,U43="n/a"),"n/a",U43/AJ43)</f>
        <v>n/a</v>
      </c>
      <c r="Y43" s="849"/>
      <c r="Z43" s="820">
        <f>IF(OR(AC43&lt;0.01,AC43="n/a"),"n/a",M43/AC43*100)</f>
        <v>39.660056657223798</v>
      </c>
      <c r="AA43" s="830">
        <f>IF(OR(AC43&lt;0.01,AC43="n/a"),"n/a",I43/AC43)</f>
        <v>17.94900849858357</v>
      </c>
      <c r="AB43" s="822">
        <v>12</v>
      </c>
      <c r="AC43" s="831">
        <v>3.53</v>
      </c>
      <c r="AD43" s="831">
        <v>0.87</v>
      </c>
      <c r="AE43" s="831">
        <v>0.95</v>
      </c>
      <c r="AF43" s="831">
        <v>2.11</v>
      </c>
      <c r="AG43" s="831">
        <v>11.700000000000001</v>
      </c>
      <c r="AH43" s="831">
        <v>-39.6</v>
      </c>
      <c r="AI43" s="831">
        <v>18.12</v>
      </c>
      <c r="AJ43" s="831">
        <v>-0.3</v>
      </c>
      <c r="AK43" s="831">
        <v>20.75</v>
      </c>
      <c r="AL43" s="832">
        <v>7890</v>
      </c>
      <c r="AM43" s="833">
        <v>0.4</v>
      </c>
      <c r="AN43" s="831">
        <v>0.52</v>
      </c>
      <c r="AO43" s="834">
        <f>IF(U43="n/a","n/a",IF(AA43&lt;0,"n/a",IF(AA43="n/a","n/a",J43+U43-AA43)))</f>
        <v>29.216520196551496</v>
      </c>
      <c r="AP43" s="835">
        <f>IF(U43="n/a","n/a",J43+U43)</f>
        <v>47.165528695135066</v>
      </c>
      <c r="AQ43" s="836">
        <f>IF(OR(AC43&lt;0.01,AF43="n/a"),"n/a",(I43/SQRT(22.5*AC43*(I43/AF43))-1)*100)</f>
        <v>29.738896646750245</v>
      </c>
      <c r="AR43" s="703">
        <f>INDEX(Historical!$C$7:$C$1439,MATCH(B43,Historical!$B$7:$B$1450,0))*IF(AH43="n/a",1.03,IF(AH43&lt;0,1.01,IF(AH43&gt;10,1.1,(1+AH43/100))))</f>
        <v>1.2927999999999999</v>
      </c>
      <c r="AS43" s="830">
        <f>IF($AI43="n/a",1.03*AR43,IF($AI43&lt;0,1.01*AR43,IF($AI43&gt;10,1.1*AR43,(1+$AI43/100)*AR43)))</f>
        <v>1.42208</v>
      </c>
      <c r="AT43" s="830">
        <f>IF($AK43="n/a",1.03*AS43,IF($AK43&lt;0,1.01*AS43,IF($AK43&gt;10,1.1*AS43,(1+$AK43/100)*AS43)))</f>
        <v>1.5642880000000001</v>
      </c>
      <c r="AU43" s="830">
        <f>IF($AK43="n/a",1.03*AT43,IF($AK43&lt;0,1.01*AT43,IF($AK43&gt;10,1.1*AT43,(1+$AK43/100)*AT43)))</f>
        <v>1.7207168000000004</v>
      </c>
      <c r="AV43" s="830">
        <f>IF($AK43="n/a",1.03*AU43,IF($AK43&lt;0,1.01*AU43,IF($AK43&gt;10,1.1*AU43,(1+$AK43/100)*AU43)))</f>
        <v>1.8927884800000006</v>
      </c>
      <c r="AW43" s="820">
        <f>SUM(AR43:AV43)</f>
        <v>7.8926732800000003</v>
      </c>
      <c r="AX43" s="837">
        <f>AW43/I43*100</f>
        <v>12.456870707070708</v>
      </c>
      <c r="AY43" s="1018">
        <v>0.85</v>
      </c>
      <c r="AZ43" s="833">
        <v>18.68</v>
      </c>
      <c r="BA43" s="833">
        <v>-15.329999999999998</v>
      </c>
      <c r="BB43" s="833">
        <v>1.4500000000000002</v>
      </c>
      <c r="BC43" s="833">
        <v>1.7500000000000002</v>
      </c>
      <c r="BD43" s="985"/>
      <c r="BE43" s="666">
        <v>2013</v>
      </c>
      <c r="BF43" s="971">
        <f>IF(BE43&gt;2008,0,IF(BE43&gt;2001,1,IF(BE43&gt;1990,2,IF(BE43&gt;1980,3,IF(BE43&gt;1973,4,IF(BE43&gt;1970,5,IF(BE43&gt;1960,6,IF(BE43&gt;1958,7,IF(BE43&gt;1953,8,9)))))))))</f>
        <v>0</v>
      </c>
      <c r="BG43" s="892">
        <v>3.8</v>
      </c>
    </row>
    <row r="44" spans="1:60" ht="11.25" customHeight="1" x14ac:dyDescent="0.2">
      <c r="A44" s="936" t="s">
        <v>899</v>
      </c>
      <c r="B44" s="948" t="s">
        <v>900</v>
      </c>
      <c r="C44" s="1013" t="s">
        <v>108</v>
      </c>
      <c r="D44" s="1013" t="s">
        <v>118</v>
      </c>
      <c r="E44" s="792">
        <v>9</v>
      </c>
      <c r="F44" s="1227">
        <v>448</v>
      </c>
      <c r="G44" s="1169" t="s">
        <v>115</v>
      </c>
      <c r="H44" s="1169" t="s">
        <v>115</v>
      </c>
      <c r="I44" s="947">
        <v>107.4</v>
      </c>
      <c r="J44" s="703">
        <f>(M44/I44)*100</f>
        <v>1.8621973929236497</v>
      </c>
      <c r="K44" s="950">
        <v>0.5</v>
      </c>
      <c r="L44" s="960">
        <v>4</v>
      </c>
      <c r="M44" s="694">
        <f>K44*L44</f>
        <v>2</v>
      </c>
      <c r="N44" s="943" t="s">
        <v>164</v>
      </c>
      <c r="O44" s="795">
        <v>0.46</v>
      </c>
      <c r="P44" s="934">
        <v>43523</v>
      </c>
      <c r="Q44" s="934">
        <v>43556</v>
      </c>
      <c r="R44" s="694">
        <f>(K44-O44)/O44*100</f>
        <v>8.6956521739130395</v>
      </c>
      <c r="S44" s="759">
        <f>IF(INDEX(Historical!$D$7:$D$1439,MATCH(B44,Historical!$B$7:$B$1450,0))=0,"n/a",(INDEX(Historical!$C$7:$C$1439,MATCH(B44,Historical!$B$7:$B$1450,0))/INDEX(Historical!$D$7:$D$1439,MATCH(B44,Historical!$B$7:$B$1450,0))-1)*100)</f>
        <v>21.527777777777789</v>
      </c>
      <c r="T44" s="759">
        <f>IF(INDEX(Historical!$F$7:$F$1432,MATCH(B44,Historical!$B$7:$B$1450,0))=0,"n/a",((INDEX(Historical!$C$7:$C$1439,MATCH(B44,Historical!$B$7:$B$1450,0))/INDEX(Historical!$F$7:$F$1432,MATCH(B44,Historical!$B$7:$B$1450,0)))^(1/3)-1)*100)</f>
        <v>14.038635910666496</v>
      </c>
      <c r="U44" s="759">
        <f>IF(INDEX(Historical!$H$7:$H$1432,MATCH(B44,Historical!$B$7:$B$1450,0))=0,"n/a",((INDEX(Historical!$C$7:$C$1439,MATCH(B44,Historical!$B$7:$B$1450,0))/INDEX(Historical!$H$7:$H$1432,MATCH(B44,Historical!$B$7:$B$1450,0)))^(1/5)-1)*100)</f>
        <v>11.842691472014465</v>
      </c>
      <c r="V44" s="759">
        <f>IF(INDEX(Historical!$O$7:$O$1432,MATCH(B44,Historical!$B$7:$B$1450,0))=0,"n/a",((INDEX(Historical!$C$7:$C$1439,MATCH(B44,Historical!$B$7:$B$1450,0))/INDEX(Historical!$O$7:$O$1432,MATCH(B44,Historical!$B$7:$B$1450,0)))^(1/10)-1)*100)</f>
        <v>0.65130730224511879</v>
      </c>
      <c r="W44" s="760">
        <f>IF(OR(U44&lt;=0,U44="n/a",V44&lt;=0,V44="n/a"),"n/a",U44/V44)</f>
        <v>18.182955159863202</v>
      </c>
      <c r="X44" s="761">
        <f>IF(OR(AJ44&lt;=0,AJ44="n/a",U44&lt;=0,U44="n/a"),"n/a",U44/AJ44)</f>
        <v>2.888461334637674</v>
      </c>
      <c r="Y44" s="717"/>
      <c r="Z44" s="703">
        <f>IF(OR(AC44&lt;0.01,AC44="n/a"),"n/a",M44/AC44*100)</f>
        <v>28.943560057887119</v>
      </c>
      <c r="AA44" s="959">
        <f>IF(OR(AC44&lt;0.01,AC44="n/a"),"n/a",I44/AC44)</f>
        <v>15.542691751085384</v>
      </c>
      <c r="AB44" s="960">
        <v>12</v>
      </c>
      <c r="AC44" s="938">
        <v>6.91</v>
      </c>
      <c r="AD44" s="938">
        <v>1.58</v>
      </c>
      <c r="AE44" s="938">
        <v>0.82</v>
      </c>
      <c r="AF44" s="938">
        <v>1.58</v>
      </c>
      <c r="AG44" s="938">
        <v>11.700000000000001</v>
      </c>
      <c r="AH44" s="938">
        <v>-15.8</v>
      </c>
      <c r="AI44" s="938">
        <v>14.21</v>
      </c>
      <c r="AJ44" s="938">
        <v>4.1000000000000005</v>
      </c>
      <c r="AK44" s="938">
        <v>9.33</v>
      </c>
      <c r="AL44" s="951">
        <v>33870</v>
      </c>
      <c r="AM44" s="945">
        <v>0.2</v>
      </c>
      <c r="AN44" s="938">
        <v>0.3</v>
      </c>
      <c r="AO44" s="802">
        <f>IF(U44="n/a","n/a",IF(AA44&lt;0,"n/a",IF(AA44="n/a","n/a",J44+U44-AA44)))</f>
        <v>-1.8378028861472693</v>
      </c>
      <c r="AP44" s="803">
        <f>IF(U44="n/a","n/a",J44+U44)</f>
        <v>13.704888864938114</v>
      </c>
      <c r="AQ44" s="961">
        <f>IF(OR(AC44&lt;0.01,AF44="n/a"),"n/a",(I44/SQRT(22.5*AC44*(I44/AF44))-1)*100)</f>
        <v>4.472118485087595</v>
      </c>
      <c r="AR44" s="703">
        <f>INDEX(Historical!$C$7:$C$1439,MATCH(B44,Historical!$B$7:$B$1450,0))*IF(AH44="n/a",1.03,IF(AH44&lt;0,1.01,IF(AH44&gt;10,1.1,(1+AH44/100))))</f>
        <v>1.7675000000000001</v>
      </c>
      <c r="AS44" s="959">
        <f>IF($AI44="n/a",1.03*AR44,IF($AI44&lt;0,1.01*AR44,IF($AI44&gt;10,1.1*AR44,(1+$AI44/100)*AR44)))</f>
        <v>1.9442500000000003</v>
      </c>
      <c r="AT44" s="959">
        <f>IF($AK44="n/a",1.03*AS44,IF($AK44&lt;0,1.01*AS44,IF($AK44&gt;10,1.1*AS44,(1+$AK44/100)*AS44)))</f>
        <v>2.1256485250000003</v>
      </c>
      <c r="AU44" s="959">
        <f>IF($AK44="n/a",1.03*AT44,IF($AK44&lt;0,1.01*AT44,IF($AK44&gt;10,1.1*AT44,(1+$AK44/100)*AT44)))</f>
        <v>2.3239715323825001</v>
      </c>
      <c r="AV44" s="959">
        <f>IF($AK44="n/a",1.03*AU44,IF($AK44&lt;0,1.01*AU44,IF($AK44&gt;10,1.1*AU44,(1+$AK44/100)*AU44)))</f>
        <v>2.5407980763537874</v>
      </c>
      <c r="AW44" s="703">
        <f>SUM(AR44:AV44)</f>
        <v>10.70216813373629</v>
      </c>
      <c r="AX44" s="810">
        <f>AW44/I44*100</f>
        <v>9.9647747986371407</v>
      </c>
      <c r="AY44" s="1017">
        <v>0.81</v>
      </c>
      <c r="AZ44" s="945">
        <v>39.479999999999997</v>
      </c>
      <c r="BA44" s="945">
        <v>-0.03</v>
      </c>
      <c r="BB44" s="945">
        <v>6.419999999999999</v>
      </c>
      <c r="BC44" s="945">
        <v>14.85</v>
      </c>
      <c r="BE44" s="666">
        <v>2011</v>
      </c>
      <c r="BF44" s="971">
        <f>IF(BE44&gt;2008,0,IF(BE44&gt;2001,1,IF(BE44&gt;1990,2,IF(BE44&gt;1980,3,IF(BE44&gt;1973,4,IF(BE44&gt;1970,5,IF(BE44&gt;1960,6,IF(BE44&gt;1958,7,IF(BE44&gt;1953,8,9)))))))))</f>
        <v>0</v>
      </c>
      <c r="BG44" s="955">
        <v>2.1</v>
      </c>
      <c r="BH44" s="937"/>
    </row>
    <row r="45" spans="1:60" ht="11.25" customHeight="1" x14ac:dyDescent="0.2">
      <c r="A45" s="936" t="s">
        <v>3803</v>
      </c>
      <c r="B45" s="948" t="s">
        <v>3804</v>
      </c>
      <c r="C45" s="1013" t="s">
        <v>112</v>
      </c>
      <c r="D45" s="1013" t="s">
        <v>1228</v>
      </c>
      <c r="E45" s="792">
        <v>6</v>
      </c>
      <c r="F45" s="1227">
        <v>774</v>
      </c>
      <c r="G45" s="1227" t="s">
        <v>106</v>
      </c>
      <c r="H45" s="1227" t="s">
        <v>106</v>
      </c>
      <c r="I45" s="947">
        <v>103.54</v>
      </c>
      <c r="J45" s="703">
        <f>(M45/I45)*100</f>
        <v>1.0430751400424958</v>
      </c>
      <c r="K45" s="950">
        <v>0.27</v>
      </c>
      <c r="L45" s="960">
        <v>4</v>
      </c>
      <c r="M45" s="694">
        <f>K45*L45</f>
        <v>1.08</v>
      </c>
      <c r="N45" s="943" t="s">
        <v>152</v>
      </c>
      <c r="O45" s="795">
        <v>0.21</v>
      </c>
      <c r="P45" s="934">
        <v>43538</v>
      </c>
      <c r="Q45" s="934">
        <v>43553</v>
      </c>
      <c r="R45" s="694">
        <f>(K45-O45)/O45*100</f>
        <v>28.571428571428587</v>
      </c>
      <c r="S45" s="759">
        <f>IF(INDEX(Historical!$D$7:$D$1439,MATCH(B45,Historical!$B$7:$B$1450,0))=0,"n/a",(INDEX(Historical!$C$7:$C$1439,MATCH(B45,Historical!$B$7:$B$1450,0))/INDEX(Historical!$D$7:$D$1439,MATCH(B45,Historical!$B$7:$B$1450,0))-1)*100)</f>
        <v>31.25</v>
      </c>
      <c r="T45" s="759">
        <f>IF(INDEX(Historical!$F$7:$F$1432,MATCH(B45,Historical!$B$7:$B$1450,0))=0,"n/a",((INDEX(Historical!$C$7:$C$1439,MATCH(B45,Historical!$B$7:$B$1450,0))/INDEX(Historical!$F$7:$F$1432,MATCH(B45,Historical!$B$7:$B$1450,0)))^(1/3)-1)*100)</f>
        <v>28.057916498749425</v>
      </c>
      <c r="U45" s="759" t="str">
        <f>IF(INDEX(Historical!$H$7:$H$1432,MATCH(B45,Historical!$B$7:$B$1450,0))=0,"n/a",((INDEX(Historical!$C$7:$C$1439,MATCH(B45,Historical!$B$7:$B$1450,0))/INDEX(Historical!$H$7:$H$1432,MATCH(B45,Historical!$B$7:$B$1450,0)))^(1/5)-1)*100)</f>
        <v>n/a</v>
      </c>
      <c r="V45" s="759" t="str">
        <f>IF(INDEX(Historical!$O$7:$O$1432,MATCH(B45,Historical!$B$7:$B$1450,0))=0,"n/a",((INDEX(Historical!$C$7:$C$1439,MATCH(B45,Historical!$B$7:$B$1450,0))/INDEX(Historical!$O$7:$O$1432,MATCH(B45,Historical!$B$7:$B$1450,0)))^(1/10)-1)*100)</f>
        <v>n/a</v>
      </c>
      <c r="W45" s="760" t="str">
        <f>IF(OR(U45&lt;=0,U45="n/a",V45&lt;=0,V45="n/a"),"n/a",U45/V45)</f>
        <v>n/a</v>
      </c>
      <c r="X45" s="761" t="str">
        <f>IF(OR(AJ45&lt;=0,AJ45="n/a",U45&lt;=0,U45="n/a"),"n/a",U45/AJ45)</f>
        <v>n/a</v>
      </c>
      <c r="Y45" s="949" t="s">
        <v>4078</v>
      </c>
      <c r="Z45" s="703">
        <f>IF(OR(AC45&lt;0.01,AC45="n/a"),"n/a",M45/AC45*100)</f>
        <v>24.71395881006865</v>
      </c>
      <c r="AA45" s="959">
        <f>IF(OR(AC45&lt;0.01,AC45="n/a"),"n/a",I45/AC45)</f>
        <v>23.693363844393595</v>
      </c>
      <c r="AB45" s="960">
        <v>12</v>
      </c>
      <c r="AC45" s="938">
        <v>4.37</v>
      </c>
      <c r="AD45" s="938">
        <v>2.89</v>
      </c>
      <c r="AE45" s="938">
        <v>3.48</v>
      </c>
      <c r="AF45" s="938">
        <v>14.81</v>
      </c>
      <c r="AG45" s="940">
        <v>69</v>
      </c>
      <c r="AH45" s="938">
        <v>27.200000000000003</v>
      </c>
      <c r="AI45" s="938">
        <v>9.43</v>
      </c>
      <c r="AJ45" s="938">
        <v>63.1</v>
      </c>
      <c r="AK45" s="938">
        <v>8.2600000000000016</v>
      </c>
      <c r="AL45" s="951">
        <v>9750</v>
      </c>
      <c r="AM45" s="945">
        <v>0.4</v>
      </c>
      <c r="AN45" s="938">
        <v>2.16</v>
      </c>
      <c r="AO45" s="802" t="str">
        <f>IF(U45="n/a","n/a",IF(AA45&lt;0,"n/a",IF(AA45="n/a","n/a",J45+U45-AA45)))</f>
        <v>n/a</v>
      </c>
      <c r="AP45" s="803" t="str">
        <f>IF(U45="n/a","n/a",J45+U45)</f>
        <v>n/a</v>
      </c>
      <c r="AQ45" s="961">
        <f>IF(OR(AC45&lt;0.01,AF45="n/a"),"n/a",(I45/SQRT(22.5*AC45*(I45/AF45))-1)*100)</f>
        <v>294.91136475893427</v>
      </c>
      <c r="AR45" s="703">
        <f>INDEX(Historical!$C$7:$C$1439,MATCH(B45,Historical!$B$7:$B$1450,0))*IF(AH45="n/a",1.03,IF(AH45&lt;0,1.01,IF(AH45&gt;10,1.1,(1+AH45/100))))</f>
        <v>0.92400000000000004</v>
      </c>
      <c r="AS45" s="959">
        <f>IF($AI45="n/a",1.03*AR45,IF($AI45&lt;0,1.01*AR45,IF($AI45&gt;10,1.1*AR45,(1+$AI45/100)*AR45)))</f>
        <v>1.0111332000000002</v>
      </c>
      <c r="AT45" s="959">
        <f>IF($AK45="n/a",1.03*AS45,IF($AK45&lt;0,1.01*AS45,IF($AK45&gt;10,1.1*AS45,(1+$AK45/100)*AS45)))</f>
        <v>1.0946528023200002</v>
      </c>
      <c r="AU45" s="959">
        <f>IF($AK45="n/a",1.03*AT45,IF($AK45&lt;0,1.01*AT45,IF($AK45&gt;10,1.1*AT45,(1+$AK45/100)*AT45)))</f>
        <v>1.1850711237916323</v>
      </c>
      <c r="AV45" s="959">
        <f>IF($AK45="n/a",1.03*AU45,IF($AK45&lt;0,1.01*AU45,IF($AK45&gt;10,1.1*AU45,(1+$AK45/100)*AU45)))</f>
        <v>1.2829579986168211</v>
      </c>
      <c r="AW45" s="703">
        <f>SUM(AR45:AV45)</f>
        <v>5.4978151247284535</v>
      </c>
      <c r="AX45" s="810">
        <f>AW45/I45*100</f>
        <v>5.309846556623965</v>
      </c>
      <c r="AY45" s="1017">
        <v>1.1399999999999999</v>
      </c>
      <c r="AZ45" s="945">
        <v>38.369999999999997</v>
      </c>
      <c r="BA45" s="945">
        <v>-7.55</v>
      </c>
      <c r="BB45" s="945">
        <v>-2.13</v>
      </c>
      <c r="BC45" s="945">
        <v>11.27</v>
      </c>
      <c r="BE45" s="666">
        <v>2014</v>
      </c>
      <c r="BF45" s="971">
        <f>IF(BE45&gt;2008,0,IF(BE45&gt;2001,1,IF(BE45&gt;1990,2,IF(BE45&gt;1980,3,IF(BE45&gt;1973,4,IF(BE45&gt;1970,5,IF(BE45&gt;1960,6,IF(BE45&gt;1958,7,IF(BE45&gt;1953,8,9)))))))))</f>
        <v>0</v>
      </c>
      <c r="BG45" s="955">
        <v>15.7</v>
      </c>
      <c r="BH45" s="936"/>
    </row>
    <row r="46" spans="1:60" ht="11.25" customHeight="1" x14ac:dyDescent="0.2">
      <c r="A46" s="936" t="s">
        <v>962</v>
      </c>
      <c r="B46" s="948" t="s">
        <v>963</v>
      </c>
      <c r="C46" s="1013" t="s">
        <v>247</v>
      </c>
      <c r="D46" s="1013" t="s">
        <v>4360</v>
      </c>
      <c r="E46" s="792">
        <v>9</v>
      </c>
      <c r="F46" s="1227">
        <v>380</v>
      </c>
      <c r="G46" s="1237" t="s">
        <v>106</v>
      </c>
      <c r="H46" s="1237" t="s">
        <v>106</v>
      </c>
      <c r="I46" s="947">
        <v>72.150000000000006</v>
      </c>
      <c r="J46" s="703">
        <f>(M46/I46)*100</f>
        <v>3.4372834372834373</v>
      </c>
      <c r="K46" s="950">
        <v>0.62</v>
      </c>
      <c r="L46" s="960">
        <v>4</v>
      </c>
      <c r="M46" s="694">
        <f>K46*L46</f>
        <v>2.48</v>
      </c>
      <c r="N46" s="943" t="s">
        <v>429</v>
      </c>
      <c r="O46" s="795">
        <v>0.6</v>
      </c>
      <c r="P46" s="939">
        <v>43242</v>
      </c>
      <c r="Q46" s="939">
        <v>43258</v>
      </c>
      <c r="R46" s="694">
        <f>(K46-O46)/O46*100</f>
        <v>3.3333333333333366</v>
      </c>
      <c r="S46" s="759">
        <f>IF(INDEX(Historical!$D$7:$D$1439,MATCH(B46,Historical!$B$7:$B$1450,0))=0,"n/a",(INDEX(Historical!$C$7:$C$1439,MATCH(B46,Historical!$B$7:$B$1450,0))/INDEX(Historical!$D$7:$D$1439,MATCH(B46,Historical!$B$7:$B$1450,0))-1)*100)</f>
        <v>3.3613445378151363</v>
      </c>
      <c r="T46" s="759">
        <f>IF(INDEX(Historical!$F$7:$F$1432,MATCH(B46,Historical!$B$7:$B$1450,0))=0,"n/a",((INDEX(Historical!$C$7:$C$1439,MATCH(B46,Historical!$B$7:$B$1450,0))/INDEX(Historical!$F$7:$F$1432,MATCH(B46,Historical!$B$7:$B$1450,0)))^(1/3)-1)*100)</f>
        <v>3.4810223898952275</v>
      </c>
      <c r="U46" s="759">
        <f>IF(INDEX(Historical!$H$7:$H$1432,MATCH(B46,Historical!$B$7:$B$1450,0))=0,"n/a",((INDEX(Historical!$C$7:$C$1439,MATCH(B46,Historical!$B$7:$B$1450,0))/INDEX(Historical!$H$7:$H$1432,MATCH(B46,Historical!$B$7:$B$1450,0)))^(1/5)-1)*100)</f>
        <v>4.2271883412972944</v>
      </c>
      <c r="V46" s="759">
        <f>IF(INDEX(Historical!$O$7:$O$1432,MATCH(B46,Historical!$B$7:$B$1450,0))=0,"n/a",((INDEX(Historical!$C$7:$C$1439,MATCH(B46,Historical!$B$7:$B$1450,0))/INDEX(Historical!$O$7:$O$1432,MATCH(B46,Historical!$B$7:$B$1450,0)))^(1/10)-1)*100)</f>
        <v>4.395436004185771</v>
      </c>
      <c r="W46" s="760">
        <f>IF(OR(U46&lt;=0,U46="n/a",V46&lt;=0,V46="n/a"),"n/a",U46/V46)</f>
        <v>0.9617221903064328</v>
      </c>
      <c r="X46" s="761" t="str">
        <f>IF(OR(AJ46&lt;=0,AJ46="n/a",U46&lt;=0,U46="n/a"),"n/a",U46/AJ46)</f>
        <v>n/a</v>
      </c>
      <c r="Y46" s="949" t="s">
        <v>964</v>
      </c>
      <c r="Z46" s="703">
        <f>IF(OR(AC46&lt;0.01,AC46="n/a"),"n/a",M46/AC46*100)</f>
        <v>88.571428571428584</v>
      </c>
      <c r="AA46" s="959">
        <f>IF(OR(AC46&lt;0.01,AC46="n/a"),"n/a",I46/AC46)</f>
        <v>25.767857142857146</v>
      </c>
      <c r="AB46" s="960">
        <v>12</v>
      </c>
      <c r="AC46" s="938">
        <v>2.8</v>
      </c>
      <c r="AD46" s="938">
        <v>3.73</v>
      </c>
      <c r="AE46" s="938">
        <v>0.74</v>
      </c>
      <c r="AF46" s="938">
        <v>3.13</v>
      </c>
      <c r="AG46" s="938">
        <v>12.5</v>
      </c>
      <c r="AH46" s="938">
        <v>-42</v>
      </c>
      <c r="AI46" s="938">
        <v>17</v>
      </c>
      <c r="AJ46" s="938">
        <v>-3.2</v>
      </c>
      <c r="AK46" s="938">
        <v>6.9599999999999991</v>
      </c>
      <c r="AL46" s="951">
        <v>6360</v>
      </c>
      <c r="AM46" s="945">
        <v>0.1</v>
      </c>
      <c r="AN46" s="938">
        <v>1.1000000000000001</v>
      </c>
      <c r="AO46" s="802">
        <f>IF(U46="n/a","n/a",IF(AA46&lt;0,"n/a",IF(AA46="n/a","n/a",J46+U46-AA46)))</f>
        <v>-18.103385364276413</v>
      </c>
      <c r="AP46" s="803">
        <f>IF(U46="n/a","n/a",J46+U46)</f>
        <v>7.6644717785807313</v>
      </c>
      <c r="AQ46" s="961">
        <f>IF(OR(AC46&lt;0.01,AF46="n/a"),"n/a",(I46/SQRT(22.5*AC46*(I46/AF46))-1)*100)</f>
        <v>89.330273281777067</v>
      </c>
      <c r="AR46" s="703">
        <f>INDEX(Historical!$C$7:$C$1439,MATCH(B46,Historical!$B$7:$B$1450,0))*IF(AH46="n/a",1.03,IF(AH46&lt;0,1.01,IF(AH46&gt;10,1.1,(1+AH46/100))))</f>
        <v>2.4845999999999999</v>
      </c>
      <c r="AS46" s="959">
        <f>IF($AI46="n/a",1.03*AR46,IF($AI46&lt;0,1.01*AR46,IF($AI46&gt;10,1.1*AR46,(1+$AI46/100)*AR46)))</f>
        <v>2.73306</v>
      </c>
      <c r="AT46" s="959">
        <f>IF($AK46="n/a",1.03*AS46,IF($AK46&lt;0,1.01*AS46,IF($AK46&gt;10,1.1*AS46,(1+$AK46/100)*AS46)))</f>
        <v>2.9232809759999996</v>
      </c>
      <c r="AU46" s="959">
        <f>IF($AK46="n/a",1.03*AT46,IF($AK46&lt;0,1.01*AT46,IF($AK46&gt;10,1.1*AT46,(1+$AK46/100)*AT46)))</f>
        <v>3.1267413319295994</v>
      </c>
      <c r="AV46" s="959">
        <f>IF($AK46="n/a",1.03*AU46,IF($AK46&lt;0,1.01*AU46,IF($AK46&gt;10,1.1*AU46,(1+$AK46/100)*AU46)))</f>
        <v>3.344362528631899</v>
      </c>
      <c r="AW46" s="703">
        <f>SUM(AR46:AV46)</f>
        <v>14.612044836561498</v>
      </c>
      <c r="AX46" s="810">
        <f>AW46/I46*100</f>
        <v>20.25231439578863</v>
      </c>
      <c r="AY46" s="1017">
        <v>1.51</v>
      </c>
      <c r="AZ46" s="945">
        <v>18.14</v>
      </c>
      <c r="BA46" s="945">
        <v>-29.75</v>
      </c>
      <c r="BB46" s="945">
        <v>5.96</v>
      </c>
      <c r="BC46" s="945">
        <v>-5.3900000000000006</v>
      </c>
      <c r="BE46" s="666">
        <v>2010</v>
      </c>
      <c r="BF46" s="971">
        <f>IF(BE46&gt;2008,0,IF(BE46&gt;2001,1,IF(BE46&gt;1990,2,IF(BE46&gt;1980,3,IF(BE46&gt;1973,4,IF(BE46&gt;1970,5,IF(BE46&gt;1960,6,IF(BE46&gt;1958,7,IF(BE46&gt;1953,8,9)))))))))</f>
        <v>0</v>
      </c>
      <c r="BG46" s="955">
        <v>3.6999999999999997</v>
      </c>
      <c r="BH46" s="936"/>
    </row>
    <row r="47" spans="1:60" ht="11.25" customHeight="1" x14ac:dyDescent="0.2">
      <c r="A47" s="936" t="s">
        <v>3801</v>
      </c>
      <c r="B47" s="948" t="s">
        <v>3802</v>
      </c>
      <c r="C47" s="1013" t="s">
        <v>4345</v>
      </c>
      <c r="D47" s="1013" t="s">
        <v>4346</v>
      </c>
      <c r="E47" s="792">
        <v>5</v>
      </c>
      <c r="F47" s="1227">
        <v>816</v>
      </c>
      <c r="G47" s="1168" t="s">
        <v>106</v>
      </c>
      <c r="H47" s="1168" t="s">
        <v>106</v>
      </c>
      <c r="I47" s="947">
        <v>374.5</v>
      </c>
      <c r="J47" s="703">
        <f>(M47/I47)*100</f>
        <v>4.8064085447263016</v>
      </c>
      <c r="K47" s="950">
        <v>4.5</v>
      </c>
      <c r="L47" s="960">
        <v>4</v>
      </c>
      <c r="M47" s="694">
        <f>K47*L47</f>
        <v>18</v>
      </c>
      <c r="N47" s="943" t="s">
        <v>107</v>
      </c>
      <c r="O47" s="795">
        <v>4.25</v>
      </c>
      <c r="P47" s="939">
        <v>43126</v>
      </c>
      <c r="Q47" s="939">
        <v>43146</v>
      </c>
      <c r="R47" s="694">
        <f>(K47-O47)/O47*100</f>
        <v>5.8823529411764701</v>
      </c>
      <c r="S47" s="759">
        <f>IF(INDEX(Historical!$D$7:$D$1439,MATCH(B47,Historical!$B$7:$B$1450,0))=0,"n/a",(INDEX(Historical!$C$7:$C$1439,MATCH(B47,Historical!$B$7:$B$1450,0))/INDEX(Historical!$D$7:$D$1439,MATCH(B47,Historical!$B$7:$B$1450,0))-1)*100)</f>
        <v>5.8823529411764719</v>
      </c>
      <c r="T47" s="759">
        <f>IF(INDEX(Historical!$F$7:$F$1432,MATCH(B47,Historical!$B$7:$B$1450,0))=0,"n/a",((INDEX(Historical!$C$7:$C$1439,MATCH(B47,Historical!$B$7:$B$1450,0))/INDEX(Historical!$F$7:$F$1432,MATCH(B47,Historical!$B$7:$B$1450,0)))^(1/3)-1)*100)</f>
        <v>8.7380373002892142</v>
      </c>
      <c r="U47" s="759">
        <f>IF(INDEX(Historical!$H$7:$H$1432,MATCH(B47,Historical!$B$7:$B$1450,0))=0,"n/a",((INDEX(Historical!$C$7:$C$1439,MATCH(B47,Historical!$B$7:$B$1450,0))/INDEX(Historical!$H$7:$H$1432,MATCH(B47,Historical!$B$7:$B$1450,0)))^(1/5)-1)*100)</f>
        <v>10.350921459993479</v>
      </c>
      <c r="V47" s="759" t="str">
        <f>IF(INDEX(Historical!$O$7:$O$1432,MATCH(B47,Historical!$B$7:$B$1450,0))=0,"n/a",((INDEX(Historical!$C$7:$C$1439,MATCH(B47,Historical!$B$7:$B$1450,0))/INDEX(Historical!$O$7:$O$1432,MATCH(B47,Historical!$B$7:$B$1450,0)))^(1/10)-1)*100)</f>
        <v>n/a</v>
      </c>
      <c r="W47" s="760" t="str">
        <f>IF(OR(U47&lt;=0,U47="n/a",V47&lt;=0,V47="n/a"),"n/a",U47/V47)</f>
        <v>n/a</v>
      </c>
      <c r="X47" s="761">
        <f>IF(OR(AJ47&lt;=0,AJ47="n/a",U47&lt;=0,U47="n/a"),"n/a",U47/AJ47)</f>
        <v>14.78703065713354</v>
      </c>
      <c r="Y47" s="949"/>
      <c r="Z47" s="703">
        <f>IF(OR(AC47&lt;0.01,AC47="n/a"),"n/a",M47/AC47*100)</f>
        <v>152.41320914479255</v>
      </c>
      <c r="AA47" s="959">
        <f>IF(OR(AC47&lt;0.01,AC47="n/a"),"n/a",I47/AC47)</f>
        <v>31.710414902624894</v>
      </c>
      <c r="AB47" s="960">
        <v>12</v>
      </c>
      <c r="AC47" s="938">
        <v>11.81</v>
      </c>
      <c r="AD47" s="938" t="s">
        <v>137</v>
      </c>
      <c r="AE47" s="938">
        <v>8.15</v>
      </c>
      <c r="AF47" s="938">
        <v>6.79</v>
      </c>
      <c r="AG47" s="938">
        <v>20.7</v>
      </c>
      <c r="AH47" s="938">
        <v>-29.7</v>
      </c>
      <c r="AI47" s="938" t="s">
        <v>137</v>
      </c>
      <c r="AJ47" s="938">
        <v>0.70000000000000007</v>
      </c>
      <c r="AK47" s="938" t="s">
        <v>137</v>
      </c>
      <c r="AL47" s="951">
        <v>1890</v>
      </c>
      <c r="AM47" s="945">
        <v>4.1000000000000005</v>
      </c>
      <c r="AN47" s="938">
        <v>3.46</v>
      </c>
      <c r="AO47" s="802">
        <f>IF(U47="n/a","n/a",IF(AA47&lt;0,"n/a",IF(AA47="n/a","n/a",J47+U47-AA47)))</f>
        <v>-16.553084897905112</v>
      </c>
      <c r="AP47" s="803">
        <f>IF(U47="n/a","n/a",J47+U47)</f>
        <v>15.157330004719782</v>
      </c>
      <c r="AQ47" s="961">
        <f>IF(OR(AC47&lt;0.01,AF47="n/a"),"n/a",(I47/SQRT(22.5*AC47*(I47/AF47))-1)*100)</f>
        <v>209.34606093702675</v>
      </c>
      <c r="AR47" s="703">
        <f>INDEX(Historical!$C$7:$C$1439,MATCH(B47,Historical!$B$7:$B$1450,0))*IF(AH47="n/a",1.03,IF(AH47&lt;0,1.01,IF(AH47&gt;10,1.1,(1+AH47/100))))</f>
        <v>18.18</v>
      </c>
      <c r="AS47" s="959">
        <f>IF($AI47="n/a",1.03*AR47,IF($AI47&lt;0,1.01*AR47,IF($AI47&gt;10,1.1*AR47,(1+$AI47/100)*AR47)))</f>
        <v>18.7254</v>
      </c>
      <c r="AT47" s="959">
        <f>IF($AK47="n/a",1.03*AS47,IF($AK47&lt;0,1.01*AS47,IF($AK47&gt;10,1.1*AS47,(1+$AK47/100)*AS47)))</f>
        <v>19.287162000000002</v>
      </c>
      <c r="AU47" s="959">
        <f>IF($AK47="n/a",1.03*AT47,IF($AK47&lt;0,1.01*AT47,IF($AK47&gt;10,1.1*AT47,(1+$AK47/100)*AT47)))</f>
        <v>19.865776860000004</v>
      </c>
      <c r="AV47" s="959">
        <f>IF($AK47="n/a",1.03*AU47,IF($AK47&lt;0,1.01*AU47,IF($AK47&gt;10,1.1*AU47,(1+$AK47/100)*AU47)))</f>
        <v>20.461750165800005</v>
      </c>
      <c r="AW47" s="703">
        <f>SUM(AR47:AV47)</f>
        <v>96.520089025800019</v>
      </c>
      <c r="AX47" s="810">
        <f>AW47/I47*100</f>
        <v>25.773054479519363</v>
      </c>
      <c r="AY47" s="1017">
        <v>0.45</v>
      </c>
      <c r="AZ47" s="945">
        <v>26.63</v>
      </c>
      <c r="BA47" s="945">
        <v>-5.12</v>
      </c>
      <c r="BB47" s="945">
        <v>-0.74</v>
      </c>
      <c r="BC47" s="945">
        <v>6.22</v>
      </c>
      <c r="BE47" s="666">
        <v>2014</v>
      </c>
      <c r="BF47" s="971">
        <f>IF(BE47&gt;2008,0,IF(BE47&gt;2001,1,IF(BE47&gt;1990,2,IF(BE47&gt;1980,3,IF(BE47&gt;1973,4,IF(BE47&gt;1970,5,IF(BE47&gt;1960,6,IF(BE47&gt;1958,7,IF(BE47&gt;1953,8,9)))))))))</f>
        <v>0</v>
      </c>
      <c r="BG47" s="955">
        <v>4.3</v>
      </c>
      <c r="BH47" s="937"/>
    </row>
    <row r="48" spans="1:60" ht="11.25" customHeight="1" x14ac:dyDescent="0.2">
      <c r="A48" s="936" t="s">
        <v>920</v>
      </c>
      <c r="B48" s="948" t="s">
        <v>921</v>
      </c>
      <c r="C48" s="1013" t="s">
        <v>154</v>
      </c>
      <c r="D48" s="1013" t="s">
        <v>922</v>
      </c>
      <c r="E48" s="792">
        <v>9</v>
      </c>
      <c r="F48" s="1227">
        <v>425</v>
      </c>
      <c r="G48" s="1227" t="s">
        <v>115</v>
      </c>
      <c r="H48" s="1227" t="s">
        <v>115</v>
      </c>
      <c r="I48" s="947">
        <v>186.58</v>
      </c>
      <c r="J48" s="703">
        <f>(M48/I48)*100</f>
        <v>3.1085861292743053</v>
      </c>
      <c r="K48" s="950">
        <v>1.45</v>
      </c>
      <c r="L48" s="960">
        <v>4</v>
      </c>
      <c r="M48" s="694">
        <f>K48*L48</f>
        <v>5.8</v>
      </c>
      <c r="N48" s="943" t="s">
        <v>250</v>
      </c>
      <c r="O48" s="795">
        <v>1.32</v>
      </c>
      <c r="P48" s="934">
        <v>43510</v>
      </c>
      <c r="Q48" s="934">
        <v>43532</v>
      </c>
      <c r="R48" s="694">
        <f>(K48-O48)/O48*100</f>
        <v>9.8484848484848406</v>
      </c>
      <c r="S48" s="759">
        <f>IF(INDEX(Historical!$D$7:$D$1439,MATCH(B48,Historical!$B$7:$B$1450,0))=0,"n/a",(INDEX(Historical!$C$7:$C$1439,MATCH(B48,Historical!$B$7:$B$1450,0))/INDEX(Historical!$D$7:$D$1439,MATCH(B48,Historical!$B$7:$B$1450,0))-1)*100)</f>
        <v>14.782608695652177</v>
      </c>
      <c r="T48" s="759">
        <f>IF(INDEX(Historical!$F$7:$F$1432,MATCH(B48,Historical!$B$7:$B$1450,0))=0,"n/a",((INDEX(Historical!$C$7:$C$1439,MATCH(B48,Historical!$B$7:$B$1450,0))/INDEX(Historical!$F$7:$F$1432,MATCH(B48,Historical!$B$7:$B$1450,0)))^(1/3)-1)*100)</f>
        <v>18.663079092602921</v>
      </c>
      <c r="U48" s="759">
        <f>IF(INDEX(Historical!$H$7:$H$1432,MATCH(B48,Historical!$B$7:$B$1450,0))=0,"n/a",((INDEX(Historical!$C$7:$C$1439,MATCH(B48,Historical!$B$7:$B$1450,0))/INDEX(Historical!$H$7:$H$1432,MATCH(B48,Historical!$B$7:$B$1450,0)))^(1/5)-1)*100)</f>
        <v>22.940567822382562</v>
      </c>
      <c r="V48" s="759" t="str">
        <f>IF(INDEX(Historical!$O$7:$O$1432,MATCH(B48,Historical!$B$7:$B$1450,0))=0,"n/a",((INDEX(Historical!$C$7:$C$1439,MATCH(B48,Historical!$B$7:$B$1450,0))/INDEX(Historical!$O$7:$O$1432,MATCH(B48,Historical!$B$7:$B$1450,0)))^(1/10)-1)*100)</f>
        <v>n/a</v>
      </c>
      <c r="W48" s="760" t="str">
        <f>IF(OR(U48&lt;=0,U48="n/a",V48&lt;=0,V48="n/a"),"n/a",U48/V48)</f>
        <v>n/a</v>
      </c>
      <c r="X48" s="761">
        <f>IF(OR(AJ48&lt;=0,AJ48="n/a",U48&lt;=0,U48="n/a"),"n/a",U48/AJ48)</f>
        <v>1.6744940016337635</v>
      </c>
      <c r="Y48" s="714"/>
      <c r="Z48" s="703">
        <f>IF(OR(AC48&lt;0.01,AC48="n/a"),"n/a",M48/AC48*100)</f>
        <v>46.288906624102154</v>
      </c>
      <c r="AA48" s="959">
        <f>IF(OR(AC48&lt;0.01,AC48="n/a"),"n/a",I48/AC48)</f>
        <v>14.890662410215485</v>
      </c>
      <c r="AB48" s="960">
        <v>12</v>
      </c>
      <c r="AC48" s="938">
        <v>12.53</v>
      </c>
      <c r="AD48" s="938">
        <v>7.65</v>
      </c>
      <c r="AE48" s="938">
        <v>4.62</v>
      </c>
      <c r="AF48" s="938">
        <v>10.130000000000001</v>
      </c>
      <c r="AG48" s="938">
        <v>61.4</v>
      </c>
      <c r="AH48" s="938">
        <v>14.799999999999999</v>
      </c>
      <c r="AI48" s="938">
        <v>6.09</v>
      </c>
      <c r="AJ48" s="938">
        <v>13.700000000000001</v>
      </c>
      <c r="AK48" s="938">
        <v>1.8399999999999999</v>
      </c>
      <c r="AL48" s="951">
        <v>109750</v>
      </c>
      <c r="AM48" s="946">
        <v>0.2</v>
      </c>
      <c r="AN48" s="938">
        <v>3.05</v>
      </c>
      <c r="AO48" s="802">
        <f>IF(U48="n/a","n/a",IF(AA48&lt;0,"n/a",IF(AA48="n/a","n/a",J48+U48-AA48)))</f>
        <v>11.15849154144138</v>
      </c>
      <c r="AP48" s="803">
        <f>IF(U48="n/a","n/a",J48+U48)</f>
        <v>26.049153951656866</v>
      </c>
      <c r="AQ48" s="961">
        <f>IF(OR(AC48&lt;0.01,AF48="n/a"),"n/a",(I48/SQRT(22.5*AC48*(I48/AF48))-1)*100)</f>
        <v>158.92290591386714</v>
      </c>
      <c r="AR48" s="703">
        <f>INDEX(Historical!$C$7:$C$1439,MATCH(B48,Historical!$B$7:$B$1450,0))*IF(AH48="n/a",1.03,IF(AH48&lt;0,1.01,IF(AH48&gt;10,1.1,(1+AH48/100))))</f>
        <v>5.8080000000000007</v>
      </c>
      <c r="AS48" s="959">
        <f>IF($AI48="n/a",1.03*AR48,IF($AI48&lt;0,1.01*AR48,IF($AI48&gt;10,1.1*AR48,(1+$AI48/100)*AR48)))</f>
        <v>6.1617072000000004</v>
      </c>
      <c r="AT48" s="959">
        <f>IF($AK48="n/a",1.03*AS48,IF($AK48&lt;0,1.01*AS48,IF($AK48&gt;10,1.1*AS48,(1+$AK48/100)*AS48)))</f>
        <v>6.2750826124800003</v>
      </c>
      <c r="AU48" s="959">
        <f>IF($AK48="n/a",1.03*AT48,IF($AK48&lt;0,1.01*AT48,IF($AK48&gt;10,1.1*AT48,(1+$AK48/100)*AT48)))</f>
        <v>6.3905441325496319</v>
      </c>
      <c r="AV48" s="959">
        <f>IF($AK48="n/a",1.03*AU48,IF($AK48&lt;0,1.01*AU48,IF($AK48&gt;10,1.1*AU48,(1+$AK48/100)*AU48)))</f>
        <v>6.5081301445885451</v>
      </c>
      <c r="AW48" s="703">
        <f>SUM(AR48:AV48)</f>
        <v>31.143464089618178</v>
      </c>
      <c r="AX48" s="810">
        <f>AW48/I48*100</f>
        <v>16.691748359748189</v>
      </c>
      <c r="AY48" s="1017">
        <v>1.17</v>
      </c>
      <c r="AZ48" s="945">
        <v>12.19</v>
      </c>
      <c r="BA48" s="945">
        <v>-11.23</v>
      </c>
      <c r="BB48" s="945">
        <v>5.0999999999999996</v>
      </c>
      <c r="BC48" s="945">
        <v>-6.9999999999999993E-2</v>
      </c>
      <c r="BE48" s="666">
        <v>2011</v>
      </c>
      <c r="BF48" s="971">
        <f>IF(BE48&gt;2008,0,IF(BE48&gt;2001,1,IF(BE48&gt;1990,2,IF(BE48&gt;1980,3,IF(BE48&gt;1973,4,IF(BE48&gt;1970,5,IF(BE48&gt;1960,6,IF(BE48&gt;1958,7,IF(BE48&gt;1953,8,9)))))))))</f>
        <v>0</v>
      </c>
      <c r="BG48" s="955">
        <v>12.2</v>
      </c>
      <c r="BH48" s="937"/>
    </row>
    <row r="49" spans="1:60" ht="11.25" customHeight="1" x14ac:dyDescent="0.2">
      <c r="A49" s="944" t="s">
        <v>436</v>
      </c>
      <c r="B49" s="948" t="s">
        <v>437</v>
      </c>
      <c r="C49" s="1013" t="s">
        <v>128</v>
      </c>
      <c r="D49" s="1013" t="s">
        <v>4353</v>
      </c>
      <c r="E49" s="792">
        <v>14</v>
      </c>
      <c r="F49" s="1227">
        <v>276</v>
      </c>
      <c r="G49" s="1227" t="s">
        <v>106</v>
      </c>
      <c r="H49" s="1227" t="s">
        <v>106</v>
      </c>
      <c r="I49" s="947">
        <v>3.6604000000000001</v>
      </c>
      <c r="J49" s="703">
        <f>(M49/I49)*100</f>
        <v>2.731941864277128</v>
      </c>
      <c r="K49" s="950">
        <v>2.5000000000000001E-2</v>
      </c>
      <c r="L49" s="960">
        <v>4</v>
      </c>
      <c r="M49" s="694">
        <f>K49*L49</f>
        <v>0.1</v>
      </c>
      <c r="N49" s="943" t="s">
        <v>4077</v>
      </c>
      <c r="O49" s="795">
        <v>2.2499999999999999E-2</v>
      </c>
      <c r="P49" s="934">
        <v>43553</v>
      </c>
      <c r="Q49" s="934">
        <v>43581</v>
      </c>
      <c r="R49" s="694">
        <f>(K49-O49)/O49*100</f>
        <v>11.111111111111121</v>
      </c>
      <c r="S49" s="759">
        <f>IF(INDEX(Historical!$D$7:$D$1439,MATCH(B49,Historical!$B$7:$B$1450,0))=0,"n/a",(INDEX(Historical!$C$7:$C$1439,MATCH(B49,Historical!$B$7:$B$1450,0))/INDEX(Historical!$D$7:$D$1439,MATCH(B49,Historical!$B$7:$B$1450,0))-1)*100)</f>
        <v>9.375</v>
      </c>
      <c r="T49" s="759">
        <f>IF(INDEX(Historical!$F$7:$F$1432,MATCH(B49,Historical!$B$7:$B$1450,0))=0,"n/a",((INDEX(Historical!$C$7:$C$1439,MATCH(B49,Historical!$B$7:$B$1450,0))/INDEX(Historical!$F$7:$F$1432,MATCH(B49,Historical!$B$7:$B$1450,0)))^(1/3)-1)*100)</f>
        <v>6.2254055032684219</v>
      </c>
      <c r="U49" s="759">
        <f>IF(INDEX(Historical!$H$7:$H$1432,MATCH(B49,Historical!$B$7:$B$1450,0))=0,"n/a",((INDEX(Historical!$C$7:$C$1439,MATCH(B49,Historical!$B$7:$B$1450,0))/INDEX(Historical!$H$7:$H$1432,MATCH(B49,Historical!$B$7:$B$1450,0)))^(1/5)-1)*100)</f>
        <v>10.968813341109108</v>
      </c>
      <c r="V49" s="759">
        <f>IF(INDEX(Historical!$O$7:$O$1432,MATCH(B49,Historical!$B$7:$B$1450,0))=0,"n/a",((INDEX(Historical!$C$7:$C$1439,MATCH(B49,Historical!$B$7:$B$1450,0))/INDEX(Historical!$O$7:$O$1432,MATCH(B49,Historical!$B$7:$B$1450,0)))^(1/10)-1)*100)</f>
        <v>11.773029030687221</v>
      </c>
      <c r="W49" s="760">
        <f>IF(OR(U49&lt;=0,U49="n/a",V49&lt;=0,V49="n/a"),"n/a",U49/V49)</f>
        <v>0.93168999350278769</v>
      </c>
      <c r="X49" s="761" t="str">
        <f>IF(OR(AJ49&lt;=0,AJ49="n/a",U49&lt;=0,U49="n/a"),"n/a",U49/AJ49)</f>
        <v>n/a</v>
      </c>
      <c r="Y49" s="717"/>
      <c r="Z49" s="703">
        <f>IF(OR(AC49&lt;0.01,AC49="n/a"),"n/a",M49/AC49*100)</f>
        <v>50</v>
      </c>
      <c r="AA49" s="959">
        <f>IF(OR(AC49&lt;0.01,AC49="n/a"),"n/a",I49/AC49)</f>
        <v>18.302</v>
      </c>
      <c r="AB49" s="960">
        <v>12</v>
      </c>
      <c r="AC49" s="938">
        <v>0.2</v>
      </c>
      <c r="AD49" s="938" t="s">
        <v>137</v>
      </c>
      <c r="AE49" s="938">
        <v>2.78</v>
      </c>
      <c r="AF49" s="938">
        <v>6.48</v>
      </c>
      <c r="AG49" s="938">
        <v>40.400000000000006</v>
      </c>
      <c r="AH49" s="938" t="s">
        <v>137</v>
      </c>
      <c r="AI49" s="938" t="s">
        <v>137</v>
      </c>
      <c r="AJ49" s="938" t="s">
        <v>137</v>
      </c>
      <c r="AK49" s="938" t="s">
        <v>137</v>
      </c>
      <c r="AL49" s="951">
        <v>115.54</v>
      </c>
      <c r="AM49" s="945">
        <v>6.8000000000000007</v>
      </c>
      <c r="AN49" s="938">
        <v>0.17499999999999999</v>
      </c>
      <c r="AO49" s="802">
        <f>IF(U49="n/a","n/a",IF(AA49&lt;0,"n/a",IF(AA49="n/a","n/a",J49+U49-AA49)))</f>
        <v>-4.6012447946137627</v>
      </c>
      <c r="AP49" s="803">
        <f>IF(U49="n/a","n/a",J49+U49)</f>
        <v>13.700755205386237</v>
      </c>
      <c r="AQ49" s="961">
        <f>IF(OR(AC49&lt;0.01,AF49="n/a"),"n/a",(I49/SQRT(22.5*AC49*(I49/AF49))-1)*100)</f>
        <v>129.58606229473077</v>
      </c>
      <c r="AR49" s="703">
        <f>INDEX(Historical!$C$7:$C$1439,MATCH(B49,Historical!$B$7:$B$1450,0))*IF(AH49="n/a",1.03,IF(AH49&lt;0,1.01,IF(AH49&gt;10,1.1,(1+AH49/100))))</f>
        <v>9.0124999999999997E-2</v>
      </c>
      <c r="AS49" s="959">
        <f>IF($AI49="n/a",1.03*AR49,IF($AI49&lt;0,1.01*AR49,IF($AI49&gt;10,1.1*AR49,(1+$AI49/100)*AR49)))</f>
        <v>9.2828750000000002E-2</v>
      </c>
      <c r="AT49" s="959">
        <f>IF($AK49="n/a",1.03*AS49,IF($AK49&lt;0,1.01*AS49,IF($AK49&gt;10,1.1*AS49,(1+$AK49/100)*AS49)))</f>
        <v>9.56136125E-2</v>
      </c>
      <c r="AU49" s="959">
        <f>IF($AK49="n/a",1.03*AT49,IF($AK49&lt;0,1.01*AT49,IF($AK49&gt;10,1.1*AT49,(1+$AK49/100)*AT49)))</f>
        <v>9.8482020875000006E-2</v>
      </c>
      <c r="AV49" s="959">
        <f>IF($AK49="n/a",1.03*AU49,IF($AK49&lt;0,1.01*AU49,IF($AK49&gt;10,1.1*AU49,(1+$AK49/100)*AU49)))</f>
        <v>0.10143648150125001</v>
      </c>
      <c r="AW49" s="703">
        <f>SUM(AR49:AV49)</f>
        <v>0.47848586487625006</v>
      </c>
      <c r="AX49" s="810">
        <f>AW49/I49*100</f>
        <v>13.071955657202766</v>
      </c>
      <c r="AY49" s="1017">
        <v>0.13</v>
      </c>
      <c r="AZ49" s="945">
        <v>34.573529411764703</v>
      </c>
      <c r="BA49" s="945">
        <v>-2.6489361702127567</v>
      </c>
      <c r="BB49" s="945">
        <v>6.0985507246376747</v>
      </c>
      <c r="BC49" s="945">
        <v>15.106918238993705</v>
      </c>
      <c r="BD49" s="984" t="s">
        <v>4290</v>
      </c>
      <c r="BE49" s="666">
        <v>2006</v>
      </c>
      <c r="BF49" s="971">
        <f>IF(BE49&gt;2008,0,IF(BE49&gt;2001,1,IF(BE49&gt;1990,2,IF(BE49&gt;1980,3,IF(BE49&gt;1973,4,IF(BE49&gt;1970,5,IF(BE49&gt;1960,6,IF(BE49&gt;1958,7,IF(BE49&gt;1953,8,9)))))))))</f>
        <v>1</v>
      </c>
      <c r="BG49" s="955">
        <v>22.509999999999998</v>
      </c>
      <c r="BH49" s="937"/>
    </row>
    <row r="50" spans="1:60" ht="11.25" customHeight="1" x14ac:dyDescent="0.2">
      <c r="A50" s="944" t="s">
        <v>418</v>
      </c>
      <c r="B50" s="948" t="s">
        <v>419</v>
      </c>
      <c r="C50" s="1013" t="s">
        <v>108</v>
      </c>
      <c r="D50" s="1013" t="s">
        <v>4361</v>
      </c>
      <c r="E50" s="792">
        <v>15</v>
      </c>
      <c r="F50" s="1227">
        <v>257</v>
      </c>
      <c r="G50" s="1227" t="s">
        <v>115</v>
      </c>
      <c r="H50" s="1227" t="s">
        <v>115</v>
      </c>
      <c r="I50" s="947">
        <v>145.51</v>
      </c>
      <c r="J50" s="703">
        <f>(M50/I50)*100</f>
        <v>2.6664834032025291</v>
      </c>
      <c r="K50" s="950">
        <v>0.97</v>
      </c>
      <c r="L50" s="960">
        <v>4</v>
      </c>
      <c r="M50" s="694">
        <f>K50*L50</f>
        <v>3.88</v>
      </c>
      <c r="N50" s="943" t="s">
        <v>238</v>
      </c>
      <c r="O50" s="795">
        <v>0.9</v>
      </c>
      <c r="P50" s="934">
        <v>43588</v>
      </c>
      <c r="Q50" s="934">
        <v>43602</v>
      </c>
      <c r="R50" s="694">
        <f>(K50-O50)/O50*100</f>
        <v>7.7777777777777724</v>
      </c>
      <c r="S50" s="759">
        <f>IF(INDEX(Historical!$D$7:$D$1439,MATCH(B50,Historical!$B$7:$B$1450,0))=0,"n/a",(INDEX(Historical!$C$7:$C$1439,MATCH(B50,Historical!$B$7:$B$1450,0))/INDEX(Historical!$D$7:$D$1439,MATCH(B50,Historical!$B$7:$B$1450,0))-1)*100)</f>
        <v>8.9506172839506135</v>
      </c>
      <c r="T50" s="759">
        <f>IF(INDEX(Historical!$F$7:$F$1432,MATCH(B50,Historical!$B$7:$B$1450,0))=0,"n/a",((INDEX(Historical!$C$7:$C$1439,MATCH(B50,Historical!$B$7:$B$1450,0))/INDEX(Historical!$F$7:$F$1432,MATCH(B50,Historical!$B$7:$B$1450,0)))^(1/3)-1)*100)</f>
        <v>10.872791070792021</v>
      </c>
      <c r="U50" s="759">
        <f>IF(INDEX(Historical!$H$7:$H$1432,MATCH(B50,Historical!$B$7:$B$1450,0))=0,"n/a",((INDEX(Historical!$C$7:$C$1439,MATCH(B50,Historical!$B$7:$B$1450,0))/INDEX(Historical!$H$7:$H$1432,MATCH(B50,Historical!$B$7:$B$1450,0)))^(1/5)-1)*100)</f>
        <v>11.922068905729265</v>
      </c>
      <c r="V50" s="759">
        <f>IF(INDEX(Historical!$O$7:$O$1432,MATCH(B50,Historical!$B$7:$B$1450,0))=0,"n/a",((INDEX(Historical!$C$7:$C$1439,MATCH(B50,Historical!$B$7:$B$1450,0))/INDEX(Historical!$O$7:$O$1432,MATCH(B50,Historical!$B$7:$B$1450,0)))^(1/10)-1)*100)</f>
        <v>18.255970605848539</v>
      </c>
      <c r="W50" s="760">
        <f>IF(OR(U50&lt;=0,U50="n/a",V50&lt;=0,V50="n/a"),"n/a",U50/V50)</f>
        <v>0.65305039995572045</v>
      </c>
      <c r="X50" s="761">
        <f>IF(OR(AJ50&lt;=0,AJ50="n/a",U50&lt;=0,U50="n/a"),"n/a",U50/AJ50)</f>
        <v>0.70129817092525093</v>
      </c>
      <c r="Y50" s="718"/>
      <c r="Z50" s="703">
        <f>IF(OR(AC50&lt;0.01,AC50="n/a"),"n/a",M50/AC50*100)</f>
        <v>28.613569321533923</v>
      </c>
      <c r="AA50" s="959">
        <f>IF(OR(AC50&lt;0.01,AC50="n/a"),"n/a",I50/AC50)</f>
        <v>10.730825958702065</v>
      </c>
      <c r="AB50" s="960">
        <v>12</v>
      </c>
      <c r="AC50" s="938">
        <v>13.56</v>
      </c>
      <c r="AD50" s="938">
        <v>0.57999999999999996</v>
      </c>
      <c r="AE50" s="938">
        <v>1.59</v>
      </c>
      <c r="AF50" s="938">
        <v>3.53</v>
      </c>
      <c r="AG50" s="938">
        <v>37</v>
      </c>
      <c r="AH50" s="938">
        <v>25.900000000000002</v>
      </c>
      <c r="AI50" s="938">
        <v>10.8</v>
      </c>
      <c r="AJ50" s="938">
        <v>17</v>
      </c>
      <c r="AK50" s="938">
        <v>18.84</v>
      </c>
      <c r="AL50" s="951">
        <v>20620</v>
      </c>
      <c r="AM50" s="945">
        <v>0.4</v>
      </c>
      <c r="AN50" s="938">
        <v>2.88</v>
      </c>
      <c r="AO50" s="802">
        <f>IF(U50="n/a","n/a",IF(AA50&lt;0,"n/a",IF(AA50="n/a","n/a",J50+U50-AA50)))</f>
        <v>3.8577263502297292</v>
      </c>
      <c r="AP50" s="803">
        <f>IF(U50="n/a","n/a",J50+U50)</f>
        <v>14.588552308931794</v>
      </c>
      <c r="AQ50" s="961">
        <f>IF(OR(AC50&lt;0.01,AF50="n/a"),"n/a",(I50/SQRT(22.5*AC50*(I50/AF50))-1)*100)</f>
        <v>29.751584249318984</v>
      </c>
      <c r="AR50" s="703">
        <f>INDEX(Historical!$C$7:$C$1439,MATCH(B50,Historical!$B$7:$B$1450,0))*IF(AH50="n/a",1.03,IF(AH50&lt;0,1.01,IF(AH50&gt;10,1.1,(1+AH50/100))))</f>
        <v>3.883</v>
      </c>
      <c r="AS50" s="959">
        <f>IF($AI50="n/a",1.03*AR50,IF($AI50&lt;0,1.01*AR50,IF($AI50&gt;10,1.1*AR50,(1+$AI50/100)*AR50)))</f>
        <v>4.2713000000000001</v>
      </c>
      <c r="AT50" s="959">
        <f>IF($AK50="n/a",1.03*AS50,IF($AK50&lt;0,1.01*AS50,IF($AK50&gt;10,1.1*AS50,(1+$AK50/100)*AS50)))</f>
        <v>4.6984300000000001</v>
      </c>
      <c r="AU50" s="959">
        <f>IF($AK50="n/a",1.03*AT50,IF($AK50&lt;0,1.01*AT50,IF($AK50&gt;10,1.1*AT50,(1+$AK50/100)*AT50)))</f>
        <v>5.1682730000000001</v>
      </c>
      <c r="AV50" s="959">
        <f>IF($AK50="n/a",1.03*AU50,IF($AK50&lt;0,1.01*AU50,IF($AK50&gt;10,1.1*AU50,(1+$AK50/100)*AU50)))</f>
        <v>5.6851003000000002</v>
      </c>
      <c r="AW50" s="703">
        <f>SUM(AR50:AV50)</f>
        <v>23.706103300000002</v>
      </c>
      <c r="AX50" s="810">
        <f>AW50/I50*100</f>
        <v>16.291734794859465</v>
      </c>
      <c r="AY50" s="1017">
        <v>1.78</v>
      </c>
      <c r="AZ50" s="945">
        <v>52.059999999999995</v>
      </c>
      <c r="BA50" s="945">
        <v>-5.46</v>
      </c>
      <c r="BB50" s="945">
        <v>-1.6</v>
      </c>
      <c r="BC50" s="945">
        <v>9.7100000000000009</v>
      </c>
      <c r="BE50" s="666">
        <v>2005</v>
      </c>
      <c r="BF50" s="971">
        <f>IF(BE50&gt;2008,0,IF(BE50&gt;2001,1,IF(BE50&gt;1990,2,IF(BE50&gt;1980,3,IF(BE50&gt;1973,4,IF(BE50&gt;1970,5,IF(BE50&gt;1960,6,IF(BE50&gt;1958,7,IF(BE50&gt;1953,8,9)))))))))</f>
        <v>1</v>
      </c>
      <c r="BG50" s="955">
        <v>1.5</v>
      </c>
      <c r="BH50" s="936"/>
    </row>
    <row r="51" spans="1:60" ht="11.25" customHeight="1" x14ac:dyDescent="0.2">
      <c r="A51" s="944" t="s">
        <v>916</v>
      </c>
      <c r="B51" s="948" t="s">
        <v>917</v>
      </c>
      <c r="C51" s="1013" t="s">
        <v>108</v>
      </c>
      <c r="D51" s="1013" t="s">
        <v>118</v>
      </c>
      <c r="E51" s="792">
        <v>7</v>
      </c>
      <c r="F51" s="1227">
        <v>664</v>
      </c>
      <c r="G51" s="1204" t="s">
        <v>106</v>
      </c>
      <c r="H51" s="1204" t="s">
        <v>106</v>
      </c>
      <c r="I51" s="947">
        <v>65.06</v>
      </c>
      <c r="J51" s="703">
        <f>(M51/I51)*100</f>
        <v>1.5370427297878879</v>
      </c>
      <c r="K51" s="950">
        <v>0.25</v>
      </c>
      <c r="L51" s="960">
        <v>4</v>
      </c>
      <c r="M51" s="694">
        <f>K51*L51</f>
        <v>1</v>
      </c>
      <c r="N51" s="943" t="s">
        <v>598</v>
      </c>
      <c r="O51" s="795">
        <v>0.22</v>
      </c>
      <c r="P51" s="934">
        <v>43531</v>
      </c>
      <c r="Q51" s="934">
        <v>43546</v>
      </c>
      <c r="R51" s="694">
        <f>(K51-O51)/O51*100</f>
        <v>13.636363636363635</v>
      </c>
      <c r="S51" s="759">
        <f>IF(INDEX(Historical!$D$7:$D$1439,MATCH(B51,Historical!$B$7:$B$1450,0))=0,"n/a",(INDEX(Historical!$C$7:$C$1439,MATCH(B51,Historical!$B$7:$B$1450,0))/INDEX(Historical!$D$7:$D$1439,MATCH(B51,Historical!$B$7:$B$1450,0))-1)*100)</f>
        <v>9.9999999999999858</v>
      </c>
      <c r="T51" s="759">
        <f>IF(INDEX(Historical!$F$7:$F$1432,MATCH(B51,Historical!$B$7:$B$1450,0))=0,"n/a",((INDEX(Historical!$C$7:$C$1439,MATCH(B51,Historical!$B$7:$B$1450,0))/INDEX(Historical!$F$7:$F$1432,MATCH(B51,Historical!$B$7:$B$1450,0)))^(1/3)-1)*100)</f>
        <v>13.617128057248994</v>
      </c>
      <c r="U51" s="759">
        <f>IF(INDEX(Historical!$H$7:$H$1432,MATCH(B51,Historical!$B$7:$B$1450,0))=0,"n/a",((INDEX(Historical!$C$7:$C$1439,MATCH(B51,Historical!$B$7:$B$1450,0))/INDEX(Historical!$H$7:$H$1432,MATCH(B51,Historical!$B$7:$B$1450,0)))^(1/5)-1)*100)</f>
        <v>22.423992536427463</v>
      </c>
      <c r="V51" s="759" t="str">
        <f>IF(INDEX(Historical!$O$7:$O$1432,MATCH(B51,Historical!$B$7:$B$1450,0))=0,"n/a",((INDEX(Historical!$C$7:$C$1439,MATCH(B51,Historical!$B$7:$B$1450,0))/INDEX(Historical!$O$7:$O$1432,MATCH(B51,Historical!$B$7:$B$1450,0)))^(1/10)-1)*100)</f>
        <v>n/a</v>
      </c>
      <c r="W51" s="760" t="str">
        <f>IF(OR(U51&lt;=0,U51="n/a",V51&lt;=0,V51="n/a"),"n/a",U51/V51)</f>
        <v>n/a</v>
      </c>
      <c r="X51" s="761">
        <f>IF(OR(AJ51&lt;=0,AJ51="n/a",U51&lt;=0,U51="n/a"),"n/a",U51/AJ51)</f>
        <v>2.2650497511542889</v>
      </c>
      <c r="Y51" s="717"/>
      <c r="Z51" s="703">
        <f>IF(OR(AC51&lt;0.01,AC51="n/a"),"n/a",M51/AC51*100)</f>
        <v>25.773195876288664</v>
      </c>
      <c r="AA51" s="959">
        <f>IF(OR(AC51&lt;0.01,AC51="n/a"),"n/a",I51/AC51)</f>
        <v>16.768041237113405</v>
      </c>
      <c r="AB51" s="960">
        <v>12</v>
      </c>
      <c r="AC51" s="938">
        <v>3.88</v>
      </c>
      <c r="AD51" s="938">
        <v>1.69</v>
      </c>
      <c r="AE51" s="938">
        <v>3.3</v>
      </c>
      <c r="AF51" s="938">
        <v>2.93</v>
      </c>
      <c r="AG51" s="938">
        <v>17.2</v>
      </c>
      <c r="AH51" s="938">
        <v>21.4</v>
      </c>
      <c r="AI51" s="938">
        <v>-4.74</v>
      </c>
      <c r="AJ51" s="938">
        <v>9.9</v>
      </c>
      <c r="AK51" s="938">
        <v>10</v>
      </c>
      <c r="AL51" s="951">
        <v>1250</v>
      </c>
      <c r="AM51" s="945">
        <v>0.89999999999999991</v>
      </c>
      <c r="AN51" s="938">
        <v>0</v>
      </c>
      <c r="AO51" s="802">
        <f>IF(U51="n/a","n/a",IF(AA51&lt;0,"n/a",IF(AA51="n/a","n/a",J51+U51-AA51)))</f>
        <v>7.1929940291019463</v>
      </c>
      <c r="AP51" s="803">
        <f>IF(U51="n/a","n/a",J51+U51)</f>
        <v>23.961035266215351</v>
      </c>
      <c r="AQ51" s="961">
        <f>IF(OR(AC51&lt;0.01,AF51="n/a"),"n/a",(I51/SQRT(22.5*AC51*(I51/AF51))-1)*100)</f>
        <v>47.769130477605785</v>
      </c>
      <c r="AR51" s="703">
        <f>INDEX(Historical!$C$7:$C$1439,MATCH(B51,Historical!$B$7:$B$1450,0))*IF(AH51="n/a",1.03,IF(AH51&lt;0,1.01,IF(AH51&gt;10,1.1,(1+AH51/100))))</f>
        <v>0.96800000000000008</v>
      </c>
      <c r="AS51" s="959">
        <f>IF($AI51="n/a",1.03*AR51,IF($AI51&lt;0,1.01*AR51,IF($AI51&gt;10,1.1*AR51,(1+$AI51/100)*AR51)))</f>
        <v>0.9776800000000001</v>
      </c>
      <c r="AT51" s="959">
        <f>IF($AK51="n/a",1.03*AS51,IF($AK51&lt;0,1.01*AS51,IF($AK51&gt;10,1.1*AS51,(1+$AK51/100)*AS51)))</f>
        <v>1.0754480000000002</v>
      </c>
      <c r="AU51" s="959">
        <f>IF($AK51="n/a",1.03*AT51,IF($AK51&lt;0,1.01*AT51,IF($AK51&gt;10,1.1*AT51,(1+$AK51/100)*AT51)))</f>
        <v>1.1829928000000003</v>
      </c>
      <c r="AV51" s="959">
        <f>IF($AK51="n/a",1.03*AU51,IF($AK51&lt;0,1.01*AU51,IF($AK51&gt;10,1.1*AU51,(1+$AK51/100)*AU51)))</f>
        <v>1.3012920800000005</v>
      </c>
      <c r="AW51" s="703">
        <f>SUM(AR51:AV51)</f>
        <v>5.5054128800000015</v>
      </c>
      <c r="AX51" s="810">
        <f>AW51/I51*100</f>
        <v>8.4620548416846013</v>
      </c>
      <c r="AY51" s="1017">
        <v>0.49</v>
      </c>
      <c r="AZ51" s="945">
        <v>28.95</v>
      </c>
      <c r="BA51" s="945">
        <v>-2.68</v>
      </c>
      <c r="BB51" s="945">
        <v>4</v>
      </c>
      <c r="BC51" s="945">
        <v>8.1</v>
      </c>
      <c r="BE51" s="666">
        <v>2013</v>
      </c>
      <c r="BF51" s="971">
        <f>IF(BE51&gt;2008,0,IF(BE51&gt;2001,1,IF(BE51&gt;1990,2,IF(BE51&gt;1980,3,IF(BE51&gt;1973,4,IF(BE51&gt;1970,5,IF(BE51&gt;1960,6,IF(BE51&gt;1958,7,IF(BE51&gt;1953,8,9)))))))))</f>
        <v>0</v>
      </c>
      <c r="BG51" s="955">
        <v>4.8</v>
      </c>
      <c r="BH51" s="937"/>
    </row>
    <row r="52" spans="1:60" ht="11.25" customHeight="1" x14ac:dyDescent="0.2">
      <c r="A52" s="953" t="s">
        <v>914</v>
      </c>
      <c r="B52" s="948" t="s">
        <v>915</v>
      </c>
      <c r="C52" s="1013" t="s">
        <v>4345</v>
      </c>
      <c r="D52" s="1013" t="s">
        <v>4346</v>
      </c>
      <c r="E52" s="792">
        <v>9</v>
      </c>
      <c r="F52" s="1227">
        <v>485</v>
      </c>
      <c r="G52" s="1171" t="s">
        <v>106</v>
      </c>
      <c r="H52" s="1171" t="s">
        <v>106</v>
      </c>
      <c r="I52" s="947">
        <v>211.62</v>
      </c>
      <c r="J52" s="703">
        <f>(M52/I52)*100</f>
        <v>1.7389660712598054</v>
      </c>
      <c r="K52" s="950">
        <v>0.92</v>
      </c>
      <c r="L52" s="960">
        <v>4</v>
      </c>
      <c r="M52" s="694">
        <f>K52*L52</f>
        <v>3.68</v>
      </c>
      <c r="N52" s="943" t="s">
        <v>4077</v>
      </c>
      <c r="O52" s="795">
        <v>0.9</v>
      </c>
      <c r="P52" s="934">
        <v>43634</v>
      </c>
      <c r="Q52" s="934">
        <v>43658</v>
      </c>
      <c r="R52" s="694">
        <f>(K52-O52)/O52*100</f>
        <v>2.2222222222222241</v>
      </c>
      <c r="S52" s="759">
        <f>IF(INDEX(Historical!$D$7:$D$1439,MATCH(B52,Historical!$B$7:$B$1450,0))=0,"n/a",(INDEX(Historical!$C$7:$C$1439,MATCH(B52,Historical!$B$7:$B$1450,0))/INDEX(Historical!$D$7:$D$1439,MATCH(B52,Historical!$B$7:$B$1450,0))-1)*100)</f>
        <v>14.015151515151491</v>
      </c>
      <c r="T52" s="759">
        <f>IF(INDEX(Historical!$F$7:$F$1432,MATCH(B52,Historical!$B$7:$B$1450,0))=0,"n/a",((INDEX(Historical!$C$7:$C$1439,MATCH(B52,Historical!$B$7:$B$1450,0))/INDEX(Historical!$F$7:$F$1432,MATCH(B52,Historical!$B$7:$B$1450,0)))^(1/3)-1)*100)</f>
        <v>18.475706424551895</v>
      </c>
      <c r="U52" s="759">
        <f>IF(INDEX(Historical!$H$7:$H$1432,MATCH(B52,Historical!$B$7:$B$1450,0))=0,"n/a",((INDEX(Historical!$C$7:$C$1439,MATCH(B52,Historical!$B$7:$B$1450,0))/INDEX(Historical!$H$7:$H$1432,MATCH(B52,Historical!$B$7:$B$1450,0)))^(1/5)-1)*100)</f>
        <v>22.302338775811403</v>
      </c>
      <c r="V52" s="759" t="str">
        <f>IF(INDEX(Historical!$O$7:$O$1432,MATCH(B52,Historical!$B$7:$B$1450,0))=0,"n/a",((INDEX(Historical!$C$7:$C$1439,MATCH(B52,Historical!$B$7:$B$1450,0))/INDEX(Historical!$O$7:$O$1432,MATCH(B52,Historical!$B$7:$B$1450,0)))^(1/10)-1)*100)</f>
        <v>n/a</v>
      </c>
      <c r="W52" s="760" t="str">
        <f>IF(OR(U52&lt;=0,U52="n/a",V52&lt;=0,V52="n/a"),"n/a",U52/V52)</f>
        <v>n/a</v>
      </c>
      <c r="X52" s="761">
        <f>IF(OR(AJ52&lt;=0,AJ52="n/a",U52&lt;=0,U52="n/a"),"n/a",U52/AJ52)</f>
        <v>1.4968012601215708</v>
      </c>
      <c r="Y52" s="949" t="s">
        <v>3991</v>
      </c>
      <c r="Z52" s="703">
        <f>IF(OR(AC52&lt;0.01,AC52="n/a"),"n/a",M52/AC52*100)</f>
        <v>121.05263157894737</v>
      </c>
      <c r="AA52" s="959">
        <f>IF(OR(AC52&lt;0.01,AC52="n/a"),"n/a",I52/AC52)</f>
        <v>69.611842105263165</v>
      </c>
      <c r="AB52" s="960">
        <v>12</v>
      </c>
      <c r="AC52" s="938">
        <v>3.04</v>
      </c>
      <c r="AD52" s="938">
        <v>3.13</v>
      </c>
      <c r="AE52" s="938">
        <v>12.33</v>
      </c>
      <c r="AF52" s="938">
        <v>17.22</v>
      </c>
      <c r="AG52" s="938">
        <v>25</v>
      </c>
      <c r="AH52" s="938">
        <v>3.8</v>
      </c>
      <c r="AI52" s="938">
        <v>16.489999999999998</v>
      </c>
      <c r="AJ52" s="938">
        <v>14.899999999999999</v>
      </c>
      <c r="AK52" s="938">
        <v>21.95</v>
      </c>
      <c r="AL52" s="951">
        <v>92600</v>
      </c>
      <c r="AM52" s="945">
        <v>0.2</v>
      </c>
      <c r="AN52" s="938">
        <v>3.97</v>
      </c>
      <c r="AO52" s="802">
        <f>IF(U52="n/a","n/a",IF(AA52&lt;0,"n/a",IF(AA52="n/a","n/a",J52+U52-AA52)))</f>
        <v>-45.570537258191955</v>
      </c>
      <c r="AP52" s="803">
        <f>IF(U52="n/a","n/a",J52+U52)</f>
        <v>24.04130484707121</v>
      </c>
      <c r="AQ52" s="961">
        <f>IF(OR(AC52&lt;0.01,AF52="n/a"),"n/a",(I52/SQRT(22.5*AC52*(I52/AF52))-1)*100)</f>
        <v>629.9059059762069</v>
      </c>
      <c r="AR52" s="703">
        <f>INDEX(Historical!$C$7:$C$1439,MATCH(B52,Historical!$B$7:$B$1450,0))*IF(AH52="n/a",1.03,IF(AH52&lt;0,1.01,IF(AH52&gt;10,1.1,(1+AH52/100))))</f>
        <v>3.1243799999999999</v>
      </c>
      <c r="AS52" s="959">
        <f>IF($AI52="n/a",1.03*AR52,IF($AI52&lt;0,1.01*AR52,IF($AI52&gt;10,1.1*AR52,(1+$AI52/100)*AR52)))</f>
        <v>3.4368180000000002</v>
      </c>
      <c r="AT52" s="959">
        <f>IF($AK52="n/a",1.03*AS52,IF($AK52&lt;0,1.01*AS52,IF($AK52&gt;10,1.1*AS52,(1+$AK52/100)*AS52)))</f>
        <v>3.7804998000000003</v>
      </c>
      <c r="AU52" s="959">
        <f>IF($AK52="n/a",1.03*AT52,IF($AK52&lt;0,1.01*AT52,IF($AK52&gt;10,1.1*AT52,(1+$AK52/100)*AT52)))</f>
        <v>4.1585497800000004</v>
      </c>
      <c r="AV52" s="959">
        <f>IF($AK52="n/a",1.03*AU52,IF($AK52&lt;0,1.01*AU52,IF($AK52&gt;10,1.1*AU52,(1+$AK52/100)*AU52)))</f>
        <v>4.5744047580000009</v>
      </c>
      <c r="AW52" s="703">
        <f>SUM(AR52:AV52)</f>
        <v>19.074652338</v>
      </c>
      <c r="AX52" s="810">
        <f>AW52/I52*100</f>
        <v>9.0136340317550321</v>
      </c>
      <c r="AY52" s="1017">
        <v>0.51</v>
      </c>
      <c r="AZ52" s="945">
        <v>50.73</v>
      </c>
      <c r="BA52" s="945">
        <v>-3.2800000000000002</v>
      </c>
      <c r="BB52" s="945">
        <v>1.67</v>
      </c>
      <c r="BC52" s="945">
        <v>16.23</v>
      </c>
      <c r="BE52" s="666">
        <v>2011</v>
      </c>
      <c r="BF52" s="971">
        <f>IF(BE52&gt;2008,0,IF(BE52&gt;2001,1,IF(BE52&gt;1990,2,IF(BE52&gt;1980,3,IF(BE52&gt;1973,4,IF(BE52&gt;1970,5,IF(BE52&gt;1960,6,IF(BE52&gt;1958,7,IF(BE52&gt;1953,8,9)))))))))</f>
        <v>0</v>
      </c>
      <c r="BG52" s="955">
        <v>3.9</v>
      </c>
      <c r="BH52" s="937"/>
    </row>
    <row r="53" spans="1:60" s="838" customFormat="1" ht="11.25" customHeight="1" x14ac:dyDescent="0.2">
      <c r="A53" s="698" t="s">
        <v>1711</v>
      </c>
      <c r="B53" s="846" t="s">
        <v>1712</v>
      </c>
      <c r="C53" s="1013" t="s">
        <v>108</v>
      </c>
      <c r="D53" s="1013" t="s">
        <v>4361</v>
      </c>
      <c r="E53" s="818">
        <v>9</v>
      </c>
      <c r="F53" s="1227">
        <v>390</v>
      </c>
      <c r="G53" s="1236" t="s">
        <v>106</v>
      </c>
      <c r="H53" s="1236" t="s">
        <v>106</v>
      </c>
      <c r="I53" s="819">
        <v>51.1</v>
      </c>
      <c r="J53" s="820">
        <f>(M53/I53)*100</f>
        <v>2.3483365949119372</v>
      </c>
      <c r="K53" s="821">
        <v>0.3</v>
      </c>
      <c r="L53" s="822">
        <v>4</v>
      </c>
      <c r="M53" s="823">
        <f>K53*L53</f>
        <v>1.2</v>
      </c>
      <c r="N53" s="824" t="s">
        <v>709</v>
      </c>
      <c r="O53" s="825">
        <v>0.21</v>
      </c>
      <c r="P53" s="826">
        <v>43409</v>
      </c>
      <c r="Q53" s="826">
        <v>43424</v>
      </c>
      <c r="R53" s="823">
        <f>(K53-O53)/O53*100</f>
        <v>42.857142857142854</v>
      </c>
      <c r="S53" s="759">
        <f>IF(INDEX(Historical!$D$7:$D$1439,MATCH(B53,Historical!$B$7:$B$1450,0))=0,"n/a",(INDEX(Historical!$C$7:$C$1439,MATCH(B53,Historical!$B$7:$B$1450,0))/INDEX(Historical!$D$7:$D$1439,MATCH(B53,Historical!$B$7:$B$1450,0))-1)*100)</f>
        <v>24</v>
      </c>
      <c r="T53" s="759">
        <f>IF(INDEX(Historical!$F$7:$F$1432,MATCH(B53,Historical!$B$7:$B$1450,0))=0,"n/a",((INDEX(Historical!$C$7:$C$1439,MATCH(B53,Historical!$B$7:$B$1450,0))/INDEX(Historical!$F$7:$F$1432,MATCH(B53,Historical!$B$7:$B$1450,0)))^(1/3)-1)*100)</f>
        <v>14.471424255333186</v>
      </c>
      <c r="U53" s="759">
        <f>IF(INDEX(Historical!$H$7:$H$1432,MATCH(B53,Historical!$B$7:$B$1450,0))=0,"n/a",((INDEX(Historical!$C$7:$C$1439,MATCH(B53,Historical!$B$7:$B$1450,0))/INDEX(Historical!$H$7:$H$1432,MATCH(B53,Historical!$B$7:$B$1450,0)))^(1/5)-1)*100)</f>
        <v>18.982658475160608</v>
      </c>
      <c r="V53" s="759" t="str">
        <f>IF(INDEX(Historical!$O$7:$O$1432,MATCH(B53,Historical!$B$7:$B$1450,0))=0,"n/a",((INDEX(Historical!$C$7:$C$1439,MATCH(B53,Historical!$B$7:$B$1450,0))/INDEX(Historical!$O$7:$O$1432,MATCH(B53,Historical!$B$7:$B$1450,0)))^(1/10)-1)*100)</f>
        <v>n/a</v>
      </c>
      <c r="W53" s="827" t="str">
        <f>IF(OR(U53&lt;=0,U53="n/a",V53&lt;=0,V53="n/a"),"n/a",U53/V53)</f>
        <v>n/a</v>
      </c>
      <c r="X53" s="828">
        <f>IF(OR(AJ53&lt;=0,AJ53="n/a",U53&lt;=0,U53="n/a"),"n/a",U53/AJ53)</f>
        <v>1.2571297003417621</v>
      </c>
      <c r="Y53" s="843"/>
      <c r="Z53" s="820">
        <f>IF(OR(AC53&lt;0.01,AC53="n/a"),"n/a",M53/AC53*100)</f>
        <v>31.914893617021278</v>
      </c>
      <c r="AA53" s="830">
        <f>IF(OR(AC53&lt;0.01,AC53="n/a"),"n/a",I53/AC53)</f>
        <v>13.590425531914894</v>
      </c>
      <c r="AB53" s="822">
        <v>9</v>
      </c>
      <c r="AC53" s="831">
        <v>3.76</v>
      </c>
      <c r="AD53" s="831">
        <v>1.8</v>
      </c>
      <c r="AE53" s="831">
        <v>4.8499999999999996</v>
      </c>
      <c r="AF53" s="831">
        <v>3.46</v>
      </c>
      <c r="AG53" s="831">
        <v>21.8</v>
      </c>
      <c r="AH53" s="831">
        <v>50</v>
      </c>
      <c r="AI53" s="831">
        <v>-0.25</v>
      </c>
      <c r="AJ53" s="831">
        <v>15.1</v>
      </c>
      <c r="AK53" s="831">
        <v>7.6</v>
      </c>
      <c r="AL53" s="832">
        <v>28410</v>
      </c>
      <c r="AM53" s="833">
        <v>0.3</v>
      </c>
      <c r="AN53" s="831">
        <v>0.42</v>
      </c>
      <c r="AO53" s="834">
        <f>IF(U53="n/a","n/a",IF(AA53&lt;0,"n/a",IF(AA53="n/a","n/a",J53+U53-AA53)))</f>
        <v>7.7405695381576525</v>
      </c>
      <c r="AP53" s="835">
        <f>IF(U53="n/a","n/a",J53+U53)</f>
        <v>21.330995070072547</v>
      </c>
      <c r="AQ53" s="836">
        <f>IF(OR(AC53&lt;0.01,AF53="n/a"),"n/a",(I53/SQRT(22.5*AC53*(I53/AF53))-1)*100)</f>
        <v>44.565052393455233</v>
      </c>
      <c r="AR53" s="703">
        <f>INDEX(Historical!$C$7:$C$1439,MATCH(B53,Historical!$B$7:$B$1450,0))*IF(AH53="n/a",1.03,IF(AH53&lt;0,1.01,IF(AH53&gt;10,1.1,(1+AH53/100))))</f>
        <v>1.0230000000000001</v>
      </c>
      <c r="AS53" s="830">
        <f>IF($AI53="n/a",1.03*AR53,IF($AI53&lt;0,1.01*AR53,IF($AI53&gt;10,1.1*AR53,(1+$AI53/100)*AR53)))</f>
        <v>1.0332300000000001</v>
      </c>
      <c r="AT53" s="830">
        <f>IF($AK53="n/a",1.03*AS53,IF($AK53&lt;0,1.01*AS53,IF($AK53&gt;10,1.1*AS53,(1+$AK53/100)*AS53)))</f>
        <v>1.1117554800000002</v>
      </c>
      <c r="AU53" s="830">
        <f>IF($AK53="n/a",1.03*AT53,IF($AK53&lt;0,1.01*AT53,IF($AK53&gt;10,1.1*AT53,(1+$AK53/100)*AT53)))</f>
        <v>1.1962488964800004</v>
      </c>
      <c r="AV53" s="830">
        <f>IF($AK53="n/a",1.03*AU53,IF($AK53&lt;0,1.01*AU53,IF($AK53&gt;10,1.1*AU53,(1+$AK53/100)*AU53)))</f>
        <v>1.2871638126124805</v>
      </c>
      <c r="AW53" s="820">
        <f>SUM(AR53:AV53)</f>
        <v>5.6513981890924807</v>
      </c>
      <c r="AX53" s="837">
        <f>AW53/I53*100</f>
        <v>11.059487649887439</v>
      </c>
      <c r="AY53" s="1018">
        <v>1.1499999999999999</v>
      </c>
      <c r="AZ53" s="833">
        <v>11.82</v>
      </c>
      <c r="BA53" s="833">
        <v>-15.14</v>
      </c>
      <c r="BB53" s="833">
        <v>0.38</v>
      </c>
      <c r="BC53" s="833">
        <v>-2.0299999999999998</v>
      </c>
      <c r="BD53" s="985"/>
      <c r="BE53" s="666">
        <v>2011</v>
      </c>
      <c r="BF53" s="971">
        <f>IF(BE53&gt;2008,0,IF(BE53&gt;2001,1,IF(BE53&gt;1990,2,IF(BE53&gt;1980,3,IF(BE53&gt;1973,4,IF(BE53&gt;1970,5,IF(BE53&gt;1960,6,IF(BE53&gt;1958,7,IF(BE53&gt;1953,8,9)))))))))</f>
        <v>0</v>
      </c>
      <c r="BG53" s="892">
        <v>4.7</v>
      </c>
    </row>
    <row r="54" spans="1:60" ht="11.25" customHeight="1" x14ac:dyDescent="0.2">
      <c r="A54" s="944" t="s">
        <v>430</v>
      </c>
      <c r="B54" s="948" t="s">
        <v>431</v>
      </c>
      <c r="C54" s="1013" t="s">
        <v>128</v>
      </c>
      <c r="D54" s="1013" t="s">
        <v>4362</v>
      </c>
      <c r="E54" s="792">
        <v>17</v>
      </c>
      <c r="F54" s="1227">
        <v>196</v>
      </c>
      <c r="G54" s="1227" t="s">
        <v>37</v>
      </c>
      <c r="H54" s="1227" t="s">
        <v>115</v>
      </c>
      <c r="I54" s="947">
        <v>26.85</v>
      </c>
      <c r="J54" s="703">
        <f>(M54/I54)*100</f>
        <v>2.5325884543761639</v>
      </c>
      <c r="K54" s="950">
        <v>0.17</v>
      </c>
      <c r="L54" s="960">
        <v>4</v>
      </c>
      <c r="M54" s="694">
        <f>K54*L54</f>
        <v>0.68</v>
      </c>
      <c r="N54" s="943" t="s">
        <v>225</v>
      </c>
      <c r="O54" s="795">
        <v>0.16500000000000001</v>
      </c>
      <c r="P54" s="934">
        <v>43465</v>
      </c>
      <c r="Q54" s="934">
        <v>43488</v>
      </c>
      <c r="R54" s="694">
        <f>(K54-O54)/O54*100</f>
        <v>3.0303030303030329</v>
      </c>
      <c r="S54" s="759">
        <f>IF(INDEX(Historical!$D$7:$D$1439,MATCH(B54,Historical!$B$7:$B$1450,0))=0,"n/a",(INDEX(Historical!$C$7:$C$1439,MATCH(B54,Historical!$B$7:$B$1450,0))/INDEX(Historical!$D$7:$D$1439,MATCH(B54,Historical!$B$7:$B$1450,0))-1)*100)</f>
        <v>3.125</v>
      </c>
      <c r="T54" s="759">
        <f>IF(INDEX(Historical!$F$7:$F$1432,MATCH(B54,Historical!$B$7:$B$1450,0))=0,"n/a",((INDEX(Historical!$C$7:$C$1439,MATCH(B54,Historical!$B$7:$B$1450,0))/INDEX(Historical!$F$7:$F$1432,MATCH(B54,Historical!$B$7:$B$1450,0)))^(1/3)-1)*100)</f>
        <v>5.6295191645437948</v>
      </c>
      <c r="U54" s="759">
        <f>IF(INDEX(Historical!$H$7:$H$1432,MATCH(B54,Historical!$B$7:$B$1450,0))=0,"n/a",((INDEX(Historical!$C$7:$C$1439,MATCH(B54,Historical!$B$7:$B$1450,0))/INDEX(Historical!$H$7:$H$1432,MATCH(B54,Historical!$B$7:$B$1450,0)))^(1/5)-1)*100)</f>
        <v>9.1166550047236292</v>
      </c>
      <c r="V54" s="759">
        <f>IF(INDEX(Historical!$O$7:$O$1432,MATCH(B54,Historical!$B$7:$B$1450,0))=0,"n/a",((INDEX(Historical!$C$7:$C$1439,MATCH(B54,Historical!$B$7:$B$1450,0))/INDEX(Historical!$O$7:$O$1432,MATCH(B54,Historical!$B$7:$B$1450,0)))^(1/10)-1)*100)</f>
        <v>11.782851345916479</v>
      </c>
      <c r="W54" s="760">
        <f>IF(OR(U54&lt;=0,U54="n/a",V54&lt;=0,V54="n/a"),"n/a",U54/V54)</f>
        <v>0.77372231364720911</v>
      </c>
      <c r="X54" s="761" t="str">
        <f>IF(OR(AJ54&lt;=0,AJ54="n/a",U54&lt;=0,U54="n/a"),"n/a",U54/AJ54)</f>
        <v>n/a</v>
      </c>
      <c r="Y54" s="719"/>
      <c r="Z54" s="703">
        <f>IF(OR(AC54&lt;0.01,AC54="n/a"),"n/a",M54/AC54*100)</f>
        <v>62.385321100917437</v>
      </c>
      <c r="AA54" s="959">
        <f>IF(OR(AC54&lt;0.01,AC54="n/a"),"n/a",I54/AC54)</f>
        <v>24.63302752293578</v>
      </c>
      <c r="AB54" s="960">
        <v>12</v>
      </c>
      <c r="AC54" s="938">
        <v>1.0900000000000001</v>
      </c>
      <c r="AD54" s="938">
        <v>3.06</v>
      </c>
      <c r="AE54" s="938">
        <v>0.19</v>
      </c>
      <c r="AF54" s="938">
        <v>0.91</v>
      </c>
      <c r="AG54" s="938">
        <v>3.4000000000000004</v>
      </c>
      <c r="AH54" s="940">
        <v>233.1</v>
      </c>
      <c r="AI54" s="940">
        <v>53.73</v>
      </c>
      <c r="AJ54" s="938">
        <v>-14.399999999999999</v>
      </c>
      <c r="AK54" s="938">
        <v>8</v>
      </c>
      <c r="AL54" s="951">
        <v>854.24</v>
      </c>
      <c r="AM54" s="945">
        <v>3</v>
      </c>
      <c r="AN54" s="938">
        <v>1.55</v>
      </c>
      <c r="AO54" s="802">
        <f>IF(U54="n/a","n/a",IF(AA54&lt;0,"n/a",IF(AA54="n/a","n/a",J54+U54-AA54)))</f>
        <v>-12.983784063835987</v>
      </c>
      <c r="AP54" s="803">
        <f>IF(U54="n/a","n/a",J54+U54)</f>
        <v>11.649243459099793</v>
      </c>
      <c r="AQ54" s="961">
        <f>IF(OR(AC54&lt;0.01,AF54="n/a"),"n/a",(I54/SQRT(22.5*AC54*(I54/AF54))-1)*100)</f>
        <v>-0.18671866180097751</v>
      </c>
      <c r="AR54" s="703">
        <f>INDEX(Historical!$C$7:$C$1439,MATCH(B54,Historical!$B$7:$B$1450,0))*IF(AH54="n/a",1.03,IF(AH54&lt;0,1.01,IF(AH54&gt;10,1.1,(1+AH54/100))))</f>
        <v>0.72600000000000009</v>
      </c>
      <c r="AS54" s="959">
        <f>IF($AI54="n/a",1.03*AR54,IF($AI54&lt;0,1.01*AR54,IF($AI54&gt;10,1.1*AR54,(1+$AI54/100)*AR54)))</f>
        <v>0.7986000000000002</v>
      </c>
      <c r="AT54" s="959">
        <f>IF($AK54="n/a",1.03*AS54,IF($AK54&lt;0,1.01*AS54,IF($AK54&gt;10,1.1*AS54,(1+$AK54/100)*AS54)))</f>
        <v>0.86248800000000025</v>
      </c>
      <c r="AU54" s="959">
        <f>IF($AK54="n/a",1.03*AT54,IF($AK54&lt;0,1.01*AT54,IF($AK54&gt;10,1.1*AT54,(1+$AK54/100)*AT54)))</f>
        <v>0.93148704000000038</v>
      </c>
      <c r="AV54" s="959">
        <f>IF($AK54="n/a",1.03*AU54,IF($AK54&lt;0,1.01*AU54,IF($AK54&gt;10,1.1*AU54,(1+$AK54/100)*AU54)))</f>
        <v>1.0060060032000004</v>
      </c>
      <c r="AW54" s="703">
        <f>SUM(AR54:AV54)</f>
        <v>4.324581043200002</v>
      </c>
      <c r="AX54" s="810">
        <f>AW54/I54*100</f>
        <v>16.106447088268165</v>
      </c>
      <c r="AY54" s="1017">
        <v>1.31</v>
      </c>
      <c r="AZ54" s="945">
        <v>4.6399999999999997</v>
      </c>
      <c r="BA54" s="945">
        <v>-35.61</v>
      </c>
      <c r="BB54" s="945">
        <v>-1.06</v>
      </c>
      <c r="BC54" s="945">
        <v>-15.61</v>
      </c>
      <c r="BE54" s="666">
        <v>2003</v>
      </c>
      <c r="BF54" s="971">
        <f>IF(BE54&gt;2008,0,IF(BE54&gt;2001,1,IF(BE54&gt;1990,2,IF(BE54&gt;1980,3,IF(BE54&gt;1973,4,IF(BE54&gt;1970,5,IF(BE54&gt;1960,6,IF(BE54&gt;1958,7,IF(BE54&gt;1953,8,9)))))))))</f>
        <v>1</v>
      </c>
      <c r="BG54" s="955">
        <v>1.0999999999999999</v>
      </c>
      <c r="BH54" s="937"/>
    </row>
    <row r="55" spans="1:60" ht="11.25" customHeight="1" x14ac:dyDescent="0.2">
      <c r="A55" s="944" t="s">
        <v>928</v>
      </c>
      <c r="B55" s="948" t="s">
        <v>929</v>
      </c>
      <c r="C55" s="1013" t="s">
        <v>179</v>
      </c>
      <c r="D55" s="1013" t="s">
        <v>4363</v>
      </c>
      <c r="E55" s="792">
        <v>8</v>
      </c>
      <c r="F55" s="1227">
        <v>527</v>
      </c>
      <c r="G55" s="1204" t="s">
        <v>106</v>
      </c>
      <c r="H55" s="1204" t="s">
        <v>106</v>
      </c>
      <c r="I55" s="947">
        <v>32.17</v>
      </c>
      <c r="J55" s="703">
        <f>(M55/I55)*100</f>
        <v>12.806963009014611</v>
      </c>
      <c r="K55" s="950">
        <v>1.03</v>
      </c>
      <c r="L55" s="960">
        <v>4</v>
      </c>
      <c r="M55" s="694">
        <f>K55*L55</f>
        <v>4.12</v>
      </c>
      <c r="N55" s="943" t="s">
        <v>107</v>
      </c>
      <c r="O55" s="795">
        <v>1.0149999999999999</v>
      </c>
      <c r="P55" s="660">
        <v>43314</v>
      </c>
      <c r="Q55" s="660">
        <v>43326</v>
      </c>
      <c r="R55" s="694">
        <f>(K55-O55)/O55*100</f>
        <v>1.4778325123152833</v>
      </c>
      <c r="S55" s="759">
        <f>IF(INDEX(Historical!$D$7:$D$1439,MATCH(B55,Historical!$B$7:$B$1450,0))=0,"n/a",(INDEX(Historical!$C$7:$C$1439,MATCH(B55,Historical!$B$7:$B$1450,0))/INDEX(Historical!$D$7:$D$1439,MATCH(B55,Historical!$B$7:$B$1450,0))-1)*100)</f>
        <v>7.0621617361147582</v>
      </c>
      <c r="T55" s="759">
        <f>IF(INDEX(Historical!$F$7:$F$1432,MATCH(B55,Historical!$B$7:$B$1450,0))=0,"n/a",((INDEX(Historical!$C$7:$C$1439,MATCH(B55,Historical!$B$7:$B$1450,0))/INDEX(Historical!$F$7:$F$1432,MATCH(B55,Historical!$B$7:$B$1450,0)))^(1/3)-1)*100)</f>
        <v>12.856051092209263</v>
      </c>
      <c r="U55" s="759">
        <f>IF(INDEX(Historical!$H$7:$H$1432,MATCH(B55,Historical!$B$7:$B$1450,0))=0,"n/a",((INDEX(Historical!$C$7:$C$1439,MATCH(B55,Historical!$B$7:$B$1450,0))/INDEX(Historical!$H$7:$H$1432,MATCH(B55,Historical!$B$7:$B$1450,0)))^(1/5)-1)*100)</f>
        <v>15.09668463442484</v>
      </c>
      <c r="V55" s="759" t="str">
        <f>IF(INDEX(Historical!$O$7:$O$1432,MATCH(B55,Historical!$B$7:$B$1450,0))=0,"n/a",((INDEX(Historical!$C$7:$C$1439,MATCH(B55,Historical!$B$7:$B$1450,0))/INDEX(Historical!$O$7:$O$1432,MATCH(B55,Historical!$B$7:$B$1450,0)))^(1/10)-1)*100)</f>
        <v>n/a</v>
      </c>
      <c r="W55" s="760" t="str">
        <f>IF(OR(U55&lt;=0,U55="n/a",V55&lt;=0,V55="n/a"),"n/a",U55/V55)</f>
        <v>n/a</v>
      </c>
      <c r="X55" s="761">
        <f>IF(OR(AJ55&lt;=0,AJ55="n/a",U55&lt;=0,U55="n/a"),"n/a",U55/AJ55)</f>
        <v>4.3133384669785251</v>
      </c>
      <c r="Y55" s="949"/>
      <c r="Z55" s="703">
        <f>IF(OR(AC55&lt;0.01,AC55="n/a"),"n/a",M55/AC55*100)</f>
        <v>164.14342629482073</v>
      </c>
      <c r="AA55" s="959">
        <f>IF(OR(AC55&lt;0.01,AC55="n/a"),"n/a",I55/AC55)</f>
        <v>12.816733067729086</v>
      </c>
      <c r="AB55" s="960">
        <v>12</v>
      </c>
      <c r="AC55" s="938">
        <v>2.5099999999999998</v>
      </c>
      <c r="AD55" s="938">
        <v>1.62</v>
      </c>
      <c r="AE55" s="938">
        <v>3.26</v>
      </c>
      <c r="AF55" s="938">
        <v>1.98</v>
      </c>
      <c r="AG55" s="938" t="s">
        <v>137</v>
      </c>
      <c r="AH55" s="938">
        <v>20.5</v>
      </c>
      <c r="AI55" s="938">
        <v>10.92</v>
      </c>
      <c r="AJ55" s="938">
        <v>3.5000000000000004</v>
      </c>
      <c r="AK55" s="938">
        <v>7.91</v>
      </c>
      <c r="AL55" s="951">
        <v>8029.9999999999991</v>
      </c>
      <c r="AM55" s="945">
        <v>64.180000000000007</v>
      </c>
      <c r="AN55" s="938">
        <v>1.28</v>
      </c>
      <c r="AO55" s="802">
        <f>IF(U55="n/a","n/a",IF(AA55&lt;0,"n/a",IF(AA55="n/a","n/a",J55+U55-AA55)))</f>
        <v>15.086914575710363</v>
      </c>
      <c r="AP55" s="803">
        <f>IF(U55="n/a","n/a",J55+U55)</f>
        <v>27.903647643439449</v>
      </c>
      <c r="AQ55" s="961">
        <f>IF(OR(AC55&lt;0.01,AF55="n/a"),"n/a",(I55/SQRT(22.5*AC55*(I55/AF55))-1)*100)</f>
        <v>6.2013422683611541</v>
      </c>
      <c r="AR55" s="703">
        <f>INDEX(Historical!$C$7:$C$1439,MATCH(B55,Historical!$B$7:$B$1450,0))*IF(AH55="n/a",1.03,IF(AH55&lt;0,1.01,IF(AH55&gt;10,1.1,(1+AH55/100))))</f>
        <v>4.4825000000000008</v>
      </c>
      <c r="AS55" s="959">
        <f>IF($AI55="n/a",1.03*AR55,IF($AI55&lt;0,1.01*AR55,IF($AI55&gt;10,1.1*AR55,(1+$AI55/100)*AR55)))</f>
        <v>4.9307500000000015</v>
      </c>
      <c r="AT55" s="959">
        <f>IF($AK55="n/a",1.03*AS55,IF($AK55&lt;0,1.01*AS55,IF($AK55&gt;10,1.1*AS55,(1+$AK55/100)*AS55)))</f>
        <v>5.320772325000001</v>
      </c>
      <c r="AU55" s="959">
        <f>IF($AK55="n/a",1.03*AT55,IF($AK55&lt;0,1.01*AT55,IF($AK55&gt;10,1.1*AT55,(1+$AK55/100)*AT55)))</f>
        <v>5.7416454159075005</v>
      </c>
      <c r="AV55" s="959">
        <f>IF($AK55="n/a",1.03*AU55,IF($AK55&lt;0,1.01*AU55,IF($AK55&gt;10,1.1*AU55,(1+$AK55/100)*AU55)))</f>
        <v>6.1958095683057834</v>
      </c>
      <c r="AW55" s="703">
        <f>SUM(AR55:AV55)</f>
        <v>26.671477309213287</v>
      </c>
      <c r="AX55" s="810">
        <f>AW55/I55*100</f>
        <v>82.90791827545317</v>
      </c>
      <c r="AY55" s="1017">
        <v>1.24</v>
      </c>
      <c r="AZ55" s="945">
        <v>2.16</v>
      </c>
      <c r="BA55" s="945">
        <v>-36.700000000000003</v>
      </c>
      <c r="BB55" s="945">
        <v>-9.98</v>
      </c>
      <c r="BC55" s="945">
        <v>-11.219999999999999</v>
      </c>
      <c r="BE55" s="666">
        <v>2011</v>
      </c>
      <c r="BF55" s="971">
        <f>IF(BE55&gt;2008,0,IF(BE55&gt;2001,1,IF(BE55&gt;1990,2,IF(BE55&gt;1980,3,IF(BE55&gt;1973,4,IF(BE55&gt;1970,5,IF(BE55&gt;1960,6,IF(BE55&gt;1958,7,IF(BE55&gt;1953,8,9)))))))))</f>
        <v>0</v>
      </c>
      <c r="BG55" s="955" t="s">
        <v>137</v>
      </c>
      <c r="BH55" s="936"/>
    </row>
    <row r="56" spans="1:60" ht="11.25" customHeight="1" x14ac:dyDescent="0.2">
      <c r="A56" s="936" t="s">
        <v>930</v>
      </c>
      <c r="B56" s="948" t="s">
        <v>931</v>
      </c>
      <c r="C56" s="1013" t="s">
        <v>154</v>
      </c>
      <c r="D56" s="1013" t="s">
        <v>4347</v>
      </c>
      <c r="E56" s="792">
        <v>9</v>
      </c>
      <c r="F56" s="1227">
        <v>437</v>
      </c>
      <c r="G56" s="1169" t="s">
        <v>106</v>
      </c>
      <c r="H56" s="1169" t="s">
        <v>106</v>
      </c>
      <c r="I56" s="947">
        <v>294.61</v>
      </c>
      <c r="J56" s="703">
        <f>(M56/I56)*100</f>
        <v>1.0861817317809985</v>
      </c>
      <c r="K56" s="950">
        <v>0.8</v>
      </c>
      <c r="L56" s="960">
        <v>4</v>
      </c>
      <c r="M56" s="694">
        <f>K56*L56</f>
        <v>3.2</v>
      </c>
      <c r="N56" s="943" t="s">
        <v>598</v>
      </c>
      <c r="O56" s="795">
        <v>0.75</v>
      </c>
      <c r="P56" s="934">
        <v>43539</v>
      </c>
      <c r="Q56" s="934">
        <v>43553</v>
      </c>
      <c r="R56" s="694">
        <f>(K56-O56)/O56*100</f>
        <v>6.6666666666666723</v>
      </c>
      <c r="S56" s="759">
        <f>IF(INDEX(Historical!$D$7:$D$1439,MATCH(B56,Historical!$B$7:$B$1450,0))=0,"n/a",(INDEX(Historical!$C$7:$C$1439,MATCH(B56,Historical!$B$7:$B$1450,0))/INDEX(Historical!$D$7:$D$1439,MATCH(B56,Historical!$B$7:$B$1450,0))-1)*100)</f>
        <v>11.111111111111093</v>
      </c>
      <c r="T56" s="759">
        <f>IF(INDEX(Historical!$F$7:$F$1432,MATCH(B56,Historical!$B$7:$B$1450,0))=0,"n/a",((INDEX(Historical!$C$7:$C$1439,MATCH(B56,Historical!$B$7:$B$1450,0))/INDEX(Historical!$F$7:$F$1432,MATCH(B56,Historical!$B$7:$B$1450,0)))^(1/3)-1)*100)</f>
        <v>6.2658569182611146</v>
      </c>
      <c r="U56" s="759">
        <f>IF(INDEX(Historical!$H$7:$H$1432,MATCH(B56,Historical!$B$7:$B$1450,0))=0,"n/a",((INDEX(Historical!$C$7:$C$1439,MATCH(B56,Historical!$B$7:$B$1450,0))/INDEX(Historical!$H$7:$H$1432,MATCH(B56,Historical!$B$7:$B$1450,0)))^(1/5)-1)*100)</f>
        <v>14.869835499703509</v>
      </c>
      <c r="V56" s="759" t="str">
        <f>IF(INDEX(Historical!$O$7:$O$1432,MATCH(B56,Historical!$B$7:$B$1450,0))=0,"n/a",((INDEX(Historical!$C$7:$C$1439,MATCH(B56,Historical!$B$7:$B$1450,0))/INDEX(Historical!$O$7:$O$1432,MATCH(B56,Historical!$B$7:$B$1450,0)))^(1/10)-1)*100)</f>
        <v>n/a</v>
      </c>
      <c r="W56" s="760" t="str">
        <f>IF(OR(U56&lt;=0,U56="n/a",V56&lt;=0,V56="n/a"),"n/a",U56/V56)</f>
        <v>n/a</v>
      </c>
      <c r="X56" s="761">
        <f>IF(OR(AJ56&lt;=0,AJ56="n/a",U56&lt;=0,U56="n/a"),"n/a",U56/AJ56)</f>
        <v>1.457827009774854</v>
      </c>
      <c r="Y56" s="710"/>
      <c r="Z56" s="703">
        <f>IF(OR(AC56&lt;0.01,AC56="n/a"),"n/a",M56/AC56*100)</f>
        <v>20.779220779220779</v>
      </c>
      <c r="AA56" s="959">
        <f>IF(OR(AC56&lt;0.01,AC56="n/a"),"n/a",I56/AC56)</f>
        <v>19.130519480519482</v>
      </c>
      <c r="AB56" s="960">
        <v>12</v>
      </c>
      <c r="AC56" s="938">
        <v>15.4</v>
      </c>
      <c r="AD56" s="938">
        <v>1.1000000000000001</v>
      </c>
      <c r="AE56" s="938">
        <v>0.79</v>
      </c>
      <c r="AF56" s="938">
        <v>2.5</v>
      </c>
      <c r="AG56" s="938">
        <v>13.8</v>
      </c>
      <c r="AH56" s="938">
        <v>38</v>
      </c>
      <c r="AI56" s="938">
        <v>18.649999999999999</v>
      </c>
      <c r="AJ56" s="938">
        <v>10.199999999999999</v>
      </c>
      <c r="AK56" s="938">
        <v>17.64</v>
      </c>
      <c r="AL56" s="951">
        <v>76920</v>
      </c>
      <c r="AM56" s="945">
        <v>0.1</v>
      </c>
      <c r="AN56" s="938">
        <v>0.63</v>
      </c>
      <c r="AO56" s="802">
        <f>IF(U56="n/a","n/a",IF(AA56&lt;0,"n/a",IF(AA56="n/a","n/a",J56+U56-AA56)))</f>
        <v>-3.1745022490349744</v>
      </c>
      <c r="AP56" s="803">
        <f>IF(U56="n/a","n/a",J56+U56)</f>
        <v>15.956017231484507</v>
      </c>
      <c r="AQ56" s="961">
        <f>IF(OR(AC56&lt;0.01,AF56="n/a"),"n/a",(I56/SQRT(22.5*AC56*(I56/AF56))-1)*100)</f>
        <v>45.794831033657559</v>
      </c>
      <c r="AR56" s="703">
        <f>INDEX(Historical!$C$7:$C$1439,MATCH(B56,Historical!$B$7:$B$1450,0))*IF(AH56="n/a",1.03,IF(AH56&lt;0,1.01,IF(AH56&gt;10,1.1,(1+AH56/100))))</f>
        <v>3.3000000000000003</v>
      </c>
      <c r="AS56" s="959">
        <f>IF($AI56="n/a",1.03*AR56,IF($AI56&lt;0,1.01*AR56,IF($AI56&gt;10,1.1*AR56,(1+$AI56/100)*AR56)))</f>
        <v>3.6300000000000008</v>
      </c>
      <c r="AT56" s="959">
        <f>IF($AK56="n/a",1.03*AS56,IF($AK56&lt;0,1.01*AS56,IF($AK56&gt;10,1.1*AS56,(1+$AK56/100)*AS56)))</f>
        <v>3.9930000000000012</v>
      </c>
      <c r="AU56" s="959">
        <f>IF($AK56="n/a",1.03*AT56,IF($AK56&lt;0,1.01*AT56,IF($AK56&gt;10,1.1*AT56,(1+$AK56/100)*AT56)))</f>
        <v>4.3923000000000014</v>
      </c>
      <c r="AV56" s="959">
        <f>IF($AK56="n/a",1.03*AU56,IF($AK56&lt;0,1.01*AU56,IF($AK56&gt;10,1.1*AU56,(1+$AK56/100)*AU56)))</f>
        <v>4.8315300000000017</v>
      </c>
      <c r="AW56" s="703">
        <f>SUM(AR56:AV56)</f>
        <v>20.146830000000005</v>
      </c>
      <c r="AX56" s="810">
        <f>AW56/I56*100</f>
        <v>6.8384745935304316</v>
      </c>
      <c r="AY56" s="1017">
        <v>0.72</v>
      </c>
      <c r="AZ56" s="945">
        <v>29.69</v>
      </c>
      <c r="BA56" s="945">
        <v>-7.35</v>
      </c>
      <c r="BB56" s="945">
        <v>2.54</v>
      </c>
      <c r="BC56" s="945">
        <v>4.8899999999999997</v>
      </c>
      <c r="BE56" s="666">
        <v>2011</v>
      </c>
      <c r="BF56" s="971">
        <f>IF(BE56&gt;2008,0,IF(BE56&gt;2001,1,IF(BE56&gt;1990,2,IF(BE56&gt;1980,3,IF(BE56&gt;1973,4,IF(BE56&gt;1970,5,IF(BE56&gt;1960,6,IF(BE56&gt;1958,7,IF(BE56&gt;1953,8,9)))))))))</f>
        <v>0</v>
      </c>
      <c r="BG56" s="955">
        <v>5.5</v>
      </c>
      <c r="BH56" s="936"/>
    </row>
    <row r="57" spans="1:60" ht="11.25" customHeight="1" x14ac:dyDescent="0.2">
      <c r="A57" s="944" t="s">
        <v>932</v>
      </c>
      <c r="B57" s="948" t="s">
        <v>933</v>
      </c>
      <c r="C57" s="1013" t="s">
        <v>108</v>
      </c>
      <c r="D57" s="1013" t="s">
        <v>118</v>
      </c>
      <c r="E57" s="792">
        <v>8</v>
      </c>
      <c r="F57" s="1227">
        <v>582</v>
      </c>
      <c r="G57" s="1159" t="s">
        <v>106</v>
      </c>
      <c r="H57" s="1159" t="s">
        <v>106</v>
      </c>
      <c r="I57" s="947">
        <v>189.25</v>
      </c>
      <c r="J57" s="703">
        <f>(M57/I57)*100</f>
        <v>0.92998678996036988</v>
      </c>
      <c r="K57" s="950">
        <v>0.44</v>
      </c>
      <c r="L57" s="960">
        <v>4</v>
      </c>
      <c r="M57" s="694">
        <f>K57*L57</f>
        <v>1.76</v>
      </c>
      <c r="N57" s="943" t="s">
        <v>107</v>
      </c>
      <c r="O57" s="795">
        <v>0.4</v>
      </c>
      <c r="P57" s="934">
        <v>43585</v>
      </c>
      <c r="Q57" s="934">
        <v>43600</v>
      </c>
      <c r="R57" s="694">
        <f>(K57-O57)/O57*100</f>
        <v>9.9999999999999947</v>
      </c>
      <c r="S57" s="759">
        <f>IF(INDEX(Historical!$D$7:$D$1439,MATCH(B57,Historical!$B$7:$B$1450,0))=0,"n/a",(INDEX(Historical!$C$7:$C$1439,MATCH(B57,Historical!$B$7:$B$1450,0))/INDEX(Historical!$D$7:$D$1439,MATCH(B57,Historical!$B$7:$B$1450,0))-1)*100)</f>
        <v>10.638297872340408</v>
      </c>
      <c r="T57" s="759">
        <f>IF(INDEX(Historical!$F$7:$F$1432,MATCH(B57,Historical!$B$7:$B$1450,0))=0,"n/a",((INDEX(Historical!$C$7:$C$1439,MATCH(B57,Historical!$B$7:$B$1450,0))/INDEX(Historical!$F$7:$F$1432,MATCH(B57,Historical!$B$7:$B$1450,0)))^(1/3)-1)*100)</f>
        <v>10.698631671837266</v>
      </c>
      <c r="U57" s="759">
        <f>IF(INDEX(Historical!$H$7:$H$1432,MATCH(B57,Historical!$B$7:$B$1450,0))=0,"n/a",((INDEX(Historical!$C$7:$C$1439,MATCH(B57,Historical!$B$7:$B$1450,0))/INDEX(Historical!$H$7:$H$1432,MATCH(B57,Historical!$B$7:$B$1450,0)))^(1/5)-1)*100)</f>
        <v>17.978912471277987</v>
      </c>
      <c r="V57" s="759">
        <f>IF(INDEX(Historical!$O$7:$O$1432,MATCH(B57,Historical!$B$7:$B$1450,0))=0,"n/a",((INDEX(Historical!$C$7:$C$1439,MATCH(B57,Historical!$B$7:$B$1450,0))/INDEX(Historical!$O$7:$O$1432,MATCH(B57,Historical!$B$7:$B$1450,0)))^(1/10)-1)*100)</f>
        <v>10.026509310601806</v>
      </c>
      <c r="W57" s="760">
        <f>IF(OR(U57&lt;=0,U57="n/a",V57&lt;=0,V57="n/a"),"n/a",U57/V57)</f>
        <v>1.7931377625379041</v>
      </c>
      <c r="X57" s="761">
        <f>IF(OR(AJ57&lt;=0,AJ57="n/a",U57&lt;=0,U57="n/a"),"n/a",U57/AJ57)</f>
        <v>3.1541951703996465</v>
      </c>
      <c r="Y57" s="949" t="s">
        <v>808</v>
      </c>
      <c r="Z57" s="703">
        <f>IF(OR(AC57&lt;0.01,AC57="n/a"),"n/a",M57/AC57*100)</f>
        <v>35.270541082164328</v>
      </c>
      <c r="AA57" s="959">
        <f>IF(OR(AC57&lt;0.01,AC57="n/a"),"n/a",I57/AC57)</f>
        <v>37.925851703406813</v>
      </c>
      <c r="AB57" s="960">
        <v>12</v>
      </c>
      <c r="AC57" s="938">
        <v>4.99</v>
      </c>
      <c r="AD57" s="938">
        <v>3.29</v>
      </c>
      <c r="AE57" s="938">
        <v>4.34</v>
      </c>
      <c r="AF57" s="938">
        <v>9.8000000000000007</v>
      </c>
      <c r="AG57" s="938">
        <v>27</v>
      </c>
      <c r="AH57" s="938">
        <v>63.1</v>
      </c>
      <c r="AI57" s="938">
        <v>13.05</v>
      </c>
      <c r="AJ57" s="938">
        <v>5.7</v>
      </c>
      <c r="AK57" s="938">
        <v>11.78</v>
      </c>
      <c r="AL57" s="951">
        <v>47010</v>
      </c>
      <c r="AM57" s="945">
        <v>0.70000000000000007</v>
      </c>
      <c r="AN57" s="938">
        <v>1.36</v>
      </c>
      <c r="AO57" s="802">
        <f>IF(U57="n/a","n/a",IF(AA57&lt;0,"n/a",IF(AA57="n/a","n/a",J57+U57-AA57)))</f>
        <v>-19.016952442168456</v>
      </c>
      <c r="AP57" s="803">
        <f>IF(U57="n/a","n/a",J57+U57)</f>
        <v>18.908899261238357</v>
      </c>
      <c r="AQ57" s="961">
        <f>IF(OR(AC57&lt;0.01,AF57="n/a"),"n/a",(I57/SQRT(22.5*AC57*(I57/AF57))-1)*100)</f>
        <v>306.43345591369524</v>
      </c>
      <c r="AR57" s="703">
        <f>INDEX(Historical!$C$7:$C$1439,MATCH(B57,Historical!$B$7:$B$1450,0))*IF(AH57="n/a",1.03,IF(AH57&lt;0,1.01,IF(AH57&gt;10,1.1,(1+AH57/100))))</f>
        <v>1.7160000000000002</v>
      </c>
      <c r="AS57" s="959">
        <f>IF($AI57="n/a",1.03*AR57,IF($AI57&lt;0,1.01*AR57,IF($AI57&gt;10,1.1*AR57,(1+$AI57/100)*AR57)))</f>
        <v>1.8876000000000004</v>
      </c>
      <c r="AT57" s="959">
        <f>IF($AK57="n/a",1.03*AS57,IF($AK57&lt;0,1.01*AS57,IF($AK57&gt;10,1.1*AS57,(1+$AK57/100)*AS57)))</f>
        <v>2.0763600000000006</v>
      </c>
      <c r="AU57" s="959">
        <f>IF($AK57="n/a",1.03*AT57,IF($AK57&lt;0,1.01*AT57,IF($AK57&gt;10,1.1*AT57,(1+$AK57/100)*AT57)))</f>
        <v>2.283996000000001</v>
      </c>
      <c r="AV57" s="959">
        <f>IF($AK57="n/a",1.03*AU57,IF($AK57&lt;0,1.01*AU57,IF($AK57&gt;10,1.1*AU57,(1+$AK57/100)*AU57)))</f>
        <v>2.5123956000000014</v>
      </c>
      <c r="AW57" s="703">
        <f>SUM(AR57:AV57)</f>
        <v>10.476351600000005</v>
      </c>
      <c r="AX57" s="810">
        <f>AW57/I57*100</f>
        <v>5.5357207926023806</v>
      </c>
      <c r="AY57" s="1017">
        <v>0.86</v>
      </c>
      <c r="AZ57" s="945">
        <v>39.869999999999997</v>
      </c>
      <c r="BA57" s="945">
        <v>-4.71</v>
      </c>
      <c r="BB57" s="945">
        <v>-0.75</v>
      </c>
      <c r="BC57" s="945">
        <v>11.44</v>
      </c>
      <c r="BE57" s="666">
        <v>2012</v>
      </c>
      <c r="BF57" s="971">
        <f>IF(BE57&gt;2008,0,IF(BE57&gt;2001,1,IF(BE57&gt;1990,2,IF(BE57&gt;1980,3,IF(BE57&gt;1973,4,IF(BE57&gt;1970,5,IF(BE57&gt;1960,6,IF(BE57&gt;1958,7,IF(BE57&gt;1953,8,9)))))))))</f>
        <v>0</v>
      </c>
      <c r="BG57" s="955">
        <v>4.3999999999999995</v>
      </c>
      <c r="BH57" s="937"/>
    </row>
    <row r="58" spans="1:60" ht="11.25" customHeight="1" x14ac:dyDescent="0.2">
      <c r="A58" s="936" t="s">
        <v>395</v>
      </c>
      <c r="B58" s="948" t="s">
        <v>396</v>
      </c>
      <c r="C58" s="1013" t="s">
        <v>112</v>
      </c>
      <c r="D58" s="1013" t="s">
        <v>1228</v>
      </c>
      <c r="E58" s="792">
        <v>25</v>
      </c>
      <c r="F58" s="1227">
        <v>127</v>
      </c>
      <c r="G58" s="1227" t="s">
        <v>37</v>
      </c>
      <c r="H58" s="1227" t="s">
        <v>37</v>
      </c>
      <c r="I58" s="938">
        <v>45.45</v>
      </c>
      <c r="J58" s="703">
        <f>(M58/I58)*100</f>
        <v>1.936193619361936</v>
      </c>
      <c r="K58" s="957">
        <v>0.22</v>
      </c>
      <c r="L58" s="960">
        <v>4</v>
      </c>
      <c r="M58" s="694">
        <f>K58*L58</f>
        <v>0.88</v>
      </c>
      <c r="N58" s="943" t="s">
        <v>107</v>
      </c>
      <c r="O58" s="796">
        <v>0.18</v>
      </c>
      <c r="P58" s="934">
        <v>43403</v>
      </c>
      <c r="Q58" s="934">
        <v>43419</v>
      </c>
      <c r="R58" s="694">
        <f>(K58-O58)/O58*100</f>
        <v>22.222222222222225</v>
      </c>
      <c r="S58" s="759">
        <f>IF(INDEX(Historical!$D$7:$D$1439,MATCH(B58,Historical!$B$7:$B$1450,0))=0,"n/a",(INDEX(Historical!$C$7:$C$1439,MATCH(B58,Historical!$B$7:$B$1450,0))/INDEX(Historical!$D$7:$D$1439,MATCH(B58,Historical!$B$7:$B$1450,0))-1)*100)</f>
        <v>35.714285714285701</v>
      </c>
      <c r="T58" s="759">
        <f>IF(INDEX(Historical!$F$7:$F$1432,MATCH(B58,Historical!$B$7:$B$1450,0))=0,"n/a",((INDEX(Historical!$C$7:$C$1439,MATCH(B58,Historical!$B$7:$B$1450,0))/INDEX(Historical!$F$7:$F$1432,MATCH(B58,Historical!$B$7:$B$1450,0)))^(1/3)-1)*100)</f>
        <v>25.99210498948732</v>
      </c>
      <c r="U58" s="759">
        <f>IF(INDEX(Historical!$H$7:$H$1432,MATCH(B58,Historical!$B$7:$B$1450,0))=0,"n/a",((INDEX(Historical!$C$7:$C$1439,MATCH(B58,Historical!$B$7:$B$1450,0))/INDEX(Historical!$H$7:$H$1432,MATCH(B58,Historical!$B$7:$B$1450,0)))^(1/5)-1)*100)</f>
        <v>27.003927459645773</v>
      </c>
      <c r="V58" s="759">
        <f>IF(INDEX(Historical!$O$7:$O$1432,MATCH(B58,Historical!$B$7:$B$1450,0))=0,"n/a",((INDEX(Historical!$C$7:$C$1439,MATCH(B58,Historical!$B$7:$B$1450,0))/INDEX(Historical!$O$7:$O$1432,MATCH(B58,Historical!$B$7:$B$1450,0)))^(1/10)-1)*100)</f>
        <v>19.942559532367142</v>
      </c>
      <c r="W58" s="760">
        <f>IF(OR(U58&lt;=0,U58="n/a",V58&lt;=0,V58="n/a"),"n/a",U58/V58)</f>
        <v>1.3540853377329978</v>
      </c>
      <c r="X58" s="761">
        <f>IF(OR(AJ58&lt;=0,AJ58="n/a",U58&lt;=0,U58="n/a"),"n/a",U58/AJ58)</f>
        <v>1.1740838025932945</v>
      </c>
      <c r="Y58" s="714"/>
      <c r="Z58" s="703">
        <f>IF(OR(AC58&lt;0.01,AC58="n/a"),"n/a",M58/AC58*100)</f>
        <v>34.645669291338585</v>
      </c>
      <c r="AA58" s="959">
        <f>IF(OR(AC58&lt;0.01,AC58="n/a"),"n/a",I58/AC58)</f>
        <v>17.893700787401574</v>
      </c>
      <c r="AB58" s="960">
        <v>12</v>
      </c>
      <c r="AC58" s="938">
        <v>2.54</v>
      </c>
      <c r="AD58" s="938">
        <v>2.39</v>
      </c>
      <c r="AE58" s="938">
        <v>2.42</v>
      </c>
      <c r="AF58" s="938">
        <v>4.3499999999999996</v>
      </c>
      <c r="AG58" s="938">
        <v>25</v>
      </c>
      <c r="AH58" s="938">
        <v>19.100000000000001</v>
      </c>
      <c r="AI58" s="938">
        <v>8.35</v>
      </c>
      <c r="AJ58" s="938">
        <v>23</v>
      </c>
      <c r="AK58" s="938">
        <v>7.4499999999999993</v>
      </c>
      <c r="AL58" s="951">
        <v>7610</v>
      </c>
      <c r="AM58" s="945">
        <v>0.8</v>
      </c>
      <c r="AN58" s="938">
        <v>0.16</v>
      </c>
      <c r="AO58" s="802">
        <f>IF(U58="n/a","n/a",IF(AA58&lt;0,"n/a",IF(AA58="n/a","n/a",J58+U58-AA58)))</f>
        <v>11.046420291606136</v>
      </c>
      <c r="AP58" s="803">
        <f>IF(U58="n/a","n/a",J58+U58)</f>
        <v>28.94012107900771</v>
      </c>
      <c r="AQ58" s="961">
        <f>IF(OR(AC58&lt;0.01,AF58="n/a"),"n/a",(I58/SQRT(22.5*AC58*(I58/AF58))-1)*100)</f>
        <v>85.995935947472745</v>
      </c>
      <c r="AR58" s="703">
        <f>INDEX(Historical!$C$7:$C$1439,MATCH(B58,Historical!$B$7:$B$1450,0))*IF(AH58="n/a",1.03,IF(AH58&lt;0,1.01,IF(AH58&gt;10,1.1,(1+AH58/100))))</f>
        <v>0.83600000000000008</v>
      </c>
      <c r="AS58" s="959">
        <f>IF($AI58="n/a",1.03*AR58,IF($AI58&lt;0,1.01*AR58,IF($AI58&gt;10,1.1*AR58,(1+$AI58/100)*AR58)))</f>
        <v>0.905806</v>
      </c>
      <c r="AT58" s="959">
        <f>IF($AK58="n/a",1.03*AS58,IF($AK58&lt;0,1.01*AS58,IF($AK58&gt;10,1.1*AS58,(1+$AK58/100)*AS58)))</f>
        <v>0.973288547</v>
      </c>
      <c r="AU58" s="959">
        <f>IF($AK58="n/a",1.03*AT58,IF($AK58&lt;0,1.01*AT58,IF($AK58&gt;10,1.1*AT58,(1+$AK58/100)*AT58)))</f>
        <v>1.0457985437515001</v>
      </c>
      <c r="AV58" s="959">
        <f>IF($AK58="n/a",1.03*AU58,IF($AK58&lt;0,1.01*AU58,IF($AK58&gt;10,1.1*AU58,(1+$AK58/100)*AU58)))</f>
        <v>1.1237105352609869</v>
      </c>
      <c r="AW58" s="703">
        <f>SUM(AR58:AV58)</f>
        <v>4.8846036260124865</v>
      </c>
      <c r="AX58" s="810">
        <f>AW58/I58*100</f>
        <v>10.747202697497221</v>
      </c>
      <c r="AY58" s="1017">
        <v>1.52</v>
      </c>
      <c r="AZ58" s="945">
        <v>12.67</v>
      </c>
      <c r="BA58" s="945">
        <v>-25.590000000000003</v>
      </c>
      <c r="BB58" s="945">
        <v>1.87</v>
      </c>
      <c r="BC58" s="945">
        <v>-4.84</v>
      </c>
      <c r="BE58" s="666">
        <v>1994</v>
      </c>
      <c r="BF58" s="971">
        <f>IF(BE58&gt;2008,0,IF(BE58&gt;2001,1,IF(BE58&gt;1990,2,IF(BE58&gt;1980,3,IF(BE58&gt;1973,4,IF(BE58&gt;1970,5,IF(BE58&gt;1960,6,IF(BE58&gt;1958,7,IF(BE58&gt;1953,8,9)))))))))</f>
        <v>2</v>
      </c>
      <c r="BG58" s="955">
        <v>14.099999999999998</v>
      </c>
      <c r="BH58" s="936"/>
    </row>
    <row r="59" spans="1:60" ht="11.25" customHeight="1" x14ac:dyDescent="0.2">
      <c r="A59" s="936" t="s">
        <v>120</v>
      </c>
      <c r="B59" s="948" t="s">
        <v>121</v>
      </c>
      <c r="C59" s="1013" t="s">
        <v>123</v>
      </c>
      <c r="D59" s="1013" t="s">
        <v>4197</v>
      </c>
      <c r="E59" s="792">
        <v>37</v>
      </c>
      <c r="F59" s="1227">
        <v>72</v>
      </c>
      <c r="G59" s="1227" t="s">
        <v>115</v>
      </c>
      <c r="H59" s="1227" t="s">
        <v>115</v>
      </c>
      <c r="I59" s="938">
        <v>228.27</v>
      </c>
      <c r="J59" s="703">
        <f>(M59/I59)*100</f>
        <v>2.0326805975380031</v>
      </c>
      <c r="K59" s="950">
        <v>1.1599999999999999</v>
      </c>
      <c r="L59" s="960">
        <v>4</v>
      </c>
      <c r="M59" s="694">
        <f>K59*L59</f>
        <v>4.6399999999999997</v>
      </c>
      <c r="N59" s="943" t="s">
        <v>560</v>
      </c>
      <c r="O59" s="795">
        <v>1.1000000000000001</v>
      </c>
      <c r="P59" s="934">
        <v>43553</v>
      </c>
      <c r="Q59" s="934">
        <v>43598</v>
      </c>
      <c r="R59" s="694">
        <f>(K59-O59)/O59*100</f>
        <v>5.454545454545439</v>
      </c>
      <c r="S59" s="759">
        <f>IF(INDEX(Historical!$D$7:$D$1439,MATCH(B59,Historical!$B$7:$B$1450,0))=0,"n/a",(INDEX(Historical!$C$7:$C$1439,MATCH(B59,Historical!$B$7:$B$1450,0))/INDEX(Historical!$D$7:$D$1439,MATCH(B59,Historical!$B$7:$B$1450,0))-1)*100)</f>
        <v>14.555256064690036</v>
      </c>
      <c r="T59" s="759">
        <f>IF(INDEX(Historical!$F$7:$F$1432,MATCH(B59,Historical!$B$7:$B$1450,0))=0,"n/a",((INDEX(Historical!$C$7:$C$1439,MATCH(B59,Historical!$B$7:$B$1450,0))/INDEX(Historical!$F$7:$F$1432,MATCH(B59,Historical!$B$7:$B$1450,0)))^(1/3)-1)*100)</f>
        <v>9.9207418039544812</v>
      </c>
      <c r="U59" s="759">
        <f>IF(INDEX(Historical!$H$7:$H$1432,MATCH(B59,Historical!$B$7:$B$1450,0))=0,"n/a",((INDEX(Historical!$C$7:$C$1439,MATCH(B59,Historical!$B$7:$B$1450,0))/INDEX(Historical!$H$7:$H$1432,MATCH(B59,Historical!$B$7:$B$1450,0)))^(1/5)-1)*100)</f>
        <v>8.9386106512823638</v>
      </c>
      <c r="V59" s="759">
        <f>IF(INDEX(Historical!$O$7:$O$1432,MATCH(B59,Historical!$B$7:$B$1450,0))=0,"n/a",((INDEX(Historical!$C$7:$C$1439,MATCH(B59,Historical!$B$7:$B$1450,0))/INDEX(Historical!$O$7:$O$1432,MATCH(B59,Historical!$B$7:$B$1450,0)))^(1/10)-1)*100)</f>
        <v>9.5958226385217227</v>
      </c>
      <c r="W59" s="760">
        <f>IF(OR(U59&lt;=0,U59="n/a",V59&lt;=0,V59="n/a"),"n/a",U59/V59)</f>
        <v>0.93151061540038993</v>
      </c>
      <c r="X59" s="761">
        <f>IF(OR(AJ59&lt;=0,AJ59="n/a",U59&lt;=0,U59="n/a"),"n/a",U59/AJ59)</f>
        <v>0.88501095557251119</v>
      </c>
      <c r="Y59" s="948"/>
      <c r="Z59" s="703">
        <f>IF(OR(AC59&lt;0.01,AC59="n/a"),"n/a",M59/AC59*100)</f>
        <v>61.538461538461533</v>
      </c>
      <c r="AA59" s="959">
        <f>IF(OR(AC59&lt;0.01,AC59="n/a"),"n/a",I59/AC59)</f>
        <v>30.27453580901857</v>
      </c>
      <c r="AB59" s="960">
        <v>9</v>
      </c>
      <c r="AC59" s="938">
        <v>7.54</v>
      </c>
      <c r="AD59" s="938">
        <v>2.52</v>
      </c>
      <c r="AE59" s="938">
        <v>5.69</v>
      </c>
      <c r="AF59" s="938">
        <v>4.57</v>
      </c>
      <c r="AG59" s="938">
        <v>15.6</v>
      </c>
      <c r="AH59" s="938">
        <v>48.5</v>
      </c>
      <c r="AI59" s="938">
        <v>13.700000000000001</v>
      </c>
      <c r="AJ59" s="938">
        <v>10.100000000000001</v>
      </c>
      <c r="AK59" s="938">
        <v>12.19</v>
      </c>
      <c r="AL59" s="951">
        <v>51040</v>
      </c>
      <c r="AM59" s="945">
        <v>0.22999999999999998</v>
      </c>
      <c r="AN59" s="938">
        <v>0.34</v>
      </c>
      <c r="AO59" s="802">
        <f>IF(U59="n/a","n/a",IF(AA59&lt;0,"n/a",IF(AA59="n/a","n/a",J59+U59-AA59)))</f>
        <v>-19.303244560198202</v>
      </c>
      <c r="AP59" s="803">
        <f>IF(U59="n/a","n/a",J59+U59)</f>
        <v>10.971291248820368</v>
      </c>
      <c r="AQ59" s="961">
        <f>IF(OR(AC59&lt;0.01,AF59="n/a"),"n/a",(I59/SQRT(22.5*AC59*(I59/AF59))-1)*100)</f>
        <v>147.97368018688766</v>
      </c>
      <c r="AR59" s="703">
        <f>INDEX(Historical!$C$7:$C$1439,MATCH(B59,Historical!$B$7:$B$1450,0))*IF(AH59="n/a",1.03,IF(AH59&lt;0,1.01,IF(AH59&gt;10,1.1,(1+AH59/100))))</f>
        <v>4.6750000000000007</v>
      </c>
      <c r="AS59" s="959">
        <f>IF($AI59="n/a",1.03*AR59,IF($AI59&lt;0,1.01*AR59,IF($AI59&gt;10,1.1*AR59,(1+$AI59/100)*AR59)))</f>
        <v>5.142500000000001</v>
      </c>
      <c r="AT59" s="959">
        <f>IF($AK59="n/a",1.03*AS59,IF($AK59&lt;0,1.01*AS59,IF($AK59&gt;10,1.1*AS59,(1+$AK59/100)*AS59)))</f>
        <v>5.6567500000000015</v>
      </c>
      <c r="AU59" s="959">
        <f>IF($AK59="n/a",1.03*AT59,IF($AK59&lt;0,1.01*AT59,IF($AK59&gt;10,1.1*AT59,(1+$AK59/100)*AT59)))</f>
        <v>6.2224250000000021</v>
      </c>
      <c r="AV59" s="959">
        <f>IF($AK59="n/a",1.03*AU59,IF($AK59&lt;0,1.01*AU59,IF($AK59&gt;10,1.1*AU59,(1+$AK59/100)*AU59)))</f>
        <v>6.8446675000000026</v>
      </c>
      <c r="AW59" s="703">
        <f>SUM(AR59:AV59)</f>
        <v>28.54134250000001</v>
      </c>
      <c r="AX59" s="810">
        <f>AW59/I59*100</f>
        <v>12.503326105051041</v>
      </c>
      <c r="AY59" s="1017">
        <v>0.86</v>
      </c>
      <c r="AZ59" s="945">
        <v>53.779999999999994</v>
      </c>
      <c r="BA59" s="945">
        <v>-1.81</v>
      </c>
      <c r="BB59" s="945">
        <v>3.42</v>
      </c>
      <c r="BC59" s="945">
        <v>23.48</v>
      </c>
      <c r="BE59" s="666">
        <v>1983</v>
      </c>
      <c r="BF59" s="971">
        <f>IF(BE59&gt;2008,0,IF(BE59&gt;2001,1,IF(BE59&gt;1990,2,IF(BE59&gt;1980,3,IF(BE59&gt;1973,4,IF(BE59&gt;1970,5,IF(BE59&gt;1960,6,IF(BE59&gt;1958,7,IF(BE59&gt;1953,8,9)))))))))</f>
        <v>3</v>
      </c>
      <c r="BG59" s="955">
        <v>8.7999999999999989</v>
      </c>
      <c r="BH59" s="937"/>
    </row>
    <row r="60" spans="1:60" ht="11.25" customHeight="1" x14ac:dyDescent="0.2">
      <c r="A60" s="944" t="s">
        <v>923</v>
      </c>
      <c r="B60" s="948" t="s">
        <v>924</v>
      </c>
      <c r="C60" s="1013" t="s">
        <v>4216</v>
      </c>
      <c r="D60" s="1013" t="s">
        <v>4364</v>
      </c>
      <c r="E60" s="792">
        <v>8</v>
      </c>
      <c r="F60" s="1227">
        <v>607</v>
      </c>
      <c r="G60" s="1237" t="s">
        <v>106</v>
      </c>
      <c r="H60" s="1237" t="s">
        <v>106</v>
      </c>
      <c r="I60" s="947">
        <v>93.32</v>
      </c>
      <c r="J60" s="703">
        <f>(M60/I60)*100</f>
        <v>1.0715816545220747</v>
      </c>
      <c r="K60" s="950">
        <v>0.25</v>
      </c>
      <c r="L60" s="960">
        <v>4</v>
      </c>
      <c r="M60" s="694">
        <f>K60*L60</f>
        <v>1</v>
      </c>
      <c r="N60" s="943" t="s">
        <v>127</v>
      </c>
      <c r="O60" s="795">
        <v>0.23</v>
      </c>
      <c r="P60" s="934">
        <v>43724</v>
      </c>
      <c r="Q60" s="934">
        <v>43747</v>
      </c>
      <c r="R60" s="694">
        <f>(K60-O60)/O60*100</f>
        <v>8.6956521739130395</v>
      </c>
      <c r="S60" s="759">
        <f>IF(INDEX(Historical!$D$7:$D$1439,MATCH(B60,Historical!$B$7:$B$1450,0))=0,"n/a",(INDEX(Historical!$C$7:$C$1439,MATCH(B60,Historical!$B$7:$B$1450,0))/INDEX(Historical!$D$7:$D$1439,MATCH(B60,Historical!$B$7:$B$1450,0))-1)*100)</f>
        <v>25.373134328358194</v>
      </c>
      <c r="T60" s="759">
        <f>IF(INDEX(Historical!$F$7:$F$1432,MATCH(B60,Historical!$B$7:$B$1450,0))=0,"n/a",((INDEX(Historical!$C$7:$C$1439,MATCH(B60,Historical!$B$7:$B$1450,0))/INDEX(Historical!$F$7:$F$1432,MATCH(B60,Historical!$B$7:$B$1450,0)))^(1/3)-1)*100)</f>
        <v>17.712889104387308</v>
      </c>
      <c r="U60" s="759">
        <f>IF(INDEX(Historical!$H$7:$H$1432,MATCH(B60,Historical!$B$7:$B$1450,0))=0,"n/a",((INDEX(Historical!$C$7:$C$1439,MATCH(B60,Historical!$B$7:$B$1450,0))/INDEX(Historical!$H$7:$H$1432,MATCH(B60,Historical!$B$7:$B$1450,0)))^(1/5)-1)*100)</f>
        <v>26.677770282424952</v>
      </c>
      <c r="V60" s="759">
        <f>IF(INDEX(Historical!$O$7:$O$1432,MATCH(B60,Historical!$B$7:$B$1450,0))=0,"n/a",((INDEX(Historical!$C$7:$C$1439,MATCH(B60,Historical!$B$7:$B$1450,0))/INDEX(Historical!$O$7:$O$1432,MATCH(B60,Historical!$B$7:$B$1450,0)))^(1/10)-1)*100)</f>
        <v>39.545489401497179</v>
      </c>
      <c r="W60" s="760">
        <f>IF(OR(U60&lt;=0,U60="n/a",V60&lt;=0,V60="n/a"),"n/a",U60/V60)</f>
        <v>0.67460968839128699</v>
      </c>
      <c r="X60" s="761">
        <f>IF(OR(AJ60&lt;=0,AJ60="n/a",U60&lt;=0,U60="n/a"),"n/a",U60/AJ60)</f>
        <v>1.6570043653680093</v>
      </c>
      <c r="Y60" s="949"/>
      <c r="Z60" s="703">
        <f>IF(OR(AC60&lt;0.01,AC60="n/a"),"n/a",M60/AC60*100)</f>
        <v>24.937655860349128</v>
      </c>
      <c r="AA60" s="959">
        <f>IF(OR(AC60&lt;0.01,AC60="n/a"),"n/a",I60/AC60)</f>
        <v>23.271820448877804</v>
      </c>
      <c r="AB60" s="960">
        <v>12</v>
      </c>
      <c r="AC60" s="938">
        <v>4.01</v>
      </c>
      <c r="AD60" s="938">
        <v>5.0199999999999996</v>
      </c>
      <c r="AE60" s="938">
        <v>3.39</v>
      </c>
      <c r="AF60" s="938">
        <v>6.85</v>
      </c>
      <c r="AG60" s="938">
        <v>30.3</v>
      </c>
      <c r="AH60" s="938">
        <v>24.7</v>
      </c>
      <c r="AI60" s="938">
        <v>10.86</v>
      </c>
      <c r="AJ60" s="938">
        <v>16.100000000000001</v>
      </c>
      <c r="AK60" s="938">
        <v>4.7</v>
      </c>
      <c r="AL60" s="951">
        <v>28250</v>
      </c>
      <c r="AM60" s="945">
        <v>0.2</v>
      </c>
      <c r="AN60" s="938">
        <v>0.86</v>
      </c>
      <c r="AO60" s="802">
        <f>IF(U60="n/a","n/a",IF(AA60&lt;0,"n/a",IF(AA60="n/a","n/a",J60+U60-AA60)))</f>
        <v>4.4775314880692214</v>
      </c>
      <c r="AP60" s="803">
        <f>IF(U60="n/a","n/a",J60+U60)</f>
        <v>27.749351936947026</v>
      </c>
      <c r="AQ60" s="961">
        <f>IF(OR(AC60&lt;0.01,AF60="n/a"),"n/a",(I60/SQRT(22.5*AC60*(I60/AF60))-1)*100)</f>
        <v>166.1761906664355</v>
      </c>
      <c r="AR60" s="703">
        <f>INDEX(Historical!$C$7:$C$1439,MATCH(B60,Historical!$B$7:$B$1450,0))*IF(AH60="n/a",1.03,IF(AH60&lt;0,1.01,IF(AH60&gt;10,1.1,(1+AH60/100))))</f>
        <v>0.92400000000000004</v>
      </c>
      <c r="AS60" s="959">
        <f>IF($AI60="n/a",1.03*AR60,IF($AI60&lt;0,1.01*AR60,IF($AI60&gt;10,1.1*AR60,(1+$AI60/100)*AR60)))</f>
        <v>1.0164000000000002</v>
      </c>
      <c r="AT60" s="959">
        <f>IF($AK60="n/a",1.03*AS60,IF($AK60&lt;0,1.01*AS60,IF($AK60&gt;10,1.1*AS60,(1+$AK60/100)*AS60)))</f>
        <v>1.0641708000000001</v>
      </c>
      <c r="AU60" s="959">
        <f>IF($AK60="n/a",1.03*AT60,IF($AK60&lt;0,1.01*AT60,IF($AK60&gt;10,1.1*AT60,(1+$AK60/100)*AT60)))</f>
        <v>1.1141868276</v>
      </c>
      <c r="AV60" s="959">
        <f>IF($AK60="n/a",1.03*AU60,IF($AK60&lt;0,1.01*AU60,IF($AK60&gt;10,1.1*AU60,(1+$AK60/100)*AU60)))</f>
        <v>1.1665536084971999</v>
      </c>
      <c r="AW60" s="703">
        <f>SUM(AR60:AV60)</f>
        <v>5.2853112360972005</v>
      </c>
      <c r="AX60" s="810">
        <f>AW60/I60*100</f>
        <v>5.6636425590411497</v>
      </c>
      <c r="AY60" s="1017">
        <v>1.02</v>
      </c>
      <c r="AZ60" s="945">
        <v>24.51</v>
      </c>
      <c r="BA60" s="945">
        <v>-11.55</v>
      </c>
      <c r="BB60" s="945">
        <v>-1.1299999999999999</v>
      </c>
      <c r="BC60" s="945">
        <v>2.33</v>
      </c>
      <c r="BE60" s="666">
        <v>2012</v>
      </c>
      <c r="BF60" s="971">
        <f>IF(BE60&gt;2008,0,IF(BE60&gt;2001,1,IF(BE60&gt;1990,2,IF(BE60&gt;1980,3,IF(BE60&gt;1973,4,IF(BE60&gt;1970,5,IF(BE60&gt;1960,6,IF(BE60&gt;1958,7,IF(BE60&gt;1953,8,9)))))))))</f>
        <v>0</v>
      </c>
      <c r="BG60" s="955">
        <v>12.2</v>
      </c>
      <c r="BH60" s="937"/>
    </row>
    <row r="61" spans="1:60" ht="11.25" customHeight="1" x14ac:dyDescent="0.2">
      <c r="A61" s="953" t="s">
        <v>938</v>
      </c>
      <c r="B61" s="948" t="s">
        <v>939</v>
      </c>
      <c r="C61" s="1013" t="s">
        <v>108</v>
      </c>
      <c r="D61" s="1013" t="s">
        <v>4365</v>
      </c>
      <c r="E61" s="792">
        <v>8</v>
      </c>
      <c r="F61" s="1227">
        <v>548</v>
      </c>
      <c r="G61" s="1227" t="s">
        <v>106</v>
      </c>
      <c r="H61" s="1227" t="s">
        <v>106</v>
      </c>
      <c r="I61" s="947">
        <v>41</v>
      </c>
      <c r="J61" s="703">
        <f>(M61/I61)*100</f>
        <v>4.975609756097561</v>
      </c>
      <c r="K61" s="950">
        <v>0.51</v>
      </c>
      <c r="L61" s="960">
        <v>4</v>
      </c>
      <c r="M61" s="694">
        <f>K61*L61</f>
        <v>2.04</v>
      </c>
      <c r="N61" s="943" t="s">
        <v>210</v>
      </c>
      <c r="O61" s="795">
        <v>0.5</v>
      </c>
      <c r="P61" s="934">
        <v>43451</v>
      </c>
      <c r="Q61" s="934">
        <v>43455</v>
      </c>
      <c r="R61" s="694">
        <f>(K61-O61)/O61*100</f>
        <v>2.0000000000000018</v>
      </c>
      <c r="S61" s="759">
        <f>IF(INDEX(Historical!$D$7:$D$1439,MATCH(B61,Historical!$B$7:$B$1450,0))=0,"n/a",(INDEX(Historical!$C$7:$C$1439,MATCH(B61,Historical!$B$7:$B$1450,0))/INDEX(Historical!$D$7:$D$1439,MATCH(B61,Historical!$B$7:$B$1450,0))-1)*100)</f>
        <v>1.5228426395939021</v>
      </c>
      <c r="T61" s="759">
        <f>IF(INDEX(Historical!$F$7:$F$1432,MATCH(B61,Historical!$B$7:$B$1450,0))=0,"n/a",((INDEX(Historical!$C$7:$C$1439,MATCH(B61,Historical!$B$7:$B$1450,0))/INDEX(Historical!$F$7:$F$1432,MATCH(B61,Historical!$B$7:$B$1450,0)))^(1/3)-1)*100)</f>
        <v>1.9035695776266293</v>
      </c>
      <c r="U61" s="759">
        <f>IF(INDEX(Historical!$H$7:$H$1432,MATCH(B61,Historical!$B$7:$B$1450,0))=0,"n/a",((INDEX(Historical!$C$7:$C$1439,MATCH(B61,Historical!$B$7:$B$1450,0))/INDEX(Historical!$H$7:$H$1432,MATCH(B61,Historical!$B$7:$B$1450,0)))^(1/5)-1)*100)</f>
        <v>3.0624138001266177</v>
      </c>
      <c r="V61" s="759">
        <f>IF(INDEX(Historical!$O$7:$O$1432,MATCH(B61,Historical!$B$7:$B$1450,0))=0,"n/a",((INDEX(Historical!$C$7:$C$1439,MATCH(B61,Historical!$B$7:$B$1450,0))/INDEX(Historical!$O$7:$O$1432,MATCH(B61,Historical!$B$7:$B$1450,0)))^(1/10)-1)*100)</f>
        <v>1.7588221460874243</v>
      </c>
      <c r="W61" s="760">
        <f>IF(OR(U61&lt;=0,U61="n/a",V61&lt;=0,V61="n/a"),"n/a",U61/V61)</f>
        <v>1.7411730952666757</v>
      </c>
      <c r="X61" s="761" t="str">
        <f>IF(OR(AJ61&lt;=0,AJ61="n/a",U61&lt;=0,U61="n/a"),"n/a",U61/AJ61)</f>
        <v>n/a</v>
      </c>
      <c r="Y61" s="949"/>
      <c r="Z61" s="703" t="str">
        <f>IF(OR(AC61&lt;0.01,AC61="n/a"),"n/a",M61/AC61*100)</f>
        <v>n/a</v>
      </c>
      <c r="AA61" s="959" t="str">
        <f>IF(OR(AC61&lt;0.01,AC61="n/a"),"n/a",I61/AC61)</f>
        <v>n/a</v>
      </c>
      <c r="AB61" s="960">
        <v>12</v>
      </c>
      <c r="AC61" s="938" t="s">
        <v>137</v>
      </c>
      <c r="AD61" s="938" t="s">
        <v>137</v>
      </c>
      <c r="AE61" s="938" t="s">
        <v>137</v>
      </c>
      <c r="AF61" s="938" t="s">
        <v>137</v>
      </c>
      <c r="AG61" s="938" t="s">
        <v>137</v>
      </c>
      <c r="AH61" s="938" t="s">
        <v>137</v>
      </c>
      <c r="AI61" s="938" t="s">
        <v>137</v>
      </c>
      <c r="AJ61" s="938" t="s">
        <v>137</v>
      </c>
      <c r="AK61" s="938" t="s">
        <v>137</v>
      </c>
      <c r="AL61" s="951" t="s">
        <v>137</v>
      </c>
      <c r="AM61" s="945" t="s">
        <v>137</v>
      </c>
      <c r="AN61" s="938" t="s">
        <v>137</v>
      </c>
      <c r="AO61" s="802" t="str">
        <f>IF(U61="n/a","n/a",IF(AA61&lt;0,"n/a",IF(AA61="n/a","n/a",J61+U61-AA61)))</f>
        <v>n/a</v>
      </c>
      <c r="AP61" s="803">
        <f>IF(U61="n/a","n/a",J61+U61)</f>
        <v>8.0380235562241786</v>
      </c>
      <c r="AQ61" s="961" t="str">
        <f>IF(OR(AC61&lt;0.01,AF61="n/a"),"n/a",(I61/SQRT(22.5*AC61*(I61/AF61))-1)*100)</f>
        <v>n/a</v>
      </c>
      <c r="AR61" s="703">
        <f>INDEX(Historical!$C$7:$C$1439,MATCH(B61,Historical!$B$7:$B$1450,0))*IF(AH61="n/a",1.03,IF(AH61&lt;0,1.01,IF(AH61&gt;10,1.1,(1+AH61/100))))</f>
        <v>2.06</v>
      </c>
      <c r="AS61" s="959">
        <f>IF($AI61="n/a",1.03*AR61,IF($AI61&lt;0,1.01*AR61,IF($AI61&gt;10,1.1*AR61,(1+$AI61/100)*AR61)))</f>
        <v>2.1217999999999999</v>
      </c>
      <c r="AT61" s="959">
        <f>IF($AK61="n/a",1.03*AS61,IF($AK61&lt;0,1.01*AS61,IF($AK61&gt;10,1.1*AS61,(1+$AK61/100)*AS61)))</f>
        <v>2.185454</v>
      </c>
      <c r="AU61" s="959">
        <f>IF($AK61="n/a",1.03*AT61,IF($AK61&lt;0,1.01*AT61,IF($AK61&gt;10,1.1*AT61,(1+$AK61/100)*AT61)))</f>
        <v>2.2510176200000003</v>
      </c>
      <c r="AV61" s="959">
        <f>IF($AK61="n/a",1.03*AU61,IF($AK61&lt;0,1.01*AU61,IF($AK61&gt;10,1.1*AU61,(1+$AK61/100)*AU61)))</f>
        <v>2.3185481486000001</v>
      </c>
      <c r="AW61" s="703">
        <f>SUM(AR61:AV61)</f>
        <v>10.936819768599999</v>
      </c>
      <c r="AX61" s="810">
        <f>AW61/I61*100</f>
        <v>26.67517016731707</v>
      </c>
      <c r="AY61" s="1017" t="s">
        <v>137</v>
      </c>
      <c r="AZ61" s="945" t="s">
        <v>137</v>
      </c>
      <c r="BA61" s="945" t="s">
        <v>137</v>
      </c>
      <c r="BB61" s="945" t="s">
        <v>137</v>
      </c>
      <c r="BC61" s="945" t="s">
        <v>137</v>
      </c>
      <c r="BD61" s="984" t="s">
        <v>4290</v>
      </c>
      <c r="BE61" s="666">
        <v>2012</v>
      </c>
      <c r="BF61" s="971">
        <f>IF(BE61&gt;2008,0,IF(BE61&gt;2001,1,IF(BE61&gt;1990,2,IF(BE61&gt;1980,3,IF(BE61&gt;1973,4,IF(BE61&gt;1970,5,IF(BE61&gt;1960,6,IF(BE61&gt;1958,7,IF(BE61&gt;1953,8,9)))))))))</f>
        <v>0</v>
      </c>
      <c r="BG61" s="955" t="s">
        <v>137</v>
      </c>
      <c r="BH61" s="937"/>
    </row>
    <row r="62" spans="1:60" ht="11.25" customHeight="1" x14ac:dyDescent="0.2">
      <c r="A62" s="944" t="s">
        <v>936</v>
      </c>
      <c r="B62" s="948" t="s">
        <v>937</v>
      </c>
      <c r="C62" s="1013" t="s">
        <v>112</v>
      </c>
      <c r="D62" s="1013" t="s">
        <v>1228</v>
      </c>
      <c r="E62" s="792">
        <v>8</v>
      </c>
      <c r="F62" s="1227">
        <v>561</v>
      </c>
      <c r="G62" s="1227" t="s">
        <v>106</v>
      </c>
      <c r="H62" s="1227" t="s">
        <v>106</v>
      </c>
      <c r="I62" s="947">
        <v>40.56</v>
      </c>
      <c r="J62" s="703">
        <f>(M62/I62)*100</f>
        <v>1.7258382642998025</v>
      </c>
      <c r="K62" s="950">
        <v>0.17499999999999999</v>
      </c>
      <c r="L62" s="960">
        <v>4</v>
      </c>
      <c r="M62" s="694">
        <f>K62*L62</f>
        <v>0.7</v>
      </c>
      <c r="N62" s="943" t="s">
        <v>560</v>
      </c>
      <c r="O62" s="795">
        <v>0.1575</v>
      </c>
      <c r="P62" s="934">
        <v>43500</v>
      </c>
      <c r="Q62" s="934">
        <v>43516</v>
      </c>
      <c r="R62" s="694">
        <f>(K62-O62)/O62*100</f>
        <v>11.111111111111104</v>
      </c>
      <c r="S62" s="759">
        <f>IF(INDEX(Historical!$D$7:$D$1439,MATCH(B62,Historical!$B$7:$B$1450,0))=0,"n/a",(INDEX(Historical!$C$7:$C$1439,MATCH(B62,Historical!$B$7:$B$1450,0))/INDEX(Historical!$D$7:$D$1439,MATCH(B62,Historical!$B$7:$B$1450,0))-1)*100)</f>
        <v>12.5</v>
      </c>
      <c r="T62" s="759">
        <f>IF(INDEX(Historical!$F$7:$F$1432,MATCH(B62,Historical!$B$7:$B$1450,0))=0,"n/a",((INDEX(Historical!$C$7:$C$1439,MATCH(B62,Historical!$B$7:$B$1450,0))/INDEX(Historical!$F$7:$F$1432,MATCH(B62,Historical!$B$7:$B$1450,0)))^(1/3)-1)*100)</f>
        <v>12.710045297240802</v>
      </c>
      <c r="U62" s="759">
        <f>IF(INDEX(Historical!$H$7:$H$1432,MATCH(B62,Historical!$B$7:$B$1450,0))=0,"n/a",((INDEX(Historical!$C$7:$C$1439,MATCH(B62,Historical!$B$7:$B$1450,0))/INDEX(Historical!$H$7:$H$1432,MATCH(B62,Historical!$B$7:$B$1450,0)))^(1/5)-1)*100)</f>
        <v>11.842691472014465</v>
      </c>
      <c r="V62" s="759">
        <f>IF(INDEX(Historical!$O$7:$O$1432,MATCH(B62,Historical!$B$7:$B$1450,0))=0,"n/a",((INDEX(Historical!$C$7:$C$1439,MATCH(B62,Historical!$B$7:$B$1450,0))/INDEX(Historical!$O$7:$O$1432,MATCH(B62,Historical!$B$7:$B$1450,0)))^(1/10)-1)*100)</f>
        <v>7.5766919692604295</v>
      </c>
      <c r="W62" s="760">
        <f>IF(OR(U62&lt;=0,U62="n/a",V62&lt;=0,V62="n/a"),"n/a",U62/V62)</f>
        <v>1.5630424887354164</v>
      </c>
      <c r="X62" s="761">
        <f>IF(OR(AJ62&lt;=0,AJ62="n/a",U62&lt;=0,U62="n/a"),"n/a",U62/AJ62)</f>
        <v>1.0480257939835809</v>
      </c>
      <c r="Y62" s="706"/>
      <c r="Z62" s="703">
        <f>IF(OR(AC62&lt;0.01,AC62="n/a"),"n/a",M62/AC62*100)</f>
        <v>42.68292682926829</v>
      </c>
      <c r="AA62" s="959">
        <f>IF(OR(AC62&lt;0.01,AC62="n/a"),"n/a",I62/AC62)</f>
        <v>24.731707317073173</v>
      </c>
      <c r="AB62" s="960">
        <v>2</v>
      </c>
      <c r="AC62" s="938">
        <v>1.64</v>
      </c>
      <c r="AD62" s="938">
        <v>1.66</v>
      </c>
      <c r="AE62" s="938">
        <v>0.76</v>
      </c>
      <c r="AF62" s="938">
        <v>2.23</v>
      </c>
      <c r="AG62" s="938">
        <v>15.299999999999999</v>
      </c>
      <c r="AH62" s="938">
        <v>-37.799999999999997</v>
      </c>
      <c r="AI62" s="938">
        <v>17.399999999999999</v>
      </c>
      <c r="AJ62" s="938">
        <v>11.3</v>
      </c>
      <c r="AK62" s="938">
        <v>15</v>
      </c>
      <c r="AL62" s="951">
        <v>1080</v>
      </c>
      <c r="AM62" s="945">
        <v>2.1999999999999997</v>
      </c>
      <c r="AN62" s="938">
        <v>0.5</v>
      </c>
      <c r="AO62" s="802">
        <f>IF(U62="n/a","n/a",IF(AA62&lt;0,"n/a",IF(AA62="n/a","n/a",J62+U62-AA62)))</f>
        <v>-11.163177580758905</v>
      </c>
      <c r="AP62" s="803">
        <f>IF(U62="n/a","n/a",J62+U62)</f>
        <v>13.568529736314268</v>
      </c>
      <c r="AQ62" s="961">
        <f>IF(OR(AC62&lt;0.01,AF62="n/a"),"n/a",(I62/SQRT(22.5*AC62*(I62/AF62))-1)*100)</f>
        <v>56.562670897948038</v>
      </c>
      <c r="AR62" s="703">
        <f>INDEX(Historical!$C$7:$C$1439,MATCH(B62,Historical!$B$7:$B$1450,0))*IF(AH62="n/a",1.03,IF(AH62&lt;0,1.01,IF(AH62&gt;10,1.1,(1+AH62/100))))</f>
        <v>0.63629999999999998</v>
      </c>
      <c r="AS62" s="959">
        <f>IF($AI62="n/a",1.03*AR62,IF($AI62&lt;0,1.01*AR62,IF($AI62&gt;10,1.1*AR62,(1+$AI62/100)*AR62)))</f>
        <v>0.69993000000000005</v>
      </c>
      <c r="AT62" s="959">
        <f>IF($AK62="n/a",1.03*AS62,IF($AK62&lt;0,1.01*AS62,IF($AK62&gt;10,1.1*AS62,(1+$AK62/100)*AS62)))</f>
        <v>0.76992300000000014</v>
      </c>
      <c r="AU62" s="959">
        <f>IF($AK62="n/a",1.03*AT62,IF($AK62&lt;0,1.01*AT62,IF($AK62&gt;10,1.1*AT62,(1+$AK62/100)*AT62)))</f>
        <v>0.84691530000000026</v>
      </c>
      <c r="AV62" s="959">
        <f>IF($AK62="n/a",1.03*AU62,IF($AK62&lt;0,1.01*AU62,IF($AK62&gt;10,1.1*AU62,(1+$AK62/100)*AU62)))</f>
        <v>0.93160683000000033</v>
      </c>
      <c r="AW62" s="703">
        <f>SUM(AR62:AV62)</f>
        <v>3.8846751300000002</v>
      </c>
      <c r="AX62" s="810">
        <f>AW62/I62*100</f>
        <v>9.5776014053254439</v>
      </c>
      <c r="AY62" s="1017">
        <v>1.65</v>
      </c>
      <c r="AZ62" s="945">
        <v>53.75</v>
      </c>
      <c r="BA62" s="945">
        <v>-20.260000000000002</v>
      </c>
      <c r="BB62" s="945">
        <v>1.02</v>
      </c>
      <c r="BC62" s="945">
        <v>9.76</v>
      </c>
      <c r="BE62" s="666">
        <v>2012</v>
      </c>
      <c r="BF62" s="971">
        <f>IF(BE62&gt;2008,0,IF(BE62&gt;2001,1,IF(BE62&gt;1990,2,IF(BE62&gt;1980,3,IF(BE62&gt;1973,4,IF(BE62&gt;1970,5,IF(BE62&gt;1960,6,IF(BE62&gt;1958,7,IF(BE62&gt;1953,8,9)))))))))</f>
        <v>0</v>
      </c>
      <c r="BG62" s="955">
        <v>7.5</v>
      </c>
      <c r="BH62" s="937"/>
    </row>
    <row r="63" spans="1:60" s="838" customFormat="1" ht="11.25" customHeight="1" x14ac:dyDescent="0.2">
      <c r="A63" s="817" t="s">
        <v>1583</v>
      </c>
      <c r="B63" s="846" t="s">
        <v>1584</v>
      </c>
      <c r="C63" s="1013" t="s">
        <v>4345</v>
      </c>
      <c r="D63" s="1013" t="s">
        <v>4346</v>
      </c>
      <c r="E63" s="818">
        <v>9</v>
      </c>
      <c r="F63" s="1227">
        <v>487</v>
      </c>
      <c r="G63" s="1236" t="s">
        <v>106</v>
      </c>
      <c r="H63" s="1236" t="s">
        <v>106</v>
      </c>
      <c r="I63" s="819">
        <v>14.49</v>
      </c>
      <c r="J63" s="820">
        <f>(M63/I63)*100</f>
        <v>7.2463768115942031</v>
      </c>
      <c r="K63" s="821">
        <v>0.26250000000000001</v>
      </c>
      <c r="L63" s="822">
        <v>4</v>
      </c>
      <c r="M63" s="823">
        <f>K63*L63</f>
        <v>1.05</v>
      </c>
      <c r="N63" s="824" t="s">
        <v>220</v>
      </c>
      <c r="O63" s="825">
        <v>0.26</v>
      </c>
      <c r="P63" s="826">
        <v>43629</v>
      </c>
      <c r="Q63" s="826">
        <v>43661</v>
      </c>
      <c r="R63" s="823">
        <f>(K63-O63)/O63*100</f>
        <v>0.96153846153846234</v>
      </c>
      <c r="S63" s="759">
        <f>IF(INDEX(Historical!$D$7:$D$1439,MATCH(B63,Historical!$B$7:$B$1450,0))=0,"n/a",(INDEX(Historical!$C$7:$C$1439,MATCH(B63,Historical!$B$7:$B$1450,0))/INDEX(Historical!$D$7:$D$1439,MATCH(B63,Historical!$B$7:$B$1450,0))-1)*100)</f>
        <v>7.4468085106383031</v>
      </c>
      <c r="T63" s="759">
        <f>IF(INDEX(Historical!$F$7:$F$1432,MATCH(B63,Historical!$B$7:$B$1450,0))=0,"n/a",((INDEX(Historical!$C$7:$C$1439,MATCH(B63,Historical!$B$7:$B$1450,0))/INDEX(Historical!$F$7:$F$1432,MATCH(B63,Historical!$B$7:$B$1450,0)))^(1/3)-1)*100)</f>
        <v>12.465937638837875</v>
      </c>
      <c r="U63" s="759">
        <f>IF(INDEX(Historical!$H$7:$H$1432,MATCH(B63,Historical!$B$7:$B$1450,0))=0,"n/a",((INDEX(Historical!$C$7:$C$1439,MATCH(B63,Historical!$B$7:$B$1450,0))/INDEX(Historical!$H$7:$H$1432,MATCH(B63,Historical!$B$7:$B$1450,0)))^(1/5)-1)*100)</f>
        <v>11.163159431275194</v>
      </c>
      <c r="V63" s="759" t="str">
        <f>IF(INDEX(Historical!$O$7:$O$1432,MATCH(B63,Historical!$B$7:$B$1450,0))=0,"n/a",((INDEX(Historical!$C$7:$C$1439,MATCH(B63,Historical!$B$7:$B$1450,0))/INDEX(Historical!$O$7:$O$1432,MATCH(B63,Historical!$B$7:$B$1450,0)))^(1/10)-1)*100)</f>
        <v>n/a</v>
      </c>
      <c r="W63" s="827" t="str">
        <f>IF(OR(U63&lt;=0,U63="n/a",V63&lt;=0,V63="n/a"),"n/a",U63/V63)</f>
        <v>n/a</v>
      </c>
      <c r="X63" s="828">
        <f>IF(OR(AJ63&lt;=0,AJ63="n/a",U63&lt;=0,U63="n/a"),"n/a",U63/AJ63)</f>
        <v>1.5085350582804318</v>
      </c>
      <c r="Y63" s="839"/>
      <c r="Z63" s="820" t="str">
        <f>IF(OR(AC63&lt;0.01,AC63="n/a"),"n/a",M63/AC63*100)</f>
        <v>n/a</v>
      </c>
      <c r="AA63" s="830" t="str">
        <f>IF(OR(AC63&lt;0.01,AC63="n/a"),"n/a",I63/AC63)</f>
        <v>n/a</v>
      </c>
      <c r="AB63" s="822">
        <v>12</v>
      </c>
      <c r="AC63" s="831">
        <v>-1.61</v>
      </c>
      <c r="AD63" s="831" t="s">
        <v>137</v>
      </c>
      <c r="AE63" s="831">
        <v>1.5</v>
      </c>
      <c r="AF63" s="831">
        <v>0.37</v>
      </c>
      <c r="AG63" s="831">
        <v>-4.2</v>
      </c>
      <c r="AH63" s="840">
        <v>4.1000000000000005</v>
      </c>
      <c r="AI63" s="840">
        <v>-3.5000000000000004</v>
      </c>
      <c r="AJ63" s="831">
        <v>7.3999999999999995</v>
      </c>
      <c r="AK63" s="831">
        <v>7.0000000000000009</v>
      </c>
      <c r="AL63" s="832">
        <v>626.54</v>
      </c>
      <c r="AM63" s="833">
        <v>0.5</v>
      </c>
      <c r="AN63" s="831">
        <v>1.4</v>
      </c>
      <c r="AO63" s="834" t="str">
        <f>IF(U63="n/a","n/a",IF(AA63&lt;0,"n/a",IF(AA63="n/a","n/a",J63+U63-AA63)))</f>
        <v>n/a</v>
      </c>
      <c r="AP63" s="835">
        <f>IF(U63="n/a","n/a",J63+U63)</f>
        <v>18.409536242869397</v>
      </c>
      <c r="AQ63" s="836" t="str">
        <f>IF(OR(AC63&lt;0.01,AF63="n/a"),"n/a",(I63/SQRT(22.5*AC63*(I63/AF63))-1)*100)</f>
        <v>n/a</v>
      </c>
      <c r="AR63" s="703">
        <f>INDEX(Historical!$C$7:$C$1439,MATCH(B63,Historical!$B$7:$B$1450,0))*IF(AH63="n/a",1.03,IF(AH63&lt;0,1.01,IF(AH63&gt;10,1.1,(1+AH63/100))))</f>
        <v>1.05141</v>
      </c>
      <c r="AS63" s="830">
        <f>IF($AI63="n/a",1.03*AR63,IF($AI63&lt;0,1.01*AR63,IF($AI63&gt;10,1.1*AR63,(1+$AI63/100)*AR63)))</f>
        <v>1.0619240999999999</v>
      </c>
      <c r="AT63" s="830">
        <f>IF($AK63="n/a",1.03*AS63,IF($AK63&lt;0,1.01*AS63,IF($AK63&gt;10,1.1*AS63,(1+$AK63/100)*AS63)))</f>
        <v>1.136258787</v>
      </c>
      <c r="AU63" s="830">
        <f>IF($AK63="n/a",1.03*AT63,IF($AK63&lt;0,1.01*AT63,IF($AK63&gt;10,1.1*AT63,(1+$AK63/100)*AT63)))</f>
        <v>1.2157969020900001</v>
      </c>
      <c r="AV63" s="830">
        <f>IF($AK63="n/a",1.03*AU63,IF($AK63&lt;0,1.01*AU63,IF($AK63&gt;10,1.1*AU63,(1+$AK63/100)*AU63)))</f>
        <v>1.3009026852363001</v>
      </c>
      <c r="AW63" s="820">
        <f>SUM(AR63:AV63)</f>
        <v>5.7662924743263009</v>
      </c>
      <c r="AX63" s="837">
        <f>AW63/I63*100</f>
        <v>39.794979118884058</v>
      </c>
      <c r="AY63" s="1018">
        <v>0.44</v>
      </c>
      <c r="AZ63" s="833">
        <v>10.27</v>
      </c>
      <c r="BA63" s="833">
        <v>-22.1</v>
      </c>
      <c r="BB63" s="833">
        <v>-4.9799999999999995</v>
      </c>
      <c r="BC63" s="833">
        <v>-6.45</v>
      </c>
      <c r="BD63" s="985"/>
      <c r="BE63" s="666">
        <v>2011</v>
      </c>
      <c r="BF63" s="971">
        <f>IF(BE63&gt;2008,0,IF(BE63&gt;2001,1,IF(BE63&gt;1990,2,IF(BE63&gt;1980,3,IF(BE63&gt;1973,4,IF(BE63&gt;1970,5,IF(BE63&gt;1960,6,IF(BE63&gt;1958,7,IF(BE63&gt;1953,8,9)))))))))</f>
        <v>0</v>
      </c>
      <c r="BG63" s="892">
        <v>-1.5</v>
      </c>
    </row>
    <row r="64" spans="1:60" ht="11.25" customHeight="1" x14ac:dyDescent="0.2">
      <c r="A64" s="944" t="s">
        <v>416</v>
      </c>
      <c r="B64" s="948" t="s">
        <v>417</v>
      </c>
      <c r="C64" s="1013" t="s">
        <v>131</v>
      </c>
      <c r="D64" s="1013" t="s">
        <v>4366</v>
      </c>
      <c r="E64" s="793">
        <v>14</v>
      </c>
      <c r="F64" s="1227">
        <v>266</v>
      </c>
      <c r="G64" s="1237" t="s">
        <v>106</v>
      </c>
      <c r="H64" s="1237" t="s">
        <v>106</v>
      </c>
      <c r="I64" s="947">
        <v>33.880000000000003</v>
      </c>
      <c r="J64" s="703">
        <f>(M64/I64)*100</f>
        <v>11.216056670602125</v>
      </c>
      <c r="K64" s="950">
        <v>0.95</v>
      </c>
      <c r="L64" s="960">
        <v>4</v>
      </c>
      <c r="M64" s="694">
        <f>K64*L64</f>
        <v>3.8</v>
      </c>
      <c r="N64" s="943" t="s">
        <v>238</v>
      </c>
      <c r="O64" s="795">
        <v>0.94</v>
      </c>
      <c r="P64" s="939">
        <v>42863</v>
      </c>
      <c r="Q64" s="939">
        <v>42873</v>
      </c>
      <c r="R64" s="694">
        <f>(K64-O64)/O64*100</f>
        <v>1.0638297872340436</v>
      </c>
      <c r="S64" s="759">
        <f>IF(INDEX(Historical!$D$7:$D$1439,MATCH(B64,Historical!$B$7:$B$1450,0))=0,"n/a",(INDEX(Historical!$C$7:$C$1439,MATCH(B64,Historical!$B$7:$B$1450,0))/INDEX(Historical!$D$7:$D$1439,MATCH(B64,Historical!$B$7:$B$1450,0))-1)*100)</f>
        <v>0.26385224274407815</v>
      </c>
      <c r="T64" s="759">
        <f>IF(INDEX(Historical!$F$7:$F$1432,MATCH(B64,Historical!$B$7:$B$1450,0))=0,"n/a",((INDEX(Historical!$C$7:$C$1439,MATCH(B64,Historical!$B$7:$B$1450,0))/INDEX(Historical!$F$7:$F$1432,MATCH(B64,Historical!$B$7:$B$1450,0)))^(1/3)-1)*100)</f>
        <v>1.4442426808331632</v>
      </c>
      <c r="U64" s="759">
        <f>IF(INDEX(Historical!$H$7:$H$1432,MATCH(B64,Historical!$B$7:$B$1450,0))=0,"n/a",((INDEX(Historical!$C$7:$C$1439,MATCH(B64,Historical!$B$7:$B$1450,0))/INDEX(Historical!$H$7:$H$1432,MATCH(B64,Historical!$B$7:$B$1450,0)))^(1/5)-1)*100)</f>
        <v>2.7375258152926962</v>
      </c>
      <c r="V64" s="759">
        <f>IF(INDEX(Historical!$O$7:$O$1432,MATCH(B64,Historical!$B$7:$B$1450,0))=0,"n/a",((INDEX(Historical!$C$7:$C$1439,MATCH(B64,Historical!$B$7:$B$1450,0))/INDEX(Historical!$O$7:$O$1432,MATCH(B64,Historical!$B$7:$B$1450,0)))^(1/10)-1)*100)</f>
        <v>4.1516866896214699</v>
      </c>
      <c r="W64" s="760">
        <f>IF(OR(U64&lt;=0,U64="n/a",V64&lt;=0,V64="n/a"),"n/a",U64/V64)</f>
        <v>0.65937678344949724</v>
      </c>
      <c r="X64" s="761" t="str">
        <f>IF(OR(AJ64&lt;=0,AJ64="n/a",U64&lt;=0,U64="n/a"),"n/a",U64/AJ64)</f>
        <v>n/a</v>
      </c>
      <c r="Y64" s="727" t="s">
        <v>4424</v>
      </c>
      <c r="Z64" s="703">
        <f>IF(OR(AC64&lt;0.01,AC64="n/a"),"n/a",M64/AC64*100)</f>
        <v>319.32773109243698</v>
      </c>
      <c r="AA64" s="959">
        <f>IF(OR(AC64&lt;0.01,AC64="n/a"),"n/a",I64/AC64)</f>
        <v>28.47058823529412</v>
      </c>
      <c r="AB64" s="960">
        <v>12</v>
      </c>
      <c r="AC64" s="938">
        <v>1.19</v>
      </c>
      <c r="AD64" s="938">
        <v>1.86</v>
      </c>
      <c r="AE64" s="938">
        <v>1.1299999999999999</v>
      </c>
      <c r="AF64" s="938">
        <v>5.39</v>
      </c>
      <c r="AG64" s="938">
        <v>19.8</v>
      </c>
      <c r="AH64" s="940">
        <v>22.5</v>
      </c>
      <c r="AI64" s="940">
        <v>11.88</v>
      </c>
      <c r="AJ64" s="941">
        <v>-6.4</v>
      </c>
      <c r="AK64" s="941">
        <v>15.299999999999999</v>
      </c>
      <c r="AL64" s="951">
        <v>3150</v>
      </c>
      <c r="AM64" s="945">
        <v>25.66</v>
      </c>
      <c r="AN64" s="938">
        <v>4.79</v>
      </c>
      <c r="AO64" s="802">
        <f>IF(U64="n/a","n/a",IF(AA64&lt;0,"n/a",IF(AA64="n/a","n/a",J64+U64-AA64)))</f>
        <v>-14.517005749399299</v>
      </c>
      <c r="AP64" s="803">
        <f>IF(U64="n/a","n/a",J64+U64)</f>
        <v>13.95358248589482</v>
      </c>
      <c r="AQ64" s="961">
        <f>IF(OR(AC64&lt;0.01,AF64="n/a"),"n/a",(I64/SQRT(22.5*AC64*(I64/AF64))-1)*100)</f>
        <v>161.15680312217307</v>
      </c>
      <c r="AR64" s="703">
        <f>INDEX(Historical!$C$7:$C$1439,MATCH(B64,Historical!$B$7:$B$1450,0))*IF(AH64="n/a",1.03,IF(AH64&lt;0,1.01,IF(AH64&gt;10,1.1,(1+AH64/100))))</f>
        <v>4.18</v>
      </c>
      <c r="AS64" s="959">
        <f>IF($AI64="n/a",1.03*AR64,IF($AI64&lt;0,1.01*AR64,IF($AI64&gt;10,1.1*AR64,(1+$AI64/100)*AR64)))</f>
        <v>4.5979999999999999</v>
      </c>
      <c r="AT64" s="959">
        <f>IF($AK64="n/a",1.03*AS64,IF($AK64&lt;0,1.01*AS64,IF($AK64&gt;10,1.1*AS64,(1+$AK64/100)*AS64)))</f>
        <v>5.0578000000000003</v>
      </c>
      <c r="AU64" s="959">
        <f>IF($AK64="n/a",1.03*AT64,IF($AK64&lt;0,1.01*AT64,IF($AK64&gt;10,1.1*AT64,(1+$AK64/100)*AT64)))</f>
        <v>5.5635800000000009</v>
      </c>
      <c r="AV64" s="959">
        <f>IF($AK64="n/a",1.03*AU64,IF($AK64&lt;0,1.01*AU64,IF($AK64&gt;10,1.1*AU64,(1+$AK64/100)*AU64)))</f>
        <v>6.1199380000000012</v>
      </c>
      <c r="AW64" s="703">
        <f>SUM(AR64:AV64)</f>
        <v>25.519318000000002</v>
      </c>
      <c r="AX64" s="810">
        <f>AW64/I64*100</f>
        <v>75.322662337662337</v>
      </c>
      <c r="AY64" s="1017">
        <v>1.0900000000000001</v>
      </c>
      <c r="AZ64" s="945">
        <v>48.92</v>
      </c>
      <c r="BA64" s="945">
        <v>-21.63</v>
      </c>
      <c r="BB64" s="945">
        <v>-1.8399999999999999</v>
      </c>
      <c r="BC64" s="945">
        <v>2.92</v>
      </c>
      <c r="BE64" s="666">
        <v>2006</v>
      </c>
      <c r="BF64" s="971">
        <f>IF(BE64&gt;2008,0,IF(BE64&gt;2001,1,IF(BE64&gt;1990,2,IF(BE64&gt;1980,3,IF(BE64&gt;1973,4,IF(BE64&gt;1970,5,IF(BE64&gt;1960,6,IF(BE64&gt;1958,7,IF(BE64&gt;1953,8,9)))))))))</f>
        <v>1</v>
      </c>
      <c r="BG64" s="955">
        <v>2.8000000000000003</v>
      </c>
      <c r="BH64" s="937"/>
    </row>
    <row r="65" spans="1:60" ht="11.25" customHeight="1" x14ac:dyDescent="0.2">
      <c r="A65" s="944" t="s">
        <v>895</v>
      </c>
      <c r="B65" s="948" t="s">
        <v>896</v>
      </c>
      <c r="C65" s="1013" t="s">
        <v>4345</v>
      </c>
      <c r="D65" s="1013" t="s">
        <v>4346</v>
      </c>
      <c r="E65" s="792">
        <v>9</v>
      </c>
      <c r="F65" s="1227">
        <v>488</v>
      </c>
      <c r="G65" s="1227" t="s">
        <v>106</v>
      </c>
      <c r="H65" s="1227" t="s">
        <v>106</v>
      </c>
      <c r="I65" s="947">
        <v>146.36000000000001</v>
      </c>
      <c r="J65" s="703">
        <f>(M65/I65)*100</f>
        <v>2.7329871549603717</v>
      </c>
      <c r="K65" s="950">
        <v>1</v>
      </c>
      <c r="L65" s="960">
        <v>4</v>
      </c>
      <c r="M65" s="694">
        <f>K65*L65</f>
        <v>4</v>
      </c>
      <c r="N65" s="943" t="s">
        <v>493</v>
      </c>
      <c r="O65" s="795">
        <v>0.97</v>
      </c>
      <c r="P65" s="934">
        <v>43643</v>
      </c>
      <c r="Q65" s="934">
        <v>43661</v>
      </c>
      <c r="R65" s="694">
        <f>(K65-O65)/O65*100</f>
        <v>3.092783505154642</v>
      </c>
      <c r="S65" s="759">
        <f>IF(INDEX(Historical!$D$7:$D$1439,MATCH(B65,Historical!$B$7:$B$1450,0))=0,"n/a",(INDEX(Historical!$C$7:$C$1439,MATCH(B65,Historical!$B$7:$B$1450,0))/INDEX(Historical!$D$7:$D$1439,MATCH(B65,Historical!$B$7:$B$1450,0))-1)*100)</f>
        <v>6.3953488372093137</v>
      </c>
      <c r="T65" s="759">
        <f>IF(INDEX(Historical!$F$7:$F$1432,MATCH(B65,Historical!$B$7:$B$1450,0))=0,"n/a",((INDEX(Historical!$C$7:$C$1439,MATCH(B65,Historical!$B$7:$B$1450,0))/INDEX(Historical!$F$7:$F$1432,MATCH(B65,Historical!$B$7:$B$1450,0)))^(1/3)-1)*100)</f>
        <v>6.6165718598516055</v>
      </c>
      <c r="U65" s="759">
        <f>IF(INDEX(Historical!$H$7:$H$1432,MATCH(B65,Historical!$B$7:$B$1450,0))=0,"n/a",((INDEX(Historical!$C$7:$C$1439,MATCH(B65,Historical!$B$7:$B$1450,0))/INDEX(Historical!$H$7:$H$1432,MATCH(B65,Historical!$B$7:$B$1450,0)))^(1/5)-1)*100)</f>
        <v>8.0081052992623256</v>
      </c>
      <c r="V65" s="759">
        <f>IF(INDEX(Historical!$O$7:$O$1432,MATCH(B65,Historical!$B$7:$B$1450,0))=0,"n/a",((INDEX(Historical!$C$7:$C$1439,MATCH(B65,Historical!$B$7:$B$1450,0))/INDEX(Historical!$O$7:$O$1432,MATCH(B65,Historical!$B$7:$B$1450,0)))^(1/10)-1)*100)</f>
        <v>1.4797527177397685</v>
      </c>
      <c r="W65" s="760">
        <f>IF(OR(U65&lt;=0,U65="n/a",V65&lt;=0,V65="n/a"),"n/a",U65/V65)</f>
        <v>5.4117861743104045</v>
      </c>
      <c r="X65" s="761">
        <f>IF(OR(AJ65&lt;=0,AJ65="n/a",U65&lt;=0,U65="n/a"),"n/a",U65/AJ65)</f>
        <v>0.46289626007296686</v>
      </c>
      <c r="Y65" s="714"/>
      <c r="Z65" s="703">
        <f>IF(OR(AC65&lt;0.01,AC65="n/a"),"n/a",M65/AC65*100)</f>
        <v>121.580547112462</v>
      </c>
      <c r="AA65" s="959">
        <f>IF(OR(AC65&lt;0.01,AC65="n/a"),"n/a",I65/AC65)</f>
        <v>44.486322188449854</v>
      </c>
      <c r="AB65" s="960">
        <v>12</v>
      </c>
      <c r="AC65" s="938">
        <v>3.29</v>
      </c>
      <c r="AD65" s="938">
        <v>450.32</v>
      </c>
      <c r="AE65" s="938">
        <v>12.7</v>
      </c>
      <c r="AF65" s="938">
        <v>2.19</v>
      </c>
      <c r="AG65" s="938" t="s">
        <v>137</v>
      </c>
      <c r="AH65" s="940">
        <v>123.10000000000001</v>
      </c>
      <c r="AI65" s="940">
        <v>-1.1299999999999999</v>
      </c>
      <c r="AJ65" s="938">
        <v>17.299999999999997</v>
      </c>
      <c r="AK65" s="938">
        <v>0.1</v>
      </c>
      <c r="AL65" s="951">
        <v>17350</v>
      </c>
      <c r="AM65" s="945">
        <v>1.3</v>
      </c>
      <c r="AN65" s="938">
        <v>0.78</v>
      </c>
      <c r="AO65" s="802">
        <f>IF(U65="n/a","n/a",IF(AA65&lt;0,"n/a",IF(AA65="n/a","n/a",J65+U65-AA65)))</f>
        <v>-33.745229734227159</v>
      </c>
      <c r="AP65" s="803">
        <f>IF(U65="n/a","n/a",J65+U65)</f>
        <v>10.741092454222697</v>
      </c>
      <c r="AQ65" s="961">
        <f>IF(OR(AC65&lt;0.01,AF65="n/a"),"n/a",(I65/SQRT(22.5*AC65*(I65/AF65))-1)*100)</f>
        <v>108.0865691567443</v>
      </c>
      <c r="AR65" s="703">
        <f>INDEX(Historical!$C$7:$C$1439,MATCH(B65,Historical!$B$7:$B$1450,0))*IF(AH65="n/a",1.03,IF(AH65&lt;0,1.01,IF(AH65&gt;10,1.1,(1+AH65/100))))</f>
        <v>4.0260000000000007</v>
      </c>
      <c r="AS65" s="959">
        <f>IF($AI65="n/a",1.03*AR65,IF($AI65&lt;0,1.01*AR65,IF($AI65&gt;10,1.1*AR65,(1+$AI65/100)*AR65)))</f>
        <v>4.0662600000000007</v>
      </c>
      <c r="AT65" s="959">
        <f>IF($AK65="n/a",1.03*AS65,IF($AK65&lt;0,1.01*AS65,IF($AK65&gt;10,1.1*AS65,(1+$AK65/100)*AS65)))</f>
        <v>4.0703262599999999</v>
      </c>
      <c r="AU65" s="959">
        <f>IF($AK65="n/a",1.03*AT65,IF($AK65&lt;0,1.01*AT65,IF($AK65&gt;10,1.1*AT65,(1+$AK65/100)*AT65)))</f>
        <v>4.0743965862599998</v>
      </c>
      <c r="AV65" s="959">
        <f>IF($AK65="n/a",1.03*AU65,IF($AK65&lt;0,1.01*AU65,IF($AK65&gt;10,1.1*AU65,(1+$AK65/100)*AU65)))</f>
        <v>4.0784709828462598</v>
      </c>
      <c r="AW65" s="703">
        <f>SUM(AR65:AV65)</f>
        <v>20.315453829106261</v>
      </c>
      <c r="AX65" s="810">
        <f>AW65/I65*100</f>
        <v>13.880468590534475</v>
      </c>
      <c r="AY65" s="1017">
        <v>0.76</v>
      </c>
      <c r="AZ65" s="945">
        <v>34.229999999999997</v>
      </c>
      <c r="BA65" s="945">
        <v>-4.66</v>
      </c>
      <c r="BB65" s="945">
        <v>0.32</v>
      </c>
      <c r="BC65" s="945">
        <v>9</v>
      </c>
      <c r="BE65" s="666">
        <v>2011</v>
      </c>
      <c r="BF65" s="971">
        <f>IF(BE65&gt;2008,0,IF(BE65&gt;2001,1,IF(BE65&gt;1990,2,IF(BE65&gt;1980,3,IF(BE65&gt;1973,4,IF(BE65&gt;1970,5,IF(BE65&gt;1960,6,IF(BE65&gt;1958,7,IF(BE65&gt;1953,8,9)))))))))</f>
        <v>0</v>
      </c>
      <c r="BG65" s="955" t="s">
        <v>137</v>
      </c>
      <c r="BH65" s="937"/>
    </row>
    <row r="66" spans="1:60" ht="11.25" customHeight="1" x14ac:dyDescent="0.2">
      <c r="A66" s="944" t="s">
        <v>948</v>
      </c>
      <c r="B66" s="948" t="s">
        <v>4174</v>
      </c>
      <c r="C66" s="1013" t="s">
        <v>108</v>
      </c>
      <c r="D66" s="1013" t="s">
        <v>118</v>
      </c>
      <c r="E66" s="793">
        <v>7</v>
      </c>
      <c r="F66" s="1227">
        <v>658</v>
      </c>
      <c r="G66" s="1227" t="s">
        <v>106</v>
      </c>
      <c r="H66" s="1227" t="s">
        <v>106</v>
      </c>
      <c r="I66" s="947">
        <v>68.44</v>
      </c>
      <c r="J66" s="703">
        <f>(M66/I66)*100</f>
        <v>1.8118059614260666</v>
      </c>
      <c r="K66" s="950">
        <v>0.31</v>
      </c>
      <c r="L66" s="960">
        <v>4</v>
      </c>
      <c r="M66" s="694">
        <f>K66*L66</f>
        <v>1.24</v>
      </c>
      <c r="N66" s="943" t="s">
        <v>598</v>
      </c>
      <c r="O66" s="798">
        <v>0.27</v>
      </c>
      <c r="P66" s="934">
        <v>43524</v>
      </c>
      <c r="Q66" s="934">
        <v>43539</v>
      </c>
      <c r="R66" s="694">
        <f>(K66-O66)/O66*100</f>
        <v>14.814814814814806</v>
      </c>
      <c r="S66" s="759">
        <f>IF(INDEX(Historical!$D$7:$D$1439,MATCH(B66,Historical!$B$7:$B$1450,0))=0,"n/a",(INDEX(Historical!$C$7:$C$1439,MATCH(B66,Historical!$B$7:$B$1450,0))/INDEX(Historical!$D$7:$D$1439,MATCH(B66,Historical!$B$7:$B$1450,0))-1)*100)</f>
        <v>14.999999999999991</v>
      </c>
      <c r="T66" s="759">
        <f>IF(INDEX(Historical!$F$7:$F$1432,MATCH(B66,Historical!$B$7:$B$1450,0))=0,"n/a",((INDEX(Historical!$C$7:$C$1439,MATCH(B66,Historical!$B$7:$B$1450,0))/INDEX(Historical!$F$7:$F$1432,MATCH(B66,Historical!$B$7:$B$1450,0)))^(1/3)-1)*100)</f>
        <v>15.791639440424632</v>
      </c>
      <c r="U66" s="759">
        <f>IF(INDEX(Historical!$H$7:$H$1432,MATCH(B66,Historical!$B$7:$B$1450,0))=0,"n/a",((INDEX(Historical!$C$7:$C$1439,MATCH(B66,Historical!$B$7:$B$1450,0))/INDEX(Historical!$H$7:$H$1432,MATCH(B66,Historical!$B$7:$B$1450,0)))^(1/5)-1)*100)</f>
        <v>15.662897864462909</v>
      </c>
      <c r="V66" s="759" t="str">
        <f>IF(INDEX(Historical!$O$7:$O$1432,MATCH(B66,Historical!$B$7:$B$1450,0))=0,"n/a",((INDEX(Historical!$C$7:$C$1439,MATCH(B66,Historical!$B$7:$B$1450,0))/INDEX(Historical!$O$7:$O$1432,MATCH(B66,Historical!$B$7:$B$1450,0)))^(1/10)-1)*100)</f>
        <v>n/a</v>
      </c>
      <c r="W66" s="760" t="str">
        <f>IF(OR(U66&lt;=0,U66="n/a",V66&lt;=0,V66="n/a"),"n/a",U66/V66)</f>
        <v>n/a</v>
      </c>
      <c r="X66" s="761" t="str">
        <f>IF(OR(AJ66&lt;=0,AJ66="n/a",U66&lt;=0,U66="n/a"),"n/a",U66/AJ66)</f>
        <v>n/a</v>
      </c>
      <c r="Y66" s="949" t="s">
        <v>4407</v>
      </c>
      <c r="Z66" s="703">
        <f>IF(OR(AC66&lt;0.01,AC66="n/a"),"n/a",M66/AC66*100)</f>
        <v>33.787465940054496</v>
      </c>
      <c r="AA66" s="959">
        <f>IF(OR(AC66&lt;0.01,AC66="n/a"),"n/a",I66/AC66)</f>
        <v>18.64850136239782</v>
      </c>
      <c r="AB66" s="960">
        <v>12</v>
      </c>
      <c r="AC66" s="938">
        <v>3.67</v>
      </c>
      <c r="AD66" s="938">
        <v>2.67</v>
      </c>
      <c r="AE66" s="938">
        <v>1.29</v>
      </c>
      <c r="AF66" s="938">
        <v>1.24</v>
      </c>
      <c r="AG66" s="938">
        <v>7.1999999999999993</v>
      </c>
      <c r="AH66" s="938">
        <v>110.1</v>
      </c>
      <c r="AI66" s="938">
        <v>11.959999999999999</v>
      </c>
      <c r="AJ66" s="938">
        <v>-13.5</v>
      </c>
      <c r="AK66" s="938">
        <v>7.0000000000000009</v>
      </c>
      <c r="AL66" s="951">
        <v>2420</v>
      </c>
      <c r="AM66" s="945">
        <v>3.5000000000000004</v>
      </c>
      <c r="AN66" s="938">
        <v>0.31</v>
      </c>
      <c r="AO66" s="802">
        <f>IF(U66="n/a","n/a",IF(AA66&lt;0,"n/a",IF(AA66="n/a","n/a",J66+U66-AA66)))</f>
        <v>-1.1737975365088431</v>
      </c>
      <c r="AP66" s="803">
        <f>IF(U66="n/a","n/a",J66+U66)</f>
        <v>17.474703825888977</v>
      </c>
      <c r="AQ66" s="961">
        <f>IF(OR(AC66&lt;0.01,AF66="n/a"),"n/a",(I66/SQRT(22.5*AC66*(I66/AF66))-1)*100)</f>
        <v>1.3774940822080639</v>
      </c>
      <c r="AR66" s="703">
        <f>INDEX(Historical!$C$7:$C$1439,MATCH(B66,Historical!$B$7:$B$1450,0))*IF(AH66="n/a",1.03,IF(AH66&lt;0,1.01,IF(AH66&gt;10,1.1,(1+AH66/100))))</f>
        <v>1.1880000000000002</v>
      </c>
      <c r="AS66" s="959">
        <f>IF($AI66="n/a",1.03*AR66,IF($AI66&lt;0,1.01*AR66,IF($AI66&gt;10,1.1*AR66,(1+$AI66/100)*AR66)))</f>
        <v>1.3068000000000002</v>
      </c>
      <c r="AT66" s="959">
        <f>IF($AK66="n/a",1.03*AS66,IF($AK66&lt;0,1.01*AS66,IF($AK66&gt;10,1.1*AS66,(1+$AK66/100)*AS66)))</f>
        <v>1.3982760000000003</v>
      </c>
      <c r="AU66" s="959">
        <f>IF($AK66="n/a",1.03*AT66,IF($AK66&lt;0,1.01*AT66,IF($AK66&gt;10,1.1*AT66,(1+$AK66/100)*AT66)))</f>
        <v>1.4961553200000004</v>
      </c>
      <c r="AV66" s="959">
        <f>IF($AK66="n/a",1.03*AU66,IF($AK66&lt;0,1.01*AU66,IF($AK66&gt;10,1.1*AU66,(1+$AK66/100)*AU66)))</f>
        <v>1.6008861924000006</v>
      </c>
      <c r="AW66" s="703">
        <f>SUM(AR66:AV66)</f>
        <v>6.9901175124000021</v>
      </c>
      <c r="AX66" s="810">
        <f>AW66/I66*100</f>
        <v>10.213497241963768</v>
      </c>
      <c r="AY66" s="1017">
        <v>0.6</v>
      </c>
      <c r="AZ66" s="945">
        <v>17.150000000000002</v>
      </c>
      <c r="BA66" s="945">
        <v>-12.889999999999999</v>
      </c>
      <c r="BB66" s="945">
        <v>-5.9499999999999993</v>
      </c>
      <c r="BC66" s="945">
        <v>-1.3599999999999999</v>
      </c>
      <c r="BE66" s="666">
        <v>2013</v>
      </c>
      <c r="BF66" s="971">
        <f>IF(BE66&gt;2008,0,IF(BE66&gt;2001,1,IF(BE66&gt;1990,2,IF(BE66&gt;1980,3,IF(BE66&gt;1973,4,IF(BE66&gt;1970,5,IF(BE66&gt;1960,6,IF(BE66&gt;1958,7,IF(BE66&gt;1953,8,9)))))))))</f>
        <v>0</v>
      </c>
      <c r="BG66" s="955">
        <v>1.4000000000000001</v>
      </c>
      <c r="BH66" s="937"/>
    </row>
    <row r="67" spans="1:60" ht="11.25" customHeight="1" x14ac:dyDescent="0.2">
      <c r="A67" s="954" t="s">
        <v>4400</v>
      </c>
      <c r="B67" s="948" t="s">
        <v>3806</v>
      </c>
      <c r="C67" s="1013" t="s">
        <v>247</v>
      </c>
      <c r="D67" s="1013" t="s">
        <v>4379</v>
      </c>
      <c r="E67" s="792">
        <v>5</v>
      </c>
      <c r="F67" s="1227">
        <v>843</v>
      </c>
      <c r="G67" s="1160" t="s">
        <v>106</v>
      </c>
      <c r="H67" s="1160" t="s">
        <v>106</v>
      </c>
      <c r="I67" s="947">
        <v>36.19</v>
      </c>
      <c r="J67" s="703">
        <f>(M67/I67)*100</f>
        <v>1.2158054711246202</v>
      </c>
      <c r="K67" s="950">
        <v>0.11</v>
      </c>
      <c r="L67" s="960">
        <v>4</v>
      </c>
      <c r="M67" s="694">
        <f>K67*L67</f>
        <v>0.44</v>
      </c>
      <c r="N67" s="943" t="s">
        <v>520</v>
      </c>
      <c r="O67" s="795">
        <v>0.105</v>
      </c>
      <c r="P67" s="934">
        <v>43427</v>
      </c>
      <c r="Q67" s="934">
        <v>43440</v>
      </c>
      <c r="R67" s="694">
        <f>(K67-O67)/O67*100</f>
        <v>4.7619047619047663</v>
      </c>
      <c r="S67" s="759">
        <f>IF(INDEX(Historical!$D$7:$D$1439,MATCH(B67,Historical!$B$7:$B$1450,0))=0,"n/a",(INDEX(Historical!$C$7:$C$1439,MATCH(B67,Historical!$B$7:$B$1450,0))/INDEX(Historical!$D$7:$D$1439,MATCH(B67,Historical!$B$7:$B$1450,0))-1)*100)</f>
        <v>2.6570048309178862</v>
      </c>
      <c r="T67" s="759">
        <f>IF(INDEX(Historical!$F$7:$F$1432,MATCH(B67,Historical!$B$7:$B$1450,0))=0,"n/a",((INDEX(Historical!$C$7:$C$1439,MATCH(B67,Historical!$B$7:$B$1450,0))/INDEX(Historical!$F$7:$F$1432,MATCH(B67,Historical!$B$7:$B$1450,0)))^(1/3)-1)*100)</f>
        <v>6.3225925707475428</v>
      </c>
      <c r="U67" s="759" t="str">
        <f>IF(INDEX(Historical!$H$7:$H$1432,MATCH(B67,Historical!$B$7:$B$1450,0))=0,"n/a",((INDEX(Historical!$C$7:$C$1439,MATCH(B67,Historical!$B$7:$B$1450,0))/INDEX(Historical!$H$7:$H$1432,MATCH(B67,Historical!$B$7:$B$1450,0)))^(1/5)-1)*100)</f>
        <v>n/a</v>
      </c>
      <c r="V67" s="759" t="str">
        <f>IF(INDEX(Historical!$O$7:$O$1432,MATCH(B67,Historical!$B$7:$B$1450,0))=0,"n/a",((INDEX(Historical!$C$7:$C$1439,MATCH(B67,Historical!$B$7:$B$1450,0))/INDEX(Historical!$O$7:$O$1432,MATCH(B67,Historical!$B$7:$B$1450,0)))^(1/10)-1)*100)</f>
        <v>n/a</v>
      </c>
      <c r="W67" s="760" t="str">
        <f>IF(OR(U67&lt;=0,U67="n/a",V67&lt;=0,V67="n/a"),"n/a",U67/V67)</f>
        <v>n/a</v>
      </c>
      <c r="X67" s="761" t="str">
        <f>IF(OR(AJ67&lt;=0,AJ67="n/a",U67&lt;=0,U67="n/a"),"n/a",U67/AJ67)</f>
        <v>n/a</v>
      </c>
      <c r="Y67" s="949"/>
      <c r="Z67" s="703">
        <f>IF(OR(AC67&lt;0.01,AC67="n/a"),"n/a",M67/AC67*100)</f>
        <v>24.043715846994534</v>
      </c>
      <c r="AA67" s="959">
        <f>IF(OR(AC67&lt;0.01,AC67="n/a"),"n/a",I67/AC67)</f>
        <v>19.775956284153004</v>
      </c>
      <c r="AB67" s="960">
        <v>9</v>
      </c>
      <c r="AC67" s="938">
        <v>1.83</v>
      </c>
      <c r="AD67" s="938">
        <v>2.0699999999999998</v>
      </c>
      <c r="AE67" s="938">
        <v>0.56000000000000005</v>
      </c>
      <c r="AF67" s="938">
        <v>2.82</v>
      </c>
      <c r="AG67" s="938">
        <v>17.100000000000001</v>
      </c>
      <c r="AH67" s="938">
        <v>-12.3</v>
      </c>
      <c r="AI67" s="938">
        <v>11.23</v>
      </c>
      <c r="AJ67" s="938">
        <v>31.1</v>
      </c>
      <c r="AK67" s="938">
        <v>9.8000000000000007</v>
      </c>
      <c r="AL67" s="951">
        <v>9020</v>
      </c>
      <c r="AM67" s="945">
        <v>0.89999999999999991</v>
      </c>
      <c r="AN67" s="938">
        <v>2.2200000000000002</v>
      </c>
      <c r="AO67" s="802" t="str">
        <f>IF(U67="n/a","n/a",IF(AA67&lt;0,"n/a",IF(AA67="n/a","n/a",J67+U67-AA67)))</f>
        <v>n/a</v>
      </c>
      <c r="AP67" s="803" t="str">
        <f>IF(U67="n/a","n/a",J67+U67)</f>
        <v>n/a</v>
      </c>
      <c r="AQ67" s="961">
        <f>IF(OR(AC67&lt;0.01,AF67="n/a"),"n/a",(I67/SQRT(22.5*AC67*(I67/AF67))-1)*100)</f>
        <v>57.435273079039575</v>
      </c>
      <c r="AR67" s="703">
        <f>INDEX(Historical!$C$7:$C$1439,MATCH(B67,Historical!$B$7:$B$1450,0))*IF(AH67="n/a",1.03,IF(AH67&lt;0,1.01,IF(AH67&gt;10,1.1,(1+AH67/100))))</f>
        <v>0.42924999999999996</v>
      </c>
      <c r="AS67" s="959">
        <f>IF($AI67="n/a",1.03*AR67,IF($AI67&lt;0,1.01*AR67,IF($AI67&gt;10,1.1*AR67,(1+$AI67/100)*AR67)))</f>
        <v>0.47217500000000001</v>
      </c>
      <c r="AT67" s="959">
        <f>IF($AK67="n/a",1.03*AS67,IF($AK67&lt;0,1.01*AS67,IF($AK67&gt;10,1.1*AS67,(1+$AK67/100)*AS67)))</f>
        <v>0.51844815000000011</v>
      </c>
      <c r="AU67" s="959">
        <f>IF($AK67="n/a",1.03*AT67,IF($AK67&lt;0,1.01*AT67,IF($AK67&gt;10,1.1*AT67,(1+$AK67/100)*AT67)))</f>
        <v>0.56925606870000012</v>
      </c>
      <c r="AV67" s="959">
        <f>IF($AK67="n/a",1.03*AU67,IF($AK67&lt;0,1.01*AU67,IF($AK67&gt;10,1.1*AU67,(1+$AK67/100)*AU67)))</f>
        <v>0.62504316343260014</v>
      </c>
      <c r="AW67" s="703">
        <f>SUM(AR67:AV67)</f>
        <v>2.6141723821326002</v>
      </c>
      <c r="AX67" s="810">
        <f>AW67/I67*100</f>
        <v>7.2234661014993096</v>
      </c>
      <c r="AY67" s="1017">
        <v>0.91</v>
      </c>
      <c r="AZ67" s="945">
        <v>41.980000000000004</v>
      </c>
      <c r="BA67" s="945">
        <v>-17.190000000000001</v>
      </c>
      <c r="BB67" s="945">
        <v>3.36</v>
      </c>
      <c r="BC67" s="945">
        <v>9.24</v>
      </c>
      <c r="BE67" s="666">
        <v>2014</v>
      </c>
      <c r="BF67" s="971">
        <f>IF(BE67&gt;2008,0,IF(BE67&gt;2001,1,IF(BE67&gt;1990,2,IF(BE67&gt;1980,3,IF(BE67&gt;1973,4,IF(BE67&gt;1970,5,IF(BE67&gt;1960,6,IF(BE67&gt;1958,7,IF(BE67&gt;1953,8,9)))))))))</f>
        <v>0</v>
      </c>
      <c r="BG67" s="955">
        <v>3.9</v>
      </c>
      <c r="BH67" s="936"/>
    </row>
    <row r="68" spans="1:60" ht="11.25" customHeight="1" x14ac:dyDescent="0.2">
      <c r="A68" s="936" t="s">
        <v>438</v>
      </c>
      <c r="B68" s="948" t="s">
        <v>439</v>
      </c>
      <c r="C68" s="1013" t="s">
        <v>108</v>
      </c>
      <c r="D68" s="1013" t="s">
        <v>4365</v>
      </c>
      <c r="E68" s="792">
        <v>25</v>
      </c>
      <c r="F68" s="1227">
        <v>124</v>
      </c>
      <c r="G68" s="1146" t="s">
        <v>37</v>
      </c>
      <c r="H68" s="1146" t="s">
        <v>37</v>
      </c>
      <c r="I68" s="938">
        <v>33.26</v>
      </c>
      <c r="J68" s="703">
        <f>(M68/I68)*100</f>
        <v>3.1268791340950091</v>
      </c>
      <c r="K68" s="957">
        <v>0.26</v>
      </c>
      <c r="L68" s="960">
        <v>4</v>
      </c>
      <c r="M68" s="694">
        <f>K68*L68</f>
        <v>1.04</v>
      </c>
      <c r="N68" s="943" t="s">
        <v>149</v>
      </c>
      <c r="O68" s="796">
        <v>0.25</v>
      </c>
      <c r="P68" s="660">
        <v>43342</v>
      </c>
      <c r="Q68" s="660">
        <v>43357</v>
      </c>
      <c r="R68" s="694">
        <f>(K68-O68)/O68*100</f>
        <v>4.0000000000000036</v>
      </c>
      <c r="S68" s="759">
        <f>IF(INDEX(Historical!$D$7:$D$1439,MATCH(B68,Historical!$B$7:$B$1450,0))=0,"n/a",(INDEX(Historical!$C$7:$C$1439,MATCH(B68,Historical!$B$7:$B$1450,0))/INDEX(Historical!$D$7:$D$1439,MATCH(B68,Historical!$B$7:$B$1450,0))-1)*100)</f>
        <v>4.2779156327543477</v>
      </c>
      <c r="T68" s="759">
        <f>IF(INDEX(Historical!$F$7:$F$1432,MATCH(B68,Historical!$B$7:$B$1450,0))=0,"n/a",((INDEX(Historical!$C$7:$C$1439,MATCH(B68,Historical!$B$7:$B$1450,0))/INDEX(Historical!$F$7:$F$1432,MATCH(B68,Historical!$B$7:$B$1450,0)))^(1/3)-1)*100)</f>
        <v>3.1738358009416823</v>
      </c>
      <c r="U68" s="759">
        <f>IF(INDEX(Historical!$H$7:$H$1432,MATCH(B68,Historical!$B$7:$B$1450,0))=0,"n/a",((INDEX(Historical!$C$7:$C$1439,MATCH(B68,Historical!$B$7:$B$1450,0))/INDEX(Historical!$H$7:$H$1432,MATCH(B68,Historical!$B$7:$B$1450,0)))^(1/5)-1)*100)</f>
        <v>2.3988296419660049</v>
      </c>
      <c r="V68" s="759">
        <f>IF(INDEX(Historical!$O$7:$O$1432,MATCH(B68,Historical!$B$7:$B$1450,0))=0,"n/a",((INDEX(Historical!$C$7:$C$1439,MATCH(B68,Historical!$B$7:$B$1450,0))/INDEX(Historical!$O$7:$O$1432,MATCH(B68,Historical!$B$7:$B$1450,0)))^(1/10)-1)*100)</f>
        <v>2.9055214098264059</v>
      </c>
      <c r="W68" s="760">
        <f>IF(OR(U68&lt;=0,U68="n/a",V68&lt;=0,V68="n/a"),"n/a",U68/V68)</f>
        <v>0.82561072647863432</v>
      </c>
      <c r="X68" s="761">
        <f>IF(OR(AJ68&lt;=0,AJ68="n/a",U68&lt;=0,U68="n/a"),"n/a",U68/AJ68)</f>
        <v>0.2423060244410106</v>
      </c>
      <c r="Y68" s="712"/>
      <c r="Z68" s="703">
        <f>IF(OR(AC68&lt;0.01,AC68="n/a"),"n/a",M68/AC68*100)</f>
        <v>42.276422764227647</v>
      </c>
      <c r="AA68" s="959">
        <f>IF(OR(AC68&lt;0.01,AC68="n/a"),"n/a",I68/AC68)</f>
        <v>13.520325203252032</v>
      </c>
      <c r="AB68" s="960">
        <v>12</v>
      </c>
      <c r="AC68" s="938">
        <v>2.46</v>
      </c>
      <c r="AD68" s="938">
        <v>1.99</v>
      </c>
      <c r="AE68" s="938">
        <v>4.67</v>
      </c>
      <c r="AF68" s="938">
        <v>1.76</v>
      </c>
      <c r="AG68" s="938">
        <v>13.600000000000001</v>
      </c>
      <c r="AH68" s="938">
        <v>27.800000000000004</v>
      </c>
      <c r="AI68" s="938">
        <v>7.0900000000000007</v>
      </c>
      <c r="AJ68" s="938">
        <v>9.9</v>
      </c>
      <c r="AK68" s="938">
        <v>6.9</v>
      </c>
      <c r="AL68" s="951">
        <v>484.99</v>
      </c>
      <c r="AM68" s="945">
        <v>3.2</v>
      </c>
      <c r="AN68" s="938">
        <v>0.08</v>
      </c>
      <c r="AO68" s="802">
        <f>IF(U68="n/a","n/a",IF(AA68&lt;0,"n/a",IF(AA68="n/a","n/a",J68+U68-AA68)))</f>
        <v>-7.9946164271910174</v>
      </c>
      <c r="AP68" s="803">
        <f>IF(U68="n/a","n/a",J68+U68)</f>
        <v>5.5257087760610144</v>
      </c>
      <c r="AQ68" s="961">
        <f>IF(OR(AC68&lt;0.01,AF68="n/a"),"n/a",(I68/SQRT(22.5*AC68*(I68/AF68))-1)*100)</f>
        <v>2.8391891530408886</v>
      </c>
      <c r="AR68" s="703">
        <f>INDEX(Historical!$C$7:$C$1439,MATCH(B68,Historical!$B$7:$B$1450,0))*IF(AH68="n/a",1.03,IF(AH68&lt;0,1.01,IF(AH68&gt;10,1.1,(1+AH68/100))))</f>
        <v>1.1220000000000001</v>
      </c>
      <c r="AS68" s="959">
        <f>IF($AI68="n/a",1.03*AR68,IF($AI68&lt;0,1.01*AR68,IF($AI68&gt;10,1.1*AR68,(1+$AI68/100)*AR68)))</f>
        <v>1.2015498</v>
      </c>
      <c r="AT68" s="959">
        <f>IF($AK68="n/a",1.03*AS68,IF($AK68&lt;0,1.01*AS68,IF($AK68&gt;10,1.1*AS68,(1+$AK68/100)*AS68)))</f>
        <v>1.2844567361999999</v>
      </c>
      <c r="AU68" s="959">
        <f>IF($AK68="n/a",1.03*AT68,IF($AK68&lt;0,1.01*AT68,IF($AK68&gt;10,1.1*AT68,(1+$AK68/100)*AT68)))</f>
        <v>1.3730842509977998</v>
      </c>
      <c r="AV68" s="959">
        <f>IF($AK68="n/a",1.03*AU68,IF($AK68&lt;0,1.01*AU68,IF($AK68&gt;10,1.1*AU68,(1+$AK68/100)*AU68)))</f>
        <v>1.467827064316648</v>
      </c>
      <c r="AW68" s="703">
        <f>SUM(AR68:AV68)</f>
        <v>6.4489178515144481</v>
      </c>
      <c r="AX68" s="810">
        <f>AW68/I68*100</f>
        <v>19.389410257108985</v>
      </c>
      <c r="AY68" s="1017">
        <v>0.56999999999999995</v>
      </c>
      <c r="AZ68" s="945">
        <v>9.2299999999999986</v>
      </c>
      <c r="BA68" s="945">
        <v>-14.680000000000001</v>
      </c>
      <c r="BB68" s="945">
        <v>-0.61</v>
      </c>
      <c r="BC68" s="945">
        <v>-1.44</v>
      </c>
      <c r="BE68" s="666">
        <v>1994</v>
      </c>
      <c r="BF68" s="971">
        <f>IF(BE68&gt;2008,0,IF(BE68&gt;2001,1,IF(BE68&gt;1990,2,IF(BE68&gt;1980,3,IF(BE68&gt;1973,4,IF(BE68&gt;1970,5,IF(BE68&gt;1960,6,IF(BE68&gt;1958,7,IF(BE68&gt;1953,8,9)))))))))</f>
        <v>2</v>
      </c>
      <c r="BG68" s="955">
        <v>1.2</v>
      </c>
    </row>
    <row r="69" spans="1:60" ht="11.25" customHeight="1" x14ac:dyDescent="0.2">
      <c r="A69" s="936" t="s">
        <v>441</v>
      </c>
      <c r="B69" s="948" t="s">
        <v>442</v>
      </c>
      <c r="C69" s="1013" t="s">
        <v>131</v>
      </c>
      <c r="D69" s="1013" t="s">
        <v>4367</v>
      </c>
      <c r="E69" s="792">
        <v>27</v>
      </c>
      <c r="F69" s="1227">
        <v>107</v>
      </c>
      <c r="G69" s="1227" t="s">
        <v>37</v>
      </c>
      <c r="H69" s="1227" t="s">
        <v>37</v>
      </c>
      <c r="I69" s="947">
        <v>35.979999999999997</v>
      </c>
      <c r="J69" s="703">
        <f>(M69/I69)*100</f>
        <v>2.7337409672040023</v>
      </c>
      <c r="K69" s="957">
        <v>0.24590000000000001</v>
      </c>
      <c r="L69" s="960">
        <v>4</v>
      </c>
      <c r="M69" s="694">
        <f>K69*L69</f>
        <v>0.98360000000000003</v>
      </c>
      <c r="N69" s="943" t="s">
        <v>443</v>
      </c>
      <c r="O69" s="796">
        <v>0.24229999999999999</v>
      </c>
      <c r="P69" s="934">
        <v>43594</v>
      </c>
      <c r="Q69" s="934">
        <v>43608</v>
      </c>
      <c r="R69" s="694">
        <f>(K69-O69)/O69*100</f>
        <v>1.4857614527445397</v>
      </c>
      <c r="S69" s="759">
        <f>IF(INDEX(Historical!$D$7:$D$1439,MATCH(B69,Historical!$B$7:$B$1450,0))=0,"n/a",(INDEX(Historical!$C$7:$C$1439,MATCH(B69,Historical!$B$7:$B$1450,0))/INDEX(Historical!$D$7:$D$1439,MATCH(B69,Historical!$B$7:$B$1450,0))-1)*100)</f>
        <v>3.020822095155884</v>
      </c>
      <c r="T69" s="759">
        <f>IF(INDEX(Historical!$F$7:$F$1432,MATCH(B69,Historical!$B$7:$B$1450,0))=0,"n/a",((INDEX(Historical!$C$7:$C$1439,MATCH(B69,Historical!$B$7:$B$1450,0))/INDEX(Historical!$F$7:$F$1432,MATCH(B69,Historical!$B$7:$B$1450,0)))^(1/3)-1)*100)</f>
        <v>3.0262886643341202</v>
      </c>
      <c r="U69" s="759">
        <f>IF(INDEX(Historical!$H$7:$H$1432,MATCH(B69,Historical!$B$7:$B$1450,0))=0,"n/a",((INDEX(Historical!$C$7:$C$1439,MATCH(B69,Historical!$B$7:$B$1450,0))/INDEX(Historical!$H$7:$H$1432,MATCH(B69,Historical!$B$7:$B$1450,0)))^(1/5)-1)*100)</f>
        <v>3.0251556213853892</v>
      </c>
      <c r="V69" s="759">
        <f>IF(INDEX(Historical!$O$7:$O$1432,MATCH(B69,Historical!$B$7:$B$1450,0))=0,"n/a",((INDEX(Historical!$C$7:$C$1439,MATCH(B69,Historical!$B$7:$B$1450,0))/INDEX(Historical!$O$7:$O$1432,MATCH(B69,Historical!$B$7:$B$1450,0)))^(1/10)-1)*100)</f>
        <v>3.0484738217265051</v>
      </c>
      <c r="W69" s="760">
        <f>IF(OR(U69&lt;=0,U69="n/a",V69&lt;=0,V69="n/a"),"n/a",U69/V69)</f>
        <v>0.99235086088818381</v>
      </c>
      <c r="X69" s="761">
        <f>IF(OR(AJ69&lt;=0,AJ69="n/a",U69&lt;=0,U69="n/a"),"n/a",U69/AJ69)</f>
        <v>0.28010700198012861</v>
      </c>
      <c r="Y69" s="949"/>
      <c r="Z69" s="703">
        <f>IF(OR(AC69&lt;0.01,AC69="n/a"),"n/a",M69/AC69*100)</f>
        <v>62.253164556962027</v>
      </c>
      <c r="AA69" s="959">
        <f>IF(OR(AC69&lt;0.01,AC69="n/a"),"n/a",I69/AC69)</f>
        <v>22.772151898734172</v>
      </c>
      <c r="AB69" s="960">
        <v>12</v>
      </c>
      <c r="AC69" s="938">
        <v>1.58</v>
      </c>
      <c r="AD69" s="938">
        <v>5.69</v>
      </c>
      <c r="AE69" s="938">
        <v>4.12</v>
      </c>
      <c r="AF69" s="938">
        <v>2.15</v>
      </c>
      <c r="AG69" s="938">
        <v>9.5</v>
      </c>
      <c r="AH69" s="938">
        <v>11.5</v>
      </c>
      <c r="AI69" s="938" t="s">
        <v>137</v>
      </c>
      <c r="AJ69" s="938">
        <v>10.8</v>
      </c>
      <c r="AK69" s="938">
        <v>4</v>
      </c>
      <c r="AL69" s="951">
        <v>333.27</v>
      </c>
      <c r="AM69" s="945">
        <v>4.01</v>
      </c>
      <c r="AN69" s="938">
        <v>0.88</v>
      </c>
      <c r="AO69" s="802">
        <f>IF(U69="n/a","n/a",IF(AA69&lt;0,"n/a",IF(AA69="n/a","n/a",J69+U69-AA69)))</f>
        <v>-17.013255310144782</v>
      </c>
      <c r="AP69" s="803">
        <f>IF(U69="n/a","n/a",J69+U69)</f>
        <v>5.7588965885893915</v>
      </c>
      <c r="AQ69" s="961">
        <f>IF(OR(AC69&lt;0.01,AF69="n/a"),"n/a",(I69/SQRT(22.5*AC69*(I69/AF69))-1)*100)</f>
        <v>47.512902007893622</v>
      </c>
      <c r="AR69" s="703">
        <f>INDEX(Historical!$C$7:$C$1439,MATCH(B69,Historical!$B$7:$B$1450,0))*IF(AH69="n/a",1.03,IF(AH69&lt;0,1.01,IF(AH69&gt;10,1.1,(1+AH69/100))))</f>
        <v>1.0503900000000002</v>
      </c>
      <c r="AS69" s="959">
        <f>IF($AI69="n/a",1.03*AR69,IF($AI69&lt;0,1.01*AR69,IF($AI69&gt;10,1.1*AR69,(1+$AI69/100)*AR69)))</f>
        <v>1.0819017000000002</v>
      </c>
      <c r="AT69" s="959">
        <f>IF($AK69="n/a",1.03*AS69,IF($AK69&lt;0,1.01*AS69,IF($AK69&gt;10,1.1*AS69,(1+$AK69/100)*AS69)))</f>
        <v>1.1251777680000001</v>
      </c>
      <c r="AU69" s="959">
        <f>IF($AK69="n/a",1.03*AT69,IF($AK69&lt;0,1.01*AT69,IF($AK69&gt;10,1.1*AT69,(1+$AK69/100)*AT69)))</f>
        <v>1.1701848787200002</v>
      </c>
      <c r="AV69" s="959">
        <f>IF($AK69="n/a",1.03*AU69,IF($AK69&lt;0,1.01*AU69,IF($AK69&gt;10,1.1*AU69,(1+$AK69/100)*AU69)))</f>
        <v>1.2169922738688002</v>
      </c>
      <c r="AW69" s="703">
        <f>SUM(AR69:AV69)</f>
        <v>5.6446466205888006</v>
      </c>
      <c r="AX69" s="810">
        <f>AW69/I69*100</f>
        <v>15.688289662559201</v>
      </c>
      <c r="AY69" s="1017">
        <v>0.08</v>
      </c>
      <c r="AZ69" s="945">
        <v>11.51</v>
      </c>
      <c r="BA69" s="945">
        <v>-12.18</v>
      </c>
      <c r="BB69" s="945">
        <v>-1.28</v>
      </c>
      <c r="BC69" s="945">
        <v>-1.3</v>
      </c>
      <c r="BE69" s="666">
        <v>1993</v>
      </c>
      <c r="BF69" s="971">
        <f>IF(BE69&gt;2008,0,IF(BE69&gt;2001,1,IF(BE69&gt;1990,2,IF(BE69&gt;1980,3,IF(BE69&gt;1973,4,IF(BE69&gt;1970,5,IF(BE69&gt;1960,6,IF(BE69&gt;1958,7,IF(BE69&gt;1953,8,9)))))))))</f>
        <v>2</v>
      </c>
      <c r="BG69" s="955">
        <v>2.7</v>
      </c>
      <c r="BH69" s="937"/>
    </row>
    <row r="70" spans="1:60" ht="11.25" customHeight="1" x14ac:dyDescent="0.2">
      <c r="A70" s="936" t="s">
        <v>958</v>
      </c>
      <c r="B70" s="948" t="s">
        <v>959</v>
      </c>
      <c r="C70" s="1013" t="s">
        <v>108</v>
      </c>
      <c r="D70" s="1013" t="s">
        <v>4365</v>
      </c>
      <c r="E70" s="792">
        <v>7</v>
      </c>
      <c r="F70" s="1227">
        <v>638</v>
      </c>
      <c r="G70" s="1227" t="s">
        <v>115</v>
      </c>
      <c r="H70" s="1227" t="s">
        <v>115</v>
      </c>
      <c r="I70" s="947">
        <v>21.67</v>
      </c>
      <c r="J70" s="703">
        <f>(M70/I70)*100</f>
        <v>3.1379787724965391</v>
      </c>
      <c r="K70" s="950">
        <v>0.17</v>
      </c>
      <c r="L70" s="960">
        <v>4</v>
      </c>
      <c r="M70" s="694">
        <f>K70*L70</f>
        <v>0.68</v>
      </c>
      <c r="N70" s="943" t="s">
        <v>149</v>
      </c>
      <c r="O70" s="795">
        <v>0.15</v>
      </c>
      <c r="P70" s="934">
        <v>43434</v>
      </c>
      <c r="Q70" s="934">
        <v>43451</v>
      </c>
      <c r="R70" s="694">
        <f>(K70-O70)/O70*100</f>
        <v>13.333333333333346</v>
      </c>
      <c r="S70" s="759">
        <f>IF(INDEX(Historical!$D$7:$D$1439,MATCH(B70,Historical!$B$7:$B$1450,0))=0,"n/a",(INDEX(Historical!$C$7:$C$1439,MATCH(B70,Historical!$B$7:$B$1450,0))/INDEX(Historical!$D$7:$D$1439,MATCH(B70,Historical!$B$7:$B$1450,0))-1)*100)</f>
        <v>24</v>
      </c>
      <c r="T70" s="759">
        <f>IF(INDEX(Historical!$F$7:$F$1432,MATCH(B70,Historical!$B$7:$B$1450,0))=0,"n/a",((INDEX(Historical!$C$7:$C$1439,MATCH(B70,Historical!$B$7:$B$1450,0))/INDEX(Historical!$F$7:$F$1432,MATCH(B70,Historical!$B$7:$B$1450,0)))^(1/3)-1)*100)</f>
        <v>14.780807987640143</v>
      </c>
      <c r="U70" s="759">
        <f>IF(INDEX(Historical!$H$7:$H$1432,MATCH(B70,Historical!$B$7:$B$1450,0))=0,"n/a",((INDEX(Historical!$C$7:$C$1439,MATCH(B70,Historical!$B$7:$B$1450,0))/INDEX(Historical!$H$7:$H$1432,MATCH(B70,Historical!$B$7:$B$1450,0)))^(1/5)-1)*100)</f>
        <v>13.442437615833924</v>
      </c>
      <c r="V70" s="759">
        <f>IF(INDEX(Historical!$O$7:$O$1432,MATCH(B70,Historical!$B$7:$B$1450,0))=0,"n/a",((INDEX(Historical!$C$7:$C$1439,MATCH(B70,Historical!$B$7:$B$1450,0))/INDEX(Historical!$O$7:$O$1432,MATCH(B70,Historical!$B$7:$B$1450,0)))^(1/10)-1)*100)</f>
        <v>-6.9194808529827512</v>
      </c>
      <c r="W70" s="760" t="str">
        <f>IF(OR(U70&lt;=0,U70="n/a",V70&lt;=0,V70="n/a"),"n/a",U70/V70)</f>
        <v>n/a</v>
      </c>
      <c r="X70" s="761">
        <f>IF(OR(AJ70&lt;=0,AJ70="n/a",U70&lt;=0,U70="n/a"),"n/a",U70/AJ70)</f>
        <v>1.2925420784455697</v>
      </c>
      <c r="Y70" s="718"/>
      <c r="Z70" s="703">
        <f>IF(OR(AC70&lt;0.01,AC70="n/a"),"n/a",M70/AC70*100)</f>
        <v>35.789473684210535</v>
      </c>
      <c r="AA70" s="959">
        <f>IF(OR(AC70&lt;0.01,AC70="n/a"),"n/a",I70/AC70)</f>
        <v>11.405263157894739</v>
      </c>
      <c r="AB70" s="960">
        <v>12</v>
      </c>
      <c r="AC70" s="938">
        <v>1.9</v>
      </c>
      <c r="AD70" s="938">
        <v>1.9</v>
      </c>
      <c r="AE70" s="938">
        <v>2.93</v>
      </c>
      <c r="AF70" s="938">
        <v>0.99</v>
      </c>
      <c r="AG70" s="938">
        <v>9</v>
      </c>
      <c r="AH70" s="938">
        <v>19.7</v>
      </c>
      <c r="AI70" s="938">
        <v>3.7699999999999996</v>
      </c>
      <c r="AJ70" s="938">
        <v>10.4</v>
      </c>
      <c r="AK70" s="938">
        <v>6</v>
      </c>
      <c r="AL70" s="951">
        <v>3510</v>
      </c>
      <c r="AM70" s="945">
        <v>1.3</v>
      </c>
      <c r="AN70" s="938">
        <v>0.22</v>
      </c>
      <c r="AO70" s="802">
        <f>IF(U70="n/a","n/a",IF(AA70&lt;0,"n/a",IF(AA70="n/a","n/a",J70+U70-AA70)))</f>
        <v>5.1751532304357237</v>
      </c>
      <c r="AP70" s="803">
        <f>IF(U70="n/a","n/a",J70+U70)</f>
        <v>16.580416388330462</v>
      </c>
      <c r="AQ70" s="961">
        <f>IF(OR(AC70&lt;0.01,AF70="n/a"),"n/a",(I70/SQRT(22.5*AC70*(I70/AF70))-1)*100)</f>
        <v>-29.159928081108745</v>
      </c>
      <c r="AR70" s="703">
        <f>INDEX(Historical!$C$7:$C$1439,MATCH(B70,Historical!$B$7:$B$1450,0))*IF(AH70="n/a",1.03,IF(AH70&lt;0,1.01,IF(AH70&gt;10,1.1,(1+AH70/100))))</f>
        <v>0.68200000000000005</v>
      </c>
      <c r="AS70" s="959">
        <f>IF($AI70="n/a",1.03*AR70,IF($AI70&lt;0,1.01*AR70,IF($AI70&gt;10,1.1*AR70,(1+$AI70/100)*AR70)))</f>
        <v>0.7077114000000001</v>
      </c>
      <c r="AT70" s="959">
        <f>IF($AK70="n/a",1.03*AS70,IF($AK70&lt;0,1.01*AS70,IF($AK70&gt;10,1.1*AS70,(1+$AK70/100)*AS70)))</f>
        <v>0.75017408400000019</v>
      </c>
      <c r="AU70" s="959">
        <f>IF($AK70="n/a",1.03*AT70,IF($AK70&lt;0,1.01*AT70,IF($AK70&gt;10,1.1*AT70,(1+$AK70/100)*AT70)))</f>
        <v>0.79518452904000025</v>
      </c>
      <c r="AV70" s="959">
        <f>IF($AK70="n/a",1.03*AU70,IF($AK70&lt;0,1.01*AU70,IF($AK70&gt;10,1.1*AU70,(1+$AK70/100)*AU70)))</f>
        <v>0.84289560078240033</v>
      </c>
      <c r="AW70" s="703">
        <f>SUM(AR70:AV70)</f>
        <v>3.7779656138224009</v>
      </c>
      <c r="AX70" s="810">
        <f>AW70/I70*100</f>
        <v>17.434082204994926</v>
      </c>
      <c r="AY70" s="1017">
        <v>1.1599999999999999</v>
      </c>
      <c r="AZ70" s="945">
        <v>16.950000000000003</v>
      </c>
      <c r="BA70" s="945">
        <v>-22.470000000000002</v>
      </c>
      <c r="BB70" s="945">
        <v>3.6799999999999997</v>
      </c>
      <c r="BC70" s="945">
        <v>-1.0999999999999999</v>
      </c>
      <c r="BE70" s="666">
        <v>2012</v>
      </c>
      <c r="BF70" s="971">
        <f>IF(BE70&gt;2008,0,IF(BE70&gt;2001,1,IF(BE70&gt;1990,2,IF(BE70&gt;1980,3,IF(BE70&gt;1973,4,IF(BE70&gt;1970,5,IF(BE70&gt;1960,6,IF(BE70&gt;1958,7,IF(BE70&gt;1953,8,9)))))))))</f>
        <v>0</v>
      </c>
      <c r="BG70" s="955">
        <v>1</v>
      </c>
      <c r="BH70" s="937"/>
    </row>
    <row r="71" spans="1:60" ht="11.25" customHeight="1" x14ac:dyDescent="0.2">
      <c r="A71" s="944" t="s">
        <v>953</v>
      </c>
      <c r="B71" s="948" t="s">
        <v>954</v>
      </c>
      <c r="C71" s="1013" t="s">
        <v>123</v>
      </c>
      <c r="D71" s="1013" t="s">
        <v>4197</v>
      </c>
      <c r="E71" s="792">
        <v>9</v>
      </c>
      <c r="F71" s="1227">
        <v>381</v>
      </c>
      <c r="G71" s="1204" t="s">
        <v>37</v>
      </c>
      <c r="H71" s="1204" t="s">
        <v>37</v>
      </c>
      <c r="I71" s="947">
        <v>79.48</v>
      </c>
      <c r="J71" s="703">
        <f>(M71/I71)*100</f>
        <v>1.2581781580271767</v>
      </c>
      <c r="K71" s="950">
        <v>0.25</v>
      </c>
      <c r="L71" s="960">
        <v>4</v>
      </c>
      <c r="M71" s="694">
        <f>K71*L71</f>
        <v>1</v>
      </c>
      <c r="N71" s="943" t="s">
        <v>149</v>
      </c>
      <c r="O71" s="795">
        <v>0.22500000000000001</v>
      </c>
      <c r="P71" s="939">
        <v>43251</v>
      </c>
      <c r="Q71" s="939">
        <v>43266</v>
      </c>
      <c r="R71" s="694">
        <f>(K71-O71)/O71*100</f>
        <v>11.111111111111107</v>
      </c>
      <c r="S71" s="759">
        <f>IF(INDEX(Historical!$D$7:$D$1439,MATCH(B71,Historical!$B$7:$B$1450,0))=0,"n/a",(INDEX(Historical!$C$7:$C$1439,MATCH(B71,Historical!$B$7:$B$1450,0))/INDEX(Historical!$D$7:$D$1439,MATCH(B71,Historical!$B$7:$B$1450,0))-1)*100)</f>
        <v>12.612612612612617</v>
      </c>
      <c r="T71" s="759">
        <f>IF(INDEX(Historical!$F$7:$F$1432,MATCH(B71,Historical!$B$7:$B$1450,0))=0,"n/a",((INDEX(Historical!$C$7:$C$1439,MATCH(B71,Historical!$B$7:$B$1450,0))/INDEX(Historical!$F$7:$F$1432,MATCH(B71,Historical!$B$7:$B$1450,0)))^(1/3)-1)*100)</f>
        <v>9.6880316074783313</v>
      </c>
      <c r="U71" s="759">
        <f>IF(INDEX(Historical!$H$7:$H$1432,MATCH(B71,Historical!$B$7:$B$1450,0))=0,"n/a",((INDEX(Historical!$C$7:$C$1439,MATCH(B71,Historical!$B$7:$B$1450,0))/INDEX(Historical!$H$7:$H$1432,MATCH(B71,Historical!$B$7:$B$1450,0)))^(1/5)-1)*100)</f>
        <v>9.8659722293440222</v>
      </c>
      <c r="V71" s="759">
        <f>IF(INDEX(Historical!$O$7:$O$1432,MATCH(B71,Historical!$B$7:$B$1450,0))=0,"n/a",((INDEX(Historical!$C$7:$C$1439,MATCH(B71,Historical!$B$7:$B$1450,0))/INDEX(Historical!$O$7:$O$1432,MATCH(B71,Historical!$B$7:$B$1450,0)))^(1/10)-1)*100)</f>
        <v>8.2743519447745495</v>
      </c>
      <c r="W71" s="760">
        <f>IF(OR(U71&lt;=0,U71="n/a",V71&lt;=0,V71="n/a"),"n/a",U71/V71)</f>
        <v>1.192355884206088</v>
      </c>
      <c r="X71" s="761" t="str">
        <f>IF(OR(AJ71&lt;=0,AJ71="n/a",U71&lt;=0,U71="n/a"),"n/a",U71/AJ71)</f>
        <v>n/a</v>
      </c>
      <c r="Y71" s="720"/>
      <c r="Z71" s="703">
        <f>IF(OR(AC71&lt;0.01,AC71="n/a"),"n/a",M71/AC71*100)</f>
        <v>212.7659574468085</v>
      </c>
      <c r="AA71" s="959">
        <f>IF(OR(AC71&lt;0.01,AC71="n/a"),"n/a",I71/AC71)</f>
        <v>169.10638297872342</v>
      </c>
      <c r="AB71" s="960">
        <v>9</v>
      </c>
      <c r="AC71" s="938">
        <v>0.47</v>
      </c>
      <c r="AD71" s="938">
        <v>23.85</v>
      </c>
      <c r="AE71" s="938">
        <v>1.6</v>
      </c>
      <c r="AF71" s="938">
        <v>1.51</v>
      </c>
      <c r="AG71" s="938">
        <v>2.1999999999999997</v>
      </c>
      <c r="AH71" s="938">
        <v>177.1</v>
      </c>
      <c r="AI71" s="938">
        <v>34.050000000000004</v>
      </c>
      <c r="AJ71" s="938">
        <v>-25</v>
      </c>
      <c r="AK71" s="938">
        <v>7.13</v>
      </c>
      <c r="AL71" s="951">
        <v>5070</v>
      </c>
      <c r="AM71" s="945">
        <v>0.1</v>
      </c>
      <c r="AN71" s="938">
        <v>0.75</v>
      </c>
      <c r="AO71" s="802">
        <f>IF(U71="n/a","n/a",IF(AA71&lt;0,"n/a",IF(AA71="n/a","n/a",J71+U71-AA71)))</f>
        <v>-157.98223259135221</v>
      </c>
      <c r="AP71" s="803">
        <f>IF(U71="n/a","n/a",J71+U71)</f>
        <v>11.124150387371198</v>
      </c>
      <c r="AQ71" s="961">
        <f>IF(OR(AC71&lt;0.01,AF71="n/a"),"n/a",(I71/SQRT(22.5*AC71*(I71/AF71))-1)*100)</f>
        <v>236.88154086686342</v>
      </c>
      <c r="AR71" s="703">
        <f>INDEX(Historical!$C$7:$C$1439,MATCH(B71,Historical!$B$7:$B$1450,0))*IF(AH71="n/a",1.03,IF(AH71&lt;0,1.01,IF(AH71&gt;10,1.1,(1+AH71/100))))</f>
        <v>1.0725</v>
      </c>
      <c r="AS71" s="959">
        <f>IF($AI71="n/a",1.03*AR71,IF($AI71&lt;0,1.01*AR71,IF($AI71&gt;10,1.1*AR71,(1+$AI71/100)*AR71)))</f>
        <v>1.1797500000000001</v>
      </c>
      <c r="AT71" s="959">
        <f>IF($AK71="n/a",1.03*AS71,IF($AK71&lt;0,1.01*AS71,IF($AK71&gt;10,1.1*AS71,(1+$AK71/100)*AS71)))</f>
        <v>1.263866175</v>
      </c>
      <c r="AU71" s="959">
        <f>IF($AK71="n/a",1.03*AT71,IF($AK71&lt;0,1.01*AT71,IF($AK71&gt;10,1.1*AT71,(1+$AK71/100)*AT71)))</f>
        <v>1.3539798332774999</v>
      </c>
      <c r="AV71" s="959">
        <f>IF($AK71="n/a",1.03*AU71,IF($AK71&lt;0,1.01*AU71,IF($AK71&gt;10,1.1*AU71,(1+$AK71/100)*AU71)))</f>
        <v>1.4505185953901856</v>
      </c>
      <c r="AW71" s="703">
        <f>SUM(AR71:AV71)</f>
        <v>6.3206146036676856</v>
      </c>
      <c r="AX71" s="810">
        <f>AW71/I71*100</f>
        <v>7.9524592396422813</v>
      </c>
      <c r="AY71" s="1017">
        <v>1.23</v>
      </c>
      <c r="AZ71" s="945">
        <v>22.400000000000002</v>
      </c>
      <c r="BA71" s="945">
        <v>-8.25</v>
      </c>
      <c r="BB71" s="945">
        <v>2.82</v>
      </c>
      <c r="BC71" s="945">
        <v>3.17</v>
      </c>
      <c r="BE71" s="666">
        <v>2010</v>
      </c>
      <c r="BF71" s="971">
        <f>IF(BE71&gt;2008,0,IF(BE71&gt;2001,1,IF(BE71&gt;1990,2,IF(BE71&gt;1980,3,IF(BE71&gt;1973,4,IF(BE71&gt;1970,5,IF(BE71&gt;1960,6,IF(BE71&gt;1958,7,IF(BE71&gt;1953,8,9)))))))))</f>
        <v>0</v>
      </c>
      <c r="BG71" s="955">
        <v>0.89999999999999991</v>
      </c>
      <c r="BH71" s="937"/>
    </row>
    <row r="72" spans="1:60" ht="11.25" customHeight="1" x14ac:dyDescent="0.2">
      <c r="A72" s="936" t="s">
        <v>918</v>
      </c>
      <c r="B72" s="948" t="s">
        <v>919</v>
      </c>
      <c r="C72" s="1013" t="s">
        <v>108</v>
      </c>
      <c r="D72" s="1013" t="s">
        <v>4365</v>
      </c>
      <c r="E72" s="792">
        <v>9</v>
      </c>
      <c r="F72" s="1227">
        <v>469</v>
      </c>
      <c r="G72" s="1227" t="s">
        <v>106</v>
      </c>
      <c r="H72" s="1227" t="s">
        <v>106</v>
      </c>
      <c r="I72" s="947">
        <v>27.31</v>
      </c>
      <c r="J72" s="703">
        <f>(M72/I72)*100</f>
        <v>3.515195898938118</v>
      </c>
      <c r="K72" s="950">
        <v>0.24</v>
      </c>
      <c r="L72" s="960">
        <v>4</v>
      </c>
      <c r="M72" s="694">
        <f>K72*L72</f>
        <v>0.96</v>
      </c>
      <c r="N72" s="943" t="s">
        <v>107</v>
      </c>
      <c r="O72" s="795">
        <v>0.23</v>
      </c>
      <c r="P72" s="934">
        <v>43585</v>
      </c>
      <c r="Q72" s="934">
        <v>43607</v>
      </c>
      <c r="R72" s="694">
        <f>(K72-O72)/O72*100</f>
        <v>4.3478260869565135</v>
      </c>
      <c r="S72" s="759">
        <f>IF(INDEX(Historical!$D$7:$D$1439,MATCH(B72,Historical!$B$7:$B$1450,0))=0,"n/a",(INDEX(Historical!$C$7:$C$1439,MATCH(B72,Historical!$B$7:$B$1450,0))/INDEX(Historical!$D$7:$D$1439,MATCH(B72,Historical!$B$7:$B$1450,0))-1)*100)</f>
        <v>4.5977011494252817</v>
      </c>
      <c r="T72" s="759">
        <f>IF(INDEX(Historical!$F$7:$F$1432,MATCH(B72,Historical!$B$7:$B$1450,0))=0,"n/a",((INDEX(Historical!$C$7:$C$1439,MATCH(B72,Historical!$B$7:$B$1450,0))/INDEX(Historical!$F$7:$F$1432,MATCH(B72,Historical!$B$7:$B$1450,0)))^(1/3)-1)*100)</f>
        <v>5.2726599609396629</v>
      </c>
      <c r="U72" s="759">
        <f>IF(INDEX(Historical!$H$7:$H$1432,MATCH(B72,Historical!$B$7:$B$1450,0))=0,"n/a",((INDEX(Historical!$C$7:$C$1439,MATCH(B72,Historical!$B$7:$B$1450,0))/INDEX(Historical!$H$7:$H$1432,MATCH(B72,Historical!$B$7:$B$1450,0)))^(1/5)-1)*100)</f>
        <v>7.6316922514810814</v>
      </c>
      <c r="V72" s="759">
        <f>IF(INDEX(Historical!$O$7:$O$1432,MATCH(B72,Historical!$B$7:$B$1450,0))=0,"n/a",((INDEX(Historical!$C$7:$C$1439,MATCH(B72,Historical!$B$7:$B$1450,0))/INDEX(Historical!$O$7:$O$1432,MATCH(B72,Historical!$B$7:$B$1450,0)))^(1/10)-1)*100)</f>
        <v>-1.967101971276064</v>
      </c>
      <c r="W72" s="760" t="str">
        <f>IF(OR(U72&lt;=0,U72="n/a",V72&lt;=0,V72="n/a"),"n/a",U72/V72)</f>
        <v>n/a</v>
      </c>
      <c r="X72" s="761">
        <f>IF(OR(AJ72&lt;=0,AJ72="n/a",U72&lt;=0,U72="n/a"),"n/a",U72/AJ72)</f>
        <v>1.9079230628702704</v>
      </c>
      <c r="Y72" s="721" t="s">
        <v>4087</v>
      </c>
      <c r="Z72" s="703">
        <f>IF(OR(AC72&lt;0.01,AC72="n/a"),"n/a",M72/AC72*100)</f>
        <v>51.891891891891881</v>
      </c>
      <c r="AA72" s="959">
        <f>IF(OR(AC72&lt;0.01,AC72="n/a"),"n/a",I72/AC72)</f>
        <v>14.762162162162161</v>
      </c>
      <c r="AB72" s="960">
        <v>12</v>
      </c>
      <c r="AC72" s="938">
        <v>1.85</v>
      </c>
      <c r="AD72" s="938" t="s">
        <v>137</v>
      </c>
      <c r="AE72" s="938">
        <v>4.95</v>
      </c>
      <c r="AF72" s="938">
        <v>1.44</v>
      </c>
      <c r="AG72" s="938">
        <v>10</v>
      </c>
      <c r="AH72" s="938">
        <v>14.299999999999999</v>
      </c>
      <c r="AI72" s="938" t="s">
        <v>137</v>
      </c>
      <c r="AJ72" s="938">
        <v>4</v>
      </c>
      <c r="AK72" s="938" t="s">
        <v>137</v>
      </c>
      <c r="AL72" s="951">
        <v>255.12</v>
      </c>
      <c r="AM72" s="945">
        <v>0.1</v>
      </c>
      <c r="AN72" s="938">
        <v>0</v>
      </c>
      <c r="AO72" s="802">
        <f>IF(U72="n/a","n/a",IF(AA72&lt;0,"n/a",IF(AA72="n/a","n/a",J72+U72-AA72)))</f>
        <v>-3.6152740117429616</v>
      </c>
      <c r="AP72" s="803">
        <f>IF(U72="n/a","n/a",J72+U72)</f>
        <v>11.146888150419199</v>
      </c>
      <c r="AQ72" s="961">
        <f>IF(OR(AC72&lt;0.01,AF72="n/a"),"n/a",(I72/SQRT(22.5*AC72*(I72/AF72))-1)*100)</f>
        <v>-2.8002891784971173</v>
      </c>
      <c r="AR72" s="703">
        <f>INDEX(Historical!$C$7:$C$1439,MATCH(B72,Historical!$B$7:$B$1450,0))*IF(AH72="n/a",1.03,IF(AH72&lt;0,1.01,IF(AH72&gt;10,1.1,(1+AH72/100))))</f>
        <v>1.0010000000000001</v>
      </c>
      <c r="AS72" s="959">
        <f>IF($AI72="n/a",1.03*AR72,IF($AI72&lt;0,1.01*AR72,IF($AI72&gt;10,1.1*AR72,(1+$AI72/100)*AR72)))</f>
        <v>1.0310300000000001</v>
      </c>
      <c r="AT72" s="959">
        <f>IF($AK72="n/a",1.03*AS72,IF($AK72&lt;0,1.01*AS72,IF($AK72&gt;10,1.1*AS72,(1+$AK72/100)*AS72)))</f>
        <v>1.0619609000000001</v>
      </c>
      <c r="AU72" s="959">
        <f>IF($AK72="n/a",1.03*AT72,IF($AK72&lt;0,1.01*AT72,IF($AK72&gt;10,1.1*AT72,(1+$AK72/100)*AT72)))</f>
        <v>1.0938197270000001</v>
      </c>
      <c r="AV72" s="959">
        <f>IF($AK72="n/a",1.03*AU72,IF($AK72&lt;0,1.01*AU72,IF($AK72&gt;10,1.1*AU72,(1+$AK72/100)*AU72)))</f>
        <v>1.1266343188100001</v>
      </c>
      <c r="AW72" s="703">
        <f>SUM(AR72:AV72)</f>
        <v>5.3144449458100009</v>
      </c>
      <c r="AX72" s="810">
        <f>AW72/I72*100</f>
        <v>19.459703206920544</v>
      </c>
      <c r="AY72" s="1017">
        <v>0.56999999999999995</v>
      </c>
      <c r="AZ72" s="945">
        <v>11.61</v>
      </c>
      <c r="BA72" s="945">
        <v>-14.66</v>
      </c>
      <c r="BB72" s="945">
        <v>1.87</v>
      </c>
      <c r="BC72" s="945">
        <v>1.6500000000000001</v>
      </c>
      <c r="BE72" s="666">
        <v>2011</v>
      </c>
      <c r="BF72" s="971">
        <f>IF(BE72&gt;2008,0,IF(BE72&gt;2001,1,IF(BE72&gt;1990,2,IF(BE72&gt;1980,3,IF(BE72&gt;1973,4,IF(BE72&gt;1970,5,IF(BE72&gt;1960,6,IF(BE72&gt;1958,7,IF(BE72&gt;1953,8,9)))))))))</f>
        <v>0</v>
      </c>
      <c r="BG72" s="955">
        <v>1.2</v>
      </c>
      <c r="BH72" s="937"/>
    </row>
    <row r="73" spans="1:60" s="838" customFormat="1" ht="11.25" customHeight="1" x14ac:dyDescent="0.2">
      <c r="A73" s="817" t="s">
        <v>141</v>
      </c>
      <c r="B73" s="846" t="s">
        <v>142</v>
      </c>
      <c r="C73" s="1013" t="s">
        <v>131</v>
      </c>
      <c r="D73" s="1013" t="s">
        <v>4366</v>
      </c>
      <c r="E73" s="818">
        <v>35</v>
      </c>
      <c r="F73" s="1227">
        <v>76</v>
      </c>
      <c r="G73" s="1236" t="s">
        <v>37</v>
      </c>
      <c r="H73" s="1236" t="s">
        <v>37</v>
      </c>
      <c r="I73" s="831">
        <v>109.04</v>
      </c>
      <c r="J73" s="820">
        <f>(M73/I73)*100</f>
        <v>1.9258987527512841</v>
      </c>
      <c r="K73" s="844">
        <v>0.52500000000000002</v>
      </c>
      <c r="L73" s="822">
        <v>4</v>
      </c>
      <c r="M73" s="823">
        <f>K73*L73</f>
        <v>2.1</v>
      </c>
      <c r="N73" s="824" t="s">
        <v>143</v>
      </c>
      <c r="O73" s="845">
        <v>0.48499999999999999</v>
      </c>
      <c r="P73" s="826">
        <v>43427</v>
      </c>
      <c r="Q73" s="826">
        <v>43444</v>
      </c>
      <c r="R73" s="823">
        <f>(K73-O73)/O73*100</f>
        <v>8.2474226804123791</v>
      </c>
      <c r="S73" s="759">
        <f>IF(INDEX(Historical!$D$7:$D$1439,MATCH(B73,Historical!$B$7:$B$1450,0))=0,"n/a",(INDEX(Historical!$C$7:$C$1439,MATCH(B73,Historical!$B$7:$B$1450,0))/INDEX(Historical!$D$7:$D$1439,MATCH(B73,Historical!$B$7:$B$1450,0))-1)*100)</f>
        <v>7.9019073569482234</v>
      </c>
      <c r="T73" s="759">
        <f>IF(INDEX(Historical!$F$7:$F$1432,MATCH(B73,Historical!$B$7:$B$1450,0))=0,"n/a",((INDEX(Historical!$C$7:$C$1439,MATCH(B73,Historical!$B$7:$B$1450,0))/INDEX(Historical!$F$7:$F$1432,MATCH(B73,Historical!$B$7:$B$1450,0)))^(1/3)-1)*100)</f>
        <v>7.5860646672289311</v>
      </c>
      <c r="U73" s="759">
        <f>IF(INDEX(Historical!$H$7:$H$1432,MATCH(B73,Historical!$B$7:$B$1450,0))=0,"n/a",((INDEX(Historical!$C$7:$C$1439,MATCH(B73,Historical!$B$7:$B$1450,0))/INDEX(Historical!$H$7:$H$1432,MATCH(B73,Historical!$B$7:$B$1450,0)))^(1/5)-1)*100)</f>
        <v>6.8748133269252554</v>
      </c>
      <c r="V73" s="759">
        <f>IF(INDEX(Historical!$O$7:$O$1432,MATCH(B73,Historical!$B$7:$B$1450,0))=0,"n/a",((INDEX(Historical!$C$7:$C$1439,MATCH(B73,Historical!$B$7:$B$1450,0))/INDEX(Historical!$O$7:$O$1432,MATCH(B73,Historical!$B$7:$B$1450,0)))^(1/10)-1)*100)</f>
        <v>4.2570585584205789</v>
      </c>
      <c r="W73" s="827">
        <f>IF(OR(U73&lt;=0,U73="n/a",V73&lt;=0,V73="n/a"),"n/a",U73/V73)</f>
        <v>1.6149210147289812</v>
      </c>
      <c r="X73" s="828">
        <f>IF(OR(AJ73&lt;=0,AJ73="n/a",U73&lt;=0,U73="n/a"),"n/a",U73/AJ73)</f>
        <v>0.70151156397196479</v>
      </c>
      <c r="Y73" s="846"/>
      <c r="Z73" s="820">
        <f>IF(OR(AC73&lt;0.01,AC73="n/a"),"n/a",M73/AC73*100)</f>
        <v>49.763033175355453</v>
      </c>
      <c r="AA73" s="830">
        <f>IF(OR(AC73&lt;0.01,AC73="n/a"),"n/a",I73/AC73)</f>
        <v>25.838862559241708</v>
      </c>
      <c r="AB73" s="822">
        <v>9</v>
      </c>
      <c r="AC73" s="831">
        <v>4.22</v>
      </c>
      <c r="AD73" s="831">
        <v>4</v>
      </c>
      <c r="AE73" s="831">
        <v>4.2300000000000004</v>
      </c>
      <c r="AF73" s="831">
        <v>2.3199999999999998</v>
      </c>
      <c r="AG73" s="831">
        <v>9.5</v>
      </c>
      <c r="AH73" s="831">
        <v>10.9</v>
      </c>
      <c r="AI73" s="831">
        <v>6.93</v>
      </c>
      <c r="AJ73" s="831">
        <v>9.8000000000000007</v>
      </c>
      <c r="AK73" s="831">
        <v>6.45</v>
      </c>
      <c r="AL73" s="832">
        <v>12620</v>
      </c>
      <c r="AM73" s="833">
        <v>0.6</v>
      </c>
      <c r="AN73" s="831">
        <v>0.66</v>
      </c>
      <c r="AO73" s="834">
        <f>IF(U73="n/a","n/a",IF(AA73&lt;0,"n/a",IF(AA73="n/a","n/a",J73+U73-AA73)))</f>
        <v>-17.038150479565168</v>
      </c>
      <c r="AP73" s="835">
        <f>IF(U73="n/a","n/a",J73+U73)</f>
        <v>8.8007120796765399</v>
      </c>
      <c r="AQ73" s="836">
        <f>IF(OR(AC73&lt;0.01,AF73="n/a"),"n/a",(I73/SQRT(22.5*AC73*(I73/AF73))-1)*100)</f>
        <v>63.226034330639202</v>
      </c>
      <c r="AR73" s="703">
        <f>INDEX(Historical!$C$7:$C$1439,MATCH(B73,Historical!$B$7:$B$1450,0))*IF(AH73="n/a",1.03,IF(AH73&lt;0,1.01,IF(AH73&gt;10,1.1,(1+AH73/100))))</f>
        <v>2.1779999999999999</v>
      </c>
      <c r="AS73" s="830">
        <f>IF($AI73="n/a",1.03*AR73,IF($AI73&lt;0,1.01*AR73,IF($AI73&gt;10,1.1*AR73,(1+$AI73/100)*AR73)))</f>
        <v>2.3289353999999998</v>
      </c>
      <c r="AT73" s="830">
        <f>IF($AK73="n/a",1.03*AS73,IF($AK73&lt;0,1.01*AS73,IF($AK73&gt;10,1.1*AS73,(1+$AK73/100)*AS73)))</f>
        <v>2.4791517332999997</v>
      </c>
      <c r="AU73" s="830">
        <f>IF($AK73="n/a",1.03*AT73,IF($AK73&lt;0,1.01*AT73,IF($AK73&gt;10,1.1*AT73,(1+$AK73/100)*AT73)))</f>
        <v>2.6390570200978498</v>
      </c>
      <c r="AV73" s="830">
        <f>IF($AK73="n/a",1.03*AU73,IF($AK73&lt;0,1.01*AU73,IF($AK73&gt;10,1.1*AU73,(1+$AK73/100)*AU73)))</f>
        <v>2.8092761978941612</v>
      </c>
      <c r="AW73" s="820">
        <f>SUM(AR73:AV73)</f>
        <v>12.434420351292012</v>
      </c>
      <c r="AX73" s="837">
        <f>AW73/I73*100</f>
        <v>11.403540307494508</v>
      </c>
      <c r="AY73" s="1018">
        <v>0.22</v>
      </c>
      <c r="AZ73" s="833">
        <v>24.08</v>
      </c>
      <c r="BA73" s="833">
        <v>-0.84</v>
      </c>
      <c r="BB73" s="833">
        <v>3.52</v>
      </c>
      <c r="BC73" s="833">
        <v>9.51</v>
      </c>
      <c r="BD73" s="985"/>
      <c r="BE73" s="666">
        <v>1985</v>
      </c>
      <c r="BF73" s="971">
        <f>IF(BE73&gt;2008,0,IF(BE73&gt;2001,1,IF(BE73&gt;1990,2,IF(BE73&gt;1980,3,IF(BE73&gt;1973,4,IF(BE73&gt;1970,5,IF(BE73&gt;1960,6,IF(BE73&gt;1958,7,IF(BE73&gt;1953,8,9)))))))))</f>
        <v>3</v>
      </c>
      <c r="BG73" s="892">
        <v>4</v>
      </c>
    </row>
    <row r="74" spans="1:60" ht="11.25" customHeight="1" x14ac:dyDescent="0.2">
      <c r="A74" s="936" t="s">
        <v>433</v>
      </c>
      <c r="B74" s="948" t="s">
        <v>434</v>
      </c>
      <c r="C74" s="1013" t="s">
        <v>123</v>
      </c>
      <c r="D74" s="1013" t="s">
        <v>4368</v>
      </c>
      <c r="E74" s="792">
        <v>26</v>
      </c>
      <c r="F74" s="1227">
        <v>117</v>
      </c>
      <c r="G74" s="1146" t="s">
        <v>106</v>
      </c>
      <c r="H74" s="1146" t="s">
        <v>106</v>
      </c>
      <c r="I74" s="938">
        <v>121.02</v>
      </c>
      <c r="J74" s="703">
        <f>(M74/I74)*100</f>
        <v>1.1898859692612791</v>
      </c>
      <c r="K74" s="957">
        <v>0.36</v>
      </c>
      <c r="L74" s="960">
        <v>4</v>
      </c>
      <c r="M74" s="694">
        <f>K74*L74</f>
        <v>1.44</v>
      </c>
      <c r="N74" s="943" t="s">
        <v>435</v>
      </c>
      <c r="O74" s="796">
        <v>0.34</v>
      </c>
      <c r="P74" s="934">
        <v>43585</v>
      </c>
      <c r="Q74" s="934">
        <v>43607</v>
      </c>
      <c r="R74" s="694">
        <f>(K74-O74)/O74*100</f>
        <v>5.8823529411764595</v>
      </c>
      <c r="S74" s="759">
        <f>IF(INDEX(Historical!$D$7:$D$1439,MATCH(B74,Historical!$B$7:$B$1450,0))=0,"n/a",(INDEX(Historical!$C$7:$C$1439,MATCH(B74,Historical!$B$7:$B$1450,0))/INDEX(Historical!$D$7:$D$1439,MATCH(B74,Historical!$B$7:$B$1450,0))-1)*100)</f>
        <v>3.125</v>
      </c>
      <c r="T74" s="759">
        <f>IF(INDEX(Historical!$F$7:$F$1432,MATCH(B74,Historical!$B$7:$B$1450,0))=0,"n/a",((INDEX(Historical!$C$7:$C$1439,MATCH(B74,Historical!$B$7:$B$1450,0))/INDEX(Historical!$F$7:$F$1432,MATCH(B74,Historical!$B$7:$B$1450,0)))^(1/3)-1)*100)</f>
        <v>5.0081546755695205</v>
      </c>
      <c r="U74" s="759">
        <f>IF(INDEX(Historical!$H$7:$H$1432,MATCH(B74,Historical!$B$7:$B$1450,0))=0,"n/a",((INDEX(Historical!$C$7:$C$1439,MATCH(B74,Historical!$B$7:$B$1450,0))/INDEX(Historical!$H$7:$H$1432,MATCH(B74,Historical!$B$7:$B$1450,0)))^(1/5)-1)*100)</f>
        <v>5.7096868374616028</v>
      </c>
      <c r="V74" s="759">
        <f>IF(INDEX(Historical!$O$7:$O$1432,MATCH(B74,Historical!$B$7:$B$1450,0))=0,"n/a",((INDEX(Historical!$C$7:$C$1439,MATCH(B74,Historical!$B$7:$B$1450,0))/INDEX(Historical!$O$7:$O$1432,MATCH(B74,Historical!$B$7:$B$1450,0)))^(1/10)-1)*100)</f>
        <v>8.9528488381578342</v>
      </c>
      <c r="W74" s="760">
        <f>IF(OR(U74&lt;=0,U74="n/a",V74&lt;=0,V74="n/a"),"n/a",U74/V74)</f>
        <v>0.63775083670869237</v>
      </c>
      <c r="X74" s="761">
        <f>IF(OR(AJ74&lt;=0,AJ74="n/a",U74&lt;=0,U74="n/a"),"n/a",U74/AJ74)</f>
        <v>1.9688575301591731</v>
      </c>
      <c r="Y74" s="722"/>
      <c r="Z74" s="703">
        <f>IF(OR(AC74&lt;0.01,AC74="n/a"),"n/a",M74/AC74*100)</f>
        <v>48.648648648648646</v>
      </c>
      <c r="AA74" s="959">
        <f>IF(OR(AC74&lt;0.01,AC74="n/a"),"n/a",I74/AC74)</f>
        <v>40.885135135135137</v>
      </c>
      <c r="AB74" s="960">
        <v>12</v>
      </c>
      <c r="AC74" s="938">
        <v>2.96</v>
      </c>
      <c r="AD74" s="938">
        <v>5.26</v>
      </c>
      <c r="AE74" s="938">
        <v>2.78</v>
      </c>
      <c r="AF74" s="938">
        <v>5.31</v>
      </c>
      <c r="AG74" s="938">
        <v>14.099999999999998</v>
      </c>
      <c r="AH74" s="938">
        <v>-23.1</v>
      </c>
      <c r="AI74" s="938">
        <v>11.540000000000001</v>
      </c>
      <c r="AJ74" s="938">
        <v>2.9000000000000004</v>
      </c>
      <c r="AK74" s="938">
        <v>7.95</v>
      </c>
      <c r="AL74" s="951">
        <v>7800</v>
      </c>
      <c r="AM74" s="945">
        <v>0.6</v>
      </c>
      <c r="AN74" s="938">
        <v>0.83</v>
      </c>
      <c r="AO74" s="802">
        <f>IF(U74="n/a","n/a",IF(AA74&lt;0,"n/a",IF(AA74="n/a","n/a",J74+U74-AA74)))</f>
        <v>-33.985562328412257</v>
      </c>
      <c r="AP74" s="803">
        <f>IF(U74="n/a","n/a",J74+U74)</f>
        <v>6.8995728067228814</v>
      </c>
      <c r="AQ74" s="961">
        <f>IF(OR(AC74&lt;0.01,AF74="n/a"),"n/a",(I74/SQRT(22.5*AC74*(I74/AF74))-1)*100)</f>
        <v>210.6266551970692</v>
      </c>
      <c r="AR74" s="703">
        <f>INDEX(Historical!$C$7:$C$1439,MATCH(B74,Historical!$B$7:$B$1450,0))*IF(AH74="n/a",1.03,IF(AH74&lt;0,1.01,IF(AH74&gt;10,1.1,(1+AH74/100))))</f>
        <v>1.3332000000000002</v>
      </c>
      <c r="AS74" s="959">
        <f>IF($AI74="n/a",1.03*AR74,IF($AI74&lt;0,1.01*AR74,IF($AI74&gt;10,1.1*AR74,(1+$AI74/100)*AR74)))</f>
        <v>1.4665200000000003</v>
      </c>
      <c r="AT74" s="959">
        <f>IF($AK74="n/a",1.03*AS74,IF($AK74&lt;0,1.01*AS74,IF($AK74&gt;10,1.1*AS74,(1+$AK74/100)*AS74)))</f>
        <v>1.5831083400000001</v>
      </c>
      <c r="AU74" s="959">
        <f>IF($AK74="n/a",1.03*AT74,IF($AK74&lt;0,1.01*AT74,IF($AK74&gt;10,1.1*AT74,(1+$AK74/100)*AT74)))</f>
        <v>1.70896545303</v>
      </c>
      <c r="AV74" s="959">
        <f>IF($AK74="n/a",1.03*AU74,IF($AK74&lt;0,1.01*AU74,IF($AK74&gt;10,1.1*AU74,(1+$AK74/100)*AU74)))</f>
        <v>1.844828206545885</v>
      </c>
      <c r="AW74" s="703">
        <f>SUM(AR74:AV74)</f>
        <v>7.9366219995758858</v>
      </c>
      <c r="AX74" s="810">
        <f>AW74/I74*100</f>
        <v>6.5581077504345444</v>
      </c>
      <c r="AY74" s="1017">
        <v>0.74</v>
      </c>
      <c r="AZ74" s="945">
        <v>37.119999999999997</v>
      </c>
      <c r="BA74" s="945">
        <v>-4.1000000000000005</v>
      </c>
      <c r="BB74" s="945">
        <v>0.51</v>
      </c>
      <c r="BC74" s="945">
        <v>12.839999999999998</v>
      </c>
      <c r="BE74" s="666">
        <v>1994</v>
      </c>
      <c r="BF74" s="971">
        <f>IF(BE74&gt;2008,0,IF(BE74&gt;2001,1,IF(BE74&gt;1990,2,IF(BE74&gt;1980,3,IF(BE74&gt;1973,4,IF(BE74&gt;1970,5,IF(BE74&gt;1960,6,IF(BE74&gt;1958,7,IF(BE74&gt;1953,8,9)))))))))</f>
        <v>2</v>
      </c>
      <c r="BG74" s="955">
        <v>5.8999999999999995</v>
      </c>
      <c r="BH74" s="937"/>
    </row>
    <row r="75" spans="1:60" ht="11.25" customHeight="1" x14ac:dyDescent="0.2">
      <c r="A75" s="944" t="s">
        <v>446</v>
      </c>
      <c r="B75" s="948" t="s">
        <v>447</v>
      </c>
      <c r="C75" s="1013" t="s">
        <v>154</v>
      </c>
      <c r="D75" s="1013" t="s">
        <v>4350</v>
      </c>
      <c r="E75" s="792">
        <v>16</v>
      </c>
      <c r="F75" s="1227">
        <v>215</v>
      </c>
      <c r="G75" s="1204" t="s">
        <v>106</v>
      </c>
      <c r="H75" s="1204" t="s">
        <v>106</v>
      </c>
      <c r="I75" s="947">
        <v>769.5</v>
      </c>
      <c r="J75" s="703">
        <f>(M75/I75)*100</f>
        <v>0.70175438596491224</v>
      </c>
      <c r="K75" s="950">
        <v>1.35</v>
      </c>
      <c r="L75" s="960">
        <v>4</v>
      </c>
      <c r="M75" s="694">
        <f>K75*L75</f>
        <v>5.4</v>
      </c>
      <c r="N75" s="943" t="s">
        <v>152</v>
      </c>
      <c r="O75" s="795">
        <v>1.2</v>
      </c>
      <c r="P75" s="660">
        <v>43356</v>
      </c>
      <c r="Q75" s="660">
        <v>43371</v>
      </c>
      <c r="R75" s="694">
        <f>(K75-O75)/O75*100</f>
        <v>12.500000000000011</v>
      </c>
      <c r="S75" s="759">
        <f>IF(INDEX(Historical!$D$7:$D$1439,MATCH(B75,Historical!$B$7:$B$1450,0))=0,"n/a",(INDEX(Historical!$C$7:$C$1439,MATCH(B75,Historical!$B$7:$B$1450,0))/INDEX(Historical!$D$7:$D$1439,MATCH(B75,Historical!$B$7:$B$1450,0))-1)*100)</f>
        <v>13.33333333333333</v>
      </c>
      <c r="T75" s="759">
        <f>IF(INDEX(Historical!$F$7:$F$1432,MATCH(B75,Historical!$B$7:$B$1450,0))=0,"n/a",((INDEX(Historical!$C$7:$C$1439,MATCH(B75,Historical!$B$7:$B$1450,0))/INDEX(Historical!$F$7:$F$1432,MATCH(B75,Historical!$B$7:$B$1450,0)))^(1/3)-1)*100)</f>
        <v>15.616214441920405</v>
      </c>
      <c r="U75" s="759">
        <f>IF(INDEX(Historical!$H$7:$H$1432,MATCH(B75,Historical!$B$7:$B$1450,0))=0,"n/a",((INDEX(Historical!$C$7:$C$1439,MATCH(B75,Historical!$B$7:$B$1450,0))/INDEX(Historical!$H$7:$H$1432,MATCH(B75,Historical!$B$7:$B$1450,0)))^(1/5)-1)*100)</f>
        <v>16.271101521949817</v>
      </c>
      <c r="V75" s="759">
        <f>IF(INDEX(Historical!$O$7:$O$1432,MATCH(B75,Historical!$B$7:$B$1450,0))=0,"n/a",((INDEX(Historical!$C$7:$C$1439,MATCH(B75,Historical!$B$7:$B$1450,0))/INDEX(Historical!$O$7:$O$1432,MATCH(B75,Historical!$B$7:$B$1450,0)))^(1/10)-1)*100)</f>
        <v>16.792415891192757</v>
      </c>
      <c r="W75" s="760">
        <f>IF(OR(U75&lt;=0,U75="n/a",V75&lt;=0,V75="n/a"),"n/a",U75/V75)</f>
        <v>0.96895536814828664</v>
      </c>
      <c r="X75" s="761">
        <f>IF(OR(AJ75&lt;=0,AJ75="n/a",U75&lt;=0,U75="n/a"),"n/a",U75/AJ75)</f>
        <v>2.3581306553550458</v>
      </c>
      <c r="Y75" s="717"/>
      <c r="Z75" s="703">
        <f>IF(OR(AC75&lt;0.01,AC75="n/a"),"n/a",M75/AC75*100)</f>
        <v>28.526148969889064</v>
      </c>
      <c r="AA75" s="959">
        <f>IF(OR(AC75&lt;0.01,AC75="n/a"),"n/a",I75/AC75)</f>
        <v>40.64976228209192</v>
      </c>
      <c r="AB75" s="960">
        <v>12</v>
      </c>
      <c r="AC75" s="938">
        <v>18.93</v>
      </c>
      <c r="AD75" s="938" t="s">
        <v>137</v>
      </c>
      <c r="AE75" s="938">
        <v>9.08</v>
      </c>
      <c r="AF75" s="938">
        <v>6.38</v>
      </c>
      <c r="AG75" s="938">
        <v>16.900000000000002</v>
      </c>
      <c r="AH75" s="938">
        <v>3.3000000000000003</v>
      </c>
      <c r="AI75" s="938" t="s">
        <v>137</v>
      </c>
      <c r="AJ75" s="938">
        <v>6.9</v>
      </c>
      <c r="AK75" s="938" t="s">
        <v>137</v>
      </c>
      <c r="AL75" s="951">
        <v>1400</v>
      </c>
      <c r="AM75" s="945">
        <v>1.4000000000000001</v>
      </c>
      <c r="AN75" s="938">
        <v>0</v>
      </c>
      <c r="AO75" s="802">
        <f>IF(U75="n/a","n/a",IF(AA75&lt;0,"n/a",IF(AA75="n/a","n/a",J75+U75-AA75)))</f>
        <v>-23.676906374177193</v>
      </c>
      <c r="AP75" s="803">
        <f>IF(U75="n/a","n/a",J75+U75)</f>
        <v>16.972855907914727</v>
      </c>
      <c r="AQ75" s="961">
        <f>IF(OR(AC75&lt;0.01,AF75="n/a"),"n/a",(I75/SQRT(22.5*AC75*(I75/AF75))-1)*100)</f>
        <v>239.50649370961733</v>
      </c>
      <c r="AR75" s="703">
        <f>INDEX(Historical!$C$7:$C$1439,MATCH(B75,Historical!$B$7:$B$1450,0))*IF(AH75="n/a",1.03,IF(AH75&lt;0,1.01,IF(AH75&gt;10,1.1,(1+AH75/100))))</f>
        <v>5.2682999999999991</v>
      </c>
      <c r="AS75" s="959">
        <f>IF($AI75="n/a",1.03*AR75,IF($AI75&lt;0,1.01*AR75,IF($AI75&gt;10,1.1*AR75,(1+$AI75/100)*AR75)))</f>
        <v>5.4263489999999992</v>
      </c>
      <c r="AT75" s="959">
        <f>IF($AK75="n/a",1.03*AS75,IF($AK75&lt;0,1.01*AS75,IF($AK75&gt;10,1.1*AS75,(1+$AK75/100)*AS75)))</f>
        <v>5.5891394699999992</v>
      </c>
      <c r="AU75" s="959">
        <f>IF($AK75="n/a",1.03*AT75,IF($AK75&lt;0,1.01*AT75,IF($AK75&gt;10,1.1*AT75,(1+$AK75/100)*AT75)))</f>
        <v>5.7568136540999992</v>
      </c>
      <c r="AV75" s="959">
        <f>IF($AK75="n/a",1.03*AU75,IF($AK75&lt;0,1.01*AU75,IF($AK75&gt;10,1.1*AU75,(1+$AK75/100)*AU75)))</f>
        <v>5.9295180637229992</v>
      </c>
      <c r="AW75" s="703">
        <f>SUM(AR75:AV75)</f>
        <v>27.970120187822996</v>
      </c>
      <c r="AX75" s="810">
        <f>AW75/I75*100</f>
        <v>3.6348434292167635</v>
      </c>
      <c r="AY75" s="1017">
        <v>0.25</v>
      </c>
      <c r="AZ75" s="945">
        <v>25.28</v>
      </c>
      <c r="BA75" s="945">
        <v>-18.829999999999998</v>
      </c>
      <c r="BB75" s="945">
        <v>-8.61</v>
      </c>
      <c r="BC75" s="945">
        <v>-3.74</v>
      </c>
      <c r="BE75" s="666">
        <v>2003</v>
      </c>
      <c r="BF75" s="971">
        <f>IF(BE75&gt;2008,0,IF(BE75&gt;2001,1,IF(BE75&gt;1990,2,IF(BE75&gt;1980,3,IF(BE75&gt;1973,4,IF(BE75&gt;1970,5,IF(BE75&gt;1960,6,IF(BE75&gt;1958,7,IF(BE75&gt;1953,8,9)))))))))</f>
        <v>1</v>
      </c>
      <c r="BG75" s="955">
        <v>15.299999999999999</v>
      </c>
      <c r="BH75" s="937"/>
    </row>
    <row r="76" spans="1:60" ht="11.25" customHeight="1" x14ac:dyDescent="0.2">
      <c r="A76" s="936" t="s">
        <v>879</v>
      </c>
      <c r="B76" s="948" t="s">
        <v>880</v>
      </c>
      <c r="C76" s="1013" t="s">
        <v>4369</v>
      </c>
      <c r="D76" s="1013" t="s">
        <v>1780</v>
      </c>
      <c r="E76" s="792">
        <v>10</v>
      </c>
      <c r="F76" s="1227">
        <v>354</v>
      </c>
      <c r="G76" s="1159" t="s">
        <v>106</v>
      </c>
      <c r="H76" s="1159" t="s">
        <v>106</v>
      </c>
      <c r="I76" s="947">
        <v>48.74</v>
      </c>
      <c r="J76" s="703">
        <f>(M76/I76)*100</f>
        <v>0.75913007796471066</v>
      </c>
      <c r="K76" s="950">
        <v>0.37</v>
      </c>
      <c r="L76" s="960">
        <v>1</v>
      </c>
      <c r="M76" s="694">
        <f>K76*L76</f>
        <v>0.37</v>
      </c>
      <c r="N76" s="943" t="s">
        <v>881</v>
      </c>
      <c r="O76" s="795">
        <v>0.34</v>
      </c>
      <c r="P76" s="934">
        <v>43551</v>
      </c>
      <c r="Q76" s="934">
        <v>43594</v>
      </c>
      <c r="R76" s="694">
        <f>(K76-O76)/O76*100</f>
        <v>8.8235294117646959</v>
      </c>
      <c r="S76" s="759">
        <f>IF(INDEX(Historical!$D$7:$D$1439,MATCH(B76,Historical!$B$7:$B$1450,0))=0,"n/a",(INDEX(Historical!$C$7:$C$1439,MATCH(B76,Historical!$B$7:$B$1450,0))/INDEX(Historical!$D$7:$D$1439,MATCH(B76,Historical!$B$7:$B$1450,0))-1)*100)</f>
        <v>13.333333333333353</v>
      </c>
      <c r="T76" s="759">
        <f>IF(INDEX(Historical!$F$7:$F$1432,MATCH(B76,Historical!$B$7:$B$1450,0))=0,"n/a",((INDEX(Historical!$C$7:$C$1439,MATCH(B76,Historical!$B$7:$B$1450,0))/INDEX(Historical!$F$7:$F$1432,MATCH(B76,Historical!$B$7:$B$1450,0)))^(1/3)-1)*100)</f>
        <v>13.915728978525355</v>
      </c>
      <c r="U76" s="759">
        <f>IF(INDEX(Historical!$H$7:$H$1432,MATCH(B76,Historical!$B$7:$B$1450,0))=0,"n/a",((INDEX(Historical!$C$7:$C$1439,MATCH(B76,Historical!$B$7:$B$1450,0))/INDEX(Historical!$H$7:$H$1432,MATCH(B76,Historical!$B$7:$B$1450,0)))^(1/5)-1)*100)</f>
        <v>12.34275325950922</v>
      </c>
      <c r="V76" s="759" t="str">
        <f>IF(INDEX(Historical!$O$7:$O$1432,MATCH(B76,Historical!$B$7:$B$1450,0))=0,"n/a",((INDEX(Historical!$C$7:$C$1439,MATCH(B76,Historical!$B$7:$B$1450,0))/INDEX(Historical!$O$7:$O$1432,MATCH(B76,Historical!$B$7:$B$1450,0)))^(1/10)-1)*100)</f>
        <v>n/a</v>
      </c>
      <c r="W76" s="760" t="str">
        <f>IF(OR(U76&lt;=0,U76="n/a",V76&lt;=0,V76="n/a"),"n/a",U76/V76)</f>
        <v>n/a</v>
      </c>
      <c r="X76" s="761">
        <f>IF(OR(AJ76&lt;=0,AJ76="n/a",U76&lt;=0,U76="n/a"),"n/a",U76/AJ76)</f>
        <v>0.7963066619038206</v>
      </c>
      <c r="Y76" s="949"/>
      <c r="Z76" s="703">
        <f>IF(OR(AC76&lt;0.01,AC76="n/a"),"n/a",M76/AC76*100)</f>
        <v>19.270833333333336</v>
      </c>
      <c r="AA76" s="959">
        <f>IF(OR(AC76&lt;0.01,AC76="n/a"),"n/a",I76/AC76)</f>
        <v>25.385416666666668</v>
      </c>
      <c r="AB76" s="960">
        <v>12</v>
      </c>
      <c r="AC76" s="938">
        <v>1.92</v>
      </c>
      <c r="AD76" s="938">
        <v>7.97</v>
      </c>
      <c r="AE76" s="938">
        <v>5.01</v>
      </c>
      <c r="AF76" s="938">
        <v>3.18</v>
      </c>
      <c r="AG76" s="938">
        <v>16</v>
      </c>
      <c r="AH76" s="938">
        <v>67</v>
      </c>
      <c r="AI76" s="938">
        <v>18.190000000000001</v>
      </c>
      <c r="AJ76" s="938">
        <v>15.5</v>
      </c>
      <c r="AK76" s="938">
        <v>3.16</v>
      </c>
      <c r="AL76" s="951">
        <v>36890</v>
      </c>
      <c r="AM76" s="945">
        <v>0.6</v>
      </c>
      <c r="AN76" s="938">
        <v>0.23</v>
      </c>
      <c r="AO76" s="802">
        <f>IF(U76="n/a","n/a",IF(AA76&lt;0,"n/a",IF(AA76="n/a","n/a",J76+U76-AA76)))</f>
        <v>-12.283533329192737</v>
      </c>
      <c r="AP76" s="803">
        <f>IF(U76="n/a","n/a",J76+U76)</f>
        <v>13.101883337473931</v>
      </c>
      <c r="AQ76" s="961">
        <f>IF(OR(AC76&lt;0.01,AF76="n/a"),"n/a",(I76/SQRT(22.5*AC76*(I76/AF76))-1)*100)</f>
        <v>89.415035188750451</v>
      </c>
      <c r="AR76" s="703">
        <f>INDEX(Historical!$C$7:$C$1439,MATCH(B76,Historical!$B$7:$B$1450,0))*IF(AH76="n/a",1.03,IF(AH76&lt;0,1.01,IF(AH76&gt;10,1.1,(1+AH76/100))))</f>
        <v>0.37400000000000005</v>
      </c>
      <c r="AS76" s="959">
        <f>IF($AI76="n/a",1.03*AR76,IF($AI76&lt;0,1.01*AR76,IF($AI76&gt;10,1.1*AR76,(1+$AI76/100)*AR76)))</f>
        <v>0.4114000000000001</v>
      </c>
      <c r="AT76" s="959">
        <f>IF($AK76="n/a",1.03*AS76,IF($AK76&lt;0,1.01*AS76,IF($AK76&gt;10,1.1*AS76,(1+$AK76/100)*AS76)))</f>
        <v>0.42440024000000015</v>
      </c>
      <c r="AU76" s="959">
        <f>IF($AK76="n/a",1.03*AT76,IF($AK76&lt;0,1.01*AT76,IF($AK76&gt;10,1.1*AT76,(1+$AK76/100)*AT76)))</f>
        <v>0.43781128758400017</v>
      </c>
      <c r="AV76" s="959">
        <f>IF($AK76="n/a",1.03*AU76,IF($AK76&lt;0,1.01*AU76,IF($AK76&gt;10,1.1*AU76,(1+$AK76/100)*AU76)))</f>
        <v>0.45164612427165463</v>
      </c>
      <c r="AW76" s="703">
        <f>SUM(AR76:AV76)</f>
        <v>2.0992576518556549</v>
      </c>
      <c r="AX76" s="810">
        <f>AW76/I76*100</f>
        <v>4.3070530403275642</v>
      </c>
      <c r="AY76" s="1017">
        <v>0.9</v>
      </c>
      <c r="AZ76" s="945">
        <v>22.31</v>
      </c>
      <c r="BA76" s="945">
        <v>-42.44</v>
      </c>
      <c r="BB76" s="945">
        <v>6.4399999999999995</v>
      </c>
      <c r="BC76" s="945">
        <v>-0.26</v>
      </c>
      <c r="BE76" s="666">
        <v>2010</v>
      </c>
      <c r="BF76" s="971">
        <f>IF(BE76&gt;2008,0,IF(BE76&gt;2001,1,IF(BE76&gt;1990,2,IF(BE76&gt;1980,3,IF(BE76&gt;1973,4,IF(BE76&gt;1970,5,IF(BE76&gt;1960,6,IF(BE76&gt;1958,7,IF(BE76&gt;1953,8,9)))))))))</f>
        <v>0</v>
      </c>
      <c r="BG76" s="955">
        <v>10</v>
      </c>
      <c r="BH76" s="937"/>
    </row>
    <row r="77" spans="1:60" ht="11.25" customHeight="1" x14ac:dyDescent="0.2">
      <c r="A77" s="944" t="s">
        <v>4481</v>
      </c>
      <c r="B77" s="948" t="s">
        <v>4480</v>
      </c>
      <c r="C77" s="1013" t="s">
        <v>108</v>
      </c>
      <c r="D77" s="1013" t="s">
        <v>4365</v>
      </c>
      <c r="E77" s="792">
        <v>9</v>
      </c>
      <c r="F77" s="1227">
        <v>498</v>
      </c>
      <c r="G77" s="1171" t="s">
        <v>106</v>
      </c>
      <c r="H77" s="1171" t="s">
        <v>106</v>
      </c>
      <c r="I77" s="947">
        <v>38.03</v>
      </c>
      <c r="J77" s="703">
        <f>(M77/I77)*100</f>
        <v>2.6295030239284771</v>
      </c>
      <c r="K77" s="950">
        <v>0.25</v>
      </c>
      <c r="L77" s="960">
        <v>4</v>
      </c>
      <c r="M77" s="694">
        <f>K77*L77</f>
        <v>1</v>
      </c>
      <c r="N77" s="943" t="s">
        <v>470</v>
      </c>
      <c r="O77" s="795">
        <v>0.23</v>
      </c>
      <c r="P77" s="934">
        <v>43678</v>
      </c>
      <c r="Q77" s="934">
        <v>43693</v>
      </c>
      <c r="R77" s="694">
        <f>(K77-O77)/O77*100</f>
        <v>8.6956521739130395</v>
      </c>
      <c r="S77" s="759">
        <f>IF(INDEX(Historical!$D$7:$D$1439,MATCH(B77,Historical!$B$7:$B$1450,0))=0,"n/a",(INDEX(Historical!$C$7:$C$1439,MATCH(B77,Historical!$B$7:$B$1450,0))/INDEX(Historical!$D$7:$D$1439,MATCH(B77,Historical!$B$7:$B$1450,0))-1)*100)</f>
        <v>8.6419753086419693</v>
      </c>
      <c r="T77" s="759">
        <f>IF(INDEX(Historical!$F$7:$F$1432,MATCH(B77,Historical!$B$7:$B$1450,0))=0,"n/a",((INDEX(Historical!$C$7:$C$1439,MATCH(B77,Historical!$B$7:$B$1450,0))/INDEX(Historical!$F$7:$F$1432,MATCH(B77,Historical!$B$7:$B$1450,0)))^(1/3)-1)*100)</f>
        <v>8.9744250818549531</v>
      </c>
      <c r="U77" s="759">
        <f>IF(INDEX(Historical!$H$7:$H$1432,MATCH(B77,Historical!$B$7:$B$1450,0))=0,"n/a",((INDEX(Historical!$C$7:$C$1439,MATCH(B77,Historical!$B$7:$B$1450,0))/INDEX(Historical!$H$7:$H$1432,MATCH(B77,Historical!$B$7:$B$1450,0)))^(1/5)-1)*100)</f>
        <v>10.25994778190622</v>
      </c>
      <c r="V77" s="759">
        <f>IF(INDEX(Historical!$O$7:$O$1432,MATCH(B77,Historical!$B$7:$B$1450,0))=0,"n/a",((INDEX(Historical!$C$7:$C$1439,MATCH(B77,Historical!$B$7:$B$1450,0))/INDEX(Historical!$O$7:$O$1432,MATCH(B77,Historical!$B$7:$B$1450,0)))^(1/10)-1)*100)</f>
        <v>1.7478158368593899</v>
      </c>
      <c r="W77" s="760">
        <f>IF(OR(U77&lt;=0,U77="n/a",V77&lt;=0,V77="n/a"),"n/a",U77/V77)</f>
        <v>5.8701538031272706</v>
      </c>
      <c r="X77" s="761">
        <f>IF(OR(AJ77&lt;=0,AJ77="n/a",U77&lt;=0,U77="n/a"),"n/a",U77/AJ77)</f>
        <v>0.9771378839910686</v>
      </c>
      <c r="Y77" s="949"/>
      <c r="Z77" s="703">
        <f>IF(OR(AC77&lt;0.01,AC77="n/a"),"n/a",M77/AC77*100)</f>
        <v>43.103448275862071</v>
      </c>
      <c r="AA77" s="959">
        <f>IF(OR(AC77&lt;0.01,AC77="n/a"),"n/a",I77/AC77)</f>
        <v>16.392241379310345</v>
      </c>
      <c r="AB77" s="960">
        <v>12</v>
      </c>
      <c r="AC77" s="938">
        <v>2.3199999999999998</v>
      </c>
      <c r="AD77" s="938">
        <v>2.0499999999999998</v>
      </c>
      <c r="AE77" s="938">
        <v>4.92</v>
      </c>
      <c r="AF77" s="938">
        <v>1.18</v>
      </c>
      <c r="AG77" s="938">
        <v>7.1999999999999993</v>
      </c>
      <c r="AH77" s="938">
        <v>26.5</v>
      </c>
      <c r="AI77" s="938">
        <v>8.76</v>
      </c>
      <c r="AJ77" s="938">
        <v>10.5</v>
      </c>
      <c r="AK77" s="938">
        <v>8</v>
      </c>
      <c r="AL77" s="951">
        <v>3040</v>
      </c>
      <c r="AM77" s="945">
        <v>1.6</v>
      </c>
      <c r="AN77" s="938">
        <v>0.3</v>
      </c>
      <c r="AO77" s="802">
        <f>IF(U77="n/a","n/a",IF(AA77&lt;0,"n/a",IF(AA77="n/a","n/a",J77+U77-AA77)))</f>
        <v>-3.5027905734756484</v>
      </c>
      <c r="AP77" s="803">
        <f>IF(U77="n/a","n/a",J77+U77)</f>
        <v>12.889450805834697</v>
      </c>
      <c r="AQ77" s="961">
        <f>IF(OR(AC77&lt;0.01,AF77="n/a"),"n/a",(I77/SQRT(22.5*AC77*(I77/AF77))-1)*100)</f>
        <v>-7.2809624544578844</v>
      </c>
      <c r="AR77" s="703">
        <f>INDEX(Historical!$C$7:$C$1439,MATCH(B77,Historical!$B$7:$B$1450,0))*IF(AH77="n/a",1.03,IF(AH77&lt;0,1.01,IF(AH77&gt;10,1.1,(1+AH77/100))))</f>
        <v>0.96800000000000008</v>
      </c>
      <c r="AS77" s="959">
        <f>IF($AI77="n/a",1.03*AR77,IF($AI77&lt;0,1.01*AR77,IF($AI77&gt;10,1.1*AR77,(1+$AI77/100)*AR77)))</f>
        <v>1.0527968000000001</v>
      </c>
      <c r="AT77" s="959">
        <f>IF($AK77="n/a",1.03*AS77,IF($AK77&lt;0,1.01*AS77,IF($AK77&gt;10,1.1*AS77,(1+$AK77/100)*AS77)))</f>
        <v>1.1370205440000001</v>
      </c>
      <c r="AU77" s="959">
        <f>IF($AK77="n/a",1.03*AT77,IF($AK77&lt;0,1.01*AT77,IF($AK77&gt;10,1.1*AT77,(1+$AK77/100)*AT77)))</f>
        <v>1.2279821875200001</v>
      </c>
      <c r="AV77" s="959">
        <f>IF($AK77="n/a",1.03*AU77,IF($AK77&lt;0,1.01*AU77,IF($AK77&gt;10,1.1*AU77,(1+$AK77/100)*AU77)))</f>
        <v>1.3262207625216003</v>
      </c>
      <c r="AW77" s="703">
        <f>SUM(AR77:AV77)</f>
        <v>5.7120202940416007</v>
      </c>
      <c r="AX77" s="810">
        <f>AW77/I77*100</f>
        <v>15.01977463592322</v>
      </c>
      <c r="AY77" s="1017">
        <v>1.42</v>
      </c>
      <c r="AZ77" s="945">
        <v>43.62</v>
      </c>
      <c r="BA77" s="945">
        <v>-10.81</v>
      </c>
      <c r="BB77" s="945">
        <v>8.84</v>
      </c>
      <c r="BC77" s="945">
        <v>11.95</v>
      </c>
      <c r="BE77" s="666">
        <v>2011</v>
      </c>
      <c r="BF77" s="971">
        <f>IF(BE77&gt;2008,0,IF(BE77&gt;2001,1,IF(BE77&gt;1990,2,IF(BE77&gt;1980,3,IF(BE77&gt;1973,4,IF(BE77&gt;1970,5,IF(BE77&gt;1960,6,IF(BE77&gt;1958,7,IF(BE77&gt;1953,8,9)))))))))</f>
        <v>0</v>
      </c>
      <c r="BG77" s="955">
        <v>1</v>
      </c>
      <c r="BH77" s="937"/>
    </row>
    <row r="78" spans="1:60" ht="11.25" customHeight="1" x14ac:dyDescent="0.2">
      <c r="A78" s="936" t="s">
        <v>448</v>
      </c>
      <c r="B78" s="948" t="s">
        <v>449</v>
      </c>
      <c r="C78" s="1013" t="s">
        <v>108</v>
      </c>
      <c r="D78" s="1013" t="s">
        <v>4365</v>
      </c>
      <c r="E78" s="792">
        <v>18</v>
      </c>
      <c r="F78" s="1227">
        <v>179</v>
      </c>
      <c r="G78" s="1227" t="s">
        <v>37</v>
      </c>
      <c r="H78" s="1227" t="s">
        <v>37</v>
      </c>
      <c r="I78" s="947">
        <v>38.68</v>
      </c>
      <c r="J78" s="703">
        <f>(M78/I78)*100</f>
        <v>2.5853154084798344</v>
      </c>
      <c r="K78" s="950">
        <v>0.25</v>
      </c>
      <c r="L78" s="960">
        <v>4</v>
      </c>
      <c r="M78" s="694">
        <f>K78*L78</f>
        <v>1</v>
      </c>
      <c r="N78" s="943" t="s">
        <v>3964</v>
      </c>
      <c r="O78" s="795">
        <v>0.24</v>
      </c>
      <c r="P78" s="934">
        <v>43531</v>
      </c>
      <c r="Q78" s="934">
        <v>43549</v>
      </c>
      <c r="R78" s="694">
        <f>(K78-O78)/O78*100</f>
        <v>4.1666666666666705</v>
      </c>
      <c r="S78" s="759">
        <f>IF(INDEX(Historical!$D$7:$D$1439,MATCH(B78,Historical!$B$7:$B$1450,0))=0,"n/a",(INDEX(Historical!$C$7:$C$1439,MATCH(B78,Historical!$B$7:$B$1450,0))/INDEX(Historical!$D$7:$D$1439,MATCH(B78,Historical!$B$7:$B$1450,0))-1)*100)</f>
        <v>4.3478260869565188</v>
      </c>
      <c r="T78" s="759">
        <f>IF(INDEX(Historical!$F$7:$F$1432,MATCH(B78,Historical!$B$7:$B$1450,0))=0,"n/a",((INDEX(Historical!$C$7:$C$1439,MATCH(B78,Historical!$B$7:$B$1450,0))/INDEX(Historical!$F$7:$F$1432,MATCH(B78,Historical!$B$7:$B$1450,0)))^(1/3)-1)*100)</f>
        <v>2.9428498400178693</v>
      </c>
      <c r="U78" s="759">
        <f>IF(INDEX(Historical!$H$7:$H$1432,MATCH(B78,Historical!$B$7:$B$1450,0))=0,"n/a",((INDEX(Historical!$C$7:$C$1439,MATCH(B78,Historical!$B$7:$B$1450,0))/INDEX(Historical!$H$7:$H$1432,MATCH(B78,Historical!$B$7:$B$1450,0)))^(1/5)-1)*100)</f>
        <v>2.7066087089351765</v>
      </c>
      <c r="V78" s="759">
        <f>IF(INDEX(Historical!$O$7:$O$1432,MATCH(B78,Historical!$B$7:$B$1450,0))=0,"n/a",((INDEX(Historical!$C$7:$C$1439,MATCH(B78,Historical!$B$7:$B$1450,0))/INDEX(Historical!$O$7:$O$1432,MATCH(B78,Historical!$B$7:$B$1450,0)))^(1/10)-1)*100)</f>
        <v>2.6370004418768911</v>
      </c>
      <c r="W78" s="760">
        <f>IF(OR(U78&lt;=0,U78="n/a",V78&lt;=0,V78="n/a"),"n/a",U78/V78)</f>
        <v>1.0263967597247505</v>
      </c>
      <c r="X78" s="761">
        <f>IF(OR(AJ78&lt;=0,AJ78="n/a",U78&lt;=0,U78="n/a"),"n/a",U78/AJ78)</f>
        <v>0.61513834293981295</v>
      </c>
      <c r="Y78" s="948"/>
      <c r="Z78" s="703">
        <f>IF(OR(AC78&lt;0.01,AC78="n/a"),"n/a",M78/AC78*100)</f>
        <v>39.215686274509807</v>
      </c>
      <c r="AA78" s="959">
        <f>IF(OR(AC78&lt;0.01,AC78="n/a"),"n/a",I78/AC78)</f>
        <v>15.168627450980393</v>
      </c>
      <c r="AB78" s="960">
        <v>12</v>
      </c>
      <c r="AC78" s="938">
        <v>2.5499999999999998</v>
      </c>
      <c r="AD78" s="938" t="s">
        <v>137</v>
      </c>
      <c r="AE78" s="938">
        <v>4.8099999999999996</v>
      </c>
      <c r="AF78" s="938">
        <v>1.54</v>
      </c>
      <c r="AG78" s="938">
        <v>10.100000000000001</v>
      </c>
      <c r="AH78" s="938">
        <v>7.5</v>
      </c>
      <c r="AI78" s="938" t="s">
        <v>137</v>
      </c>
      <c r="AJ78" s="938">
        <v>4.3999999999999995</v>
      </c>
      <c r="AK78" s="938" t="s">
        <v>137</v>
      </c>
      <c r="AL78" s="951">
        <v>140.1</v>
      </c>
      <c r="AM78" s="945">
        <v>0.70000000000000007</v>
      </c>
      <c r="AN78" s="938">
        <v>0</v>
      </c>
      <c r="AO78" s="802">
        <f>IF(U78="n/a","n/a",IF(AA78&lt;0,"n/a",IF(AA78="n/a","n/a",J78+U78-AA78)))</f>
        <v>-9.8767033335653824</v>
      </c>
      <c r="AP78" s="803">
        <f>IF(U78="n/a","n/a",J78+U78)</f>
        <v>5.2919241174150109</v>
      </c>
      <c r="AQ78" s="961">
        <f>IF(OR(AC78&lt;0.01,AF78="n/a"),"n/a",(I78/SQRT(22.5*AC78*(I78/AF78))-1)*100)</f>
        <v>1.8925060476531197</v>
      </c>
      <c r="AR78" s="703">
        <f>INDEX(Historical!$C$7:$C$1439,MATCH(B78,Historical!$B$7:$B$1450,0))*IF(AH78="n/a",1.03,IF(AH78&lt;0,1.01,IF(AH78&gt;10,1.1,(1+AH78/100))))</f>
        <v>1.032</v>
      </c>
      <c r="AS78" s="959">
        <f>IF($AI78="n/a",1.03*AR78,IF($AI78&lt;0,1.01*AR78,IF($AI78&gt;10,1.1*AR78,(1+$AI78/100)*AR78)))</f>
        <v>1.0629600000000001</v>
      </c>
      <c r="AT78" s="959">
        <f>IF($AK78="n/a",1.03*AS78,IF($AK78&lt;0,1.01*AS78,IF($AK78&gt;10,1.1*AS78,(1+$AK78/100)*AS78)))</f>
        <v>1.0948488000000001</v>
      </c>
      <c r="AU78" s="959">
        <f>IF($AK78="n/a",1.03*AT78,IF($AK78&lt;0,1.01*AT78,IF($AK78&gt;10,1.1*AT78,(1+$AK78/100)*AT78)))</f>
        <v>1.1276942640000001</v>
      </c>
      <c r="AV78" s="959">
        <f>IF($AK78="n/a",1.03*AU78,IF($AK78&lt;0,1.01*AU78,IF($AK78&gt;10,1.1*AU78,(1+$AK78/100)*AU78)))</f>
        <v>1.1615250919200002</v>
      </c>
      <c r="AW78" s="703">
        <f>SUM(AR78:AV78)</f>
        <v>5.47902815592</v>
      </c>
      <c r="AX78" s="810">
        <f>AW78/I78*100</f>
        <v>14.16501591499483</v>
      </c>
      <c r="AY78" s="1017">
        <v>0.38</v>
      </c>
      <c r="AZ78" s="945">
        <v>38.440000000000005</v>
      </c>
      <c r="BA78" s="945">
        <v>-21.060000000000002</v>
      </c>
      <c r="BB78" s="945">
        <v>11.92</v>
      </c>
      <c r="BC78" s="945">
        <v>8.25</v>
      </c>
      <c r="BE78" s="666">
        <v>2002</v>
      </c>
      <c r="BF78" s="971">
        <f>IF(BE78&gt;2008,0,IF(BE78&gt;2001,1,IF(BE78&gt;1990,2,IF(BE78&gt;1980,3,IF(BE78&gt;1973,4,IF(BE78&gt;1970,5,IF(BE78&gt;1960,6,IF(BE78&gt;1958,7,IF(BE78&gt;1953,8,9)))))))))</f>
        <v>1</v>
      </c>
      <c r="BG78" s="955">
        <v>1.0999999999999999</v>
      </c>
      <c r="BH78" s="937"/>
    </row>
    <row r="79" spans="1:60" ht="11.25" customHeight="1" x14ac:dyDescent="0.2">
      <c r="A79" s="944" t="s">
        <v>450</v>
      </c>
      <c r="B79" s="948" t="s">
        <v>451</v>
      </c>
      <c r="C79" s="1013" t="s">
        <v>131</v>
      </c>
      <c r="D79" s="1013" t="s">
        <v>4354</v>
      </c>
      <c r="E79" s="792">
        <v>17</v>
      </c>
      <c r="F79" s="1227">
        <v>199</v>
      </c>
      <c r="G79" s="1237" t="s">
        <v>37</v>
      </c>
      <c r="H79" s="1237" t="s">
        <v>37</v>
      </c>
      <c r="I79" s="947">
        <v>46.03</v>
      </c>
      <c r="J79" s="703">
        <f>(M79/I79)*100</f>
        <v>3.3673691071040626</v>
      </c>
      <c r="K79" s="950">
        <v>0.38750000000000001</v>
      </c>
      <c r="L79" s="960">
        <v>4</v>
      </c>
      <c r="M79" s="694">
        <f>K79*L79</f>
        <v>1.55</v>
      </c>
      <c r="N79" s="943" t="s">
        <v>149</v>
      </c>
      <c r="O79" s="795">
        <v>0.3725</v>
      </c>
      <c r="P79" s="934">
        <v>43517</v>
      </c>
      <c r="Q79" s="934">
        <v>43539</v>
      </c>
      <c r="R79" s="694">
        <f>(K79-O79)/O79*100</f>
        <v>4.0268456375838966</v>
      </c>
      <c r="S79" s="759">
        <f>IF(INDEX(Historical!$D$7:$D$1439,MATCH(B79,Historical!$B$7:$B$1450,0))=0,"n/a",(INDEX(Historical!$C$7:$C$1439,MATCH(B79,Historical!$B$7:$B$1450,0))/INDEX(Historical!$D$7:$D$1439,MATCH(B79,Historical!$B$7:$B$1450,0))-1)*100)</f>
        <v>4.1958041958042092</v>
      </c>
      <c r="T79" s="759">
        <f>IF(INDEX(Historical!$F$7:$F$1432,MATCH(B79,Historical!$B$7:$B$1450,0))=0,"n/a",((INDEX(Historical!$C$7:$C$1439,MATCH(B79,Historical!$B$7:$B$1450,0))/INDEX(Historical!$F$7:$F$1432,MATCH(B79,Historical!$B$7:$B$1450,0)))^(1/3)-1)*100)</f>
        <v>4.1207878770866735</v>
      </c>
      <c r="U79" s="759">
        <f>IF(INDEX(Historical!$H$7:$H$1432,MATCH(B79,Historical!$B$7:$B$1450,0))=0,"n/a",((INDEX(Historical!$C$7:$C$1439,MATCH(B79,Historical!$B$7:$B$1450,0))/INDEX(Historical!$H$7:$H$1432,MATCH(B79,Historical!$B$7:$B$1450,0)))^(1/5)-1)*100)</f>
        <v>4.0795216521546829</v>
      </c>
      <c r="V79" s="759">
        <f>IF(INDEX(Historical!$O$7:$O$1432,MATCH(B79,Historical!$B$7:$B$1450,0))=0,"n/a",((INDEX(Historical!$C$7:$C$1439,MATCH(B79,Historical!$B$7:$B$1450,0))/INDEX(Historical!$O$7:$O$1432,MATCH(B79,Historical!$B$7:$B$1450,0)))^(1/10)-1)*100)</f>
        <v>8.0024774402735801</v>
      </c>
      <c r="W79" s="760">
        <f>IF(OR(U79&lt;=0,U79="n/a",V79&lt;=0,V79="n/a"),"n/a",U79/V79)</f>
        <v>0.50978233710774656</v>
      </c>
      <c r="X79" s="761">
        <f>IF(OR(AJ79&lt;=0,AJ79="n/a",U79&lt;=0,U79="n/a"),"n/a",U79/AJ79)</f>
        <v>1.0735583295143902</v>
      </c>
      <c r="Y79" s="722"/>
      <c r="Z79" s="703">
        <f>IF(OR(AC79&lt;0.01,AC79="n/a"),"n/a",M79/AC79*100)</f>
        <v>51.666666666666671</v>
      </c>
      <c r="AA79" s="959">
        <f>IF(OR(AC79&lt;0.01,AC79="n/a"),"n/a",I79/AC79)</f>
        <v>15.343333333333334</v>
      </c>
      <c r="AB79" s="960">
        <v>12</v>
      </c>
      <c r="AC79" s="938">
        <v>3</v>
      </c>
      <c r="AD79" s="938">
        <v>4.5199999999999996</v>
      </c>
      <c r="AE79" s="938">
        <v>2.17</v>
      </c>
      <c r="AF79" s="938">
        <v>1.62</v>
      </c>
      <c r="AG79" s="938">
        <v>11</v>
      </c>
      <c r="AH79" s="938">
        <v>6.3</v>
      </c>
      <c r="AI79" s="938">
        <v>5.04</v>
      </c>
      <c r="AJ79" s="938">
        <v>3.8</v>
      </c>
      <c r="AK79" s="938">
        <v>3.4000000000000004</v>
      </c>
      <c r="AL79" s="951">
        <v>3010</v>
      </c>
      <c r="AM79" s="945">
        <v>1</v>
      </c>
      <c r="AN79" s="938">
        <v>1.0900000000000001</v>
      </c>
      <c r="AO79" s="802">
        <f>IF(U79="n/a","n/a",IF(AA79&lt;0,"n/a",IF(AA79="n/a","n/a",J79+U79-AA79)))</f>
        <v>-7.8964425740745883</v>
      </c>
      <c r="AP79" s="803">
        <f>IF(U79="n/a","n/a",J79+U79)</f>
        <v>7.4468907592587454</v>
      </c>
      <c r="AQ79" s="961">
        <f>IF(OR(AC79&lt;0.01,AF79="n/a"),"n/a",(I79/SQRT(22.5*AC79*(I79/AF79))-1)*100)</f>
        <v>5.1056611225104298</v>
      </c>
      <c r="AR79" s="703">
        <f>INDEX(Historical!$C$7:$C$1439,MATCH(B79,Historical!$B$7:$B$1450,0))*IF(AH79="n/a",1.03,IF(AH79&lt;0,1.01,IF(AH79&gt;10,1.1,(1+AH79/100))))</f>
        <v>1.5838699999999999</v>
      </c>
      <c r="AS79" s="959">
        <f>IF($AI79="n/a",1.03*AR79,IF($AI79&lt;0,1.01*AR79,IF($AI79&gt;10,1.1*AR79,(1+$AI79/100)*AR79)))</f>
        <v>1.663697048</v>
      </c>
      <c r="AT79" s="959">
        <f>IF($AK79="n/a",1.03*AS79,IF($AK79&lt;0,1.01*AS79,IF($AK79&gt;10,1.1*AS79,(1+$AK79/100)*AS79)))</f>
        <v>1.720262747632</v>
      </c>
      <c r="AU79" s="959">
        <f>IF($AK79="n/a",1.03*AT79,IF($AK79&lt;0,1.01*AT79,IF($AK79&gt;10,1.1*AT79,(1+$AK79/100)*AT79)))</f>
        <v>1.7787516810514881</v>
      </c>
      <c r="AV79" s="959">
        <f>IF($AK79="n/a",1.03*AU79,IF($AK79&lt;0,1.01*AU79,IF($AK79&gt;10,1.1*AU79,(1+$AK79/100)*AU79)))</f>
        <v>1.8392292382072386</v>
      </c>
      <c r="AW79" s="703">
        <f>SUM(AR79:AV79)</f>
        <v>8.5858107148907266</v>
      </c>
      <c r="AX79" s="810">
        <f>AW79/I79*100</f>
        <v>18.652641135978115</v>
      </c>
      <c r="AY79" s="1017">
        <v>0.41</v>
      </c>
      <c r="AZ79" s="945">
        <v>15.8</v>
      </c>
      <c r="BA79" s="945">
        <v>-12.659999999999998</v>
      </c>
      <c r="BB79" s="945">
        <v>4.2799999999999994</v>
      </c>
      <c r="BC79" s="945">
        <v>3.93</v>
      </c>
      <c r="BE79" s="666">
        <v>2003</v>
      </c>
      <c r="BF79" s="971">
        <f>IF(BE79&gt;2008,0,IF(BE79&gt;2001,1,IF(BE79&gt;1990,2,IF(BE79&gt;1980,3,IF(BE79&gt;1973,4,IF(BE79&gt;1970,5,IF(BE79&gt;1960,6,IF(BE79&gt;1958,7,IF(BE79&gt;1953,8,9)))))))))</f>
        <v>1</v>
      </c>
      <c r="BG79" s="955">
        <v>3.5000000000000004</v>
      </c>
      <c r="BH79" s="937"/>
    </row>
    <row r="80" spans="1:60" ht="11.25" customHeight="1" x14ac:dyDescent="0.2">
      <c r="A80" s="936" t="s">
        <v>965</v>
      </c>
      <c r="B80" s="948" t="s">
        <v>966</v>
      </c>
      <c r="C80" s="1013" t="s">
        <v>4345</v>
      </c>
      <c r="D80" s="1013" t="s">
        <v>4346</v>
      </c>
      <c r="E80" s="792">
        <v>8</v>
      </c>
      <c r="F80" s="1227">
        <v>576</v>
      </c>
      <c r="G80" s="1160" t="s">
        <v>37</v>
      </c>
      <c r="H80" s="1160" t="s">
        <v>37</v>
      </c>
      <c r="I80" s="947">
        <v>208.79</v>
      </c>
      <c r="J80" s="703">
        <f>(M80/I80)*100</f>
        <v>2.9120168590449738</v>
      </c>
      <c r="K80" s="950">
        <v>1.52</v>
      </c>
      <c r="L80" s="960">
        <v>4</v>
      </c>
      <c r="M80" s="694">
        <f>K80*L80</f>
        <v>6.08</v>
      </c>
      <c r="N80" s="943" t="s">
        <v>220</v>
      </c>
      <c r="O80" s="795">
        <v>1.47</v>
      </c>
      <c r="P80" s="934">
        <v>43552</v>
      </c>
      <c r="Q80" s="934">
        <v>43570</v>
      </c>
      <c r="R80" s="694">
        <f>(K80-O80)/O80*100</f>
        <v>3.40136054421769</v>
      </c>
      <c r="S80" s="759">
        <f>IF(INDEX(Historical!$D$7:$D$1439,MATCH(B80,Historical!$B$7:$B$1450,0))=0,"n/a",(INDEX(Historical!$C$7:$C$1439,MATCH(B80,Historical!$B$7:$B$1450,0))/INDEX(Historical!$D$7:$D$1439,MATCH(B80,Historical!$B$7:$B$1450,0))-1)*100)</f>
        <v>3.9215686274509887</v>
      </c>
      <c r="T80" s="759">
        <f>IF(INDEX(Historical!$F$7:$F$1432,MATCH(B80,Historical!$B$7:$B$1450,0))=0,"n/a",((INDEX(Historical!$C$7:$C$1439,MATCH(B80,Historical!$B$7:$B$1450,0))/INDEX(Historical!$F$7:$F$1432,MATCH(B80,Historical!$B$7:$B$1450,0)))^(1/3)-1)*100)</f>
        <v>5.8918057290873849</v>
      </c>
      <c r="U80" s="759">
        <f>IF(INDEX(Historical!$H$7:$H$1432,MATCH(B80,Historical!$B$7:$B$1450,0))=0,"n/a",((INDEX(Historical!$C$7:$C$1439,MATCH(B80,Historical!$B$7:$B$1450,0))/INDEX(Historical!$H$7:$H$1432,MATCH(B80,Historical!$B$7:$B$1450,0)))^(1/5)-1)*100)</f>
        <v>6.8804945311529142</v>
      </c>
      <c r="V80" s="759">
        <f>IF(INDEX(Historical!$O$7:$O$1432,MATCH(B80,Historical!$B$7:$B$1450,0))=0,"n/a",((INDEX(Historical!$C$7:$C$1439,MATCH(B80,Historical!$B$7:$B$1450,0))/INDEX(Historical!$O$7:$O$1432,MATCH(B80,Historical!$B$7:$B$1450,0)))^(1/10)-1)*100)</f>
        <v>5.1526333466036522</v>
      </c>
      <c r="W80" s="760">
        <f>IF(OR(U80&lt;=0,U80="n/a",V80&lt;=0,V80="n/a"),"n/a",U80/V80)</f>
        <v>1.335335559183185</v>
      </c>
      <c r="X80" s="761">
        <f>IF(OR(AJ80&lt;=0,AJ80="n/a",U80&lt;=0,U80="n/a"),"n/a",U80/AJ80)</f>
        <v>9.4253349741820744E-2</v>
      </c>
      <c r="Y80" s="712"/>
      <c r="Z80" s="703">
        <f>IF(OR(AC80&lt;0.01,AC80="n/a"),"n/a",M80/AC80*100)</f>
        <v>84.094052558782849</v>
      </c>
      <c r="AA80" s="959">
        <f>IF(OR(AC80&lt;0.01,AC80="n/a"),"n/a",I80/AC80)</f>
        <v>28.878284923928074</v>
      </c>
      <c r="AB80" s="960">
        <v>12</v>
      </c>
      <c r="AC80" s="938">
        <v>7.23</v>
      </c>
      <c r="AD80" s="938">
        <v>11.49</v>
      </c>
      <c r="AE80" s="938">
        <v>12.74</v>
      </c>
      <c r="AF80" s="938">
        <v>2.72</v>
      </c>
      <c r="AG80" s="938">
        <v>9.5</v>
      </c>
      <c r="AH80" s="938">
        <v>10.9</v>
      </c>
      <c r="AI80" s="938">
        <v>6.61</v>
      </c>
      <c r="AJ80" s="938">
        <v>73</v>
      </c>
      <c r="AK80" s="938">
        <v>2.54</v>
      </c>
      <c r="AL80" s="951">
        <v>29180</v>
      </c>
      <c r="AM80" s="945">
        <v>0.3</v>
      </c>
      <c r="AN80" s="938">
        <v>0.66</v>
      </c>
      <c r="AO80" s="802">
        <f>IF(U80="n/a","n/a",IF(AA80&lt;0,"n/a",IF(AA80="n/a","n/a",J80+U80-AA80)))</f>
        <v>-19.085773533730187</v>
      </c>
      <c r="AP80" s="803">
        <f>IF(U80="n/a","n/a",J80+U80)</f>
        <v>9.7925113901978875</v>
      </c>
      <c r="AQ80" s="961">
        <f>IF(OR(AC80&lt;0.01,AF80="n/a"),"n/a",(I80/SQRT(22.5*AC80*(I80/AF80))-1)*100)</f>
        <v>86.843886104694803</v>
      </c>
      <c r="AR80" s="703">
        <f>INDEX(Historical!$C$7:$C$1439,MATCH(B80,Historical!$B$7:$B$1450,0))*IF(AH80="n/a",1.03,IF(AH80&lt;0,1.01,IF(AH80&gt;10,1.1,(1+AH80/100))))</f>
        <v>6.4130000000000003</v>
      </c>
      <c r="AS80" s="959">
        <f>IF($AI80="n/a",1.03*AR80,IF($AI80&lt;0,1.01*AR80,IF($AI80&gt;10,1.1*AR80,(1+$AI80/100)*AR80)))</f>
        <v>6.8368993000000007</v>
      </c>
      <c r="AT80" s="959">
        <f>IF($AK80="n/a",1.03*AS80,IF($AK80&lt;0,1.01*AS80,IF($AK80&gt;10,1.1*AS80,(1+$AK80/100)*AS80)))</f>
        <v>7.0105565422200016</v>
      </c>
      <c r="AU80" s="959">
        <f>IF($AK80="n/a",1.03*AT80,IF($AK80&lt;0,1.01*AT80,IF($AK80&gt;10,1.1*AT80,(1+$AK80/100)*AT80)))</f>
        <v>7.1886246783923902</v>
      </c>
      <c r="AV80" s="959">
        <f>IF($AK80="n/a",1.03*AU80,IF($AK80&lt;0,1.01*AU80,IF($AK80&gt;10,1.1*AU80,(1+$AK80/100)*AU80)))</f>
        <v>7.3712157452235578</v>
      </c>
      <c r="AW80" s="703">
        <f>SUM(AR80:AV80)</f>
        <v>34.82029626583595</v>
      </c>
      <c r="AX80" s="810">
        <f>AW80/I80*100</f>
        <v>16.677185816291946</v>
      </c>
      <c r="AY80" s="1017">
        <v>0.55000000000000004</v>
      </c>
      <c r="AZ80" s="945">
        <v>25.019999999999996</v>
      </c>
      <c r="BA80" s="945">
        <v>-2.48</v>
      </c>
      <c r="BB80" s="945">
        <v>0.88</v>
      </c>
      <c r="BC80" s="945">
        <v>7.7299999999999995</v>
      </c>
      <c r="BE80" s="666">
        <v>2012</v>
      </c>
      <c r="BF80" s="971">
        <f>IF(BE80&gt;2008,0,IF(BE80&gt;2001,1,IF(BE80&gt;1990,2,IF(BE80&gt;1980,3,IF(BE80&gt;1973,4,IF(BE80&gt;1970,5,IF(BE80&gt;1960,6,IF(BE80&gt;1958,7,IF(BE80&gt;1953,8,9)))))))))</f>
        <v>0</v>
      </c>
      <c r="BG80" s="955">
        <v>5.4</v>
      </c>
      <c r="BH80" s="937"/>
    </row>
    <row r="81" spans="1:60" ht="11.25" customHeight="1" x14ac:dyDescent="0.2">
      <c r="A81" s="936" t="s">
        <v>1015</v>
      </c>
      <c r="B81" s="948" t="s">
        <v>1016</v>
      </c>
      <c r="C81" s="1013" t="s">
        <v>4216</v>
      </c>
      <c r="D81" s="1013" t="s">
        <v>4352</v>
      </c>
      <c r="E81" s="792">
        <v>9</v>
      </c>
      <c r="F81" s="1227">
        <v>400</v>
      </c>
      <c r="G81" s="1237" t="s">
        <v>106</v>
      </c>
      <c r="H81" s="1237" t="s">
        <v>106</v>
      </c>
      <c r="I81" s="947">
        <v>289.99</v>
      </c>
      <c r="J81" s="703">
        <f>(M81/I81)*100</f>
        <v>3.6552984585675365</v>
      </c>
      <c r="K81" s="950">
        <v>2.65</v>
      </c>
      <c r="L81" s="960">
        <v>4</v>
      </c>
      <c r="M81" s="694">
        <f>K81*L81</f>
        <v>10.6</v>
      </c>
      <c r="N81" s="943" t="s">
        <v>152</v>
      </c>
      <c r="O81" s="795">
        <v>1.75</v>
      </c>
      <c r="P81" s="934">
        <v>43452</v>
      </c>
      <c r="Q81" s="934">
        <v>43462</v>
      </c>
      <c r="R81" s="694">
        <f>(K81-O81)/O81*100</f>
        <v>51.428571428571423</v>
      </c>
      <c r="S81" s="759">
        <f>IF(INDEX(Historical!$D$7:$D$1439,MATCH(B81,Historical!$B$7:$B$1450,0))=0,"n/a",(INDEX(Historical!$C$7:$C$1439,MATCH(B81,Historical!$B$7:$B$1450,0))/INDEX(Historical!$D$7:$D$1439,MATCH(B81,Historical!$B$7:$B$1450,0))-1)*100)</f>
        <v>64.241164241164256</v>
      </c>
      <c r="T81" s="759">
        <f>IF(INDEX(Historical!$F$7:$F$1432,MATCH(B81,Historical!$B$7:$B$1450,0))=0,"n/a",((INDEX(Historical!$C$7:$C$1439,MATCH(B81,Historical!$B$7:$B$1450,0))/INDEX(Historical!$F$7:$F$1432,MATCH(B81,Historical!$B$7:$B$1450,0)))^(1/3)-1)*100)</f>
        <v>68.886297370069258</v>
      </c>
      <c r="U81" s="759">
        <f>IF(INDEX(Historical!$H$7:$H$1432,MATCH(B81,Historical!$B$7:$B$1450,0))=0,"n/a",((INDEX(Historical!$C$7:$C$1439,MATCH(B81,Historical!$B$7:$B$1450,0))/INDEX(Historical!$H$7:$H$1432,MATCH(B81,Historical!$B$7:$B$1450,0)))^(1/5)-1)*100)</f>
        <v>55.106102064569562</v>
      </c>
      <c r="V81" s="759" t="str">
        <f>IF(INDEX(Historical!$O$7:$O$1432,MATCH(B81,Historical!$B$7:$B$1450,0))=0,"n/a",((INDEX(Historical!$C$7:$C$1439,MATCH(B81,Historical!$B$7:$B$1450,0))/INDEX(Historical!$O$7:$O$1432,MATCH(B81,Historical!$B$7:$B$1450,0)))^(1/10)-1)*100)</f>
        <v>n/a</v>
      </c>
      <c r="W81" s="760" t="str">
        <f>IF(OR(U81&lt;=0,U81="n/a",V81&lt;=0,V81="n/a"),"n/a",U81/V81)</f>
        <v>n/a</v>
      </c>
      <c r="X81" s="761">
        <f>IF(OR(AJ81&lt;=0,AJ81="n/a",U81&lt;=0,U81="n/a"),"n/a",U81/AJ81)</f>
        <v>1.3915682339537767</v>
      </c>
      <c r="Y81" s="949" t="s">
        <v>1017</v>
      </c>
      <c r="Z81" s="703">
        <f>IF(OR(AC81&lt;0.01,AC81="n/a"),"n/a",M81/AC81*100)</f>
        <v>129.42612942612942</v>
      </c>
      <c r="AA81" s="959">
        <f>IF(OR(AC81&lt;0.01,AC81="n/a"),"n/a",I81/AC81)</f>
        <v>35.407814407814413</v>
      </c>
      <c r="AB81" s="960">
        <v>10</v>
      </c>
      <c r="AC81" s="938">
        <v>8.19</v>
      </c>
      <c r="AD81" s="938">
        <v>2.27</v>
      </c>
      <c r="AE81" s="938">
        <v>5.46</v>
      </c>
      <c r="AF81" s="938">
        <v>5.36</v>
      </c>
      <c r="AG81" s="938">
        <v>14.000000000000002</v>
      </c>
      <c r="AH81" s="940">
        <v>187.6</v>
      </c>
      <c r="AI81" s="940">
        <v>10.92</v>
      </c>
      <c r="AJ81" s="938">
        <v>39.6</v>
      </c>
      <c r="AK81" s="938">
        <v>16.100000000000001</v>
      </c>
      <c r="AL81" s="951">
        <v>119040</v>
      </c>
      <c r="AM81" s="945">
        <v>0.2</v>
      </c>
      <c r="AN81" s="938">
        <v>1.69</v>
      </c>
      <c r="AO81" s="802">
        <f>IF(U81="n/a","n/a",IF(AA81&lt;0,"n/a",IF(AA81="n/a","n/a",J81+U81-AA81)))</f>
        <v>23.353586115322685</v>
      </c>
      <c r="AP81" s="803">
        <f>IF(U81="n/a","n/a",J81+U81)</f>
        <v>58.761400523137098</v>
      </c>
      <c r="AQ81" s="961">
        <f>IF(OR(AC81&lt;0.01,AF81="n/a"),"n/a",(I81/SQRT(22.5*AC81*(I81/AF81))-1)*100)</f>
        <v>190.42947908677533</v>
      </c>
      <c r="AR81" s="703">
        <f>INDEX(Historical!$C$7:$C$1439,MATCH(B81,Historical!$B$7:$B$1450,0))*IF(AH81="n/a",1.03,IF(AH81&lt;0,1.01,IF(AH81&gt;10,1.1,(1+AH81/100))))</f>
        <v>8.6900000000000013</v>
      </c>
      <c r="AS81" s="959">
        <f>IF($AI81="n/a",1.03*AR81,IF($AI81&lt;0,1.01*AR81,IF($AI81&gt;10,1.1*AR81,(1+$AI81/100)*AR81)))</f>
        <v>9.5590000000000028</v>
      </c>
      <c r="AT81" s="959">
        <f>IF($AK81="n/a",1.03*AS81,IF($AK81&lt;0,1.01*AS81,IF($AK81&gt;10,1.1*AS81,(1+$AK81/100)*AS81)))</f>
        <v>10.514900000000004</v>
      </c>
      <c r="AU81" s="959">
        <f>IF($AK81="n/a",1.03*AT81,IF($AK81&lt;0,1.01*AT81,IF($AK81&gt;10,1.1*AT81,(1+$AK81/100)*AT81)))</f>
        <v>11.566390000000006</v>
      </c>
      <c r="AV81" s="959">
        <f>IF($AK81="n/a",1.03*AU81,IF($AK81&lt;0,1.01*AU81,IF($AK81&gt;10,1.1*AU81,(1+$AK81/100)*AU81)))</f>
        <v>12.723029000000007</v>
      </c>
      <c r="AW81" s="703">
        <f>SUM(AR81:AV81)</f>
        <v>53.053319000000016</v>
      </c>
      <c r="AX81" s="810">
        <f>AW81/I81*100</f>
        <v>18.294878788923761</v>
      </c>
      <c r="AY81" s="1017">
        <v>0.92</v>
      </c>
      <c r="AZ81" s="945">
        <v>43.01</v>
      </c>
      <c r="BA81" s="945">
        <v>-10.280000000000001</v>
      </c>
      <c r="BB81" s="945">
        <v>3.95</v>
      </c>
      <c r="BC81" s="945">
        <v>7.61</v>
      </c>
      <c r="BE81" s="666">
        <v>2011</v>
      </c>
      <c r="BF81" s="971">
        <f>IF(BE81&gt;2008,0,IF(BE81&gt;2001,1,IF(BE81&gt;1990,2,IF(BE81&gt;1980,3,IF(BE81&gt;1973,4,IF(BE81&gt;1970,5,IF(BE81&gt;1960,6,IF(BE81&gt;1958,7,IF(BE81&gt;1953,8,9)))))))))</f>
        <v>0</v>
      </c>
      <c r="BG81" s="955">
        <v>5.7</v>
      </c>
      <c r="BH81" s="937"/>
    </row>
    <row r="82" spans="1:60" ht="11.25" customHeight="1" x14ac:dyDescent="0.2">
      <c r="A82" s="944" t="s">
        <v>969</v>
      </c>
      <c r="B82" s="948" t="s">
        <v>970</v>
      </c>
      <c r="C82" s="1013" t="s">
        <v>4216</v>
      </c>
      <c r="D82" s="1013" t="s">
        <v>4364</v>
      </c>
      <c r="E82" s="792">
        <v>6</v>
      </c>
      <c r="F82" s="1227">
        <v>733</v>
      </c>
      <c r="G82" s="1227" t="s">
        <v>106</v>
      </c>
      <c r="H82" s="1227" t="s">
        <v>106</v>
      </c>
      <c r="I82" s="947">
        <v>45.42</v>
      </c>
      <c r="J82" s="703">
        <f>(M82/I82)*100</f>
        <v>1.7613386173491854</v>
      </c>
      <c r="K82" s="950">
        <v>0.2</v>
      </c>
      <c r="L82" s="960">
        <v>4</v>
      </c>
      <c r="M82" s="694">
        <f>K82*L82</f>
        <v>0.8</v>
      </c>
      <c r="N82" s="943" t="s">
        <v>196</v>
      </c>
      <c r="O82" s="795">
        <v>0.19</v>
      </c>
      <c r="P82" s="660">
        <v>43350</v>
      </c>
      <c r="Q82" s="660">
        <v>43363</v>
      </c>
      <c r="R82" s="694">
        <f>(K82-O82)/O82*100</f>
        <v>5.2631578947368469</v>
      </c>
      <c r="S82" s="759">
        <f>IF(INDEX(Historical!$D$7:$D$1439,MATCH(B82,Historical!$B$7:$B$1450,0))=0,"n/a",(INDEX(Historical!$C$7:$C$1439,MATCH(B82,Historical!$B$7:$B$1450,0))/INDEX(Historical!$D$7:$D$1439,MATCH(B82,Historical!$B$7:$B$1450,0))-1)*100)</f>
        <v>8.3333333333333481</v>
      </c>
      <c r="T82" s="759">
        <f>IF(INDEX(Historical!$F$7:$F$1432,MATCH(B82,Historical!$B$7:$B$1450,0))=0,"n/a",((INDEX(Historical!$C$7:$C$1439,MATCH(B82,Historical!$B$7:$B$1450,0))/INDEX(Historical!$F$7:$F$1432,MATCH(B82,Historical!$B$7:$B$1450,0)))^(1/3)-1)*100)</f>
        <v>5.7264270346431223</v>
      </c>
      <c r="U82" s="759">
        <f>IF(INDEX(Historical!$H$7:$H$1432,MATCH(B82,Historical!$B$7:$B$1450,0))=0,"n/a",((INDEX(Historical!$C$7:$C$1439,MATCH(B82,Historical!$B$7:$B$1450,0))/INDEX(Historical!$H$7:$H$1432,MATCH(B82,Historical!$B$7:$B$1450,0)))^(1/5)-1)*100)</f>
        <v>21.058327510759469</v>
      </c>
      <c r="V82" s="759" t="str">
        <f>IF(INDEX(Historical!$O$7:$O$1432,MATCH(B82,Historical!$B$7:$B$1450,0))=0,"n/a",((INDEX(Historical!$C$7:$C$1439,MATCH(B82,Historical!$B$7:$B$1450,0))/INDEX(Historical!$O$7:$O$1432,MATCH(B82,Historical!$B$7:$B$1450,0)))^(1/10)-1)*100)</f>
        <v>n/a</v>
      </c>
      <c r="W82" s="760" t="str">
        <f>IF(OR(U82&lt;=0,U82="n/a",V82&lt;=0,V82="n/a"),"n/a",U82/V82)</f>
        <v>n/a</v>
      </c>
      <c r="X82" s="761" t="str">
        <f>IF(OR(AJ82&lt;=0,AJ82="n/a",U82&lt;=0,U82="n/a"),"n/a",U82/AJ82)</f>
        <v>n/a</v>
      </c>
      <c r="Y82" s="717"/>
      <c r="Z82" s="703">
        <f>IF(OR(AC82&lt;0.01,AC82="n/a"),"n/a",M82/AC82*100)</f>
        <v>29.962546816479403</v>
      </c>
      <c r="AA82" s="959">
        <f>IF(OR(AC82&lt;0.01,AC82="n/a"),"n/a",I82/AC82)</f>
        <v>17.011235955056179</v>
      </c>
      <c r="AB82" s="960">
        <v>6</v>
      </c>
      <c r="AC82" s="938">
        <v>2.67</v>
      </c>
      <c r="AD82" s="938">
        <v>1.52</v>
      </c>
      <c r="AE82" s="938">
        <v>0.25</v>
      </c>
      <c r="AF82" s="938">
        <v>1.1299999999999999</v>
      </c>
      <c r="AG82" s="938">
        <v>5.8999999999999995</v>
      </c>
      <c r="AH82" s="940">
        <v>-155.80000000000001</v>
      </c>
      <c r="AI82" s="940">
        <v>6.41</v>
      </c>
      <c r="AJ82" s="938">
        <v>-18.7</v>
      </c>
      <c r="AK82" s="938">
        <v>11.3</v>
      </c>
      <c r="AL82" s="951">
        <v>4940</v>
      </c>
      <c r="AM82" s="945">
        <v>0.5</v>
      </c>
      <c r="AN82" s="938">
        <v>0.48</v>
      </c>
      <c r="AO82" s="802">
        <f>IF(U82="n/a","n/a",IF(AA82&lt;0,"n/a",IF(AA82="n/a","n/a",J82+U82-AA82)))</f>
        <v>5.808430173052475</v>
      </c>
      <c r="AP82" s="803">
        <f>IF(U82="n/a","n/a",J82+U82)</f>
        <v>22.819666128108654</v>
      </c>
      <c r="AQ82" s="961">
        <f>IF(OR(AC82&lt;0.01,AF82="n/a"),"n/a",(I82/SQRT(22.5*AC82*(I82/AF82))-1)*100)</f>
        <v>-7.5693734517888185</v>
      </c>
      <c r="AR82" s="703">
        <f>INDEX(Historical!$C$7:$C$1439,MATCH(B82,Historical!$B$7:$B$1450,0))*IF(AH82="n/a",1.03,IF(AH82&lt;0,1.01,IF(AH82&gt;10,1.1,(1+AH82/100))))</f>
        <v>0.78780000000000006</v>
      </c>
      <c r="AS82" s="959">
        <f>IF($AI82="n/a",1.03*AR82,IF($AI82&lt;0,1.01*AR82,IF($AI82&gt;10,1.1*AR82,(1+$AI82/100)*AR82)))</f>
        <v>0.83829798000000011</v>
      </c>
      <c r="AT82" s="959">
        <f>IF($AK82="n/a",1.03*AS82,IF($AK82&lt;0,1.01*AS82,IF($AK82&gt;10,1.1*AS82,(1+$AK82/100)*AS82)))</f>
        <v>0.92212777800000023</v>
      </c>
      <c r="AU82" s="959">
        <f>IF($AK82="n/a",1.03*AT82,IF($AK82&lt;0,1.01*AT82,IF($AK82&gt;10,1.1*AT82,(1+$AK82/100)*AT82)))</f>
        <v>1.0143405558000003</v>
      </c>
      <c r="AV82" s="959">
        <f>IF($AK82="n/a",1.03*AU82,IF($AK82&lt;0,1.01*AU82,IF($AK82&gt;10,1.1*AU82,(1+$AK82/100)*AU82)))</f>
        <v>1.1157746113800004</v>
      </c>
      <c r="AW82" s="703">
        <f>SUM(AR82:AV82)</f>
        <v>4.6783409251800006</v>
      </c>
      <c r="AX82" s="810">
        <f>AW82/I82*100</f>
        <v>10.300178170805813</v>
      </c>
      <c r="AY82" s="1017">
        <v>1.36</v>
      </c>
      <c r="AZ82" s="945">
        <v>35.380000000000003</v>
      </c>
      <c r="BA82" s="945">
        <v>-8.07</v>
      </c>
      <c r="BB82" s="945">
        <v>4.0599999999999996</v>
      </c>
      <c r="BC82" s="945">
        <v>6.1899999999999995</v>
      </c>
      <c r="BE82" s="666">
        <v>2013</v>
      </c>
      <c r="BF82" s="971">
        <f>IF(BE82&gt;2008,0,IF(BE82&gt;2001,1,IF(BE82&gt;1990,2,IF(BE82&gt;1980,3,IF(BE82&gt;1973,4,IF(BE82&gt;1970,5,IF(BE82&gt;1960,6,IF(BE82&gt;1958,7,IF(BE82&gt;1953,8,9)))))))))</f>
        <v>0</v>
      </c>
      <c r="BG82" s="955">
        <v>2.9000000000000004</v>
      </c>
      <c r="BH82" s="937"/>
    </row>
    <row r="83" spans="1:60" ht="11.25" customHeight="1" x14ac:dyDescent="0.2">
      <c r="A83" s="936" t="s">
        <v>971</v>
      </c>
      <c r="B83" s="948" t="s">
        <v>972</v>
      </c>
      <c r="C83" s="1013" t="s">
        <v>4216</v>
      </c>
      <c r="D83" s="1013" t="s">
        <v>4364</v>
      </c>
      <c r="E83" s="793">
        <v>9</v>
      </c>
      <c r="F83" s="1227">
        <v>373</v>
      </c>
      <c r="G83" s="1160" t="s">
        <v>106</v>
      </c>
      <c r="H83" s="1160" t="s">
        <v>106</v>
      </c>
      <c r="I83" s="947">
        <v>15.23</v>
      </c>
      <c r="J83" s="703">
        <f>(M83/I83)*100</f>
        <v>3.0203545633617863</v>
      </c>
      <c r="K83" s="950">
        <v>0.115</v>
      </c>
      <c r="L83" s="960">
        <v>4</v>
      </c>
      <c r="M83" s="694">
        <f>K83*L83</f>
        <v>0.46</v>
      </c>
      <c r="N83" s="943" t="s">
        <v>973</v>
      </c>
      <c r="O83" s="795">
        <v>0.11</v>
      </c>
      <c r="P83" s="939">
        <v>43040</v>
      </c>
      <c r="Q83" s="939">
        <v>43055</v>
      </c>
      <c r="R83" s="694">
        <f>(K83-O83)/O83*100</f>
        <v>4.5454545454545494</v>
      </c>
      <c r="S83" s="759">
        <f>IF(INDEX(Historical!$D$7:$D$1439,MATCH(B83,Historical!$B$7:$B$1450,0))=0,"n/a",(INDEX(Historical!$C$7:$C$1439,MATCH(B83,Historical!$B$7:$B$1450,0))/INDEX(Historical!$D$7:$D$1439,MATCH(B83,Historical!$B$7:$B$1450,0))-1)*100)</f>
        <v>3.3707865168539408</v>
      </c>
      <c r="T83" s="759">
        <f>IF(INDEX(Historical!$F$7:$F$1432,MATCH(B83,Historical!$B$7:$B$1450,0))=0,"n/a",((INDEX(Historical!$C$7:$C$1439,MATCH(B83,Historical!$B$7:$B$1450,0))/INDEX(Historical!$F$7:$F$1432,MATCH(B83,Historical!$B$7:$B$1450,0)))^(1/3)-1)*100)</f>
        <v>3.0788379107201225</v>
      </c>
      <c r="U83" s="759">
        <f>IF(INDEX(Historical!$H$7:$H$1432,MATCH(B83,Historical!$B$7:$B$1450,0))=0,"n/a",((INDEX(Historical!$C$7:$C$1439,MATCH(B83,Historical!$B$7:$B$1450,0))/INDEX(Historical!$H$7:$H$1432,MATCH(B83,Historical!$B$7:$B$1450,0)))^(1/5)-1)*100)</f>
        <v>5.6180044038627308</v>
      </c>
      <c r="V83" s="759">
        <f>IF(INDEX(Historical!$O$7:$O$1432,MATCH(B83,Historical!$B$7:$B$1450,0))=0,"n/a",((INDEX(Historical!$C$7:$C$1439,MATCH(B83,Historical!$B$7:$B$1450,0))/INDEX(Historical!$O$7:$O$1432,MATCH(B83,Historical!$B$7:$B$1450,0)))^(1/10)-1)*100)</f>
        <v>11.138309080140285</v>
      </c>
      <c r="W83" s="760">
        <f>IF(OR(U83&lt;=0,U83="n/a",V83&lt;=0,V83="n/a"),"n/a",U83/V83)</f>
        <v>0.50438575222155468</v>
      </c>
      <c r="X83" s="761">
        <f>IF(OR(AJ83&lt;=0,AJ83="n/a",U83&lt;=0,U83="n/a"),"n/a",U83/AJ83)</f>
        <v>0.34466284686274423</v>
      </c>
      <c r="Y83" s="727" t="s">
        <v>4423</v>
      </c>
      <c r="Z83" s="703">
        <f>IF(OR(AC83&lt;0.01,AC83="n/a"),"n/a",M83/AC83*100)</f>
        <v>28.571428571428569</v>
      </c>
      <c r="AA83" s="959">
        <f>IF(OR(AC83&lt;0.01,AC83="n/a"),"n/a",I83/AC83)</f>
        <v>9.4596273291925463</v>
      </c>
      <c r="AB83" s="960">
        <v>3</v>
      </c>
      <c r="AC83" s="938">
        <v>1.61</v>
      </c>
      <c r="AD83" s="938">
        <v>1.1299999999999999</v>
      </c>
      <c r="AE83" s="938">
        <v>1.55</v>
      </c>
      <c r="AF83" s="938">
        <v>1.1100000000000001</v>
      </c>
      <c r="AG83" s="938">
        <v>10.100000000000001</v>
      </c>
      <c r="AH83" s="940">
        <v>103.69999999999999</v>
      </c>
      <c r="AI83" s="940">
        <v>-19.850000000000001</v>
      </c>
      <c r="AJ83" s="938">
        <v>16.3</v>
      </c>
      <c r="AK83" s="938">
        <v>8.6</v>
      </c>
      <c r="AL83" s="951">
        <v>2770</v>
      </c>
      <c r="AM83" s="945">
        <v>72.25</v>
      </c>
      <c r="AN83" s="938">
        <v>0</v>
      </c>
      <c r="AO83" s="802">
        <f>IF(U83="n/a","n/a",IF(AA83&lt;0,"n/a",IF(AA83="n/a","n/a",J83+U83-AA83)))</f>
        <v>-0.82126836196802877</v>
      </c>
      <c r="AP83" s="803">
        <f>IF(U83="n/a","n/a",J83+U83)</f>
        <v>8.6383589672245176</v>
      </c>
      <c r="AQ83" s="961">
        <f>IF(OR(AC83&lt;0.01,AF83="n/a"),"n/a",(I83/SQRT(22.5*AC83*(I83/AF83))-1)*100)</f>
        <v>-31.686388747178242</v>
      </c>
      <c r="AR83" s="703">
        <f>INDEX(Historical!$C$7:$C$1439,MATCH(B83,Historical!$B$7:$B$1450,0))*IF(AH83="n/a",1.03,IF(AH83&lt;0,1.01,IF(AH83&gt;10,1.1,(1+AH83/100))))</f>
        <v>0.50600000000000012</v>
      </c>
      <c r="AS83" s="959">
        <f>IF($AI83="n/a",1.03*AR83,IF($AI83&lt;0,1.01*AR83,IF($AI83&gt;10,1.1*AR83,(1+$AI83/100)*AR83)))</f>
        <v>0.51106000000000007</v>
      </c>
      <c r="AT83" s="959">
        <f>IF($AK83="n/a",1.03*AS83,IF($AK83&lt;0,1.01*AS83,IF($AK83&gt;10,1.1*AS83,(1+$AK83/100)*AS83)))</f>
        <v>0.55501116000000017</v>
      </c>
      <c r="AU83" s="959">
        <f>IF($AK83="n/a",1.03*AT83,IF($AK83&lt;0,1.01*AT83,IF($AK83&gt;10,1.1*AT83,(1+$AK83/100)*AT83)))</f>
        <v>0.60274211976000025</v>
      </c>
      <c r="AV83" s="959">
        <f>IF($AK83="n/a",1.03*AU83,IF($AK83&lt;0,1.01*AU83,IF($AK83&gt;10,1.1*AU83,(1+$AK83/100)*AU83)))</f>
        <v>0.65457794205936026</v>
      </c>
      <c r="AW83" s="703">
        <f>SUM(AR83:AV83)</f>
        <v>2.8293912218193613</v>
      </c>
      <c r="AX83" s="810">
        <f>AW83/I83*100</f>
        <v>18.577749322517146</v>
      </c>
      <c r="AY83" s="1017">
        <v>1.1499999999999999</v>
      </c>
      <c r="AZ83" s="945">
        <v>7.1800000000000006</v>
      </c>
      <c r="BA83" s="945">
        <v>-29.099999999999998</v>
      </c>
      <c r="BB83" s="945">
        <v>-4.2</v>
      </c>
      <c r="BC83" s="945">
        <v>-8.2600000000000016</v>
      </c>
      <c r="BE83" s="666">
        <v>2011</v>
      </c>
      <c r="BF83" s="971">
        <f>IF(BE83&gt;2008,0,IF(BE83&gt;2001,1,IF(BE83&gt;1990,2,IF(BE83&gt;1980,3,IF(BE83&gt;1973,4,IF(BE83&gt;1970,5,IF(BE83&gt;1960,6,IF(BE83&gt;1958,7,IF(BE83&gt;1953,8,9)))))))))</f>
        <v>0</v>
      </c>
      <c r="BG83" s="955">
        <v>8.5</v>
      </c>
      <c r="BH83" s="937"/>
    </row>
    <row r="84" spans="1:60" ht="11.25" customHeight="1" x14ac:dyDescent="0.2">
      <c r="A84" s="936" t="s">
        <v>967</v>
      </c>
      <c r="B84" s="948" t="s">
        <v>968</v>
      </c>
      <c r="C84" s="1013" t="s">
        <v>123</v>
      </c>
      <c r="D84" s="1013" t="s">
        <v>4368</v>
      </c>
      <c r="E84" s="792">
        <v>9</v>
      </c>
      <c r="F84" s="1227">
        <v>480</v>
      </c>
      <c r="G84" s="1035" t="s">
        <v>115</v>
      </c>
      <c r="H84" s="1035" t="s">
        <v>115</v>
      </c>
      <c r="I84" s="947">
        <v>114.87</v>
      </c>
      <c r="J84" s="703">
        <f>(M84/I84)*100</f>
        <v>2.0196744145555843</v>
      </c>
      <c r="K84" s="950">
        <v>0.57999999999999996</v>
      </c>
      <c r="L84" s="960">
        <v>4</v>
      </c>
      <c r="M84" s="694">
        <f>K84*L84</f>
        <v>2.3199999999999998</v>
      </c>
      <c r="N84" s="943" t="s">
        <v>327</v>
      </c>
      <c r="O84" s="795">
        <v>0.52</v>
      </c>
      <c r="P84" s="934">
        <v>43620</v>
      </c>
      <c r="Q84" s="934">
        <v>43635</v>
      </c>
      <c r="R84" s="694">
        <f>(K84-O84)/O84*100</f>
        <v>11.538461538461526</v>
      </c>
      <c r="S84" s="759">
        <f>IF(INDEX(Historical!$D$7:$D$1439,MATCH(B84,Historical!$B$7:$B$1450,0))=0,"n/a",(INDEX(Historical!$C$7:$C$1439,MATCH(B84,Historical!$B$7:$B$1450,0))/INDEX(Historical!$D$7:$D$1439,MATCH(B84,Historical!$B$7:$B$1450,0))-1)*100)</f>
        <v>14.204545454545435</v>
      </c>
      <c r="T84" s="759">
        <f>IF(INDEX(Historical!$F$7:$F$1432,MATCH(B84,Historical!$B$7:$B$1450,0))=0,"n/a",((INDEX(Historical!$C$7:$C$1439,MATCH(B84,Historical!$B$7:$B$1450,0))/INDEX(Historical!$F$7:$F$1432,MATCH(B84,Historical!$B$7:$B$1450,0)))^(1/3)-1)*100)</f>
        <v>11.245145199540252</v>
      </c>
      <c r="U84" s="759">
        <f>IF(INDEX(Historical!$H$7:$H$1432,MATCH(B84,Historical!$B$7:$B$1450,0))=0,"n/a",((INDEX(Historical!$C$7:$C$1439,MATCH(B84,Historical!$B$7:$B$1450,0))/INDEX(Historical!$H$7:$H$1432,MATCH(B84,Historical!$B$7:$B$1450,0)))^(1/5)-1)*100)</f>
        <v>12.010372422372351</v>
      </c>
      <c r="V84" s="759">
        <f>IF(INDEX(Historical!$O$7:$O$1432,MATCH(B84,Historical!$B$7:$B$1450,0))=0,"n/a",((INDEX(Historical!$C$7:$C$1439,MATCH(B84,Historical!$B$7:$B$1450,0))/INDEX(Historical!$O$7:$O$1432,MATCH(B84,Historical!$B$7:$B$1450,0)))^(1/10)-1)*100)</f>
        <v>2.0552194557945214</v>
      </c>
      <c r="W84" s="760">
        <f>IF(OR(U84&lt;=0,U84="n/a",V84&lt;=0,V84="n/a"),"n/a",U84/V84)</f>
        <v>5.8438393955984109</v>
      </c>
      <c r="X84" s="761">
        <f>IF(OR(AJ84&lt;=0,AJ84="n/a",U84&lt;=0,U84="n/a"),"n/a",U84/AJ84)</f>
        <v>0.70236096037265205</v>
      </c>
      <c r="Y84" s="718"/>
      <c r="Z84" s="703">
        <f>IF(OR(AC84&lt;0.01,AC84="n/a"),"n/a",M84/AC84*100)</f>
        <v>82.857142857142847</v>
      </c>
      <c r="AA84" s="959">
        <f>IF(OR(AC84&lt;0.01,AC84="n/a"),"n/a",I84/AC84)</f>
        <v>41.025000000000006</v>
      </c>
      <c r="AB84" s="960">
        <v>12</v>
      </c>
      <c r="AC84" s="938">
        <v>2.8</v>
      </c>
      <c r="AD84" s="938">
        <v>3.94</v>
      </c>
      <c r="AE84" s="938">
        <v>1.39</v>
      </c>
      <c r="AF84" s="938">
        <v>9.86</v>
      </c>
      <c r="AG84" s="938">
        <v>46.6</v>
      </c>
      <c r="AH84" s="938">
        <v>5.5</v>
      </c>
      <c r="AI84" s="938">
        <v>8.4</v>
      </c>
      <c r="AJ84" s="938">
        <v>17.100000000000001</v>
      </c>
      <c r="AK84" s="938">
        <v>10.52</v>
      </c>
      <c r="AL84" s="951">
        <v>9790</v>
      </c>
      <c r="AM84" s="945">
        <v>0.6</v>
      </c>
      <c r="AN84" s="938">
        <v>2.13</v>
      </c>
      <c r="AO84" s="802">
        <f>IF(U84="n/a","n/a",IF(AA84&lt;0,"n/a",IF(AA84="n/a","n/a",J84+U84-AA84)))</f>
        <v>-26.994953163072068</v>
      </c>
      <c r="AP84" s="803">
        <f>IF(U84="n/a","n/a",J84+U84)</f>
        <v>14.030046836927935</v>
      </c>
      <c r="AQ84" s="961">
        <f>IF(OR(AC84&lt;0.01,AF84="n/a"),"n/a",(I84/SQRT(22.5*AC84*(I84/AF84))-1)*100)</f>
        <v>324.00550310894164</v>
      </c>
      <c r="AR84" s="703">
        <f>INDEX(Historical!$C$7:$C$1439,MATCH(B84,Historical!$B$7:$B$1450,0))*IF(AH84="n/a",1.03,IF(AH84&lt;0,1.01,IF(AH84&gt;10,1.1,(1+AH84/100))))</f>
        <v>2.1205499999999997</v>
      </c>
      <c r="AS84" s="959">
        <f>IF($AI84="n/a",1.03*AR84,IF($AI84&lt;0,1.01*AR84,IF($AI84&gt;10,1.1*AR84,(1+$AI84/100)*AR84)))</f>
        <v>2.2986762000000001</v>
      </c>
      <c r="AT84" s="959">
        <f>IF($AK84="n/a",1.03*AS84,IF($AK84&lt;0,1.01*AS84,IF($AK84&gt;10,1.1*AS84,(1+$AK84/100)*AS84)))</f>
        <v>2.5285438200000003</v>
      </c>
      <c r="AU84" s="959">
        <f>IF($AK84="n/a",1.03*AT84,IF($AK84&lt;0,1.01*AT84,IF($AK84&gt;10,1.1*AT84,(1+$AK84/100)*AT84)))</f>
        <v>2.7813982020000005</v>
      </c>
      <c r="AV84" s="959">
        <f>IF($AK84="n/a",1.03*AU84,IF($AK84&lt;0,1.01*AU84,IF($AK84&gt;10,1.1*AU84,(1+$AK84/100)*AU84)))</f>
        <v>3.0595380222000008</v>
      </c>
      <c r="AW84" s="703">
        <f>SUM(AR84:AV84)</f>
        <v>12.7887062442</v>
      </c>
      <c r="AX84" s="810">
        <f>AW84/I84*100</f>
        <v>11.133199481326717</v>
      </c>
      <c r="AY84" s="1017">
        <v>1.33</v>
      </c>
      <c r="AZ84" s="945">
        <v>38.58</v>
      </c>
      <c r="BA84" s="945">
        <v>-4.79</v>
      </c>
      <c r="BB84" s="945">
        <v>3.02</v>
      </c>
      <c r="BC84" s="945">
        <v>10.93</v>
      </c>
      <c r="BE84" s="666">
        <v>2011</v>
      </c>
      <c r="BF84" s="971">
        <f>IF(BE84&gt;2008,0,IF(BE84&gt;2001,1,IF(BE84&gt;1990,2,IF(BE84&gt;1980,3,IF(BE84&gt;1973,4,IF(BE84&gt;1970,5,IF(BE84&gt;1960,6,IF(BE84&gt;1958,7,IF(BE84&gt;1953,8,9)))))))))</f>
        <v>0</v>
      </c>
      <c r="BG84" s="955">
        <v>9</v>
      </c>
      <c r="BH84" s="937"/>
    </row>
    <row r="85" spans="1:60" ht="11.25" customHeight="1" x14ac:dyDescent="0.2">
      <c r="A85" s="944" t="s">
        <v>414</v>
      </c>
      <c r="B85" s="948" t="s">
        <v>415</v>
      </c>
      <c r="C85" s="1013" t="s">
        <v>131</v>
      </c>
      <c r="D85" s="1013" t="s">
        <v>4367</v>
      </c>
      <c r="E85" s="792">
        <v>12</v>
      </c>
      <c r="F85" s="1227">
        <v>302</v>
      </c>
      <c r="G85" s="1169" t="s">
        <v>115</v>
      </c>
      <c r="H85" s="1169" t="s">
        <v>115</v>
      </c>
      <c r="I85" s="947">
        <v>114.78</v>
      </c>
      <c r="J85" s="703">
        <f>(M85/I85)*100</f>
        <v>1.7424638438752396</v>
      </c>
      <c r="K85" s="950">
        <v>0.5</v>
      </c>
      <c r="L85" s="960">
        <v>4</v>
      </c>
      <c r="M85" s="694">
        <f>K85*L85</f>
        <v>2</v>
      </c>
      <c r="N85" s="943" t="s">
        <v>119</v>
      </c>
      <c r="O85" s="795">
        <v>0.45500000000000002</v>
      </c>
      <c r="P85" s="934">
        <v>43595</v>
      </c>
      <c r="Q85" s="934">
        <v>43620</v>
      </c>
      <c r="R85" s="694">
        <f>(K85-O85)/O85*100</f>
        <v>9.8901098901098869</v>
      </c>
      <c r="S85" s="759">
        <f>IF(INDEX(Historical!$D$7:$D$1439,MATCH(B85,Historical!$B$7:$B$1450,0))=0,"n/a",(INDEX(Historical!$C$7:$C$1439,MATCH(B85,Historical!$B$7:$B$1450,0))/INDEX(Historical!$D$7:$D$1439,MATCH(B85,Historical!$B$7:$B$1450,0))-1)*100)</f>
        <v>9.8765432098765427</v>
      </c>
      <c r="T85" s="759">
        <f>IF(INDEX(Historical!$F$7:$F$1432,MATCH(B85,Historical!$B$7:$B$1450,0))=0,"n/a",((INDEX(Historical!$C$7:$C$1439,MATCH(B85,Historical!$B$7:$B$1450,0))/INDEX(Historical!$F$7:$F$1432,MATCH(B85,Historical!$B$7:$B$1450,0)))^(1/3)-1)*100)</f>
        <v>10.201994266235893</v>
      </c>
      <c r="U85" s="759">
        <f>IF(INDEX(Historical!$H$7:$H$1432,MATCH(B85,Historical!$B$7:$B$1450,0))=0,"n/a",((INDEX(Historical!$C$7:$C$1439,MATCH(B85,Historical!$B$7:$B$1450,0))/INDEX(Historical!$H$7:$H$1432,MATCH(B85,Historical!$B$7:$B$1450,0)))^(1/5)-1)*100)</f>
        <v>10.305889442764006</v>
      </c>
      <c r="V85" s="759">
        <f>IF(INDEX(Historical!$O$7:$O$1432,MATCH(B85,Historical!$B$7:$B$1450,0))=0,"n/a",((INDEX(Historical!$C$7:$C$1439,MATCH(B85,Historical!$B$7:$B$1450,0))/INDEX(Historical!$O$7:$O$1432,MATCH(B85,Historical!$B$7:$B$1450,0)))^(1/10)-1)*100)</f>
        <v>16.101010875730015</v>
      </c>
      <c r="W85" s="760">
        <f>IF(OR(U85&lt;=0,U85="n/a",V85&lt;=0,V85="n/a"),"n/a",U85/V85)</f>
        <v>0.64007716796829628</v>
      </c>
      <c r="X85" s="761">
        <f>IF(OR(AJ85&lt;=0,AJ85="n/a",U85&lt;=0,U85="n/a"),"n/a",U85/AJ85)</f>
        <v>1.120205374213479</v>
      </c>
      <c r="Y85" s="714"/>
      <c r="Z85" s="703">
        <f>IF(OR(AC85&lt;0.01,AC85="n/a"),"n/a",M85/AC85*100)</f>
        <v>61.53846153846154</v>
      </c>
      <c r="AA85" s="959">
        <f>IF(OR(AC85&lt;0.01,AC85="n/a"),"n/a",I85/AC85)</f>
        <v>35.316923076923075</v>
      </c>
      <c r="AB85" s="960">
        <v>12</v>
      </c>
      <c r="AC85" s="938">
        <v>3.25</v>
      </c>
      <c r="AD85" s="938">
        <v>4.32</v>
      </c>
      <c r="AE85" s="938">
        <v>5.97</v>
      </c>
      <c r="AF85" s="938">
        <v>3.51</v>
      </c>
      <c r="AG85" s="938">
        <v>9.8000000000000007</v>
      </c>
      <c r="AH85" s="938">
        <v>4.5</v>
      </c>
      <c r="AI85" s="938">
        <v>8.2799999999999994</v>
      </c>
      <c r="AJ85" s="938">
        <v>9.1999999999999993</v>
      </c>
      <c r="AK85" s="938">
        <v>8.2000000000000011</v>
      </c>
      <c r="AL85" s="951">
        <v>20830</v>
      </c>
      <c r="AM85" s="945">
        <v>0.2</v>
      </c>
      <c r="AN85" s="938">
        <v>1.49</v>
      </c>
      <c r="AO85" s="802">
        <f>IF(U85="n/a","n/a",IF(AA85&lt;0,"n/a",IF(AA85="n/a","n/a",J85+U85-AA85)))</f>
        <v>-23.268569790283831</v>
      </c>
      <c r="AP85" s="803">
        <f>IF(U85="n/a","n/a",J85+U85)</f>
        <v>12.048353286639244</v>
      </c>
      <c r="AQ85" s="961">
        <f>IF(OR(AC85&lt;0.01,AF85="n/a"),"n/a",(I85/SQRT(22.5*AC85*(I85/AF85))-1)*100)</f>
        <v>134.72196318197405</v>
      </c>
      <c r="AR85" s="703">
        <f>INDEX(Historical!$C$7:$C$1439,MATCH(B85,Historical!$B$7:$B$1450,0))*IF(AH85="n/a",1.03,IF(AH85&lt;0,1.01,IF(AH85&gt;10,1.1,(1+AH85/100))))</f>
        <v>1.8600999999999999</v>
      </c>
      <c r="AS85" s="959">
        <f>IF($AI85="n/a",1.03*AR85,IF($AI85&lt;0,1.01*AR85,IF($AI85&gt;10,1.1*AR85,(1+$AI85/100)*AR85)))</f>
        <v>2.0141162799999996</v>
      </c>
      <c r="AT85" s="959">
        <f>IF($AK85="n/a",1.03*AS85,IF($AK85&lt;0,1.01*AS85,IF($AK85&gt;10,1.1*AS85,(1+$AK85/100)*AS85)))</f>
        <v>2.1792738149599997</v>
      </c>
      <c r="AU85" s="959">
        <f>IF($AK85="n/a",1.03*AT85,IF($AK85&lt;0,1.01*AT85,IF($AK85&gt;10,1.1*AT85,(1+$AK85/100)*AT85)))</f>
        <v>2.3579742677867199</v>
      </c>
      <c r="AV85" s="959">
        <f>IF($AK85="n/a",1.03*AU85,IF($AK85&lt;0,1.01*AU85,IF($AK85&gt;10,1.1*AU85,(1+$AK85/100)*AU85)))</f>
        <v>2.5513281577452309</v>
      </c>
      <c r="AW85" s="703">
        <f>SUM(AR85:AV85)</f>
        <v>10.962792520491949</v>
      </c>
      <c r="AX85" s="810">
        <f>AW85/I85*100</f>
        <v>9.5511347974315637</v>
      </c>
      <c r="AY85" s="1017">
        <v>0.17</v>
      </c>
      <c r="AZ85" s="945">
        <v>33.650000000000006</v>
      </c>
      <c r="BA85" s="945">
        <v>-3.7900000000000005</v>
      </c>
      <c r="BB85" s="945">
        <v>-0.82000000000000006</v>
      </c>
      <c r="BC85" s="945">
        <v>12.43</v>
      </c>
      <c r="BE85" s="666">
        <v>2008</v>
      </c>
      <c r="BF85" s="971">
        <f>IF(BE85&gt;2008,0,IF(BE85&gt;2001,1,IF(BE85&gt;1990,2,IF(BE85&gt;1980,3,IF(BE85&gt;1973,4,IF(BE85&gt;1970,5,IF(BE85&gt;1960,6,IF(BE85&gt;1958,7,IF(BE85&gt;1953,8,9)))))))))</f>
        <v>1</v>
      </c>
      <c r="BG85" s="955">
        <v>2.7</v>
      </c>
      <c r="BH85" s="936"/>
    </row>
    <row r="86" spans="1:60" ht="11.25" customHeight="1" x14ac:dyDescent="0.2">
      <c r="A86" s="936" t="s">
        <v>129</v>
      </c>
      <c r="B86" s="948" t="s">
        <v>130</v>
      </c>
      <c r="C86" s="1013" t="s">
        <v>131</v>
      </c>
      <c r="D86" s="1013" t="s">
        <v>4367</v>
      </c>
      <c r="E86" s="792">
        <v>64</v>
      </c>
      <c r="F86" s="1227">
        <v>1</v>
      </c>
      <c r="G86" s="1227" t="s">
        <v>37</v>
      </c>
      <c r="H86" s="1227" t="s">
        <v>37</v>
      </c>
      <c r="I86" s="938">
        <v>77.47</v>
      </c>
      <c r="J86" s="703">
        <f>(M86/I86)*100</f>
        <v>1.4199044791532207</v>
      </c>
      <c r="K86" s="950">
        <v>0.27500000000000002</v>
      </c>
      <c r="L86" s="960">
        <v>4</v>
      </c>
      <c r="M86" s="694">
        <f>K86*L86</f>
        <v>1.1000000000000001</v>
      </c>
      <c r="N86" s="943" t="s">
        <v>119</v>
      </c>
      <c r="O86" s="795">
        <v>0.255</v>
      </c>
      <c r="P86" s="660">
        <v>43326</v>
      </c>
      <c r="Q86" s="660">
        <v>43343</v>
      </c>
      <c r="R86" s="694">
        <f>(K86-O86)/O86*100</f>
        <v>7.8431372549019676</v>
      </c>
      <c r="S86" s="759">
        <f>IF(INDEX(Historical!$D$7:$D$1439,MATCH(B86,Historical!$B$7:$B$1450,0))=0,"n/a",(INDEX(Historical!$C$7:$C$1439,MATCH(B86,Historical!$B$7:$B$1450,0))/INDEX(Historical!$D$7:$D$1439,MATCH(B86,Historical!$B$7:$B$1450,0))-1)*100)</f>
        <v>6.6398390342052416</v>
      </c>
      <c r="T86" s="759">
        <f>IF(INDEX(Historical!$F$7:$F$1432,MATCH(B86,Historical!$B$7:$B$1450,0))=0,"n/a",((INDEX(Historical!$C$7:$C$1439,MATCH(B86,Historical!$B$7:$B$1450,0))/INDEX(Historical!$F$7:$F$1432,MATCH(B86,Historical!$B$7:$B$1450,0)))^(1/3)-1)*100)</f>
        <v>6.6427848263360234</v>
      </c>
      <c r="U86" s="759">
        <f>IF(INDEX(Historical!$H$7:$H$1432,MATCH(B86,Historical!$B$7:$B$1450,0))=0,"n/a",((INDEX(Historical!$C$7:$C$1439,MATCH(B86,Historical!$B$7:$B$1450,0))/INDEX(Historical!$H$7:$H$1432,MATCH(B86,Historical!$B$7:$B$1450,0)))^(1/5)-1)*100)</f>
        <v>6.8804945311529142</v>
      </c>
      <c r="V86" s="759">
        <f>IF(INDEX(Historical!$O$7:$O$1432,MATCH(B86,Historical!$B$7:$B$1450,0))=0,"n/a",((INDEX(Historical!$C$7:$C$1439,MATCH(B86,Historical!$B$7:$B$1450,0))/INDEX(Historical!$O$7:$O$1432,MATCH(B86,Historical!$B$7:$B$1450,0)))^(1/10)-1)*100)</f>
        <v>7.803679964745025</v>
      </c>
      <c r="W86" s="760">
        <f>IF(OR(U86&lt;=0,U86="n/a",V86&lt;=0,V86="n/a"),"n/a",U86/V86)</f>
        <v>0.88169870653809224</v>
      </c>
      <c r="X86" s="761">
        <f>IF(OR(AJ86&lt;=0,AJ86="n/a",U86&lt;=0,U86="n/a"),"n/a",U86/AJ86)</f>
        <v>5.2926881008868571</v>
      </c>
      <c r="Y86" s="717"/>
      <c r="Z86" s="703">
        <f>IF(OR(AC86&lt;0.01,AC86="n/a"),"n/a",M86/AC86*100)</f>
        <v>61.797752808988768</v>
      </c>
      <c r="AA86" s="959">
        <f>IF(OR(AC86&lt;0.01,AC86="n/a"),"n/a",I86/AC86)</f>
        <v>43.522471910112358</v>
      </c>
      <c r="AB86" s="960">
        <v>12</v>
      </c>
      <c r="AC86" s="938">
        <v>1.78</v>
      </c>
      <c r="AD86" s="938">
        <v>7.25</v>
      </c>
      <c r="AE86" s="938">
        <v>6.37</v>
      </c>
      <c r="AF86" s="938">
        <v>5.0599999999999996</v>
      </c>
      <c r="AG86" s="938">
        <v>11.899999999999999</v>
      </c>
      <c r="AH86" s="938">
        <v>-8</v>
      </c>
      <c r="AI86" s="938">
        <v>6.2399999999999993</v>
      </c>
      <c r="AJ86" s="938">
        <v>1.3</v>
      </c>
      <c r="AK86" s="938">
        <v>6</v>
      </c>
      <c r="AL86" s="951">
        <v>2830</v>
      </c>
      <c r="AM86" s="945">
        <v>1.0999999999999999</v>
      </c>
      <c r="AN86" s="938">
        <v>0.77</v>
      </c>
      <c r="AO86" s="802">
        <f>IF(U86="n/a","n/a",IF(AA86&lt;0,"n/a",IF(AA86="n/a","n/a",J86+U86-AA86)))</f>
        <v>-35.222072899806221</v>
      </c>
      <c r="AP86" s="803">
        <f>IF(U86="n/a","n/a",J86+U86)</f>
        <v>8.3003990103061351</v>
      </c>
      <c r="AQ86" s="961">
        <f>IF(OR(AC86&lt;0.01,AF86="n/a"),"n/a",(I86/SQRT(22.5*AC86*(I86/AF86))-1)*100)</f>
        <v>212.85332585035826</v>
      </c>
      <c r="AR86" s="703">
        <f>INDEX(Historical!$C$7:$C$1439,MATCH(B86,Historical!$B$7:$B$1450,0))*IF(AH86="n/a",1.03,IF(AH86&lt;0,1.01,IF(AH86&gt;10,1.1,(1+AH86/100))))</f>
        <v>1.0706</v>
      </c>
      <c r="AS86" s="959">
        <f>IF($AI86="n/a",1.03*AR86,IF($AI86&lt;0,1.01*AR86,IF($AI86&gt;10,1.1*AR86,(1+$AI86/100)*AR86)))</f>
        <v>1.13740544</v>
      </c>
      <c r="AT86" s="959">
        <f>IF($AK86="n/a",1.03*AS86,IF($AK86&lt;0,1.01*AS86,IF($AK86&gt;10,1.1*AS86,(1+$AK86/100)*AS86)))</f>
        <v>1.2056497664000001</v>
      </c>
      <c r="AU86" s="959">
        <f>IF($AK86="n/a",1.03*AT86,IF($AK86&lt;0,1.01*AT86,IF($AK86&gt;10,1.1*AT86,(1+$AK86/100)*AT86)))</f>
        <v>1.2779887523840001</v>
      </c>
      <c r="AV86" s="959">
        <f>IF($AK86="n/a",1.03*AU86,IF($AK86&lt;0,1.01*AU86,IF($AK86&gt;10,1.1*AU86,(1+$AK86/100)*AU86)))</f>
        <v>1.3546680775270401</v>
      </c>
      <c r="AW86" s="703">
        <f>SUM(AR86:AV86)</f>
        <v>6.0463120363110407</v>
      </c>
      <c r="AX86" s="810">
        <f>AW86/I86*100</f>
        <v>7.8047141297418881</v>
      </c>
      <c r="AY86" s="1017">
        <v>0.02</v>
      </c>
      <c r="AZ86" s="945">
        <v>32.97</v>
      </c>
      <c r="BA86" s="945">
        <v>-0.27999999999999997</v>
      </c>
      <c r="BB86" s="945">
        <v>3.53</v>
      </c>
      <c r="BC86" s="945">
        <v>11.68</v>
      </c>
      <c r="BE86" s="666">
        <v>1955</v>
      </c>
      <c r="BF86" s="971">
        <f>IF(BE86&gt;2008,0,IF(BE86&gt;2001,1,IF(BE86&gt;1990,2,IF(BE86&gt;1980,3,IF(BE86&gt;1973,4,IF(BE86&gt;1970,5,IF(BE86&gt;1960,6,IF(BE86&gt;1958,7,IF(BE86&gt;1953,8,9)))))))))</f>
        <v>8</v>
      </c>
      <c r="BG86" s="955">
        <v>4.3999999999999995</v>
      </c>
      <c r="BH86" s="937"/>
    </row>
    <row r="87" spans="1:60" ht="11.25" customHeight="1" x14ac:dyDescent="0.2">
      <c r="A87" s="936" t="s">
        <v>912</v>
      </c>
      <c r="B87" s="948" t="s">
        <v>913</v>
      </c>
      <c r="C87" s="1013" t="s">
        <v>108</v>
      </c>
      <c r="D87" s="1013" t="s">
        <v>4370</v>
      </c>
      <c r="E87" s="792">
        <v>7</v>
      </c>
      <c r="F87" s="1227">
        <v>629</v>
      </c>
      <c r="G87" s="1168" t="s">
        <v>115</v>
      </c>
      <c r="H87" s="1168" t="s">
        <v>115</v>
      </c>
      <c r="I87" s="947">
        <v>124.37</v>
      </c>
      <c r="J87" s="703">
        <f>(M87/I87)*100</f>
        <v>1.2543217817801722</v>
      </c>
      <c r="K87" s="950">
        <v>0.39</v>
      </c>
      <c r="L87" s="960">
        <v>4</v>
      </c>
      <c r="M87" s="694">
        <f>K87*L87</f>
        <v>1.56</v>
      </c>
      <c r="N87" s="943" t="s">
        <v>696</v>
      </c>
      <c r="O87" s="795">
        <v>0.35</v>
      </c>
      <c r="P87" s="934">
        <v>43377</v>
      </c>
      <c r="Q87" s="934">
        <v>43413</v>
      </c>
      <c r="R87" s="694">
        <f>(K87-O87)/O87*100</f>
        <v>11.428571428571439</v>
      </c>
      <c r="S87" s="759">
        <f>IF(INDEX(Historical!$D$7:$D$1439,MATCH(B87,Historical!$B$7:$B$1450,0))=0,"n/a",(INDEX(Historical!$C$7:$C$1439,MATCH(B87,Historical!$B$7:$B$1450,0))/INDEX(Historical!$D$7:$D$1439,MATCH(B87,Historical!$B$7:$B$1450,0))-1)*100)</f>
        <v>9.9236641221373887</v>
      </c>
      <c r="T87" s="759">
        <f>IF(INDEX(Historical!$F$7:$F$1432,MATCH(B87,Historical!$B$7:$B$1450,0))=0,"n/a",((INDEX(Historical!$C$7:$C$1439,MATCH(B87,Historical!$B$7:$B$1450,0))/INDEX(Historical!$F$7:$F$1432,MATCH(B87,Historical!$B$7:$B$1450,0)))^(1/3)-1)*100)</f>
        <v>9.3931015185737543</v>
      </c>
      <c r="U87" s="759">
        <f>IF(INDEX(Historical!$H$7:$H$1432,MATCH(B87,Historical!$B$7:$B$1450,0))=0,"n/a",((INDEX(Historical!$C$7:$C$1439,MATCH(B87,Historical!$B$7:$B$1450,0))/INDEX(Historical!$H$7:$H$1432,MATCH(B87,Historical!$B$7:$B$1450,0)))^(1/5)-1)*100)</f>
        <v>10.859472602645347</v>
      </c>
      <c r="V87" s="759">
        <f>IF(INDEX(Historical!$O$7:$O$1432,MATCH(B87,Historical!$B$7:$B$1450,0))=0,"n/a",((INDEX(Historical!$C$7:$C$1439,MATCH(B87,Historical!$B$7:$B$1450,0))/INDEX(Historical!$O$7:$O$1432,MATCH(B87,Historical!$B$7:$B$1450,0)))^(1/10)-1)*100)</f>
        <v>7.1773462536293131</v>
      </c>
      <c r="W87" s="760">
        <f>IF(OR(U87&lt;=0,U87="n/a",V87&lt;=0,V87="n/a"),"n/a",U87/V87)</f>
        <v>1.5130205815490818</v>
      </c>
      <c r="X87" s="761">
        <f>IF(OR(AJ87&lt;=0,AJ87="n/a",U87&lt;=0,U87="n/a"),"n/a",U87/AJ87)</f>
        <v>1.2775850120759231</v>
      </c>
      <c r="Y87" s="717"/>
      <c r="Z87" s="703">
        <f>IF(OR(AC87&lt;0.01,AC87="n/a"),"n/a",M87/AC87*100)</f>
        <v>20.827770360480642</v>
      </c>
      <c r="AA87" s="959">
        <f>IF(OR(AC87&lt;0.01,AC87="n/a"),"n/a",I87/AC87)</f>
        <v>16.604806408544725</v>
      </c>
      <c r="AB87" s="960">
        <v>12</v>
      </c>
      <c r="AC87" s="938">
        <v>7.49</v>
      </c>
      <c r="AD87" s="938">
        <v>1.68</v>
      </c>
      <c r="AE87" s="938">
        <v>2.4300000000000002</v>
      </c>
      <c r="AF87" s="938">
        <v>4.57</v>
      </c>
      <c r="AG87" s="938">
        <v>30.7</v>
      </c>
      <c r="AH87" s="938">
        <v>23.7</v>
      </c>
      <c r="AI87" s="938">
        <v>10.71</v>
      </c>
      <c r="AJ87" s="938">
        <v>8.5</v>
      </c>
      <c r="AK87" s="938">
        <v>10.050000000000001</v>
      </c>
      <c r="AL87" s="951">
        <v>105230</v>
      </c>
      <c r="AM87" s="945">
        <v>0.1</v>
      </c>
      <c r="AN87" s="938">
        <v>5.77</v>
      </c>
      <c r="AO87" s="802">
        <f>IF(U87="n/a","n/a",IF(AA87&lt;0,"n/a",IF(AA87="n/a","n/a",J87+U87-AA87)))</f>
        <v>-4.4910120241192057</v>
      </c>
      <c r="AP87" s="803">
        <f>IF(U87="n/a","n/a",J87+U87)</f>
        <v>12.113794384425519</v>
      </c>
      <c r="AQ87" s="961">
        <f>IF(OR(AC87&lt;0.01,AF87="n/a"),"n/a",(I87/SQRT(22.5*AC87*(I87/AF87))-1)*100)</f>
        <v>83.646962387740544</v>
      </c>
      <c r="AR87" s="703">
        <f>INDEX(Historical!$C$7:$C$1439,MATCH(B87,Historical!$B$7:$B$1450,0))*IF(AH87="n/a",1.03,IF(AH87&lt;0,1.01,IF(AH87&gt;10,1.1,(1+AH87/100))))</f>
        <v>1.5840000000000001</v>
      </c>
      <c r="AS87" s="959">
        <f>IF($AI87="n/a",1.03*AR87,IF($AI87&lt;0,1.01*AR87,IF($AI87&gt;10,1.1*AR87,(1+$AI87/100)*AR87)))</f>
        <v>1.7424000000000002</v>
      </c>
      <c r="AT87" s="959">
        <f>IF($AK87="n/a",1.03*AS87,IF($AK87&lt;0,1.01*AS87,IF($AK87&gt;10,1.1*AS87,(1+$AK87/100)*AS87)))</f>
        <v>1.9166400000000003</v>
      </c>
      <c r="AU87" s="959">
        <f>IF($AK87="n/a",1.03*AT87,IF($AK87&lt;0,1.01*AT87,IF($AK87&gt;10,1.1*AT87,(1+$AK87/100)*AT87)))</f>
        <v>2.1083040000000004</v>
      </c>
      <c r="AV87" s="959">
        <f>IF($AK87="n/a",1.03*AU87,IF($AK87&lt;0,1.01*AU87,IF($AK87&gt;10,1.1*AU87,(1+$AK87/100)*AU87)))</f>
        <v>2.3191344000000007</v>
      </c>
      <c r="AW87" s="703">
        <f>SUM(AR87:AV87)</f>
        <v>9.6704784000000021</v>
      </c>
      <c r="AX87" s="810">
        <f>AW87/I87*100</f>
        <v>7.7755716008683775</v>
      </c>
      <c r="AY87" s="1017">
        <v>1.05</v>
      </c>
      <c r="AZ87" s="945">
        <v>39.660000000000004</v>
      </c>
      <c r="BA87" s="945">
        <v>-3.84</v>
      </c>
      <c r="BB87" s="945">
        <v>0.86</v>
      </c>
      <c r="BC87" s="945">
        <v>12.02</v>
      </c>
      <c r="BE87" s="666">
        <v>2012</v>
      </c>
      <c r="BF87" s="971">
        <f>IF(BE87&gt;2008,0,IF(BE87&gt;2001,1,IF(BE87&gt;1990,2,IF(BE87&gt;1980,3,IF(BE87&gt;1973,4,IF(BE87&gt;1970,5,IF(BE87&gt;1960,6,IF(BE87&gt;1958,7,IF(BE87&gt;1953,8,9)))))))))</f>
        <v>0</v>
      </c>
      <c r="BG87" s="955">
        <v>3.5000000000000004</v>
      </c>
      <c r="BH87" s="937"/>
    </row>
    <row r="88" spans="1:60" ht="11.25" customHeight="1" x14ac:dyDescent="0.2">
      <c r="A88" s="944" t="s">
        <v>453</v>
      </c>
      <c r="B88" s="948" t="s">
        <v>454</v>
      </c>
      <c r="C88" s="1013" t="s">
        <v>108</v>
      </c>
      <c r="D88" s="1013" t="s">
        <v>118</v>
      </c>
      <c r="E88" s="792">
        <v>17</v>
      </c>
      <c r="F88" s="1227">
        <v>195</v>
      </c>
      <c r="G88" s="1227" t="s">
        <v>106</v>
      </c>
      <c r="H88" s="1227" t="s">
        <v>106</v>
      </c>
      <c r="I88" s="947">
        <v>63.67</v>
      </c>
      <c r="J88" s="703">
        <f>(M88/I88)*100</f>
        <v>2.5129574367834149</v>
      </c>
      <c r="K88" s="950">
        <v>0.4</v>
      </c>
      <c r="L88" s="960">
        <v>4</v>
      </c>
      <c r="M88" s="694">
        <f>K88*L88</f>
        <v>1.6</v>
      </c>
      <c r="N88" s="943" t="s">
        <v>220</v>
      </c>
      <c r="O88" s="795">
        <v>0.39</v>
      </c>
      <c r="P88" s="934">
        <v>43462</v>
      </c>
      <c r="Q88" s="934">
        <v>43480</v>
      </c>
      <c r="R88" s="694">
        <f>(K88-O88)/O88*100</f>
        <v>2.5641025641025665</v>
      </c>
      <c r="S88" s="759">
        <f>IF(INDEX(Historical!$D$7:$D$1439,MATCH(B88,Historical!$B$7:$B$1450,0))=0,"n/a",(INDEX(Historical!$C$7:$C$1439,MATCH(B88,Historical!$B$7:$B$1450,0))/INDEX(Historical!$D$7:$D$1439,MATCH(B88,Historical!$B$7:$B$1450,0))-1)*100)</f>
        <v>2.6315789473684292</v>
      </c>
      <c r="T88" s="759">
        <f>IF(INDEX(Historical!$F$7:$F$1432,MATCH(B88,Historical!$B$7:$B$1450,0))=0,"n/a",((INDEX(Historical!$C$7:$C$1439,MATCH(B88,Historical!$B$7:$B$1450,0))/INDEX(Historical!$F$7:$F$1432,MATCH(B88,Historical!$B$7:$B$1450,0)))^(1/3)-1)*100)</f>
        <v>10.37961367337601</v>
      </c>
      <c r="U88" s="759">
        <f>IF(INDEX(Historical!$H$7:$H$1432,MATCH(B88,Historical!$B$7:$B$1450,0))=0,"n/a",((INDEX(Historical!$C$7:$C$1439,MATCH(B88,Historical!$B$7:$B$1450,0))/INDEX(Historical!$H$7:$H$1432,MATCH(B88,Historical!$B$7:$B$1450,0)))^(1/5)-1)*100)</f>
        <v>9.3011973943858628</v>
      </c>
      <c r="V88" s="759">
        <f>IF(INDEX(Historical!$O$7:$O$1432,MATCH(B88,Historical!$B$7:$B$1450,0))=0,"n/a",((INDEX(Historical!$C$7:$C$1439,MATCH(B88,Historical!$B$7:$B$1450,0))/INDEX(Historical!$O$7:$O$1432,MATCH(B88,Historical!$B$7:$B$1450,0)))^(1/10)-1)*100)</f>
        <v>7.7430555648374311</v>
      </c>
      <c r="W88" s="760">
        <f>IF(OR(U88&lt;=0,U88="n/a",V88&lt;=0,V88="n/a"),"n/a",U88/V88)</f>
        <v>1.2012308728125658</v>
      </c>
      <c r="X88" s="761" t="str">
        <f>IF(OR(AJ88&lt;=0,AJ88="n/a",U88&lt;=0,U88="n/a"),"n/a",U88/AJ88)</f>
        <v>n/a</v>
      </c>
      <c r="Y88" s="711"/>
      <c r="Z88" s="703">
        <f>IF(OR(AC88&lt;0.01,AC88="n/a"),"n/a",M88/AC88*100)</f>
        <v>390.24390243902445</v>
      </c>
      <c r="AA88" s="959">
        <f>IF(OR(AC88&lt;0.01,AC88="n/a"),"n/a",I88/AC88)</f>
        <v>155.29268292682929</v>
      </c>
      <c r="AB88" s="960">
        <v>12</v>
      </c>
      <c r="AC88" s="938">
        <v>0.41</v>
      </c>
      <c r="AD88" s="938">
        <v>8.1999999999999993</v>
      </c>
      <c r="AE88" s="938">
        <v>1</v>
      </c>
      <c r="AF88" s="940">
        <v>1.1399999999999999</v>
      </c>
      <c r="AG88" s="938">
        <v>0.8</v>
      </c>
      <c r="AH88" s="940">
        <v>100.1</v>
      </c>
      <c r="AI88" s="940">
        <v>11.21</v>
      </c>
      <c r="AJ88" s="938">
        <v>-5.7700000000000005</v>
      </c>
      <c r="AK88" s="938">
        <v>18.18</v>
      </c>
      <c r="AL88" s="951">
        <v>5110</v>
      </c>
      <c r="AM88" s="945">
        <v>0.89999999999999991</v>
      </c>
      <c r="AN88" s="938">
        <v>0.3</v>
      </c>
      <c r="AO88" s="802">
        <f>IF(U88="n/a","n/a",IF(AA88&lt;0,"n/a",IF(AA88="n/a","n/a",J88+U88-AA88)))</f>
        <v>-143.47852809566001</v>
      </c>
      <c r="AP88" s="803">
        <f>IF(U88="n/a","n/a",J88+U88)</f>
        <v>11.814154831169278</v>
      </c>
      <c r="AQ88" s="961">
        <f>IF(OR(AC88&lt;0.01,AF88="n/a"),"n/a",(I88/SQRT(22.5*AC88*(I88/AF88))-1)*100)</f>
        <v>180.50245278118365</v>
      </c>
      <c r="AR88" s="703">
        <f>INDEX(Historical!$C$7:$C$1439,MATCH(B88,Historical!$B$7:$B$1450,0))*IF(AH88="n/a",1.03,IF(AH88&lt;0,1.01,IF(AH88&gt;10,1.1,(1+AH88/100))))</f>
        <v>1.7160000000000002</v>
      </c>
      <c r="AS88" s="959">
        <f>IF($AI88="n/a",1.03*AR88,IF($AI88&lt;0,1.01*AR88,IF($AI88&gt;10,1.1*AR88,(1+$AI88/100)*AR88)))</f>
        <v>1.8876000000000004</v>
      </c>
      <c r="AT88" s="959">
        <f>IF($AK88="n/a",1.03*AS88,IF($AK88&lt;0,1.01*AS88,IF($AK88&gt;10,1.1*AS88,(1+$AK88/100)*AS88)))</f>
        <v>2.0763600000000006</v>
      </c>
      <c r="AU88" s="959">
        <f>IF($AK88="n/a",1.03*AT88,IF($AK88&lt;0,1.01*AT88,IF($AK88&gt;10,1.1*AT88,(1+$AK88/100)*AT88)))</f>
        <v>2.283996000000001</v>
      </c>
      <c r="AV88" s="959">
        <f>IF($AK88="n/a",1.03*AU88,IF($AK88&lt;0,1.01*AU88,IF($AK88&gt;10,1.1*AU88,(1+$AK88/100)*AU88)))</f>
        <v>2.5123956000000014</v>
      </c>
      <c r="AW88" s="703">
        <f>SUM(AR88:AV88)</f>
        <v>10.476351600000005</v>
      </c>
      <c r="AX88" s="810">
        <f>AW88/I88*100</f>
        <v>16.454141039736143</v>
      </c>
      <c r="AY88" s="1017">
        <v>0.36</v>
      </c>
      <c r="AZ88" s="945">
        <v>31.900000000000002</v>
      </c>
      <c r="BA88" s="945">
        <v>2.41</v>
      </c>
      <c r="BB88" s="945">
        <v>5.91</v>
      </c>
      <c r="BC88" s="945">
        <v>12.68</v>
      </c>
      <c r="BE88" s="666">
        <v>2003</v>
      </c>
      <c r="BF88" s="971">
        <f>IF(BE88&gt;2008,0,IF(BE88&gt;2001,1,IF(BE88&gt;1990,2,IF(BE88&gt;1980,3,IF(BE88&gt;1973,4,IF(BE88&gt;1970,5,IF(BE88&gt;1960,6,IF(BE88&gt;1958,7,IF(BE88&gt;1953,8,9)))))))))</f>
        <v>1</v>
      </c>
      <c r="BG88" s="955">
        <v>0.1</v>
      </c>
      <c r="BH88" s="937"/>
    </row>
    <row r="89" spans="1:60" ht="11.25" customHeight="1" x14ac:dyDescent="0.2">
      <c r="A89" s="936" t="s">
        <v>891</v>
      </c>
      <c r="B89" s="948" t="s">
        <v>892</v>
      </c>
      <c r="C89" s="1013" t="s">
        <v>112</v>
      </c>
      <c r="D89" s="1013" t="s">
        <v>4358</v>
      </c>
      <c r="E89" s="792">
        <v>8</v>
      </c>
      <c r="F89" s="1227">
        <v>543</v>
      </c>
      <c r="G89" s="1160" t="s">
        <v>106</v>
      </c>
      <c r="H89" s="1160" t="s">
        <v>106</v>
      </c>
      <c r="I89" s="947">
        <v>20.79</v>
      </c>
      <c r="J89" s="703">
        <f>(M89/I89)*100</f>
        <v>5.7720057720057723</v>
      </c>
      <c r="K89" s="950">
        <v>0.3</v>
      </c>
      <c r="L89" s="960">
        <v>4</v>
      </c>
      <c r="M89" s="694">
        <f>K89*L89</f>
        <v>1.2</v>
      </c>
      <c r="N89" s="943" t="s">
        <v>149</v>
      </c>
      <c r="O89" s="795">
        <v>0.28000000000000003</v>
      </c>
      <c r="P89" s="934">
        <v>43433</v>
      </c>
      <c r="Q89" s="934">
        <v>43448</v>
      </c>
      <c r="R89" s="694">
        <f>(K89-O89)/O89*100</f>
        <v>7.1428571428571281</v>
      </c>
      <c r="S89" s="759">
        <f>IF(INDEX(Historical!$D$7:$D$1439,MATCH(B89,Historical!$B$7:$B$1450,0))=0,"n/a",(INDEX(Historical!$C$7:$C$1439,MATCH(B89,Historical!$B$7:$B$1450,0))/INDEX(Historical!$D$7:$D$1439,MATCH(B89,Historical!$B$7:$B$1450,0))-1)*100)</f>
        <v>7.5471698113207308</v>
      </c>
      <c r="T89" s="759">
        <f>IF(INDEX(Historical!$F$7:$F$1432,MATCH(B89,Historical!$B$7:$B$1450,0))=0,"n/a",((INDEX(Historical!$C$7:$C$1439,MATCH(B89,Historical!$B$7:$B$1450,0))/INDEX(Historical!$F$7:$F$1432,MATCH(B89,Historical!$B$7:$B$1450,0)))^(1/3)-1)*100)</f>
        <v>8.1983855523197526</v>
      </c>
      <c r="U89" s="759">
        <f>IF(INDEX(Historical!$H$7:$H$1432,MATCH(B89,Historical!$B$7:$B$1450,0))=0,"n/a",((INDEX(Historical!$C$7:$C$1439,MATCH(B89,Historical!$B$7:$B$1450,0))/INDEX(Historical!$H$7:$H$1432,MATCH(B89,Historical!$B$7:$B$1450,0)))^(1/5)-1)*100)</f>
        <v>10.403796865896254</v>
      </c>
      <c r="V89" s="759">
        <f>IF(INDEX(Historical!$O$7:$O$1432,MATCH(B89,Historical!$B$7:$B$1450,0))=0,"n/a",((INDEX(Historical!$C$7:$C$1439,MATCH(B89,Historical!$B$7:$B$1450,0))/INDEX(Historical!$O$7:$O$1432,MATCH(B89,Historical!$B$7:$B$1450,0)))^(1/10)-1)*100)</f>
        <v>-2.3766548834210588</v>
      </c>
      <c r="W89" s="760" t="str">
        <f>IF(OR(U89&lt;=0,U89="n/a",V89&lt;=0,V89="n/a"),"n/a",U89/V89)</f>
        <v>n/a</v>
      </c>
      <c r="X89" s="761">
        <f>IF(OR(AJ89&lt;=0,AJ89="n/a",U89&lt;=0,U89="n/a"),"n/a",U89/AJ89)</f>
        <v>0.20319915753703621</v>
      </c>
      <c r="Y89" s="707"/>
      <c r="Z89" s="703">
        <f>IF(OR(AC89&lt;0.01,AC89="n/a"),"n/a",M89/AC89*100)</f>
        <v>41.095890410958901</v>
      </c>
      <c r="AA89" s="959">
        <f>IF(OR(AC89&lt;0.01,AC89="n/a"),"n/a",I89/AC89)</f>
        <v>7.1198630136986303</v>
      </c>
      <c r="AB89" s="960">
        <v>12</v>
      </c>
      <c r="AC89" s="938">
        <v>2.92</v>
      </c>
      <c r="AD89" s="938" t="s">
        <v>137</v>
      </c>
      <c r="AE89" s="938">
        <v>1.86</v>
      </c>
      <c r="AF89" s="938">
        <v>0.79</v>
      </c>
      <c r="AG89" s="938" t="s">
        <v>137</v>
      </c>
      <c r="AH89" s="938">
        <v>72.5</v>
      </c>
      <c r="AI89" s="938">
        <v>18.88</v>
      </c>
      <c r="AJ89" s="938">
        <v>51.2</v>
      </c>
      <c r="AK89" s="938">
        <v>-0.91999999999999993</v>
      </c>
      <c r="AL89" s="951">
        <v>1600</v>
      </c>
      <c r="AM89" s="945">
        <v>1.0999999999999999</v>
      </c>
      <c r="AN89" s="938">
        <v>2.44</v>
      </c>
      <c r="AO89" s="802">
        <f>IF(U89="n/a","n/a",IF(AA89&lt;0,"n/a",IF(AA89="n/a","n/a",J89+U89-AA89)))</f>
        <v>9.0559396242033969</v>
      </c>
      <c r="AP89" s="803">
        <f>IF(U89="n/a","n/a",J89+U89)</f>
        <v>16.175802637902027</v>
      </c>
      <c r="AQ89" s="961">
        <f>IF(OR(AC89&lt;0.01,AF89="n/a"),"n/a",(I89/SQRT(22.5*AC89*(I89/AF89))-1)*100)</f>
        <v>-50.001369881779453</v>
      </c>
      <c r="AR89" s="703">
        <f>INDEX(Historical!$C$7:$C$1439,MATCH(B89,Historical!$B$7:$B$1450,0))*IF(AH89="n/a",1.03,IF(AH89&lt;0,1.01,IF(AH89&gt;10,1.1,(1+AH89/100))))</f>
        <v>1.254</v>
      </c>
      <c r="AS89" s="959">
        <f>IF($AI89="n/a",1.03*AR89,IF($AI89&lt;0,1.01*AR89,IF($AI89&gt;10,1.1*AR89,(1+$AI89/100)*AR89)))</f>
        <v>1.3794000000000002</v>
      </c>
      <c r="AT89" s="959">
        <f>IF($AK89="n/a",1.03*AS89,IF($AK89&lt;0,1.01*AS89,IF($AK89&gt;10,1.1*AS89,(1+$AK89/100)*AS89)))</f>
        <v>1.3931940000000003</v>
      </c>
      <c r="AU89" s="959">
        <f>IF($AK89="n/a",1.03*AT89,IF($AK89&lt;0,1.01*AT89,IF($AK89&gt;10,1.1*AT89,(1+$AK89/100)*AT89)))</f>
        <v>1.4071259400000002</v>
      </c>
      <c r="AV89" s="959">
        <f>IF($AK89="n/a",1.03*AU89,IF($AK89&lt;0,1.01*AU89,IF($AK89&gt;10,1.1*AU89,(1+$AK89/100)*AU89)))</f>
        <v>1.4211971994000003</v>
      </c>
      <c r="AW89" s="703">
        <f>SUM(AR89:AV89)</f>
        <v>6.8549171394000012</v>
      </c>
      <c r="AX89" s="810">
        <f>AW89/I89*100</f>
        <v>32.972184412698418</v>
      </c>
      <c r="AY89" s="1017">
        <v>1.58</v>
      </c>
      <c r="AZ89" s="945">
        <v>32</v>
      </c>
      <c r="BA89" s="945">
        <v>-6.65</v>
      </c>
      <c r="BB89" s="945">
        <v>0.73</v>
      </c>
      <c r="BC89" s="945">
        <v>5.0599999999999996</v>
      </c>
      <c r="BE89" s="666">
        <v>2012</v>
      </c>
      <c r="BF89" s="971">
        <f>IF(BE89&gt;2008,0,IF(BE89&gt;2001,1,IF(BE89&gt;1990,2,IF(BE89&gt;1980,3,IF(BE89&gt;1973,4,IF(BE89&gt;1970,5,IF(BE89&gt;1960,6,IF(BE89&gt;1958,7,IF(BE89&gt;1953,8,9)))))))))</f>
        <v>0</v>
      </c>
      <c r="BG89" s="955" t="s">
        <v>137</v>
      </c>
      <c r="BH89" s="937"/>
    </row>
    <row r="90" spans="1:60" ht="11.25" customHeight="1" x14ac:dyDescent="0.2">
      <c r="A90" s="936" t="s">
        <v>991</v>
      </c>
      <c r="B90" s="948" t="s">
        <v>992</v>
      </c>
      <c r="C90" s="1013" t="s">
        <v>112</v>
      </c>
      <c r="D90" s="1013" t="s">
        <v>213</v>
      </c>
      <c r="E90" s="792">
        <v>8</v>
      </c>
      <c r="F90" s="1227">
        <v>522</v>
      </c>
      <c r="G90" s="1227" t="s">
        <v>115</v>
      </c>
      <c r="H90" s="1227" t="s">
        <v>115</v>
      </c>
      <c r="I90" s="947">
        <v>52.04</v>
      </c>
      <c r="J90" s="703">
        <f>(M90/I90)*100</f>
        <v>1.2298232129131437</v>
      </c>
      <c r="K90" s="950">
        <v>0.16</v>
      </c>
      <c r="L90" s="960">
        <v>4</v>
      </c>
      <c r="M90" s="694">
        <f>K90*L90</f>
        <v>0.64</v>
      </c>
      <c r="N90" s="943" t="s">
        <v>228</v>
      </c>
      <c r="O90" s="795">
        <v>0.14000000000000001</v>
      </c>
      <c r="P90" s="939">
        <v>43244</v>
      </c>
      <c r="Q90" s="939">
        <v>43259</v>
      </c>
      <c r="R90" s="694">
        <f>(K90-O90)/O90*100</f>
        <v>14.285714285714276</v>
      </c>
      <c r="S90" s="759">
        <f>IF(INDEX(Historical!$D$7:$D$1439,MATCH(B90,Historical!$B$7:$B$1450,0))=0,"n/a",(INDEX(Historical!$C$7:$C$1439,MATCH(B90,Historical!$B$7:$B$1450,0))/INDEX(Historical!$D$7:$D$1439,MATCH(B90,Historical!$B$7:$B$1450,0))-1)*100)</f>
        <v>12.72727272727272</v>
      </c>
      <c r="T90" s="759">
        <f>IF(INDEX(Historical!$F$7:$F$1432,MATCH(B90,Historical!$B$7:$B$1450,0))=0,"n/a",((INDEX(Historical!$C$7:$C$1439,MATCH(B90,Historical!$B$7:$B$1450,0))/INDEX(Historical!$F$7:$F$1432,MATCH(B90,Historical!$B$7:$B$1450,0)))^(1/3)-1)*100)</f>
        <v>8.9055846181262268</v>
      </c>
      <c r="U90" s="759">
        <f>IF(INDEX(Historical!$H$7:$H$1432,MATCH(B90,Historical!$B$7:$B$1450,0))=0,"n/a",((INDEX(Historical!$C$7:$C$1439,MATCH(B90,Historical!$B$7:$B$1450,0))/INDEX(Historical!$H$7:$H$1432,MATCH(B90,Historical!$B$7:$B$1450,0)))^(1/5)-1)*100)</f>
        <v>6.6193020302802719</v>
      </c>
      <c r="V90" s="759">
        <f>IF(INDEX(Historical!$O$7:$O$1432,MATCH(B90,Historical!$B$7:$B$1450,0))=0,"n/a",((INDEX(Historical!$C$7:$C$1439,MATCH(B90,Historical!$B$7:$B$1450,0))/INDEX(Historical!$O$7:$O$1432,MATCH(B90,Historical!$B$7:$B$1450,0)))^(1/10)-1)*100)</f>
        <v>0</v>
      </c>
      <c r="W90" s="760" t="str">
        <f>IF(OR(U90&lt;=0,U90="n/a",V90&lt;=0,V90="n/a"),"n/a",U90/V90)</f>
        <v>n/a</v>
      </c>
      <c r="X90" s="761">
        <f>IF(OR(AJ90&lt;=0,AJ90="n/a",U90&lt;=0,U90="n/a"),"n/a",U90/AJ90)</f>
        <v>0.34120113558145726</v>
      </c>
      <c r="Y90" s="717"/>
      <c r="Z90" s="703">
        <f>IF(OR(AC90&lt;0.01,AC90="n/a"),"n/a",M90/AC90*100)</f>
        <v>20.447284345047926</v>
      </c>
      <c r="AA90" s="959">
        <f>IF(OR(AC90&lt;0.01,AC90="n/a"),"n/a",I90/AC90)</f>
        <v>16.626198083067091</v>
      </c>
      <c r="AB90" s="960">
        <v>12</v>
      </c>
      <c r="AC90" s="938">
        <v>3.13</v>
      </c>
      <c r="AD90" s="938">
        <v>1.66</v>
      </c>
      <c r="AE90" s="938">
        <v>1.82</v>
      </c>
      <c r="AF90" s="938">
        <v>2.19</v>
      </c>
      <c r="AG90" s="938">
        <v>13.8</v>
      </c>
      <c r="AH90" s="938">
        <v>10</v>
      </c>
      <c r="AI90" s="938">
        <v>9.15</v>
      </c>
      <c r="AJ90" s="938">
        <v>19.400000000000002</v>
      </c>
      <c r="AK90" s="938">
        <v>10</v>
      </c>
      <c r="AL90" s="951">
        <v>2740</v>
      </c>
      <c r="AM90" s="946">
        <v>2.1999999999999997</v>
      </c>
      <c r="AN90" s="938">
        <v>0.74</v>
      </c>
      <c r="AO90" s="802">
        <f>IF(U90="n/a","n/a",IF(AA90&lt;0,"n/a",IF(AA90="n/a","n/a",J90+U90-AA90)))</f>
        <v>-8.777072839873675</v>
      </c>
      <c r="AP90" s="803">
        <f>IF(U90="n/a","n/a",J90+U90)</f>
        <v>7.8491252431934155</v>
      </c>
      <c r="AQ90" s="961">
        <f>IF(OR(AC90&lt;0.01,AF90="n/a"),"n/a",(I90/SQRT(22.5*AC90*(I90/AF90))-1)*100)</f>
        <v>27.211763610335858</v>
      </c>
      <c r="AR90" s="703">
        <f>INDEX(Historical!$C$7:$C$1439,MATCH(B90,Historical!$B$7:$B$1450,0))*IF(AH90="n/a",1.03,IF(AH90&lt;0,1.01,IF(AH90&gt;10,1.1,(1+AH90/100))))</f>
        <v>0.68200000000000005</v>
      </c>
      <c r="AS90" s="959">
        <f>IF($AI90="n/a",1.03*AR90,IF($AI90&lt;0,1.01*AR90,IF($AI90&gt;10,1.1*AR90,(1+$AI90/100)*AR90)))</f>
        <v>0.74440300000000004</v>
      </c>
      <c r="AT90" s="959">
        <f>IF($AK90="n/a",1.03*AS90,IF($AK90&lt;0,1.01*AS90,IF($AK90&gt;10,1.1*AS90,(1+$AK90/100)*AS90)))</f>
        <v>0.81884330000000005</v>
      </c>
      <c r="AU90" s="959">
        <f>IF($AK90="n/a",1.03*AT90,IF($AK90&lt;0,1.01*AT90,IF($AK90&gt;10,1.1*AT90,(1+$AK90/100)*AT90)))</f>
        <v>0.90072763000000011</v>
      </c>
      <c r="AV90" s="959">
        <f>IF($AK90="n/a",1.03*AU90,IF($AK90&lt;0,1.01*AU90,IF($AK90&gt;10,1.1*AU90,(1+$AK90/100)*AU90)))</f>
        <v>0.99080039300000022</v>
      </c>
      <c r="AW90" s="703">
        <f>SUM(AR90:AV90)</f>
        <v>4.1367743230000009</v>
      </c>
      <c r="AX90" s="810">
        <f>AW90/I90*100</f>
        <v>7.9492204515757132</v>
      </c>
      <c r="AY90" s="1017">
        <v>1.38</v>
      </c>
      <c r="AZ90" s="945">
        <v>6.0699999999999994</v>
      </c>
      <c r="BA90" s="945">
        <v>-28.42</v>
      </c>
      <c r="BB90" s="945">
        <v>-3.74</v>
      </c>
      <c r="BC90" s="945">
        <v>-7.0000000000000009</v>
      </c>
      <c r="BE90" s="666">
        <v>2011</v>
      </c>
      <c r="BF90" s="971">
        <f>IF(BE90&gt;2008,0,IF(BE90&gt;2001,1,IF(BE90&gt;1990,2,IF(BE90&gt;1980,3,IF(BE90&gt;1973,4,IF(BE90&gt;1970,5,IF(BE90&gt;1960,6,IF(BE90&gt;1958,7,IF(BE90&gt;1953,8,9)))))))))</f>
        <v>0</v>
      </c>
      <c r="BG90" s="955">
        <v>6.4</v>
      </c>
      <c r="BH90" s="937"/>
    </row>
    <row r="91" spans="1:60" ht="11.25" customHeight="1" x14ac:dyDescent="0.2">
      <c r="A91" s="936" t="s">
        <v>1000</v>
      </c>
      <c r="B91" s="948" t="s">
        <v>1001</v>
      </c>
      <c r="C91" s="1013" t="s">
        <v>112</v>
      </c>
      <c r="D91" s="1013" t="s">
        <v>4371</v>
      </c>
      <c r="E91" s="792">
        <v>8</v>
      </c>
      <c r="F91" s="1227">
        <v>565</v>
      </c>
      <c r="G91" s="1227" t="s">
        <v>115</v>
      </c>
      <c r="H91" s="1227" t="s">
        <v>115</v>
      </c>
      <c r="I91" s="947">
        <v>341.18</v>
      </c>
      <c r="J91" s="703">
        <f>(M91/I91)*100</f>
        <v>2.4092854211852983</v>
      </c>
      <c r="K91" s="950">
        <v>2.0550000000000002</v>
      </c>
      <c r="L91" s="960">
        <v>4</v>
      </c>
      <c r="M91" s="694">
        <f>K91*L91</f>
        <v>8.2200000000000006</v>
      </c>
      <c r="N91" s="943" t="s">
        <v>1002</v>
      </c>
      <c r="O91" s="795">
        <v>1.71</v>
      </c>
      <c r="P91" s="934">
        <v>43503</v>
      </c>
      <c r="Q91" s="934">
        <v>43525</v>
      </c>
      <c r="R91" s="694">
        <f>(K91-O91)/O91*100</f>
        <v>20.17543859649124</v>
      </c>
      <c r="S91" s="759">
        <f>IF(INDEX(Historical!$D$7:$D$1439,MATCH(B91,Historical!$B$7:$B$1450,0))=0,"n/a",(INDEX(Historical!$C$7:$C$1439,MATCH(B91,Historical!$B$7:$B$1450,0))/INDEX(Historical!$D$7:$D$1439,MATCH(B91,Historical!$B$7:$B$1450,0))-1)*100)</f>
        <v>20.422535211267601</v>
      </c>
      <c r="T91" s="759">
        <f>IF(INDEX(Historical!$F$7:$F$1432,MATCH(B91,Historical!$B$7:$B$1450,0))=0,"n/a",((INDEX(Historical!$C$7:$C$1439,MATCH(B91,Historical!$B$7:$B$1450,0))/INDEX(Historical!$F$7:$F$1432,MATCH(B91,Historical!$B$7:$B$1450,0)))^(1/3)-1)*100)</f>
        <v>23.400875054559165</v>
      </c>
      <c r="U91" s="759">
        <f>IF(INDEX(Historical!$H$7:$H$1432,MATCH(B91,Historical!$B$7:$B$1450,0))=0,"n/a",((INDEX(Historical!$C$7:$C$1439,MATCH(B91,Historical!$B$7:$B$1450,0))/INDEX(Historical!$H$7:$H$1432,MATCH(B91,Historical!$B$7:$B$1450,0)))^(1/5)-1)*100)</f>
        <v>28.662170733431669</v>
      </c>
      <c r="V91" s="759">
        <f>IF(INDEX(Historical!$O$7:$O$1432,MATCH(B91,Historical!$B$7:$B$1450,0))=0,"n/a",((INDEX(Historical!$C$7:$C$1439,MATCH(B91,Historical!$B$7:$B$1450,0))/INDEX(Historical!$O$7:$O$1432,MATCH(B91,Historical!$B$7:$B$1450,0)))^(1/10)-1)*100)</f>
        <v>15.636146832870445</v>
      </c>
      <c r="W91" s="760">
        <f>IF(OR(U91&lt;=0,U91="n/a",V91&lt;=0,V91="n/a"),"n/a",U91/V91)</f>
        <v>1.8330712188745761</v>
      </c>
      <c r="X91" s="761">
        <f>IF(OR(AJ91&lt;=0,AJ91="n/a",U91&lt;=0,U91="n/a"),"n/a",U91/AJ91)</f>
        <v>1.1698845197319048</v>
      </c>
      <c r="Y91" s="714"/>
      <c r="Z91" s="703">
        <f>IF(OR(AC91&lt;0.01,AC91="n/a"),"n/a",M91/AC91*100)</f>
        <v>96.252927400468408</v>
      </c>
      <c r="AA91" s="959">
        <f>IF(OR(AC91&lt;0.01,AC91="n/a"),"n/a",I91/AC91)</f>
        <v>39.950819672131153</v>
      </c>
      <c r="AB91" s="960">
        <v>12</v>
      </c>
      <c r="AC91" s="938">
        <v>8.5399999999999991</v>
      </c>
      <c r="AD91" s="938">
        <v>3.9</v>
      </c>
      <c r="AE91" s="938">
        <v>2.02</v>
      </c>
      <c r="AF91" s="940" t="s">
        <v>137</v>
      </c>
      <c r="AG91" s="938">
        <v>-324.60000000000002</v>
      </c>
      <c r="AH91" s="938">
        <v>51.7</v>
      </c>
      <c r="AI91" s="938">
        <v>462.52000000000004</v>
      </c>
      <c r="AJ91" s="938">
        <v>24.5</v>
      </c>
      <c r="AK91" s="938">
        <v>10.440000000000001</v>
      </c>
      <c r="AL91" s="951">
        <v>197270</v>
      </c>
      <c r="AM91" s="945">
        <v>0.1</v>
      </c>
      <c r="AN91" s="941" t="s">
        <v>137</v>
      </c>
      <c r="AO91" s="802">
        <f>IF(U91="n/a","n/a",IF(AA91&lt;0,"n/a",IF(AA91="n/a","n/a",J91+U91-AA91)))</f>
        <v>-8.8793635175141858</v>
      </c>
      <c r="AP91" s="803">
        <f>IF(U91="n/a","n/a",J91+U91)</f>
        <v>31.071456154616968</v>
      </c>
      <c r="AQ91" s="961" t="str">
        <f>IF(OR(AC91&lt;0.01,AF91="n/a"),"n/a",(I91/SQRT(22.5*AC91*(I91/AF91))-1)*100)</f>
        <v>n/a</v>
      </c>
      <c r="AR91" s="703">
        <f>INDEX(Historical!$C$7:$C$1439,MATCH(B91,Historical!$B$7:$B$1450,0))*IF(AH91="n/a",1.03,IF(AH91&lt;0,1.01,IF(AH91&gt;10,1.1,(1+AH91/100))))</f>
        <v>7.524</v>
      </c>
      <c r="AS91" s="959">
        <f>IF($AI91="n/a",1.03*AR91,IF($AI91&lt;0,1.01*AR91,IF($AI91&gt;10,1.1*AR91,(1+$AI91/100)*AR91)))</f>
        <v>8.2764000000000006</v>
      </c>
      <c r="AT91" s="959">
        <f>IF($AK91="n/a",1.03*AS91,IF($AK91&lt;0,1.01*AS91,IF($AK91&gt;10,1.1*AS91,(1+$AK91/100)*AS91)))</f>
        <v>9.1040400000000012</v>
      </c>
      <c r="AU91" s="959">
        <f>IF($AK91="n/a",1.03*AT91,IF($AK91&lt;0,1.01*AT91,IF($AK91&gt;10,1.1*AT91,(1+$AK91/100)*AT91)))</f>
        <v>10.014444000000003</v>
      </c>
      <c r="AV91" s="959">
        <f>IF($AK91="n/a",1.03*AU91,IF($AK91&lt;0,1.01*AU91,IF($AK91&gt;10,1.1*AU91,(1+$AK91/100)*AU91)))</f>
        <v>11.015888400000003</v>
      </c>
      <c r="AW91" s="703">
        <f>SUM(AR91:AV91)</f>
        <v>45.934772400000007</v>
      </c>
      <c r="AX91" s="810">
        <f>AW91/I91*100</f>
        <v>13.463500908611293</v>
      </c>
      <c r="AY91" s="1017">
        <v>1.27</v>
      </c>
      <c r="AZ91" s="945">
        <v>16.650000000000002</v>
      </c>
      <c r="BA91" s="945">
        <v>-23.5</v>
      </c>
      <c r="BB91" s="945">
        <v>-4.49</v>
      </c>
      <c r="BC91" s="945">
        <v>-6.1</v>
      </c>
      <c r="BE91" s="666">
        <v>2012</v>
      </c>
      <c r="BF91" s="971">
        <f>IF(BE91&gt;2008,0,IF(BE91&gt;2001,1,IF(BE91&gt;1990,2,IF(BE91&gt;1980,3,IF(BE91&gt;1973,4,IF(BE91&gt;1970,5,IF(BE91&gt;1960,6,IF(BE91&gt;1958,7,IF(BE91&gt;1953,8,9)))))))))</f>
        <v>0</v>
      </c>
      <c r="BG91" s="955">
        <v>4.2</v>
      </c>
      <c r="BH91" s="937"/>
    </row>
    <row r="92" spans="1:60" s="838" customFormat="1" ht="11.25" customHeight="1" x14ac:dyDescent="0.2">
      <c r="A92" s="841" t="s">
        <v>4213</v>
      </c>
      <c r="B92" s="846" t="s">
        <v>1965</v>
      </c>
      <c r="C92" s="1013" t="s">
        <v>108</v>
      </c>
      <c r="D92" s="1013" t="s">
        <v>4365</v>
      </c>
      <c r="E92" s="818">
        <v>6</v>
      </c>
      <c r="F92" s="1227">
        <v>812</v>
      </c>
      <c r="G92" s="1236" t="s">
        <v>106</v>
      </c>
      <c r="H92" s="1236" t="s">
        <v>106</v>
      </c>
      <c r="I92" s="1165">
        <v>30.68</v>
      </c>
      <c r="J92" s="820">
        <f>(M92/I92)*100</f>
        <v>2.3468057366362451</v>
      </c>
      <c r="K92" s="844">
        <v>0.18</v>
      </c>
      <c r="L92" s="1236">
        <v>4</v>
      </c>
      <c r="M92" s="823">
        <f>K92*L92</f>
        <v>0.72</v>
      </c>
      <c r="N92" s="1236" t="s">
        <v>320</v>
      </c>
      <c r="O92" s="845">
        <v>0.15</v>
      </c>
      <c r="P92" s="1166">
        <v>43713</v>
      </c>
      <c r="Q92" s="1166">
        <v>43735</v>
      </c>
      <c r="R92" s="823">
        <f>(K92-O92)/O92*100</f>
        <v>20</v>
      </c>
      <c r="S92" s="759">
        <f>IF(INDEX(Historical!$D$7:$D$1439,MATCH(B92,Historical!$B$7:$B$1450,0))=0,"n/a",(INDEX(Historical!$C$7:$C$1439,MATCH(B92,Historical!$B$7:$B$1450,0))/INDEX(Historical!$D$7:$D$1439,MATCH(B92,Historical!$B$7:$B$1450,0))-1)*100)</f>
        <v>38.46153846153846</v>
      </c>
      <c r="T92" s="759">
        <f>IF(INDEX(Historical!$F$7:$F$1432,MATCH(B92,Historical!$B$7:$B$1450,0))=0,"n/a",((INDEX(Historical!$C$7:$C$1439,MATCH(B92,Historical!$B$7:$B$1450,0))/INDEX(Historical!$F$7:$F$1432,MATCH(B92,Historical!$B$7:$B$1450,0)))^(1/3)-1)*100)</f>
        <v>39.247665008383372</v>
      </c>
      <c r="U92" s="759">
        <f>IF(INDEX(Historical!$H$7:$H$1432,MATCH(B92,Historical!$B$7:$B$1450,0))=0,"n/a",((INDEX(Historical!$C$7:$C$1439,MATCH(B92,Historical!$B$7:$B$1450,0))/INDEX(Historical!$H$7:$H$1432,MATCH(B92,Historical!$B$7:$B$1450,0)))^(1/5)-1)*100)</f>
        <v>68.293271816929916</v>
      </c>
      <c r="V92" s="759">
        <f>IF(INDEX(Historical!$O$7:$O$1432,MATCH(B92,Historical!$B$7:$B$1450,0))=0,"n/a",((INDEX(Historical!$C$7:$C$1439,MATCH(B92,Historical!$B$7:$B$1450,0))/INDEX(Historical!$O$7:$O$1432,MATCH(B92,Historical!$B$7:$B$1450,0)))^(1/10)-1)*100)</f>
        <v>-15.413680742532144</v>
      </c>
      <c r="W92" s="827" t="str">
        <f>IF(OR(U92&lt;=0,U92="n/a",V92&lt;=0,V92="n/a"),"n/a",U92/V92)</f>
        <v>n/a</v>
      </c>
      <c r="X92" s="828">
        <f>IF(OR(AJ92&lt;=0,AJ92="n/a",U92&lt;=0,U92="n/a"),"n/a",U92/AJ92)</f>
        <v>2.8937827041072</v>
      </c>
      <c r="Y92" s="846"/>
      <c r="Z92" s="820">
        <f>IF(OR(AC92&lt;0.01,AC92="n/a"),"n/a",M92/AC92*100)</f>
        <v>25.622775800711743</v>
      </c>
      <c r="AA92" s="830">
        <f>IF(OR(AC92&lt;0.01,AC92="n/a"),"n/a",I92/AC92)</f>
        <v>10.918149466192171</v>
      </c>
      <c r="AB92" s="822">
        <v>12</v>
      </c>
      <c r="AC92" s="1165">
        <v>2.81</v>
      </c>
      <c r="AD92" s="1165">
        <v>1.25</v>
      </c>
      <c r="AE92" s="1165">
        <v>4.22</v>
      </c>
      <c r="AF92" s="1165">
        <v>1.23</v>
      </c>
      <c r="AG92" s="1165">
        <v>11</v>
      </c>
      <c r="AH92" s="1165">
        <v>49.9</v>
      </c>
      <c r="AI92" s="1165">
        <v>7.48</v>
      </c>
      <c r="AJ92" s="1165">
        <v>23.599999999999998</v>
      </c>
      <c r="AK92" s="1165">
        <v>8.77</v>
      </c>
      <c r="AL92" s="1165">
        <v>300430</v>
      </c>
      <c r="AM92" s="1165">
        <v>0.1</v>
      </c>
      <c r="AN92" s="1165">
        <v>0</v>
      </c>
      <c r="AO92" s="834">
        <f>IF(U92="n/a","n/a",IF(AA92&lt;0,"n/a",IF(AA92="n/a","n/a",J92+U92-AA92)))</f>
        <v>59.721928087373989</v>
      </c>
      <c r="AP92" s="835">
        <f>IF(U92="n/a","n/a",J92+U92)</f>
        <v>70.640077553566158</v>
      </c>
      <c r="AQ92" s="836">
        <f>IF(OR(AC92&lt;0.01,AF92="n/a"),"n/a",(I92/SQRT(22.5*AC92*(I92/AF92))-1)*100)</f>
        <v>-22.743360318664397</v>
      </c>
      <c r="AR92" s="703">
        <f>INDEX(Historical!$C$7:$C$1439,MATCH(B92,Historical!$B$7:$B$1450,0))*IF(AH92="n/a",1.03,IF(AH92&lt;0,1.01,IF(AH92&gt;10,1.1,(1+AH92/100))))</f>
        <v>0.59400000000000008</v>
      </c>
      <c r="AS92" s="830">
        <f>IF($AI92="n/a",1.03*AR92,IF($AI92&lt;0,1.01*AR92,IF($AI92&gt;10,1.1*AR92,(1+$AI92/100)*AR92)))</f>
        <v>0.63843120000000009</v>
      </c>
      <c r="AT92" s="830">
        <f>IF($AK92="n/a",1.03*AS92,IF($AK92&lt;0,1.01*AS92,IF($AK92&gt;10,1.1*AS92,(1+$AK92/100)*AS92)))</f>
        <v>0.69442161623999998</v>
      </c>
      <c r="AU92" s="830">
        <f>IF($AK92="n/a",1.03*AT92,IF($AK92&lt;0,1.01*AT92,IF($AK92&gt;10,1.1*AT92,(1+$AK92/100)*AT92)))</f>
        <v>0.75532239198424789</v>
      </c>
      <c r="AV92" s="830">
        <f>IF($AK92="n/a",1.03*AU92,IF($AK92&lt;0,1.01*AU92,IF($AK92&gt;10,1.1*AU92,(1+$AK92/100)*AU92)))</f>
        <v>0.82156416576126634</v>
      </c>
      <c r="AW92" s="820">
        <f>SUM(AR92:AV92)</f>
        <v>3.5037393739855145</v>
      </c>
      <c r="AX92" s="837">
        <f>AW92/I92*100</f>
        <v>11.420271753538183</v>
      </c>
      <c r="AY92" s="893">
        <v>1.54</v>
      </c>
      <c r="AZ92" s="892">
        <v>35.39</v>
      </c>
      <c r="BA92" s="892">
        <v>-3.85</v>
      </c>
      <c r="BB92" s="892">
        <v>6.99</v>
      </c>
      <c r="BC92" s="892">
        <v>8.93</v>
      </c>
      <c r="BD92" s="985"/>
      <c r="BE92" s="666">
        <v>2014</v>
      </c>
      <c r="BF92" s="971">
        <f>IF(BE92&gt;2008,0,IF(BE92&gt;2001,1,IF(BE92&gt;1990,2,IF(BE92&gt;1980,3,IF(BE92&gt;1973,4,IF(BE92&gt;1970,5,IF(BE92&gt;1960,6,IF(BE92&gt;1958,7,IF(BE92&gt;1953,8,9)))))))))</f>
        <v>0</v>
      </c>
      <c r="BG92" s="892">
        <v>1.0999999999999999</v>
      </c>
    </row>
    <row r="93" spans="1:60" ht="11.25" customHeight="1" x14ac:dyDescent="0.2">
      <c r="A93" s="944" t="s">
        <v>1003</v>
      </c>
      <c r="B93" s="948" t="s">
        <v>1004</v>
      </c>
      <c r="C93" s="1013" t="s">
        <v>4216</v>
      </c>
      <c r="D93" s="1013" t="s">
        <v>4351</v>
      </c>
      <c r="E93" s="792">
        <v>8</v>
      </c>
      <c r="F93" s="1227">
        <v>564</v>
      </c>
      <c r="G93" s="1169" t="s">
        <v>106</v>
      </c>
      <c r="H93" s="1169" t="s">
        <v>106</v>
      </c>
      <c r="I93" s="947">
        <v>68.75</v>
      </c>
      <c r="J93" s="703">
        <f>(M93/I93)*100</f>
        <v>1.3381818181818181</v>
      </c>
      <c r="K93" s="950">
        <v>0.23</v>
      </c>
      <c r="L93" s="960">
        <v>4</v>
      </c>
      <c r="M93" s="694">
        <f>K93*L93</f>
        <v>0.92</v>
      </c>
      <c r="N93" s="943" t="s">
        <v>517</v>
      </c>
      <c r="O93" s="795">
        <v>0.19</v>
      </c>
      <c r="P93" s="934">
        <v>43509</v>
      </c>
      <c r="Q93" s="934">
        <v>43524</v>
      </c>
      <c r="R93" s="694">
        <f>(K93-O93)/O93*100</f>
        <v>21.052631578947373</v>
      </c>
      <c r="S93" s="759">
        <f>IF(INDEX(Historical!$D$7:$D$1439,MATCH(B93,Historical!$B$7:$B$1450,0))=0,"n/a",(INDEX(Historical!$C$7:$C$1439,MATCH(B93,Historical!$B$7:$B$1450,0))/INDEX(Historical!$D$7:$D$1439,MATCH(B93,Historical!$B$7:$B$1450,0))-1)*100)</f>
        <v>11.764705882352944</v>
      </c>
      <c r="T93" s="759">
        <f>IF(INDEX(Historical!$F$7:$F$1432,MATCH(B93,Historical!$B$7:$B$1450,0))=0,"n/a",((INDEX(Historical!$C$7:$C$1439,MATCH(B93,Historical!$B$7:$B$1450,0))/INDEX(Historical!$F$7:$F$1432,MATCH(B93,Historical!$B$7:$B$1450,0)))^(1/3)-1)*100)</f>
        <v>13.484552524869731</v>
      </c>
      <c r="U93" s="759">
        <f>IF(INDEX(Historical!$H$7:$H$1432,MATCH(B93,Historical!$B$7:$B$1450,0))=0,"n/a",((INDEX(Historical!$C$7:$C$1439,MATCH(B93,Historical!$B$7:$B$1450,0))/INDEX(Historical!$H$7:$H$1432,MATCH(B93,Historical!$B$7:$B$1450,0)))^(1/5)-1)*100)</f>
        <v>14.27462296187214</v>
      </c>
      <c r="V93" s="759" t="str">
        <f>IF(INDEX(Historical!$O$7:$O$1432,MATCH(B93,Historical!$B$7:$B$1450,0))=0,"n/a",((INDEX(Historical!$C$7:$C$1439,MATCH(B93,Historical!$B$7:$B$1450,0))/INDEX(Historical!$O$7:$O$1432,MATCH(B93,Historical!$B$7:$B$1450,0)))^(1/10)-1)*100)</f>
        <v>n/a</v>
      </c>
      <c r="W93" s="760" t="str">
        <f>IF(OR(U93&lt;=0,U93="n/a",V93&lt;=0,V93="n/a"),"n/a",U93/V93)</f>
        <v>n/a</v>
      </c>
      <c r="X93" s="761">
        <f>IF(OR(AJ93&lt;=0,AJ93="n/a",U93&lt;=0,U93="n/a"),"n/a",U93/AJ93)</f>
        <v>1.1895519134893451</v>
      </c>
      <c r="Y93" s="949"/>
      <c r="Z93" s="703">
        <f>IF(OR(AC93&lt;0.01,AC93="n/a"),"n/a",M93/AC93*100)</f>
        <v>33.823529411764703</v>
      </c>
      <c r="AA93" s="959">
        <f>IF(OR(AC93&lt;0.01,AC93="n/a"),"n/a",I93/AC93)</f>
        <v>25.275735294117645</v>
      </c>
      <c r="AB93" s="960">
        <v>3</v>
      </c>
      <c r="AC93" s="938">
        <v>2.72</v>
      </c>
      <c r="AD93" s="938">
        <v>2.46</v>
      </c>
      <c r="AE93" s="938">
        <v>1.44</v>
      </c>
      <c r="AF93" s="938">
        <v>14.45</v>
      </c>
      <c r="AG93" s="938">
        <v>64</v>
      </c>
      <c r="AH93" s="940">
        <v>38</v>
      </c>
      <c r="AI93" s="940">
        <v>12.29</v>
      </c>
      <c r="AJ93" s="938">
        <v>12</v>
      </c>
      <c r="AK93" s="938">
        <v>10.41</v>
      </c>
      <c r="AL93" s="951">
        <v>9640</v>
      </c>
      <c r="AM93" s="945">
        <v>1.2</v>
      </c>
      <c r="AN93" s="938">
        <v>2.61</v>
      </c>
      <c r="AO93" s="802">
        <f>IF(U93="n/a","n/a",IF(AA93&lt;0,"n/a",IF(AA93="n/a","n/a",J93+U93-AA93)))</f>
        <v>-9.662930514063687</v>
      </c>
      <c r="AP93" s="803">
        <f>IF(U93="n/a","n/a",J93+U93)</f>
        <v>15.612804780053958</v>
      </c>
      <c r="AQ93" s="961">
        <f>IF(OR(AC93&lt;0.01,AF93="n/a"),"n/a",(I93/SQRT(22.5*AC93*(I93/AF93))-1)*100)</f>
        <v>302.89749178778573</v>
      </c>
      <c r="AR93" s="703">
        <f>INDEX(Historical!$C$7:$C$1439,MATCH(B93,Historical!$B$7:$B$1450,0))*IF(AH93="n/a",1.03,IF(AH93&lt;0,1.01,IF(AH93&gt;10,1.1,(1+AH93/100))))</f>
        <v>0.83600000000000008</v>
      </c>
      <c r="AS93" s="959">
        <f>IF($AI93="n/a",1.03*AR93,IF($AI93&lt;0,1.01*AR93,IF($AI93&gt;10,1.1*AR93,(1+$AI93/100)*AR93)))</f>
        <v>0.9196000000000002</v>
      </c>
      <c r="AT93" s="959">
        <f>IF($AK93="n/a",1.03*AS93,IF($AK93&lt;0,1.01*AS93,IF($AK93&gt;10,1.1*AS93,(1+$AK93/100)*AS93)))</f>
        <v>1.0115600000000002</v>
      </c>
      <c r="AU93" s="959">
        <f>IF($AK93="n/a",1.03*AT93,IF($AK93&lt;0,1.01*AT93,IF($AK93&gt;10,1.1*AT93,(1+$AK93/100)*AT93)))</f>
        <v>1.1127160000000003</v>
      </c>
      <c r="AV93" s="959">
        <f>IF($AK93="n/a",1.03*AU93,IF($AK93&lt;0,1.01*AU93,IF($AK93&gt;10,1.1*AU93,(1+$AK93/100)*AU93)))</f>
        <v>1.2239876000000003</v>
      </c>
      <c r="AW93" s="703">
        <f>SUM(AR93:AV93)</f>
        <v>5.1038636000000013</v>
      </c>
      <c r="AX93" s="810">
        <f>AW93/I93*100</f>
        <v>7.4238016000000018</v>
      </c>
      <c r="AY93" s="1017">
        <v>0.94</v>
      </c>
      <c r="AZ93" s="945">
        <v>59</v>
      </c>
      <c r="BA93" s="945">
        <v>-4.41</v>
      </c>
      <c r="BB93" s="945">
        <v>4.21</v>
      </c>
      <c r="BC93" s="945">
        <v>23.11</v>
      </c>
      <c r="BE93" s="666">
        <v>2012</v>
      </c>
      <c r="BF93" s="971">
        <f>IF(BE93&gt;2008,0,IF(BE93&gt;2001,1,IF(BE93&gt;1990,2,IF(BE93&gt;1980,3,IF(BE93&gt;1973,4,IF(BE93&gt;1970,5,IF(BE93&gt;1960,6,IF(BE93&gt;1958,7,IF(BE93&gt;1953,8,9)))))))))</f>
        <v>0</v>
      </c>
      <c r="BG93" s="955">
        <v>11.1</v>
      </c>
      <c r="BH93" s="937"/>
    </row>
    <row r="94" spans="1:60" ht="11.25" customHeight="1" x14ac:dyDescent="0.2">
      <c r="A94" s="936" t="s">
        <v>1018</v>
      </c>
      <c r="B94" s="948" t="s">
        <v>1019</v>
      </c>
      <c r="C94" s="1013" t="s">
        <v>108</v>
      </c>
      <c r="D94" s="1013" t="s">
        <v>4361</v>
      </c>
      <c r="E94" s="792">
        <v>8</v>
      </c>
      <c r="F94" s="1227">
        <v>570</v>
      </c>
      <c r="G94" s="1227" t="s">
        <v>106</v>
      </c>
      <c r="H94" s="1227" t="s">
        <v>106</v>
      </c>
      <c r="I94" s="947">
        <v>49</v>
      </c>
      <c r="J94" s="703">
        <f>(M94/I94)*100</f>
        <v>1.306122448979592</v>
      </c>
      <c r="K94" s="950">
        <v>0.16</v>
      </c>
      <c r="L94" s="960">
        <v>4</v>
      </c>
      <c r="M94" s="694">
        <f>K94*L94</f>
        <v>0.64</v>
      </c>
      <c r="N94" s="943" t="s">
        <v>152</v>
      </c>
      <c r="O94" s="795">
        <v>0.15</v>
      </c>
      <c r="P94" s="934">
        <v>43523</v>
      </c>
      <c r="Q94" s="934">
        <v>43553</v>
      </c>
      <c r="R94" s="694">
        <f>(K94-O94)/O94*100</f>
        <v>6.6666666666666732</v>
      </c>
      <c r="S94" s="759">
        <f>IF(INDEX(Historical!$D$7:$D$1439,MATCH(B94,Historical!$B$7:$B$1450,0))=0,"n/a",(INDEX(Historical!$C$7:$C$1439,MATCH(B94,Historical!$B$7:$B$1450,0))/INDEX(Historical!$D$7:$D$1439,MATCH(B94,Historical!$B$7:$B$1450,0))-1)*100)</f>
        <v>7.1428571428571397</v>
      </c>
      <c r="T94" s="759">
        <f>IF(INDEX(Historical!$F$7:$F$1432,MATCH(B94,Historical!$B$7:$B$1450,0))=0,"n/a",((INDEX(Historical!$C$7:$C$1439,MATCH(B94,Historical!$B$7:$B$1450,0))/INDEX(Historical!$F$7:$F$1432,MATCH(B94,Historical!$B$7:$B$1450,0)))^(1/3)-1)*100)</f>
        <v>8.2253684543499794</v>
      </c>
      <c r="U94" s="759">
        <f>IF(INDEX(Historical!$H$7:$H$1432,MATCH(B94,Historical!$B$7:$B$1450,0))=0,"n/a",((INDEX(Historical!$C$7:$C$1439,MATCH(B94,Historical!$B$7:$B$1450,0))/INDEX(Historical!$H$7:$H$1432,MATCH(B94,Historical!$B$7:$B$1450,0)))^(1/5)-1)*100)</f>
        <v>8.9781455426899193</v>
      </c>
      <c r="V94" s="759">
        <f>IF(INDEX(Historical!$O$7:$O$1432,MATCH(B94,Historical!$B$7:$B$1450,0))=0,"n/a",((INDEX(Historical!$C$7:$C$1439,MATCH(B94,Historical!$B$7:$B$1450,0))/INDEX(Historical!$O$7:$O$1432,MATCH(B94,Historical!$B$7:$B$1450,0)))^(1/10)-1)*100)</f>
        <v>7.4314228232023716</v>
      </c>
      <c r="W94" s="760">
        <f>IF(OR(U94&lt;=0,U94="n/a",V94&lt;=0,V94="n/a"),"n/a",U94/V94)</f>
        <v>1.2081327837595748</v>
      </c>
      <c r="X94" s="761">
        <f>IF(OR(AJ94&lt;=0,AJ94="n/a",U94&lt;=0,U94="n/a"),"n/a",U94/AJ94)</f>
        <v>0.81619504933544718</v>
      </c>
      <c r="Y94" s="949" t="s">
        <v>824</v>
      </c>
      <c r="Z94" s="703">
        <f>IF(OR(AC94&lt;0.01,AC94="n/a"),"n/a",M94/AC94*100)</f>
        <v>19.571865443425075</v>
      </c>
      <c r="AA94" s="959">
        <f>IF(OR(AC94&lt;0.01,AC94="n/a"),"n/a",I94/AC94)</f>
        <v>14.984709480122325</v>
      </c>
      <c r="AB94" s="960">
        <v>12</v>
      </c>
      <c r="AC94" s="938">
        <v>3.27</v>
      </c>
      <c r="AD94" s="938" t="s">
        <v>137</v>
      </c>
      <c r="AE94" s="938">
        <v>0.82</v>
      </c>
      <c r="AF94" s="938">
        <v>1.78</v>
      </c>
      <c r="AG94" s="938">
        <v>12.9</v>
      </c>
      <c r="AH94" s="938">
        <v>161.4</v>
      </c>
      <c r="AI94" s="938">
        <v>5.79</v>
      </c>
      <c r="AJ94" s="938">
        <v>11</v>
      </c>
      <c r="AK94" s="938">
        <v>-3.5900000000000003</v>
      </c>
      <c r="AL94" s="951">
        <v>48760</v>
      </c>
      <c r="AM94" s="945">
        <v>12.9</v>
      </c>
      <c r="AN94" s="938">
        <v>0</v>
      </c>
      <c r="AO94" s="802">
        <f>IF(U94="n/a","n/a",IF(AA94&lt;0,"n/a",IF(AA94="n/a","n/a",J94+U94-AA94)))</f>
        <v>-4.7004414884528138</v>
      </c>
      <c r="AP94" s="803">
        <f>IF(U94="n/a","n/a",J94+U94)</f>
        <v>10.284267991669511</v>
      </c>
      <c r="AQ94" s="961">
        <f>IF(OR(AC94&lt;0.01,AF94="n/a"),"n/a",(I94/SQRT(22.5*AC94*(I94/AF94))-1)*100)</f>
        <v>8.878694731782911</v>
      </c>
      <c r="AR94" s="703">
        <f>INDEX(Historical!$C$7:$C$1439,MATCH(B94,Historical!$B$7:$B$1450,0))*IF(AH94="n/a",1.03,IF(AH94&lt;0,1.01,IF(AH94&gt;10,1.1,(1+AH94/100))))</f>
        <v>0.66</v>
      </c>
      <c r="AS94" s="959">
        <f>IF($AI94="n/a",1.03*AR94,IF($AI94&lt;0,1.01*AR94,IF($AI94&gt;10,1.1*AR94,(1+$AI94/100)*AR94)))</f>
        <v>0.69821400000000011</v>
      </c>
      <c r="AT94" s="959">
        <f>IF($AK94="n/a",1.03*AS94,IF($AK94&lt;0,1.01*AS94,IF($AK94&gt;10,1.1*AS94,(1+$AK94/100)*AS94)))</f>
        <v>0.70519614000000008</v>
      </c>
      <c r="AU94" s="959">
        <f>IF($AK94="n/a",1.03*AT94,IF($AK94&lt;0,1.01*AT94,IF($AK94&gt;10,1.1*AT94,(1+$AK94/100)*AT94)))</f>
        <v>0.71224810140000006</v>
      </c>
      <c r="AV94" s="959">
        <f>IF($AK94="n/a",1.03*AU94,IF($AK94&lt;0,1.01*AU94,IF($AK94&gt;10,1.1*AU94,(1+$AK94/100)*AU94)))</f>
        <v>0.71937058241400009</v>
      </c>
      <c r="AW94" s="703">
        <f>SUM(AR94:AV94)</f>
        <v>3.4950288238140006</v>
      </c>
      <c r="AX94" s="810">
        <f>AW94/I94*100</f>
        <v>7.1327118853346958</v>
      </c>
      <c r="AY94" s="1017">
        <v>1.1200000000000001</v>
      </c>
      <c r="AZ94" s="945">
        <v>33.950000000000003</v>
      </c>
      <c r="BA94" s="945">
        <v>-1.59</v>
      </c>
      <c r="BB94" s="945">
        <v>2.39</v>
      </c>
      <c r="BC94" s="945">
        <v>9.39</v>
      </c>
      <c r="BE94" s="666">
        <v>2012</v>
      </c>
      <c r="BF94" s="971">
        <f>IF(BE94&gt;2008,0,IF(BE94&gt;2001,1,IF(BE94&gt;1990,2,IF(BE94&gt;1980,3,IF(BE94&gt;1973,4,IF(BE94&gt;1970,5,IF(BE94&gt;1960,6,IF(BE94&gt;1958,7,IF(BE94&gt;1953,8,9)))))))))</f>
        <v>0</v>
      </c>
      <c r="BG94" s="955">
        <v>1.3</v>
      </c>
      <c r="BH94" s="936"/>
    </row>
    <row r="95" spans="1:60" ht="11.25" customHeight="1" x14ac:dyDescent="0.2">
      <c r="A95" s="936" t="s">
        <v>455</v>
      </c>
      <c r="B95" s="948" t="s">
        <v>456</v>
      </c>
      <c r="C95" s="1013" t="s">
        <v>108</v>
      </c>
      <c r="D95" s="1013" t="s">
        <v>4365</v>
      </c>
      <c r="E95" s="792">
        <v>25</v>
      </c>
      <c r="F95" s="1227">
        <v>125</v>
      </c>
      <c r="G95" s="1227" t="s">
        <v>106</v>
      </c>
      <c r="H95" s="1227" t="s">
        <v>106</v>
      </c>
      <c r="I95" s="938">
        <v>58.34</v>
      </c>
      <c r="J95" s="703">
        <f>(M95/I95)*100</f>
        <v>2.0569077819677752</v>
      </c>
      <c r="K95" s="957">
        <v>0.3</v>
      </c>
      <c r="L95" s="960">
        <v>4</v>
      </c>
      <c r="M95" s="694">
        <f>K95*L95</f>
        <v>1.2</v>
      </c>
      <c r="N95" s="943" t="s">
        <v>241</v>
      </c>
      <c r="O95" s="796">
        <v>0.21</v>
      </c>
      <c r="P95" s="660">
        <v>43370</v>
      </c>
      <c r="Q95" s="660">
        <v>43388</v>
      </c>
      <c r="R95" s="694">
        <f>(K95-O95)/O95*100</f>
        <v>42.857142857142854</v>
      </c>
      <c r="S95" s="759">
        <f>IF(INDEX(Historical!$D$7:$D$1439,MATCH(B95,Historical!$B$7:$B$1450,0))=0,"n/a",(INDEX(Historical!$C$7:$C$1439,MATCH(B95,Historical!$B$7:$B$1450,0))/INDEX(Historical!$D$7:$D$1439,MATCH(B95,Historical!$B$7:$B$1450,0))-1)*100)</f>
        <v>19.23076923076923</v>
      </c>
      <c r="T95" s="759">
        <f>IF(INDEX(Historical!$F$7:$F$1432,MATCH(B95,Historical!$B$7:$B$1450,0))=0,"n/a",((INDEX(Historical!$C$7:$C$1439,MATCH(B95,Historical!$B$7:$B$1450,0))/INDEX(Historical!$F$7:$F$1432,MATCH(B95,Historical!$B$7:$B$1450,0)))^(1/3)-1)*100)</f>
        <v>10.461588908611908</v>
      </c>
      <c r="U95" s="759">
        <f>IF(INDEX(Historical!$H$7:$H$1432,MATCH(B95,Historical!$B$7:$B$1450,0))=0,"n/a",((INDEX(Historical!$C$7:$C$1439,MATCH(B95,Historical!$B$7:$B$1450,0))/INDEX(Historical!$H$7:$H$1432,MATCH(B95,Historical!$B$7:$B$1450,0)))^(1/5)-1)*100)</f>
        <v>9.5282597466329157</v>
      </c>
      <c r="V95" s="759">
        <f>IF(INDEX(Historical!$O$7:$O$1432,MATCH(B95,Historical!$B$7:$B$1450,0))=0,"n/a",((INDEX(Historical!$C$7:$C$1439,MATCH(B95,Historical!$B$7:$B$1450,0))/INDEX(Historical!$O$7:$O$1432,MATCH(B95,Historical!$B$7:$B$1450,0)))^(1/10)-1)*100)</f>
        <v>8.5350246401894694</v>
      </c>
      <c r="W95" s="760">
        <f>IF(OR(U95&lt;=0,U95="n/a",V95&lt;=0,V95="n/a"),"n/a",U95/V95)</f>
        <v>1.1163716741679375</v>
      </c>
      <c r="X95" s="761">
        <f>IF(OR(AJ95&lt;=0,AJ95="n/a",U95&lt;=0,U95="n/a"),"n/a",U95/AJ95)</f>
        <v>0.57399155100198285</v>
      </c>
      <c r="Y95" s="714"/>
      <c r="Z95" s="703">
        <f>IF(OR(AC95&lt;0.01,AC95="n/a"),"n/a",M95/AC95*100)</f>
        <v>30.45685279187817</v>
      </c>
      <c r="AA95" s="959">
        <f>IF(OR(AC95&lt;0.01,AC95="n/a"),"n/a",I95/AC95)</f>
        <v>14.807106598984772</v>
      </c>
      <c r="AB95" s="960">
        <v>12</v>
      </c>
      <c r="AC95" s="938">
        <v>3.94</v>
      </c>
      <c r="AD95" s="938">
        <v>2.13</v>
      </c>
      <c r="AE95" s="938">
        <v>6.15</v>
      </c>
      <c r="AF95" s="938">
        <v>2.06</v>
      </c>
      <c r="AG95" s="938">
        <v>14.099999999999998</v>
      </c>
      <c r="AH95" s="938">
        <v>35.099999999999994</v>
      </c>
      <c r="AI95" s="938">
        <v>1.8599999999999999</v>
      </c>
      <c r="AJ95" s="938">
        <v>16.600000000000001</v>
      </c>
      <c r="AK95" s="938">
        <v>7.0000000000000009</v>
      </c>
      <c r="AL95" s="951">
        <v>1890</v>
      </c>
      <c r="AM95" s="945">
        <v>44.29</v>
      </c>
      <c r="AN95" s="938">
        <v>0.03</v>
      </c>
      <c r="AO95" s="802">
        <f>IF(U95="n/a","n/a",IF(AA95&lt;0,"n/a",IF(AA95="n/a","n/a",J95+U95-AA95)))</f>
        <v>-3.2219390703840816</v>
      </c>
      <c r="AP95" s="803">
        <f>IF(U95="n/a","n/a",J95+U95)</f>
        <v>11.585167528600691</v>
      </c>
      <c r="AQ95" s="961">
        <f>IF(OR(AC95&lt;0.01,AF95="n/a"),"n/a",(I95/SQRT(22.5*AC95*(I95/AF95))-1)*100)</f>
        <v>16.433365958404877</v>
      </c>
      <c r="AR95" s="703">
        <f>INDEX(Historical!$C$7:$C$1439,MATCH(B95,Historical!$B$7:$B$1450,0))*IF(AH95="n/a",1.03,IF(AH95&lt;0,1.01,IF(AH95&gt;10,1.1,(1+AH95/100))))</f>
        <v>1.0230000000000001</v>
      </c>
      <c r="AS95" s="959">
        <f>IF($AI95="n/a",1.03*AR95,IF($AI95&lt;0,1.01*AR95,IF($AI95&gt;10,1.1*AR95,(1+$AI95/100)*AR95)))</f>
        <v>1.0420278000000001</v>
      </c>
      <c r="AT95" s="959">
        <f>IF($AK95="n/a",1.03*AS95,IF($AK95&lt;0,1.01*AS95,IF($AK95&gt;10,1.1*AS95,(1+$AK95/100)*AS95)))</f>
        <v>1.1149697460000001</v>
      </c>
      <c r="AU95" s="959">
        <f>IF($AK95="n/a",1.03*AT95,IF($AK95&lt;0,1.01*AT95,IF($AK95&gt;10,1.1*AT95,(1+$AK95/100)*AT95)))</f>
        <v>1.1930176282200002</v>
      </c>
      <c r="AV95" s="959">
        <f>IF($AK95="n/a",1.03*AU95,IF($AK95&lt;0,1.01*AU95,IF($AK95&gt;10,1.1*AU95,(1+$AK95/100)*AU95)))</f>
        <v>1.2765288621954003</v>
      </c>
      <c r="AW95" s="703">
        <f>SUM(AR95:AV95)</f>
        <v>5.649544036415401</v>
      </c>
      <c r="AX95" s="810">
        <f>AW95/I95*100</f>
        <v>9.6838259108937272</v>
      </c>
      <c r="AY95" s="1017">
        <v>0.84</v>
      </c>
      <c r="AZ95" s="945">
        <v>21.36</v>
      </c>
      <c r="BA95" s="945">
        <v>-10.59</v>
      </c>
      <c r="BB95" s="945">
        <v>4.41</v>
      </c>
      <c r="BC95" s="945">
        <v>5.92</v>
      </c>
      <c r="BE95" s="666">
        <v>1994</v>
      </c>
      <c r="BF95" s="971">
        <f>IF(BE95&gt;2008,0,IF(BE95&gt;2001,1,IF(BE95&gt;1990,2,IF(BE95&gt;1980,3,IF(BE95&gt;1973,4,IF(BE95&gt;1970,5,IF(BE95&gt;1960,6,IF(BE95&gt;1958,7,IF(BE95&gt;1953,8,9)))))))))</f>
        <v>2</v>
      </c>
      <c r="BG95" s="955">
        <v>1.6</v>
      </c>
      <c r="BH95" s="937"/>
    </row>
    <row r="96" spans="1:60" ht="11.25" customHeight="1" x14ac:dyDescent="0.2">
      <c r="A96" s="953" t="s">
        <v>989</v>
      </c>
      <c r="B96" s="948" t="s">
        <v>990</v>
      </c>
      <c r="C96" s="1013" t="s">
        <v>108</v>
      </c>
      <c r="D96" s="1013" t="s">
        <v>4365</v>
      </c>
      <c r="E96" s="792">
        <v>7</v>
      </c>
      <c r="F96" s="1227">
        <v>680</v>
      </c>
      <c r="G96" s="1122" t="s">
        <v>106</v>
      </c>
      <c r="H96" s="1122" t="s">
        <v>106</v>
      </c>
      <c r="I96" s="947">
        <v>59.26</v>
      </c>
      <c r="J96" s="703">
        <f>(M96/I96)*100</f>
        <v>2.7674654066824163</v>
      </c>
      <c r="K96" s="950">
        <v>0.41</v>
      </c>
      <c r="L96" s="960">
        <v>4</v>
      </c>
      <c r="M96" s="694">
        <f>K96*L96</f>
        <v>1.64</v>
      </c>
      <c r="N96" s="943" t="s">
        <v>426</v>
      </c>
      <c r="O96" s="795">
        <v>0.38</v>
      </c>
      <c r="P96" s="934">
        <v>43563</v>
      </c>
      <c r="Q96" s="934">
        <v>43573</v>
      </c>
      <c r="R96" s="694">
        <f>(K96-O96)/O96*100</f>
        <v>7.8947368421052557</v>
      </c>
      <c r="S96" s="759">
        <f>IF(INDEX(Historical!$D$7:$D$1439,MATCH(B96,Historical!$B$7:$B$1450,0))=0,"n/a",(INDEX(Historical!$C$7:$C$1439,MATCH(B96,Historical!$B$7:$B$1450,0))/INDEX(Historical!$D$7:$D$1439,MATCH(B96,Historical!$B$7:$B$1450,0))-1)*100)</f>
        <v>35.714285714285722</v>
      </c>
      <c r="T96" s="759">
        <f>IF(INDEX(Historical!$F$7:$F$1432,MATCH(B96,Historical!$B$7:$B$1450,0))=0,"n/a",((INDEX(Historical!$C$7:$C$1439,MATCH(B96,Historical!$B$7:$B$1450,0))/INDEX(Historical!$F$7:$F$1432,MATCH(B96,Historical!$B$7:$B$1450,0)))^(1/3)-1)*100)</f>
        <v>22.698630349236936</v>
      </c>
      <c r="U96" s="759">
        <f>IF(INDEX(Historical!$H$7:$H$1432,MATCH(B96,Historical!$B$7:$B$1450,0))=0,"n/a",((INDEX(Historical!$C$7:$C$1439,MATCH(B96,Historical!$B$7:$B$1450,0))/INDEX(Historical!$H$7:$H$1432,MATCH(B96,Historical!$B$7:$B$1450,0)))^(1/5)-1)*100)</f>
        <v>27.162286963543636</v>
      </c>
      <c r="V96" s="759">
        <f>IF(INDEX(Historical!$O$7:$O$1432,MATCH(B96,Historical!$B$7:$B$1450,0))=0,"n/a",((INDEX(Historical!$C$7:$C$1439,MATCH(B96,Historical!$B$7:$B$1450,0))/INDEX(Historical!$O$7:$O$1432,MATCH(B96,Historical!$B$7:$B$1450,0)))^(1/10)-1)*100)</f>
        <v>7.4221470618838881</v>
      </c>
      <c r="W96" s="760">
        <f>IF(OR(U96&lt;=0,U96="n/a",V96&lt;=0,V96="n/a"),"n/a",U96/V96)</f>
        <v>3.6596266197734582</v>
      </c>
      <c r="X96" s="761">
        <f>IF(OR(AJ96&lt;=0,AJ96="n/a",U96&lt;=0,U96="n/a"),"n/a",U96/AJ96)</f>
        <v>2.4919529324351957</v>
      </c>
      <c r="Y96" s="949"/>
      <c r="Z96" s="703">
        <f>IF(OR(AC96&lt;0.01,AC96="n/a"),"n/a",M96/AC96*100)</f>
        <v>40.097799511002449</v>
      </c>
      <c r="AA96" s="959">
        <f>IF(OR(AC96&lt;0.01,AC96="n/a"),"n/a",I96/AC96)</f>
        <v>14.488997555012224</v>
      </c>
      <c r="AB96" s="960">
        <v>12</v>
      </c>
      <c r="AC96" s="938">
        <v>4.09</v>
      </c>
      <c r="AD96" s="938">
        <v>2.06</v>
      </c>
      <c r="AE96" s="938">
        <v>4.21</v>
      </c>
      <c r="AF96" s="938">
        <v>1.37</v>
      </c>
      <c r="AG96" s="938">
        <v>9.9</v>
      </c>
      <c r="AH96" s="938">
        <v>28.4</v>
      </c>
      <c r="AI96" s="938">
        <v>3.8</v>
      </c>
      <c r="AJ96" s="938">
        <v>10.9</v>
      </c>
      <c r="AK96" s="938">
        <v>7.0000000000000009</v>
      </c>
      <c r="AL96" s="951">
        <v>2060</v>
      </c>
      <c r="AM96" s="945">
        <v>2.4</v>
      </c>
      <c r="AN96" s="938">
        <v>0.08</v>
      </c>
      <c r="AO96" s="802">
        <f>IF(U96="n/a","n/a",IF(AA96&lt;0,"n/a",IF(AA96="n/a","n/a",J96+U96-AA96)))</f>
        <v>15.440754815213827</v>
      </c>
      <c r="AP96" s="803">
        <f>IF(U96="n/a","n/a",J96+U96)</f>
        <v>29.929752370226051</v>
      </c>
      <c r="AQ96" s="961">
        <f>IF(OR(AC96&lt;0.01,AF96="n/a"),"n/a",(I96/SQRT(22.5*AC96*(I96/AF96))-1)*100)</f>
        <v>-6.0734881815297959</v>
      </c>
      <c r="AR96" s="703">
        <f>INDEX(Historical!$C$7:$C$1439,MATCH(B96,Historical!$B$7:$B$1450,0))*IF(AH96="n/a",1.03,IF(AH96&lt;0,1.01,IF(AH96&gt;10,1.1,(1+AH96/100))))</f>
        <v>1.4630000000000003</v>
      </c>
      <c r="AS96" s="959">
        <f>IF($AI96="n/a",1.03*AR96,IF($AI96&lt;0,1.01*AR96,IF($AI96&gt;10,1.1*AR96,(1+$AI96/100)*AR96)))</f>
        <v>1.5185940000000004</v>
      </c>
      <c r="AT96" s="959">
        <f>IF($AK96="n/a",1.03*AS96,IF($AK96&lt;0,1.01*AS96,IF($AK96&gt;10,1.1*AS96,(1+$AK96/100)*AS96)))</f>
        <v>1.6248955800000007</v>
      </c>
      <c r="AU96" s="959">
        <f>IF($AK96="n/a",1.03*AT96,IF($AK96&lt;0,1.01*AT96,IF($AK96&gt;10,1.1*AT96,(1+$AK96/100)*AT96)))</f>
        <v>1.7386382706000008</v>
      </c>
      <c r="AV96" s="959">
        <f>IF($AK96="n/a",1.03*AU96,IF($AK96&lt;0,1.01*AU96,IF($AK96&gt;10,1.1*AU96,(1+$AK96/100)*AU96)))</f>
        <v>1.860342949542001</v>
      </c>
      <c r="AW96" s="703">
        <f>SUM(AR96:AV96)</f>
        <v>8.2054708001420043</v>
      </c>
      <c r="AX96" s="810">
        <f>AW96/I96*100</f>
        <v>13.846558893253466</v>
      </c>
      <c r="AY96" s="1017">
        <v>0.77</v>
      </c>
      <c r="AZ96" s="945">
        <v>22.189999999999998</v>
      </c>
      <c r="BA96" s="945">
        <v>-11.700000000000001</v>
      </c>
      <c r="BB96" s="945">
        <v>10.68</v>
      </c>
      <c r="BC96" s="945">
        <v>6.18</v>
      </c>
      <c r="BE96" s="666">
        <v>2013</v>
      </c>
      <c r="BF96" s="971">
        <f>IF(BE96&gt;2008,0,IF(BE96&gt;2001,1,IF(BE96&gt;1990,2,IF(BE96&gt;1980,3,IF(BE96&gt;1973,4,IF(BE96&gt;1970,5,IF(BE96&gt;1960,6,IF(BE96&gt;1958,7,IF(BE96&gt;1953,8,9)))))))))</f>
        <v>0</v>
      </c>
      <c r="BG96" s="955">
        <v>1.2</v>
      </c>
      <c r="BH96" s="937"/>
    </row>
    <row r="97" spans="1:60" ht="11.25" customHeight="1" x14ac:dyDescent="0.2">
      <c r="A97" s="936" t="s">
        <v>996</v>
      </c>
      <c r="B97" s="948" t="s">
        <v>997</v>
      </c>
      <c r="C97" s="1013" t="s">
        <v>108</v>
      </c>
      <c r="D97" s="1013" t="s">
        <v>4365</v>
      </c>
      <c r="E97" s="792">
        <v>9</v>
      </c>
      <c r="F97" s="1227">
        <v>503</v>
      </c>
      <c r="G97" s="1161" t="s">
        <v>115</v>
      </c>
      <c r="H97" s="1161" t="s">
        <v>115</v>
      </c>
      <c r="I97" s="947">
        <v>51.53</v>
      </c>
      <c r="J97" s="703">
        <f>(M97/I97)*100</f>
        <v>3.4931108092373373</v>
      </c>
      <c r="K97" s="950">
        <v>0.45</v>
      </c>
      <c r="L97" s="960">
        <v>4</v>
      </c>
      <c r="M97" s="694">
        <f>K97*L97</f>
        <v>1.8</v>
      </c>
      <c r="N97" s="943" t="s">
        <v>119</v>
      </c>
      <c r="O97" s="795">
        <v>0.40500000000000003</v>
      </c>
      <c r="P97" s="934">
        <v>43690</v>
      </c>
      <c r="Q97" s="934">
        <v>43711</v>
      </c>
      <c r="R97" s="694">
        <f>(K97-O97)/O97*100</f>
        <v>11.111111111111107</v>
      </c>
      <c r="S97" s="759">
        <f>IF(INDEX(Historical!$D$7:$D$1439,MATCH(B97,Historical!$B$7:$B$1450,0))=0,"n/a",(INDEX(Historical!$C$7:$C$1439,MATCH(B97,Historical!$B$7:$B$1450,0))/INDEX(Historical!$D$7:$D$1439,MATCH(B97,Historical!$B$7:$B$1450,0))-1)*100)</f>
        <v>20.238095238095234</v>
      </c>
      <c r="T97" s="759">
        <f>IF(INDEX(Historical!$F$7:$F$1432,MATCH(B97,Historical!$B$7:$B$1450,0))=0,"n/a",((INDEX(Historical!$C$7:$C$1439,MATCH(B97,Historical!$B$7:$B$1450,0))/INDEX(Historical!$F$7:$F$1432,MATCH(B97,Historical!$B$7:$B$1450,0)))^(1/3)-1)*100)</f>
        <v>12.998959524111676</v>
      </c>
      <c r="U97" s="759">
        <f>IF(INDEX(Historical!$H$7:$H$1432,MATCH(B97,Historical!$B$7:$B$1450,0))=0,"n/a",((INDEX(Historical!$C$7:$C$1439,MATCH(B97,Historical!$B$7:$B$1450,0))/INDEX(Historical!$H$7:$H$1432,MATCH(B97,Historical!$B$7:$B$1450,0)))^(1/5)-1)*100)</f>
        <v>10.490505652353432</v>
      </c>
      <c r="V97" s="759">
        <f>IF(INDEX(Historical!$O$7:$O$1432,MATCH(B97,Historical!$B$7:$B$1450,0))=0,"n/a",((INDEX(Historical!$C$7:$C$1439,MATCH(B97,Historical!$B$7:$B$1450,0))/INDEX(Historical!$O$7:$O$1432,MATCH(B97,Historical!$B$7:$B$1450,0)))^(1/10)-1)*100)</f>
        <v>-2.0307081485873679</v>
      </c>
      <c r="W97" s="760" t="str">
        <f>IF(OR(U97&lt;=0,U97="n/a",V97&lt;=0,V97="n/a"),"n/a",U97/V97)</f>
        <v>n/a</v>
      </c>
      <c r="X97" s="761">
        <f>IF(OR(AJ97&lt;=0,AJ97="n/a",U97&lt;=0,U97="n/a"),"n/a",U97/AJ97)</f>
        <v>0.86698393821102748</v>
      </c>
      <c r="Y97" s="949"/>
      <c r="Z97" s="703">
        <f>IF(OR(AC97&lt;0.01,AC97="n/a"),"n/a",M97/AC97*100)</f>
        <v>45</v>
      </c>
      <c r="AA97" s="959">
        <f>IF(OR(AC97&lt;0.01,AC97="n/a"),"n/a",I97/AC97)</f>
        <v>12.8825</v>
      </c>
      <c r="AB97" s="960">
        <v>12</v>
      </c>
      <c r="AC97" s="938">
        <v>4</v>
      </c>
      <c r="AD97" s="938">
        <v>1.28</v>
      </c>
      <c r="AE97" s="938">
        <v>4.57</v>
      </c>
      <c r="AF97" s="938">
        <v>1.41</v>
      </c>
      <c r="AG97" s="938">
        <v>11.3</v>
      </c>
      <c r="AH97" s="938">
        <v>44.4</v>
      </c>
      <c r="AI97" s="938">
        <v>8.42</v>
      </c>
      <c r="AJ97" s="938">
        <v>12.1</v>
      </c>
      <c r="AK97" s="938">
        <v>10.050000000000001</v>
      </c>
      <c r="AL97" s="951">
        <v>39270</v>
      </c>
      <c r="AM97" s="945">
        <v>0.3</v>
      </c>
      <c r="AN97" s="938">
        <v>0.83</v>
      </c>
      <c r="AO97" s="802">
        <f>IF(U97="n/a","n/a",IF(AA97&lt;0,"n/a",IF(AA97="n/a","n/a",J97+U97-AA97)))</f>
        <v>1.1011164615907703</v>
      </c>
      <c r="AP97" s="803">
        <f>IF(U97="n/a","n/a",J97+U97)</f>
        <v>13.983616461590771</v>
      </c>
      <c r="AQ97" s="961">
        <f>IF(OR(AC97&lt;0.01,AF97="n/a"),"n/a",(I97/SQRT(22.5*AC97*(I97/AF97))-1)*100)</f>
        <v>-10.149939714358936</v>
      </c>
      <c r="AR97" s="703">
        <f>INDEX(Historical!$C$7:$C$1439,MATCH(B97,Historical!$B$7:$B$1450,0))*IF(AH97="n/a",1.03,IF(AH97&lt;0,1.01,IF(AH97&gt;10,1.1,(1+AH97/100))))</f>
        <v>1.6665000000000001</v>
      </c>
      <c r="AS97" s="959">
        <f>IF($AI97="n/a",1.03*AR97,IF($AI97&lt;0,1.01*AR97,IF($AI97&gt;10,1.1*AR97,(1+$AI97/100)*AR97)))</f>
        <v>1.8068193000000001</v>
      </c>
      <c r="AT97" s="959">
        <f>IF($AK97="n/a",1.03*AS97,IF($AK97&lt;0,1.01*AS97,IF($AK97&gt;10,1.1*AS97,(1+$AK97/100)*AS97)))</f>
        <v>1.9875012300000003</v>
      </c>
      <c r="AU97" s="959">
        <f>IF($AK97="n/a",1.03*AT97,IF($AK97&lt;0,1.01*AT97,IF($AK97&gt;10,1.1*AT97,(1+$AK97/100)*AT97)))</f>
        <v>2.1862513530000007</v>
      </c>
      <c r="AV97" s="959">
        <f>IF($AK97="n/a",1.03*AU97,IF($AK97&lt;0,1.01*AU97,IF($AK97&gt;10,1.1*AU97,(1+$AK97/100)*AU97)))</f>
        <v>2.4048764883000011</v>
      </c>
      <c r="AW97" s="703">
        <f>SUM(AR97:AV97)</f>
        <v>10.051948371300002</v>
      </c>
      <c r="AX97" s="810">
        <f>AW97/I97*100</f>
        <v>19.506983060935383</v>
      </c>
      <c r="AY97" s="1017">
        <v>1.1200000000000001</v>
      </c>
      <c r="AZ97" s="945">
        <v>26.669999999999998</v>
      </c>
      <c r="BA97" s="945">
        <v>-2.91</v>
      </c>
      <c r="BB97" s="945">
        <v>4.3999999999999995</v>
      </c>
      <c r="BC97" s="945">
        <v>5.6899999999999995</v>
      </c>
      <c r="BE97" s="666">
        <v>2011</v>
      </c>
      <c r="BF97" s="971">
        <f>IF(BE97&gt;2008,0,IF(BE97&gt;2001,1,IF(BE97&gt;1990,2,IF(BE97&gt;1980,3,IF(BE97&gt;1973,4,IF(BE97&gt;1970,5,IF(BE97&gt;1960,6,IF(BE97&gt;1958,7,IF(BE97&gt;1953,8,9)))))))))</f>
        <v>0</v>
      </c>
      <c r="BG97" s="955">
        <v>1.4000000000000001</v>
      </c>
      <c r="BH97" s="937"/>
    </row>
    <row r="98" spans="1:60" ht="11.25" customHeight="1" x14ac:dyDescent="0.2">
      <c r="A98" s="944" t="s">
        <v>465</v>
      </c>
      <c r="B98" s="948" t="s">
        <v>466</v>
      </c>
      <c r="C98" s="1013" t="s">
        <v>247</v>
      </c>
      <c r="D98" s="1013" t="s">
        <v>4343</v>
      </c>
      <c r="E98" s="792">
        <v>16</v>
      </c>
      <c r="F98" s="1227">
        <v>231</v>
      </c>
      <c r="G98" s="1227" t="s">
        <v>115</v>
      </c>
      <c r="H98" s="1227" t="s">
        <v>115</v>
      </c>
      <c r="I98" s="947">
        <v>76.53</v>
      </c>
      <c r="J98" s="703">
        <f>(M98/I98)*100</f>
        <v>2.6133542401672547</v>
      </c>
      <c r="K98" s="950">
        <v>0.5</v>
      </c>
      <c r="L98" s="960">
        <v>4</v>
      </c>
      <c r="M98" s="694">
        <f>K98*L98</f>
        <v>2</v>
      </c>
      <c r="N98" s="943" t="s">
        <v>467</v>
      </c>
      <c r="O98" s="795">
        <v>0.45</v>
      </c>
      <c r="P98" s="934">
        <v>43543</v>
      </c>
      <c r="Q98" s="934">
        <v>43565</v>
      </c>
      <c r="R98" s="694">
        <f>(K98-O98)/O98*100</f>
        <v>11.111111111111107</v>
      </c>
      <c r="S98" s="759">
        <f>IF(INDEX(Historical!$D$7:$D$1439,MATCH(B98,Historical!$B$7:$B$1450,0))=0,"n/a",(INDEX(Historical!$C$7:$C$1439,MATCH(B98,Historical!$B$7:$B$1450,0))/INDEX(Historical!$D$7:$D$1439,MATCH(B98,Historical!$B$7:$B$1450,0))-1)*100)</f>
        <v>32.352941176470587</v>
      </c>
      <c r="T98" s="759">
        <f>IF(INDEX(Historical!$F$7:$F$1432,MATCH(B98,Historical!$B$7:$B$1450,0))=0,"n/a",((INDEX(Historical!$C$7:$C$1439,MATCH(B98,Historical!$B$7:$B$1450,0))/INDEX(Historical!$F$7:$F$1432,MATCH(B98,Historical!$B$7:$B$1450,0)))^(1/3)-1)*100)</f>
        <v>25.072421800674839</v>
      </c>
      <c r="U98" s="759">
        <f>IF(INDEX(Historical!$H$7:$H$1432,MATCH(B98,Historical!$B$7:$B$1450,0))=0,"n/a",((INDEX(Historical!$C$7:$C$1439,MATCH(B98,Historical!$B$7:$B$1450,0))/INDEX(Historical!$H$7:$H$1432,MATCH(B98,Historical!$B$7:$B$1450,0)))^(1/5)-1)*100)</f>
        <v>21.493409089334857</v>
      </c>
      <c r="V98" s="759">
        <f>IF(INDEX(Historical!$O$7:$O$1432,MATCH(B98,Historical!$B$7:$B$1450,0))=0,"n/a",((INDEX(Historical!$C$7:$C$1439,MATCH(B98,Historical!$B$7:$B$1450,0))/INDEX(Historical!$O$7:$O$1432,MATCH(B98,Historical!$B$7:$B$1450,0)))^(1/10)-1)*100)</f>
        <v>13.005521428970447</v>
      </c>
      <c r="W98" s="760">
        <f>IF(OR(U98&lt;=0,U98="n/a",V98&lt;=0,V98="n/a"),"n/a",U98/V98)</f>
        <v>1.6526372438599208</v>
      </c>
      <c r="X98" s="761">
        <f>IF(OR(AJ98&lt;=0,AJ98="n/a",U98&lt;=0,U98="n/a"),"n/a",U98/AJ98)</f>
        <v>0.99969344601557475</v>
      </c>
      <c r="Y98" s="714"/>
      <c r="Z98" s="703">
        <f>IF(OR(AC98&lt;0.01,AC98="n/a"),"n/a",M98/AC98*100)</f>
        <v>35.778175313059037</v>
      </c>
      <c r="AA98" s="959">
        <f>IF(OR(AC98&lt;0.01,AC98="n/a"),"n/a",I98/AC98)</f>
        <v>13.690518783542039</v>
      </c>
      <c r="AB98" s="960">
        <v>2</v>
      </c>
      <c r="AC98" s="938">
        <v>5.59</v>
      </c>
      <c r="AD98" s="938">
        <v>1.69</v>
      </c>
      <c r="AE98" s="938">
        <v>0.47</v>
      </c>
      <c r="AF98" s="938">
        <v>6.15</v>
      </c>
      <c r="AG98" s="938">
        <v>47.3</v>
      </c>
      <c r="AH98" s="940">
        <v>26.6</v>
      </c>
      <c r="AI98" s="940">
        <v>5.92</v>
      </c>
      <c r="AJ98" s="938">
        <v>21.5</v>
      </c>
      <c r="AK98" s="938">
        <v>8.17</v>
      </c>
      <c r="AL98" s="951">
        <v>20380</v>
      </c>
      <c r="AM98" s="945">
        <v>1.2</v>
      </c>
      <c r="AN98" s="938">
        <v>0.36</v>
      </c>
      <c r="AO98" s="802">
        <f>IF(U98="n/a","n/a",IF(AA98&lt;0,"n/a",IF(AA98="n/a","n/a",J98+U98-AA98)))</f>
        <v>10.416244545960073</v>
      </c>
      <c r="AP98" s="803">
        <f>IF(U98="n/a","n/a",J98+U98)</f>
        <v>24.106763329502112</v>
      </c>
      <c r="AQ98" s="961">
        <f>IF(OR(AC98&lt;0.01,AF98="n/a"),"n/a",(I98/SQRT(22.5*AC98*(I98/AF98))-1)*100)</f>
        <v>93.444439934782238</v>
      </c>
      <c r="AR98" s="703">
        <f>INDEX(Historical!$C$7:$C$1439,MATCH(B98,Historical!$B$7:$B$1450,0))*IF(AH98="n/a",1.03,IF(AH98&lt;0,1.01,IF(AH98&gt;10,1.1,(1+AH98/100))))</f>
        <v>1.9800000000000002</v>
      </c>
      <c r="AS98" s="959">
        <f>IF($AI98="n/a",1.03*AR98,IF($AI98&lt;0,1.01*AR98,IF($AI98&gt;10,1.1*AR98,(1+$AI98/100)*AR98)))</f>
        <v>2.097216</v>
      </c>
      <c r="AT98" s="959">
        <f>IF($AK98="n/a",1.03*AS98,IF($AK98&lt;0,1.01*AS98,IF($AK98&gt;10,1.1*AS98,(1+$AK98/100)*AS98)))</f>
        <v>2.2685585472000001</v>
      </c>
      <c r="AU98" s="959">
        <f>IF($AK98="n/a",1.03*AT98,IF($AK98&lt;0,1.01*AT98,IF($AK98&gt;10,1.1*AT98,(1+$AK98/100)*AT98)))</f>
        <v>2.4538997805062404</v>
      </c>
      <c r="AV98" s="959">
        <f>IF($AK98="n/a",1.03*AU98,IF($AK98&lt;0,1.01*AU98,IF($AK98&gt;10,1.1*AU98,(1+$AK98/100)*AU98)))</f>
        <v>2.6543833925736005</v>
      </c>
      <c r="AW98" s="703">
        <f>SUM(AR98:AV98)</f>
        <v>11.454057720279842</v>
      </c>
      <c r="AX98" s="810">
        <f>AW98/I98*100</f>
        <v>14.966755155206901</v>
      </c>
      <c r="AY98" s="1017">
        <v>1.07</v>
      </c>
      <c r="AZ98" s="945">
        <v>60.370000000000005</v>
      </c>
      <c r="BA98" s="945">
        <v>-9.2899999999999991</v>
      </c>
      <c r="BB98" s="945">
        <v>9.81</v>
      </c>
      <c r="BC98" s="945">
        <v>15.17</v>
      </c>
      <c r="BE98" s="666">
        <v>2004</v>
      </c>
      <c r="BF98" s="971">
        <f>IF(BE98&gt;2008,0,IF(BE98&gt;2001,1,IF(BE98&gt;1990,2,IF(BE98&gt;1980,3,IF(BE98&gt;1973,4,IF(BE98&gt;1970,5,IF(BE98&gt;1960,6,IF(BE98&gt;1958,7,IF(BE98&gt;1953,8,9)))))))))</f>
        <v>1</v>
      </c>
      <c r="BG98" s="955">
        <v>11.200000000000001</v>
      </c>
      <c r="BH98" s="937"/>
    </row>
    <row r="99" spans="1:60" ht="11.25" customHeight="1" x14ac:dyDescent="0.2">
      <c r="A99" s="936" t="s">
        <v>1022</v>
      </c>
      <c r="B99" s="948" t="s">
        <v>1023</v>
      </c>
      <c r="C99" s="1013" t="s">
        <v>247</v>
      </c>
      <c r="D99" s="1013" t="s">
        <v>4372</v>
      </c>
      <c r="E99" s="792">
        <v>6</v>
      </c>
      <c r="F99" s="1227">
        <v>743</v>
      </c>
      <c r="G99" s="1227" t="s">
        <v>115</v>
      </c>
      <c r="H99" s="1227" t="s">
        <v>115</v>
      </c>
      <c r="I99" s="947">
        <v>49.16</v>
      </c>
      <c r="J99" s="703">
        <f>(M99/I99)*100</f>
        <v>1.7087062652563059</v>
      </c>
      <c r="K99" s="950">
        <v>0.21</v>
      </c>
      <c r="L99" s="960">
        <v>4</v>
      </c>
      <c r="M99" s="694">
        <f>K99*L99</f>
        <v>0.84</v>
      </c>
      <c r="N99" s="943" t="s">
        <v>149</v>
      </c>
      <c r="O99" s="795">
        <v>0.19</v>
      </c>
      <c r="P99" s="934">
        <v>43423</v>
      </c>
      <c r="Q99" s="934">
        <v>43448</v>
      </c>
      <c r="R99" s="694">
        <f>(K99-O99)/O99*100</f>
        <v>10.52631578947368</v>
      </c>
      <c r="S99" s="759">
        <f>IF(INDEX(Historical!$D$7:$D$1439,MATCH(B99,Historical!$B$7:$B$1450,0))=0,"n/a",(INDEX(Historical!$C$7:$C$1439,MATCH(B99,Historical!$B$7:$B$1450,0))/INDEX(Historical!$D$7:$D$1439,MATCH(B99,Historical!$B$7:$B$1450,0))-1)*100)</f>
        <v>13.868613138686126</v>
      </c>
      <c r="T99" s="759">
        <f>IF(INDEX(Historical!$F$7:$F$1432,MATCH(B99,Historical!$B$7:$B$1450,0))=0,"n/a",((INDEX(Historical!$C$7:$C$1439,MATCH(B99,Historical!$B$7:$B$1450,0))/INDEX(Historical!$F$7:$F$1432,MATCH(B99,Historical!$B$7:$B$1450,0)))^(1/3)-1)*100)</f>
        <v>14.106863110398216</v>
      </c>
      <c r="U99" s="759">
        <f>IF(INDEX(Historical!$H$7:$H$1432,MATCH(B99,Historical!$B$7:$B$1450,0))=0,"n/a",((INDEX(Historical!$C$7:$C$1439,MATCH(B99,Historical!$B$7:$B$1450,0))/INDEX(Historical!$H$7:$H$1432,MATCH(B99,Historical!$B$7:$B$1450,0)))^(1/5)-1)*100)</f>
        <v>50.806104078261448</v>
      </c>
      <c r="V99" s="759">
        <f>IF(INDEX(Historical!$O$7:$O$1432,MATCH(B99,Historical!$B$7:$B$1450,0))=0,"n/a",((INDEX(Historical!$C$7:$C$1439,MATCH(B99,Historical!$B$7:$B$1450,0))/INDEX(Historical!$O$7:$O$1432,MATCH(B99,Historical!$B$7:$B$1450,0)))^(1/10)-1)*100)</f>
        <v>31.617143138046622</v>
      </c>
      <c r="W99" s="760">
        <f>IF(OR(U99&lt;=0,U99="n/a",V99&lt;=0,V99="n/a"),"n/a",U99/V99)</f>
        <v>1.6069163446055854</v>
      </c>
      <c r="X99" s="761" t="str">
        <f>IF(OR(AJ99&lt;=0,AJ99="n/a",U99&lt;=0,U99="n/a"),"n/a",U99/AJ99)</f>
        <v>n/a</v>
      </c>
      <c r="Y99" s="706"/>
      <c r="Z99" s="703">
        <f>IF(OR(AC99&lt;0.01,AC99="n/a"),"n/a",M99/AC99*100)</f>
        <v>52.173913043478258</v>
      </c>
      <c r="AA99" s="959">
        <f>IF(OR(AC99&lt;0.01,AC99="n/a"),"n/a",I99/AC99)</f>
        <v>30.534161490683225</v>
      </c>
      <c r="AB99" s="960">
        <v>12</v>
      </c>
      <c r="AC99" s="938">
        <v>1.61</v>
      </c>
      <c r="AD99" s="938">
        <v>2</v>
      </c>
      <c r="AE99" s="938">
        <v>0.81</v>
      </c>
      <c r="AF99" s="938">
        <v>2.77</v>
      </c>
      <c r="AG99" s="938">
        <v>10.100000000000001</v>
      </c>
      <c r="AH99" s="938">
        <v>20.8</v>
      </c>
      <c r="AI99" s="938">
        <v>16.84</v>
      </c>
      <c r="AJ99" s="938">
        <v>-18.399999999999999</v>
      </c>
      <c r="AK99" s="938">
        <v>15</v>
      </c>
      <c r="AL99" s="951">
        <v>4230</v>
      </c>
      <c r="AM99" s="945">
        <v>1.0999999999999999</v>
      </c>
      <c r="AN99" s="938">
        <v>0.84</v>
      </c>
      <c r="AO99" s="802">
        <f>IF(U99="n/a","n/a",IF(AA99&lt;0,"n/a",IF(AA99="n/a","n/a",J99+U99-AA99)))</f>
        <v>21.980648852834527</v>
      </c>
      <c r="AP99" s="803">
        <f>IF(U99="n/a","n/a",J99+U99)</f>
        <v>52.514810343517752</v>
      </c>
      <c r="AQ99" s="961">
        <f>IF(OR(AC99&lt;0.01,AF99="n/a"),"n/a",(I99/SQRT(22.5*AC99*(I99/AF99))-1)*100)</f>
        <v>93.88384532921026</v>
      </c>
      <c r="AR99" s="703">
        <f>INDEX(Historical!$C$7:$C$1439,MATCH(B99,Historical!$B$7:$B$1450,0))*IF(AH99="n/a",1.03,IF(AH99&lt;0,1.01,IF(AH99&gt;10,1.1,(1+AH99/100))))</f>
        <v>0.8580000000000001</v>
      </c>
      <c r="AS99" s="959">
        <f>IF($AI99="n/a",1.03*AR99,IF($AI99&lt;0,1.01*AR99,IF($AI99&gt;10,1.1*AR99,(1+$AI99/100)*AR99)))</f>
        <v>0.94380000000000019</v>
      </c>
      <c r="AT99" s="959">
        <f>IF($AK99="n/a",1.03*AS99,IF($AK99&lt;0,1.01*AS99,IF($AK99&gt;10,1.1*AS99,(1+$AK99/100)*AS99)))</f>
        <v>1.0381800000000003</v>
      </c>
      <c r="AU99" s="959">
        <f>IF($AK99="n/a",1.03*AT99,IF($AK99&lt;0,1.01*AT99,IF($AK99&gt;10,1.1*AT99,(1+$AK99/100)*AT99)))</f>
        <v>1.1419980000000005</v>
      </c>
      <c r="AV99" s="959">
        <f>IF($AK99="n/a",1.03*AU99,IF($AK99&lt;0,1.01*AU99,IF($AK99&gt;10,1.1*AU99,(1+$AK99/100)*AU99)))</f>
        <v>1.2561978000000007</v>
      </c>
      <c r="AW99" s="703">
        <f>SUM(AR99:AV99)</f>
        <v>5.2381758000000023</v>
      </c>
      <c r="AX99" s="810">
        <f>AW99/I99*100</f>
        <v>10.655361676159485</v>
      </c>
      <c r="AY99" s="1017">
        <v>1.7</v>
      </c>
      <c r="AZ99" s="945">
        <v>19.84</v>
      </c>
      <c r="BA99" s="945">
        <v>-29.59</v>
      </c>
      <c r="BB99" s="945">
        <v>8.870000000000001</v>
      </c>
      <c r="BC99" s="945">
        <v>-1.1299999999999999</v>
      </c>
      <c r="BE99" s="666">
        <v>2014</v>
      </c>
      <c r="BF99" s="971">
        <f>IF(BE99&gt;2008,0,IF(BE99&gt;2001,1,IF(BE99&gt;1990,2,IF(BE99&gt;1980,3,IF(BE99&gt;1973,4,IF(BE99&gt;1970,5,IF(BE99&gt;1960,6,IF(BE99&gt;1958,7,IF(BE99&gt;1953,8,9)))))))))</f>
        <v>0</v>
      </c>
      <c r="BG99" s="955">
        <v>3.8</v>
      </c>
      <c r="BH99" s="937"/>
    </row>
    <row r="100" spans="1:60" ht="11.25" customHeight="1" x14ac:dyDescent="0.2">
      <c r="A100" s="936" t="s">
        <v>978</v>
      </c>
      <c r="B100" s="948" t="s">
        <v>979</v>
      </c>
      <c r="C100" s="1013" t="s">
        <v>123</v>
      </c>
      <c r="D100" s="1013" t="s">
        <v>4197</v>
      </c>
      <c r="E100" s="792">
        <v>10</v>
      </c>
      <c r="F100" s="1227">
        <v>325</v>
      </c>
      <c r="G100" s="1204" t="s">
        <v>106</v>
      </c>
      <c r="H100" s="1204" t="s">
        <v>106</v>
      </c>
      <c r="I100" s="947">
        <v>102.64</v>
      </c>
      <c r="J100" s="703">
        <f>(M100/I100)*100</f>
        <v>0.45791114575214342</v>
      </c>
      <c r="K100" s="950">
        <v>0.47</v>
      </c>
      <c r="L100" s="960">
        <v>1</v>
      </c>
      <c r="M100" s="694">
        <f>K100*L100</f>
        <v>0.47</v>
      </c>
      <c r="N100" s="943" t="s">
        <v>980</v>
      </c>
      <c r="O100" s="795">
        <v>0.42</v>
      </c>
      <c r="P100" s="934">
        <v>43458</v>
      </c>
      <c r="Q100" s="934">
        <v>43483</v>
      </c>
      <c r="R100" s="694">
        <f>(K100-O100)/O100*100</f>
        <v>11.904761904761903</v>
      </c>
      <c r="S100" s="759">
        <f>IF(INDEX(Historical!$D$7:$D$1439,MATCH(B100,Historical!$B$7:$B$1450,0))=0,"n/a",(INDEX(Historical!$C$7:$C$1439,MATCH(B100,Historical!$B$7:$B$1450,0))/INDEX(Historical!$D$7:$D$1439,MATCH(B100,Historical!$B$7:$B$1450,0))-1)*100)</f>
        <v>10.526315789473673</v>
      </c>
      <c r="T100" s="759">
        <f>IF(INDEX(Historical!$F$7:$F$1432,MATCH(B100,Historical!$B$7:$B$1450,0))=0,"n/a",((INDEX(Historical!$C$7:$C$1439,MATCH(B100,Historical!$B$7:$B$1450,0))/INDEX(Historical!$F$7:$F$1432,MATCH(B100,Historical!$B$7:$B$1450,0)))^(1/3)-1)*100)</f>
        <v>11.868894208139679</v>
      </c>
      <c r="U100" s="759">
        <f>IF(INDEX(Historical!$H$7:$H$1432,MATCH(B100,Historical!$B$7:$B$1450,0))=0,"n/a",((INDEX(Historical!$C$7:$C$1439,MATCH(B100,Historical!$B$7:$B$1450,0))/INDEX(Historical!$H$7:$H$1432,MATCH(B100,Historical!$B$7:$B$1450,0)))^(1/5)-1)*100)</f>
        <v>13.80604263098537</v>
      </c>
      <c r="V100" s="759">
        <f>IF(INDEX(Historical!$O$7:$O$1432,MATCH(B100,Historical!$B$7:$B$1450,0))=0,"n/a",((INDEX(Historical!$C$7:$C$1439,MATCH(B100,Historical!$B$7:$B$1450,0))/INDEX(Historical!$O$7:$O$1432,MATCH(B100,Historical!$B$7:$B$1450,0)))^(1/10)-1)*100)</f>
        <v>19.068466559994434</v>
      </c>
      <c r="W100" s="760">
        <f>IF(OR(U100&lt;=0,U100="n/a",V100&lt;=0,V100="n/a"),"n/a",U100/V100)</f>
        <v>0.72402479704112088</v>
      </c>
      <c r="X100" s="761">
        <f>IF(OR(AJ100&lt;=0,AJ100="n/a",U100&lt;=0,U100="n/a"),"n/a",U100/AJ100)</f>
        <v>1.3148612029509876</v>
      </c>
      <c r="Y100" s="949"/>
      <c r="Z100" s="703">
        <f>IF(OR(AC100&lt;0.01,AC100="n/a"),"n/a",M100/AC100*100)</f>
        <v>19.831223628691983</v>
      </c>
      <c r="AA100" s="959">
        <f>IF(OR(AC100&lt;0.01,AC100="n/a"),"n/a",I100/AC100)</f>
        <v>43.308016877637129</v>
      </c>
      <c r="AB100" s="960">
        <v>12</v>
      </c>
      <c r="AC100" s="938">
        <v>2.37</v>
      </c>
      <c r="AD100" s="938">
        <v>1.79</v>
      </c>
      <c r="AE100" s="938">
        <v>5.13</v>
      </c>
      <c r="AF100" s="938">
        <v>4.62</v>
      </c>
      <c r="AG100" s="938">
        <v>11.3</v>
      </c>
      <c r="AH100" s="938">
        <v>20.100000000000001</v>
      </c>
      <c r="AI100" s="938">
        <v>19.580000000000002</v>
      </c>
      <c r="AJ100" s="938">
        <v>10.5</v>
      </c>
      <c r="AK100" s="938">
        <v>24</v>
      </c>
      <c r="AL100" s="951">
        <v>3280</v>
      </c>
      <c r="AM100" s="945">
        <v>0.70000000000000007</v>
      </c>
      <c r="AN100" s="938">
        <v>0</v>
      </c>
      <c r="AO100" s="802">
        <f>IF(U100="n/a","n/a",IF(AA100&lt;0,"n/a",IF(AA100="n/a","n/a",J100+U100-AA100)))</f>
        <v>-29.044063100899614</v>
      </c>
      <c r="AP100" s="803">
        <f>IF(U100="n/a","n/a",J100+U100)</f>
        <v>14.263953776737514</v>
      </c>
      <c r="AQ100" s="961">
        <f>IF(OR(AC100&lt;0.01,AF100="n/a"),"n/a",(I100/SQRT(22.5*AC100*(I100/AF100))-1)*100)</f>
        <v>198.20428342901937</v>
      </c>
      <c r="AR100" s="703">
        <f>INDEX(Historical!$C$7:$C$1439,MATCH(B100,Historical!$B$7:$B$1450,0))*IF(AH100="n/a",1.03,IF(AH100&lt;0,1.01,IF(AH100&gt;10,1.1,(1+AH100/100))))</f>
        <v>0.46200000000000002</v>
      </c>
      <c r="AS100" s="959">
        <f>IF($AI100="n/a",1.03*AR100,IF($AI100&lt;0,1.01*AR100,IF($AI100&gt;10,1.1*AR100,(1+$AI100/100)*AR100)))</f>
        <v>0.5082000000000001</v>
      </c>
      <c r="AT100" s="959">
        <f>IF($AK100="n/a",1.03*AS100,IF($AK100&lt;0,1.01*AS100,IF($AK100&gt;10,1.1*AS100,(1+$AK100/100)*AS100)))</f>
        <v>0.55902000000000018</v>
      </c>
      <c r="AU100" s="959">
        <f>IF($AK100="n/a",1.03*AT100,IF($AK100&lt;0,1.01*AT100,IF($AK100&gt;10,1.1*AT100,(1+$AK100/100)*AT100)))</f>
        <v>0.6149220000000003</v>
      </c>
      <c r="AV100" s="959">
        <f>IF($AK100="n/a",1.03*AU100,IF($AK100&lt;0,1.01*AU100,IF($AK100&gt;10,1.1*AU100,(1+$AK100/100)*AU100)))</f>
        <v>0.67641420000000041</v>
      </c>
      <c r="AW100" s="703">
        <f>SUM(AR100:AV100)</f>
        <v>2.8205562000000013</v>
      </c>
      <c r="AX100" s="810">
        <f>AW100/I100*100</f>
        <v>2.748008768511303</v>
      </c>
      <c r="AY100" s="1017">
        <v>1.1200000000000001</v>
      </c>
      <c r="AZ100" s="945">
        <v>40.300000000000004</v>
      </c>
      <c r="BA100" s="945">
        <v>-12.86</v>
      </c>
      <c r="BB100" s="945">
        <v>5.26</v>
      </c>
      <c r="BC100" s="945">
        <v>12.15</v>
      </c>
      <c r="BE100" s="666">
        <v>2010</v>
      </c>
      <c r="BF100" s="971">
        <f>IF(BE100&gt;2008,0,IF(BE100&gt;2001,1,IF(BE100&gt;1990,2,IF(BE100&gt;1980,3,IF(BE100&gt;1973,4,IF(BE100&gt;1970,5,IF(BE100&gt;1960,6,IF(BE100&gt;1958,7,IF(BE100&gt;1953,8,9)))))))))</f>
        <v>0</v>
      </c>
      <c r="BG100" s="955">
        <v>7.9</v>
      </c>
      <c r="BH100" s="937"/>
    </row>
    <row r="101" spans="1:60" ht="11.25" customHeight="1" x14ac:dyDescent="0.2">
      <c r="A101" s="954" t="s">
        <v>4103</v>
      </c>
      <c r="B101" s="948" t="s">
        <v>4104</v>
      </c>
      <c r="C101" s="1013" t="s">
        <v>247</v>
      </c>
      <c r="D101" s="1013" t="s">
        <v>4379</v>
      </c>
      <c r="E101" s="792">
        <v>5</v>
      </c>
      <c r="F101" s="1227">
        <v>864</v>
      </c>
      <c r="G101" s="1227" t="s">
        <v>106</v>
      </c>
      <c r="H101" s="1227" t="s">
        <v>106</v>
      </c>
      <c r="I101" s="947">
        <v>22.53</v>
      </c>
      <c r="J101" s="703">
        <f>(M101/I101)*100</f>
        <v>1.2427873945849979</v>
      </c>
      <c r="K101" s="950">
        <v>0.28000000000000003</v>
      </c>
      <c r="L101" s="960">
        <v>1</v>
      </c>
      <c r="M101" s="694">
        <f>K101*L101</f>
        <v>0.28000000000000003</v>
      </c>
      <c r="N101" s="943" t="s">
        <v>4469</v>
      </c>
      <c r="O101" s="795">
        <v>0.25</v>
      </c>
      <c r="P101" s="934">
        <v>43538</v>
      </c>
      <c r="Q101" s="934">
        <v>43553</v>
      </c>
      <c r="R101" s="694">
        <f>(K101-O101)/O101*100</f>
        <v>12.000000000000011</v>
      </c>
      <c r="S101" s="759">
        <f>IF(INDEX(Historical!$D$7:$D$1439,MATCH(B101,Historical!$B$7:$B$1450,0))=0,"n/a",(INDEX(Historical!$C$7:$C$1439,MATCH(B101,Historical!$B$7:$B$1450,0))/INDEX(Historical!$D$7:$D$1439,MATCH(B101,Historical!$B$7:$B$1450,0))-1)*100)</f>
        <v>25</v>
      </c>
      <c r="T101" s="759">
        <f>IF(INDEX(Historical!$F$7:$F$1432,MATCH(B101,Historical!$B$7:$B$1450,0))=0,"n/a",((INDEX(Historical!$C$7:$C$1439,MATCH(B101,Historical!$B$7:$B$1450,0))/INDEX(Historical!$F$7:$F$1432,MATCH(B101,Historical!$B$7:$B$1450,0)))^(1/3)-1)*100)</f>
        <v>18.563110149668759</v>
      </c>
      <c r="U101" s="759" t="str">
        <f>IF(INDEX(Historical!$H$7:$H$1432,MATCH(B101,Historical!$B$7:$B$1450,0))=0,"n/a",((INDEX(Historical!$C$7:$C$1439,MATCH(B101,Historical!$B$7:$B$1450,0))/INDEX(Historical!$H$7:$H$1432,MATCH(B101,Historical!$B$7:$B$1450,0)))^(1/5)-1)*100)</f>
        <v>n/a</v>
      </c>
      <c r="V101" s="759" t="str">
        <f>IF(INDEX(Historical!$O$7:$O$1432,MATCH(B101,Historical!$B$7:$B$1450,0))=0,"n/a",((INDEX(Historical!$C$7:$C$1439,MATCH(B101,Historical!$B$7:$B$1450,0))/INDEX(Historical!$O$7:$O$1432,MATCH(B101,Historical!$B$7:$B$1450,0)))^(1/10)-1)*100)</f>
        <v>n/a</v>
      </c>
      <c r="W101" s="760" t="str">
        <f>IF(OR(U101&lt;=0,U101="n/a",V101&lt;=0,V101="n/a"),"n/a",U101/V101)</f>
        <v>n/a</v>
      </c>
      <c r="X101" s="761" t="str">
        <f>IF(OR(AJ101&lt;=0,AJ101="n/a",U101&lt;=0,U101="n/a"),"n/a",U101/AJ101)</f>
        <v>n/a</v>
      </c>
      <c r="Y101" s="949"/>
      <c r="Z101" s="703">
        <f>IF(OR(AC101&lt;0.01,AC101="n/a"),"n/a",M101/AC101*100)</f>
        <v>14.893617021276597</v>
      </c>
      <c r="AA101" s="959">
        <f>IF(OR(AC101&lt;0.01,AC101="n/a"),"n/a",I101/AC101)</f>
        <v>11.984042553191491</v>
      </c>
      <c r="AB101" s="960">
        <v>12</v>
      </c>
      <c r="AC101" s="938">
        <v>1.88</v>
      </c>
      <c r="AD101" s="938" t="s">
        <v>137</v>
      </c>
      <c r="AE101" s="938">
        <v>0.38</v>
      </c>
      <c r="AF101" s="938">
        <v>1.18</v>
      </c>
      <c r="AG101" s="938">
        <v>9.6</v>
      </c>
      <c r="AH101" s="938">
        <v>32.9</v>
      </c>
      <c r="AI101" s="938" t="s">
        <v>137</v>
      </c>
      <c r="AJ101" s="938">
        <v>15.2</v>
      </c>
      <c r="AK101" s="938" t="s">
        <v>137</v>
      </c>
      <c r="AL101" s="951">
        <v>43.4</v>
      </c>
      <c r="AM101" s="945">
        <v>79.91</v>
      </c>
      <c r="AN101" s="938">
        <v>0.4</v>
      </c>
      <c r="AO101" s="802" t="str">
        <f>IF(U101="n/a","n/a",IF(AA101&lt;0,"n/a",IF(AA101="n/a","n/a",J101+U101-AA101)))</f>
        <v>n/a</v>
      </c>
      <c r="AP101" s="803" t="str">
        <f>IF(U101="n/a","n/a",J101+U101)</f>
        <v>n/a</v>
      </c>
      <c r="AQ101" s="961">
        <f>IF(OR(AC101&lt;0.01,AF101="n/a"),"n/a",(I101/SQRT(22.5*AC101*(I101/AF101))-1)*100)</f>
        <v>-20.722231748067653</v>
      </c>
      <c r="AR101" s="703">
        <f>INDEX(Historical!$C$7:$C$1439,MATCH(B101,Historical!$B$7:$B$1450,0))*IF(AH101="n/a",1.03,IF(AH101&lt;0,1.01,IF(AH101&gt;10,1.1,(1+AH101/100))))</f>
        <v>0.27500000000000002</v>
      </c>
      <c r="AS101" s="959">
        <f>IF($AI101="n/a",1.03*AR101,IF($AI101&lt;0,1.01*AR101,IF($AI101&gt;10,1.1*AR101,(1+$AI101/100)*AR101)))</f>
        <v>0.28325000000000006</v>
      </c>
      <c r="AT101" s="959">
        <f>IF($AK101="n/a",1.03*AS101,IF($AK101&lt;0,1.01*AS101,IF($AK101&gt;10,1.1*AS101,(1+$AK101/100)*AS101)))</f>
        <v>0.29174750000000005</v>
      </c>
      <c r="AU101" s="959">
        <f>IF($AK101="n/a",1.03*AT101,IF($AK101&lt;0,1.01*AT101,IF($AK101&gt;10,1.1*AT101,(1+$AK101/100)*AT101)))</f>
        <v>0.30049992500000006</v>
      </c>
      <c r="AV101" s="959">
        <f>IF($AK101="n/a",1.03*AU101,IF($AK101&lt;0,1.01*AU101,IF($AK101&gt;10,1.1*AU101,(1+$AK101/100)*AU101)))</f>
        <v>0.30951492275000009</v>
      </c>
      <c r="AW101" s="703">
        <f>SUM(AR101:AV101)</f>
        <v>1.4600123477500002</v>
      </c>
      <c r="AX101" s="810">
        <f>AW101/I101*100</f>
        <v>6.4803033632933866</v>
      </c>
      <c r="AY101" s="1017">
        <v>0.18</v>
      </c>
      <c r="AZ101" s="945">
        <v>1.72</v>
      </c>
      <c r="BA101" s="945">
        <v>-22.24</v>
      </c>
      <c r="BB101" s="945">
        <v>-5.64</v>
      </c>
      <c r="BC101" s="945">
        <v>-13.139999999999999</v>
      </c>
      <c r="BE101" s="666">
        <v>2015</v>
      </c>
      <c r="BF101" s="971">
        <f>IF(BE101&gt;2008,0,IF(BE101&gt;2001,1,IF(BE101&gt;1990,2,IF(BE101&gt;1980,3,IF(BE101&gt;1973,4,IF(BE101&gt;1970,5,IF(BE101&gt;1960,6,IF(BE101&gt;1958,7,IF(BE101&gt;1953,8,9)))))))))</f>
        <v>0</v>
      </c>
      <c r="BG101" s="955">
        <v>5</v>
      </c>
      <c r="BH101" s="937"/>
    </row>
    <row r="102" spans="1:60" s="838" customFormat="1" ht="11.25" customHeight="1" x14ac:dyDescent="0.2">
      <c r="A102" s="698" t="s">
        <v>150</v>
      </c>
      <c r="B102" s="846" t="s">
        <v>151</v>
      </c>
      <c r="C102" s="1013" t="s">
        <v>154</v>
      </c>
      <c r="D102" s="1013" t="s">
        <v>4350</v>
      </c>
      <c r="E102" s="818">
        <v>47</v>
      </c>
      <c r="F102" s="1227">
        <v>40</v>
      </c>
      <c r="G102" s="1236" t="s">
        <v>37</v>
      </c>
      <c r="H102" s="1236" t="s">
        <v>37</v>
      </c>
      <c r="I102" s="831">
        <v>252.8</v>
      </c>
      <c r="J102" s="820">
        <f>(M102/I102)*100</f>
        <v>1.2183544303797467</v>
      </c>
      <c r="K102" s="821">
        <v>0.77</v>
      </c>
      <c r="L102" s="822">
        <v>4</v>
      </c>
      <c r="M102" s="823">
        <f>K102*L102</f>
        <v>3.08</v>
      </c>
      <c r="N102" s="824" t="s">
        <v>152</v>
      </c>
      <c r="O102" s="825">
        <v>0.75</v>
      </c>
      <c r="P102" s="826">
        <v>43441</v>
      </c>
      <c r="Q102" s="826">
        <v>43465</v>
      </c>
      <c r="R102" s="823">
        <f>(K102-O102)/O102*100</f>
        <v>2.6666666666666687</v>
      </c>
      <c r="S102" s="759">
        <f>IF(INDEX(Historical!$D$7:$D$1439,MATCH(B102,Historical!$B$7:$B$1450,0))=0,"n/a",(INDEX(Historical!$C$7:$C$1439,MATCH(B102,Historical!$B$7:$B$1450,0))/INDEX(Historical!$D$7:$D$1439,MATCH(B102,Historical!$B$7:$B$1450,0))-1)*100)</f>
        <v>2.7210884353741527</v>
      </c>
      <c r="T102" s="759">
        <f>IF(INDEX(Historical!$F$7:$F$1432,MATCH(B102,Historical!$B$7:$B$1450,0))=0,"n/a",((INDEX(Historical!$C$7:$C$1439,MATCH(B102,Historical!$B$7:$B$1450,0))/INDEX(Historical!$F$7:$F$1432,MATCH(B102,Historical!$B$7:$B$1450,0)))^(1/3)-1)*100)</f>
        <v>7.0756234960595465</v>
      </c>
      <c r="U102" s="759">
        <f>IF(INDEX(Historical!$H$7:$H$1432,MATCH(B102,Historical!$B$7:$B$1450,0))=0,"n/a",((INDEX(Historical!$C$7:$C$1439,MATCH(B102,Historical!$B$7:$B$1450,0))/INDEX(Historical!$H$7:$H$1432,MATCH(B102,Historical!$B$7:$B$1450,0)))^(1/5)-1)*100)</f>
        <v>8.2685152313357602</v>
      </c>
      <c r="V102" s="759">
        <f>IF(INDEX(Historical!$O$7:$O$1432,MATCH(B102,Historical!$B$7:$B$1450,0))=0,"n/a",((INDEX(Historical!$C$7:$C$1439,MATCH(B102,Historical!$B$7:$B$1450,0))/INDEX(Historical!$O$7:$O$1432,MATCH(B102,Historical!$B$7:$B$1450,0)))^(1/10)-1)*100)</f>
        <v>10.232640140525785</v>
      </c>
      <c r="W102" s="827">
        <f>IF(OR(U102&lt;=0,U102="n/a",V102&lt;=0,V102="n/a"),"n/a",U102/V102)</f>
        <v>0.80805296754146372</v>
      </c>
      <c r="X102" s="828" t="str">
        <f>IF(OR(AJ102&lt;=0,AJ102="n/a",U102&lt;=0,U102="n/a"),"n/a",U102/AJ102)</f>
        <v>n/a</v>
      </c>
      <c r="Y102" s="839" t="s">
        <v>153</v>
      </c>
      <c r="Z102" s="820">
        <f>IF(OR(AC102&lt;0.01,AC102="n/a"),"n/a",M102/AC102*100)</f>
        <v>64.166666666666671</v>
      </c>
      <c r="AA102" s="830">
        <f>IF(OR(AC102&lt;0.01,AC102="n/a"),"n/a",I102/AC102)</f>
        <v>52.666666666666671</v>
      </c>
      <c r="AB102" s="822">
        <v>9</v>
      </c>
      <c r="AC102" s="831">
        <v>4.8</v>
      </c>
      <c r="AD102" s="831">
        <v>5.26</v>
      </c>
      <c r="AE102" s="831">
        <v>4.07</v>
      </c>
      <c r="AF102" s="831">
        <v>3.27</v>
      </c>
      <c r="AG102" s="831">
        <v>4.3999999999999995</v>
      </c>
      <c r="AH102" s="831">
        <v>-34.5</v>
      </c>
      <c r="AI102" s="831">
        <v>11.690000000000001</v>
      </c>
      <c r="AJ102" s="831">
        <v>-8.3000000000000007</v>
      </c>
      <c r="AK102" s="831">
        <v>10.23</v>
      </c>
      <c r="AL102" s="832">
        <v>69360</v>
      </c>
      <c r="AM102" s="833">
        <v>0.1</v>
      </c>
      <c r="AN102" s="831">
        <v>0.97</v>
      </c>
      <c r="AO102" s="834">
        <f>IF(U102="n/a","n/a",IF(AA102&lt;0,"n/a",IF(AA102="n/a","n/a",J102+U102-AA102)))</f>
        <v>-43.179797004951169</v>
      </c>
      <c r="AP102" s="835">
        <f>IF(U102="n/a","n/a",J102+U102)</f>
        <v>9.4868696617155059</v>
      </c>
      <c r="AQ102" s="836">
        <f>IF(OR(AC102&lt;0.01,AF102="n/a"),"n/a",(I102/SQRT(22.5*AC102*(I102/AF102))-1)*100)</f>
        <v>176.66265057326083</v>
      </c>
      <c r="AR102" s="703">
        <f>INDEX(Historical!$C$7:$C$1439,MATCH(B102,Historical!$B$7:$B$1450,0))*IF(AH102="n/a",1.03,IF(AH102&lt;0,1.01,IF(AH102&gt;10,1.1,(1+AH102/100))))</f>
        <v>3.0502000000000002</v>
      </c>
      <c r="AS102" s="830">
        <f>IF($AI102="n/a",1.03*AR102,IF($AI102&lt;0,1.01*AR102,IF($AI102&gt;10,1.1*AR102,(1+$AI102/100)*AR102)))</f>
        <v>3.3552200000000005</v>
      </c>
      <c r="AT102" s="830">
        <f>IF($AK102="n/a",1.03*AS102,IF($AK102&lt;0,1.01*AS102,IF($AK102&gt;10,1.1*AS102,(1+$AK102/100)*AS102)))</f>
        <v>3.6907420000000011</v>
      </c>
      <c r="AU102" s="830">
        <f>IF($AK102="n/a",1.03*AT102,IF($AK102&lt;0,1.01*AT102,IF($AK102&gt;10,1.1*AT102,(1+$AK102/100)*AT102)))</f>
        <v>4.0598162000000011</v>
      </c>
      <c r="AV102" s="830">
        <f>IF($AK102="n/a",1.03*AU102,IF($AK102&lt;0,1.01*AU102,IF($AK102&gt;10,1.1*AU102,(1+$AK102/100)*AU102)))</f>
        <v>4.4657978200000015</v>
      </c>
      <c r="AW102" s="820">
        <f>SUM(AR102:AV102)</f>
        <v>18.621776020000006</v>
      </c>
      <c r="AX102" s="837">
        <f>AW102/I102*100</f>
        <v>7.3662088686708884</v>
      </c>
      <c r="AY102" s="1018">
        <v>1.1200000000000001</v>
      </c>
      <c r="AZ102" s="833">
        <v>21.18</v>
      </c>
      <c r="BA102" s="833">
        <v>-4.92</v>
      </c>
      <c r="BB102" s="833">
        <v>3.15</v>
      </c>
      <c r="BC102" s="833">
        <v>5.19</v>
      </c>
      <c r="BD102" s="985"/>
      <c r="BE102" s="666">
        <v>1973</v>
      </c>
      <c r="BF102" s="971">
        <f>IF(BE102&gt;2008,0,IF(BE102&gt;2001,1,IF(BE102&gt;1990,2,IF(BE102&gt;1980,3,IF(BE102&gt;1973,4,IF(BE102&gt;1970,5,IF(BE102&gt;1960,6,IF(BE102&gt;1958,7,IF(BE102&gt;1953,8,9)))))))))</f>
        <v>5</v>
      </c>
      <c r="BG102" s="892">
        <v>1.7000000000000002</v>
      </c>
    </row>
    <row r="103" spans="1:60" ht="11.25" customHeight="1" x14ac:dyDescent="0.2">
      <c r="A103" s="936" t="s">
        <v>239</v>
      </c>
      <c r="B103" s="948" t="s">
        <v>240</v>
      </c>
      <c r="C103" s="1013" t="s">
        <v>108</v>
      </c>
      <c r="D103" s="1013" t="s">
        <v>4361</v>
      </c>
      <c r="E103" s="792">
        <v>39</v>
      </c>
      <c r="F103" s="1227">
        <v>66</v>
      </c>
      <c r="G103" s="1227" t="s">
        <v>37</v>
      </c>
      <c r="H103" s="1227" t="s">
        <v>115</v>
      </c>
      <c r="I103" s="938">
        <v>32.630000000000003</v>
      </c>
      <c r="J103" s="703">
        <f>(M103/I103)*100</f>
        <v>3.1872509960159361</v>
      </c>
      <c r="K103" s="950">
        <v>0.26</v>
      </c>
      <c r="L103" s="960">
        <v>4</v>
      </c>
      <c r="M103" s="694">
        <f>K103*L103</f>
        <v>1.04</v>
      </c>
      <c r="N103" s="943" t="s">
        <v>127</v>
      </c>
      <c r="O103" s="795">
        <v>0.23</v>
      </c>
      <c r="P103" s="934">
        <v>43462</v>
      </c>
      <c r="Q103" s="934">
        <v>43476</v>
      </c>
      <c r="R103" s="694">
        <f>(K103-O103)/O103*100</f>
        <v>13.043478260869565</v>
      </c>
      <c r="S103" s="759">
        <f>IF(INDEX(Historical!$D$7:$D$1439,MATCH(B103,Historical!$B$7:$B$1450,0))=0,"n/a",(INDEX(Historical!$C$7:$C$1439,MATCH(B103,Historical!$B$7:$B$1450,0))/INDEX(Historical!$D$7:$D$1439,MATCH(B103,Historical!$B$7:$B$1450,0))-1)*100)</f>
        <v>14.999999999999991</v>
      </c>
      <c r="T103" s="759">
        <f>IF(INDEX(Historical!$F$7:$F$1432,MATCH(B103,Historical!$B$7:$B$1450,0))=0,"n/a",((INDEX(Historical!$C$7:$C$1439,MATCH(B103,Historical!$B$7:$B$1450,0))/INDEX(Historical!$F$7:$F$1432,MATCH(B103,Historical!$B$7:$B$1450,0)))^(1/3)-1)*100)</f>
        <v>15.313156133323268</v>
      </c>
      <c r="U103" s="759">
        <f>IF(INDEX(Historical!$H$7:$H$1432,MATCH(B103,Historical!$B$7:$B$1450,0))=0,"n/a",((INDEX(Historical!$C$7:$C$1439,MATCH(B103,Historical!$B$7:$B$1450,0))/INDEX(Historical!$H$7:$H$1432,MATCH(B103,Historical!$B$7:$B$1450,0)))^(1/5)-1)*100)</f>
        <v>18.725674091213417</v>
      </c>
      <c r="V103" s="759">
        <f>IF(INDEX(Historical!$O$7:$O$1432,MATCH(B103,Historical!$B$7:$B$1450,0))=0,"n/a",((INDEX(Historical!$C$7:$C$1439,MATCH(B103,Historical!$B$7:$B$1450,0))/INDEX(Historical!$O$7:$O$1432,MATCH(B103,Historical!$B$7:$B$1450,0)))^(1/10)-1)*100)</f>
        <v>13.183184633250011</v>
      </c>
      <c r="W103" s="760">
        <f>IF(OR(U103&lt;=0,U103="n/a",V103&lt;=0,V103="n/a"),"n/a",U103/V103)</f>
        <v>1.4204211358751966</v>
      </c>
      <c r="X103" s="761" t="str">
        <f>IF(OR(AJ103&lt;=0,AJ103="n/a",U103&lt;=0,U103="n/a"),"n/a",U103/AJ103)</f>
        <v>n/a</v>
      </c>
      <c r="Y103" s="714"/>
      <c r="Z103" s="703">
        <f>IF(OR(AC103&lt;0.01,AC103="n/a"),"n/a",M103/AC103*100)</f>
        <v>37.410071942446052</v>
      </c>
      <c r="AA103" s="959">
        <f>IF(OR(AC103&lt;0.01,AC103="n/a"),"n/a",I103/AC103)</f>
        <v>11.737410071942447</v>
      </c>
      <c r="AB103" s="960">
        <v>9</v>
      </c>
      <c r="AC103" s="938">
        <v>2.78</v>
      </c>
      <c r="AD103" s="938" t="s">
        <v>137</v>
      </c>
      <c r="AE103" s="938">
        <v>2.87</v>
      </c>
      <c r="AF103" s="938">
        <v>1.73</v>
      </c>
      <c r="AG103" s="938">
        <v>15.6</v>
      </c>
      <c r="AH103" s="938">
        <v>5.8999999999999995</v>
      </c>
      <c r="AI103" s="938">
        <v>8.24</v>
      </c>
      <c r="AJ103" s="938">
        <v>-1.0999999999999999</v>
      </c>
      <c r="AK103" s="938">
        <v>-1.3299999999999998</v>
      </c>
      <c r="AL103" s="951">
        <v>17000</v>
      </c>
      <c r="AM103" s="945">
        <v>0.1</v>
      </c>
      <c r="AN103" s="938">
        <v>7.0000000000000007E-2</v>
      </c>
      <c r="AO103" s="802">
        <f>IF(U103="n/a","n/a",IF(AA103&lt;0,"n/a",IF(AA103="n/a","n/a",J103+U103-AA103)))</f>
        <v>10.175515015286907</v>
      </c>
      <c r="AP103" s="803">
        <f>IF(U103="n/a","n/a",J103+U103)</f>
        <v>21.912925087229354</v>
      </c>
      <c r="AQ103" s="961">
        <f>IF(OR(AC103&lt;0.01,AF103="n/a"),"n/a",(I103/SQRT(22.5*AC103*(I103/AF103))-1)*100)</f>
        <v>-5.0012411204805041</v>
      </c>
      <c r="AR103" s="703">
        <f>INDEX(Historical!$C$7:$C$1439,MATCH(B103,Historical!$B$7:$B$1450,0))*IF(AH103="n/a",1.03,IF(AH103&lt;0,1.01,IF(AH103&gt;10,1.1,(1+AH103/100))))</f>
        <v>0.97428000000000003</v>
      </c>
      <c r="AS103" s="959">
        <f>IF($AI103="n/a",1.03*AR103,IF($AI103&lt;0,1.01*AR103,IF($AI103&gt;10,1.1*AR103,(1+$AI103/100)*AR103)))</f>
        <v>1.054560672</v>
      </c>
      <c r="AT103" s="959">
        <f>IF($AK103="n/a",1.03*AS103,IF($AK103&lt;0,1.01*AS103,IF($AK103&gt;10,1.1*AS103,(1+$AK103/100)*AS103)))</f>
        <v>1.0651062787200001</v>
      </c>
      <c r="AU103" s="959">
        <f>IF($AK103="n/a",1.03*AT103,IF($AK103&lt;0,1.01*AT103,IF($AK103&gt;10,1.1*AT103,(1+$AK103/100)*AT103)))</f>
        <v>1.0757573415072001</v>
      </c>
      <c r="AV103" s="959">
        <f>IF($AK103="n/a",1.03*AU103,IF($AK103&lt;0,1.01*AU103,IF($AK103&gt;10,1.1*AU103,(1+$AK103/100)*AU103)))</f>
        <v>1.0865149149222721</v>
      </c>
      <c r="AW103" s="703">
        <f>SUM(AR103:AV103)</f>
        <v>5.2562192071494724</v>
      </c>
      <c r="AX103" s="810">
        <f>AW103/I103*100</f>
        <v>16.108547983908895</v>
      </c>
      <c r="AY103" s="1017">
        <v>1.18</v>
      </c>
      <c r="AZ103" s="945">
        <v>19.350000000000001</v>
      </c>
      <c r="BA103" s="945">
        <v>-8.91</v>
      </c>
      <c r="BB103" s="945">
        <v>-4.2799999999999994</v>
      </c>
      <c r="BC103" s="945">
        <v>0.45999999999999996</v>
      </c>
      <c r="BE103" s="666">
        <v>1981</v>
      </c>
      <c r="BF103" s="971">
        <f>IF(BE103&gt;2008,0,IF(BE103&gt;2001,1,IF(BE103&gt;1990,2,IF(BE103&gt;1980,3,IF(BE103&gt;1973,4,IF(BE103&gt;1970,5,IF(BE103&gt;1960,6,IF(BE103&gt;1958,7,IF(BE103&gt;1953,8,9)))))))))</f>
        <v>3</v>
      </c>
      <c r="BG103" s="955">
        <v>10.6</v>
      </c>
      <c r="BH103" s="937"/>
    </row>
    <row r="104" spans="1:60" ht="11.25" customHeight="1" x14ac:dyDescent="0.2">
      <c r="A104" s="953" t="s">
        <v>4071</v>
      </c>
      <c r="B104" s="948" t="s">
        <v>4072</v>
      </c>
      <c r="C104" s="1013" t="s">
        <v>131</v>
      </c>
      <c r="D104" s="1013" t="s">
        <v>4356</v>
      </c>
      <c r="E104" s="792">
        <v>10</v>
      </c>
      <c r="F104" s="1227">
        <v>344</v>
      </c>
      <c r="G104" s="1204" t="s">
        <v>106</v>
      </c>
      <c r="H104" s="1204" t="s">
        <v>106</v>
      </c>
      <c r="I104" s="947">
        <v>35.85</v>
      </c>
      <c r="J104" s="703">
        <f>(M104/I104)*100</f>
        <v>5.7461645746164569</v>
      </c>
      <c r="K104" s="950">
        <v>0.51500000000000001</v>
      </c>
      <c r="L104" s="960">
        <v>4</v>
      </c>
      <c r="M104" s="694">
        <f>K104*L104</f>
        <v>2.06</v>
      </c>
      <c r="N104" s="943" t="s">
        <v>152</v>
      </c>
      <c r="O104" s="795">
        <v>0.49</v>
      </c>
      <c r="P104" s="934">
        <v>43523</v>
      </c>
      <c r="Q104" s="934">
        <v>43553</v>
      </c>
      <c r="R104" s="694">
        <f>(K104-O104)/O104*100</f>
        <v>5.1020408163265358</v>
      </c>
      <c r="S104" s="759">
        <f>IF(INDEX(Historical!$D$7:$D$1439,MATCH(B104,Historical!$B$7:$B$1450,0))=0,"n/a",(INDEX(Historical!$C$7:$C$1439,MATCH(B104,Historical!$B$7:$B$1450,0))/INDEX(Historical!$D$7:$D$1439,MATCH(B104,Historical!$B$7:$B$1450,0))-1)*100)</f>
        <v>4.8128342245989275</v>
      </c>
      <c r="T104" s="759">
        <f>IF(INDEX(Historical!$F$7:$F$1432,MATCH(B104,Historical!$B$7:$B$1450,0))=0,"n/a",((INDEX(Historical!$C$7:$C$1439,MATCH(B104,Historical!$B$7:$B$1450,0))/INDEX(Historical!$F$7:$F$1432,MATCH(B104,Historical!$B$7:$B$1450,0)))^(1/3)-1)*100)</f>
        <v>5.6937550835409523</v>
      </c>
      <c r="U104" s="759">
        <f>IF(INDEX(Historical!$H$7:$H$1432,MATCH(B104,Historical!$B$7:$B$1450,0))=0,"n/a",((INDEX(Historical!$C$7:$C$1439,MATCH(B104,Historical!$B$7:$B$1450,0))/INDEX(Historical!$H$7:$H$1432,MATCH(B104,Historical!$B$7:$B$1450,0)))^(1/5)-1)*100)</f>
        <v>6.4712341423086794</v>
      </c>
      <c r="V104" s="759">
        <f>IF(INDEX(Historical!$O$7:$O$1432,MATCH(B104,Historical!$B$7:$B$1450,0))=0,"n/a",((INDEX(Historical!$C$7:$C$1439,MATCH(B104,Historical!$B$7:$B$1450,0))/INDEX(Historical!$O$7:$O$1432,MATCH(B104,Historical!$B$7:$B$1450,0)))^(1/10)-1)*100)</f>
        <v>4.6003688831453227</v>
      </c>
      <c r="W104" s="760">
        <f>IF(OR(U104&lt;=0,U104="n/a",V104&lt;=0,V104="n/a"),"n/a",U104/V104)</f>
        <v>1.4066772266932268</v>
      </c>
      <c r="X104" s="761" t="str">
        <f>IF(OR(AJ104&lt;=0,AJ104="n/a",U104&lt;=0,U104="n/a"),"n/a",U104/AJ104)</f>
        <v>n/a</v>
      </c>
      <c r="Y104" s="948" t="s">
        <v>477</v>
      </c>
      <c r="Z104" s="703">
        <f>IF(OR(AC104&lt;0.01,AC104="n/a"),"n/a",M104/AC104*100)</f>
        <v>556.75675675675677</v>
      </c>
      <c r="AA104" s="959">
        <f>IF(OR(AC104&lt;0.01,AC104="n/a"),"n/a",I104/AC104)</f>
        <v>96.891891891891902</v>
      </c>
      <c r="AB104" s="960">
        <v>12</v>
      </c>
      <c r="AC104" s="938">
        <v>0.37</v>
      </c>
      <c r="AD104" s="938" t="s">
        <v>137</v>
      </c>
      <c r="AE104" s="938">
        <v>2.13</v>
      </c>
      <c r="AF104" s="938">
        <v>1.44</v>
      </c>
      <c r="AG104" s="938" t="s">
        <v>137</v>
      </c>
      <c r="AH104" s="938" t="s">
        <v>137</v>
      </c>
      <c r="AI104" s="938" t="s">
        <v>137</v>
      </c>
      <c r="AJ104" s="938">
        <v>-86.13</v>
      </c>
      <c r="AK104" s="938" t="s">
        <v>137</v>
      </c>
      <c r="AL104" s="951">
        <v>6410</v>
      </c>
      <c r="AM104" s="945" t="s">
        <v>137</v>
      </c>
      <c r="AN104" s="938" t="s">
        <v>137</v>
      </c>
      <c r="AO104" s="802">
        <f>IF(U104="n/a","n/a",IF(AA104&lt;0,"n/a",IF(AA104="n/a","n/a",J104+U104-AA104)))</f>
        <v>-84.67449317496677</v>
      </c>
      <c r="AP104" s="803">
        <f>IF(U104="n/a","n/a",J104+U104)</f>
        <v>12.217398716925135</v>
      </c>
      <c r="AQ104" s="961">
        <f>IF(OR(AC104&lt;0.01,AF104="n/a"),"n/a",(I104/SQRT(22.5*AC104*(I104/AF104))-1)*100)</f>
        <v>149.01969964404586</v>
      </c>
      <c r="AR104" s="703">
        <f>INDEX(Historical!$C$7:$C$1439,MATCH(B104,Historical!$B$7:$B$1450,0))*IF(AH104="n/a",1.03,IF(AH104&lt;0,1.01,IF(AH104&gt;10,1.1,(1+AH104/100))))</f>
        <v>2.0188000000000001</v>
      </c>
      <c r="AS104" s="959">
        <f>IF($AI104="n/a",1.03*AR104,IF($AI104&lt;0,1.01*AR104,IF($AI104&gt;10,1.1*AR104,(1+$AI104/100)*AR104)))</f>
        <v>2.079364</v>
      </c>
      <c r="AT104" s="959">
        <f>IF($AK104="n/a",1.03*AS104,IF($AK104&lt;0,1.01*AS104,IF($AK104&gt;10,1.1*AS104,(1+$AK104/100)*AS104)))</f>
        <v>2.1417449199999998</v>
      </c>
      <c r="AU104" s="959">
        <f>IF($AK104="n/a",1.03*AT104,IF($AK104&lt;0,1.01*AT104,IF($AK104&gt;10,1.1*AT104,(1+$AK104/100)*AT104)))</f>
        <v>2.2059972675999999</v>
      </c>
      <c r="AV104" s="959">
        <f>IF($AK104="n/a",1.03*AU104,IF($AK104&lt;0,1.01*AU104,IF($AK104&gt;10,1.1*AU104,(1+$AK104/100)*AU104)))</f>
        <v>2.2721771856280002</v>
      </c>
      <c r="AW104" s="703">
        <f>SUM(AR104:AV104)</f>
        <v>10.718083373228001</v>
      </c>
      <c r="AX104" s="810">
        <f>AW104/I104*100</f>
        <v>29.897024750984663</v>
      </c>
      <c r="AY104" s="1017" t="s">
        <v>137</v>
      </c>
      <c r="AZ104" s="945">
        <v>46.27</v>
      </c>
      <c r="BA104" s="945">
        <v>-1.81</v>
      </c>
      <c r="BB104" s="945">
        <v>4</v>
      </c>
      <c r="BC104" s="945">
        <v>16.98</v>
      </c>
      <c r="BE104" s="666">
        <v>2010</v>
      </c>
      <c r="BF104" s="971">
        <f>IF(BE104&gt;2008,0,IF(BE104&gt;2001,1,IF(BE104&gt;1990,2,IF(BE104&gt;1980,3,IF(BE104&gt;1973,4,IF(BE104&gt;1970,5,IF(BE104&gt;1960,6,IF(BE104&gt;1958,7,IF(BE104&gt;1953,8,9)))))))))</f>
        <v>0</v>
      </c>
      <c r="BG104" s="955" t="s">
        <v>137</v>
      </c>
      <c r="BH104" s="937"/>
    </row>
    <row r="105" spans="1:60" ht="11.25" customHeight="1" x14ac:dyDescent="0.2">
      <c r="A105" s="944" t="s">
        <v>162</v>
      </c>
      <c r="B105" s="948" t="s">
        <v>163</v>
      </c>
      <c r="C105" s="1013" t="s">
        <v>128</v>
      </c>
      <c r="D105" s="1013" t="s">
        <v>4373</v>
      </c>
      <c r="E105" s="792">
        <v>35</v>
      </c>
      <c r="F105" s="1227">
        <v>77</v>
      </c>
      <c r="G105" s="1160" t="s">
        <v>115</v>
      </c>
      <c r="H105" s="1160" t="s">
        <v>115</v>
      </c>
      <c r="I105" s="938">
        <v>54.81</v>
      </c>
      <c r="J105" s="703">
        <f>(M105/I105)*100</f>
        <v>1.2114577631819012</v>
      </c>
      <c r="K105" s="950">
        <v>0.16600000000000001</v>
      </c>
      <c r="L105" s="960">
        <v>4</v>
      </c>
      <c r="M105" s="694">
        <f>K105*L105</f>
        <v>0.66400000000000003</v>
      </c>
      <c r="N105" s="943" t="s">
        <v>164</v>
      </c>
      <c r="O105" s="795">
        <v>0.158</v>
      </c>
      <c r="P105" s="934">
        <v>43439</v>
      </c>
      <c r="Q105" s="934">
        <v>43467</v>
      </c>
      <c r="R105" s="694">
        <f>(K105-O105)/O105*100</f>
        <v>5.0632911392405111</v>
      </c>
      <c r="S105" s="759">
        <f>IF(INDEX(Historical!$D$7:$D$1439,MATCH(B105,Historical!$B$7:$B$1450,0))=0,"n/a",(INDEX(Historical!$C$7:$C$1439,MATCH(B105,Historical!$B$7:$B$1450,0))/INDEX(Historical!$D$7:$D$1439,MATCH(B105,Historical!$B$7:$B$1450,0))-1)*100)</f>
        <v>8.2191780821917924</v>
      </c>
      <c r="T105" s="759">
        <f>IF(INDEX(Historical!$F$7:$F$1432,MATCH(B105,Historical!$B$7:$B$1450,0))=0,"n/a",((INDEX(Historical!$C$7:$C$1439,MATCH(B105,Historical!$B$7:$B$1450,0))/INDEX(Historical!$F$7:$F$1432,MATCH(B105,Historical!$B$7:$B$1450,0)))^(1/3)-1)*100)</f>
        <v>7.1316975180297337</v>
      </c>
      <c r="U105" s="759">
        <f>IF(INDEX(Historical!$H$7:$H$1432,MATCH(B105,Historical!$B$7:$B$1450,0))=0,"n/a",((INDEX(Historical!$C$7:$C$1439,MATCH(B105,Historical!$B$7:$B$1450,0))/INDEX(Historical!$H$7:$H$1432,MATCH(B105,Historical!$B$7:$B$1450,0)))^(1/5)-1)*100)</f>
        <v>8.4128909361458568</v>
      </c>
      <c r="V105" s="759">
        <f>IF(INDEX(Historical!$O$7:$O$1432,MATCH(B105,Historical!$B$7:$B$1450,0))=0,"n/a",((INDEX(Historical!$C$7:$C$1439,MATCH(B105,Historical!$B$7:$B$1450,0))/INDEX(Historical!$O$7:$O$1432,MATCH(B105,Historical!$B$7:$B$1450,0)))^(1/10)-1)*100)</f>
        <v>8.0965778259111119</v>
      </c>
      <c r="W105" s="760">
        <f>IF(OR(U105&lt;=0,U105="n/a",V105&lt;=0,V105="n/a"),"n/a",U105/V105)</f>
        <v>1.0390675069190916</v>
      </c>
      <c r="X105" s="761">
        <f>IF(OR(AJ105&lt;=0,AJ105="n/a",U105&lt;=0,U105="n/a"),"n/a",U105/AJ105)</f>
        <v>2.1571515220886814</v>
      </c>
      <c r="Y105" s="977"/>
      <c r="Z105" s="703">
        <f>IF(OR(AC105&lt;0.01,AC105="n/a"),"n/a",M105/AC105*100)</f>
        <v>44.56375838926175</v>
      </c>
      <c r="AA105" s="959">
        <f>IF(OR(AC105&lt;0.01,AC105="n/a"),"n/a",I105/AC105)</f>
        <v>36.785234899328863</v>
      </c>
      <c r="AB105" s="960">
        <v>4</v>
      </c>
      <c r="AC105" s="938">
        <v>1.49</v>
      </c>
      <c r="AD105" s="938">
        <v>4.57</v>
      </c>
      <c r="AE105" s="938">
        <v>7.76</v>
      </c>
      <c r="AF105" s="938">
        <v>15.97</v>
      </c>
      <c r="AG105" s="938">
        <v>55.600000000000009</v>
      </c>
      <c r="AH105" s="938">
        <v>-5.4</v>
      </c>
      <c r="AI105" s="938">
        <v>8.49</v>
      </c>
      <c r="AJ105" s="938">
        <v>3.9</v>
      </c>
      <c r="AK105" s="938">
        <v>8.1199999999999992</v>
      </c>
      <c r="AL105" s="951">
        <v>25810</v>
      </c>
      <c r="AM105" s="945">
        <v>0.89999999999999991</v>
      </c>
      <c r="AN105" s="938">
        <v>1.48</v>
      </c>
      <c r="AO105" s="802">
        <f>IF(U105="n/a","n/a",IF(AA105&lt;0,"n/a",IF(AA105="n/a","n/a",J105+U105-AA105)))</f>
        <v>-27.160886200001105</v>
      </c>
      <c r="AP105" s="803">
        <f>IF(U105="n/a","n/a",J105+U105)</f>
        <v>9.6243486993277578</v>
      </c>
      <c r="AQ105" s="961">
        <f>IF(OR(AC105&lt;0.01,AF105="n/a"),"n/a",(I105/SQRT(22.5*AC105*(I105/AF105))-1)*100)</f>
        <v>410.97301574426803</v>
      </c>
      <c r="AR105" s="703">
        <f>INDEX(Historical!$C$7:$C$1439,MATCH(B105,Historical!$B$7:$B$1450,0))*IF(AH105="n/a",1.03,IF(AH105&lt;0,1.01,IF(AH105&gt;10,1.1,(1+AH105/100))))</f>
        <v>0.63832</v>
      </c>
      <c r="AS105" s="959">
        <f>IF($AI105="n/a",1.03*AR105,IF($AI105&lt;0,1.01*AR105,IF($AI105&gt;10,1.1*AR105,(1+$AI105/100)*AR105)))</f>
        <v>0.69251336799999996</v>
      </c>
      <c r="AT105" s="959">
        <f>IF($AK105="n/a",1.03*AS105,IF($AK105&lt;0,1.01*AS105,IF($AK105&gt;10,1.1*AS105,(1+$AK105/100)*AS105)))</f>
        <v>0.74874545348159993</v>
      </c>
      <c r="AU105" s="959">
        <f>IF($AK105="n/a",1.03*AT105,IF($AK105&lt;0,1.01*AT105,IF($AK105&gt;10,1.1*AT105,(1+$AK105/100)*AT105)))</f>
        <v>0.80954358430430584</v>
      </c>
      <c r="AV105" s="959">
        <f>IF($AK105="n/a",1.03*AU105,IF($AK105&lt;0,1.01*AU105,IF($AK105&gt;10,1.1*AU105,(1+$AK105/100)*AU105)))</f>
        <v>0.87527852334981537</v>
      </c>
      <c r="AW105" s="703">
        <f>SUM(AR105:AV105)</f>
        <v>3.764400929135721</v>
      </c>
      <c r="AX105" s="810">
        <f>AW105/I105*100</f>
        <v>6.8680914598352878</v>
      </c>
      <c r="AY105" s="1017">
        <v>0.7</v>
      </c>
      <c r="AZ105" s="945">
        <v>22.98</v>
      </c>
      <c r="BA105" s="945">
        <v>-5.47</v>
      </c>
      <c r="BB105" s="945">
        <v>-0.13999999999999999</v>
      </c>
      <c r="BC105" s="945">
        <v>8.64</v>
      </c>
      <c r="BE105" s="666">
        <v>1985</v>
      </c>
      <c r="BF105" s="971">
        <f>IF(BE105&gt;2008,0,IF(BE105&gt;2001,1,IF(BE105&gt;1990,2,IF(BE105&gt;1980,3,IF(BE105&gt;1973,4,IF(BE105&gt;1970,5,IF(BE105&gt;1960,6,IF(BE105&gt;1958,7,IF(BE105&gt;1953,8,9)))))))))</f>
        <v>3</v>
      </c>
      <c r="BG105" s="955">
        <v>16.3</v>
      </c>
      <c r="BH105" s="937"/>
    </row>
    <row r="106" spans="1:60" ht="11.25" customHeight="1" x14ac:dyDescent="0.2">
      <c r="A106" s="936" t="s">
        <v>3807</v>
      </c>
      <c r="B106" s="948" t="s">
        <v>3808</v>
      </c>
      <c r="C106" s="1013" t="s">
        <v>108</v>
      </c>
      <c r="D106" s="1013" t="s">
        <v>4357</v>
      </c>
      <c r="E106" s="792">
        <v>5</v>
      </c>
      <c r="F106" s="1227">
        <v>826</v>
      </c>
      <c r="G106" s="1146" t="s">
        <v>106</v>
      </c>
      <c r="H106" s="1146" t="s">
        <v>106</v>
      </c>
      <c r="I106" s="947">
        <v>13.41</v>
      </c>
      <c r="J106" s="703">
        <f>(M106/I106)*100</f>
        <v>2.9828486204325131</v>
      </c>
      <c r="K106" s="950">
        <v>0.1</v>
      </c>
      <c r="L106" s="960">
        <v>4</v>
      </c>
      <c r="M106" s="694">
        <f>K106*L106</f>
        <v>0.4</v>
      </c>
      <c r="N106" s="943" t="s">
        <v>995</v>
      </c>
      <c r="O106" s="795">
        <v>0.09</v>
      </c>
      <c r="P106" s="660">
        <v>43319</v>
      </c>
      <c r="Q106" s="660">
        <v>43336</v>
      </c>
      <c r="R106" s="694">
        <f>(K106-O106)/O106*100</f>
        <v>11.111111111111121</v>
      </c>
      <c r="S106" s="759">
        <f>IF(INDEX(Historical!$D$7:$D$1439,MATCH(B106,Historical!$B$7:$B$1450,0))=0,"n/a",(INDEX(Historical!$C$7:$C$1439,MATCH(B106,Historical!$B$7:$B$1450,0))/INDEX(Historical!$D$7:$D$1439,MATCH(B106,Historical!$B$7:$B$1450,0))-1)*100)</f>
        <v>32.142857142857139</v>
      </c>
      <c r="T106" s="759">
        <f>IF(INDEX(Historical!$F$7:$F$1432,MATCH(B106,Historical!$B$7:$B$1450,0))=0,"n/a",((INDEX(Historical!$C$7:$C$1439,MATCH(B106,Historical!$B$7:$B$1450,0))/INDEX(Historical!$F$7:$F$1432,MATCH(B106,Historical!$B$7:$B$1450,0)))^(1/3)-1)*100)</f>
        <v>32.239311817355201</v>
      </c>
      <c r="U106" s="759">
        <f>IF(INDEX(Historical!$H$7:$H$1432,MATCH(B106,Historical!$B$7:$B$1450,0))=0,"n/a",((INDEX(Historical!$C$7:$C$1439,MATCH(B106,Historical!$B$7:$B$1450,0))/INDEX(Historical!$H$7:$H$1432,MATCH(B106,Historical!$B$7:$B$1450,0)))^(1/5)-1)*100)</f>
        <v>56.037271142430221</v>
      </c>
      <c r="V106" s="759">
        <f>IF(INDEX(Historical!$O$7:$O$1432,MATCH(B106,Historical!$B$7:$B$1450,0))=0,"n/a",((INDEX(Historical!$C$7:$C$1439,MATCH(B106,Historical!$B$7:$B$1450,0))/INDEX(Historical!$O$7:$O$1432,MATCH(B106,Historical!$B$7:$B$1450,0)))^(1/10)-1)*100)</f>
        <v>2.8263379797903054</v>
      </c>
      <c r="W106" s="760">
        <f>IF(OR(U106&lt;=0,U106="n/a",V106&lt;=0,V106="n/a"),"n/a",U106/V106)</f>
        <v>19.826811776625455</v>
      </c>
      <c r="X106" s="761">
        <f>IF(OR(AJ106&lt;=0,AJ106="n/a",U106&lt;=0,U106="n/a"),"n/a",U106/AJ106)</f>
        <v>1.2076998091040994</v>
      </c>
      <c r="Y106" s="949"/>
      <c r="Z106" s="703">
        <f>IF(OR(AC106&lt;0.01,AC106="n/a"),"n/a",M106/AC106*100)</f>
        <v>35.087719298245617</v>
      </c>
      <c r="AA106" s="959">
        <f>IF(OR(AC106&lt;0.01,AC106="n/a"),"n/a",I106/AC106)</f>
        <v>11.763157894736842</v>
      </c>
      <c r="AB106" s="960">
        <v>12</v>
      </c>
      <c r="AC106" s="938">
        <v>1.1399999999999999</v>
      </c>
      <c r="AD106" s="938">
        <v>1.48</v>
      </c>
      <c r="AE106" s="938">
        <v>3.26</v>
      </c>
      <c r="AF106" s="938">
        <v>1.24</v>
      </c>
      <c r="AG106" s="938">
        <v>10.299999999999999</v>
      </c>
      <c r="AH106" s="938">
        <v>76.5</v>
      </c>
      <c r="AI106" s="938">
        <v>7.37</v>
      </c>
      <c r="AJ106" s="938">
        <v>46.400000000000006</v>
      </c>
      <c r="AK106" s="938">
        <v>8</v>
      </c>
      <c r="AL106" s="951">
        <v>205.74</v>
      </c>
      <c r="AM106" s="945">
        <v>0.1</v>
      </c>
      <c r="AN106" s="938">
        <v>0</v>
      </c>
      <c r="AO106" s="802">
        <f>IF(U106="n/a","n/a",IF(AA106&lt;0,"n/a",IF(AA106="n/a","n/a",J106+U106-AA106)))</f>
        <v>47.256961868125892</v>
      </c>
      <c r="AP106" s="803">
        <f>IF(U106="n/a","n/a",J106+U106)</f>
        <v>59.020119762862734</v>
      </c>
      <c r="AQ106" s="961">
        <f>IF(OR(AC106&lt;0.01,AF106="n/a"),"n/a",(I106/SQRT(22.5*AC106*(I106/AF106))-1)*100)</f>
        <v>-19.484119469859486</v>
      </c>
      <c r="AR106" s="703">
        <f>INDEX(Historical!$C$7:$C$1439,MATCH(B106,Historical!$B$7:$B$1450,0))*IF(AH106="n/a",1.03,IF(AH106&lt;0,1.01,IF(AH106&gt;10,1.1,(1+AH106/100))))</f>
        <v>0.40700000000000003</v>
      </c>
      <c r="AS106" s="959">
        <f>IF($AI106="n/a",1.03*AR106,IF($AI106&lt;0,1.01*AR106,IF($AI106&gt;10,1.1*AR106,(1+$AI106/100)*AR106)))</f>
        <v>0.43699590000000005</v>
      </c>
      <c r="AT106" s="959">
        <f>IF($AK106="n/a",1.03*AS106,IF($AK106&lt;0,1.01*AS106,IF($AK106&gt;10,1.1*AS106,(1+$AK106/100)*AS106)))</f>
        <v>0.4719555720000001</v>
      </c>
      <c r="AU106" s="959">
        <f>IF($AK106="n/a",1.03*AT106,IF($AK106&lt;0,1.01*AT106,IF($AK106&gt;10,1.1*AT106,(1+$AK106/100)*AT106)))</f>
        <v>0.50971201776000019</v>
      </c>
      <c r="AV106" s="959">
        <f>IF($AK106="n/a",1.03*AU106,IF($AK106&lt;0,1.01*AU106,IF($AK106&gt;10,1.1*AU106,(1+$AK106/100)*AU106)))</f>
        <v>0.5504889791808002</v>
      </c>
      <c r="AW106" s="703">
        <f>SUM(AR106:AV106)</f>
        <v>2.3761524689408007</v>
      </c>
      <c r="AX106" s="810">
        <f>AW106/I106*100</f>
        <v>17.719257784793445</v>
      </c>
      <c r="AY106" s="1017">
        <v>0.34</v>
      </c>
      <c r="AZ106" s="945">
        <v>0.44999999999999996</v>
      </c>
      <c r="BA106" s="945">
        <v>-20.93</v>
      </c>
      <c r="BB106" s="945">
        <v>-3.45</v>
      </c>
      <c r="BC106" s="945">
        <v>-8.58</v>
      </c>
      <c r="BE106" s="666">
        <v>2014</v>
      </c>
      <c r="BF106" s="971">
        <f>IF(BE106&gt;2008,0,IF(BE106&gt;2001,1,IF(BE106&gt;1990,2,IF(BE106&gt;1980,3,IF(BE106&gt;1973,4,IF(BE106&gt;1970,5,IF(BE106&gt;1960,6,IF(BE106&gt;1958,7,IF(BE106&gt;1953,8,9)))))))))</f>
        <v>0</v>
      </c>
      <c r="BG106" s="955">
        <v>1.2</v>
      </c>
      <c r="BH106" s="936"/>
    </row>
    <row r="107" spans="1:60" ht="11.25" customHeight="1" x14ac:dyDescent="0.2">
      <c r="A107" s="944" t="s">
        <v>1836</v>
      </c>
      <c r="B107" s="948" t="s">
        <v>1837</v>
      </c>
      <c r="C107" s="1013" t="s">
        <v>4345</v>
      </c>
      <c r="D107" s="1013" t="s">
        <v>4346</v>
      </c>
      <c r="E107" s="792">
        <v>6</v>
      </c>
      <c r="F107" s="1227">
        <v>754</v>
      </c>
      <c r="G107" s="1161" t="s">
        <v>106</v>
      </c>
      <c r="H107" s="1161" t="s">
        <v>106</v>
      </c>
      <c r="I107" s="947">
        <v>54.79</v>
      </c>
      <c r="J107" s="703">
        <f>(M107/I107)*100</f>
        <v>3.8693192188355541</v>
      </c>
      <c r="K107" s="950">
        <v>0.53</v>
      </c>
      <c r="L107" s="960">
        <v>4</v>
      </c>
      <c r="M107" s="694">
        <f>K107*L107</f>
        <v>2.12</v>
      </c>
      <c r="N107" s="943" t="s">
        <v>161</v>
      </c>
      <c r="O107" s="795">
        <v>0.52</v>
      </c>
      <c r="P107" s="934">
        <v>43481</v>
      </c>
      <c r="Q107" s="934">
        <v>43496</v>
      </c>
      <c r="R107" s="694">
        <f>(K107-O107)/O107*100</f>
        <v>1.9230769230769247</v>
      </c>
      <c r="S107" s="759">
        <f>IF(INDEX(Historical!$D$7:$D$1439,MATCH(B107,Historical!$B$7:$B$1450,0))=0,"n/a",(INDEX(Historical!$C$7:$C$1439,MATCH(B107,Historical!$B$7:$B$1450,0))/INDEX(Historical!$D$7:$D$1439,MATCH(B107,Historical!$B$7:$B$1450,0))-1)*100)</f>
        <v>1.9607843137254832</v>
      </c>
      <c r="T107" s="759">
        <f>IF(INDEX(Historical!$F$7:$F$1432,MATCH(B107,Historical!$B$7:$B$1450,0))=0,"n/a",((INDEX(Historical!$C$7:$C$1439,MATCH(B107,Historical!$B$7:$B$1450,0))/INDEX(Historical!$F$7:$F$1432,MATCH(B107,Historical!$B$7:$B$1450,0)))^(1/3)-1)*100)</f>
        <v>7.1664579674248774</v>
      </c>
      <c r="U107" s="759">
        <f>IF(INDEX(Historical!$H$7:$H$1432,MATCH(B107,Historical!$B$7:$B$1450,0))=0,"n/a",((INDEX(Historical!$C$7:$C$1439,MATCH(B107,Historical!$B$7:$B$1450,0))/INDEX(Historical!$H$7:$H$1432,MATCH(B107,Historical!$B$7:$B$1450,0)))^(1/5)-1)*100)</f>
        <v>7.6316922514810814</v>
      </c>
      <c r="V107" s="759">
        <f>IF(INDEX(Historical!$O$7:$O$1432,MATCH(B107,Historical!$B$7:$B$1450,0))=0,"n/a",((INDEX(Historical!$C$7:$C$1439,MATCH(B107,Historical!$B$7:$B$1450,0))/INDEX(Historical!$O$7:$O$1432,MATCH(B107,Historical!$B$7:$B$1450,0)))^(1/10)-1)*100)</f>
        <v>1.0160886455032658</v>
      </c>
      <c r="W107" s="760">
        <f>IF(OR(U107&lt;=0,U107="n/a",V107&lt;=0,V107="n/a"),"n/a",U107/V107)</f>
        <v>7.5108528033015522</v>
      </c>
      <c r="X107" s="761">
        <f>IF(OR(AJ107&lt;=0,AJ107="n/a",U107&lt;=0,U107="n/a"),"n/a",U107/AJ107)</f>
        <v>0.33326167037035287</v>
      </c>
      <c r="Y107" s="714"/>
      <c r="Z107" s="703">
        <f>IF(OR(AC107&lt;0.01,AC107="n/a"),"n/a",M107/AC107*100)</f>
        <v>121.14285714285715</v>
      </c>
      <c r="AA107" s="959">
        <f>IF(OR(AC107&lt;0.01,AC107="n/a"),"n/a",I107/AC107)</f>
        <v>31.30857142857143</v>
      </c>
      <c r="AB107" s="960">
        <v>12</v>
      </c>
      <c r="AC107" s="938">
        <v>1.75</v>
      </c>
      <c r="AD107" s="938">
        <v>4.17</v>
      </c>
      <c r="AE107" s="938">
        <v>5.56</v>
      </c>
      <c r="AF107" s="938">
        <v>7</v>
      </c>
      <c r="AG107" s="938">
        <v>23.3</v>
      </c>
      <c r="AH107" s="938">
        <v>-1.6</v>
      </c>
      <c r="AI107" s="938" t="s">
        <v>137</v>
      </c>
      <c r="AJ107" s="938">
        <v>22.900000000000002</v>
      </c>
      <c r="AK107" s="938">
        <v>7.6</v>
      </c>
      <c r="AL107" s="951">
        <v>1290</v>
      </c>
      <c r="AM107" s="945">
        <v>0.5</v>
      </c>
      <c r="AN107" s="938">
        <v>5.66</v>
      </c>
      <c r="AO107" s="802">
        <f>IF(U107="n/a","n/a",IF(AA107&lt;0,"n/a",IF(AA107="n/a","n/a",J107+U107-AA107)))</f>
        <v>-19.807559958254792</v>
      </c>
      <c r="AP107" s="803">
        <f>IF(U107="n/a","n/a",J107+U107)</f>
        <v>11.501011470316636</v>
      </c>
      <c r="AQ107" s="961">
        <f>IF(OR(AC107&lt;0.01,AF107="n/a"),"n/a",(I107/SQRT(22.5*AC107*(I107/AF107))-1)*100)</f>
        <v>212.0968510646085</v>
      </c>
      <c r="AR107" s="703">
        <f>INDEX(Historical!$C$7:$C$1439,MATCH(B107,Historical!$B$7:$B$1450,0))*IF(AH107="n/a",1.03,IF(AH107&lt;0,1.01,IF(AH107&gt;10,1.1,(1+AH107/100))))</f>
        <v>2.1008</v>
      </c>
      <c r="AS107" s="959">
        <f>IF($AI107="n/a",1.03*AR107,IF($AI107&lt;0,1.01*AR107,IF($AI107&gt;10,1.1*AR107,(1+$AI107/100)*AR107)))</f>
        <v>2.163824</v>
      </c>
      <c r="AT107" s="959">
        <f>IF($AK107="n/a",1.03*AS107,IF($AK107&lt;0,1.01*AS107,IF($AK107&gt;10,1.1*AS107,(1+$AK107/100)*AS107)))</f>
        <v>2.3282746240000001</v>
      </c>
      <c r="AU107" s="959">
        <f>IF($AK107="n/a",1.03*AT107,IF($AK107&lt;0,1.01*AT107,IF($AK107&gt;10,1.1*AT107,(1+$AK107/100)*AT107)))</f>
        <v>2.505223495424</v>
      </c>
      <c r="AV107" s="959">
        <f>IF($AK107="n/a",1.03*AU107,IF($AK107&lt;0,1.01*AU107,IF($AK107&gt;10,1.1*AU107,(1+$AK107/100)*AU107)))</f>
        <v>2.6956204810762241</v>
      </c>
      <c r="AW107" s="703">
        <f>SUM(AR107:AV107)</f>
        <v>11.793742600500224</v>
      </c>
      <c r="AX107" s="810">
        <f>AW107/I107*100</f>
        <v>21.525356087790151</v>
      </c>
      <c r="AY107" s="1017">
        <v>0.87</v>
      </c>
      <c r="AZ107" s="945">
        <v>20.440000000000001</v>
      </c>
      <c r="BA107" s="945">
        <v>-9.66</v>
      </c>
      <c r="BB107" s="945">
        <v>-0.71000000000000008</v>
      </c>
      <c r="BC107" s="945">
        <v>3.1300000000000003</v>
      </c>
      <c r="BE107" s="666">
        <v>2014</v>
      </c>
      <c r="BF107" s="971">
        <f>IF(BE107&gt;2008,0,IF(BE107&gt;2001,1,IF(BE107&gt;1990,2,IF(BE107&gt;1980,3,IF(BE107&gt;1973,4,IF(BE107&gt;1970,5,IF(BE107&gt;1960,6,IF(BE107&gt;1958,7,IF(BE107&gt;1953,8,9)))))))))</f>
        <v>0</v>
      </c>
      <c r="BG107" s="955">
        <v>2.6</v>
      </c>
      <c r="BH107" s="937"/>
    </row>
    <row r="108" spans="1:60" ht="11.25" customHeight="1" x14ac:dyDescent="0.2">
      <c r="A108" s="944" t="s">
        <v>482</v>
      </c>
      <c r="B108" s="948" t="s">
        <v>483</v>
      </c>
      <c r="C108" s="1013" t="s">
        <v>128</v>
      </c>
      <c r="D108" s="1013" t="s">
        <v>4353</v>
      </c>
      <c r="E108" s="792">
        <v>18</v>
      </c>
      <c r="F108" s="1227">
        <v>176</v>
      </c>
      <c r="G108" s="1146" t="s">
        <v>106</v>
      </c>
      <c r="H108" s="1146" t="s">
        <v>106</v>
      </c>
      <c r="I108" s="947">
        <v>58.43</v>
      </c>
      <c r="J108" s="703">
        <f>(M108/I108)*100</f>
        <v>3.4228991956186894</v>
      </c>
      <c r="K108" s="950">
        <v>0.5</v>
      </c>
      <c r="L108" s="960">
        <v>4</v>
      </c>
      <c r="M108" s="694">
        <f>K108*L108</f>
        <v>2</v>
      </c>
      <c r="N108" s="943" t="s">
        <v>305</v>
      </c>
      <c r="O108" s="795">
        <v>0.46</v>
      </c>
      <c r="P108" s="660">
        <v>43333</v>
      </c>
      <c r="Q108" s="660">
        <v>43348</v>
      </c>
      <c r="R108" s="694">
        <f>(K108-O108)/O108*100</f>
        <v>8.6956521739130395</v>
      </c>
      <c r="S108" s="759">
        <f>IF(INDEX(Historical!$D$7:$D$1439,MATCH(B108,Historical!$B$7:$B$1450,0))=0,"n/a",(INDEX(Historical!$C$7:$C$1439,MATCH(B108,Historical!$B$7:$B$1450,0))/INDEX(Historical!$D$7:$D$1439,MATCH(B108,Historical!$B$7:$B$1450,0))-1)*100)</f>
        <v>9.0909090909090828</v>
      </c>
      <c r="T108" s="759">
        <f>IF(INDEX(Historical!$F$7:$F$1432,MATCH(B108,Historical!$B$7:$B$1450,0))=0,"n/a",((INDEX(Historical!$C$7:$C$1439,MATCH(B108,Historical!$B$7:$B$1450,0))/INDEX(Historical!$F$7:$F$1432,MATCH(B108,Historical!$B$7:$B$1450,0)))^(1/3)-1)*100)</f>
        <v>10.064241629820891</v>
      </c>
      <c r="U108" s="759">
        <f>IF(INDEX(Historical!$H$7:$H$1432,MATCH(B108,Historical!$B$7:$B$1450,0))=0,"n/a",((INDEX(Historical!$C$7:$C$1439,MATCH(B108,Historical!$B$7:$B$1450,0))/INDEX(Historical!$H$7:$H$1432,MATCH(B108,Historical!$B$7:$B$1450,0)))^(1/5)-1)*100)</f>
        <v>10.98883056567086</v>
      </c>
      <c r="V108" s="759">
        <f>IF(INDEX(Historical!$O$7:$O$1432,MATCH(B108,Historical!$B$7:$B$1450,0))=0,"n/a",((INDEX(Historical!$C$7:$C$1439,MATCH(B108,Historical!$B$7:$B$1450,0))/INDEX(Historical!$O$7:$O$1432,MATCH(B108,Historical!$B$7:$B$1450,0)))^(1/10)-1)*100)</f>
        <v>10.30542524220699</v>
      </c>
      <c r="W108" s="760">
        <f>IF(OR(U108&lt;=0,U108="n/a",V108&lt;=0,V108="n/a"),"n/a",U108/V108)</f>
        <v>1.066315101745138</v>
      </c>
      <c r="X108" s="761">
        <f>IF(OR(AJ108&lt;=0,AJ108="n/a",U108&lt;=0,U108="n/a"),"n/a",U108/AJ108)</f>
        <v>1.1944381049642239</v>
      </c>
      <c r="Y108" s="948"/>
      <c r="Z108" s="703">
        <f>IF(OR(AC108&lt;0.01,AC108="n/a"),"n/a",M108/AC108*100)</f>
        <v>113.63636363636364</v>
      </c>
      <c r="AA108" s="959">
        <f>IF(OR(AC108&lt;0.01,AC108="n/a"),"n/a",I108/AC108)</f>
        <v>33.198863636363633</v>
      </c>
      <c r="AB108" s="960">
        <v>12</v>
      </c>
      <c r="AC108" s="938">
        <v>1.76</v>
      </c>
      <c r="AD108" s="938">
        <v>3.18</v>
      </c>
      <c r="AE108" s="938">
        <v>0.18</v>
      </c>
      <c r="AF108" s="938">
        <v>1.47</v>
      </c>
      <c r="AG108" s="938">
        <v>5.5</v>
      </c>
      <c r="AH108" s="938">
        <v>23.5</v>
      </c>
      <c r="AI108" s="938">
        <v>37.44</v>
      </c>
      <c r="AJ108" s="938">
        <v>9.1999999999999993</v>
      </c>
      <c r="AK108" s="938">
        <v>10.100000000000001</v>
      </c>
      <c r="AL108" s="951">
        <v>7930</v>
      </c>
      <c r="AM108" s="945">
        <v>3.3000000000000003</v>
      </c>
      <c r="AN108" s="938">
        <v>1.1000000000000001</v>
      </c>
      <c r="AO108" s="802">
        <f>IF(U108="n/a","n/a",IF(AA108&lt;0,"n/a",IF(AA108="n/a","n/a",J108+U108-AA108)))</f>
        <v>-18.787133875074083</v>
      </c>
      <c r="AP108" s="803">
        <f>IF(U108="n/a","n/a",J108+U108)</f>
        <v>14.41172976128955</v>
      </c>
      <c r="AQ108" s="961">
        <f>IF(OR(AC108&lt;0.01,AF108="n/a"),"n/a",(I108/SQRT(22.5*AC108*(I108/AF108))-1)*100)</f>
        <v>47.274995306142323</v>
      </c>
      <c r="AR108" s="703">
        <f>INDEX(Historical!$C$7:$C$1439,MATCH(B108,Historical!$B$7:$B$1450,0))*IF(AH108="n/a",1.03,IF(AH108&lt;0,1.01,IF(AH108&gt;10,1.1,(1+AH108/100))))</f>
        <v>2.1120000000000001</v>
      </c>
      <c r="AS108" s="959">
        <f>IF($AI108="n/a",1.03*AR108,IF($AI108&lt;0,1.01*AR108,IF($AI108&gt;10,1.1*AR108,(1+$AI108/100)*AR108)))</f>
        <v>2.3232000000000004</v>
      </c>
      <c r="AT108" s="959">
        <f>IF($AK108="n/a",1.03*AS108,IF($AK108&lt;0,1.01*AS108,IF($AK108&gt;10,1.1*AS108,(1+$AK108/100)*AS108)))</f>
        <v>2.5555200000000005</v>
      </c>
      <c r="AU108" s="959">
        <f>IF($AK108="n/a",1.03*AT108,IF($AK108&lt;0,1.01*AT108,IF($AK108&gt;10,1.1*AT108,(1+$AK108/100)*AT108)))</f>
        <v>2.8110720000000007</v>
      </c>
      <c r="AV108" s="959">
        <f>IF($AK108="n/a",1.03*AU108,IF($AK108&lt;0,1.01*AU108,IF($AK108&gt;10,1.1*AU108,(1+$AK108/100)*AU108)))</f>
        <v>3.0921792000000008</v>
      </c>
      <c r="AW108" s="703">
        <f>SUM(AR108:AV108)</f>
        <v>12.893971200000001</v>
      </c>
      <c r="AX108" s="810">
        <f>AW108/I108*100</f>
        <v>22.067381824405274</v>
      </c>
      <c r="AY108" s="1017">
        <v>0.88</v>
      </c>
      <c r="AZ108" s="945">
        <v>23.64</v>
      </c>
      <c r="BA108" s="945">
        <v>-19.239999999999998</v>
      </c>
      <c r="BB108" s="945">
        <v>5.17</v>
      </c>
      <c r="BC108" s="945">
        <v>5.08</v>
      </c>
      <c r="BE108" s="666">
        <v>2001</v>
      </c>
      <c r="BF108" s="971">
        <f>IF(BE108&gt;2008,0,IF(BE108&gt;2001,1,IF(BE108&gt;1990,2,IF(BE108&gt;1980,3,IF(BE108&gt;1973,4,IF(BE108&gt;1970,5,IF(BE108&gt;1960,6,IF(BE108&gt;1958,7,IF(BE108&gt;1953,8,9)))))))))</f>
        <v>2</v>
      </c>
      <c r="BG108" s="955">
        <v>1.4000000000000001</v>
      </c>
    </row>
    <row r="109" spans="1:60" ht="11.25" customHeight="1" x14ac:dyDescent="0.2">
      <c r="A109" s="936" t="s">
        <v>976</v>
      </c>
      <c r="B109" s="948" t="s">
        <v>977</v>
      </c>
      <c r="C109" s="1013" t="s">
        <v>128</v>
      </c>
      <c r="D109" s="1013" t="s">
        <v>4353</v>
      </c>
      <c r="E109" s="794">
        <v>8</v>
      </c>
      <c r="F109" s="1227">
        <v>525</v>
      </c>
      <c r="G109" s="1204" t="s">
        <v>106</v>
      </c>
      <c r="H109" s="1204" t="s">
        <v>106</v>
      </c>
      <c r="I109" s="947">
        <v>18.28</v>
      </c>
      <c r="J109" s="703">
        <f>(M109/I109)*100</f>
        <v>10.393873085339166</v>
      </c>
      <c r="K109" s="950">
        <v>0.47499999999999998</v>
      </c>
      <c r="L109" s="960">
        <v>4</v>
      </c>
      <c r="M109" s="694">
        <f>K109*L109</f>
        <v>1.9</v>
      </c>
      <c r="N109" s="943" t="s">
        <v>723</v>
      </c>
      <c r="O109" s="795">
        <v>0.46500000000000002</v>
      </c>
      <c r="P109" s="939">
        <v>43279</v>
      </c>
      <c r="Q109" s="939">
        <v>43311</v>
      </c>
      <c r="R109" s="694">
        <f>(K109-O109)/O109*100</f>
        <v>2.1505376344085918</v>
      </c>
      <c r="S109" s="759">
        <f>IF(INDEX(Historical!$D$7:$D$1439,MATCH(B109,Historical!$B$7:$B$1450,0))=0,"n/a",(INDEX(Historical!$C$7:$C$1439,MATCH(B109,Historical!$B$7:$B$1450,0))/INDEX(Historical!$D$7:$D$1439,MATCH(B109,Historical!$B$7:$B$1450,0))-1)*100)</f>
        <v>1.0752688172043001</v>
      </c>
      <c r="T109" s="759">
        <f>IF(INDEX(Historical!$F$7:$F$1432,MATCH(B109,Historical!$B$7:$B$1450,0))=0,"n/a",((INDEX(Historical!$C$7:$C$1439,MATCH(B109,Historical!$B$7:$B$1450,0))/INDEX(Historical!$F$7:$F$1432,MATCH(B109,Historical!$B$7:$B$1450,0)))^(1/3)-1)*100)</f>
        <v>11.125167186350771</v>
      </c>
      <c r="U109" s="759">
        <f>IF(INDEX(Historical!$H$7:$H$1432,MATCH(B109,Historical!$B$7:$B$1450,0))=0,"n/a",((INDEX(Historical!$C$7:$C$1439,MATCH(B109,Historical!$B$7:$B$1450,0))/INDEX(Historical!$H$7:$H$1432,MATCH(B109,Historical!$B$7:$B$1450,0)))^(1/5)-1)*100)</f>
        <v>9.5776992629140079</v>
      </c>
      <c r="V109" s="759">
        <f>IF(INDEX(Historical!$O$7:$O$1432,MATCH(B109,Historical!$B$7:$B$1450,0))=0,"n/a",((INDEX(Historical!$C$7:$C$1439,MATCH(B109,Historical!$B$7:$B$1450,0))/INDEX(Historical!$O$7:$O$1432,MATCH(B109,Historical!$B$7:$B$1450,0)))^(1/10)-1)*100)</f>
        <v>8.2869694764769353</v>
      </c>
      <c r="W109" s="760">
        <f>IF(OR(U109&lt;=0,U109="n/a",V109&lt;=0,V109="n/a"),"n/a",U109/V109)</f>
        <v>1.1557541378788576</v>
      </c>
      <c r="X109" s="761">
        <f>IF(OR(AJ109&lt;=0,AJ109="n/a",U109&lt;=0,U109="n/a"),"n/a",U109/AJ109)</f>
        <v>0.45608091728161942</v>
      </c>
      <c r="Y109" s="722"/>
      <c r="Z109" s="703">
        <f>IF(OR(AC109&lt;0.01,AC109="n/a"),"n/a",M109/AC109*100)</f>
        <v>75.697211155378483</v>
      </c>
      <c r="AA109" s="959">
        <f>IF(OR(AC109&lt;0.01,AC109="n/a"),"n/a",I109/AC109)</f>
        <v>7.282868525896415</v>
      </c>
      <c r="AB109" s="960">
        <v>12</v>
      </c>
      <c r="AC109" s="938">
        <v>2.5099999999999998</v>
      </c>
      <c r="AD109" s="938">
        <v>2.09</v>
      </c>
      <c r="AE109" s="938">
        <v>0.7</v>
      </c>
      <c r="AF109" s="938">
        <v>1.37</v>
      </c>
      <c r="AG109" s="938">
        <v>19.600000000000001</v>
      </c>
      <c r="AH109" s="938">
        <v>100</v>
      </c>
      <c r="AI109" s="938">
        <v>4.2700000000000005</v>
      </c>
      <c r="AJ109" s="938">
        <v>21</v>
      </c>
      <c r="AK109" s="938">
        <v>3.5000000000000004</v>
      </c>
      <c r="AL109" s="951">
        <v>1180</v>
      </c>
      <c r="AM109" s="945">
        <v>2.2999999999999998</v>
      </c>
      <c r="AN109" s="938">
        <v>0</v>
      </c>
      <c r="AO109" s="802">
        <f>IF(U109="n/a","n/a",IF(AA109&lt;0,"n/a",IF(AA109="n/a","n/a",J109+U109-AA109)))</f>
        <v>12.688703822356761</v>
      </c>
      <c r="AP109" s="803">
        <f>IF(U109="n/a","n/a",J109+U109)</f>
        <v>19.971572348253176</v>
      </c>
      <c r="AQ109" s="961">
        <f>IF(OR(AC109&lt;0.01,AF109="n/a"),"n/a",(I109/SQRT(22.5*AC109*(I109/AF109))-1)*100)</f>
        <v>-33.408275854600909</v>
      </c>
      <c r="AR109" s="703">
        <f>INDEX(Historical!$C$7:$C$1439,MATCH(B109,Historical!$B$7:$B$1450,0))*IF(AH109="n/a",1.03,IF(AH109&lt;0,1.01,IF(AH109&gt;10,1.1,(1+AH109/100))))</f>
        <v>2.0680000000000001</v>
      </c>
      <c r="AS109" s="959">
        <f>IF($AI109="n/a",1.03*AR109,IF($AI109&lt;0,1.01*AR109,IF($AI109&gt;10,1.1*AR109,(1+$AI109/100)*AR109)))</f>
        <v>2.1563035999999998</v>
      </c>
      <c r="AT109" s="959">
        <f>IF($AK109="n/a",1.03*AS109,IF($AK109&lt;0,1.01*AS109,IF($AK109&gt;10,1.1*AS109,(1+$AK109/100)*AS109)))</f>
        <v>2.2317742259999998</v>
      </c>
      <c r="AU109" s="959">
        <f>IF($AK109="n/a",1.03*AT109,IF($AK109&lt;0,1.01*AT109,IF($AK109&gt;10,1.1*AT109,(1+$AK109/100)*AT109)))</f>
        <v>2.3098863239099994</v>
      </c>
      <c r="AV109" s="959">
        <f>IF($AK109="n/a",1.03*AU109,IF($AK109&lt;0,1.01*AU109,IF($AK109&gt;10,1.1*AU109,(1+$AK109/100)*AU109)))</f>
        <v>2.3907323452468492</v>
      </c>
      <c r="AW109" s="703">
        <f>SUM(AR109:AV109)</f>
        <v>11.156696495156849</v>
      </c>
      <c r="AX109" s="810">
        <f>AW109/I109*100</f>
        <v>61.032256538057162</v>
      </c>
      <c r="AY109" s="1017">
        <v>0.47</v>
      </c>
      <c r="AZ109" s="945">
        <v>2.93</v>
      </c>
      <c r="BA109" s="945">
        <v>-44.61</v>
      </c>
      <c r="BB109" s="945">
        <v>-13.919999999999998</v>
      </c>
      <c r="BC109" s="945">
        <v>-27.689999999999998</v>
      </c>
      <c r="BE109" s="666">
        <v>2011</v>
      </c>
      <c r="BF109" s="971">
        <f>IF(BE109&gt;2008,0,IF(BE109&gt;2001,1,IF(BE109&gt;1990,2,IF(BE109&gt;1980,3,IF(BE109&gt;1973,4,IF(BE109&gt;1970,5,IF(BE109&gt;1960,6,IF(BE109&gt;1958,7,IF(BE109&gt;1953,8,9)))))))))</f>
        <v>0</v>
      </c>
      <c r="BG109" s="955">
        <v>5.2</v>
      </c>
      <c r="BH109" s="937"/>
    </row>
    <row r="110" spans="1:60" ht="11.25" customHeight="1" x14ac:dyDescent="0.2">
      <c r="A110" s="944" t="s">
        <v>463</v>
      </c>
      <c r="B110" s="948" t="s">
        <v>464</v>
      </c>
      <c r="C110" s="1013" t="s">
        <v>108</v>
      </c>
      <c r="D110" s="1013" t="s">
        <v>4365</v>
      </c>
      <c r="E110" s="792">
        <v>16</v>
      </c>
      <c r="F110" s="1227">
        <v>236</v>
      </c>
      <c r="G110" s="1227" t="s">
        <v>115</v>
      </c>
      <c r="H110" s="1227" t="s">
        <v>115</v>
      </c>
      <c r="I110" s="947">
        <v>25.39</v>
      </c>
      <c r="J110" s="703">
        <f>(M110/I110)*100</f>
        <v>3.465931469082316</v>
      </c>
      <c r="K110" s="950">
        <v>0.22</v>
      </c>
      <c r="L110" s="960">
        <v>4</v>
      </c>
      <c r="M110" s="694">
        <f>K110*L110</f>
        <v>0.88</v>
      </c>
      <c r="N110" s="943" t="s">
        <v>136</v>
      </c>
      <c r="O110" s="795">
        <v>0.2</v>
      </c>
      <c r="P110" s="934">
        <v>43598</v>
      </c>
      <c r="Q110" s="934">
        <v>43630</v>
      </c>
      <c r="R110" s="694">
        <f>(K110-O110)/O110*100</f>
        <v>9.9999999999999947</v>
      </c>
      <c r="S110" s="759">
        <f>IF(INDEX(Historical!$D$7:$D$1439,MATCH(B110,Historical!$B$7:$B$1450,0))=0,"n/a",(INDEX(Historical!$C$7:$C$1439,MATCH(B110,Historical!$B$7:$B$1450,0))/INDEX(Historical!$D$7:$D$1439,MATCH(B110,Historical!$B$7:$B$1450,0))-1)*100)</f>
        <v>5.3616071428571388</v>
      </c>
      <c r="T110" s="759">
        <f>IF(INDEX(Historical!$F$7:$F$1432,MATCH(B110,Historical!$B$7:$B$1450,0))=0,"n/a",((INDEX(Historical!$C$7:$C$1439,MATCH(B110,Historical!$B$7:$B$1450,0))/INDEX(Historical!$F$7:$F$1432,MATCH(B110,Historical!$B$7:$B$1450,0)))^(1/3)-1)*100)</f>
        <v>5.3237576630392081</v>
      </c>
      <c r="U110" s="759">
        <f>IF(INDEX(Historical!$H$7:$H$1432,MATCH(B110,Historical!$B$7:$B$1450,0))=0,"n/a",((INDEX(Historical!$C$7:$C$1439,MATCH(B110,Historical!$B$7:$B$1450,0))/INDEX(Historical!$H$7:$H$1432,MATCH(B110,Historical!$B$7:$B$1450,0)))^(1/5)-1)*100)</f>
        <v>7.2053184099442058</v>
      </c>
      <c r="V110" s="759">
        <f>IF(INDEX(Historical!$O$7:$O$1432,MATCH(B110,Historical!$B$7:$B$1450,0))=0,"n/a",((INDEX(Historical!$C$7:$C$1439,MATCH(B110,Historical!$B$7:$B$1450,0))/INDEX(Historical!$O$7:$O$1432,MATCH(B110,Historical!$B$7:$B$1450,0)))^(1/10)-1)*100)</f>
        <v>5.6669445604582425</v>
      </c>
      <c r="W110" s="760">
        <f>IF(OR(U110&lt;=0,U110="n/a",V110&lt;=0,V110="n/a"),"n/a",U110/V110)</f>
        <v>1.2714644255072025</v>
      </c>
      <c r="X110" s="761">
        <f>IF(OR(AJ110&lt;=0,AJ110="n/a",U110&lt;=0,U110="n/a"),"n/a",U110/AJ110)</f>
        <v>0.97369167701948733</v>
      </c>
      <c r="Y110" s="717"/>
      <c r="Z110" s="703">
        <f>IF(OR(AC110&lt;0.01,AC110="n/a"),"n/a",M110/AC110*100)</f>
        <v>45.595854922279791</v>
      </c>
      <c r="AA110" s="959">
        <f>IF(OR(AC110&lt;0.01,AC110="n/a"),"n/a",I110/AC110)</f>
        <v>13.155440414507773</v>
      </c>
      <c r="AB110" s="960">
        <v>12</v>
      </c>
      <c r="AC110" s="938">
        <v>1.93</v>
      </c>
      <c r="AD110" s="938" t="s">
        <v>137</v>
      </c>
      <c r="AE110" s="938">
        <v>2.96</v>
      </c>
      <c r="AF110" s="938">
        <v>1.04</v>
      </c>
      <c r="AG110" s="938">
        <v>9</v>
      </c>
      <c r="AH110" s="938">
        <v>7.9</v>
      </c>
      <c r="AI110" s="938" t="s">
        <v>137</v>
      </c>
      <c r="AJ110" s="938">
        <v>7.3999999999999995</v>
      </c>
      <c r="AK110" s="938" t="s">
        <v>137</v>
      </c>
      <c r="AL110" s="951">
        <v>390.92</v>
      </c>
      <c r="AM110" s="945">
        <v>0.89999999999999991</v>
      </c>
      <c r="AN110" s="938">
        <v>0.11</v>
      </c>
      <c r="AO110" s="802">
        <f>IF(U110="n/a","n/a",IF(AA110&lt;0,"n/a",IF(AA110="n/a","n/a",J110+U110-AA110)))</f>
        <v>-2.4841905354812504</v>
      </c>
      <c r="AP110" s="803">
        <f>IF(U110="n/a","n/a",J110+U110)</f>
        <v>10.671249879026522</v>
      </c>
      <c r="AQ110" s="961">
        <f>IF(OR(AC110&lt;0.01,AF110="n/a"),"n/a",(I110/SQRT(22.5*AC110*(I110/AF110))-1)*100)</f>
        <v>-22.020920095798669</v>
      </c>
      <c r="AR110" s="703">
        <f>INDEX(Historical!$C$7:$C$1439,MATCH(B110,Historical!$B$7:$B$1450,0))*IF(AH110="n/a",1.03,IF(AH110&lt;0,1.01,IF(AH110&gt;10,1.1,(1+AH110/100))))</f>
        <v>0.84884929999999992</v>
      </c>
      <c r="AS110" s="959">
        <f>IF($AI110="n/a",1.03*AR110,IF($AI110&lt;0,1.01*AR110,IF($AI110&gt;10,1.1*AR110,(1+$AI110/100)*AR110)))</f>
        <v>0.87431477899999999</v>
      </c>
      <c r="AT110" s="959">
        <f>IF($AK110="n/a",1.03*AS110,IF($AK110&lt;0,1.01*AS110,IF($AK110&gt;10,1.1*AS110,(1+$AK110/100)*AS110)))</f>
        <v>0.90054422236999998</v>
      </c>
      <c r="AU110" s="959">
        <f>IF($AK110="n/a",1.03*AT110,IF($AK110&lt;0,1.01*AT110,IF($AK110&gt;10,1.1*AT110,(1+$AK110/100)*AT110)))</f>
        <v>0.92756054904109997</v>
      </c>
      <c r="AV110" s="959">
        <f>IF($AK110="n/a",1.03*AU110,IF($AK110&lt;0,1.01*AU110,IF($AK110&gt;10,1.1*AU110,(1+$AK110/100)*AU110)))</f>
        <v>0.95538736551233294</v>
      </c>
      <c r="AW110" s="703">
        <f>SUM(AR110:AV110)</f>
        <v>4.5066562159234325</v>
      </c>
      <c r="AX110" s="810">
        <f>AW110/I110*100</f>
        <v>17.749729089891421</v>
      </c>
      <c r="AY110" s="1017">
        <v>0.93</v>
      </c>
      <c r="AZ110" s="945">
        <v>19.48</v>
      </c>
      <c r="BA110" s="945">
        <v>-16.07</v>
      </c>
      <c r="BB110" s="945">
        <v>1.6</v>
      </c>
      <c r="BC110" s="945">
        <v>1.67</v>
      </c>
      <c r="BE110" s="666">
        <v>2004</v>
      </c>
      <c r="BF110" s="971">
        <f>IF(BE110&gt;2008,0,IF(BE110&gt;2001,1,IF(BE110&gt;1990,2,IF(BE110&gt;1980,3,IF(BE110&gt;1973,4,IF(BE110&gt;1970,5,IF(BE110&gt;1960,6,IF(BE110&gt;1958,7,IF(BE110&gt;1953,8,9)))))))))</f>
        <v>1</v>
      </c>
      <c r="BG110" s="955">
        <v>0.89999999999999991</v>
      </c>
      <c r="BH110" s="937"/>
    </row>
    <row r="111" spans="1:60" s="838" customFormat="1" ht="11.25" customHeight="1" x14ac:dyDescent="0.2">
      <c r="A111" s="1070" t="s">
        <v>4040</v>
      </c>
      <c r="B111" s="1164" t="s">
        <v>4039</v>
      </c>
      <c r="C111" s="1013" t="s">
        <v>108</v>
      </c>
      <c r="D111" s="1013" t="s">
        <v>4365</v>
      </c>
      <c r="E111" s="818">
        <v>5</v>
      </c>
      <c r="F111" s="1227">
        <v>854</v>
      </c>
      <c r="G111" s="1226" t="s">
        <v>106</v>
      </c>
      <c r="H111" s="1226" t="s">
        <v>106</v>
      </c>
      <c r="I111" s="819">
        <v>32.799999999999997</v>
      </c>
      <c r="J111" s="820">
        <f>(M111/I111)*100</f>
        <v>2.8048780487804881</v>
      </c>
      <c r="K111" s="821">
        <v>0.23</v>
      </c>
      <c r="L111" s="822">
        <v>4</v>
      </c>
      <c r="M111" s="823">
        <f>K111*L111</f>
        <v>0.92</v>
      </c>
      <c r="N111" s="824" t="s">
        <v>517</v>
      </c>
      <c r="O111" s="825">
        <v>0.22</v>
      </c>
      <c r="P111" s="826">
        <v>43509</v>
      </c>
      <c r="Q111" s="826">
        <v>43524</v>
      </c>
      <c r="R111" s="823">
        <f>(K111-O111)/O111*100</f>
        <v>4.5454545454545494</v>
      </c>
      <c r="S111" s="759">
        <f>IF(INDEX(Historical!$D$7:$D$1439,MATCH(B111,Historical!$B$7:$B$1450,0))=0,"n/a",(INDEX(Historical!$C$7:$C$1439,MATCH(B111,Historical!$B$7:$B$1450,0))/INDEX(Historical!$D$7:$D$1439,MATCH(B111,Historical!$B$7:$B$1450,0))-1)*100)</f>
        <v>4.7619047619047672</v>
      </c>
      <c r="T111" s="759">
        <f>IF(INDEX(Historical!$F$7:$F$1432,MATCH(B111,Historical!$B$7:$B$1450,0))=0,"n/a",((INDEX(Historical!$C$7:$C$1439,MATCH(B111,Historical!$B$7:$B$1450,0))/INDEX(Historical!$F$7:$F$1432,MATCH(B111,Historical!$B$7:$B$1450,0)))^(1/3)-1)*100)</f>
        <v>5.0081546755695205</v>
      </c>
      <c r="U111" s="759">
        <f>IF(INDEX(Historical!$H$7:$H$1432,MATCH(B111,Historical!$B$7:$B$1450,0))=0,"n/a",((INDEX(Historical!$C$7:$C$1439,MATCH(B111,Historical!$B$7:$B$1450,0))/INDEX(Historical!$H$7:$H$1432,MATCH(B111,Historical!$B$7:$B$1450,0)))^(1/5)-1)*100)</f>
        <v>4.0950396969256841</v>
      </c>
      <c r="V111" s="759">
        <f>IF(INDEX(Historical!$O$7:$O$1432,MATCH(B111,Historical!$B$7:$B$1450,0))=0,"n/a",((INDEX(Historical!$C$7:$C$1439,MATCH(B111,Historical!$B$7:$B$1450,0))/INDEX(Historical!$O$7:$O$1432,MATCH(B111,Historical!$B$7:$B$1450,0)))^(1/10)-1)*100)</f>
        <v>3.3984937544702332</v>
      </c>
      <c r="W111" s="827">
        <f>IF(OR(U111&lt;=0,U111="n/a",V111&lt;=0,V111="n/a"),"n/a",U111/V111)</f>
        <v>1.2049572524708172</v>
      </c>
      <c r="X111" s="828">
        <f>IF(OR(AJ111&lt;=0,AJ111="n/a",U111&lt;=0,U111="n/a"),"n/a",U111/AJ111)</f>
        <v>0.62046056014025508</v>
      </c>
      <c r="Y111" s="839"/>
      <c r="Z111" s="820">
        <f>IF(OR(AC111&lt;0.01,AC111="n/a"),"n/a",M111/AC111*100)</f>
        <v>46</v>
      </c>
      <c r="AA111" s="830">
        <f>IF(OR(AC111&lt;0.01,AC111="n/a"),"n/a",I111/AC111)</f>
        <v>16.399999999999999</v>
      </c>
      <c r="AB111" s="822">
        <v>12</v>
      </c>
      <c r="AC111" s="831">
        <v>2</v>
      </c>
      <c r="AD111" s="831">
        <v>1.65</v>
      </c>
      <c r="AE111" s="831">
        <v>3.33</v>
      </c>
      <c r="AF111" s="831">
        <v>0.99</v>
      </c>
      <c r="AG111" s="831">
        <v>7.0000000000000009</v>
      </c>
      <c r="AH111" s="831">
        <v>23.1</v>
      </c>
      <c r="AI111" s="831">
        <v>6.43</v>
      </c>
      <c r="AJ111" s="831">
        <v>6.6000000000000005</v>
      </c>
      <c r="AK111" s="831">
        <v>10</v>
      </c>
      <c r="AL111" s="832">
        <v>1650</v>
      </c>
      <c r="AM111" s="833">
        <v>1</v>
      </c>
      <c r="AN111" s="831">
        <v>7.0000000000000007E-2</v>
      </c>
      <c r="AO111" s="834">
        <f>IF(U111="n/a","n/a",IF(AA111&lt;0,"n/a",IF(AA111="n/a","n/a",J111+U111-AA111)))</f>
        <v>-9.5000822542938259</v>
      </c>
      <c r="AP111" s="835">
        <f>IF(U111="n/a","n/a",J111+U111)</f>
        <v>6.8999177457061727</v>
      </c>
      <c r="AQ111" s="836">
        <f>IF(OR(AC111&lt;0.01,AF111="n/a"),"n/a",(I111/SQRT(22.5*AC111*(I111/AF111))-1)*100)</f>
        <v>-15.052957673618794</v>
      </c>
      <c r="AR111" s="703">
        <f>INDEX(Historical!$C$7:$C$1439,MATCH(B111,Historical!$B$7:$B$1450,0))*IF(AH111="n/a",1.03,IF(AH111&lt;0,1.01,IF(AH111&gt;10,1.1,(1+AH111/100))))</f>
        <v>0.96800000000000008</v>
      </c>
      <c r="AS111" s="830">
        <f>IF($AI111="n/a",1.03*AR111,IF($AI111&lt;0,1.01*AR111,IF($AI111&gt;10,1.1*AR111,(1+$AI111/100)*AR111)))</f>
        <v>1.0302424000000001</v>
      </c>
      <c r="AT111" s="830">
        <f>IF($AK111="n/a",1.03*AS111,IF($AK111&lt;0,1.01*AS111,IF($AK111&gt;10,1.1*AS111,(1+$AK111/100)*AS111)))</f>
        <v>1.1332666400000002</v>
      </c>
      <c r="AU111" s="830">
        <f>IF($AK111="n/a",1.03*AT111,IF($AK111&lt;0,1.01*AT111,IF($AK111&gt;10,1.1*AT111,(1+$AK111/100)*AT111)))</f>
        <v>1.2465933040000003</v>
      </c>
      <c r="AV111" s="830">
        <f>IF($AK111="n/a",1.03*AU111,IF($AK111&lt;0,1.01*AU111,IF($AK111&gt;10,1.1*AU111,(1+$AK111/100)*AU111)))</f>
        <v>1.3712526344000004</v>
      </c>
      <c r="AW111" s="820">
        <f>SUM(AR111:AV111)</f>
        <v>5.7493549784000004</v>
      </c>
      <c r="AX111" s="837">
        <f>AW111/I111*100</f>
        <v>17.528521275609759</v>
      </c>
      <c r="AY111" s="1018">
        <v>1.05</v>
      </c>
      <c r="AZ111" s="833">
        <v>27.279999999999998</v>
      </c>
      <c r="BA111" s="833">
        <v>-24.42</v>
      </c>
      <c r="BB111" s="833">
        <v>7.03</v>
      </c>
      <c r="BC111" s="833">
        <v>7.59</v>
      </c>
      <c r="BD111" s="985"/>
      <c r="BE111" s="666">
        <v>2015</v>
      </c>
      <c r="BF111" s="971">
        <f>IF(BE111&gt;2008,0,IF(BE111&gt;2001,1,IF(BE111&gt;1990,2,IF(BE111&gt;1980,3,IF(BE111&gt;1973,4,IF(BE111&gt;1970,5,IF(BE111&gt;1960,6,IF(BE111&gt;1958,7,IF(BE111&gt;1953,8,9)))))))))</f>
        <v>0</v>
      </c>
      <c r="BG111" s="892">
        <v>0.89999999999999991</v>
      </c>
    </row>
    <row r="112" spans="1:60" ht="11.25" customHeight="1" x14ac:dyDescent="0.2">
      <c r="A112" s="936" t="s">
        <v>3809</v>
      </c>
      <c r="B112" s="948" t="s">
        <v>3810</v>
      </c>
      <c r="C112" s="1013" t="s">
        <v>247</v>
      </c>
      <c r="D112" s="1013" t="s">
        <v>4374</v>
      </c>
      <c r="E112" s="792">
        <v>5</v>
      </c>
      <c r="F112" s="1227">
        <v>819</v>
      </c>
      <c r="G112" s="1227" t="s">
        <v>106</v>
      </c>
      <c r="H112" s="1227" t="s">
        <v>106</v>
      </c>
      <c r="I112" s="947">
        <v>25.6</v>
      </c>
      <c r="J112" s="703">
        <f>(M112/I112)*100</f>
        <v>4.6874999999999991</v>
      </c>
      <c r="K112" s="950">
        <v>0.3</v>
      </c>
      <c r="L112" s="960">
        <v>4</v>
      </c>
      <c r="M112" s="694">
        <f>K112*L112</f>
        <v>1.2</v>
      </c>
      <c r="N112" s="943" t="s">
        <v>796</v>
      </c>
      <c r="O112" s="795">
        <v>0.25</v>
      </c>
      <c r="P112" s="939">
        <v>43181</v>
      </c>
      <c r="Q112" s="939">
        <v>43196</v>
      </c>
      <c r="R112" s="694">
        <f>(K112-O112)/O112*100</f>
        <v>19.999999999999996</v>
      </c>
      <c r="S112" s="759">
        <f>IF(INDEX(Historical!$D$7:$D$1439,MATCH(B112,Historical!$B$7:$B$1450,0))=0,"n/a",(INDEX(Historical!$C$7:$C$1439,MATCH(B112,Historical!$B$7:$B$1450,0))/INDEX(Historical!$D$7:$D$1439,MATCH(B112,Historical!$B$7:$B$1450,0))-1)*100)</f>
        <v>19.999999999999996</v>
      </c>
      <c r="T112" s="759">
        <f>IF(INDEX(Historical!$F$7:$F$1432,MATCH(B112,Historical!$B$7:$B$1450,0))=0,"n/a",((INDEX(Historical!$C$7:$C$1439,MATCH(B112,Historical!$B$7:$B$1450,0))/INDEX(Historical!$F$7:$F$1432,MATCH(B112,Historical!$B$7:$B$1450,0)))^(1/3)-1)*100)</f>
        <v>16.445457431121579</v>
      </c>
      <c r="U112" s="759" t="str">
        <f>IF(INDEX(Historical!$H$7:$H$1432,MATCH(B112,Historical!$B$7:$B$1450,0))=0,"n/a",((INDEX(Historical!$C$7:$C$1439,MATCH(B112,Historical!$B$7:$B$1450,0))/INDEX(Historical!$H$7:$H$1432,MATCH(B112,Historical!$B$7:$B$1450,0)))^(1/5)-1)*100)</f>
        <v>n/a</v>
      </c>
      <c r="V112" s="759" t="str">
        <f>IF(INDEX(Historical!$O$7:$O$1432,MATCH(B112,Historical!$B$7:$B$1450,0))=0,"n/a",((INDEX(Historical!$C$7:$C$1439,MATCH(B112,Historical!$B$7:$B$1450,0))/INDEX(Historical!$O$7:$O$1432,MATCH(B112,Historical!$B$7:$B$1450,0)))^(1/10)-1)*100)</f>
        <v>n/a</v>
      </c>
      <c r="W112" s="760" t="str">
        <f>IF(OR(U112&lt;=0,U112="n/a",V112&lt;=0,V112="n/a"),"n/a",U112/V112)</f>
        <v>n/a</v>
      </c>
      <c r="X112" s="761" t="str">
        <f>IF(OR(AJ112&lt;=0,AJ112="n/a",U112&lt;=0,U112="n/a"),"n/a",U112/AJ112)</f>
        <v>n/a</v>
      </c>
      <c r="Y112" s="948"/>
      <c r="Z112" s="703">
        <f>IF(OR(AC112&lt;0.01,AC112="n/a"),"n/a",M112/AC112*100)</f>
        <v>34.285714285714285</v>
      </c>
      <c r="AA112" s="959">
        <f>IF(OR(AC112&lt;0.01,AC112="n/a"),"n/a",I112/AC112)</f>
        <v>7.3142857142857149</v>
      </c>
      <c r="AB112" s="960">
        <v>1</v>
      </c>
      <c r="AC112" s="938">
        <v>3.5</v>
      </c>
      <c r="AD112" s="938" t="s">
        <v>137</v>
      </c>
      <c r="AE112" s="938">
        <v>0.18</v>
      </c>
      <c r="AF112" s="940">
        <v>1.52</v>
      </c>
      <c r="AG112" s="938">
        <v>22.2</v>
      </c>
      <c r="AH112" s="938">
        <v>-13.100000000000001</v>
      </c>
      <c r="AI112" s="938">
        <v>4.1500000000000004</v>
      </c>
      <c r="AJ112" s="938">
        <v>9.5</v>
      </c>
      <c r="AK112" s="938">
        <v>-0.54999999999999993</v>
      </c>
      <c r="AL112" s="951">
        <v>973.67</v>
      </c>
      <c r="AM112" s="945">
        <v>1.4000000000000001</v>
      </c>
      <c r="AN112" s="938">
        <v>0.74</v>
      </c>
      <c r="AO112" s="802" t="str">
        <f>IF(U112="n/a","n/a",IF(AA112&lt;0,"n/a",IF(AA112="n/a","n/a",J112+U112-AA112)))</f>
        <v>n/a</v>
      </c>
      <c r="AP112" s="803" t="str">
        <f>IF(U112="n/a","n/a",J112+U112)</f>
        <v>n/a</v>
      </c>
      <c r="AQ112" s="961">
        <f>IF(OR(AC112&lt;0.01,AF112="n/a"),"n/a",(I112/SQRT(22.5*AC112*(I112/AF112))-1)*100)</f>
        <v>-29.706285137244659</v>
      </c>
      <c r="AR112" s="703">
        <f>INDEX(Historical!$C$7:$C$1439,MATCH(B112,Historical!$B$7:$B$1450,0))*IF(AH112="n/a",1.03,IF(AH112&lt;0,1.01,IF(AH112&gt;10,1.1,(1+AH112/100))))</f>
        <v>1.212</v>
      </c>
      <c r="AS112" s="959">
        <f>IF($AI112="n/a",1.03*AR112,IF($AI112&lt;0,1.01*AR112,IF($AI112&gt;10,1.1*AR112,(1+$AI112/100)*AR112)))</f>
        <v>1.2622980000000001</v>
      </c>
      <c r="AT112" s="959">
        <f>IF($AK112="n/a",1.03*AS112,IF($AK112&lt;0,1.01*AS112,IF($AK112&gt;10,1.1*AS112,(1+$AK112/100)*AS112)))</f>
        <v>1.2749209800000001</v>
      </c>
      <c r="AU112" s="959">
        <f>IF($AK112="n/a",1.03*AT112,IF($AK112&lt;0,1.01*AT112,IF($AK112&gt;10,1.1*AT112,(1+$AK112/100)*AT112)))</f>
        <v>1.2876701898</v>
      </c>
      <c r="AV112" s="959">
        <f>IF($AK112="n/a",1.03*AU112,IF($AK112&lt;0,1.01*AU112,IF($AK112&gt;10,1.1*AU112,(1+$AK112/100)*AU112)))</f>
        <v>1.3005468916980001</v>
      </c>
      <c r="AW112" s="703">
        <f>SUM(AR112:AV112)</f>
        <v>6.3374360614979999</v>
      </c>
      <c r="AX112" s="810">
        <f>AW112/I112*100</f>
        <v>24.755609615226561</v>
      </c>
      <c r="AY112" s="1017">
        <v>1.37</v>
      </c>
      <c r="AZ112" s="945">
        <v>11.110000000000001</v>
      </c>
      <c r="BA112" s="945">
        <v>-49.16</v>
      </c>
      <c r="BB112" s="945">
        <v>-6.92</v>
      </c>
      <c r="BC112" s="945">
        <v>-24.2</v>
      </c>
      <c r="BE112" s="666">
        <v>2014</v>
      </c>
      <c r="BF112" s="971">
        <f>IF(BE112&gt;2008,0,IF(BE112&gt;2001,1,IF(BE112&gt;1990,2,IF(BE112&gt;1980,3,IF(BE112&gt;1973,4,IF(BE112&gt;1970,5,IF(BE112&gt;1960,6,IF(BE112&gt;1958,7,IF(BE112&gt;1953,8,9)))))))))</f>
        <v>0</v>
      </c>
      <c r="BG112" s="955">
        <v>6.3</v>
      </c>
      <c r="BH112" s="937"/>
    </row>
    <row r="113" spans="1:60" ht="11.25" customHeight="1" x14ac:dyDescent="0.2">
      <c r="A113" s="944" t="s">
        <v>475</v>
      </c>
      <c r="B113" s="948" t="s">
        <v>476</v>
      </c>
      <c r="C113" s="1013" t="s">
        <v>131</v>
      </c>
      <c r="D113" s="1013" t="s">
        <v>4354</v>
      </c>
      <c r="E113" s="792">
        <v>12</v>
      </c>
      <c r="F113" s="1227">
        <v>299</v>
      </c>
      <c r="G113" s="1204" t="s">
        <v>106</v>
      </c>
      <c r="H113" s="1204" t="s">
        <v>106</v>
      </c>
      <c r="I113" s="947">
        <v>44.28</v>
      </c>
      <c r="J113" s="703">
        <f>(M113/I113)*100</f>
        <v>4.539295392953929</v>
      </c>
      <c r="K113" s="950">
        <v>0.50249999999999995</v>
      </c>
      <c r="L113" s="960">
        <v>4</v>
      </c>
      <c r="M113" s="694">
        <f>K113*L113</f>
        <v>2.0099999999999998</v>
      </c>
      <c r="N113" s="943" t="s">
        <v>152</v>
      </c>
      <c r="O113" s="795">
        <v>0.47</v>
      </c>
      <c r="P113" s="934">
        <v>43523</v>
      </c>
      <c r="Q113" s="934">
        <v>43553</v>
      </c>
      <c r="R113" s="694">
        <f>(K113-O113)/O113*100</f>
        <v>6.9148936170212716</v>
      </c>
      <c r="S113" s="759">
        <f>IF(INDEX(Historical!$D$7:$D$1439,MATCH(B113,Historical!$B$7:$B$1450,0))=0,"n/a",(INDEX(Historical!$C$7:$C$1439,MATCH(B113,Historical!$B$7:$B$1450,0))/INDEX(Historical!$D$7:$D$1439,MATCH(B113,Historical!$B$7:$B$1450,0))-1)*100)</f>
        <v>8.045977011494255</v>
      </c>
      <c r="T113" s="759">
        <f>IF(INDEX(Historical!$F$7:$F$1432,MATCH(B113,Historical!$B$7:$B$1450,0))=0,"n/a",((INDEX(Historical!$C$7:$C$1439,MATCH(B113,Historical!$B$7:$B$1450,0))/INDEX(Historical!$F$7:$F$1432,MATCH(B113,Historical!$B$7:$B$1450,0)))^(1/3)-1)*100)</f>
        <v>9.9776450231572547</v>
      </c>
      <c r="U113" s="759">
        <f>IF(INDEX(Historical!$H$7:$H$1432,MATCH(B113,Historical!$B$7:$B$1450,0))=0,"n/a",((INDEX(Historical!$C$7:$C$1439,MATCH(B113,Historical!$B$7:$B$1450,0))/INDEX(Historical!$H$7:$H$1432,MATCH(B113,Historical!$B$7:$B$1450,0)))^(1/5)-1)*100)</f>
        <v>10.393660017142414</v>
      </c>
      <c r="V113" s="759">
        <f>IF(INDEX(Historical!$O$7:$O$1432,MATCH(B113,Historical!$B$7:$B$1450,0))=0,"n/a",((INDEX(Historical!$C$7:$C$1439,MATCH(B113,Historical!$B$7:$B$1450,0))/INDEX(Historical!$O$7:$O$1432,MATCH(B113,Historical!$B$7:$B$1450,0)))^(1/10)-1)*100)</f>
        <v>12.312692928010005</v>
      </c>
      <c r="W113" s="760">
        <f>IF(OR(U113&lt;=0,U113="n/a",V113&lt;=0,V113="n/a"),"n/a",U113/V113)</f>
        <v>0.84414190120002064</v>
      </c>
      <c r="X113" s="761" t="str">
        <f>IF(OR(AJ113&lt;=0,AJ113="n/a",U113&lt;=0,U113="n/a"),"n/a",U113/AJ113)</f>
        <v>n/a</v>
      </c>
      <c r="Y113" s="948" t="s">
        <v>477</v>
      </c>
      <c r="Z113" s="703">
        <f>IF(OR(AC113&lt;0.01,AC113="n/a"),"n/a",M113/AC113*100)</f>
        <v>1675</v>
      </c>
      <c r="AA113" s="959">
        <f>IF(OR(AC113&lt;0.01,AC113="n/a"),"n/a",I113/AC113)</f>
        <v>369</v>
      </c>
      <c r="AB113" s="960">
        <v>12</v>
      </c>
      <c r="AC113" s="938">
        <v>0.12</v>
      </c>
      <c r="AD113" s="938">
        <v>71.83</v>
      </c>
      <c r="AE113" s="938">
        <v>3.45</v>
      </c>
      <c r="AF113" s="938">
        <v>2.2200000000000002</v>
      </c>
      <c r="AG113" s="938">
        <v>0.6</v>
      </c>
      <c r="AH113" s="938">
        <v>149.19999999999999</v>
      </c>
      <c r="AI113" s="938">
        <v>28.87</v>
      </c>
      <c r="AJ113" s="938">
        <v>-4.3</v>
      </c>
      <c r="AK113" s="938">
        <v>5.2</v>
      </c>
      <c r="AL113" s="951">
        <v>18040</v>
      </c>
      <c r="AM113" s="945">
        <v>42.3</v>
      </c>
      <c r="AN113" s="938">
        <v>3.02</v>
      </c>
      <c r="AO113" s="802">
        <f>IF(U113="n/a","n/a",IF(AA113&lt;0,"n/a",IF(AA113="n/a","n/a",J113+U113-AA113)))</f>
        <v>-354.06704458990367</v>
      </c>
      <c r="AP113" s="803">
        <f>IF(U113="n/a","n/a",J113+U113)</f>
        <v>14.932955410096344</v>
      </c>
      <c r="AQ113" s="961">
        <f>IF(OR(AC113&lt;0.01,AF113="n/a"),"n/a",(I113/SQRT(22.5*AC113*(I113/AF113))-1)*100)</f>
        <v>503.3904208719261</v>
      </c>
      <c r="AR113" s="703">
        <f>INDEX(Historical!$C$7:$C$1439,MATCH(B113,Historical!$B$7:$B$1450,0))*IF(AH113="n/a",1.03,IF(AH113&lt;0,1.01,IF(AH113&gt;10,1.1,(1+AH113/100))))</f>
        <v>2.0680000000000001</v>
      </c>
      <c r="AS113" s="959">
        <f>IF($AI113="n/a",1.03*AR113,IF($AI113&lt;0,1.01*AR113,IF($AI113&gt;10,1.1*AR113,(1+$AI113/100)*AR113)))</f>
        <v>2.2748000000000004</v>
      </c>
      <c r="AT113" s="959">
        <f>IF($AK113="n/a",1.03*AS113,IF($AK113&lt;0,1.01*AS113,IF($AK113&gt;10,1.1*AS113,(1+$AK113/100)*AS113)))</f>
        <v>2.3930896000000006</v>
      </c>
      <c r="AU113" s="959">
        <f>IF($AK113="n/a",1.03*AT113,IF($AK113&lt;0,1.01*AT113,IF($AK113&gt;10,1.1*AT113,(1+$AK113/100)*AT113)))</f>
        <v>2.5175302592000008</v>
      </c>
      <c r="AV113" s="959">
        <f>IF($AK113="n/a",1.03*AU113,IF($AK113&lt;0,1.01*AU113,IF($AK113&gt;10,1.1*AU113,(1+$AK113/100)*AU113)))</f>
        <v>2.6484418326784009</v>
      </c>
      <c r="AW113" s="703">
        <f>SUM(AR113:AV113)</f>
        <v>11.901861691878402</v>
      </c>
      <c r="AX113" s="810">
        <f>AW113/I113*100</f>
        <v>26.878639773889795</v>
      </c>
      <c r="AY113" s="1017">
        <v>0.89</v>
      </c>
      <c r="AZ113" s="945">
        <v>37.26</v>
      </c>
      <c r="BA113" s="945">
        <v>-1.03</v>
      </c>
      <c r="BB113" s="945">
        <v>3.1199999999999997</v>
      </c>
      <c r="BC113" s="945">
        <v>9.82</v>
      </c>
      <c r="BE113" s="666">
        <v>2008</v>
      </c>
      <c r="BF113" s="971">
        <f>IF(BE113&gt;2008,0,IF(BE113&gt;2001,1,IF(BE113&gt;1990,2,IF(BE113&gt;1980,3,IF(BE113&gt;1973,4,IF(BE113&gt;1970,5,IF(BE113&gt;1960,6,IF(BE113&gt;1958,7,IF(BE113&gt;1953,8,9)))))))))</f>
        <v>1</v>
      </c>
      <c r="BG113" s="955">
        <v>0.1</v>
      </c>
      <c r="BH113" s="937"/>
    </row>
    <row r="114" spans="1:60" ht="11.25" customHeight="1" x14ac:dyDescent="0.2">
      <c r="A114" s="936" t="s">
        <v>985</v>
      </c>
      <c r="B114" s="948" t="s">
        <v>986</v>
      </c>
      <c r="C114" s="1013" t="s">
        <v>108</v>
      </c>
      <c r="D114" s="1013" t="s">
        <v>4361</v>
      </c>
      <c r="E114" s="792">
        <v>9</v>
      </c>
      <c r="F114" s="1227">
        <v>496</v>
      </c>
      <c r="G114" s="1169" t="s">
        <v>37</v>
      </c>
      <c r="H114" s="1169" t="s">
        <v>37</v>
      </c>
      <c r="I114" s="947">
        <v>46.92</v>
      </c>
      <c r="J114" s="703">
        <f>(M114/I114)*100</f>
        <v>2.6427962489343559</v>
      </c>
      <c r="K114" s="950">
        <v>0.31</v>
      </c>
      <c r="L114" s="960">
        <v>4</v>
      </c>
      <c r="M114" s="694">
        <f>K114*L114</f>
        <v>1.24</v>
      </c>
      <c r="N114" s="943" t="s">
        <v>459</v>
      </c>
      <c r="O114" s="795">
        <v>0.28000000000000003</v>
      </c>
      <c r="P114" s="934">
        <v>43672</v>
      </c>
      <c r="Q114" s="934">
        <v>43686</v>
      </c>
      <c r="R114" s="694">
        <f>(K114-O114)/O114*100</f>
        <v>10.714285714285703</v>
      </c>
      <c r="S114" s="759">
        <f>IF(INDEX(Historical!$D$7:$D$1439,MATCH(B114,Historical!$B$7:$B$1450,0))=0,"n/a",(INDEX(Historical!$C$7:$C$1439,MATCH(B114,Historical!$B$7:$B$1450,0))/INDEX(Historical!$D$7:$D$1439,MATCH(B114,Historical!$B$7:$B$1450,0))-1)*100)</f>
        <v>20.930232558139551</v>
      </c>
      <c r="T114" s="759">
        <f>IF(INDEX(Historical!$F$7:$F$1432,MATCH(B114,Historical!$B$7:$B$1450,0))=0,"n/a",((INDEX(Historical!$C$7:$C$1439,MATCH(B114,Historical!$B$7:$B$1450,0))/INDEX(Historical!$F$7:$F$1432,MATCH(B114,Historical!$B$7:$B$1450,0)))^(1/3)-1)*100)</f>
        <v>15.21476602058922</v>
      </c>
      <c r="U114" s="759">
        <f>IF(INDEX(Historical!$H$7:$H$1432,MATCH(B114,Historical!$B$7:$B$1450,0))=0,"n/a",((INDEX(Historical!$C$7:$C$1439,MATCH(B114,Historical!$B$7:$B$1450,0))/INDEX(Historical!$H$7:$H$1432,MATCH(B114,Historical!$B$7:$B$1450,0)))^(1/5)-1)*100)</f>
        <v>12.388291480088842</v>
      </c>
      <c r="V114" s="759">
        <f>IF(INDEX(Historical!$O$7:$O$1432,MATCH(B114,Historical!$B$7:$B$1450,0))=0,"n/a",((INDEX(Historical!$C$7:$C$1439,MATCH(B114,Historical!$B$7:$B$1450,0))/INDEX(Historical!$O$7:$O$1432,MATCH(B114,Historical!$B$7:$B$1450,0)))^(1/10)-1)*100)</f>
        <v>0.80363905839886396</v>
      </c>
      <c r="W114" s="760">
        <f>IF(OR(U114&lt;=0,U114="n/a",V114&lt;=0,V114="n/a"),"n/a",U114/V114)</f>
        <v>15.415243137598045</v>
      </c>
      <c r="X114" s="761">
        <f>IF(OR(AJ114&lt;=0,AJ114="n/a",U114&lt;=0,U114="n/a"),"n/a",U114/AJ114)</f>
        <v>0.69597143146566531</v>
      </c>
      <c r="Y114" s="717"/>
      <c r="Z114" s="703">
        <f>IF(OR(AC114&lt;0.01,AC114="n/a"),"n/a",M114/AC114*100)</f>
        <v>31.552162849872772</v>
      </c>
      <c r="AA114" s="959">
        <f>IF(OR(AC114&lt;0.01,AC114="n/a"),"n/a",I114/AC114)</f>
        <v>11.938931297709924</v>
      </c>
      <c r="AB114" s="960">
        <v>12</v>
      </c>
      <c r="AC114" s="938">
        <v>3.93</v>
      </c>
      <c r="AD114" s="938">
        <v>1.2</v>
      </c>
      <c r="AE114" s="938">
        <v>6.96</v>
      </c>
      <c r="AF114" s="938">
        <v>1.2</v>
      </c>
      <c r="AG114" s="938">
        <v>10.8</v>
      </c>
      <c r="AH114" s="938">
        <v>29.5</v>
      </c>
      <c r="AI114" s="938">
        <v>6.4399999999999995</v>
      </c>
      <c r="AJ114" s="938">
        <v>17.8</v>
      </c>
      <c r="AK114" s="938">
        <v>10</v>
      </c>
      <c r="AL114" s="951">
        <v>44750</v>
      </c>
      <c r="AM114" s="945">
        <v>0.2</v>
      </c>
      <c r="AN114" s="938">
        <v>0.84</v>
      </c>
      <c r="AO114" s="802">
        <f>IF(U114="n/a","n/a",IF(AA114&lt;0,"n/a",IF(AA114="n/a","n/a",J114+U114-AA114)))</f>
        <v>3.0921564313132741</v>
      </c>
      <c r="AP114" s="803">
        <f>IF(U114="n/a","n/a",J114+U114)</f>
        <v>15.031087729023199</v>
      </c>
      <c r="AQ114" s="961">
        <f>IF(OR(AC114&lt;0.01,AF114="n/a"),"n/a",(I114/SQRT(22.5*AC114*(I114/AF114))-1)*100)</f>
        <v>-20.203821987232416</v>
      </c>
      <c r="AR114" s="703">
        <f>INDEX(Historical!$C$7:$C$1439,MATCH(B114,Historical!$B$7:$B$1450,0))*IF(AH114="n/a",1.03,IF(AH114&lt;0,1.01,IF(AH114&gt;10,1.1,(1+AH114/100))))</f>
        <v>1.1440000000000001</v>
      </c>
      <c r="AS114" s="959">
        <f>IF($AI114="n/a",1.03*AR114,IF($AI114&lt;0,1.01*AR114,IF($AI114&gt;10,1.1*AR114,(1+$AI114/100)*AR114)))</f>
        <v>1.2176736000000001</v>
      </c>
      <c r="AT114" s="959">
        <f>IF($AK114="n/a",1.03*AS114,IF($AK114&lt;0,1.01*AS114,IF($AK114&gt;10,1.1*AS114,(1+$AK114/100)*AS114)))</f>
        <v>1.3394409600000003</v>
      </c>
      <c r="AU114" s="959">
        <f>IF($AK114="n/a",1.03*AT114,IF($AK114&lt;0,1.01*AT114,IF($AK114&gt;10,1.1*AT114,(1+$AK114/100)*AT114)))</f>
        <v>1.4733850560000006</v>
      </c>
      <c r="AV114" s="959">
        <f>IF($AK114="n/a",1.03*AU114,IF($AK114&lt;0,1.01*AU114,IF($AK114&gt;10,1.1*AU114,(1+$AK114/100)*AU114)))</f>
        <v>1.6207235616000009</v>
      </c>
      <c r="AW114" s="703">
        <f>SUM(AR114:AV114)</f>
        <v>6.7952231776000023</v>
      </c>
      <c r="AX114" s="810">
        <f>AW114/I114*100</f>
        <v>14.482572842284744</v>
      </c>
      <c r="AY114" s="1017">
        <v>1.06</v>
      </c>
      <c r="AZ114" s="945">
        <v>11.379999999999999</v>
      </c>
      <c r="BA114" s="945">
        <v>-13.54</v>
      </c>
      <c r="BB114" s="945">
        <v>5.59</v>
      </c>
      <c r="BC114" s="945">
        <v>-3.17</v>
      </c>
      <c r="BE114" s="666">
        <v>2011</v>
      </c>
      <c r="BF114" s="971">
        <f>IF(BE114&gt;2008,0,IF(BE114&gt;2001,1,IF(BE114&gt;1990,2,IF(BE114&gt;1980,3,IF(BE114&gt;1973,4,IF(BE114&gt;1970,5,IF(BE114&gt;1960,6,IF(BE114&gt;1958,7,IF(BE114&gt;1953,8,9)))))))))</f>
        <v>0</v>
      </c>
      <c r="BG114" s="955">
        <v>1.2</v>
      </c>
      <c r="BH114" s="937"/>
    </row>
    <row r="115" spans="1:60" ht="11.25" customHeight="1" x14ac:dyDescent="0.2">
      <c r="A115" s="936" t="s">
        <v>157</v>
      </c>
      <c r="B115" s="948" t="s">
        <v>158</v>
      </c>
      <c r="C115" s="1013" t="s">
        <v>131</v>
      </c>
      <c r="D115" s="1013" t="s">
        <v>4354</v>
      </c>
      <c r="E115" s="792">
        <v>48</v>
      </c>
      <c r="F115" s="1227">
        <v>32</v>
      </c>
      <c r="G115" s="1171" t="s">
        <v>37</v>
      </c>
      <c r="H115" s="1171" t="s">
        <v>37</v>
      </c>
      <c r="I115" s="938">
        <v>79.150000000000006</v>
      </c>
      <c r="J115" s="703">
        <f>(M115/I115)*100</f>
        <v>2.5521162349968414</v>
      </c>
      <c r="K115" s="950">
        <v>0.505</v>
      </c>
      <c r="L115" s="960">
        <v>4</v>
      </c>
      <c r="M115" s="694">
        <f>K115*L115</f>
        <v>2.02</v>
      </c>
      <c r="N115" s="943" t="s">
        <v>119</v>
      </c>
      <c r="O115" s="795">
        <v>0.47499999999999998</v>
      </c>
      <c r="P115" s="934">
        <v>43420</v>
      </c>
      <c r="Q115" s="934">
        <v>43435</v>
      </c>
      <c r="R115" s="694">
        <f>(K115-O115)/O115*100</f>
        <v>6.3157894736842159</v>
      </c>
      <c r="S115" s="759">
        <f>IF(INDEX(Historical!$D$7:$D$1439,MATCH(B115,Historical!$B$7:$B$1450,0))=0,"n/a",(INDEX(Historical!$C$7:$C$1439,MATCH(B115,Historical!$B$7:$B$1450,0))/INDEX(Historical!$D$7:$D$1439,MATCH(B115,Historical!$B$7:$B$1450,0))-1)*100)</f>
        <v>6.6298342541436295</v>
      </c>
      <c r="T115" s="759">
        <f>IF(INDEX(Historical!$F$7:$F$1432,MATCH(B115,Historical!$B$7:$B$1450,0))=0,"n/a",((INDEX(Historical!$C$7:$C$1439,MATCH(B115,Historical!$B$7:$B$1450,0))/INDEX(Historical!$F$7:$F$1432,MATCH(B115,Historical!$B$7:$B$1450,0)))^(1/3)-1)*100)</f>
        <v>6.0101457208014963</v>
      </c>
      <c r="U115" s="759">
        <f>IF(INDEX(Historical!$H$7:$H$1432,MATCH(B115,Historical!$B$7:$B$1450,0))=0,"n/a",((INDEX(Historical!$C$7:$C$1439,MATCH(B115,Historical!$B$7:$B$1450,0))/INDEX(Historical!$H$7:$H$1432,MATCH(B115,Historical!$B$7:$B$1450,0)))^(1/5)-1)*100)</f>
        <v>4.8920912784701676</v>
      </c>
      <c r="V115" s="759">
        <f>IF(INDEX(Historical!$O$7:$O$1432,MATCH(B115,Historical!$B$7:$B$1450,0))=0,"n/a",((INDEX(Historical!$C$7:$C$1439,MATCH(B115,Historical!$B$7:$B$1450,0))/INDEX(Historical!$O$7:$O$1432,MATCH(B115,Historical!$B$7:$B$1450,0)))^(1/10)-1)*100)</f>
        <v>3.2625694677044015</v>
      </c>
      <c r="W115" s="760">
        <f>IF(OR(U115&lt;=0,U115="n/a",V115&lt;=0,V115="n/a"),"n/a",U115/V115)</f>
        <v>1.4994596519387908</v>
      </c>
      <c r="X115" s="761">
        <f>IF(OR(AJ115&lt;=0,AJ115="n/a",U115&lt;=0,U115="n/a"),"n/a",U115/AJ115)</f>
        <v>0.39452349019920707</v>
      </c>
      <c r="Y115" s="948"/>
      <c r="Z115" s="703">
        <f>IF(OR(AC115&lt;0.01,AC115="n/a"),"n/a",M115/AC115*100)</f>
        <v>50.5</v>
      </c>
      <c r="AA115" s="959">
        <f>IF(OR(AC115&lt;0.01,AC115="n/a"),"n/a",I115/AC115)</f>
        <v>19.787500000000001</v>
      </c>
      <c r="AB115" s="960">
        <v>12</v>
      </c>
      <c r="AC115" s="938">
        <v>4</v>
      </c>
      <c r="AD115" s="938">
        <v>6.6</v>
      </c>
      <c r="AE115" s="938">
        <v>2.67</v>
      </c>
      <c r="AF115" s="938">
        <v>2.08</v>
      </c>
      <c r="AG115" s="938">
        <v>11.3</v>
      </c>
      <c r="AH115" s="938">
        <v>-47.599999999999994</v>
      </c>
      <c r="AI115" s="938">
        <v>5.47</v>
      </c>
      <c r="AJ115" s="938">
        <v>12.4</v>
      </c>
      <c r="AK115" s="938">
        <v>3</v>
      </c>
      <c r="AL115" s="951">
        <v>4750</v>
      </c>
      <c r="AM115" s="945">
        <v>0.8</v>
      </c>
      <c r="AN115" s="938">
        <v>1.37</v>
      </c>
      <c r="AO115" s="802">
        <f>IF(U115="n/a","n/a",IF(AA115&lt;0,"n/a",IF(AA115="n/a","n/a",J115+U115-AA115)))</f>
        <v>-12.343292486532992</v>
      </c>
      <c r="AP115" s="803">
        <f>IF(U115="n/a","n/a",J115+U115)</f>
        <v>7.4442075134670089</v>
      </c>
      <c r="AQ115" s="961">
        <f>IF(OR(AC115&lt;0.01,AF115="n/a"),"n/a",(I115/SQRT(22.5*AC115*(I115/AF115))-1)*100)</f>
        <v>35.249563564709675</v>
      </c>
      <c r="AR115" s="703">
        <f>INDEX(Historical!$C$7:$C$1439,MATCH(B115,Historical!$B$7:$B$1450,0))*IF(AH115="n/a",1.03,IF(AH115&lt;0,1.01,IF(AH115&gt;10,1.1,(1+AH115/100))))</f>
        <v>1.9493</v>
      </c>
      <c r="AS115" s="959">
        <f>IF($AI115="n/a",1.03*AR115,IF($AI115&lt;0,1.01*AR115,IF($AI115&gt;10,1.1*AR115,(1+$AI115/100)*AR115)))</f>
        <v>2.05592671</v>
      </c>
      <c r="AT115" s="959">
        <f>IF($AK115="n/a",1.03*AS115,IF($AK115&lt;0,1.01*AS115,IF($AK115&gt;10,1.1*AS115,(1+$AK115/100)*AS115)))</f>
        <v>2.1176045113000002</v>
      </c>
      <c r="AU115" s="959">
        <f>IF($AK115="n/a",1.03*AT115,IF($AK115&lt;0,1.01*AT115,IF($AK115&gt;10,1.1*AT115,(1+$AK115/100)*AT115)))</f>
        <v>2.1811326466390004</v>
      </c>
      <c r="AV115" s="959">
        <f>IF($AK115="n/a",1.03*AU115,IF($AK115&lt;0,1.01*AU115,IF($AK115&gt;10,1.1*AU115,(1+$AK115/100)*AU115)))</f>
        <v>2.2465666260381707</v>
      </c>
      <c r="AW115" s="703">
        <f>SUM(AR115:AV115)</f>
        <v>10.55053049397717</v>
      </c>
      <c r="AX115" s="810">
        <f>AW115/I115*100</f>
        <v>13.329792159162565</v>
      </c>
      <c r="AY115" s="1017">
        <v>0.3</v>
      </c>
      <c r="AZ115" s="945">
        <v>40.29</v>
      </c>
      <c r="BA115" s="945">
        <v>-3.4799999999999995</v>
      </c>
      <c r="BB115" s="945">
        <v>0.80999999999999994</v>
      </c>
      <c r="BC115" s="945">
        <v>12.3</v>
      </c>
      <c r="BE115" s="666">
        <v>1972</v>
      </c>
      <c r="BF115" s="971">
        <f>IF(BE115&gt;2008,0,IF(BE115&gt;2001,1,IF(BE115&gt;1990,2,IF(BE115&gt;1980,3,IF(BE115&gt;1973,4,IF(BE115&gt;1970,5,IF(BE115&gt;1960,6,IF(BE115&gt;1958,7,IF(BE115&gt;1953,8,9)))))))))</f>
        <v>5</v>
      </c>
      <c r="BG115" s="955">
        <v>3.4000000000000004</v>
      </c>
      <c r="BH115" s="937"/>
    </row>
    <row r="116" spans="1:60" ht="11.25" customHeight="1" x14ac:dyDescent="0.2">
      <c r="A116" s="936" t="s">
        <v>987</v>
      </c>
      <c r="B116" s="948" t="s">
        <v>988</v>
      </c>
      <c r="C116" s="1013" t="s">
        <v>108</v>
      </c>
      <c r="D116" s="1013" t="s">
        <v>4365</v>
      </c>
      <c r="E116" s="792">
        <v>9</v>
      </c>
      <c r="F116" s="1227">
        <v>461</v>
      </c>
      <c r="G116" s="1227" t="s">
        <v>115</v>
      </c>
      <c r="H116" s="1227" t="s">
        <v>115</v>
      </c>
      <c r="I116" s="947">
        <v>19.170000000000002</v>
      </c>
      <c r="J116" s="703">
        <f>(M116/I116)*100</f>
        <v>3.3385498174230568</v>
      </c>
      <c r="K116" s="950">
        <v>0.16</v>
      </c>
      <c r="L116" s="960">
        <v>4</v>
      </c>
      <c r="M116" s="694">
        <f>K116*L116</f>
        <v>0.64</v>
      </c>
      <c r="N116" s="943" t="s">
        <v>161</v>
      </c>
      <c r="O116" s="799">
        <v>0.15</v>
      </c>
      <c r="P116" s="934">
        <v>43560</v>
      </c>
      <c r="Q116" s="934">
        <v>43585</v>
      </c>
      <c r="R116" s="694">
        <f>(K116-O116)/O116*100</f>
        <v>6.6666666666666732</v>
      </c>
      <c r="S116" s="759">
        <f>IF(INDEX(Historical!$D$7:$D$1439,MATCH(B116,Historical!$B$7:$B$1450,0))=0,"n/a",(INDEX(Historical!$C$7:$C$1439,MATCH(B116,Historical!$B$7:$B$1450,0))/INDEX(Historical!$D$7:$D$1439,MATCH(B116,Historical!$B$7:$B$1450,0))-1)*100)</f>
        <v>15.789473684210487</v>
      </c>
      <c r="T116" s="759">
        <f>IF(INDEX(Historical!$F$7:$F$1432,MATCH(B116,Historical!$B$7:$B$1450,0))=0,"n/a",((INDEX(Historical!$C$7:$C$1439,MATCH(B116,Historical!$B$7:$B$1450,0))/INDEX(Historical!$F$7:$F$1432,MATCH(B116,Historical!$B$7:$B$1450,0)))^(1/3)-1)*100)</f>
        <v>10.850197329295597</v>
      </c>
      <c r="U116" s="759">
        <f>IF(INDEX(Historical!$H$7:$H$1432,MATCH(B116,Historical!$B$7:$B$1450,0))=0,"n/a",((INDEX(Historical!$C$7:$C$1439,MATCH(B116,Historical!$B$7:$B$1450,0))/INDEX(Historical!$H$7:$H$1432,MATCH(B116,Historical!$B$7:$B$1450,0)))^(1/5)-1)*100)</f>
        <v>8.1802817323330501</v>
      </c>
      <c r="V116" s="759">
        <f>IF(INDEX(Historical!$O$7:$O$1432,MATCH(B116,Historical!$B$7:$B$1450,0))=0,"n/a",((INDEX(Historical!$C$7:$C$1439,MATCH(B116,Historical!$B$7:$B$1450,0))/INDEX(Historical!$O$7:$O$1432,MATCH(B116,Historical!$B$7:$B$1450,0)))^(1/10)-1)*100)</f>
        <v>2.238928758942671</v>
      </c>
      <c r="W116" s="760">
        <f>IF(OR(U116&lt;=0,U116="n/a",V116&lt;=0,V116="n/a"),"n/a",U116/V116)</f>
        <v>3.6536587864439998</v>
      </c>
      <c r="X116" s="761">
        <f>IF(OR(AJ116&lt;=0,AJ116="n/a",U116&lt;=0,U116="n/a"),"n/a",U116/AJ116)</f>
        <v>0.78656555118587013</v>
      </c>
      <c r="Y116" s="728" t="s">
        <v>4432</v>
      </c>
      <c r="Z116" s="703">
        <f>IF(OR(AC116&lt;0.01,AC116="n/a"),"n/a",M116/AC116*100)</f>
        <v>51.2</v>
      </c>
      <c r="AA116" s="959">
        <f>IF(OR(AC116&lt;0.01,AC116="n/a"),"n/a",I116/AC116)</f>
        <v>15.336000000000002</v>
      </c>
      <c r="AB116" s="960">
        <v>12</v>
      </c>
      <c r="AC116" s="938">
        <v>1.25</v>
      </c>
      <c r="AD116" s="938" t="s">
        <v>137</v>
      </c>
      <c r="AE116" s="938">
        <v>5.61</v>
      </c>
      <c r="AF116" s="938">
        <v>2.2200000000000002</v>
      </c>
      <c r="AG116" s="938">
        <v>15.4</v>
      </c>
      <c r="AH116" s="938">
        <v>23.799999999999997</v>
      </c>
      <c r="AI116" s="938" t="s">
        <v>137</v>
      </c>
      <c r="AJ116" s="938">
        <v>10.4</v>
      </c>
      <c r="AK116" s="938" t="s">
        <v>137</v>
      </c>
      <c r="AL116" s="951">
        <v>103.82</v>
      </c>
      <c r="AM116" s="945">
        <v>9.9</v>
      </c>
      <c r="AN116" s="938">
        <v>0</v>
      </c>
      <c r="AO116" s="802">
        <f>IF(U116="n/a","n/a",IF(AA116&lt;0,"n/a",IF(AA116="n/a","n/a",J116+U116-AA116)))</f>
        <v>-3.8171684502438943</v>
      </c>
      <c r="AP116" s="803">
        <f>IF(U116="n/a","n/a",J116+U116)</f>
        <v>11.518831549756108</v>
      </c>
      <c r="AQ116" s="961">
        <f>IF(OR(AC116&lt;0.01,AF116="n/a"),"n/a",(I116/SQRT(22.5*AC116*(I116/AF116))-1)*100)</f>
        <v>23.010243475899195</v>
      </c>
      <c r="AR116" s="703">
        <f>INDEX(Historical!$C$7:$C$1439,MATCH(B116,Historical!$B$7:$B$1450,0))*IF(AH116="n/a",1.03,IF(AH116&lt;0,1.01,IF(AH116&gt;10,1.1,(1+AH116/100))))</f>
        <v>0.66</v>
      </c>
      <c r="AS116" s="959">
        <f>IF($AI116="n/a",1.03*AR116,IF($AI116&lt;0,1.01*AR116,IF($AI116&gt;10,1.1*AR116,(1+$AI116/100)*AR116)))</f>
        <v>0.67980000000000007</v>
      </c>
      <c r="AT116" s="959">
        <f>IF($AK116="n/a",1.03*AS116,IF($AK116&lt;0,1.01*AS116,IF($AK116&gt;10,1.1*AS116,(1+$AK116/100)*AS116)))</f>
        <v>0.70019400000000009</v>
      </c>
      <c r="AU116" s="959">
        <f>IF($AK116="n/a",1.03*AT116,IF($AK116&lt;0,1.01*AT116,IF($AK116&gt;10,1.1*AT116,(1+$AK116/100)*AT116)))</f>
        <v>0.72119982000000016</v>
      </c>
      <c r="AV116" s="959">
        <f>IF($AK116="n/a",1.03*AU116,IF($AK116&lt;0,1.01*AU116,IF($AK116&gt;10,1.1*AU116,(1+$AK116/100)*AU116)))</f>
        <v>0.74283581460000014</v>
      </c>
      <c r="AW116" s="703">
        <f>SUM(AR116:AV116)</f>
        <v>3.5040296346000006</v>
      </c>
      <c r="AX116" s="810">
        <f>AW116/I116*100</f>
        <v>18.278714838810643</v>
      </c>
      <c r="AY116" s="1017">
        <v>0.17</v>
      </c>
      <c r="AZ116" s="945">
        <v>14.45</v>
      </c>
      <c r="BA116" s="945">
        <v>-9.73</v>
      </c>
      <c r="BB116" s="945">
        <v>3.2</v>
      </c>
      <c r="BC116" s="945">
        <v>1.58</v>
      </c>
      <c r="BE116" s="666">
        <v>2012</v>
      </c>
      <c r="BF116" s="971">
        <f>IF(BE116&gt;2008,0,IF(BE116&gt;2001,1,IF(BE116&gt;1990,2,IF(BE116&gt;1980,3,IF(BE116&gt;1973,4,IF(BE116&gt;1970,5,IF(BE116&gt;1960,6,IF(BE116&gt;1958,7,IF(BE116&gt;1953,8,9)))))))))</f>
        <v>0</v>
      </c>
      <c r="BG116" s="955">
        <v>1.6</v>
      </c>
      <c r="BH116" s="937"/>
    </row>
    <row r="117" spans="1:60" ht="11.25" customHeight="1" x14ac:dyDescent="0.2">
      <c r="A117" s="936" t="s">
        <v>461</v>
      </c>
      <c r="B117" s="949" t="s">
        <v>462</v>
      </c>
      <c r="C117" s="1013" t="s">
        <v>108</v>
      </c>
      <c r="D117" s="1013" t="s">
        <v>4365</v>
      </c>
      <c r="E117" s="792">
        <v>19</v>
      </c>
      <c r="F117" s="1227">
        <v>172</v>
      </c>
      <c r="G117" s="1227" t="s">
        <v>106</v>
      </c>
      <c r="H117" s="1227" t="s">
        <v>106</v>
      </c>
      <c r="I117" s="947">
        <v>422</v>
      </c>
      <c r="J117" s="703">
        <f>(M117/I117)*100</f>
        <v>3.5545023696682465</v>
      </c>
      <c r="K117" s="957">
        <v>7.5</v>
      </c>
      <c r="L117" s="960">
        <v>2</v>
      </c>
      <c r="M117" s="694">
        <f>K117*L117</f>
        <v>15</v>
      </c>
      <c r="N117" s="943" t="s">
        <v>231</v>
      </c>
      <c r="O117" s="796">
        <v>7.2</v>
      </c>
      <c r="P117" s="934">
        <v>43462</v>
      </c>
      <c r="Q117" s="934">
        <v>43473</v>
      </c>
      <c r="R117" s="694">
        <f>(K117-O117)/O117*100</f>
        <v>4.1666666666666643</v>
      </c>
      <c r="S117" s="759">
        <f>IF(INDEX(Historical!$D$7:$D$1439,MATCH(B117,Historical!$B$7:$B$1450,0))=0,"n/a",(INDEX(Historical!$C$7:$C$1439,MATCH(B117,Historical!$B$7:$B$1450,0))/INDEX(Historical!$D$7:$D$1439,MATCH(B117,Historical!$B$7:$B$1450,0))-1)*100)</f>
        <v>5.1094890510948954</v>
      </c>
      <c r="T117" s="759">
        <f>IF(INDEX(Historical!$F$7:$F$1432,MATCH(B117,Historical!$B$7:$B$1450,0))=0,"n/a",((INDEX(Historical!$C$7:$C$1439,MATCH(B117,Historical!$B$7:$B$1450,0))/INDEX(Historical!$F$7:$F$1432,MATCH(B117,Historical!$B$7:$B$1450,0)))^(1/3)-1)*100)</f>
        <v>5.6819667993607048</v>
      </c>
      <c r="U117" s="759">
        <f>IF(INDEX(Historical!$H$7:$H$1432,MATCH(B117,Historical!$B$7:$B$1450,0))=0,"n/a",((INDEX(Historical!$C$7:$C$1439,MATCH(B117,Historical!$B$7:$B$1450,0))/INDEX(Historical!$H$7:$H$1432,MATCH(B117,Historical!$B$7:$B$1450,0)))^(1/5)-1)*100)</f>
        <v>6.1196338591859689</v>
      </c>
      <c r="V117" s="759">
        <f>IF(INDEX(Historical!$O$7:$O$1432,MATCH(B117,Historical!$B$7:$B$1450,0))=0,"n/a",((INDEX(Historical!$C$7:$C$1439,MATCH(B117,Historical!$B$7:$B$1450,0))/INDEX(Historical!$O$7:$O$1432,MATCH(B117,Historical!$B$7:$B$1450,0)))^(1/10)-1)*100)</f>
        <v>7.0296149960762833</v>
      </c>
      <c r="W117" s="760">
        <f>IF(OR(U117&lt;=0,U117="n/a",V117&lt;=0,V117="n/a"),"n/a",U117/V117)</f>
        <v>0.87055035910242051</v>
      </c>
      <c r="X117" s="761" t="str">
        <f>IF(OR(AJ117&lt;=0,AJ117="n/a",U117&lt;=0,U117="n/a"),"n/a",U117/AJ117)</f>
        <v>n/a</v>
      </c>
      <c r="Y117" s="949"/>
      <c r="Z117" s="703" t="str">
        <f>IF(OR(AC117&lt;0.01,AC117="n/a"),"n/a",M117/AC117*100)</f>
        <v>n/a</v>
      </c>
      <c r="AA117" s="959" t="str">
        <f>IF(OR(AC117&lt;0.01,AC117="n/a"),"n/a",I117/AC117)</f>
        <v>n/a</v>
      </c>
      <c r="AB117" s="960">
        <v>12</v>
      </c>
      <c r="AC117" s="938" t="s">
        <v>137</v>
      </c>
      <c r="AD117" s="938" t="s">
        <v>137</v>
      </c>
      <c r="AE117" s="938" t="s">
        <v>137</v>
      </c>
      <c r="AF117" s="938" t="s">
        <v>137</v>
      </c>
      <c r="AG117" s="938" t="s">
        <v>137</v>
      </c>
      <c r="AH117" s="938" t="s">
        <v>137</v>
      </c>
      <c r="AI117" s="938" t="s">
        <v>137</v>
      </c>
      <c r="AJ117" s="938" t="s">
        <v>137</v>
      </c>
      <c r="AK117" s="938" t="s">
        <v>137</v>
      </c>
      <c r="AL117" s="951" t="s">
        <v>137</v>
      </c>
      <c r="AM117" s="945" t="s">
        <v>137</v>
      </c>
      <c r="AN117" s="938" t="s">
        <v>137</v>
      </c>
      <c r="AO117" s="802" t="str">
        <f>IF(U117="n/a","n/a",IF(AA117&lt;0,"n/a",IF(AA117="n/a","n/a",J117+U117-AA117)))</f>
        <v>n/a</v>
      </c>
      <c r="AP117" s="803">
        <f>IF(U117="n/a","n/a",J117+U117)</f>
        <v>9.6741362288542163</v>
      </c>
      <c r="AQ117" s="961" t="str">
        <f>IF(OR(AC117&lt;0.01,AF117="n/a"),"n/a",(I117/SQRT(22.5*AC117*(I117/AF117))-1)*100)</f>
        <v>n/a</v>
      </c>
      <c r="AR117" s="703">
        <f>INDEX(Historical!$C$7:$C$1439,MATCH(B117,Historical!$B$7:$B$1450,0))*IF(AH117="n/a",1.03,IF(AH117&lt;0,1.01,IF(AH117&gt;10,1.1,(1+AH117/100))))</f>
        <v>14.832000000000001</v>
      </c>
      <c r="AS117" s="959">
        <f>IF($AI117="n/a",1.03*AR117,IF($AI117&lt;0,1.01*AR117,IF($AI117&gt;10,1.1*AR117,(1+$AI117/100)*AR117)))</f>
        <v>15.276960000000001</v>
      </c>
      <c r="AT117" s="959">
        <f>IF($AK117="n/a",1.03*AS117,IF($AK117&lt;0,1.01*AS117,IF($AK117&gt;10,1.1*AS117,(1+$AK117/100)*AS117)))</f>
        <v>15.735268800000002</v>
      </c>
      <c r="AU117" s="959">
        <f>IF($AK117="n/a",1.03*AT117,IF($AK117&lt;0,1.01*AT117,IF($AK117&gt;10,1.1*AT117,(1+$AK117/100)*AT117)))</f>
        <v>16.207326864000002</v>
      </c>
      <c r="AV117" s="959">
        <f>IF($AK117="n/a",1.03*AU117,IF($AK117&lt;0,1.01*AU117,IF($AK117&gt;10,1.1*AU117,(1+$AK117/100)*AU117)))</f>
        <v>16.693546669920003</v>
      </c>
      <c r="AW117" s="703">
        <f>SUM(AR117:AV117)</f>
        <v>78.745102333920016</v>
      </c>
      <c r="AX117" s="810">
        <f>AW117/I117*100</f>
        <v>18.659976856379153</v>
      </c>
      <c r="AY117" s="1017" t="s">
        <v>137</v>
      </c>
      <c r="AZ117" s="945" t="s">
        <v>137</v>
      </c>
      <c r="BA117" s="945" t="s">
        <v>137</v>
      </c>
      <c r="BB117" s="945" t="s">
        <v>137</v>
      </c>
      <c r="BC117" s="945" t="s">
        <v>137</v>
      </c>
      <c r="BD117" s="984" t="s">
        <v>4290</v>
      </c>
      <c r="BE117" s="666">
        <v>2001</v>
      </c>
      <c r="BF117" s="971">
        <f>IF(BE117&gt;2008,0,IF(BE117&gt;2001,1,IF(BE117&gt;1990,2,IF(BE117&gt;1980,3,IF(BE117&gt;1973,4,IF(BE117&gt;1970,5,IF(BE117&gt;1960,6,IF(BE117&gt;1958,7,IF(BE117&gt;1953,8,9)))))))))</f>
        <v>2</v>
      </c>
      <c r="BG117" s="955" t="s">
        <v>137</v>
      </c>
      <c r="BH117" s="937"/>
    </row>
    <row r="118" spans="1:60" ht="11.25" customHeight="1" x14ac:dyDescent="0.2">
      <c r="A118" s="936" t="s">
        <v>998</v>
      </c>
      <c r="B118" s="948" t="s">
        <v>999</v>
      </c>
      <c r="C118" s="1013" t="s">
        <v>108</v>
      </c>
      <c r="D118" s="1013" t="s">
        <v>4361</v>
      </c>
      <c r="E118" s="792">
        <v>10</v>
      </c>
      <c r="F118" s="1227">
        <v>339</v>
      </c>
      <c r="G118" s="1227" t="s">
        <v>106</v>
      </c>
      <c r="H118" s="1227" t="s">
        <v>106</v>
      </c>
      <c r="I118" s="947">
        <v>467.68</v>
      </c>
      <c r="J118" s="703">
        <f>(M118/I118)*100</f>
        <v>2.8224426958604174</v>
      </c>
      <c r="K118" s="950">
        <v>3.3</v>
      </c>
      <c r="L118" s="960">
        <v>4</v>
      </c>
      <c r="M118" s="694">
        <f>K118*L118</f>
        <v>13.2</v>
      </c>
      <c r="N118" s="943" t="s">
        <v>608</v>
      </c>
      <c r="O118" s="795">
        <v>3.13</v>
      </c>
      <c r="P118" s="934">
        <v>43529</v>
      </c>
      <c r="Q118" s="934">
        <v>43545</v>
      </c>
      <c r="R118" s="694">
        <f>(K118-O118)/O118*100</f>
        <v>5.4313099041533519</v>
      </c>
      <c r="S118" s="759">
        <f>IF(INDEX(Historical!$D$7:$D$1439,MATCH(B118,Historical!$B$7:$B$1450,0))=0,"n/a",(INDEX(Historical!$C$7:$C$1439,MATCH(B118,Historical!$B$7:$B$1450,0))/INDEX(Historical!$D$7:$D$1439,MATCH(B118,Historical!$B$7:$B$1450,0))-1)*100)</f>
        <v>20.199999999999996</v>
      </c>
      <c r="T118" s="759">
        <f>IF(INDEX(Historical!$F$7:$F$1432,MATCH(B118,Historical!$B$7:$B$1450,0))=0,"n/a",((INDEX(Historical!$C$7:$C$1439,MATCH(B118,Historical!$B$7:$B$1450,0))/INDEX(Historical!$F$7:$F$1432,MATCH(B118,Historical!$B$7:$B$1450,0)))^(1/3)-1)*100)</f>
        <v>11.291670408455845</v>
      </c>
      <c r="U118" s="759">
        <f>IF(INDEX(Historical!$H$7:$H$1432,MATCH(B118,Historical!$B$7:$B$1450,0))=0,"n/a",((INDEX(Historical!$C$7:$C$1439,MATCH(B118,Historical!$B$7:$B$1450,0))/INDEX(Historical!$H$7:$H$1432,MATCH(B118,Historical!$B$7:$B$1450,0)))^(1/5)-1)*100)</f>
        <v>12.332917612951544</v>
      </c>
      <c r="V118" s="759">
        <f>IF(INDEX(Historical!$O$7:$O$1432,MATCH(B118,Historical!$B$7:$B$1450,0))=0,"n/a",((INDEX(Historical!$C$7:$C$1439,MATCH(B118,Historical!$B$7:$B$1450,0))/INDEX(Historical!$O$7:$O$1432,MATCH(B118,Historical!$B$7:$B$1450,0)))^(1/10)-1)*100)</f>
        <v>14.439245904081211</v>
      </c>
      <c r="W118" s="760">
        <f>IF(OR(U118&lt;=0,U118="n/a",V118&lt;=0,V118="n/a"),"n/a",U118/V118)</f>
        <v>0.85412477181136448</v>
      </c>
      <c r="X118" s="761">
        <f>IF(OR(AJ118&lt;=0,AJ118="n/a",U118&lt;=0,U118="n/a"),"n/a",U118/AJ118)</f>
        <v>1.2982018539948994</v>
      </c>
      <c r="Y118" s="948"/>
      <c r="Z118" s="703">
        <f>IF(OR(AC118&lt;0.01,AC118="n/a"),"n/a",M118/AC118*100)</f>
        <v>50.190114068441062</v>
      </c>
      <c r="AA118" s="959">
        <f>IF(OR(AC118&lt;0.01,AC118="n/a"),"n/a",I118/AC118)</f>
        <v>17.782509505703423</v>
      </c>
      <c r="AB118" s="960">
        <v>12</v>
      </c>
      <c r="AC118" s="938">
        <v>26.3</v>
      </c>
      <c r="AD118" s="938">
        <v>2.79</v>
      </c>
      <c r="AE118" s="938">
        <v>5.28</v>
      </c>
      <c r="AF118" s="938">
        <v>2.42</v>
      </c>
      <c r="AG118" s="938">
        <v>13.4</v>
      </c>
      <c r="AH118" s="938">
        <v>15.7</v>
      </c>
      <c r="AI118" s="938">
        <v>11.459999999999999</v>
      </c>
      <c r="AJ118" s="938">
        <v>9.5</v>
      </c>
      <c r="AK118" s="938">
        <v>6.5299999999999994</v>
      </c>
      <c r="AL118" s="951">
        <v>73260</v>
      </c>
      <c r="AM118" s="945">
        <v>1.5</v>
      </c>
      <c r="AN118" s="938">
        <v>0.16</v>
      </c>
      <c r="AO118" s="802">
        <f>IF(U118="n/a","n/a",IF(AA118&lt;0,"n/a",IF(AA118="n/a","n/a",J118+U118-AA118)))</f>
        <v>-2.6271491968914624</v>
      </c>
      <c r="AP118" s="803">
        <f>IF(U118="n/a","n/a",J118+U118)</f>
        <v>15.155360308811961</v>
      </c>
      <c r="AQ118" s="961">
        <f>IF(OR(AC118&lt;0.01,AF118="n/a"),"n/a",(I118/SQRT(22.5*AC118*(I118/AF118))-1)*100)</f>
        <v>38.297060310690576</v>
      </c>
      <c r="AR118" s="703">
        <f>INDEX(Historical!$C$7:$C$1439,MATCH(B118,Historical!$B$7:$B$1450,0))*IF(AH118="n/a",1.03,IF(AH118&lt;0,1.01,IF(AH118&gt;10,1.1,(1+AH118/100))))</f>
        <v>13.222000000000001</v>
      </c>
      <c r="AS118" s="959">
        <f>IF($AI118="n/a",1.03*AR118,IF($AI118&lt;0,1.01*AR118,IF($AI118&gt;10,1.1*AR118,(1+$AI118/100)*AR118)))</f>
        <v>14.544200000000002</v>
      </c>
      <c r="AT118" s="959">
        <f>IF($AK118="n/a",1.03*AS118,IF($AK118&lt;0,1.01*AS118,IF($AK118&gt;10,1.1*AS118,(1+$AK118/100)*AS118)))</f>
        <v>15.49393626</v>
      </c>
      <c r="AU118" s="959">
        <f>IF($AK118="n/a",1.03*AT118,IF($AK118&lt;0,1.01*AT118,IF($AK118&gt;10,1.1*AT118,(1+$AK118/100)*AT118)))</f>
        <v>16.505690297777999</v>
      </c>
      <c r="AV118" s="959">
        <f>IF($AK118="n/a",1.03*AU118,IF($AK118&lt;0,1.01*AU118,IF($AK118&gt;10,1.1*AU118,(1+$AK118/100)*AU118)))</f>
        <v>17.5835118742229</v>
      </c>
      <c r="AW118" s="703">
        <f>SUM(AR118:AV118)</f>
        <v>77.349338432000906</v>
      </c>
      <c r="AX118" s="810">
        <f>AW118/I118*100</f>
        <v>16.538945097502758</v>
      </c>
      <c r="AY118" s="1017">
        <v>1.52</v>
      </c>
      <c r="AZ118" s="945">
        <v>29.630000000000003</v>
      </c>
      <c r="BA118" s="945">
        <v>-8.27</v>
      </c>
      <c r="BB118" s="945">
        <v>2.19</v>
      </c>
      <c r="BC118" s="945">
        <v>8.5599999999999987</v>
      </c>
      <c r="BE118" s="666">
        <v>2010</v>
      </c>
      <c r="BF118" s="971">
        <f>IF(BE118&gt;2008,0,IF(BE118&gt;2001,1,IF(BE118&gt;1990,2,IF(BE118&gt;1980,3,IF(BE118&gt;1973,4,IF(BE118&gt;1970,5,IF(BE118&gt;1960,6,IF(BE118&gt;1958,7,IF(BE118&gt;1953,8,9)))))))))</f>
        <v>0</v>
      </c>
      <c r="BG118" s="955">
        <v>2.5</v>
      </c>
      <c r="BH118" s="937"/>
    </row>
    <row r="119" spans="1:60" ht="11.25" customHeight="1" x14ac:dyDescent="0.2">
      <c r="A119" s="954" t="s">
        <v>4112</v>
      </c>
      <c r="B119" s="948" t="s">
        <v>4113</v>
      </c>
      <c r="C119" s="1013" t="s">
        <v>247</v>
      </c>
      <c r="D119" s="1013" t="s">
        <v>4379</v>
      </c>
      <c r="E119" s="792">
        <v>5</v>
      </c>
      <c r="F119" s="1227">
        <v>858</v>
      </c>
      <c r="G119" s="1227" t="s">
        <v>106</v>
      </c>
      <c r="H119" s="1227" t="s">
        <v>106</v>
      </c>
      <c r="I119" s="947">
        <v>17.03</v>
      </c>
      <c r="J119" s="703">
        <f>(M119/I119)*100</f>
        <v>2.3487962419260127</v>
      </c>
      <c r="K119" s="950">
        <v>0.1</v>
      </c>
      <c r="L119" s="960">
        <v>4</v>
      </c>
      <c r="M119" s="694">
        <f>K119*L119</f>
        <v>0.4</v>
      </c>
      <c r="N119" s="943" t="s">
        <v>149</v>
      </c>
      <c r="O119" s="795">
        <v>0.9</v>
      </c>
      <c r="P119" s="934">
        <v>43518</v>
      </c>
      <c r="Q119" s="934">
        <v>43532</v>
      </c>
      <c r="R119" s="694">
        <f>(K119-O119)/O119*100</f>
        <v>-88.8888888888889</v>
      </c>
      <c r="S119" s="759">
        <f>IF(INDEX(Historical!$D$7:$D$1439,MATCH(B119,Historical!$B$7:$B$1450,0))=0,"n/a",(INDEX(Historical!$C$7:$C$1439,MATCH(B119,Historical!$B$7:$B$1450,0))/INDEX(Historical!$D$7:$D$1439,MATCH(B119,Historical!$B$7:$B$1450,0))-1)*100)</f>
        <v>12.5</v>
      </c>
      <c r="T119" s="759">
        <f>IF(INDEX(Historical!$F$7:$F$1432,MATCH(B119,Historical!$B$7:$B$1450,0))=0,"n/a",((INDEX(Historical!$C$7:$C$1439,MATCH(B119,Historical!$B$7:$B$1450,0))/INDEX(Historical!$F$7:$F$1432,MATCH(B119,Historical!$B$7:$B$1450,0)))^(1/3)-1)*100)</f>
        <v>14.471424255333186</v>
      </c>
      <c r="U119" s="759" t="str">
        <f>IF(INDEX(Historical!$H$7:$H$1432,MATCH(B119,Historical!$B$7:$B$1450,0))=0,"n/a",((INDEX(Historical!$C$7:$C$1439,MATCH(B119,Historical!$B$7:$B$1450,0))/INDEX(Historical!$H$7:$H$1432,MATCH(B119,Historical!$B$7:$B$1450,0)))^(1/5)-1)*100)</f>
        <v>n/a</v>
      </c>
      <c r="V119" s="759" t="str">
        <f>IF(INDEX(Historical!$O$7:$O$1432,MATCH(B119,Historical!$B$7:$B$1450,0))=0,"n/a",((INDEX(Historical!$C$7:$C$1439,MATCH(B119,Historical!$B$7:$B$1450,0))/INDEX(Historical!$O$7:$O$1432,MATCH(B119,Historical!$B$7:$B$1450,0)))^(1/10)-1)*100)</f>
        <v>n/a</v>
      </c>
      <c r="W119" s="760" t="str">
        <f>IF(OR(U119&lt;=0,U119="n/a",V119&lt;=0,V119="n/a"),"n/a",U119/V119)</f>
        <v>n/a</v>
      </c>
      <c r="X119" s="761" t="str">
        <f>IF(OR(AJ119&lt;=0,AJ119="n/a",U119&lt;=0,U119="n/a"),"n/a",U119/AJ119)</f>
        <v>n/a</v>
      </c>
      <c r="Y119" s="949"/>
      <c r="Z119" s="703">
        <f>IF(OR(AC119&lt;0.01,AC119="n/a"),"n/a",M119/AC119*100)</f>
        <v>35.087719298245617</v>
      </c>
      <c r="AA119" s="959">
        <f>IF(OR(AC119&lt;0.01,AC119="n/a"),"n/a",I119/AC119)</f>
        <v>14.938596491228072</v>
      </c>
      <c r="AB119" s="960">
        <v>12</v>
      </c>
      <c r="AC119" s="938">
        <v>1.1399999999999999</v>
      </c>
      <c r="AD119" s="938">
        <v>2.21</v>
      </c>
      <c r="AE119" s="938">
        <v>0.39</v>
      </c>
      <c r="AF119" s="938">
        <v>6.67</v>
      </c>
      <c r="AG119" s="938">
        <v>100.6</v>
      </c>
      <c r="AH119" s="938">
        <v>10</v>
      </c>
      <c r="AI119" s="938">
        <v>8.6999999999999993</v>
      </c>
      <c r="AJ119" s="938">
        <v>-6.9</v>
      </c>
      <c r="AK119" s="938">
        <v>7.1</v>
      </c>
      <c r="AL119" s="951">
        <v>1630</v>
      </c>
      <c r="AM119" s="945">
        <v>0.89999999999999991</v>
      </c>
      <c r="AN119" s="938">
        <v>4.3600000000000003</v>
      </c>
      <c r="AO119" s="802" t="str">
        <f>IF(U119="n/a","n/a",IF(AA119&lt;0,"n/a",IF(AA119="n/a","n/a",J119+U119-AA119)))</f>
        <v>n/a</v>
      </c>
      <c r="AP119" s="803" t="str">
        <f>IF(U119="n/a","n/a",J119+U119)</f>
        <v>n/a</v>
      </c>
      <c r="AQ119" s="961">
        <f>IF(OR(AC119&lt;0.01,AF119="n/a"),"n/a",(I119/SQRT(22.5*AC119*(I119/AF119))-1)*100)</f>
        <v>110.43915837176867</v>
      </c>
      <c r="AR119" s="703">
        <f>INDEX(Historical!$C$7:$C$1439,MATCH(B119,Historical!$B$7:$B$1450,0))*IF(AH119="n/a",1.03,IF(AH119&lt;0,1.01,IF(AH119&gt;10,1.1,(1+AH119/100))))</f>
        <v>0.39600000000000002</v>
      </c>
      <c r="AS119" s="959">
        <f>IF($AI119="n/a",1.03*AR119,IF($AI119&lt;0,1.01*AR119,IF($AI119&gt;10,1.1*AR119,(1+$AI119/100)*AR119)))</f>
        <v>0.430452</v>
      </c>
      <c r="AT119" s="959">
        <f>IF($AK119="n/a",1.03*AS119,IF($AK119&lt;0,1.01*AS119,IF($AK119&gt;10,1.1*AS119,(1+$AK119/100)*AS119)))</f>
        <v>0.46101409199999999</v>
      </c>
      <c r="AU119" s="959">
        <f>IF($AK119="n/a",1.03*AT119,IF($AK119&lt;0,1.01*AT119,IF($AK119&gt;10,1.1*AT119,(1+$AK119/100)*AT119)))</f>
        <v>0.49374609253199997</v>
      </c>
      <c r="AV119" s="959">
        <f>IF($AK119="n/a",1.03*AU119,IF($AK119&lt;0,1.01*AU119,IF($AK119&gt;10,1.1*AU119,(1+$AK119/100)*AU119)))</f>
        <v>0.52880206510177197</v>
      </c>
      <c r="AW119" s="703">
        <f>SUM(AR119:AV119)</f>
        <v>2.3100142496337721</v>
      </c>
      <c r="AX119" s="810">
        <f>AW119/I119*100</f>
        <v>13.564381970838355</v>
      </c>
      <c r="AY119" s="1017">
        <v>0.22</v>
      </c>
      <c r="AZ119" s="945">
        <v>0.18</v>
      </c>
      <c r="BA119" s="945">
        <v>-23.36</v>
      </c>
      <c r="BB119" s="945">
        <v>-8.39</v>
      </c>
      <c r="BC119" s="945">
        <v>-12.690000000000001</v>
      </c>
      <c r="BE119" s="666">
        <v>2015</v>
      </c>
      <c r="BF119" s="971">
        <f>IF(BE119&gt;2008,0,IF(BE119&gt;2001,1,IF(BE119&gt;1990,2,IF(BE119&gt;1980,3,IF(BE119&gt;1973,4,IF(BE119&gt;1970,5,IF(BE119&gt;1960,6,IF(BE119&gt;1958,7,IF(BE119&gt;1953,8,9)))))))))</f>
        <v>0</v>
      </c>
      <c r="BG119" s="955">
        <v>3.9</v>
      </c>
      <c r="BH119" s="937"/>
    </row>
    <row r="120" spans="1:60" s="838" customFormat="1" ht="11.25" customHeight="1" x14ac:dyDescent="0.2">
      <c r="A120" s="698" t="s">
        <v>147</v>
      </c>
      <c r="B120" s="846" t="s">
        <v>148</v>
      </c>
      <c r="C120" s="1013" t="s">
        <v>4216</v>
      </c>
      <c r="D120" s="1013" t="s">
        <v>4364</v>
      </c>
      <c r="E120" s="818">
        <v>26</v>
      </c>
      <c r="F120" s="1227">
        <v>110</v>
      </c>
      <c r="G120" s="1236" t="s">
        <v>37</v>
      </c>
      <c r="H120" s="1236" t="s">
        <v>115</v>
      </c>
      <c r="I120" s="831">
        <v>53.49</v>
      </c>
      <c r="J120" s="820">
        <f>(M120/I120)*100</f>
        <v>1.1217049915872124</v>
      </c>
      <c r="K120" s="844">
        <v>0.15</v>
      </c>
      <c r="L120" s="822">
        <v>4</v>
      </c>
      <c r="M120" s="823">
        <f>K120*L120</f>
        <v>0.6</v>
      </c>
      <c r="N120" s="824" t="s">
        <v>149</v>
      </c>
      <c r="O120" s="845">
        <v>0.13</v>
      </c>
      <c r="P120" s="842">
        <v>43342</v>
      </c>
      <c r="Q120" s="842">
        <v>43357</v>
      </c>
      <c r="R120" s="823">
        <f>(K120-O120)/O120*100</f>
        <v>15.384615384615378</v>
      </c>
      <c r="S120" s="759">
        <f>IF(INDEX(Historical!$D$7:$D$1439,MATCH(B120,Historical!$B$7:$B$1450,0))=0,"n/a",(INDEX(Historical!$C$7:$C$1439,MATCH(B120,Historical!$B$7:$B$1450,0))/INDEX(Historical!$D$7:$D$1439,MATCH(B120,Historical!$B$7:$B$1450,0))-1)*100)</f>
        <v>14.285714285714302</v>
      </c>
      <c r="T120" s="759">
        <f>IF(INDEX(Historical!$F$7:$F$1432,MATCH(B120,Historical!$B$7:$B$1450,0))=0,"n/a",((INDEX(Historical!$C$7:$C$1439,MATCH(B120,Historical!$B$7:$B$1450,0))/INDEX(Historical!$F$7:$F$1432,MATCH(B120,Historical!$B$7:$B$1450,0)))^(1/3)-1)*100)</f>
        <v>12.816980888230489</v>
      </c>
      <c r="U120" s="759">
        <f>IF(INDEX(Historical!$H$7:$H$1432,MATCH(B120,Historical!$B$7:$B$1450,0))=0,"n/a",((INDEX(Historical!$C$7:$C$1439,MATCH(B120,Historical!$B$7:$B$1450,0))/INDEX(Historical!$H$7:$H$1432,MATCH(B120,Historical!$B$7:$B$1450,0)))^(1/5)-1)*100)</f>
        <v>9.8560543306117854</v>
      </c>
      <c r="V120" s="759">
        <f>IF(INDEX(Historical!$O$7:$O$1432,MATCH(B120,Historical!$B$7:$B$1450,0))=0,"n/a",((INDEX(Historical!$C$7:$C$1439,MATCH(B120,Historical!$B$7:$B$1450,0))/INDEX(Historical!$O$7:$O$1432,MATCH(B120,Historical!$B$7:$B$1450,0)))^(1/10)-1)*100)</f>
        <v>10.8449222600272</v>
      </c>
      <c r="W120" s="827">
        <f>IF(OR(U120&lt;=0,U120="n/a",V120&lt;=0,V120="n/a"),"n/a",U120/V120)</f>
        <v>0.90881742573109647</v>
      </c>
      <c r="X120" s="828">
        <f>IF(OR(AJ120&lt;=0,AJ120="n/a",U120&lt;=0,U120="n/a"),"n/a",U120/AJ120)</f>
        <v>4.48002469573263</v>
      </c>
      <c r="Y120" s="829"/>
      <c r="Z120" s="820">
        <f>IF(OR(AC120&lt;0.01,AC120="n/a"),"n/a",M120/AC120*100)</f>
        <v>48.387096774193544</v>
      </c>
      <c r="AA120" s="830">
        <f>IF(OR(AC120&lt;0.01,AC120="n/a"),"n/a",I120/AC120)</f>
        <v>43.137096774193552</v>
      </c>
      <c r="AB120" s="822">
        <v>12</v>
      </c>
      <c r="AC120" s="831">
        <v>1.24</v>
      </c>
      <c r="AD120" s="831">
        <v>2.93</v>
      </c>
      <c r="AE120" s="831">
        <v>3.7</v>
      </c>
      <c r="AF120" s="831">
        <v>5.0999999999999996</v>
      </c>
      <c r="AG120" s="831">
        <v>9.3000000000000007</v>
      </c>
      <c r="AH120" s="831">
        <v>-21.6</v>
      </c>
      <c r="AI120" s="831">
        <v>6.4799999999999995</v>
      </c>
      <c r="AJ120" s="831">
        <v>2.1999999999999997</v>
      </c>
      <c r="AK120" s="831">
        <v>14.899999999999999</v>
      </c>
      <c r="AL120" s="832">
        <v>1570</v>
      </c>
      <c r="AM120" s="833">
        <v>1</v>
      </c>
      <c r="AN120" s="831">
        <v>0.04</v>
      </c>
      <c r="AO120" s="834">
        <f>IF(U120="n/a","n/a",IF(AA120&lt;0,"n/a",IF(AA120="n/a","n/a",J120+U120-AA120)))</f>
        <v>-32.159337451994553</v>
      </c>
      <c r="AP120" s="835">
        <f>IF(U120="n/a","n/a",J120+U120)</f>
        <v>10.977759322198997</v>
      </c>
      <c r="AQ120" s="836">
        <f>IF(OR(AC120&lt;0.01,AF120="n/a"),"n/a",(I120/SQRT(22.5*AC120*(I120/AF120))-1)*100)</f>
        <v>212.69381086749814</v>
      </c>
      <c r="AR120" s="703">
        <f>INDEX(Historical!$C$7:$C$1439,MATCH(B120,Historical!$B$7:$B$1450,0))*IF(AH120="n/a",1.03,IF(AH120&lt;0,1.01,IF(AH120&gt;10,1.1,(1+AH120/100))))</f>
        <v>0.5656000000000001</v>
      </c>
      <c r="AS120" s="830">
        <f>IF($AI120="n/a",1.03*AR120,IF($AI120&lt;0,1.01*AR120,IF($AI120&gt;10,1.1*AR120,(1+$AI120/100)*AR120)))</f>
        <v>0.60225088000000004</v>
      </c>
      <c r="AT120" s="830">
        <f>IF($AK120="n/a",1.03*AS120,IF($AK120&lt;0,1.01*AS120,IF($AK120&gt;10,1.1*AS120,(1+$AK120/100)*AS120)))</f>
        <v>0.66247596800000008</v>
      </c>
      <c r="AU120" s="830">
        <f>IF($AK120="n/a",1.03*AT120,IF($AK120&lt;0,1.01*AT120,IF($AK120&gt;10,1.1*AT120,(1+$AK120/100)*AT120)))</f>
        <v>0.72872356480000011</v>
      </c>
      <c r="AV120" s="830">
        <f>IF($AK120="n/a",1.03*AU120,IF($AK120&lt;0,1.01*AU120,IF($AK120&gt;10,1.1*AU120,(1+$AK120/100)*AU120)))</f>
        <v>0.80159592128000023</v>
      </c>
      <c r="AW120" s="820">
        <f>SUM(AR120:AV120)</f>
        <v>3.3606463340800006</v>
      </c>
      <c r="AX120" s="837">
        <f>AW120/I120*100</f>
        <v>6.2827562798280052</v>
      </c>
      <c r="AY120" s="1018">
        <v>0.77</v>
      </c>
      <c r="AZ120" s="833">
        <v>14.549999999999999</v>
      </c>
      <c r="BA120" s="833">
        <v>-13.120000000000001</v>
      </c>
      <c r="BB120" s="833">
        <v>-3.8899999999999997</v>
      </c>
      <c r="BC120" s="833">
        <v>-1.6</v>
      </c>
      <c r="BD120" s="985"/>
      <c r="BE120" s="666">
        <v>1993</v>
      </c>
      <c r="BF120" s="971">
        <f>IF(BE120&gt;2008,0,IF(BE120&gt;2001,1,IF(BE120&gt;1990,2,IF(BE120&gt;1980,3,IF(BE120&gt;1973,4,IF(BE120&gt;1970,5,IF(BE120&gt;1960,6,IF(BE120&gt;1958,7,IF(BE120&gt;1953,8,9)))))))))</f>
        <v>2</v>
      </c>
      <c r="BG120" s="892">
        <v>7.0000000000000009</v>
      </c>
    </row>
    <row r="121" spans="1:60" ht="11.25" customHeight="1" x14ac:dyDescent="0.2">
      <c r="A121" s="944" t="s">
        <v>457</v>
      </c>
      <c r="B121" s="948" t="s">
        <v>458</v>
      </c>
      <c r="C121" s="1013" t="s">
        <v>108</v>
      </c>
      <c r="D121" s="1013" t="s">
        <v>4365</v>
      </c>
      <c r="E121" s="792">
        <v>15</v>
      </c>
      <c r="F121" s="1227">
        <v>261</v>
      </c>
      <c r="G121" s="1227" t="s">
        <v>106</v>
      </c>
      <c r="H121" s="1227" t="s">
        <v>106</v>
      </c>
      <c r="I121" s="947">
        <v>43.72</v>
      </c>
      <c r="J121" s="703">
        <f>(M121/I121)*100</f>
        <v>1.9213174748398902</v>
      </c>
      <c r="K121" s="958">
        <v>0.21</v>
      </c>
      <c r="L121" s="960">
        <v>4</v>
      </c>
      <c r="M121" s="694">
        <f>K121*L121</f>
        <v>0.84</v>
      </c>
      <c r="N121" s="943" t="s">
        <v>238</v>
      </c>
      <c r="O121" s="799">
        <v>0.19</v>
      </c>
      <c r="P121" s="934">
        <v>43678</v>
      </c>
      <c r="Q121" s="934">
        <v>43686</v>
      </c>
      <c r="R121" s="694">
        <f>(K121-O121)/O121*100</f>
        <v>10.52631578947368</v>
      </c>
      <c r="S121" s="759">
        <f>IF(INDEX(Historical!$D$7:$D$1439,MATCH(B121,Historical!$B$7:$B$1450,0))=0,"n/a",(INDEX(Historical!$C$7:$C$1439,MATCH(B121,Historical!$B$7:$B$1450,0))/INDEX(Historical!$D$7:$D$1439,MATCH(B121,Historical!$B$7:$B$1450,0))-1)*100)</f>
        <v>13.392857142857139</v>
      </c>
      <c r="T121" s="759">
        <f>IF(INDEX(Historical!$F$7:$F$1432,MATCH(B121,Historical!$B$7:$B$1450,0))=0,"n/a",((INDEX(Historical!$C$7:$C$1439,MATCH(B121,Historical!$B$7:$B$1450,0))/INDEX(Historical!$F$7:$F$1432,MATCH(B121,Historical!$B$7:$B$1450,0)))^(1/3)-1)*100)</f>
        <v>12.164064162584353</v>
      </c>
      <c r="U121" s="759">
        <f>IF(INDEX(Historical!$H$7:$H$1432,MATCH(B121,Historical!$B$7:$B$1450,0))=0,"n/a",((INDEX(Historical!$C$7:$C$1439,MATCH(B121,Historical!$B$7:$B$1450,0))/INDEX(Historical!$H$7:$H$1432,MATCH(B121,Historical!$B$7:$B$1450,0)))^(1/5)-1)*100)</f>
        <v>11.711059850008043</v>
      </c>
      <c r="V121" s="759">
        <f>IF(INDEX(Historical!$O$7:$O$1432,MATCH(B121,Historical!$B$7:$B$1450,0))=0,"n/a",((INDEX(Historical!$C$7:$C$1439,MATCH(B121,Historical!$B$7:$B$1450,0))/INDEX(Historical!$O$7:$O$1432,MATCH(B121,Historical!$B$7:$B$1450,0)))^(1/10)-1)*100)</f>
        <v>8.532940454248461</v>
      </c>
      <c r="W121" s="760">
        <f>IF(OR(U121&lt;=0,U121="n/a",V121&lt;=0,V121="n/a"),"n/a",U121/V121)</f>
        <v>1.3724530146202099</v>
      </c>
      <c r="X121" s="761">
        <f>IF(OR(AJ121&lt;=0,AJ121="n/a",U121&lt;=0,U121="n/a"),"n/a",U121/AJ121)</f>
        <v>0.92944919444508278</v>
      </c>
      <c r="Y121" s="728" t="s">
        <v>4203</v>
      </c>
      <c r="Z121" s="703">
        <f>IF(OR(AC121&lt;0.01,AC121="n/a"),"n/a",M121/AC121*100)</f>
        <v>34.42622950819672</v>
      </c>
      <c r="AA121" s="959">
        <f>IF(OR(AC121&lt;0.01,AC121="n/a"),"n/a",I121/AC121)</f>
        <v>17.918032786885245</v>
      </c>
      <c r="AB121" s="960">
        <v>12</v>
      </c>
      <c r="AC121" s="938">
        <v>2.44</v>
      </c>
      <c r="AD121" s="938">
        <v>1.8</v>
      </c>
      <c r="AE121" s="938">
        <v>5.96</v>
      </c>
      <c r="AF121" s="938">
        <v>1.89</v>
      </c>
      <c r="AG121" s="938">
        <v>10.4</v>
      </c>
      <c r="AH121" s="938">
        <v>53.7</v>
      </c>
      <c r="AI121" s="938">
        <v>5.9799999999999995</v>
      </c>
      <c r="AJ121" s="938">
        <v>12.6</v>
      </c>
      <c r="AK121" s="938">
        <v>10</v>
      </c>
      <c r="AL121" s="951">
        <v>590.84</v>
      </c>
      <c r="AM121" s="945">
        <v>1.2</v>
      </c>
      <c r="AN121" s="938">
        <v>0.01</v>
      </c>
      <c r="AO121" s="802">
        <f>IF(U121="n/a","n/a",IF(AA121&lt;0,"n/a",IF(AA121="n/a","n/a",J121+U121-AA121)))</f>
        <v>-4.2856554620373117</v>
      </c>
      <c r="AP121" s="803">
        <f>IF(U121="n/a","n/a",J121+U121)</f>
        <v>13.632377324847933</v>
      </c>
      <c r="AQ121" s="961">
        <f>IF(OR(AC121&lt;0.01,AF121="n/a"),"n/a",(I121/SQRT(22.5*AC121*(I121/AF121))-1)*100)</f>
        <v>22.683118402588718</v>
      </c>
      <c r="AR121" s="703">
        <f>INDEX(Historical!$C$7:$C$1439,MATCH(B121,Historical!$B$7:$B$1450,0))*IF(AH121="n/a",1.03,IF(AH121&lt;0,1.01,IF(AH121&gt;10,1.1,(1+AH121/100))))</f>
        <v>0.69850000000000012</v>
      </c>
      <c r="AS121" s="959">
        <f>IF($AI121="n/a",1.03*AR121,IF($AI121&lt;0,1.01*AR121,IF($AI121&gt;10,1.1*AR121,(1+$AI121/100)*AR121)))</f>
        <v>0.74027030000000016</v>
      </c>
      <c r="AT121" s="959">
        <f>IF($AK121="n/a",1.03*AS121,IF($AK121&lt;0,1.01*AS121,IF($AK121&gt;10,1.1*AS121,(1+$AK121/100)*AS121)))</f>
        <v>0.81429733000000026</v>
      </c>
      <c r="AU121" s="959">
        <f>IF($AK121="n/a",1.03*AT121,IF($AK121&lt;0,1.01*AT121,IF($AK121&gt;10,1.1*AT121,(1+$AK121/100)*AT121)))</f>
        <v>0.89572706300000038</v>
      </c>
      <c r="AV121" s="959">
        <f>IF($AK121="n/a",1.03*AU121,IF($AK121&lt;0,1.01*AU121,IF($AK121&gt;10,1.1*AU121,(1+$AK121/100)*AU121)))</f>
        <v>0.98529976930000052</v>
      </c>
      <c r="AW121" s="703">
        <f>SUM(AR121:AV121)</f>
        <v>4.1340944623000011</v>
      </c>
      <c r="AX121" s="810">
        <f>AW121/I121*100</f>
        <v>9.4558427774473959</v>
      </c>
      <c r="AY121" s="1017">
        <v>0.56999999999999995</v>
      </c>
      <c r="AZ121" s="945">
        <v>15.049999999999999</v>
      </c>
      <c r="BA121" s="945">
        <v>-3.1199999999999997</v>
      </c>
      <c r="BB121" s="945">
        <v>3.8699999999999997</v>
      </c>
      <c r="BC121" s="945">
        <v>4.37</v>
      </c>
      <c r="BE121" s="666">
        <v>2005</v>
      </c>
      <c r="BF121" s="971">
        <f>IF(BE121&gt;2008,0,IF(BE121&gt;2001,1,IF(BE121&gt;1990,2,IF(BE121&gt;1980,3,IF(BE121&gt;1973,4,IF(BE121&gt;1970,5,IF(BE121&gt;1960,6,IF(BE121&gt;1958,7,IF(BE121&gt;1953,8,9)))))))))</f>
        <v>1</v>
      </c>
      <c r="BG121" s="955">
        <v>1.3</v>
      </c>
      <c r="BH121" s="937"/>
    </row>
    <row r="122" spans="1:60" ht="11.25" customHeight="1" x14ac:dyDescent="0.2">
      <c r="A122" s="936" t="s">
        <v>1024</v>
      </c>
      <c r="B122" s="948" t="s">
        <v>1025</v>
      </c>
      <c r="C122" s="1013" t="s">
        <v>108</v>
      </c>
      <c r="D122" s="1013" t="s">
        <v>4365</v>
      </c>
      <c r="E122" s="792">
        <v>9</v>
      </c>
      <c r="F122" s="1227">
        <v>501</v>
      </c>
      <c r="G122" s="1227" t="s">
        <v>115</v>
      </c>
      <c r="H122" s="1227" t="s">
        <v>115</v>
      </c>
      <c r="I122" s="947">
        <v>37.08</v>
      </c>
      <c r="J122" s="703">
        <f>(M122/I122)*100</f>
        <v>2.8047464940668827</v>
      </c>
      <c r="K122" s="950">
        <v>0.26</v>
      </c>
      <c r="L122" s="960">
        <v>4</v>
      </c>
      <c r="M122" s="694">
        <f>K122*L122</f>
        <v>1.04</v>
      </c>
      <c r="N122" s="943" t="s">
        <v>119</v>
      </c>
      <c r="O122" s="795">
        <v>0.25</v>
      </c>
      <c r="P122" s="934">
        <v>43677</v>
      </c>
      <c r="Q122" s="934">
        <v>43709</v>
      </c>
      <c r="R122" s="694">
        <f>(K122-O122)/O122*100</f>
        <v>4.0000000000000036</v>
      </c>
      <c r="S122" s="759">
        <f>IF(INDEX(Historical!$D$7:$D$1439,MATCH(B122,Historical!$B$7:$B$1450,0))=0,"n/a",(INDEX(Historical!$C$7:$C$1439,MATCH(B122,Historical!$B$7:$B$1450,0))/INDEX(Historical!$D$7:$D$1439,MATCH(B122,Historical!$B$7:$B$1450,0))-1)*100)</f>
        <v>9.302325581395344</v>
      </c>
      <c r="T122" s="759">
        <f>IF(INDEX(Historical!$F$7:$F$1432,MATCH(B122,Historical!$B$7:$B$1450,0))=0,"n/a",((INDEX(Historical!$C$7:$C$1439,MATCH(B122,Historical!$B$7:$B$1450,0))/INDEX(Historical!$F$7:$F$1432,MATCH(B122,Historical!$B$7:$B$1450,0)))^(1/3)-1)*100)</f>
        <v>6.4170176581825888</v>
      </c>
      <c r="U122" s="759">
        <f>IF(INDEX(Historical!$H$7:$H$1432,MATCH(B122,Historical!$B$7:$B$1450,0))=0,"n/a",((INDEX(Historical!$C$7:$C$1439,MATCH(B122,Historical!$B$7:$B$1450,0))/INDEX(Historical!$H$7:$H$1432,MATCH(B122,Historical!$B$7:$B$1450,0)))^(1/5)-1)*100)</f>
        <v>6.3789630349909698</v>
      </c>
      <c r="V122" s="759">
        <f>IF(INDEX(Historical!$O$7:$O$1432,MATCH(B122,Historical!$B$7:$B$1450,0))=0,"n/a",((INDEX(Historical!$C$7:$C$1439,MATCH(B122,Historical!$B$7:$B$1450,0))/INDEX(Historical!$O$7:$O$1432,MATCH(B122,Historical!$B$7:$B$1450,0)))^(1/10)-1)*100)</f>
        <v>5.6996159590350093</v>
      </c>
      <c r="W122" s="760">
        <f>IF(OR(U122&lt;=0,U122="n/a",V122&lt;=0,V122="n/a"),"n/a",U122/V122)</f>
        <v>1.1191917281512735</v>
      </c>
      <c r="X122" s="761">
        <f>IF(OR(AJ122&lt;=0,AJ122="n/a",U122&lt;=0,U122="n/a"),"n/a",U122/AJ122)</f>
        <v>0.57990573045372451</v>
      </c>
      <c r="Y122" s="718"/>
      <c r="Z122" s="703">
        <f>IF(OR(AC122&lt;0.01,AC122="n/a"),"n/a",M122/AC122*100)</f>
        <v>36.111111111111114</v>
      </c>
      <c r="AA122" s="959">
        <f>IF(OR(AC122&lt;0.01,AC122="n/a"),"n/a",I122/AC122)</f>
        <v>12.875</v>
      </c>
      <c r="AB122" s="960">
        <v>12</v>
      </c>
      <c r="AC122" s="938">
        <v>2.88</v>
      </c>
      <c r="AD122" s="938">
        <v>1.86</v>
      </c>
      <c r="AE122" s="938">
        <v>3.99</v>
      </c>
      <c r="AF122" s="938">
        <v>1.31</v>
      </c>
      <c r="AG122" s="938">
        <v>11.4</v>
      </c>
      <c r="AH122" s="938">
        <v>38.200000000000003</v>
      </c>
      <c r="AI122" s="938">
        <v>4.8</v>
      </c>
      <c r="AJ122" s="938">
        <v>11</v>
      </c>
      <c r="AK122" s="938">
        <v>7.0000000000000009</v>
      </c>
      <c r="AL122" s="951">
        <v>755.73</v>
      </c>
      <c r="AM122" s="945">
        <v>1.2</v>
      </c>
      <c r="AN122" s="938">
        <v>0.21</v>
      </c>
      <c r="AO122" s="802">
        <f>IF(U122="n/a","n/a",IF(AA122&lt;0,"n/a",IF(AA122="n/a","n/a",J122+U122-AA122)))</f>
        <v>-3.6912904709421479</v>
      </c>
      <c r="AP122" s="803">
        <f>IF(U122="n/a","n/a",J122+U122)</f>
        <v>9.1837095290578521</v>
      </c>
      <c r="AQ122" s="961">
        <f>IF(OR(AC122&lt;0.01,AF122="n/a"),"n/a",(I122/SQRT(22.5*AC122*(I122/AF122))-1)*100)</f>
        <v>-13.419915043290054</v>
      </c>
      <c r="AR122" s="703">
        <f>INDEX(Historical!$C$7:$C$1439,MATCH(B122,Historical!$B$7:$B$1450,0))*IF(AH122="n/a",1.03,IF(AH122&lt;0,1.01,IF(AH122&gt;10,1.1,(1+AH122/100))))</f>
        <v>1.034</v>
      </c>
      <c r="AS122" s="959">
        <f>IF($AI122="n/a",1.03*AR122,IF($AI122&lt;0,1.01*AR122,IF($AI122&gt;10,1.1*AR122,(1+$AI122/100)*AR122)))</f>
        <v>1.0836320000000002</v>
      </c>
      <c r="AT122" s="959">
        <f>IF($AK122="n/a",1.03*AS122,IF($AK122&lt;0,1.01*AS122,IF($AK122&gt;10,1.1*AS122,(1+$AK122/100)*AS122)))</f>
        <v>1.1594862400000003</v>
      </c>
      <c r="AU122" s="959">
        <f>IF($AK122="n/a",1.03*AT122,IF($AK122&lt;0,1.01*AT122,IF($AK122&gt;10,1.1*AT122,(1+$AK122/100)*AT122)))</f>
        <v>1.2406502768000005</v>
      </c>
      <c r="AV122" s="959">
        <f>IF($AK122="n/a",1.03*AU122,IF($AK122&lt;0,1.01*AU122,IF($AK122&gt;10,1.1*AU122,(1+$AK122/100)*AU122)))</f>
        <v>1.3274957961760006</v>
      </c>
      <c r="AW122" s="703">
        <f>SUM(AR122:AV122)</f>
        <v>5.8452643129760018</v>
      </c>
      <c r="AX122" s="810">
        <f>AW122/I122*100</f>
        <v>15.763927489147795</v>
      </c>
      <c r="AY122" s="1017">
        <v>0.69</v>
      </c>
      <c r="AZ122" s="945">
        <v>12.91</v>
      </c>
      <c r="BA122" s="945">
        <v>-25.91</v>
      </c>
      <c r="BB122" s="945">
        <v>-0.35000000000000003</v>
      </c>
      <c r="BC122" s="945">
        <v>-1.9900000000000002</v>
      </c>
      <c r="BE122" s="666">
        <v>2011</v>
      </c>
      <c r="BF122" s="971">
        <f>IF(BE122&gt;2008,0,IF(BE122&gt;2001,1,IF(BE122&gt;1990,2,IF(BE122&gt;1980,3,IF(BE122&gt;1973,4,IF(BE122&gt;1970,5,IF(BE122&gt;1960,6,IF(BE122&gt;1958,7,IF(BE122&gt;1953,8,9)))))))))</f>
        <v>0</v>
      </c>
      <c r="BG122" s="955">
        <v>1.4000000000000001</v>
      </c>
      <c r="BH122" s="937"/>
    </row>
    <row r="123" spans="1:60" ht="11.25" customHeight="1" x14ac:dyDescent="0.2">
      <c r="A123" s="936" t="s">
        <v>1011</v>
      </c>
      <c r="B123" s="948" t="s">
        <v>1012</v>
      </c>
      <c r="C123" s="1013" t="s">
        <v>154</v>
      </c>
      <c r="D123" s="1013" t="s">
        <v>4375</v>
      </c>
      <c r="E123" s="792">
        <v>10</v>
      </c>
      <c r="F123" s="1227">
        <v>328</v>
      </c>
      <c r="G123" s="1227" t="s">
        <v>115</v>
      </c>
      <c r="H123" s="1227" t="s">
        <v>115</v>
      </c>
      <c r="I123" s="947">
        <v>44.41</v>
      </c>
      <c r="J123" s="703">
        <f>(M123/I123)*100</f>
        <v>3.6928619680252197</v>
      </c>
      <c r="K123" s="950">
        <v>0.41</v>
      </c>
      <c r="L123" s="960">
        <v>4</v>
      </c>
      <c r="M123" s="694">
        <f>K123*L123</f>
        <v>1.64</v>
      </c>
      <c r="N123" s="943" t="s">
        <v>140</v>
      </c>
      <c r="O123" s="795">
        <v>0.4</v>
      </c>
      <c r="P123" s="934">
        <v>43468</v>
      </c>
      <c r="Q123" s="934">
        <v>43497</v>
      </c>
      <c r="R123" s="694">
        <f>(K123-O123)/O123*100</f>
        <v>2.4999999999999885</v>
      </c>
      <c r="S123" s="759">
        <f>IF(INDEX(Historical!$D$7:$D$1439,MATCH(B123,Historical!$B$7:$B$1450,0))=0,"n/a",(INDEX(Historical!$C$7:$C$1439,MATCH(B123,Historical!$B$7:$B$1450,0))/INDEX(Historical!$D$7:$D$1439,MATCH(B123,Historical!$B$7:$B$1450,0))-1)*100)</f>
        <v>2.5641025641025772</v>
      </c>
      <c r="T123" s="759">
        <f>IF(INDEX(Historical!$F$7:$F$1432,MATCH(B123,Historical!$B$7:$B$1450,0))=0,"n/a",((INDEX(Historical!$C$7:$C$1439,MATCH(B123,Historical!$B$7:$B$1450,0))/INDEX(Historical!$F$7:$F$1432,MATCH(B123,Historical!$B$7:$B$1450,0)))^(1/3)-1)*100)</f>
        <v>2.6327791369625153</v>
      </c>
      <c r="U123" s="759">
        <f>IF(INDEX(Historical!$H$7:$H$1432,MATCH(B123,Historical!$B$7:$B$1450,0))=0,"n/a",((INDEX(Historical!$C$7:$C$1439,MATCH(B123,Historical!$B$7:$B$1450,0))/INDEX(Historical!$H$7:$H$1432,MATCH(B123,Historical!$B$7:$B$1450,0)))^(1/5)-1)*100)</f>
        <v>2.7066087089351765</v>
      </c>
      <c r="V123" s="759">
        <f>IF(INDEX(Historical!$O$7:$O$1432,MATCH(B123,Historical!$B$7:$B$1450,0))=0,"n/a",((INDEX(Historical!$C$7:$C$1439,MATCH(B123,Historical!$B$7:$B$1450,0))/INDEX(Historical!$O$7:$O$1432,MATCH(B123,Historical!$B$7:$B$1450,0)))^(1/10)-1)*100)</f>
        <v>2.5816852996224604</v>
      </c>
      <c r="W123" s="760">
        <f>IF(OR(U123&lt;=0,U123="n/a",V123&lt;=0,V123="n/a"),"n/a",U123/V123)</f>
        <v>1.0483883180227214</v>
      </c>
      <c r="X123" s="761">
        <f>IF(OR(AJ123&lt;=0,AJ123="n/a",U123&lt;=0,U123="n/a"),"n/a",U123/AJ123)</f>
        <v>0.18666266958173633</v>
      </c>
      <c r="Y123" s="714"/>
      <c r="Z123" s="703">
        <f>IF(OR(AC123&lt;0.01,AC123="n/a"),"n/a",M123/AC123*100)</f>
        <v>51.898734177215189</v>
      </c>
      <c r="AA123" s="959">
        <f>IF(OR(AC123&lt;0.01,AC123="n/a"),"n/a",I123/AC123)</f>
        <v>14.053797468354428</v>
      </c>
      <c r="AB123" s="960">
        <v>8</v>
      </c>
      <c r="AC123" s="938">
        <v>3.16</v>
      </c>
      <c r="AD123" s="938">
        <v>3.18</v>
      </c>
      <c r="AE123" s="938">
        <v>3.13</v>
      </c>
      <c r="AF123" s="938">
        <v>4.54</v>
      </c>
      <c r="AG123" s="938">
        <v>42.1</v>
      </c>
      <c r="AH123" s="938">
        <v>28.7</v>
      </c>
      <c r="AI123" s="938">
        <v>4.21</v>
      </c>
      <c r="AJ123" s="938">
        <v>14.499999999999998</v>
      </c>
      <c r="AK123" s="938">
        <v>4.43</v>
      </c>
      <c r="AL123" s="951">
        <v>72940</v>
      </c>
      <c r="AM123" s="945">
        <v>0.1</v>
      </c>
      <c r="AN123" s="938">
        <v>1.56</v>
      </c>
      <c r="AO123" s="802">
        <f>IF(U123="n/a","n/a",IF(AA123&lt;0,"n/a",IF(AA123="n/a","n/a",J123+U123-AA123)))</f>
        <v>-7.6543267913940323</v>
      </c>
      <c r="AP123" s="803">
        <f>IF(U123="n/a","n/a",J123+U123)</f>
        <v>6.3994706769603962</v>
      </c>
      <c r="AQ123" s="961">
        <f>IF(OR(AC123&lt;0.01,AF123="n/a"),"n/a",(I123/SQRT(22.5*AC123*(I123/AF123))-1)*100)</f>
        <v>68.396675219658533</v>
      </c>
      <c r="AR123" s="703">
        <f>INDEX(Historical!$C$7:$C$1439,MATCH(B123,Historical!$B$7:$B$1450,0))*IF(AH123="n/a",1.03,IF(AH123&lt;0,1.01,IF(AH123&gt;10,1.1,(1+AH123/100))))</f>
        <v>1.7600000000000002</v>
      </c>
      <c r="AS123" s="959">
        <f>IF($AI123="n/a",1.03*AR123,IF($AI123&lt;0,1.01*AR123,IF($AI123&gt;10,1.1*AR123,(1+$AI123/100)*AR123)))</f>
        <v>1.8340960000000004</v>
      </c>
      <c r="AT123" s="959">
        <f>IF($AK123="n/a",1.03*AS123,IF($AK123&lt;0,1.01*AS123,IF($AK123&gt;10,1.1*AS123,(1+$AK123/100)*AS123)))</f>
        <v>1.9153464528000004</v>
      </c>
      <c r="AU123" s="959">
        <f>IF($AK123="n/a",1.03*AT123,IF($AK123&lt;0,1.01*AT123,IF($AK123&gt;10,1.1*AT123,(1+$AK123/100)*AT123)))</f>
        <v>2.0001963006590402</v>
      </c>
      <c r="AV123" s="959">
        <f>IF($AK123="n/a",1.03*AU123,IF($AK123&lt;0,1.01*AU123,IF($AK123&gt;10,1.1*AU123,(1+$AK123/100)*AU123)))</f>
        <v>2.0888049967782356</v>
      </c>
      <c r="AW123" s="703">
        <f>SUM(AR123:AV123)</f>
        <v>9.5984437502372764</v>
      </c>
      <c r="AX123" s="810">
        <f>AW123/I123*100</f>
        <v>21.613248705780855</v>
      </c>
      <c r="AY123" s="1017">
        <v>0.71</v>
      </c>
      <c r="AZ123" s="945">
        <v>4.54</v>
      </c>
      <c r="BA123" s="945">
        <v>-30.270000000000003</v>
      </c>
      <c r="BB123" s="945">
        <v>-3.34</v>
      </c>
      <c r="BC123" s="945">
        <v>-9.370000000000001</v>
      </c>
      <c r="BE123" s="666">
        <v>2010</v>
      </c>
      <c r="BF123" s="971">
        <f>IF(BE123&gt;2008,0,IF(BE123&gt;2001,1,IF(BE123&gt;1990,2,IF(BE123&gt;1980,3,IF(BE123&gt;1973,4,IF(BE123&gt;1970,5,IF(BE123&gt;1960,6,IF(BE123&gt;1958,7,IF(BE123&gt;1953,8,9)))))))))</f>
        <v>0</v>
      </c>
      <c r="BG123" s="955">
        <v>15.6</v>
      </c>
      <c r="BH123" s="937"/>
    </row>
    <row r="124" spans="1:60" ht="11.25" customHeight="1" x14ac:dyDescent="0.2">
      <c r="A124" s="944" t="s">
        <v>468</v>
      </c>
      <c r="B124" s="948" t="s">
        <v>469</v>
      </c>
      <c r="C124" s="1013" t="s">
        <v>108</v>
      </c>
      <c r="D124" s="1013" t="s">
        <v>4365</v>
      </c>
      <c r="E124" s="792">
        <v>14</v>
      </c>
      <c r="F124" s="1227">
        <v>267</v>
      </c>
      <c r="G124" s="1168" t="s">
        <v>37</v>
      </c>
      <c r="H124" s="1168" t="s">
        <v>37</v>
      </c>
      <c r="I124" s="947">
        <v>83.68</v>
      </c>
      <c r="J124" s="703">
        <f>(M124/I124)*100</f>
        <v>2.3900573613766731</v>
      </c>
      <c r="K124" s="950">
        <v>0.5</v>
      </c>
      <c r="L124" s="960">
        <v>4</v>
      </c>
      <c r="M124" s="694">
        <f>K124*L124</f>
        <v>2</v>
      </c>
      <c r="N124" s="943" t="s">
        <v>470</v>
      </c>
      <c r="O124" s="795">
        <v>0.45</v>
      </c>
      <c r="P124" s="660">
        <v>43322</v>
      </c>
      <c r="Q124" s="660">
        <v>43339</v>
      </c>
      <c r="R124" s="694">
        <f>(K124-O124)/O124*100</f>
        <v>11.111111111111107</v>
      </c>
      <c r="S124" s="759">
        <f>IF(INDEX(Historical!$D$7:$D$1439,MATCH(B124,Historical!$B$7:$B$1450,0))=0,"n/a",(INDEX(Historical!$C$7:$C$1439,MATCH(B124,Historical!$B$7:$B$1450,0))/INDEX(Historical!$D$7:$D$1439,MATCH(B124,Historical!$B$7:$B$1450,0))-1)*100)</f>
        <v>7.3446327683615698</v>
      </c>
      <c r="T124" s="759">
        <f>IF(INDEX(Historical!$F$7:$F$1432,MATCH(B124,Historical!$B$7:$B$1450,0))=0,"n/a",((INDEX(Historical!$C$7:$C$1439,MATCH(B124,Historical!$B$7:$B$1450,0))/INDEX(Historical!$F$7:$F$1432,MATCH(B124,Historical!$B$7:$B$1450,0)))^(1/3)-1)*100)</f>
        <v>3.9813932143039965</v>
      </c>
      <c r="U124" s="759">
        <f>IF(INDEX(Historical!$H$7:$H$1432,MATCH(B124,Historical!$B$7:$B$1450,0))=0,"n/a",((INDEX(Historical!$C$7:$C$1439,MATCH(B124,Historical!$B$7:$B$1450,0))/INDEX(Historical!$H$7:$H$1432,MATCH(B124,Historical!$B$7:$B$1450,0)))^(1/5)-1)*100)</f>
        <v>4.2909385938183275</v>
      </c>
      <c r="V124" s="759">
        <f>IF(INDEX(Historical!$O$7:$O$1432,MATCH(B124,Historical!$B$7:$B$1450,0))=0,"n/a",((INDEX(Historical!$C$7:$C$1439,MATCH(B124,Historical!$B$7:$B$1450,0))/INDEX(Historical!$O$7:$O$1432,MATCH(B124,Historical!$B$7:$B$1450,0)))^(1/10)-1)*100)</f>
        <v>8.0623865802826202</v>
      </c>
      <c r="W124" s="760">
        <f>IF(OR(U124&lt;=0,U124="n/a",V124&lt;=0,V124="n/a"),"n/a",U124/V124)</f>
        <v>0.53221692498747841</v>
      </c>
      <c r="X124" s="761">
        <f>IF(OR(AJ124&lt;=0,AJ124="n/a",U124&lt;=0,U124="n/a"),"n/a",U124/AJ124)</f>
        <v>0.57212514584244367</v>
      </c>
      <c r="Y124" s="949"/>
      <c r="Z124" s="703">
        <f>IF(OR(AC124&lt;0.01,AC124="n/a"),"n/a",M124/AC124*100)</f>
        <v>30.211480362537763</v>
      </c>
      <c r="AA124" s="959">
        <f>IF(OR(AC124&lt;0.01,AC124="n/a"),"n/a",I124/AC124)</f>
        <v>12.640483383685801</v>
      </c>
      <c r="AB124" s="960">
        <v>12</v>
      </c>
      <c r="AC124" s="938">
        <v>6.62</v>
      </c>
      <c r="AD124" s="938">
        <v>1.8</v>
      </c>
      <c r="AE124" s="938">
        <v>4.72</v>
      </c>
      <c r="AF124" s="938">
        <v>1.31</v>
      </c>
      <c r="AG124" s="938">
        <v>11</v>
      </c>
      <c r="AH124" s="938">
        <v>24.8</v>
      </c>
      <c r="AI124" s="938">
        <v>4.3</v>
      </c>
      <c r="AJ124" s="938">
        <v>7.5</v>
      </c>
      <c r="AK124" s="938">
        <v>7.0000000000000009</v>
      </c>
      <c r="AL124" s="951">
        <v>5800</v>
      </c>
      <c r="AM124" s="945">
        <v>0.8</v>
      </c>
      <c r="AN124" s="938">
        <v>7.0000000000000007E-2</v>
      </c>
      <c r="AO124" s="802">
        <f>IF(U124="n/a","n/a",IF(AA124&lt;0,"n/a",IF(AA124="n/a","n/a",J124+U124-AA124)))</f>
        <v>-5.9594874284908004</v>
      </c>
      <c r="AP124" s="803">
        <f>IF(U124="n/a","n/a",J124+U124)</f>
        <v>6.6809959551950007</v>
      </c>
      <c r="AQ124" s="961">
        <f>IF(OR(AC124&lt;0.01,AF124="n/a"),"n/a",(I124/SQRT(22.5*AC124*(I124/AF124))-1)*100)</f>
        <v>-14.212061887392224</v>
      </c>
      <c r="AR124" s="703">
        <f>INDEX(Historical!$C$7:$C$1439,MATCH(B124,Historical!$B$7:$B$1450,0))*IF(AH124="n/a",1.03,IF(AH124&lt;0,1.01,IF(AH124&gt;10,1.1,(1+AH124/100))))</f>
        <v>2.09</v>
      </c>
      <c r="AS124" s="959">
        <f>IF($AI124="n/a",1.03*AR124,IF($AI124&lt;0,1.01*AR124,IF($AI124&gt;10,1.1*AR124,(1+$AI124/100)*AR124)))</f>
        <v>2.1798699999999998</v>
      </c>
      <c r="AT124" s="959">
        <f>IF($AK124="n/a",1.03*AS124,IF($AK124&lt;0,1.01*AS124,IF($AK124&gt;10,1.1*AS124,(1+$AK124/100)*AS124)))</f>
        <v>2.3324609000000001</v>
      </c>
      <c r="AU124" s="959">
        <f>IF($AK124="n/a",1.03*AT124,IF($AK124&lt;0,1.01*AT124,IF($AK124&gt;10,1.1*AT124,(1+$AK124/100)*AT124)))</f>
        <v>2.4957331630000001</v>
      </c>
      <c r="AV124" s="959">
        <f>IF($AK124="n/a",1.03*AU124,IF($AK124&lt;0,1.01*AU124,IF($AK124&gt;10,1.1*AU124,(1+$AK124/100)*AU124)))</f>
        <v>2.6704344844100003</v>
      </c>
      <c r="AW124" s="703">
        <f>SUM(AR124:AV124)</f>
        <v>11.768498547409999</v>
      </c>
      <c r="AX124" s="810">
        <f>AW124/I124*100</f>
        <v>14.063693292793975</v>
      </c>
      <c r="AY124" s="1017">
        <v>1.23</v>
      </c>
      <c r="AZ124" s="945">
        <v>19.61</v>
      </c>
      <c r="BA124" s="945">
        <v>-20.47</v>
      </c>
      <c r="BB124" s="945">
        <v>8.4</v>
      </c>
      <c r="BC124" s="945">
        <v>1.7500000000000002</v>
      </c>
      <c r="BE124" s="666">
        <v>2005</v>
      </c>
      <c r="BF124" s="971">
        <f>IF(BE124&gt;2008,0,IF(BE124&gt;2001,1,IF(BE124&gt;1990,2,IF(BE124&gt;1980,3,IF(BE124&gt;1973,4,IF(BE124&gt;1970,5,IF(BE124&gt;1960,6,IF(BE124&gt;1958,7,IF(BE124&gt;1953,8,9)))))))))</f>
        <v>1</v>
      </c>
      <c r="BG124" s="955">
        <v>1.2</v>
      </c>
      <c r="BH124" s="937"/>
    </row>
    <row r="125" spans="1:60" ht="11.25" customHeight="1" x14ac:dyDescent="0.2">
      <c r="A125" s="953" t="s">
        <v>983</v>
      </c>
      <c r="B125" s="948" t="s">
        <v>984</v>
      </c>
      <c r="C125" s="1013" t="s">
        <v>108</v>
      </c>
      <c r="D125" s="1013" t="s">
        <v>4365</v>
      </c>
      <c r="E125" s="792">
        <v>7</v>
      </c>
      <c r="F125" s="1227">
        <v>649</v>
      </c>
      <c r="G125" s="1122" t="s">
        <v>106</v>
      </c>
      <c r="H125" s="1122" t="s">
        <v>106</v>
      </c>
      <c r="I125" s="947">
        <v>28.05</v>
      </c>
      <c r="J125" s="703">
        <f>(M125/I125)*100</f>
        <v>2.2816399286987523</v>
      </c>
      <c r="K125" s="950">
        <v>0.16</v>
      </c>
      <c r="L125" s="960">
        <v>4</v>
      </c>
      <c r="M125" s="694">
        <f>K125*L125</f>
        <v>0.64</v>
      </c>
      <c r="N125" s="943" t="s">
        <v>973</v>
      </c>
      <c r="O125" s="795">
        <v>0.15</v>
      </c>
      <c r="P125" s="934">
        <v>43504</v>
      </c>
      <c r="Q125" s="934">
        <v>43515</v>
      </c>
      <c r="R125" s="694">
        <f>(K125-O125)/O125*100</f>
        <v>6.6666666666666732</v>
      </c>
      <c r="S125" s="759">
        <f>IF(INDEX(Historical!$D$7:$D$1439,MATCH(B125,Historical!$B$7:$B$1450,0))=0,"n/a",(INDEX(Historical!$C$7:$C$1439,MATCH(B125,Historical!$B$7:$B$1450,0))/INDEX(Historical!$D$7:$D$1439,MATCH(B125,Historical!$B$7:$B$1450,0))-1)*100)</f>
        <v>7.1428571428571397</v>
      </c>
      <c r="T125" s="759">
        <f>IF(INDEX(Historical!$F$7:$F$1432,MATCH(B125,Historical!$B$7:$B$1450,0))=0,"n/a",((INDEX(Historical!$C$7:$C$1439,MATCH(B125,Historical!$B$7:$B$1450,0))/INDEX(Historical!$F$7:$F$1432,MATCH(B125,Historical!$B$7:$B$1450,0)))^(1/3)-1)*100)</f>
        <v>14.471424255333186</v>
      </c>
      <c r="U125" s="759">
        <f>IF(INDEX(Historical!$H$7:$H$1432,MATCH(B125,Historical!$B$7:$B$1450,0))=0,"n/a",((INDEX(Historical!$C$7:$C$1439,MATCH(B125,Historical!$B$7:$B$1450,0))/INDEX(Historical!$H$7:$H$1432,MATCH(B125,Historical!$B$7:$B$1450,0)))^(1/5)-1)*100)</f>
        <v>71.877192758747881</v>
      </c>
      <c r="V125" s="759" t="str">
        <f>IF(INDEX(Historical!$O$7:$O$1432,MATCH(B125,Historical!$B$7:$B$1450,0))=0,"n/a",((INDEX(Historical!$C$7:$C$1439,MATCH(B125,Historical!$B$7:$B$1450,0))/INDEX(Historical!$O$7:$O$1432,MATCH(B125,Historical!$B$7:$B$1450,0)))^(1/10)-1)*100)</f>
        <v>n/a</v>
      </c>
      <c r="W125" s="760" t="str">
        <f>IF(OR(U125&lt;=0,U125="n/a",V125&lt;=0,V125="n/a"),"n/a",U125/V125)</f>
        <v>n/a</v>
      </c>
      <c r="X125" s="761" t="str">
        <f>IF(OR(AJ125&lt;=0,AJ125="n/a",U125&lt;=0,U125="n/a"),"n/a",U125/AJ125)</f>
        <v>n/a</v>
      </c>
      <c r="Y125" s="949"/>
      <c r="Z125" s="703" t="str">
        <f>IF(OR(AC125&lt;0.01,AC125="n/a"),"n/a",M125/AC125*100)</f>
        <v>n/a</v>
      </c>
      <c r="AA125" s="959" t="str">
        <f>IF(OR(AC125&lt;0.01,AC125="n/a"),"n/a",I125/AC125)</f>
        <v>n/a</v>
      </c>
      <c r="AB125" s="960">
        <v>12</v>
      </c>
      <c r="AC125" s="938" t="s">
        <v>137</v>
      </c>
      <c r="AD125" s="938" t="s">
        <v>137</v>
      </c>
      <c r="AE125" s="938" t="s">
        <v>137</v>
      </c>
      <c r="AF125" s="938" t="s">
        <v>137</v>
      </c>
      <c r="AG125" s="938" t="s">
        <v>137</v>
      </c>
      <c r="AH125" s="938" t="s">
        <v>137</v>
      </c>
      <c r="AI125" s="938" t="s">
        <v>137</v>
      </c>
      <c r="AJ125" s="938" t="s">
        <v>137</v>
      </c>
      <c r="AK125" s="938" t="s">
        <v>137</v>
      </c>
      <c r="AL125" s="951" t="s">
        <v>137</v>
      </c>
      <c r="AM125" s="945" t="s">
        <v>137</v>
      </c>
      <c r="AN125" s="938" t="s">
        <v>137</v>
      </c>
      <c r="AO125" s="802" t="str">
        <f>IF(U125="n/a","n/a",IF(AA125&lt;0,"n/a",IF(AA125="n/a","n/a",J125+U125-AA125)))</f>
        <v>n/a</v>
      </c>
      <c r="AP125" s="803">
        <f>IF(U125="n/a","n/a",J125+U125)</f>
        <v>74.158832687446633</v>
      </c>
      <c r="AQ125" s="961" t="str">
        <f>IF(OR(AC125&lt;0.01,AF125="n/a"),"n/a",(I125/SQRT(22.5*AC125*(I125/AF125))-1)*100)</f>
        <v>n/a</v>
      </c>
      <c r="AR125" s="703">
        <f>INDEX(Historical!$C$7:$C$1439,MATCH(B125,Historical!$B$7:$B$1450,0))*IF(AH125="n/a",1.03,IF(AH125&lt;0,1.01,IF(AH125&gt;10,1.1,(1+AH125/100))))</f>
        <v>0.61799999999999999</v>
      </c>
      <c r="AS125" s="959">
        <f>IF($AI125="n/a",1.03*AR125,IF($AI125&lt;0,1.01*AR125,IF($AI125&gt;10,1.1*AR125,(1+$AI125/100)*AR125)))</f>
        <v>0.63653999999999999</v>
      </c>
      <c r="AT125" s="959">
        <f>IF($AK125="n/a",1.03*AS125,IF($AK125&lt;0,1.01*AS125,IF($AK125&gt;10,1.1*AS125,(1+$AK125/100)*AS125)))</f>
        <v>0.6556362</v>
      </c>
      <c r="AU125" s="959">
        <f>IF($AK125="n/a",1.03*AT125,IF($AK125&lt;0,1.01*AT125,IF($AK125&gt;10,1.1*AT125,(1+$AK125/100)*AT125)))</f>
        <v>0.67530528600000006</v>
      </c>
      <c r="AV125" s="959">
        <f>IF($AK125="n/a",1.03*AU125,IF($AK125&lt;0,1.01*AU125,IF($AK125&gt;10,1.1*AU125,(1+$AK125/100)*AU125)))</f>
        <v>0.69556444458000011</v>
      </c>
      <c r="AW125" s="703">
        <f>SUM(AR125:AV125)</f>
        <v>3.2810459305799999</v>
      </c>
      <c r="AX125" s="810">
        <f>AW125/I125*100</f>
        <v>11.697133442352941</v>
      </c>
      <c r="AY125" s="1017" t="s">
        <v>137</v>
      </c>
      <c r="AZ125" s="945" t="s">
        <v>137</v>
      </c>
      <c r="BA125" s="945" t="s">
        <v>137</v>
      </c>
      <c r="BB125" s="945" t="s">
        <v>137</v>
      </c>
      <c r="BC125" s="945" t="s">
        <v>137</v>
      </c>
      <c r="BD125" s="984" t="s">
        <v>4290</v>
      </c>
      <c r="BE125" s="666">
        <v>2013</v>
      </c>
      <c r="BF125" s="971">
        <f>IF(BE125&gt;2008,0,IF(BE125&gt;2001,1,IF(BE125&gt;1990,2,IF(BE125&gt;1980,3,IF(BE125&gt;1973,4,IF(BE125&gt;1970,5,IF(BE125&gt;1960,6,IF(BE125&gt;1958,7,IF(BE125&gt;1953,8,9)))))))))</f>
        <v>0</v>
      </c>
      <c r="BG125" s="955" t="s">
        <v>137</v>
      </c>
      <c r="BH125" s="937"/>
    </row>
    <row r="126" spans="1:60" ht="11.25" customHeight="1" x14ac:dyDescent="0.2">
      <c r="A126" s="936" t="s">
        <v>1007</v>
      </c>
      <c r="B126" s="948" t="s">
        <v>1008</v>
      </c>
      <c r="C126" s="1013" t="s">
        <v>108</v>
      </c>
      <c r="D126" s="1013" t="s">
        <v>4365</v>
      </c>
      <c r="E126" s="792">
        <v>6</v>
      </c>
      <c r="F126" s="1227">
        <v>725</v>
      </c>
      <c r="G126" s="1227" t="s">
        <v>37</v>
      </c>
      <c r="H126" s="1227" t="s">
        <v>37</v>
      </c>
      <c r="I126" s="947">
        <v>11.54</v>
      </c>
      <c r="J126" s="703">
        <f>(M126/I126)*100</f>
        <v>4.1594454072790299</v>
      </c>
      <c r="K126" s="950">
        <v>0.12</v>
      </c>
      <c r="L126" s="960">
        <v>4</v>
      </c>
      <c r="M126" s="694">
        <f>K126*L126</f>
        <v>0.48</v>
      </c>
      <c r="N126" s="943" t="s">
        <v>973</v>
      </c>
      <c r="O126" s="795">
        <v>0.11</v>
      </c>
      <c r="P126" s="939">
        <v>43132</v>
      </c>
      <c r="Q126" s="939">
        <v>43147</v>
      </c>
      <c r="R126" s="694">
        <f>(K126-O126)/O126*100</f>
        <v>9.0909090909090864</v>
      </c>
      <c r="S126" s="759">
        <f>IF(INDEX(Historical!$D$7:$D$1439,MATCH(B126,Historical!$B$7:$B$1450,0))=0,"n/a",(INDEX(Historical!$C$7:$C$1439,MATCH(B126,Historical!$B$7:$B$1450,0))/INDEX(Historical!$D$7:$D$1439,MATCH(B126,Historical!$B$7:$B$1450,0))-1)*100)</f>
        <v>9.0909090909090828</v>
      </c>
      <c r="T126" s="759">
        <f>IF(INDEX(Historical!$F$7:$F$1432,MATCH(B126,Historical!$B$7:$B$1450,0))=0,"n/a",((INDEX(Historical!$C$7:$C$1439,MATCH(B126,Historical!$B$7:$B$1450,0))/INDEX(Historical!$F$7:$F$1432,MATCH(B126,Historical!$B$7:$B$1450,0)))^(1/3)-1)*100)</f>
        <v>10.064241629820891</v>
      </c>
      <c r="U126" s="759">
        <f>IF(INDEX(Historical!$H$7:$H$1432,MATCH(B126,Historical!$B$7:$B$1450,0))=0,"n/a",((INDEX(Historical!$C$7:$C$1439,MATCH(B126,Historical!$B$7:$B$1450,0))/INDEX(Historical!$H$7:$H$1432,MATCH(B126,Historical!$B$7:$B$1450,0)))^(1/5)-1)*100)</f>
        <v>14.869835499703509</v>
      </c>
      <c r="V126" s="759">
        <f>IF(INDEX(Historical!$O$7:$O$1432,MATCH(B126,Historical!$B$7:$B$1450,0))=0,"n/a",((INDEX(Historical!$C$7:$C$1439,MATCH(B126,Historical!$B$7:$B$1450,0))/INDEX(Historical!$O$7:$O$1432,MATCH(B126,Historical!$B$7:$B$1450,0)))^(1/10)-1)*100)</f>
        <v>8.1139800821938621</v>
      </c>
      <c r="W126" s="760">
        <f>IF(OR(U126&lt;=0,U126="n/a",V126&lt;=0,V126="n/a"),"n/a",U126/V126)</f>
        <v>1.8326191769111411</v>
      </c>
      <c r="X126" s="761">
        <f>IF(OR(AJ126&lt;=0,AJ126="n/a",U126&lt;=0,U126="n/a"),"n/a",U126/AJ126)</f>
        <v>1.689754034057217</v>
      </c>
      <c r="Y126" s="949"/>
      <c r="Z126" s="703">
        <f>IF(OR(AC126&lt;0.01,AC126="n/a"),"n/a",M126/AC126*100)</f>
        <v>44.036697247706421</v>
      </c>
      <c r="AA126" s="959">
        <f>IF(OR(AC126&lt;0.01,AC126="n/a"),"n/a",I126/AC126)</f>
        <v>10.587155963302751</v>
      </c>
      <c r="AB126" s="960">
        <v>12</v>
      </c>
      <c r="AC126" s="938">
        <v>1.0900000000000001</v>
      </c>
      <c r="AD126" s="938">
        <v>1.05</v>
      </c>
      <c r="AE126" s="938">
        <v>3.2</v>
      </c>
      <c r="AF126" s="938">
        <v>1.25</v>
      </c>
      <c r="AG126" s="938">
        <v>10.5</v>
      </c>
      <c r="AH126" s="938">
        <v>74.3</v>
      </c>
      <c r="AI126" s="938">
        <v>-0.73</v>
      </c>
      <c r="AJ126" s="938">
        <v>8.7999999999999989</v>
      </c>
      <c r="AK126" s="938">
        <v>10.18</v>
      </c>
      <c r="AL126" s="951">
        <v>986.9</v>
      </c>
      <c r="AM126" s="945">
        <v>0.6</v>
      </c>
      <c r="AN126" s="938">
        <v>0.14000000000000001</v>
      </c>
      <c r="AO126" s="802">
        <f>IF(U126="n/a","n/a",IF(AA126&lt;0,"n/a",IF(AA126="n/a","n/a",J126+U126-AA126)))</f>
        <v>8.4421249436797883</v>
      </c>
      <c r="AP126" s="803">
        <f>IF(U126="n/a","n/a",J126+U126)</f>
        <v>19.029280906982539</v>
      </c>
      <c r="AQ126" s="961">
        <f>IF(OR(AC126&lt;0.01,AF126="n/a"),"n/a",(I126/SQRT(22.5*AC126*(I126/AF126))-1)*100)</f>
        <v>-23.307410312690756</v>
      </c>
      <c r="AR126" s="703">
        <f>INDEX(Historical!$C$7:$C$1439,MATCH(B126,Historical!$B$7:$B$1450,0))*IF(AH126="n/a",1.03,IF(AH126&lt;0,1.01,IF(AH126&gt;10,1.1,(1+AH126/100))))</f>
        <v>0.52800000000000002</v>
      </c>
      <c r="AS126" s="959">
        <f>IF($AI126="n/a",1.03*AR126,IF($AI126&lt;0,1.01*AR126,IF($AI126&gt;10,1.1*AR126,(1+$AI126/100)*AR126)))</f>
        <v>0.53327999999999998</v>
      </c>
      <c r="AT126" s="959">
        <f>IF($AK126="n/a",1.03*AS126,IF($AK126&lt;0,1.01*AS126,IF($AK126&gt;10,1.1*AS126,(1+$AK126/100)*AS126)))</f>
        <v>0.58660800000000002</v>
      </c>
      <c r="AU126" s="959">
        <f>IF($AK126="n/a",1.03*AT126,IF($AK126&lt;0,1.01*AT126,IF($AK126&gt;10,1.1*AT126,(1+$AK126/100)*AT126)))</f>
        <v>0.64526880000000009</v>
      </c>
      <c r="AV126" s="959">
        <f>IF($AK126="n/a",1.03*AU126,IF($AK126&lt;0,1.01*AU126,IF($AK126&gt;10,1.1*AU126,(1+$AK126/100)*AU126)))</f>
        <v>0.70979568000000015</v>
      </c>
      <c r="AW126" s="703">
        <f>SUM(AR126:AV126)</f>
        <v>3.0029524800000003</v>
      </c>
      <c r="AX126" s="810">
        <f>AW126/I126*100</f>
        <v>26.022118544194111</v>
      </c>
      <c r="AY126" s="1017">
        <v>1.05</v>
      </c>
      <c r="AZ126" s="945">
        <v>15.4</v>
      </c>
      <c r="BA126" s="945">
        <v>-22.29</v>
      </c>
      <c r="BB126" s="945">
        <v>1.9900000000000002</v>
      </c>
      <c r="BC126" s="945">
        <v>-1.06</v>
      </c>
      <c r="BE126" s="666">
        <v>2013</v>
      </c>
      <c r="BF126" s="971">
        <f>IF(BE126&gt;2008,0,IF(BE126&gt;2001,1,IF(BE126&gt;1990,2,IF(BE126&gt;1980,3,IF(BE126&gt;1973,4,IF(BE126&gt;1970,5,IF(BE126&gt;1960,6,IF(BE126&gt;1958,7,IF(BE126&gt;1953,8,9)))))))))</f>
        <v>0</v>
      </c>
      <c r="BG126" s="955">
        <v>0.89999999999999991</v>
      </c>
      <c r="BH126" s="937"/>
    </row>
    <row r="127" spans="1:60" ht="11.25" customHeight="1" x14ac:dyDescent="0.2">
      <c r="A127" s="953" t="s">
        <v>1020</v>
      </c>
      <c r="B127" s="948" t="s">
        <v>1021</v>
      </c>
      <c r="C127" s="1013" t="s">
        <v>4345</v>
      </c>
      <c r="D127" s="1013" t="s">
        <v>4376</v>
      </c>
      <c r="E127" s="792">
        <v>7</v>
      </c>
      <c r="F127" s="1227">
        <v>667</v>
      </c>
      <c r="G127" s="1227" t="s">
        <v>106</v>
      </c>
      <c r="H127" s="1227" t="s">
        <v>106</v>
      </c>
      <c r="I127" s="947">
        <v>19.32</v>
      </c>
      <c r="J127" s="703">
        <f>(M127/I127)*100</f>
        <v>6.8322981366459627</v>
      </c>
      <c r="K127" s="950">
        <v>0.33</v>
      </c>
      <c r="L127" s="960">
        <v>4</v>
      </c>
      <c r="M127" s="694">
        <f>K127*L127</f>
        <v>1.32</v>
      </c>
      <c r="N127" s="943" t="s">
        <v>152</v>
      </c>
      <c r="O127" s="795">
        <v>0.315</v>
      </c>
      <c r="P127" s="934">
        <v>43523</v>
      </c>
      <c r="Q127" s="934">
        <v>43553</v>
      </c>
      <c r="R127" s="694">
        <f>(K127-O127)/O127*100</f>
        <v>4.7619047619047654</v>
      </c>
      <c r="S127" s="759">
        <f>IF(INDEX(Historical!$D$7:$D$1439,MATCH(B127,Historical!$B$7:$B$1450,0))=0,"n/a",(INDEX(Historical!$C$7:$C$1439,MATCH(B127,Historical!$B$7:$B$1450,0))/INDEX(Historical!$D$7:$D$1439,MATCH(B127,Historical!$B$7:$B$1450,0))-1)*100)</f>
        <v>6.7796610169491567</v>
      </c>
      <c r="T127" s="759">
        <f>IF(INDEX(Historical!$F$7:$F$1432,MATCH(B127,Historical!$B$7:$B$1450,0))=0,"n/a",((INDEX(Historical!$C$7:$C$1439,MATCH(B127,Historical!$B$7:$B$1450,0))/INDEX(Historical!$F$7:$F$1432,MATCH(B127,Historical!$B$7:$B$1450,0)))^(1/3)-1)*100)</f>
        <v>5.9306311673701595</v>
      </c>
      <c r="U127" s="759">
        <f>IF(INDEX(Historical!$H$7:$H$1432,MATCH(B127,Historical!$B$7:$B$1450,0))=0,"n/a",((INDEX(Historical!$C$7:$C$1439,MATCH(B127,Historical!$B$7:$B$1450,0))/INDEX(Historical!$H$7:$H$1432,MATCH(B127,Historical!$B$7:$B$1450,0)))^(1/5)-1)*100)</f>
        <v>14.961219732672927</v>
      </c>
      <c r="V127" s="759" t="str">
        <f>IF(INDEX(Historical!$O$7:$O$1432,MATCH(B127,Historical!$B$7:$B$1450,0))=0,"n/a",((INDEX(Historical!$C$7:$C$1439,MATCH(B127,Historical!$B$7:$B$1450,0))/INDEX(Historical!$O$7:$O$1432,MATCH(B127,Historical!$B$7:$B$1450,0)))^(1/10)-1)*100)</f>
        <v>n/a</v>
      </c>
      <c r="W127" s="760" t="str">
        <f>IF(OR(U127&lt;=0,U127="n/a",V127&lt;=0,V127="n/a"),"n/a",U127/V127)</f>
        <v>n/a</v>
      </c>
      <c r="X127" s="761">
        <f>IF(OR(AJ127&lt;=0,AJ127="n/a",U127&lt;=0,U127="n/a"),"n/a",U127/AJ127)</f>
        <v>2.0779471850934623</v>
      </c>
      <c r="Y127" s="948" t="s">
        <v>477</v>
      </c>
      <c r="Z127" s="703">
        <f>IF(OR(AC127&lt;0.01,AC127="n/a"),"n/a",M127/AC127*100)</f>
        <v>67.692307692307693</v>
      </c>
      <c r="AA127" s="959">
        <f>IF(OR(AC127&lt;0.01,AC127="n/a"),"n/a",I127/AC127)</f>
        <v>9.907692307692308</v>
      </c>
      <c r="AB127" s="960">
        <v>12</v>
      </c>
      <c r="AC127" s="938">
        <v>1.95</v>
      </c>
      <c r="AD127" s="938" t="s">
        <v>137</v>
      </c>
      <c r="AE127" s="938">
        <v>1.06</v>
      </c>
      <c r="AF127" s="938">
        <v>0.79</v>
      </c>
      <c r="AG127" s="938">
        <v>7.3</v>
      </c>
      <c r="AH127" s="938">
        <v>368.8</v>
      </c>
      <c r="AI127" s="938">
        <v>14.12</v>
      </c>
      <c r="AJ127" s="938">
        <v>7.1999999999999993</v>
      </c>
      <c r="AK127" s="938" t="s">
        <v>137</v>
      </c>
      <c r="AL127" s="951">
        <v>8150</v>
      </c>
      <c r="AM127" s="945">
        <v>0.85000000000000009</v>
      </c>
      <c r="AN127" s="938">
        <v>4.33</v>
      </c>
      <c r="AO127" s="802">
        <f>IF(U127="n/a","n/a",IF(AA127&lt;0,"n/a",IF(AA127="n/a","n/a",J127+U127-AA127)))</f>
        <v>11.885825561626582</v>
      </c>
      <c r="AP127" s="803">
        <f>IF(U127="n/a","n/a",J127+U127)</f>
        <v>21.79351786931889</v>
      </c>
      <c r="AQ127" s="961">
        <f>IF(OR(AC127&lt;0.01,AF127="n/a"),"n/a",(I127/SQRT(22.5*AC127*(I127/AF127))-1)*100)</f>
        <v>-41.019487500523923</v>
      </c>
      <c r="AR127" s="703">
        <f>INDEX(Historical!$C$7:$C$1439,MATCH(B127,Historical!$B$7:$B$1450,0))*IF(AH127="n/a",1.03,IF(AH127&lt;0,1.01,IF(AH127&gt;10,1.1,(1+AH127/100))))</f>
        <v>1.3860000000000001</v>
      </c>
      <c r="AS127" s="959">
        <f>IF($AI127="n/a",1.03*AR127,IF($AI127&lt;0,1.01*AR127,IF($AI127&gt;10,1.1*AR127,(1+$AI127/100)*AR127)))</f>
        <v>1.5246000000000002</v>
      </c>
      <c r="AT127" s="959">
        <f>IF($AK127="n/a",1.03*AS127,IF($AK127&lt;0,1.01*AS127,IF($AK127&gt;10,1.1*AS127,(1+$AK127/100)*AS127)))</f>
        <v>1.5703380000000002</v>
      </c>
      <c r="AU127" s="959">
        <f>IF($AK127="n/a",1.03*AT127,IF($AK127&lt;0,1.01*AT127,IF($AK127&gt;10,1.1*AT127,(1+$AK127/100)*AT127)))</f>
        <v>1.6174481400000003</v>
      </c>
      <c r="AV127" s="959">
        <f>IF($AK127="n/a",1.03*AU127,IF($AK127&lt;0,1.01*AU127,IF($AK127&gt;10,1.1*AU127,(1+$AK127/100)*AU127)))</f>
        <v>1.6659715842000002</v>
      </c>
      <c r="AW127" s="703">
        <f>SUM(AR127:AV127)</f>
        <v>7.7643577242000017</v>
      </c>
      <c r="AX127" s="810">
        <f>AW127/I127*100</f>
        <v>40.188186978260873</v>
      </c>
      <c r="AY127" s="1017">
        <v>0.95</v>
      </c>
      <c r="AZ127" s="945">
        <v>29.14</v>
      </c>
      <c r="BA127" s="945">
        <v>-8.9499999999999993</v>
      </c>
      <c r="BB127" s="945">
        <v>1.22</v>
      </c>
      <c r="BC127" s="945">
        <v>1.68</v>
      </c>
      <c r="BE127" s="666">
        <v>2013</v>
      </c>
      <c r="BF127" s="971">
        <f>IF(BE127&gt;2008,0,IF(BE127&gt;2001,1,IF(BE127&gt;1990,2,IF(BE127&gt;1980,3,IF(BE127&gt;1973,4,IF(BE127&gt;1970,5,IF(BE127&gt;1960,6,IF(BE127&gt;1958,7,IF(BE127&gt;1953,8,9)))))))))</f>
        <v>0</v>
      </c>
      <c r="BG127" s="955">
        <v>0.70000000000000007</v>
      </c>
      <c r="BH127" s="937"/>
    </row>
    <row r="128" spans="1:60" ht="11.25" customHeight="1" x14ac:dyDescent="0.2">
      <c r="A128" s="944" t="s">
        <v>473</v>
      </c>
      <c r="B128" s="948" t="s">
        <v>474</v>
      </c>
      <c r="C128" s="1013" t="s">
        <v>4216</v>
      </c>
      <c r="D128" s="1013" t="s">
        <v>4351</v>
      </c>
      <c r="E128" s="792">
        <v>12</v>
      </c>
      <c r="F128" s="1227">
        <v>294</v>
      </c>
      <c r="G128" s="1024" t="s">
        <v>106</v>
      </c>
      <c r="H128" s="1024" t="s">
        <v>106</v>
      </c>
      <c r="I128" s="947">
        <v>127.12</v>
      </c>
      <c r="J128" s="703">
        <f>(M128/I128)*100</f>
        <v>1.5261170547514158</v>
      </c>
      <c r="K128" s="950">
        <v>0.48499999999999999</v>
      </c>
      <c r="L128" s="960">
        <v>4</v>
      </c>
      <c r="M128" s="694">
        <f>K128*L128</f>
        <v>1.94</v>
      </c>
      <c r="N128" s="943" t="s">
        <v>190</v>
      </c>
      <c r="O128" s="795">
        <v>0.36499999999999999</v>
      </c>
      <c r="P128" s="660">
        <v>43360</v>
      </c>
      <c r="Q128" s="660">
        <v>43376</v>
      </c>
      <c r="R128" s="694">
        <f>(K128-O128)/O128*100</f>
        <v>32.87671232876712</v>
      </c>
      <c r="S128" s="759">
        <f>IF(INDEX(Historical!$D$7:$D$1439,MATCH(B128,Historical!$B$7:$B$1450,0))=0,"n/a",(INDEX(Historical!$C$7:$C$1439,MATCH(B128,Historical!$B$7:$B$1450,0))/INDEX(Historical!$D$7:$D$1439,MATCH(B128,Historical!$B$7:$B$1450,0))-1)*100)</f>
        <v>16.605166051660515</v>
      </c>
      <c r="T128" s="759">
        <f>IF(INDEX(Historical!$F$7:$F$1432,MATCH(B128,Historical!$B$7:$B$1450,0))=0,"n/a",((INDEX(Historical!$C$7:$C$1439,MATCH(B128,Historical!$B$7:$B$1450,0))/INDEX(Historical!$F$7:$F$1432,MATCH(B128,Historical!$B$7:$B$1450,0)))^(1/3)-1)*100)</f>
        <v>12.489340183017262</v>
      </c>
      <c r="U128" s="759">
        <f>IF(INDEX(Historical!$H$7:$H$1432,MATCH(B128,Historical!$B$7:$B$1450,0))=0,"n/a",((INDEX(Historical!$C$7:$C$1439,MATCH(B128,Historical!$B$7:$B$1450,0))/INDEX(Historical!$H$7:$H$1432,MATCH(B128,Historical!$B$7:$B$1450,0)))^(1/5)-1)*100)</f>
        <v>16.06978091874236</v>
      </c>
      <c r="V128" s="759">
        <f>IF(INDEX(Historical!$O$7:$O$1432,MATCH(B128,Historical!$B$7:$B$1450,0))=0,"n/a",((INDEX(Historical!$C$7:$C$1439,MATCH(B128,Historical!$B$7:$B$1450,0))/INDEX(Historical!$O$7:$O$1432,MATCH(B128,Historical!$B$7:$B$1450,0)))^(1/10)-1)*100)</f>
        <v>20.246296094670679</v>
      </c>
      <c r="W128" s="760">
        <f>IF(OR(U128&lt;=0,U128="n/a",V128&lt;=0,V128="n/a"),"n/a",U128/V128)</f>
        <v>0.79371460555554751</v>
      </c>
      <c r="X128" s="761">
        <f>IF(OR(AJ128&lt;=0,AJ128="n/a",U128&lt;=0,U128="n/a"),"n/a",U128/AJ128)</f>
        <v>0.95653457849656898</v>
      </c>
      <c r="Y128" s="948"/>
      <c r="Z128" s="703">
        <f>IF(OR(AC128&lt;0.01,AC128="n/a"),"n/a",M128/AC128*100)</f>
        <v>45.971563981042657</v>
      </c>
      <c r="AA128" s="959">
        <f>IF(OR(AC128&lt;0.01,AC128="n/a"),"n/a",I128/AC128)</f>
        <v>30.12322274881517</v>
      </c>
      <c r="AB128" s="960">
        <v>12</v>
      </c>
      <c r="AC128" s="938">
        <v>4.22</v>
      </c>
      <c r="AD128" s="938">
        <v>3.11</v>
      </c>
      <c r="AE128" s="938">
        <v>3.41</v>
      </c>
      <c r="AF128" s="938">
        <v>12</v>
      </c>
      <c r="AG128" s="938">
        <v>42.9</v>
      </c>
      <c r="AH128" s="938">
        <v>36.1</v>
      </c>
      <c r="AI128" s="938">
        <v>10.65</v>
      </c>
      <c r="AJ128" s="938">
        <v>16.8</v>
      </c>
      <c r="AK128" s="938">
        <v>10</v>
      </c>
      <c r="AL128" s="951">
        <v>15270</v>
      </c>
      <c r="AM128" s="945">
        <v>0.6</v>
      </c>
      <c r="AN128" s="938">
        <v>0.93</v>
      </c>
      <c r="AO128" s="802">
        <f>IF(U128="n/a","n/a",IF(AA128&lt;0,"n/a",IF(AA128="n/a","n/a",J128+U128-AA128)))</f>
        <v>-12.527324775321393</v>
      </c>
      <c r="AP128" s="803">
        <f>IF(U128="n/a","n/a",J128+U128)</f>
        <v>17.595897973493777</v>
      </c>
      <c r="AQ128" s="961">
        <f>IF(OR(AC128&lt;0.01,AF128="n/a"),"n/a",(I128/SQRT(22.5*AC128*(I128/AF128))-1)*100)</f>
        <v>300.82064317307919</v>
      </c>
      <c r="AR128" s="703">
        <f>INDEX(Historical!$C$7:$C$1439,MATCH(B128,Historical!$B$7:$B$1450,0))*IF(AH128="n/a",1.03,IF(AH128&lt;0,1.01,IF(AH128&gt;10,1.1,(1+AH128/100))))</f>
        <v>1.7380000000000002</v>
      </c>
      <c r="AS128" s="959">
        <f>IF($AI128="n/a",1.03*AR128,IF($AI128&lt;0,1.01*AR128,IF($AI128&gt;10,1.1*AR128,(1+$AI128/100)*AR128)))</f>
        <v>1.9118000000000004</v>
      </c>
      <c r="AT128" s="959">
        <f>IF($AK128="n/a",1.03*AS128,IF($AK128&lt;0,1.01*AS128,IF($AK128&gt;10,1.1*AS128,(1+$AK128/100)*AS128)))</f>
        <v>2.1029800000000005</v>
      </c>
      <c r="AU128" s="959">
        <f>IF($AK128="n/a",1.03*AT128,IF($AK128&lt;0,1.01*AT128,IF($AK128&gt;10,1.1*AT128,(1+$AK128/100)*AT128)))</f>
        <v>2.3132780000000008</v>
      </c>
      <c r="AV128" s="959">
        <f>IF($AK128="n/a",1.03*AU128,IF($AK128&lt;0,1.01*AU128,IF($AK128&gt;10,1.1*AU128,(1+$AK128/100)*AU128)))</f>
        <v>2.5446058000000011</v>
      </c>
      <c r="AW128" s="703">
        <f>SUM(AR128:AV128)</f>
        <v>10.610663800000003</v>
      </c>
      <c r="AX128" s="810">
        <f>AW128/I128*100</f>
        <v>8.3469664883574595</v>
      </c>
      <c r="AY128" s="1017">
        <v>0.74</v>
      </c>
      <c r="AZ128" s="945">
        <v>39.17</v>
      </c>
      <c r="BA128" s="945">
        <v>-8.0399999999999991</v>
      </c>
      <c r="BB128" s="945">
        <v>-1.9</v>
      </c>
      <c r="BC128" s="945">
        <v>14.02</v>
      </c>
      <c r="BE128" s="666">
        <v>2007</v>
      </c>
      <c r="BF128" s="971">
        <f>IF(BE128&gt;2008,0,IF(BE128&gt;2001,1,IF(BE128&gt;1990,2,IF(BE128&gt;1980,3,IF(BE128&gt;1973,4,IF(BE128&gt;1970,5,IF(BE128&gt;1960,6,IF(BE128&gt;1958,7,IF(BE128&gt;1953,8,9)))))))))</f>
        <v>1</v>
      </c>
      <c r="BG128" s="955">
        <v>14.799999999999999</v>
      </c>
    </row>
    <row r="129" spans="1:60" ht="11.25" customHeight="1" x14ac:dyDescent="0.2">
      <c r="A129" s="944" t="s">
        <v>159</v>
      </c>
      <c r="B129" s="948" t="s">
        <v>160</v>
      </c>
      <c r="C129" s="1013" t="s">
        <v>112</v>
      </c>
      <c r="D129" s="1013" t="s">
        <v>4348</v>
      </c>
      <c r="E129" s="792">
        <v>33</v>
      </c>
      <c r="F129" s="1227">
        <v>81</v>
      </c>
      <c r="G129" s="1227" t="s">
        <v>37</v>
      </c>
      <c r="H129" s="1227" t="s">
        <v>37</v>
      </c>
      <c r="I129" s="938">
        <v>51.73</v>
      </c>
      <c r="J129" s="703">
        <f>(M129/I129)*100</f>
        <v>1.6431471099942005</v>
      </c>
      <c r="K129" s="957">
        <v>0.21249999999999999</v>
      </c>
      <c r="L129" s="960">
        <v>4</v>
      </c>
      <c r="M129" s="694">
        <f>K129*L129</f>
        <v>0.85</v>
      </c>
      <c r="N129" s="943" t="s">
        <v>161</v>
      </c>
      <c r="O129" s="796">
        <v>0.20749999999999999</v>
      </c>
      <c r="P129" s="934">
        <v>43382</v>
      </c>
      <c r="Q129" s="934">
        <v>43404</v>
      </c>
      <c r="R129" s="694">
        <f>(K129-O129)/O129*100</f>
        <v>2.4096385542168699</v>
      </c>
      <c r="S129" s="759">
        <f>IF(INDEX(Historical!$D$7:$D$1439,MATCH(B129,Historical!$B$7:$B$1450,0))=0,"n/a",(INDEX(Historical!$C$7:$C$1439,MATCH(B129,Historical!$B$7:$B$1450,0))/INDEX(Historical!$D$7:$D$1439,MATCH(B129,Historical!$B$7:$B$1450,0))-1)*100)</f>
        <v>1.3981762917933072</v>
      </c>
      <c r="T129" s="759">
        <f>IF(INDEX(Historical!$F$7:$F$1432,MATCH(B129,Historical!$B$7:$B$1450,0))=0,"n/a",((INDEX(Historical!$C$7:$C$1439,MATCH(B129,Historical!$B$7:$B$1450,0))/INDEX(Historical!$F$7:$F$1432,MATCH(B129,Historical!$B$7:$B$1450,0)))^(1/3)-1)*100)</f>
        <v>1.2916556398645529</v>
      </c>
      <c r="U129" s="759">
        <f>IF(INDEX(Historical!$H$7:$H$1432,MATCH(B129,Historical!$B$7:$B$1450,0))=0,"n/a",((INDEX(Historical!$C$7:$C$1439,MATCH(B129,Historical!$B$7:$B$1450,0))/INDEX(Historical!$H$7:$H$1432,MATCH(B129,Historical!$B$7:$B$1450,0)))^(1/5)-1)*100)</f>
        <v>1.7421528716909274</v>
      </c>
      <c r="V129" s="759">
        <f>IF(INDEX(Historical!$O$7:$O$1432,MATCH(B129,Historical!$B$7:$B$1450,0))=0,"n/a",((INDEX(Historical!$C$7:$C$1439,MATCH(B129,Historical!$B$7:$B$1450,0))/INDEX(Historical!$O$7:$O$1432,MATCH(B129,Historical!$B$7:$B$1450,0)))^(1/10)-1)*100)</f>
        <v>3.0095372311331081</v>
      </c>
      <c r="W129" s="760">
        <f>IF(OR(U129&lt;=0,U129="n/a",V129&lt;=0,V129="n/a"),"n/a",U129/V129)</f>
        <v>0.57887732827116301</v>
      </c>
      <c r="X129" s="761">
        <f>IF(OR(AJ129&lt;=0,AJ129="n/a",U129&lt;=0,U129="n/a"),"n/a",U129/AJ129)</f>
        <v>7.6746822541450543E-2</v>
      </c>
      <c r="Y129" s="948"/>
      <c r="Z129" s="703">
        <f>IF(OR(AC129&lt;0.01,AC129="n/a"),"n/a",M129/AC129*100)</f>
        <v>34.97942386831275</v>
      </c>
      <c r="AA129" s="959">
        <f>IF(OR(AC129&lt;0.01,AC129="n/a"),"n/a",I129/AC129)</f>
        <v>21.288065843621396</v>
      </c>
      <c r="AB129" s="960">
        <v>7</v>
      </c>
      <c r="AC129" s="938">
        <v>2.4300000000000002</v>
      </c>
      <c r="AD129" s="938">
        <v>1.85</v>
      </c>
      <c r="AE129" s="938">
        <v>2.33</v>
      </c>
      <c r="AF129" s="938">
        <v>3.31</v>
      </c>
      <c r="AG129" s="938">
        <v>16.3</v>
      </c>
      <c r="AH129" s="938">
        <v>16</v>
      </c>
      <c r="AI129" s="938">
        <v>3.63</v>
      </c>
      <c r="AJ129" s="938">
        <v>22.7</v>
      </c>
      <c r="AK129" s="938">
        <v>11.5</v>
      </c>
      <c r="AL129" s="951">
        <v>2710</v>
      </c>
      <c r="AM129" s="945">
        <v>1.7000000000000002</v>
      </c>
      <c r="AN129" s="938">
        <v>0</v>
      </c>
      <c r="AO129" s="802">
        <f>IF(U129="n/a","n/a",IF(AA129&lt;0,"n/a",IF(AA129="n/a","n/a",J129+U129-AA129)))</f>
        <v>-17.902765861936267</v>
      </c>
      <c r="AP129" s="803">
        <f>IF(U129="n/a","n/a",J129+U129)</f>
        <v>3.3852999816851277</v>
      </c>
      <c r="AQ129" s="961">
        <f>IF(OR(AC129&lt;0.01,AF129="n/a"),"n/a",(I129/SQRT(22.5*AC129*(I129/AF129))-1)*100)</f>
        <v>76.96640979749904</v>
      </c>
      <c r="AR129" s="703">
        <f>INDEX(Historical!$C$7:$C$1439,MATCH(B129,Historical!$B$7:$B$1450,0))*IF(AH129="n/a",1.03,IF(AH129&lt;0,1.01,IF(AH129&gt;10,1.1,(1+AH129/100))))</f>
        <v>0.91739999999999999</v>
      </c>
      <c r="AS129" s="959">
        <f>IF($AI129="n/a",1.03*AR129,IF($AI129&lt;0,1.01*AR129,IF($AI129&gt;10,1.1*AR129,(1+$AI129/100)*AR129)))</f>
        <v>0.95070162000000003</v>
      </c>
      <c r="AT129" s="959">
        <f>IF($AK129="n/a",1.03*AS129,IF($AK129&lt;0,1.01*AS129,IF($AK129&gt;10,1.1*AS129,(1+$AK129/100)*AS129)))</f>
        <v>1.0457717820000001</v>
      </c>
      <c r="AU129" s="959">
        <f>IF($AK129="n/a",1.03*AT129,IF($AK129&lt;0,1.01*AT129,IF($AK129&gt;10,1.1*AT129,(1+$AK129/100)*AT129)))</f>
        <v>1.1503489602000001</v>
      </c>
      <c r="AV129" s="959">
        <f>IF($AK129="n/a",1.03*AU129,IF($AK129&lt;0,1.01*AU129,IF($AK129&gt;10,1.1*AU129,(1+$AK129/100)*AU129)))</f>
        <v>1.2653838562200002</v>
      </c>
      <c r="AW129" s="703">
        <f>SUM(AR129:AV129)</f>
        <v>5.3296062184200004</v>
      </c>
      <c r="AX129" s="810">
        <f>AW129/I129*100</f>
        <v>10.302737712004641</v>
      </c>
      <c r="AY129" s="1017">
        <v>0.89</v>
      </c>
      <c r="AZ129" s="945">
        <v>40.949999999999996</v>
      </c>
      <c r="BA129" s="945">
        <v>-0.44</v>
      </c>
      <c r="BB129" s="945">
        <v>6.13</v>
      </c>
      <c r="BC129" s="945">
        <v>12.879999999999999</v>
      </c>
      <c r="BE129" s="666">
        <v>1986</v>
      </c>
      <c r="BF129" s="971">
        <f>IF(BE129&gt;2008,0,IF(BE129&gt;2001,1,IF(BE129&gt;1990,2,IF(BE129&gt;1980,3,IF(BE129&gt;1973,4,IF(BE129&gt;1970,5,IF(BE129&gt;1960,6,IF(BE129&gt;1958,7,IF(BE129&gt;1953,8,9)))))))))</f>
        <v>3</v>
      </c>
      <c r="BG129" s="955">
        <v>11.899999999999999</v>
      </c>
      <c r="BH129" s="937"/>
    </row>
    <row r="130" spans="1:60" ht="11.25" customHeight="1" x14ac:dyDescent="0.2">
      <c r="A130" s="936" t="s">
        <v>478</v>
      </c>
      <c r="B130" s="948" t="s">
        <v>479</v>
      </c>
      <c r="C130" s="1013" t="s">
        <v>108</v>
      </c>
      <c r="D130" s="1013" t="s">
        <v>118</v>
      </c>
      <c r="E130" s="792">
        <v>25</v>
      </c>
      <c r="F130" s="1227">
        <v>126</v>
      </c>
      <c r="G130" s="1161" t="s">
        <v>106</v>
      </c>
      <c r="H130" s="1161" t="s">
        <v>106</v>
      </c>
      <c r="I130" s="938">
        <v>35.93</v>
      </c>
      <c r="J130" s="703">
        <f>(M130/I130)*100</f>
        <v>0.89062065126635126</v>
      </c>
      <c r="K130" s="957">
        <v>0.08</v>
      </c>
      <c r="L130" s="960">
        <v>4</v>
      </c>
      <c r="M130" s="694">
        <f>K130*L130</f>
        <v>0.32</v>
      </c>
      <c r="N130" s="943" t="s">
        <v>122</v>
      </c>
      <c r="O130" s="796">
        <v>7.4999999999999997E-2</v>
      </c>
      <c r="P130" s="934">
        <v>43398</v>
      </c>
      <c r="Q130" s="934">
        <v>43411</v>
      </c>
      <c r="R130" s="694">
        <f>(K130-O130)/O130*100</f>
        <v>6.6666666666666732</v>
      </c>
      <c r="S130" s="759">
        <f>IF(INDEX(Historical!$D$7:$D$1439,MATCH(B130,Historical!$B$7:$B$1450,0))=0,"n/a",(INDEX(Historical!$C$7:$C$1439,MATCH(B130,Historical!$B$7:$B$1450,0))/INDEX(Historical!$D$7:$D$1439,MATCH(B130,Historical!$B$7:$B$1450,0))-1)*100)</f>
        <v>9.9099099099098975</v>
      </c>
      <c r="T130" s="759">
        <f>IF(INDEX(Historical!$F$7:$F$1432,MATCH(B130,Historical!$B$7:$B$1450,0))=0,"n/a",((INDEX(Historical!$C$7:$C$1439,MATCH(B130,Historical!$B$7:$B$1450,0))/INDEX(Historical!$F$7:$F$1432,MATCH(B130,Historical!$B$7:$B$1450,0)))^(1/3)-1)*100)</f>
        <v>10.468150723342106</v>
      </c>
      <c r="U130" s="759">
        <f>IF(INDEX(Historical!$H$7:$H$1432,MATCH(B130,Historical!$B$7:$B$1450,0))=0,"n/a",((INDEX(Historical!$C$7:$C$1439,MATCH(B130,Historical!$B$7:$B$1450,0))/INDEX(Historical!$H$7:$H$1432,MATCH(B130,Historical!$B$7:$B$1450,0)))^(1/5)-1)*100)</f>
        <v>10.516118190072632</v>
      </c>
      <c r="V130" s="759">
        <f>IF(INDEX(Historical!$O$7:$O$1432,MATCH(B130,Historical!$B$7:$B$1450,0))=0,"n/a",((INDEX(Historical!$C$7:$C$1439,MATCH(B130,Historical!$B$7:$B$1450,0))/INDEX(Historical!$O$7:$O$1432,MATCH(B130,Historical!$B$7:$B$1450,0)))^(1/10)-1)*100)</f>
        <v>7.9067214528991236</v>
      </c>
      <c r="W130" s="760">
        <f>IF(OR(U130&lt;=0,U130="n/a",V130&lt;=0,V130="n/a"),"n/a",U130/V130)</f>
        <v>1.3300225956760792</v>
      </c>
      <c r="X130" s="761">
        <f>IF(OR(AJ130&lt;=0,AJ130="n/a",U130&lt;=0,U130="n/a"),"n/a",U130/AJ130)</f>
        <v>1.0111652105839068</v>
      </c>
      <c r="Y130" s="715"/>
      <c r="Z130" s="703">
        <f>IF(OR(AC130&lt;0.01,AC130="n/a"),"n/a",M130/AC130*100)</f>
        <v>23.021582733812952</v>
      </c>
      <c r="AA130" s="959">
        <f>IF(OR(AC130&lt;0.01,AC130="n/a"),"n/a",I130/AC130)</f>
        <v>25.848920863309353</v>
      </c>
      <c r="AB130" s="960">
        <v>12</v>
      </c>
      <c r="AC130" s="938">
        <v>1.39</v>
      </c>
      <c r="AD130" s="938">
        <v>2.75</v>
      </c>
      <c r="AE130" s="938">
        <v>4.55</v>
      </c>
      <c r="AF130" s="938">
        <v>3.21</v>
      </c>
      <c r="AG130" s="938">
        <v>11.3</v>
      </c>
      <c r="AH130" s="938">
        <v>-36.700000000000003</v>
      </c>
      <c r="AI130" s="938">
        <v>8.14</v>
      </c>
      <c r="AJ130" s="938">
        <v>10.4</v>
      </c>
      <c r="AK130" s="938">
        <v>9.5399999999999991</v>
      </c>
      <c r="AL130" s="951">
        <v>10160</v>
      </c>
      <c r="AM130" s="945">
        <v>1.7000000000000002</v>
      </c>
      <c r="AN130" s="938">
        <v>0.48</v>
      </c>
      <c r="AO130" s="802">
        <f>IF(U130="n/a","n/a",IF(AA130&lt;0,"n/a",IF(AA130="n/a","n/a",J130+U130-AA130)))</f>
        <v>-14.442182021970369</v>
      </c>
      <c r="AP130" s="803">
        <f>IF(U130="n/a","n/a",J130+U130)</f>
        <v>11.406738841338983</v>
      </c>
      <c r="AQ130" s="961">
        <f>IF(OR(AC130&lt;0.01,AF130="n/a"),"n/a",(I130/SQRT(22.5*AC130*(I130/AF130))-1)*100)</f>
        <v>92.03591790336516</v>
      </c>
      <c r="AR130" s="703">
        <f>INDEX(Historical!$C$7:$C$1439,MATCH(B130,Historical!$B$7:$B$1450,0))*IF(AH130="n/a",1.03,IF(AH130&lt;0,1.01,IF(AH130&gt;10,1.1,(1+AH130/100))))</f>
        <v>0.30804999999999999</v>
      </c>
      <c r="AS130" s="959">
        <f>IF($AI130="n/a",1.03*AR130,IF($AI130&lt;0,1.01*AR130,IF($AI130&gt;10,1.1*AR130,(1+$AI130/100)*AR130)))</f>
        <v>0.33312526999999997</v>
      </c>
      <c r="AT130" s="959">
        <f>IF($AK130="n/a",1.03*AS130,IF($AK130&lt;0,1.01*AS130,IF($AK130&gt;10,1.1*AS130,(1+$AK130/100)*AS130)))</f>
        <v>0.36490542075799992</v>
      </c>
      <c r="AU130" s="959">
        <f>IF($AK130="n/a",1.03*AT130,IF($AK130&lt;0,1.01*AT130,IF($AK130&gt;10,1.1*AT130,(1+$AK130/100)*AT130)))</f>
        <v>0.39971739789831306</v>
      </c>
      <c r="AV130" s="959">
        <f>IF($AK130="n/a",1.03*AU130,IF($AK130&lt;0,1.01*AU130,IF($AK130&gt;10,1.1*AU130,(1+$AK130/100)*AU130)))</f>
        <v>0.43785043765781212</v>
      </c>
      <c r="AW130" s="703">
        <f>SUM(AR130:AV130)</f>
        <v>1.8436485263141251</v>
      </c>
      <c r="AX130" s="810">
        <f>AW130/I130*100</f>
        <v>5.1312232850379207</v>
      </c>
      <c r="AY130" s="1017">
        <v>0.72</v>
      </c>
      <c r="AZ130" s="945">
        <v>39.700000000000003</v>
      </c>
      <c r="BA130" s="945">
        <v>-2.12</v>
      </c>
      <c r="BB130" s="945">
        <v>6.9599999999999991</v>
      </c>
      <c r="BC130" s="945">
        <v>19.3</v>
      </c>
      <c r="BE130" s="666">
        <v>1995</v>
      </c>
      <c r="BF130" s="971">
        <f>IF(BE130&gt;2008,0,IF(BE130&gt;2001,1,IF(BE130&gt;1990,2,IF(BE130&gt;1980,3,IF(BE130&gt;1973,4,IF(BE130&gt;1970,5,IF(BE130&gt;1960,6,IF(BE130&gt;1958,7,IF(BE130&gt;1953,8,9)))))))))</f>
        <v>2</v>
      </c>
      <c r="BG130" s="955">
        <v>5.4</v>
      </c>
      <c r="BH130" s="937"/>
    </row>
    <row r="131" spans="1:60" ht="11.25" customHeight="1" x14ac:dyDescent="0.2">
      <c r="A131" s="936" t="s">
        <v>1013</v>
      </c>
      <c r="B131" s="948" t="s">
        <v>1014</v>
      </c>
      <c r="C131" s="1013" t="s">
        <v>4345</v>
      </c>
      <c r="D131" s="1013" t="s">
        <v>4346</v>
      </c>
      <c r="E131" s="792">
        <v>6</v>
      </c>
      <c r="F131" s="1227">
        <v>751</v>
      </c>
      <c r="G131" s="1159" t="s">
        <v>106</v>
      </c>
      <c r="H131" s="1159" t="s">
        <v>106</v>
      </c>
      <c r="I131" s="947">
        <v>18.98</v>
      </c>
      <c r="J131" s="703">
        <f>(M131/I131)*100</f>
        <v>5.9009483667017912</v>
      </c>
      <c r="K131" s="950">
        <v>0.28000000000000003</v>
      </c>
      <c r="L131" s="960">
        <v>4</v>
      </c>
      <c r="M131" s="694">
        <f>K131*L131</f>
        <v>1.1200000000000001</v>
      </c>
      <c r="N131" s="943" t="s">
        <v>220</v>
      </c>
      <c r="O131" s="795">
        <v>0.27500000000000002</v>
      </c>
      <c r="P131" s="934">
        <v>43468</v>
      </c>
      <c r="Q131" s="934">
        <v>43480</v>
      </c>
      <c r="R131" s="694">
        <f>(K131-O131)/O131*100</f>
        <v>1.8181818181818195</v>
      </c>
      <c r="S131" s="759">
        <f>IF(INDEX(Historical!$D$7:$D$1439,MATCH(B131,Historical!$B$7:$B$1450,0))=0,"n/a",(INDEX(Historical!$C$7:$C$1439,MATCH(B131,Historical!$B$7:$B$1450,0))/INDEX(Historical!$D$7:$D$1439,MATCH(B131,Historical!$B$7:$B$1450,0))-1)*100)</f>
        <v>5.7692307692307709</v>
      </c>
      <c r="T131" s="759">
        <f>IF(INDEX(Historical!$F$7:$F$1432,MATCH(B131,Historical!$B$7:$B$1450,0))=0,"n/a",((INDEX(Historical!$C$7:$C$1439,MATCH(B131,Historical!$B$7:$B$1450,0))/INDEX(Historical!$F$7:$F$1432,MATCH(B131,Historical!$B$7:$B$1450,0)))^(1/3)-1)*100)</f>
        <v>6.917810999860885</v>
      </c>
      <c r="U131" s="759" t="str">
        <f>IF(INDEX(Historical!$H$7:$H$1432,MATCH(B131,Historical!$B$7:$B$1450,0))=0,"n/a",((INDEX(Historical!$C$7:$C$1439,MATCH(B131,Historical!$B$7:$B$1450,0))/INDEX(Historical!$H$7:$H$1432,MATCH(B131,Historical!$B$7:$B$1450,0)))^(1/5)-1)*100)</f>
        <v>n/a</v>
      </c>
      <c r="V131" s="759" t="str">
        <f>IF(INDEX(Historical!$O$7:$O$1432,MATCH(B131,Historical!$B$7:$B$1450,0))=0,"n/a",((INDEX(Historical!$C$7:$C$1439,MATCH(B131,Historical!$B$7:$B$1450,0))/INDEX(Historical!$O$7:$O$1432,MATCH(B131,Historical!$B$7:$B$1450,0)))^(1/10)-1)*100)</f>
        <v>n/a</v>
      </c>
      <c r="W131" s="760" t="str">
        <f>IF(OR(U131&lt;=0,U131="n/a",V131&lt;=0,V131="n/a"),"n/a",U131/V131)</f>
        <v>n/a</v>
      </c>
      <c r="X131" s="761" t="str">
        <f>IF(OR(AJ131&lt;=0,AJ131="n/a",U131&lt;=0,U131="n/a"),"n/a",U131/AJ131)</f>
        <v>n/a</v>
      </c>
      <c r="Y131" s="714"/>
      <c r="Z131" s="703">
        <f>IF(OR(AC131&lt;0.01,AC131="n/a"),"n/a",M131/AC131*100)</f>
        <v>91.8032786885246</v>
      </c>
      <c r="AA131" s="959">
        <f>IF(OR(AC131&lt;0.01,AC131="n/a"),"n/a",I131/AC131)</f>
        <v>15.557377049180328</v>
      </c>
      <c r="AB131" s="960">
        <v>12</v>
      </c>
      <c r="AC131" s="938">
        <v>1.22</v>
      </c>
      <c r="AD131" s="938" t="s">
        <v>137</v>
      </c>
      <c r="AE131" s="938">
        <v>4.63</v>
      </c>
      <c r="AF131" s="938">
        <v>2</v>
      </c>
      <c r="AG131" s="938" t="s">
        <v>137</v>
      </c>
      <c r="AH131" s="938">
        <v>23.1</v>
      </c>
      <c r="AI131" s="938">
        <v>3.37</v>
      </c>
      <c r="AJ131" s="938">
        <v>41.5</v>
      </c>
      <c r="AK131" s="938">
        <v>-5.09</v>
      </c>
      <c r="AL131" s="951">
        <v>5590</v>
      </c>
      <c r="AM131" s="945">
        <v>0.1</v>
      </c>
      <c r="AN131" s="938">
        <v>1.74</v>
      </c>
      <c r="AO131" s="802" t="str">
        <f>IF(U131="n/a","n/a",IF(AA131&lt;0,"n/a",IF(AA131="n/a","n/a",J131+U131-AA131)))</f>
        <v>n/a</v>
      </c>
      <c r="AP131" s="803" t="str">
        <f>IF(U131="n/a","n/a",J131+U131)</f>
        <v>n/a</v>
      </c>
      <c r="AQ131" s="961">
        <f>IF(OR(AC131&lt;0.01,AF131="n/a"),"n/a",(I131/SQRT(22.5*AC131*(I131/AF131))-1)*100)</f>
        <v>17.595831555678053</v>
      </c>
      <c r="AR131" s="703">
        <f>INDEX(Historical!$C$7:$C$1439,MATCH(B131,Historical!$B$7:$B$1450,0))*IF(AH131="n/a",1.03,IF(AH131&lt;0,1.01,IF(AH131&gt;10,1.1,(1+AH131/100))))</f>
        <v>1.2100000000000002</v>
      </c>
      <c r="AS131" s="959">
        <f>IF($AI131="n/a",1.03*AR131,IF($AI131&lt;0,1.01*AR131,IF($AI131&gt;10,1.1*AR131,(1+$AI131/100)*AR131)))</f>
        <v>1.2507770000000002</v>
      </c>
      <c r="AT131" s="959">
        <f>IF($AK131="n/a",1.03*AS131,IF($AK131&lt;0,1.01*AS131,IF($AK131&gt;10,1.1*AS131,(1+$AK131/100)*AS131)))</f>
        <v>1.2632847700000003</v>
      </c>
      <c r="AU131" s="959">
        <f>IF($AK131="n/a",1.03*AT131,IF($AK131&lt;0,1.01*AT131,IF($AK131&gt;10,1.1*AT131,(1+$AK131/100)*AT131)))</f>
        <v>1.2759176177000002</v>
      </c>
      <c r="AV131" s="959">
        <f>IF($AK131="n/a",1.03*AU131,IF($AK131&lt;0,1.01*AU131,IF($AK131&gt;10,1.1*AU131,(1+$AK131/100)*AU131)))</f>
        <v>1.2886767938770003</v>
      </c>
      <c r="AW131" s="703">
        <f>SUM(AR131:AV131)</f>
        <v>6.288656181577001</v>
      </c>
      <c r="AX131" s="810">
        <f>AW131/I131*100</f>
        <v>33.133067342344582</v>
      </c>
      <c r="AY131" s="1017">
        <v>0.71</v>
      </c>
      <c r="AZ131" s="945">
        <v>34.510000000000005</v>
      </c>
      <c r="BA131" s="945">
        <v>1.23</v>
      </c>
      <c r="BB131" s="945">
        <v>5.26</v>
      </c>
      <c r="BC131" s="945">
        <v>11.110000000000001</v>
      </c>
      <c r="BE131" s="666">
        <v>2014</v>
      </c>
      <c r="BF131" s="971">
        <f>IF(BE131&gt;2008,0,IF(BE131&gt;2001,1,IF(BE131&gt;1990,2,IF(BE131&gt;1980,3,IF(BE131&gt;1973,4,IF(BE131&gt;1970,5,IF(BE131&gt;1960,6,IF(BE131&gt;1958,7,IF(BE131&gt;1953,8,9)))))))))</f>
        <v>0</v>
      </c>
      <c r="BG131" s="955" t="s">
        <v>137</v>
      </c>
      <c r="BH131" s="937"/>
    </row>
    <row r="132" spans="1:60" ht="11.25" customHeight="1" x14ac:dyDescent="0.2">
      <c r="A132" s="936" t="s">
        <v>993</v>
      </c>
      <c r="B132" s="948" t="s">
        <v>994</v>
      </c>
      <c r="C132" s="1013" t="s">
        <v>247</v>
      </c>
      <c r="D132" s="1013" t="s">
        <v>4377</v>
      </c>
      <c r="E132" s="792">
        <v>8</v>
      </c>
      <c r="F132" s="1227">
        <v>528</v>
      </c>
      <c r="G132" s="1237" t="s">
        <v>106</v>
      </c>
      <c r="H132" s="1237" t="s">
        <v>106</v>
      </c>
      <c r="I132" s="947">
        <v>12.78</v>
      </c>
      <c r="J132" s="703">
        <f>(M132/I132)*100</f>
        <v>3.9123630672926448</v>
      </c>
      <c r="K132" s="950">
        <v>0.125</v>
      </c>
      <c r="L132" s="960">
        <v>4</v>
      </c>
      <c r="M132" s="694">
        <f>K132*L132</f>
        <v>0.5</v>
      </c>
      <c r="N132" s="943" t="s">
        <v>995</v>
      </c>
      <c r="O132" s="795">
        <v>0.11</v>
      </c>
      <c r="P132" s="660">
        <v>43321</v>
      </c>
      <c r="Q132" s="660">
        <v>43336</v>
      </c>
      <c r="R132" s="694">
        <f>(K132-O132)/O132*100</f>
        <v>13.636363636363635</v>
      </c>
      <c r="S132" s="759">
        <f>IF(INDEX(Historical!$D$7:$D$1439,MATCH(B132,Historical!$B$7:$B$1450,0))=0,"n/a",(INDEX(Historical!$C$7:$C$1439,MATCH(B132,Historical!$B$7:$B$1450,0))/INDEX(Historical!$D$7:$D$1439,MATCH(B132,Historical!$B$7:$B$1450,0))-1)*100)</f>
        <v>11.904761904761884</v>
      </c>
      <c r="T132" s="759">
        <f>IF(INDEX(Historical!$F$7:$F$1432,MATCH(B132,Historical!$B$7:$B$1450,0))=0,"n/a",((INDEX(Historical!$C$7:$C$1439,MATCH(B132,Historical!$B$7:$B$1450,0))/INDEX(Historical!$F$7:$F$1432,MATCH(B132,Historical!$B$7:$B$1450,0)))^(1/3)-1)*100)</f>
        <v>11.396867943116451</v>
      </c>
      <c r="U132" s="759">
        <f>IF(INDEX(Historical!$H$7:$H$1432,MATCH(B132,Historical!$B$7:$B$1450,0))=0,"n/a",((INDEX(Historical!$C$7:$C$1439,MATCH(B132,Historical!$B$7:$B$1450,0))/INDEX(Historical!$H$7:$H$1432,MATCH(B132,Historical!$B$7:$B$1450,0)))^(1/5)-1)*100)</f>
        <v>16.395190493396548</v>
      </c>
      <c r="V132" s="759">
        <f>IF(INDEX(Historical!$O$7:$O$1432,MATCH(B132,Historical!$B$7:$B$1450,0))=0,"n/a",((INDEX(Historical!$C$7:$C$1439,MATCH(B132,Historical!$B$7:$B$1450,0))/INDEX(Historical!$O$7:$O$1432,MATCH(B132,Historical!$B$7:$B$1450,0)))^(1/10)-1)*100)</f>
        <v>-6.0257257311171593</v>
      </c>
      <c r="W132" s="760" t="str">
        <f>IF(OR(U132&lt;=0,U132="n/a",V132&lt;=0,V132="n/a"),"n/a",U132/V132)</f>
        <v>n/a</v>
      </c>
      <c r="X132" s="761">
        <f>IF(OR(AJ132&lt;=0,AJ132="n/a",U132&lt;=0,U132="n/a"),"n/a",U132/AJ132)</f>
        <v>1.1880572821301845</v>
      </c>
      <c r="Y132" s="718"/>
      <c r="Z132" s="703">
        <f>IF(OR(AC132&lt;0.01,AC132="n/a"),"n/a",M132/AC132*100)</f>
        <v>102.04081632653062</v>
      </c>
      <c r="AA132" s="959">
        <f>IF(OR(AC132&lt;0.01,AC132="n/a"),"n/a",I132/AC132)</f>
        <v>26.081632653061224</v>
      </c>
      <c r="AB132" s="960">
        <v>11</v>
      </c>
      <c r="AC132" s="938">
        <v>0.49</v>
      </c>
      <c r="AD132" s="938">
        <v>1.66</v>
      </c>
      <c r="AE132" s="938">
        <v>0.28999999999999998</v>
      </c>
      <c r="AF132" s="938">
        <v>0.72</v>
      </c>
      <c r="AG132" s="938">
        <v>3.1</v>
      </c>
      <c r="AH132" s="938">
        <v>-47.5</v>
      </c>
      <c r="AI132" s="938" t="s">
        <v>137</v>
      </c>
      <c r="AJ132" s="938">
        <v>13.8</v>
      </c>
      <c r="AK132" s="938">
        <v>16</v>
      </c>
      <c r="AL132" s="951">
        <v>134.55000000000001</v>
      </c>
      <c r="AM132" s="945">
        <v>3.5000000000000004</v>
      </c>
      <c r="AN132" s="938">
        <v>0</v>
      </c>
      <c r="AO132" s="802">
        <f>IF(U132="n/a","n/a",IF(AA132&lt;0,"n/a",IF(AA132="n/a","n/a",J132+U132-AA132)))</f>
        <v>-5.7740790923720304</v>
      </c>
      <c r="AP132" s="803">
        <f>IF(U132="n/a","n/a",J132+U132)</f>
        <v>20.307553560689193</v>
      </c>
      <c r="AQ132" s="961">
        <f>IF(OR(AC132&lt;0.01,AF132="n/a"),"n/a",(I132/SQRT(22.5*AC132*(I132/AF132))-1)*100)</f>
        <v>-8.6428850664624353</v>
      </c>
      <c r="AR132" s="703">
        <f>INDEX(Historical!$C$7:$C$1439,MATCH(B132,Historical!$B$7:$B$1450,0))*IF(AH132="n/a",1.03,IF(AH132&lt;0,1.01,IF(AH132&gt;10,1.1,(1+AH132/100))))</f>
        <v>0.47469999999999996</v>
      </c>
      <c r="AS132" s="959">
        <f>IF($AI132="n/a",1.03*AR132,IF($AI132&lt;0,1.01*AR132,IF($AI132&gt;10,1.1*AR132,(1+$AI132/100)*AR132)))</f>
        <v>0.48894099999999996</v>
      </c>
      <c r="AT132" s="959">
        <f>IF($AK132="n/a",1.03*AS132,IF($AK132&lt;0,1.01*AS132,IF($AK132&gt;10,1.1*AS132,(1+$AK132/100)*AS132)))</f>
        <v>0.53783510000000001</v>
      </c>
      <c r="AU132" s="959">
        <f>IF($AK132="n/a",1.03*AT132,IF($AK132&lt;0,1.01*AT132,IF($AK132&gt;10,1.1*AT132,(1+$AK132/100)*AT132)))</f>
        <v>0.59161861000000004</v>
      </c>
      <c r="AV132" s="959">
        <f>IF($AK132="n/a",1.03*AU132,IF($AK132&lt;0,1.01*AU132,IF($AK132&gt;10,1.1*AU132,(1+$AK132/100)*AU132)))</f>
        <v>0.65078047100000014</v>
      </c>
      <c r="AW132" s="703">
        <f>SUM(AR132:AV132)</f>
        <v>2.7438751809999999</v>
      </c>
      <c r="AX132" s="810">
        <f>AW132/I132*100</f>
        <v>21.470071838810643</v>
      </c>
      <c r="AY132" s="1017">
        <v>0.77</v>
      </c>
      <c r="AZ132" s="945">
        <v>5.0999999999999996</v>
      </c>
      <c r="BA132" s="945">
        <v>-50.18</v>
      </c>
      <c r="BB132" s="945">
        <v>-8.19</v>
      </c>
      <c r="BC132" s="945">
        <v>-28.000000000000004</v>
      </c>
      <c r="BE132" s="666">
        <v>2011</v>
      </c>
      <c r="BF132" s="971">
        <f>IF(BE132&gt;2008,0,IF(BE132&gt;2001,1,IF(BE132&gt;1990,2,IF(BE132&gt;1980,3,IF(BE132&gt;1973,4,IF(BE132&gt;1970,5,IF(BE132&gt;1960,6,IF(BE132&gt;1958,7,IF(BE132&gt;1953,8,9)))))))))</f>
        <v>0</v>
      </c>
      <c r="BG132" s="955">
        <v>2.1</v>
      </c>
      <c r="BH132" s="937"/>
    </row>
    <row r="133" spans="1:60" ht="11.25" customHeight="1" x14ac:dyDescent="0.2">
      <c r="A133" s="944" t="s">
        <v>1650</v>
      </c>
      <c r="B133" s="948" t="s">
        <v>1651</v>
      </c>
      <c r="C133" s="1013" t="s">
        <v>108</v>
      </c>
      <c r="D133" s="1013" t="s">
        <v>4365</v>
      </c>
      <c r="E133" s="792">
        <v>7</v>
      </c>
      <c r="F133" s="1227">
        <v>707</v>
      </c>
      <c r="G133" s="1122" t="s">
        <v>106</v>
      </c>
      <c r="H133" s="1122" t="s">
        <v>106</v>
      </c>
      <c r="I133" s="947">
        <v>26.07</v>
      </c>
      <c r="J133" s="703">
        <f>(M133/I133)*100</f>
        <v>2.915228231683928</v>
      </c>
      <c r="K133" s="950">
        <v>0.19</v>
      </c>
      <c r="L133" s="960">
        <v>4</v>
      </c>
      <c r="M133" s="694">
        <f>K133*L133</f>
        <v>0.76</v>
      </c>
      <c r="N133" s="943" t="s">
        <v>107</v>
      </c>
      <c r="O133" s="795">
        <v>0.18</v>
      </c>
      <c r="P133" s="934">
        <v>43677</v>
      </c>
      <c r="Q133" s="934">
        <v>43692</v>
      </c>
      <c r="R133" s="694">
        <f>(K133-O133)/O133*100</f>
        <v>5.5555555555555607</v>
      </c>
      <c r="S133" s="759">
        <f>IF(INDEX(Historical!$D$7:$D$1439,MATCH(B133,Historical!$B$7:$B$1450,0))=0,"n/a",(INDEX(Historical!$C$7:$C$1439,MATCH(B133,Historical!$B$7:$B$1450,0))/INDEX(Historical!$D$7:$D$1439,MATCH(B133,Historical!$B$7:$B$1450,0))-1)*100)</f>
        <v>14.285714285714279</v>
      </c>
      <c r="T133" s="759">
        <f>IF(INDEX(Historical!$F$7:$F$1432,MATCH(B133,Historical!$B$7:$B$1450,0))=0,"n/a",((INDEX(Historical!$C$7:$C$1439,MATCH(B133,Historical!$B$7:$B$1450,0))/INDEX(Historical!$F$7:$F$1432,MATCH(B133,Historical!$B$7:$B$1450,0)))^(1/3)-1)*100)</f>
        <v>15.073916532957622</v>
      </c>
      <c r="U133" s="759">
        <f>IF(INDEX(Historical!$H$7:$H$1432,MATCH(B133,Historical!$B$7:$B$1450,0))=0,"n/a",((INDEX(Historical!$C$7:$C$1439,MATCH(B133,Historical!$B$7:$B$1450,0))/INDEX(Historical!$H$7:$H$1432,MATCH(B133,Historical!$B$7:$B$1450,0)))^(1/5)-1)*100)</f>
        <v>19.740571108299566</v>
      </c>
      <c r="V133" s="759">
        <f>IF(INDEX(Historical!$O$7:$O$1432,MATCH(B133,Historical!$B$7:$B$1450,0))=0,"n/a",((INDEX(Historical!$C$7:$C$1439,MATCH(B133,Historical!$B$7:$B$1450,0))/INDEX(Historical!$O$7:$O$1432,MATCH(B133,Historical!$B$7:$B$1450,0)))^(1/10)-1)*100)</f>
        <v>-0.60441225376401952</v>
      </c>
      <c r="W133" s="760" t="str">
        <f>IF(OR(U133&lt;=0,U133="n/a",V133&lt;=0,V133="n/a"),"n/a",U133/V133)</f>
        <v>n/a</v>
      </c>
      <c r="X133" s="761">
        <f>IF(OR(AJ133&lt;=0,AJ133="n/a",U133&lt;=0,U133="n/a"),"n/a",U133/AJ133)</f>
        <v>1.2735852327935204</v>
      </c>
      <c r="Y133" s="717"/>
      <c r="Z133" s="703">
        <f>IF(OR(AC133&lt;0.01,AC133="n/a"),"n/a",M133/AC133*100)</f>
        <v>35.849056603773583</v>
      </c>
      <c r="AA133" s="959">
        <f>IF(OR(AC133&lt;0.01,AC133="n/a"),"n/a",I133/AC133)</f>
        <v>12.297169811320755</v>
      </c>
      <c r="AB133" s="960">
        <v>12</v>
      </c>
      <c r="AC133" s="938">
        <v>2.12</v>
      </c>
      <c r="AD133" s="938">
        <v>1.54</v>
      </c>
      <c r="AE133" s="938">
        <v>3.64</v>
      </c>
      <c r="AF133" s="938">
        <v>1.41</v>
      </c>
      <c r="AG133" s="938">
        <v>11</v>
      </c>
      <c r="AH133" s="938">
        <v>24.099999999999998</v>
      </c>
      <c r="AI133" s="938">
        <v>-0.66</v>
      </c>
      <c r="AJ133" s="938">
        <v>15.5</v>
      </c>
      <c r="AK133" s="938">
        <v>8</v>
      </c>
      <c r="AL133" s="951">
        <v>394.86</v>
      </c>
      <c r="AM133" s="945">
        <v>3.2</v>
      </c>
      <c r="AN133" s="938">
        <v>0.12</v>
      </c>
      <c r="AO133" s="802">
        <f>IF(U133="n/a","n/a",IF(AA133&lt;0,"n/a",IF(AA133="n/a","n/a",J133+U133-AA133)))</f>
        <v>10.358629528662741</v>
      </c>
      <c r="AP133" s="803">
        <f>IF(U133="n/a","n/a",J133+U133)</f>
        <v>22.655799339983496</v>
      </c>
      <c r="AQ133" s="961">
        <f>IF(OR(AC133&lt;0.01,AF133="n/a"),"n/a",(I133/SQRT(22.5*AC133*(I133/AF133))-1)*100)</f>
        <v>-12.214885002670639</v>
      </c>
      <c r="AR133" s="703">
        <f>INDEX(Historical!$C$7:$C$1439,MATCH(B133,Historical!$B$7:$B$1450,0))*IF(AH133="n/a",1.03,IF(AH133&lt;0,1.01,IF(AH133&gt;10,1.1,(1+AH133/100))))</f>
        <v>0.70400000000000007</v>
      </c>
      <c r="AS133" s="959">
        <f>IF($AI133="n/a",1.03*AR133,IF($AI133&lt;0,1.01*AR133,IF($AI133&gt;10,1.1*AR133,(1+$AI133/100)*AR133)))</f>
        <v>0.71104000000000012</v>
      </c>
      <c r="AT133" s="959">
        <f>IF($AK133="n/a",1.03*AS133,IF($AK133&lt;0,1.01*AS133,IF($AK133&gt;10,1.1*AS133,(1+$AK133/100)*AS133)))</f>
        <v>0.76792320000000014</v>
      </c>
      <c r="AU133" s="959">
        <f>IF($AK133="n/a",1.03*AT133,IF($AK133&lt;0,1.01*AT133,IF($AK133&gt;10,1.1*AT133,(1+$AK133/100)*AT133)))</f>
        <v>0.8293570560000002</v>
      </c>
      <c r="AV133" s="959">
        <f>IF($AK133="n/a",1.03*AU133,IF($AK133&lt;0,1.01*AU133,IF($AK133&gt;10,1.1*AU133,(1+$AK133/100)*AU133)))</f>
        <v>0.89570562048000024</v>
      </c>
      <c r="AW133" s="703">
        <f>SUM(AR133:AV133)</f>
        <v>3.9080258764800009</v>
      </c>
      <c r="AX133" s="810">
        <f>AW133/I133*100</f>
        <v>14.990509691139245</v>
      </c>
      <c r="AY133" s="1017">
        <v>0.89</v>
      </c>
      <c r="AZ133" s="945">
        <v>14.97</v>
      </c>
      <c r="BA133" s="945">
        <v>-16.400000000000002</v>
      </c>
      <c r="BB133" s="945">
        <v>0.77999999999999992</v>
      </c>
      <c r="BC133" s="945">
        <v>-6.9999999999999993E-2</v>
      </c>
      <c r="BE133" s="666">
        <v>2013</v>
      </c>
      <c r="BF133" s="971">
        <f>IF(BE133&gt;2008,0,IF(BE133&gt;2001,1,IF(BE133&gt;1990,2,IF(BE133&gt;1980,3,IF(BE133&gt;1973,4,IF(BE133&gt;1970,5,IF(BE133&gt;1960,6,IF(BE133&gt;1958,7,IF(BE133&gt;1953,8,9)))))))))</f>
        <v>0</v>
      </c>
      <c r="BG133" s="955">
        <v>1.2</v>
      </c>
      <c r="BH133" s="937"/>
    </row>
    <row r="134" spans="1:60" ht="11.25" customHeight="1" x14ac:dyDescent="0.2">
      <c r="A134" s="944" t="s">
        <v>3830</v>
      </c>
      <c r="B134" s="948" t="s">
        <v>3831</v>
      </c>
      <c r="C134" s="1013" t="s">
        <v>108</v>
      </c>
      <c r="D134" s="1013" t="s">
        <v>4365</v>
      </c>
      <c r="E134" s="792">
        <v>6</v>
      </c>
      <c r="F134" s="1227">
        <v>757</v>
      </c>
      <c r="G134" s="1237" t="s">
        <v>106</v>
      </c>
      <c r="H134" s="1237" t="s">
        <v>106</v>
      </c>
      <c r="I134" s="947">
        <v>27.03</v>
      </c>
      <c r="J134" s="703">
        <f>(M134/I134)*100</f>
        <v>3.1076581576026636</v>
      </c>
      <c r="K134" s="950">
        <v>0.21</v>
      </c>
      <c r="L134" s="960">
        <v>4</v>
      </c>
      <c r="M134" s="694">
        <f>K134*L134</f>
        <v>0.84</v>
      </c>
      <c r="N134" s="943" t="s">
        <v>539</v>
      </c>
      <c r="O134" s="795">
        <v>0.2</v>
      </c>
      <c r="P134" s="934">
        <v>43489</v>
      </c>
      <c r="Q134" s="934">
        <v>43497</v>
      </c>
      <c r="R134" s="694">
        <f>(K134-O134)/O134*100</f>
        <v>4.9999999999999902</v>
      </c>
      <c r="S134" s="759">
        <f>IF(INDEX(Historical!$D$7:$D$1439,MATCH(B134,Historical!$B$7:$B$1450,0))=0,"n/a",(INDEX(Historical!$C$7:$C$1439,MATCH(B134,Historical!$B$7:$B$1450,0))/INDEX(Historical!$D$7:$D$1439,MATCH(B134,Historical!$B$7:$B$1450,0))-1)*100)</f>
        <v>11.111111111111116</v>
      </c>
      <c r="T134" s="759">
        <f>IF(INDEX(Historical!$F$7:$F$1432,MATCH(B134,Historical!$B$7:$B$1450,0))=0,"n/a",((INDEX(Historical!$C$7:$C$1439,MATCH(B134,Historical!$B$7:$B$1450,0))/INDEX(Historical!$F$7:$F$1432,MATCH(B134,Historical!$B$7:$B$1450,0)))^(1/3)-1)*100)</f>
        <v>8.8677964177928281</v>
      </c>
      <c r="U134" s="759">
        <f>IF(INDEX(Historical!$H$7:$H$1432,MATCH(B134,Historical!$B$7:$B$1450,0))=0,"n/a",((INDEX(Historical!$C$7:$C$1439,MATCH(B134,Historical!$B$7:$B$1450,0))/INDEX(Historical!$H$7:$H$1432,MATCH(B134,Historical!$B$7:$B$1450,0)))^(1/5)-1)*100)</f>
        <v>10.756634324829006</v>
      </c>
      <c r="V134" s="759">
        <f>IF(INDEX(Historical!$O$7:$O$1432,MATCH(B134,Historical!$B$7:$B$1450,0))=0,"n/a",((INDEX(Historical!$C$7:$C$1439,MATCH(B134,Historical!$B$7:$B$1450,0))/INDEX(Historical!$O$7:$O$1432,MATCH(B134,Historical!$B$7:$B$1450,0)))^(1/10)-1)*100)</f>
        <v>-10.404154015923783</v>
      </c>
      <c r="W134" s="760" t="str">
        <f>IF(OR(U134&lt;=0,U134="n/a",V134&lt;=0,V134="n/a"),"n/a",U134/V134)</f>
        <v>n/a</v>
      </c>
      <c r="X134" s="761">
        <f>IF(OR(AJ134&lt;=0,AJ134="n/a",U134&lt;=0,U134="n/a"),"n/a",U134/AJ134)</f>
        <v>0.58459969156679392</v>
      </c>
      <c r="Y134" s="717"/>
      <c r="Z134" s="703">
        <f>IF(OR(AC134&lt;0.01,AC134="n/a"),"n/a",M134/AC134*100)</f>
        <v>42.639593908629443</v>
      </c>
      <c r="AA134" s="959">
        <f>IF(OR(AC134&lt;0.01,AC134="n/a"),"n/a",I134/AC134)</f>
        <v>13.720812182741117</v>
      </c>
      <c r="AB134" s="960">
        <v>12</v>
      </c>
      <c r="AC134" s="938">
        <v>1.97</v>
      </c>
      <c r="AD134" s="938">
        <v>2.29</v>
      </c>
      <c r="AE134" s="938">
        <v>4.62</v>
      </c>
      <c r="AF134" s="938">
        <v>1.21</v>
      </c>
      <c r="AG134" s="938">
        <v>9.6</v>
      </c>
      <c r="AH134" s="938">
        <v>22.400000000000002</v>
      </c>
      <c r="AI134" s="938">
        <v>10.89</v>
      </c>
      <c r="AJ134" s="938">
        <v>18.399999999999999</v>
      </c>
      <c r="AK134" s="938">
        <v>6</v>
      </c>
      <c r="AL134" s="951">
        <v>1490</v>
      </c>
      <c r="AM134" s="945">
        <v>5.8999999999999995</v>
      </c>
      <c r="AN134" s="938">
        <v>0.22</v>
      </c>
      <c r="AO134" s="802">
        <f>IF(U134="n/a","n/a",IF(AA134&lt;0,"n/a",IF(AA134="n/a","n/a",J134+U134-AA134)))</f>
        <v>0.14348029969055354</v>
      </c>
      <c r="AP134" s="803">
        <f>IF(U134="n/a","n/a",J134+U134)</f>
        <v>13.86429248243167</v>
      </c>
      <c r="AQ134" s="961">
        <f>IF(OR(AC134&lt;0.01,AF134="n/a"),"n/a",(I134/SQRT(22.5*AC134*(I134/AF134))-1)*100)</f>
        <v>-14.100361555238328</v>
      </c>
      <c r="AR134" s="703">
        <f>INDEX(Historical!$C$7:$C$1439,MATCH(B134,Historical!$B$7:$B$1450,0))*IF(AH134="n/a",1.03,IF(AH134&lt;0,1.01,IF(AH134&gt;10,1.1,(1+AH134/100))))</f>
        <v>0.88000000000000012</v>
      </c>
      <c r="AS134" s="959">
        <f>IF($AI134="n/a",1.03*AR134,IF($AI134&lt;0,1.01*AR134,IF($AI134&gt;10,1.1*AR134,(1+$AI134/100)*AR134)))</f>
        <v>0.96800000000000019</v>
      </c>
      <c r="AT134" s="959">
        <f>IF($AK134="n/a",1.03*AS134,IF($AK134&lt;0,1.01*AS134,IF($AK134&gt;10,1.1*AS134,(1+$AK134/100)*AS134)))</f>
        <v>1.0260800000000003</v>
      </c>
      <c r="AU134" s="959">
        <f>IF($AK134="n/a",1.03*AT134,IF($AK134&lt;0,1.01*AT134,IF($AK134&gt;10,1.1*AT134,(1+$AK134/100)*AT134)))</f>
        <v>1.0876448000000003</v>
      </c>
      <c r="AV134" s="959">
        <f>IF($AK134="n/a",1.03*AU134,IF($AK134&lt;0,1.01*AU134,IF($AK134&gt;10,1.1*AU134,(1+$AK134/100)*AU134)))</f>
        <v>1.1529034880000004</v>
      </c>
      <c r="AW134" s="703">
        <f>SUM(AR134:AV134)</f>
        <v>5.1146282880000014</v>
      </c>
      <c r="AX134" s="810">
        <f>AW134/I134*100</f>
        <v>18.922043240843511</v>
      </c>
      <c r="AY134" s="1017">
        <v>0.96</v>
      </c>
      <c r="AZ134" s="945">
        <v>16.86</v>
      </c>
      <c r="BA134" s="945">
        <v>-16.75</v>
      </c>
      <c r="BB134" s="945">
        <v>4.5600000000000005</v>
      </c>
      <c r="BC134" s="945">
        <v>3.08</v>
      </c>
      <c r="BE134" s="666">
        <v>2014</v>
      </c>
      <c r="BF134" s="971">
        <f>IF(BE134&gt;2008,0,IF(BE134&gt;2001,1,IF(BE134&gt;1990,2,IF(BE134&gt;1980,3,IF(BE134&gt;1973,4,IF(BE134&gt;1970,5,IF(BE134&gt;1960,6,IF(BE134&gt;1958,7,IF(BE134&gt;1953,8,9)))))))))</f>
        <v>0</v>
      </c>
      <c r="BG134" s="955">
        <v>1.2</v>
      </c>
      <c r="BH134" s="937"/>
    </row>
    <row r="135" spans="1:60" ht="11.25" customHeight="1" x14ac:dyDescent="0.2">
      <c r="A135" s="953" t="s">
        <v>1005</v>
      </c>
      <c r="B135" s="948" t="s">
        <v>1006</v>
      </c>
      <c r="C135" s="1013" t="s">
        <v>247</v>
      </c>
      <c r="D135" s="1013" t="s">
        <v>4360</v>
      </c>
      <c r="E135" s="793">
        <v>6</v>
      </c>
      <c r="F135" s="1227">
        <v>723</v>
      </c>
      <c r="G135" s="1227" t="s">
        <v>115</v>
      </c>
      <c r="H135" s="1227" t="s">
        <v>115</v>
      </c>
      <c r="I135" s="947">
        <v>37.799999999999997</v>
      </c>
      <c r="J135" s="703">
        <f>(M135/I135)*100</f>
        <v>1.7989417989417993</v>
      </c>
      <c r="K135" s="950">
        <v>0.17</v>
      </c>
      <c r="L135" s="960">
        <v>4</v>
      </c>
      <c r="M135" s="694">
        <f>K135*L135</f>
        <v>0.68</v>
      </c>
      <c r="N135" s="943" t="s">
        <v>149</v>
      </c>
      <c r="O135" s="795">
        <v>0.14000000000000001</v>
      </c>
      <c r="P135" s="939">
        <v>43069</v>
      </c>
      <c r="Q135" s="939">
        <v>43084</v>
      </c>
      <c r="R135" s="694">
        <f>(K135-O135)/O135*100</f>
        <v>21.428571428571423</v>
      </c>
      <c r="S135" s="759">
        <f>IF(INDEX(Historical!$D$7:$D$1439,MATCH(B135,Historical!$B$7:$B$1450,0))=0,"n/a",(INDEX(Historical!$C$7:$C$1439,MATCH(B135,Historical!$B$7:$B$1450,0))/INDEX(Historical!$D$7:$D$1439,MATCH(B135,Historical!$B$7:$B$1450,0))-1)*100)</f>
        <v>15.254237288135597</v>
      </c>
      <c r="T135" s="759">
        <f>IF(INDEX(Historical!$F$7:$F$1432,MATCH(B135,Historical!$B$7:$B$1450,0))=0,"n/a",((INDEX(Historical!$C$7:$C$1439,MATCH(B135,Historical!$B$7:$B$1450,0))/INDEX(Historical!$F$7:$F$1432,MATCH(B135,Historical!$B$7:$B$1450,0)))^(1/3)-1)*100)</f>
        <v>9.3541299792876842</v>
      </c>
      <c r="U135" s="759">
        <f>IF(INDEX(Historical!$H$7:$H$1432,MATCH(B135,Historical!$B$7:$B$1450,0))=0,"n/a",((INDEX(Historical!$C$7:$C$1439,MATCH(B135,Historical!$B$7:$B$1450,0))/INDEX(Historical!$H$7:$H$1432,MATCH(B135,Historical!$B$7:$B$1450,0)))^(1/5)-1)*100)</f>
        <v>22.155712398421755</v>
      </c>
      <c r="V135" s="759">
        <f>IF(INDEX(Historical!$O$7:$O$1432,MATCH(B135,Historical!$B$7:$B$1450,0))=0,"n/a",((INDEX(Historical!$C$7:$C$1439,MATCH(B135,Historical!$B$7:$B$1450,0))/INDEX(Historical!$O$7:$O$1432,MATCH(B135,Historical!$B$7:$B$1450,0)))^(1/10)-1)*100)</f>
        <v>13.304570831141005</v>
      </c>
      <c r="W135" s="760">
        <f>IF(OR(U135&lt;=0,U135="n/a",V135&lt;=0,V135="n/a"),"n/a",U135/V135)</f>
        <v>1.6652707313612516</v>
      </c>
      <c r="X135" s="761">
        <f>IF(OR(AJ135&lt;=0,AJ135="n/a",U135&lt;=0,U135="n/a"),"n/a",U135/AJ135)</f>
        <v>2.172128666511937</v>
      </c>
      <c r="Y135" s="727" t="s">
        <v>4421</v>
      </c>
      <c r="Z135" s="703">
        <f>IF(OR(AC135&lt;0.01,AC135="n/a"),"n/a",M135/AC135*100)</f>
        <v>17.941952506596305</v>
      </c>
      <c r="AA135" s="959">
        <f>IF(OR(AC135&lt;0.01,AC135="n/a"),"n/a",I135/AC135)</f>
        <v>9.9736147757255935</v>
      </c>
      <c r="AB135" s="960">
        <v>12</v>
      </c>
      <c r="AC135" s="938">
        <v>3.79</v>
      </c>
      <c r="AD135" s="938">
        <v>4.28</v>
      </c>
      <c r="AE135" s="938">
        <v>0.8</v>
      </c>
      <c r="AF135" s="938">
        <v>1.78</v>
      </c>
      <c r="AG135" s="938">
        <v>18.099999999999998</v>
      </c>
      <c r="AH135" s="938">
        <v>30</v>
      </c>
      <c r="AI135" s="938">
        <v>8.39</v>
      </c>
      <c r="AJ135" s="938">
        <v>10.199999999999999</v>
      </c>
      <c r="AK135" s="938">
        <v>2.34</v>
      </c>
      <c r="AL135" s="951">
        <v>8180</v>
      </c>
      <c r="AM135" s="945">
        <v>0.5</v>
      </c>
      <c r="AN135" s="938">
        <v>0.48</v>
      </c>
      <c r="AO135" s="802">
        <f>IF(U135="n/a","n/a",IF(AA135&lt;0,"n/a",IF(AA135="n/a","n/a",J135+U135-AA135)))</f>
        <v>13.981039421637963</v>
      </c>
      <c r="AP135" s="803">
        <f>IF(U135="n/a","n/a",J135+U135)</f>
        <v>23.954654197363556</v>
      </c>
      <c r="AQ135" s="961">
        <f>IF(OR(AC135&lt;0.01,AF135="n/a"),"n/a",(I135/SQRT(22.5*AC135*(I135/AF135))-1)*100)</f>
        <v>-11.172991342618833</v>
      </c>
      <c r="AR135" s="703">
        <f>INDEX(Historical!$C$7:$C$1439,MATCH(B135,Historical!$B$7:$B$1450,0))*IF(AH135="n/a",1.03,IF(AH135&lt;0,1.01,IF(AH135&gt;10,1.1,(1+AH135/100))))</f>
        <v>0.74800000000000011</v>
      </c>
      <c r="AS135" s="959">
        <f>IF($AI135="n/a",1.03*AR135,IF($AI135&lt;0,1.01*AR135,IF($AI135&gt;10,1.1*AR135,(1+$AI135/100)*AR135)))</f>
        <v>0.81075720000000018</v>
      </c>
      <c r="AT135" s="959">
        <f>IF($AK135="n/a",1.03*AS135,IF($AK135&lt;0,1.01*AS135,IF($AK135&gt;10,1.1*AS135,(1+$AK135/100)*AS135)))</f>
        <v>0.8297289184800003</v>
      </c>
      <c r="AU135" s="959">
        <f>IF($AK135="n/a",1.03*AT135,IF($AK135&lt;0,1.01*AT135,IF($AK135&gt;10,1.1*AT135,(1+$AK135/100)*AT135)))</f>
        <v>0.84914457517243236</v>
      </c>
      <c r="AV135" s="959">
        <f>IF($AK135="n/a",1.03*AU135,IF($AK135&lt;0,1.01*AU135,IF($AK135&gt;10,1.1*AU135,(1+$AK135/100)*AU135)))</f>
        <v>0.86901455823146734</v>
      </c>
      <c r="AW135" s="703">
        <f>SUM(AR135:AV135)</f>
        <v>4.1066452518838998</v>
      </c>
      <c r="AX135" s="810">
        <f>AW135/I135*100</f>
        <v>10.864140877999736</v>
      </c>
      <c r="AY135" s="1017">
        <v>1.81</v>
      </c>
      <c r="AZ135" s="945">
        <v>16.45</v>
      </c>
      <c r="BA135" s="945">
        <v>-19.52</v>
      </c>
      <c r="BB135" s="945">
        <v>-4.54</v>
      </c>
      <c r="BC135" s="945">
        <v>-3.56</v>
      </c>
      <c r="BE135" s="666">
        <v>2014</v>
      </c>
      <c r="BF135" s="971">
        <f>IF(BE135&gt;2008,0,IF(BE135&gt;2001,1,IF(BE135&gt;1990,2,IF(BE135&gt;1980,3,IF(BE135&gt;1973,4,IF(BE135&gt;1970,5,IF(BE135&gt;1960,6,IF(BE135&gt;1958,7,IF(BE135&gt;1953,8,9)))))))))</f>
        <v>0</v>
      </c>
      <c r="BG135" s="955">
        <v>7.6</v>
      </c>
      <c r="BH135" s="937"/>
    </row>
    <row r="136" spans="1:60" ht="11.25" customHeight="1" x14ac:dyDescent="0.2">
      <c r="A136" s="13" t="s">
        <v>4059</v>
      </c>
      <c r="B136" s="1093" t="s">
        <v>4060</v>
      </c>
      <c r="C136" s="1013" t="s">
        <v>108</v>
      </c>
      <c r="D136" s="1013" t="s">
        <v>4365</v>
      </c>
      <c r="E136" s="792">
        <v>5</v>
      </c>
      <c r="F136" s="1227">
        <v>853</v>
      </c>
      <c r="G136" s="1169" t="s">
        <v>106</v>
      </c>
      <c r="H136" s="1169" t="s">
        <v>106</v>
      </c>
      <c r="I136" s="947">
        <v>28.1</v>
      </c>
      <c r="J136" s="703">
        <f>(M136/I136)*100</f>
        <v>1.8505338078291813</v>
      </c>
      <c r="K136" s="950">
        <v>0.13</v>
      </c>
      <c r="L136" s="960">
        <v>4</v>
      </c>
      <c r="M136" s="694">
        <f>K136*L136</f>
        <v>0.52</v>
      </c>
      <c r="N136" s="943" t="s">
        <v>995</v>
      </c>
      <c r="O136" s="795">
        <v>0.12</v>
      </c>
      <c r="P136" s="934">
        <v>43510</v>
      </c>
      <c r="Q136" s="934">
        <v>43521</v>
      </c>
      <c r="R136" s="694">
        <f>(K136-O136)/O136*100</f>
        <v>8.333333333333341</v>
      </c>
      <c r="S136" s="759">
        <f>IF(INDEX(Historical!$D$7:$D$1439,MATCH(B136,Historical!$B$7:$B$1450,0))=0,"n/a",(INDEX(Historical!$C$7:$C$1439,MATCH(B136,Historical!$B$7:$B$1450,0))/INDEX(Historical!$D$7:$D$1439,MATCH(B136,Historical!$B$7:$B$1450,0))-1)*100)</f>
        <v>71.428571428571402</v>
      </c>
      <c r="T136" s="759">
        <f>IF(INDEX(Historical!$F$7:$F$1432,MATCH(B136,Historical!$B$7:$B$1450,0))=0,"n/a",((INDEX(Historical!$C$7:$C$1439,MATCH(B136,Historical!$B$7:$B$1450,0))/INDEX(Historical!$F$7:$F$1432,MATCH(B136,Historical!$B$7:$B$1450,0)))^(1/3)-1)*100)</f>
        <v>112.53171383652223</v>
      </c>
      <c r="U136" s="759" t="str">
        <f>IF(INDEX(Historical!$H$7:$H$1432,MATCH(B136,Historical!$B$7:$B$1450,0))=0,"n/a",((INDEX(Historical!$C$7:$C$1439,MATCH(B136,Historical!$B$7:$B$1450,0))/INDEX(Historical!$H$7:$H$1432,MATCH(B136,Historical!$B$7:$B$1450,0)))^(1/5)-1)*100)</f>
        <v>n/a</v>
      </c>
      <c r="V136" s="759" t="str">
        <f>IF(INDEX(Historical!$O$7:$O$1432,MATCH(B136,Historical!$B$7:$B$1450,0))=0,"n/a",((INDEX(Historical!$C$7:$C$1439,MATCH(B136,Historical!$B$7:$B$1450,0))/INDEX(Historical!$O$7:$O$1432,MATCH(B136,Historical!$B$7:$B$1450,0)))^(1/10)-1)*100)</f>
        <v>n/a</v>
      </c>
      <c r="W136" s="760" t="str">
        <f>IF(OR(U136&lt;=0,U136="n/a",V136&lt;=0,V136="n/a"),"n/a",U136/V136)</f>
        <v>n/a</v>
      </c>
      <c r="X136" s="761" t="str">
        <f>IF(OR(AJ136&lt;=0,AJ136="n/a",U136&lt;=0,U136="n/a"),"n/a",U136/AJ136)</f>
        <v>n/a</v>
      </c>
      <c r="Y136" s="949"/>
      <c r="Z136" s="703">
        <f>IF(OR(AC136&lt;0.01,AC136="n/a"),"n/a",M136/AC136*100)</f>
        <v>22.907488986784141</v>
      </c>
      <c r="AA136" s="959">
        <f>IF(OR(AC136&lt;0.01,AC136="n/a"),"n/a",I136/AC136)</f>
        <v>12.378854625550661</v>
      </c>
      <c r="AB136" s="960">
        <v>12</v>
      </c>
      <c r="AC136" s="938">
        <v>2.27</v>
      </c>
      <c r="AD136" s="938" t="s">
        <v>137</v>
      </c>
      <c r="AE136" s="938">
        <v>2.65</v>
      </c>
      <c r="AF136" s="938">
        <v>1.24</v>
      </c>
      <c r="AG136" s="938">
        <v>10.199999999999999</v>
      </c>
      <c r="AH136" s="938">
        <v>63.5</v>
      </c>
      <c r="AI136" s="938">
        <v>3.7600000000000002</v>
      </c>
      <c r="AJ136" s="938">
        <v>9</v>
      </c>
      <c r="AK136" s="938" t="s">
        <v>137</v>
      </c>
      <c r="AL136" s="951">
        <v>219.44</v>
      </c>
      <c r="AM136" s="945">
        <v>13.100000000000001</v>
      </c>
      <c r="AN136" s="938">
        <v>0.14000000000000001</v>
      </c>
      <c r="AO136" s="802" t="str">
        <f>IF(U136="n/a","n/a",IF(AA136&lt;0,"n/a",IF(AA136="n/a","n/a",J136+U136-AA136)))</f>
        <v>n/a</v>
      </c>
      <c r="AP136" s="803" t="str">
        <f>IF(U136="n/a","n/a",J136+U136)</f>
        <v>n/a</v>
      </c>
      <c r="AQ136" s="961">
        <f>IF(OR(AC136&lt;0.01,AF136="n/a"),"n/a",(I136/SQRT(22.5*AC136*(I136/AF136))-1)*100)</f>
        <v>-17.40384798932736</v>
      </c>
      <c r="AR136" s="703">
        <f>INDEX(Historical!$C$7:$C$1439,MATCH(B136,Historical!$B$7:$B$1450,0))*IF(AH136="n/a",1.03,IF(AH136&lt;0,1.01,IF(AH136&gt;10,1.1,(1+AH136/100))))</f>
        <v>0.52800000000000002</v>
      </c>
      <c r="AS136" s="959">
        <f>IF($AI136="n/a",1.03*AR136,IF($AI136&lt;0,1.01*AR136,IF($AI136&gt;10,1.1*AR136,(1+$AI136/100)*AR136)))</f>
        <v>0.54785280000000003</v>
      </c>
      <c r="AT136" s="959">
        <f>IF($AK136="n/a",1.03*AS136,IF($AK136&lt;0,1.01*AS136,IF($AK136&gt;10,1.1*AS136,(1+$AK136/100)*AS136)))</f>
        <v>0.56428838400000003</v>
      </c>
      <c r="AU136" s="959">
        <f>IF($AK136="n/a",1.03*AT136,IF($AK136&lt;0,1.01*AT136,IF($AK136&gt;10,1.1*AT136,(1+$AK136/100)*AT136)))</f>
        <v>0.58121703552000004</v>
      </c>
      <c r="AV136" s="959">
        <f>IF($AK136="n/a",1.03*AU136,IF($AK136&lt;0,1.01*AU136,IF($AK136&gt;10,1.1*AU136,(1+$AK136/100)*AU136)))</f>
        <v>0.5986535465856001</v>
      </c>
      <c r="AW136" s="703">
        <f>SUM(AR136:AV136)</f>
        <v>2.8200117661055999</v>
      </c>
      <c r="AX136" s="810">
        <f>AW136/I136*100</f>
        <v>10.035629060874021</v>
      </c>
      <c r="AY136" s="1017">
        <v>0.41</v>
      </c>
      <c r="AZ136" s="945">
        <v>6.4799999999999995</v>
      </c>
      <c r="BA136" s="945">
        <v>-14.2</v>
      </c>
      <c r="BB136" s="945">
        <v>-1.81</v>
      </c>
      <c r="BC136" s="945">
        <v>-3.5900000000000003</v>
      </c>
      <c r="BE136" s="666">
        <v>2015</v>
      </c>
      <c r="BF136" s="971">
        <f>IF(BE136&gt;2008,0,IF(BE136&gt;2001,1,IF(BE136&gt;1990,2,IF(BE136&gt;1980,3,IF(BE136&gt;1973,4,IF(BE136&gt;1970,5,IF(BE136&gt;1960,6,IF(BE136&gt;1958,7,IF(BE136&gt;1953,8,9)))))))))</f>
        <v>0</v>
      </c>
      <c r="BG136" s="955">
        <v>0.89999999999999991</v>
      </c>
      <c r="BH136" s="937"/>
    </row>
    <row r="137" spans="1:60" ht="11.25" customHeight="1" x14ac:dyDescent="0.2">
      <c r="A137" s="936" t="s">
        <v>981</v>
      </c>
      <c r="B137" s="948" t="s">
        <v>982</v>
      </c>
      <c r="C137" s="1013" t="s">
        <v>108</v>
      </c>
      <c r="D137" s="1013" t="s">
        <v>4365</v>
      </c>
      <c r="E137" s="792">
        <v>7</v>
      </c>
      <c r="F137" s="1227">
        <v>711</v>
      </c>
      <c r="G137" s="1146" t="s">
        <v>115</v>
      </c>
      <c r="H137" s="1146" t="s">
        <v>115</v>
      </c>
      <c r="I137" s="947">
        <v>29.89</v>
      </c>
      <c r="J137" s="703">
        <f>(M137/I137)*100</f>
        <v>2.4757443961191035</v>
      </c>
      <c r="K137" s="950">
        <v>0.185</v>
      </c>
      <c r="L137" s="960">
        <v>4</v>
      </c>
      <c r="M137" s="694">
        <f>K137*L137</f>
        <v>0.74</v>
      </c>
      <c r="N137" s="943" t="s">
        <v>164</v>
      </c>
      <c r="O137" s="795">
        <v>0.17</v>
      </c>
      <c r="P137" s="934">
        <v>43720</v>
      </c>
      <c r="Q137" s="934">
        <v>43739</v>
      </c>
      <c r="R137" s="694">
        <f>(K137-O137)/O137*100</f>
        <v>8.8235294117646959</v>
      </c>
      <c r="S137" s="759">
        <f>IF(INDEX(Historical!$D$7:$D$1439,MATCH(B137,Historical!$B$7:$B$1450,0))=0,"n/a",(INDEX(Historical!$C$7:$C$1439,MATCH(B137,Historical!$B$7:$B$1450,0))/INDEX(Historical!$D$7:$D$1439,MATCH(B137,Historical!$B$7:$B$1450,0))-1)*100)</f>
        <v>14.563106796116498</v>
      </c>
      <c r="T137" s="759">
        <f>IF(INDEX(Historical!$F$7:$F$1432,MATCH(B137,Historical!$B$7:$B$1450,0))=0,"n/a",((INDEX(Historical!$C$7:$C$1439,MATCH(B137,Historical!$B$7:$B$1450,0))/INDEX(Historical!$F$7:$F$1432,MATCH(B137,Historical!$B$7:$B$1450,0)))^(1/3)-1)*100)</f>
        <v>21.989621427083339</v>
      </c>
      <c r="U137" s="759">
        <f>IF(INDEX(Historical!$H$7:$H$1432,MATCH(B137,Historical!$B$7:$B$1450,0))=0,"n/a",((INDEX(Historical!$C$7:$C$1439,MATCH(B137,Historical!$B$7:$B$1450,0))/INDEX(Historical!$H$7:$H$1432,MATCH(B137,Historical!$B$7:$B$1450,0)))^(1/5)-1)*100)</f>
        <v>49.125668978515421</v>
      </c>
      <c r="V137" s="759">
        <f>IF(INDEX(Historical!$O$7:$O$1432,MATCH(B137,Historical!$B$7:$B$1450,0))=0,"n/a",((INDEX(Historical!$C$7:$C$1439,MATCH(B137,Historical!$B$7:$B$1450,0))/INDEX(Historical!$O$7:$O$1432,MATCH(B137,Historical!$B$7:$B$1450,0)))^(1/10)-1)*100)</f>
        <v>-3.6979890472926602</v>
      </c>
      <c r="W137" s="760" t="str">
        <f>IF(OR(U137&lt;=0,U137="n/a",V137&lt;=0,V137="n/a"),"n/a",U137/V137)</f>
        <v>n/a</v>
      </c>
      <c r="X137" s="761">
        <f>IF(OR(AJ137&lt;=0,AJ137="n/a",U137&lt;=0,U137="n/a"),"n/a",U137/AJ137)</f>
        <v>2.9954676206411839</v>
      </c>
      <c r="Y137" s="717"/>
      <c r="Z137" s="703">
        <f>IF(OR(AC137&lt;0.01,AC137="n/a"),"n/a",M137/AC137*100)</f>
        <v>35.748792270531403</v>
      </c>
      <c r="AA137" s="959">
        <f>IF(OR(AC137&lt;0.01,AC137="n/a"),"n/a",I137/AC137)</f>
        <v>14.439613526570049</v>
      </c>
      <c r="AB137" s="960">
        <v>12</v>
      </c>
      <c r="AC137" s="938">
        <v>2.0699999999999998</v>
      </c>
      <c r="AD137" s="938">
        <v>2.89</v>
      </c>
      <c r="AE137" s="938">
        <v>4.18</v>
      </c>
      <c r="AF137" s="938">
        <v>1.34</v>
      </c>
      <c r="AG137" s="938">
        <v>10.299999999999999</v>
      </c>
      <c r="AH137" s="938">
        <v>26.3</v>
      </c>
      <c r="AI137" s="938">
        <v>9.26</v>
      </c>
      <c r="AJ137" s="938">
        <v>16.400000000000002</v>
      </c>
      <c r="AK137" s="938">
        <v>5</v>
      </c>
      <c r="AL137" s="951">
        <v>2980</v>
      </c>
      <c r="AM137" s="945">
        <v>1.7999999999999998</v>
      </c>
      <c r="AN137" s="938">
        <v>0</v>
      </c>
      <c r="AO137" s="802">
        <f>IF(U137="n/a","n/a",IF(AA137&lt;0,"n/a",IF(AA137="n/a","n/a",J137+U137-AA137)))</f>
        <v>37.161799848064476</v>
      </c>
      <c r="AP137" s="803">
        <f>IF(U137="n/a","n/a",J137+U137)</f>
        <v>51.601413374634525</v>
      </c>
      <c r="AQ137" s="961">
        <f>IF(OR(AC137&lt;0.01,AF137="n/a"),"n/a",(I137/SQRT(22.5*AC137*(I137/AF137))-1)*100)</f>
        <v>-7.2660145587177922</v>
      </c>
      <c r="AR137" s="703">
        <f>INDEX(Historical!$C$7:$C$1439,MATCH(B137,Historical!$B$7:$B$1450,0))*IF(AH137="n/a",1.03,IF(AH137&lt;0,1.01,IF(AH137&gt;10,1.1,(1+AH137/100))))</f>
        <v>0.64900000000000002</v>
      </c>
      <c r="AS137" s="959">
        <f>IF($AI137="n/a",1.03*AR137,IF($AI137&lt;0,1.01*AR137,IF($AI137&gt;10,1.1*AR137,(1+$AI137/100)*AR137)))</f>
        <v>0.70909739999999999</v>
      </c>
      <c r="AT137" s="959">
        <f>IF($AK137="n/a",1.03*AS137,IF($AK137&lt;0,1.01*AS137,IF($AK137&gt;10,1.1*AS137,(1+$AK137/100)*AS137)))</f>
        <v>0.74455227000000002</v>
      </c>
      <c r="AU137" s="959">
        <f>IF($AK137="n/a",1.03*AT137,IF($AK137&lt;0,1.01*AT137,IF($AK137&gt;10,1.1*AT137,(1+$AK137/100)*AT137)))</f>
        <v>0.78177988350000005</v>
      </c>
      <c r="AV137" s="959">
        <f>IF($AK137="n/a",1.03*AU137,IF($AK137&lt;0,1.01*AU137,IF($AK137&gt;10,1.1*AU137,(1+$AK137/100)*AU137)))</f>
        <v>0.82086887767500005</v>
      </c>
      <c r="AW137" s="703">
        <f>SUM(AR137:AV137)</f>
        <v>3.7052984311750001</v>
      </c>
      <c r="AX137" s="810">
        <f>AW137/I137*100</f>
        <v>12.396448414770827</v>
      </c>
      <c r="AY137" s="1017">
        <v>1.42</v>
      </c>
      <c r="AZ137" s="945">
        <v>22.98</v>
      </c>
      <c r="BA137" s="945">
        <v>-15.559999999999999</v>
      </c>
      <c r="BB137" s="945">
        <v>4.8899999999999997</v>
      </c>
      <c r="BC137" s="945">
        <v>2.76</v>
      </c>
      <c r="BE137" s="666">
        <v>2013</v>
      </c>
      <c r="BF137" s="971">
        <f>IF(BE137&gt;2008,0,IF(BE137&gt;2001,1,IF(BE137&gt;1990,2,IF(BE137&gt;1980,3,IF(BE137&gt;1973,4,IF(BE137&gt;1970,5,IF(BE137&gt;1960,6,IF(BE137&gt;1958,7,IF(BE137&gt;1953,8,9)))))))))</f>
        <v>0</v>
      </c>
      <c r="BG137" s="955">
        <v>1.3</v>
      </c>
      <c r="BH137" s="937"/>
    </row>
    <row r="138" spans="1:60" s="838" customFormat="1" ht="11.25" customHeight="1" x14ac:dyDescent="0.2">
      <c r="A138" s="698" t="s">
        <v>491</v>
      </c>
      <c r="B138" s="846" t="s">
        <v>492</v>
      </c>
      <c r="C138" s="1013" t="s">
        <v>154</v>
      </c>
      <c r="D138" s="1013" t="s">
        <v>4347</v>
      </c>
      <c r="E138" s="818">
        <v>23</v>
      </c>
      <c r="F138" s="1227">
        <v>149</v>
      </c>
      <c r="G138" s="1236" t="s">
        <v>106</v>
      </c>
      <c r="H138" s="1236" t="s">
        <v>106</v>
      </c>
      <c r="I138" s="831">
        <v>45.73</v>
      </c>
      <c r="J138" s="820">
        <f>(M138/I138)*100</f>
        <v>4.2081784386617107</v>
      </c>
      <c r="K138" s="844">
        <v>0.48110000000000003</v>
      </c>
      <c r="L138" s="822">
        <v>4</v>
      </c>
      <c r="M138" s="823">
        <f>K138*L138</f>
        <v>1.9244000000000001</v>
      </c>
      <c r="N138" s="824" t="s">
        <v>493</v>
      </c>
      <c r="O138" s="845">
        <v>0.4763</v>
      </c>
      <c r="P138" s="826">
        <v>43644</v>
      </c>
      <c r="Q138" s="826">
        <v>43661</v>
      </c>
      <c r="R138" s="823">
        <f>(K138-O138)/O138*100</f>
        <v>1.007768213310944</v>
      </c>
      <c r="S138" s="759">
        <f>IF(INDEX(Historical!$D$7:$D$1439,MATCH(B138,Historical!$B$7:$B$1450,0))=0,"n/a",(INDEX(Historical!$C$7:$C$1439,MATCH(B138,Historical!$B$7:$B$1450,0))/INDEX(Historical!$D$7:$D$1439,MATCH(B138,Historical!$B$7:$B$1450,0))-1)*100)</f>
        <v>2.9298803906507187</v>
      </c>
      <c r="T138" s="759">
        <f>IF(INDEX(Historical!$F$7:$F$1432,MATCH(B138,Historical!$B$7:$B$1450,0))=0,"n/a",((INDEX(Historical!$C$7:$C$1439,MATCH(B138,Historical!$B$7:$B$1450,0))/INDEX(Historical!$F$7:$F$1432,MATCH(B138,Historical!$B$7:$B$1450,0)))^(1/3)-1)*100)</f>
        <v>8.7407975692983761</v>
      </c>
      <c r="U138" s="759">
        <f>IF(INDEX(Historical!$H$7:$H$1432,MATCH(B138,Historical!$B$7:$B$1450,0))=0,"n/a",((INDEX(Historical!$C$7:$C$1439,MATCH(B138,Historical!$B$7:$B$1450,0))/INDEX(Historical!$H$7:$H$1432,MATCH(B138,Historical!$B$7:$B$1450,0)))^(1/5)-1)*100)</f>
        <v>10.186952055679765</v>
      </c>
      <c r="V138" s="759">
        <f>IF(INDEX(Historical!$O$7:$O$1432,MATCH(B138,Historical!$B$7:$B$1450,0))=0,"n/a",((INDEX(Historical!$C$7:$C$1439,MATCH(B138,Historical!$B$7:$B$1450,0))/INDEX(Historical!$O$7:$O$1432,MATCH(B138,Historical!$B$7:$B$1450,0)))^(1/10)-1)*100)</f>
        <v>17.518395154115417</v>
      </c>
      <c r="W138" s="827">
        <f>IF(OR(U138&lt;=0,U138="n/a",V138&lt;=0,V138="n/a"),"n/a",U138/V138)</f>
        <v>0.58150030102995187</v>
      </c>
      <c r="X138" s="828" t="str">
        <f>IF(OR(AJ138&lt;=0,AJ138="n/a",U138&lt;=0,U138="n/a"),"n/a",U138/AJ138)</f>
        <v>n/a</v>
      </c>
      <c r="Y138" s="839"/>
      <c r="Z138" s="820">
        <f>IF(OR(AC138&lt;0.01,AC138="n/a"),"n/a",M138/AC138*100)</f>
        <v>1282.9333333333334</v>
      </c>
      <c r="AA138" s="830">
        <f>IF(OR(AC138&lt;0.01,AC138="n/a"),"n/a",I138/AC138)</f>
        <v>304.86666666666667</v>
      </c>
      <c r="AB138" s="822">
        <v>6</v>
      </c>
      <c r="AC138" s="831">
        <v>0.15</v>
      </c>
      <c r="AD138" s="831">
        <v>93.52</v>
      </c>
      <c r="AE138" s="831">
        <v>0.1</v>
      </c>
      <c r="AF138" s="831">
        <v>2.2200000000000002</v>
      </c>
      <c r="AG138" s="831">
        <v>0</v>
      </c>
      <c r="AH138" s="831">
        <v>-150.4</v>
      </c>
      <c r="AI138" s="831">
        <v>0.61</v>
      </c>
      <c r="AJ138" s="831">
        <v>-32.5</v>
      </c>
      <c r="AK138" s="831">
        <v>3.27</v>
      </c>
      <c r="AL138" s="951">
        <v>13830</v>
      </c>
      <c r="AM138" s="833">
        <v>0.2</v>
      </c>
      <c r="AN138" s="831">
        <v>1.46</v>
      </c>
      <c r="AO138" s="834">
        <f>IF(U138="n/a","n/a",IF(AA138&lt;0,"n/a",IF(AA138="n/a","n/a",J138+U138-AA138)))</f>
        <v>-290.47153617232522</v>
      </c>
      <c r="AP138" s="835">
        <f>IF(U138="n/a","n/a",J138+U138)</f>
        <v>14.395130494341476</v>
      </c>
      <c r="AQ138" s="836">
        <f>IF(OR(AC138&lt;0.01,AF138="n/a"),"n/a",(I138/SQRT(22.5*AC138*(I138/AF138))-1)*100)</f>
        <v>448.45398875181655</v>
      </c>
      <c r="AR138" s="703">
        <f>INDEX(Historical!$C$7:$C$1439,MATCH(B138,Historical!$B$7:$B$1450,0))*IF(AH138="n/a",1.03,IF(AH138&lt;0,1.01,IF(AH138&gt;10,1.1,(1+AH138/100))))</f>
        <v>1.89476</v>
      </c>
      <c r="AS138" s="830">
        <f>IF($AI138="n/a",1.03*AR138,IF($AI138&lt;0,1.01*AR138,IF($AI138&gt;10,1.1*AR138,(1+$AI138/100)*AR138)))</f>
        <v>1.906318036</v>
      </c>
      <c r="AT138" s="830">
        <f>IF($AK138="n/a",1.03*AS138,IF($AK138&lt;0,1.01*AS138,IF($AK138&gt;10,1.1*AS138,(1+$AK138/100)*AS138)))</f>
        <v>1.9686546357771999</v>
      </c>
      <c r="AU138" s="830">
        <f>IF($AK138="n/a",1.03*AT138,IF($AK138&lt;0,1.01*AT138,IF($AK138&gt;10,1.1*AT138,(1+$AK138/100)*AT138)))</f>
        <v>2.0330296423671141</v>
      </c>
      <c r="AV138" s="830">
        <f>IF($AK138="n/a",1.03*AU138,IF($AK138&lt;0,1.01*AU138,IF($AK138&gt;10,1.1*AU138,(1+$AK138/100)*AU138)))</f>
        <v>2.0995097116725185</v>
      </c>
      <c r="AW138" s="820">
        <f>SUM(AR138:AV138)</f>
        <v>9.9022720258168313</v>
      </c>
      <c r="AX138" s="837">
        <f>AW138/I138*100</f>
        <v>21.653776570778117</v>
      </c>
      <c r="AY138" s="1018">
        <v>1.28</v>
      </c>
      <c r="AZ138" s="833">
        <v>8.86</v>
      </c>
      <c r="BA138" s="833">
        <v>-21.57</v>
      </c>
      <c r="BB138" s="833">
        <v>0.6</v>
      </c>
      <c r="BC138" s="833">
        <v>-6.5600000000000005</v>
      </c>
      <c r="BD138" s="985"/>
      <c r="BE138" s="666">
        <v>1997</v>
      </c>
      <c r="BF138" s="971">
        <f>IF(BE138&gt;2008,0,IF(BE138&gt;2001,1,IF(BE138&gt;1990,2,IF(BE138&gt;1980,3,IF(BE138&gt;1973,4,IF(BE138&gt;1970,5,IF(BE138&gt;1960,6,IF(BE138&gt;1958,7,IF(BE138&gt;1953,8,9)))))))))</f>
        <v>2</v>
      </c>
      <c r="BG138" s="892">
        <v>0</v>
      </c>
    </row>
    <row r="139" spans="1:60" ht="11.25" customHeight="1" x14ac:dyDescent="0.2">
      <c r="A139" s="944" t="s">
        <v>1059</v>
      </c>
      <c r="B139" s="948" t="s">
        <v>1060</v>
      </c>
      <c r="C139" s="1013" t="s">
        <v>247</v>
      </c>
      <c r="D139" s="1013" t="s">
        <v>4379</v>
      </c>
      <c r="E139" s="792">
        <v>7</v>
      </c>
      <c r="F139" s="1227">
        <v>623</v>
      </c>
      <c r="G139" s="1237" t="s">
        <v>106</v>
      </c>
      <c r="H139" s="1237" t="s">
        <v>106</v>
      </c>
      <c r="I139" s="947">
        <v>43.08</v>
      </c>
      <c r="J139" s="703">
        <f>(M139/I139)*100</f>
        <v>3.0640668523676884</v>
      </c>
      <c r="K139" s="950">
        <v>0.33</v>
      </c>
      <c r="L139" s="960">
        <v>4</v>
      </c>
      <c r="M139" s="694">
        <f>K139*L139</f>
        <v>1.32</v>
      </c>
      <c r="N139" s="943" t="s">
        <v>803</v>
      </c>
      <c r="O139" s="795">
        <v>0.28999999999999998</v>
      </c>
      <c r="P139" s="660">
        <v>43326</v>
      </c>
      <c r="Q139" s="660">
        <v>43340</v>
      </c>
      <c r="R139" s="694">
        <f>(K139-O139)/O139*100</f>
        <v>13.793103448275875</v>
      </c>
      <c r="S139" s="759">
        <f>IF(INDEX(Historical!$D$7:$D$1439,MATCH(B139,Historical!$B$7:$B$1450,0))=0,"n/a",(INDEX(Historical!$C$7:$C$1439,MATCH(B139,Historical!$B$7:$B$1450,0))/INDEX(Historical!$D$7:$D$1439,MATCH(B139,Historical!$B$7:$B$1450,0))-1)*100)</f>
        <v>16.981132075471695</v>
      </c>
      <c r="T139" s="759">
        <f>IF(INDEX(Historical!$F$7:$F$1432,MATCH(B139,Historical!$B$7:$B$1450,0))=0,"n/a",((INDEX(Historical!$C$7:$C$1439,MATCH(B139,Historical!$B$7:$B$1450,0))/INDEX(Historical!$F$7:$F$1432,MATCH(B139,Historical!$B$7:$B$1450,0)))^(1/3)-1)*100)</f>
        <v>19.316253549279395</v>
      </c>
      <c r="U139" s="759">
        <f>IF(INDEX(Historical!$H$7:$H$1432,MATCH(B139,Historical!$B$7:$B$1450,0))=0,"n/a",((INDEX(Historical!$C$7:$C$1439,MATCH(B139,Historical!$B$7:$B$1450,0))/INDEX(Historical!$H$7:$H$1432,MATCH(B139,Historical!$B$7:$B$1450,0)))^(1/5)-1)*100)</f>
        <v>18.982658475160608</v>
      </c>
      <c r="V139" s="759" t="str">
        <f>IF(INDEX(Historical!$O$7:$O$1432,MATCH(B139,Historical!$B$7:$B$1450,0))=0,"n/a",((INDEX(Historical!$C$7:$C$1439,MATCH(B139,Historical!$B$7:$B$1450,0))/INDEX(Historical!$O$7:$O$1432,MATCH(B139,Historical!$B$7:$B$1450,0)))^(1/10)-1)*100)</f>
        <v>n/a</v>
      </c>
      <c r="W139" s="760" t="str">
        <f>IF(OR(U139&lt;=0,U139="n/a",V139&lt;=0,V139="n/a"),"n/a",U139/V139)</f>
        <v>n/a</v>
      </c>
      <c r="X139" s="761">
        <f>IF(OR(AJ139&lt;=0,AJ139="n/a",U139&lt;=0,U139="n/a"),"n/a",U139/AJ139)</f>
        <v>47.456646187901519</v>
      </c>
      <c r="Y139" s="717"/>
      <c r="Z139" s="703">
        <f>IF(OR(AC139&lt;0.01,AC139="n/a"),"n/a",M139/AC139*100)</f>
        <v>60.550458715596335</v>
      </c>
      <c r="AA139" s="959">
        <f>IF(OR(AC139&lt;0.01,AC139="n/a"),"n/a",I139/AC139)</f>
        <v>19.761467889908253</v>
      </c>
      <c r="AB139" s="960">
        <v>12</v>
      </c>
      <c r="AC139" s="938">
        <v>2.1800000000000002</v>
      </c>
      <c r="AD139" s="938">
        <v>1.79</v>
      </c>
      <c r="AE139" s="938">
        <v>0.86</v>
      </c>
      <c r="AF139" s="938">
        <v>3.63</v>
      </c>
      <c r="AG139" s="938">
        <v>17.100000000000001</v>
      </c>
      <c r="AH139" s="938">
        <v>-13.200000000000001</v>
      </c>
      <c r="AI139" s="938">
        <v>6.1899999999999995</v>
      </c>
      <c r="AJ139" s="938">
        <v>0.4</v>
      </c>
      <c r="AK139" s="938">
        <v>11.450000000000001</v>
      </c>
      <c r="AL139" s="951">
        <v>2009.9999999999998</v>
      </c>
      <c r="AM139" s="945">
        <v>0.3</v>
      </c>
      <c r="AN139" s="938">
        <v>0.04</v>
      </c>
      <c r="AO139" s="802">
        <f>IF(U139="n/a","n/a",IF(AA139&lt;0,"n/a",IF(AA139="n/a","n/a",J139+U139-AA139)))</f>
        <v>2.285257437620043</v>
      </c>
      <c r="AP139" s="803">
        <f>IF(U139="n/a","n/a",J139+U139)</f>
        <v>22.046725327528296</v>
      </c>
      <c r="AQ139" s="961">
        <f>IF(OR(AC139&lt;0.01,AF139="n/a"),"n/a",(I139/SQRT(22.5*AC139*(I139/AF139))-1)*100)</f>
        <v>78.554851130920866</v>
      </c>
      <c r="AR139" s="703">
        <f>INDEX(Historical!$C$7:$C$1439,MATCH(B139,Historical!$B$7:$B$1450,0))*IF(AH139="n/a",1.03,IF(AH139&lt;0,1.01,IF(AH139&gt;10,1.1,(1+AH139/100))))</f>
        <v>1.2524</v>
      </c>
      <c r="AS139" s="959">
        <f>IF($AI139="n/a",1.03*AR139,IF($AI139&lt;0,1.01*AR139,IF($AI139&gt;10,1.1*AR139,(1+$AI139/100)*AR139)))</f>
        <v>1.3299235600000001</v>
      </c>
      <c r="AT139" s="959">
        <f>IF($AK139="n/a",1.03*AS139,IF($AK139&lt;0,1.01*AS139,IF($AK139&gt;10,1.1*AS139,(1+$AK139/100)*AS139)))</f>
        <v>1.4629159160000003</v>
      </c>
      <c r="AU139" s="959">
        <f>IF($AK139="n/a",1.03*AT139,IF($AK139&lt;0,1.01*AT139,IF($AK139&gt;10,1.1*AT139,(1+$AK139/100)*AT139)))</f>
        <v>1.6092075076000003</v>
      </c>
      <c r="AV139" s="959">
        <f>IF($AK139="n/a",1.03*AU139,IF($AK139&lt;0,1.01*AU139,IF($AK139&gt;10,1.1*AU139,(1+$AK139/100)*AU139)))</f>
        <v>1.7701282583600004</v>
      </c>
      <c r="AW139" s="703">
        <f>SUM(AR139:AV139)</f>
        <v>7.4245752419600004</v>
      </c>
      <c r="AX139" s="810">
        <f>AW139/I139*100</f>
        <v>17.234390069545032</v>
      </c>
      <c r="AY139" s="1017">
        <v>0.42</v>
      </c>
      <c r="AZ139" s="945">
        <v>3.4799999999999995</v>
      </c>
      <c r="BA139" s="945">
        <v>-24.54</v>
      </c>
      <c r="BB139" s="945">
        <v>-2.88</v>
      </c>
      <c r="BC139" s="945">
        <v>-7.3599999999999994</v>
      </c>
      <c r="BE139" s="666">
        <v>2012</v>
      </c>
      <c r="BF139" s="971">
        <f>IF(BE139&gt;2008,0,IF(BE139&gt;2001,1,IF(BE139&gt;1990,2,IF(BE139&gt;1980,3,IF(BE139&gt;1973,4,IF(BE139&gt;1970,5,IF(BE139&gt;1960,6,IF(BE139&gt;1958,7,IF(BE139&gt;1953,8,9)))))))))</f>
        <v>0</v>
      </c>
      <c r="BG139" s="955">
        <v>6.7</v>
      </c>
      <c r="BH139" s="937"/>
    </row>
    <row r="140" spans="1:60" ht="11.25" customHeight="1" x14ac:dyDescent="0.2">
      <c r="A140" s="953" t="s">
        <v>4237</v>
      </c>
      <c r="B140" s="948" t="s">
        <v>3962</v>
      </c>
      <c r="C140" s="1013" t="s">
        <v>108</v>
      </c>
      <c r="D140" s="1013" t="s">
        <v>4365</v>
      </c>
      <c r="E140" s="792">
        <v>7</v>
      </c>
      <c r="F140" s="1227">
        <v>699</v>
      </c>
      <c r="G140" s="1160" t="s">
        <v>106</v>
      </c>
      <c r="H140" s="1160" t="s">
        <v>106</v>
      </c>
      <c r="I140" s="947">
        <v>35.119999999999997</v>
      </c>
      <c r="J140" s="703">
        <f>(M140/I140)*100</f>
        <v>1.0250569476082005</v>
      </c>
      <c r="K140" s="950">
        <v>0.09</v>
      </c>
      <c r="L140" s="960">
        <v>4</v>
      </c>
      <c r="M140" s="694">
        <f>K140*L140</f>
        <v>0.36</v>
      </c>
      <c r="N140" s="943" t="s">
        <v>4234</v>
      </c>
      <c r="O140" s="795">
        <v>0.08</v>
      </c>
      <c r="P140" s="934">
        <v>43629</v>
      </c>
      <c r="Q140" s="934">
        <v>43651</v>
      </c>
      <c r="R140" s="694">
        <f>(K140-O140)/O140*100</f>
        <v>12.499999999999993</v>
      </c>
      <c r="S140" s="759">
        <f>IF(INDEX(Historical!$D$7:$D$1439,MATCH(B140,Historical!$B$7:$B$1450,0))=0,"n/a",(INDEX(Historical!$C$7:$C$1439,MATCH(B140,Historical!$B$7:$B$1450,0))/INDEX(Historical!$D$7:$D$1439,MATCH(B140,Historical!$B$7:$B$1450,0))-1)*100)</f>
        <v>35.294117647058812</v>
      </c>
      <c r="T140" s="759">
        <f>IF(INDEX(Historical!$F$7:$F$1432,MATCH(B140,Historical!$B$7:$B$1450,0))=0,"n/a",((INDEX(Historical!$C$7:$C$1439,MATCH(B140,Historical!$B$7:$B$1450,0))/INDEX(Historical!$F$7:$F$1432,MATCH(B140,Historical!$B$7:$B$1450,0)))^(1/3)-1)*100)</f>
        <v>24.217331895347272</v>
      </c>
      <c r="U140" s="759">
        <f>IF(INDEX(Historical!$H$7:$H$1432,MATCH(B140,Historical!$B$7:$B$1450,0))=0,"n/a",((INDEX(Historical!$C$7:$C$1439,MATCH(B140,Historical!$B$7:$B$1450,0))/INDEX(Historical!$H$7:$H$1432,MATCH(B140,Historical!$B$7:$B$1450,0)))^(1/5)-1)*100)</f>
        <v>55.868216280395821</v>
      </c>
      <c r="V140" s="759" t="str">
        <f>IF(INDEX(Historical!$O$7:$O$1432,MATCH(B140,Historical!$B$7:$B$1450,0))=0,"n/a",((INDEX(Historical!$C$7:$C$1439,MATCH(B140,Historical!$B$7:$B$1450,0))/INDEX(Historical!$O$7:$O$1432,MATCH(B140,Historical!$B$7:$B$1450,0)))^(1/10)-1)*100)</f>
        <v>n/a</v>
      </c>
      <c r="W140" s="760" t="str">
        <f>IF(OR(U140&lt;=0,U140="n/a",V140&lt;=0,V140="n/a"),"n/a",U140/V140)</f>
        <v>n/a</v>
      </c>
      <c r="X140" s="761">
        <f>IF(OR(AJ140&lt;=0,AJ140="n/a",U140&lt;=0,U140="n/a"),"n/a",U140/AJ140)</f>
        <v>11.173643256079163</v>
      </c>
      <c r="Y140" s="714"/>
      <c r="Z140" s="703">
        <f>IF(OR(AC140&lt;0.01,AC140="n/a"),"n/a",M140/AC140*100)</f>
        <v>13.333333333333334</v>
      </c>
      <c r="AA140" s="959">
        <f>IF(OR(AC140&lt;0.01,AC140="n/a"),"n/a",I140/AC140)</f>
        <v>13.007407407407406</v>
      </c>
      <c r="AB140" s="960">
        <v>12</v>
      </c>
      <c r="AC140" s="938">
        <v>2.7</v>
      </c>
      <c r="AD140" s="938" t="s">
        <v>137</v>
      </c>
      <c r="AE140" s="938">
        <v>4.68</v>
      </c>
      <c r="AF140" s="938">
        <v>1.34</v>
      </c>
      <c r="AG140" s="938">
        <v>8.6999999999999993</v>
      </c>
      <c r="AH140" s="938">
        <v>29.9</v>
      </c>
      <c r="AI140" s="938">
        <v>4.34</v>
      </c>
      <c r="AJ140" s="938">
        <v>5</v>
      </c>
      <c r="AK140" s="938" t="s">
        <v>137</v>
      </c>
      <c r="AL140" s="951">
        <v>776.99</v>
      </c>
      <c r="AM140" s="945">
        <v>5.0999999999999996</v>
      </c>
      <c r="AN140" s="938">
        <v>0.1</v>
      </c>
      <c r="AO140" s="802">
        <f>IF(U140="n/a","n/a",IF(AA140&lt;0,"n/a",IF(AA140="n/a","n/a",J140+U140-AA140)))</f>
        <v>43.885865820596614</v>
      </c>
      <c r="AP140" s="803">
        <f>IF(U140="n/a","n/a",J140+U140)</f>
        <v>56.89327322800402</v>
      </c>
      <c r="AQ140" s="961">
        <f>IF(OR(AC140&lt;0.01,AF140="n/a"),"n/a",(I140/SQRT(22.5*AC140*(I140/AF140))-1)*100)</f>
        <v>-11.985036812732996</v>
      </c>
      <c r="AR140" s="703">
        <f>INDEX(Historical!$C$7:$C$1439,MATCH(B140,Historical!$B$7:$B$1450,0))*IF(AH140="n/a",1.03,IF(AH140&lt;0,1.01,IF(AH140&gt;10,1.1,(1+AH140/100))))</f>
        <v>0.25300000000000006</v>
      </c>
      <c r="AS140" s="959">
        <f>IF($AI140="n/a",1.03*AR140,IF($AI140&lt;0,1.01*AR140,IF($AI140&gt;10,1.1*AR140,(1+$AI140/100)*AR140)))</f>
        <v>0.26398020000000011</v>
      </c>
      <c r="AT140" s="959">
        <f>IF($AK140="n/a",1.03*AS140,IF($AK140&lt;0,1.01*AS140,IF($AK140&gt;10,1.1*AS140,(1+$AK140/100)*AS140)))</f>
        <v>0.27189960600000013</v>
      </c>
      <c r="AU140" s="959">
        <f>IF($AK140="n/a",1.03*AT140,IF($AK140&lt;0,1.01*AT140,IF($AK140&gt;10,1.1*AT140,(1+$AK140/100)*AT140)))</f>
        <v>0.28005659418000012</v>
      </c>
      <c r="AV140" s="959">
        <f>IF($AK140="n/a",1.03*AU140,IF($AK140&lt;0,1.01*AU140,IF($AK140&gt;10,1.1*AU140,(1+$AK140/100)*AU140)))</f>
        <v>0.28845829200540013</v>
      </c>
      <c r="AW140" s="703">
        <f>SUM(AR140:AV140)</f>
        <v>1.3573946921854005</v>
      </c>
      <c r="AX140" s="810">
        <f>AW140/I140*100</f>
        <v>3.8650190551976098</v>
      </c>
      <c r="AY140" s="1017">
        <v>1</v>
      </c>
      <c r="AZ140" s="945">
        <v>27.150000000000002</v>
      </c>
      <c r="BA140" s="945">
        <v>-18.61</v>
      </c>
      <c r="BB140" s="945">
        <v>0.89999999999999991</v>
      </c>
      <c r="BC140" s="945">
        <v>1.91</v>
      </c>
      <c r="BE140" s="666">
        <v>2013</v>
      </c>
      <c r="BF140" s="971">
        <f>IF(BE140&gt;2008,0,IF(BE140&gt;2001,1,IF(BE140&gt;1990,2,IF(BE140&gt;1980,3,IF(BE140&gt;1973,4,IF(BE140&gt;1970,5,IF(BE140&gt;1960,6,IF(BE140&gt;1958,7,IF(BE140&gt;1953,8,9)))))))))</f>
        <v>0</v>
      </c>
      <c r="BG140" s="955">
        <v>1.3</v>
      </c>
      <c r="BH140" s="937"/>
    </row>
    <row r="141" spans="1:60" ht="11.25" customHeight="1" x14ac:dyDescent="0.2">
      <c r="A141" s="944" t="s">
        <v>496</v>
      </c>
      <c r="B141" s="948" t="s">
        <v>497</v>
      </c>
      <c r="C141" s="1013" t="s">
        <v>4216</v>
      </c>
      <c r="D141" s="1013" t="s">
        <v>4351</v>
      </c>
      <c r="E141" s="792">
        <v>17</v>
      </c>
      <c r="F141" s="1227">
        <v>187</v>
      </c>
      <c r="G141" s="1204" t="s">
        <v>115</v>
      </c>
      <c r="H141" s="1204" t="s">
        <v>115</v>
      </c>
      <c r="I141" s="947">
        <v>50.91</v>
      </c>
      <c r="J141" s="703">
        <f>(M141/I141)*100</f>
        <v>2.0428206639167161</v>
      </c>
      <c r="K141" s="950">
        <v>0.26</v>
      </c>
      <c r="L141" s="960">
        <v>4</v>
      </c>
      <c r="M141" s="694">
        <f>K141*L141</f>
        <v>1.04</v>
      </c>
      <c r="N141" s="943" t="s">
        <v>149</v>
      </c>
      <c r="O141" s="797">
        <v>0.21818181818181814</v>
      </c>
      <c r="P141" s="939">
        <v>43255</v>
      </c>
      <c r="Q141" s="939">
        <v>43266</v>
      </c>
      <c r="R141" s="694">
        <f>(K141-O141)/O141*100</f>
        <v>19.166666666666693</v>
      </c>
      <c r="S141" s="759">
        <f>IF(INDEX(Historical!$D$7:$D$1439,MATCH(B141,Historical!$B$7:$B$1450,0))=0,"n/a",(INDEX(Historical!$C$7:$C$1439,MATCH(B141,Historical!$B$7:$B$1450,0))/INDEX(Historical!$D$7:$D$1439,MATCH(B141,Historical!$B$7:$B$1450,0))-1)*100)</f>
        <v>20.645161290322591</v>
      </c>
      <c r="T141" s="759">
        <f>IF(INDEX(Historical!$F$7:$F$1432,MATCH(B141,Historical!$B$7:$B$1450,0))=0,"n/a",((INDEX(Historical!$C$7:$C$1439,MATCH(B141,Historical!$B$7:$B$1450,0))/INDEX(Historical!$F$7:$F$1432,MATCH(B141,Historical!$B$7:$B$1450,0)))^(1/3)-1)*100)</f>
        <v>9.6961310486523686</v>
      </c>
      <c r="U141" s="759">
        <f>IF(INDEX(Historical!$H$7:$H$1432,MATCH(B141,Historical!$B$7:$B$1450,0))=0,"n/a",((INDEX(Historical!$C$7:$C$1439,MATCH(B141,Historical!$B$7:$B$1450,0))/INDEX(Historical!$H$7:$H$1432,MATCH(B141,Historical!$B$7:$B$1450,0)))^(1/5)-1)*100)</f>
        <v>8.6806500612383921</v>
      </c>
      <c r="V141" s="759">
        <f>IF(INDEX(Historical!$O$7:$O$1432,MATCH(B141,Historical!$B$7:$B$1450,0))=0,"n/a",((INDEX(Historical!$C$7:$C$1439,MATCH(B141,Historical!$B$7:$B$1450,0))/INDEX(Historical!$O$7:$O$1432,MATCH(B141,Historical!$B$7:$B$1450,0)))^(1/10)-1)*100)</f>
        <v>10.728193536364428</v>
      </c>
      <c r="W141" s="760">
        <f>IF(OR(U141&lt;=0,U141="n/a",V141&lt;=0,V141="n/a"),"n/a",U141/V141)</f>
        <v>0.80914368591639829</v>
      </c>
      <c r="X141" s="761">
        <f>IF(OR(AJ141&lt;=0,AJ141="n/a",U141&lt;=0,U141="n/a"),"n/a",U141/AJ141)</f>
        <v>1.4966638036617916</v>
      </c>
      <c r="Y141" s="723" t="s">
        <v>440</v>
      </c>
      <c r="Z141" s="703">
        <f>IF(OR(AC141&lt;0.01,AC141="n/a"),"n/a",M141/AC141*100)</f>
        <v>50.980392156862742</v>
      </c>
      <c r="AA141" s="959">
        <f>IF(OR(AC141&lt;0.01,AC141="n/a"),"n/a",I141/AC141)</f>
        <v>24.955882352941174</v>
      </c>
      <c r="AB141" s="960">
        <v>12</v>
      </c>
      <c r="AC141" s="938">
        <v>2.04</v>
      </c>
      <c r="AD141" s="938" t="s">
        <v>137</v>
      </c>
      <c r="AE141" s="938">
        <v>4.6500000000000004</v>
      </c>
      <c r="AF141" s="938">
        <v>3.14</v>
      </c>
      <c r="AG141" s="938">
        <v>13.200000000000001</v>
      </c>
      <c r="AH141" s="938">
        <v>12.7</v>
      </c>
      <c r="AI141" s="938" t="s">
        <v>137</v>
      </c>
      <c r="AJ141" s="938">
        <v>5.8000000000000007</v>
      </c>
      <c r="AK141" s="938" t="s">
        <v>137</v>
      </c>
      <c r="AL141" s="951">
        <v>721.56</v>
      </c>
      <c r="AM141" s="945">
        <v>2</v>
      </c>
      <c r="AN141" s="938">
        <v>1.64</v>
      </c>
      <c r="AO141" s="802">
        <f>IF(U141="n/a","n/a",IF(AA141&lt;0,"n/a",IF(AA141="n/a","n/a",J141+U141-AA141)))</f>
        <v>-14.232411627786066</v>
      </c>
      <c r="AP141" s="803">
        <f>IF(U141="n/a","n/a",J141+U141)</f>
        <v>10.723470725155108</v>
      </c>
      <c r="AQ141" s="961">
        <f>IF(OR(AC141&lt;0.01,AF141="n/a"),"n/a",(I141/SQRT(22.5*AC141*(I141/AF141))-1)*100)</f>
        <v>86.620792682481948</v>
      </c>
      <c r="AR141" s="703">
        <f>INDEX(Historical!$C$7:$C$1439,MATCH(B141,Historical!$B$7:$B$1450,0))*IF(AH141="n/a",1.03,IF(AH141&lt;0,1.01,IF(AH141&gt;10,1.1,(1+AH141/100))))</f>
        <v>0.93500000000000005</v>
      </c>
      <c r="AS141" s="959">
        <f>IF($AI141="n/a",1.03*AR141,IF($AI141&lt;0,1.01*AR141,IF($AI141&gt;10,1.1*AR141,(1+$AI141/100)*AR141)))</f>
        <v>0.96305000000000007</v>
      </c>
      <c r="AT141" s="959">
        <f>IF($AK141="n/a",1.03*AS141,IF($AK141&lt;0,1.01*AS141,IF($AK141&gt;10,1.1*AS141,(1+$AK141/100)*AS141)))</f>
        <v>0.99194150000000014</v>
      </c>
      <c r="AU141" s="959">
        <f>IF($AK141="n/a",1.03*AT141,IF($AK141&lt;0,1.01*AT141,IF($AK141&gt;10,1.1*AT141,(1+$AK141/100)*AT141)))</f>
        <v>1.0216997450000003</v>
      </c>
      <c r="AV141" s="959">
        <f>IF($AK141="n/a",1.03*AU141,IF($AK141&lt;0,1.01*AU141,IF($AK141&gt;10,1.1*AU141,(1+$AK141/100)*AU141)))</f>
        <v>1.0523507373500003</v>
      </c>
      <c r="AW141" s="703">
        <f>SUM(AR141:AV141)</f>
        <v>4.9640419823500004</v>
      </c>
      <c r="AX141" s="810">
        <f>AW141/I141*100</f>
        <v>9.7506226327833438</v>
      </c>
      <c r="AY141" s="1017">
        <v>0.61</v>
      </c>
      <c r="AZ141" s="945">
        <v>14.790000000000001</v>
      </c>
      <c r="BA141" s="945">
        <v>-17.93</v>
      </c>
      <c r="BB141" s="945">
        <v>8.48</v>
      </c>
      <c r="BC141" s="945">
        <v>1.23</v>
      </c>
      <c r="BE141" s="666">
        <v>2002</v>
      </c>
      <c r="BF141" s="971">
        <f>IF(BE141&gt;2008,0,IF(BE141&gt;2001,1,IF(BE141&gt;1990,2,IF(BE141&gt;1980,3,IF(BE141&gt;1973,4,IF(BE141&gt;1970,5,IF(BE141&gt;1960,6,IF(BE141&gt;1958,7,IF(BE141&gt;1953,8,9)))))))))</f>
        <v>1</v>
      </c>
      <c r="BG141" s="955">
        <v>1.7999999999999998</v>
      </c>
      <c r="BH141" s="937"/>
    </row>
    <row r="142" spans="1:60" ht="11.25" customHeight="1" x14ac:dyDescent="0.2">
      <c r="A142" s="936" t="s">
        <v>494</v>
      </c>
      <c r="B142" s="948" t="s">
        <v>495</v>
      </c>
      <c r="C142" s="1013" t="s">
        <v>128</v>
      </c>
      <c r="D142" s="1013" t="s">
        <v>4362</v>
      </c>
      <c r="E142" s="792">
        <v>20</v>
      </c>
      <c r="F142" s="1227">
        <v>168</v>
      </c>
      <c r="G142" s="1227" t="s">
        <v>37</v>
      </c>
      <c r="H142" s="1227" t="s">
        <v>37</v>
      </c>
      <c r="I142" s="947">
        <v>161.91</v>
      </c>
      <c r="J142" s="703">
        <f>(M142/I142)*100</f>
        <v>0.79056265826693839</v>
      </c>
      <c r="K142" s="957">
        <v>0.32</v>
      </c>
      <c r="L142" s="960">
        <v>4</v>
      </c>
      <c r="M142" s="694">
        <f>K142*L142</f>
        <v>1.28</v>
      </c>
      <c r="N142" s="943" t="s">
        <v>107</v>
      </c>
      <c r="O142" s="796">
        <v>0.28999999999999998</v>
      </c>
      <c r="P142" s="934">
        <v>43677</v>
      </c>
      <c r="Q142" s="934">
        <v>43692</v>
      </c>
      <c r="R142" s="694">
        <f>(K142-O142)/O142*100</f>
        <v>10.344827586206906</v>
      </c>
      <c r="S142" s="759">
        <f>IF(INDEX(Historical!$D$7:$D$1439,MATCH(B142,Historical!$B$7:$B$1450,0))=0,"n/a",(INDEX(Historical!$C$7:$C$1439,MATCH(B142,Historical!$B$7:$B$1450,0))/INDEX(Historical!$D$7:$D$1439,MATCH(B142,Historical!$B$7:$B$1450,0))-1)*100)</f>
        <v>10.000000000000009</v>
      </c>
      <c r="T142" s="759">
        <f>IF(INDEX(Historical!$F$7:$F$1432,MATCH(B142,Historical!$B$7:$B$1450,0))=0,"n/a",((INDEX(Historical!$C$7:$C$1439,MATCH(B142,Historical!$B$7:$B$1450,0))/INDEX(Historical!$F$7:$F$1432,MATCH(B142,Historical!$B$7:$B$1450,0)))^(1/3)-1)*100)</f>
        <v>9.4051585121155412</v>
      </c>
      <c r="U142" s="759">
        <f>IF(INDEX(Historical!$H$7:$H$1432,MATCH(B142,Historical!$B$7:$B$1450,0))=0,"n/a",((INDEX(Historical!$C$7:$C$1439,MATCH(B142,Historical!$B$7:$B$1450,0))/INDEX(Historical!$H$7:$H$1432,MATCH(B142,Historical!$B$7:$B$1450,0)))^(1/5)-1)*100)</f>
        <v>9.7763328719189246</v>
      </c>
      <c r="V142" s="759">
        <f>IF(INDEX(Historical!$O$7:$O$1432,MATCH(B142,Historical!$B$7:$B$1450,0))=0,"n/a",((INDEX(Historical!$C$7:$C$1439,MATCH(B142,Historical!$B$7:$B$1450,0))/INDEX(Historical!$O$7:$O$1432,MATCH(B142,Historical!$B$7:$B$1450,0)))^(1/10)-1)*100)</f>
        <v>14.66304358341195</v>
      </c>
      <c r="W142" s="760">
        <f>IF(OR(U142&lt;=0,U142="n/a",V142&lt;=0,V142="n/a"),"n/a",U142/V142)</f>
        <v>0.66673285231032953</v>
      </c>
      <c r="X142" s="761">
        <f>IF(OR(AJ142&lt;=0,AJ142="n/a",U142&lt;=0,U142="n/a"),"n/a",U142/AJ142)</f>
        <v>0.88075070918188514</v>
      </c>
      <c r="Y142" s="948"/>
      <c r="Z142" s="703">
        <f>IF(OR(AC142&lt;0.01,AC142="n/a"),"n/a",M142/AC142*100)</f>
        <v>23.230490018148821</v>
      </c>
      <c r="AA142" s="959">
        <f>IF(OR(AC142&lt;0.01,AC142="n/a"),"n/a",I142/AC142)</f>
        <v>29.38475499092559</v>
      </c>
      <c r="AB142" s="960">
        <v>12</v>
      </c>
      <c r="AC142" s="938">
        <v>5.51</v>
      </c>
      <c r="AD142" s="938">
        <v>3.71</v>
      </c>
      <c r="AE142" s="938">
        <v>0.64</v>
      </c>
      <c r="AF142" s="938">
        <v>4.25</v>
      </c>
      <c r="AG142" s="938">
        <v>14.899999999999999</v>
      </c>
      <c r="AH142" s="938">
        <v>45.1</v>
      </c>
      <c r="AI142" s="938">
        <v>8.2799999999999994</v>
      </c>
      <c r="AJ142" s="938">
        <v>11.1</v>
      </c>
      <c r="AK142" s="938">
        <v>7.95</v>
      </c>
      <c r="AL142" s="951">
        <v>5980</v>
      </c>
      <c r="AM142" s="945">
        <v>0.3</v>
      </c>
      <c r="AN142" s="938">
        <v>0.98</v>
      </c>
      <c r="AO142" s="802">
        <f>IF(U142="n/a","n/a",IF(AA142&lt;0,"n/a",IF(AA142="n/a","n/a",J142+U142-AA142)))</f>
        <v>-18.817859460739726</v>
      </c>
      <c r="AP142" s="803">
        <f>IF(U142="n/a","n/a",J142+U142)</f>
        <v>10.566895530185864</v>
      </c>
      <c r="AQ142" s="961">
        <f>IF(OR(AC142&lt;0.01,AF142="n/a"),"n/a",(I142/SQRT(22.5*AC142*(I142/AF142))-1)*100)</f>
        <v>135.5940092724806</v>
      </c>
      <c r="AR142" s="703">
        <f>INDEX(Historical!$C$7:$C$1439,MATCH(B142,Historical!$B$7:$B$1450,0))*IF(AH142="n/a",1.03,IF(AH142&lt;0,1.01,IF(AH142&gt;10,1.1,(1+AH142/100))))</f>
        <v>1.2100000000000002</v>
      </c>
      <c r="AS142" s="959">
        <f>IF($AI142="n/a",1.03*AR142,IF($AI142&lt;0,1.01*AR142,IF($AI142&gt;10,1.1*AR142,(1+$AI142/100)*AR142)))</f>
        <v>1.3101880000000001</v>
      </c>
      <c r="AT142" s="959">
        <f>IF($AK142="n/a",1.03*AS142,IF($AK142&lt;0,1.01*AS142,IF($AK142&gt;10,1.1*AS142,(1+$AK142/100)*AS142)))</f>
        <v>1.4143479459999999</v>
      </c>
      <c r="AU142" s="959">
        <f>IF($AK142="n/a",1.03*AT142,IF($AK142&lt;0,1.01*AT142,IF($AK142&gt;10,1.1*AT142,(1+$AK142/100)*AT142)))</f>
        <v>1.5267886077069999</v>
      </c>
      <c r="AV142" s="959">
        <f>IF($AK142="n/a",1.03*AU142,IF($AK142&lt;0,1.01*AU142,IF($AK142&gt;10,1.1*AU142,(1+$AK142/100)*AU142)))</f>
        <v>1.6481683020197062</v>
      </c>
      <c r="AW142" s="703">
        <f>SUM(AR142:AV142)</f>
        <v>7.1094928557267059</v>
      </c>
      <c r="AX142" s="810">
        <f>AW142/I142*100</f>
        <v>4.3910152898071191</v>
      </c>
      <c r="AY142" s="1017">
        <v>0.57999999999999996</v>
      </c>
      <c r="AZ142" s="945">
        <v>50.21</v>
      </c>
      <c r="BA142" s="945">
        <v>-2.1</v>
      </c>
      <c r="BB142" s="945">
        <v>8.09</v>
      </c>
      <c r="BC142" s="945">
        <v>20.150000000000002</v>
      </c>
      <c r="BE142" s="666">
        <v>2000</v>
      </c>
      <c r="BF142" s="971">
        <f>IF(BE142&gt;2008,0,IF(BE142&gt;2001,1,IF(BE142&gt;1990,2,IF(BE142&gt;1980,3,IF(BE142&gt;1973,4,IF(BE142&gt;1970,5,IF(BE142&gt;1960,6,IF(BE142&gt;1958,7,IF(BE142&gt;1953,8,9)))))))))</f>
        <v>2</v>
      </c>
      <c r="BG142" s="955">
        <v>5.7</v>
      </c>
      <c r="BH142" s="937"/>
    </row>
    <row r="143" spans="1:60" ht="11.25" customHeight="1" x14ac:dyDescent="0.2">
      <c r="A143" s="936" t="s">
        <v>498</v>
      </c>
      <c r="B143" s="948" t="s">
        <v>499</v>
      </c>
      <c r="C143" s="1013" t="s">
        <v>112</v>
      </c>
      <c r="D143" s="1013" t="s">
        <v>213</v>
      </c>
      <c r="E143" s="792">
        <v>26</v>
      </c>
      <c r="F143" s="1227">
        <v>122</v>
      </c>
      <c r="G143" s="1227" t="s">
        <v>37</v>
      </c>
      <c r="H143" s="1227" t="s">
        <v>115</v>
      </c>
      <c r="I143" s="938">
        <v>131.66999999999999</v>
      </c>
      <c r="J143" s="703">
        <f>(M143/I143)*100</f>
        <v>3.1290347079820773</v>
      </c>
      <c r="K143" s="957">
        <v>1.03</v>
      </c>
      <c r="L143" s="960">
        <v>4</v>
      </c>
      <c r="M143" s="694">
        <f>K143*L143</f>
        <v>4.12</v>
      </c>
      <c r="N143" s="943" t="s">
        <v>420</v>
      </c>
      <c r="O143" s="796">
        <v>0.86</v>
      </c>
      <c r="P143" s="934">
        <v>43665</v>
      </c>
      <c r="Q143" s="934">
        <v>43697</v>
      </c>
      <c r="R143" s="694">
        <f>(K143-O143)/O143*100</f>
        <v>19.767441860465119</v>
      </c>
      <c r="S143" s="759">
        <f>IF(INDEX(Historical!$D$7:$D$1439,MATCH(B143,Historical!$B$7:$B$1450,0))=0,"n/a",(INDEX(Historical!$C$7:$C$1439,MATCH(B143,Historical!$B$7:$B$1450,0))/INDEX(Historical!$D$7:$D$1439,MATCH(B143,Historical!$B$7:$B$1450,0))-1)*100)</f>
        <v>5.8064516129032073</v>
      </c>
      <c r="T143" s="759">
        <f>IF(INDEX(Historical!$F$7:$F$1432,MATCH(B143,Historical!$B$7:$B$1450,0))=0,"n/a",((INDEX(Historical!$C$7:$C$1439,MATCH(B143,Historical!$B$7:$B$1450,0))/INDEX(Historical!$F$7:$F$1432,MATCH(B143,Historical!$B$7:$B$1450,0)))^(1/3)-1)*100)</f>
        <v>3.7151431480745289</v>
      </c>
      <c r="U143" s="759">
        <f>IF(INDEX(Historical!$H$7:$H$1432,MATCH(B143,Historical!$B$7:$B$1450,0))=0,"n/a",((INDEX(Historical!$C$7:$C$1439,MATCH(B143,Historical!$B$7:$B$1450,0))/INDEX(Historical!$H$7:$H$1432,MATCH(B143,Historical!$B$7:$B$1450,0)))^(1/5)-1)*100)</f>
        <v>6.9871447363622607</v>
      </c>
      <c r="V143" s="759">
        <f>IF(INDEX(Historical!$O$7:$O$1432,MATCH(B143,Historical!$B$7:$B$1450,0))=0,"n/a",((INDEX(Historical!$C$7:$C$1439,MATCH(B143,Historical!$B$7:$B$1450,0))/INDEX(Historical!$O$7:$O$1432,MATCH(B143,Historical!$B$7:$B$1450,0)))^(1/10)-1)*100)</f>
        <v>7.7146871822163954</v>
      </c>
      <c r="W143" s="760">
        <f>IF(OR(U143&lt;=0,U143="n/a",V143&lt;=0,V143="n/a"),"n/a",U143/V143)</f>
        <v>0.90569385009787073</v>
      </c>
      <c r="X143" s="761">
        <f>IF(OR(AJ143&lt;=0,AJ143="n/a",U143&lt;=0,U143="n/a"),"n/a",U143/AJ143)</f>
        <v>0.58715501986237495</v>
      </c>
      <c r="Y143" s="717"/>
      <c r="Z143" s="703">
        <f>IF(OR(AC143&lt;0.01,AC143="n/a"),"n/a",M143/AC143*100)</f>
        <v>40.116845180136323</v>
      </c>
      <c r="AA143" s="959">
        <f>IF(OR(AC143&lt;0.01,AC143="n/a"),"n/a",I143/AC143)</f>
        <v>12.820837390457642</v>
      </c>
      <c r="AB143" s="960">
        <v>12</v>
      </c>
      <c r="AC143" s="938">
        <v>10.27</v>
      </c>
      <c r="AD143" s="938">
        <v>2.5499999999999998</v>
      </c>
      <c r="AE143" s="938">
        <v>1.38</v>
      </c>
      <c r="AF143" s="938">
        <v>4.93</v>
      </c>
      <c r="AG143" s="938">
        <v>40.799999999999997</v>
      </c>
      <c r="AH143" s="940">
        <v>93.300000000000011</v>
      </c>
      <c r="AI143" s="940">
        <v>4.2700000000000005</v>
      </c>
      <c r="AJ143" s="938">
        <v>11.899999999999999</v>
      </c>
      <c r="AK143" s="938">
        <v>5.09</v>
      </c>
      <c r="AL143" s="951">
        <v>77060</v>
      </c>
      <c r="AM143" s="945">
        <v>0.1</v>
      </c>
      <c r="AN143" s="938">
        <v>2.3199999999999998</v>
      </c>
      <c r="AO143" s="802">
        <f>IF(U143="n/a","n/a",IF(AA143&lt;0,"n/a",IF(AA143="n/a","n/a",J143+U143-AA143)))</f>
        <v>-2.7046579461133042</v>
      </c>
      <c r="AP143" s="803">
        <f>IF(U143="n/a","n/a",J143+U143)</f>
        <v>10.116179444344338</v>
      </c>
      <c r="AQ143" s="961">
        <f>IF(OR(AC143&lt;0.01,AF143="n/a"),"n/a",(I143/SQRT(22.5*AC143*(I143/AF143))-1)*100)</f>
        <v>67.606322255398595</v>
      </c>
      <c r="AR143" s="703">
        <f>INDEX(Historical!$C$7:$C$1439,MATCH(B143,Historical!$B$7:$B$1450,0))*IF(AH143="n/a",1.03,IF(AH143&lt;0,1.01,IF(AH143&gt;10,1.1,(1+AH143/100))))</f>
        <v>3.6080000000000001</v>
      </c>
      <c r="AS143" s="959">
        <f>IF($AI143="n/a",1.03*AR143,IF($AI143&lt;0,1.01*AR143,IF($AI143&gt;10,1.1*AR143,(1+$AI143/100)*AR143)))</f>
        <v>3.7620616</v>
      </c>
      <c r="AT143" s="959">
        <f>IF($AK143="n/a",1.03*AS143,IF($AK143&lt;0,1.01*AS143,IF($AK143&gt;10,1.1*AS143,(1+$AK143/100)*AS143)))</f>
        <v>3.9535505354399998</v>
      </c>
      <c r="AU143" s="959">
        <f>IF($AK143="n/a",1.03*AT143,IF($AK143&lt;0,1.01*AT143,IF($AK143&gt;10,1.1*AT143,(1+$AK143/100)*AT143)))</f>
        <v>4.1547862576938952</v>
      </c>
      <c r="AV143" s="959">
        <f>IF($AK143="n/a",1.03*AU143,IF($AK143&lt;0,1.01*AU143,IF($AK143&gt;10,1.1*AU143,(1+$AK143/100)*AU143)))</f>
        <v>4.3662648782105142</v>
      </c>
      <c r="AW143" s="703">
        <f>SUM(AR143:AV143)</f>
        <v>19.844663271344409</v>
      </c>
      <c r="AX143" s="810">
        <f>AW143/I143*100</f>
        <v>15.071514598119853</v>
      </c>
      <c r="AY143" s="1017">
        <v>1.5</v>
      </c>
      <c r="AZ143" s="945">
        <v>17.5</v>
      </c>
      <c r="BA143" s="945">
        <v>-17.380000000000003</v>
      </c>
      <c r="BB143" s="945">
        <v>0.91999999999999993</v>
      </c>
      <c r="BC143" s="945">
        <v>0.33999999999999997</v>
      </c>
      <c r="BE143" s="666">
        <v>1994</v>
      </c>
      <c r="BF143" s="971">
        <f>IF(BE143&gt;2008,0,IF(BE143&gt;2001,1,IF(BE143&gt;1990,2,IF(BE143&gt;1980,3,IF(BE143&gt;1973,4,IF(BE143&gt;1970,5,IF(BE143&gt;1960,6,IF(BE143&gt;1958,7,IF(BE143&gt;1953,8,9)))))))))</f>
        <v>2</v>
      </c>
      <c r="BG143" s="955">
        <v>7.8</v>
      </c>
      <c r="BH143" s="937"/>
    </row>
    <row r="144" spans="1:60" ht="11.25" customHeight="1" x14ac:dyDescent="0.2">
      <c r="A144" s="936" t="s">
        <v>486</v>
      </c>
      <c r="B144" s="948" t="s">
        <v>487</v>
      </c>
      <c r="C144" s="1013" t="s">
        <v>108</v>
      </c>
      <c r="D144" s="1013" t="s">
        <v>4365</v>
      </c>
      <c r="E144" s="792">
        <v>21</v>
      </c>
      <c r="F144" s="1227">
        <v>160</v>
      </c>
      <c r="G144" s="1227" t="s">
        <v>106</v>
      </c>
      <c r="H144" s="1227" t="s">
        <v>106</v>
      </c>
      <c r="I144" s="947">
        <v>78.2</v>
      </c>
      <c r="J144" s="703">
        <f>(M144/I144)*100</f>
        <v>2.6086956521739131</v>
      </c>
      <c r="K144" s="950">
        <v>0.51</v>
      </c>
      <c r="L144" s="960">
        <v>4</v>
      </c>
      <c r="M144" s="694">
        <f>K144*L144</f>
        <v>2.04</v>
      </c>
      <c r="N144" s="943" t="s">
        <v>443</v>
      </c>
      <c r="O144" s="795">
        <v>0.5</v>
      </c>
      <c r="P144" s="934">
        <v>43502</v>
      </c>
      <c r="Q144" s="934">
        <v>43517</v>
      </c>
      <c r="R144" s="694">
        <f>(K144-O144)/O144*100</f>
        <v>2.0000000000000018</v>
      </c>
      <c r="S144" s="759">
        <f>IF(INDEX(Historical!$D$7:$D$1439,MATCH(B144,Historical!$B$7:$B$1450,0))=0,"n/a",(INDEX(Historical!$C$7:$C$1439,MATCH(B144,Historical!$B$7:$B$1450,0))/INDEX(Historical!$D$7:$D$1439,MATCH(B144,Historical!$B$7:$B$1450,0))-1)*100)</f>
        <v>5.3763440860215006</v>
      </c>
      <c r="T144" s="759">
        <f>IF(INDEX(Historical!$F$7:$F$1432,MATCH(B144,Historical!$B$7:$B$1450,0))=0,"n/a",((INDEX(Historical!$C$7:$C$1439,MATCH(B144,Historical!$B$7:$B$1450,0))/INDEX(Historical!$F$7:$F$1432,MATCH(B144,Historical!$B$7:$B$1450,0)))^(1/3)-1)*100)</f>
        <v>2.8792656052861521</v>
      </c>
      <c r="U144" s="759">
        <f>IF(INDEX(Historical!$H$7:$H$1432,MATCH(B144,Historical!$B$7:$B$1450,0))=0,"n/a",((INDEX(Historical!$C$7:$C$1439,MATCH(B144,Historical!$B$7:$B$1450,0))/INDEX(Historical!$H$7:$H$1432,MATCH(B144,Historical!$B$7:$B$1450,0)))^(1/5)-1)*100)</f>
        <v>4.27298097474893</v>
      </c>
      <c r="V144" s="759">
        <f>IF(INDEX(Historical!$O$7:$O$1432,MATCH(B144,Historical!$B$7:$B$1450,0))=0,"n/a",((INDEX(Historical!$C$7:$C$1439,MATCH(B144,Historical!$B$7:$B$1450,0))/INDEX(Historical!$O$7:$O$1432,MATCH(B144,Historical!$B$7:$B$1450,0)))^(1/10)-1)*100)</f>
        <v>4.3529210056618473</v>
      </c>
      <c r="W144" s="760">
        <f>IF(OR(U144&lt;=0,U144="n/a",V144&lt;=0,V144="n/a"),"n/a",U144/V144)</f>
        <v>0.98163531320487107</v>
      </c>
      <c r="X144" s="761" t="str">
        <f>IF(OR(AJ144&lt;=0,AJ144="n/a",U144&lt;=0,U144="n/a"),"n/a",U144/AJ144)</f>
        <v>n/a</v>
      </c>
      <c r="Y144" s="949"/>
      <c r="Z144" s="703">
        <f>IF(OR(AC144&lt;0.01,AC144="n/a"),"n/a",M144/AC144*100)</f>
        <v>39.15547024952015</v>
      </c>
      <c r="AA144" s="959">
        <f>IF(OR(AC144&lt;0.01,AC144="n/a"),"n/a",I144/AC144)</f>
        <v>15.009596928982726</v>
      </c>
      <c r="AB144" s="960">
        <v>12</v>
      </c>
      <c r="AC144" s="938">
        <v>5.21</v>
      </c>
      <c r="AD144" s="938" t="s">
        <v>137</v>
      </c>
      <c r="AE144" s="938">
        <v>3.35</v>
      </c>
      <c r="AF144" s="938">
        <v>1.62</v>
      </c>
      <c r="AG144" s="938">
        <v>11.42</v>
      </c>
      <c r="AH144" s="938" t="s">
        <v>137</v>
      </c>
      <c r="AI144" s="938" t="s">
        <v>137</v>
      </c>
      <c r="AJ144" s="938" t="s">
        <v>137</v>
      </c>
      <c r="AK144" s="938" t="s">
        <v>137</v>
      </c>
      <c r="AL144" s="951">
        <v>384.62</v>
      </c>
      <c r="AM144" s="945">
        <v>2.92</v>
      </c>
      <c r="AN144" s="938" t="s">
        <v>137</v>
      </c>
      <c r="AO144" s="802">
        <f>IF(U144="n/a","n/a",IF(AA144&lt;0,"n/a",IF(AA144="n/a","n/a",J144+U144-AA144)))</f>
        <v>-8.1279203020598825</v>
      </c>
      <c r="AP144" s="803">
        <f>IF(U144="n/a","n/a",J144+U144)</f>
        <v>6.8816766269228431</v>
      </c>
      <c r="AQ144" s="961">
        <f>IF(OR(AC144&lt;0.01,AF144="n/a"),"n/a",(I144/SQRT(22.5*AC144*(I144/AF144))-1)*100)</f>
        <v>3.956287875566078</v>
      </c>
      <c r="AR144" s="703">
        <f>INDEX(Historical!$C$7:$C$1439,MATCH(B144,Historical!$B$7:$B$1450,0))*IF(AH144="n/a",1.03,IF(AH144&lt;0,1.01,IF(AH144&gt;10,1.1,(1+AH144/100))))</f>
        <v>2.0188000000000001</v>
      </c>
      <c r="AS144" s="959">
        <f>IF($AI144="n/a",1.03*AR144,IF($AI144&lt;0,1.01*AR144,IF($AI144&gt;10,1.1*AR144,(1+$AI144/100)*AR144)))</f>
        <v>2.079364</v>
      </c>
      <c r="AT144" s="959">
        <f>IF($AK144="n/a",1.03*AS144,IF($AK144&lt;0,1.01*AS144,IF($AK144&gt;10,1.1*AS144,(1+$AK144/100)*AS144)))</f>
        <v>2.1417449199999998</v>
      </c>
      <c r="AU144" s="959">
        <f>IF($AK144="n/a",1.03*AT144,IF($AK144&lt;0,1.01*AT144,IF($AK144&gt;10,1.1*AT144,(1+$AK144/100)*AT144)))</f>
        <v>2.2059972675999999</v>
      </c>
      <c r="AV144" s="959">
        <f>IF($AK144="n/a",1.03*AU144,IF($AK144&lt;0,1.01*AU144,IF($AK144&gt;10,1.1*AU144,(1+$AK144/100)*AU144)))</f>
        <v>2.2721771856280002</v>
      </c>
      <c r="AW144" s="703">
        <f>SUM(AR144:AV144)</f>
        <v>10.718083373228001</v>
      </c>
      <c r="AX144" s="810">
        <f>AW144/I144*100</f>
        <v>13.705988968322252</v>
      </c>
      <c r="AY144" s="1017">
        <v>0.22</v>
      </c>
      <c r="AZ144" s="945">
        <v>9.6159237454443556</v>
      </c>
      <c r="BA144" s="945">
        <v>-17.73616663160109</v>
      </c>
      <c r="BB144" s="945">
        <v>-3.6471168063085146</v>
      </c>
      <c r="BC144" s="945">
        <v>-4.5992436257167206</v>
      </c>
      <c r="BE144" s="666">
        <v>1999</v>
      </c>
      <c r="BF144" s="971">
        <f>IF(BE144&gt;2008,0,IF(BE144&gt;2001,1,IF(BE144&gt;1990,2,IF(BE144&gt;1980,3,IF(BE144&gt;1973,4,IF(BE144&gt;1970,5,IF(BE144&gt;1960,6,IF(BE144&gt;1958,7,IF(BE144&gt;1953,8,9)))))))))</f>
        <v>2</v>
      </c>
      <c r="BG144" s="955">
        <v>0.95</v>
      </c>
      <c r="BH144" s="937"/>
    </row>
    <row r="145" spans="1:60" ht="11.25" customHeight="1" x14ac:dyDescent="0.2">
      <c r="A145" s="944" t="s">
        <v>1040</v>
      </c>
      <c r="B145" s="948" t="s">
        <v>1041</v>
      </c>
      <c r="C145" s="1013" t="s">
        <v>108</v>
      </c>
      <c r="D145" s="1013" t="s">
        <v>4365</v>
      </c>
      <c r="E145" s="792">
        <v>6</v>
      </c>
      <c r="F145" s="1227">
        <v>742</v>
      </c>
      <c r="G145" s="1024" t="s">
        <v>115</v>
      </c>
      <c r="H145" s="1024" t="s">
        <v>115</v>
      </c>
      <c r="I145" s="947">
        <v>37.22</v>
      </c>
      <c r="J145" s="703">
        <f>(M145/I145)*100</f>
        <v>3.3315421816227833</v>
      </c>
      <c r="K145" s="950">
        <v>0.31</v>
      </c>
      <c r="L145" s="960">
        <v>4</v>
      </c>
      <c r="M145" s="694">
        <f>K145*L145</f>
        <v>1.24</v>
      </c>
      <c r="N145" s="943" t="s">
        <v>143</v>
      </c>
      <c r="O145" s="795">
        <v>0.24</v>
      </c>
      <c r="P145" s="934">
        <v>43434</v>
      </c>
      <c r="Q145" s="934">
        <v>43447</v>
      </c>
      <c r="R145" s="694">
        <f>(K145-O145)/O145*100</f>
        <v>29.166666666666668</v>
      </c>
      <c r="S145" s="759">
        <f>IF(INDEX(Historical!$D$7:$D$1439,MATCH(B145,Historical!$B$7:$B$1450,0))=0,"n/a",(INDEX(Historical!$C$7:$C$1439,MATCH(B145,Historical!$B$7:$B$1450,0))/INDEX(Historical!$D$7:$D$1439,MATCH(B145,Historical!$B$7:$B$1450,0))-1)*100)</f>
        <v>18.390804597701148</v>
      </c>
      <c r="T145" s="759">
        <f>IF(INDEX(Historical!$F$7:$F$1432,MATCH(B145,Historical!$B$7:$B$1450,0))=0,"n/a",((INDEX(Historical!$C$7:$C$1439,MATCH(B145,Historical!$B$7:$B$1450,0))/INDEX(Historical!$F$7:$F$1432,MATCH(B145,Historical!$B$7:$B$1450,0)))^(1/3)-1)*100)</f>
        <v>22.522655019402961</v>
      </c>
      <c r="U145" s="759">
        <f>IF(INDEX(Historical!$H$7:$H$1432,MATCH(B145,Historical!$B$7:$B$1450,0))=0,"n/a",((INDEX(Historical!$C$7:$C$1439,MATCH(B145,Historical!$B$7:$B$1450,0))/INDEX(Historical!$H$7:$H$1432,MATCH(B145,Historical!$B$7:$B$1450,0)))^(1/5)-1)*100)</f>
        <v>66.705315404477034</v>
      </c>
      <c r="V145" s="759">
        <f>IF(INDEX(Historical!$O$7:$O$1432,MATCH(B145,Historical!$B$7:$B$1450,0))=0,"n/a",((INDEX(Historical!$C$7:$C$1439,MATCH(B145,Historical!$B$7:$B$1450,0))/INDEX(Historical!$O$7:$O$1432,MATCH(B145,Historical!$B$7:$B$1450,0)))^(1/10)-1)*100)</f>
        <v>9.385257483059938</v>
      </c>
      <c r="W145" s="760">
        <f>IF(OR(U145&lt;=0,U145="n/a",V145&lt;=0,V145="n/a"),"n/a",U145/V145)</f>
        <v>7.1074571502036887</v>
      </c>
      <c r="X145" s="761">
        <f>IF(OR(AJ145&lt;=0,AJ145="n/a",U145&lt;=0,U145="n/a"),"n/a",U145/AJ145)</f>
        <v>3.6252888806781001</v>
      </c>
      <c r="Y145" s="949"/>
      <c r="Z145" s="703">
        <f>IF(OR(AC145&lt;0.01,AC145="n/a"),"n/a",M145/AC145*100)</f>
        <v>36.68639053254438</v>
      </c>
      <c r="AA145" s="959">
        <f>IF(OR(AC145&lt;0.01,AC145="n/a"),"n/a",I145/AC145)</f>
        <v>11.011834319526628</v>
      </c>
      <c r="AB145" s="960">
        <v>12</v>
      </c>
      <c r="AC145" s="938">
        <v>3.38</v>
      </c>
      <c r="AD145" s="938">
        <v>1.38</v>
      </c>
      <c r="AE145" s="938">
        <v>4.01</v>
      </c>
      <c r="AF145" s="938">
        <v>1.39</v>
      </c>
      <c r="AG145" s="938">
        <v>12.8</v>
      </c>
      <c r="AH145" s="938">
        <v>35.299999999999997</v>
      </c>
      <c r="AI145" s="938">
        <v>-0.16999999999999998</v>
      </c>
      <c r="AJ145" s="938">
        <v>18.399999999999999</v>
      </c>
      <c r="AK145" s="938">
        <v>8</v>
      </c>
      <c r="AL145" s="951">
        <v>2970</v>
      </c>
      <c r="AM145" s="945">
        <v>1</v>
      </c>
      <c r="AN145" s="938">
        <v>0.09</v>
      </c>
      <c r="AO145" s="802">
        <f>IF(U145="n/a","n/a",IF(AA145&lt;0,"n/a",IF(AA145="n/a","n/a",J145+U145-AA145)))</f>
        <v>59.025023266573186</v>
      </c>
      <c r="AP145" s="803">
        <f>IF(U145="n/a","n/a",J145+U145)</f>
        <v>70.036857586099813</v>
      </c>
      <c r="AQ145" s="961">
        <f>IF(OR(AC145&lt;0.01,AF145="n/a"),"n/a",(I145/SQRT(22.5*AC145*(I145/AF145))-1)*100)</f>
        <v>-17.520508396485457</v>
      </c>
      <c r="AR145" s="703">
        <f>INDEX(Historical!$C$7:$C$1439,MATCH(B145,Historical!$B$7:$B$1450,0))*IF(AH145="n/a",1.03,IF(AH145&lt;0,1.01,IF(AH145&gt;10,1.1,(1+AH145/100))))</f>
        <v>1.1330000000000002</v>
      </c>
      <c r="AS145" s="959">
        <f>IF($AI145="n/a",1.03*AR145,IF($AI145&lt;0,1.01*AR145,IF($AI145&gt;10,1.1*AR145,(1+$AI145/100)*AR145)))</f>
        <v>1.1443300000000003</v>
      </c>
      <c r="AT145" s="959">
        <f>IF($AK145="n/a",1.03*AS145,IF($AK145&lt;0,1.01*AS145,IF($AK145&gt;10,1.1*AS145,(1+$AK145/100)*AS145)))</f>
        <v>1.2358764000000004</v>
      </c>
      <c r="AU145" s="959">
        <f>IF($AK145="n/a",1.03*AT145,IF($AK145&lt;0,1.01*AT145,IF($AK145&gt;10,1.1*AT145,(1+$AK145/100)*AT145)))</f>
        <v>1.3347465120000006</v>
      </c>
      <c r="AV145" s="959">
        <f>IF($AK145="n/a",1.03*AU145,IF($AK145&lt;0,1.01*AU145,IF($AK145&gt;10,1.1*AU145,(1+$AK145/100)*AU145)))</f>
        <v>1.4415262329600007</v>
      </c>
      <c r="AW145" s="703">
        <f>SUM(AR145:AV145)</f>
        <v>6.2894791449600032</v>
      </c>
      <c r="AX145" s="810">
        <f>AW145/I145*100</f>
        <v>16.898116993444393</v>
      </c>
      <c r="AY145" s="1017">
        <v>1.24</v>
      </c>
      <c r="AZ145" s="945">
        <v>16.54</v>
      </c>
      <c r="BA145" s="945">
        <v>-14.49</v>
      </c>
      <c r="BB145" s="945">
        <v>5.27</v>
      </c>
      <c r="BC145" s="945">
        <v>2.17</v>
      </c>
      <c r="BE145" s="666">
        <v>2014</v>
      </c>
      <c r="BF145" s="971">
        <f>IF(BE145&gt;2008,0,IF(BE145&gt;2001,1,IF(BE145&gt;1990,2,IF(BE145&gt;1980,3,IF(BE145&gt;1973,4,IF(BE145&gt;1970,5,IF(BE145&gt;1960,6,IF(BE145&gt;1958,7,IF(BE145&gt;1953,8,9)))))))))</f>
        <v>0</v>
      </c>
      <c r="BG145" s="955">
        <v>1.6</v>
      </c>
      <c r="BH145" s="937"/>
    </row>
    <row r="146" spans="1:60" ht="11.25" customHeight="1" x14ac:dyDescent="0.2">
      <c r="A146" s="944" t="s">
        <v>507</v>
      </c>
      <c r="B146" s="948" t="s">
        <v>508</v>
      </c>
      <c r="C146" s="1013" t="s">
        <v>108</v>
      </c>
      <c r="D146" s="1013" t="s">
        <v>118</v>
      </c>
      <c r="E146" s="792">
        <v>26</v>
      </c>
      <c r="F146" s="1227">
        <v>119</v>
      </c>
      <c r="G146" s="1161" t="s">
        <v>37</v>
      </c>
      <c r="H146" s="1161" t="s">
        <v>37</v>
      </c>
      <c r="I146" s="938">
        <v>152.84</v>
      </c>
      <c r="J146" s="703">
        <f>(M146/I146)*100</f>
        <v>1.9628369536770478</v>
      </c>
      <c r="K146" s="957">
        <v>0.75</v>
      </c>
      <c r="L146" s="960">
        <v>4</v>
      </c>
      <c r="M146" s="694">
        <f>K146*L146</f>
        <v>3</v>
      </c>
      <c r="N146" s="943" t="s">
        <v>509</v>
      </c>
      <c r="O146" s="796">
        <v>0.73</v>
      </c>
      <c r="P146" s="934">
        <v>43636</v>
      </c>
      <c r="Q146" s="934">
        <v>43658</v>
      </c>
      <c r="R146" s="694">
        <f>(K146-O146)/O146*100</f>
        <v>2.7397260273972628</v>
      </c>
      <c r="S146" s="759">
        <f>IF(INDEX(Historical!$D$7:$D$1439,MATCH(B146,Historical!$B$7:$B$1450,0))=0,"n/a",(INDEX(Historical!$C$7:$C$1439,MATCH(B146,Historical!$B$7:$B$1450,0))/INDEX(Historical!$D$7:$D$1439,MATCH(B146,Historical!$B$7:$B$1450,0))-1)*100)</f>
        <v>2.8571428571428692</v>
      </c>
      <c r="T146" s="759">
        <f>IF(INDEX(Historical!$F$7:$F$1432,MATCH(B146,Historical!$B$7:$B$1450,0))=0,"n/a",((INDEX(Historical!$C$7:$C$1439,MATCH(B146,Historical!$B$7:$B$1450,0))/INDEX(Historical!$F$7:$F$1432,MATCH(B146,Historical!$B$7:$B$1450,0)))^(1/3)-1)*100)</f>
        <v>2.9428498400178693</v>
      </c>
      <c r="U146" s="759">
        <f>IF(INDEX(Historical!$H$7:$H$1432,MATCH(B146,Historical!$B$7:$B$1450,0))=0,"n/a",((INDEX(Historical!$C$7:$C$1439,MATCH(B146,Historical!$B$7:$B$1450,0))/INDEX(Historical!$H$7:$H$1432,MATCH(B146,Historical!$B$7:$B$1450,0)))^(1/5)-1)*100)</f>
        <v>7.5653756932570149</v>
      </c>
      <c r="V146" s="759">
        <f>IF(INDEX(Historical!$O$7:$O$1432,MATCH(B146,Historical!$B$7:$B$1450,0))=0,"n/a",((INDEX(Historical!$C$7:$C$1439,MATCH(B146,Historical!$B$7:$B$1450,0))/INDEX(Historical!$O$7:$O$1432,MATCH(B146,Historical!$B$7:$B$1450,0)))^(1/10)-1)*100)</f>
        <v>10.203807372177497</v>
      </c>
      <c r="W146" s="760">
        <f>IF(OR(U146&lt;=0,U146="n/a",V146&lt;=0,V146="n/a"),"n/a",U146/V146)</f>
        <v>0.74142674565626965</v>
      </c>
      <c r="X146" s="761" t="str">
        <f>IF(OR(AJ146&lt;=0,AJ146="n/a",U146&lt;=0,U146="n/a"),"n/a",U146/AJ146)</f>
        <v>n/a</v>
      </c>
      <c r="Y146" s="949" t="s">
        <v>510</v>
      </c>
      <c r="Z146" s="703">
        <f>IF(OR(AC146&lt;0.01,AC146="n/a"),"n/a",M146/AC146*100)</f>
        <v>36.991368680641187</v>
      </c>
      <c r="AA146" s="959">
        <f>IF(OR(AC146&lt;0.01,AC146="n/a"),"n/a",I146/AC146)</f>
        <v>18.845869297163997</v>
      </c>
      <c r="AB146" s="960">
        <v>12</v>
      </c>
      <c r="AC146" s="938">
        <v>8.11</v>
      </c>
      <c r="AD146" s="938">
        <v>2.4</v>
      </c>
      <c r="AE146" s="938">
        <v>2.14</v>
      </c>
      <c r="AF146" s="938">
        <v>1.34</v>
      </c>
      <c r="AG146" s="938">
        <v>7.7</v>
      </c>
      <c r="AH146" s="938">
        <v>16.5</v>
      </c>
      <c r="AI146" s="938">
        <v>7.2700000000000005</v>
      </c>
      <c r="AJ146" s="938">
        <v>-5</v>
      </c>
      <c r="AK146" s="938">
        <v>7.88</v>
      </c>
      <c r="AL146" s="951">
        <v>70340</v>
      </c>
      <c r="AM146" s="945">
        <v>0.6</v>
      </c>
      <c r="AN146" s="938">
        <v>0.25</v>
      </c>
      <c r="AO146" s="802">
        <f>IF(U146="n/a","n/a",IF(AA146&lt;0,"n/a",IF(AA146="n/a","n/a",J146+U146-AA146)))</f>
        <v>-9.3176566502299352</v>
      </c>
      <c r="AP146" s="803">
        <f>IF(U146="n/a","n/a",J146+U146)</f>
        <v>9.5282126469340618</v>
      </c>
      <c r="AQ146" s="961">
        <f>IF(OR(AC146&lt;0.01,AF146="n/a"),"n/a",(I146/SQRT(22.5*AC146*(I146/AF146))-1)*100)</f>
        <v>5.9422586091116614</v>
      </c>
      <c r="AR146" s="703">
        <f>INDEX(Historical!$C$7:$C$1439,MATCH(B146,Historical!$B$7:$B$1450,0))*IF(AH146="n/a",1.03,IF(AH146&lt;0,1.01,IF(AH146&gt;10,1.1,(1+AH146/100))))</f>
        <v>3.1680000000000001</v>
      </c>
      <c r="AS146" s="959">
        <f>IF($AI146="n/a",1.03*AR146,IF($AI146&lt;0,1.01*AR146,IF($AI146&gt;10,1.1*AR146,(1+$AI146/100)*AR146)))</f>
        <v>3.3983136000000003</v>
      </c>
      <c r="AT146" s="959">
        <f>IF($AK146="n/a",1.03*AS146,IF($AK146&lt;0,1.01*AS146,IF($AK146&gt;10,1.1*AS146,(1+$AK146/100)*AS146)))</f>
        <v>3.6661007116800004</v>
      </c>
      <c r="AU146" s="959">
        <f>IF($AK146="n/a",1.03*AT146,IF($AK146&lt;0,1.01*AT146,IF($AK146&gt;10,1.1*AT146,(1+$AK146/100)*AT146)))</f>
        <v>3.9549894477603842</v>
      </c>
      <c r="AV146" s="959">
        <f>IF($AK146="n/a",1.03*AU146,IF($AK146&lt;0,1.01*AU146,IF($AK146&gt;10,1.1*AU146,(1+$AK146/100)*AU146)))</f>
        <v>4.2666426162439022</v>
      </c>
      <c r="AW146" s="703">
        <f>SUM(AR146:AV146)</f>
        <v>18.454046375684289</v>
      </c>
      <c r="AX146" s="810">
        <f>AW146/I146*100</f>
        <v>12.074094723687704</v>
      </c>
      <c r="AY146" s="1017">
        <v>0.73</v>
      </c>
      <c r="AZ146" s="945">
        <v>27.860000000000003</v>
      </c>
      <c r="BA146" s="945">
        <v>-0.79</v>
      </c>
      <c r="BB146" s="945">
        <v>2.63</v>
      </c>
      <c r="BC146" s="945">
        <v>11.450000000000001</v>
      </c>
      <c r="BE146" s="666">
        <v>1994</v>
      </c>
      <c r="BF146" s="971">
        <f>IF(BE146&gt;2008,0,IF(BE146&gt;2001,1,IF(BE146&gt;1990,2,IF(BE146&gt;1980,3,IF(BE146&gt;1973,4,IF(BE146&gt;1970,5,IF(BE146&gt;1960,6,IF(BE146&gt;1958,7,IF(BE146&gt;1953,8,9)))))))))</f>
        <v>2</v>
      </c>
      <c r="BG146" s="955">
        <v>2.4</v>
      </c>
      <c r="BH146" s="937"/>
    </row>
    <row r="147" spans="1:60" s="838" customFormat="1" ht="11.25" customHeight="1" x14ac:dyDescent="0.2">
      <c r="A147" s="698" t="s">
        <v>1042</v>
      </c>
      <c r="B147" s="846" t="s">
        <v>1043</v>
      </c>
      <c r="C147" s="1013" t="s">
        <v>108</v>
      </c>
      <c r="D147" s="1013" t="s">
        <v>4361</v>
      </c>
      <c r="E147" s="818">
        <v>9</v>
      </c>
      <c r="F147" s="1227">
        <v>387</v>
      </c>
      <c r="G147" s="1236" t="s">
        <v>106</v>
      </c>
      <c r="H147" s="1236" t="s">
        <v>106</v>
      </c>
      <c r="I147" s="819">
        <v>109.31</v>
      </c>
      <c r="J147" s="820">
        <f>(M147/I147)*100</f>
        <v>1.1343884365565822</v>
      </c>
      <c r="K147" s="821">
        <v>0.31</v>
      </c>
      <c r="L147" s="822">
        <v>4</v>
      </c>
      <c r="M147" s="823">
        <f>K147*L147</f>
        <v>1.24</v>
      </c>
      <c r="N147" s="824" t="s">
        <v>149</v>
      </c>
      <c r="O147" s="825">
        <v>0.27</v>
      </c>
      <c r="P147" s="842">
        <v>43342</v>
      </c>
      <c r="Q147" s="842">
        <v>43357</v>
      </c>
      <c r="R147" s="823">
        <f>(K147-O147)/O147*100</f>
        <v>14.814814814814806</v>
      </c>
      <c r="S147" s="759">
        <f>IF(INDEX(Historical!$D$7:$D$1439,MATCH(B147,Historical!$B$7:$B$1450,0))=0,"n/a",(INDEX(Historical!$C$7:$C$1439,MATCH(B147,Historical!$B$7:$B$1450,0))/INDEX(Historical!$D$7:$D$1439,MATCH(B147,Historical!$B$7:$B$1450,0))-1)*100)</f>
        <v>11.538461538461519</v>
      </c>
      <c r="T147" s="759">
        <f>IF(INDEX(Historical!$F$7:$F$1432,MATCH(B147,Historical!$B$7:$B$1450,0))=0,"n/a",((INDEX(Historical!$C$7:$C$1439,MATCH(B147,Historical!$B$7:$B$1450,0))/INDEX(Historical!$F$7:$F$1432,MATCH(B147,Historical!$B$7:$B$1450,0)))^(1/3)-1)*100)</f>
        <v>9.6457423731894245</v>
      </c>
      <c r="U147" s="759">
        <f>IF(INDEX(Historical!$H$7:$H$1432,MATCH(B147,Historical!$B$7:$B$1450,0))=0,"n/a",((INDEX(Historical!$C$7:$C$1439,MATCH(B147,Historical!$B$7:$B$1450,0))/INDEX(Historical!$H$7:$H$1432,MATCH(B147,Historical!$B$7:$B$1450,0)))^(1/5)-1)*100)</f>
        <v>11.939357728279077</v>
      </c>
      <c r="V147" s="759" t="str">
        <f>IF(INDEX(Historical!$O$7:$O$1432,MATCH(B147,Historical!$B$7:$B$1450,0))=0,"n/a",((INDEX(Historical!$C$7:$C$1439,MATCH(B147,Historical!$B$7:$B$1450,0))/INDEX(Historical!$O$7:$O$1432,MATCH(B147,Historical!$B$7:$B$1450,0)))^(1/10)-1)*100)</f>
        <v>n/a</v>
      </c>
      <c r="W147" s="827" t="str">
        <f>IF(OR(U147&lt;=0,U147="n/a",V147&lt;=0,V147="n/a"),"n/a",U147/V147)</f>
        <v>n/a</v>
      </c>
      <c r="X147" s="828">
        <f>IF(OR(AJ147&lt;=0,AJ147="n/a",U147&lt;=0,U147="n/a"),"n/a",U147/AJ147)</f>
        <v>0.57678056658353027</v>
      </c>
      <c r="Y147" s="846"/>
      <c r="Z147" s="820" t="str">
        <f>IF(OR(AC147&lt;0.01,AC147="n/a"),"n/a",M147/AC147*100)</f>
        <v>n/a</v>
      </c>
      <c r="AA147" s="830" t="str">
        <f>IF(OR(AC147&lt;0.01,AC147="n/a"),"n/a",I147/AC147)</f>
        <v>n/a</v>
      </c>
      <c r="AB147" s="822">
        <v>12</v>
      </c>
      <c r="AC147" s="831" t="s">
        <v>137</v>
      </c>
      <c r="AD147" s="831" t="s">
        <v>137</v>
      </c>
      <c r="AE147" s="831" t="s">
        <v>137</v>
      </c>
      <c r="AF147" s="831" t="s">
        <v>137</v>
      </c>
      <c r="AG147" s="840" t="s">
        <v>137</v>
      </c>
      <c r="AH147" s="831">
        <v>-10.8</v>
      </c>
      <c r="AI147" s="831">
        <v>13.4</v>
      </c>
      <c r="AJ147" s="831">
        <v>20.7</v>
      </c>
      <c r="AK147" s="831">
        <v>2.08</v>
      </c>
      <c r="AL147" s="832" t="s">
        <v>137</v>
      </c>
      <c r="AM147" s="833" t="s">
        <v>137</v>
      </c>
      <c r="AN147" s="831" t="s">
        <v>137</v>
      </c>
      <c r="AO147" s="834" t="str">
        <f>IF(U147="n/a","n/a",IF(AA147&lt;0,"n/a",IF(AA147="n/a","n/a",J147+U147-AA147)))</f>
        <v>n/a</v>
      </c>
      <c r="AP147" s="835">
        <f>IF(U147="n/a","n/a",J147+U147)</f>
        <v>13.07374616483566</v>
      </c>
      <c r="AQ147" s="836" t="str">
        <f>IF(OR(AC147&lt;0.01,AF147="n/a"),"n/a",(I147/SQRT(22.5*AC147*(I147/AF147))-1)*100)</f>
        <v>n/a</v>
      </c>
      <c r="AR147" s="703">
        <f>INDEX(Historical!$C$7:$C$1439,MATCH(B147,Historical!$B$7:$B$1450,0))*IF(AH147="n/a",1.03,IF(AH147&lt;0,1.01,IF(AH147&gt;10,1.1,(1+AH147/100))))</f>
        <v>1.1716</v>
      </c>
      <c r="AS147" s="830">
        <f>IF($AI147="n/a",1.03*AR147,IF($AI147&lt;0,1.01*AR147,IF($AI147&gt;10,1.1*AR147,(1+$AI147/100)*AR147)))</f>
        <v>1.2887600000000001</v>
      </c>
      <c r="AT147" s="830">
        <f>IF($AK147="n/a",1.03*AS147,IF($AK147&lt;0,1.01*AS147,IF($AK147&gt;10,1.1*AS147,(1+$AK147/100)*AS147)))</f>
        <v>1.3155662080000001</v>
      </c>
      <c r="AU147" s="830">
        <f>IF($AK147="n/a",1.03*AT147,IF($AK147&lt;0,1.01*AT147,IF($AK147&gt;10,1.1*AT147,(1+$AK147/100)*AT147)))</f>
        <v>1.3429299851264</v>
      </c>
      <c r="AV147" s="830">
        <f>IF($AK147="n/a",1.03*AU147,IF($AK147&lt;0,1.01*AU147,IF($AK147&gt;10,1.1*AU147,(1+$AK147/100)*AU147)))</f>
        <v>1.3708629288170291</v>
      </c>
      <c r="AW147" s="820">
        <f>SUM(AR147:AV147)</f>
        <v>6.4897191219434296</v>
      </c>
      <c r="AX147" s="837">
        <f>AW147/I147*100</f>
        <v>5.9369857487360989</v>
      </c>
      <c r="AY147" s="1018" t="s">
        <v>137</v>
      </c>
      <c r="AZ147" s="833">
        <v>24.4</v>
      </c>
      <c r="BA147" s="833">
        <v>-5.7</v>
      </c>
      <c r="BB147" s="833">
        <v>-0.13999999999999999</v>
      </c>
      <c r="BC147" s="833">
        <v>6.9599999999999991</v>
      </c>
      <c r="BD147" s="985"/>
      <c r="BE147" s="666">
        <v>2010</v>
      </c>
      <c r="BF147" s="971">
        <f>IF(BE147&gt;2008,0,IF(BE147&gt;2001,1,IF(BE147&gt;1990,2,IF(BE147&gt;1980,3,IF(BE147&gt;1973,4,IF(BE147&gt;1970,5,IF(BE147&gt;1960,6,IF(BE147&gt;1958,7,IF(BE147&gt;1953,8,9)))))))))</f>
        <v>0</v>
      </c>
      <c r="BG147" s="892" t="s">
        <v>137</v>
      </c>
    </row>
    <row r="148" spans="1:60" ht="11.25" customHeight="1" x14ac:dyDescent="0.2">
      <c r="A148" s="944" t="s">
        <v>529</v>
      </c>
      <c r="B148" s="948" t="s">
        <v>530</v>
      </c>
      <c r="C148" s="1013" t="s">
        <v>247</v>
      </c>
      <c r="D148" s="1013" t="s">
        <v>4379</v>
      </c>
      <c r="E148" s="792">
        <v>17</v>
      </c>
      <c r="F148" s="1227">
        <v>206</v>
      </c>
      <c r="G148" s="1227" t="s">
        <v>37</v>
      </c>
      <c r="H148" s="1227" t="s">
        <v>37</v>
      </c>
      <c r="I148" s="947">
        <v>173.71</v>
      </c>
      <c r="J148" s="703">
        <f>(M148/I148)*100</f>
        <v>2.9934949053019402</v>
      </c>
      <c r="K148" s="950">
        <v>1.3</v>
      </c>
      <c r="L148" s="960">
        <v>4</v>
      </c>
      <c r="M148" s="694">
        <f>K148*L148</f>
        <v>5.2</v>
      </c>
      <c r="N148" s="943" t="s">
        <v>187</v>
      </c>
      <c r="O148" s="795">
        <v>1.25</v>
      </c>
      <c r="P148" s="934">
        <v>43664</v>
      </c>
      <c r="Q148" s="934">
        <v>43682</v>
      </c>
      <c r="R148" s="694">
        <f>(K148-O148)/O148*100</f>
        <v>4.0000000000000036</v>
      </c>
      <c r="S148" s="759">
        <f>IF(INDEX(Historical!$D$7:$D$1439,MATCH(B148,Historical!$B$7:$B$1450,0))=0,"n/a",(INDEX(Historical!$C$7:$C$1439,MATCH(B148,Historical!$B$7:$B$1450,0))/INDEX(Historical!$D$7:$D$1439,MATCH(B148,Historical!$B$7:$B$1450,0))-1)*100)</f>
        <v>4.2553191489361986</v>
      </c>
      <c r="T148" s="759">
        <f>IF(INDEX(Historical!$F$7:$F$1432,MATCH(B148,Historical!$B$7:$B$1450,0))=0,"n/a",((INDEX(Historical!$C$7:$C$1439,MATCH(B148,Historical!$B$7:$B$1450,0))/INDEX(Historical!$F$7:$F$1432,MATCH(B148,Historical!$B$7:$B$1450,0)))^(1/3)-1)*100)</f>
        <v>5.2726599609396629</v>
      </c>
      <c r="U148" s="759">
        <f>IF(INDEX(Historical!$H$7:$H$1432,MATCH(B148,Historical!$B$7:$B$1450,0))=0,"n/a",((INDEX(Historical!$C$7:$C$1439,MATCH(B148,Historical!$B$7:$B$1450,0))/INDEX(Historical!$H$7:$H$1432,MATCH(B148,Historical!$B$7:$B$1450,0)))^(1/5)-1)*100)</f>
        <v>14.406635585872296</v>
      </c>
      <c r="V148" s="759">
        <f>IF(INDEX(Historical!$O$7:$O$1432,MATCH(B148,Historical!$B$7:$B$1450,0))=0,"n/a",((INDEX(Historical!$C$7:$C$1439,MATCH(B148,Historical!$B$7:$B$1450,0))/INDEX(Historical!$O$7:$O$1432,MATCH(B148,Historical!$B$7:$B$1450,0)))^(1/10)-1)*100)</f>
        <v>20.808206256236673</v>
      </c>
      <c r="W148" s="760">
        <f>IF(OR(U148&lt;=0,U148="n/a",V148&lt;=0,V148="n/a"),"n/a",U148/V148)</f>
        <v>0.69235355553794131</v>
      </c>
      <c r="X148" s="761">
        <f>IF(OR(AJ148&lt;=0,AJ148="n/a",U148&lt;=0,U148="n/a"),"n/a",U148/AJ148)</f>
        <v>1.108202737374792</v>
      </c>
      <c r="Y148" s="718"/>
      <c r="Z148" s="703">
        <f>IF(OR(AC148&lt;0.01,AC148="n/a"),"n/a",M148/AC148*100)</f>
        <v>57.268722466960355</v>
      </c>
      <c r="AA148" s="959">
        <f>IF(OR(AC148&lt;0.01,AC148="n/a"),"n/a",I148/AC148)</f>
        <v>19.131057268722468</v>
      </c>
      <c r="AB148" s="960">
        <v>7</v>
      </c>
      <c r="AC148" s="938">
        <v>9.08</v>
      </c>
      <c r="AD148" s="938" t="s">
        <v>137</v>
      </c>
      <c r="AE148" s="938">
        <v>1.35</v>
      </c>
      <c r="AF148" s="938">
        <v>6.5</v>
      </c>
      <c r="AG148" s="938">
        <v>35.699999999999996</v>
      </c>
      <c r="AH148" s="938">
        <v>7.7</v>
      </c>
      <c r="AI148" s="938">
        <v>2.34</v>
      </c>
      <c r="AJ148" s="938">
        <v>13</v>
      </c>
      <c r="AK148" s="938">
        <v>-0.6</v>
      </c>
      <c r="AL148" s="951">
        <v>4170</v>
      </c>
      <c r="AM148" s="945">
        <v>0.96</v>
      </c>
      <c r="AN148" s="938">
        <v>0.62</v>
      </c>
      <c r="AO148" s="802">
        <f>IF(U148="n/a","n/a",IF(AA148&lt;0,"n/a",IF(AA148="n/a","n/a",J148+U148-AA148)))</f>
        <v>-1.7309267775482304</v>
      </c>
      <c r="AP148" s="803">
        <f>IF(U148="n/a","n/a",J148+U148)</f>
        <v>17.400130491174238</v>
      </c>
      <c r="AQ148" s="961">
        <f>IF(OR(AC148&lt;0.01,AF148="n/a"),"n/a",(I148/SQRT(22.5*AC148*(I148/AF148))-1)*100)</f>
        <v>135.09040553861263</v>
      </c>
      <c r="AR148" s="703">
        <f>INDEX(Historical!$C$7:$C$1439,MATCH(B148,Historical!$B$7:$B$1450,0))*IF(AH148="n/a",1.03,IF(AH148&lt;0,1.01,IF(AH148&gt;10,1.1,(1+AH148/100))))</f>
        <v>5.2773000000000003</v>
      </c>
      <c r="AS148" s="959">
        <f>IF($AI148="n/a",1.03*AR148,IF($AI148&lt;0,1.01*AR148,IF($AI148&gt;10,1.1*AR148,(1+$AI148/100)*AR148)))</f>
        <v>5.4007888200000007</v>
      </c>
      <c r="AT148" s="959">
        <f>IF($AK148="n/a",1.03*AS148,IF($AK148&lt;0,1.01*AS148,IF($AK148&gt;10,1.1*AS148,(1+$AK148/100)*AS148)))</f>
        <v>5.4547967082000008</v>
      </c>
      <c r="AU148" s="959">
        <f>IF($AK148="n/a",1.03*AT148,IF($AK148&lt;0,1.01*AT148,IF($AK148&gt;10,1.1*AT148,(1+$AK148/100)*AT148)))</f>
        <v>5.5093446752820006</v>
      </c>
      <c r="AV148" s="959">
        <f>IF($AK148="n/a",1.03*AU148,IF($AK148&lt;0,1.01*AU148,IF($AK148&gt;10,1.1*AU148,(1+$AK148/100)*AU148)))</f>
        <v>5.5644381220348205</v>
      </c>
      <c r="AW148" s="703">
        <f>SUM(AR148:AV148)</f>
        <v>27.206668325516823</v>
      </c>
      <c r="AX148" s="810">
        <f>AW148/I148*100</f>
        <v>15.662119812052744</v>
      </c>
      <c r="AY148" s="1017">
        <v>0.56000000000000005</v>
      </c>
      <c r="AZ148" s="945">
        <v>24.75</v>
      </c>
      <c r="BA148" s="945">
        <v>-4.5</v>
      </c>
      <c r="BB148" s="945">
        <v>4.0199999999999996</v>
      </c>
      <c r="BC148" s="945">
        <v>6.4399999999999995</v>
      </c>
      <c r="BE148" s="666">
        <v>2003</v>
      </c>
      <c r="BF148" s="971">
        <f>IF(BE148&gt;2008,0,IF(BE148&gt;2001,1,IF(BE148&gt;1990,2,IF(BE148&gt;1980,3,IF(BE148&gt;1973,4,IF(BE148&gt;1970,5,IF(BE148&gt;1960,6,IF(BE148&gt;1958,7,IF(BE148&gt;1953,8,9)))))))))</f>
        <v>1</v>
      </c>
      <c r="BG148" s="955">
        <v>14.000000000000002</v>
      </c>
      <c r="BH148" s="937"/>
    </row>
    <row r="149" spans="1:60" ht="11.25" customHeight="1" x14ac:dyDescent="0.2">
      <c r="A149" s="936" t="s">
        <v>194</v>
      </c>
      <c r="B149" s="948" t="s">
        <v>195</v>
      </c>
      <c r="C149" s="1013" t="s">
        <v>108</v>
      </c>
      <c r="D149" s="1013" t="s">
        <v>4365</v>
      </c>
      <c r="E149" s="792">
        <v>51</v>
      </c>
      <c r="F149" s="1227">
        <v>26</v>
      </c>
      <c r="G149" s="1160" t="s">
        <v>106</v>
      </c>
      <c r="H149" s="1160" t="s">
        <v>106</v>
      </c>
      <c r="I149" s="938">
        <v>60.83</v>
      </c>
      <c r="J149" s="703">
        <f>(M149/I149)*100</f>
        <v>1.7096827223409505</v>
      </c>
      <c r="K149" s="950">
        <v>0.26</v>
      </c>
      <c r="L149" s="960">
        <v>4</v>
      </c>
      <c r="M149" s="694">
        <f>K149*L149</f>
        <v>1.04</v>
      </c>
      <c r="N149" s="943" t="s">
        <v>3964</v>
      </c>
      <c r="O149" s="797">
        <v>0.22380952380952379</v>
      </c>
      <c r="P149" s="934">
        <v>43531</v>
      </c>
      <c r="Q149" s="934">
        <v>43549</v>
      </c>
      <c r="R149" s="694">
        <f>(K149-O149)/O149*100</f>
        <v>16.170212765957459</v>
      </c>
      <c r="S149" s="759">
        <f>IF(INDEX(Historical!$D$7:$D$1439,MATCH(B149,Historical!$B$7:$B$1450,0))=0,"n/a",(INDEX(Historical!$C$7:$C$1439,MATCH(B149,Historical!$B$7:$B$1450,0))/INDEX(Historical!$D$7:$D$1439,MATCH(B149,Historical!$B$7:$B$1450,0))-1)*100)</f>
        <v>9.6666666666666679</v>
      </c>
      <c r="T149" s="759">
        <f>IF(INDEX(Historical!$F$7:$F$1432,MATCH(B149,Historical!$B$7:$B$1450,0))=0,"n/a",((INDEX(Historical!$C$7:$C$1439,MATCH(B149,Historical!$B$7:$B$1450,0))/INDEX(Historical!$F$7:$F$1432,MATCH(B149,Historical!$B$7:$B$1450,0)))^(1/3)-1)*100)</f>
        <v>6.5330629783645122</v>
      </c>
      <c r="U149" s="759">
        <f>IF(INDEX(Historical!$H$7:$H$1432,MATCH(B149,Historical!$B$7:$B$1450,0))=0,"n/a",((INDEX(Historical!$C$7:$C$1439,MATCH(B149,Historical!$B$7:$B$1450,0))/INDEX(Historical!$H$7:$H$1432,MATCH(B149,Historical!$B$7:$B$1450,0)))^(1/5)-1)*100)</f>
        <v>5.9167462296036755</v>
      </c>
      <c r="V149" s="759">
        <f>IF(INDEX(Historical!$O$7:$O$1432,MATCH(B149,Historical!$B$7:$B$1450,0))=0,"n/a",((INDEX(Historical!$C$7:$C$1439,MATCH(B149,Historical!$B$7:$B$1450,0))/INDEX(Historical!$O$7:$O$1432,MATCH(B149,Historical!$B$7:$B$1450,0)))^(1/10)-1)*100)</f>
        <v>4.8614518503166115</v>
      </c>
      <c r="W149" s="760">
        <f>IF(OR(U149&lt;=0,U149="n/a",V149&lt;=0,V149="n/a"),"n/a",U149/V149)</f>
        <v>1.2170739136742321</v>
      </c>
      <c r="X149" s="761">
        <f>IF(OR(AJ149&lt;=0,AJ149="n/a",U149&lt;=0,U149="n/a"),"n/a",U149/AJ149)</f>
        <v>0.48497919914784227</v>
      </c>
      <c r="Y149" s="723" t="s">
        <v>440</v>
      </c>
      <c r="Z149" s="703">
        <f>IF(OR(AC149&lt;0.01,AC149="n/a"),"n/a",M149/AC149*100)</f>
        <v>27.513227513227516</v>
      </c>
      <c r="AA149" s="959">
        <f>IF(OR(AC149&lt;0.01,AC149="n/a"),"n/a",I149/AC149)</f>
        <v>16.092592592592592</v>
      </c>
      <c r="AB149" s="960">
        <v>12</v>
      </c>
      <c r="AC149" s="938">
        <v>3.78</v>
      </c>
      <c r="AD149" s="938">
        <v>2.0099999999999998</v>
      </c>
      <c r="AE149" s="938">
        <v>7.38</v>
      </c>
      <c r="AF149" s="938">
        <v>2.31</v>
      </c>
      <c r="AG149" s="938">
        <v>15.299999999999999</v>
      </c>
      <c r="AH149" s="938">
        <v>40.200000000000003</v>
      </c>
      <c r="AI149" s="938">
        <v>-0.16</v>
      </c>
      <c r="AJ149" s="938">
        <v>12.2</v>
      </c>
      <c r="AK149" s="938">
        <v>8</v>
      </c>
      <c r="AL149" s="951">
        <v>6560</v>
      </c>
      <c r="AM149" s="945">
        <v>2.6</v>
      </c>
      <c r="AN149" s="938">
        <v>0</v>
      </c>
      <c r="AO149" s="802">
        <f>IF(U149="n/a","n/a",IF(AA149&lt;0,"n/a",IF(AA149="n/a","n/a",J149+U149-AA149)))</f>
        <v>-8.4661636406479666</v>
      </c>
      <c r="AP149" s="803">
        <f>IF(U149="n/a","n/a",J149+U149)</f>
        <v>7.626428951944626</v>
      </c>
      <c r="AQ149" s="961">
        <f>IF(OR(AC149&lt;0.01,AF149="n/a"),"n/a",(I149/SQRT(22.5*AC149*(I149/AF149))-1)*100)</f>
        <v>28.536875623541324</v>
      </c>
      <c r="AR149" s="703">
        <f>INDEX(Historical!$C$7:$C$1439,MATCH(B149,Historical!$B$7:$B$1450,0))*IF(AH149="n/a",1.03,IF(AH149&lt;0,1.01,IF(AH149&gt;10,1.1,(1+AH149/100))))</f>
        <v>0.98476190476190473</v>
      </c>
      <c r="AS149" s="959">
        <f>IF($AI149="n/a",1.03*AR149,IF($AI149&lt;0,1.01*AR149,IF($AI149&gt;10,1.1*AR149,(1+$AI149/100)*AR149)))</f>
        <v>0.99460952380952383</v>
      </c>
      <c r="AT149" s="959">
        <f>IF($AK149="n/a",1.03*AS149,IF($AK149&lt;0,1.01*AS149,IF($AK149&gt;10,1.1*AS149,(1+$AK149/100)*AS149)))</f>
        <v>1.0741782857142859</v>
      </c>
      <c r="AU149" s="959">
        <f>IF($AK149="n/a",1.03*AT149,IF($AK149&lt;0,1.01*AT149,IF($AK149&gt;10,1.1*AT149,(1+$AK149/100)*AT149)))</f>
        <v>1.1601125485714288</v>
      </c>
      <c r="AV149" s="959">
        <f>IF($AK149="n/a",1.03*AU149,IF($AK149&lt;0,1.01*AU149,IF($AK149&gt;10,1.1*AU149,(1+$AK149/100)*AU149)))</f>
        <v>1.2529215524571431</v>
      </c>
      <c r="AW149" s="703">
        <f>SUM(AR149:AV149)</f>
        <v>5.4665838153142863</v>
      </c>
      <c r="AX149" s="810">
        <f>AW149/I149*100</f>
        <v>8.9866575954533712</v>
      </c>
      <c r="AY149" s="1017">
        <v>0.72</v>
      </c>
      <c r="AZ149" s="945">
        <v>13.91</v>
      </c>
      <c r="BA149" s="945">
        <v>-11.959999999999999</v>
      </c>
      <c r="BB149" s="945">
        <v>3.19</v>
      </c>
      <c r="BC149" s="945">
        <v>1.76</v>
      </c>
      <c r="BE149" s="666">
        <v>1969</v>
      </c>
      <c r="BF149" s="971">
        <f>IF(BE149&gt;2008,0,IF(BE149&gt;2001,1,IF(BE149&gt;1990,2,IF(BE149&gt;1980,3,IF(BE149&gt;1973,4,IF(BE149&gt;1970,5,IF(BE149&gt;1960,6,IF(BE149&gt;1958,7,IF(BE149&gt;1953,8,9)))))))))</f>
        <v>6</v>
      </c>
      <c r="BG149" s="955">
        <v>1.7000000000000002</v>
      </c>
      <c r="BH149" s="937"/>
    </row>
    <row r="150" spans="1:60" ht="11.25" customHeight="1" x14ac:dyDescent="0.2">
      <c r="A150" s="944" t="s">
        <v>1030</v>
      </c>
      <c r="B150" s="948" t="s">
        <v>1031</v>
      </c>
      <c r="C150" s="1013" t="s">
        <v>123</v>
      </c>
      <c r="D150" s="1013" t="s">
        <v>4197</v>
      </c>
      <c r="E150" s="792">
        <v>8</v>
      </c>
      <c r="F150" s="1227">
        <v>589</v>
      </c>
      <c r="G150" s="1227" t="s">
        <v>106</v>
      </c>
      <c r="H150" s="1227" t="s">
        <v>106</v>
      </c>
      <c r="I150" s="947">
        <v>44.72</v>
      </c>
      <c r="J150" s="703">
        <f>(M150/I150)*100</f>
        <v>3.1305903398926653</v>
      </c>
      <c r="K150" s="950">
        <v>0.35</v>
      </c>
      <c r="L150" s="960">
        <v>4</v>
      </c>
      <c r="M150" s="694">
        <f>K150*L150</f>
        <v>1.4</v>
      </c>
      <c r="N150" s="943" t="s">
        <v>228</v>
      </c>
      <c r="O150" s="795">
        <v>0.33</v>
      </c>
      <c r="P150" s="934">
        <v>43615</v>
      </c>
      <c r="Q150" s="934">
        <v>43630</v>
      </c>
      <c r="R150" s="694">
        <f>(K150-O150)/O150*100</f>
        <v>6.060606060606049</v>
      </c>
      <c r="S150" s="759">
        <f>IF(INDEX(Historical!$D$7:$D$1439,MATCH(B150,Historical!$B$7:$B$1450,0))=0,"n/a",(INDEX(Historical!$C$7:$C$1439,MATCH(B150,Historical!$B$7:$B$1450,0))/INDEX(Historical!$D$7:$D$1439,MATCH(B150,Historical!$B$7:$B$1450,0))-1)*100)</f>
        <v>4.8192771084337283</v>
      </c>
      <c r="T150" s="759">
        <f>IF(INDEX(Historical!$F$7:$F$1432,MATCH(B150,Historical!$B$7:$B$1450,0))=0,"n/a",((INDEX(Historical!$C$7:$C$1439,MATCH(B150,Historical!$B$7:$B$1450,0))/INDEX(Historical!$F$7:$F$1432,MATCH(B150,Historical!$B$7:$B$1450,0)))^(1/3)-1)*100)</f>
        <v>14.036167488494012</v>
      </c>
      <c r="U150" s="759">
        <f>IF(INDEX(Historical!$H$7:$H$1432,MATCH(B150,Historical!$B$7:$B$1450,0))=0,"n/a",((INDEX(Historical!$C$7:$C$1439,MATCH(B150,Historical!$B$7:$B$1450,0))/INDEX(Historical!$H$7:$H$1432,MATCH(B150,Historical!$B$7:$B$1450,0)))^(1/5)-1)*100)</f>
        <v>10.281865760422292</v>
      </c>
      <c r="V150" s="759">
        <f>IF(INDEX(Historical!$O$7:$O$1432,MATCH(B150,Historical!$B$7:$B$1450,0))=0,"n/a",((INDEX(Historical!$C$7:$C$1439,MATCH(B150,Historical!$B$7:$B$1450,0))/INDEX(Historical!$O$7:$O$1432,MATCH(B150,Historical!$B$7:$B$1450,0)))^(1/10)-1)*100)</f>
        <v>6.1274676611179135</v>
      </c>
      <c r="W150" s="760">
        <f>IF(OR(U150&lt;=0,U150="n/a",V150&lt;=0,V150="n/a"),"n/a",U150/V150)</f>
        <v>1.6779959241019378</v>
      </c>
      <c r="X150" s="761" t="str">
        <f>IF(OR(AJ150&lt;=0,AJ150="n/a",U150&lt;=0,U150="n/a"),"n/a",U150/AJ150)</f>
        <v>n/a</v>
      </c>
      <c r="Y150" s="714"/>
      <c r="Z150" s="703">
        <f>IF(OR(AC150&lt;0.01,AC150="n/a"),"n/a",M150/AC150*100)</f>
        <v>37.940379403794033</v>
      </c>
      <c r="AA150" s="959">
        <f>IF(OR(AC150&lt;0.01,AC150="n/a"),"n/a",I150/AC150)</f>
        <v>12.119241192411923</v>
      </c>
      <c r="AB150" s="960">
        <v>9</v>
      </c>
      <c r="AC150" s="938">
        <v>3.69</v>
      </c>
      <c r="AD150" s="938">
        <v>1.1100000000000001</v>
      </c>
      <c r="AE150" s="938">
        <v>0.8</v>
      </c>
      <c r="AF150" s="938">
        <v>2.46</v>
      </c>
      <c r="AG150" s="938">
        <v>23.9</v>
      </c>
      <c r="AH150" s="938">
        <v>-81.399999999999991</v>
      </c>
      <c r="AI150" s="938">
        <v>13.56</v>
      </c>
      <c r="AJ150" s="938">
        <v>-21</v>
      </c>
      <c r="AK150" s="938">
        <v>11.24</v>
      </c>
      <c r="AL150" s="951">
        <v>2690</v>
      </c>
      <c r="AM150" s="945">
        <v>0.1</v>
      </c>
      <c r="AN150" s="938">
        <v>1.1299999999999999</v>
      </c>
      <c r="AO150" s="802">
        <f>IF(U150="n/a","n/a",IF(AA150&lt;0,"n/a",IF(AA150="n/a","n/a",J150+U150-AA150)))</f>
        <v>1.2932149079030335</v>
      </c>
      <c r="AP150" s="803">
        <f>IF(U150="n/a","n/a",J150+U150)</f>
        <v>13.412456100314957</v>
      </c>
      <c r="AQ150" s="961">
        <f>IF(OR(AC150&lt;0.01,AF150="n/a"),"n/a",(I150/SQRT(22.5*AC150*(I150/AF150))-1)*100)</f>
        <v>15.110253107055449</v>
      </c>
      <c r="AR150" s="703">
        <f>INDEX(Historical!$C$7:$C$1439,MATCH(B150,Historical!$B$7:$B$1450,0))*IF(AH150="n/a",1.03,IF(AH150&lt;0,1.01,IF(AH150&gt;10,1.1,(1+AH150/100))))</f>
        <v>1.3180499999999999</v>
      </c>
      <c r="AS150" s="959">
        <f>IF($AI150="n/a",1.03*AR150,IF($AI150&lt;0,1.01*AR150,IF($AI150&gt;10,1.1*AR150,(1+$AI150/100)*AR150)))</f>
        <v>1.4498550000000001</v>
      </c>
      <c r="AT150" s="959">
        <f>IF($AK150="n/a",1.03*AS150,IF($AK150&lt;0,1.01*AS150,IF($AK150&gt;10,1.1*AS150,(1+$AK150/100)*AS150)))</f>
        <v>1.5948405000000003</v>
      </c>
      <c r="AU150" s="959">
        <f>IF($AK150="n/a",1.03*AT150,IF($AK150&lt;0,1.01*AT150,IF($AK150&gt;10,1.1*AT150,(1+$AK150/100)*AT150)))</f>
        <v>1.7543245500000004</v>
      </c>
      <c r="AV150" s="959">
        <f>IF($AK150="n/a",1.03*AU150,IF($AK150&lt;0,1.01*AU150,IF($AK150&gt;10,1.1*AU150,(1+$AK150/100)*AU150)))</f>
        <v>1.9297570050000006</v>
      </c>
      <c r="AW150" s="703">
        <f>SUM(AR150:AV150)</f>
        <v>8.0468270550000014</v>
      </c>
      <c r="AX150" s="810">
        <f>AW150/I150*100</f>
        <v>17.993799317978539</v>
      </c>
      <c r="AY150" s="1017">
        <v>1.48</v>
      </c>
      <c r="AZ150" s="945">
        <v>13.01</v>
      </c>
      <c r="BA150" s="945">
        <v>-34.04</v>
      </c>
      <c r="BB150" s="945">
        <v>-0.63</v>
      </c>
      <c r="BC150" s="945">
        <v>-2.59</v>
      </c>
      <c r="BE150" s="666">
        <v>2012</v>
      </c>
      <c r="BF150" s="971">
        <f>IF(BE150&gt;2008,0,IF(BE150&gt;2001,1,IF(BE150&gt;1990,2,IF(BE150&gt;1980,3,IF(BE150&gt;1973,4,IF(BE150&gt;1970,5,IF(BE150&gt;1960,6,IF(BE150&gt;1958,7,IF(BE150&gt;1953,8,9)))))))))</f>
        <v>0</v>
      </c>
      <c r="BG150" s="955">
        <v>8.5</v>
      </c>
      <c r="BH150" s="937"/>
    </row>
    <row r="151" spans="1:60" ht="11.25" customHeight="1" x14ac:dyDescent="0.2">
      <c r="A151" s="936" t="s">
        <v>197</v>
      </c>
      <c r="B151" s="948" t="s">
        <v>198</v>
      </c>
      <c r="C151" s="1013" t="s">
        <v>108</v>
      </c>
      <c r="D151" s="1013" t="s">
        <v>4365</v>
      </c>
      <c r="E151" s="792">
        <v>27</v>
      </c>
      <c r="F151" s="1227">
        <v>101</v>
      </c>
      <c r="G151" s="1171" t="s">
        <v>37</v>
      </c>
      <c r="H151" s="1171" t="s">
        <v>37</v>
      </c>
      <c r="I151" s="938">
        <v>65.989999999999995</v>
      </c>
      <c r="J151" s="703">
        <f>(M151/I151)*100</f>
        <v>2.3033792998939235</v>
      </c>
      <c r="K151" s="957">
        <v>0.38</v>
      </c>
      <c r="L151" s="960">
        <v>4</v>
      </c>
      <c r="M151" s="694">
        <f>K151*L151</f>
        <v>1.52</v>
      </c>
      <c r="N151" s="943" t="s">
        <v>119</v>
      </c>
      <c r="O151" s="796">
        <v>0.34</v>
      </c>
      <c r="P151" s="660">
        <v>43356</v>
      </c>
      <c r="Q151" s="660">
        <v>43383</v>
      </c>
      <c r="R151" s="694">
        <f>(K151-O151)/O151*100</f>
        <v>11.764705882352935</v>
      </c>
      <c r="S151" s="759">
        <f>IF(INDEX(Historical!$D$7:$D$1439,MATCH(B151,Historical!$B$7:$B$1450,0))=0,"n/a",(INDEX(Historical!$C$7:$C$1439,MATCH(B151,Historical!$B$7:$B$1450,0))/INDEX(Historical!$D$7:$D$1439,MATCH(B151,Historical!$B$7:$B$1450,0))-1)*100)</f>
        <v>7.6923076923076872</v>
      </c>
      <c r="T151" s="759">
        <f>IF(INDEX(Historical!$F$7:$F$1432,MATCH(B151,Historical!$B$7:$B$1450,0))=0,"n/a",((INDEX(Historical!$C$7:$C$1439,MATCH(B151,Historical!$B$7:$B$1450,0))/INDEX(Historical!$F$7:$F$1432,MATCH(B151,Historical!$B$7:$B$1450,0)))^(1/3)-1)*100)</f>
        <v>4.6942270783173923</v>
      </c>
      <c r="U151" s="759">
        <f>IF(INDEX(Historical!$H$7:$H$1432,MATCH(B151,Historical!$B$7:$B$1450,0))=0,"n/a",((INDEX(Historical!$C$7:$C$1439,MATCH(B151,Historical!$B$7:$B$1450,0))/INDEX(Historical!$H$7:$H$1432,MATCH(B151,Historical!$B$7:$B$1450,0)))^(1/5)-1)*100)</f>
        <v>4.9414522844583919</v>
      </c>
      <c r="V151" s="759">
        <f>IF(INDEX(Historical!$O$7:$O$1432,MATCH(B151,Historical!$B$7:$B$1450,0))=0,"n/a",((INDEX(Historical!$C$7:$C$1439,MATCH(B151,Historical!$B$7:$B$1450,0))/INDEX(Historical!$O$7:$O$1432,MATCH(B151,Historical!$B$7:$B$1450,0)))^(1/10)-1)*100)</f>
        <v>5.1165045935462672</v>
      </c>
      <c r="W151" s="760">
        <f>IF(OR(U151&lt;=0,U151="n/a",V151&lt;=0,V151="n/a"),"n/a",U151/V151)</f>
        <v>0.965786738604969</v>
      </c>
      <c r="X151" s="761">
        <f>IF(OR(AJ151&lt;=0,AJ151="n/a",U151&lt;=0,U151="n/a"),"n/a",U151/AJ151)</f>
        <v>0.45334424628058639</v>
      </c>
      <c r="Y151" s="948"/>
      <c r="Z151" s="703">
        <f>IF(OR(AC151&lt;0.01,AC151="n/a"),"n/a",M151/AC151*100)</f>
        <v>46.913580246913575</v>
      </c>
      <c r="AA151" s="959">
        <f>IF(OR(AC151&lt;0.01,AC151="n/a"),"n/a",I151/AC151)</f>
        <v>20.367283950617281</v>
      </c>
      <c r="AB151" s="960">
        <v>12</v>
      </c>
      <c r="AC151" s="938">
        <v>3.24</v>
      </c>
      <c r="AD151" s="938">
        <v>2.54</v>
      </c>
      <c r="AE151" s="938">
        <v>9.2100000000000009</v>
      </c>
      <c r="AF151" s="938">
        <v>1.93</v>
      </c>
      <c r="AG151" s="938">
        <v>9.9</v>
      </c>
      <c r="AH151" s="938">
        <v>43.2</v>
      </c>
      <c r="AI151" s="938">
        <v>3.56</v>
      </c>
      <c r="AJ151" s="938">
        <v>10.9</v>
      </c>
      <c r="AK151" s="938">
        <v>8</v>
      </c>
      <c r="AL151" s="951">
        <v>3340</v>
      </c>
      <c r="AM151" s="945">
        <v>0.8</v>
      </c>
      <c r="AN151" s="938">
        <v>0.06</v>
      </c>
      <c r="AO151" s="802">
        <f>IF(U151="n/a","n/a",IF(AA151&lt;0,"n/a",IF(AA151="n/a","n/a",J151+U151-AA151)))</f>
        <v>-13.122452366264966</v>
      </c>
      <c r="AP151" s="803">
        <f>IF(U151="n/a","n/a",J151+U151)</f>
        <v>7.2448315843523154</v>
      </c>
      <c r="AQ151" s="961">
        <f>IF(OR(AC151&lt;0.01,AF151="n/a"),"n/a",(I151/SQRT(22.5*AC151*(I151/AF151))-1)*100)</f>
        <v>32.176410779418177</v>
      </c>
      <c r="AR151" s="703">
        <f>INDEX(Historical!$C$7:$C$1439,MATCH(B151,Historical!$B$7:$B$1450,0))*IF(AH151="n/a",1.03,IF(AH151&lt;0,1.01,IF(AH151&gt;10,1.1,(1+AH151/100))))</f>
        <v>1.54</v>
      </c>
      <c r="AS151" s="959">
        <f>IF($AI151="n/a",1.03*AR151,IF($AI151&lt;0,1.01*AR151,IF($AI151&gt;10,1.1*AR151,(1+$AI151/100)*AR151)))</f>
        <v>1.5948240000000002</v>
      </c>
      <c r="AT151" s="959">
        <f>IF($AK151="n/a",1.03*AS151,IF($AK151&lt;0,1.01*AS151,IF($AK151&gt;10,1.1*AS151,(1+$AK151/100)*AS151)))</f>
        <v>1.7224099200000005</v>
      </c>
      <c r="AU151" s="959">
        <f>IF($AK151="n/a",1.03*AT151,IF($AK151&lt;0,1.01*AT151,IF($AK151&gt;10,1.1*AT151,(1+$AK151/100)*AT151)))</f>
        <v>1.8602027136000006</v>
      </c>
      <c r="AV151" s="959">
        <f>IF($AK151="n/a",1.03*AU151,IF($AK151&lt;0,1.01*AU151,IF($AK151&gt;10,1.1*AU151,(1+$AK151/100)*AU151)))</f>
        <v>2.0090189306880006</v>
      </c>
      <c r="AW151" s="703">
        <f>SUM(AR151:AV151)</f>
        <v>8.7264555642880026</v>
      </c>
      <c r="AX151" s="810">
        <f>AW151/I151*100</f>
        <v>13.223905992253377</v>
      </c>
      <c r="AY151" s="1017">
        <v>0.98</v>
      </c>
      <c r="AZ151" s="945">
        <v>21.18</v>
      </c>
      <c r="BA151" s="945">
        <v>-2.65</v>
      </c>
      <c r="BB151" s="945">
        <v>2.41</v>
      </c>
      <c r="BC151" s="945">
        <v>5.75</v>
      </c>
      <c r="BE151" s="666">
        <v>1993</v>
      </c>
      <c r="BF151" s="971">
        <f>IF(BE151&gt;2008,0,IF(BE151&gt;2001,1,IF(BE151&gt;1990,2,IF(BE151&gt;1980,3,IF(BE151&gt;1973,4,IF(BE151&gt;1970,5,IF(BE151&gt;1960,6,IF(BE151&gt;1958,7,IF(BE151&gt;1953,8,9)))))))))</f>
        <v>2</v>
      </c>
      <c r="BG151" s="955">
        <v>1.6</v>
      </c>
    </row>
    <row r="152" spans="1:60" ht="11.25" customHeight="1" x14ac:dyDescent="0.2">
      <c r="A152" s="953" t="s">
        <v>3813</v>
      </c>
      <c r="B152" s="948" t="s">
        <v>3814</v>
      </c>
      <c r="C152" s="1013" t="s">
        <v>108</v>
      </c>
      <c r="D152" s="1013" t="s">
        <v>4365</v>
      </c>
      <c r="E152" s="792">
        <v>6</v>
      </c>
      <c r="F152" s="1227">
        <v>773</v>
      </c>
      <c r="G152" s="1120" t="s">
        <v>106</v>
      </c>
      <c r="H152" s="1120" t="s">
        <v>106</v>
      </c>
      <c r="I152" s="947">
        <v>25.82</v>
      </c>
      <c r="J152" s="703">
        <f>(M152/I152)*100</f>
        <v>1.7041053446940357</v>
      </c>
      <c r="K152" s="950">
        <v>0.11</v>
      </c>
      <c r="L152" s="960">
        <v>4</v>
      </c>
      <c r="M152" s="694">
        <f>K152*L152</f>
        <v>0.44</v>
      </c>
      <c r="N152" s="943" t="s">
        <v>520</v>
      </c>
      <c r="O152" s="795">
        <v>0.09</v>
      </c>
      <c r="P152" s="934">
        <v>43532</v>
      </c>
      <c r="Q152" s="934">
        <v>43549</v>
      </c>
      <c r="R152" s="694">
        <f>(K152-O152)/O152*100</f>
        <v>22.222222222222225</v>
      </c>
      <c r="S152" s="759">
        <f>IF(INDEX(Historical!$D$7:$D$1439,MATCH(B152,Historical!$B$7:$B$1450,0))=0,"n/a",(INDEX(Historical!$C$7:$C$1439,MATCH(B152,Historical!$B$7:$B$1450,0))/INDEX(Historical!$D$7:$D$1439,MATCH(B152,Historical!$B$7:$B$1450,0))-1)*100)</f>
        <v>33.33333333333335</v>
      </c>
      <c r="T152" s="759">
        <f>IF(INDEX(Historical!$F$7:$F$1432,MATCH(B152,Historical!$B$7:$B$1450,0))=0,"n/a",((INDEX(Historical!$C$7:$C$1439,MATCH(B152,Historical!$B$7:$B$1450,0))/INDEX(Historical!$F$7:$F$1432,MATCH(B152,Historical!$B$7:$B$1450,0)))^(1/3)-1)*100)</f>
        <v>35.02127623583273</v>
      </c>
      <c r="U152" s="759" t="str">
        <f>IF(INDEX(Historical!$H$7:$H$1432,MATCH(B152,Historical!$B$7:$B$1450,0))=0,"n/a",((INDEX(Historical!$C$7:$C$1439,MATCH(B152,Historical!$B$7:$B$1450,0))/INDEX(Historical!$H$7:$H$1432,MATCH(B152,Historical!$B$7:$B$1450,0)))^(1/5)-1)*100)</f>
        <v>n/a</v>
      </c>
      <c r="V152" s="759">
        <f>IF(INDEX(Historical!$O$7:$O$1432,MATCH(B152,Historical!$B$7:$B$1450,0))=0,"n/a",((INDEX(Historical!$C$7:$C$1439,MATCH(B152,Historical!$B$7:$B$1450,0))/INDEX(Historical!$O$7:$O$1432,MATCH(B152,Historical!$B$7:$B$1450,0)))^(1/10)-1)*100)</f>
        <v>-8.1034154581234077</v>
      </c>
      <c r="W152" s="760" t="str">
        <f>IF(OR(U152&lt;=0,U152="n/a",V152&lt;=0,V152="n/a"),"n/a",U152/V152)</f>
        <v>n/a</v>
      </c>
      <c r="X152" s="761" t="str">
        <f>IF(OR(AJ152&lt;=0,AJ152="n/a",U152&lt;=0,U152="n/a"),"n/a",U152/AJ152)</f>
        <v>n/a</v>
      </c>
      <c r="Y152" s="714"/>
      <c r="Z152" s="703">
        <f>IF(OR(AC152&lt;0.01,AC152="n/a"),"n/a",M152/AC152*100)</f>
        <v>30.344827586206897</v>
      </c>
      <c r="AA152" s="959">
        <f>IF(OR(AC152&lt;0.01,AC152="n/a"),"n/a",I152/AC152)</f>
        <v>17.80689655172414</v>
      </c>
      <c r="AB152" s="960">
        <v>12</v>
      </c>
      <c r="AC152" s="938">
        <v>1.45</v>
      </c>
      <c r="AD152" s="938">
        <v>3.03</v>
      </c>
      <c r="AE152" s="938">
        <v>4.0999999999999996</v>
      </c>
      <c r="AF152" s="938">
        <v>1.44</v>
      </c>
      <c r="AG152" s="938">
        <v>8.6999999999999993</v>
      </c>
      <c r="AH152" s="938">
        <v>51</v>
      </c>
      <c r="AI152" s="938">
        <v>0.18</v>
      </c>
      <c r="AJ152" s="938">
        <v>30.7</v>
      </c>
      <c r="AK152" s="938">
        <v>6</v>
      </c>
      <c r="AL152" s="951">
        <v>443.57</v>
      </c>
      <c r="AM152" s="945">
        <v>16.400000000000002</v>
      </c>
      <c r="AN152" s="938">
        <v>0.17</v>
      </c>
      <c r="AO152" s="802" t="str">
        <f>IF(U152="n/a","n/a",IF(AA152&lt;0,"n/a",IF(AA152="n/a","n/a",J152+U152-AA152)))</f>
        <v>n/a</v>
      </c>
      <c r="AP152" s="803" t="str">
        <f>IF(U152="n/a","n/a",J152+U152)</f>
        <v>n/a</v>
      </c>
      <c r="AQ152" s="961">
        <f>IF(OR(AC152&lt;0.01,AF152="n/a"),"n/a",(I152/SQRT(22.5*AC152*(I152/AF152))-1)*100)</f>
        <v>6.7539872468632689</v>
      </c>
      <c r="AR152" s="703">
        <f>INDEX(Historical!$C$7:$C$1439,MATCH(B152,Historical!$B$7:$B$1450,0))*IF(AH152="n/a",1.03,IF(AH152&lt;0,1.01,IF(AH152&gt;10,1.1,(1+AH152/100))))</f>
        <v>0.35200000000000004</v>
      </c>
      <c r="AS152" s="959">
        <f>IF($AI152="n/a",1.03*AR152,IF($AI152&lt;0,1.01*AR152,IF($AI152&gt;10,1.1*AR152,(1+$AI152/100)*AR152)))</f>
        <v>0.35263360000000005</v>
      </c>
      <c r="AT152" s="959">
        <f>IF($AK152="n/a",1.03*AS152,IF($AK152&lt;0,1.01*AS152,IF($AK152&gt;10,1.1*AS152,(1+$AK152/100)*AS152)))</f>
        <v>0.37379161600000005</v>
      </c>
      <c r="AU152" s="959">
        <f>IF($AK152="n/a",1.03*AT152,IF($AK152&lt;0,1.01*AT152,IF($AK152&gt;10,1.1*AT152,(1+$AK152/100)*AT152)))</f>
        <v>0.39621911296000006</v>
      </c>
      <c r="AV152" s="959">
        <f>IF($AK152="n/a",1.03*AU152,IF($AK152&lt;0,1.01*AU152,IF($AK152&gt;10,1.1*AU152,(1+$AK152/100)*AU152)))</f>
        <v>0.41999225973760007</v>
      </c>
      <c r="AW152" s="703">
        <f>SUM(AR152:AV152)</f>
        <v>1.8946365886976002</v>
      </c>
      <c r="AX152" s="810">
        <f>AW152/I152*100</f>
        <v>7.3378644023919453</v>
      </c>
      <c r="AY152" s="1017">
        <v>0.68</v>
      </c>
      <c r="AZ152" s="945">
        <v>29.59</v>
      </c>
      <c r="BA152" s="945">
        <v>-4.1900000000000004</v>
      </c>
      <c r="BB152" s="945">
        <v>5.46</v>
      </c>
      <c r="BC152" s="945">
        <v>7.6</v>
      </c>
      <c r="BE152" s="666">
        <v>2014</v>
      </c>
      <c r="BF152" s="971">
        <f>IF(BE152&gt;2008,0,IF(BE152&gt;2001,1,IF(BE152&gt;1990,2,IF(BE152&gt;1980,3,IF(BE152&gt;1973,4,IF(BE152&gt;1970,5,IF(BE152&gt;1960,6,IF(BE152&gt;1958,7,IF(BE152&gt;1953,8,9)))))))))</f>
        <v>0</v>
      </c>
      <c r="BG152" s="955">
        <v>0.89999999999999991</v>
      </c>
    </row>
    <row r="153" spans="1:60" ht="11.25" customHeight="1" x14ac:dyDescent="0.2">
      <c r="A153" s="936" t="s">
        <v>500</v>
      </c>
      <c r="B153" s="948" t="s">
        <v>501</v>
      </c>
      <c r="C153" s="1013" t="s">
        <v>108</v>
      </c>
      <c r="D153" s="1013" t="s">
        <v>4365</v>
      </c>
      <c r="E153" s="792">
        <v>22</v>
      </c>
      <c r="F153" s="1227">
        <v>153</v>
      </c>
      <c r="G153" s="1237" t="s">
        <v>115</v>
      </c>
      <c r="H153" s="1237" t="s">
        <v>115</v>
      </c>
      <c r="I153" s="938">
        <v>50</v>
      </c>
      <c r="J153" s="703">
        <f>(M153/I153)*100</f>
        <v>3.12</v>
      </c>
      <c r="K153" s="957">
        <v>0.39</v>
      </c>
      <c r="L153" s="960">
        <v>4</v>
      </c>
      <c r="M153" s="694">
        <f>K153*L153</f>
        <v>1.56</v>
      </c>
      <c r="N153" s="943" t="s">
        <v>149</v>
      </c>
      <c r="O153" s="796">
        <v>0.38</v>
      </c>
      <c r="P153" s="934">
        <v>43609</v>
      </c>
      <c r="Q153" s="934">
        <v>43629</v>
      </c>
      <c r="R153" s="694">
        <f>(K153-O153)/O153*100</f>
        <v>2.6315789473684235</v>
      </c>
      <c r="S153" s="759">
        <f>IF(INDEX(Historical!$D$7:$D$1439,MATCH(B153,Historical!$B$7:$B$1450,0))=0,"n/a",(INDEX(Historical!$C$7:$C$1439,MATCH(B153,Historical!$B$7:$B$1450,0))/INDEX(Historical!$D$7:$D$1439,MATCH(B153,Historical!$B$7:$B$1450,0))-1)*100)</f>
        <v>2.7210884353741749</v>
      </c>
      <c r="T153" s="759">
        <f>IF(INDEX(Historical!$F$7:$F$1432,MATCH(B153,Historical!$B$7:$B$1450,0))=0,"n/a",((INDEX(Historical!$C$7:$C$1439,MATCH(B153,Historical!$B$7:$B$1450,0))/INDEX(Historical!$F$7:$F$1432,MATCH(B153,Historical!$B$7:$B$1450,0)))^(1/3)-1)*100)</f>
        <v>2.310281173110118</v>
      </c>
      <c r="U153" s="759">
        <f>IF(INDEX(Historical!$H$7:$H$1432,MATCH(B153,Historical!$B$7:$B$1450,0))=0,"n/a",((INDEX(Historical!$C$7:$C$1439,MATCH(B153,Historical!$B$7:$B$1450,0))/INDEX(Historical!$H$7:$H$1432,MATCH(B153,Historical!$B$7:$B$1450,0)))^(1/5)-1)*100)</f>
        <v>2.2653798367697986</v>
      </c>
      <c r="V153" s="759">
        <f>IF(INDEX(Historical!$O$7:$O$1432,MATCH(B153,Historical!$B$7:$B$1450,0))=0,"n/a",((INDEX(Historical!$C$7:$C$1439,MATCH(B153,Historical!$B$7:$B$1450,0))/INDEX(Historical!$O$7:$O$1432,MATCH(B153,Historical!$B$7:$B$1450,0)))^(1/10)-1)*100)</f>
        <v>5.3109289693083817</v>
      </c>
      <c r="W153" s="760">
        <f>IF(OR(U153&lt;=0,U153="n/a",V153&lt;=0,V153="n/a"),"n/a",U153/V153)</f>
        <v>0.42655058086096165</v>
      </c>
      <c r="X153" s="761" t="str">
        <f>IF(OR(AJ153&lt;=0,AJ153="n/a",U153&lt;=0,U153="n/a"),"n/a",U153/AJ153)</f>
        <v>n/a</v>
      </c>
      <c r="Y153" s="948"/>
      <c r="Z153" s="703" t="str">
        <f>IF(OR(AC153&lt;0.01,AC153="n/a"),"n/a",M153/AC153*100)</f>
        <v>n/a</v>
      </c>
      <c r="AA153" s="959" t="str">
        <f>IF(OR(AC153&lt;0.01,AC153="n/a"),"n/a",I153/AC153)</f>
        <v>n/a</v>
      </c>
      <c r="AB153" s="960">
        <v>12</v>
      </c>
      <c r="AC153" s="938" t="s">
        <v>137</v>
      </c>
      <c r="AD153" s="938" t="s">
        <v>137</v>
      </c>
      <c r="AE153" s="938" t="s">
        <v>137</v>
      </c>
      <c r="AF153" s="938" t="s">
        <v>137</v>
      </c>
      <c r="AG153" s="938" t="s">
        <v>137</v>
      </c>
      <c r="AH153" s="938" t="s">
        <v>137</v>
      </c>
      <c r="AI153" s="938" t="s">
        <v>137</v>
      </c>
      <c r="AJ153" s="938" t="s">
        <v>137</v>
      </c>
      <c r="AK153" s="938" t="s">
        <v>137</v>
      </c>
      <c r="AL153" s="951" t="s">
        <v>137</v>
      </c>
      <c r="AM153" s="945" t="s">
        <v>137</v>
      </c>
      <c r="AN153" s="938" t="s">
        <v>137</v>
      </c>
      <c r="AO153" s="802" t="str">
        <f>IF(U153="n/a","n/a",IF(AA153&lt;0,"n/a",IF(AA153="n/a","n/a",J153+U153-AA153)))</f>
        <v>n/a</v>
      </c>
      <c r="AP153" s="803">
        <f>IF(U153="n/a","n/a",J153+U153)</f>
        <v>5.3853798367697987</v>
      </c>
      <c r="AQ153" s="961" t="str">
        <f>IF(OR(AC153&lt;0.01,AF153="n/a"),"n/a",(I153/SQRT(22.5*AC153*(I153/AF153))-1)*100)</f>
        <v>n/a</v>
      </c>
      <c r="AR153" s="703">
        <f>INDEX(Historical!$C$7:$C$1439,MATCH(B153,Historical!$B$7:$B$1450,0))*IF(AH153="n/a",1.03,IF(AH153&lt;0,1.01,IF(AH153&gt;10,1.1,(1+AH153/100))))</f>
        <v>1.5553000000000001</v>
      </c>
      <c r="AS153" s="959">
        <f>IF($AI153="n/a",1.03*AR153,IF($AI153&lt;0,1.01*AR153,IF($AI153&gt;10,1.1*AR153,(1+$AI153/100)*AR153)))</f>
        <v>1.6019590000000001</v>
      </c>
      <c r="AT153" s="959">
        <f>IF($AK153="n/a",1.03*AS153,IF($AK153&lt;0,1.01*AS153,IF($AK153&gt;10,1.1*AS153,(1+$AK153/100)*AS153)))</f>
        <v>1.6500177700000003</v>
      </c>
      <c r="AU153" s="959">
        <f>IF($AK153="n/a",1.03*AT153,IF($AK153&lt;0,1.01*AT153,IF($AK153&gt;10,1.1*AT153,(1+$AK153/100)*AT153)))</f>
        <v>1.6995183031000003</v>
      </c>
      <c r="AV153" s="959">
        <f>IF($AK153="n/a",1.03*AU153,IF($AK153&lt;0,1.01*AU153,IF($AK153&gt;10,1.1*AU153,(1+$AK153/100)*AU153)))</f>
        <v>1.7505038521930003</v>
      </c>
      <c r="AW153" s="703">
        <f>SUM(AR153:AV153)</f>
        <v>8.2572989252930018</v>
      </c>
      <c r="AX153" s="810">
        <f>AW153/I153*100</f>
        <v>16.514597850586004</v>
      </c>
      <c r="AY153" s="1017" t="s">
        <v>137</v>
      </c>
      <c r="AZ153" s="945" t="s">
        <v>137</v>
      </c>
      <c r="BA153" s="945" t="s">
        <v>137</v>
      </c>
      <c r="BB153" s="945" t="s">
        <v>137</v>
      </c>
      <c r="BC153" s="945" t="s">
        <v>137</v>
      </c>
      <c r="BD153" s="984" t="s">
        <v>4290</v>
      </c>
      <c r="BE153" s="666">
        <v>1998</v>
      </c>
      <c r="BF153" s="971">
        <f>IF(BE153&gt;2008,0,IF(BE153&gt;2001,1,IF(BE153&gt;1990,2,IF(BE153&gt;1980,3,IF(BE153&gt;1973,4,IF(BE153&gt;1970,5,IF(BE153&gt;1960,6,IF(BE153&gt;1958,7,IF(BE153&gt;1953,8,9)))))))))</f>
        <v>2</v>
      </c>
      <c r="BG153" s="955" t="s">
        <v>137</v>
      </c>
      <c r="BH153" s="937"/>
    </row>
    <row r="154" spans="1:60" ht="11.25" customHeight="1" x14ac:dyDescent="0.2">
      <c r="A154" s="953" t="s">
        <v>4327</v>
      </c>
      <c r="B154" s="631" t="s">
        <v>3820</v>
      </c>
      <c r="C154" s="1013" t="s">
        <v>4345</v>
      </c>
      <c r="D154" s="1013" t="s">
        <v>4346</v>
      </c>
      <c r="E154" s="792">
        <v>5</v>
      </c>
      <c r="F154" s="1227">
        <v>850</v>
      </c>
      <c r="G154" s="1227" t="s">
        <v>106</v>
      </c>
      <c r="H154" s="1227" t="s">
        <v>106</v>
      </c>
      <c r="I154" s="947">
        <v>133.26</v>
      </c>
      <c r="J154" s="703">
        <f>(M154/I154)*100</f>
        <v>3.376857271499325</v>
      </c>
      <c r="K154" s="950">
        <v>1.125</v>
      </c>
      <c r="L154" s="960">
        <v>4</v>
      </c>
      <c r="M154" s="694">
        <f>K154*L154</f>
        <v>4.5</v>
      </c>
      <c r="N154" s="943" t="s">
        <v>320</v>
      </c>
      <c r="O154" s="795">
        <v>1.05</v>
      </c>
      <c r="P154" s="934">
        <v>43447</v>
      </c>
      <c r="Q154" s="934">
        <v>43465</v>
      </c>
      <c r="R154" s="694">
        <f>(K154-O154)/O154*100</f>
        <v>7.1428571428571379</v>
      </c>
      <c r="S154" s="759">
        <f>IF(INDEX(Historical!$D$7:$D$1439,MATCH(B154,Historical!$B$7:$B$1450,0))=0,"n/a",(INDEX(Historical!$C$7:$C$1439,MATCH(B154,Historical!$B$7:$B$1450,0))/INDEX(Historical!$D$7:$D$1439,MATCH(B154,Historical!$B$7:$B$1450,0))-1)*100)</f>
        <v>9.6153846153846256</v>
      </c>
      <c r="T154" s="759">
        <f>IF(INDEX(Historical!$F$7:$F$1432,MATCH(B154,Historical!$B$7:$B$1450,0))=0,"n/a",((INDEX(Historical!$C$7:$C$1439,MATCH(B154,Historical!$B$7:$B$1450,0))/INDEX(Historical!$F$7:$F$1432,MATCH(B154,Historical!$B$7:$B$1450,0)))^(1/3)-1)*100)</f>
        <v>8.5208863732980191</v>
      </c>
      <c r="U154" s="759" t="str">
        <f>IF(INDEX(Historical!$H$7:$H$1432,MATCH(B154,Historical!$B$7:$B$1450,0))=0,"n/a",((INDEX(Historical!$C$7:$C$1439,MATCH(B154,Historical!$B$7:$B$1450,0))/INDEX(Historical!$H$7:$H$1432,MATCH(B154,Historical!$B$7:$B$1450,0)))^(1/5)-1)*100)</f>
        <v>n/a</v>
      </c>
      <c r="V154" s="759" t="str">
        <f>IF(INDEX(Historical!$O$7:$O$1432,MATCH(B154,Historical!$B$7:$B$1450,0))=0,"n/a",((INDEX(Historical!$C$7:$C$1439,MATCH(B154,Historical!$B$7:$B$1450,0))/INDEX(Historical!$O$7:$O$1432,MATCH(B154,Historical!$B$7:$B$1450,0)))^(1/10)-1)*100)</f>
        <v>n/a</v>
      </c>
      <c r="W154" s="760" t="str">
        <f>IF(OR(U154&lt;=0,U154="n/a",V154&lt;=0,V154="n/a"),"n/a",U154/V154)</f>
        <v>n/a</v>
      </c>
      <c r="X154" s="761" t="str">
        <f>IF(OR(AJ154&lt;=0,AJ154="n/a",U154&lt;=0,U154="n/a"),"n/a",U154/AJ154)</f>
        <v>n/a</v>
      </c>
      <c r="Y154" s="714"/>
      <c r="Z154" s="703">
        <f>IF(OR(AC154&lt;0.01,AC154="n/a"),"n/a",M154/AC154*100)</f>
        <v>260.11560693641621</v>
      </c>
      <c r="AA154" s="959">
        <f>IF(OR(AC154&lt;0.01,AC154="n/a"),"n/a",I154/AC154)</f>
        <v>77.028901734104039</v>
      </c>
      <c r="AB154" s="960">
        <v>12</v>
      </c>
      <c r="AC154" s="938">
        <v>1.73</v>
      </c>
      <c r="AD154" s="938">
        <v>3.66</v>
      </c>
      <c r="AE154" s="938">
        <v>9.66</v>
      </c>
      <c r="AF154" s="938">
        <v>4.6900000000000004</v>
      </c>
      <c r="AG154" s="938">
        <v>4.5999999999999996</v>
      </c>
      <c r="AH154" s="938">
        <v>27.800000000000004</v>
      </c>
      <c r="AI154" s="938">
        <v>8.5</v>
      </c>
      <c r="AJ154" s="938">
        <v>55.1</v>
      </c>
      <c r="AK154" s="938">
        <v>21</v>
      </c>
      <c r="AL154" s="938">
        <v>55060</v>
      </c>
      <c r="AM154" s="945">
        <v>0.4</v>
      </c>
      <c r="AN154" s="938">
        <v>1.47</v>
      </c>
      <c r="AO154" s="802" t="str">
        <f>IF(U154="n/a","n/a",IF(AA154&lt;0,"n/a",IF(AA154="n/a","n/a",J154+U154-AA154)))</f>
        <v>n/a</v>
      </c>
      <c r="AP154" s="803" t="str">
        <f>IF(U154="n/a","n/a",J154+U154)</f>
        <v>n/a</v>
      </c>
      <c r="AQ154" s="961">
        <f>IF(OR(AC154&lt;0.01,AF154="n/a"),"n/a",(I154/SQRT(22.5*AC154*(I154/AF154))-1)*100)</f>
        <v>300.70246602848624</v>
      </c>
      <c r="AR154" s="703">
        <f>INDEX(Historical!$C$7:$C$1439,MATCH(B154,Historical!$B$7:$B$1450,0))*IF(AH154="n/a",1.03,IF(AH154&lt;0,1.01,IF(AH154&gt;10,1.1,(1+AH154/100))))</f>
        <v>4.7025000000000006</v>
      </c>
      <c r="AS154" s="959">
        <f>IF($AI154="n/a",1.03*AR154,IF($AI154&lt;0,1.01*AR154,IF($AI154&gt;10,1.1*AR154,(1+$AI154/100)*AR154)))</f>
        <v>5.1022125000000003</v>
      </c>
      <c r="AT154" s="959">
        <f>IF($AK154="n/a",1.03*AS154,IF($AK154&lt;0,1.01*AS154,IF($AK154&gt;10,1.1*AS154,(1+$AK154/100)*AS154)))</f>
        <v>5.612433750000001</v>
      </c>
      <c r="AU154" s="959">
        <f>IF($AK154="n/a",1.03*AT154,IF($AK154&lt;0,1.01*AT154,IF($AK154&gt;10,1.1*AT154,(1+$AK154/100)*AT154)))</f>
        <v>6.173677125000002</v>
      </c>
      <c r="AV154" s="959">
        <f>IF($AK154="n/a",1.03*AU154,IF($AK154&lt;0,1.01*AU154,IF($AK154&gt;10,1.1*AU154,(1+$AK154/100)*AU154)))</f>
        <v>6.791044837500003</v>
      </c>
      <c r="AW154" s="703">
        <f>SUM(AR154:AV154)</f>
        <v>28.381868212500006</v>
      </c>
      <c r="AX154" s="810">
        <f>AW154/I154*100</f>
        <v>21.298115122692487</v>
      </c>
      <c r="AY154" s="1017">
        <v>0.34</v>
      </c>
      <c r="AZ154" s="945">
        <v>29.12</v>
      </c>
      <c r="BA154" s="945">
        <v>-3.3300000000000005</v>
      </c>
      <c r="BB154" s="945">
        <v>1.22</v>
      </c>
      <c r="BC154" s="945">
        <v>10.75</v>
      </c>
      <c r="BE154" s="666">
        <v>2014</v>
      </c>
      <c r="BF154" s="971">
        <f>IF(BE154&gt;2008,0,IF(BE154&gt;2001,1,IF(BE154&gt;1990,2,IF(BE154&gt;1980,3,IF(BE154&gt;1973,4,IF(BE154&gt;1970,5,IF(BE154&gt;1960,6,IF(BE154&gt;1958,7,IF(BE154&gt;1953,8,9)))))))))</f>
        <v>0</v>
      </c>
      <c r="BG154" s="955">
        <v>1.6</v>
      </c>
      <c r="BH154" s="937"/>
    </row>
    <row r="155" spans="1:60" ht="11.25" customHeight="1" x14ac:dyDescent="0.2">
      <c r="A155" s="953" t="s">
        <v>1085</v>
      </c>
      <c r="B155" s="948" t="s">
        <v>1086</v>
      </c>
      <c r="C155" s="1013" t="s">
        <v>4369</v>
      </c>
      <c r="D155" s="1013" t="s">
        <v>4378</v>
      </c>
      <c r="E155" s="792">
        <v>8</v>
      </c>
      <c r="F155" s="1227">
        <v>587</v>
      </c>
      <c r="G155" s="1227" t="s">
        <v>106</v>
      </c>
      <c r="H155" s="1227" t="s">
        <v>106</v>
      </c>
      <c r="I155" s="947">
        <v>63.01</v>
      </c>
      <c r="J155" s="703">
        <f>(M155/I155)*100</f>
        <v>3.8089192191715604</v>
      </c>
      <c r="K155" s="950">
        <v>0.6</v>
      </c>
      <c r="L155" s="960">
        <v>4</v>
      </c>
      <c r="M155" s="694">
        <f>K155*L155</f>
        <v>2.4</v>
      </c>
      <c r="N155" s="943" t="s">
        <v>3964</v>
      </c>
      <c r="O155" s="795">
        <v>0.57999999999999996</v>
      </c>
      <c r="P155" s="934">
        <v>43601</v>
      </c>
      <c r="Q155" s="934">
        <v>43616</v>
      </c>
      <c r="R155" s="694">
        <f>(K155-O155)/O155*100</f>
        <v>3.4482758620689689</v>
      </c>
      <c r="S155" s="759">
        <f>IF(INDEX(Historical!$D$7:$D$1439,MATCH(B155,Historical!$B$7:$B$1450,0))=0,"n/a",(INDEX(Historical!$C$7:$C$1439,MATCH(B155,Historical!$B$7:$B$1450,0))/INDEX(Historical!$D$7:$D$1439,MATCH(B155,Historical!$B$7:$B$1450,0))-1)*100)</f>
        <v>17.777777777777803</v>
      </c>
      <c r="T155" s="759">
        <f>IF(INDEX(Historical!$F$7:$F$1432,MATCH(B155,Historical!$B$7:$B$1450,0))=0,"n/a",((INDEX(Historical!$C$7:$C$1439,MATCH(B155,Historical!$B$7:$B$1450,0))/INDEX(Historical!$F$7:$F$1432,MATCH(B155,Historical!$B$7:$B$1450,0)))^(1/3)-1)*100)</f>
        <v>13.238559226329594</v>
      </c>
      <c r="U155" s="759">
        <f>IF(INDEX(Historical!$H$7:$H$1432,MATCH(B155,Historical!$B$7:$B$1450,0))=0,"n/a",((INDEX(Historical!$C$7:$C$1439,MATCH(B155,Historical!$B$7:$B$1450,0))/INDEX(Historical!$H$7:$H$1432,MATCH(B155,Historical!$B$7:$B$1450,0)))^(1/5)-1)*100)</f>
        <v>22.773448249204954</v>
      </c>
      <c r="V155" s="759" t="str">
        <f>IF(INDEX(Historical!$O$7:$O$1432,MATCH(B155,Historical!$B$7:$B$1450,0))=0,"n/a",((INDEX(Historical!$C$7:$C$1439,MATCH(B155,Historical!$B$7:$B$1450,0))/INDEX(Historical!$O$7:$O$1432,MATCH(B155,Historical!$B$7:$B$1450,0)))^(1/10)-1)*100)</f>
        <v>n/a</v>
      </c>
      <c r="W155" s="760" t="str">
        <f>IF(OR(U155&lt;=0,U155="n/a",V155&lt;=0,V155="n/a"),"n/a",U155/V155)</f>
        <v>n/a</v>
      </c>
      <c r="X155" s="761" t="str">
        <f>IF(OR(AJ155&lt;=0,AJ155="n/a",U155&lt;=0,U155="n/a"),"n/a",U155/AJ155)</f>
        <v>n/a</v>
      </c>
      <c r="Y155" s="949"/>
      <c r="Z155" s="703">
        <f>IF(OR(AC155&lt;0.01,AC155="n/a"),"n/a",M155/AC155*100)</f>
        <v>352.94117647058818</v>
      </c>
      <c r="AA155" s="959">
        <f>IF(OR(AC155&lt;0.01,AC155="n/a"),"n/a",I155/AC155)</f>
        <v>92.661764705882348</v>
      </c>
      <c r="AB155" s="960">
        <v>12</v>
      </c>
      <c r="AC155" s="938">
        <v>0.68</v>
      </c>
      <c r="AD155" s="938">
        <v>2.98</v>
      </c>
      <c r="AE155" s="938">
        <v>5.51</v>
      </c>
      <c r="AF155" s="940" t="s">
        <v>137</v>
      </c>
      <c r="AG155" s="938">
        <v>-22.5</v>
      </c>
      <c r="AH155" s="938">
        <v>65.100000000000009</v>
      </c>
      <c r="AI155" s="938">
        <v>27.12</v>
      </c>
      <c r="AJ155" s="938">
        <v>-12.2</v>
      </c>
      <c r="AK155" s="938">
        <v>31.269999999999996</v>
      </c>
      <c r="AL155" s="951">
        <v>2900</v>
      </c>
      <c r="AM155" s="945">
        <v>10.4</v>
      </c>
      <c r="AN155" s="938" t="s">
        <v>137</v>
      </c>
      <c r="AO155" s="802">
        <f>IF(U155="n/a","n/a",IF(AA155&lt;0,"n/a",IF(AA155="n/a","n/a",J155+U155-AA155)))</f>
        <v>-66.07939723750583</v>
      </c>
      <c r="AP155" s="803">
        <f>IF(U155="n/a","n/a",J155+U155)</f>
        <v>26.582367468376514</v>
      </c>
      <c r="AQ155" s="961" t="str">
        <f>IF(OR(AC155&lt;0.01,AF155="n/a"),"n/a",(I155/SQRT(22.5*AC155*(I155/AF155))-1)*100)</f>
        <v>n/a</v>
      </c>
      <c r="AR155" s="703">
        <f>INDEX(Historical!$C$7:$C$1439,MATCH(B155,Historical!$B$7:$B$1450,0))*IF(AH155="n/a",1.03,IF(AH155&lt;0,1.01,IF(AH155&gt;10,1.1,(1+AH155/100))))</f>
        <v>2.3320000000000003</v>
      </c>
      <c r="AS155" s="959">
        <f>IF($AI155="n/a",1.03*AR155,IF($AI155&lt;0,1.01*AR155,IF($AI155&gt;10,1.1*AR155,(1+$AI155/100)*AR155)))</f>
        <v>2.5652000000000004</v>
      </c>
      <c r="AT155" s="959">
        <f>IF($AK155="n/a",1.03*AS155,IF($AK155&lt;0,1.01*AS155,IF($AK155&gt;10,1.1*AS155,(1+$AK155/100)*AS155)))</f>
        <v>2.8217200000000005</v>
      </c>
      <c r="AU155" s="959">
        <f>IF($AK155="n/a",1.03*AT155,IF($AK155&lt;0,1.01*AT155,IF($AK155&gt;10,1.1*AT155,(1+$AK155/100)*AT155)))</f>
        <v>3.1038920000000005</v>
      </c>
      <c r="AV155" s="959">
        <f>IF($AK155="n/a",1.03*AU155,IF($AK155&lt;0,1.01*AU155,IF($AK155&gt;10,1.1*AU155,(1+$AK155/100)*AU155)))</f>
        <v>3.4142812000000009</v>
      </c>
      <c r="AW155" s="703">
        <f>SUM(AR155:AV155)</f>
        <v>14.237093200000002</v>
      </c>
      <c r="AX155" s="810">
        <f>AW155/I155*100</f>
        <v>22.594974131090307</v>
      </c>
      <c r="AY155" s="1017">
        <v>0.56999999999999995</v>
      </c>
      <c r="AZ155" s="945">
        <v>48.61</v>
      </c>
      <c r="BA155" s="945">
        <v>-1.52</v>
      </c>
      <c r="BB155" s="945">
        <v>4.8099999999999996</v>
      </c>
      <c r="BC155" s="945">
        <v>18.790000000000003</v>
      </c>
      <c r="BD155" s="1008"/>
      <c r="BE155" s="666">
        <v>2012</v>
      </c>
      <c r="BF155" s="971">
        <f>IF(BE155&gt;2008,0,IF(BE155&gt;2001,1,IF(BE155&gt;1990,2,IF(BE155&gt;1980,3,IF(BE155&gt;1973,4,IF(BE155&gt;1970,5,IF(BE155&gt;1960,6,IF(BE155&gt;1958,7,IF(BE155&gt;1953,8,9)))))))))</f>
        <v>0</v>
      </c>
      <c r="BG155" s="955">
        <v>4.2</v>
      </c>
      <c r="BH155" s="937"/>
    </row>
    <row r="156" spans="1:60" ht="11.25" customHeight="1" x14ac:dyDescent="0.2">
      <c r="A156" s="954" t="s">
        <v>4449</v>
      </c>
      <c r="B156" s="948" t="s">
        <v>3815</v>
      </c>
      <c r="C156" s="1013" t="s">
        <v>4216</v>
      </c>
      <c r="D156" s="1013" t="s">
        <v>4395</v>
      </c>
      <c r="E156" s="792">
        <v>5</v>
      </c>
      <c r="F156" s="1227">
        <v>813</v>
      </c>
      <c r="G156" s="1171" t="s">
        <v>106</v>
      </c>
      <c r="H156" s="1171" t="s">
        <v>106</v>
      </c>
      <c r="I156" s="947">
        <v>51.87</v>
      </c>
      <c r="J156" s="703">
        <f>(M156/I156)*100</f>
        <v>1.156737998843262</v>
      </c>
      <c r="K156" s="950">
        <v>0.15</v>
      </c>
      <c r="L156" s="960">
        <v>4</v>
      </c>
      <c r="M156" s="694">
        <f>K156*L156</f>
        <v>0.6</v>
      </c>
      <c r="N156" s="943" t="s">
        <v>320</v>
      </c>
      <c r="O156" s="795">
        <v>0.14000000000000001</v>
      </c>
      <c r="P156" s="939">
        <v>43069</v>
      </c>
      <c r="Q156" s="939">
        <v>43097</v>
      </c>
      <c r="R156" s="694">
        <f>(K156-O156)/O156*100</f>
        <v>7.1428571428571281</v>
      </c>
      <c r="S156" s="759">
        <f>IF(INDEX(Historical!$D$7:$D$1439,MATCH(B156,Historical!$B$7:$B$1450,0))=0,"n/a",(INDEX(Historical!$C$7:$C$1439,MATCH(B156,Historical!$B$7:$B$1450,0))/INDEX(Historical!$D$7:$D$1439,MATCH(B156,Historical!$B$7:$B$1450,0))-1)*100)</f>
        <v>5.2631578947368363</v>
      </c>
      <c r="T156" s="759">
        <f>IF(INDEX(Historical!$F$7:$F$1432,MATCH(B156,Historical!$B$7:$B$1450,0))=0,"n/a",((INDEX(Historical!$C$7:$C$1439,MATCH(B156,Historical!$B$7:$B$1450,0))/INDEX(Historical!$F$7:$F$1432,MATCH(B156,Historical!$B$7:$B$1450,0)))^(1/3)-1)*100)</f>
        <v>6.6224564261434971</v>
      </c>
      <c r="U156" s="759" t="str">
        <f>IF(INDEX(Historical!$H$7:$H$1432,MATCH(B156,Historical!$B$7:$B$1450,0))=0,"n/a",((INDEX(Historical!$C$7:$C$1439,MATCH(B156,Historical!$B$7:$B$1450,0))/INDEX(Historical!$H$7:$H$1432,MATCH(B156,Historical!$B$7:$B$1450,0)))^(1/5)-1)*100)</f>
        <v>n/a</v>
      </c>
      <c r="V156" s="759" t="str">
        <f>IF(INDEX(Historical!$O$7:$O$1432,MATCH(B156,Historical!$B$7:$B$1450,0))=0,"n/a",((INDEX(Historical!$C$7:$C$1439,MATCH(B156,Historical!$B$7:$B$1450,0))/INDEX(Historical!$O$7:$O$1432,MATCH(B156,Historical!$B$7:$B$1450,0)))^(1/10)-1)*100)</f>
        <v>n/a</v>
      </c>
      <c r="W156" s="760" t="str">
        <f>IF(OR(U156&lt;=0,U156="n/a",V156&lt;=0,V156="n/a"),"n/a",U156/V156)</f>
        <v>n/a</v>
      </c>
      <c r="X156" s="761" t="str">
        <f>IF(OR(AJ156&lt;=0,AJ156="n/a",U156&lt;=0,U156="n/a"),"n/a",U156/AJ156)</f>
        <v>n/a</v>
      </c>
      <c r="Y156" s="949"/>
      <c r="Z156" s="703">
        <f>IF(OR(AC156&lt;0.01,AC156="n/a"),"n/a",M156/AC156*100)</f>
        <v>20.547945205479451</v>
      </c>
      <c r="AA156" s="959">
        <f>IF(OR(AC156&lt;0.01,AC156="n/a"),"n/a",I156/AC156)</f>
        <v>17.763698630136986</v>
      </c>
      <c r="AB156" s="960">
        <v>6</v>
      </c>
      <c r="AC156" s="938">
        <v>2.92</v>
      </c>
      <c r="AD156" s="938">
        <v>1.8</v>
      </c>
      <c r="AE156" s="938">
        <v>2.81</v>
      </c>
      <c r="AF156" s="938" t="s">
        <v>137</v>
      </c>
      <c r="AG156" s="938">
        <v>-89.9</v>
      </c>
      <c r="AH156" s="938">
        <v>32.800000000000004</v>
      </c>
      <c r="AI156" s="938">
        <v>8.93</v>
      </c>
      <c r="AJ156" s="938">
        <v>16.400000000000002</v>
      </c>
      <c r="AK156" s="938">
        <v>10</v>
      </c>
      <c r="AL156" s="951">
        <v>6500</v>
      </c>
      <c r="AM156" s="945">
        <v>0.44</v>
      </c>
      <c r="AN156" s="938" t="s">
        <v>137</v>
      </c>
      <c r="AO156" s="802" t="str">
        <f>IF(U156="n/a","n/a",IF(AA156&lt;0,"n/a",IF(AA156="n/a","n/a",J156+U156-AA156)))</f>
        <v>n/a</v>
      </c>
      <c r="AP156" s="803" t="str">
        <f>IF(U156="n/a","n/a",J156+U156)</f>
        <v>n/a</v>
      </c>
      <c r="AQ156" s="961" t="str">
        <f>IF(OR(AC156&lt;0.01,AF156="n/a"),"n/a",(I156/SQRT(22.5*AC156*(I156/AF156))-1)*100)</f>
        <v>n/a</v>
      </c>
      <c r="AR156" s="703">
        <f>INDEX(Historical!$C$7:$C$1439,MATCH(B156,Historical!$B$7:$B$1450,0))*IF(AH156="n/a",1.03,IF(AH156&lt;0,1.01,IF(AH156&gt;10,1.1,(1+AH156/100))))</f>
        <v>0.66</v>
      </c>
      <c r="AS156" s="959">
        <f>IF($AI156="n/a",1.03*AR156,IF($AI156&lt;0,1.01*AR156,IF($AI156&gt;10,1.1*AR156,(1+$AI156/100)*AR156)))</f>
        <v>0.71893799999999997</v>
      </c>
      <c r="AT156" s="959">
        <f>IF($AK156="n/a",1.03*AS156,IF($AK156&lt;0,1.01*AS156,IF($AK156&gt;10,1.1*AS156,(1+$AK156/100)*AS156)))</f>
        <v>0.79083179999999997</v>
      </c>
      <c r="AU156" s="959">
        <f>IF($AK156="n/a",1.03*AT156,IF($AK156&lt;0,1.01*AT156,IF($AK156&gt;10,1.1*AT156,(1+$AK156/100)*AT156)))</f>
        <v>0.86991498</v>
      </c>
      <c r="AV156" s="959">
        <f>IF($AK156="n/a",1.03*AU156,IF($AK156&lt;0,1.01*AU156,IF($AK156&gt;10,1.1*AU156,(1+$AK156/100)*AU156)))</f>
        <v>0.95690647800000006</v>
      </c>
      <c r="AW156" s="703">
        <f>SUM(AR156:AV156)</f>
        <v>3.996591258</v>
      </c>
      <c r="AX156" s="810">
        <f>AW156/I156*100</f>
        <v>7.7050149566223265</v>
      </c>
      <c r="AY156" s="1017">
        <v>0.87</v>
      </c>
      <c r="AZ156" s="945">
        <v>17.87</v>
      </c>
      <c r="BA156" s="945">
        <v>-19.919999999999998</v>
      </c>
      <c r="BB156" s="945">
        <v>3.82</v>
      </c>
      <c r="BC156" s="945">
        <v>-2.3199999999999998</v>
      </c>
      <c r="BE156" s="666">
        <v>2014</v>
      </c>
      <c r="BF156" s="971">
        <f>IF(BE156&gt;2008,0,IF(BE156&gt;2001,1,IF(BE156&gt;1990,2,IF(BE156&gt;1980,3,IF(BE156&gt;1973,4,IF(BE156&gt;1970,5,IF(BE156&gt;1960,6,IF(BE156&gt;1958,7,IF(BE156&gt;1953,8,9)))))))))</f>
        <v>0</v>
      </c>
      <c r="BG156" s="955">
        <v>12.3</v>
      </c>
      <c r="BH156" s="937"/>
    </row>
    <row r="157" spans="1:60" s="838" customFormat="1" ht="11.25" customHeight="1" x14ac:dyDescent="0.2">
      <c r="A157" s="698" t="s">
        <v>1046</v>
      </c>
      <c r="B157" s="846" t="s">
        <v>1047</v>
      </c>
      <c r="C157" s="1013" t="s">
        <v>4216</v>
      </c>
      <c r="D157" s="1013" t="s">
        <v>4364</v>
      </c>
      <c r="E157" s="818">
        <v>6</v>
      </c>
      <c r="F157" s="1227">
        <v>740</v>
      </c>
      <c r="G157" s="1236" t="s">
        <v>106</v>
      </c>
      <c r="H157" s="1236" t="s">
        <v>106</v>
      </c>
      <c r="I157" s="819">
        <v>118.16</v>
      </c>
      <c r="J157" s="820">
        <f>(M157/I157)*100</f>
        <v>0.99864590385917407</v>
      </c>
      <c r="K157" s="821">
        <v>0.29499999999999998</v>
      </c>
      <c r="L157" s="822">
        <v>4</v>
      </c>
      <c r="M157" s="823">
        <f>K157*L157</f>
        <v>1.18</v>
      </c>
      <c r="N157" s="824" t="s">
        <v>143</v>
      </c>
      <c r="O157" s="825">
        <v>0.21</v>
      </c>
      <c r="P157" s="826">
        <v>43427</v>
      </c>
      <c r="Q157" s="826">
        <v>43444</v>
      </c>
      <c r="R157" s="823">
        <f>(K157-O157)/O157*100</f>
        <v>40.476190476190474</v>
      </c>
      <c r="S157" s="759">
        <f>IF(INDEX(Historical!$D$7:$D$1439,MATCH(B157,Historical!$B$7:$B$1450,0))=0,"n/a",(INDEX(Historical!$C$7:$C$1439,MATCH(B157,Historical!$B$7:$B$1450,0))/INDEX(Historical!$D$7:$D$1439,MATCH(B157,Historical!$B$7:$B$1450,0))-1)*100)</f>
        <v>34.057971014492772</v>
      </c>
      <c r="T157" s="759">
        <f>IF(INDEX(Historical!$F$7:$F$1432,MATCH(B157,Historical!$B$7:$B$1450,0))=0,"n/a",((INDEX(Historical!$C$7:$C$1439,MATCH(B157,Historical!$B$7:$B$1450,0))/INDEX(Historical!$F$7:$F$1432,MATCH(B157,Historical!$B$7:$B$1450,0)))^(1/3)-1)*100)</f>
        <v>43.966024773608495</v>
      </c>
      <c r="U157" s="759">
        <f>IF(INDEX(Historical!$H$7:$H$1432,MATCH(B157,Historical!$B$7:$B$1450,0))=0,"n/a",((INDEX(Historical!$C$7:$C$1439,MATCH(B157,Historical!$B$7:$B$1450,0))/INDEX(Historical!$H$7:$H$1432,MATCH(B157,Historical!$B$7:$B$1450,0)))^(1/5)-1)*100)</f>
        <v>85.161444650143309</v>
      </c>
      <c r="V157" s="759" t="str">
        <f>IF(INDEX(Historical!$O$7:$O$1432,MATCH(B157,Historical!$B$7:$B$1450,0))=0,"n/a",((INDEX(Historical!$C$7:$C$1439,MATCH(B157,Historical!$B$7:$B$1450,0))/INDEX(Historical!$O$7:$O$1432,MATCH(B157,Historical!$B$7:$B$1450,0)))^(1/10)-1)*100)</f>
        <v>n/a</v>
      </c>
      <c r="W157" s="827" t="str">
        <f>IF(OR(U157&lt;=0,U157="n/a",V157&lt;=0,V157="n/a"),"n/a",U157/V157)</f>
        <v>n/a</v>
      </c>
      <c r="X157" s="828">
        <f>IF(OR(AJ157&lt;=0,AJ157="n/a",U157&lt;=0,U157="n/a"),"n/a",U157/AJ157)</f>
        <v>2.2470038166264725</v>
      </c>
      <c r="Y157" s="1252"/>
      <c r="Z157" s="820">
        <f>IF(OR(AC157&lt;0.01,AC157="n/a"),"n/a",M157/AC157*100)</f>
        <v>26.94063926940639</v>
      </c>
      <c r="AA157" s="830">
        <f>IF(OR(AC157&lt;0.01,AC157="n/a"),"n/a",I157/AC157)</f>
        <v>26.977168949771688</v>
      </c>
      <c r="AB157" s="822">
        <v>12</v>
      </c>
      <c r="AC157" s="831">
        <v>4.38</v>
      </c>
      <c r="AD157" s="831">
        <v>1.87</v>
      </c>
      <c r="AE157" s="831">
        <v>1</v>
      </c>
      <c r="AF157" s="831">
        <v>18</v>
      </c>
      <c r="AG157" s="831">
        <v>64.8</v>
      </c>
      <c r="AH157" s="831">
        <v>47.5</v>
      </c>
      <c r="AI157" s="831">
        <v>8.8800000000000008</v>
      </c>
      <c r="AJ157" s="831">
        <v>37.9</v>
      </c>
      <c r="AK157" s="831">
        <v>13.87</v>
      </c>
      <c r="AL157" s="832">
        <v>16550</v>
      </c>
      <c r="AM157" s="833">
        <v>0.89999999999999991</v>
      </c>
      <c r="AN157" s="831">
        <v>3.54</v>
      </c>
      <c r="AO157" s="834">
        <f>IF(U157="n/a","n/a",IF(AA157&lt;0,"n/a",IF(AA157="n/a","n/a",J157+U157-AA157)))</f>
        <v>59.182921604230792</v>
      </c>
      <c r="AP157" s="835">
        <f>IF(U157="n/a","n/a",J157+U157)</f>
        <v>86.16009055400248</v>
      </c>
      <c r="AQ157" s="836">
        <f>IF(OR(AC157&lt;0.01,AF157="n/a"),"n/a",(I157/SQRT(22.5*AC157*(I157/AF157))-1)*100)</f>
        <v>364.56146159380626</v>
      </c>
      <c r="AR157" s="703">
        <f>INDEX(Historical!$C$7:$C$1439,MATCH(B157,Historical!$B$7:$B$1450,0))*IF(AH157="n/a",1.03,IF(AH157&lt;0,1.01,IF(AH157&gt;10,1.1,(1+AH157/100))))</f>
        <v>1.0175000000000001</v>
      </c>
      <c r="AS157" s="830">
        <f>IF($AI157="n/a",1.03*AR157,IF($AI157&lt;0,1.01*AR157,IF($AI157&gt;10,1.1*AR157,(1+$AI157/100)*AR157)))</f>
        <v>1.1078540000000001</v>
      </c>
      <c r="AT157" s="830">
        <f>IF($AK157="n/a",1.03*AS157,IF($AK157&lt;0,1.01*AS157,IF($AK157&gt;10,1.1*AS157,(1+$AK157/100)*AS157)))</f>
        <v>1.2186394000000003</v>
      </c>
      <c r="AU157" s="830">
        <f>IF($AK157="n/a",1.03*AT157,IF($AK157&lt;0,1.01*AT157,IF($AK157&gt;10,1.1*AT157,(1+$AK157/100)*AT157)))</f>
        <v>1.3405033400000004</v>
      </c>
      <c r="AV157" s="830">
        <f>IF($AK157="n/a",1.03*AU157,IF($AK157&lt;0,1.01*AU157,IF($AK157&gt;10,1.1*AU157,(1+$AK157/100)*AU157)))</f>
        <v>1.4745536740000005</v>
      </c>
      <c r="AW157" s="820">
        <f>SUM(AR157:AV157)</f>
        <v>6.1590504140000011</v>
      </c>
      <c r="AX157" s="837">
        <f>AW157/I157*100</f>
        <v>5.2124664979688564</v>
      </c>
      <c r="AY157" s="1018">
        <v>1.0900000000000001</v>
      </c>
      <c r="AZ157" s="833">
        <v>58.989999999999995</v>
      </c>
      <c r="BA157" s="833">
        <v>1.4500000000000002</v>
      </c>
      <c r="BB157" s="833">
        <v>8.85</v>
      </c>
      <c r="BC157" s="833">
        <v>23.24</v>
      </c>
      <c r="BD157" s="985"/>
      <c r="BE157" s="666">
        <v>2014</v>
      </c>
      <c r="BF157" s="971">
        <f>IF(BE157&gt;2008,0,IF(BE157&gt;2001,1,IF(BE157&gt;1990,2,IF(BE157&gt;1980,3,IF(BE157&gt;1973,4,IF(BE157&gt;1970,5,IF(BE157&gt;1960,6,IF(BE157&gt;1958,7,IF(BE157&gt;1953,8,9)))))))))</f>
        <v>0</v>
      </c>
      <c r="BG157" s="892">
        <v>9.1</v>
      </c>
    </row>
    <row r="158" spans="1:60" ht="11.25" customHeight="1" x14ac:dyDescent="0.2">
      <c r="A158" s="936" t="s">
        <v>1050</v>
      </c>
      <c r="B158" s="948" t="s">
        <v>1051</v>
      </c>
      <c r="C158" s="1013" t="s">
        <v>123</v>
      </c>
      <c r="D158" s="1013" t="s">
        <v>4197</v>
      </c>
      <c r="E158" s="792">
        <v>10</v>
      </c>
      <c r="F158" s="1227">
        <v>355</v>
      </c>
      <c r="G158" s="1159" t="s">
        <v>106</v>
      </c>
      <c r="H158" s="1159" t="s">
        <v>106</v>
      </c>
      <c r="I158" s="947">
        <v>112.17</v>
      </c>
      <c r="J158" s="703">
        <f>(M158/I158)*100</f>
        <v>2.2109298386377816</v>
      </c>
      <c r="K158" s="950">
        <v>0.62</v>
      </c>
      <c r="L158" s="960">
        <v>4</v>
      </c>
      <c r="M158" s="694">
        <f>K158*L158</f>
        <v>2.48</v>
      </c>
      <c r="N158" s="943" t="s">
        <v>696</v>
      </c>
      <c r="O158" s="795">
        <v>0.54</v>
      </c>
      <c r="P158" s="934">
        <v>43581</v>
      </c>
      <c r="Q158" s="934">
        <v>43594</v>
      </c>
      <c r="R158" s="694">
        <f>(K158-O158)/O158*100</f>
        <v>14.814814814814806</v>
      </c>
      <c r="S158" s="759">
        <f>IF(INDEX(Historical!$D$7:$D$1439,MATCH(B158,Historical!$B$7:$B$1450,0))=0,"n/a",(INDEX(Historical!$C$7:$C$1439,MATCH(B158,Historical!$B$7:$B$1450,0))/INDEX(Historical!$D$7:$D$1439,MATCH(B158,Historical!$B$7:$B$1450,0))-1)*100)</f>
        <v>19.540229885057457</v>
      </c>
      <c r="T158" s="759">
        <f>IF(INDEX(Historical!$F$7:$F$1432,MATCH(B158,Historical!$B$7:$B$1450,0))=0,"n/a",((INDEX(Historical!$C$7:$C$1439,MATCH(B158,Historical!$B$7:$B$1450,0))/INDEX(Historical!$F$7:$F$1432,MATCH(B158,Historical!$B$7:$B$1450,0)))^(1/3)-1)*100)</f>
        <v>21.839609444196405</v>
      </c>
      <c r="U158" s="759">
        <f>IF(INDEX(Historical!$H$7:$H$1432,MATCH(B158,Historical!$B$7:$B$1450,0))=0,"n/a",((INDEX(Historical!$C$7:$C$1439,MATCH(B158,Historical!$B$7:$B$1450,0))/INDEX(Historical!$H$7:$H$1432,MATCH(B158,Historical!$B$7:$B$1450,0)))^(1/5)-1)*100)</f>
        <v>31.698493263108961</v>
      </c>
      <c r="V158" s="759">
        <f>IF(INDEX(Historical!$O$7:$O$1432,MATCH(B158,Historical!$B$7:$B$1450,0))=0,"n/a",((INDEX(Historical!$C$7:$C$1439,MATCH(B158,Historical!$B$7:$B$1450,0))/INDEX(Historical!$O$7:$O$1432,MATCH(B158,Historical!$B$7:$B$1450,0)))^(1/10)-1)*100)</f>
        <v>29.239222078083181</v>
      </c>
      <c r="W158" s="760">
        <f>IF(OR(U158&lt;=0,U158="n/a",V158&lt;=0,V158="n/a"),"n/a",U158/V158)</f>
        <v>1.084108639363192</v>
      </c>
      <c r="X158" s="761">
        <f>IF(OR(AJ158&lt;=0,AJ158="n/a",U158&lt;=0,U158="n/a"),"n/a",U158/AJ158)</f>
        <v>6.0958640890594156</v>
      </c>
      <c r="Y158" s="714"/>
      <c r="Z158" s="703">
        <f>IF(OR(AC158&lt;0.01,AC158="n/a"),"n/a",M158/AC158*100)</f>
        <v>31.077694235588972</v>
      </c>
      <c r="AA158" s="959">
        <f>IF(OR(AC158&lt;0.01,AC158="n/a"),"n/a",I158/AC158)</f>
        <v>14.056390977443609</v>
      </c>
      <c r="AB158" s="960">
        <v>12</v>
      </c>
      <c r="AC158" s="938">
        <v>7.98</v>
      </c>
      <c r="AD158" s="938">
        <v>2.61</v>
      </c>
      <c r="AE158" s="938">
        <v>2.0699999999999998</v>
      </c>
      <c r="AF158" s="938">
        <v>4.92</v>
      </c>
      <c r="AG158" s="938">
        <v>33.6</v>
      </c>
      <c r="AH158" s="938">
        <v>30.099999999999998</v>
      </c>
      <c r="AI158" s="938">
        <v>11.14</v>
      </c>
      <c r="AJ158" s="938">
        <v>5.2</v>
      </c>
      <c r="AK158" s="938">
        <v>5.4</v>
      </c>
      <c r="AL158" s="951">
        <v>13970</v>
      </c>
      <c r="AM158" s="945">
        <v>0.8</v>
      </c>
      <c r="AN158" s="938">
        <v>1.31</v>
      </c>
      <c r="AO158" s="802">
        <f>IF(U158="n/a","n/a",IF(AA158&lt;0,"n/a",IF(AA158="n/a","n/a",J158+U158-AA158)))</f>
        <v>19.85303212430313</v>
      </c>
      <c r="AP158" s="803">
        <f>IF(U158="n/a","n/a",J158+U158)</f>
        <v>33.909423101746739</v>
      </c>
      <c r="AQ158" s="961">
        <f>IF(OR(AC158&lt;0.01,AF158="n/a"),"n/a",(I158/SQRT(22.5*AC158*(I158/AF158))-1)*100)</f>
        <v>75.318685838133149</v>
      </c>
      <c r="AR158" s="703">
        <f>INDEX(Historical!$C$7:$C$1439,MATCH(B158,Historical!$B$7:$B$1450,0))*IF(AH158="n/a",1.03,IF(AH158&lt;0,1.01,IF(AH158&gt;10,1.1,(1+AH158/100))))</f>
        <v>2.2880000000000003</v>
      </c>
      <c r="AS158" s="959">
        <f>IF($AI158="n/a",1.03*AR158,IF($AI158&lt;0,1.01*AR158,IF($AI158&gt;10,1.1*AR158,(1+$AI158/100)*AR158)))</f>
        <v>2.5168000000000004</v>
      </c>
      <c r="AT158" s="959">
        <f>IF($AK158="n/a",1.03*AS158,IF($AK158&lt;0,1.01*AS158,IF($AK158&gt;10,1.1*AS158,(1+$AK158/100)*AS158)))</f>
        <v>2.6527072000000005</v>
      </c>
      <c r="AU158" s="959">
        <f>IF($AK158="n/a",1.03*AT158,IF($AK158&lt;0,1.01*AT158,IF($AK158&gt;10,1.1*AT158,(1+$AK158/100)*AT158)))</f>
        <v>2.7959533888000005</v>
      </c>
      <c r="AV158" s="959">
        <f>IF($AK158="n/a",1.03*AU158,IF($AK158&lt;0,1.01*AU158,IF($AK158&gt;10,1.1*AU158,(1+$AK158/100)*AU158)))</f>
        <v>2.9469348717952006</v>
      </c>
      <c r="AW158" s="703">
        <f>SUM(AR158:AV158)</f>
        <v>13.200395460595201</v>
      </c>
      <c r="AX158" s="810">
        <f>AW158/I158*100</f>
        <v>11.768204921632524</v>
      </c>
      <c r="AY158" s="1017">
        <v>1.38</v>
      </c>
      <c r="AZ158" s="945">
        <v>35.29</v>
      </c>
      <c r="BA158" s="945">
        <v>-5.9700000000000006</v>
      </c>
      <c r="BB158" s="945">
        <v>7.2499999999999991</v>
      </c>
      <c r="BC158" s="945">
        <v>11.66</v>
      </c>
      <c r="BE158" s="666">
        <v>2010</v>
      </c>
      <c r="BF158" s="971">
        <f>IF(BE158&gt;2008,0,IF(BE158&gt;2001,1,IF(BE158&gt;1990,2,IF(BE158&gt;1980,3,IF(BE158&gt;1973,4,IF(BE158&gt;1970,5,IF(BE158&gt;1960,6,IF(BE158&gt;1958,7,IF(BE158&gt;1953,8,9)))))))))</f>
        <v>0</v>
      </c>
      <c r="BG158" s="955">
        <v>10.9</v>
      </c>
      <c r="BH158" s="936"/>
    </row>
    <row r="159" spans="1:60" ht="11.25" customHeight="1" x14ac:dyDescent="0.2">
      <c r="A159" s="936" t="s">
        <v>1028</v>
      </c>
      <c r="B159" s="948" t="s">
        <v>1029</v>
      </c>
      <c r="C159" s="1013" t="s">
        <v>108</v>
      </c>
      <c r="D159" s="1013" t="s">
        <v>4365</v>
      </c>
      <c r="E159" s="792">
        <v>8</v>
      </c>
      <c r="F159" s="1227">
        <v>550</v>
      </c>
      <c r="G159" s="1227" t="s">
        <v>37</v>
      </c>
      <c r="H159" s="1227" t="s">
        <v>37</v>
      </c>
      <c r="I159" s="947">
        <v>54.3</v>
      </c>
      <c r="J159" s="703">
        <f>(M159/I159)*100</f>
        <v>2.7255985267034992</v>
      </c>
      <c r="K159" s="950">
        <v>0.37</v>
      </c>
      <c r="L159" s="960">
        <v>4</v>
      </c>
      <c r="M159" s="694">
        <f>K159*L159</f>
        <v>1.48</v>
      </c>
      <c r="N159" s="943" t="s">
        <v>146</v>
      </c>
      <c r="O159" s="795">
        <v>0.36</v>
      </c>
      <c r="P159" s="934">
        <v>43447</v>
      </c>
      <c r="Q159" s="934">
        <v>43466</v>
      </c>
      <c r="R159" s="694">
        <f>(K159-O159)/O159*100</f>
        <v>2.7777777777777803</v>
      </c>
      <c r="S159" s="759">
        <f>IF(INDEX(Historical!$D$7:$D$1439,MATCH(B159,Historical!$B$7:$B$1450,0))=0,"n/a",(INDEX(Historical!$C$7:$C$1439,MATCH(B159,Historical!$B$7:$B$1450,0))/INDEX(Historical!$D$7:$D$1439,MATCH(B159,Historical!$B$7:$B$1450,0))-1)*100)</f>
        <v>4.5454545454545414</v>
      </c>
      <c r="T159" s="759">
        <f>IF(INDEX(Historical!$F$7:$F$1432,MATCH(B159,Historical!$B$7:$B$1450,0))=0,"n/a",((INDEX(Historical!$C$7:$C$1439,MATCH(B159,Historical!$B$7:$B$1450,0))/INDEX(Historical!$F$7:$F$1432,MATCH(B159,Historical!$B$7:$B$1450,0)))^(1/3)-1)*100)</f>
        <v>4.7689553171647248</v>
      </c>
      <c r="U159" s="759">
        <f>IF(INDEX(Historical!$H$7:$H$1432,MATCH(B159,Historical!$B$7:$B$1450,0))=0,"n/a",((INDEX(Historical!$C$7:$C$1439,MATCH(B159,Historical!$B$7:$B$1450,0))/INDEX(Historical!$H$7:$H$1432,MATCH(B159,Historical!$B$7:$B$1450,0)))^(1/5)-1)*100)</f>
        <v>3.5342923413427263</v>
      </c>
      <c r="V159" s="759">
        <f>IF(INDEX(Historical!$O$7:$O$1432,MATCH(B159,Historical!$B$7:$B$1450,0))=0,"n/a",((INDEX(Historical!$C$7:$C$1439,MATCH(B159,Historical!$B$7:$B$1450,0))/INDEX(Historical!$O$7:$O$1432,MATCH(B159,Historical!$B$7:$B$1450,0)))^(1/10)-1)*100)</f>
        <v>1.0754631688062899</v>
      </c>
      <c r="W159" s="760">
        <f>IF(OR(U159&lt;=0,U159="n/a",V159&lt;=0,V159="n/a"),"n/a",U159/V159)</f>
        <v>3.28629788899755</v>
      </c>
      <c r="X159" s="761">
        <f>IF(OR(AJ159&lt;=0,AJ159="n/a",U159&lt;=0,U159="n/a"),"n/a",U159/AJ159)</f>
        <v>0.84149817651017289</v>
      </c>
      <c r="Y159" s="714"/>
      <c r="Z159" s="703">
        <f>IF(OR(AC159&lt;0.01,AC159="n/a"),"n/a",M159/AC159*100)</f>
        <v>27.611940298507459</v>
      </c>
      <c r="AA159" s="959">
        <f>IF(OR(AC159&lt;0.01,AC159="n/a"),"n/a",I159/AC159)</f>
        <v>10.130597014925373</v>
      </c>
      <c r="AB159" s="960">
        <v>12</v>
      </c>
      <c r="AC159" s="938">
        <v>5.36</v>
      </c>
      <c r="AD159" s="938" t="s">
        <v>137</v>
      </c>
      <c r="AE159" s="938">
        <v>1.96</v>
      </c>
      <c r="AF159" s="938">
        <v>1.25</v>
      </c>
      <c r="AG159" s="938">
        <v>12</v>
      </c>
      <c r="AH159" s="938">
        <v>35.799999999999997</v>
      </c>
      <c r="AI159" s="938" t="s">
        <v>137</v>
      </c>
      <c r="AJ159" s="938">
        <v>4.2</v>
      </c>
      <c r="AK159" s="938" t="s">
        <v>137</v>
      </c>
      <c r="AL159" s="951">
        <v>185.42</v>
      </c>
      <c r="AM159" s="945">
        <v>5.8000000000000007</v>
      </c>
      <c r="AN159" s="938">
        <v>0.94</v>
      </c>
      <c r="AO159" s="802">
        <f>IF(U159="n/a","n/a",IF(AA159&lt;0,"n/a",IF(AA159="n/a","n/a",J159+U159-AA159)))</f>
        <v>-3.8707061468791473</v>
      </c>
      <c r="AP159" s="803">
        <f>IF(U159="n/a","n/a",J159+U159)</f>
        <v>6.2598908680462255</v>
      </c>
      <c r="AQ159" s="961">
        <f>IF(OR(AC159&lt;0.01,AF159="n/a"),"n/a",(I159/SQRT(22.5*AC159*(I159/AF159))-1)*100)</f>
        <v>-24.979273179098584</v>
      </c>
      <c r="AR159" s="703">
        <f>INDEX(Historical!$C$7:$C$1439,MATCH(B159,Historical!$B$7:$B$1450,0))*IF(AH159="n/a",1.03,IF(AH159&lt;0,1.01,IF(AH159&gt;10,1.1,(1+AH159/100))))</f>
        <v>1.518</v>
      </c>
      <c r="AS159" s="959">
        <f>IF($AI159="n/a",1.03*AR159,IF($AI159&lt;0,1.01*AR159,IF($AI159&gt;10,1.1*AR159,(1+$AI159/100)*AR159)))</f>
        <v>1.5635400000000002</v>
      </c>
      <c r="AT159" s="959">
        <f>IF($AK159="n/a",1.03*AS159,IF($AK159&lt;0,1.01*AS159,IF($AK159&gt;10,1.1*AS159,(1+$AK159/100)*AS159)))</f>
        <v>1.6104462000000002</v>
      </c>
      <c r="AU159" s="959">
        <f>IF($AK159="n/a",1.03*AT159,IF($AK159&lt;0,1.01*AT159,IF($AK159&gt;10,1.1*AT159,(1+$AK159/100)*AT159)))</f>
        <v>1.6587595860000002</v>
      </c>
      <c r="AV159" s="959">
        <f>IF($AK159="n/a",1.03*AU159,IF($AK159&lt;0,1.01*AU159,IF($AK159&gt;10,1.1*AU159,(1+$AK159/100)*AU159)))</f>
        <v>1.7085223735800001</v>
      </c>
      <c r="AW159" s="703">
        <f>SUM(AR159:AV159)</f>
        <v>8.0592681595800002</v>
      </c>
      <c r="AX159" s="810">
        <f>AW159/I159*100</f>
        <v>14.842114474364642</v>
      </c>
      <c r="AY159" s="1017">
        <v>0.59</v>
      </c>
      <c r="AZ159" s="945">
        <v>18.64</v>
      </c>
      <c r="BA159" s="945">
        <v>-19.439999999999998</v>
      </c>
      <c r="BB159" s="945">
        <v>6.52</v>
      </c>
      <c r="BC159" s="945">
        <v>6.05</v>
      </c>
      <c r="BE159" s="666">
        <v>2012</v>
      </c>
      <c r="BF159" s="971">
        <f>IF(BE159&gt;2008,0,IF(BE159&gt;2001,1,IF(BE159&gt;1990,2,IF(BE159&gt;1980,3,IF(BE159&gt;1973,4,IF(BE159&gt;1970,5,IF(BE159&gt;1960,6,IF(BE159&gt;1958,7,IF(BE159&gt;1953,8,9)))))))))</f>
        <v>0</v>
      </c>
      <c r="BG159" s="955">
        <v>1.2</v>
      </c>
      <c r="BH159" s="937"/>
    </row>
    <row r="160" spans="1:60" ht="11.25" customHeight="1" x14ac:dyDescent="0.2">
      <c r="A160" s="944" t="s">
        <v>3818</v>
      </c>
      <c r="B160" s="948" t="s">
        <v>3819</v>
      </c>
      <c r="C160" s="1013" t="s">
        <v>108</v>
      </c>
      <c r="D160" s="1013" t="s">
        <v>4365</v>
      </c>
      <c r="E160" s="792">
        <v>6</v>
      </c>
      <c r="F160" s="1227">
        <v>808</v>
      </c>
      <c r="G160" s="1204" t="s">
        <v>106</v>
      </c>
      <c r="H160" s="1204" t="s">
        <v>106</v>
      </c>
      <c r="I160" s="947">
        <v>37.26</v>
      </c>
      <c r="J160" s="703">
        <f>(M160/I160)*100</f>
        <v>3.8647342995169081</v>
      </c>
      <c r="K160" s="950">
        <v>0.36</v>
      </c>
      <c r="L160" s="960">
        <v>4</v>
      </c>
      <c r="M160" s="694">
        <f>K160*L160</f>
        <v>1.44</v>
      </c>
      <c r="N160" s="943" t="s">
        <v>107</v>
      </c>
      <c r="O160" s="795">
        <v>0.32</v>
      </c>
      <c r="P160" s="934">
        <v>43676</v>
      </c>
      <c r="Q160" s="934">
        <v>43691</v>
      </c>
      <c r="R160" s="694">
        <f>(K160-O160)/O160*100</f>
        <v>12.499999999999993</v>
      </c>
      <c r="S160" s="759">
        <f>IF(INDEX(Historical!$D$7:$D$1439,MATCH(B160,Historical!$B$7:$B$1450,0))=0,"n/a",(INDEX(Historical!$C$7:$C$1439,MATCH(B160,Historical!$B$7:$B$1450,0))/INDEX(Historical!$D$7:$D$1439,MATCH(B160,Historical!$B$7:$B$1450,0))-1)*100)</f>
        <v>53.125</v>
      </c>
      <c r="T160" s="759">
        <f>IF(INDEX(Historical!$F$7:$F$1432,MATCH(B160,Historical!$B$7:$B$1450,0))=0,"n/a",((INDEX(Historical!$C$7:$C$1439,MATCH(B160,Historical!$B$7:$B$1450,0))/INDEX(Historical!$F$7:$F$1432,MATCH(B160,Historical!$B$7:$B$1450,0)))^(1/3)-1)*100)</f>
        <v>34.809974988792504</v>
      </c>
      <c r="U160" s="759" t="str">
        <f>IF(INDEX(Historical!$H$7:$H$1432,MATCH(B160,Historical!$B$7:$B$1450,0))=0,"n/a",((INDEX(Historical!$C$7:$C$1439,MATCH(B160,Historical!$B$7:$B$1450,0))/INDEX(Historical!$H$7:$H$1432,MATCH(B160,Historical!$B$7:$B$1450,0)))^(1/5)-1)*100)</f>
        <v>n/a</v>
      </c>
      <c r="V160" s="759" t="str">
        <f>IF(INDEX(Historical!$O$7:$O$1432,MATCH(B160,Historical!$B$7:$B$1450,0))=0,"n/a",((INDEX(Historical!$C$7:$C$1439,MATCH(B160,Historical!$B$7:$B$1450,0))/INDEX(Historical!$O$7:$O$1432,MATCH(B160,Historical!$B$7:$B$1450,0)))^(1/10)-1)*100)</f>
        <v>n/a</v>
      </c>
      <c r="W160" s="760" t="str">
        <f>IF(OR(U160&lt;=0,U160="n/a",V160&lt;=0,V160="n/a"),"n/a",U160/V160)</f>
        <v>n/a</v>
      </c>
      <c r="X160" s="761" t="str">
        <f>IF(OR(AJ160&lt;=0,AJ160="n/a",U160&lt;=0,U160="n/a"),"n/a",U160/AJ160)</f>
        <v>n/a</v>
      </c>
      <c r="Y160" s="949"/>
      <c r="Z160" s="703">
        <f>IF(OR(AC160&lt;0.01,AC160="n/a"),"n/a",M160/AC160*100)</f>
        <v>39.237057220708451</v>
      </c>
      <c r="AA160" s="959">
        <f>IF(OR(AC160&lt;0.01,AC160="n/a"),"n/a",I160/AC160)</f>
        <v>10.15258855585831</v>
      </c>
      <c r="AB160" s="960">
        <v>12</v>
      </c>
      <c r="AC160" s="938">
        <v>3.67</v>
      </c>
      <c r="AD160" s="938">
        <v>1.51</v>
      </c>
      <c r="AE160" s="938">
        <v>2.81</v>
      </c>
      <c r="AF160" s="938">
        <v>0.85</v>
      </c>
      <c r="AG160" s="938">
        <v>8.5</v>
      </c>
      <c r="AH160" s="938">
        <v>33.4</v>
      </c>
      <c r="AI160" s="938">
        <v>6.58</v>
      </c>
      <c r="AJ160" s="938">
        <v>20.7</v>
      </c>
      <c r="AK160" s="938">
        <v>6.78</v>
      </c>
      <c r="AL160" s="951">
        <v>17340</v>
      </c>
      <c r="AM160" s="945">
        <v>0.4</v>
      </c>
      <c r="AN160" s="938">
        <v>0.56999999999999995</v>
      </c>
      <c r="AO160" s="802" t="str">
        <f>IF(U160="n/a","n/a",IF(AA160&lt;0,"n/a",IF(AA160="n/a","n/a",J160+U160-AA160)))</f>
        <v>n/a</v>
      </c>
      <c r="AP160" s="803" t="str">
        <f>IF(U160="n/a","n/a",J160+U160)</f>
        <v>n/a</v>
      </c>
      <c r="AQ160" s="961">
        <f>IF(OR(AC160&lt;0.01,AF160="n/a"),"n/a",(I160/SQRT(22.5*AC160*(I160/AF160))-1)*100)</f>
        <v>-38.069213283502926</v>
      </c>
      <c r="AR160" s="703">
        <f>INDEX(Historical!$C$7:$C$1439,MATCH(B160,Historical!$B$7:$B$1450,0))*IF(AH160="n/a",1.03,IF(AH160&lt;0,1.01,IF(AH160&gt;10,1.1,(1+AH160/100))))</f>
        <v>1.0780000000000001</v>
      </c>
      <c r="AS160" s="959">
        <f>IF($AI160="n/a",1.03*AR160,IF($AI160&lt;0,1.01*AR160,IF($AI160&gt;10,1.1*AR160,(1+$AI160/100)*AR160)))</f>
        <v>1.1489324000000001</v>
      </c>
      <c r="AT160" s="959">
        <f>IF($AK160="n/a",1.03*AS160,IF($AK160&lt;0,1.01*AS160,IF($AK160&gt;10,1.1*AS160,(1+$AK160/100)*AS160)))</f>
        <v>1.2268300167200001</v>
      </c>
      <c r="AU160" s="959">
        <f>IF($AK160="n/a",1.03*AT160,IF($AK160&lt;0,1.01*AT160,IF($AK160&gt;10,1.1*AT160,(1+$AK160/100)*AT160)))</f>
        <v>1.3100090918536162</v>
      </c>
      <c r="AV160" s="959">
        <f>IF($AK160="n/a",1.03*AU160,IF($AK160&lt;0,1.01*AU160,IF($AK160&gt;10,1.1*AU160,(1+$AK160/100)*AU160)))</f>
        <v>1.3988277082812914</v>
      </c>
      <c r="AW160" s="703">
        <f>SUM(AR160:AV160)</f>
        <v>6.1625992168549075</v>
      </c>
      <c r="AX160" s="810">
        <f>AW160/I160*100</f>
        <v>16.539450394135553</v>
      </c>
      <c r="AY160" s="1017">
        <v>1.43</v>
      </c>
      <c r="AZ160" s="945">
        <v>34.9</v>
      </c>
      <c r="BA160" s="945">
        <v>-10.780000000000001</v>
      </c>
      <c r="BB160" s="945">
        <v>6.11</v>
      </c>
      <c r="BC160" s="945">
        <v>6.98</v>
      </c>
      <c r="BE160" s="666">
        <v>2014</v>
      </c>
      <c r="BF160" s="971">
        <f>IF(BE160&gt;2008,0,IF(BE160&gt;2001,1,IF(BE160&gt;1990,2,IF(BE160&gt;1980,3,IF(BE160&gt;1973,4,IF(BE160&gt;1970,5,IF(BE160&gt;1960,6,IF(BE160&gt;1958,7,IF(BE160&gt;1953,8,9)))))))))</f>
        <v>0</v>
      </c>
      <c r="BG160" s="955">
        <v>1.0999999999999999</v>
      </c>
      <c r="BH160" s="937"/>
    </row>
    <row r="161" spans="1:60" ht="11.25" customHeight="1" x14ac:dyDescent="0.2">
      <c r="A161" s="936" t="s">
        <v>533</v>
      </c>
      <c r="B161" s="948" t="s">
        <v>534</v>
      </c>
      <c r="C161" s="1013" t="s">
        <v>108</v>
      </c>
      <c r="D161" s="1013" t="s">
        <v>4365</v>
      </c>
      <c r="E161" s="792">
        <v>26</v>
      </c>
      <c r="F161" s="1227">
        <v>118</v>
      </c>
      <c r="G161" s="1237" t="s">
        <v>106</v>
      </c>
      <c r="H161" s="1237" t="s">
        <v>106</v>
      </c>
      <c r="I161" s="938">
        <v>94.94</v>
      </c>
      <c r="J161" s="703">
        <f>(M161/I161)*100</f>
        <v>2.9913629660838423</v>
      </c>
      <c r="K161" s="957">
        <v>0.71</v>
      </c>
      <c r="L161" s="960">
        <v>4</v>
      </c>
      <c r="M161" s="694">
        <f>K161*L161</f>
        <v>2.84</v>
      </c>
      <c r="N161" s="943" t="s">
        <v>149</v>
      </c>
      <c r="O161" s="796">
        <v>0.67</v>
      </c>
      <c r="P161" s="934">
        <v>43615</v>
      </c>
      <c r="Q161" s="934">
        <v>43630</v>
      </c>
      <c r="R161" s="694">
        <f>(K161-O161)/O161*100</f>
        <v>5.9701492537313312</v>
      </c>
      <c r="S161" s="759">
        <f>IF(INDEX(Historical!$D$7:$D$1439,MATCH(B161,Historical!$B$7:$B$1450,0))=0,"n/a",(INDEX(Historical!$C$7:$C$1439,MATCH(B161,Historical!$B$7:$B$1450,0))/INDEX(Historical!$D$7:$D$1439,MATCH(B161,Historical!$B$7:$B$1450,0))-1)*100)</f>
        <v>14.666666666666671</v>
      </c>
      <c r="T161" s="759">
        <f>IF(INDEX(Historical!$F$7:$F$1432,MATCH(B161,Historical!$B$7:$B$1450,0))=0,"n/a",((INDEX(Historical!$C$7:$C$1439,MATCH(B161,Historical!$B$7:$B$1450,0))/INDEX(Historical!$F$7:$F$1432,MATCH(B161,Historical!$B$7:$B$1450,0)))^(1/3)-1)*100)</f>
        <v>7.1026304014222053</v>
      </c>
      <c r="U161" s="759">
        <f>IF(INDEX(Historical!$H$7:$H$1432,MATCH(B161,Historical!$B$7:$B$1450,0))=0,"n/a",((INDEX(Historical!$C$7:$C$1439,MATCH(B161,Historical!$B$7:$B$1450,0))/INDEX(Historical!$H$7:$H$1432,MATCH(B161,Historical!$B$7:$B$1450,0)))^(1/5)-1)*100)</f>
        <v>5.4364811125223733</v>
      </c>
      <c r="V161" s="759">
        <f>IF(INDEX(Historical!$O$7:$O$1432,MATCH(B161,Historical!$B$7:$B$1450,0))=0,"n/a",((INDEX(Historical!$C$7:$C$1439,MATCH(B161,Historical!$B$7:$B$1450,0))/INDEX(Historical!$O$7:$O$1432,MATCH(B161,Historical!$B$7:$B$1450,0)))^(1/10)-1)*100)</f>
        <v>4.5083910849254893</v>
      </c>
      <c r="W161" s="760">
        <f>IF(OR(U161&lt;=0,U161="n/a",V161&lt;=0,V161="n/a"),"n/a",U161/V161)</f>
        <v>1.2058583672343994</v>
      </c>
      <c r="X161" s="761">
        <f>IF(OR(AJ161&lt;=0,AJ161="n/a",U161&lt;=0,U161="n/a"),"n/a",U161/AJ161)</f>
        <v>0.42806937893876956</v>
      </c>
      <c r="Y161" s="948"/>
      <c r="Z161" s="703">
        <f>IF(OR(AC161&lt;0.01,AC161="n/a"),"n/a",M161/AC161*100)</f>
        <v>40.398293029871972</v>
      </c>
      <c r="AA161" s="959">
        <f>IF(OR(AC161&lt;0.01,AC161="n/a"),"n/a",I161/AC161)</f>
        <v>13.504978662873398</v>
      </c>
      <c r="AB161" s="960">
        <v>12</v>
      </c>
      <c r="AC161" s="938">
        <v>7.03</v>
      </c>
      <c r="AD161" s="938">
        <v>1.35</v>
      </c>
      <c r="AE161" s="938">
        <v>5.41</v>
      </c>
      <c r="AF161" s="938">
        <v>1.66</v>
      </c>
      <c r="AG161" s="938">
        <v>13.5</v>
      </c>
      <c r="AH161" s="938">
        <v>23.799999999999997</v>
      </c>
      <c r="AI161" s="938">
        <v>-2.5100000000000002</v>
      </c>
      <c r="AJ161" s="938">
        <v>12.7</v>
      </c>
      <c r="AK161" s="938">
        <v>10.02</v>
      </c>
      <c r="AL161" s="951">
        <v>5890</v>
      </c>
      <c r="AM161" s="945">
        <v>0.3</v>
      </c>
      <c r="AN161" s="938">
        <v>7.0000000000000007E-2</v>
      </c>
      <c r="AO161" s="802">
        <f>IF(U161="n/a","n/a",IF(AA161&lt;0,"n/a",IF(AA161="n/a","n/a",J161+U161-AA161)))</f>
        <v>-5.0771345842671831</v>
      </c>
      <c r="AP161" s="803">
        <f>IF(U161="n/a","n/a",J161+U161)</f>
        <v>8.4278440786062152</v>
      </c>
      <c r="AQ161" s="961">
        <f>IF(OR(AC161&lt;0.01,AF161="n/a"),"n/a",(I161/SQRT(22.5*AC161*(I161/AF161))-1)*100)</f>
        <v>-0.18179952117428622</v>
      </c>
      <c r="AR161" s="703">
        <f>INDEX(Historical!$C$7:$C$1439,MATCH(B161,Historical!$B$7:$B$1450,0))*IF(AH161="n/a",1.03,IF(AH161&lt;0,1.01,IF(AH161&gt;10,1.1,(1+AH161/100))))</f>
        <v>2.8380000000000005</v>
      </c>
      <c r="AS161" s="959">
        <f>IF($AI161="n/a",1.03*AR161,IF($AI161&lt;0,1.01*AR161,IF($AI161&gt;10,1.1*AR161,(1+$AI161/100)*AR161)))</f>
        <v>2.8663800000000004</v>
      </c>
      <c r="AT161" s="959">
        <f>IF($AK161="n/a",1.03*AS161,IF($AK161&lt;0,1.01*AS161,IF($AK161&gt;10,1.1*AS161,(1+$AK161/100)*AS161)))</f>
        <v>3.1530180000000008</v>
      </c>
      <c r="AU161" s="959">
        <f>IF($AK161="n/a",1.03*AT161,IF($AK161&lt;0,1.01*AT161,IF($AK161&gt;10,1.1*AT161,(1+$AK161/100)*AT161)))</f>
        <v>3.4683198000000011</v>
      </c>
      <c r="AV161" s="959">
        <f>IF($AK161="n/a",1.03*AU161,IF($AK161&lt;0,1.01*AU161,IF($AK161&gt;10,1.1*AU161,(1+$AK161/100)*AU161)))</f>
        <v>3.8151517800000017</v>
      </c>
      <c r="AW161" s="703">
        <f>SUM(AR161:AV161)</f>
        <v>16.140869580000004</v>
      </c>
      <c r="AX161" s="810">
        <f>AW161/I161*100</f>
        <v>17.001126585211718</v>
      </c>
      <c r="AY161" s="1017">
        <v>1.32</v>
      </c>
      <c r="AZ161" s="945">
        <v>15.959999999999999</v>
      </c>
      <c r="BA161" s="945">
        <v>-17.34</v>
      </c>
      <c r="BB161" s="945">
        <v>1.52</v>
      </c>
      <c r="BC161" s="945">
        <v>-2.41</v>
      </c>
      <c r="BE161" s="666">
        <v>1994</v>
      </c>
      <c r="BF161" s="971">
        <f>IF(BE161&gt;2008,0,IF(BE161&gt;2001,1,IF(BE161&gt;1990,2,IF(BE161&gt;1980,3,IF(BE161&gt;1973,4,IF(BE161&gt;1970,5,IF(BE161&gt;1960,6,IF(BE161&gt;1958,7,IF(BE161&gt;1953,8,9)))))))))</f>
        <v>2</v>
      </c>
      <c r="BG161" s="955">
        <v>1.4000000000000001</v>
      </c>
      <c r="BH161" s="937"/>
    </row>
    <row r="162" spans="1:60" ht="11.25" customHeight="1" x14ac:dyDescent="0.2">
      <c r="A162" s="944" t="s">
        <v>1073</v>
      </c>
      <c r="B162" s="948" t="s">
        <v>1074</v>
      </c>
      <c r="C162" s="1013" t="s">
        <v>108</v>
      </c>
      <c r="D162" s="1013" t="s">
        <v>4365</v>
      </c>
      <c r="E162" s="792">
        <v>7</v>
      </c>
      <c r="F162" s="1227">
        <v>627</v>
      </c>
      <c r="G162" s="1161" t="s">
        <v>37</v>
      </c>
      <c r="H162" s="1161" t="s">
        <v>37</v>
      </c>
      <c r="I162" s="947">
        <v>77.45</v>
      </c>
      <c r="J162" s="703">
        <f>(M162/I162)*100</f>
        <v>2.7372498386055519</v>
      </c>
      <c r="K162" s="950">
        <v>0.53</v>
      </c>
      <c r="L162" s="960">
        <v>4</v>
      </c>
      <c r="M162" s="694">
        <f>K162*L162</f>
        <v>2.12</v>
      </c>
      <c r="N162" s="943" t="s">
        <v>161</v>
      </c>
      <c r="O162" s="795">
        <v>0.46</v>
      </c>
      <c r="P162" s="934">
        <v>43385</v>
      </c>
      <c r="Q162" s="934">
        <v>43404</v>
      </c>
      <c r="R162" s="694">
        <f>(K162-O162)/O162*100</f>
        <v>15.217391304347828</v>
      </c>
      <c r="S162" s="759">
        <f>IF(INDEX(Historical!$D$7:$D$1439,MATCH(B162,Historical!$B$7:$B$1450,0))=0,"n/a",(INDEX(Historical!$C$7:$C$1439,MATCH(B162,Historical!$B$7:$B$1450,0))/INDEX(Historical!$D$7:$D$1439,MATCH(B162,Historical!$B$7:$B$1450,0))-1)*100)</f>
        <v>9.1428571428571423</v>
      </c>
      <c r="T162" s="759">
        <f>IF(INDEX(Historical!$F$7:$F$1432,MATCH(B162,Historical!$B$7:$B$1450,0))=0,"n/a",((INDEX(Historical!$C$7:$C$1439,MATCH(B162,Historical!$B$7:$B$1450,0))/INDEX(Historical!$F$7:$F$1432,MATCH(B162,Historical!$B$7:$B$1450,0)))^(1/3)-1)*100)</f>
        <v>4.7872459871098672</v>
      </c>
      <c r="U162" s="759">
        <f>IF(INDEX(Historical!$H$7:$H$1432,MATCH(B162,Historical!$B$7:$B$1450,0))=0,"n/a",((INDEX(Historical!$C$7:$C$1439,MATCH(B162,Historical!$B$7:$B$1450,0))/INDEX(Historical!$H$7:$H$1432,MATCH(B162,Historical!$B$7:$B$1450,0)))^(1/5)-1)*100)</f>
        <v>5.52032065959005</v>
      </c>
      <c r="V162" s="759">
        <f>IF(INDEX(Historical!$O$7:$O$1432,MATCH(B162,Historical!$B$7:$B$1450,0))=0,"n/a",((INDEX(Historical!$C$7:$C$1439,MATCH(B162,Historical!$B$7:$B$1450,0))/INDEX(Historical!$O$7:$O$1432,MATCH(B162,Historical!$B$7:$B$1450,0)))^(1/10)-1)*100)</f>
        <v>3.6855349351859967</v>
      </c>
      <c r="W162" s="760">
        <f>IF(OR(U162&lt;=0,U162="n/a",V162&lt;=0,V162="n/a"),"n/a",U162/V162)</f>
        <v>1.4978343053778318</v>
      </c>
      <c r="X162" s="761">
        <f>IF(OR(AJ162&lt;=0,AJ162="n/a",U162&lt;=0,U162="n/a"),"n/a",U162/AJ162)</f>
        <v>0.69004008244875625</v>
      </c>
      <c r="Y162" s="714"/>
      <c r="Z162" s="703">
        <f>IF(OR(AC162&lt;0.01,AC162="n/a"),"n/a",M162/AC162*100)</f>
        <v>45.106382978723403</v>
      </c>
      <c r="AA162" s="959">
        <f>IF(OR(AC162&lt;0.01,AC162="n/a"),"n/a",I162/AC162)</f>
        <v>16.478723404255319</v>
      </c>
      <c r="AB162" s="960">
        <v>12</v>
      </c>
      <c r="AC162" s="938">
        <v>4.7</v>
      </c>
      <c r="AD162" s="938">
        <v>2.0499999999999998</v>
      </c>
      <c r="AE162" s="938">
        <v>6.71</v>
      </c>
      <c r="AF162" s="938">
        <v>2.0499999999999998</v>
      </c>
      <c r="AG162" s="938">
        <v>12.4</v>
      </c>
      <c r="AH162" s="938">
        <v>13.5</v>
      </c>
      <c r="AI162" s="938">
        <v>-0.3</v>
      </c>
      <c r="AJ162" s="938">
        <v>8</v>
      </c>
      <c r="AK162" s="938">
        <v>8</v>
      </c>
      <c r="AL162" s="951">
        <v>1250</v>
      </c>
      <c r="AM162" s="945">
        <v>2.5</v>
      </c>
      <c r="AN162" s="938">
        <v>0.01</v>
      </c>
      <c r="AO162" s="802">
        <f>IF(U162="n/a","n/a",IF(AA162&lt;0,"n/a",IF(AA162="n/a","n/a",J162+U162-AA162)))</f>
        <v>-8.2211529060597179</v>
      </c>
      <c r="AP162" s="803">
        <f>IF(U162="n/a","n/a",J162+U162)</f>
        <v>8.2575704981956015</v>
      </c>
      <c r="AQ162" s="961">
        <f>IF(OR(AC162&lt;0.01,AF162="n/a"),"n/a",(I162/SQRT(22.5*AC162*(I162/AF162))-1)*100)</f>
        <v>22.531416341050004</v>
      </c>
      <c r="AR162" s="703">
        <f>INDEX(Historical!$C$7:$C$1439,MATCH(B162,Historical!$B$7:$B$1450,0))*IF(AH162="n/a",1.03,IF(AH162&lt;0,1.01,IF(AH162&gt;10,1.1,(1+AH162/100))))</f>
        <v>2.101</v>
      </c>
      <c r="AS162" s="959">
        <f>IF($AI162="n/a",1.03*AR162,IF($AI162&lt;0,1.01*AR162,IF($AI162&gt;10,1.1*AR162,(1+$AI162/100)*AR162)))</f>
        <v>2.12201</v>
      </c>
      <c r="AT162" s="959">
        <f>IF($AK162="n/a",1.03*AS162,IF($AK162&lt;0,1.01*AS162,IF($AK162&gt;10,1.1*AS162,(1+$AK162/100)*AS162)))</f>
        <v>2.2917708000000001</v>
      </c>
      <c r="AU162" s="959">
        <f>IF($AK162="n/a",1.03*AT162,IF($AK162&lt;0,1.01*AT162,IF($AK162&gt;10,1.1*AT162,(1+$AK162/100)*AT162)))</f>
        <v>2.4751124640000004</v>
      </c>
      <c r="AV162" s="959">
        <f>IF($AK162="n/a",1.03*AU162,IF($AK162&lt;0,1.01*AU162,IF($AK162&gt;10,1.1*AU162,(1+$AK162/100)*AU162)))</f>
        <v>2.6731214611200005</v>
      </c>
      <c r="AW162" s="703">
        <f>SUM(AR162:AV162)</f>
        <v>11.663014725120002</v>
      </c>
      <c r="AX162" s="810">
        <f>AW162/I162*100</f>
        <v>15.058766591504197</v>
      </c>
      <c r="AY162" s="1017">
        <v>0.74</v>
      </c>
      <c r="AZ162" s="945">
        <v>18.57</v>
      </c>
      <c r="BA162" s="945">
        <v>-6.99</v>
      </c>
      <c r="BB162" s="945">
        <v>2.88</v>
      </c>
      <c r="BC162" s="945">
        <v>3.3099999999999996</v>
      </c>
      <c r="BE162" s="666">
        <v>2012</v>
      </c>
      <c r="BF162" s="971">
        <f>IF(BE162&gt;2008,0,IF(BE162&gt;2001,1,IF(BE162&gt;1990,2,IF(BE162&gt;1980,3,IF(BE162&gt;1973,4,IF(BE162&gt;1970,5,IF(BE162&gt;1960,6,IF(BE162&gt;1958,7,IF(BE162&gt;1953,8,9)))))))))</f>
        <v>0</v>
      </c>
      <c r="BG162" s="955">
        <v>1.5</v>
      </c>
      <c r="BH162" s="937"/>
    </row>
    <row r="163" spans="1:60" ht="11.25" customHeight="1" x14ac:dyDescent="0.2">
      <c r="A163" s="157" t="s">
        <v>4063</v>
      </c>
      <c r="B163" s="631" t="s">
        <v>4064</v>
      </c>
      <c r="C163" s="1013" t="s">
        <v>4345</v>
      </c>
      <c r="D163" s="1013" t="s">
        <v>4346</v>
      </c>
      <c r="E163" s="792">
        <v>5</v>
      </c>
      <c r="F163" s="1227">
        <v>878</v>
      </c>
      <c r="G163" s="1160" t="s">
        <v>106</v>
      </c>
      <c r="H163" s="1160" t="s">
        <v>106</v>
      </c>
      <c r="I163" s="947">
        <v>41.09</v>
      </c>
      <c r="J163" s="703">
        <f>(M163/I163)*100</f>
        <v>3.9912387442200039</v>
      </c>
      <c r="K163" s="950">
        <v>0.41</v>
      </c>
      <c r="L163" s="960">
        <v>4</v>
      </c>
      <c r="M163" s="694">
        <f>K163*L163</f>
        <v>1.64</v>
      </c>
      <c r="N163" s="943" t="s">
        <v>4330</v>
      </c>
      <c r="O163" s="795">
        <v>0.40749999999999997</v>
      </c>
      <c r="P163" s="934">
        <v>43601</v>
      </c>
      <c r="Q163" s="934">
        <v>43616</v>
      </c>
      <c r="R163" s="694">
        <f>(K163-O163)/O163*100</f>
        <v>0.6134969325153381</v>
      </c>
      <c r="S163" s="759">
        <f>IF(INDEX(Historical!$D$7:$D$1439,MATCH(B163,Historical!$B$7:$B$1450,0))=0,"n/a",(INDEX(Historical!$C$7:$C$1439,MATCH(B163,Historical!$B$7:$B$1450,0))/INDEX(Historical!$D$7:$D$1439,MATCH(B163,Historical!$B$7:$B$1450,0))-1)*100)</f>
        <v>2.5559105431310014</v>
      </c>
      <c r="T163" s="759">
        <f>IF(INDEX(Historical!$F$7:$F$1432,MATCH(B163,Historical!$B$7:$B$1450,0))=0,"n/a",((INDEX(Historical!$C$7:$C$1439,MATCH(B163,Historical!$B$7:$B$1450,0))/INDEX(Historical!$F$7:$F$1432,MATCH(B163,Historical!$B$7:$B$1450,0)))^(1/3)-1)*100)</f>
        <v>45.879689820476585</v>
      </c>
      <c r="U163" s="759" t="str">
        <f>IF(INDEX(Historical!$H$7:$H$1432,MATCH(B163,Historical!$B$7:$B$1450,0))=0,"n/a",((INDEX(Historical!$C$7:$C$1439,MATCH(B163,Historical!$B$7:$B$1450,0))/INDEX(Historical!$H$7:$H$1432,MATCH(B163,Historical!$B$7:$B$1450,0)))^(1/5)-1)*100)</f>
        <v>n/a</v>
      </c>
      <c r="V163" s="759" t="str">
        <f>IF(INDEX(Historical!$O$7:$O$1432,MATCH(B163,Historical!$B$7:$B$1450,0))=0,"n/a",((INDEX(Historical!$C$7:$C$1439,MATCH(B163,Historical!$B$7:$B$1450,0))/INDEX(Historical!$O$7:$O$1432,MATCH(B163,Historical!$B$7:$B$1450,0)))^(1/10)-1)*100)</f>
        <v>n/a</v>
      </c>
      <c r="W163" s="760" t="str">
        <f>IF(OR(U163&lt;=0,U163="n/a",V163&lt;=0,V163="n/a"),"n/a",U163/V163)</f>
        <v>n/a</v>
      </c>
      <c r="X163" s="761" t="str">
        <f>IF(OR(AJ163&lt;=0,AJ163="n/a",U163&lt;=0,U163="n/a"),"n/a",U163/AJ163)</f>
        <v>n/a</v>
      </c>
      <c r="Y163" s="949"/>
      <c r="Z163" s="703">
        <f>IF(OR(AC163&lt;0.01,AC163="n/a"),"n/a",M163/AC163*100)</f>
        <v>745.45454545454538</v>
      </c>
      <c r="AA163" s="959">
        <f>IF(OR(AC163&lt;0.01,AC163="n/a"),"n/a",I163/AC163)</f>
        <v>186.77272727272728</v>
      </c>
      <c r="AB163" s="960">
        <v>12</v>
      </c>
      <c r="AC163" s="938">
        <v>0.22</v>
      </c>
      <c r="AD163" s="938" t="s">
        <v>137</v>
      </c>
      <c r="AE163" s="938">
        <v>15.32</v>
      </c>
      <c r="AF163" s="938">
        <v>2.78</v>
      </c>
      <c r="AG163" s="938">
        <v>1.5</v>
      </c>
      <c r="AH163" s="938">
        <v>5.2</v>
      </c>
      <c r="AI163" s="938">
        <v>38.879999999999995</v>
      </c>
      <c r="AJ163" s="938" t="s">
        <v>137</v>
      </c>
      <c r="AK163" s="938" t="s">
        <v>137</v>
      </c>
      <c r="AL163" s="951">
        <v>774.97</v>
      </c>
      <c r="AM163" s="945">
        <v>1.3</v>
      </c>
      <c r="AN163" s="938">
        <v>0.66</v>
      </c>
      <c r="AO163" s="802" t="str">
        <f>IF(U163="n/a","n/a",IF(AA163&lt;0,"n/a",IF(AA163="n/a","n/a",J163+U163-AA163)))</f>
        <v>n/a</v>
      </c>
      <c r="AP163" s="803" t="str">
        <f>IF(U163="n/a","n/a",J163+U163)</f>
        <v>n/a</v>
      </c>
      <c r="AQ163" s="961">
        <f>IF(OR(AC163&lt;0.01,AF163="n/a"),"n/a",(I163/SQRT(22.5*AC163*(I163/AF163))-1)*100)</f>
        <v>380.38326449625697</v>
      </c>
      <c r="AR163" s="703">
        <f>INDEX(Historical!$C$7:$C$1439,MATCH(B163,Historical!$B$7:$B$1450,0))*IF(AH163="n/a",1.03,IF(AH163&lt;0,1.01,IF(AH163&gt;10,1.1,(1+AH163/100))))</f>
        <v>1.6884600000000001</v>
      </c>
      <c r="AS163" s="959">
        <f>IF($AI163="n/a",1.03*AR163,IF($AI163&lt;0,1.01*AR163,IF($AI163&gt;10,1.1*AR163,(1+$AI163/100)*AR163)))</f>
        <v>1.8573060000000001</v>
      </c>
      <c r="AT163" s="959">
        <f>IF($AK163="n/a",1.03*AS163,IF($AK163&lt;0,1.01*AS163,IF($AK163&gt;10,1.1*AS163,(1+$AK163/100)*AS163)))</f>
        <v>1.9130251800000002</v>
      </c>
      <c r="AU163" s="959">
        <f>IF($AK163="n/a",1.03*AT163,IF($AK163&lt;0,1.01*AT163,IF($AK163&gt;10,1.1*AT163,(1+$AK163/100)*AT163)))</f>
        <v>1.9704159354000004</v>
      </c>
      <c r="AV163" s="959">
        <f>IF($AK163="n/a",1.03*AU163,IF($AK163&lt;0,1.01*AU163,IF($AK163&gt;10,1.1*AU163,(1+$AK163/100)*AU163)))</f>
        <v>2.0295284134620006</v>
      </c>
      <c r="AW163" s="703">
        <f>SUM(AR163:AV163)</f>
        <v>9.4587355288620003</v>
      </c>
      <c r="AX163" s="810">
        <f>AW163/I163*100</f>
        <v>23.019555923246532</v>
      </c>
      <c r="AY163" s="1017">
        <v>0.73</v>
      </c>
      <c r="AZ163" s="945">
        <v>49.2</v>
      </c>
      <c r="BA163" s="945">
        <v>-2.41</v>
      </c>
      <c r="BB163" s="945">
        <v>4.1399999999999997</v>
      </c>
      <c r="BC163" s="945">
        <v>19.79</v>
      </c>
      <c r="BE163" s="666">
        <v>2015</v>
      </c>
      <c r="BF163" s="971">
        <f>IF(BE163&gt;2008,0,IF(BE163&gt;2001,1,IF(BE163&gt;1990,2,IF(BE163&gt;1980,3,IF(BE163&gt;1973,4,IF(BE163&gt;1970,5,IF(BE163&gt;1960,6,IF(BE163&gt;1958,7,IF(BE163&gt;1953,8,9)))))))))</f>
        <v>0</v>
      </c>
      <c r="BG163" s="955">
        <v>0.89999999999999991</v>
      </c>
      <c r="BH163" s="937"/>
    </row>
    <row r="164" spans="1:60" ht="11.25" customHeight="1" x14ac:dyDescent="0.2">
      <c r="A164" s="936" t="s">
        <v>511</v>
      </c>
      <c r="B164" s="948" t="s">
        <v>512</v>
      </c>
      <c r="C164" s="1013" t="s">
        <v>128</v>
      </c>
      <c r="D164" s="1013" t="s">
        <v>4380</v>
      </c>
      <c r="E164" s="792">
        <v>23</v>
      </c>
      <c r="F164" s="1227">
        <v>146</v>
      </c>
      <c r="G164" s="1168" t="s">
        <v>115</v>
      </c>
      <c r="H164" s="1168" t="s">
        <v>115</v>
      </c>
      <c r="I164" s="947">
        <v>75.44</v>
      </c>
      <c r="J164" s="703">
        <f>(M164/I164)*100</f>
        <v>1.206256627783669</v>
      </c>
      <c r="K164" s="957">
        <v>0.22750000000000001</v>
      </c>
      <c r="L164" s="960">
        <v>4</v>
      </c>
      <c r="M164" s="694">
        <f>K164*L164</f>
        <v>0.91</v>
      </c>
      <c r="N164" s="943" t="s">
        <v>119</v>
      </c>
      <c r="O164" s="796">
        <v>0.2175</v>
      </c>
      <c r="P164" s="934">
        <v>43510</v>
      </c>
      <c r="Q164" s="934">
        <v>43525</v>
      </c>
      <c r="R164" s="694">
        <f>(K164-O164)/O164*100</f>
        <v>4.5977011494252915</v>
      </c>
      <c r="S164" s="759">
        <f>IF(INDEX(Historical!$D$7:$D$1439,MATCH(B164,Historical!$B$7:$B$1450,0))=0,"n/a",(INDEX(Historical!$C$7:$C$1439,MATCH(B164,Historical!$B$7:$B$1450,0))/INDEX(Historical!$D$7:$D$1439,MATCH(B164,Historical!$B$7:$B$1450,0))-1)*100)</f>
        <v>14.736842105263159</v>
      </c>
      <c r="T164" s="759">
        <f>IF(INDEX(Historical!$F$7:$F$1432,MATCH(B164,Historical!$B$7:$B$1450,0))=0,"n/a",((INDEX(Historical!$C$7:$C$1439,MATCH(B164,Historical!$B$7:$B$1450,0))/INDEX(Historical!$F$7:$F$1432,MATCH(B164,Historical!$B$7:$B$1450,0)))^(1/3)-1)*100)</f>
        <v>9.1810401419760481</v>
      </c>
      <c r="U164" s="759">
        <f>IF(INDEX(Historical!$H$7:$H$1432,MATCH(B164,Historical!$B$7:$B$1450,0))=0,"n/a",((INDEX(Historical!$C$7:$C$1439,MATCH(B164,Historical!$B$7:$B$1450,0))/INDEX(Historical!$H$7:$H$1432,MATCH(B164,Historical!$B$7:$B$1450,0)))^(1/5)-1)*100)</f>
        <v>9.2611309622839588</v>
      </c>
      <c r="V164" s="759">
        <f>IF(INDEX(Historical!$O$7:$O$1432,MATCH(B164,Historical!$B$7:$B$1450,0))=0,"n/a",((INDEX(Historical!$C$7:$C$1439,MATCH(B164,Historical!$B$7:$B$1450,0))/INDEX(Historical!$O$7:$O$1432,MATCH(B164,Historical!$B$7:$B$1450,0)))^(1/10)-1)*100)</f>
        <v>26.214646690880027</v>
      </c>
      <c r="W164" s="760">
        <f>IF(OR(U164&lt;=0,U164="n/a",V164&lt;=0,V164="n/a"),"n/a",U164/V164)</f>
        <v>0.35328078503174604</v>
      </c>
      <c r="X164" s="761">
        <f>IF(OR(AJ164&lt;=0,AJ164="n/a",U164&lt;=0,U164="n/a"),"n/a",U164/AJ164)</f>
        <v>0.90795401591019209</v>
      </c>
      <c r="Y164" s="714"/>
      <c r="Z164" s="703">
        <f>IF(OR(AC164&lt;0.01,AC164="n/a"),"n/a",M164/AC164*100)</f>
        <v>39.055793991416309</v>
      </c>
      <c r="AA164" s="959">
        <f>IF(OR(AC164&lt;0.01,AC164="n/a"),"n/a",I164/AC164)</f>
        <v>32.377682403433475</v>
      </c>
      <c r="AB164" s="960">
        <v>12</v>
      </c>
      <c r="AC164" s="938">
        <v>2.33</v>
      </c>
      <c r="AD164" s="938">
        <v>4.0599999999999996</v>
      </c>
      <c r="AE164" s="938">
        <v>4.51</v>
      </c>
      <c r="AF164" s="938">
        <v>7.54</v>
      </c>
      <c r="AG164" s="938">
        <v>24.6</v>
      </c>
      <c r="AH164" s="938">
        <v>23.5</v>
      </c>
      <c r="AI164" s="938">
        <v>8.7099999999999991</v>
      </c>
      <c r="AJ164" s="938">
        <v>10.199999999999999</v>
      </c>
      <c r="AK164" s="938">
        <v>8.08</v>
      </c>
      <c r="AL164" s="951">
        <v>18860</v>
      </c>
      <c r="AM164" s="945">
        <v>0.2</v>
      </c>
      <c r="AN164" s="938">
        <v>0.76</v>
      </c>
      <c r="AO164" s="802">
        <f>IF(U164="n/a","n/a",IF(AA164&lt;0,"n/a",IF(AA164="n/a","n/a",J164+U164-AA164)))</f>
        <v>-21.910294813365848</v>
      </c>
      <c r="AP164" s="803">
        <f>IF(U164="n/a","n/a",J164+U164)</f>
        <v>10.467387590067627</v>
      </c>
      <c r="AQ164" s="961">
        <f>IF(OR(AC164&lt;0.01,AF164="n/a"),"n/a",(I164/SQRT(22.5*AC164*(I164/AF164))-1)*100)</f>
        <v>229.39522044828249</v>
      </c>
      <c r="AR164" s="703">
        <f>INDEX(Historical!$C$7:$C$1439,MATCH(B164,Historical!$B$7:$B$1450,0))*IF(AH164="n/a",1.03,IF(AH164&lt;0,1.01,IF(AH164&gt;10,1.1,(1+AH164/100))))</f>
        <v>0.95920000000000005</v>
      </c>
      <c r="AS164" s="959">
        <f>IF($AI164="n/a",1.03*AR164,IF($AI164&lt;0,1.01*AR164,IF($AI164&gt;10,1.1*AR164,(1+$AI164/100)*AR164)))</f>
        <v>1.04274632</v>
      </c>
      <c r="AT164" s="959">
        <f>IF($AK164="n/a",1.03*AS164,IF($AK164&lt;0,1.01*AS164,IF($AK164&gt;10,1.1*AS164,(1+$AK164/100)*AS164)))</f>
        <v>1.1270002226560001</v>
      </c>
      <c r="AU164" s="959">
        <f>IF($AK164="n/a",1.03*AT164,IF($AK164&lt;0,1.01*AT164,IF($AK164&gt;10,1.1*AT164,(1+$AK164/100)*AT164)))</f>
        <v>1.2180618406466048</v>
      </c>
      <c r="AV164" s="959">
        <f>IF($AK164="n/a",1.03*AU164,IF($AK164&lt;0,1.01*AU164,IF($AK164&gt;10,1.1*AU164,(1+$AK164/100)*AU164)))</f>
        <v>1.3164812373708505</v>
      </c>
      <c r="AW164" s="703">
        <f>SUM(AR164:AV164)</f>
        <v>5.6634896206734551</v>
      </c>
      <c r="AX164" s="810">
        <f>AW164/I164*100</f>
        <v>7.5072768036498605</v>
      </c>
      <c r="AY164" s="1017">
        <v>0.17</v>
      </c>
      <c r="AZ164" s="945">
        <v>38.519999999999996</v>
      </c>
      <c r="BA164" s="945">
        <v>-4.7699999999999996</v>
      </c>
      <c r="BB164" s="945">
        <v>0.22</v>
      </c>
      <c r="BC164" s="945">
        <v>9.41</v>
      </c>
      <c r="BE164" s="666">
        <v>1997</v>
      </c>
      <c r="BF164" s="971">
        <f>IF(BE164&gt;2008,0,IF(BE164&gt;2001,1,IF(BE164&gt;1990,2,IF(BE164&gt;1980,3,IF(BE164&gt;1973,4,IF(BE164&gt;1970,5,IF(BE164&gt;1960,6,IF(BE164&gt;1958,7,IF(BE164&gt;1953,8,9)))))))))</f>
        <v>2</v>
      </c>
      <c r="BG164" s="955">
        <v>9.8000000000000007</v>
      </c>
      <c r="BH164" s="937"/>
    </row>
    <row r="165" spans="1:60" ht="11.25" customHeight="1" x14ac:dyDescent="0.2">
      <c r="A165" s="944" t="s">
        <v>1067</v>
      </c>
      <c r="B165" s="948" t="s">
        <v>1068</v>
      </c>
      <c r="C165" s="1013" t="s">
        <v>247</v>
      </c>
      <c r="D165" s="1013" t="s">
        <v>4379</v>
      </c>
      <c r="E165" s="792">
        <v>8</v>
      </c>
      <c r="F165" s="1227">
        <v>551</v>
      </c>
      <c r="G165" s="1227" t="s">
        <v>106</v>
      </c>
      <c r="H165" s="1227" t="s">
        <v>106</v>
      </c>
      <c r="I165" s="947">
        <v>119.65</v>
      </c>
      <c r="J165" s="703">
        <f>(M165/I165)*100</f>
        <v>0.45410224265217991</v>
      </c>
      <c r="K165" s="958">
        <v>0.54333333333333333</v>
      </c>
      <c r="L165" s="960">
        <v>1</v>
      </c>
      <c r="M165" s="694">
        <f>K165*L165</f>
        <v>0.54333333333333333</v>
      </c>
      <c r="N165" s="943" t="s">
        <v>980</v>
      </c>
      <c r="O165" s="799">
        <v>0.50666666666666671</v>
      </c>
      <c r="P165" s="934">
        <v>43440</v>
      </c>
      <c r="Q165" s="934">
        <v>43469</v>
      </c>
      <c r="R165" s="694">
        <f>(K165-O165)/O165*100</f>
        <v>7.2368421052631486</v>
      </c>
      <c r="S165" s="759">
        <f>IF(INDEX(Historical!$D$7:$D$1439,MATCH(B165,Historical!$B$7:$B$1450,0))=0,"n/a",(INDEX(Historical!$C$7:$C$1439,MATCH(B165,Historical!$B$7:$B$1450,0))/INDEX(Historical!$D$7:$D$1439,MATCH(B165,Historical!$B$7:$B$1450,0))-1)*100)</f>
        <v>7.2368421052631415</v>
      </c>
      <c r="T165" s="759">
        <f>IF(INDEX(Historical!$F$7:$F$1432,MATCH(B165,Historical!$B$7:$B$1450,0))=0,"n/a",((INDEX(Historical!$C$7:$C$1439,MATCH(B165,Historical!$B$7:$B$1450,0))/INDEX(Historical!$F$7:$F$1432,MATCH(B165,Historical!$B$7:$B$1450,0)))^(1/3)-1)*100)</f>
        <v>12.330214454925081</v>
      </c>
      <c r="U165" s="759">
        <f>IF(INDEX(Historical!$H$7:$H$1432,MATCH(B165,Historical!$B$7:$B$1450,0))=0,"n/a",((INDEX(Historical!$C$7:$C$1439,MATCH(B165,Historical!$B$7:$B$1450,0))/INDEX(Historical!$H$7:$H$1432,MATCH(B165,Historical!$B$7:$B$1450,0)))^(1/5)-1)*100)</f>
        <v>13.379273635892975</v>
      </c>
      <c r="V165" s="759">
        <f>IF(INDEX(Historical!$O$7:$O$1432,MATCH(B165,Historical!$B$7:$B$1450,0))=0,"n/a",((INDEX(Historical!$C$7:$C$1439,MATCH(B165,Historical!$B$7:$B$1450,0))/INDEX(Historical!$O$7:$O$1432,MATCH(B165,Historical!$B$7:$B$1450,0)))^(1/10)-1)*100)</f>
        <v>12.543847979536849</v>
      </c>
      <c r="W165" s="760">
        <f>IF(OR(U165&lt;=0,U165="n/a",V165&lt;=0,V165="n/a"),"n/a",U165/V165)</f>
        <v>1.0666004289687647</v>
      </c>
      <c r="X165" s="761">
        <f>IF(OR(AJ165&lt;=0,AJ165="n/a",U165&lt;=0,U165="n/a"),"n/a",U165/AJ165)</f>
        <v>0.39583649810334243</v>
      </c>
      <c r="Y165" s="728" t="s">
        <v>4418</v>
      </c>
      <c r="Z165" s="703">
        <f>IF(OR(AC165&lt;0.01,AC165="n/a"),"n/a",M165/AC165*100)</f>
        <v>12.320483749055178</v>
      </c>
      <c r="AA165" s="959">
        <f>IF(OR(AC165&lt;0.01,AC165="n/a"),"n/a",I165/AC165)</f>
        <v>27.131519274376419</v>
      </c>
      <c r="AB165" s="960">
        <v>12</v>
      </c>
      <c r="AC165" s="938">
        <v>4.41</v>
      </c>
      <c r="AD165" s="938">
        <v>2.3199999999999998</v>
      </c>
      <c r="AE165" s="938">
        <v>4.51</v>
      </c>
      <c r="AF165" s="938">
        <v>10.85</v>
      </c>
      <c r="AG165" s="938">
        <v>38.4</v>
      </c>
      <c r="AH165" s="938">
        <v>225.59999999999997</v>
      </c>
      <c r="AI165" s="938">
        <v>15.409999999999998</v>
      </c>
      <c r="AJ165" s="938">
        <v>33.800000000000004</v>
      </c>
      <c r="AK165" s="938">
        <v>12</v>
      </c>
      <c r="AL165" s="951">
        <v>4890</v>
      </c>
      <c r="AM165" s="945">
        <v>2.7</v>
      </c>
      <c r="AN165" s="938">
        <v>3.23</v>
      </c>
      <c r="AO165" s="802">
        <f>IF(U165="n/a","n/a",IF(AA165&lt;0,"n/a",IF(AA165="n/a","n/a",J165+U165-AA165)))</f>
        <v>-13.298143395831264</v>
      </c>
      <c r="AP165" s="803">
        <f>IF(U165="n/a","n/a",J165+U165)</f>
        <v>13.833375878545155</v>
      </c>
      <c r="AQ165" s="961">
        <f>IF(OR(AC165&lt;0.01,AF165="n/a"),"n/a",(I165/SQRT(22.5*AC165*(I165/AF165))-1)*100)</f>
        <v>261.71012588473178</v>
      </c>
      <c r="AR165" s="703">
        <f>INDEX(Historical!$C$7:$C$1439,MATCH(B165,Historical!$B$7:$B$1450,0))*IF(AH165="n/a",1.03,IF(AH165&lt;0,1.01,IF(AH165&gt;10,1.1,(1+AH165/100))))</f>
        <v>0.59766666666666668</v>
      </c>
      <c r="AS165" s="959">
        <f>IF($AI165="n/a",1.03*AR165,IF($AI165&lt;0,1.01*AR165,IF($AI165&gt;10,1.1*AR165,(1+$AI165/100)*AR165)))</f>
        <v>0.65743333333333343</v>
      </c>
      <c r="AT165" s="959">
        <f>IF($AK165="n/a",1.03*AS165,IF($AK165&lt;0,1.01*AS165,IF($AK165&gt;10,1.1*AS165,(1+$AK165/100)*AS165)))</f>
        <v>0.7231766666666668</v>
      </c>
      <c r="AU165" s="959">
        <f>IF($AK165="n/a",1.03*AT165,IF($AK165&lt;0,1.01*AT165,IF($AK165&gt;10,1.1*AT165,(1+$AK165/100)*AT165)))</f>
        <v>0.79549433333333353</v>
      </c>
      <c r="AV165" s="959">
        <f>IF($AK165="n/a",1.03*AU165,IF($AK165&lt;0,1.01*AU165,IF($AK165&gt;10,1.1*AU165,(1+$AK165/100)*AU165)))</f>
        <v>0.87504376666666694</v>
      </c>
      <c r="AW165" s="703">
        <f>SUM(AR165:AV165)</f>
        <v>3.6488147666666673</v>
      </c>
      <c r="AX165" s="810">
        <f>AW165/I165*100</f>
        <v>3.0495735617774069</v>
      </c>
      <c r="AY165" s="1017">
        <v>1.23</v>
      </c>
      <c r="AZ165" s="945">
        <v>60.440000000000005</v>
      </c>
      <c r="BA165" s="945">
        <v>-2.76</v>
      </c>
      <c r="BB165" s="945">
        <v>7.1400000000000006</v>
      </c>
      <c r="BC165" s="945">
        <v>25.53</v>
      </c>
      <c r="BE165" s="666">
        <v>2012</v>
      </c>
      <c r="BF165" s="971">
        <f>IF(BE165&gt;2008,0,IF(BE165&gt;2001,1,IF(BE165&gt;1990,2,IF(BE165&gt;1980,3,IF(BE165&gt;1973,4,IF(BE165&gt;1970,5,IF(BE165&gt;1960,6,IF(BE165&gt;1958,7,IF(BE165&gt;1953,8,9)))))))))</f>
        <v>0</v>
      </c>
      <c r="BG165" s="955">
        <v>9.6</v>
      </c>
      <c r="BH165" s="937"/>
    </row>
    <row r="166" spans="1:60" ht="11.25" customHeight="1" x14ac:dyDescent="0.2">
      <c r="A166" s="936" t="s">
        <v>1061</v>
      </c>
      <c r="B166" s="948" t="s">
        <v>1062</v>
      </c>
      <c r="C166" s="1013" t="s">
        <v>154</v>
      </c>
      <c r="D166" s="1013" t="s">
        <v>4347</v>
      </c>
      <c r="E166" s="792">
        <v>10</v>
      </c>
      <c r="F166" s="1227">
        <v>320</v>
      </c>
      <c r="G166" s="1169" t="s">
        <v>37</v>
      </c>
      <c r="H166" s="1169" t="s">
        <v>37</v>
      </c>
      <c r="I166" s="947">
        <v>405.39</v>
      </c>
      <c r="J166" s="703">
        <f>(M166/I166)*100</f>
        <v>0.2960112484274402</v>
      </c>
      <c r="K166" s="950">
        <v>0.3</v>
      </c>
      <c r="L166" s="960">
        <v>4</v>
      </c>
      <c r="M166" s="694">
        <f>K166*L166</f>
        <v>1.2</v>
      </c>
      <c r="N166" s="943" t="s">
        <v>119</v>
      </c>
      <c r="O166" s="795">
        <v>0.28000000000000003</v>
      </c>
      <c r="P166" s="660">
        <v>43322</v>
      </c>
      <c r="Q166" s="660">
        <v>43343</v>
      </c>
      <c r="R166" s="694">
        <f>(K166-O166)/O166*100</f>
        <v>7.1428571428571281</v>
      </c>
      <c r="S166" s="759">
        <f>IF(INDEX(Historical!$D$7:$D$1439,MATCH(B166,Historical!$B$7:$B$1450,0))=0,"n/a",(INDEX(Historical!$C$7:$C$1439,MATCH(B166,Historical!$B$7:$B$1450,0))/INDEX(Historical!$D$7:$D$1439,MATCH(B166,Historical!$B$7:$B$1450,0))-1)*100)</f>
        <v>7.4074074074073959</v>
      </c>
      <c r="T166" s="759">
        <f>IF(INDEX(Historical!$F$7:$F$1432,MATCH(B166,Historical!$B$7:$B$1450,0))=0,"n/a",((INDEX(Historical!$C$7:$C$1439,MATCH(B166,Historical!$B$7:$B$1450,0))/INDEX(Historical!$F$7:$F$1432,MATCH(B166,Historical!$B$7:$B$1450,0)))^(1/3)-1)*100)</f>
        <v>8.0330707256288658</v>
      </c>
      <c r="U166" s="759">
        <f>IF(INDEX(Historical!$H$7:$H$1432,MATCH(B166,Historical!$B$7:$B$1450,0))=0,"n/a",((INDEX(Historical!$C$7:$C$1439,MATCH(B166,Historical!$B$7:$B$1450,0))/INDEX(Historical!$H$7:$H$1432,MATCH(B166,Historical!$B$7:$B$1450,0)))^(1/5)-1)*100)</f>
        <v>8.8250510077843671</v>
      </c>
      <c r="V166" s="759">
        <f>IF(INDEX(Historical!$O$7:$O$1432,MATCH(B166,Historical!$B$7:$B$1450,0))=0,"n/a",((INDEX(Historical!$C$7:$C$1439,MATCH(B166,Historical!$B$7:$B$1450,0))/INDEX(Historical!$O$7:$O$1432,MATCH(B166,Historical!$B$7:$B$1450,0)))^(1/10)-1)*100)</f>
        <v>17.064354502381818</v>
      </c>
      <c r="W166" s="760">
        <f>IF(OR(U166&lt;=0,U166="n/a",V166&lt;=0,V166="n/a"),"n/a",U166/V166)</f>
        <v>0.5171628968767954</v>
      </c>
      <c r="X166" s="761">
        <f>IF(OR(AJ166&lt;=0,AJ166="n/a",U166&lt;=0,U166="n/a"),"n/a",U166/AJ166)</f>
        <v>0.36618468911968333</v>
      </c>
      <c r="Y166" s="722"/>
      <c r="Z166" s="703">
        <f>IF(OR(AC166&lt;0.01,AC166="n/a"),"n/a",M166/AC166*100)</f>
        <v>9.7719869706840399</v>
      </c>
      <c r="AA166" s="959">
        <f>IF(OR(AC166&lt;0.01,AC166="n/a"),"n/a",I166/AC166)</f>
        <v>33.012214983713356</v>
      </c>
      <c r="AB166" s="960">
        <v>12</v>
      </c>
      <c r="AC166" s="938">
        <v>12.28</v>
      </c>
      <c r="AD166" s="938">
        <v>3.62</v>
      </c>
      <c r="AE166" s="938">
        <v>3.56</v>
      </c>
      <c r="AF166" s="938">
        <v>10.92</v>
      </c>
      <c r="AG166" s="938">
        <v>35.699999999999996</v>
      </c>
      <c r="AH166" s="938">
        <v>127.89999999999999</v>
      </c>
      <c r="AI166" s="938">
        <v>6.99</v>
      </c>
      <c r="AJ166" s="938">
        <v>24.099999999999998</v>
      </c>
      <c r="AK166" s="938">
        <v>9.0499999999999989</v>
      </c>
      <c r="AL166" s="951">
        <v>6420</v>
      </c>
      <c r="AM166" s="945">
        <v>2</v>
      </c>
      <c r="AN166" s="938">
        <v>0.17</v>
      </c>
      <c r="AO166" s="802">
        <f>IF(U166="n/a","n/a",IF(AA166&lt;0,"n/a",IF(AA166="n/a","n/a",J166+U166-AA166)))</f>
        <v>-23.891152727501549</v>
      </c>
      <c r="AP166" s="803">
        <f>IF(U166="n/a","n/a",J166+U166)</f>
        <v>9.1210622562118076</v>
      </c>
      <c r="AQ166" s="961">
        <f>IF(OR(AC166&lt;0.01,AF166="n/a"),"n/a",(I166/SQRT(22.5*AC166*(I166/AF166))-1)*100)</f>
        <v>300.27401038241555</v>
      </c>
      <c r="AR166" s="703">
        <f>INDEX(Historical!$C$7:$C$1439,MATCH(B166,Historical!$B$7:$B$1450,0))*IF(AH166="n/a",1.03,IF(AH166&lt;0,1.01,IF(AH166&gt;10,1.1,(1+AH166/100))))</f>
        <v>1.276</v>
      </c>
      <c r="AS166" s="959">
        <f>IF($AI166="n/a",1.03*AR166,IF($AI166&lt;0,1.01*AR166,IF($AI166&gt;10,1.1*AR166,(1+$AI166/100)*AR166)))</f>
        <v>1.3651924000000002</v>
      </c>
      <c r="AT166" s="959">
        <f>IF($AK166="n/a",1.03*AS166,IF($AK166&lt;0,1.01*AS166,IF($AK166&gt;10,1.1*AS166,(1+$AK166/100)*AS166)))</f>
        <v>1.4887423122000003</v>
      </c>
      <c r="AU166" s="959">
        <f>IF($AK166="n/a",1.03*AT166,IF($AK166&lt;0,1.01*AT166,IF($AK166&gt;10,1.1*AT166,(1+$AK166/100)*AT166)))</f>
        <v>1.6234734914541005</v>
      </c>
      <c r="AV166" s="959">
        <f>IF($AK166="n/a",1.03*AU166,IF($AK166&lt;0,1.01*AU166,IF($AK166&gt;10,1.1*AU166,(1+$AK166/100)*AU166)))</f>
        <v>1.7703978424306965</v>
      </c>
      <c r="AW166" s="703">
        <f>SUM(AR166:AV166)</f>
        <v>7.5238060460847977</v>
      </c>
      <c r="AX166" s="810">
        <f>AW166/I166*100</f>
        <v>1.8559426838562365</v>
      </c>
      <c r="AY166" s="1017">
        <v>1.1299999999999999</v>
      </c>
      <c r="AZ166" s="945">
        <v>55.900000000000006</v>
      </c>
      <c r="BA166" s="945">
        <v>0.73</v>
      </c>
      <c r="BB166" s="945">
        <v>13.719999999999999</v>
      </c>
      <c r="BC166" s="945">
        <v>26.39</v>
      </c>
      <c r="BE166" s="666">
        <v>2009</v>
      </c>
      <c r="BF166" s="971">
        <f>IF(BE166&gt;2008,0,IF(BE166&gt;2001,1,IF(BE166&gt;1990,2,IF(BE166&gt;1980,3,IF(BE166&gt;1973,4,IF(BE166&gt;1970,5,IF(BE166&gt;1960,6,IF(BE166&gt;1958,7,IF(BE166&gt;1953,8,9)))))))))</f>
        <v>0</v>
      </c>
      <c r="BG166" s="955">
        <v>20.8</v>
      </c>
      <c r="BH166" s="937"/>
    </row>
    <row r="167" spans="1:60" ht="11.25" customHeight="1" x14ac:dyDescent="0.2">
      <c r="A167" s="944" t="s">
        <v>1063</v>
      </c>
      <c r="B167" s="948" t="s">
        <v>1064</v>
      </c>
      <c r="C167" s="1013" t="s">
        <v>108</v>
      </c>
      <c r="D167" s="1013" t="s">
        <v>4365</v>
      </c>
      <c r="E167" s="792">
        <v>7</v>
      </c>
      <c r="F167" s="1227">
        <v>624</v>
      </c>
      <c r="G167" s="1168" t="s">
        <v>37</v>
      </c>
      <c r="H167" s="1168" t="s">
        <v>37</v>
      </c>
      <c r="I167" s="947">
        <v>42.04</v>
      </c>
      <c r="J167" s="703">
        <f>(M167/I167)*100</f>
        <v>3.2350142721217887</v>
      </c>
      <c r="K167" s="950">
        <v>0.34</v>
      </c>
      <c r="L167" s="960">
        <v>4</v>
      </c>
      <c r="M167" s="694">
        <f>K167*L167</f>
        <v>1.36</v>
      </c>
      <c r="N167" s="943" t="s">
        <v>149</v>
      </c>
      <c r="O167" s="795">
        <v>0.28000000000000003</v>
      </c>
      <c r="P167" s="660">
        <v>43349</v>
      </c>
      <c r="Q167" s="660">
        <v>43364</v>
      </c>
      <c r="R167" s="694">
        <f>(K167-O167)/O167*100</f>
        <v>21.428571428571423</v>
      </c>
      <c r="S167" s="759">
        <f>IF(INDEX(Historical!$D$7:$D$1439,MATCH(B167,Historical!$B$7:$B$1450,0))=0,"n/a",(INDEX(Historical!$C$7:$C$1439,MATCH(B167,Historical!$B$7:$B$1450,0))/INDEX(Historical!$D$7:$D$1439,MATCH(B167,Historical!$B$7:$B$1450,0))-1)*100)</f>
        <v>12.72727272727272</v>
      </c>
      <c r="T167" s="759">
        <f>IF(INDEX(Historical!$F$7:$F$1432,MATCH(B167,Historical!$B$7:$B$1450,0))=0,"n/a",((INDEX(Historical!$C$7:$C$1439,MATCH(B167,Historical!$B$7:$B$1450,0))/INDEX(Historical!$F$7:$F$1432,MATCH(B167,Historical!$B$7:$B$1450,0)))^(1/3)-1)*100)</f>
        <v>7.4337070988966358</v>
      </c>
      <c r="U167" s="759">
        <f>IF(INDEX(Historical!$H$7:$H$1432,MATCH(B167,Historical!$B$7:$B$1450,0))=0,"n/a",((INDEX(Historical!$C$7:$C$1439,MATCH(B167,Historical!$B$7:$B$1450,0))/INDEX(Historical!$H$7:$H$1432,MATCH(B167,Historical!$B$7:$B$1450,0)))^(1/5)-1)*100)</f>
        <v>7.3446703178892792</v>
      </c>
      <c r="V167" s="759">
        <f>IF(INDEX(Historical!$O$7:$O$1432,MATCH(B167,Historical!$B$7:$B$1450,0))=0,"n/a",((INDEX(Historical!$C$7:$C$1439,MATCH(B167,Historical!$B$7:$B$1450,0))/INDEX(Historical!$O$7:$O$1432,MATCH(B167,Historical!$B$7:$B$1450,0)))^(1/10)-1)*100)</f>
        <v>0.49720137555864241</v>
      </c>
      <c r="W167" s="760">
        <f>IF(OR(U167&lt;=0,U167="n/a",V167&lt;=0,V167="n/a"),"n/a",U167/V167)</f>
        <v>14.772023326840158</v>
      </c>
      <c r="X167" s="761">
        <f>IF(OR(AJ167&lt;=0,AJ167="n/a",U167&lt;=0,U167="n/a"),"n/a",U167/AJ167)</f>
        <v>0.51723030407670978</v>
      </c>
      <c r="Y167" s="718"/>
      <c r="Z167" s="703">
        <f>IF(OR(AC167&lt;0.01,AC167="n/a"),"n/a",M167/AC167*100)</f>
        <v>34.871794871794876</v>
      </c>
      <c r="AA167" s="959">
        <f>IF(OR(AC167&lt;0.01,AC167="n/a"),"n/a",I167/AC167)</f>
        <v>10.77948717948718</v>
      </c>
      <c r="AB167" s="960">
        <v>12</v>
      </c>
      <c r="AC167" s="938">
        <v>3.9</v>
      </c>
      <c r="AD167" s="938">
        <v>1.24</v>
      </c>
      <c r="AE167" s="938">
        <v>3.99</v>
      </c>
      <c r="AF167" s="938">
        <v>1.07</v>
      </c>
      <c r="AG167" s="938">
        <v>10.100000000000001</v>
      </c>
      <c r="AH167" s="938">
        <v>42.5</v>
      </c>
      <c r="AI167" s="938">
        <v>17.47</v>
      </c>
      <c r="AJ167" s="938">
        <v>14.2</v>
      </c>
      <c r="AK167" s="938">
        <v>9</v>
      </c>
      <c r="AL167" s="951">
        <v>3100</v>
      </c>
      <c r="AM167" s="945">
        <v>0.5</v>
      </c>
      <c r="AN167" s="938">
        <v>0.01</v>
      </c>
      <c r="AO167" s="802">
        <f>IF(U167="n/a","n/a",IF(AA167&lt;0,"n/a",IF(AA167="n/a","n/a",J167+U167-AA167)))</f>
        <v>-0.1998025894761124</v>
      </c>
      <c r="AP167" s="803">
        <f>IF(U167="n/a","n/a",J167+U167)</f>
        <v>10.579684590011068</v>
      </c>
      <c r="AQ167" s="961">
        <f>IF(OR(AC167&lt;0.01,AF167="n/a"),"n/a",(I167/SQRT(22.5*AC167*(I167/AF167))-1)*100)</f>
        <v>-28.402199654982319</v>
      </c>
      <c r="AR167" s="703">
        <f>INDEX(Historical!$C$7:$C$1439,MATCH(B167,Historical!$B$7:$B$1450,0))*IF(AH167="n/a",1.03,IF(AH167&lt;0,1.01,IF(AH167&gt;10,1.1,(1+AH167/100))))</f>
        <v>1.3640000000000001</v>
      </c>
      <c r="AS167" s="959">
        <f>IF($AI167="n/a",1.03*AR167,IF($AI167&lt;0,1.01*AR167,IF($AI167&gt;10,1.1*AR167,(1+$AI167/100)*AR167)))</f>
        <v>1.5004000000000002</v>
      </c>
      <c r="AT167" s="959">
        <f>IF($AK167="n/a",1.03*AS167,IF($AK167&lt;0,1.01*AS167,IF($AK167&gt;10,1.1*AS167,(1+$AK167/100)*AS167)))</f>
        <v>1.6354360000000003</v>
      </c>
      <c r="AU167" s="959">
        <f>IF($AK167="n/a",1.03*AT167,IF($AK167&lt;0,1.01*AT167,IF($AK167&gt;10,1.1*AT167,(1+$AK167/100)*AT167)))</f>
        <v>1.7826252400000004</v>
      </c>
      <c r="AV167" s="959">
        <f>IF($AK167="n/a",1.03*AU167,IF($AK167&lt;0,1.01*AU167,IF($AK167&gt;10,1.1*AU167,(1+$AK167/100)*AU167)))</f>
        <v>1.9430615116000007</v>
      </c>
      <c r="AW167" s="703">
        <f>SUM(AR167:AV167)</f>
        <v>8.2255227516000016</v>
      </c>
      <c r="AX167" s="810">
        <f>AW167/I167*100</f>
        <v>19.565943747859187</v>
      </c>
      <c r="AY167" s="1017">
        <v>1.49</v>
      </c>
      <c r="AZ167" s="945">
        <v>21.43</v>
      </c>
      <c r="BA167" s="945">
        <v>-28.87</v>
      </c>
      <c r="BB167" s="945">
        <v>3.84</v>
      </c>
      <c r="BC167" s="945">
        <v>-2.06</v>
      </c>
      <c r="BE167" s="666">
        <v>2012</v>
      </c>
      <c r="BF167" s="971">
        <f>IF(BE167&gt;2008,0,IF(BE167&gt;2001,1,IF(BE167&gt;1990,2,IF(BE167&gt;1980,3,IF(BE167&gt;1973,4,IF(BE167&gt;1970,5,IF(BE167&gt;1960,6,IF(BE167&gt;1958,7,IF(BE167&gt;1953,8,9)))))))))</f>
        <v>0</v>
      </c>
      <c r="BG167" s="955">
        <v>1.3</v>
      </c>
      <c r="BH167" s="937"/>
    </row>
    <row r="168" spans="1:60" ht="11.25" customHeight="1" x14ac:dyDescent="0.2">
      <c r="A168" s="936" t="s">
        <v>484</v>
      </c>
      <c r="B168" s="948" t="s">
        <v>485</v>
      </c>
      <c r="C168" s="1013" t="s">
        <v>112</v>
      </c>
      <c r="D168" s="1013" t="s">
        <v>4381</v>
      </c>
      <c r="E168" s="792">
        <v>21</v>
      </c>
      <c r="F168" s="1227">
        <v>157</v>
      </c>
      <c r="G168" s="1227" t="s">
        <v>106</v>
      </c>
      <c r="H168" s="1227" t="s">
        <v>106</v>
      </c>
      <c r="I168" s="947">
        <v>83.73</v>
      </c>
      <c r="J168" s="703">
        <f>(M168/I168)*100</f>
        <v>2.3886301206258209</v>
      </c>
      <c r="K168" s="957">
        <v>0.5</v>
      </c>
      <c r="L168" s="960">
        <v>4</v>
      </c>
      <c r="M168" s="694">
        <f>K168*L168</f>
        <v>2</v>
      </c>
      <c r="N168" s="943" t="s">
        <v>152</v>
      </c>
      <c r="O168" s="796">
        <v>0.46</v>
      </c>
      <c r="P168" s="934">
        <v>43448</v>
      </c>
      <c r="Q168" s="934">
        <v>43465</v>
      </c>
      <c r="R168" s="694">
        <f>(K168-O168)/O168*100</f>
        <v>8.6956521739130395</v>
      </c>
      <c r="S168" s="759">
        <f>IF(INDEX(Historical!$D$7:$D$1439,MATCH(B168,Historical!$B$7:$B$1450,0))=0,"n/a",(INDEX(Historical!$C$7:$C$1439,MATCH(B168,Historical!$B$7:$B$1450,0))/INDEX(Historical!$D$7:$D$1439,MATCH(B168,Historical!$B$7:$B$1450,0))-1)*100)</f>
        <v>3.8674033149171283</v>
      </c>
      <c r="T168" s="759">
        <f>IF(INDEX(Historical!$F$7:$F$1432,MATCH(B168,Historical!$B$7:$B$1450,0))=0,"n/a",((INDEX(Historical!$C$7:$C$1439,MATCH(B168,Historical!$B$7:$B$1450,0))/INDEX(Historical!$F$7:$F$1432,MATCH(B168,Historical!$B$7:$B$1450,0)))^(1/3)-1)*100)</f>
        <v>6.1905977876208995</v>
      </c>
      <c r="U168" s="759">
        <f>IF(INDEX(Historical!$H$7:$H$1432,MATCH(B168,Historical!$B$7:$B$1450,0))=0,"n/a",((INDEX(Historical!$C$7:$C$1439,MATCH(B168,Historical!$B$7:$B$1450,0))/INDEX(Historical!$H$7:$H$1432,MATCH(B168,Historical!$B$7:$B$1450,0)))^(1/5)-1)*100)</f>
        <v>6.0732713038533337</v>
      </c>
      <c r="V168" s="759">
        <f>IF(INDEX(Historical!$O$7:$O$1432,MATCH(B168,Historical!$B$7:$B$1450,0))=0,"n/a",((INDEX(Historical!$C$7:$C$1439,MATCH(B168,Historical!$B$7:$B$1450,0))/INDEX(Historical!$O$7:$O$1432,MATCH(B168,Historical!$B$7:$B$1450,0)))^(1/10)-1)*100)</f>
        <v>7.8866027333313271</v>
      </c>
      <c r="W168" s="760">
        <f>IF(OR(U168&lt;=0,U168="n/a",V168&lt;=0,V168="n/a"),"n/a",U168/V168)</f>
        <v>0.77007445527663387</v>
      </c>
      <c r="X168" s="761">
        <f>IF(OR(AJ168&lt;=0,AJ168="n/a",U168&lt;=0,U168="n/a"),"n/a",U168/AJ168)</f>
        <v>0.48977994385913981</v>
      </c>
      <c r="Y168" s="717"/>
      <c r="Z168" s="703">
        <f>IF(OR(AC168&lt;0.01,AC168="n/a"),"n/a",M168/AC168*100)</f>
        <v>40.733197556008143</v>
      </c>
      <c r="AA168" s="959">
        <f>IF(OR(AC168&lt;0.01,AC168="n/a"),"n/a",I168/AC168)</f>
        <v>17.052953156822809</v>
      </c>
      <c r="AB168" s="960">
        <v>12</v>
      </c>
      <c r="AC168" s="938">
        <v>4.91</v>
      </c>
      <c r="AD168" s="938">
        <v>2.59</v>
      </c>
      <c r="AE168" s="938">
        <v>0.71</v>
      </c>
      <c r="AF168" s="938">
        <v>7.07</v>
      </c>
      <c r="AG168" s="938">
        <v>43.2</v>
      </c>
      <c r="AH168" s="938">
        <v>36.5</v>
      </c>
      <c r="AI168" s="938">
        <v>5</v>
      </c>
      <c r="AJ168" s="938">
        <v>12.4</v>
      </c>
      <c r="AK168" s="938">
        <v>6.65</v>
      </c>
      <c r="AL168" s="951">
        <v>11690</v>
      </c>
      <c r="AM168" s="945">
        <v>0.89999999999999991</v>
      </c>
      <c r="AN168" s="938">
        <v>0.85</v>
      </c>
      <c r="AO168" s="802">
        <f>IF(U168="n/a","n/a",IF(AA168&lt;0,"n/a",IF(AA168="n/a","n/a",J168+U168-AA168)))</f>
        <v>-8.5910517323436544</v>
      </c>
      <c r="AP168" s="803">
        <f>IF(U168="n/a","n/a",J168+U168)</f>
        <v>8.4619014244791551</v>
      </c>
      <c r="AQ168" s="961">
        <f>IF(OR(AC168&lt;0.01,AF168="n/a"),"n/a",(I168/SQRT(22.5*AC168*(I168/AF168))-1)*100)</f>
        <v>131.48254440428815</v>
      </c>
      <c r="AR168" s="703">
        <f>INDEX(Historical!$C$7:$C$1439,MATCH(B168,Historical!$B$7:$B$1450,0))*IF(AH168="n/a",1.03,IF(AH168&lt;0,1.01,IF(AH168&gt;10,1.1,(1+AH168/100))))</f>
        <v>2.0680000000000001</v>
      </c>
      <c r="AS168" s="959">
        <f>IF($AI168="n/a",1.03*AR168,IF($AI168&lt;0,1.01*AR168,IF($AI168&gt;10,1.1*AR168,(1+$AI168/100)*AR168)))</f>
        <v>2.1714000000000002</v>
      </c>
      <c r="AT168" s="959">
        <f>IF($AK168="n/a",1.03*AS168,IF($AK168&lt;0,1.01*AS168,IF($AK168&gt;10,1.1*AS168,(1+$AK168/100)*AS168)))</f>
        <v>2.3157981000000003</v>
      </c>
      <c r="AU168" s="959">
        <f>IF($AK168="n/a",1.03*AT168,IF($AK168&lt;0,1.01*AT168,IF($AK168&gt;10,1.1*AT168,(1+$AK168/100)*AT168)))</f>
        <v>2.4697986736500002</v>
      </c>
      <c r="AV168" s="959">
        <f>IF($AK168="n/a",1.03*AU168,IF($AK168&lt;0,1.01*AU168,IF($AK168&gt;10,1.1*AU168,(1+$AK168/100)*AU168)))</f>
        <v>2.6340402854477252</v>
      </c>
      <c r="AW168" s="703">
        <f>SUM(AR168:AV168)</f>
        <v>11.659037059097725</v>
      </c>
      <c r="AX168" s="810">
        <f>AW168/I168*100</f>
        <v>13.924563548426757</v>
      </c>
      <c r="AY168" s="1017">
        <v>0.65</v>
      </c>
      <c r="AZ168" s="945">
        <v>7.7299999999999995</v>
      </c>
      <c r="BA168" s="945">
        <v>-17.260000000000002</v>
      </c>
      <c r="BB168" s="945">
        <v>1.35</v>
      </c>
      <c r="BC168" s="945">
        <v>-3.11</v>
      </c>
      <c r="BE168" s="666">
        <v>1999</v>
      </c>
      <c r="BF168" s="971">
        <f>IF(BE168&gt;2008,0,IF(BE168&gt;2001,1,IF(BE168&gt;1990,2,IF(BE168&gt;1980,3,IF(BE168&gt;1973,4,IF(BE168&gt;1970,5,IF(BE168&gt;1960,6,IF(BE168&gt;1958,7,IF(BE168&gt;1953,8,9)))))))))</f>
        <v>2</v>
      </c>
      <c r="BG168" s="955">
        <v>15.1</v>
      </c>
      <c r="BH168" s="937"/>
    </row>
    <row r="169" spans="1:60" ht="11.25" customHeight="1" x14ac:dyDescent="0.2">
      <c r="A169" s="936" t="s">
        <v>1065</v>
      </c>
      <c r="B169" s="948" t="s">
        <v>1066</v>
      </c>
      <c r="C169" s="1013" t="s">
        <v>247</v>
      </c>
      <c r="D169" s="1013" t="s">
        <v>4343</v>
      </c>
      <c r="E169" s="792">
        <v>10</v>
      </c>
      <c r="F169" s="1227">
        <v>350</v>
      </c>
      <c r="G169" s="1237" t="s">
        <v>106</v>
      </c>
      <c r="H169" s="1237" t="s">
        <v>106</v>
      </c>
      <c r="I169" s="947">
        <v>3.19</v>
      </c>
      <c r="J169" s="703">
        <f>(M169/I169)*100</f>
        <v>10.971786833855798</v>
      </c>
      <c r="K169" s="950">
        <v>8.7499999999999994E-2</v>
      </c>
      <c r="L169" s="960">
        <v>4</v>
      </c>
      <c r="M169" s="694">
        <f>K169*L169</f>
        <v>0.35</v>
      </c>
      <c r="N169" s="943" t="s">
        <v>164</v>
      </c>
      <c r="O169" s="795">
        <v>8.5000000000000006E-2</v>
      </c>
      <c r="P169" s="934">
        <v>43539</v>
      </c>
      <c r="Q169" s="934">
        <v>43556</v>
      </c>
      <c r="R169" s="694">
        <f>(K169-O169)/O169*100</f>
        <v>2.9411764705882213</v>
      </c>
      <c r="S169" s="759">
        <f>IF(INDEX(Historical!$D$7:$D$1439,MATCH(B169,Historical!$B$7:$B$1450,0))=0,"n/a",(INDEX(Historical!$C$7:$C$1439,MATCH(B169,Historical!$B$7:$B$1450,0))/INDEX(Historical!$D$7:$D$1439,MATCH(B169,Historical!$B$7:$B$1450,0))-1)*100)</f>
        <v>3.0303030303030276</v>
      </c>
      <c r="T169" s="759">
        <f>IF(INDEX(Historical!$F$7:$F$1432,MATCH(B169,Historical!$B$7:$B$1450,0))=0,"n/a",((INDEX(Historical!$C$7:$C$1439,MATCH(B169,Historical!$B$7:$B$1450,0))/INDEX(Historical!$F$7:$F$1432,MATCH(B169,Historical!$B$7:$B$1450,0)))^(1/3)-1)*100)</f>
        <v>3.4057285912321822</v>
      </c>
      <c r="U169" s="759">
        <f>IF(INDEX(Historical!$H$7:$H$1432,MATCH(B169,Historical!$B$7:$B$1450,0))=0,"n/a",((INDEX(Historical!$C$7:$C$1439,MATCH(B169,Historical!$B$7:$B$1450,0))/INDEX(Historical!$H$7:$H$1432,MATCH(B169,Historical!$B$7:$B$1450,0)))^(1/5)-1)*100)</f>
        <v>7.2145025900850923</v>
      </c>
      <c r="V169" s="759" t="str">
        <f>IF(INDEX(Historical!$O$7:$O$1432,MATCH(B169,Historical!$B$7:$B$1450,0))=0,"n/a",((INDEX(Historical!$C$7:$C$1439,MATCH(B169,Historical!$B$7:$B$1450,0))/INDEX(Historical!$O$7:$O$1432,MATCH(B169,Historical!$B$7:$B$1450,0)))^(1/10)-1)*100)</f>
        <v>n/a</v>
      </c>
      <c r="W169" s="760" t="str">
        <f>IF(OR(U169&lt;=0,U169="n/a",V169&lt;=0,V169="n/a"),"n/a",U169/V169)</f>
        <v>n/a</v>
      </c>
      <c r="X169" s="761" t="str">
        <f>IF(OR(AJ169&lt;=0,AJ169="n/a",U169&lt;=0,U169="n/a"),"n/a",U169/AJ169)</f>
        <v>n/a</v>
      </c>
      <c r="Y169" s="717"/>
      <c r="Z169" s="703">
        <f>IF(OR(AC169&lt;0.01,AC169="n/a"),"n/a",M169/AC169*100)</f>
        <v>1166.6666666666665</v>
      </c>
      <c r="AA169" s="959">
        <f>IF(OR(AC169&lt;0.01,AC169="n/a"),"n/a",I169/AC169)</f>
        <v>106.33333333333333</v>
      </c>
      <c r="AB169" s="960">
        <v>1</v>
      </c>
      <c r="AC169" s="938">
        <v>0.03</v>
      </c>
      <c r="AD169" s="938">
        <v>11.29</v>
      </c>
      <c r="AE169" s="938">
        <v>0.18</v>
      </c>
      <c r="AF169" s="938">
        <v>0.65</v>
      </c>
      <c r="AG169" s="938" t="s">
        <v>137</v>
      </c>
      <c r="AH169" s="938">
        <v>-65.600000000000009</v>
      </c>
      <c r="AI169" s="938">
        <v>200</v>
      </c>
      <c r="AJ169" s="938">
        <v>-10</v>
      </c>
      <c r="AK169" s="938">
        <v>10</v>
      </c>
      <c r="AL169" s="951">
        <v>377.4</v>
      </c>
      <c r="AM169" s="945">
        <v>1.7999999999999998</v>
      </c>
      <c r="AN169" s="938">
        <v>0.1</v>
      </c>
      <c r="AO169" s="802">
        <f>IF(U169="n/a","n/a",IF(AA169&lt;0,"n/a",IF(AA169="n/a","n/a",J169+U169-AA169)))</f>
        <v>-88.147043909392437</v>
      </c>
      <c r="AP169" s="803">
        <f>IF(U169="n/a","n/a",J169+U169)</f>
        <v>18.186289423940892</v>
      </c>
      <c r="AQ169" s="961">
        <f>IF(OR(AC169&lt;0.01,AF169="n/a"),"n/a",(I169/SQRT(22.5*AC169*(I169/AF169))-1)*100)</f>
        <v>75.26699209639709</v>
      </c>
      <c r="AR169" s="703">
        <f>INDEX(Historical!$C$7:$C$1439,MATCH(B169,Historical!$B$7:$B$1450,0))*IF(AH169="n/a",1.03,IF(AH169&lt;0,1.01,IF(AH169&gt;10,1.1,(1+AH169/100))))</f>
        <v>0.34340000000000004</v>
      </c>
      <c r="AS169" s="959">
        <f>IF($AI169="n/a",1.03*AR169,IF($AI169&lt;0,1.01*AR169,IF($AI169&gt;10,1.1*AR169,(1+$AI169/100)*AR169)))</f>
        <v>0.37774000000000008</v>
      </c>
      <c r="AT169" s="959">
        <f>IF($AK169="n/a",1.03*AS169,IF($AK169&lt;0,1.01*AS169,IF($AK169&gt;10,1.1*AS169,(1+$AK169/100)*AS169)))</f>
        <v>0.41551400000000011</v>
      </c>
      <c r="AU169" s="959">
        <f>IF($AK169="n/a",1.03*AT169,IF($AK169&lt;0,1.01*AT169,IF($AK169&gt;10,1.1*AT169,(1+$AK169/100)*AT169)))</f>
        <v>0.45706540000000018</v>
      </c>
      <c r="AV169" s="959">
        <f>IF($AK169="n/a",1.03*AU169,IF($AK169&lt;0,1.01*AU169,IF($AK169&gt;10,1.1*AU169,(1+$AK169/100)*AU169)))</f>
        <v>0.50277194000000025</v>
      </c>
      <c r="AW169" s="703">
        <f>SUM(AR169:AV169)</f>
        <v>2.0964913400000005</v>
      </c>
      <c r="AX169" s="810">
        <f>AW169/I169*100</f>
        <v>65.720731661442017</v>
      </c>
      <c r="AY169" s="1017">
        <v>0.27</v>
      </c>
      <c r="AZ169" s="945">
        <v>7.23</v>
      </c>
      <c r="BA169" s="945">
        <v>-69.44</v>
      </c>
      <c r="BB169" s="945">
        <v>-5.96</v>
      </c>
      <c r="BC169" s="945">
        <v>-36.9</v>
      </c>
      <c r="BE169" s="666">
        <v>2010</v>
      </c>
      <c r="BF169" s="971">
        <f>IF(BE169&gt;2008,0,IF(BE169&gt;2001,1,IF(BE169&gt;1990,2,IF(BE169&gt;1980,3,IF(BE169&gt;1973,4,IF(BE169&gt;1970,5,IF(BE169&gt;1960,6,IF(BE169&gt;1958,7,IF(BE169&gt;1953,8,9)))))))))</f>
        <v>0</v>
      </c>
      <c r="BG169" s="955" t="s">
        <v>137</v>
      </c>
      <c r="BH169" s="937"/>
    </row>
    <row r="170" spans="1:60" ht="11.25" customHeight="1" x14ac:dyDescent="0.2">
      <c r="A170" s="936" t="s">
        <v>180</v>
      </c>
      <c r="B170" s="948" t="s">
        <v>181</v>
      </c>
      <c r="C170" s="1013" t="s">
        <v>108</v>
      </c>
      <c r="D170" s="1013" t="s">
        <v>118</v>
      </c>
      <c r="E170" s="792">
        <v>59</v>
      </c>
      <c r="F170" s="1227">
        <v>9</v>
      </c>
      <c r="G170" s="1237" t="s">
        <v>37</v>
      </c>
      <c r="H170" s="1237" t="s">
        <v>37</v>
      </c>
      <c r="I170" s="938">
        <v>107.33</v>
      </c>
      <c r="J170" s="703">
        <f>(M170/I170)*100</f>
        <v>2.0870213360663374</v>
      </c>
      <c r="K170" s="950">
        <v>0.56000000000000005</v>
      </c>
      <c r="L170" s="960">
        <v>4</v>
      </c>
      <c r="M170" s="694">
        <f>K170*L170</f>
        <v>2.2400000000000002</v>
      </c>
      <c r="N170" s="943" t="s">
        <v>220</v>
      </c>
      <c r="O170" s="795">
        <v>0.53</v>
      </c>
      <c r="P170" s="934">
        <v>43543</v>
      </c>
      <c r="Q170" s="934">
        <v>43570</v>
      </c>
      <c r="R170" s="694">
        <f>(K170-O170)/O170*100</f>
        <v>5.660377358490571</v>
      </c>
      <c r="S170" s="759">
        <f>IF(INDEX(Historical!$D$7:$D$1439,MATCH(B170,Historical!$B$7:$B$1450,0))=0,"n/a",(INDEX(Historical!$C$7:$C$1439,MATCH(B170,Historical!$B$7:$B$1450,0))/INDEX(Historical!$D$7:$D$1439,MATCH(B170,Historical!$B$7:$B$1450,0))-1)*100)</f>
        <v>5.555555555555558</v>
      </c>
      <c r="T170" s="759">
        <f>IF(INDEX(Historical!$F$7:$F$1432,MATCH(B170,Historical!$B$7:$B$1450,0))=0,"n/a",((INDEX(Historical!$C$7:$C$1439,MATCH(B170,Historical!$B$7:$B$1450,0))/INDEX(Historical!$F$7:$F$1432,MATCH(B170,Historical!$B$7:$B$1450,0)))^(1/3)-1)*100)</f>
        <v>4.7188745469541882</v>
      </c>
      <c r="U170" s="759">
        <f>IF(INDEX(Historical!$H$7:$H$1432,MATCH(B170,Historical!$B$7:$B$1450,0))=0,"n/a",((INDEX(Historical!$C$7:$C$1439,MATCH(B170,Historical!$B$7:$B$1450,0))/INDEX(Historical!$H$7:$H$1432,MATCH(B170,Historical!$B$7:$B$1450,0)))^(1/5)-1)*100)</f>
        <v>4.9368882235406586</v>
      </c>
      <c r="V170" s="759">
        <f>IF(INDEX(Historical!$O$7:$O$1432,MATCH(B170,Historical!$B$7:$B$1450,0))=0,"n/a",((INDEX(Historical!$C$7:$C$1439,MATCH(B170,Historical!$B$7:$B$1450,0))/INDEX(Historical!$O$7:$O$1432,MATCH(B170,Historical!$B$7:$B$1450,0)))^(1/10)-1)*100)</f>
        <v>3.2018884258175673</v>
      </c>
      <c r="W170" s="760">
        <f>IF(OR(U170&lt;=0,U170="n/a",V170&lt;=0,V170="n/a"),"n/a",U170/V170)</f>
        <v>1.5418676627621957</v>
      </c>
      <c r="X170" s="761" t="str">
        <f>IF(OR(AJ170&lt;=0,AJ170="n/a",U170&lt;=0,U170="n/a"),"n/a",U170/AJ170)</f>
        <v>n/a</v>
      </c>
      <c r="Y170" s="718"/>
      <c r="Z170" s="703">
        <f>IF(OR(AC170&lt;0.01,AC170="n/a"),"n/a",M170/AC170*100)</f>
        <v>36.482084690553748</v>
      </c>
      <c r="AA170" s="959">
        <f>IF(OR(AC170&lt;0.01,AC170="n/a"),"n/a",I170/AC170)</f>
        <v>17.480456026058633</v>
      </c>
      <c r="AB170" s="960">
        <v>12</v>
      </c>
      <c r="AC170" s="938">
        <v>6.14</v>
      </c>
      <c r="AD170" s="938">
        <v>2.92</v>
      </c>
      <c r="AE170" s="938">
        <v>2.71</v>
      </c>
      <c r="AF170" s="938">
        <v>2</v>
      </c>
      <c r="AG170" s="938">
        <v>12.4</v>
      </c>
      <c r="AH170" s="938">
        <v>-47.3</v>
      </c>
      <c r="AI170" s="938">
        <v>1.5</v>
      </c>
      <c r="AJ170" s="938">
        <v>-10.9</v>
      </c>
      <c r="AK170" s="938">
        <v>5.8999999999999995</v>
      </c>
      <c r="AL170" s="951">
        <v>17180</v>
      </c>
      <c r="AM170" s="945">
        <v>1.7000000000000002</v>
      </c>
      <c r="AN170" s="938">
        <v>0.1</v>
      </c>
      <c r="AO170" s="802">
        <f>IF(U170="n/a","n/a",IF(AA170&lt;0,"n/a",IF(AA170="n/a","n/a",J170+U170-AA170)))</f>
        <v>-10.456546466451638</v>
      </c>
      <c r="AP170" s="803">
        <f>IF(U170="n/a","n/a",J170+U170)</f>
        <v>7.023909559606996</v>
      </c>
      <c r="AQ170" s="961">
        <f>IF(OR(AC170&lt;0.01,AF170="n/a"),"n/a",(I170/SQRT(22.5*AC170*(I170/AF170))-1)*100)</f>
        <v>24.652248813546617</v>
      </c>
      <c r="AR170" s="703">
        <f>INDEX(Historical!$C$7:$C$1439,MATCH(B170,Historical!$B$7:$B$1450,0))*IF(AH170="n/a",1.03,IF(AH170&lt;0,1.01,IF(AH170&gt;10,1.1,(1+AH170/100))))</f>
        <v>2.1109</v>
      </c>
      <c r="AS170" s="959">
        <f>IF($AI170="n/a",1.03*AR170,IF($AI170&lt;0,1.01*AR170,IF($AI170&gt;10,1.1*AR170,(1+$AI170/100)*AR170)))</f>
        <v>2.1425634999999996</v>
      </c>
      <c r="AT170" s="959">
        <f>IF($AK170="n/a",1.03*AS170,IF($AK170&lt;0,1.01*AS170,IF($AK170&gt;10,1.1*AS170,(1+$AK170/100)*AS170)))</f>
        <v>2.2689747464999996</v>
      </c>
      <c r="AU170" s="959">
        <f>IF($AK170="n/a",1.03*AT170,IF($AK170&lt;0,1.01*AT170,IF($AK170&gt;10,1.1*AT170,(1+$AK170/100)*AT170)))</f>
        <v>2.4028442565434993</v>
      </c>
      <c r="AV170" s="959">
        <f>IF($AK170="n/a",1.03*AU170,IF($AK170&lt;0,1.01*AU170,IF($AK170&gt;10,1.1*AU170,(1+$AK170/100)*AU170)))</f>
        <v>2.5446120676795658</v>
      </c>
      <c r="AW170" s="703">
        <f>SUM(AR170:AV170)</f>
        <v>11.469894570723064</v>
      </c>
      <c r="AX170" s="810">
        <f>AW170/I170*100</f>
        <v>10.686569058718964</v>
      </c>
      <c r="AY170" s="1017">
        <v>0.67</v>
      </c>
      <c r="AZ170" s="945">
        <v>51.15</v>
      </c>
      <c r="BA170" s="945">
        <v>-1.43</v>
      </c>
      <c r="BB170" s="945">
        <v>3.2399999999999998</v>
      </c>
      <c r="BC170" s="945">
        <v>21.87</v>
      </c>
      <c r="BE170" s="666">
        <v>1961</v>
      </c>
      <c r="BF170" s="971">
        <f>IF(BE170&gt;2008,0,IF(BE170&gt;2001,1,IF(BE170&gt;1990,2,IF(BE170&gt;1980,3,IF(BE170&gt;1973,4,IF(BE170&gt;1970,5,IF(BE170&gt;1960,6,IF(BE170&gt;1958,7,IF(BE170&gt;1953,8,9)))))))))</f>
        <v>6</v>
      </c>
      <c r="BG170" s="955">
        <v>4.5</v>
      </c>
      <c r="BH170" s="937"/>
    </row>
    <row r="171" spans="1:60" ht="11.25" customHeight="1" x14ac:dyDescent="0.2">
      <c r="A171" s="954" t="s">
        <v>1075</v>
      </c>
      <c r="B171" s="948" t="s">
        <v>1076</v>
      </c>
      <c r="C171" s="1013" t="s">
        <v>108</v>
      </c>
      <c r="D171" s="1013" t="s">
        <v>4365</v>
      </c>
      <c r="E171" s="792">
        <v>8</v>
      </c>
      <c r="F171" s="1227">
        <v>526</v>
      </c>
      <c r="G171" s="1227" t="s">
        <v>106</v>
      </c>
      <c r="H171" s="1227" t="s">
        <v>106</v>
      </c>
      <c r="I171" s="947">
        <v>22.17</v>
      </c>
      <c r="J171" s="703">
        <f>(M171/I171)*100</f>
        <v>1.6238159675236805</v>
      </c>
      <c r="K171" s="950">
        <v>0.09</v>
      </c>
      <c r="L171" s="960">
        <v>4</v>
      </c>
      <c r="M171" s="694">
        <f>K171*L171</f>
        <v>0.36</v>
      </c>
      <c r="N171" s="943" t="s">
        <v>140</v>
      </c>
      <c r="O171" s="795">
        <v>7.0000000000000007E-2</v>
      </c>
      <c r="P171" s="939">
        <v>43304</v>
      </c>
      <c r="Q171" s="939">
        <v>43313</v>
      </c>
      <c r="R171" s="694">
        <f>(K171-O171)/O171*100</f>
        <v>28.571428571428552</v>
      </c>
      <c r="S171" s="759">
        <f>IF(INDEX(Historical!$D$7:$D$1439,MATCH(B171,Historical!$B$7:$B$1450,0))=0,"n/a",(INDEX(Historical!$C$7:$C$1439,MATCH(B171,Historical!$B$7:$B$1450,0))/INDEX(Historical!$D$7:$D$1439,MATCH(B171,Historical!$B$7:$B$1450,0))-1)*100)</f>
        <v>28.000000000000004</v>
      </c>
      <c r="T171" s="759">
        <f>IF(INDEX(Historical!$F$7:$F$1432,MATCH(B171,Historical!$B$7:$B$1450,0))=0,"n/a",((INDEX(Historical!$C$7:$C$1439,MATCH(B171,Historical!$B$7:$B$1450,0))/INDEX(Historical!$F$7:$F$1432,MATCH(B171,Historical!$B$7:$B$1450,0)))^(1/3)-1)*100)</f>
        <v>16.960709528514649</v>
      </c>
      <c r="U171" s="759">
        <f>IF(INDEX(Historical!$H$7:$H$1432,MATCH(B171,Historical!$B$7:$B$1450,0))=0,"n/a",((INDEX(Historical!$C$7:$C$1439,MATCH(B171,Historical!$B$7:$B$1450,0))/INDEX(Historical!$H$7:$H$1432,MATCH(B171,Historical!$B$7:$B$1450,0)))^(1/5)-1)*100)</f>
        <v>16.36215183053762</v>
      </c>
      <c r="V171" s="759">
        <f>IF(INDEX(Historical!$O$7:$O$1432,MATCH(B171,Historical!$B$7:$B$1450,0))=0,"n/a",((INDEX(Historical!$C$7:$C$1439,MATCH(B171,Historical!$B$7:$B$1450,0))/INDEX(Historical!$O$7:$O$1432,MATCH(B171,Historical!$B$7:$B$1450,0)))^(1/10)-1)*100)</f>
        <v>-9.9236336435632566</v>
      </c>
      <c r="W171" s="760" t="str">
        <f>IF(OR(U171&lt;=0,U171="n/a",V171&lt;=0,V171="n/a"),"n/a",U171/V171)</f>
        <v>n/a</v>
      </c>
      <c r="X171" s="761">
        <f>IF(OR(AJ171&lt;=0,AJ171="n/a",U171&lt;=0,U171="n/a"),"n/a",U171/AJ171)</f>
        <v>1.6868197763440844</v>
      </c>
      <c r="Y171" s="717"/>
      <c r="Z171" s="703">
        <f>IF(OR(AC171&lt;0.01,AC171="n/a"),"n/a",M171/AC171*100)</f>
        <v>37.894736842105267</v>
      </c>
      <c r="AA171" s="959">
        <f>IF(OR(AC171&lt;0.01,AC171="n/a"),"n/a",I171/AC171)</f>
        <v>23.336842105263162</v>
      </c>
      <c r="AB171" s="960">
        <v>12</v>
      </c>
      <c r="AC171" s="938">
        <v>0.95</v>
      </c>
      <c r="AD171" s="938">
        <v>2.9</v>
      </c>
      <c r="AE171" s="938">
        <v>4.08</v>
      </c>
      <c r="AF171" s="938">
        <v>1.1299999999999999</v>
      </c>
      <c r="AG171" s="938">
        <v>5</v>
      </c>
      <c r="AH171" s="938">
        <v>-23.1</v>
      </c>
      <c r="AI171" s="938">
        <v>4.3600000000000003</v>
      </c>
      <c r="AJ171" s="938">
        <v>9.7000000000000011</v>
      </c>
      <c r="AK171" s="938">
        <v>8</v>
      </c>
      <c r="AL171" s="951">
        <v>335.46</v>
      </c>
      <c r="AM171" s="945">
        <v>1.0999999999999999</v>
      </c>
      <c r="AN171" s="938">
        <v>0.1</v>
      </c>
      <c r="AO171" s="802">
        <f>IF(U171="n/a","n/a",IF(AA171&lt;0,"n/a",IF(AA171="n/a","n/a",J171+U171-AA171)))</f>
        <v>-5.3508743072018632</v>
      </c>
      <c r="AP171" s="803">
        <f>IF(U171="n/a","n/a",J171+U171)</f>
        <v>17.985967798061299</v>
      </c>
      <c r="AQ171" s="961">
        <f>IF(OR(AC171&lt;0.01,AF171="n/a"),"n/a",(I171/SQRT(22.5*AC171*(I171/AF171))-1)*100)</f>
        <v>8.2602452507585475</v>
      </c>
      <c r="AR171" s="703">
        <f>INDEX(Historical!$C$7:$C$1439,MATCH(B171,Historical!$B$7:$B$1450,0))*IF(AH171="n/a",1.03,IF(AH171&lt;0,1.01,IF(AH171&gt;10,1.1,(1+AH171/100))))</f>
        <v>0.32319999999999999</v>
      </c>
      <c r="AS171" s="959">
        <f>IF($AI171="n/a",1.03*AR171,IF($AI171&lt;0,1.01*AR171,IF($AI171&gt;10,1.1*AR171,(1+$AI171/100)*AR171)))</f>
        <v>0.33729152000000001</v>
      </c>
      <c r="AT171" s="959">
        <f>IF($AK171="n/a",1.03*AS171,IF($AK171&lt;0,1.01*AS171,IF($AK171&gt;10,1.1*AS171,(1+$AK171/100)*AS171)))</f>
        <v>0.36427484160000001</v>
      </c>
      <c r="AU171" s="959">
        <f>IF($AK171="n/a",1.03*AT171,IF($AK171&lt;0,1.01*AT171,IF($AK171&gt;10,1.1*AT171,(1+$AK171/100)*AT171)))</f>
        <v>0.39341682892800006</v>
      </c>
      <c r="AV171" s="959">
        <f>IF($AK171="n/a",1.03*AU171,IF($AK171&lt;0,1.01*AU171,IF($AK171&gt;10,1.1*AU171,(1+$AK171/100)*AU171)))</f>
        <v>0.4248901752422401</v>
      </c>
      <c r="AW171" s="703">
        <f>SUM(AR171:AV171)</f>
        <v>1.8430733657702401</v>
      </c>
      <c r="AX171" s="810">
        <f>AW171/I171*100</f>
        <v>8.3133665573759128</v>
      </c>
      <c r="AY171" s="1017">
        <v>0.73</v>
      </c>
      <c r="AZ171" s="945">
        <v>42.57</v>
      </c>
      <c r="BA171" s="945">
        <v>-13.969999999999999</v>
      </c>
      <c r="BB171" s="945">
        <v>1.53</v>
      </c>
      <c r="BC171" s="945">
        <v>5.66</v>
      </c>
      <c r="BE171" s="666">
        <v>2011</v>
      </c>
      <c r="BF171" s="971">
        <f>IF(BE171&gt;2008,0,IF(BE171&gt;2001,1,IF(BE171&gt;1990,2,IF(BE171&gt;1980,3,IF(BE171&gt;1973,4,IF(BE171&gt;1970,5,IF(BE171&gt;1960,6,IF(BE171&gt;1958,7,IF(BE171&gt;1953,8,9)))))))))</f>
        <v>0</v>
      </c>
      <c r="BG171" s="955">
        <v>0.70000000000000007</v>
      </c>
      <c r="BH171" s="937"/>
    </row>
    <row r="172" spans="1:60" ht="11.25" customHeight="1" x14ac:dyDescent="0.2">
      <c r="A172" s="936" t="s">
        <v>191</v>
      </c>
      <c r="B172" s="948" t="s">
        <v>192</v>
      </c>
      <c r="C172" s="1013" t="s">
        <v>128</v>
      </c>
      <c r="D172" s="1013" t="s">
        <v>4380</v>
      </c>
      <c r="E172" s="792">
        <v>56</v>
      </c>
      <c r="F172" s="1227">
        <v>14</v>
      </c>
      <c r="G172" s="1121" t="s">
        <v>115</v>
      </c>
      <c r="H172" s="1121" t="s">
        <v>115</v>
      </c>
      <c r="I172" s="938">
        <v>71.739999999999995</v>
      </c>
      <c r="J172" s="703">
        <f>(M172/I172)*100</f>
        <v>2.3975466964036802</v>
      </c>
      <c r="K172" s="950">
        <v>0.43</v>
      </c>
      <c r="L172" s="960">
        <v>4</v>
      </c>
      <c r="M172" s="694">
        <f>K172*L172</f>
        <v>1.72</v>
      </c>
      <c r="N172" s="943" t="s">
        <v>107</v>
      </c>
      <c r="O172" s="795">
        <v>0.42</v>
      </c>
      <c r="P172" s="934">
        <v>43572</v>
      </c>
      <c r="Q172" s="934">
        <v>43600</v>
      </c>
      <c r="R172" s="694">
        <f>(K172-O172)/O172*100</f>
        <v>2.3809523809523832</v>
      </c>
      <c r="S172" s="759">
        <f>IF(INDEX(Historical!$D$7:$D$1439,MATCH(B172,Historical!$B$7:$B$1450,0))=0,"n/a",(INDEX(Historical!$C$7:$C$1439,MATCH(B172,Historical!$B$7:$B$1450,0))/INDEX(Historical!$D$7:$D$1439,MATCH(B172,Historical!$B$7:$B$1450,0))-1)*100)</f>
        <v>4.4025157232704171</v>
      </c>
      <c r="T172" s="759">
        <f>IF(INDEX(Historical!$F$7:$F$1432,MATCH(B172,Historical!$B$7:$B$1450,0))=0,"n/a",((INDEX(Historical!$C$7:$C$1439,MATCH(B172,Historical!$B$7:$B$1450,0))/INDEX(Historical!$F$7:$F$1432,MATCH(B172,Historical!$B$7:$B$1450,0)))^(1/3)-1)*100)</f>
        <v>3.4361331000678952</v>
      </c>
      <c r="U172" s="759">
        <f>IF(INDEX(Historical!$H$7:$H$1432,MATCH(B172,Historical!$B$7:$B$1450,0))=0,"n/a",((INDEX(Historical!$C$7:$C$1439,MATCH(B172,Historical!$B$7:$B$1450,0))/INDEX(Historical!$H$7:$H$1432,MATCH(B172,Historical!$B$7:$B$1450,0)))^(1/5)-1)*100)</f>
        <v>4.5324885199757414</v>
      </c>
      <c r="V172" s="759">
        <f>IF(INDEX(Historical!$O$7:$O$1432,MATCH(B172,Historical!$B$7:$B$1450,0))=0,"n/a",((INDEX(Historical!$C$7:$C$1439,MATCH(B172,Historical!$B$7:$B$1450,0))/INDEX(Historical!$O$7:$O$1432,MATCH(B172,Historical!$B$7:$B$1450,0)))^(1/10)-1)*100)</f>
        <v>7.8453312011796061</v>
      </c>
      <c r="W172" s="760">
        <f>IF(OR(U172&lt;=0,U172="n/a",V172&lt;=0,V172="n/a"),"n/a",U172/V172)</f>
        <v>0.57773067876270756</v>
      </c>
      <c r="X172" s="761">
        <f>IF(OR(AJ172&lt;=0,AJ172="n/a",U172&lt;=0,U172="n/a"),"n/a",U172/AJ172)</f>
        <v>1.2590245888821505</v>
      </c>
      <c r="Y172" s="717"/>
      <c r="Z172" s="703">
        <f>IF(OR(AC172&lt;0.01,AC172="n/a"),"n/a",M172/AC172*100)</f>
        <v>62.093862815884471</v>
      </c>
      <c r="AA172" s="959">
        <f>IF(OR(AC172&lt;0.01,AC172="n/a"),"n/a",I172/AC172)</f>
        <v>25.898916967509024</v>
      </c>
      <c r="AB172" s="960">
        <v>12</v>
      </c>
      <c r="AC172" s="938">
        <v>2.77</v>
      </c>
      <c r="AD172" s="938">
        <v>12.66</v>
      </c>
      <c r="AE172" s="938">
        <v>4.18</v>
      </c>
      <c r="AF172" s="940" t="s">
        <v>137</v>
      </c>
      <c r="AG172" s="941">
        <v>-597.4</v>
      </c>
      <c r="AH172" s="938">
        <v>9.7000000000000011</v>
      </c>
      <c r="AI172" s="938">
        <v>6.92</v>
      </c>
      <c r="AJ172" s="938">
        <v>3.5999999999999996</v>
      </c>
      <c r="AK172" s="938">
        <v>2.13</v>
      </c>
      <c r="AL172" s="951">
        <v>64430.000000000007</v>
      </c>
      <c r="AM172" s="945">
        <v>0.3</v>
      </c>
      <c r="AN172" s="940" t="s">
        <v>137</v>
      </c>
      <c r="AO172" s="802">
        <f>IF(U172="n/a","n/a",IF(AA172&lt;0,"n/a",IF(AA172="n/a","n/a",J172+U172-AA172)))</f>
        <v>-18.968881751129601</v>
      </c>
      <c r="AP172" s="803">
        <f>IF(U172="n/a","n/a",J172+U172)</f>
        <v>6.9300352163794212</v>
      </c>
      <c r="AQ172" s="961" t="str">
        <f>IF(OR(AC172&lt;0.01,AF172="n/a"),"n/a",(I172/SQRT(22.5*AC172*(I172/AF172))-1)*100)</f>
        <v>n/a</v>
      </c>
      <c r="AR172" s="703">
        <f>INDEX(Historical!$C$7:$C$1439,MATCH(B172,Historical!$B$7:$B$1450,0))*IF(AH172="n/a",1.03,IF(AH172&lt;0,1.01,IF(AH172&gt;10,1.1,(1+AH172/100))))</f>
        <v>1.8210199999999999</v>
      </c>
      <c r="AS172" s="959">
        <f>IF($AI172="n/a",1.03*AR172,IF($AI172&lt;0,1.01*AR172,IF($AI172&gt;10,1.1*AR172,(1+$AI172/100)*AR172)))</f>
        <v>1.9470345839999996</v>
      </c>
      <c r="AT172" s="959">
        <f>IF($AK172="n/a",1.03*AS172,IF($AK172&lt;0,1.01*AS172,IF($AK172&gt;10,1.1*AS172,(1+$AK172/100)*AS172)))</f>
        <v>1.9885064206391998</v>
      </c>
      <c r="AU172" s="959">
        <f>IF($AK172="n/a",1.03*AT172,IF($AK172&lt;0,1.01*AT172,IF($AK172&gt;10,1.1*AT172,(1+$AK172/100)*AT172)))</f>
        <v>2.030861607398815</v>
      </c>
      <c r="AV172" s="959">
        <f>IF($AK172="n/a",1.03*AU172,IF($AK172&lt;0,1.01*AU172,IF($AK172&gt;10,1.1*AU172,(1+$AK172/100)*AU172)))</f>
        <v>2.0741189596364098</v>
      </c>
      <c r="AW172" s="703">
        <f>SUM(AR172:AV172)</f>
        <v>9.8615415716744241</v>
      </c>
      <c r="AX172" s="810">
        <f>AW172/I172*100</f>
        <v>13.746224660823007</v>
      </c>
      <c r="AY172" s="1017">
        <v>0.75</v>
      </c>
      <c r="AZ172" s="945">
        <v>24.959999999999997</v>
      </c>
      <c r="BA172" s="945">
        <v>-6.11</v>
      </c>
      <c r="BB172" s="945">
        <v>-1.34</v>
      </c>
      <c r="BC172" s="945">
        <v>7.31</v>
      </c>
      <c r="BE172" s="666">
        <v>1964</v>
      </c>
      <c r="BF172" s="971">
        <f>IF(BE172&gt;2008,0,IF(BE172&gt;2001,1,IF(BE172&gt;1990,2,IF(BE172&gt;1980,3,IF(BE172&gt;1973,4,IF(BE172&gt;1970,5,IF(BE172&gt;1960,6,IF(BE172&gt;1958,7,IF(BE172&gt;1953,8,9)))))))))</f>
        <v>6</v>
      </c>
      <c r="BG172" s="955">
        <v>19.100000000000001</v>
      </c>
      <c r="BH172" s="937"/>
    </row>
    <row r="173" spans="1:60" ht="11.25" customHeight="1" x14ac:dyDescent="0.2">
      <c r="A173" s="936" t="s">
        <v>1103</v>
      </c>
      <c r="B173" s="948" t="s">
        <v>1104</v>
      </c>
      <c r="C173" s="1013" t="s">
        <v>108</v>
      </c>
      <c r="D173" s="1013" t="s">
        <v>4365</v>
      </c>
      <c r="E173" s="792">
        <v>7</v>
      </c>
      <c r="F173" s="1227">
        <v>616</v>
      </c>
      <c r="G173" s="1146" t="s">
        <v>106</v>
      </c>
      <c r="H173" s="1146" t="s">
        <v>106</v>
      </c>
      <c r="I173" s="947">
        <v>23.1</v>
      </c>
      <c r="J173" s="703">
        <f>(M173/I173)*100</f>
        <v>1.9047619047619047</v>
      </c>
      <c r="K173" s="950">
        <v>0.11</v>
      </c>
      <c r="L173" s="960">
        <v>4</v>
      </c>
      <c r="M173" s="694">
        <f>K173*L173</f>
        <v>0.44</v>
      </c>
      <c r="N173" s="943" t="s">
        <v>119</v>
      </c>
      <c r="O173" s="795">
        <v>0.08</v>
      </c>
      <c r="P173" s="939">
        <v>43138</v>
      </c>
      <c r="Q173" s="939">
        <v>43160</v>
      </c>
      <c r="R173" s="694">
        <f>(K173-O173)/O173*100</f>
        <v>37.5</v>
      </c>
      <c r="S173" s="759">
        <f>IF(INDEX(Historical!$D$7:$D$1439,MATCH(B173,Historical!$B$7:$B$1450,0))=0,"n/a",(INDEX(Historical!$C$7:$C$1439,MATCH(B173,Historical!$B$7:$B$1450,0))/INDEX(Historical!$D$7:$D$1439,MATCH(B173,Historical!$B$7:$B$1450,0))-1)*100)</f>
        <v>37.5</v>
      </c>
      <c r="T173" s="759">
        <f>IF(INDEX(Historical!$F$7:$F$1432,MATCH(B173,Historical!$B$7:$B$1450,0))=0,"n/a",((INDEX(Historical!$C$7:$C$1439,MATCH(B173,Historical!$B$7:$B$1450,0))/INDEX(Historical!$F$7:$F$1432,MATCH(B173,Historical!$B$7:$B$1450,0)))^(1/3)-1)*100)</f>
        <v>22.390341034166038</v>
      </c>
      <c r="U173" s="759">
        <f>IF(INDEX(Historical!$H$7:$H$1432,MATCH(B173,Historical!$B$7:$B$1450,0))=0,"n/a",((INDEX(Historical!$C$7:$C$1439,MATCH(B173,Historical!$B$7:$B$1450,0))/INDEX(Historical!$H$7:$H$1432,MATCH(B173,Historical!$B$7:$B$1450,0)))^(1/5)-1)*100)</f>
        <v>29.674411610965823</v>
      </c>
      <c r="V173" s="759">
        <f>IF(INDEX(Historical!$O$7:$O$1432,MATCH(B173,Historical!$B$7:$B$1450,0))=0,"n/a",((INDEX(Historical!$C$7:$C$1439,MATCH(B173,Historical!$B$7:$B$1450,0))/INDEX(Historical!$O$7:$O$1432,MATCH(B173,Historical!$B$7:$B$1450,0)))^(1/10)-1)*100)</f>
        <v>-6.5128893940553763</v>
      </c>
      <c r="W173" s="760" t="str">
        <f>IF(OR(U173&lt;=0,U173="n/a",V173&lt;=0,V173="n/a"),"n/a",U173/V173)</f>
        <v>n/a</v>
      </c>
      <c r="X173" s="761" t="str">
        <f>IF(OR(AJ173&lt;=0,AJ173="n/a",U173&lt;=0,U173="n/a"),"n/a",U173/AJ173)</f>
        <v>n/a</v>
      </c>
      <c r="Y173" s="949"/>
      <c r="Z173" s="703" t="str">
        <f>IF(OR(AC173&lt;0.01,AC173="n/a"),"n/a",M173/AC173*100)</f>
        <v>n/a</v>
      </c>
      <c r="AA173" s="959" t="str">
        <f>IF(OR(AC173&lt;0.01,AC173="n/a"),"n/a",I173/AC173)</f>
        <v>n/a</v>
      </c>
      <c r="AB173" s="960">
        <v>12</v>
      </c>
      <c r="AC173" s="938" t="s">
        <v>137</v>
      </c>
      <c r="AD173" s="938" t="s">
        <v>137</v>
      </c>
      <c r="AE173" s="938" t="s">
        <v>137</v>
      </c>
      <c r="AF173" s="938" t="s">
        <v>137</v>
      </c>
      <c r="AG173" s="938" t="s">
        <v>137</v>
      </c>
      <c r="AH173" s="938" t="s">
        <v>137</v>
      </c>
      <c r="AI173" s="938" t="s">
        <v>137</v>
      </c>
      <c r="AJ173" s="938" t="s">
        <v>137</v>
      </c>
      <c r="AK173" s="938" t="s">
        <v>137</v>
      </c>
      <c r="AL173" s="951" t="s">
        <v>137</v>
      </c>
      <c r="AM173" s="945" t="s">
        <v>137</v>
      </c>
      <c r="AN173" s="938" t="s">
        <v>137</v>
      </c>
      <c r="AO173" s="802" t="str">
        <f>IF(U173="n/a","n/a",IF(AA173&lt;0,"n/a",IF(AA173="n/a","n/a",J173+U173-AA173)))</f>
        <v>n/a</v>
      </c>
      <c r="AP173" s="803">
        <f>IF(U173="n/a","n/a",J173+U173)</f>
        <v>31.579173515727728</v>
      </c>
      <c r="AQ173" s="961" t="str">
        <f>IF(OR(AC173&lt;0.01,AF173="n/a"),"n/a",(I173/SQRT(22.5*AC173*(I173/AF173))-1)*100)</f>
        <v>n/a</v>
      </c>
      <c r="AR173" s="703">
        <f>INDEX(Historical!$C$7:$C$1439,MATCH(B173,Historical!$B$7:$B$1450,0))*IF(AH173="n/a",1.03,IF(AH173&lt;0,1.01,IF(AH173&gt;10,1.1,(1+AH173/100))))</f>
        <v>0.45319999999999999</v>
      </c>
      <c r="AS173" s="959">
        <f>IF($AI173="n/a",1.03*AR173,IF($AI173&lt;0,1.01*AR173,IF($AI173&gt;10,1.1*AR173,(1+$AI173/100)*AR173)))</f>
        <v>0.46679599999999999</v>
      </c>
      <c r="AT173" s="959">
        <f>IF($AK173="n/a",1.03*AS173,IF($AK173&lt;0,1.01*AS173,IF($AK173&gt;10,1.1*AS173,(1+$AK173/100)*AS173)))</f>
        <v>0.48079988000000001</v>
      </c>
      <c r="AU173" s="959">
        <f>IF($AK173="n/a",1.03*AT173,IF($AK173&lt;0,1.01*AT173,IF($AK173&gt;10,1.1*AT173,(1+$AK173/100)*AT173)))</f>
        <v>0.49522387640000004</v>
      </c>
      <c r="AV173" s="959">
        <f>IF($AK173="n/a",1.03*AU173,IF($AK173&lt;0,1.01*AU173,IF($AK173&gt;10,1.1*AU173,(1+$AK173/100)*AU173)))</f>
        <v>0.51008059269200001</v>
      </c>
      <c r="AW173" s="703">
        <f>SUM(AR173:AV173)</f>
        <v>2.4061003490920001</v>
      </c>
      <c r="AX173" s="810">
        <f>AW173/I173*100</f>
        <v>10.416018827238096</v>
      </c>
      <c r="AY173" s="1017" t="s">
        <v>137</v>
      </c>
      <c r="AZ173" s="945" t="s">
        <v>137</v>
      </c>
      <c r="BA173" s="945" t="s">
        <v>137</v>
      </c>
      <c r="BB173" s="945" t="s">
        <v>137</v>
      </c>
      <c r="BC173" s="945" t="s">
        <v>137</v>
      </c>
      <c r="BD173" s="984" t="s">
        <v>4290</v>
      </c>
      <c r="BE173" s="666">
        <v>2012</v>
      </c>
      <c r="BF173" s="971">
        <f>IF(BE173&gt;2008,0,IF(BE173&gt;2001,1,IF(BE173&gt;1990,2,IF(BE173&gt;1980,3,IF(BE173&gt;1973,4,IF(BE173&gt;1970,5,IF(BE173&gt;1960,6,IF(BE173&gt;1958,7,IF(BE173&gt;1953,8,9)))))))))</f>
        <v>0</v>
      </c>
      <c r="BG173" s="955" t="s">
        <v>137</v>
      </c>
      <c r="BH173" s="937"/>
    </row>
    <row r="174" spans="1:60" ht="11.25" customHeight="1" x14ac:dyDescent="0.2">
      <c r="A174" s="936" t="s">
        <v>185</v>
      </c>
      <c r="B174" s="948" t="s">
        <v>186</v>
      </c>
      <c r="C174" s="1013" t="s">
        <v>128</v>
      </c>
      <c r="D174" s="1013" t="s">
        <v>4380</v>
      </c>
      <c r="E174" s="792">
        <v>42</v>
      </c>
      <c r="F174" s="1227">
        <v>64</v>
      </c>
      <c r="G174" s="1227" t="s">
        <v>37</v>
      </c>
      <c r="H174" s="1227" t="s">
        <v>115</v>
      </c>
      <c r="I174" s="938">
        <v>162.6</v>
      </c>
      <c r="J174" s="703">
        <f>(M174/I174)*100</f>
        <v>2.6076260762607628</v>
      </c>
      <c r="K174" s="950">
        <v>1.06</v>
      </c>
      <c r="L174" s="960">
        <v>4</v>
      </c>
      <c r="M174" s="694">
        <f>K174*L174</f>
        <v>4.24</v>
      </c>
      <c r="N174" s="943" t="s">
        <v>459</v>
      </c>
      <c r="O174" s="795">
        <v>0.96</v>
      </c>
      <c r="P174" s="934">
        <v>43676</v>
      </c>
      <c r="Q174" s="934">
        <v>43693</v>
      </c>
      <c r="R174" s="694">
        <f>(K174-O174)/O174*100</f>
        <v>10.416666666666677</v>
      </c>
      <c r="S174" s="759">
        <f>IF(INDEX(Historical!$D$7:$D$1439,MATCH(B174,Historical!$B$7:$B$1450,0))=0,"n/a",(INDEX(Historical!$C$7:$C$1439,MATCH(B174,Historical!$B$7:$B$1450,0))/INDEX(Historical!$D$7:$D$1439,MATCH(B174,Historical!$B$7:$B$1450,0))-1)*100)</f>
        <v>13.414634146341452</v>
      </c>
      <c r="T174" s="759">
        <f>IF(INDEX(Historical!$F$7:$F$1432,MATCH(B174,Historical!$B$7:$B$1450,0))=0,"n/a",((INDEX(Historical!$C$7:$C$1439,MATCH(B174,Historical!$B$7:$B$1450,0))/INDEX(Historical!$F$7:$F$1432,MATCH(B174,Historical!$B$7:$B$1450,0)))^(1/3)-1)*100)</f>
        <v>7.1960211297430909</v>
      </c>
      <c r="U174" s="759">
        <f>IF(INDEX(Historical!$H$7:$H$1432,MATCH(B174,Historical!$B$7:$B$1450,0))=0,"n/a",((INDEX(Historical!$C$7:$C$1439,MATCH(B174,Historical!$B$7:$B$1450,0))/INDEX(Historical!$H$7:$H$1432,MATCH(B174,Historical!$B$7:$B$1450,0)))^(1/5)-1)*100)</f>
        <v>6.6193020302802719</v>
      </c>
      <c r="V174" s="759">
        <f>IF(INDEX(Historical!$O$7:$O$1432,MATCH(B174,Historical!$B$7:$B$1450,0))=0,"n/a",((INDEX(Historical!$C$7:$C$1439,MATCH(B174,Historical!$B$7:$B$1450,0))/INDEX(Historical!$O$7:$O$1432,MATCH(B174,Historical!$B$7:$B$1450,0)))^(1/10)-1)*100)</f>
        <v>8.0193225621817419</v>
      </c>
      <c r="W174" s="760">
        <f>IF(OR(U174&lt;=0,U174="n/a",V174&lt;=0,V174="n/a"),"n/a",U174/V174)</f>
        <v>0.82541910229377535</v>
      </c>
      <c r="X174" s="761">
        <f>IF(OR(AJ174&lt;=0,AJ174="n/a",U174&lt;=0,U174="n/a"),"n/a",U174/AJ174)</f>
        <v>1.2035094600509586</v>
      </c>
      <c r="Y174" s="717"/>
      <c r="Z174" s="703">
        <f>IF(OR(AC174&lt;0.01,AC174="n/a"),"n/a",M174/AC174*100)</f>
        <v>69.508196721311492</v>
      </c>
      <c r="AA174" s="959">
        <f>IF(OR(AC174&lt;0.01,AC174="n/a"),"n/a",I174/AC174)</f>
        <v>26.655737704918032</v>
      </c>
      <c r="AB174" s="960">
        <v>6</v>
      </c>
      <c r="AC174" s="938">
        <v>6.1</v>
      </c>
      <c r="AD174" s="938">
        <v>8.6300000000000008</v>
      </c>
      <c r="AE174" s="938">
        <v>3.38</v>
      </c>
      <c r="AF174" s="940">
        <v>27.17</v>
      </c>
      <c r="AG174" s="940">
        <v>108.80000000000001</v>
      </c>
      <c r="AH174" s="938">
        <v>5.5</v>
      </c>
      <c r="AI174" s="938">
        <v>3.36</v>
      </c>
      <c r="AJ174" s="938">
        <v>5.5</v>
      </c>
      <c r="AK174" s="938">
        <v>3.1399999999999997</v>
      </c>
      <c r="AL174" s="951">
        <v>21210</v>
      </c>
      <c r="AM174" s="945">
        <v>0.11</v>
      </c>
      <c r="AN174" s="940">
        <v>3.34</v>
      </c>
      <c r="AO174" s="802">
        <f>IF(U174="n/a","n/a",IF(AA174&lt;0,"n/a",IF(AA174="n/a","n/a",J174+U174-AA174)))</f>
        <v>-17.428809598376997</v>
      </c>
      <c r="AP174" s="803">
        <f>IF(U174="n/a","n/a",J174+U174)</f>
        <v>9.2269281065410347</v>
      </c>
      <c r="AQ174" s="961">
        <f>IF(OR(AC174&lt;0.01,AF174="n/a"),"n/a",(I174/SQRT(22.5*AC174*(I174/AF174))-1)*100)</f>
        <v>467.34719663540653</v>
      </c>
      <c r="AR174" s="703">
        <f>INDEX(Historical!$C$7:$C$1439,MATCH(B174,Historical!$B$7:$B$1450,0))*IF(AH174="n/a",1.03,IF(AH174&lt;0,1.01,IF(AH174&gt;10,1.1,(1+AH174/100))))</f>
        <v>3.9245999999999999</v>
      </c>
      <c r="AS174" s="959">
        <f>IF($AI174="n/a",1.03*AR174,IF($AI174&lt;0,1.01*AR174,IF($AI174&gt;10,1.1*AR174,(1+$AI174/100)*AR174)))</f>
        <v>4.0564665600000005</v>
      </c>
      <c r="AT174" s="959">
        <f>IF($AK174="n/a",1.03*AS174,IF($AK174&lt;0,1.01*AS174,IF($AK174&gt;10,1.1*AS174,(1+$AK174/100)*AS174)))</f>
        <v>4.183839609984001</v>
      </c>
      <c r="AU174" s="959">
        <f>IF($AK174="n/a",1.03*AT174,IF($AK174&lt;0,1.01*AT174,IF($AK174&gt;10,1.1*AT174,(1+$AK174/100)*AT174)))</f>
        <v>4.3152121737374989</v>
      </c>
      <c r="AV174" s="959">
        <f>IF($AK174="n/a",1.03*AU174,IF($AK174&lt;0,1.01*AU174,IF($AK174&gt;10,1.1*AU174,(1+$AK174/100)*AU174)))</f>
        <v>4.450709835992857</v>
      </c>
      <c r="AW174" s="703">
        <f>SUM(AR174:AV174)</f>
        <v>20.930828179714357</v>
      </c>
      <c r="AX174" s="810">
        <f>AW174/I174*100</f>
        <v>12.872588056404894</v>
      </c>
      <c r="AY174" s="1017">
        <v>0.35</v>
      </c>
      <c r="AZ174" s="945">
        <v>22.56</v>
      </c>
      <c r="BA174" s="945">
        <v>-3.04</v>
      </c>
      <c r="BB174" s="945">
        <v>4.38</v>
      </c>
      <c r="BC174" s="945">
        <v>4.7</v>
      </c>
      <c r="BE174" s="666">
        <v>1978</v>
      </c>
      <c r="BF174" s="971">
        <f>IF(BE174&gt;2008,0,IF(BE174&gt;2001,1,IF(BE174&gt;1990,2,IF(BE174&gt;1980,3,IF(BE174&gt;1973,4,IF(BE174&gt;1970,5,IF(BE174&gt;1960,6,IF(BE174&gt;1958,7,IF(BE174&gt;1953,8,9)))))))))</f>
        <v>4</v>
      </c>
      <c r="BG174" s="955">
        <v>15.6</v>
      </c>
      <c r="BH174" s="937"/>
    </row>
    <row r="175" spans="1:60" ht="11.25" customHeight="1" x14ac:dyDescent="0.2">
      <c r="A175" s="936" t="s">
        <v>1091</v>
      </c>
      <c r="B175" s="948" t="s">
        <v>1092</v>
      </c>
      <c r="C175" s="1013" t="s">
        <v>108</v>
      </c>
      <c r="D175" s="1013" t="s">
        <v>4365</v>
      </c>
      <c r="E175" s="792">
        <v>10</v>
      </c>
      <c r="F175" s="1227">
        <v>351</v>
      </c>
      <c r="G175" s="1227" t="s">
        <v>37</v>
      </c>
      <c r="H175" s="1227" t="s">
        <v>37</v>
      </c>
      <c r="I175" s="947">
        <v>73.2</v>
      </c>
      <c r="J175" s="703">
        <f>(M175/I175)*100</f>
        <v>3.6612021857923498</v>
      </c>
      <c r="K175" s="950">
        <v>0.67</v>
      </c>
      <c r="L175" s="960">
        <v>4</v>
      </c>
      <c r="M175" s="694">
        <f>K175*L175</f>
        <v>2.68</v>
      </c>
      <c r="N175" s="943" t="s">
        <v>146</v>
      </c>
      <c r="O175" s="795">
        <v>0.6</v>
      </c>
      <c r="P175" s="934">
        <v>43538</v>
      </c>
      <c r="Q175" s="934">
        <v>43556</v>
      </c>
      <c r="R175" s="694">
        <f>(K175-O175)/O175*100</f>
        <v>11.666666666666679</v>
      </c>
      <c r="S175" s="759">
        <f>IF(INDEX(Historical!$D$7:$D$1439,MATCH(B175,Historical!$B$7:$B$1450,0))=0,"n/a",(INDEX(Historical!$C$7:$C$1439,MATCH(B175,Historical!$B$7:$B$1450,0))/INDEX(Historical!$D$7:$D$1439,MATCH(B175,Historical!$B$7:$B$1450,0))-1)*100)</f>
        <v>70.370370370370367</v>
      </c>
      <c r="T175" s="759">
        <f>IF(INDEX(Historical!$F$7:$F$1432,MATCH(B175,Historical!$B$7:$B$1450,0))=0,"n/a",((INDEX(Historical!$C$7:$C$1439,MATCH(B175,Historical!$B$7:$B$1450,0))/INDEX(Historical!$F$7:$F$1432,MATCH(B175,Historical!$B$7:$B$1450,0)))^(1/3)-1)*100)</f>
        <v>30.918591282634388</v>
      </c>
      <c r="U175" s="759">
        <f>IF(INDEX(Historical!$H$7:$H$1432,MATCH(B175,Historical!$B$7:$B$1450,0))=0,"n/a",((INDEX(Historical!$C$7:$C$1439,MATCH(B175,Historical!$B$7:$B$1450,0))/INDEX(Historical!$H$7:$H$1432,MATCH(B175,Historical!$B$7:$B$1450,0)))^(1/5)-1)*100)</f>
        <v>22.759405763620876</v>
      </c>
      <c r="V175" s="759">
        <f>IF(INDEX(Historical!$O$7:$O$1432,MATCH(B175,Historical!$B$7:$B$1450,0))=0,"n/a",((INDEX(Historical!$C$7:$C$1439,MATCH(B175,Historical!$B$7:$B$1450,0))/INDEX(Historical!$O$7:$O$1432,MATCH(B175,Historical!$B$7:$B$1450,0)))^(1/10)-1)*100)</f>
        <v>-3.4723678024016214</v>
      </c>
      <c r="W175" s="760" t="str">
        <f>IF(OR(U175&lt;=0,U175="n/a",V175&lt;=0,V175="n/a"),"n/a",U175/V175)</f>
        <v>n/a</v>
      </c>
      <c r="X175" s="761">
        <f>IF(OR(AJ175&lt;=0,AJ175="n/a",U175&lt;=0,U175="n/a"),"n/a",U175/AJ175)</f>
        <v>1.1323087444587501</v>
      </c>
      <c r="Y175" s="949"/>
      <c r="Z175" s="703">
        <f>IF(OR(AC175&lt;0.01,AC175="n/a"),"n/a",M175/AC175*100)</f>
        <v>34.625322997416021</v>
      </c>
      <c r="AA175" s="959">
        <f>IF(OR(AC175&lt;0.01,AC175="n/a"),"n/a",I175/AC175)</f>
        <v>9.4573643410852721</v>
      </c>
      <c r="AB175" s="960">
        <v>12</v>
      </c>
      <c r="AC175" s="938">
        <v>7.74</v>
      </c>
      <c r="AD175" s="938">
        <v>2.63</v>
      </c>
      <c r="AE175" s="938">
        <v>4.1100000000000003</v>
      </c>
      <c r="AF175" s="938">
        <v>1.56</v>
      </c>
      <c r="AG175" s="938">
        <v>15.9</v>
      </c>
      <c r="AH175" s="938">
        <v>50.2</v>
      </c>
      <c r="AI175" s="938">
        <v>-1.4500000000000002</v>
      </c>
      <c r="AJ175" s="938">
        <v>20.100000000000001</v>
      </c>
      <c r="AK175" s="938">
        <v>3.5999999999999996</v>
      </c>
      <c r="AL175" s="951">
        <v>11570</v>
      </c>
      <c r="AM175" s="945">
        <v>0.8</v>
      </c>
      <c r="AN175" s="938">
        <v>0.41</v>
      </c>
      <c r="AO175" s="802">
        <f>IF(U175="n/a","n/a",IF(AA175&lt;0,"n/a",IF(AA175="n/a","n/a",J175+U175-AA175)))</f>
        <v>16.96324360832795</v>
      </c>
      <c r="AP175" s="803">
        <f>IF(U175="n/a","n/a",J175+U175)</f>
        <v>26.420607949413224</v>
      </c>
      <c r="AQ175" s="961">
        <f>IF(OR(AC175&lt;0.01,AF175="n/a"),"n/a",(I175/SQRT(22.5*AC175*(I175/AF175))-1)*100)</f>
        <v>-19.024040955648715</v>
      </c>
      <c r="AR175" s="703">
        <f>INDEX(Historical!$C$7:$C$1439,MATCH(B175,Historical!$B$7:$B$1450,0))*IF(AH175="n/a",1.03,IF(AH175&lt;0,1.01,IF(AH175&gt;10,1.1,(1+AH175/100))))</f>
        <v>2.0240000000000005</v>
      </c>
      <c r="AS175" s="959">
        <f>IF($AI175="n/a",1.03*AR175,IF($AI175&lt;0,1.01*AR175,IF($AI175&gt;10,1.1*AR175,(1+$AI175/100)*AR175)))</f>
        <v>2.0442400000000003</v>
      </c>
      <c r="AT175" s="959">
        <f>IF($AK175="n/a",1.03*AS175,IF($AK175&lt;0,1.01*AS175,IF($AK175&gt;10,1.1*AS175,(1+$AK175/100)*AS175)))</f>
        <v>2.1178326400000005</v>
      </c>
      <c r="AU175" s="959">
        <f>IF($AK175="n/a",1.03*AT175,IF($AK175&lt;0,1.01*AT175,IF($AK175&gt;10,1.1*AT175,(1+$AK175/100)*AT175)))</f>
        <v>2.1940746150400008</v>
      </c>
      <c r="AV175" s="959">
        <f>IF($AK175="n/a",1.03*AU175,IF($AK175&lt;0,1.01*AU175,IF($AK175&gt;10,1.1*AU175,(1+$AK175/100)*AU175)))</f>
        <v>2.2730613011814409</v>
      </c>
      <c r="AW175" s="703">
        <f>SUM(AR175:AV175)</f>
        <v>10.653208556221443</v>
      </c>
      <c r="AX175" s="810">
        <f>AW175/I175*100</f>
        <v>14.553563601395414</v>
      </c>
      <c r="AY175" s="1017">
        <v>1.44</v>
      </c>
      <c r="AZ175" s="945">
        <v>14.93</v>
      </c>
      <c r="BA175" s="945">
        <v>-27.27</v>
      </c>
      <c r="BB175" s="945">
        <v>2.73</v>
      </c>
      <c r="BC175" s="945">
        <v>-4.6500000000000004</v>
      </c>
      <c r="BE175" s="666">
        <v>2010</v>
      </c>
      <c r="BF175" s="971">
        <f>IF(BE175&gt;2008,0,IF(BE175&gt;2001,1,IF(BE175&gt;1990,2,IF(BE175&gt;1980,3,IF(BE175&gt;1973,4,IF(BE175&gt;1970,5,IF(BE175&gt;1960,6,IF(BE175&gt;1958,7,IF(BE175&gt;1953,8,9)))))))))</f>
        <v>0</v>
      </c>
      <c r="BG175" s="955">
        <v>1.7000000000000002</v>
      </c>
      <c r="BH175" s="937"/>
    </row>
    <row r="176" spans="1:60" s="838" customFormat="1" ht="11.25" customHeight="1" x14ac:dyDescent="0.2">
      <c r="A176" s="817" t="s">
        <v>521</v>
      </c>
      <c r="B176" s="846" t="s">
        <v>522</v>
      </c>
      <c r="C176" s="1013" t="s">
        <v>4369</v>
      </c>
      <c r="D176" s="1013" t="s">
        <v>523</v>
      </c>
      <c r="E176" s="818">
        <v>12</v>
      </c>
      <c r="F176" s="1227">
        <v>300</v>
      </c>
      <c r="G176" s="1236" t="s">
        <v>106</v>
      </c>
      <c r="H176" s="1236" t="s">
        <v>106</v>
      </c>
      <c r="I176" s="819">
        <v>43.17</v>
      </c>
      <c r="J176" s="820">
        <f>(M176/I176)*100</f>
        <v>1.9457956914523973</v>
      </c>
      <c r="K176" s="821">
        <v>0.21</v>
      </c>
      <c r="L176" s="822">
        <v>4</v>
      </c>
      <c r="M176" s="823">
        <f>K176*L176</f>
        <v>0.84</v>
      </c>
      <c r="N176" s="824" t="s">
        <v>413</v>
      </c>
      <c r="O176" s="825">
        <v>0.19</v>
      </c>
      <c r="P176" s="826">
        <v>43557</v>
      </c>
      <c r="Q176" s="826">
        <v>43579</v>
      </c>
      <c r="R176" s="823">
        <f>(K176-O176)/O176*100</f>
        <v>10.52631578947368</v>
      </c>
      <c r="S176" s="759">
        <f>IF(INDEX(Historical!$D$7:$D$1439,MATCH(B176,Historical!$B$7:$B$1450,0))=0,"n/a",(INDEX(Historical!$C$7:$C$1439,MATCH(B176,Historical!$B$7:$B$1450,0))/INDEX(Historical!$D$7:$D$1439,MATCH(B176,Historical!$B$7:$B$1450,0))-1)*100)</f>
        <v>19.262295081967196</v>
      </c>
      <c r="T176" s="759">
        <f>IF(INDEX(Historical!$F$7:$F$1432,MATCH(B176,Historical!$B$7:$B$1450,0))=0,"n/a",((INDEX(Historical!$C$7:$C$1439,MATCH(B176,Historical!$B$7:$B$1450,0))/INDEX(Historical!$F$7:$F$1432,MATCH(B176,Historical!$B$7:$B$1450,0)))^(1/3)-1)*100)</f>
        <v>14.275411159088836</v>
      </c>
      <c r="U176" s="759">
        <f>IF(INDEX(Historical!$H$7:$H$1432,MATCH(B176,Historical!$B$7:$B$1450,0))=0,"n/a",((INDEX(Historical!$C$7:$C$1439,MATCH(B176,Historical!$B$7:$B$1450,0))/INDEX(Historical!$H$7:$H$1432,MATCH(B176,Historical!$B$7:$B$1450,0)))^(1/5)-1)*100)</f>
        <v>14.248461186473316</v>
      </c>
      <c r="V176" s="759">
        <f>IF(INDEX(Historical!$O$7:$O$1432,MATCH(B176,Historical!$B$7:$B$1450,0))=0,"n/a",((INDEX(Historical!$C$7:$C$1439,MATCH(B176,Historical!$B$7:$B$1450,0))/INDEX(Historical!$O$7:$O$1432,MATCH(B176,Historical!$B$7:$B$1450,0)))^(1/10)-1)*100)</f>
        <v>22.740015029103144</v>
      </c>
      <c r="W176" s="827">
        <f>IF(OR(U176&lt;=0,U176="n/a",V176&lt;=0,V176="n/a"),"n/a",U176/V176)</f>
        <v>0.62658099250320809</v>
      </c>
      <c r="X176" s="828">
        <f>IF(OR(AJ176&lt;=0,AJ176="n/a",U176&lt;=0,U176="n/a"),"n/a",U176/AJ176)</f>
        <v>0.97592199907351485</v>
      </c>
      <c r="Y176" s="829"/>
      <c r="Z176" s="820">
        <f>IF(OR(AC176&lt;0.01,AC176="n/a"),"n/a",M176/AC176*100)</f>
        <v>31.69811320754717</v>
      </c>
      <c r="AA176" s="830">
        <f>IF(OR(AC176&lt;0.01,AC176="n/a"),"n/a",I176/AC176)</f>
        <v>16.29056603773585</v>
      </c>
      <c r="AB176" s="822">
        <v>12</v>
      </c>
      <c r="AC176" s="831">
        <v>2.65</v>
      </c>
      <c r="AD176" s="831">
        <v>1.62</v>
      </c>
      <c r="AE176" s="831">
        <v>1.93</v>
      </c>
      <c r="AF176" s="831">
        <v>2.67</v>
      </c>
      <c r="AG176" s="831">
        <v>16.2</v>
      </c>
      <c r="AH176" s="831">
        <v>20.599999999999998</v>
      </c>
      <c r="AI176" s="831">
        <v>11.78</v>
      </c>
      <c r="AJ176" s="831">
        <v>14.6</v>
      </c>
      <c r="AK176" s="831">
        <v>10.299999999999999</v>
      </c>
      <c r="AL176" s="832">
        <v>199980</v>
      </c>
      <c r="AM176" s="833">
        <v>0.1</v>
      </c>
      <c r="AN176" s="831">
        <v>1.46</v>
      </c>
      <c r="AO176" s="834">
        <f>IF(U176="n/a","n/a",IF(AA176&lt;0,"n/a",IF(AA176="n/a","n/a",J176+U176-AA176)))</f>
        <v>-9.6309159810136435E-2</v>
      </c>
      <c r="AP176" s="835">
        <f>IF(U176="n/a","n/a",J176+U176)</f>
        <v>16.194256877925714</v>
      </c>
      <c r="AQ176" s="836">
        <f>IF(OR(AC176&lt;0.01,AF176="n/a"),"n/a",(I176/SQRT(22.5*AC176*(I176/AF176))-1)*100)</f>
        <v>39.037662876334366</v>
      </c>
      <c r="AR176" s="703">
        <f>INDEX(Historical!$C$7:$C$1439,MATCH(B176,Historical!$B$7:$B$1450,0))*IF(AH176="n/a",1.03,IF(AH176&lt;0,1.01,IF(AH176&gt;10,1.1,(1+AH176/100))))</f>
        <v>0.80025000000000013</v>
      </c>
      <c r="AS176" s="830">
        <f>IF($AI176="n/a",1.03*AR176,IF($AI176&lt;0,1.01*AR176,IF($AI176&gt;10,1.1*AR176,(1+$AI176/100)*AR176)))</f>
        <v>0.88027500000000025</v>
      </c>
      <c r="AT176" s="830">
        <f>IF($AK176="n/a",1.03*AS176,IF($AK176&lt;0,1.01*AS176,IF($AK176&gt;10,1.1*AS176,(1+$AK176/100)*AS176)))</f>
        <v>0.9683025000000004</v>
      </c>
      <c r="AU176" s="830">
        <f>IF($AK176="n/a",1.03*AT176,IF($AK176&lt;0,1.01*AT176,IF($AK176&gt;10,1.1*AT176,(1+$AK176/100)*AT176)))</f>
        <v>1.0651327500000005</v>
      </c>
      <c r="AV176" s="830">
        <f>IF($AK176="n/a",1.03*AU176,IF($AK176&lt;0,1.01*AU176,IF($AK176&gt;10,1.1*AU176,(1+$AK176/100)*AU176)))</f>
        <v>1.1716460250000007</v>
      </c>
      <c r="AW176" s="820">
        <f>SUM(AR176:AV176)</f>
        <v>4.8856062750000024</v>
      </c>
      <c r="AX176" s="837">
        <f>AW176/I176*100</f>
        <v>11.317132904795002</v>
      </c>
      <c r="AY176" s="1018">
        <v>1.1000000000000001</v>
      </c>
      <c r="AZ176" s="833">
        <v>32.379999999999995</v>
      </c>
      <c r="BA176" s="833">
        <v>-4.6899999999999995</v>
      </c>
      <c r="BB176" s="833">
        <v>0.44999999999999996</v>
      </c>
      <c r="BC176" s="833">
        <v>9.35</v>
      </c>
      <c r="BD176" s="985"/>
      <c r="BE176" s="666">
        <v>2008</v>
      </c>
      <c r="BF176" s="971">
        <f>IF(BE176&gt;2008,0,IF(BE176&gt;2001,1,IF(BE176&gt;1990,2,IF(BE176&gt;1980,3,IF(BE176&gt;1973,4,IF(BE176&gt;1970,5,IF(BE176&gt;1960,6,IF(BE176&gt;1958,7,IF(BE176&gt;1953,8,9)))))))))</f>
        <v>1</v>
      </c>
      <c r="BG176" s="892">
        <v>5.2</v>
      </c>
    </row>
    <row r="177" spans="1:60" ht="11.25" customHeight="1" x14ac:dyDescent="0.2">
      <c r="A177" s="936" t="s">
        <v>1036</v>
      </c>
      <c r="B177" s="949" t="s">
        <v>1037</v>
      </c>
      <c r="C177" s="1013" t="s">
        <v>154</v>
      </c>
      <c r="D177" s="1013" t="s">
        <v>4350</v>
      </c>
      <c r="E177" s="792">
        <v>10</v>
      </c>
      <c r="F177" s="1227">
        <v>326</v>
      </c>
      <c r="G177" s="1227" t="s">
        <v>106</v>
      </c>
      <c r="H177" s="1227" t="s">
        <v>106</v>
      </c>
      <c r="I177" s="947">
        <v>92.28</v>
      </c>
      <c r="J177" s="703">
        <f>(M177/I177)*100</f>
        <v>0.21673168617251842</v>
      </c>
      <c r="K177" s="950">
        <v>0.1</v>
      </c>
      <c r="L177" s="960">
        <v>2</v>
      </c>
      <c r="M177" s="694">
        <f>K177*L177</f>
        <v>0.2</v>
      </c>
      <c r="N177" s="943" t="s">
        <v>231</v>
      </c>
      <c r="O177" s="795">
        <v>8.5000000000000006E-2</v>
      </c>
      <c r="P177" s="934">
        <v>43481</v>
      </c>
      <c r="Q177" s="934">
        <v>43496</v>
      </c>
      <c r="R177" s="694">
        <f>(K177-O177)/O177*100</f>
        <v>17.647058823529409</v>
      </c>
      <c r="S177" s="759">
        <f>IF(INDEX(Historical!$D$7:$D$1439,MATCH(B177,Historical!$B$7:$B$1450,0))=0,"n/a",(INDEX(Historical!$C$7:$C$1439,MATCH(B177,Historical!$B$7:$B$1450,0))/INDEX(Historical!$D$7:$D$1439,MATCH(B177,Historical!$B$7:$B$1450,0))-1)*100)</f>
        <v>21.42857142857142</v>
      </c>
      <c r="T177" s="759">
        <f>IF(INDEX(Historical!$F$7:$F$1432,MATCH(B177,Historical!$B$7:$B$1450,0))=0,"n/a",((INDEX(Historical!$C$7:$C$1439,MATCH(B177,Historical!$B$7:$B$1450,0))/INDEX(Historical!$F$7:$F$1432,MATCH(B177,Historical!$B$7:$B$1450,0)))^(1/3)-1)*100)</f>
        <v>19.348319192733697</v>
      </c>
      <c r="U177" s="759">
        <f>IF(INDEX(Historical!$H$7:$H$1432,MATCH(B177,Historical!$B$7:$B$1450,0))=0,"n/a",((INDEX(Historical!$C$7:$C$1439,MATCH(B177,Historical!$B$7:$B$1450,0))/INDEX(Historical!$H$7:$H$1432,MATCH(B177,Historical!$B$7:$B$1450,0)))^(1/5)-1)*100)</f>
        <v>18.322950135022719</v>
      </c>
      <c r="V177" s="759" t="str">
        <f>IF(INDEX(Historical!$O$7:$O$1432,MATCH(B177,Historical!$B$7:$B$1450,0))=0,"n/a",((INDEX(Historical!$C$7:$C$1439,MATCH(B177,Historical!$B$7:$B$1450,0))/INDEX(Historical!$O$7:$O$1432,MATCH(B177,Historical!$B$7:$B$1450,0)))^(1/10)-1)*100)</f>
        <v>n/a</v>
      </c>
      <c r="W177" s="760" t="str">
        <f>IF(OR(U177&lt;=0,U177="n/a",V177&lt;=0,V177="n/a"),"n/a",U177/V177)</f>
        <v>n/a</v>
      </c>
      <c r="X177" s="761">
        <f>IF(OR(AJ177&lt;=0,AJ177="n/a",U177&lt;=0,U177="n/a"),"n/a",U177/AJ177)</f>
        <v>1.167066887581065</v>
      </c>
      <c r="Y177" s="949"/>
      <c r="Z177" s="703">
        <f>IF(OR(AC177&lt;0.01,AC177="n/a"),"n/a",M177/AC177*100)</f>
        <v>12.987012987012989</v>
      </c>
      <c r="AA177" s="959">
        <f>IF(OR(AC177&lt;0.01,AC177="n/a"),"n/a",I177/AC177)</f>
        <v>59.922077922077925</v>
      </c>
      <c r="AB177" s="960">
        <v>7</v>
      </c>
      <c r="AC177" s="938">
        <v>1.54</v>
      </c>
      <c r="AD177" s="938">
        <v>21.52</v>
      </c>
      <c r="AE177" s="938">
        <v>4.16</v>
      </c>
      <c r="AF177" s="938">
        <v>5.8</v>
      </c>
      <c r="AG177" s="938">
        <v>10</v>
      </c>
      <c r="AH177" s="938">
        <v>15.4</v>
      </c>
      <c r="AI177" s="938">
        <v>12.6</v>
      </c>
      <c r="AJ177" s="938">
        <v>15.7</v>
      </c>
      <c r="AK177" s="938">
        <v>2.75</v>
      </c>
      <c r="AL177" s="951">
        <v>3770</v>
      </c>
      <c r="AM177" s="945">
        <v>0.6</v>
      </c>
      <c r="AN177" s="938">
        <v>0.36</v>
      </c>
      <c r="AO177" s="802">
        <f>IF(U177="n/a","n/a",IF(AA177&lt;0,"n/a",IF(AA177="n/a","n/a",J177+U177-AA177)))</f>
        <v>-41.382396100882687</v>
      </c>
      <c r="AP177" s="803">
        <f>IF(U177="n/a","n/a",J177+U177)</f>
        <v>18.539681821195238</v>
      </c>
      <c r="AQ177" s="961">
        <f>IF(OR(AC177&lt;0.01,AF177="n/a"),"n/a",(I177/SQRT(22.5*AC177*(I177/AF177))-1)*100)</f>
        <v>293.02137456606721</v>
      </c>
      <c r="AR177" s="703">
        <f>INDEX(Historical!$C$7:$C$1439,MATCH(B177,Historical!$B$7:$B$1450,0))*IF(AH177="n/a",1.03,IF(AH177&lt;0,1.01,IF(AH177&gt;10,1.1,(1+AH177/100))))</f>
        <v>0.18700000000000003</v>
      </c>
      <c r="AS177" s="959">
        <f>IF($AI177="n/a",1.03*AR177,IF($AI177&lt;0,1.01*AR177,IF($AI177&gt;10,1.1*AR177,(1+$AI177/100)*AR177)))</f>
        <v>0.20570000000000005</v>
      </c>
      <c r="AT177" s="959">
        <f>IF($AK177="n/a",1.03*AS177,IF($AK177&lt;0,1.01*AS177,IF($AK177&gt;10,1.1*AS177,(1+$AK177/100)*AS177)))</f>
        <v>0.21135675000000007</v>
      </c>
      <c r="AU177" s="959">
        <f>IF($AK177="n/a",1.03*AT177,IF($AK177&lt;0,1.01*AT177,IF($AK177&gt;10,1.1*AT177,(1+$AK177/100)*AT177)))</f>
        <v>0.21716906062500008</v>
      </c>
      <c r="AV177" s="959">
        <f>IF($AK177="n/a",1.03*AU177,IF($AK177&lt;0,1.01*AU177,IF($AK177&gt;10,1.1*AU177,(1+$AK177/100)*AU177)))</f>
        <v>0.2231412097921876</v>
      </c>
      <c r="AW177" s="703">
        <f>SUM(AR177:AV177)</f>
        <v>1.0443670204171878</v>
      </c>
      <c r="AX177" s="810">
        <f>AW177/I177*100</f>
        <v>1.1317371265899303</v>
      </c>
      <c r="AY177" s="1017">
        <v>1.08</v>
      </c>
      <c r="AZ177" s="945">
        <v>45.39</v>
      </c>
      <c r="BA177" s="945">
        <v>-7.4300000000000006</v>
      </c>
      <c r="BB177" s="945">
        <v>20.89</v>
      </c>
      <c r="BC177" s="945">
        <v>21.279999999999998</v>
      </c>
      <c r="BE177" s="666">
        <v>2010</v>
      </c>
      <c r="BF177" s="971">
        <f>IF(BE177&gt;2008,0,IF(BE177&gt;2001,1,IF(BE177&gt;1990,2,IF(BE177&gt;1980,3,IF(BE177&gt;1973,4,IF(BE177&gt;1970,5,IF(BE177&gt;1960,6,IF(BE177&gt;1958,7,IF(BE177&gt;1953,8,9)))))))))</f>
        <v>0</v>
      </c>
      <c r="BG177" s="955">
        <v>6.3</v>
      </c>
      <c r="BH177" s="937"/>
    </row>
    <row r="178" spans="1:60" ht="11.25" customHeight="1" x14ac:dyDescent="0.2">
      <c r="A178" s="936" t="s">
        <v>1077</v>
      </c>
      <c r="B178" s="948" t="s">
        <v>1078</v>
      </c>
      <c r="C178" s="1013" t="s">
        <v>108</v>
      </c>
      <c r="D178" s="1013" t="s">
        <v>4361</v>
      </c>
      <c r="E178" s="792">
        <v>9</v>
      </c>
      <c r="F178" s="1227">
        <v>435</v>
      </c>
      <c r="G178" s="1227" t="s">
        <v>106</v>
      </c>
      <c r="H178" s="1227" t="s">
        <v>106</v>
      </c>
      <c r="I178" s="947">
        <v>194.42</v>
      </c>
      <c r="J178" s="703">
        <f>(M178/I178)*100</f>
        <v>1.5430511264273223</v>
      </c>
      <c r="K178" s="950">
        <v>0.75</v>
      </c>
      <c r="L178" s="960">
        <v>4</v>
      </c>
      <c r="M178" s="694">
        <f>K178*L178</f>
        <v>3</v>
      </c>
      <c r="N178" s="943" t="s">
        <v>3964</v>
      </c>
      <c r="O178" s="795">
        <v>0.7</v>
      </c>
      <c r="P178" s="934">
        <v>43531</v>
      </c>
      <c r="Q178" s="934">
        <v>43549</v>
      </c>
      <c r="R178" s="694">
        <f>(K178-O178)/O178*100</f>
        <v>7.1428571428571495</v>
      </c>
      <c r="S178" s="759">
        <f>IF(INDEX(Historical!$D$7:$D$1439,MATCH(B178,Historical!$B$7:$B$1450,0))=0,"n/a",(INDEX(Historical!$C$7:$C$1439,MATCH(B178,Historical!$B$7:$B$1450,0))/INDEX(Historical!$D$7:$D$1439,MATCH(B178,Historical!$B$7:$B$1450,0))-1)*100)</f>
        <v>6.0606060606060552</v>
      </c>
      <c r="T178" s="759">
        <f>IF(INDEX(Historical!$F$7:$F$1432,MATCH(B178,Historical!$B$7:$B$1450,0))=0,"n/a",((INDEX(Historical!$C$7:$C$1439,MATCH(B178,Historical!$B$7:$B$1450,0))/INDEX(Historical!$F$7:$F$1432,MATCH(B178,Historical!$B$7:$B$1450,0)))^(1/3)-1)*100)</f>
        <v>11.868894208139679</v>
      </c>
      <c r="U178" s="759">
        <f>IF(INDEX(Historical!$H$7:$H$1432,MATCH(B178,Historical!$B$7:$B$1450,0))=0,"n/a",((INDEX(Historical!$C$7:$C$1439,MATCH(B178,Historical!$B$7:$B$1450,0))/INDEX(Historical!$H$7:$H$1432,MATCH(B178,Historical!$B$7:$B$1450,0)))^(1/5)-1)*100)</f>
        <v>9.2388464140372939</v>
      </c>
      <c r="V178" s="759">
        <f>IF(INDEX(Historical!$O$7:$O$1432,MATCH(B178,Historical!$B$7:$B$1450,0))=0,"n/a",((INDEX(Historical!$C$7:$C$1439,MATCH(B178,Historical!$B$7:$B$1450,0))/INDEX(Historical!$O$7:$O$1432,MATCH(B178,Historical!$B$7:$B$1450,0)))^(1/10)-1)*100)</f>
        <v>11.773029030687221</v>
      </c>
      <c r="W178" s="760">
        <f>IF(OR(U178&lt;=0,U178="n/a",V178&lt;=0,V178="n/a"),"n/a",U178/V178)</f>
        <v>0.78474676227805062</v>
      </c>
      <c r="X178" s="761">
        <f>IF(OR(AJ178&lt;=0,AJ178="n/a",U178&lt;=0,U178="n/a"),"n/a",U178/AJ178)</f>
        <v>0.64607317580680379</v>
      </c>
      <c r="Y178" s="718"/>
      <c r="Z178" s="703">
        <f>IF(OR(AC178&lt;0.01,AC178="n/a"),"n/a",M178/AC178*100)</f>
        <v>56.074766355140191</v>
      </c>
      <c r="AA178" s="959">
        <f>IF(OR(AC178&lt;0.01,AC178="n/a"),"n/a",I178/AC178)</f>
        <v>36.340186915887848</v>
      </c>
      <c r="AB178" s="960">
        <v>12</v>
      </c>
      <c r="AC178" s="938">
        <v>5.35</v>
      </c>
      <c r="AD178" s="938">
        <v>6.53</v>
      </c>
      <c r="AE178" s="938">
        <v>16.170000000000002</v>
      </c>
      <c r="AF178" s="938">
        <v>2.69</v>
      </c>
      <c r="AG178" s="938">
        <v>7.6</v>
      </c>
      <c r="AH178" s="938">
        <v>-51</v>
      </c>
      <c r="AI178" s="938">
        <v>9.879999999999999</v>
      </c>
      <c r="AJ178" s="938">
        <v>14.299999999999999</v>
      </c>
      <c r="AK178" s="938">
        <v>5.65</v>
      </c>
      <c r="AL178" s="951">
        <v>70840</v>
      </c>
      <c r="AM178" s="945">
        <v>0.3</v>
      </c>
      <c r="AN178" s="938">
        <v>0.16</v>
      </c>
      <c r="AO178" s="802">
        <f>IF(U178="n/a","n/a",IF(AA178&lt;0,"n/a",IF(AA178="n/a","n/a",J178+U178-AA178)))</f>
        <v>-25.558289375423232</v>
      </c>
      <c r="AP178" s="803">
        <f>IF(U178="n/a","n/a",J178+U178)</f>
        <v>10.781897540464616</v>
      </c>
      <c r="AQ178" s="961">
        <f>IF(OR(AC178&lt;0.01,AF178="n/a"),"n/a",(I178/SQRT(22.5*AC178*(I178/AF178))-1)*100)</f>
        <v>108.43874965374609</v>
      </c>
      <c r="AR178" s="703">
        <f>INDEX(Historical!$C$7:$C$1439,MATCH(B178,Historical!$B$7:$B$1450,0))*IF(AH178="n/a",1.03,IF(AH178&lt;0,1.01,IF(AH178&gt;10,1.1,(1+AH178/100))))</f>
        <v>2.8279999999999998</v>
      </c>
      <c r="AS178" s="959">
        <f>IF($AI178="n/a",1.03*AR178,IF($AI178&lt;0,1.01*AR178,IF($AI178&gt;10,1.1*AR178,(1+$AI178/100)*AR178)))</f>
        <v>3.1074063999999999</v>
      </c>
      <c r="AT178" s="959">
        <f>IF($AK178="n/a",1.03*AS178,IF($AK178&lt;0,1.01*AS178,IF($AK178&gt;10,1.1*AS178,(1+$AK178/100)*AS178)))</f>
        <v>3.2829748616000001</v>
      </c>
      <c r="AU178" s="959">
        <f>IF($AK178="n/a",1.03*AT178,IF($AK178&lt;0,1.01*AT178,IF($AK178&gt;10,1.1*AT178,(1+$AK178/100)*AT178)))</f>
        <v>3.4684629412804</v>
      </c>
      <c r="AV178" s="959">
        <f>IF($AK178="n/a",1.03*AU178,IF($AK178&lt;0,1.01*AU178,IF($AK178&gt;10,1.1*AU178,(1+$AK178/100)*AU178)))</f>
        <v>3.6644310974627428</v>
      </c>
      <c r="AW178" s="703">
        <f>SUM(AR178:AV178)</f>
        <v>16.351275300343143</v>
      </c>
      <c r="AX178" s="810">
        <f>AW178/I178*100</f>
        <v>8.4102845902392467</v>
      </c>
      <c r="AY178" s="1017">
        <v>0.24</v>
      </c>
      <c r="AZ178" s="945">
        <v>23.97</v>
      </c>
      <c r="BA178" s="945">
        <v>-6.4600000000000009</v>
      </c>
      <c r="BB178" s="945">
        <v>-1.82</v>
      </c>
      <c r="BC178" s="945">
        <v>5.75</v>
      </c>
      <c r="BE178" s="666">
        <v>2011</v>
      </c>
      <c r="BF178" s="971">
        <f>IF(BE178&gt;2008,0,IF(BE178&gt;2001,1,IF(BE178&gt;1990,2,IF(BE178&gt;1980,3,IF(BE178&gt;1973,4,IF(BE178&gt;1970,5,IF(BE178&gt;1960,6,IF(BE178&gt;1958,7,IF(BE178&gt;1953,8,9)))))))))</f>
        <v>0</v>
      </c>
      <c r="BG178" s="955">
        <v>2.6</v>
      </c>
      <c r="BH178" s="937"/>
    </row>
    <row r="179" spans="1:60" ht="11.25" customHeight="1" x14ac:dyDescent="0.2">
      <c r="A179" s="944" t="s">
        <v>535</v>
      </c>
      <c r="B179" s="948" t="s">
        <v>536</v>
      </c>
      <c r="C179" s="1013" t="s">
        <v>112</v>
      </c>
      <c r="D179" s="1013" t="s">
        <v>213</v>
      </c>
      <c r="E179" s="792">
        <v>14</v>
      </c>
      <c r="F179" s="1227">
        <v>282</v>
      </c>
      <c r="G179" s="1227" t="s">
        <v>37</v>
      </c>
      <c r="H179" s="1227" t="s">
        <v>37</v>
      </c>
      <c r="I179" s="947">
        <v>164</v>
      </c>
      <c r="J179" s="703">
        <f>(M179/I179)*100</f>
        <v>3.1975609756097563</v>
      </c>
      <c r="K179" s="950">
        <v>1.3109999999999999</v>
      </c>
      <c r="L179" s="960">
        <v>4</v>
      </c>
      <c r="M179" s="694">
        <f>K179*L179</f>
        <v>5.2439999999999998</v>
      </c>
      <c r="N179" s="943" t="s">
        <v>119</v>
      </c>
      <c r="O179" s="795">
        <v>1.1399999999999999</v>
      </c>
      <c r="P179" s="934">
        <v>43697</v>
      </c>
      <c r="Q179" s="934">
        <v>43711</v>
      </c>
      <c r="R179" s="694">
        <f>(K179-O179)/O179*100</f>
        <v>15.000000000000005</v>
      </c>
      <c r="S179" s="759">
        <f>IF(INDEX(Historical!$D$7:$D$1439,MATCH(B179,Historical!$B$7:$B$1450,0))=0,"n/a",(INDEX(Historical!$C$7:$C$1439,MATCH(B179,Historical!$B$7:$B$1450,0))/INDEX(Historical!$D$7:$D$1439,MATCH(B179,Historical!$B$7:$B$1450,0))-1)*100)</f>
        <v>5.463182897862251</v>
      </c>
      <c r="T179" s="759">
        <f>IF(INDEX(Historical!$F$7:$F$1432,MATCH(B179,Historical!$B$7:$B$1450,0))=0,"n/a",((INDEX(Historical!$C$7:$C$1439,MATCH(B179,Historical!$B$7:$B$1450,0))/INDEX(Historical!$F$7:$F$1432,MATCH(B179,Historical!$B$7:$B$1450,0)))^(1/3)-1)*100)</f>
        <v>8.1496914028304168</v>
      </c>
      <c r="U179" s="759">
        <f>IF(INDEX(Historical!$H$7:$H$1432,MATCH(B179,Historical!$B$7:$B$1450,0))=0,"n/a",((INDEX(Historical!$C$7:$C$1439,MATCH(B179,Historical!$B$7:$B$1450,0))/INDEX(Historical!$H$7:$H$1432,MATCH(B179,Historical!$B$7:$B$1450,0)))^(1/5)-1)*100)</f>
        <v>14.561869041176557</v>
      </c>
      <c r="V179" s="759">
        <f>IF(INDEX(Historical!$O$7:$O$1432,MATCH(B179,Historical!$B$7:$B$1450,0))=0,"n/a",((INDEX(Historical!$C$7:$C$1439,MATCH(B179,Historical!$B$7:$B$1450,0))/INDEX(Historical!$O$7:$O$1432,MATCH(B179,Historical!$B$7:$B$1450,0)))^(1/10)-1)*100)</f>
        <v>22.158353917150887</v>
      </c>
      <c r="W179" s="760">
        <f>IF(OR(U179&lt;=0,U179="n/a",V179&lt;=0,V179="n/a"),"n/a",U179/V179)</f>
        <v>0.65717287013388925</v>
      </c>
      <c r="X179" s="761">
        <f>IF(OR(AJ179&lt;=0,AJ179="n/a",U179&lt;=0,U179="n/a"),"n/a",U179/AJ179)</f>
        <v>1.3483212075163478</v>
      </c>
      <c r="Y179" s="948"/>
      <c r="Z179" s="703">
        <f>IF(OR(AC179&lt;0.01,AC179="n/a"),"n/a",M179/AC179*100)</f>
        <v>35.408507765023629</v>
      </c>
      <c r="AA179" s="959">
        <f>IF(OR(AC179&lt;0.01,AC179="n/a"),"n/a",I179/AC179)</f>
        <v>11.073598919648886</v>
      </c>
      <c r="AB179" s="960">
        <v>12</v>
      </c>
      <c r="AC179" s="938">
        <v>14.81</v>
      </c>
      <c r="AD179" s="938">
        <v>4.8499999999999996</v>
      </c>
      <c r="AE179" s="938">
        <v>1.08</v>
      </c>
      <c r="AF179" s="938">
        <v>3.32</v>
      </c>
      <c r="AG179" s="938">
        <v>33.4</v>
      </c>
      <c r="AH179" s="938">
        <v>24.3</v>
      </c>
      <c r="AI179" s="938">
        <v>-9.25</v>
      </c>
      <c r="AJ179" s="938">
        <v>10.8</v>
      </c>
      <c r="AK179" s="938">
        <v>2.2999999999999998</v>
      </c>
      <c r="AL179" s="951">
        <v>26050</v>
      </c>
      <c r="AM179" s="945">
        <v>0.2</v>
      </c>
      <c r="AN179" s="938">
        <v>0.31</v>
      </c>
      <c r="AO179" s="802">
        <f>IF(U179="n/a","n/a",IF(AA179&lt;0,"n/a",IF(AA179="n/a","n/a",J179+U179-AA179)))</f>
        <v>6.6858310971374291</v>
      </c>
      <c r="AP179" s="803">
        <f>IF(U179="n/a","n/a",J179+U179)</f>
        <v>17.759430016786315</v>
      </c>
      <c r="AQ179" s="961">
        <f>IF(OR(AC179&lt;0.01,AF179="n/a"),"n/a",(I179/SQRT(22.5*AC179*(I179/AF179))-1)*100)</f>
        <v>27.826876696107639</v>
      </c>
      <c r="AR179" s="703">
        <f>INDEX(Historical!$C$7:$C$1439,MATCH(B179,Historical!$B$7:$B$1450,0))*IF(AH179="n/a",1.03,IF(AH179&lt;0,1.01,IF(AH179&gt;10,1.1,(1+AH179/100))))</f>
        <v>4.8840000000000012</v>
      </c>
      <c r="AS179" s="959">
        <f>IF($AI179="n/a",1.03*AR179,IF($AI179&lt;0,1.01*AR179,IF($AI179&gt;10,1.1*AR179,(1+$AI179/100)*AR179)))</f>
        <v>4.9328400000000014</v>
      </c>
      <c r="AT179" s="959">
        <f>IF($AK179="n/a",1.03*AS179,IF($AK179&lt;0,1.01*AS179,IF($AK179&gt;10,1.1*AS179,(1+$AK179/100)*AS179)))</f>
        <v>5.0462953200000014</v>
      </c>
      <c r="AU179" s="959">
        <f>IF($AK179="n/a",1.03*AT179,IF($AK179&lt;0,1.01*AT179,IF($AK179&gt;10,1.1*AT179,(1+$AK179/100)*AT179)))</f>
        <v>5.1623601123600009</v>
      </c>
      <c r="AV179" s="959">
        <f>IF($AK179="n/a",1.03*AU179,IF($AK179&lt;0,1.01*AU179,IF($AK179&gt;10,1.1*AU179,(1+$AK179/100)*AU179)))</f>
        <v>5.2810943949442803</v>
      </c>
      <c r="AW179" s="703">
        <f>SUM(AR179:AV179)</f>
        <v>25.306589827304286</v>
      </c>
      <c r="AX179" s="810">
        <f>AW179/I179*100</f>
        <v>15.430847455673346</v>
      </c>
      <c r="AY179" s="1017">
        <v>1.1499999999999999</v>
      </c>
      <c r="AZ179" s="945">
        <v>31.830000000000002</v>
      </c>
      <c r="BA179" s="945">
        <v>-6.77</v>
      </c>
      <c r="BB179" s="945">
        <v>-1.41</v>
      </c>
      <c r="BC179" s="945">
        <v>6.68</v>
      </c>
      <c r="BE179" s="666">
        <v>2006</v>
      </c>
      <c r="BF179" s="971">
        <f>IF(BE179&gt;2008,0,IF(BE179&gt;2001,1,IF(BE179&gt;1990,2,IF(BE179&gt;1980,3,IF(BE179&gt;1973,4,IF(BE179&gt;1970,5,IF(BE179&gt;1960,6,IF(BE179&gt;1958,7,IF(BE179&gt;1953,8,9)))))))))</f>
        <v>1</v>
      </c>
      <c r="BG179" s="955">
        <v>12.9</v>
      </c>
      <c r="BH179" s="937"/>
    </row>
    <row r="180" spans="1:60" ht="11.25" customHeight="1" x14ac:dyDescent="0.2">
      <c r="A180" s="944" t="s">
        <v>515</v>
      </c>
      <c r="B180" s="948" t="s">
        <v>516</v>
      </c>
      <c r="C180" s="1013" t="s">
        <v>131</v>
      </c>
      <c r="D180" s="1013" t="s">
        <v>4354</v>
      </c>
      <c r="E180" s="792">
        <v>13</v>
      </c>
      <c r="F180" s="1227">
        <v>290</v>
      </c>
      <c r="G180" s="1227" t="s">
        <v>37</v>
      </c>
      <c r="H180" s="1227" t="s">
        <v>37</v>
      </c>
      <c r="I180" s="947">
        <v>58.22</v>
      </c>
      <c r="J180" s="703">
        <f>(M180/I180)*100</f>
        <v>2.6279628993473034</v>
      </c>
      <c r="K180" s="950">
        <v>0.38250000000000001</v>
      </c>
      <c r="L180" s="960">
        <v>4</v>
      </c>
      <c r="M180" s="694">
        <f>K180*L180</f>
        <v>1.53</v>
      </c>
      <c r="N180" s="943" t="s">
        <v>517</v>
      </c>
      <c r="O180" s="795">
        <v>0.35749999999999998</v>
      </c>
      <c r="P180" s="934">
        <v>43496</v>
      </c>
      <c r="Q180" s="934">
        <v>43524</v>
      </c>
      <c r="R180" s="694">
        <f>(K180-O180)/O180*100</f>
        <v>6.9930069930069987</v>
      </c>
      <c r="S180" s="759">
        <f>IF(INDEX(Historical!$D$7:$D$1439,MATCH(B180,Historical!$B$7:$B$1450,0))=0,"n/a",(INDEX(Historical!$C$7:$C$1439,MATCH(B180,Historical!$B$7:$B$1450,0))/INDEX(Historical!$D$7:$D$1439,MATCH(B180,Historical!$B$7:$B$1450,0))-1)*100)</f>
        <v>7.3684210526315574</v>
      </c>
      <c r="T180" s="759">
        <f>IF(INDEX(Historical!$F$7:$F$1432,MATCH(B180,Historical!$B$7:$B$1450,0))=0,"n/a",((INDEX(Historical!$C$7:$C$1439,MATCH(B180,Historical!$B$7:$B$1450,0))/INDEX(Historical!$F$7:$F$1432,MATCH(B180,Historical!$B$7:$B$1450,0)))^(1/3)-1)*100)</f>
        <v>7.174156154217215</v>
      </c>
      <c r="U180" s="759">
        <f>IF(INDEX(Historical!$H$7:$H$1432,MATCH(B180,Historical!$B$7:$B$1450,0))=0,"n/a",((INDEX(Historical!$C$7:$C$1439,MATCH(B180,Historical!$B$7:$B$1450,0))/INDEX(Historical!$H$7:$H$1432,MATCH(B180,Historical!$B$7:$B$1450,0)))^(1/5)-1)*100)</f>
        <v>6.9610375725068785</v>
      </c>
      <c r="V180" s="759">
        <f>IF(INDEX(Historical!$O$7:$O$1432,MATCH(B180,Historical!$B$7:$B$1450,0))=0,"n/a",((INDEX(Historical!$C$7:$C$1439,MATCH(B180,Historical!$B$7:$B$1450,0))/INDEX(Historical!$O$7:$O$1432,MATCH(B180,Historical!$B$7:$B$1450,0)))^(1/10)-1)*100)</f>
        <v>14.773749762475386</v>
      </c>
      <c r="W180" s="760">
        <f>IF(OR(U180&lt;=0,U180="n/a",V180&lt;=0,V180="n/a"),"n/a",U180/V180)</f>
        <v>0.47117608490889556</v>
      </c>
      <c r="X180" s="761">
        <f>IF(OR(AJ180&lt;=0,AJ180="n/a",U180&lt;=0,U180="n/a"),"n/a",U180/AJ180)</f>
        <v>1.1798368766960812</v>
      </c>
      <c r="Y180" s="948"/>
      <c r="Z180" s="703">
        <f>IF(OR(AC180&lt;0.01,AC180="n/a"),"n/a",M180/AC180*100)</f>
        <v>72.857142857142847</v>
      </c>
      <c r="AA180" s="959">
        <f>IF(OR(AC180&lt;0.01,AC180="n/a"),"n/a",I180/AC180)</f>
        <v>27.723809523809521</v>
      </c>
      <c r="AB180" s="960">
        <v>12</v>
      </c>
      <c r="AC180" s="938">
        <v>2.1</v>
      </c>
      <c r="AD180" s="938">
        <v>3.89</v>
      </c>
      <c r="AE180" s="938">
        <v>2.37</v>
      </c>
      <c r="AF180" s="938">
        <v>3.41</v>
      </c>
      <c r="AG180" s="938">
        <v>12.1</v>
      </c>
      <c r="AH180" s="938">
        <v>2.4</v>
      </c>
      <c r="AI180" s="938">
        <v>7.17</v>
      </c>
      <c r="AJ180" s="938">
        <v>5.8999999999999995</v>
      </c>
      <c r="AK180" s="938">
        <v>7.1499999999999995</v>
      </c>
      <c r="AL180" s="951">
        <v>16570</v>
      </c>
      <c r="AM180" s="945">
        <v>0.5</v>
      </c>
      <c r="AN180" s="938">
        <v>2.57</v>
      </c>
      <c r="AO180" s="802">
        <f>IF(U180="n/a","n/a",IF(AA180&lt;0,"n/a",IF(AA180="n/a","n/a",J180+U180-AA180)))</f>
        <v>-18.13480905195534</v>
      </c>
      <c r="AP180" s="803">
        <f>IF(U180="n/a","n/a",J180+U180)</f>
        <v>9.589000471854181</v>
      </c>
      <c r="AQ180" s="961">
        <f>IF(OR(AC180&lt;0.01,AF180="n/a"),"n/a",(I180/SQRT(22.5*AC180*(I180/AF180))-1)*100)</f>
        <v>104.98042234558294</v>
      </c>
      <c r="AR180" s="703">
        <f>INDEX(Historical!$C$7:$C$1439,MATCH(B180,Historical!$B$7:$B$1450,0))*IF(AH180="n/a",1.03,IF(AH180&lt;0,1.01,IF(AH180&gt;10,1.1,(1+AH180/100))))</f>
        <v>1.462272</v>
      </c>
      <c r="AS180" s="959">
        <f>IF($AI180="n/a",1.03*AR180,IF($AI180&lt;0,1.01*AR180,IF($AI180&gt;10,1.1*AR180,(1+$AI180/100)*AR180)))</f>
        <v>1.5671169024000002</v>
      </c>
      <c r="AT180" s="959">
        <f>IF($AK180="n/a",1.03*AS180,IF($AK180&lt;0,1.01*AS180,IF($AK180&gt;10,1.1*AS180,(1+$AK180/100)*AS180)))</f>
        <v>1.6791657609216002</v>
      </c>
      <c r="AU180" s="959">
        <f>IF($AK180="n/a",1.03*AT180,IF($AK180&lt;0,1.01*AT180,IF($AK180&gt;10,1.1*AT180,(1+$AK180/100)*AT180)))</f>
        <v>1.7992261128274945</v>
      </c>
      <c r="AV180" s="959">
        <f>IF($AK180="n/a",1.03*AU180,IF($AK180&lt;0,1.01*AU180,IF($AK180&gt;10,1.1*AU180,(1+$AK180/100)*AU180)))</f>
        <v>1.9278707798946602</v>
      </c>
      <c r="AW180" s="703">
        <f>SUM(AR180:AV180)</f>
        <v>8.4356515560437533</v>
      </c>
      <c r="AX180" s="810">
        <f>AW180/I180*100</f>
        <v>14.489267530133551</v>
      </c>
      <c r="AY180" s="1017">
        <v>0.14000000000000001</v>
      </c>
      <c r="AZ180" s="945">
        <v>23.400000000000002</v>
      </c>
      <c r="BA180" s="945">
        <v>-2.2200000000000002</v>
      </c>
      <c r="BB180" s="945">
        <v>0.41000000000000003</v>
      </c>
      <c r="BC180" s="945">
        <v>8.15</v>
      </c>
      <c r="BE180" s="666">
        <v>2007</v>
      </c>
      <c r="BF180" s="971">
        <f>IF(BE180&gt;2008,0,IF(BE180&gt;2001,1,IF(BE180&gt;1990,2,IF(BE180&gt;1980,3,IF(BE180&gt;1973,4,IF(BE180&gt;1970,5,IF(BE180&gt;1960,6,IF(BE180&gt;1958,7,IF(BE180&gt;1953,8,9)))))))))</f>
        <v>1</v>
      </c>
      <c r="BG180" s="955">
        <v>2.4</v>
      </c>
      <c r="BH180" s="937"/>
    </row>
    <row r="181" spans="1:60" ht="11.25" customHeight="1" x14ac:dyDescent="0.2">
      <c r="A181" s="936" t="s">
        <v>488</v>
      </c>
      <c r="B181" s="948" t="s">
        <v>489</v>
      </c>
      <c r="C181" s="1013" t="s">
        <v>112</v>
      </c>
      <c r="D181" s="1013" t="s">
        <v>4383</v>
      </c>
      <c r="E181" s="792">
        <v>24</v>
      </c>
      <c r="F181" s="1227">
        <v>143</v>
      </c>
      <c r="G181" s="1227" t="s">
        <v>106</v>
      </c>
      <c r="H181" s="1227" t="s">
        <v>106</v>
      </c>
      <c r="I181" s="947">
        <v>94.61</v>
      </c>
      <c r="J181" s="703">
        <f>(M181/I181)*100</f>
        <v>2.2724870521086564</v>
      </c>
      <c r="K181" s="957">
        <v>0.53749999999999998</v>
      </c>
      <c r="L181" s="960">
        <v>4</v>
      </c>
      <c r="M181" s="694">
        <f>K181*L181</f>
        <v>2.15</v>
      </c>
      <c r="N181" s="943" t="s">
        <v>152</v>
      </c>
      <c r="O181" s="796">
        <v>0.39800000000000002</v>
      </c>
      <c r="P181" s="934">
        <v>43714</v>
      </c>
      <c r="Q181" s="934">
        <v>43738</v>
      </c>
      <c r="R181" s="694">
        <f>(K181-O181)/O181*100</f>
        <v>35.050251256281392</v>
      </c>
      <c r="S181" s="759">
        <f>IF(INDEX(Historical!$D$7:$D$1439,MATCH(B181,Historical!$B$7:$B$1450,0))=0,"n/a",(INDEX(Historical!$C$7:$C$1439,MATCH(B181,Historical!$B$7:$B$1450,0))/INDEX(Historical!$D$7:$D$1439,MATCH(B181,Historical!$B$7:$B$1450,0))-1)*100)</f>
        <v>8.9775228962480913</v>
      </c>
      <c r="T181" s="759">
        <f>IF(INDEX(Historical!$F$7:$F$1432,MATCH(B181,Historical!$B$7:$B$1450,0))=0,"n/a",((INDEX(Historical!$C$7:$C$1439,MATCH(B181,Historical!$B$7:$B$1450,0))/INDEX(Historical!$F$7:$F$1432,MATCH(B181,Historical!$B$7:$B$1450,0)))^(1/3)-1)*100)</f>
        <v>12.167403270874534</v>
      </c>
      <c r="U181" s="759">
        <f>IF(INDEX(Historical!$H$7:$H$1432,MATCH(B181,Historical!$B$7:$B$1450,0))=0,"n/a",((INDEX(Historical!$C$7:$C$1439,MATCH(B181,Historical!$B$7:$B$1450,0))/INDEX(Historical!$H$7:$H$1432,MATCH(B181,Historical!$B$7:$B$1450,0)))^(1/5)-1)*100)</f>
        <v>10.868445403533045</v>
      </c>
      <c r="V181" s="759">
        <f>IF(INDEX(Historical!$O$7:$O$1432,MATCH(B181,Historical!$B$7:$B$1450,0))=0,"n/a",((INDEX(Historical!$C$7:$C$1439,MATCH(B181,Historical!$B$7:$B$1450,0))/INDEX(Historical!$O$7:$O$1432,MATCH(B181,Historical!$B$7:$B$1450,0)))^(1/10)-1)*100)</f>
        <v>12.365710653613316</v>
      </c>
      <c r="W181" s="760">
        <f>IF(OR(U181&lt;=0,U181="n/a",V181&lt;=0,V181="n/a"),"n/a",U181/V181)</f>
        <v>0.87891797794550819</v>
      </c>
      <c r="X181" s="761">
        <f>IF(OR(AJ181&lt;=0,AJ181="n/a",U181&lt;=0,U181="n/a"),"n/a",U181/AJ181)</f>
        <v>0.79331718273963825</v>
      </c>
      <c r="Y181" s="949" t="s">
        <v>490</v>
      </c>
      <c r="Z181" s="703">
        <f>IF(OR(AC181&lt;0.01,AC181="n/a"),"n/a",M181/AC181*100)</f>
        <v>46.637744034707154</v>
      </c>
      <c r="AA181" s="959">
        <f>IF(OR(AC181&lt;0.01,AC181="n/a"),"n/a",I181/AC181)</f>
        <v>20.522776572668111</v>
      </c>
      <c r="AB181" s="960">
        <v>12</v>
      </c>
      <c r="AC181" s="938">
        <v>4.6100000000000003</v>
      </c>
      <c r="AD181" s="938">
        <v>2.4500000000000002</v>
      </c>
      <c r="AE181" s="938">
        <v>6.04</v>
      </c>
      <c r="AF181" s="938">
        <v>5.04</v>
      </c>
      <c r="AG181" s="938">
        <v>25</v>
      </c>
      <c r="AH181" s="938">
        <v>-38.700000000000003</v>
      </c>
      <c r="AI181" s="938">
        <v>11.57</v>
      </c>
      <c r="AJ181" s="938">
        <v>13.700000000000001</v>
      </c>
      <c r="AK181" s="938">
        <v>8.4599999999999991</v>
      </c>
      <c r="AL181" s="951">
        <v>68840</v>
      </c>
      <c r="AM181" s="945">
        <v>0.2</v>
      </c>
      <c r="AN181" s="938">
        <v>0.74</v>
      </c>
      <c r="AO181" s="802">
        <f>IF(U181="n/a","n/a",IF(AA181&lt;0,"n/a",IF(AA181="n/a","n/a",J181+U181-AA181)))</f>
        <v>-7.3818441170264091</v>
      </c>
      <c r="AP181" s="803">
        <f>IF(U181="n/a","n/a",J181+U181)</f>
        <v>13.140932455641702</v>
      </c>
      <c r="AQ181" s="961">
        <f>IF(OR(AC181&lt;0.01,AF181="n/a"),"n/a",(I181/SQRT(22.5*AC181*(I181/AF181))-1)*100)</f>
        <v>114.40853416498275</v>
      </c>
      <c r="AR181" s="703">
        <f>INDEX(Historical!$C$7:$C$1439,MATCH(B181,Historical!$B$7:$B$1450,0))*IF(AH181="n/a",1.03,IF(AH181&lt;0,1.01,IF(AH181&gt;10,1.1,(1+AH181/100))))</f>
        <v>1.4049100000000001</v>
      </c>
      <c r="AS181" s="959">
        <f>IF($AI181="n/a",1.03*AR181,IF($AI181&lt;0,1.01*AR181,IF($AI181&gt;10,1.1*AR181,(1+$AI181/100)*AR181)))</f>
        <v>1.5454010000000002</v>
      </c>
      <c r="AT181" s="959">
        <f>IF($AK181="n/a",1.03*AS181,IF($AK181&lt;0,1.01*AS181,IF($AK181&gt;10,1.1*AS181,(1+$AK181/100)*AS181)))</f>
        <v>1.6761419246000002</v>
      </c>
      <c r="AU181" s="959">
        <f>IF($AK181="n/a",1.03*AT181,IF($AK181&lt;0,1.01*AT181,IF($AK181&gt;10,1.1*AT181,(1+$AK181/100)*AT181)))</f>
        <v>1.8179435314211603</v>
      </c>
      <c r="AV181" s="959">
        <f>IF($AK181="n/a",1.03*AU181,IF($AK181&lt;0,1.01*AU181,IF($AK181&gt;10,1.1*AU181,(1+$AK181/100)*AU181)))</f>
        <v>1.9717415541793903</v>
      </c>
      <c r="AW181" s="703">
        <f>SUM(AR181:AV181)</f>
        <v>8.4161380102005516</v>
      </c>
      <c r="AX181" s="810">
        <f>AW181/I181*100</f>
        <v>8.8956114683443097</v>
      </c>
      <c r="AY181" s="1017">
        <v>1.04</v>
      </c>
      <c r="AZ181" s="945">
        <v>34.47</v>
      </c>
      <c r="BA181" s="945">
        <v>-1.95</v>
      </c>
      <c r="BB181" s="945">
        <v>2.46</v>
      </c>
      <c r="BC181" s="945">
        <v>8.89</v>
      </c>
      <c r="BE181" s="666">
        <v>1998</v>
      </c>
      <c r="BF181" s="971">
        <f>IF(BE181&gt;2008,0,IF(BE181&gt;2001,1,IF(BE181&gt;1990,2,IF(BE181&gt;1980,3,IF(BE181&gt;1973,4,IF(BE181&gt;1970,5,IF(BE181&gt;1960,6,IF(BE181&gt;1958,7,IF(BE181&gt;1953,8,9)))))))))</f>
        <v>2</v>
      </c>
      <c r="BG181" s="955">
        <v>10.6</v>
      </c>
      <c r="BH181" s="937"/>
    </row>
    <row r="182" spans="1:60" ht="11.25" customHeight="1" x14ac:dyDescent="0.2">
      <c r="A182" s="944" t="s">
        <v>1079</v>
      </c>
      <c r="B182" s="948" t="s">
        <v>1080</v>
      </c>
      <c r="C182" s="1013" t="s">
        <v>108</v>
      </c>
      <c r="D182" s="1013" t="s">
        <v>118</v>
      </c>
      <c r="E182" s="792">
        <v>8</v>
      </c>
      <c r="F182" s="1227">
        <v>592</v>
      </c>
      <c r="G182" s="1077" t="s">
        <v>106</v>
      </c>
      <c r="H182" s="1077" t="s">
        <v>106</v>
      </c>
      <c r="I182" s="947">
        <v>16.91</v>
      </c>
      <c r="J182" s="703">
        <f>(M182/I182)*100</f>
        <v>2.6020106445890008</v>
      </c>
      <c r="K182" s="950">
        <v>0.11</v>
      </c>
      <c r="L182" s="960">
        <v>4</v>
      </c>
      <c r="M182" s="694">
        <f>K182*L182</f>
        <v>0.44</v>
      </c>
      <c r="N182" s="943" t="s">
        <v>598</v>
      </c>
      <c r="O182" s="795">
        <v>0.1</v>
      </c>
      <c r="P182" s="934">
        <v>43623</v>
      </c>
      <c r="Q182" s="934">
        <v>43640</v>
      </c>
      <c r="R182" s="694">
        <f>(K182-O182)/O182*100</f>
        <v>9.9999999999999947</v>
      </c>
      <c r="S182" s="759">
        <f>IF(INDEX(Historical!$D$7:$D$1439,MATCH(B182,Historical!$B$7:$B$1450,0))=0,"n/a",(INDEX(Historical!$C$7:$C$1439,MATCH(B182,Historical!$B$7:$B$1450,0))/INDEX(Historical!$D$7:$D$1439,MATCH(B182,Historical!$B$7:$B$1450,0))-1)*100)</f>
        <v>11.428571428571432</v>
      </c>
      <c r="T182" s="759">
        <f>IF(INDEX(Historical!$F$7:$F$1432,MATCH(B182,Historical!$B$7:$B$1450,0))=0,"n/a",((INDEX(Historical!$C$7:$C$1439,MATCH(B182,Historical!$B$7:$B$1450,0))/INDEX(Historical!$F$7:$F$1432,MATCH(B182,Historical!$B$7:$B$1450,0)))^(1/3)-1)*100)</f>
        <v>13.040381433805548</v>
      </c>
      <c r="U182" s="759">
        <f>IF(INDEX(Historical!$H$7:$H$1432,MATCH(B182,Historical!$B$7:$B$1450,0))=0,"n/a",((INDEX(Historical!$C$7:$C$1439,MATCH(B182,Historical!$B$7:$B$1450,0))/INDEX(Historical!$H$7:$H$1432,MATCH(B182,Historical!$B$7:$B$1450,0)))^(1/5)-1)*100)</f>
        <v>28.805493048681363</v>
      </c>
      <c r="V182" s="759" t="str">
        <f>IF(INDEX(Historical!$O$7:$O$1432,MATCH(B182,Historical!$B$7:$B$1450,0))=0,"n/a",((INDEX(Historical!$C$7:$C$1439,MATCH(B182,Historical!$B$7:$B$1450,0))/INDEX(Historical!$O$7:$O$1432,MATCH(B182,Historical!$B$7:$B$1450,0)))^(1/10)-1)*100)</f>
        <v>n/a</v>
      </c>
      <c r="W182" s="760" t="str">
        <f>IF(OR(U182&lt;=0,U182="n/a",V182&lt;=0,V182="n/a"),"n/a",U182/V182)</f>
        <v>n/a</v>
      </c>
      <c r="X182" s="761" t="str">
        <f>IF(OR(AJ182&lt;=0,AJ182="n/a",U182&lt;=0,U182="n/a"),"n/a",U182/AJ182)</f>
        <v>n/a</v>
      </c>
      <c r="Y182" s="717"/>
      <c r="Z182" s="703" t="str">
        <f>IF(OR(AC182&lt;0.01,AC182="n/a"),"n/a",M182/AC182*100)</f>
        <v>n/a</v>
      </c>
      <c r="AA182" s="959" t="str">
        <f>IF(OR(AC182&lt;0.01,AC182="n/a"),"n/a",I182/AC182)</f>
        <v>n/a</v>
      </c>
      <c r="AB182" s="960">
        <v>12</v>
      </c>
      <c r="AC182" s="938">
        <v>-2.12</v>
      </c>
      <c r="AD182" s="938" t="s">
        <v>137</v>
      </c>
      <c r="AE182" s="938">
        <v>0.62</v>
      </c>
      <c r="AF182" s="938">
        <v>0.7</v>
      </c>
      <c r="AG182" s="938">
        <v>-9.1</v>
      </c>
      <c r="AH182" s="938">
        <v>-194.1</v>
      </c>
      <c r="AI182" s="938">
        <v>15.229999999999999</v>
      </c>
      <c r="AJ182" s="938">
        <v>-23.9</v>
      </c>
      <c r="AK182" s="938">
        <v>10</v>
      </c>
      <c r="AL182" s="951">
        <v>2700</v>
      </c>
      <c r="AM182" s="945">
        <v>1.0999999999999999</v>
      </c>
      <c r="AN182" s="938">
        <v>1.04</v>
      </c>
      <c r="AO182" s="802" t="str">
        <f>IF(U182="n/a","n/a",IF(AA182&lt;0,"n/a",IF(AA182="n/a","n/a",J182+U182-AA182)))</f>
        <v>n/a</v>
      </c>
      <c r="AP182" s="803">
        <f>IF(U182="n/a","n/a",J182+U182)</f>
        <v>31.407503693270364</v>
      </c>
      <c r="AQ182" s="961" t="str">
        <f>IF(OR(AC182&lt;0.01,AF182="n/a"),"n/a",(I182/SQRT(22.5*AC182*(I182/AF182))-1)*100)</f>
        <v>n/a</v>
      </c>
      <c r="AR182" s="703">
        <f>INDEX(Historical!$C$7:$C$1439,MATCH(B182,Historical!$B$7:$B$1450,0))*IF(AH182="n/a",1.03,IF(AH182&lt;0,1.01,IF(AH182&gt;10,1.1,(1+AH182/100))))</f>
        <v>0.39390000000000003</v>
      </c>
      <c r="AS182" s="959">
        <f>IF($AI182="n/a",1.03*AR182,IF($AI182&lt;0,1.01*AR182,IF($AI182&gt;10,1.1*AR182,(1+$AI182/100)*AR182)))</f>
        <v>0.43329000000000006</v>
      </c>
      <c r="AT182" s="959">
        <f>IF($AK182="n/a",1.03*AS182,IF($AK182&lt;0,1.01*AS182,IF($AK182&gt;10,1.1*AS182,(1+$AK182/100)*AS182)))</f>
        <v>0.47661900000000013</v>
      </c>
      <c r="AU182" s="959">
        <f>IF($AK182="n/a",1.03*AT182,IF($AK182&lt;0,1.01*AT182,IF($AK182&gt;10,1.1*AT182,(1+$AK182/100)*AT182)))</f>
        <v>0.52428090000000016</v>
      </c>
      <c r="AV182" s="959">
        <f>IF($AK182="n/a",1.03*AU182,IF($AK182&lt;0,1.01*AU182,IF($AK182&gt;10,1.1*AU182,(1+$AK182/100)*AU182)))</f>
        <v>0.5767089900000002</v>
      </c>
      <c r="AW182" s="703">
        <f>SUM(AR182:AV182)</f>
        <v>2.4047988900000004</v>
      </c>
      <c r="AX182" s="810">
        <f>AW182/I182*100</f>
        <v>14.221164340626849</v>
      </c>
      <c r="AY182" s="1017">
        <v>1.22</v>
      </c>
      <c r="AZ182" s="945">
        <v>23.97</v>
      </c>
      <c r="BA182" s="945">
        <v>-24.98</v>
      </c>
      <c r="BB182" s="945">
        <v>2.77</v>
      </c>
      <c r="BC182" s="945">
        <v>-0.64</v>
      </c>
      <c r="BE182" s="666">
        <v>2012</v>
      </c>
      <c r="BF182" s="971">
        <f>IF(BE182&gt;2008,0,IF(BE182&gt;2001,1,IF(BE182&gt;1990,2,IF(BE182&gt;1980,3,IF(BE182&gt;1973,4,IF(BE182&gt;1970,5,IF(BE182&gt;1960,6,IF(BE182&gt;1958,7,IF(BE182&gt;1953,8,9)))))))))</f>
        <v>0</v>
      </c>
      <c r="BG182" s="955">
        <v>-1.0999999999999999</v>
      </c>
    </row>
    <row r="183" spans="1:60" ht="11.25" customHeight="1" x14ac:dyDescent="0.2">
      <c r="A183" s="944" t="s">
        <v>502</v>
      </c>
      <c r="B183" s="948" t="s">
        <v>503</v>
      </c>
      <c r="C183" s="1013" t="s">
        <v>131</v>
      </c>
      <c r="D183" s="1013" t="s">
        <v>4354</v>
      </c>
      <c r="E183" s="792">
        <v>14</v>
      </c>
      <c r="F183" s="1227">
        <v>275</v>
      </c>
      <c r="G183" s="1227" t="s">
        <v>115</v>
      </c>
      <c r="H183" s="1227" t="s">
        <v>115</v>
      </c>
      <c r="I183" s="947">
        <v>29.01</v>
      </c>
      <c r="J183" s="703">
        <f>(M183/I183)*100</f>
        <v>3.9641502930024122</v>
      </c>
      <c r="K183" s="950">
        <v>0.28749999999999998</v>
      </c>
      <c r="L183" s="960">
        <v>4</v>
      </c>
      <c r="M183" s="694">
        <f>K183*L183</f>
        <v>1.1499999999999999</v>
      </c>
      <c r="N183" s="943" t="s">
        <v>250</v>
      </c>
      <c r="O183" s="795">
        <v>0.27750000000000002</v>
      </c>
      <c r="P183" s="934">
        <v>43516</v>
      </c>
      <c r="Q183" s="934">
        <v>43538</v>
      </c>
      <c r="R183" s="694">
        <f>(K183-O183)/O183*100</f>
        <v>3.6036036036035863</v>
      </c>
      <c r="S183" s="759">
        <f>IF(INDEX(Historical!$D$7:$D$1439,MATCH(B183,Historical!$B$7:$B$1450,0))=0,"n/a",(INDEX(Historical!$C$7:$C$1439,MATCH(B183,Historical!$B$7:$B$1450,0))/INDEX(Historical!$D$7:$D$1439,MATCH(B183,Historical!$B$7:$B$1450,0))-1)*100)</f>
        <v>3.9252336448598157</v>
      </c>
      <c r="T183" s="759">
        <f>IF(INDEX(Historical!$F$7:$F$1432,MATCH(B183,Historical!$B$7:$B$1450,0))=0,"n/a",((INDEX(Historical!$C$7:$C$1439,MATCH(B183,Historical!$B$7:$B$1450,0))/INDEX(Historical!$F$7:$F$1432,MATCH(B183,Historical!$B$7:$B$1450,0)))^(1/3)-1)*100)</f>
        <v>3.9496897697995026</v>
      </c>
      <c r="U183" s="759">
        <f>IF(INDEX(Historical!$H$7:$H$1432,MATCH(B183,Historical!$B$7:$B$1450,0))=0,"n/a",((INDEX(Historical!$C$7:$C$1439,MATCH(B183,Historical!$B$7:$B$1450,0))/INDEX(Historical!$H$7:$H$1432,MATCH(B183,Historical!$B$7:$B$1450,0)))^(1/5)-1)*100)</f>
        <v>6.0242817287986528</v>
      </c>
      <c r="V183" s="759">
        <f>IF(INDEX(Historical!$O$7:$O$1432,MATCH(B183,Historical!$B$7:$B$1450,0))=0,"n/a",((INDEX(Historical!$C$7:$C$1439,MATCH(B183,Historical!$B$7:$B$1450,0))/INDEX(Historical!$O$7:$O$1432,MATCH(B183,Historical!$B$7:$B$1450,0)))^(1/10)-1)*100)</f>
        <v>4.2985312627658923</v>
      </c>
      <c r="W183" s="760">
        <f>IF(OR(U183&lt;=0,U183="n/a",V183&lt;=0,V183="n/a"),"n/a",U183/V183)</f>
        <v>1.4014744480239805</v>
      </c>
      <c r="X183" s="761">
        <f>IF(OR(AJ183&lt;=0,AJ183="n/a",U183&lt;=0,U183="n/a"),"n/a",U183/AJ183)</f>
        <v>15.060704321996631</v>
      </c>
      <c r="Y183" s="711"/>
      <c r="Z183" s="703">
        <f>IF(OR(AC183&lt;0.01,AC183="n/a"),"n/a",M183/AC183*100)</f>
        <v>182.53968253968253</v>
      </c>
      <c r="AA183" s="959">
        <f>IF(OR(AC183&lt;0.01,AC183="n/a"),"n/a",I183/AC183)</f>
        <v>46.047619047619051</v>
      </c>
      <c r="AB183" s="960">
        <v>12</v>
      </c>
      <c r="AC183" s="938">
        <v>0.63</v>
      </c>
      <c r="AD183" s="938">
        <v>7.41</v>
      </c>
      <c r="AE183" s="938">
        <v>1.32</v>
      </c>
      <c r="AF183" s="938">
        <v>2.2400000000000002</v>
      </c>
      <c r="AG183" s="938">
        <v>5.6000000000000005</v>
      </c>
      <c r="AH183" s="940">
        <v>-52.900000000000006</v>
      </c>
      <c r="AI183" s="940">
        <v>9.73</v>
      </c>
      <c r="AJ183" s="938">
        <v>0.4</v>
      </c>
      <c r="AK183" s="938">
        <v>6.1400000000000006</v>
      </c>
      <c r="AL183" s="951">
        <v>14480</v>
      </c>
      <c r="AM183" s="945">
        <v>0.3</v>
      </c>
      <c r="AN183" s="938">
        <v>2.29</v>
      </c>
      <c r="AO183" s="802">
        <f>IF(U183="n/a","n/a",IF(AA183&lt;0,"n/a",IF(AA183="n/a","n/a",J183+U183-AA183)))</f>
        <v>-36.059187025817984</v>
      </c>
      <c r="AP183" s="803">
        <f>IF(U183="n/a","n/a",J183+U183)</f>
        <v>9.9884320218010654</v>
      </c>
      <c r="AQ183" s="961">
        <f>IF(OR(AC183&lt;0.01,AF183="n/a"),"n/a",(I183/SQRT(22.5*AC183*(I183/AF183))-1)*100)</f>
        <v>114.10969843274957</v>
      </c>
      <c r="AR183" s="703">
        <f>INDEX(Historical!$C$7:$C$1439,MATCH(B183,Historical!$B$7:$B$1450,0))*IF(AH183="n/a",1.03,IF(AH183&lt;0,1.01,IF(AH183&gt;10,1.1,(1+AH183/100))))</f>
        <v>1.1231200000000001</v>
      </c>
      <c r="AS183" s="959">
        <f>IF($AI183="n/a",1.03*AR183,IF($AI183&lt;0,1.01*AR183,IF($AI183&gt;10,1.1*AR183,(1+$AI183/100)*AR183)))</f>
        <v>1.2323995760000002</v>
      </c>
      <c r="AT183" s="959">
        <f>IF($AK183="n/a",1.03*AS183,IF($AK183&lt;0,1.01*AS183,IF($AK183&gt;10,1.1*AS183,(1+$AK183/100)*AS183)))</f>
        <v>1.3080689099664</v>
      </c>
      <c r="AU183" s="959">
        <f>IF($AK183="n/a",1.03*AT183,IF($AK183&lt;0,1.01*AT183,IF($AK183&gt;10,1.1*AT183,(1+$AK183/100)*AT183)))</f>
        <v>1.3883843410383367</v>
      </c>
      <c r="AV183" s="959">
        <f>IF($AK183="n/a",1.03*AU183,IF($AK183&lt;0,1.01*AU183,IF($AK183&gt;10,1.1*AU183,(1+$AK183/100)*AU183)))</f>
        <v>1.4736311395780906</v>
      </c>
      <c r="AW183" s="703">
        <f>SUM(AR183:AV183)</f>
        <v>6.5256039665828274</v>
      </c>
      <c r="AX183" s="810">
        <f>AW183/I183*100</f>
        <v>22.494325979258281</v>
      </c>
      <c r="AY183" s="1017">
        <v>0.46</v>
      </c>
      <c r="AZ183" s="945">
        <v>8.51</v>
      </c>
      <c r="BA183" s="945">
        <v>-7.6700000000000008</v>
      </c>
      <c r="BB183" s="945">
        <v>-0.15</v>
      </c>
      <c r="BC183" s="945">
        <v>-1.0999999999999999</v>
      </c>
      <c r="BE183" s="666">
        <v>2006</v>
      </c>
      <c r="BF183" s="971">
        <f>IF(BE183&gt;2008,0,IF(BE183&gt;2001,1,IF(BE183&gt;1990,2,IF(BE183&gt;1980,3,IF(BE183&gt;1973,4,IF(BE183&gt;1970,5,IF(BE183&gt;1960,6,IF(BE183&gt;1958,7,IF(BE183&gt;1953,8,9)))))))))</f>
        <v>1</v>
      </c>
      <c r="BG183" s="955">
        <v>1.2</v>
      </c>
      <c r="BH183" s="937"/>
    </row>
    <row r="184" spans="1:60" ht="11.25" customHeight="1" x14ac:dyDescent="0.2">
      <c r="A184" s="936" t="s">
        <v>1087</v>
      </c>
      <c r="B184" s="948" t="s">
        <v>1088</v>
      </c>
      <c r="C184" s="1013" t="s">
        <v>108</v>
      </c>
      <c r="D184" s="1013" t="s">
        <v>4361</v>
      </c>
      <c r="E184" s="792">
        <v>10</v>
      </c>
      <c r="F184" s="1227">
        <v>335</v>
      </c>
      <c r="G184" s="1227" t="s">
        <v>106</v>
      </c>
      <c r="H184" s="1227" t="s">
        <v>106</v>
      </c>
      <c r="I184" s="947">
        <v>52.37</v>
      </c>
      <c r="J184" s="703">
        <f>(M184/I184)*100</f>
        <v>2.7496658392209281</v>
      </c>
      <c r="K184" s="950">
        <v>0.36</v>
      </c>
      <c r="L184" s="960">
        <v>4</v>
      </c>
      <c r="M184" s="694">
        <f>K184*L184</f>
        <v>1.44</v>
      </c>
      <c r="N184" s="943" t="s">
        <v>608</v>
      </c>
      <c r="O184" s="795">
        <v>0.33</v>
      </c>
      <c r="P184" s="934">
        <v>43525</v>
      </c>
      <c r="Q184" s="934">
        <v>43538</v>
      </c>
      <c r="R184" s="694">
        <f>(K184-O184)/O184*100</f>
        <v>9.0909090909090811</v>
      </c>
      <c r="S184" s="759">
        <f>IF(INDEX(Historical!$D$7:$D$1439,MATCH(B184,Historical!$B$7:$B$1450,0))=0,"n/a",(INDEX(Historical!$C$7:$C$1439,MATCH(B184,Historical!$B$7:$B$1450,0))/INDEX(Historical!$D$7:$D$1439,MATCH(B184,Historical!$B$7:$B$1450,0))-1)*100)</f>
        <v>12.5</v>
      </c>
      <c r="T184" s="759">
        <f>IF(INDEX(Historical!$F$7:$F$1432,MATCH(B184,Historical!$B$7:$B$1450,0))=0,"n/a",((INDEX(Historical!$C$7:$C$1439,MATCH(B184,Historical!$B$7:$B$1450,0))/INDEX(Historical!$F$7:$F$1432,MATCH(B184,Historical!$B$7:$B$1450,0)))^(1/3)-1)*100)</f>
        <v>8.0082298255290674</v>
      </c>
      <c r="U184" s="759">
        <f>IF(INDEX(Historical!$H$7:$H$1432,MATCH(B184,Historical!$B$7:$B$1450,0))=0,"n/a",((INDEX(Historical!$C$7:$C$1439,MATCH(B184,Historical!$B$7:$B$1450,0))/INDEX(Historical!$H$7:$H$1432,MATCH(B184,Historical!$B$7:$B$1450,0)))^(1/5)-1)*100)</f>
        <v>9.5105881968669426</v>
      </c>
      <c r="V184" s="759">
        <f>IF(INDEX(Historical!$O$7:$O$1432,MATCH(B184,Historical!$B$7:$B$1450,0))=0,"n/a",((INDEX(Historical!$C$7:$C$1439,MATCH(B184,Historical!$B$7:$B$1450,0))/INDEX(Historical!$O$7:$O$1432,MATCH(B184,Historical!$B$7:$B$1450,0)))^(1/10)-1)*100)</f>
        <v>5.1854563007368348</v>
      </c>
      <c r="W184" s="760">
        <f>IF(OR(U184&lt;=0,U184="n/a",V184&lt;=0,V184="n/a"),"n/a",U184/V184)</f>
        <v>1.8340889683161581</v>
      </c>
      <c r="X184" s="761">
        <f>IF(OR(AJ184&lt;=0,AJ184="n/a",U184&lt;=0,U184="n/a"),"n/a",U184/AJ184)</f>
        <v>0.98047300998628262</v>
      </c>
      <c r="Y184" s="717"/>
      <c r="Z184" s="703">
        <f>IF(OR(AC184&lt;0.01,AC184="n/a"),"n/a",M184/AC184*100)</f>
        <v>57.142857142857139</v>
      </c>
      <c r="AA184" s="959">
        <f>IF(OR(AC184&lt;0.01,AC184="n/a"),"n/a",I184/AC184)</f>
        <v>20.781746031746032</v>
      </c>
      <c r="AB184" s="960">
        <v>12</v>
      </c>
      <c r="AC184" s="938">
        <v>2.52</v>
      </c>
      <c r="AD184" s="938">
        <v>3.38</v>
      </c>
      <c r="AE184" s="938">
        <v>6.28</v>
      </c>
      <c r="AF184" s="938">
        <v>10.42</v>
      </c>
      <c r="AG184" s="938">
        <v>42</v>
      </c>
      <c r="AH184" s="938">
        <v>36.9</v>
      </c>
      <c r="AI184" s="938">
        <v>8.42</v>
      </c>
      <c r="AJ184" s="938">
        <v>9.7000000000000011</v>
      </c>
      <c r="AK184" s="938">
        <v>6.1</v>
      </c>
      <c r="AL184" s="951">
        <v>2440</v>
      </c>
      <c r="AM184" s="945">
        <v>8.6</v>
      </c>
      <c r="AN184" s="938">
        <v>0</v>
      </c>
      <c r="AO184" s="802">
        <f>IF(U184="n/a","n/a",IF(AA184&lt;0,"n/a",IF(AA184="n/a","n/a",J184+U184-AA184)))</f>
        <v>-8.5214919956581614</v>
      </c>
      <c r="AP184" s="803">
        <f>IF(U184="n/a","n/a",J184+U184)</f>
        <v>12.26025403608787</v>
      </c>
      <c r="AQ184" s="961">
        <f>IF(OR(AC184&lt;0.01,AF184="n/a"),"n/a",(I184/SQRT(22.5*AC184*(I184/AF184))-1)*100)</f>
        <v>210.22987437690182</v>
      </c>
      <c r="AR184" s="703">
        <f>INDEX(Historical!$C$7:$C$1439,MATCH(B184,Historical!$B$7:$B$1450,0))*IF(AH184="n/a",1.03,IF(AH184&lt;0,1.01,IF(AH184&gt;10,1.1,(1+AH184/100))))</f>
        <v>1.3860000000000001</v>
      </c>
      <c r="AS184" s="959">
        <f>IF($AI184="n/a",1.03*AR184,IF($AI184&lt;0,1.01*AR184,IF($AI184&gt;10,1.1*AR184,(1+$AI184/100)*AR184)))</f>
        <v>1.5027012000000002</v>
      </c>
      <c r="AT184" s="959">
        <f>IF($AK184="n/a",1.03*AS184,IF($AK184&lt;0,1.01*AS184,IF($AK184&gt;10,1.1*AS184,(1+$AK184/100)*AS184)))</f>
        <v>1.5943659732000002</v>
      </c>
      <c r="AU184" s="959">
        <f>IF($AK184="n/a",1.03*AT184,IF($AK184&lt;0,1.01*AT184,IF($AK184&gt;10,1.1*AT184,(1+$AK184/100)*AT184)))</f>
        <v>1.6916222975652</v>
      </c>
      <c r="AV184" s="959">
        <f>IF($AK184="n/a",1.03*AU184,IF($AK184&lt;0,1.01*AU184,IF($AK184&gt;10,1.1*AU184,(1+$AK184/100)*AU184)))</f>
        <v>1.794811257716677</v>
      </c>
      <c r="AW184" s="703">
        <f>SUM(AR184:AV184)</f>
        <v>7.9695007284818775</v>
      </c>
      <c r="AX184" s="810">
        <f>AW184/I184*100</f>
        <v>15.217683269967305</v>
      </c>
      <c r="AY184" s="1017">
        <v>0.95</v>
      </c>
      <c r="AZ184" s="945">
        <v>58.940000000000005</v>
      </c>
      <c r="BA184" s="945">
        <v>-2.15</v>
      </c>
      <c r="BB184" s="945">
        <v>2.25</v>
      </c>
      <c r="BC184" s="945">
        <v>23.169999999999998</v>
      </c>
      <c r="BE184" s="666">
        <v>2010</v>
      </c>
      <c r="BF184" s="971">
        <f>IF(BE184&gt;2008,0,IF(BE184&gt;2001,1,IF(BE184&gt;1990,2,IF(BE184&gt;1980,3,IF(BE184&gt;1973,4,IF(BE184&gt;1970,5,IF(BE184&gt;1960,6,IF(BE184&gt;1958,7,IF(BE184&gt;1953,8,9)))))))))</f>
        <v>0</v>
      </c>
      <c r="BG184" s="955">
        <v>25.6</v>
      </c>
      <c r="BH184" s="937"/>
    </row>
    <row r="185" spans="1:60" s="838" customFormat="1" ht="11.25" customHeight="1" x14ac:dyDescent="0.2">
      <c r="A185" s="817" t="s">
        <v>1089</v>
      </c>
      <c r="B185" s="846" t="s">
        <v>1090</v>
      </c>
      <c r="C185" s="1013" t="s">
        <v>108</v>
      </c>
      <c r="D185" s="1013" t="s">
        <v>4365</v>
      </c>
      <c r="E185" s="818">
        <v>9</v>
      </c>
      <c r="F185" s="1227">
        <v>417</v>
      </c>
      <c r="G185" s="1236" t="s">
        <v>106</v>
      </c>
      <c r="H185" s="1236" t="s">
        <v>106</v>
      </c>
      <c r="I185" s="819">
        <v>37.71</v>
      </c>
      <c r="J185" s="820">
        <f>(M185/I185)*100</f>
        <v>2.970034473614426</v>
      </c>
      <c r="K185" s="821">
        <v>0.28000000000000003</v>
      </c>
      <c r="L185" s="822">
        <v>4</v>
      </c>
      <c r="M185" s="823">
        <f>K185*L185</f>
        <v>1.1200000000000001</v>
      </c>
      <c r="N185" s="824" t="s">
        <v>435</v>
      </c>
      <c r="O185" s="825">
        <v>0.26</v>
      </c>
      <c r="P185" s="826">
        <v>43501</v>
      </c>
      <c r="Q185" s="826">
        <v>43516</v>
      </c>
      <c r="R185" s="823">
        <f>(K185-O185)/O185*100</f>
        <v>7.6923076923076987</v>
      </c>
      <c r="S185" s="759">
        <f>IF(INDEX(Historical!$D$7:$D$1439,MATCH(B185,Historical!$B$7:$B$1450,0))=0,"n/a",(INDEX(Historical!$C$7:$C$1439,MATCH(B185,Historical!$B$7:$B$1450,0))/INDEX(Historical!$D$7:$D$1439,MATCH(B185,Historical!$B$7:$B$1450,0))-1)*100)</f>
        <v>13.636363636363647</v>
      </c>
      <c r="T185" s="759">
        <f>IF(INDEX(Historical!$F$7:$F$1432,MATCH(B185,Historical!$B$7:$B$1450,0))=0,"n/a",((INDEX(Historical!$C$7:$C$1439,MATCH(B185,Historical!$B$7:$B$1450,0))/INDEX(Historical!$F$7:$F$1432,MATCH(B185,Historical!$B$7:$B$1450,0)))^(1/3)-1)*100)</f>
        <v>12.624788044360603</v>
      </c>
      <c r="U185" s="759">
        <f>IF(INDEX(Historical!$H$7:$H$1432,MATCH(B185,Historical!$B$7:$B$1450,0))=0,"n/a",((INDEX(Historical!$C$7:$C$1439,MATCH(B185,Historical!$B$7:$B$1450,0))/INDEX(Historical!$H$7:$H$1432,MATCH(B185,Historical!$B$7:$B$1450,0)))^(1/5)-1)*100)</f>
        <v>19.520727694995223</v>
      </c>
      <c r="V185" s="759">
        <f>IF(INDEX(Historical!$O$7:$O$1432,MATCH(B185,Historical!$B$7:$B$1450,0))=0,"n/a",((INDEX(Historical!$C$7:$C$1439,MATCH(B185,Historical!$B$7:$B$1450,0))/INDEX(Historical!$O$7:$O$1432,MATCH(B185,Historical!$B$7:$B$1450,0)))^(1/10)-1)*100)</f>
        <v>5.5983666192986892</v>
      </c>
      <c r="W185" s="827">
        <f>IF(OR(U185&lt;=0,U185="n/a",V185&lt;=0,V185="n/a"),"n/a",U185/V185)</f>
        <v>3.4868612619443984</v>
      </c>
      <c r="X185" s="828">
        <f>IF(OR(AJ185&lt;=0,AJ185="n/a",U185&lt;=0,U185="n/a"),"n/a",U185/AJ185)</f>
        <v>1.3650858527968688</v>
      </c>
      <c r="Y185" s="839"/>
      <c r="Z185" s="820">
        <f>IF(OR(AC185&lt;0.01,AC185="n/a"),"n/a",M185/AC185*100)</f>
        <v>45.9016393442623</v>
      </c>
      <c r="AA185" s="830">
        <f>IF(OR(AC185&lt;0.01,AC185="n/a"),"n/a",I185/AC185)</f>
        <v>15.454918032786885</v>
      </c>
      <c r="AB185" s="822">
        <v>12</v>
      </c>
      <c r="AC185" s="831">
        <v>2.44</v>
      </c>
      <c r="AD185" s="831">
        <v>1.93</v>
      </c>
      <c r="AE185" s="831">
        <v>5.41</v>
      </c>
      <c r="AF185" s="831">
        <v>1.31</v>
      </c>
      <c r="AG185" s="831">
        <v>8.5</v>
      </c>
      <c r="AH185" s="831">
        <v>14.499999999999998</v>
      </c>
      <c r="AI185" s="831">
        <v>1.94</v>
      </c>
      <c r="AJ185" s="831">
        <v>14.299999999999999</v>
      </c>
      <c r="AK185" s="831">
        <v>8</v>
      </c>
      <c r="AL185" s="832">
        <v>2740</v>
      </c>
      <c r="AM185" s="833">
        <v>0.3</v>
      </c>
      <c r="AN185" s="831">
        <v>0.02</v>
      </c>
      <c r="AO185" s="834">
        <f>IF(U185="n/a","n/a",IF(AA185&lt;0,"n/a",IF(AA185="n/a","n/a",J185+U185-AA185)))</f>
        <v>7.0358441358227637</v>
      </c>
      <c r="AP185" s="835">
        <f>IF(U185="n/a","n/a",J185+U185)</f>
        <v>22.490762168609649</v>
      </c>
      <c r="AQ185" s="836">
        <f>IF(OR(AC185&lt;0.01,AF185="n/a"),"n/a",(I185/SQRT(22.5*AC185*(I185/AF185))-1)*100)</f>
        <v>-5.1411747842538542</v>
      </c>
      <c r="AR185" s="703">
        <f>INDEX(Historical!$C$7:$C$1439,MATCH(B185,Historical!$B$7:$B$1450,0))*IF(AH185="n/a",1.03,IF(AH185&lt;0,1.01,IF(AH185&gt;10,1.1,(1+AH185/100))))</f>
        <v>1.1000000000000001</v>
      </c>
      <c r="AS185" s="830">
        <f>IF($AI185="n/a",1.03*AR185,IF($AI185&lt;0,1.01*AR185,IF($AI185&gt;10,1.1*AR185,(1+$AI185/100)*AR185)))</f>
        <v>1.1213400000000002</v>
      </c>
      <c r="AT185" s="830">
        <f>IF($AK185="n/a",1.03*AS185,IF($AK185&lt;0,1.01*AS185,IF($AK185&gt;10,1.1*AS185,(1+$AK185/100)*AS185)))</f>
        <v>1.2110472000000003</v>
      </c>
      <c r="AU185" s="830">
        <f>IF($AK185="n/a",1.03*AT185,IF($AK185&lt;0,1.01*AT185,IF($AK185&gt;10,1.1*AT185,(1+$AK185/100)*AT185)))</f>
        <v>1.3079309760000004</v>
      </c>
      <c r="AV185" s="830">
        <f>IF($AK185="n/a",1.03*AU185,IF($AK185&lt;0,1.01*AU185,IF($AK185&gt;10,1.1*AU185,(1+$AK185/100)*AU185)))</f>
        <v>1.4125654540800006</v>
      </c>
      <c r="AW185" s="820">
        <f>SUM(AR185:AV185)</f>
        <v>6.1528836300800016</v>
      </c>
      <c r="AX185" s="837">
        <f>AW185/I185*100</f>
        <v>16.316318297745962</v>
      </c>
      <c r="AY185" s="1018">
        <v>1.06</v>
      </c>
      <c r="AZ185" s="833">
        <v>23.49</v>
      </c>
      <c r="BA185" s="833">
        <v>-12.55</v>
      </c>
      <c r="BB185" s="833">
        <v>6.23</v>
      </c>
      <c r="BC185" s="833">
        <v>4.42</v>
      </c>
      <c r="BD185" s="985"/>
      <c r="BE185" s="666">
        <v>2011</v>
      </c>
      <c r="BF185" s="971">
        <f>IF(BE185&gt;2008,0,IF(BE185&gt;2001,1,IF(BE185&gt;1990,2,IF(BE185&gt;1980,3,IF(BE185&gt;1973,4,IF(BE185&gt;1970,5,IF(BE185&gt;1960,6,IF(BE185&gt;1958,7,IF(BE185&gt;1953,8,9)))))))))</f>
        <v>0</v>
      </c>
      <c r="BG185" s="892">
        <v>1.3</v>
      </c>
    </row>
    <row r="186" spans="1:60" ht="11.25" customHeight="1" x14ac:dyDescent="0.2">
      <c r="A186" s="944" t="s">
        <v>518</v>
      </c>
      <c r="B186" s="948" t="s">
        <v>519</v>
      </c>
      <c r="C186" s="1013" t="s">
        <v>247</v>
      </c>
      <c r="D186" s="1013" t="s">
        <v>4384</v>
      </c>
      <c r="E186" s="792">
        <v>13</v>
      </c>
      <c r="F186" s="1227">
        <v>288</v>
      </c>
      <c r="G186" s="1171" t="s">
        <v>106</v>
      </c>
      <c r="H186" s="1171" t="s">
        <v>106</v>
      </c>
      <c r="I186" s="947">
        <v>105.98</v>
      </c>
      <c r="J186" s="703">
        <f>(M186/I186)*100</f>
        <v>0.90583128892243803</v>
      </c>
      <c r="K186" s="950">
        <v>0.24</v>
      </c>
      <c r="L186" s="960">
        <v>4</v>
      </c>
      <c r="M186" s="694">
        <f>K186*L186</f>
        <v>0.96</v>
      </c>
      <c r="N186" s="943" t="s">
        <v>608</v>
      </c>
      <c r="O186" s="795">
        <v>0.22</v>
      </c>
      <c r="P186" s="934">
        <v>43418</v>
      </c>
      <c r="Q186" s="934">
        <v>43433</v>
      </c>
      <c r="R186" s="694">
        <f>(K186-O186)/O186*100</f>
        <v>9.0909090909090864</v>
      </c>
      <c r="S186" s="759">
        <f>IF(INDEX(Historical!$D$7:$D$1439,MATCH(B186,Historical!$B$7:$B$1450,0))=0,"n/a",(INDEX(Historical!$C$7:$C$1439,MATCH(B186,Historical!$B$7:$B$1450,0))/INDEX(Historical!$D$7:$D$1439,MATCH(B186,Historical!$B$7:$B$1450,0))-1)*100)</f>
        <v>23.287671232876718</v>
      </c>
      <c r="T186" s="759">
        <f>IF(INDEX(Historical!$F$7:$F$1432,MATCH(B186,Historical!$B$7:$B$1450,0))=0,"n/a",((INDEX(Historical!$C$7:$C$1439,MATCH(B186,Historical!$B$7:$B$1450,0))/INDEX(Historical!$F$7:$F$1432,MATCH(B186,Historical!$B$7:$B$1450,0)))^(1/3)-1)*100)</f>
        <v>13.227071089979447</v>
      </c>
      <c r="U186" s="759">
        <f>IF(INDEX(Historical!$H$7:$H$1432,MATCH(B186,Historical!$B$7:$B$1450,0))=0,"n/a",((INDEX(Historical!$C$7:$C$1439,MATCH(B186,Historical!$B$7:$B$1450,0))/INDEX(Historical!$H$7:$H$1432,MATCH(B186,Historical!$B$7:$B$1450,0)))^(1/5)-1)*100)</f>
        <v>14.61625722973292</v>
      </c>
      <c r="V186" s="759">
        <f>IF(INDEX(Historical!$O$7:$O$1432,MATCH(B186,Historical!$B$7:$B$1450,0))=0,"n/a",((INDEX(Historical!$C$7:$C$1439,MATCH(B186,Historical!$B$7:$B$1450,0))/INDEX(Historical!$O$7:$O$1432,MATCH(B186,Historical!$B$7:$B$1450,0)))^(1/10)-1)*100)</f>
        <v>10.894307469981591</v>
      </c>
      <c r="W186" s="760">
        <f>IF(OR(U186&lt;=0,U186="n/a",V186&lt;=0,V186="n/a"),"n/a",U186/V186)</f>
        <v>1.3416417032479457</v>
      </c>
      <c r="X186" s="761">
        <f>IF(OR(AJ186&lt;=0,AJ186="n/a",U186&lt;=0,U186="n/a"),"n/a",U186/AJ186)</f>
        <v>0.62462637733901361</v>
      </c>
      <c r="Y186" s="949"/>
      <c r="Z186" s="703">
        <f>IF(OR(AC186&lt;0.01,AC186="n/a"),"n/a",M186/AC186*100)</f>
        <v>22.119815668202765</v>
      </c>
      <c r="AA186" s="959">
        <f>IF(OR(AC186&lt;0.01,AC186="n/a"),"n/a",I186/AC186)</f>
        <v>24.41935483870968</v>
      </c>
      <c r="AB186" s="960">
        <v>12</v>
      </c>
      <c r="AC186" s="938">
        <v>4.34</v>
      </c>
      <c r="AD186" s="938">
        <v>2.02</v>
      </c>
      <c r="AE186" s="938">
        <v>2.6</v>
      </c>
      <c r="AF186" s="938">
        <v>4.26</v>
      </c>
      <c r="AG186" s="938">
        <v>16</v>
      </c>
      <c r="AH186" s="938">
        <v>138.69999999999999</v>
      </c>
      <c r="AI186" s="938">
        <v>9.0399999999999991</v>
      </c>
      <c r="AJ186" s="938">
        <v>23.400000000000002</v>
      </c>
      <c r="AK186" s="938">
        <v>12.3</v>
      </c>
      <c r="AL186" s="951">
        <v>7420</v>
      </c>
      <c r="AM186" s="945">
        <v>3.8</v>
      </c>
      <c r="AN186" s="938">
        <v>0</v>
      </c>
      <c r="AO186" s="802">
        <f>IF(U186="n/a","n/a",IF(AA186&lt;0,"n/a",IF(AA186="n/a","n/a",J186+U186-AA186)))</f>
        <v>-8.8972663200543209</v>
      </c>
      <c r="AP186" s="803">
        <f>IF(U186="n/a","n/a",J186+U186)</f>
        <v>15.522088518655359</v>
      </c>
      <c r="AQ186" s="961">
        <f>IF(OR(AC186&lt;0.01,AF186="n/a"),"n/a",(I186/SQRT(22.5*AC186*(I186/AF186))-1)*100)</f>
        <v>115.02087920623816</v>
      </c>
      <c r="AR186" s="703">
        <f>INDEX(Historical!$C$7:$C$1439,MATCH(B186,Historical!$B$7:$B$1450,0))*IF(AH186="n/a",1.03,IF(AH186&lt;0,1.01,IF(AH186&gt;10,1.1,(1+AH186/100))))</f>
        <v>0.9900000000000001</v>
      </c>
      <c r="AS186" s="959">
        <f>IF($AI186="n/a",1.03*AR186,IF($AI186&lt;0,1.01*AR186,IF($AI186&gt;10,1.1*AR186,(1+$AI186/100)*AR186)))</f>
        <v>1.0794960000000002</v>
      </c>
      <c r="AT186" s="959">
        <f>IF($AK186="n/a",1.03*AS186,IF($AK186&lt;0,1.01*AS186,IF($AK186&gt;10,1.1*AS186,(1+$AK186/100)*AS186)))</f>
        <v>1.1874456000000004</v>
      </c>
      <c r="AU186" s="959">
        <f>IF($AK186="n/a",1.03*AT186,IF($AK186&lt;0,1.01*AT186,IF($AK186&gt;10,1.1*AT186,(1+$AK186/100)*AT186)))</f>
        <v>1.3061901600000005</v>
      </c>
      <c r="AV186" s="959">
        <f>IF($AK186="n/a",1.03*AU186,IF($AK186&lt;0,1.01*AU186,IF($AK186&gt;10,1.1*AU186,(1+$AK186/100)*AU186)))</f>
        <v>1.4368091760000008</v>
      </c>
      <c r="AW186" s="703">
        <f>SUM(AR186:AV186)</f>
        <v>5.9999409360000024</v>
      </c>
      <c r="AX186" s="810">
        <f>AW186/I186*100</f>
        <v>5.6613898244951901</v>
      </c>
      <c r="AY186" s="1017">
        <v>0.67</v>
      </c>
      <c r="AZ186" s="945">
        <v>32.43</v>
      </c>
      <c r="BA186" s="945">
        <v>-3.4299999999999997</v>
      </c>
      <c r="BB186" s="945">
        <v>6.36</v>
      </c>
      <c r="BC186" s="945">
        <v>10.65</v>
      </c>
      <c r="BE186" s="666">
        <v>2006</v>
      </c>
      <c r="BF186" s="971">
        <f>IF(BE186&gt;2008,0,IF(BE186&gt;2001,1,IF(BE186&gt;1990,2,IF(BE186&gt;1980,3,IF(BE186&gt;1973,4,IF(BE186&gt;1970,5,IF(BE186&gt;1960,6,IF(BE186&gt;1958,7,IF(BE186&gt;1953,8,9)))))))))</f>
        <v>1</v>
      </c>
      <c r="BG186" s="955">
        <v>11.3</v>
      </c>
      <c r="BH186" s="936"/>
    </row>
    <row r="187" spans="1:60" ht="11.25" customHeight="1" x14ac:dyDescent="0.2">
      <c r="A187" s="944" t="s">
        <v>1111</v>
      </c>
      <c r="B187" s="948" t="s">
        <v>1112</v>
      </c>
      <c r="C187" s="1013" t="s">
        <v>4345</v>
      </c>
      <c r="D187" s="1013" t="s">
        <v>4346</v>
      </c>
      <c r="E187" s="792">
        <v>6</v>
      </c>
      <c r="F187" s="1227">
        <v>728</v>
      </c>
      <c r="G187" s="1171" t="s">
        <v>106</v>
      </c>
      <c r="H187" s="1171" t="s">
        <v>106</v>
      </c>
      <c r="I187" s="947">
        <v>57.4</v>
      </c>
      <c r="J187" s="703">
        <f>(M187/I187)*100</f>
        <v>3.2055749128919864</v>
      </c>
      <c r="K187" s="950">
        <v>0.46</v>
      </c>
      <c r="L187" s="960">
        <v>4</v>
      </c>
      <c r="M187" s="694">
        <f>K187*L187</f>
        <v>1.84</v>
      </c>
      <c r="N187" s="943" t="s">
        <v>241</v>
      </c>
      <c r="O187" s="795">
        <v>0.42</v>
      </c>
      <c r="P187" s="939">
        <v>43187</v>
      </c>
      <c r="Q187" s="939">
        <v>43203</v>
      </c>
      <c r="R187" s="694">
        <f>(K187-O187)/O187*100</f>
        <v>9.5238095238095326</v>
      </c>
      <c r="S187" s="759">
        <f>IF(INDEX(Historical!$D$7:$D$1439,MATCH(B187,Historical!$B$7:$B$1450,0))=0,"n/a",(INDEX(Historical!$C$7:$C$1439,MATCH(B187,Historical!$B$7:$B$1450,0))/INDEX(Historical!$D$7:$D$1439,MATCH(B187,Historical!$B$7:$B$1450,0))-1)*100)</f>
        <v>9.7560975609755971</v>
      </c>
      <c r="T187" s="759">
        <f>IF(INDEX(Historical!$F$7:$F$1432,MATCH(B187,Historical!$B$7:$B$1450,0))=0,"n/a",((INDEX(Historical!$C$7:$C$1439,MATCH(B187,Historical!$B$7:$B$1450,0))/INDEX(Historical!$F$7:$F$1432,MATCH(B187,Historical!$B$7:$B$1450,0)))^(1/3)-1)*100)</f>
        <v>15.939166439144525</v>
      </c>
      <c r="U187" s="759">
        <f>IF(INDEX(Historical!$H$7:$H$1432,MATCH(B187,Historical!$B$7:$B$1450,0))=0,"n/a",((INDEX(Historical!$C$7:$C$1439,MATCH(B187,Historical!$B$7:$B$1450,0))/INDEX(Historical!$H$7:$H$1432,MATCH(B187,Historical!$B$7:$B$1450,0)))^(1/5)-1)*100)</f>
        <v>30.258554234867606</v>
      </c>
      <c r="V187" s="759" t="str">
        <f>IF(INDEX(Historical!$O$7:$O$1432,MATCH(B187,Historical!$B$7:$B$1450,0))=0,"n/a",((INDEX(Historical!$C$7:$C$1439,MATCH(B187,Historical!$B$7:$B$1450,0))/INDEX(Historical!$O$7:$O$1432,MATCH(B187,Historical!$B$7:$B$1450,0)))^(1/10)-1)*100)</f>
        <v>n/a</v>
      </c>
      <c r="W187" s="760" t="str">
        <f>IF(OR(U187&lt;=0,U187="n/a",V187&lt;=0,V187="n/a"),"n/a",U187/V187)</f>
        <v>n/a</v>
      </c>
      <c r="X187" s="761">
        <f>IF(OR(AJ187&lt;=0,AJ187="n/a",U187&lt;=0,U187="n/a"),"n/a",U187/AJ187)</f>
        <v>2.0307754520045376</v>
      </c>
      <c r="Y187" s="714"/>
      <c r="Z187" s="703">
        <f>IF(OR(AC187&lt;0.01,AC187="n/a"),"n/a",M187/AC187*100)</f>
        <v>408.88888888888886</v>
      </c>
      <c r="AA187" s="959">
        <f>IF(OR(AC187&lt;0.01,AC187="n/a"),"n/a",I187/AC187)</f>
        <v>127.55555555555554</v>
      </c>
      <c r="AB187" s="960">
        <v>12</v>
      </c>
      <c r="AC187" s="938">
        <v>0.45</v>
      </c>
      <c r="AD187" s="938">
        <v>5.5</v>
      </c>
      <c r="AE187" s="938">
        <v>7.56</v>
      </c>
      <c r="AF187" s="938">
        <v>2.54</v>
      </c>
      <c r="AG187" s="938">
        <v>2.1</v>
      </c>
      <c r="AH187" s="940">
        <v>100.1</v>
      </c>
      <c r="AI187" s="940">
        <v>-149</v>
      </c>
      <c r="AJ187" s="938">
        <v>14.899999999999999</v>
      </c>
      <c r="AK187" s="938">
        <v>22.6</v>
      </c>
      <c r="AL187" s="951">
        <v>6430</v>
      </c>
      <c r="AM187" s="945">
        <v>0.89999999999999991</v>
      </c>
      <c r="AN187" s="938">
        <v>0</v>
      </c>
      <c r="AO187" s="802">
        <f>IF(U187="n/a","n/a",IF(AA187&lt;0,"n/a",IF(AA187="n/a","n/a",J187+U187-AA187)))</f>
        <v>-94.09142640779595</v>
      </c>
      <c r="AP187" s="803">
        <f>IF(U187="n/a","n/a",J187+U187)</f>
        <v>33.464129147759593</v>
      </c>
      <c r="AQ187" s="961">
        <f>IF(OR(AC187&lt;0.01,AF187="n/a"),"n/a",(I187/SQRT(22.5*AC187*(I187/AF187))-1)*100)</f>
        <v>279.46811378917738</v>
      </c>
      <c r="AR187" s="703">
        <f>INDEX(Historical!$C$7:$C$1439,MATCH(B187,Historical!$B$7:$B$1450,0))*IF(AH187="n/a",1.03,IF(AH187&lt;0,1.01,IF(AH187&gt;10,1.1,(1+AH187/100))))</f>
        <v>1.9800000000000002</v>
      </c>
      <c r="AS187" s="959">
        <f>IF($AI187="n/a",1.03*AR187,IF($AI187&lt;0,1.01*AR187,IF($AI187&gt;10,1.1*AR187,(1+$AI187/100)*AR187)))</f>
        <v>1.9998000000000002</v>
      </c>
      <c r="AT187" s="959">
        <f>IF($AK187="n/a",1.03*AS187,IF($AK187&lt;0,1.01*AS187,IF($AK187&gt;10,1.1*AS187,(1+$AK187/100)*AS187)))</f>
        <v>2.1997800000000005</v>
      </c>
      <c r="AU187" s="959">
        <f>IF($AK187="n/a",1.03*AT187,IF($AK187&lt;0,1.01*AT187,IF($AK187&gt;10,1.1*AT187,(1+$AK187/100)*AT187)))</f>
        <v>2.4197580000000007</v>
      </c>
      <c r="AV187" s="959">
        <f>IF($AK187="n/a",1.03*AU187,IF($AK187&lt;0,1.01*AU187,IF($AK187&gt;10,1.1*AU187,(1+$AK187/100)*AU187)))</f>
        <v>2.6617338000000008</v>
      </c>
      <c r="AW187" s="703">
        <f>SUM(AR187:AV187)</f>
        <v>11.261071800000003</v>
      </c>
      <c r="AX187" s="810">
        <f>AW187/I187*100</f>
        <v>19.618591986062725</v>
      </c>
      <c r="AY187" s="1017">
        <v>0.67</v>
      </c>
      <c r="AZ187" s="945">
        <v>17.299999999999997</v>
      </c>
      <c r="BA187" s="945">
        <v>-16.82</v>
      </c>
      <c r="BB187" s="945">
        <v>-3.3000000000000003</v>
      </c>
      <c r="BC187" s="945">
        <v>2.37</v>
      </c>
      <c r="BE187" s="666">
        <v>2013</v>
      </c>
      <c r="BF187" s="971">
        <f>IF(BE187&gt;2008,0,IF(BE187&gt;2001,1,IF(BE187&gt;1990,2,IF(BE187&gt;1980,3,IF(BE187&gt;1973,4,IF(BE187&gt;1970,5,IF(BE187&gt;1960,6,IF(BE187&gt;1958,7,IF(BE187&gt;1953,8,9)))))))))</f>
        <v>0</v>
      </c>
      <c r="BG187" s="955">
        <v>0.89999999999999991</v>
      </c>
      <c r="BH187" s="937"/>
    </row>
    <row r="188" spans="1:60" ht="11.25" customHeight="1" x14ac:dyDescent="0.2">
      <c r="A188" s="944" t="s">
        <v>1099</v>
      </c>
      <c r="B188" s="948" t="s">
        <v>1100</v>
      </c>
      <c r="C188" s="1013" t="s">
        <v>4345</v>
      </c>
      <c r="D188" s="1013" t="s">
        <v>4346</v>
      </c>
      <c r="E188" s="792">
        <v>10</v>
      </c>
      <c r="F188" s="1227">
        <v>365</v>
      </c>
      <c r="G188" s="1227" t="s">
        <v>106</v>
      </c>
      <c r="H188" s="1227" t="s">
        <v>106</v>
      </c>
      <c r="I188" s="947">
        <v>104.81</v>
      </c>
      <c r="J188" s="703">
        <f>(M188/I188)*100</f>
        <v>4.6560442705848679</v>
      </c>
      <c r="K188" s="950">
        <v>1.22</v>
      </c>
      <c r="L188" s="960">
        <v>4</v>
      </c>
      <c r="M188" s="694">
        <f>K188*L188</f>
        <v>4.88</v>
      </c>
      <c r="N188" s="943" t="s">
        <v>220</v>
      </c>
      <c r="O188" s="795">
        <v>1.1000000000000001</v>
      </c>
      <c r="P188" s="934">
        <v>43643</v>
      </c>
      <c r="Q188" s="934">
        <v>43661</v>
      </c>
      <c r="R188" s="694">
        <f>(K188-O188)/O188*100</f>
        <v>10.909090909090898</v>
      </c>
      <c r="S188" s="759">
        <f>IF(INDEX(Historical!$D$7:$D$1439,MATCH(B188,Historical!$B$7:$B$1450,0))=0,"n/a",(INDEX(Historical!$C$7:$C$1439,MATCH(B188,Historical!$B$7:$B$1450,0))/INDEX(Historical!$D$7:$D$1439,MATCH(B188,Historical!$B$7:$B$1450,0))-1)*100)</f>
        <v>11.666666666666647</v>
      </c>
      <c r="T188" s="759">
        <f>IF(INDEX(Historical!$F$7:$F$1432,MATCH(B188,Historical!$B$7:$B$1450,0))=0,"n/a",((INDEX(Historical!$C$7:$C$1439,MATCH(B188,Historical!$B$7:$B$1450,0))/INDEX(Historical!$F$7:$F$1432,MATCH(B188,Historical!$B$7:$B$1450,0)))^(1/3)-1)*100)</f>
        <v>33.753634030255753</v>
      </c>
      <c r="U188" s="759">
        <f>IF(INDEX(Historical!$H$7:$H$1432,MATCH(B188,Historical!$B$7:$B$1450,0))=0,"n/a",((INDEX(Historical!$C$7:$C$1439,MATCH(B188,Historical!$B$7:$B$1450,0))/INDEX(Historical!$H$7:$H$1432,MATCH(B188,Historical!$B$7:$B$1450,0)))^(1/5)-1)*100)</f>
        <v>30.065004264807762</v>
      </c>
      <c r="V188" s="759" t="str">
        <f>IF(INDEX(Historical!$O$7:$O$1432,MATCH(B188,Historical!$B$7:$B$1450,0))=0,"n/a",((INDEX(Historical!$C$7:$C$1439,MATCH(B188,Historical!$B$7:$B$1450,0))/INDEX(Historical!$O$7:$O$1432,MATCH(B188,Historical!$B$7:$B$1450,0)))^(1/10)-1)*100)</f>
        <v>n/a</v>
      </c>
      <c r="W188" s="760" t="str">
        <f>IF(OR(U188&lt;=0,U188="n/a",V188&lt;=0,V188="n/a"),"n/a",U188/V188)</f>
        <v>n/a</v>
      </c>
      <c r="X188" s="761">
        <f>IF(OR(AJ188&lt;=0,AJ188="n/a",U188&lt;=0,U188="n/a"),"n/a",U188/AJ188)</f>
        <v>0.85169983752996503</v>
      </c>
      <c r="Y188" s="714"/>
      <c r="Z188" s="703">
        <f>IF(OR(AC188&lt;0.01,AC188="n/a"),"n/a",M188/AC188*100)</f>
        <v>229.10798122065731</v>
      </c>
      <c r="AA188" s="959">
        <f>IF(OR(AC188&lt;0.01,AC188="n/a"),"n/a",I188/AC188)</f>
        <v>49.206572769953056</v>
      </c>
      <c r="AB188" s="960">
        <v>12</v>
      </c>
      <c r="AC188" s="938">
        <v>2.13</v>
      </c>
      <c r="AD188" s="938">
        <v>3.3</v>
      </c>
      <c r="AE188" s="938">
        <v>7.06</v>
      </c>
      <c r="AF188" s="938">
        <v>17.21</v>
      </c>
      <c r="AG188" s="938">
        <v>31.6</v>
      </c>
      <c r="AH188" s="938">
        <v>20.599999999999998</v>
      </c>
      <c r="AI188" s="938">
        <v>9.02</v>
      </c>
      <c r="AJ188" s="938">
        <v>35.299999999999997</v>
      </c>
      <c r="AK188" s="938">
        <v>14.95</v>
      </c>
      <c r="AL188" s="951">
        <v>3950</v>
      </c>
      <c r="AM188" s="945">
        <v>1.2</v>
      </c>
      <c r="AN188" s="938">
        <v>5.46</v>
      </c>
      <c r="AO188" s="802">
        <f>IF(U188="n/a","n/a",IF(AA188&lt;0,"n/a",IF(AA188="n/a","n/a",J188+U188-AA188)))</f>
        <v>-14.48552423456043</v>
      </c>
      <c r="AP188" s="803">
        <f>IF(U188="n/a","n/a",J188+U188)</f>
        <v>34.721048535392626</v>
      </c>
      <c r="AQ188" s="961">
        <f>IF(OR(AC188&lt;0.01,AF188="n/a"),"n/a",(I188/SQRT(22.5*AC188*(I188/AF188))-1)*100)</f>
        <v>513.49458654530645</v>
      </c>
      <c r="AR188" s="703">
        <f>INDEX(Historical!$C$7:$C$1439,MATCH(B188,Historical!$B$7:$B$1450,0))*IF(AH188="n/a",1.03,IF(AH188&lt;0,1.01,IF(AH188&gt;10,1.1,(1+AH188/100))))</f>
        <v>4.4219999999999997</v>
      </c>
      <c r="AS188" s="959">
        <f>IF($AI188="n/a",1.03*AR188,IF($AI188&lt;0,1.01*AR188,IF($AI188&gt;10,1.1*AR188,(1+$AI188/100)*AR188)))</f>
        <v>4.8208643999999996</v>
      </c>
      <c r="AT188" s="959">
        <f>IF($AK188="n/a",1.03*AS188,IF($AK188&lt;0,1.01*AS188,IF($AK188&gt;10,1.1*AS188,(1+$AK188/100)*AS188)))</f>
        <v>5.3029508400000003</v>
      </c>
      <c r="AU188" s="959">
        <f>IF($AK188="n/a",1.03*AT188,IF($AK188&lt;0,1.01*AT188,IF($AK188&gt;10,1.1*AT188,(1+$AK188/100)*AT188)))</f>
        <v>5.8332459240000007</v>
      </c>
      <c r="AV188" s="959">
        <f>IF($AK188="n/a",1.03*AU188,IF($AK188&lt;0,1.01*AU188,IF($AK188&gt;10,1.1*AU188,(1+$AK188/100)*AU188)))</f>
        <v>6.4165705164000011</v>
      </c>
      <c r="AW188" s="703">
        <f>SUM(AR188:AV188)</f>
        <v>26.7956316804</v>
      </c>
      <c r="AX188" s="810">
        <f>AW188/I188*100</f>
        <v>25.565911344719016</v>
      </c>
      <c r="AY188" s="1017">
        <v>0.56000000000000005</v>
      </c>
      <c r="AZ188" s="945">
        <v>26.83</v>
      </c>
      <c r="BA188" s="945">
        <v>-13.84</v>
      </c>
      <c r="BB188" s="945">
        <v>-9.4700000000000006</v>
      </c>
      <c r="BC188" s="945">
        <v>0.47000000000000003</v>
      </c>
      <c r="BE188" s="666">
        <v>2010</v>
      </c>
      <c r="BF188" s="971">
        <f>IF(BE188&gt;2008,0,IF(BE188&gt;2001,1,IF(BE188&gt;1990,2,IF(BE188&gt;1980,3,IF(BE188&gt;1973,4,IF(BE188&gt;1970,5,IF(BE188&gt;1960,6,IF(BE188&gt;1958,7,IF(BE188&gt;1953,8,9)))))))))</f>
        <v>0</v>
      </c>
      <c r="BG188" s="955">
        <v>4.2</v>
      </c>
      <c r="BH188" s="936"/>
    </row>
    <row r="189" spans="1:60" ht="11.25" customHeight="1" x14ac:dyDescent="0.2">
      <c r="A189" s="944" t="s">
        <v>1097</v>
      </c>
      <c r="B189" s="948" t="s">
        <v>1098</v>
      </c>
      <c r="C189" s="1013" t="s">
        <v>247</v>
      </c>
      <c r="D189" s="1013" t="s">
        <v>4385</v>
      </c>
      <c r="E189" s="792">
        <v>8</v>
      </c>
      <c r="F189" s="1227">
        <v>544</v>
      </c>
      <c r="G189" s="1227" t="s">
        <v>106</v>
      </c>
      <c r="H189" s="1227" t="s">
        <v>106</v>
      </c>
      <c r="I189" s="947">
        <v>37.43</v>
      </c>
      <c r="J189" s="703">
        <f>(M189/I189)*100</f>
        <v>1.1755276516163504</v>
      </c>
      <c r="K189" s="950">
        <v>0.11</v>
      </c>
      <c r="L189" s="960">
        <v>4</v>
      </c>
      <c r="M189" s="694">
        <f>K189*L189</f>
        <v>0.44</v>
      </c>
      <c r="N189" s="943" t="s">
        <v>608</v>
      </c>
      <c r="O189" s="795">
        <v>0.1</v>
      </c>
      <c r="P189" s="934">
        <v>43423</v>
      </c>
      <c r="Q189" s="934">
        <v>43448</v>
      </c>
      <c r="R189" s="694">
        <f>(K189-O189)/O189*100</f>
        <v>9.9999999999999947</v>
      </c>
      <c r="S189" s="759">
        <f>IF(INDEX(Historical!$D$7:$D$1439,MATCH(B189,Historical!$B$7:$B$1450,0))=0,"n/a",(INDEX(Historical!$C$7:$C$1439,MATCH(B189,Historical!$B$7:$B$1450,0))/INDEX(Historical!$D$7:$D$1439,MATCH(B189,Historical!$B$7:$B$1450,0))-1)*100)</f>
        <v>10.810810810810811</v>
      </c>
      <c r="T189" s="759">
        <f>IF(INDEX(Historical!$F$7:$F$1432,MATCH(B189,Historical!$B$7:$B$1450,0))=0,"n/a",((INDEX(Historical!$C$7:$C$1439,MATCH(B189,Historical!$B$7:$B$1450,0))/INDEX(Historical!$F$7:$F$1432,MATCH(B189,Historical!$B$7:$B$1450,0)))^(1/3)-1)*100)</f>
        <v>14.239700090776308</v>
      </c>
      <c r="U189" s="759">
        <f>IF(INDEX(Historical!$H$7:$H$1432,MATCH(B189,Historical!$B$7:$B$1450,0))=0,"n/a",((INDEX(Historical!$C$7:$C$1439,MATCH(B189,Historical!$B$7:$B$1450,0))/INDEX(Historical!$H$7:$H$1432,MATCH(B189,Historical!$B$7:$B$1450,0)))^(1/5)-1)*100)</f>
        <v>15.729306686739552</v>
      </c>
      <c r="V189" s="759" t="str">
        <f>IF(INDEX(Historical!$O$7:$O$1432,MATCH(B189,Historical!$B$7:$B$1450,0))=0,"n/a",((INDEX(Historical!$C$7:$C$1439,MATCH(B189,Historical!$B$7:$B$1450,0))/INDEX(Historical!$O$7:$O$1432,MATCH(B189,Historical!$B$7:$B$1450,0)))^(1/10)-1)*100)</f>
        <v>n/a</v>
      </c>
      <c r="W189" s="760" t="str">
        <f>IF(OR(U189&lt;=0,U189="n/a",V189&lt;=0,V189="n/a"),"n/a",U189/V189)</f>
        <v>n/a</v>
      </c>
      <c r="X189" s="761">
        <f>IF(OR(AJ189&lt;=0,AJ189="n/a",U189&lt;=0,U189="n/a"),"n/a",U189/AJ189)</f>
        <v>8.2785824667050267</v>
      </c>
      <c r="Y189" s="948"/>
      <c r="Z189" s="703">
        <f>IF(OR(AC189&lt;0.01,AC189="n/a"),"n/a",M189/AC189*100)</f>
        <v>42.307692307692307</v>
      </c>
      <c r="AA189" s="959">
        <f>IF(OR(AC189&lt;0.01,AC189="n/a"),"n/a",I189/AC189)</f>
        <v>35.990384615384613</v>
      </c>
      <c r="AB189" s="960">
        <v>12</v>
      </c>
      <c r="AC189" s="938">
        <v>1.04</v>
      </c>
      <c r="AD189" s="938">
        <v>10.039999999999999</v>
      </c>
      <c r="AE189" s="938">
        <v>0.1</v>
      </c>
      <c r="AF189" s="938">
        <v>3.07</v>
      </c>
      <c r="AG189" s="938">
        <v>8.6</v>
      </c>
      <c r="AH189" s="938">
        <v>142.30000000000001</v>
      </c>
      <c r="AI189" s="938">
        <v>10.71</v>
      </c>
      <c r="AJ189" s="938">
        <v>1.9</v>
      </c>
      <c r="AK189" s="938">
        <v>3.5999999999999996</v>
      </c>
      <c r="AL189" s="951">
        <v>1700</v>
      </c>
      <c r="AM189" s="945">
        <v>0.89999999999999991</v>
      </c>
      <c r="AN189" s="938">
        <v>0.42</v>
      </c>
      <c r="AO189" s="802">
        <f>IF(U189="n/a","n/a",IF(AA189&lt;0,"n/a",IF(AA189="n/a","n/a",J189+U189-AA189)))</f>
        <v>-19.085550277028712</v>
      </c>
      <c r="AP189" s="803">
        <f>IF(U189="n/a","n/a",J189+U189)</f>
        <v>16.904834338355901</v>
      </c>
      <c r="AQ189" s="961">
        <f>IF(OR(AC189&lt;0.01,AF189="n/a"),"n/a",(I189/SQRT(22.5*AC189*(I189/AF189))-1)*100)</f>
        <v>121.6007227918725</v>
      </c>
      <c r="AR189" s="703">
        <f>INDEX(Historical!$C$7:$C$1439,MATCH(B189,Historical!$B$7:$B$1450,0))*IF(AH189="n/a",1.03,IF(AH189&lt;0,1.01,IF(AH189&gt;10,1.1,(1+AH189/100))))</f>
        <v>0.45100000000000001</v>
      </c>
      <c r="AS189" s="959">
        <f>IF($AI189="n/a",1.03*AR189,IF($AI189&lt;0,1.01*AR189,IF($AI189&gt;10,1.1*AR189,(1+$AI189/100)*AR189)))</f>
        <v>0.49610000000000004</v>
      </c>
      <c r="AT189" s="959">
        <f>IF($AK189="n/a",1.03*AS189,IF($AK189&lt;0,1.01*AS189,IF($AK189&gt;10,1.1*AS189,(1+$AK189/100)*AS189)))</f>
        <v>0.51395960000000007</v>
      </c>
      <c r="AU189" s="959">
        <f>IF($AK189="n/a",1.03*AT189,IF($AK189&lt;0,1.01*AT189,IF($AK189&gt;10,1.1*AT189,(1+$AK189/100)*AT189)))</f>
        <v>0.53246214560000005</v>
      </c>
      <c r="AV189" s="959">
        <f>IF($AK189="n/a",1.03*AU189,IF($AK189&lt;0,1.01*AU189,IF($AK189&gt;10,1.1*AU189,(1+$AK189/100)*AU189)))</f>
        <v>0.55163078284160005</v>
      </c>
      <c r="AW189" s="703">
        <f>SUM(AR189:AV189)</f>
        <v>2.5451525284416001</v>
      </c>
      <c r="AX189" s="810">
        <f>AW189/I189*100</f>
        <v>6.7997663062826614</v>
      </c>
      <c r="AY189" s="1017">
        <v>0.76</v>
      </c>
      <c r="AZ189" s="945">
        <v>66.149999999999991</v>
      </c>
      <c r="BA189" s="945">
        <v>-8.6</v>
      </c>
      <c r="BB189" s="945">
        <v>-2.44</v>
      </c>
      <c r="BC189" s="945">
        <v>10.95</v>
      </c>
      <c r="BE189" s="666">
        <v>2012</v>
      </c>
      <c r="BF189" s="971">
        <f>IF(BE189&gt;2008,0,IF(BE189&gt;2001,1,IF(BE189&gt;1990,2,IF(BE189&gt;1980,3,IF(BE189&gt;1973,4,IF(BE189&gt;1970,5,IF(BE189&gt;1960,6,IF(BE189&gt;1958,7,IF(BE189&gt;1953,8,9)))))))))</f>
        <v>0</v>
      </c>
      <c r="BG189" s="955">
        <v>2.9000000000000004</v>
      </c>
      <c r="BH189" s="937"/>
    </row>
    <row r="190" spans="1:60" ht="11.25" customHeight="1" x14ac:dyDescent="0.2">
      <c r="A190" s="944" t="s">
        <v>526</v>
      </c>
      <c r="B190" s="948" t="s">
        <v>527</v>
      </c>
      <c r="C190" s="1013" t="s">
        <v>128</v>
      </c>
      <c r="D190" s="1013" t="s">
        <v>4362</v>
      </c>
      <c r="E190" s="792">
        <v>16</v>
      </c>
      <c r="F190" s="1227">
        <v>235</v>
      </c>
      <c r="G190" s="1204" t="s">
        <v>115</v>
      </c>
      <c r="H190" s="1204" t="s">
        <v>115</v>
      </c>
      <c r="I190" s="947">
        <v>275.63</v>
      </c>
      <c r="J190" s="703">
        <f>(M190/I190)*100</f>
        <v>0.94329354569531632</v>
      </c>
      <c r="K190" s="950">
        <v>0.65</v>
      </c>
      <c r="L190" s="960">
        <v>4</v>
      </c>
      <c r="M190" s="694">
        <f>K190*L190</f>
        <v>2.6</v>
      </c>
      <c r="N190" s="943" t="s">
        <v>528</v>
      </c>
      <c r="O190" s="795">
        <v>0.56999999999999995</v>
      </c>
      <c r="P190" s="934">
        <v>43594</v>
      </c>
      <c r="Q190" s="934">
        <v>43609</v>
      </c>
      <c r="R190" s="694">
        <f>(K190-O190)/O190*100</f>
        <v>14.035087719298259</v>
      </c>
      <c r="S190" s="759">
        <f>IF(INDEX(Historical!$D$7:$D$1439,MATCH(B190,Historical!$B$7:$B$1450,0))=0,"n/a",(INDEX(Historical!$C$7:$C$1439,MATCH(B190,Historical!$B$7:$B$1450,0))/INDEX(Historical!$D$7:$D$1439,MATCH(B190,Historical!$B$7:$B$1450,0))-1)*100)</f>
        <v>13.33333333333333</v>
      </c>
      <c r="T190" s="759">
        <f>IF(INDEX(Historical!$F$7:$F$1432,MATCH(B190,Historical!$B$7:$B$1450,0))=0,"n/a",((INDEX(Historical!$C$7:$C$1439,MATCH(B190,Historical!$B$7:$B$1450,0))/INDEX(Historical!$F$7:$F$1432,MATCH(B190,Historical!$B$7:$B$1450,0)))^(1/3)-1)*100)</f>
        <v>12.431315835118117</v>
      </c>
      <c r="U190" s="759">
        <f>IF(INDEX(Historical!$H$7:$H$1432,MATCH(B190,Historical!$B$7:$B$1450,0))=0,"n/a",((INDEX(Historical!$C$7:$C$1439,MATCH(B190,Historical!$B$7:$B$1450,0))/INDEX(Historical!$H$7:$H$1432,MATCH(B190,Historical!$B$7:$B$1450,0)))^(1/5)-1)*100)</f>
        <v>12.896647433460107</v>
      </c>
      <c r="V190" s="759">
        <f>IF(INDEX(Historical!$O$7:$O$1432,MATCH(B190,Historical!$B$7:$B$1450,0))=0,"n/a",((INDEX(Historical!$C$7:$C$1439,MATCH(B190,Historical!$B$7:$B$1450,0))/INDEX(Historical!$O$7:$O$1432,MATCH(B190,Historical!$B$7:$B$1450,0)))^(1/10)-1)*100)</f>
        <v>13.462206655893727</v>
      </c>
      <c r="W190" s="760">
        <f>IF(OR(U190&lt;=0,U190="n/a",V190&lt;=0,V190="n/a"),"n/a",U190/V190)</f>
        <v>0.95798911449736068</v>
      </c>
      <c r="X190" s="761">
        <f>IF(OR(AJ190&lt;=0,AJ190="n/a",U190&lt;=0,U190="n/a"),"n/a",U190/AJ190)</f>
        <v>1.432960825940012</v>
      </c>
      <c r="Y190" s="714"/>
      <c r="Z190" s="703">
        <f>IF(OR(AC190&lt;0.01,AC190="n/a"),"n/a",M190/AC190*100)</f>
        <v>33.46203346203346</v>
      </c>
      <c r="AA190" s="959">
        <f>IF(OR(AC190&lt;0.01,AC190="n/a"),"n/a",I190/AC190)</f>
        <v>35.473616473616474</v>
      </c>
      <c r="AB190" s="960">
        <v>8</v>
      </c>
      <c r="AC190" s="938">
        <v>7.77</v>
      </c>
      <c r="AD190" s="938">
        <v>3.58</v>
      </c>
      <c r="AE190" s="938">
        <v>0.82</v>
      </c>
      <c r="AF190" s="938">
        <v>8.49</v>
      </c>
      <c r="AG190" s="938">
        <v>26.6</v>
      </c>
      <c r="AH190" s="938">
        <v>17.5</v>
      </c>
      <c r="AI190" s="938">
        <v>5.99</v>
      </c>
      <c r="AJ190" s="938">
        <v>9</v>
      </c>
      <c r="AK190" s="938">
        <v>10.050000000000001</v>
      </c>
      <c r="AL190" s="951">
        <v>122940</v>
      </c>
      <c r="AM190" s="945">
        <v>0.1</v>
      </c>
      <c r="AN190" s="938">
        <v>0.45</v>
      </c>
      <c r="AO190" s="802">
        <f>IF(U190="n/a","n/a",IF(AA190&lt;0,"n/a",IF(AA190="n/a","n/a",J190+U190-AA190)))</f>
        <v>-21.633675494461052</v>
      </c>
      <c r="AP190" s="803">
        <f>IF(U190="n/a","n/a",J190+U190)</f>
        <v>13.839940979155424</v>
      </c>
      <c r="AQ190" s="961">
        <f>IF(OR(AC190&lt;0.01,AF190="n/a"),"n/a",(I190/SQRT(22.5*AC190*(I190/AF190))-1)*100)</f>
        <v>265.86032784900237</v>
      </c>
      <c r="AR190" s="703">
        <f>INDEX(Historical!$C$7:$C$1439,MATCH(B190,Historical!$B$7:$B$1450,0))*IF(AH190="n/a",1.03,IF(AH190&lt;0,1.01,IF(AH190&gt;10,1.1,(1+AH190/100))))</f>
        <v>2.431</v>
      </c>
      <c r="AS190" s="959">
        <f>IF($AI190="n/a",1.03*AR190,IF($AI190&lt;0,1.01*AR190,IF($AI190&gt;10,1.1*AR190,(1+$AI190/100)*AR190)))</f>
        <v>2.5766169000000003</v>
      </c>
      <c r="AT190" s="959">
        <f>IF($AK190="n/a",1.03*AS190,IF($AK190&lt;0,1.01*AS190,IF($AK190&gt;10,1.1*AS190,(1+$AK190/100)*AS190)))</f>
        <v>2.8342785900000007</v>
      </c>
      <c r="AU190" s="959">
        <f>IF($AK190="n/a",1.03*AT190,IF($AK190&lt;0,1.01*AT190,IF($AK190&gt;10,1.1*AT190,(1+$AK190/100)*AT190)))</f>
        <v>3.1177064490000008</v>
      </c>
      <c r="AV190" s="959">
        <f>IF($AK190="n/a",1.03*AU190,IF($AK190&lt;0,1.01*AU190,IF($AK190&gt;10,1.1*AU190,(1+$AK190/100)*AU190)))</f>
        <v>3.429477093900001</v>
      </c>
      <c r="AW190" s="703">
        <f>SUM(AR190:AV190)</f>
        <v>14.389079032900003</v>
      </c>
      <c r="AX190" s="810">
        <f>AW190/I190*100</f>
        <v>5.2204328385516829</v>
      </c>
      <c r="AY190" s="1017">
        <v>0.95</v>
      </c>
      <c r="AZ190" s="945">
        <v>45.440000000000005</v>
      </c>
      <c r="BA190" s="945">
        <v>-3.05</v>
      </c>
      <c r="BB190" s="945">
        <v>4.4400000000000004</v>
      </c>
      <c r="BC190" s="945">
        <v>17.059999999999999</v>
      </c>
      <c r="BE190" s="666">
        <v>2004</v>
      </c>
      <c r="BF190" s="971">
        <f>IF(BE190&gt;2008,0,IF(BE190&gt;2001,1,IF(BE190&gt;1990,2,IF(BE190&gt;1980,3,IF(BE190&gt;1973,4,IF(BE190&gt;1970,5,IF(BE190&gt;1960,6,IF(BE190&gt;1958,7,IF(BE190&gt;1953,8,9)))))))))</f>
        <v>1</v>
      </c>
      <c r="BG190" s="955">
        <v>8.4</v>
      </c>
      <c r="BH190" s="937"/>
    </row>
    <row r="191" spans="1:60" ht="11.25" customHeight="1" x14ac:dyDescent="0.2">
      <c r="A191" s="936" t="s">
        <v>1052</v>
      </c>
      <c r="B191" s="948" t="s">
        <v>1053</v>
      </c>
      <c r="C191" s="1013" t="s">
        <v>108</v>
      </c>
      <c r="D191" s="1013" t="s">
        <v>4365</v>
      </c>
      <c r="E191" s="792">
        <v>7</v>
      </c>
      <c r="F191" s="1227">
        <v>695</v>
      </c>
      <c r="G191" s="1161" t="s">
        <v>106</v>
      </c>
      <c r="H191" s="1161" t="s">
        <v>106</v>
      </c>
      <c r="I191" s="947">
        <v>29.47</v>
      </c>
      <c r="J191" s="703">
        <f>(M191/I191)*100</f>
        <v>3.1218187987784187</v>
      </c>
      <c r="K191" s="950">
        <v>0.23</v>
      </c>
      <c r="L191" s="960">
        <v>4</v>
      </c>
      <c r="M191" s="694">
        <f>K191*L191</f>
        <v>0.92</v>
      </c>
      <c r="N191" s="943" t="s">
        <v>149</v>
      </c>
      <c r="O191" s="795">
        <v>0.21</v>
      </c>
      <c r="P191" s="934">
        <v>43615</v>
      </c>
      <c r="Q191" s="934">
        <v>43633</v>
      </c>
      <c r="R191" s="694">
        <f>(K191-O191)/O191*100</f>
        <v>9.5238095238095326</v>
      </c>
      <c r="S191" s="759">
        <f>IF(INDEX(Historical!$D$7:$D$1439,MATCH(B191,Historical!$B$7:$B$1450,0))=0,"n/a",(INDEX(Historical!$C$7:$C$1439,MATCH(B191,Historical!$B$7:$B$1450,0))/INDEX(Historical!$D$7:$D$1439,MATCH(B191,Historical!$B$7:$B$1450,0))-1)*100)</f>
        <v>17.142857142857125</v>
      </c>
      <c r="T191" s="759">
        <f>IF(INDEX(Historical!$F$7:$F$1432,MATCH(B191,Historical!$B$7:$B$1450,0))=0,"n/a",((INDEX(Historical!$C$7:$C$1439,MATCH(B191,Historical!$B$7:$B$1450,0))/INDEX(Historical!$F$7:$F$1432,MATCH(B191,Historical!$B$7:$B$1450,0)))^(1/3)-1)*100)</f>
        <v>17.927370799407338</v>
      </c>
      <c r="U191" s="759">
        <f>IF(INDEX(Historical!$H$7:$H$1432,MATCH(B191,Historical!$B$7:$B$1450,0))=0,"n/a",((INDEX(Historical!$C$7:$C$1439,MATCH(B191,Historical!$B$7:$B$1450,0))/INDEX(Historical!$H$7:$H$1432,MATCH(B191,Historical!$B$7:$B$1450,0)))^(1/5)-1)*100)</f>
        <v>38.656034031107048</v>
      </c>
      <c r="V191" s="759">
        <f>IF(INDEX(Historical!$O$7:$O$1432,MATCH(B191,Historical!$B$7:$B$1450,0))=0,"n/a",((INDEX(Historical!$C$7:$C$1439,MATCH(B191,Historical!$B$7:$B$1450,0))/INDEX(Historical!$O$7:$O$1432,MATCH(B191,Historical!$B$7:$B$1450,0)))^(1/10)-1)*100)</f>
        <v>1.5948237505667873</v>
      </c>
      <c r="W191" s="760">
        <f>IF(OR(U191&lt;=0,U191="n/a",V191&lt;=0,V191="n/a"),"n/a",U191/V191)</f>
        <v>24.238436389832426</v>
      </c>
      <c r="X191" s="761" t="str">
        <f>IF(OR(AJ191&lt;=0,AJ191="n/a",U191&lt;=0,U191="n/a"),"n/a",U191/AJ191)</f>
        <v>n/a</v>
      </c>
      <c r="Y191" s="949"/>
      <c r="Z191" s="703">
        <f>IF(OR(AC191&lt;0.01,AC191="n/a"),"n/a",M191/AC191*100)</f>
        <v>44.878048780487809</v>
      </c>
      <c r="AA191" s="959">
        <f>IF(OR(AC191&lt;0.01,AC191="n/a"),"n/a",I191/AC191)</f>
        <v>14.375609756097562</v>
      </c>
      <c r="AB191" s="960">
        <v>12</v>
      </c>
      <c r="AC191" s="938">
        <v>2.0499999999999998</v>
      </c>
      <c r="AD191" s="938">
        <v>1.79</v>
      </c>
      <c r="AE191" s="938">
        <v>3.94</v>
      </c>
      <c r="AF191" s="938">
        <v>1.68</v>
      </c>
      <c r="AG191" s="938">
        <v>12.2</v>
      </c>
      <c r="AH191" s="938">
        <v>23.3</v>
      </c>
      <c r="AI191" s="938">
        <v>0.33999999999999997</v>
      </c>
      <c r="AJ191" s="938">
        <v>-13.600000000000001</v>
      </c>
      <c r="AK191" s="938">
        <v>8</v>
      </c>
      <c r="AL191" s="951">
        <v>825.58</v>
      </c>
      <c r="AM191" s="945">
        <v>1.4000000000000001</v>
      </c>
      <c r="AN191" s="938">
        <v>0.2</v>
      </c>
      <c r="AO191" s="802">
        <f>IF(U191="n/a","n/a",IF(AA191&lt;0,"n/a",IF(AA191="n/a","n/a",J191+U191-AA191)))</f>
        <v>27.402243073787908</v>
      </c>
      <c r="AP191" s="803">
        <f>IF(U191="n/a","n/a",J191+U191)</f>
        <v>41.777852829885468</v>
      </c>
      <c r="AQ191" s="961">
        <f>IF(OR(AC191&lt;0.01,AF191="n/a"),"n/a",(I191/SQRT(22.5*AC191*(I191/AF191))-1)*100)</f>
        <v>3.6039990438891278</v>
      </c>
      <c r="AR191" s="703">
        <f>INDEX(Historical!$C$7:$C$1439,MATCH(B191,Historical!$B$7:$B$1450,0))*IF(AH191="n/a",1.03,IF(AH191&lt;0,1.01,IF(AH191&gt;10,1.1,(1+AH191/100))))</f>
        <v>0.90200000000000002</v>
      </c>
      <c r="AS191" s="959">
        <f>IF($AI191="n/a",1.03*AR191,IF($AI191&lt;0,1.01*AR191,IF($AI191&gt;10,1.1*AR191,(1+$AI191/100)*AR191)))</f>
        <v>0.90506680000000006</v>
      </c>
      <c r="AT191" s="959">
        <f>IF($AK191="n/a",1.03*AS191,IF($AK191&lt;0,1.01*AS191,IF($AK191&gt;10,1.1*AS191,(1+$AK191/100)*AS191)))</f>
        <v>0.97747214400000015</v>
      </c>
      <c r="AU191" s="959">
        <f>IF($AK191="n/a",1.03*AT191,IF($AK191&lt;0,1.01*AT191,IF($AK191&gt;10,1.1*AT191,(1+$AK191/100)*AT191)))</f>
        <v>1.0556699155200002</v>
      </c>
      <c r="AV191" s="959">
        <f>IF($AK191="n/a",1.03*AU191,IF($AK191&lt;0,1.01*AU191,IF($AK191&gt;10,1.1*AU191,(1+$AK191/100)*AU191)))</f>
        <v>1.1401235087616004</v>
      </c>
      <c r="AW191" s="703">
        <f>SUM(AR191:AV191)</f>
        <v>4.9803323682816014</v>
      </c>
      <c r="AX191" s="810">
        <f>AW191/I191*100</f>
        <v>16.899668708115374</v>
      </c>
      <c r="AY191" s="1017">
        <v>0.97</v>
      </c>
      <c r="AZ191" s="945">
        <v>26.86</v>
      </c>
      <c r="BA191" s="945">
        <v>-4.38</v>
      </c>
      <c r="BB191" s="945">
        <v>1.17</v>
      </c>
      <c r="BC191" s="945">
        <v>4.84</v>
      </c>
      <c r="BE191" s="666">
        <v>2013</v>
      </c>
      <c r="BF191" s="971">
        <f>IF(BE191&gt;2008,0,IF(BE191&gt;2001,1,IF(BE191&gt;1990,2,IF(BE191&gt;1980,3,IF(BE191&gt;1973,4,IF(BE191&gt;1970,5,IF(BE191&gt;1960,6,IF(BE191&gt;1958,7,IF(BE191&gt;1953,8,9)))))))))</f>
        <v>0</v>
      </c>
      <c r="BG191" s="955">
        <v>1</v>
      </c>
      <c r="BH191" s="937"/>
    </row>
    <row r="192" spans="1:60" ht="11.25" customHeight="1" x14ac:dyDescent="0.2">
      <c r="A192" s="944" t="s">
        <v>504</v>
      </c>
      <c r="B192" s="948" t="s">
        <v>505</v>
      </c>
      <c r="C192" s="1013" t="s">
        <v>131</v>
      </c>
      <c r="D192" s="1013" t="s">
        <v>4366</v>
      </c>
      <c r="E192" s="792">
        <v>16</v>
      </c>
      <c r="F192" s="1227">
        <v>238</v>
      </c>
      <c r="G192" s="1227" t="s">
        <v>37</v>
      </c>
      <c r="H192" s="1227" t="s">
        <v>37</v>
      </c>
      <c r="I192" s="947">
        <v>93.46</v>
      </c>
      <c r="J192" s="703">
        <f>(M192/I192)*100</f>
        <v>1.7333618660389474</v>
      </c>
      <c r="K192" s="950">
        <v>0.40500000000000003</v>
      </c>
      <c r="L192" s="960">
        <v>4</v>
      </c>
      <c r="M192" s="694">
        <f>K192*L192</f>
        <v>1.62</v>
      </c>
      <c r="N192" s="943" t="s">
        <v>506</v>
      </c>
      <c r="O192" s="795">
        <v>0.37</v>
      </c>
      <c r="P192" s="934">
        <v>43629</v>
      </c>
      <c r="Q192" s="934">
        <v>43651</v>
      </c>
      <c r="R192" s="694">
        <f>(K192-O192)/O192*100</f>
        <v>9.4594594594594685</v>
      </c>
      <c r="S192" s="759">
        <f>IF(INDEX(Historical!$D$7:$D$1439,MATCH(B192,Historical!$B$7:$B$1450,0))=0,"n/a",(INDEX(Historical!$C$7:$C$1439,MATCH(B192,Historical!$B$7:$B$1450,0))/INDEX(Historical!$D$7:$D$1439,MATCH(B192,Historical!$B$7:$B$1450,0))-1)*100)</f>
        <v>10.317460317460302</v>
      </c>
      <c r="T192" s="759">
        <f>IF(INDEX(Historical!$F$7:$F$1432,MATCH(B192,Historical!$B$7:$B$1450,0))=0,"n/a",((INDEX(Historical!$C$7:$C$1439,MATCH(B192,Historical!$B$7:$B$1450,0))/INDEX(Historical!$F$7:$F$1432,MATCH(B192,Historical!$B$7:$B$1450,0)))^(1/3)-1)*100)</f>
        <v>7.6250363037521085</v>
      </c>
      <c r="U192" s="759">
        <f>IF(INDEX(Historical!$H$7:$H$1432,MATCH(B192,Historical!$B$7:$B$1450,0))=0,"n/a",((INDEX(Historical!$C$7:$C$1439,MATCH(B192,Historical!$B$7:$B$1450,0))/INDEX(Historical!$H$7:$H$1432,MATCH(B192,Historical!$B$7:$B$1450,0)))^(1/5)-1)*100)</f>
        <v>6.5252333625098968</v>
      </c>
      <c r="V192" s="759">
        <f>IF(INDEX(Historical!$O$7:$O$1432,MATCH(B192,Historical!$B$7:$B$1450,0))=0,"n/a",((INDEX(Historical!$C$7:$C$1439,MATCH(B192,Historical!$B$7:$B$1450,0))/INDEX(Historical!$O$7:$O$1432,MATCH(B192,Historical!$B$7:$B$1450,0)))^(1/10)-1)*100)</f>
        <v>5.6799213339194354</v>
      </c>
      <c r="W192" s="760">
        <f>IF(OR(U192&lt;=0,U192="n/a",V192&lt;=0,V192="n/a"),"n/a",U192/V192)</f>
        <v>1.148824601415237</v>
      </c>
      <c r="X192" s="761">
        <f>IF(OR(AJ192&lt;=0,AJ192="n/a",U192&lt;=0,U192="n/a"),"n/a",U192/AJ192)</f>
        <v>0.73317228792246025</v>
      </c>
      <c r="Y192" s="717"/>
      <c r="Z192" s="703">
        <f>IF(OR(AC192&lt;0.01,AC192="n/a"),"n/a",M192/AC192*100)</f>
        <v>45.633802816901415</v>
      </c>
      <c r="AA192" s="959">
        <f>IF(OR(AC192&lt;0.01,AC192="n/a"),"n/a",I192/AC192)</f>
        <v>26.326760563380279</v>
      </c>
      <c r="AB192" s="960">
        <v>12</v>
      </c>
      <c r="AC192" s="938">
        <v>3.55</v>
      </c>
      <c r="AD192" s="938">
        <v>4.42</v>
      </c>
      <c r="AE192" s="938">
        <v>2.14</v>
      </c>
      <c r="AF192" s="938">
        <v>2.84</v>
      </c>
      <c r="AG192" s="938">
        <v>11.200000000000001</v>
      </c>
      <c r="AH192" s="938">
        <v>28.799999999999997</v>
      </c>
      <c r="AI192" s="938">
        <v>6.15</v>
      </c>
      <c r="AJ192" s="938">
        <v>8.9</v>
      </c>
      <c r="AK192" s="938">
        <v>6</v>
      </c>
      <c r="AL192" s="951">
        <v>1510</v>
      </c>
      <c r="AM192" s="945">
        <v>3.5999999999999996</v>
      </c>
      <c r="AN192" s="938">
        <v>1.17</v>
      </c>
      <c r="AO192" s="802">
        <f>IF(U192="n/a","n/a",IF(AA192&lt;0,"n/a",IF(AA192="n/a","n/a",J192+U192-AA192)))</f>
        <v>-18.068165334831434</v>
      </c>
      <c r="AP192" s="803">
        <f>IF(U192="n/a","n/a",J192+U192)</f>
        <v>8.2585952285488435</v>
      </c>
      <c r="AQ192" s="961">
        <f>IF(OR(AC192&lt;0.01,AF192="n/a"),"n/a",(I192/SQRT(22.5*AC192*(I192/AF192))-1)*100)</f>
        <v>82.29158571426774</v>
      </c>
      <c r="AR192" s="703">
        <f>INDEX(Historical!$C$7:$C$1439,MATCH(B192,Historical!$B$7:$B$1450,0))*IF(AH192="n/a",1.03,IF(AH192&lt;0,1.01,IF(AH192&gt;10,1.1,(1+AH192/100))))</f>
        <v>1.5289999999999999</v>
      </c>
      <c r="AS192" s="959">
        <f>IF($AI192="n/a",1.03*AR192,IF($AI192&lt;0,1.01*AR192,IF($AI192&gt;10,1.1*AR192,(1+$AI192/100)*AR192)))</f>
        <v>1.6230335</v>
      </c>
      <c r="AT192" s="959">
        <f>IF($AK192="n/a",1.03*AS192,IF($AK192&lt;0,1.01*AS192,IF($AK192&gt;10,1.1*AS192,(1+$AK192/100)*AS192)))</f>
        <v>1.72041551</v>
      </c>
      <c r="AU192" s="959">
        <f>IF($AK192="n/a",1.03*AT192,IF($AK192&lt;0,1.01*AT192,IF($AK192&gt;10,1.1*AT192,(1+$AK192/100)*AT192)))</f>
        <v>1.8236404406000002</v>
      </c>
      <c r="AV192" s="959">
        <f>IF($AK192="n/a",1.03*AU192,IF($AK192&lt;0,1.01*AU192,IF($AK192&gt;10,1.1*AU192,(1+$AK192/100)*AU192)))</f>
        <v>1.9330588670360003</v>
      </c>
      <c r="AW192" s="703">
        <f>SUM(AR192:AV192)</f>
        <v>8.6291483176360018</v>
      </c>
      <c r="AX192" s="810">
        <f>AW192/I192*100</f>
        <v>9.2329855741878912</v>
      </c>
      <c r="AY192" s="1017">
        <v>0.24</v>
      </c>
      <c r="AZ192" s="945">
        <v>21.060000000000002</v>
      </c>
      <c r="BA192" s="945">
        <v>-2.92</v>
      </c>
      <c r="BB192" s="945">
        <v>0.3</v>
      </c>
      <c r="BC192" s="945">
        <v>4.88</v>
      </c>
      <c r="BE192" s="666">
        <v>2004</v>
      </c>
      <c r="BF192" s="971">
        <f>IF(BE192&gt;2008,0,IF(BE192&gt;2001,1,IF(BE192&gt;1990,2,IF(BE192&gt;1980,3,IF(BE192&gt;1973,4,IF(BE192&gt;1970,5,IF(BE192&gt;1960,6,IF(BE192&gt;1958,7,IF(BE192&gt;1953,8,9)))))))))</f>
        <v>1</v>
      </c>
      <c r="BG192" s="955">
        <v>3.6999999999999997</v>
      </c>
      <c r="BH192" s="937"/>
    </row>
    <row r="193" spans="1:60" ht="11.25" customHeight="1" x14ac:dyDescent="0.2">
      <c r="A193" s="944" t="s">
        <v>175</v>
      </c>
      <c r="B193" s="948" t="s">
        <v>176</v>
      </c>
      <c r="C193" s="1013" t="s">
        <v>108</v>
      </c>
      <c r="D193" s="1013" t="s">
        <v>4365</v>
      </c>
      <c r="E193" s="792">
        <v>28</v>
      </c>
      <c r="F193" s="1227">
        <v>98</v>
      </c>
      <c r="G193" s="1237" t="s">
        <v>106</v>
      </c>
      <c r="H193" s="1237" t="s">
        <v>106</v>
      </c>
      <c r="I193" s="947">
        <v>26.7</v>
      </c>
      <c r="J193" s="703">
        <f>(M193/I193)*100</f>
        <v>2.1722846441947565</v>
      </c>
      <c r="K193" s="950">
        <v>0.14499999999999999</v>
      </c>
      <c r="L193" s="960">
        <v>4</v>
      </c>
      <c r="M193" s="694">
        <f>K193*L193</f>
        <v>0.57999999999999996</v>
      </c>
      <c r="N193" s="943" t="s">
        <v>149</v>
      </c>
      <c r="O193" s="795">
        <v>0.14000000000000001</v>
      </c>
      <c r="P193" s="934">
        <v>43524</v>
      </c>
      <c r="Q193" s="934">
        <v>43539</v>
      </c>
      <c r="R193" s="694">
        <f>(K193-O193)/O193*100</f>
        <v>3.5714285714285547</v>
      </c>
      <c r="S193" s="759">
        <f>IF(INDEX(Historical!$D$7:$D$1439,MATCH(B193,Historical!$B$7:$B$1450,0))=0,"n/a",(INDEX(Historical!$C$7:$C$1439,MATCH(B193,Historical!$B$7:$B$1450,0))/INDEX(Historical!$D$7:$D$1439,MATCH(B193,Historical!$B$7:$B$1450,0))-1)*100)</f>
        <v>7.8431372549019773</v>
      </c>
      <c r="T193" s="759">
        <f>IF(INDEX(Historical!$F$7:$F$1432,MATCH(B193,Historical!$B$7:$B$1450,0))=0,"n/a",((INDEX(Historical!$C$7:$C$1439,MATCH(B193,Historical!$B$7:$B$1450,0))/INDEX(Historical!$F$7:$F$1432,MATCH(B193,Historical!$B$7:$B$1450,0)))^(1/3)-1)*100)</f>
        <v>5.7555688296786478</v>
      </c>
      <c r="U193" s="759">
        <f>IF(INDEX(Historical!$H$7:$H$1432,MATCH(B193,Historical!$B$7:$B$1450,0))=0,"n/a",((INDEX(Historical!$C$7:$C$1439,MATCH(B193,Historical!$B$7:$B$1450,0))/INDEX(Historical!$H$7:$H$1432,MATCH(B193,Historical!$B$7:$B$1450,0)))^(1/5)-1)*100)</f>
        <v>5.291848906511043</v>
      </c>
      <c r="V193" s="759">
        <f>IF(INDEX(Historical!$O$7:$O$1432,MATCH(B193,Historical!$B$7:$B$1450,0))=0,"n/a",((INDEX(Historical!$C$7:$C$1439,MATCH(B193,Historical!$B$7:$B$1450,0))/INDEX(Historical!$O$7:$O$1432,MATCH(B193,Historical!$B$7:$B$1450,0)))^(1/10)-1)*100)</f>
        <v>6.939927597192197</v>
      </c>
      <c r="W193" s="760">
        <f>IF(OR(U193&lt;=0,U193="n/a",V193&lt;=0,V193="n/a"),"n/a",U193/V193)</f>
        <v>0.76252220680977356</v>
      </c>
      <c r="X193" s="761" t="str">
        <f>IF(OR(AJ193&lt;=0,AJ193="n/a",U193&lt;=0,U193="n/a"),"n/a",U193/AJ193)</f>
        <v>n/a</v>
      </c>
      <c r="Y193" s="717"/>
      <c r="Z193" s="703" t="str">
        <f>IF(OR(AC193&lt;0.01,AC193="n/a"),"n/a",M193/AC193*100)</f>
        <v>n/a</v>
      </c>
      <c r="AA193" s="959" t="str">
        <f>IF(OR(AC193&lt;0.01,AC193="n/a"),"n/a",I193/AC193)</f>
        <v>n/a</v>
      </c>
      <c r="AB193" s="960">
        <v>12</v>
      </c>
      <c r="AC193" s="938" t="s">
        <v>137</v>
      </c>
      <c r="AD193" s="938" t="s">
        <v>137</v>
      </c>
      <c r="AE193" s="938" t="s">
        <v>137</v>
      </c>
      <c r="AF193" s="938" t="s">
        <v>137</v>
      </c>
      <c r="AG193" s="938" t="s">
        <v>137</v>
      </c>
      <c r="AH193" s="938" t="s">
        <v>137</v>
      </c>
      <c r="AI193" s="938" t="s">
        <v>137</v>
      </c>
      <c r="AJ193" s="938" t="s">
        <v>137</v>
      </c>
      <c r="AK193" s="938" t="s">
        <v>137</v>
      </c>
      <c r="AL193" s="951" t="s">
        <v>137</v>
      </c>
      <c r="AM193" s="945" t="s">
        <v>137</v>
      </c>
      <c r="AN193" s="938" t="s">
        <v>137</v>
      </c>
      <c r="AO193" s="802" t="str">
        <f>IF(U193="n/a","n/a",IF(AA193&lt;0,"n/a",IF(AA193="n/a","n/a",J193+U193-AA193)))</f>
        <v>n/a</v>
      </c>
      <c r="AP193" s="803">
        <f>IF(U193="n/a","n/a",J193+U193)</f>
        <v>7.4641335507057995</v>
      </c>
      <c r="AQ193" s="961" t="str">
        <f>IF(OR(AC193&lt;0.01,AF193="n/a"),"n/a",(I193/SQRT(22.5*AC193*(I193/AF193))-1)*100)</f>
        <v>n/a</v>
      </c>
      <c r="AR193" s="703">
        <f>INDEX(Historical!$C$7:$C$1439,MATCH(B193,Historical!$B$7:$B$1450,0))*IF(AH193="n/a",1.03,IF(AH193&lt;0,1.01,IF(AH193&gt;10,1.1,(1+AH193/100))))</f>
        <v>0.56650000000000011</v>
      </c>
      <c r="AS193" s="959">
        <f>IF($AI193="n/a",1.03*AR193,IF($AI193&lt;0,1.01*AR193,IF($AI193&gt;10,1.1*AR193,(1+$AI193/100)*AR193)))</f>
        <v>0.5834950000000001</v>
      </c>
      <c r="AT193" s="959">
        <f>IF($AK193="n/a",1.03*AS193,IF($AK193&lt;0,1.01*AS193,IF($AK193&gt;10,1.1*AS193,(1+$AK193/100)*AS193)))</f>
        <v>0.60099985000000011</v>
      </c>
      <c r="AU193" s="959">
        <f>IF($AK193="n/a",1.03*AT193,IF($AK193&lt;0,1.01*AT193,IF($AK193&gt;10,1.1*AT193,(1+$AK193/100)*AT193)))</f>
        <v>0.61902984550000018</v>
      </c>
      <c r="AV193" s="959">
        <f>IF($AK193="n/a",1.03*AU193,IF($AK193&lt;0,1.01*AU193,IF($AK193&gt;10,1.1*AU193,(1+$AK193/100)*AU193)))</f>
        <v>0.63760074086500018</v>
      </c>
      <c r="AW193" s="703">
        <f>SUM(AR193:AV193)</f>
        <v>3.0076254363650001</v>
      </c>
      <c r="AX193" s="810">
        <f>AW193/I193*100</f>
        <v>11.264514742940076</v>
      </c>
      <c r="AY193" s="1017" t="s">
        <v>137</v>
      </c>
      <c r="AZ193" s="945" t="s">
        <v>137</v>
      </c>
      <c r="BA193" s="945" t="s">
        <v>137</v>
      </c>
      <c r="BB193" s="945" t="s">
        <v>137</v>
      </c>
      <c r="BC193" s="945" t="s">
        <v>137</v>
      </c>
      <c r="BD193" s="984" t="s">
        <v>4290</v>
      </c>
      <c r="BE193" s="666">
        <v>1992</v>
      </c>
      <c r="BF193" s="971">
        <f>IF(BE193&gt;2008,0,IF(BE193&gt;2001,1,IF(BE193&gt;1990,2,IF(BE193&gt;1980,3,IF(BE193&gt;1973,4,IF(BE193&gt;1970,5,IF(BE193&gt;1960,6,IF(BE193&gt;1958,7,IF(BE193&gt;1953,8,9)))))))))</f>
        <v>2</v>
      </c>
      <c r="BG193" s="955" t="s">
        <v>137</v>
      </c>
      <c r="BH193" s="937"/>
    </row>
    <row r="194" spans="1:60" s="838" customFormat="1" ht="11.25" customHeight="1" x14ac:dyDescent="0.2">
      <c r="A194" s="698" t="s">
        <v>1034</v>
      </c>
      <c r="B194" s="846" t="s">
        <v>1035</v>
      </c>
      <c r="C194" s="1013" t="s">
        <v>4345</v>
      </c>
      <c r="D194" s="1013" t="s">
        <v>4346</v>
      </c>
      <c r="E194" s="818">
        <v>9</v>
      </c>
      <c r="F194" s="1227">
        <v>458</v>
      </c>
      <c r="G194" s="1226" t="s">
        <v>37</v>
      </c>
      <c r="H194" s="1226" t="s">
        <v>37</v>
      </c>
      <c r="I194" s="819">
        <v>103.71</v>
      </c>
      <c r="J194" s="820">
        <f>(M194/I194)*100</f>
        <v>3.0855269501494553</v>
      </c>
      <c r="K194" s="821">
        <v>0.8</v>
      </c>
      <c r="L194" s="822">
        <v>4</v>
      </c>
      <c r="M194" s="823">
        <f>K194*L194</f>
        <v>3.2</v>
      </c>
      <c r="N194" s="824" t="s">
        <v>572</v>
      </c>
      <c r="O194" s="825">
        <v>0.77</v>
      </c>
      <c r="P194" s="826">
        <v>43552</v>
      </c>
      <c r="Q194" s="826">
        <v>43572</v>
      </c>
      <c r="R194" s="823">
        <f>(K194-O194)/O194*100</f>
        <v>3.8961038961038996</v>
      </c>
      <c r="S194" s="759">
        <f>IF(INDEX(Historical!$D$7:$D$1439,MATCH(B194,Historical!$B$7:$B$1450,0))=0,"n/a",(INDEX(Historical!$C$7:$C$1439,MATCH(B194,Historical!$B$7:$B$1450,0))/INDEX(Historical!$D$7:$D$1439,MATCH(B194,Historical!$B$7:$B$1450,0))-1)*100)</f>
        <v>2.0000000000000018</v>
      </c>
      <c r="T194" s="759">
        <f>IF(INDEX(Historical!$F$7:$F$1432,MATCH(B194,Historical!$B$7:$B$1450,0))=0,"n/a",((INDEX(Historical!$C$7:$C$1439,MATCH(B194,Historical!$B$7:$B$1450,0))/INDEX(Historical!$F$7:$F$1432,MATCH(B194,Historical!$B$7:$B$1450,0)))^(1/3)-1)*100)</f>
        <v>3.2505111129459197</v>
      </c>
      <c r="U194" s="759">
        <f>IF(INDEX(Historical!$H$7:$H$1432,MATCH(B194,Historical!$B$7:$B$1450,0))=0,"n/a",((INDEX(Historical!$C$7:$C$1439,MATCH(B194,Historical!$B$7:$B$1450,0))/INDEX(Historical!$H$7:$H$1432,MATCH(B194,Historical!$B$7:$B$1450,0)))^(1/5)-1)*100)</f>
        <v>4.5468780158090638</v>
      </c>
      <c r="V194" s="759">
        <f>IF(INDEX(Historical!$O$7:$O$1432,MATCH(B194,Historical!$B$7:$B$1450,0))=0,"n/a",((INDEX(Historical!$C$7:$C$1439,MATCH(B194,Historical!$B$7:$B$1450,0))/INDEX(Historical!$O$7:$O$1432,MATCH(B194,Historical!$B$7:$B$1450,0)))^(1/10)-1)*100)</f>
        <v>0.92801278360383765</v>
      </c>
      <c r="W194" s="827">
        <f>IF(OR(U194&lt;=0,U194="n/a",V194&lt;=0,V194="n/a"),"n/a",U194/V194)</f>
        <v>4.899585540354038</v>
      </c>
      <c r="X194" s="828" t="str">
        <f>IF(OR(AJ194&lt;=0,AJ194="n/a",U194&lt;=0,U194="n/a"),"n/a",U194/AJ194)</f>
        <v>n/a</v>
      </c>
      <c r="Y194" s="843"/>
      <c r="Z194" s="820">
        <f>IF(OR(AC194&lt;0.01,AC194="n/a"),"n/a",M194/AC194*100)</f>
        <v>198.75776397515529</v>
      </c>
      <c r="AA194" s="830">
        <f>IF(OR(AC194&lt;0.01,AC194="n/a"),"n/a",I194/AC194)</f>
        <v>64.41614906832298</v>
      </c>
      <c r="AB194" s="822">
        <v>12</v>
      </c>
      <c r="AC194" s="831">
        <v>1.61</v>
      </c>
      <c r="AD194" s="831">
        <v>18.28</v>
      </c>
      <c r="AE194" s="831">
        <v>10.72</v>
      </c>
      <c r="AF194" s="831">
        <v>2.81</v>
      </c>
      <c r="AG194" s="831">
        <v>4.5</v>
      </c>
      <c r="AH194" s="831">
        <v>-23.200000000000003</v>
      </c>
      <c r="AI194" s="831">
        <v>9.879999999999999</v>
      </c>
      <c r="AJ194" s="831">
        <v>-0.6</v>
      </c>
      <c r="AK194" s="831">
        <v>3.5999999999999996</v>
      </c>
      <c r="AL194" s="831">
        <v>10420</v>
      </c>
      <c r="AM194" s="833">
        <v>1.0999999999999999</v>
      </c>
      <c r="AN194" s="831">
        <v>0.57999999999999996</v>
      </c>
      <c r="AO194" s="834">
        <f>IF(U194="n/a","n/a",IF(AA194&lt;0,"n/a",IF(AA194="n/a","n/a",J194+U194-AA194)))</f>
        <v>-56.783744102364459</v>
      </c>
      <c r="AP194" s="835">
        <f>IF(U194="n/a","n/a",J194+U194)</f>
        <v>7.6324049659585196</v>
      </c>
      <c r="AQ194" s="836">
        <f>IF(OR(AC194&lt;0.01,AF194="n/a"),"n/a",(I194/SQRT(22.5*AC194*(I194/AF194))-1)*100)</f>
        <v>183.63464674901567</v>
      </c>
      <c r="AR194" s="703">
        <f>INDEX(Historical!$C$7:$C$1439,MATCH(B194,Historical!$B$7:$B$1450,0))*IF(AH194="n/a",1.03,IF(AH194&lt;0,1.01,IF(AH194&gt;10,1.1,(1+AH194/100))))</f>
        <v>3.0906000000000002</v>
      </c>
      <c r="AS194" s="830">
        <f>IF($AI194="n/a",1.03*AR194,IF($AI194&lt;0,1.01*AR194,IF($AI194&gt;10,1.1*AR194,(1+$AI194/100)*AR194)))</f>
        <v>3.3959512800000002</v>
      </c>
      <c r="AT194" s="830">
        <f>IF($AK194="n/a",1.03*AS194,IF($AK194&lt;0,1.01*AS194,IF($AK194&gt;10,1.1*AS194,(1+$AK194/100)*AS194)))</f>
        <v>3.5182055260800005</v>
      </c>
      <c r="AU194" s="830">
        <f>IF($AK194="n/a",1.03*AT194,IF($AK194&lt;0,1.01*AT194,IF($AK194&gt;10,1.1*AT194,(1+$AK194/100)*AT194)))</f>
        <v>3.6448609250188806</v>
      </c>
      <c r="AV194" s="830">
        <f>IF($AK194="n/a",1.03*AU194,IF($AK194&lt;0,1.01*AU194,IF($AK194&gt;10,1.1*AU194,(1+$AK194/100)*AU194)))</f>
        <v>3.7760759183195605</v>
      </c>
      <c r="AW194" s="820">
        <f>SUM(AR194:AV194)</f>
        <v>17.425693649418442</v>
      </c>
      <c r="AX194" s="837">
        <f>AW194/I194*100</f>
        <v>16.802327306352755</v>
      </c>
      <c r="AY194" s="1018">
        <v>0.48</v>
      </c>
      <c r="AZ194" s="833">
        <v>23.95</v>
      </c>
      <c r="BA194" s="833">
        <v>-6.08</v>
      </c>
      <c r="BB194" s="833">
        <v>-2.1</v>
      </c>
      <c r="BC194" s="833">
        <v>5.74</v>
      </c>
      <c r="BD194" s="985"/>
      <c r="BE194" s="666">
        <v>2011</v>
      </c>
      <c r="BF194" s="971">
        <f>IF(BE194&gt;2008,0,IF(BE194&gt;2001,1,IF(BE194&gt;1990,2,IF(BE194&gt;1980,3,IF(BE194&gt;1973,4,IF(BE194&gt;1970,5,IF(BE194&gt;1960,6,IF(BE194&gt;1958,7,IF(BE194&gt;1953,8,9)))))))))</f>
        <v>0</v>
      </c>
      <c r="BG194" s="892">
        <v>2.5</v>
      </c>
      <c r="BH194" s="698"/>
    </row>
    <row r="195" spans="1:60" ht="11.25" customHeight="1" x14ac:dyDescent="0.2">
      <c r="A195" s="936" t="s">
        <v>1038</v>
      </c>
      <c r="B195" s="948" t="s">
        <v>1039</v>
      </c>
      <c r="C195" s="1013" t="s">
        <v>247</v>
      </c>
      <c r="D195" s="1013" t="s">
        <v>4384</v>
      </c>
      <c r="E195" s="792">
        <v>7</v>
      </c>
      <c r="F195" s="1227">
        <v>665</v>
      </c>
      <c r="G195" s="1161" t="s">
        <v>106</v>
      </c>
      <c r="H195" s="1161" t="s">
        <v>106</v>
      </c>
      <c r="I195" s="947">
        <v>93.02</v>
      </c>
      <c r="J195" s="703">
        <f>(M195/I195)*100</f>
        <v>2.150075252633842</v>
      </c>
      <c r="K195" s="950">
        <v>0.5</v>
      </c>
      <c r="L195" s="960">
        <v>4</v>
      </c>
      <c r="M195" s="694">
        <f>K195*L195</f>
        <v>2</v>
      </c>
      <c r="N195" s="943" t="s">
        <v>598</v>
      </c>
      <c r="O195" s="795">
        <v>0.45</v>
      </c>
      <c r="P195" s="934">
        <v>43535</v>
      </c>
      <c r="Q195" s="934">
        <v>43546</v>
      </c>
      <c r="R195" s="694">
        <f>(K195-O195)/O195*100</f>
        <v>11.111111111111107</v>
      </c>
      <c r="S195" s="759">
        <f>IF(INDEX(Historical!$D$7:$D$1439,MATCH(B195,Historical!$B$7:$B$1450,0))=0,"n/a",(INDEX(Historical!$C$7:$C$1439,MATCH(B195,Historical!$B$7:$B$1450,0))/INDEX(Historical!$D$7:$D$1439,MATCH(B195,Historical!$B$7:$B$1450,0))-1)*100)</f>
        <v>21.621621621621621</v>
      </c>
      <c r="T195" s="759">
        <f>IF(INDEX(Historical!$F$7:$F$1432,MATCH(B195,Historical!$B$7:$B$1450,0))=0,"n/a",((INDEX(Historical!$C$7:$C$1439,MATCH(B195,Historical!$B$7:$B$1450,0))/INDEX(Historical!$F$7:$F$1432,MATCH(B195,Historical!$B$7:$B$1450,0)))^(1/3)-1)*100)</f>
        <v>26.939449620720278</v>
      </c>
      <c r="U195" s="759">
        <f>IF(INDEX(Historical!$H$7:$H$1432,MATCH(B195,Historical!$B$7:$B$1450,0))=0,"n/a",((INDEX(Historical!$C$7:$C$1439,MATCH(B195,Historical!$B$7:$B$1450,0))/INDEX(Historical!$H$7:$H$1432,MATCH(B195,Historical!$B$7:$B$1450,0)))^(1/5)-1)*100)</f>
        <v>30.258554234867606</v>
      </c>
      <c r="V195" s="759" t="str">
        <f>IF(INDEX(Historical!$O$7:$O$1432,MATCH(B195,Historical!$B$7:$B$1450,0))=0,"n/a",((INDEX(Historical!$C$7:$C$1439,MATCH(B195,Historical!$B$7:$B$1450,0))/INDEX(Historical!$O$7:$O$1432,MATCH(B195,Historical!$B$7:$B$1450,0)))^(1/10)-1)*100)</f>
        <v>n/a</v>
      </c>
      <c r="W195" s="760" t="str">
        <f>IF(OR(U195&lt;=0,U195="n/a",V195&lt;=0,V195="n/a"),"n/a",U195/V195)</f>
        <v>n/a</v>
      </c>
      <c r="X195" s="761">
        <f>IF(OR(AJ195&lt;=0,AJ195="n/a",U195&lt;=0,U195="n/a"),"n/a",U195/AJ195)</f>
        <v>1.7904469961460119</v>
      </c>
      <c r="Y195" s="717"/>
      <c r="Z195" s="703">
        <f>IF(OR(AC195&lt;0.01,AC195="n/a"),"n/a",M195/AC195*100)</f>
        <v>33.898305084745758</v>
      </c>
      <c r="AA195" s="959">
        <f>IF(OR(AC195&lt;0.01,AC195="n/a"),"n/a",I195/AC195)</f>
        <v>15.766101694915253</v>
      </c>
      <c r="AB195" s="960">
        <v>12</v>
      </c>
      <c r="AC195" s="938">
        <v>5.9</v>
      </c>
      <c r="AD195" s="938">
        <v>2.37</v>
      </c>
      <c r="AE195" s="938">
        <v>1.26</v>
      </c>
      <c r="AF195" s="938">
        <v>5</v>
      </c>
      <c r="AG195" s="938">
        <v>33.200000000000003</v>
      </c>
      <c r="AH195" s="938">
        <v>10.9</v>
      </c>
      <c r="AI195" s="938">
        <v>8.19</v>
      </c>
      <c r="AJ195" s="938">
        <v>16.900000000000002</v>
      </c>
      <c r="AK195" s="938">
        <v>6.63</v>
      </c>
      <c r="AL195" s="951">
        <v>4350</v>
      </c>
      <c r="AM195" s="945">
        <v>1.9</v>
      </c>
      <c r="AN195" s="938">
        <v>0.73</v>
      </c>
      <c r="AO195" s="802">
        <f>IF(U195="n/a","n/a",IF(AA195&lt;0,"n/a",IF(AA195="n/a","n/a",J195+U195-AA195)))</f>
        <v>16.642527792586197</v>
      </c>
      <c r="AP195" s="803">
        <f>IF(U195="n/a","n/a",J195+U195)</f>
        <v>32.40862948750145</v>
      </c>
      <c r="AQ195" s="961">
        <f>IF(OR(AC195&lt;0.01,AF195="n/a"),"n/a",(I195/SQRT(22.5*AC195*(I195/AF195))-1)*100)</f>
        <v>87.178475109335452</v>
      </c>
      <c r="AR195" s="703">
        <f>INDEX(Historical!$C$7:$C$1439,MATCH(B195,Historical!$B$7:$B$1450,0))*IF(AH195="n/a",1.03,IF(AH195&lt;0,1.01,IF(AH195&gt;10,1.1,(1+AH195/100))))</f>
        <v>1.9800000000000002</v>
      </c>
      <c r="AS195" s="959">
        <f>IF($AI195="n/a",1.03*AR195,IF($AI195&lt;0,1.01*AR195,IF($AI195&gt;10,1.1*AR195,(1+$AI195/100)*AR195)))</f>
        <v>2.1421620000000003</v>
      </c>
      <c r="AT195" s="959">
        <f>IF($AK195="n/a",1.03*AS195,IF($AK195&lt;0,1.01*AS195,IF($AK195&gt;10,1.1*AS195,(1+$AK195/100)*AS195)))</f>
        <v>2.2841873406000004</v>
      </c>
      <c r="AU195" s="959">
        <f>IF($AK195="n/a",1.03*AT195,IF($AK195&lt;0,1.01*AT195,IF($AK195&gt;10,1.1*AT195,(1+$AK195/100)*AT195)))</f>
        <v>2.4356289612817803</v>
      </c>
      <c r="AV195" s="959">
        <f>IF($AK195="n/a",1.03*AU195,IF($AK195&lt;0,1.01*AU195,IF($AK195&gt;10,1.1*AU195,(1+$AK195/100)*AU195)))</f>
        <v>2.5971111614147624</v>
      </c>
      <c r="AW195" s="703">
        <f>SUM(AR195:AV195)</f>
        <v>11.439089463296543</v>
      </c>
      <c r="AX195" s="810">
        <f>AW195/I195*100</f>
        <v>12.29745158384922</v>
      </c>
      <c r="AY195" s="1017">
        <v>0.94</v>
      </c>
      <c r="AZ195" s="945">
        <v>22.939999999999998</v>
      </c>
      <c r="BA195" s="945">
        <v>-16.41</v>
      </c>
      <c r="BB195" s="945">
        <v>0.62</v>
      </c>
      <c r="BC195" s="945">
        <v>0.70000000000000007</v>
      </c>
      <c r="BE195" s="666">
        <v>2013</v>
      </c>
      <c r="BF195" s="971">
        <f>IF(BE195&gt;2008,0,IF(BE195&gt;2001,1,IF(BE195&gt;1990,2,IF(BE195&gt;1980,3,IF(BE195&gt;1973,4,IF(BE195&gt;1970,5,IF(BE195&gt;1960,6,IF(BE195&gt;1958,7,IF(BE195&gt;1953,8,9)))))))))</f>
        <v>0</v>
      </c>
      <c r="BG195" s="955">
        <v>11.5</v>
      </c>
      <c r="BH195" s="937"/>
    </row>
    <row r="196" spans="1:60" ht="11.25" customHeight="1" x14ac:dyDescent="0.2">
      <c r="A196" s="936" t="s">
        <v>1069</v>
      </c>
      <c r="B196" s="948" t="s">
        <v>1070</v>
      </c>
      <c r="C196" s="1013" t="s">
        <v>4216</v>
      </c>
      <c r="D196" s="1013" t="s">
        <v>4386</v>
      </c>
      <c r="E196" s="792">
        <v>9</v>
      </c>
      <c r="F196" s="1227">
        <v>459</v>
      </c>
      <c r="G196" s="1171" t="s">
        <v>115</v>
      </c>
      <c r="H196" s="1171" t="s">
        <v>115</v>
      </c>
      <c r="I196" s="947">
        <v>55.4</v>
      </c>
      <c r="J196" s="703">
        <f>(M196/I196)*100</f>
        <v>2.5270758122743682</v>
      </c>
      <c r="K196" s="950">
        <v>0.35</v>
      </c>
      <c r="L196" s="960">
        <v>4</v>
      </c>
      <c r="M196" s="694">
        <f>K196*L196</f>
        <v>1.4</v>
      </c>
      <c r="N196" s="943" t="s">
        <v>413</v>
      </c>
      <c r="O196" s="795">
        <v>0.33</v>
      </c>
      <c r="P196" s="934">
        <v>43559</v>
      </c>
      <c r="Q196" s="934">
        <v>43579</v>
      </c>
      <c r="R196" s="694">
        <f>(K196-O196)/O196*100</f>
        <v>6.060606060606049</v>
      </c>
      <c r="S196" s="759">
        <f>IF(INDEX(Historical!$D$7:$D$1439,MATCH(B196,Historical!$B$7:$B$1450,0))=0,"n/a",(INDEX(Historical!$C$7:$C$1439,MATCH(B196,Historical!$B$7:$B$1450,0))/INDEX(Historical!$D$7:$D$1439,MATCH(B196,Historical!$B$7:$B$1450,0))-1)*100)</f>
        <v>13.27433628318586</v>
      </c>
      <c r="T196" s="759">
        <f>IF(INDEX(Historical!$F$7:$F$1432,MATCH(B196,Historical!$B$7:$B$1450,0))=0,"n/a",((INDEX(Historical!$C$7:$C$1439,MATCH(B196,Historical!$B$7:$B$1450,0))/INDEX(Historical!$F$7:$F$1432,MATCH(B196,Historical!$B$7:$B$1450,0)))^(1/3)-1)*100)</f>
        <v>16.001972067050652</v>
      </c>
      <c r="U196" s="759">
        <f>IF(INDEX(Historical!$H$7:$H$1432,MATCH(B196,Historical!$B$7:$B$1450,0))=0,"n/a",((INDEX(Historical!$C$7:$C$1439,MATCH(B196,Historical!$B$7:$B$1450,0))/INDEX(Historical!$H$7:$H$1432,MATCH(B196,Historical!$B$7:$B$1450,0)))^(1/5)-1)*100)</f>
        <v>14.514194505708943</v>
      </c>
      <c r="V196" s="759" t="str">
        <f>IF(INDEX(Historical!$O$7:$O$1432,MATCH(B196,Historical!$B$7:$B$1450,0))=0,"n/a",((INDEX(Historical!$C$7:$C$1439,MATCH(B196,Historical!$B$7:$B$1450,0))/INDEX(Historical!$O$7:$O$1432,MATCH(B196,Historical!$B$7:$B$1450,0)))^(1/10)-1)*100)</f>
        <v>n/a</v>
      </c>
      <c r="W196" s="760" t="str">
        <f>IF(OR(U196&lt;=0,U196="n/a",V196&lt;=0,V196="n/a"),"n/a",U196/V196)</f>
        <v>n/a</v>
      </c>
      <c r="X196" s="761">
        <f>IF(OR(AJ196&lt;=0,AJ196="n/a",U196&lt;=0,U196="n/a"),"n/a",U196/AJ196)</f>
        <v>4.838064835236314</v>
      </c>
      <c r="Y196" s="714"/>
      <c r="Z196" s="703">
        <f>IF(OR(AC196&lt;0.01,AC196="n/a"),"n/a",M196/AC196*100)</f>
        <v>51.0948905109489</v>
      </c>
      <c r="AA196" s="959">
        <f>IF(OR(AC196&lt;0.01,AC196="n/a"),"n/a",I196/AC196)</f>
        <v>20.21897810218978</v>
      </c>
      <c r="AB196" s="960">
        <v>7</v>
      </c>
      <c r="AC196" s="938">
        <v>2.74</v>
      </c>
      <c r="AD196" s="938">
        <v>2.37</v>
      </c>
      <c r="AE196" s="938">
        <v>4.72</v>
      </c>
      <c r="AF196" s="938">
        <v>6.71</v>
      </c>
      <c r="AG196" s="938">
        <v>32.1</v>
      </c>
      <c r="AH196" s="938">
        <v>13.100000000000001</v>
      </c>
      <c r="AI196" s="938">
        <v>10.85</v>
      </c>
      <c r="AJ196" s="938">
        <v>3</v>
      </c>
      <c r="AK196" s="938">
        <v>8.6999999999999993</v>
      </c>
      <c r="AL196" s="951">
        <v>242120</v>
      </c>
      <c r="AM196" s="945">
        <v>6.9999999999999993E-2</v>
      </c>
      <c r="AN196" s="938">
        <v>0.64</v>
      </c>
      <c r="AO196" s="802">
        <f>IF(U196="n/a","n/a",IF(AA196&lt;0,"n/a",IF(AA196="n/a","n/a",J196+U196-AA196)))</f>
        <v>-3.1777077842064685</v>
      </c>
      <c r="AP196" s="803">
        <f>IF(U196="n/a","n/a",J196+U196)</f>
        <v>17.041270317983312</v>
      </c>
      <c r="AQ196" s="961">
        <f>IF(OR(AC196&lt;0.01,AF196="n/a"),"n/a",(I196/SQRT(22.5*AC196*(I196/AF196))-1)*100)</f>
        <v>145.55546381006238</v>
      </c>
      <c r="AR196" s="703">
        <f>INDEX(Historical!$C$7:$C$1439,MATCH(B196,Historical!$B$7:$B$1450,0))*IF(AH196="n/a",1.03,IF(AH196&lt;0,1.01,IF(AH196&gt;10,1.1,(1+AH196/100))))</f>
        <v>1.4080000000000001</v>
      </c>
      <c r="AS196" s="959">
        <f>IF($AI196="n/a",1.03*AR196,IF($AI196&lt;0,1.01*AR196,IF($AI196&gt;10,1.1*AR196,(1+$AI196/100)*AR196)))</f>
        <v>1.5488000000000002</v>
      </c>
      <c r="AT196" s="959">
        <f>IF($AK196="n/a",1.03*AS196,IF($AK196&lt;0,1.01*AS196,IF($AK196&gt;10,1.1*AS196,(1+$AK196/100)*AS196)))</f>
        <v>1.6835456000000002</v>
      </c>
      <c r="AU196" s="959">
        <f>IF($AK196="n/a",1.03*AT196,IF($AK196&lt;0,1.01*AT196,IF($AK196&gt;10,1.1*AT196,(1+$AK196/100)*AT196)))</f>
        <v>1.8300140672000003</v>
      </c>
      <c r="AV196" s="959">
        <f>IF($AK196="n/a",1.03*AU196,IF($AK196&lt;0,1.01*AU196,IF($AK196&gt;10,1.1*AU196,(1+$AK196/100)*AU196)))</f>
        <v>1.9892252910464001</v>
      </c>
      <c r="AW196" s="703">
        <f>SUM(AR196:AV196)</f>
        <v>8.4595849582464009</v>
      </c>
      <c r="AX196" s="810">
        <f>AW196/I196*100</f>
        <v>15.270008949903252</v>
      </c>
      <c r="AY196" s="1017">
        <v>1.17</v>
      </c>
      <c r="AZ196" s="945">
        <v>37.64</v>
      </c>
      <c r="BA196" s="945">
        <v>-4.91</v>
      </c>
      <c r="BB196" s="945">
        <v>-1.02</v>
      </c>
      <c r="BC196" s="945">
        <v>9.3000000000000007</v>
      </c>
      <c r="BE196" s="666">
        <v>2011</v>
      </c>
      <c r="BF196" s="971">
        <f>IF(BE196&gt;2008,0,IF(BE196&gt;2001,1,IF(BE196&gt;1990,2,IF(BE196&gt;1980,3,IF(BE196&gt;1973,4,IF(BE196&gt;1970,5,IF(BE196&gt;1960,6,IF(BE196&gt;1958,7,IF(BE196&gt;1953,8,9)))))))))</f>
        <v>0</v>
      </c>
      <c r="BG196" s="955">
        <v>12.8</v>
      </c>
      <c r="BH196" s="937"/>
    </row>
    <row r="197" spans="1:60" ht="11.25" customHeight="1" x14ac:dyDescent="0.2">
      <c r="A197" s="954" t="s">
        <v>4048</v>
      </c>
      <c r="B197" s="948" t="s">
        <v>4049</v>
      </c>
      <c r="C197" s="1013" t="s">
        <v>108</v>
      </c>
      <c r="D197" s="1013" t="s">
        <v>4365</v>
      </c>
      <c r="E197" s="792">
        <v>5</v>
      </c>
      <c r="F197" s="1227">
        <v>865</v>
      </c>
      <c r="G197" s="1147" t="s">
        <v>106</v>
      </c>
      <c r="H197" s="1147" t="s">
        <v>106</v>
      </c>
      <c r="I197" s="947">
        <v>24.32</v>
      </c>
      <c r="J197" s="703">
        <f>(M197/I197)*100</f>
        <v>1.8092105263157896</v>
      </c>
      <c r="K197" s="950">
        <v>0.11</v>
      </c>
      <c r="L197" s="960">
        <v>4</v>
      </c>
      <c r="M197" s="694">
        <f>K197*L197</f>
        <v>0.44</v>
      </c>
      <c r="N197" s="943" t="s">
        <v>320</v>
      </c>
      <c r="O197" s="795">
        <v>0.1</v>
      </c>
      <c r="P197" s="934">
        <v>43538</v>
      </c>
      <c r="Q197" s="934">
        <v>43553</v>
      </c>
      <c r="R197" s="694">
        <f>(K197-O197)/O197*100</f>
        <v>9.9999999999999947</v>
      </c>
      <c r="S197" s="759">
        <f>IF(INDEX(Historical!$D$7:$D$1439,MATCH(B197,Historical!$B$7:$B$1450,0))=0,"n/a",(INDEX(Historical!$C$7:$C$1439,MATCH(B197,Historical!$B$7:$B$1450,0))/INDEX(Historical!$D$7:$D$1439,MATCH(B197,Historical!$B$7:$B$1450,0))-1)*100)</f>
        <v>90.476190476190482</v>
      </c>
      <c r="T197" s="759">
        <f>IF(INDEX(Historical!$F$7:$F$1432,MATCH(B197,Historical!$B$7:$B$1450,0))=0,"n/a",((INDEX(Historical!$C$7:$C$1439,MATCH(B197,Historical!$B$7:$B$1450,0))/INDEX(Historical!$F$7:$F$1432,MATCH(B197,Historical!$B$7:$B$1450,0)))^(1/3)-1)*100)</f>
        <v>64.414138288697998</v>
      </c>
      <c r="U197" s="759">
        <f>IF(INDEX(Historical!$H$7:$H$1432,MATCH(B197,Historical!$B$7:$B$1450,0))=0,"n/a",((INDEX(Historical!$C$7:$C$1439,MATCH(B197,Historical!$B$7:$B$1450,0))/INDEX(Historical!$H$7:$H$1432,MATCH(B197,Historical!$B$7:$B$1450,0)))^(1/5)-1)*100)</f>
        <v>58.489319246111357</v>
      </c>
      <c r="V197" s="759">
        <f>IF(INDEX(Historical!$O$7:$O$1432,MATCH(B197,Historical!$B$7:$B$1450,0))=0,"n/a",((INDEX(Historical!$C$7:$C$1439,MATCH(B197,Historical!$B$7:$B$1450,0))/INDEX(Historical!$O$7:$O$1432,MATCH(B197,Historical!$B$7:$B$1450,0)))^(1/10)-1)*100)</f>
        <v>9.5958226385217227</v>
      </c>
      <c r="W197" s="760">
        <f>IF(OR(U197&lt;=0,U197="n/a",V197&lt;=0,V197="n/a"),"n/a",U197/V197)</f>
        <v>6.0952897369434798</v>
      </c>
      <c r="X197" s="761">
        <f>IF(OR(AJ197&lt;=0,AJ197="n/a",U197&lt;=0,U197="n/a"),"n/a",U197/AJ197)</f>
        <v>1.7102140130441916</v>
      </c>
      <c r="Y197" s="949"/>
      <c r="Z197" s="703">
        <f>IF(OR(AC197&lt;0.01,AC197="n/a"),"n/a",M197/AC197*100)</f>
        <v>24.581005586592177</v>
      </c>
      <c r="AA197" s="959">
        <f>IF(OR(AC197&lt;0.01,AC197="n/a"),"n/a",I197/AC197)</f>
        <v>13.58659217877095</v>
      </c>
      <c r="AB197" s="960">
        <v>12</v>
      </c>
      <c r="AC197" s="938">
        <v>1.79</v>
      </c>
      <c r="AD197" s="938">
        <v>1.7</v>
      </c>
      <c r="AE197" s="938">
        <v>6.37</v>
      </c>
      <c r="AF197" s="938">
        <v>1.1499999999999999</v>
      </c>
      <c r="AG197" s="938">
        <v>8.9</v>
      </c>
      <c r="AH197" s="938">
        <v>38.4</v>
      </c>
      <c r="AI197" s="938">
        <v>6.97</v>
      </c>
      <c r="AJ197" s="938">
        <v>34.200000000000003</v>
      </c>
      <c r="AK197" s="938">
        <v>8</v>
      </c>
      <c r="AL197" s="951">
        <v>3120</v>
      </c>
      <c r="AM197" s="945">
        <v>0.70000000000000007</v>
      </c>
      <c r="AN197" s="938">
        <v>0.02</v>
      </c>
      <c r="AO197" s="802">
        <f>IF(U197="n/a","n/a",IF(AA197&lt;0,"n/a",IF(AA197="n/a","n/a",J197+U197-AA197)))</f>
        <v>46.711937593656195</v>
      </c>
      <c r="AP197" s="803">
        <f>IF(U197="n/a","n/a",J197+U197)</f>
        <v>60.298529772427145</v>
      </c>
      <c r="AQ197" s="961">
        <f>IF(OR(AC197&lt;0.01,AF197="n/a"),"n/a",(I197/SQRT(22.5*AC197*(I197/AF197))-1)*100)</f>
        <v>-16.667783992592934</v>
      </c>
      <c r="AR197" s="703">
        <f>INDEX(Historical!$C$7:$C$1439,MATCH(B197,Historical!$B$7:$B$1450,0))*IF(AH197="n/a",1.03,IF(AH197&lt;0,1.01,IF(AH197&gt;10,1.1,(1+AH197/100))))</f>
        <v>0.44000000000000006</v>
      </c>
      <c r="AS197" s="959">
        <f>IF($AI197="n/a",1.03*AR197,IF($AI197&lt;0,1.01*AR197,IF($AI197&gt;10,1.1*AR197,(1+$AI197/100)*AR197)))</f>
        <v>0.47066800000000009</v>
      </c>
      <c r="AT197" s="959">
        <f>IF($AK197="n/a",1.03*AS197,IF($AK197&lt;0,1.01*AS197,IF($AK197&gt;10,1.1*AS197,(1+$AK197/100)*AS197)))</f>
        <v>0.50832144000000012</v>
      </c>
      <c r="AU197" s="959">
        <f>IF($AK197="n/a",1.03*AT197,IF($AK197&lt;0,1.01*AT197,IF($AK197&gt;10,1.1*AT197,(1+$AK197/100)*AT197)))</f>
        <v>0.54898715520000019</v>
      </c>
      <c r="AV197" s="959">
        <f>IF($AK197="n/a",1.03*AU197,IF($AK197&lt;0,1.01*AU197,IF($AK197&gt;10,1.1*AU197,(1+$AK197/100)*AU197)))</f>
        <v>0.59290612761600026</v>
      </c>
      <c r="AW197" s="703">
        <f>SUM(AR197:AV197)</f>
        <v>2.5608827228160007</v>
      </c>
      <c r="AX197" s="810">
        <f>AW197/I197*100</f>
        <v>10.529945406315793</v>
      </c>
      <c r="AY197" s="1017">
        <v>0.98</v>
      </c>
      <c r="AZ197" s="945">
        <v>24.4</v>
      </c>
      <c r="BA197" s="945">
        <v>-22.1</v>
      </c>
      <c r="BB197" s="945">
        <v>6.05</v>
      </c>
      <c r="BC197" s="945">
        <v>1.7399999999999998</v>
      </c>
      <c r="BE197" s="666">
        <v>2015</v>
      </c>
      <c r="BF197" s="971">
        <f>IF(BE197&gt;2008,0,IF(BE197&gt;2001,1,IF(BE197&gt;1990,2,IF(BE197&gt;1980,3,IF(BE197&gt;1973,4,IF(BE197&gt;1970,5,IF(BE197&gt;1960,6,IF(BE197&gt;1958,7,IF(BE197&gt;1953,8,9)))))))))</f>
        <v>0</v>
      </c>
      <c r="BG197" s="955">
        <v>1.4000000000000001</v>
      </c>
      <c r="BH197" s="937"/>
    </row>
    <row r="198" spans="1:60" ht="11.25" customHeight="1" x14ac:dyDescent="0.2">
      <c r="A198" s="944" t="s">
        <v>1105</v>
      </c>
      <c r="B198" s="948" t="s">
        <v>1106</v>
      </c>
      <c r="C198" s="1013" t="s">
        <v>4216</v>
      </c>
      <c r="D198" s="1013" t="s">
        <v>4351</v>
      </c>
      <c r="E198" s="792">
        <v>7</v>
      </c>
      <c r="F198" s="1227">
        <v>668</v>
      </c>
      <c r="G198" s="1204" t="s">
        <v>106</v>
      </c>
      <c r="H198" s="1204" t="s">
        <v>106</v>
      </c>
      <c r="I198" s="947">
        <v>51.24</v>
      </c>
      <c r="J198" s="703">
        <f>(M198/I198)*100</f>
        <v>1.7369242779078844</v>
      </c>
      <c r="K198" s="950">
        <v>0.2225</v>
      </c>
      <c r="L198" s="960">
        <v>4</v>
      </c>
      <c r="M198" s="694">
        <f>K198*L198</f>
        <v>0.89</v>
      </c>
      <c r="N198" s="943" t="s">
        <v>152</v>
      </c>
      <c r="O198" s="795">
        <v>0.21</v>
      </c>
      <c r="P198" s="934">
        <v>43537</v>
      </c>
      <c r="Q198" s="934">
        <v>43553</v>
      </c>
      <c r="R198" s="694">
        <f>(K198-O198)/O198*100</f>
        <v>5.9523809523809579</v>
      </c>
      <c r="S198" s="759">
        <f>IF(INDEX(Historical!$D$7:$D$1439,MATCH(B198,Historical!$B$7:$B$1450,0))=0,"n/a",(INDEX(Historical!$C$7:$C$1439,MATCH(B198,Historical!$B$7:$B$1450,0))/INDEX(Historical!$D$7:$D$1439,MATCH(B198,Historical!$B$7:$B$1450,0))-1)*100)</f>
        <v>6.3291139240506222</v>
      </c>
      <c r="T198" s="759">
        <f>IF(INDEX(Historical!$F$7:$F$1432,MATCH(B198,Historical!$B$7:$B$1450,0))=0,"n/a",((INDEX(Historical!$C$7:$C$1439,MATCH(B198,Historical!$B$7:$B$1450,0))/INDEX(Historical!$F$7:$F$1432,MATCH(B198,Historical!$B$7:$B$1450,0)))^(1/3)-1)*100)</f>
        <v>6.2658569182611146</v>
      </c>
      <c r="U198" s="759">
        <f>IF(INDEX(Historical!$H$7:$H$1432,MATCH(B198,Historical!$B$7:$B$1450,0))=0,"n/a",((INDEX(Historical!$C$7:$C$1439,MATCH(B198,Historical!$B$7:$B$1450,0))/INDEX(Historical!$H$7:$H$1432,MATCH(B198,Historical!$B$7:$B$1450,0)))^(1/5)-1)*100)</f>
        <v>13.295681060117071</v>
      </c>
      <c r="V198" s="759" t="str">
        <f>IF(INDEX(Historical!$O$7:$O$1432,MATCH(B198,Historical!$B$7:$B$1450,0))=0,"n/a",((INDEX(Historical!$C$7:$C$1439,MATCH(B198,Historical!$B$7:$B$1450,0))/INDEX(Historical!$O$7:$O$1432,MATCH(B198,Historical!$B$7:$B$1450,0)))^(1/10)-1)*100)</f>
        <v>n/a</v>
      </c>
      <c r="W198" s="760" t="str">
        <f>IF(OR(U198&lt;=0,U198="n/a",V198&lt;=0,V198="n/a"),"n/a",U198/V198)</f>
        <v>n/a</v>
      </c>
      <c r="X198" s="761">
        <f>IF(OR(AJ198&lt;=0,AJ198="n/a",U198&lt;=0,U198="n/a"),"n/a",U198/AJ198)</f>
        <v>1.6829976025464646</v>
      </c>
      <c r="Y198" s="717"/>
      <c r="Z198" s="703">
        <f>IF(OR(AC198&lt;0.01,AC198="n/a"),"n/a",M198/AC198*100)</f>
        <v>40.6392694063927</v>
      </c>
      <c r="AA198" s="959">
        <f>IF(OR(AC198&lt;0.01,AC198="n/a"),"n/a",I198/AC198)</f>
        <v>23.397260273972606</v>
      </c>
      <c r="AB198" s="960">
        <v>12</v>
      </c>
      <c r="AC198" s="938">
        <v>2.19</v>
      </c>
      <c r="AD198" s="938" t="s">
        <v>137</v>
      </c>
      <c r="AE198" s="938">
        <v>1.85</v>
      </c>
      <c r="AF198" s="938">
        <v>4.5199999999999996</v>
      </c>
      <c r="AG198" s="938">
        <v>19.900000000000002</v>
      </c>
      <c r="AH198" s="938">
        <v>12</v>
      </c>
      <c r="AI198" s="938">
        <v>8.66</v>
      </c>
      <c r="AJ198" s="938">
        <v>7.9</v>
      </c>
      <c r="AK198" s="938">
        <v>-5</v>
      </c>
      <c r="AL198" s="951">
        <v>1700</v>
      </c>
      <c r="AM198" s="945">
        <v>1.9</v>
      </c>
      <c r="AN198" s="938">
        <v>0.98</v>
      </c>
      <c r="AO198" s="802">
        <f>IF(U198="n/a","n/a",IF(AA198&lt;0,"n/a",IF(AA198="n/a","n/a",J198+U198-AA198)))</f>
        <v>-8.3646549359476516</v>
      </c>
      <c r="AP198" s="803">
        <f>IF(U198="n/a","n/a",J198+U198)</f>
        <v>15.032605338024954</v>
      </c>
      <c r="AQ198" s="961">
        <f>IF(OR(AC198&lt;0.01,AF198="n/a"),"n/a",(I198/SQRT(22.5*AC198*(I198/AF198))-1)*100)</f>
        <v>116.80059085441847</v>
      </c>
      <c r="AR198" s="703">
        <f>INDEX(Historical!$C$7:$C$1439,MATCH(B198,Historical!$B$7:$B$1450,0))*IF(AH198="n/a",1.03,IF(AH198&lt;0,1.01,IF(AH198&gt;10,1.1,(1+AH198/100))))</f>
        <v>0.92400000000000004</v>
      </c>
      <c r="AS198" s="959">
        <f>IF($AI198="n/a",1.03*AR198,IF($AI198&lt;0,1.01*AR198,IF($AI198&gt;10,1.1*AR198,(1+$AI198/100)*AR198)))</f>
        <v>1.0040184000000001</v>
      </c>
      <c r="AT198" s="959">
        <f>IF($AK198="n/a",1.03*AS198,IF($AK198&lt;0,1.01*AS198,IF($AK198&gt;10,1.1*AS198,(1+$AK198/100)*AS198)))</f>
        <v>1.014058584</v>
      </c>
      <c r="AU198" s="959">
        <f>IF($AK198="n/a",1.03*AT198,IF($AK198&lt;0,1.01*AT198,IF($AK198&gt;10,1.1*AT198,(1+$AK198/100)*AT198)))</f>
        <v>1.0241991698400001</v>
      </c>
      <c r="AV198" s="959">
        <f>IF($AK198="n/a",1.03*AU198,IF($AK198&lt;0,1.01*AU198,IF($AK198&gt;10,1.1*AU198,(1+$AK198/100)*AU198)))</f>
        <v>1.0344411615384002</v>
      </c>
      <c r="AW198" s="703">
        <f>SUM(AR198:AV198)</f>
        <v>5.0007173153784006</v>
      </c>
      <c r="AX198" s="810">
        <f>AW198/I198*100</f>
        <v>9.7594014741967214</v>
      </c>
      <c r="AY198" s="1017">
        <v>1.06</v>
      </c>
      <c r="AZ198" s="945">
        <v>68.55</v>
      </c>
      <c r="BA198" s="945">
        <v>-2.81</v>
      </c>
      <c r="BB198" s="945">
        <v>7.03</v>
      </c>
      <c r="BC198" s="945">
        <v>25.21</v>
      </c>
      <c r="BE198" s="666">
        <v>2013</v>
      </c>
      <c r="BF198" s="971">
        <f>IF(BE198&gt;2008,0,IF(BE198&gt;2001,1,IF(BE198&gt;1990,2,IF(BE198&gt;1980,3,IF(BE198&gt;1973,4,IF(BE198&gt;1970,5,IF(BE198&gt;1960,6,IF(BE198&gt;1958,7,IF(BE198&gt;1953,8,9)))))))))</f>
        <v>0</v>
      </c>
      <c r="BG198" s="955">
        <v>6.9</v>
      </c>
      <c r="BH198" s="937"/>
    </row>
    <row r="199" spans="1:60" ht="11.25" customHeight="1" x14ac:dyDescent="0.2">
      <c r="A199" s="936" t="s">
        <v>173</v>
      </c>
      <c r="B199" s="948" t="s">
        <v>174</v>
      </c>
      <c r="C199" s="1013" t="s">
        <v>112</v>
      </c>
      <c r="D199" s="1013" t="s">
        <v>4387</v>
      </c>
      <c r="E199" s="792">
        <v>42</v>
      </c>
      <c r="F199" s="1227">
        <v>62</v>
      </c>
      <c r="G199" s="1227" t="s">
        <v>37</v>
      </c>
      <c r="H199" s="1227" t="s">
        <v>37</v>
      </c>
      <c r="I199" s="938">
        <v>144.21</v>
      </c>
      <c r="J199" s="703">
        <f>(M199/I199)*100</f>
        <v>1.1094931003397823</v>
      </c>
      <c r="K199" s="950">
        <v>0.4</v>
      </c>
      <c r="L199" s="960">
        <v>4</v>
      </c>
      <c r="M199" s="694">
        <f>K199*L199</f>
        <v>1.6</v>
      </c>
      <c r="N199" s="943" t="s">
        <v>119</v>
      </c>
      <c r="O199" s="795">
        <v>0.37</v>
      </c>
      <c r="P199" s="660">
        <v>43329</v>
      </c>
      <c r="Q199" s="660">
        <v>43347</v>
      </c>
      <c r="R199" s="694">
        <f>(K199-O199)/O199*100</f>
        <v>8.1081081081081159</v>
      </c>
      <c r="S199" s="759">
        <f>IF(INDEX(Historical!$D$7:$D$1439,MATCH(B199,Historical!$B$7:$B$1450,0))=0,"n/a",(INDEX(Historical!$C$7:$C$1439,MATCH(B199,Historical!$B$7:$B$1450,0))/INDEX(Historical!$D$7:$D$1439,MATCH(B199,Historical!$B$7:$B$1450,0))-1)*100)</f>
        <v>6.944444444444442</v>
      </c>
      <c r="T199" s="759">
        <f>IF(INDEX(Historical!$F$7:$F$1432,MATCH(B199,Historical!$B$7:$B$1450,0))=0,"n/a",((INDEX(Historical!$C$7:$C$1439,MATCH(B199,Historical!$B$7:$B$1450,0))/INDEX(Historical!$F$7:$F$1432,MATCH(B199,Historical!$B$7:$B$1450,0)))^(1/3)-1)*100)</f>
        <v>11.868894208139679</v>
      </c>
      <c r="U199" s="759">
        <f>IF(INDEX(Historical!$H$7:$H$1432,MATCH(B199,Historical!$B$7:$B$1450,0))=0,"n/a",((INDEX(Historical!$C$7:$C$1439,MATCH(B199,Historical!$B$7:$B$1450,0))/INDEX(Historical!$H$7:$H$1432,MATCH(B199,Historical!$B$7:$B$1450,0)))^(1/5)-1)*100)</f>
        <v>12.888132073019754</v>
      </c>
      <c r="V199" s="759">
        <f>IF(INDEX(Historical!$O$7:$O$1432,MATCH(B199,Historical!$B$7:$B$1450,0))=0,"n/a",((INDEX(Historical!$C$7:$C$1439,MATCH(B199,Historical!$B$7:$B$1450,0))/INDEX(Historical!$O$7:$O$1432,MATCH(B199,Historical!$B$7:$B$1450,0)))^(1/10)-1)*100)</f>
        <v>9.8846292078759603</v>
      </c>
      <c r="W199" s="760">
        <f>IF(OR(U199&lt;=0,U199="n/a",V199&lt;=0,V199="n/a"),"n/a",U199/V199)</f>
        <v>1.3038558960563373</v>
      </c>
      <c r="X199" s="761">
        <f>IF(OR(AJ199&lt;=0,AJ199="n/a",U199&lt;=0,U199="n/a"),"n/a",U199/AJ199)</f>
        <v>1.6737833861064615</v>
      </c>
      <c r="Y199" s="948"/>
      <c r="Z199" s="703">
        <f>IF(OR(AC199&lt;0.01,AC199="n/a"),"n/a",M199/AC199*100)</f>
        <v>25.518341307814996</v>
      </c>
      <c r="AA199" s="959">
        <f>IF(OR(AC199&lt;0.01,AC199="n/a"),"n/a",I199/AC199)</f>
        <v>23.000000000000004</v>
      </c>
      <c r="AB199" s="960">
        <v>12</v>
      </c>
      <c r="AC199" s="938">
        <v>6.27</v>
      </c>
      <c r="AD199" s="938">
        <v>1.53</v>
      </c>
      <c r="AE199" s="938">
        <v>1.78</v>
      </c>
      <c r="AF199" s="938">
        <v>3.17</v>
      </c>
      <c r="AG199" s="938">
        <v>16.2</v>
      </c>
      <c r="AH199" s="938">
        <v>32</v>
      </c>
      <c r="AI199" s="938">
        <v>10.43</v>
      </c>
      <c r="AJ199" s="938">
        <v>7.7</v>
      </c>
      <c r="AK199" s="938">
        <v>15</v>
      </c>
      <c r="AL199" s="951">
        <v>8140.0000000000009</v>
      </c>
      <c r="AM199" s="945">
        <v>0.70000000000000007</v>
      </c>
      <c r="AN199" s="938">
        <v>0.62</v>
      </c>
      <c r="AO199" s="802">
        <f>IF(U199="n/a","n/a",IF(AA199&lt;0,"n/a",IF(AA199="n/a","n/a",J199+U199-AA199)))</f>
        <v>-9.002374826640466</v>
      </c>
      <c r="AP199" s="803">
        <f>IF(U199="n/a","n/a",J199+U199)</f>
        <v>13.997625173359538</v>
      </c>
      <c r="AQ199" s="961">
        <f>IF(OR(AC199&lt;0.01,AF199="n/a"),"n/a",(I199/SQRT(22.5*AC199*(I199/AF199))-1)*100)</f>
        <v>80.012345255664201</v>
      </c>
      <c r="AR199" s="703">
        <f>INDEX(Historical!$C$7:$C$1439,MATCH(B199,Historical!$B$7:$B$1450,0))*IF(AH199="n/a",1.03,IF(AH199&lt;0,1.01,IF(AH199&gt;10,1.1,(1+AH199/100))))</f>
        <v>1.6940000000000002</v>
      </c>
      <c r="AS199" s="959">
        <f>IF($AI199="n/a",1.03*AR199,IF($AI199&lt;0,1.01*AR199,IF($AI199&gt;10,1.1*AR199,(1+$AI199/100)*AR199)))</f>
        <v>1.8634000000000004</v>
      </c>
      <c r="AT199" s="959">
        <f>IF($AK199="n/a",1.03*AS199,IF($AK199&lt;0,1.01*AS199,IF($AK199&gt;10,1.1*AS199,(1+$AK199/100)*AS199)))</f>
        <v>2.0497400000000008</v>
      </c>
      <c r="AU199" s="959">
        <f>IF($AK199="n/a",1.03*AT199,IF($AK199&lt;0,1.01*AT199,IF($AK199&gt;10,1.1*AT199,(1+$AK199/100)*AT199)))</f>
        <v>2.2547140000000012</v>
      </c>
      <c r="AV199" s="959">
        <f>IF($AK199="n/a",1.03*AU199,IF($AK199&lt;0,1.01*AU199,IF($AK199&gt;10,1.1*AU199,(1+$AK199/100)*AU199)))</f>
        <v>2.4801854000000016</v>
      </c>
      <c r="AW199" s="703">
        <f>SUM(AR199:AV199)</f>
        <v>10.342039400000004</v>
      </c>
      <c r="AX199" s="810">
        <f>AW199/I199*100</f>
        <v>7.1715133485888662</v>
      </c>
      <c r="AY199" s="1017">
        <v>1</v>
      </c>
      <c r="AZ199" s="945">
        <v>56.48</v>
      </c>
      <c r="BA199" s="945">
        <v>-0.41000000000000003</v>
      </c>
      <c r="BB199" s="945">
        <v>5.3</v>
      </c>
      <c r="BC199" s="945">
        <v>20.47</v>
      </c>
      <c r="BE199" s="666">
        <v>1977</v>
      </c>
      <c r="BF199" s="971">
        <f>IF(BE199&gt;2008,0,IF(BE199&gt;2001,1,IF(BE199&gt;1990,2,IF(BE199&gt;1980,3,IF(BE199&gt;1973,4,IF(BE199&gt;1970,5,IF(BE199&gt;1960,6,IF(BE199&gt;1958,7,IF(BE199&gt;1953,8,9)))))))))</f>
        <v>4</v>
      </c>
      <c r="BG199" s="955">
        <v>7.9</v>
      </c>
      <c r="BH199" s="937"/>
    </row>
    <row r="200" spans="1:60" ht="11.25" customHeight="1" x14ac:dyDescent="0.2">
      <c r="A200" s="944" t="s">
        <v>201</v>
      </c>
      <c r="B200" s="948" t="s">
        <v>202</v>
      </c>
      <c r="C200" s="1013" t="s">
        <v>4216</v>
      </c>
      <c r="D200" s="1013" t="s">
        <v>4351</v>
      </c>
      <c r="E200" s="792">
        <v>48</v>
      </c>
      <c r="F200" s="1227">
        <v>38</v>
      </c>
      <c r="G200" s="1227" t="s">
        <v>106</v>
      </c>
      <c r="H200" s="1227" t="s">
        <v>106</v>
      </c>
      <c r="I200" s="947">
        <v>40.03</v>
      </c>
      <c r="J200" s="703">
        <f>(M200/I200)*100</f>
        <v>2.0984261803647266</v>
      </c>
      <c r="K200" s="950">
        <v>0.21</v>
      </c>
      <c r="L200" s="960">
        <v>4</v>
      </c>
      <c r="M200" s="694">
        <f>K200*L200</f>
        <v>0.84</v>
      </c>
      <c r="N200" s="943" t="s">
        <v>203</v>
      </c>
      <c r="O200" s="795">
        <v>0.18</v>
      </c>
      <c r="P200" s="934">
        <v>43707</v>
      </c>
      <c r="Q200" s="934">
        <v>43733</v>
      </c>
      <c r="R200" s="694">
        <f>(K200-O200)/O200*100</f>
        <v>16.666666666666664</v>
      </c>
      <c r="S200" s="759">
        <f>IF(INDEX(Historical!$D$7:$D$1439,MATCH(B200,Historical!$B$7:$B$1450,0))=0,"n/a",(INDEX(Historical!$C$7:$C$1439,MATCH(B200,Historical!$B$7:$B$1450,0))/INDEX(Historical!$D$7:$D$1439,MATCH(B200,Historical!$B$7:$B$1450,0))-1)*100)</f>
        <v>13.55932203389829</v>
      </c>
      <c r="T200" s="759">
        <f>IF(INDEX(Historical!$F$7:$F$1432,MATCH(B200,Historical!$B$7:$B$1450,0))=0,"n/a",((INDEX(Historical!$C$7:$C$1439,MATCH(B200,Historical!$B$7:$B$1450,0))/INDEX(Historical!$F$7:$F$1432,MATCH(B200,Historical!$B$7:$B$1450,0)))^(1/3)-1)*100)</f>
        <v>12.544855591643977</v>
      </c>
      <c r="U200" s="759">
        <f>IF(INDEX(Historical!$H$7:$H$1432,MATCH(B200,Historical!$B$7:$B$1450,0))=0,"n/a",((INDEX(Historical!$C$7:$C$1439,MATCH(B200,Historical!$B$7:$B$1450,0))/INDEX(Historical!$H$7:$H$1432,MATCH(B200,Historical!$B$7:$B$1450,0)))^(1/5)-1)*100)</f>
        <v>17.433149768122114</v>
      </c>
      <c r="V200" s="759">
        <f>IF(INDEX(Historical!$O$7:$O$1432,MATCH(B200,Historical!$B$7:$B$1450,0))=0,"n/a",((INDEX(Historical!$C$7:$C$1439,MATCH(B200,Historical!$B$7:$B$1450,0))/INDEX(Historical!$O$7:$O$1432,MATCH(B200,Historical!$B$7:$B$1450,0)))^(1/10)-1)*100)</f>
        <v>15.042705296779889</v>
      </c>
      <c r="W200" s="760">
        <f>IF(OR(U200&lt;=0,U200="n/a",V200&lt;=0,V200="n/a"),"n/a",U200/V200)</f>
        <v>1.1589105432952898</v>
      </c>
      <c r="X200" s="761" t="str">
        <f>IF(OR(AJ200&lt;=0,AJ200="n/a",U200&lt;=0,U200="n/a"),"n/a",U200/AJ200)</f>
        <v>n/a</v>
      </c>
      <c r="Y200" s="1025" t="s">
        <v>4418</v>
      </c>
      <c r="Z200" s="703">
        <f>IF(OR(AC200&lt;0.01,AC200="n/a"),"n/a",M200/AC200*100)</f>
        <v>49.122807017543856</v>
      </c>
      <c r="AA200" s="959">
        <f>IF(OR(AC200&lt;0.01,AC200="n/a"),"n/a",I200/AC200)</f>
        <v>23.4093567251462</v>
      </c>
      <c r="AB200" s="960">
        <v>2</v>
      </c>
      <c r="AC200" s="938">
        <v>1.71</v>
      </c>
      <c r="AD200" s="938" t="s">
        <v>137</v>
      </c>
      <c r="AE200" s="938">
        <v>4.0199999999999996</v>
      </c>
      <c r="AF200" s="938">
        <v>4.91</v>
      </c>
      <c r="AG200" s="938">
        <v>22.68</v>
      </c>
      <c r="AH200" s="938" t="s">
        <v>137</v>
      </c>
      <c r="AI200" s="938" t="s">
        <v>137</v>
      </c>
      <c r="AJ200" s="938" t="s">
        <v>137</v>
      </c>
      <c r="AK200" s="938" t="s">
        <v>137</v>
      </c>
      <c r="AL200" s="955">
        <v>1090</v>
      </c>
      <c r="AM200" s="945" t="s">
        <v>137</v>
      </c>
      <c r="AN200" s="938" t="s">
        <v>137</v>
      </c>
      <c r="AO200" s="802">
        <f>IF(U200="n/a","n/a",IF(AA200&lt;0,"n/a",IF(AA200="n/a","n/a",J200+U200-AA200)))</f>
        <v>-3.8777807766593604</v>
      </c>
      <c r="AP200" s="803">
        <f>IF(U200="n/a","n/a",J200+U200)</f>
        <v>19.531575948486839</v>
      </c>
      <c r="AQ200" s="961">
        <f>IF(OR(AC200&lt;0.01,AF200="n/a"),"n/a",(I200/SQRT(22.5*AC200*(I200/AF200))-1)*100)</f>
        <v>126.01862412982973</v>
      </c>
      <c r="AR200" s="703">
        <f>INDEX(Historical!$C$7:$C$1439,MATCH(B200,Historical!$B$7:$B$1450,0))*IF(AH200="n/a",1.03,IF(AH200&lt;0,1.01,IF(AH200&gt;10,1.1,(1+AH200/100))))</f>
        <v>0.69010000000000005</v>
      </c>
      <c r="AS200" s="959">
        <f>IF($AI200="n/a",1.03*AR200,IF($AI200&lt;0,1.01*AR200,IF($AI200&gt;10,1.1*AR200,(1+$AI200/100)*AR200)))</f>
        <v>0.71080300000000007</v>
      </c>
      <c r="AT200" s="959">
        <f>IF($AK200="n/a",1.03*AS200,IF($AK200&lt;0,1.01*AS200,IF($AK200&gt;10,1.1*AS200,(1+$AK200/100)*AS200)))</f>
        <v>0.73212709000000009</v>
      </c>
      <c r="AU200" s="959">
        <f>IF($AK200="n/a",1.03*AT200,IF($AK200&lt;0,1.01*AT200,IF($AK200&gt;10,1.1*AT200,(1+$AK200/100)*AT200)))</f>
        <v>0.75409090270000012</v>
      </c>
      <c r="AV200" s="959">
        <f>IF($AK200="n/a",1.03*AU200,IF($AK200&lt;0,1.01*AU200,IF($AK200&gt;10,1.1*AU200,(1+$AK200/100)*AU200)))</f>
        <v>0.77671362978100011</v>
      </c>
      <c r="AW200" s="703">
        <f>SUM(AR200:AV200)</f>
        <v>3.6638346224810006</v>
      </c>
      <c r="AX200" s="810">
        <f>AW200/I200*100</f>
        <v>9.1527220146914825</v>
      </c>
      <c r="AY200" s="1017">
        <v>0.12</v>
      </c>
      <c r="AZ200" s="945">
        <v>68.052057094878251</v>
      </c>
      <c r="BA200" s="945">
        <v>0</v>
      </c>
      <c r="BB200" s="945">
        <v>8.1307401404645994</v>
      </c>
      <c r="BC200" s="945">
        <v>31.634330812232815</v>
      </c>
      <c r="BD200" s="984" t="s">
        <v>4290</v>
      </c>
      <c r="BE200" s="666">
        <v>1972</v>
      </c>
      <c r="BF200" s="971">
        <f>IF(BE200&gt;2008,0,IF(BE200&gt;2001,1,IF(BE200&gt;1990,2,IF(BE200&gt;1980,3,IF(BE200&gt;1973,4,IF(BE200&gt;1970,5,IF(BE200&gt;1960,6,IF(BE200&gt;1958,7,IF(BE200&gt;1953,8,9)))))))))</f>
        <v>5</v>
      </c>
      <c r="BG200" s="955">
        <v>12.45</v>
      </c>
      <c r="BH200" s="937"/>
    </row>
    <row r="201" spans="1:60" ht="11.25" customHeight="1" x14ac:dyDescent="0.2">
      <c r="A201" s="944" t="s">
        <v>531</v>
      </c>
      <c r="B201" s="948" t="s">
        <v>532</v>
      </c>
      <c r="C201" s="1013" t="s">
        <v>112</v>
      </c>
      <c r="D201" s="1013" t="s">
        <v>4383</v>
      </c>
      <c r="E201" s="792">
        <v>15</v>
      </c>
      <c r="F201" s="1227">
        <v>251</v>
      </c>
      <c r="G201" s="1227" t="s">
        <v>37</v>
      </c>
      <c r="H201" s="1227" t="s">
        <v>37</v>
      </c>
      <c r="I201" s="947">
        <v>70.400000000000006</v>
      </c>
      <c r="J201" s="703">
        <f>(M201/I201)*100</f>
        <v>1.3636363636363633</v>
      </c>
      <c r="K201" s="950">
        <v>0.24</v>
      </c>
      <c r="L201" s="960">
        <v>4</v>
      </c>
      <c r="M201" s="694">
        <f>K201*L201</f>
        <v>0.96</v>
      </c>
      <c r="N201" s="943" t="s">
        <v>149</v>
      </c>
      <c r="O201" s="795">
        <v>0.22</v>
      </c>
      <c r="P201" s="934">
        <v>43523</v>
      </c>
      <c r="Q201" s="934">
        <v>43539</v>
      </c>
      <c r="R201" s="694">
        <f>(K201-O201)/O201*100</f>
        <v>9.0909090909090864</v>
      </c>
      <c r="S201" s="759">
        <f>IF(INDEX(Historical!$D$7:$D$1439,MATCH(B201,Historical!$B$7:$B$1450,0))=0,"n/a",(INDEX(Historical!$C$7:$C$1439,MATCH(B201,Historical!$B$7:$B$1450,0))/INDEX(Historical!$D$7:$D$1439,MATCH(B201,Historical!$B$7:$B$1450,0))-1)*100)</f>
        <v>12.820512820512819</v>
      </c>
      <c r="T201" s="759">
        <f>IF(INDEX(Historical!$F$7:$F$1432,MATCH(B201,Historical!$B$7:$B$1450,0))=0,"n/a",((INDEX(Historical!$C$7:$C$1439,MATCH(B201,Historical!$B$7:$B$1450,0))/INDEX(Historical!$F$7:$F$1432,MATCH(B201,Historical!$B$7:$B$1450,0)))^(1/3)-1)*100)</f>
        <v>7.9265291666473336</v>
      </c>
      <c r="U201" s="759">
        <f>IF(INDEX(Historical!$H$7:$H$1432,MATCH(B201,Historical!$B$7:$B$1450,0))=0,"n/a",((INDEX(Historical!$C$7:$C$1439,MATCH(B201,Historical!$B$7:$B$1450,0))/INDEX(Historical!$H$7:$H$1432,MATCH(B201,Historical!$B$7:$B$1450,0)))^(1/5)-1)*100)</f>
        <v>8.3243600694195905</v>
      </c>
      <c r="V201" s="759">
        <f>IF(INDEX(Historical!$O$7:$O$1432,MATCH(B201,Historical!$B$7:$B$1450,0))=0,"n/a",((INDEX(Historical!$C$7:$C$1439,MATCH(B201,Historical!$B$7:$B$1450,0))/INDEX(Historical!$O$7:$O$1432,MATCH(B201,Historical!$B$7:$B$1450,0)))^(1/10)-1)*100)</f>
        <v>13.112687251123646</v>
      </c>
      <c r="W201" s="760">
        <f>IF(OR(U201&lt;=0,U201="n/a",V201&lt;=0,V201="n/a"),"n/a",U201/V201)</f>
        <v>0.6348325030558678</v>
      </c>
      <c r="X201" s="761">
        <f>IF(OR(AJ201&lt;=0,AJ201="n/a",U201&lt;=0,U201="n/a"),"n/a",U201/AJ201)</f>
        <v>0.52027250433872441</v>
      </c>
      <c r="Y201" s="717"/>
      <c r="Z201" s="703">
        <f>IF(OR(AC201&lt;0.01,AC201="n/a"),"n/a",M201/AC201*100)</f>
        <v>23.076923076923077</v>
      </c>
      <c r="AA201" s="959">
        <f>IF(OR(AC201&lt;0.01,AC201="n/a"),"n/a",I201/AC201)</f>
        <v>16.923076923076923</v>
      </c>
      <c r="AB201" s="960">
        <v>12</v>
      </c>
      <c r="AC201" s="938">
        <v>4.16</v>
      </c>
      <c r="AD201" s="938">
        <v>1.79</v>
      </c>
      <c r="AE201" s="938">
        <v>4.57</v>
      </c>
      <c r="AF201" s="938">
        <v>4.5999999999999996</v>
      </c>
      <c r="AG201" s="938">
        <v>27</v>
      </c>
      <c r="AH201" s="938">
        <v>78.8</v>
      </c>
      <c r="AI201" s="938">
        <v>9.06</v>
      </c>
      <c r="AJ201" s="938">
        <v>16</v>
      </c>
      <c r="AK201" s="938">
        <v>9.44</v>
      </c>
      <c r="AL201" s="951">
        <v>56480</v>
      </c>
      <c r="AM201" s="945">
        <v>0.1</v>
      </c>
      <c r="AN201" s="938">
        <v>1.28</v>
      </c>
      <c r="AO201" s="802">
        <f>IF(U201="n/a","n/a",IF(AA201&lt;0,"n/a",IF(AA201="n/a","n/a",J201+U201-AA201)))</f>
        <v>-7.2350804900209695</v>
      </c>
      <c r="AP201" s="803">
        <f>IF(U201="n/a","n/a",J201+U201)</f>
        <v>9.6879964330559538</v>
      </c>
      <c r="AQ201" s="961">
        <f>IF(OR(AC201&lt;0.01,AF201="n/a"),"n/a",(I201/SQRT(22.5*AC201*(I201/AF201))-1)*100)</f>
        <v>86.006157420367657</v>
      </c>
      <c r="AR201" s="703">
        <f>INDEX(Historical!$C$7:$C$1439,MATCH(B201,Historical!$B$7:$B$1450,0))*IF(AH201="n/a",1.03,IF(AH201&lt;0,1.01,IF(AH201&gt;10,1.1,(1+AH201/100))))</f>
        <v>0.96800000000000008</v>
      </c>
      <c r="AS201" s="959">
        <f>IF($AI201="n/a",1.03*AR201,IF($AI201&lt;0,1.01*AR201,IF($AI201&gt;10,1.1*AR201,(1+$AI201/100)*AR201)))</f>
        <v>1.0557008000000001</v>
      </c>
      <c r="AT201" s="959">
        <f>IF($AK201="n/a",1.03*AS201,IF($AK201&lt;0,1.01*AS201,IF($AK201&gt;10,1.1*AS201,(1+$AK201/100)*AS201)))</f>
        <v>1.1553589555200001</v>
      </c>
      <c r="AU201" s="959">
        <f>IF($AK201="n/a",1.03*AT201,IF($AK201&lt;0,1.01*AT201,IF($AK201&gt;10,1.1*AT201,(1+$AK201/100)*AT201)))</f>
        <v>1.2644248409210881</v>
      </c>
      <c r="AV201" s="959">
        <f>IF($AK201="n/a",1.03*AU201,IF($AK201&lt;0,1.01*AU201,IF($AK201&gt;10,1.1*AU201,(1+$AK201/100)*AU201)))</f>
        <v>1.3837865459040388</v>
      </c>
      <c r="AW201" s="703">
        <f>SUM(AR201:AV201)</f>
        <v>5.8272711423451273</v>
      </c>
      <c r="AX201" s="810">
        <f>AW201/I201*100</f>
        <v>8.277373781740236</v>
      </c>
      <c r="AY201" s="1017">
        <v>1.19</v>
      </c>
      <c r="AZ201" s="945">
        <v>20.399999999999999</v>
      </c>
      <c r="BA201" s="945">
        <v>-12.8</v>
      </c>
      <c r="BB201" s="945">
        <v>-7.1400000000000006</v>
      </c>
      <c r="BC201" s="945">
        <v>-2.37</v>
      </c>
      <c r="BE201" s="666">
        <v>2005</v>
      </c>
      <c r="BF201" s="971">
        <f>IF(BE201&gt;2008,0,IF(BE201&gt;2001,1,IF(BE201&gt;1990,2,IF(BE201&gt;1980,3,IF(BE201&gt;1973,4,IF(BE201&gt;1970,5,IF(BE201&gt;1960,6,IF(BE201&gt;1958,7,IF(BE201&gt;1953,8,9)))))))))</f>
        <v>1</v>
      </c>
      <c r="BG201" s="955">
        <v>9.1999999999999993</v>
      </c>
      <c r="BH201" s="937"/>
    </row>
    <row r="202" spans="1:60" ht="11.25" customHeight="1" x14ac:dyDescent="0.2">
      <c r="A202" s="936" t="s">
        <v>183</v>
      </c>
      <c r="B202" s="948" t="s">
        <v>184</v>
      </c>
      <c r="C202" s="1013" t="s">
        <v>112</v>
      </c>
      <c r="D202" s="1013" t="s">
        <v>4348</v>
      </c>
      <c r="E202" s="792">
        <v>36</v>
      </c>
      <c r="F202" s="1227">
        <v>75</v>
      </c>
      <c r="G202" s="1227" t="s">
        <v>106</v>
      </c>
      <c r="H202" s="1227" t="s">
        <v>106</v>
      </c>
      <c r="I202" s="938">
        <v>260.44</v>
      </c>
      <c r="J202" s="703">
        <f>(M202/I202)*100</f>
        <v>0.78712947319920135</v>
      </c>
      <c r="K202" s="950">
        <v>2.0499999999999998</v>
      </c>
      <c r="L202" s="960">
        <v>1</v>
      </c>
      <c r="M202" s="694">
        <f>K202*L202</f>
        <v>2.0499999999999998</v>
      </c>
      <c r="N202" s="943" t="s">
        <v>172</v>
      </c>
      <c r="O202" s="795">
        <v>1.62</v>
      </c>
      <c r="P202" s="934">
        <v>43412</v>
      </c>
      <c r="Q202" s="934">
        <v>43441</v>
      </c>
      <c r="R202" s="694">
        <f>(K202-O202)/O202*100</f>
        <v>26.543209876543187</v>
      </c>
      <c r="S202" s="759">
        <f>IF(INDEX(Historical!$D$7:$D$1439,MATCH(B202,Historical!$B$7:$B$1450,0))=0,"n/a",(INDEX(Historical!$C$7:$C$1439,MATCH(B202,Historical!$B$7:$B$1450,0))/INDEX(Historical!$D$7:$D$1439,MATCH(B202,Historical!$B$7:$B$1450,0))-1)*100)</f>
        <v>26.543209876543195</v>
      </c>
      <c r="T202" s="759">
        <f>IF(INDEX(Historical!$F$7:$F$1432,MATCH(B202,Historical!$B$7:$B$1450,0))=0,"n/a",((INDEX(Historical!$C$7:$C$1439,MATCH(B202,Historical!$B$7:$B$1450,0))/INDEX(Historical!$F$7:$F$1432,MATCH(B202,Historical!$B$7:$B$1450,0)))^(1/3)-1)*100)</f>
        <v>24.984124968079225</v>
      </c>
      <c r="U202" s="759">
        <f>IF(INDEX(Historical!$H$7:$H$1432,MATCH(B202,Historical!$B$7:$B$1450,0))=0,"n/a",((INDEX(Historical!$C$7:$C$1439,MATCH(B202,Historical!$B$7:$B$1450,0))/INDEX(Historical!$H$7:$H$1432,MATCH(B202,Historical!$B$7:$B$1450,0)))^(1/5)-1)*100)</f>
        <v>21.633338523518276</v>
      </c>
      <c r="V202" s="759">
        <f>IF(INDEX(Historical!$O$7:$O$1432,MATCH(B202,Historical!$B$7:$B$1450,0))=0,"n/a",((INDEX(Historical!$C$7:$C$1439,MATCH(B202,Historical!$B$7:$B$1450,0))/INDEX(Historical!$O$7:$O$1432,MATCH(B202,Historical!$B$7:$B$1450,0)))^(1/10)-1)*100)</f>
        <v>16.118014956783554</v>
      </c>
      <c r="W202" s="760">
        <f>IF(OR(U202&lt;=0,U202="n/a",V202&lt;=0,V202="n/a"),"n/a",U202/V202)</f>
        <v>1.3421837975409932</v>
      </c>
      <c r="X202" s="761">
        <f>IF(OR(AJ202&lt;=0,AJ202="n/a",U202&lt;=0,U202="n/a"),"n/a",U202/AJ202)</f>
        <v>1.2577522397394347</v>
      </c>
      <c r="Y202" s="949"/>
      <c r="Z202" s="703">
        <f>IF(OR(AC202&lt;0.01,AC202="n/a"),"n/a",M202/AC202*100)</f>
        <v>26.797385620915033</v>
      </c>
      <c r="AA202" s="959">
        <f>IF(OR(AC202&lt;0.01,AC202="n/a"),"n/a",I202/AC202)</f>
        <v>34.044444444444444</v>
      </c>
      <c r="AB202" s="960">
        <v>5</v>
      </c>
      <c r="AC202" s="938">
        <v>7.65</v>
      </c>
      <c r="AD202" s="938">
        <v>3.01</v>
      </c>
      <c r="AE202" s="938">
        <v>4.04</v>
      </c>
      <c r="AF202" s="938">
        <v>8.69</v>
      </c>
      <c r="AG202" s="938">
        <v>26.900000000000002</v>
      </c>
      <c r="AH202" s="938">
        <v>33.5</v>
      </c>
      <c r="AI202" s="938">
        <v>11.86</v>
      </c>
      <c r="AJ202" s="938">
        <v>17.2</v>
      </c>
      <c r="AK202" s="938">
        <v>11.4</v>
      </c>
      <c r="AL202" s="951">
        <v>27390</v>
      </c>
      <c r="AM202" s="945">
        <v>1.4000000000000001</v>
      </c>
      <c r="AN202" s="938">
        <v>0.87</v>
      </c>
      <c r="AO202" s="802">
        <f>IF(U202="n/a","n/a",IF(AA202&lt;0,"n/a",IF(AA202="n/a","n/a",J202+U202-AA202)))</f>
        <v>-11.623976447726967</v>
      </c>
      <c r="AP202" s="803">
        <f>IF(U202="n/a","n/a",J202+U202)</f>
        <v>22.420467996717477</v>
      </c>
      <c r="AQ202" s="961">
        <f>IF(OR(AC202&lt;0.01,AF202="n/a"),"n/a",(I202/SQRT(22.5*AC202*(I202/AF202))-1)*100)</f>
        <v>262.61165160063899</v>
      </c>
      <c r="AR202" s="703">
        <f>INDEX(Historical!$C$7:$C$1439,MATCH(B202,Historical!$B$7:$B$1450,0))*IF(AH202="n/a",1.03,IF(AH202&lt;0,1.01,IF(AH202&gt;10,1.1,(1+AH202/100))))</f>
        <v>2.2549999999999999</v>
      </c>
      <c r="AS202" s="959">
        <f>IF($AI202="n/a",1.03*AR202,IF($AI202&lt;0,1.01*AR202,IF($AI202&gt;10,1.1*AR202,(1+$AI202/100)*AR202)))</f>
        <v>2.4805000000000001</v>
      </c>
      <c r="AT202" s="959">
        <f>IF($AK202="n/a",1.03*AS202,IF($AK202&lt;0,1.01*AS202,IF($AK202&gt;10,1.1*AS202,(1+$AK202/100)*AS202)))</f>
        <v>2.7285500000000003</v>
      </c>
      <c r="AU202" s="959">
        <f>IF($AK202="n/a",1.03*AT202,IF($AK202&lt;0,1.01*AT202,IF($AK202&gt;10,1.1*AT202,(1+$AK202/100)*AT202)))</f>
        <v>3.0014050000000005</v>
      </c>
      <c r="AV202" s="959">
        <f>IF($AK202="n/a",1.03*AU202,IF($AK202&lt;0,1.01*AU202,IF($AK202&gt;10,1.1*AU202,(1+$AK202/100)*AU202)))</f>
        <v>3.3015455000000009</v>
      </c>
      <c r="AW202" s="703">
        <f>SUM(AR202:AV202)</f>
        <v>13.767000500000002</v>
      </c>
      <c r="AX202" s="810">
        <f>AW202/I202*100</f>
        <v>5.2860545615112891</v>
      </c>
      <c r="AY202" s="1017">
        <v>0.98</v>
      </c>
      <c r="AZ202" s="945">
        <v>66.97</v>
      </c>
      <c r="BA202" s="945">
        <v>-1.28</v>
      </c>
      <c r="BB202" s="945">
        <v>9.36</v>
      </c>
      <c r="BC202" s="945">
        <v>27.97</v>
      </c>
      <c r="BE202" s="666">
        <v>1984</v>
      </c>
      <c r="BF202" s="971">
        <f>IF(BE202&gt;2008,0,IF(BE202&gt;2001,1,IF(BE202&gt;1990,2,IF(BE202&gt;1980,3,IF(BE202&gt;1973,4,IF(BE202&gt;1970,5,IF(BE202&gt;1960,6,IF(BE202&gt;1958,7,IF(BE202&gt;1953,8,9)))))))))</f>
        <v>3</v>
      </c>
      <c r="BG202" s="955">
        <v>11.600000000000001</v>
      </c>
      <c r="BH202" s="937"/>
    </row>
    <row r="203" spans="1:60" ht="11.25" customHeight="1" x14ac:dyDescent="0.2">
      <c r="A203" s="936" t="s">
        <v>199</v>
      </c>
      <c r="B203" s="948" t="s">
        <v>200</v>
      </c>
      <c r="C203" s="1013" t="s">
        <v>108</v>
      </c>
      <c r="D203" s="1013" t="s">
        <v>4365</v>
      </c>
      <c r="E203" s="792">
        <v>39</v>
      </c>
      <c r="F203" s="1227">
        <v>67</v>
      </c>
      <c r="G203" s="1237" t="s">
        <v>37</v>
      </c>
      <c r="H203" s="1237" t="s">
        <v>106</v>
      </c>
      <c r="I203" s="938">
        <v>42.29</v>
      </c>
      <c r="J203" s="703">
        <f>(M203/I203)*100</f>
        <v>3.5942303144951526</v>
      </c>
      <c r="K203" s="950">
        <v>0.38</v>
      </c>
      <c r="L203" s="960">
        <v>4</v>
      </c>
      <c r="M203" s="694">
        <f>K203*L203</f>
        <v>1.52</v>
      </c>
      <c r="N203" s="943" t="s">
        <v>146</v>
      </c>
      <c r="O203" s="795">
        <v>0.36</v>
      </c>
      <c r="P203" s="934">
        <v>43721</v>
      </c>
      <c r="Q203" s="934">
        <v>43739</v>
      </c>
      <c r="R203" s="694">
        <f>(K203-O203)/O203*100</f>
        <v>5.5555555555555607</v>
      </c>
      <c r="S203" s="759">
        <f>IF(INDEX(Historical!$D$7:$D$1439,MATCH(B203,Historical!$B$7:$B$1450,0))=0,"n/a",(INDEX(Historical!$C$7:$C$1439,MATCH(B203,Historical!$B$7:$B$1450,0))/INDEX(Historical!$D$7:$D$1439,MATCH(B203,Historical!$B$7:$B$1450,0))-1)*100)</f>
        <v>4.6511627906976827</v>
      </c>
      <c r="T203" s="759">
        <f>IF(INDEX(Historical!$F$7:$F$1432,MATCH(B203,Historical!$B$7:$B$1450,0))=0,"n/a",((INDEX(Historical!$C$7:$C$1439,MATCH(B203,Historical!$B$7:$B$1450,0))/INDEX(Historical!$F$7:$F$1432,MATCH(B203,Historical!$B$7:$B$1450,0)))^(1/3)-1)*100)</f>
        <v>3.7168852934925001</v>
      </c>
      <c r="U203" s="759">
        <f>IF(INDEX(Historical!$H$7:$H$1432,MATCH(B203,Historical!$B$7:$B$1450,0))=0,"n/a",((INDEX(Historical!$C$7:$C$1439,MATCH(B203,Historical!$B$7:$B$1450,0))/INDEX(Historical!$H$7:$H$1432,MATCH(B203,Historical!$B$7:$B$1450,0)))^(1/5)-1)*100)</f>
        <v>3.2588266169875757</v>
      </c>
      <c r="V203" s="759">
        <f>IF(INDEX(Historical!$O$7:$O$1432,MATCH(B203,Historical!$B$7:$B$1450,0))=0,"n/a",((INDEX(Historical!$C$7:$C$1439,MATCH(B203,Historical!$B$7:$B$1450,0))/INDEX(Historical!$O$7:$O$1432,MATCH(B203,Historical!$B$7:$B$1450,0)))^(1/10)-1)*100)</f>
        <v>2.5007035750496343</v>
      </c>
      <c r="W203" s="760">
        <f>IF(OR(U203&lt;=0,U203="n/a",V203&lt;=0,V203="n/a"),"n/a",U203/V203)</f>
        <v>1.3031638973535256</v>
      </c>
      <c r="X203" s="761">
        <f>IF(OR(AJ203&lt;=0,AJ203="n/a",U203&lt;=0,U203="n/a"),"n/a",U203/AJ203)</f>
        <v>0.65176532339751514</v>
      </c>
      <c r="Y203" s="712"/>
      <c r="Z203" s="703">
        <f>IF(OR(AC203&lt;0.01,AC203="n/a"),"n/a",M203/AC203*100)</f>
        <v>41.416893732970031</v>
      </c>
      <c r="AA203" s="959">
        <f>IF(OR(AC203&lt;0.01,AC203="n/a"),"n/a",I203/AC203)</f>
        <v>11.52316076294278</v>
      </c>
      <c r="AB203" s="960">
        <v>12</v>
      </c>
      <c r="AC203" s="938">
        <v>3.67</v>
      </c>
      <c r="AD203" s="938">
        <v>2.3199999999999998</v>
      </c>
      <c r="AE203" s="938">
        <v>4.12</v>
      </c>
      <c r="AF203" s="938">
        <v>1.31</v>
      </c>
      <c r="AG203" s="938">
        <v>10.6</v>
      </c>
      <c r="AH203" s="938">
        <v>21.4</v>
      </c>
      <c r="AI203" s="938">
        <v>-6</v>
      </c>
      <c r="AJ203" s="938">
        <v>5</v>
      </c>
      <c r="AK203" s="938">
        <v>5</v>
      </c>
      <c r="AL203" s="955">
        <v>748.31</v>
      </c>
      <c r="AM203" s="945">
        <v>1.2</v>
      </c>
      <c r="AN203" s="938">
        <v>0.1</v>
      </c>
      <c r="AO203" s="802">
        <f>IF(U203="n/a","n/a",IF(AA203&lt;0,"n/a",IF(AA203="n/a","n/a",J203+U203-AA203)))</f>
        <v>-4.670103831460052</v>
      </c>
      <c r="AP203" s="803">
        <f>IF(U203="n/a","n/a",J203+U203)</f>
        <v>6.8530569314827279</v>
      </c>
      <c r="AQ203" s="961">
        <f>IF(OR(AC203&lt;0.01,AF203="n/a"),"n/a",(I203/SQRT(22.5*AC203*(I203/AF203))-1)*100)</f>
        <v>-18.091268680167794</v>
      </c>
      <c r="AR203" s="703">
        <f>INDEX(Historical!$C$7:$C$1439,MATCH(B203,Historical!$B$7:$B$1450,0))*IF(AH203="n/a",1.03,IF(AH203&lt;0,1.01,IF(AH203&gt;10,1.1,(1+AH203/100))))</f>
        <v>1.4850000000000003</v>
      </c>
      <c r="AS203" s="959">
        <f>IF($AI203="n/a",1.03*AR203,IF($AI203&lt;0,1.01*AR203,IF($AI203&gt;10,1.1*AR203,(1+$AI203/100)*AR203)))</f>
        <v>1.4998500000000003</v>
      </c>
      <c r="AT203" s="959">
        <f>IF($AK203="n/a",1.03*AS203,IF($AK203&lt;0,1.01*AS203,IF($AK203&gt;10,1.1*AS203,(1+$AK203/100)*AS203)))</f>
        <v>1.5748425000000004</v>
      </c>
      <c r="AU203" s="959">
        <f>IF($AK203="n/a",1.03*AT203,IF($AK203&lt;0,1.01*AT203,IF($AK203&gt;10,1.1*AT203,(1+$AK203/100)*AT203)))</f>
        <v>1.6535846250000004</v>
      </c>
      <c r="AV203" s="959">
        <f>IF($AK203="n/a",1.03*AU203,IF($AK203&lt;0,1.01*AU203,IF($AK203&gt;10,1.1*AU203,(1+$AK203/100)*AU203)))</f>
        <v>1.7362638562500003</v>
      </c>
      <c r="AW203" s="703">
        <f>SUM(AR203:AV203)</f>
        <v>7.9495409812500011</v>
      </c>
      <c r="AX203" s="810">
        <f>AW203/I203*100</f>
        <v>18.797684987585718</v>
      </c>
      <c r="AY203" s="1017">
        <v>0.66</v>
      </c>
      <c r="AZ203" s="945">
        <v>18.459999999999997</v>
      </c>
      <c r="BA203" s="945">
        <v>-17.399999999999999</v>
      </c>
      <c r="BB203" s="945">
        <v>2.9000000000000004</v>
      </c>
      <c r="BC203" s="945">
        <v>0.5</v>
      </c>
      <c r="BE203" s="666">
        <v>1981</v>
      </c>
      <c r="BF203" s="971">
        <f>IF(BE203&gt;2008,0,IF(BE203&gt;2001,1,IF(BE203&gt;1990,2,IF(BE203&gt;1980,3,IF(BE203&gt;1973,4,IF(BE203&gt;1970,5,IF(BE203&gt;1960,6,IF(BE203&gt;1958,7,IF(BE203&gt;1953,8,9)))))))))</f>
        <v>3</v>
      </c>
      <c r="BG203" s="955">
        <v>1.4000000000000001</v>
      </c>
      <c r="BH203" s="937"/>
    </row>
    <row r="204" spans="1:60" s="838" customFormat="1" ht="11.25" customHeight="1" x14ac:dyDescent="0.2">
      <c r="A204" s="1056" t="s">
        <v>4189</v>
      </c>
      <c r="B204" s="1057" t="s">
        <v>4186</v>
      </c>
      <c r="C204" s="1013" t="s">
        <v>4345</v>
      </c>
      <c r="D204" s="1013" t="s">
        <v>4376</v>
      </c>
      <c r="E204" s="818">
        <v>7</v>
      </c>
      <c r="F204" s="1227">
        <v>710</v>
      </c>
      <c r="G204" s="1236" t="s">
        <v>106</v>
      </c>
      <c r="H204" s="1236" t="s">
        <v>106</v>
      </c>
      <c r="I204" s="1058">
        <v>62.72</v>
      </c>
      <c r="J204" s="820">
        <f>(M204/I204)*100</f>
        <v>0.70153061224489799</v>
      </c>
      <c r="K204" s="698">
        <v>0.11</v>
      </c>
      <c r="L204" s="1236">
        <v>4</v>
      </c>
      <c r="M204" s="823">
        <f>K204*L204</f>
        <v>0.44</v>
      </c>
      <c r="N204" s="1236" t="s">
        <v>517</v>
      </c>
      <c r="O204" s="1059">
        <v>0.1</v>
      </c>
      <c r="P204" s="1166">
        <v>43686</v>
      </c>
      <c r="Q204" s="1166">
        <v>43707</v>
      </c>
      <c r="R204" s="823">
        <f>(K204-O204)/O204*100</f>
        <v>9.9999999999999947</v>
      </c>
      <c r="S204" s="759">
        <f>IF(INDEX(Historical!$D$7:$D$1439,MATCH(B204,Historical!$B$7:$B$1450,0))=0,"n/a",(INDEX(Historical!$C$7:$C$1439,MATCH(B204,Historical!$B$7:$B$1450,0))/INDEX(Historical!$D$7:$D$1439,MATCH(B204,Historical!$B$7:$B$1450,0))-1)*100)</f>
        <v>50.000000000000021</v>
      </c>
      <c r="T204" s="759">
        <f>IF(INDEX(Historical!$F$7:$F$1432,MATCH(B204,Historical!$B$7:$B$1450,0))=0,"n/a",((INDEX(Historical!$C$7:$C$1439,MATCH(B204,Historical!$B$7:$B$1450,0))/INDEX(Historical!$F$7:$F$1432,MATCH(B204,Historical!$B$7:$B$1450,0)))^(1/3)-1)*100)</f>
        <v>50</v>
      </c>
      <c r="U204" s="759">
        <f>IF(INDEX(Historical!$H$7:$H$1432,MATCH(B204,Historical!$B$7:$B$1450,0))=0,"n/a",((INDEX(Historical!$C$7:$C$1439,MATCH(B204,Historical!$B$7:$B$1450,0))/INDEX(Historical!$H$7:$H$1432,MATCH(B204,Historical!$B$7:$B$1450,0)))^(1/5)-1)*100)</f>
        <v>35.096003852061351</v>
      </c>
      <c r="V204" s="759">
        <f>IF(INDEX(Historical!$O$7:$O$1432,MATCH(B204,Historical!$B$7:$B$1450,0))=0,"n/a",((INDEX(Historical!$C$7:$C$1439,MATCH(B204,Historical!$B$7:$B$1450,0))/INDEX(Historical!$O$7:$O$1432,MATCH(B204,Historical!$B$7:$B$1450,0)))^(1/10)-1)*100)</f>
        <v>-3.8541867469075175</v>
      </c>
      <c r="W204" s="827" t="str">
        <f>IF(OR(U204&lt;=0,U204="n/a",V204&lt;=0,V204="n/a"),"n/a",U204/V204)</f>
        <v>n/a</v>
      </c>
      <c r="X204" s="828">
        <f>IF(OR(AJ204&lt;=0,AJ204="n/a",U204&lt;=0,U204="n/a"),"n/a",U204/AJ204)</f>
        <v>0.47620086637803732</v>
      </c>
      <c r="Y204" s="1060"/>
      <c r="Z204" s="820">
        <f>IF(OR(AC204&lt;0.01,AC204="n/a"),"n/a",M204/AC204*100)</f>
        <v>7.4957410562180584</v>
      </c>
      <c r="AA204" s="830">
        <f>IF(OR(AC204&lt;0.01,AC204="n/a"),"n/a",I204/AC204)</f>
        <v>10.684838160136286</v>
      </c>
      <c r="AB204" s="822">
        <v>12</v>
      </c>
      <c r="AC204" s="892">
        <v>5.87</v>
      </c>
      <c r="AD204" s="892" t="s">
        <v>137</v>
      </c>
      <c r="AE204" s="831">
        <v>3.67</v>
      </c>
      <c r="AF204" s="831">
        <v>1.55</v>
      </c>
      <c r="AG204" s="831">
        <v>17.7</v>
      </c>
      <c r="AH204" s="831">
        <v>108.60000000000001</v>
      </c>
      <c r="AI204" s="831">
        <v>-46.28</v>
      </c>
      <c r="AJ204" s="1061">
        <v>73.7</v>
      </c>
      <c r="AK204" s="1061" t="s">
        <v>137</v>
      </c>
      <c r="AL204" s="892">
        <v>304.02999999999997</v>
      </c>
      <c r="AM204" s="892">
        <v>4</v>
      </c>
      <c r="AN204" s="892">
        <v>0.97</v>
      </c>
      <c r="AO204" s="834">
        <f>IF(U204="n/a","n/a",IF(AA204&lt;0,"n/a",IF(AA204="n/a","n/a",J204+U204-AA204)))</f>
        <v>25.112696304169958</v>
      </c>
      <c r="AP204" s="835">
        <f>IF(U204="n/a","n/a",J204+U204)</f>
        <v>35.797534464306246</v>
      </c>
      <c r="AQ204" s="836">
        <f>IF(OR(AC204&lt;0.01,AF204="n/a"),"n/a",(I204/SQRT(22.5*AC204*(I204/AF204))-1)*100)</f>
        <v>-14.205674499452536</v>
      </c>
      <c r="AR204" s="703">
        <f>INDEX(Historical!$C$7:$C$1439,MATCH(B204,Historical!$B$7:$B$1450,0))*IF(AH204="n/a",1.03,IF(AH204&lt;0,1.01,IF(AH204&gt;10,1.1,(1+AH204/100))))</f>
        <v>0.29700000000000004</v>
      </c>
      <c r="AS204" s="830">
        <f>IF($AI204="n/a",1.03*AR204,IF($AI204&lt;0,1.01*AR204,IF($AI204&gt;10,1.1*AR204,(1+$AI204/100)*AR204)))</f>
        <v>0.29997000000000007</v>
      </c>
      <c r="AT204" s="830">
        <f>IF($AK204="n/a",1.03*AS204,IF($AK204&lt;0,1.01*AS204,IF($AK204&gt;10,1.1*AS204,(1+$AK204/100)*AS204)))</f>
        <v>0.30896910000000011</v>
      </c>
      <c r="AU204" s="830">
        <f>IF($AK204="n/a",1.03*AT204,IF($AK204&lt;0,1.01*AT204,IF($AK204&gt;10,1.1*AT204,(1+$AK204/100)*AT204)))</f>
        <v>0.31823817300000012</v>
      </c>
      <c r="AV204" s="830">
        <f>IF($AK204="n/a",1.03*AU204,IF($AK204&lt;0,1.01*AU204,IF($AK204&gt;10,1.1*AU204,(1+$AK204/100)*AU204)))</f>
        <v>0.32778531819000012</v>
      </c>
      <c r="AW204" s="820">
        <f>SUM(AR204:AV204)</f>
        <v>1.5519625911900006</v>
      </c>
      <c r="AX204" s="837">
        <f>AW204/I204*100</f>
        <v>2.4744301517697713</v>
      </c>
      <c r="AY204" s="893">
        <v>1.01</v>
      </c>
      <c r="AZ204" s="831">
        <v>27.400000000000002</v>
      </c>
      <c r="BA204" s="831">
        <v>-6.41</v>
      </c>
      <c r="BB204" s="831">
        <v>4.08</v>
      </c>
      <c r="BC204" s="831">
        <v>5.7299999999999995</v>
      </c>
      <c r="BD204" s="985"/>
      <c r="BE204" s="666">
        <v>2013</v>
      </c>
      <c r="BF204" s="971">
        <f>IF(BE204&gt;2008,0,IF(BE204&gt;2001,1,IF(BE204&gt;1990,2,IF(BE204&gt;1980,3,IF(BE204&gt;1973,4,IF(BE204&gt;1970,5,IF(BE204&gt;1960,6,IF(BE204&gt;1958,7,IF(BE204&gt;1953,8,9)))))))))</f>
        <v>0</v>
      </c>
      <c r="BG204" s="892">
        <v>7.3</v>
      </c>
    </row>
    <row r="205" spans="1:60" ht="11.25" customHeight="1" x14ac:dyDescent="0.2">
      <c r="A205" s="762" t="s">
        <v>4127</v>
      </c>
      <c r="B205" s="853" t="s">
        <v>4128</v>
      </c>
      <c r="C205" s="1013" t="s">
        <v>4345</v>
      </c>
      <c r="D205" s="1013" t="s">
        <v>4346</v>
      </c>
      <c r="E205" s="792">
        <v>6</v>
      </c>
      <c r="F205" s="1227">
        <v>783</v>
      </c>
      <c r="G205" s="1227" t="s">
        <v>106</v>
      </c>
      <c r="H205" s="1227" t="s">
        <v>106</v>
      </c>
      <c r="I205" s="956">
        <v>23.23</v>
      </c>
      <c r="J205" s="703">
        <f>(M205/I205)*100</f>
        <v>3.8743004735256132</v>
      </c>
      <c r="K205" s="936">
        <v>0.22500000000000001</v>
      </c>
      <c r="L205" s="1237">
        <v>4</v>
      </c>
      <c r="M205" s="694">
        <f>K205*L205</f>
        <v>0.9</v>
      </c>
      <c r="N205" s="1237" t="s">
        <v>320</v>
      </c>
      <c r="O205" s="642">
        <v>0.20499999999999999</v>
      </c>
      <c r="P205" s="684">
        <v>43552</v>
      </c>
      <c r="Q205" s="684">
        <v>43570</v>
      </c>
      <c r="R205" s="694">
        <f>(K205-O205)/O205*100</f>
        <v>9.7560975609756184</v>
      </c>
      <c r="S205" s="759">
        <f>IF(INDEX(Historical!$D$7:$D$1439,MATCH(B205,Historical!$B$7:$B$1450,0))=0,"n/a",(INDEX(Historical!$C$7:$C$1439,MATCH(B205,Historical!$B$7:$B$1450,0))/INDEX(Historical!$D$7:$D$1439,MATCH(B205,Historical!$B$7:$B$1450,0))-1)*100)</f>
        <v>8.1081081081081141</v>
      </c>
      <c r="T205" s="759">
        <f>IF(INDEX(Historical!$F$7:$F$1432,MATCH(B205,Historical!$B$7:$B$1450,0))=0,"n/a",((INDEX(Historical!$C$7:$C$1439,MATCH(B205,Historical!$B$7:$B$1450,0))/INDEX(Historical!$F$7:$F$1432,MATCH(B205,Historical!$B$7:$B$1450,0)))^(1/3)-1)*100)</f>
        <v>7.7217345015941907</v>
      </c>
      <c r="U205" s="759" t="str">
        <f>IF(INDEX(Historical!$H$7:$H$1432,MATCH(B205,Historical!$B$7:$B$1450,0))=0,"n/a",((INDEX(Historical!$C$7:$C$1439,MATCH(B205,Historical!$B$7:$B$1450,0))/INDEX(Historical!$H$7:$H$1432,MATCH(B205,Historical!$B$7:$B$1450,0)))^(1/5)-1)*100)</f>
        <v>n/a</v>
      </c>
      <c r="V205" s="759" t="str">
        <f>IF(INDEX(Historical!$O$7:$O$1432,MATCH(B205,Historical!$B$7:$B$1450,0))=0,"n/a",((INDEX(Historical!$C$7:$C$1439,MATCH(B205,Historical!$B$7:$B$1450,0))/INDEX(Historical!$O$7:$O$1432,MATCH(B205,Historical!$B$7:$B$1450,0)))^(1/10)-1)*100)</f>
        <v>n/a</v>
      </c>
      <c r="W205" s="760" t="str">
        <f>IF(OR(U205&lt;=0,U205="n/a",V205&lt;=0,V205="n/a"),"n/a",U205/V205)</f>
        <v>n/a</v>
      </c>
      <c r="X205" s="761" t="str">
        <f>IF(OR(AJ205&lt;=0,AJ205="n/a",U205&lt;=0,U205="n/a"),"n/a",U205/AJ205)</f>
        <v>n/a</v>
      </c>
      <c r="Y205" s="704"/>
      <c r="Z205" s="703">
        <f>IF(OR(AC205&lt;0.01,AC205="n/a"),"n/a",M205/AC205*100)</f>
        <v>125</v>
      </c>
      <c r="AA205" s="959">
        <f>IF(OR(AC205&lt;0.01,AC205="n/a"),"n/a",I205/AC205)</f>
        <v>32.263888888888893</v>
      </c>
      <c r="AB205" s="960">
        <v>12</v>
      </c>
      <c r="AC205" s="955">
        <v>0.72</v>
      </c>
      <c r="AD205" s="955">
        <v>1.08</v>
      </c>
      <c r="AE205" s="938">
        <v>14.03</v>
      </c>
      <c r="AF205" s="938">
        <v>2.54</v>
      </c>
      <c r="AG205" s="938">
        <v>8</v>
      </c>
      <c r="AH205" s="938">
        <v>106.4</v>
      </c>
      <c r="AI205" s="938">
        <v>11.899999999999999</v>
      </c>
      <c r="AJ205" s="739">
        <v>112.00000000000001</v>
      </c>
      <c r="AK205" s="739">
        <v>30.3</v>
      </c>
      <c r="AL205" s="955">
        <v>2220</v>
      </c>
      <c r="AM205" s="955">
        <v>0.89999999999999991</v>
      </c>
      <c r="AN205" s="955">
        <v>0.84</v>
      </c>
      <c r="AO205" s="802" t="str">
        <f>IF(U205="n/a","n/a",IF(AA205&lt;0,"n/a",IF(AA205="n/a","n/a",J205+U205-AA205)))</f>
        <v>n/a</v>
      </c>
      <c r="AP205" s="803" t="str">
        <f>IF(U205="n/a","n/a",J205+U205)</f>
        <v>n/a</v>
      </c>
      <c r="AQ205" s="961">
        <f>IF(OR(AC205&lt;0.01,AF205="n/a"),"n/a",(I205/SQRT(22.5*AC205*(I205/AF205))-1)*100)</f>
        <v>90.846392889706834</v>
      </c>
      <c r="AR205" s="703">
        <f>INDEX(Historical!$C$7:$C$1439,MATCH(B205,Historical!$B$7:$B$1450,0))*IF(AH205="n/a",1.03,IF(AH205&lt;0,1.01,IF(AH205&gt;10,1.1,(1+AH205/100))))</f>
        <v>0.88000000000000012</v>
      </c>
      <c r="AS205" s="959">
        <f>IF($AI205="n/a",1.03*AR205,IF($AI205&lt;0,1.01*AR205,IF($AI205&gt;10,1.1*AR205,(1+$AI205/100)*AR205)))</f>
        <v>0.96800000000000019</v>
      </c>
      <c r="AT205" s="959">
        <f>IF($AK205="n/a",1.03*AS205,IF($AK205&lt;0,1.01*AS205,IF($AK205&gt;10,1.1*AS205,(1+$AK205/100)*AS205)))</f>
        <v>1.0648000000000002</v>
      </c>
      <c r="AU205" s="959">
        <f>IF($AK205="n/a",1.03*AT205,IF($AK205&lt;0,1.01*AT205,IF($AK205&gt;10,1.1*AT205,(1+$AK205/100)*AT205)))</f>
        <v>1.1712800000000003</v>
      </c>
      <c r="AV205" s="959">
        <f>IF($AK205="n/a",1.03*AU205,IF($AK205&lt;0,1.01*AU205,IF($AK205&gt;10,1.1*AU205,(1+$AK205/100)*AU205)))</f>
        <v>1.2884080000000004</v>
      </c>
      <c r="AW205" s="703">
        <f>SUM(AR205:AV205)</f>
        <v>5.3724880000000015</v>
      </c>
      <c r="AX205" s="810">
        <f>AW205/I205*100</f>
        <v>23.127369780456313</v>
      </c>
      <c r="AY205" s="788">
        <v>0.82</v>
      </c>
      <c r="AZ205" s="938">
        <v>40.19</v>
      </c>
      <c r="BA205" s="938">
        <v>-9.0399999999999991</v>
      </c>
      <c r="BB205" s="938">
        <v>-3.91</v>
      </c>
      <c r="BC205" s="938">
        <v>5.66</v>
      </c>
      <c r="BE205" s="666">
        <v>2014</v>
      </c>
      <c r="BF205" s="971">
        <f>IF(BE205&gt;2008,0,IF(BE205&gt;2001,1,IF(BE205&gt;1990,2,IF(BE205&gt;1980,3,IF(BE205&gt;1973,4,IF(BE205&gt;1970,5,IF(BE205&gt;1960,6,IF(BE205&gt;1958,7,IF(BE205&gt;1953,8,9)))))))))</f>
        <v>0</v>
      </c>
      <c r="BG205" s="955">
        <v>4.5</v>
      </c>
      <c r="BH205" s="937"/>
    </row>
    <row r="206" spans="1:60" ht="11.25" customHeight="1" x14ac:dyDescent="0.2">
      <c r="A206" s="944" t="s">
        <v>204</v>
      </c>
      <c r="B206" s="948" t="s">
        <v>205</v>
      </c>
      <c r="C206" s="1013" t="s">
        <v>131</v>
      </c>
      <c r="D206" s="1013" t="s">
        <v>4367</v>
      </c>
      <c r="E206" s="792">
        <v>50</v>
      </c>
      <c r="F206" s="1227">
        <v>28</v>
      </c>
      <c r="G206" s="1227" t="s">
        <v>37</v>
      </c>
      <c r="H206" s="1227" t="s">
        <v>37</v>
      </c>
      <c r="I206" s="938">
        <v>69.900000000000006</v>
      </c>
      <c r="J206" s="703">
        <f>(M206/I206)*100</f>
        <v>1.8741058655221743</v>
      </c>
      <c r="K206" s="950">
        <v>0.32750000000000001</v>
      </c>
      <c r="L206" s="960">
        <v>4</v>
      </c>
      <c r="M206" s="694">
        <f>K206*L206</f>
        <v>1.31</v>
      </c>
      <c r="N206" s="943" t="s">
        <v>149</v>
      </c>
      <c r="O206" s="795">
        <v>0.3125</v>
      </c>
      <c r="P206" s="934">
        <v>43616</v>
      </c>
      <c r="Q206" s="934">
        <v>43633</v>
      </c>
      <c r="R206" s="694">
        <f>(K206-O206)/O206*100</f>
        <v>4.8000000000000043</v>
      </c>
      <c r="S206" s="759">
        <f>IF(INDEX(Historical!$D$7:$D$1439,MATCH(B206,Historical!$B$7:$B$1450,0))=0,"n/a",(INDEX(Historical!$C$7:$C$1439,MATCH(B206,Historical!$B$7:$B$1450,0))/INDEX(Historical!$D$7:$D$1439,MATCH(B206,Historical!$B$7:$B$1450,0))-1)*100)</f>
        <v>5.1063829787234338</v>
      </c>
      <c r="T206" s="759">
        <f>IF(INDEX(Historical!$F$7:$F$1432,MATCH(B206,Historical!$B$7:$B$1450,0))=0,"n/a",((INDEX(Historical!$C$7:$C$1439,MATCH(B206,Historical!$B$7:$B$1450,0))/INDEX(Historical!$F$7:$F$1432,MATCH(B206,Historical!$B$7:$B$1450,0)))^(1/3)-1)*100)</f>
        <v>5.5583402217193489</v>
      </c>
      <c r="U206" s="759">
        <f>IF(INDEX(Historical!$H$7:$H$1432,MATCH(B206,Historical!$B$7:$B$1450,0))=0,"n/a",((INDEX(Historical!$C$7:$C$1439,MATCH(B206,Historical!$B$7:$B$1450,0))/INDEX(Historical!$H$7:$H$1432,MATCH(B206,Historical!$B$7:$B$1450,0)))^(1/5)-1)*100)</f>
        <v>4.7341171934376369</v>
      </c>
      <c r="V206" s="759">
        <f>IF(INDEX(Historical!$O$7:$O$1432,MATCH(B206,Historical!$B$7:$B$1450,0))=0,"n/a",((INDEX(Historical!$C$7:$C$1439,MATCH(B206,Historical!$B$7:$B$1450,0))/INDEX(Historical!$O$7:$O$1432,MATCH(B206,Historical!$B$7:$B$1450,0)))^(1/10)-1)*100)</f>
        <v>3.4471257805276379</v>
      </c>
      <c r="W206" s="760">
        <f>IF(OR(U206&lt;=0,U206="n/a",V206&lt;=0,V206="n/a"),"n/a",U206/V206)</f>
        <v>1.3733520314750465</v>
      </c>
      <c r="X206" s="761" t="str">
        <f>IF(OR(AJ206&lt;=0,AJ206="n/a",U206&lt;=0,U206="n/a"),"n/a",U206/AJ206)</f>
        <v>n/a</v>
      </c>
      <c r="Y206" s="725" t="s">
        <v>452</v>
      </c>
      <c r="Z206" s="703" t="str">
        <f>IF(OR(AC206&lt;0.01,AC206="n/a"),"n/a",M206/AC206*100)</f>
        <v>n/a</v>
      </c>
      <c r="AA206" s="959" t="str">
        <f>IF(OR(AC206&lt;0.01,AC206="n/a"),"n/a",I206/AC206)</f>
        <v>n/a</v>
      </c>
      <c r="AB206" s="960">
        <v>12</v>
      </c>
      <c r="AC206" s="938">
        <v>-0.72</v>
      </c>
      <c r="AD206" s="938" t="s">
        <v>137</v>
      </c>
      <c r="AE206" s="938">
        <v>7.23</v>
      </c>
      <c r="AF206" s="938">
        <v>2.87</v>
      </c>
      <c r="AG206" s="938">
        <v>6.9</v>
      </c>
      <c r="AH206" s="938">
        <v>-41.199999999999996</v>
      </c>
      <c r="AI206" s="938">
        <v>5.46</v>
      </c>
      <c r="AJ206" s="938">
        <v>-4.3</v>
      </c>
      <c r="AK206" s="938">
        <v>6</v>
      </c>
      <c r="AL206" s="955">
        <v>854.07</v>
      </c>
      <c r="AM206" s="945">
        <v>1.3</v>
      </c>
      <c r="AN206" s="938">
        <v>1.1200000000000001</v>
      </c>
      <c r="AO206" s="802" t="str">
        <f>IF(U206="n/a","n/a",IF(AA206&lt;0,"n/a",IF(AA206="n/a","n/a",J206+U206-AA206)))</f>
        <v>n/a</v>
      </c>
      <c r="AP206" s="803">
        <f>IF(U206="n/a","n/a",J206+U206)</f>
        <v>6.608223058959811</v>
      </c>
      <c r="AQ206" s="961" t="str">
        <f>IF(OR(AC206&lt;0.01,AF206="n/a"),"n/a",(I206/SQRT(22.5*AC206*(I206/AF206))-1)*100)</f>
        <v>n/a</v>
      </c>
      <c r="AR206" s="703">
        <f>INDEX(Historical!$C$7:$C$1439,MATCH(B206,Historical!$B$7:$B$1450,0))*IF(AH206="n/a",1.03,IF(AH206&lt;0,1.01,IF(AH206&gt;10,1.1,(1+AH206/100))))</f>
        <v>1.2473500000000002</v>
      </c>
      <c r="AS206" s="959">
        <f>IF($AI206="n/a",1.03*AR206,IF($AI206&lt;0,1.01*AR206,IF($AI206&gt;10,1.1*AR206,(1+$AI206/100)*AR206)))</f>
        <v>1.3154553100000002</v>
      </c>
      <c r="AT206" s="959">
        <f>IF($AK206="n/a",1.03*AS206,IF($AK206&lt;0,1.01*AS206,IF($AK206&gt;10,1.1*AS206,(1+$AK206/100)*AS206)))</f>
        <v>1.3943826286000003</v>
      </c>
      <c r="AU206" s="959">
        <f>IF($AK206="n/a",1.03*AT206,IF($AK206&lt;0,1.01*AT206,IF($AK206&gt;10,1.1*AT206,(1+$AK206/100)*AT206)))</f>
        <v>1.4780455863160005</v>
      </c>
      <c r="AV206" s="959">
        <f>IF($AK206="n/a",1.03*AU206,IF($AK206&lt;0,1.01*AU206,IF($AK206&gt;10,1.1*AU206,(1+$AK206/100)*AU206)))</f>
        <v>1.5667283214949606</v>
      </c>
      <c r="AW206" s="703">
        <f>SUM(AR206:AV206)</f>
        <v>7.0019618464109614</v>
      </c>
      <c r="AX206" s="810">
        <f>AW206/I206*100</f>
        <v>10.017112798871189</v>
      </c>
      <c r="AY206" s="1017">
        <v>-7.0000000000000007E-2</v>
      </c>
      <c r="AZ206" s="945">
        <v>12.65</v>
      </c>
      <c r="BA206" s="945">
        <v>-0.85000000000000009</v>
      </c>
      <c r="BB206" s="945">
        <v>0.61</v>
      </c>
      <c r="BC206" s="945">
        <v>1.9</v>
      </c>
      <c r="BE206" s="666">
        <v>1970</v>
      </c>
      <c r="BF206" s="971">
        <f>IF(BE206&gt;2008,0,IF(BE206&gt;2001,1,IF(BE206&gt;1990,2,IF(BE206&gt;1980,3,IF(BE206&gt;1973,4,IF(BE206&gt;1970,5,IF(BE206&gt;1960,6,IF(BE206&gt;1958,7,IF(BE206&gt;1953,8,9)))))))))</f>
        <v>6</v>
      </c>
      <c r="BG206" s="955">
        <v>2.1</v>
      </c>
      <c r="BH206" s="936"/>
    </row>
    <row r="207" spans="1:60" ht="11.25" customHeight="1" x14ac:dyDescent="0.2">
      <c r="A207" s="936" t="s">
        <v>1107</v>
      </c>
      <c r="B207" s="948" t="s">
        <v>1108</v>
      </c>
      <c r="C207" s="1013" t="s">
        <v>4345</v>
      </c>
      <c r="D207" s="1013" t="s">
        <v>4346</v>
      </c>
      <c r="E207" s="792">
        <v>9</v>
      </c>
      <c r="F207" s="1227">
        <v>408</v>
      </c>
      <c r="G207" s="1168" t="s">
        <v>106</v>
      </c>
      <c r="H207" s="1168" t="s">
        <v>106</v>
      </c>
      <c r="I207" s="947">
        <v>33.950000000000003</v>
      </c>
      <c r="J207" s="703">
        <f>(M207/I207)*100</f>
        <v>3.7702503681885124</v>
      </c>
      <c r="K207" s="950">
        <v>0.32</v>
      </c>
      <c r="L207" s="960">
        <v>4</v>
      </c>
      <c r="M207" s="694">
        <f>K207*L207</f>
        <v>1.28</v>
      </c>
      <c r="N207" s="943" t="s">
        <v>220</v>
      </c>
      <c r="O207" s="795">
        <v>0.3</v>
      </c>
      <c r="P207" s="934">
        <v>43465</v>
      </c>
      <c r="Q207" s="934">
        <v>43480</v>
      </c>
      <c r="R207" s="694">
        <f>(K207-O207)/O207*100</f>
        <v>6.6666666666666732</v>
      </c>
      <c r="S207" s="759">
        <f>IF(INDEX(Historical!$D$7:$D$1439,MATCH(B207,Historical!$B$7:$B$1450,0))=0,"n/a",(INDEX(Historical!$C$7:$C$1439,MATCH(B207,Historical!$B$7:$B$1450,0))/INDEX(Historical!$D$7:$D$1439,MATCH(B207,Historical!$B$7:$B$1450,0))-1)*100)</f>
        <v>11.111111111111093</v>
      </c>
      <c r="T207" s="759">
        <f>IF(INDEX(Historical!$F$7:$F$1432,MATCH(B207,Historical!$B$7:$B$1450,0))=0,"n/a",((INDEX(Historical!$C$7:$C$1439,MATCH(B207,Historical!$B$7:$B$1450,0))/INDEX(Historical!$F$7:$F$1432,MATCH(B207,Historical!$B$7:$B$1450,0)))^(1/3)-1)*100)</f>
        <v>23.310603716523492</v>
      </c>
      <c r="U207" s="759">
        <f>IF(INDEX(Historical!$H$7:$H$1432,MATCH(B207,Historical!$B$7:$B$1450,0))=0,"n/a",((INDEX(Historical!$C$7:$C$1439,MATCH(B207,Historical!$B$7:$B$1450,0))/INDEX(Historical!$H$7:$H$1432,MATCH(B207,Historical!$B$7:$B$1450,0)))^(1/5)-1)*100)</f>
        <v>22.220966555524214</v>
      </c>
      <c r="V207" s="759">
        <f>IF(INDEX(Historical!$O$7:$O$1432,MATCH(B207,Historical!$B$7:$B$1450,0))=0,"n/a",((INDEX(Historical!$C$7:$C$1439,MATCH(B207,Historical!$B$7:$B$1450,0))/INDEX(Historical!$O$7:$O$1432,MATCH(B207,Historical!$B$7:$B$1450,0)))^(1/10)-1)*100)</f>
        <v>5.2409779148925528</v>
      </c>
      <c r="W207" s="760">
        <f>IF(OR(U207&lt;=0,U207="n/a",V207&lt;=0,V207="n/a"),"n/a",U207/V207)</f>
        <v>4.2398512102831045</v>
      </c>
      <c r="X207" s="761">
        <f>IF(OR(AJ207&lt;=0,AJ207="n/a",U207&lt;=0,U207="n/a"),"n/a",U207/AJ207)</f>
        <v>0.23564121479877215</v>
      </c>
      <c r="Y207" s="714"/>
      <c r="Z207" s="703">
        <f>IF(OR(AC207&lt;0.01,AC207="n/a"),"n/a",M207/AC207*100)</f>
        <v>145.45454545454547</v>
      </c>
      <c r="AA207" s="959">
        <f>IF(OR(AC207&lt;0.01,AC207="n/a"),"n/a",I207/AC207)</f>
        <v>38.57954545454546</v>
      </c>
      <c r="AB207" s="960">
        <v>12</v>
      </c>
      <c r="AC207" s="938">
        <v>0.88</v>
      </c>
      <c r="AD207" s="938">
        <v>6.35</v>
      </c>
      <c r="AE207" s="938">
        <v>10.46</v>
      </c>
      <c r="AF207" s="938">
        <v>3.71</v>
      </c>
      <c r="AG207" s="938">
        <v>9.7000000000000011</v>
      </c>
      <c r="AH207" s="938">
        <v>19.400000000000002</v>
      </c>
      <c r="AI207" s="938">
        <v>3.8600000000000003</v>
      </c>
      <c r="AJ207" s="938">
        <v>94.3</v>
      </c>
      <c r="AK207" s="938">
        <v>6</v>
      </c>
      <c r="AL207" s="951">
        <v>6360</v>
      </c>
      <c r="AM207" s="945">
        <v>0.5</v>
      </c>
      <c r="AN207" s="938">
        <v>1.06</v>
      </c>
      <c r="AO207" s="802">
        <f>IF(U207="n/a","n/a",IF(AA207&lt;0,"n/a",IF(AA207="n/a","n/a",J207+U207-AA207)))</f>
        <v>-12.588328530832733</v>
      </c>
      <c r="AP207" s="803">
        <f>IF(U207="n/a","n/a",J207+U207)</f>
        <v>25.991216923712727</v>
      </c>
      <c r="AQ207" s="961">
        <f>IF(OR(AC207&lt;0.01,AF207="n/a"),"n/a",(I207/SQRT(22.5*AC207*(I207/AF207))-1)*100)</f>
        <v>152.21693804814907</v>
      </c>
      <c r="AR207" s="703">
        <f>INDEX(Historical!$C$7:$C$1439,MATCH(B207,Historical!$B$7:$B$1450,0))*IF(AH207="n/a",1.03,IF(AH207&lt;0,1.01,IF(AH207&gt;10,1.1,(1+AH207/100))))</f>
        <v>1.32</v>
      </c>
      <c r="AS207" s="959">
        <f>IF($AI207="n/a",1.03*AR207,IF($AI207&lt;0,1.01*AR207,IF($AI207&gt;10,1.1*AR207,(1+$AI207/100)*AR207)))</f>
        <v>1.3709519999999999</v>
      </c>
      <c r="AT207" s="959">
        <f>IF($AK207="n/a",1.03*AS207,IF($AK207&lt;0,1.01*AS207,IF($AK207&gt;10,1.1*AS207,(1+$AK207/100)*AS207)))</f>
        <v>1.4532091199999999</v>
      </c>
      <c r="AU207" s="959">
        <f>IF($AK207="n/a",1.03*AT207,IF($AK207&lt;0,1.01*AT207,IF($AK207&gt;10,1.1*AT207,(1+$AK207/100)*AT207)))</f>
        <v>1.5404016672</v>
      </c>
      <c r="AV207" s="959">
        <f>IF($AK207="n/a",1.03*AU207,IF($AK207&lt;0,1.01*AU207,IF($AK207&gt;10,1.1*AU207,(1+$AK207/100)*AU207)))</f>
        <v>1.6328257672320001</v>
      </c>
      <c r="AW207" s="703">
        <f>SUM(AR207:AV207)</f>
        <v>7.3173885544320001</v>
      </c>
      <c r="AX207" s="810">
        <f>AW207/I207*100</f>
        <v>21.553427259004419</v>
      </c>
      <c r="AY207" s="1017">
        <v>0.21</v>
      </c>
      <c r="AZ207" s="945">
        <v>24.86</v>
      </c>
      <c r="BA207" s="945">
        <v>-3.63</v>
      </c>
      <c r="BB207" s="945">
        <v>0.13</v>
      </c>
      <c r="BC207" s="945">
        <v>8.36</v>
      </c>
      <c r="BE207" s="666">
        <v>2011</v>
      </c>
      <c r="BF207" s="971">
        <f>IF(BE207&gt;2008,0,IF(BE207&gt;2001,1,IF(BE207&gt;1990,2,IF(BE207&gt;1980,3,IF(BE207&gt;1973,4,IF(BE207&gt;1970,5,IF(BE207&gt;1960,6,IF(BE207&gt;1958,7,IF(BE207&gt;1953,8,9)))))))))</f>
        <v>0</v>
      </c>
      <c r="BG207" s="955">
        <v>4.3999999999999995</v>
      </c>
      <c r="BH207" s="937"/>
    </row>
    <row r="208" spans="1:60" ht="11.25" customHeight="1" x14ac:dyDescent="0.2">
      <c r="A208" s="936" t="s">
        <v>1109</v>
      </c>
      <c r="B208" s="948" t="s">
        <v>1110</v>
      </c>
      <c r="C208" s="1013" t="s">
        <v>247</v>
      </c>
      <c r="D208" s="1013" t="s">
        <v>4384</v>
      </c>
      <c r="E208" s="792">
        <v>8</v>
      </c>
      <c r="F208" s="1227">
        <v>554</v>
      </c>
      <c r="G208" s="1204" t="s">
        <v>106</v>
      </c>
      <c r="H208" s="1204" t="s">
        <v>106</v>
      </c>
      <c r="I208" s="947">
        <v>17.97</v>
      </c>
      <c r="J208" s="703">
        <f>(M208/I208)*100</f>
        <v>2.2259321090706736</v>
      </c>
      <c r="K208" s="950">
        <v>0.1</v>
      </c>
      <c r="L208" s="960">
        <v>4</v>
      </c>
      <c r="M208" s="694">
        <f>K208*L208</f>
        <v>0.4</v>
      </c>
      <c r="N208" s="943" t="s">
        <v>220</v>
      </c>
      <c r="O208" s="795">
        <v>0.09</v>
      </c>
      <c r="P208" s="934">
        <v>43465</v>
      </c>
      <c r="Q208" s="934">
        <v>43481</v>
      </c>
      <c r="R208" s="694">
        <f>(K208-O208)/O208*100</f>
        <v>11.111111111111121</v>
      </c>
      <c r="S208" s="759">
        <f>IF(INDEX(Historical!$D$7:$D$1439,MATCH(B208,Historical!$B$7:$B$1450,0))=0,"n/a",(INDEX(Historical!$C$7:$C$1439,MATCH(B208,Historical!$B$7:$B$1450,0))/INDEX(Historical!$D$7:$D$1439,MATCH(B208,Historical!$B$7:$B$1450,0))-1)*100)</f>
        <v>12.5</v>
      </c>
      <c r="T208" s="759">
        <f>IF(INDEX(Historical!$F$7:$F$1432,MATCH(B208,Historical!$B$7:$B$1450,0))=0,"n/a",((INDEX(Historical!$C$7:$C$1439,MATCH(B208,Historical!$B$7:$B$1450,0))/INDEX(Historical!$F$7:$F$1432,MATCH(B208,Historical!$B$7:$B$1450,0)))^(1/3)-1)*100)</f>
        <v>14.471424255333186</v>
      </c>
      <c r="U208" s="759">
        <f>IF(INDEX(Historical!$H$7:$H$1432,MATCH(B208,Historical!$B$7:$B$1450,0))=0,"n/a",((INDEX(Historical!$C$7:$C$1439,MATCH(B208,Historical!$B$7:$B$1450,0))/INDEX(Historical!$H$7:$H$1432,MATCH(B208,Historical!$B$7:$B$1450,0)))^(1/5)-1)*100)</f>
        <v>20.791087977228596</v>
      </c>
      <c r="V208" s="759" t="str">
        <f>IF(INDEX(Historical!$O$7:$O$1432,MATCH(B208,Historical!$B$7:$B$1450,0))=0,"n/a",((INDEX(Historical!$C$7:$C$1439,MATCH(B208,Historical!$B$7:$B$1450,0))/INDEX(Historical!$O$7:$O$1432,MATCH(B208,Historical!$B$7:$B$1450,0)))^(1/10)-1)*100)</f>
        <v>n/a</v>
      </c>
      <c r="W208" s="760" t="str">
        <f>IF(OR(U208&lt;=0,U208="n/a",V208&lt;=0,V208="n/a"),"n/a",U208/V208)</f>
        <v>n/a</v>
      </c>
      <c r="X208" s="761" t="str">
        <f>IF(OR(AJ208&lt;=0,AJ208="n/a",U208&lt;=0,U208="n/a"),"n/a",U208/AJ208)</f>
        <v>n/a</v>
      </c>
      <c r="Y208" s="714"/>
      <c r="Z208" s="703">
        <f>IF(OR(AC208&lt;0.01,AC208="n/a"),"n/a",M208/AC208*100)</f>
        <v>97.560975609756113</v>
      </c>
      <c r="AA208" s="959">
        <f>IF(OR(AC208&lt;0.01,AC208="n/a"),"n/a",I208/AC208)</f>
        <v>43.829268292682926</v>
      </c>
      <c r="AB208" s="960">
        <v>4</v>
      </c>
      <c r="AC208" s="938">
        <v>0.41</v>
      </c>
      <c r="AD208" s="938">
        <v>4.95</v>
      </c>
      <c r="AE208" s="938">
        <v>0.77</v>
      </c>
      <c r="AF208" s="938">
        <v>1.41</v>
      </c>
      <c r="AG208" s="938">
        <v>3.5000000000000004</v>
      </c>
      <c r="AH208" s="938">
        <v>-72.599999999999994</v>
      </c>
      <c r="AI208" s="938">
        <v>23.419999999999998</v>
      </c>
      <c r="AJ208" s="938">
        <v>-21.9</v>
      </c>
      <c r="AK208" s="938">
        <v>9</v>
      </c>
      <c r="AL208" s="951">
        <v>229.54</v>
      </c>
      <c r="AM208" s="945">
        <v>2.7</v>
      </c>
      <c r="AN208" s="938">
        <v>0</v>
      </c>
      <c r="AO208" s="802">
        <f>IF(U208="n/a","n/a",IF(AA208&lt;0,"n/a",IF(AA208="n/a","n/a",J208+U208-AA208)))</f>
        <v>-20.812248206383657</v>
      </c>
      <c r="AP208" s="803">
        <f>IF(U208="n/a","n/a",J208+U208)</f>
        <v>23.017020086299269</v>
      </c>
      <c r="AQ208" s="961">
        <f>IF(OR(AC208&lt;0.01,AF208="n/a"),"n/a",(I208/SQRT(22.5*AC208*(I208/AF208))-1)*100)</f>
        <v>65.729724139680613</v>
      </c>
      <c r="AR208" s="703">
        <f>INDEX(Historical!$C$7:$C$1439,MATCH(B208,Historical!$B$7:$B$1450,0))*IF(AH208="n/a",1.03,IF(AH208&lt;0,1.01,IF(AH208&gt;10,1.1,(1+AH208/100))))</f>
        <v>0.36359999999999998</v>
      </c>
      <c r="AS208" s="959">
        <f>IF($AI208="n/a",1.03*AR208,IF($AI208&lt;0,1.01*AR208,IF($AI208&gt;10,1.1*AR208,(1+$AI208/100)*AR208)))</f>
        <v>0.39995999999999998</v>
      </c>
      <c r="AT208" s="959">
        <f>IF($AK208="n/a",1.03*AS208,IF($AK208&lt;0,1.01*AS208,IF($AK208&gt;10,1.1*AS208,(1+$AK208/100)*AS208)))</f>
        <v>0.43595640000000002</v>
      </c>
      <c r="AU208" s="959">
        <f>IF($AK208="n/a",1.03*AT208,IF($AK208&lt;0,1.01*AT208,IF($AK208&gt;10,1.1*AT208,(1+$AK208/100)*AT208)))</f>
        <v>0.47519247600000009</v>
      </c>
      <c r="AV208" s="959">
        <f>IF($AK208="n/a",1.03*AU208,IF($AK208&lt;0,1.01*AU208,IF($AK208&gt;10,1.1*AU208,(1+$AK208/100)*AU208)))</f>
        <v>0.5179597988400001</v>
      </c>
      <c r="AW208" s="703">
        <f>SUM(AR208:AV208)</f>
        <v>2.1926686748400002</v>
      </c>
      <c r="AX208" s="810">
        <f>AW208/I208*100</f>
        <v>12.201829019699501</v>
      </c>
      <c r="AY208" s="1017">
        <v>0.49</v>
      </c>
      <c r="AZ208" s="945">
        <v>9.51</v>
      </c>
      <c r="BA208" s="945">
        <v>-35.299999999999997</v>
      </c>
      <c r="BB208" s="945">
        <v>-1.31</v>
      </c>
      <c r="BC208" s="945">
        <v>-7.91</v>
      </c>
      <c r="BE208" s="666">
        <v>2012</v>
      </c>
      <c r="BF208" s="971">
        <f>IF(BE208&gt;2008,0,IF(BE208&gt;2001,1,IF(BE208&gt;1990,2,IF(BE208&gt;1980,3,IF(BE208&gt;1973,4,IF(BE208&gt;1970,5,IF(BE208&gt;1960,6,IF(BE208&gt;1958,7,IF(BE208&gt;1953,8,9)))))))))</f>
        <v>0</v>
      </c>
      <c r="BG208" s="955">
        <v>2.5</v>
      </c>
      <c r="BH208" s="936"/>
    </row>
    <row r="209" spans="1:60" ht="11.25" customHeight="1" x14ac:dyDescent="0.2">
      <c r="A209" s="954" t="s">
        <v>4488</v>
      </c>
      <c r="B209" s="948" t="s">
        <v>4483</v>
      </c>
      <c r="C209" s="1013" t="s">
        <v>108</v>
      </c>
      <c r="D209" s="1013" t="s">
        <v>4365</v>
      </c>
      <c r="E209" s="792">
        <v>7</v>
      </c>
      <c r="F209" s="1227">
        <v>679</v>
      </c>
      <c r="G209" s="1168" t="s">
        <v>106</v>
      </c>
      <c r="H209" s="1168" t="s">
        <v>106</v>
      </c>
      <c r="I209" s="947">
        <v>22.01</v>
      </c>
      <c r="J209" s="703">
        <f>(M209/I209)*100</f>
        <v>3.2712403452975916</v>
      </c>
      <c r="K209" s="950">
        <v>0.18</v>
      </c>
      <c r="L209" s="960">
        <v>4</v>
      </c>
      <c r="M209" s="694">
        <f>K209*L209</f>
        <v>0.72</v>
      </c>
      <c r="N209" s="943" t="s">
        <v>460</v>
      </c>
      <c r="O209" s="795">
        <v>0.14000000000000001</v>
      </c>
      <c r="P209" s="934">
        <v>43557</v>
      </c>
      <c r="Q209" s="934">
        <v>43572</v>
      </c>
      <c r="R209" s="694">
        <f>(K209-O209)/O209*100</f>
        <v>28.571428571428552</v>
      </c>
      <c r="S209" s="759">
        <f>IF(INDEX(Historical!$D$7:$D$1439,MATCH(B209,Historical!$B$7:$B$1450,0))=0,"n/a",(INDEX(Historical!$C$7:$C$1439,MATCH(B209,Historical!$B$7:$B$1450,0))/INDEX(Historical!$D$7:$D$1439,MATCH(B209,Historical!$B$7:$B$1450,0))-1)*100)</f>
        <v>7.6923076923077094</v>
      </c>
      <c r="T209" s="759">
        <f>IF(INDEX(Historical!$F$7:$F$1432,MATCH(B209,Historical!$B$7:$B$1450,0))=0,"n/a",((INDEX(Historical!$C$7:$C$1439,MATCH(B209,Historical!$B$7:$B$1450,0))/INDEX(Historical!$F$7:$F$1432,MATCH(B209,Historical!$B$7:$B$1450,0)))^(1/3)-1)*100)</f>
        <v>6.7767583149812571</v>
      </c>
      <c r="U209" s="759">
        <f>IF(INDEX(Historical!$H$7:$H$1432,MATCH(B209,Historical!$B$7:$B$1450,0))=0,"n/a",((INDEX(Historical!$C$7:$C$1439,MATCH(B209,Historical!$B$7:$B$1450,0))/INDEX(Historical!$H$7:$H$1432,MATCH(B209,Historical!$B$7:$B$1450,0)))^(1/5)-1)*100)</f>
        <v>8.6418770759613359</v>
      </c>
      <c r="V209" s="759">
        <f>IF(INDEX(Historical!$O$7:$O$1432,MATCH(B209,Historical!$B$7:$B$1450,0))=0,"n/a",((INDEX(Historical!$C$7:$C$1439,MATCH(B209,Historical!$B$7:$B$1450,0))/INDEX(Historical!$O$7:$O$1432,MATCH(B209,Historical!$B$7:$B$1450,0)))^(1/10)-1)*100)</f>
        <v>5.1165045935462672</v>
      </c>
      <c r="W209" s="760">
        <f>IF(OR(U209&lt;=0,U209="n/a",V209&lt;=0,V209="n/a"),"n/a",U209/V209)</f>
        <v>1.6890197043625872</v>
      </c>
      <c r="X209" s="761">
        <f>IF(OR(AJ209&lt;=0,AJ209="n/a",U209&lt;=0,U209="n/a"),"n/a",U209/AJ209)</f>
        <v>1.3295195501478978</v>
      </c>
      <c r="Y209" s="949"/>
      <c r="Z209" s="703">
        <f>IF(OR(AC209&lt;0.01,AC209="n/a"),"n/a",M209/AC209*100)</f>
        <v>57.599999999999994</v>
      </c>
      <c r="AA209" s="959">
        <f>IF(OR(AC209&lt;0.01,AC209="n/a"),"n/a",I209/AC209)</f>
        <v>17.608000000000001</v>
      </c>
      <c r="AB209" s="960">
        <v>12</v>
      </c>
      <c r="AC209" s="938">
        <v>1.25</v>
      </c>
      <c r="AD209" s="938">
        <v>1.77</v>
      </c>
      <c r="AE209" s="938">
        <v>8.44</v>
      </c>
      <c r="AF209" s="938">
        <v>1.62</v>
      </c>
      <c r="AG209" s="938">
        <v>9.1</v>
      </c>
      <c r="AH209" s="938">
        <v>16.400000000000002</v>
      </c>
      <c r="AI209" s="938">
        <v>1.35</v>
      </c>
      <c r="AJ209" s="938">
        <v>6.5</v>
      </c>
      <c r="AK209" s="938">
        <v>10</v>
      </c>
      <c r="AL209" s="951">
        <v>3050</v>
      </c>
      <c r="AM209" s="945">
        <v>0.4</v>
      </c>
      <c r="AN209" s="938">
        <v>0.01</v>
      </c>
      <c r="AO209" s="802">
        <f>IF(U209="n/a","n/a",IF(AA209&lt;0,"n/a",IF(AA209="n/a","n/a",J209+U209-AA209)))</f>
        <v>-5.6948825787410726</v>
      </c>
      <c r="AP209" s="803">
        <f>IF(U209="n/a","n/a",J209+U209)</f>
        <v>11.913117421258928</v>
      </c>
      <c r="AQ209" s="961">
        <f>IF(OR(AC209&lt;0.01,AF209="n/a"),"n/a",(I209/SQRT(22.5*AC209*(I209/AF209))-1)*100)</f>
        <v>12.595559415103065</v>
      </c>
      <c r="AR209" s="703">
        <f>INDEX(Historical!$C$7:$C$1439,MATCH(B209,Historical!$B$7:$B$1450,0))*IF(AH209="n/a",1.03,IF(AH209&lt;0,1.01,IF(AH209&gt;10,1.1,(1+AH209/100))))</f>
        <v>0.6160000000000001</v>
      </c>
      <c r="AS209" s="959">
        <f>IF($AI209="n/a",1.03*AR209,IF($AI209&lt;0,1.01*AR209,IF($AI209&gt;10,1.1*AR209,(1+$AI209/100)*AR209)))</f>
        <v>0.62431600000000009</v>
      </c>
      <c r="AT209" s="959">
        <f>IF($AK209="n/a",1.03*AS209,IF($AK209&lt;0,1.01*AS209,IF($AK209&gt;10,1.1*AS209,(1+$AK209/100)*AS209)))</f>
        <v>0.68674760000000012</v>
      </c>
      <c r="AU209" s="959">
        <f>IF($AK209="n/a",1.03*AT209,IF($AK209&lt;0,1.01*AT209,IF($AK209&gt;10,1.1*AT209,(1+$AK209/100)*AT209)))</f>
        <v>0.75542236000000018</v>
      </c>
      <c r="AV209" s="959">
        <f>IF($AK209="n/a",1.03*AU209,IF($AK209&lt;0,1.01*AU209,IF($AK209&gt;10,1.1*AU209,(1+$AK209/100)*AU209)))</f>
        <v>0.83096459600000028</v>
      </c>
      <c r="AW209" s="703">
        <f>SUM(AR209:AV209)</f>
        <v>3.5134505560000009</v>
      </c>
      <c r="AX209" s="810">
        <f>AW209/I209*100</f>
        <v>15.962973902771472</v>
      </c>
      <c r="AY209" s="1017">
        <v>1.04</v>
      </c>
      <c r="AZ209" s="945">
        <v>14.580000000000002</v>
      </c>
      <c r="BA209" s="945">
        <v>-11.85</v>
      </c>
      <c r="BB209" s="945">
        <v>4.54</v>
      </c>
      <c r="BC209" s="945">
        <v>2.16</v>
      </c>
      <c r="BE209" s="666">
        <v>2015</v>
      </c>
      <c r="BF209" s="971">
        <f>IF(BE209&gt;2008,0,IF(BE209&gt;2001,1,IF(BE209&gt;1990,2,IF(BE209&gt;1980,3,IF(BE209&gt;1973,4,IF(BE209&gt;1970,5,IF(BE209&gt;1960,6,IF(BE209&gt;1958,7,IF(BE209&gt;1953,8,9)))))))))</f>
        <v>0</v>
      </c>
      <c r="BG209" s="955">
        <v>1.4000000000000001</v>
      </c>
      <c r="BH209" s="937"/>
    </row>
    <row r="210" spans="1:60" ht="11.25" customHeight="1" x14ac:dyDescent="0.2">
      <c r="A210" s="936" t="s">
        <v>1032</v>
      </c>
      <c r="B210" s="948" t="s">
        <v>1033</v>
      </c>
      <c r="C210" s="1013" t="s">
        <v>128</v>
      </c>
      <c r="D210" s="1013" t="s">
        <v>4353</v>
      </c>
      <c r="E210" s="792">
        <v>7</v>
      </c>
      <c r="F210" s="1227">
        <v>633</v>
      </c>
      <c r="G210" s="1237" t="s">
        <v>106</v>
      </c>
      <c r="H210" s="1237" t="s">
        <v>106</v>
      </c>
      <c r="I210" s="947">
        <v>88.44</v>
      </c>
      <c r="J210" s="703">
        <f>(M210/I210)*100</f>
        <v>1.1307100859339665</v>
      </c>
      <c r="K210" s="950">
        <v>1</v>
      </c>
      <c r="L210" s="960">
        <v>1</v>
      </c>
      <c r="M210" s="694">
        <f>K210*L210</f>
        <v>1</v>
      </c>
      <c r="N210" s="943" t="s">
        <v>172</v>
      </c>
      <c r="O210" s="795">
        <v>0.95</v>
      </c>
      <c r="P210" s="934">
        <v>43419</v>
      </c>
      <c r="Q210" s="934">
        <v>43441</v>
      </c>
      <c r="R210" s="694">
        <f>(K210-O210)/O210*100</f>
        <v>5.2631578947368478</v>
      </c>
      <c r="S210" s="759">
        <f>IF(INDEX(Historical!$D$7:$D$1439,MATCH(B210,Historical!$B$7:$B$1450,0))=0,"n/a",(INDEX(Historical!$C$7:$C$1439,MATCH(B210,Historical!$B$7:$B$1450,0))/INDEX(Historical!$D$7:$D$1439,MATCH(B210,Historical!$B$7:$B$1450,0))-1)*100)</f>
        <v>5.2631578947368363</v>
      </c>
      <c r="T210" s="759">
        <f>IF(INDEX(Historical!$F$7:$F$1432,MATCH(B210,Historical!$B$7:$B$1450,0))=0,"n/a",((INDEX(Historical!$C$7:$C$1439,MATCH(B210,Historical!$B$7:$B$1450,0))/INDEX(Historical!$F$7:$F$1432,MATCH(B210,Historical!$B$7:$B$1450,0)))^(1/3)-1)*100)</f>
        <v>7.7217345015941907</v>
      </c>
      <c r="U210" s="759">
        <f>IF(INDEX(Historical!$H$7:$H$1432,MATCH(B210,Historical!$B$7:$B$1450,0))=0,"n/a",((INDEX(Historical!$C$7:$C$1439,MATCH(B210,Historical!$B$7:$B$1450,0))/INDEX(Historical!$H$7:$H$1432,MATCH(B210,Historical!$B$7:$B$1450,0)))^(1/5)-1)*100)</f>
        <v>7.3940923785779322</v>
      </c>
      <c r="V210" s="759">
        <f>IF(INDEX(Historical!$O$7:$O$1432,MATCH(B210,Historical!$B$7:$B$1450,0))=0,"n/a",((INDEX(Historical!$C$7:$C$1439,MATCH(B210,Historical!$B$7:$B$1450,0))/INDEX(Historical!$O$7:$O$1432,MATCH(B210,Historical!$B$7:$B$1450,0)))^(1/10)-1)*100)</f>
        <v>11.069085371075271</v>
      </c>
      <c r="W210" s="760">
        <f>IF(OR(U210&lt;=0,U210="n/a",V210&lt;=0,V210="n/a"),"n/a",U210/V210)</f>
        <v>0.66799488220585079</v>
      </c>
      <c r="X210" s="761">
        <f>IF(OR(AJ210&lt;=0,AJ210="n/a",U210&lt;=0,U210="n/a"),"n/a",U210/AJ210)</f>
        <v>9.4432852855401442E-2</v>
      </c>
      <c r="Y210" s="949"/>
      <c r="Z210" s="703">
        <f>IF(OR(AC210&lt;0.01,AC210="n/a"),"n/a",M210/AC210*100)</f>
        <v>55.248618784530393</v>
      </c>
      <c r="AA210" s="959">
        <f>IF(OR(AC210&lt;0.01,AC210="n/a"),"n/a",I210/AC210)</f>
        <v>48.861878453038671</v>
      </c>
      <c r="AB210" s="960">
        <v>10</v>
      </c>
      <c r="AC210" s="938">
        <v>1.81</v>
      </c>
      <c r="AD210" s="938">
        <v>3.43</v>
      </c>
      <c r="AE210" s="938">
        <v>1.36</v>
      </c>
      <c r="AF210" s="938">
        <v>5.44</v>
      </c>
      <c r="AG210" s="938">
        <v>11.600000000000001</v>
      </c>
      <c r="AH210" s="938">
        <v>-9.1</v>
      </c>
      <c r="AI210" s="938">
        <v>7.9399999999999995</v>
      </c>
      <c r="AJ210" s="938">
        <v>78.3</v>
      </c>
      <c r="AK210" s="938">
        <v>14.299999999999999</v>
      </c>
      <c r="AL210" s="951">
        <v>1520</v>
      </c>
      <c r="AM210" s="945">
        <v>2.5</v>
      </c>
      <c r="AN210" s="938">
        <v>0.11</v>
      </c>
      <c r="AO210" s="802">
        <f>IF(U210="n/a","n/a",IF(AA210&lt;0,"n/a",IF(AA210="n/a","n/a",J210+U210-AA210)))</f>
        <v>-40.33707598852677</v>
      </c>
      <c r="AP210" s="803">
        <f>IF(U210="n/a","n/a",J210+U210)</f>
        <v>8.5248024645118985</v>
      </c>
      <c r="AQ210" s="961">
        <f>IF(OR(AC210&lt;0.01,AF210="n/a"),"n/a",(I210/SQRT(22.5*AC210*(I210/AF210))-1)*100)</f>
        <v>243.71087254294957</v>
      </c>
      <c r="AR210" s="703">
        <f>INDEX(Historical!$C$7:$C$1439,MATCH(B210,Historical!$B$7:$B$1450,0))*IF(AH210="n/a",1.03,IF(AH210&lt;0,1.01,IF(AH210&gt;10,1.1,(1+AH210/100))))</f>
        <v>1.01</v>
      </c>
      <c r="AS210" s="959">
        <f>IF($AI210="n/a",1.03*AR210,IF($AI210&lt;0,1.01*AR210,IF($AI210&gt;10,1.1*AR210,(1+$AI210/100)*AR210)))</f>
        <v>1.0901939999999999</v>
      </c>
      <c r="AT210" s="959">
        <f>IF($AK210="n/a",1.03*AS210,IF($AK210&lt;0,1.01*AS210,IF($AK210&gt;10,1.1*AS210,(1+$AK210/100)*AS210)))</f>
        <v>1.1992133999999999</v>
      </c>
      <c r="AU210" s="959">
        <f>IF($AK210="n/a",1.03*AT210,IF($AK210&lt;0,1.01*AT210,IF($AK210&gt;10,1.1*AT210,(1+$AK210/100)*AT210)))</f>
        <v>1.31913474</v>
      </c>
      <c r="AV210" s="959">
        <f>IF($AK210="n/a",1.03*AU210,IF($AK210&lt;0,1.01*AU210,IF($AK210&gt;10,1.1*AU210,(1+$AK210/100)*AU210)))</f>
        <v>1.4510482140000001</v>
      </c>
      <c r="AW210" s="703">
        <f>SUM(AR210:AV210)</f>
        <v>6.0695903539999998</v>
      </c>
      <c r="AX210" s="810">
        <f>AW210/I210*100</f>
        <v>6.8629470307553149</v>
      </c>
      <c r="AY210" s="1017">
        <v>1.01</v>
      </c>
      <c r="AZ210" s="945">
        <v>30.98</v>
      </c>
      <c r="BA210" s="945">
        <v>-18.11</v>
      </c>
      <c r="BB210" s="945">
        <v>-5.37</v>
      </c>
      <c r="BC210" s="945">
        <v>-1.1299999999999999</v>
      </c>
      <c r="BE210" s="666">
        <v>2013</v>
      </c>
      <c r="BF210" s="971">
        <f>IF(BE210&gt;2008,0,IF(BE210&gt;2001,1,IF(BE210&gt;1990,2,IF(BE210&gt;1980,3,IF(BE210&gt;1973,4,IF(BE210&gt;1970,5,IF(BE210&gt;1960,6,IF(BE210&gt;1958,7,IF(BE210&gt;1953,8,9)))))))))</f>
        <v>0</v>
      </c>
      <c r="BG210" s="955">
        <v>8.3000000000000007</v>
      </c>
      <c r="BH210" s="936"/>
    </row>
    <row r="211" spans="1:60" ht="11.25" customHeight="1" x14ac:dyDescent="0.2">
      <c r="A211" s="944" t="s">
        <v>1083</v>
      </c>
      <c r="B211" s="948" t="s">
        <v>1084</v>
      </c>
      <c r="C211" s="1013" t="s">
        <v>108</v>
      </c>
      <c r="D211" s="1013" t="s">
        <v>4365</v>
      </c>
      <c r="E211" s="792">
        <v>9</v>
      </c>
      <c r="F211" s="1227">
        <v>414</v>
      </c>
      <c r="G211" s="1227" t="s">
        <v>37</v>
      </c>
      <c r="H211" s="1227" t="s">
        <v>37</v>
      </c>
      <c r="I211" s="947">
        <v>23.4</v>
      </c>
      <c r="J211" s="703">
        <f>(M211/I211)*100</f>
        <v>2.7350427350427355</v>
      </c>
      <c r="K211" s="950">
        <v>0.16</v>
      </c>
      <c r="L211" s="960">
        <v>4</v>
      </c>
      <c r="M211" s="694">
        <f>K211*L211</f>
        <v>0.64</v>
      </c>
      <c r="N211" s="943" t="s">
        <v>815</v>
      </c>
      <c r="O211" s="795">
        <v>0.155</v>
      </c>
      <c r="P211" s="934">
        <v>43483</v>
      </c>
      <c r="Q211" s="934">
        <v>43508</v>
      </c>
      <c r="R211" s="694">
        <f>(K211-O211)/O211*100</f>
        <v>3.2258064516129057</v>
      </c>
      <c r="S211" s="759">
        <f>IF(INDEX(Historical!$D$7:$D$1439,MATCH(B211,Historical!$B$7:$B$1450,0))=0,"n/a",(INDEX(Historical!$C$7:$C$1439,MATCH(B211,Historical!$B$7:$B$1450,0))/INDEX(Historical!$D$7:$D$1439,MATCH(B211,Historical!$B$7:$B$1450,0))-1)*100)</f>
        <v>20.55555555555555</v>
      </c>
      <c r="T211" s="759">
        <f>IF(INDEX(Historical!$F$7:$F$1432,MATCH(B211,Historical!$B$7:$B$1450,0))=0,"n/a",((INDEX(Historical!$C$7:$C$1439,MATCH(B211,Historical!$B$7:$B$1450,0))/INDEX(Historical!$F$7:$F$1432,MATCH(B211,Historical!$B$7:$B$1450,0)))^(1/3)-1)*100)</f>
        <v>12.063230227675525</v>
      </c>
      <c r="U211" s="759">
        <f>IF(INDEX(Historical!$H$7:$H$1432,MATCH(B211,Historical!$B$7:$B$1450,0))=0,"n/a",((INDEX(Historical!$C$7:$C$1439,MATCH(B211,Historical!$B$7:$B$1450,0))/INDEX(Historical!$H$7:$H$1432,MATCH(B211,Historical!$B$7:$B$1450,0)))^(1/5)-1)*100)</f>
        <v>11.459238254571469</v>
      </c>
      <c r="V211" s="759">
        <f>IF(INDEX(Historical!$O$7:$O$1432,MATCH(B211,Historical!$B$7:$B$1450,0))=0,"n/a",((INDEX(Historical!$C$7:$C$1439,MATCH(B211,Historical!$B$7:$B$1450,0))/INDEX(Historical!$O$7:$O$1432,MATCH(B211,Historical!$B$7:$B$1450,0)))^(1/10)-1)*100)</f>
        <v>5.0697400933689796</v>
      </c>
      <c r="W211" s="760">
        <f>IF(OR(U211&lt;=0,U211="n/a",V211&lt;=0,V211="n/a"),"n/a",U211/V211)</f>
        <v>2.2603206561929481</v>
      </c>
      <c r="X211" s="761">
        <f>IF(OR(AJ211&lt;=0,AJ211="n/a",U211&lt;=0,U211="n/a"),"n/a",U211/AJ211)</f>
        <v>2.6649391289701092</v>
      </c>
      <c r="Y211" s="723"/>
      <c r="Z211" s="703">
        <f>IF(OR(AC211&lt;0.01,AC211="n/a"),"n/a",M211/AC211*100)</f>
        <v>32.653061224489797</v>
      </c>
      <c r="AA211" s="959">
        <f>IF(OR(AC211&lt;0.01,AC211="n/a"),"n/a",I211/AC211)</f>
        <v>11.938775510204081</v>
      </c>
      <c r="AB211" s="960">
        <v>12</v>
      </c>
      <c r="AC211" s="938">
        <v>1.96</v>
      </c>
      <c r="AD211" s="938" t="s">
        <v>137</v>
      </c>
      <c r="AE211" s="938">
        <v>2.62</v>
      </c>
      <c r="AF211" s="938">
        <v>1.22</v>
      </c>
      <c r="AG211" s="938">
        <v>11.1</v>
      </c>
      <c r="AH211" s="938">
        <v>31.6</v>
      </c>
      <c r="AI211" s="938" t="s">
        <v>137</v>
      </c>
      <c r="AJ211" s="938">
        <v>4.3</v>
      </c>
      <c r="AK211" s="938" t="s">
        <v>137</v>
      </c>
      <c r="AL211" s="951">
        <v>220.85</v>
      </c>
      <c r="AM211" s="945">
        <v>2</v>
      </c>
      <c r="AN211" s="938">
        <v>0.06</v>
      </c>
      <c r="AO211" s="802">
        <f>IF(U211="n/a","n/a",IF(AA211&lt;0,"n/a",IF(AA211="n/a","n/a",J211+U211-AA211)))</f>
        <v>2.2555054794101235</v>
      </c>
      <c r="AP211" s="803">
        <f>IF(U211="n/a","n/a",J211+U211)</f>
        <v>14.194280989614205</v>
      </c>
      <c r="AQ211" s="961">
        <f>IF(OR(AC211&lt;0.01,AF211="n/a"),"n/a",(I211/SQRT(22.5*AC211*(I211/AF211))-1)*100)</f>
        <v>-19.542126626693012</v>
      </c>
      <c r="AR211" s="703">
        <f>INDEX(Historical!$C$7:$C$1439,MATCH(B211,Historical!$B$7:$B$1450,0))*IF(AH211="n/a",1.03,IF(AH211&lt;0,1.01,IF(AH211&gt;10,1.1,(1+AH211/100))))</f>
        <v>0.64952380952380961</v>
      </c>
      <c r="AS211" s="959">
        <f>IF($AI211="n/a",1.03*AR211,IF($AI211&lt;0,1.01*AR211,IF($AI211&gt;10,1.1*AR211,(1+$AI211/100)*AR211)))</f>
        <v>0.66900952380952394</v>
      </c>
      <c r="AT211" s="959">
        <f>IF($AK211="n/a",1.03*AS211,IF($AK211&lt;0,1.01*AS211,IF($AK211&gt;10,1.1*AS211,(1+$AK211/100)*AS211)))</f>
        <v>0.68907980952380965</v>
      </c>
      <c r="AU211" s="959">
        <f>IF($AK211="n/a",1.03*AT211,IF($AK211&lt;0,1.01*AT211,IF($AK211&gt;10,1.1*AT211,(1+$AK211/100)*AT211)))</f>
        <v>0.70975220380952397</v>
      </c>
      <c r="AV211" s="959">
        <f>IF($AK211="n/a",1.03*AU211,IF($AK211&lt;0,1.01*AU211,IF($AK211&gt;10,1.1*AU211,(1+$AK211/100)*AU211)))</f>
        <v>0.73104476992380973</v>
      </c>
      <c r="AW211" s="703">
        <f>SUM(AR211:AV211)</f>
        <v>3.4484101165904768</v>
      </c>
      <c r="AX211" s="810">
        <f>AW211/I211*100</f>
        <v>14.736795370044772</v>
      </c>
      <c r="AY211" s="1017">
        <v>0.69</v>
      </c>
      <c r="AZ211" s="945">
        <v>19.079999999999998</v>
      </c>
      <c r="BA211" s="945">
        <v>-24.03</v>
      </c>
      <c r="BB211" s="945">
        <v>6.2</v>
      </c>
      <c r="BC211" s="945">
        <v>2.41</v>
      </c>
      <c r="BE211" s="666">
        <v>2011</v>
      </c>
      <c r="BF211" s="971">
        <f>IF(BE211&gt;2008,0,IF(BE211&gt;2001,1,IF(BE211&gt;1990,2,IF(BE211&gt;1980,3,IF(BE211&gt;1973,4,IF(BE211&gt;1970,5,IF(BE211&gt;1960,6,IF(BE211&gt;1958,7,IF(BE211&gt;1953,8,9)))))))))</f>
        <v>0</v>
      </c>
      <c r="BG211" s="955">
        <v>1.0999999999999999</v>
      </c>
      <c r="BH211" s="937"/>
    </row>
    <row r="212" spans="1:60" s="838" customFormat="1" ht="11.25" customHeight="1" x14ac:dyDescent="0.2">
      <c r="A212" s="817" t="s">
        <v>177</v>
      </c>
      <c r="B212" s="846" t="s">
        <v>178</v>
      </c>
      <c r="C212" s="1013" t="s">
        <v>179</v>
      </c>
      <c r="D212" s="1013" t="s">
        <v>4363</v>
      </c>
      <c r="E212" s="818">
        <v>32</v>
      </c>
      <c r="F212" s="1227">
        <v>89</v>
      </c>
      <c r="G212" s="1236" t="s">
        <v>115</v>
      </c>
      <c r="H212" s="1236" t="s">
        <v>115</v>
      </c>
      <c r="I212" s="831">
        <v>123.11</v>
      </c>
      <c r="J212" s="820">
        <f>(M212/I212)*100</f>
        <v>3.8664608886361784</v>
      </c>
      <c r="K212" s="844">
        <v>1.19</v>
      </c>
      <c r="L212" s="822">
        <v>4</v>
      </c>
      <c r="M212" s="823">
        <f>K212*L212</f>
        <v>4.76</v>
      </c>
      <c r="N212" s="824" t="s">
        <v>111</v>
      </c>
      <c r="O212" s="845">
        <v>1.1200000000000001</v>
      </c>
      <c r="P212" s="826">
        <v>43510</v>
      </c>
      <c r="Q212" s="826">
        <v>43535</v>
      </c>
      <c r="R212" s="823">
        <f>(K212-O212)/O212*100</f>
        <v>6.2499999999999858</v>
      </c>
      <c r="S212" s="759">
        <f>IF(INDEX(Historical!$D$7:$D$1439,MATCH(B212,Historical!$B$7:$B$1450,0))=0,"n/a",(INDEX(Historical!$C$7:$C$1439,MATCH(B212,Historical!$B$7:$B$1450,0))/INDEX(Historical!$D$7:$D$1439,MATCH(B212,Historical!$B$7:$B$1450,0))-1)*100)</f>
        <v>3.7037037037036979</v>
      </c>
      <c r="T212" s="759">
        <f>IF(INDEX(Historical!$F$7:$F$1432,MATCH(B212,Historical!$B$7:$B$1450,0))=0,"n/a",((INDEX(Historical!$C$7:$C$1439,MATCH(B212,Historical!$B$7:$B$1450,0))/INDEX(Historical!$F$7:$F$1432,MATCH(B212,Historical!$B$7:$B$1450,0)))^(1/3)-1)*100)</f>
        <v>1.5339810983894031</v>
      </c>
      <c r="U212" s="759">
        <f>IF(INDEX(Historical!$H$7:$H$1432,MATCH(B212,Historical!$B$7:$B$1450,0))=0,"n/a",((INDEX(Historical!$C$7:$C$1439,MATCH(B212,Historical!$B$7:$B$1450,0))/INDEX(Historical!$H$7:$H$1432,MATCH(B212,Historical!$B$7:$B$1450,0)))^(1/5)-1)*100)</f>
        <v>2.8117334006426242</v>
      </c>
      <c r="V212" s="759">
        <f>IF(INDEX(Historical!$O$7:$O$1432,MATCH(B212,Historical!$B$7:$B$1450,0))=0,"n/a",((INDEX(Historical!$C$7:$C$1439,MATCH(B212,Historical!$B$7:$B$1450,0))/INDEX(Historical!$O$7:$O$1432,MATCH(B212,Historical!$B$7:$B$1450,0)))^(1/10)-1)*100)</f>
        <v>5.8804428967479172</v>
      </c>
      <c r="W212" s="827">
        <f>IF(OR(U212&lt;=0,U212="n/a",V212&lt;=0,V212="n/a"),"n/a",U212/V212)</f>
        <v>0.47814993700518843</v>
      </c>
      <c r="X212" s="828" t="str">
        <f>IF(OR(AJ212&lt;=0,AJ212="n/a",U212&lt;=0,U212="n/a"),"n/a",U212/AJ212)</f>
        <v>n/a</v>
      </c>
      <c r="Y212" s="843"/>
      <c r="Z212" s="820">
        <f>IF(OR(AC212&lt;0.01,AC212="n/a"),"n/a",M212/AC212*100)</f>
        <v>65.927977839335185</v>
      </c>
      <c r="AA212" s="830">
        <f>IF(OR(AC212&lt;0.01,AC212="n/a"),"n/a",I212/AC212)</f>
        <v>17.051246537396121</v>
      </c>
      <c r="AB212" s="822">
        <v>12</v>
      </c>
      <c r="AC212" s="831">
        <v>7.22</v>
      </c>
      <c r="AD212" s="831">
        <v>1.23</v>
      </c>
      <c r="AE212" s="831">
        <v>1.53</v>
      </c>
      <c r="AF212" s="831">
        <v>1.51</v>
      </c>
      <c r="AG212" s="831">
        <v>9</v>
      </c>
      <c r="AH212" s="840">
        <v>104.5</v>
      </c>
      <c r="AI212" s="840">
        <v>14.69</v>
      </c>
      <c r="AJ212" s="831">
        <v>-7.0000000000000009</v>
      </c>
      <c r="AK212" s="831">
        <v>14.000000000000002</v>
      </c>
      <c r="AL212" s="832">
        <v>240490</v>
      </c>
      <c r="AM212" s="833">
        <v>0.05</v>
      </c>
      <c r="AN212" s="831">
        <v>0.21</v>
      </c>
      <c r="AO212" s="834">
        <f>IF(U212="n/a","n/a",IF(AA212&lt;0,"n/a",IF(AA212="n/a","n/a",J212+U212-AA212)))</f>
        <v>-10.373052248117318</v>
      </c>
      <c r="AP212" s="835">
        <f>IF(U212="n/a","n/a",J212+U212)</f>
        <v>6.6781942892788031</v>
      </c>
      <c r="AQ212" s="836">
        <f>IF(OR(AC212&lt;0.01,AF212="n/a"),"n/a",(I212/SQRT(22.5*AC212*(I212/AF212))-1)*100)</f>
        <v>6.9732724073700458</v>
      </c>
      <c r="AR212" s="703">
        <f>INDEX(Historical!$C$7:$C$1439,MATCH(B212,Historical!$B$7:$B$1450,0))*IF(AH212="n/a",1.03,IF(AH212&lt;0,1.01,IF(AH212&gt;10,1.1,(1+AH212/100))))</f>
        <v>4.9280000000000008</v>
      </c>
      <c r="AS212" s="830">
        <f>IF($AI212="n/a",1.03*AR212,IF($AI212&lt;0,1.01*AR212,IF($AI212&gt;10,1.1*AR212,(1+$AI212/100)*AR212)))</f>
        <v>5.4208000000000016</v>
      </c>
      <c r="AT212" s="830">
        <f>IF($AK212="n/a",1.03*AS212,IF($AK212&lt;0,1.01*AS212,IF($AK212&gt;10,1.1*AS212,(1+$AK212/100)*AS212)))</f>
        <v>5.962880000000002</v>
      </c>
      <c r="AU212" s="830">
        <f>IF($AK212="n/a",1.03*AT212,IF($AK212&lt;0,1.01*AT212,IF($AK212&gt;10,1.1*AT212,(1+$AK212/100)*AT212)))</f>
        <v>6.5591680000000023</v>
      </c>
      <c r="AV212" s="830">
        <f>IF($AK212="n/a",1.03*AU212,IF($AK212&lt;0,1.01*AU212,IF($AK212&gt;10,1.1*AU212,(1+$AK212/100)*AU212)))</f>
        <v>7.2150848000000032</v>
      </c>
      <c r="AW212" s="820">
        <f>SUM(AR212:AV212)</f>
        <v>30.085932800000009</v>
      </c>
      <c r="AX212" s="837">
        <f>AW212/I212*100</f>
        <v>24.438252619608487</v>
      </c>
      <c r="AY212" s="1018">
        <v>1</v>
      </c>
      <c r="AZ212" s="833">
        <v>22.84</v>
      </c>
      <c r="BA212" s="833">
        <v>-4.2299999999999995</v>
      </c>
      <c r="BB212" s="833">
        <v>0.63</v>
      </c>
      <c r="BC212" s="833">
        <v>3.66</v>
      </c>
      <c r="BD212" s="985"/>
      <c r="BE212" s="666">
        <v>1988</v>
      </c>
      <c r="BF212" s="971">
        <f>IF(BE212&gt;2008,0,IF(BE212&gt;2001,1,IF(BE212&gt;1990,2,IF(BE212&gt;1980,3,IF(BE212&gt;1973,4,IF(BE212&gt;1970,5,IF(BE212&gt;1960,6,IF(BE212&gt;1958,7,IF(BE212&gt;1953,8,9)))))))))</f>
        <v>3</v>
      </c>
      <c r="BG212" s="892">
        <v>5.4</v>
      </c>
    </row>
    <row r="213" spans="1:60" ht="11.25" customHeight="1" x14ac:dyDescent="0.2">
      <c r="A213" s="953" t="s">
        <v>4172</v>
      </c>
      <c r="B213" s="948" t="s">
        <v>4173</v>
      </c>
      <c r="C213" s="1013" t="s">
        <v>108</v>
      </c>
      <c r="D213" s="1013" t="s">
        <v>4365</v>
      </c>
      <c r="E213" s="792">
        <v>6</v>
      </c>
      <c r="F213" s="1227">
        <v>794</v>
      </c>
      <c r="G213" s="1227" t="s">
        <v>106</v>
      </c>
      <c r="H213" s="1227" t="s">
        <v>106</v>
      </c>
      <c r="I213" s="947">
        <v>9.65</v>
      </c>
      <c r="J213" s="703">
        <f>(M213/I213)*100</f>
        <v>2.2797927461139897</v>
      </c>
      <c r="K213" s="950">
        <v>5.5E-2</v>
      </c>
      <c r="L213" s="960">
        <v>4</v>
      </c>
      <c r="M213" s="694">
        <f>K213*L213</f>
        <v>0.22</v>
      </c>
      <c r="N213" s="943" t="s">
        <v>210</v>
      </c>
      <c r="O213" s="795">
        <v>0.05</v>
      </c>
      <c r="P213" s="934">
        <v>43594</v>
      </c>
      <c r="Q213" s="934">
        <v>43616</v>
      </c>
      <c r="R213" s="694">
        <f>(K213-O213)/O213*100</f>
        <v>9.9999999999999947</v>
      </c>
      <c r="S213" s="759">
        <f>IF(INDEX(Historical!$D$7:$D$1439,MATCH(B213,Historical!$B$7:$B$1450,0))=0,"n/a",(INDEX(Historical!$C$7:$C$1439,MATCH(B213,Historical!$B$7:$B$1450,0))/INDEX(Historical!$D$7:$D$1439,MATCH(B213,Historical!$B$7:$B$1450,0))-1)*100)</f>
        <v>29.032258064516149</v>
      </c>
      <c r="T213" s="759">
        <f>IF(INDEX(Historical!$F$7:$F$1432,MATCH(B213,Historical!$B$7:$B$1450,0))=0,"n/a",((INDEX(Historical!$C$7:$C$1439,MATCH(B213,Historical!$B$7:$B$1450,0))/INDEX(Historical!$F$7:$F$1432,MATCH(B213,Historical!$B$7:$B$1450,0)))^(1/3)-1)*100)</f>
        <v>22.052244447028492</v>
      </c>
      <c r="U213" s="759" t="str">
        <f>IF(INDEX(Historical!$H$7:$H$1432,MATCH(B213,Historical!$B$7:$B$1450,0))=0,"n/a",((INDEX(Historical!$C$7:$C$1439,MATCH(B213,Historical!$B$7:$B$1450,0))/INDEX(Historical!$H$7:$H$1432,MATCH(B213,Historical!$B$7:$B$1450,0)))^(1/5)-1)*100)</f>
        <v>n/a</v>
      </c>
      <c r="V213" s="759">
        <f>IF(INDEX(Historical!$O$7:$O$1432,MATCH(B213,Historical!$B$7:$B$1450,0))=0,"n/a",((INDEX(Historical!$C$7:$C$1439,MATCH(B213,Historical!$B$7:$B$1450,0))/INDEX(Historical!$O$7:$O$1432,MATCH(B213,Historical!$B$7:$B$1450,0)))^(1/10)-1)*100)</f>
        <v>5.2409779148925528</v>
      </c>
      <c r="W213" s="760" t="str">
        <f>IF(OR(U213&lt;=0,U213="n/a",V213&lt;=0,V213="n/a"),"n/a",U213/V213)</f>
        <v>n/a</v>
      </c>
      <c r="X213" s="761" t="str">
        <f>IF(OR(AJ213&lt;=0,AJ213="n/a",U213&lt;=0,U213="n/a"),"n/a",U213/AJ213)</f>
        <v>n/a</v>
      </c>
      <c r="Y213" s="717"/>
      <c r="Z213" s="703">
        <f>IF(OR(AC213&lt;0.01,AC213="n/a"),"n/a",M213/AC213*100)</f>
        <v>26.829268292682929</v>
      </c>
      <c r="AA213" s="959">
        <f>IF(OR(AC213&lt;0.01,AC213="n/a"),"n/a",I213/AC213)</f>
        <v>11.76829268292683</v>
      </c>
      <c r="AB213" s="960">
        <v>12</v>
      </c>
      <c r="AC213" s="938">
        <v>0.82</v>
      </c>
      <c r="AD213" s="938" t="s">
        <v>137</v>
      </c>
      <c r="AE213" s="938">
        <v>1.89</v>
      </c>
      <c r="AF213" s="938">
        <v>1.0900000000000001</v>
      </c>
      <c r="AG213" s="938">
        <v>9.8000000000000007</v>
      </c>
      <c r="AH213" s="938">
        <v>21.2</v>
      </c>
      <c r="AI213" s="938" t="s">
        <v>137</v>
      </c>
      <c r="AJ213" s="938">
        <v>21.099999999999998</v>
      </c>
      <c r="AK213" s="938" t="s">
        <v>137</v>
      </c>
      <c r="AL213" s="951">
        <v>82.55</v>
      </c>
      <c r="AM213" s="945">
        <v>17.599999999999998</v>
      </c>
      <c r="AN213" s="938">
        <v>0.01</v>
      </c>
      <c r="AO213" s="802" t="str">
        <f>IF(U213="n/a","n/a",IF(AA213&lt;0,"n/a",IF(AA213="n/a","n/a",J213+U213-AA213)))</f>
        <v>n/a</v>
      </c>
      <c r="AP213" s="803" t="str">
        <f>IF(U213="n/a","n/a",J213+U213)</f>
        <v>n/a</v>
      </c>
      <c r="AQ213" s="961">
        <f>IF(OR(AC213&lt;0.01,AF213="n/a"),"n/a",(I213/SQRT(22.5*AC213*(I213/AF213))-1)*100)</f>
        <v>-24.494476951416921</v>
      </c>
      <c r="AR213" s="703">
        <f>INDEX(Historical!$C$7:$C$1439,MATCH(B213,Historical!$B$7:$B$1450,0))*IF(AH213="n/a",1.03,IF(AH213&lt;0,1.01,IF(AH213&gt;10,1.1,(1+AH213/100))))</f>
        <v>0.22000000000000003</v>
      </c>
      <c r="AS213" s="959">
        <f>IF($AI213="n/a",1.03*AR213,IF($AI213&lt;0,1.01*AR213,IF($AI213&gt;10,1.1*AR213,(1+$AI213/100)*AR213)))</f>
        <v>0.22660000000000002</v>
      </c>
      <c r="AT213" s="959">
        <f>IF($AK213="n/a",1.03*AS213,IF($AK213&lt;0,1.01*AS213,IF($AK213&gt;10,1.1*AS213,(1+$AK213/100)*AS213)))</f>
        <v>0.23339800000000002</v>
      </c>
      <c r="AU213" s="959">
        <f>IF($AK213="n/a",1.03*AT213,IF($AK213&lt;0,1.01*AT213,IF($AK213&gt;10,1.1*AT213,(1+$AK213/100)*AT213)))</f>
        <v>0.24039994000000003</v>
      </c>
      <c r="AV213" s="959">
        <f>IF($AK213="n/a",1.03*AU213,IF($AK213&lt;0,1.01*AU213,IF($AK213&gt;10,1.1*AU213,(1+$AK213/100)*AU213)))</f>
        <v>0.24761193820000005</v>
      </c>
      <c r="AW213" s="703">
        <f>SUM(AR213:AV213)</f>
        <v>1.1680098782000004</v>
      </c>
      <c r="AX213" s="810">
        <f>AW213/I213*100</f>
        <v>12.103729307772024</v>
      </c>
      <c r="AY213" s="1017">
        <v>0.4</v>
      </c>
      <c r="AZ213" s="945">
        <v>2.2200000000000002</v>
      </c>
      <c r="BA213" s="945">
        <v>-22.8</v>
      </c>
      <c r="BB213" s="945">
        <v>-1.97</v>
      </c>
      <c r="BC213" s="945">
        <v>-8.06</v>
      </c>
      <c r="BE213" s="666">
        <v>2014</v>
      </c>
      <c r="BF213" s="971">
        <f>IF(BE213&gt;2008,0,IF(BE213&gt;2001,1,IF(BE213&gt;1990,2,IF(BE213&gt;1980,3,IF(BE213&gt;1973,4,IF(BE213&gt;1970,5,IF(BE213&gt;1960,6,IF(BE213&gt;1958,7,IF(BE213&gt;1953,8,9)))))))))</f>
        <v>0</v>
      </c>
      <c r="BG213" s="955">
        <v>0.89999999999999991</v>
      </c>
      <c r="BH213" s="937"/>
    </row>
    <row r="214" spans="1:60" ht="11.25" customHeight="1" x14ac:dyDescent="0.2">
      <c r="A214" s="936" t="s">
        <v>167</v>
      </c>
      <c r="B214" s="948" t="s">
        <v>168</v>
      </c>
      <c r="C214" s="1013" t="s">
        <v>131</v>
      </c>
      <c r="D214" s="1013" t="s">
        <v>4367</v>
      </c>
      <c r="E214" s="792">
        <v>52</v>
      </c>
      <c r="F214" s="1227">
        <v>20</v>
      </c>
      <c r="G214" s="1160" t="s">
        <v>37</v>
      </c>
      <c r="H214" s="1160" t="s">
        <v>37</v>
      </c>
      <c r="I214" s="938">
        <v>53.39</v>
      </c>
      <c r="J214" s="703">
        <f>(M214/I214)*100</f>
        <v>1.4796778422925643</v>
      </c>
      <c r="K214" s="950">
        <v>0.19750000000000001</v>
      </c>
      <c r="L214" s="960">
        <v>4</v>
      </c>
      <c r="M214" s="694">
        <f>K214*L214</f>
        <v>0.79</v>
      </c>
      <c r="N214" s="943" t="s">
        <v>435</v>
      </c>
      <c r="O214" s="795">
        <v>0.1875</v>
      </c>
      <c r="P214" s="934">
        <v>43504</v>
      </c>
      <c r="Q214" s="934">
        <v>43518</v>
      </c>
      <c r="R214" s="694">
        <f>(K214-O214)/O214*100</f>
        <v>5.3333333333333375</v>
      </c>
      <c r="S214" s="759">
        <f>IF(INDEX(Historical!$D$7:$D$1439,MATCH(B214,Historical!$B$7:$B$1450,0))=0,"n/a",(INDEX(Historical!$C$7:$C$1439,MATCH(B214,Historical!$B$7:$B$1450,0))/INDEX(Historical!$D$7:$D$1439,MATCH(B214,Historical!$B$7:$B$1450,0))-1)*100)</f>
        <v>4.4444444444444509</v>
      </c>
      <c r="T214" s="759">
        <f>IF(INDEX(Historical!$F$7:$F$1432,MATCH(B214,Historical!$B$7:$B$1450,0))=0,"n/a",((INDEX(Historical!$C$7:$C$1439,MATCH(B214,Historical!$B$7:$B$1450,0))/INDEX(Historical!$F$7:$F$1432,MATCH(B214,Historical!$B$7:$B$1450,0)))^(1/3)-1)*100)</f>
        <v>3.9236390803086385</v>
      </c>
      <c r="U214" s="759">
        <f>IF(INDEX(Historical!$H$7:$H$1432,MATCH(B214,Historical!$B$7:$B$1450,0))=0,"n/a",((INDEX(Historical!$C$7:$C$1439,MATCH(B214,Historical!$B$7:$B$1450,0))/INDEX(Historical!$H$7:$H$1432,MATCH(B214,Historical!$B$7:$B$1450,0)))^(1/5)-1)*100)</f>
        <v>3.2779415436246184</v>
      </c>
      <c r="V214" s="759">
        <f>IF(INDEX(Historical!$O$7:$O$1432,MATCH(B214,Historical!$B$7:$B$1450,0))=0,"n/a",((INDEX(Historical!$C$7:$C$1439,MATCH(B214,Historical!$B$7:$B$1450,0))/INDEX(Historical!$O$7:$O$1432,MATCH(B214,Historical!$B$7:$B$1450,0)))^(1/10)-1)*100)</f>
        <v>2.5430421305122186</v>
      </c>
      <c r="W214" s="760">
        <f>IF(OR(U214&lt;=0,U214="n/a",V214&lt;=0,V214="n/a"),"n/a",U214/V214)</f>
        <v>1.2889843641577328</v>
      </c>
      <c r="X214" s="761">
        <f>IF(OR(AJ214&lt;=0,AJ214="n/a",U214&lt;=0,U214="n/a"),"n/a",U214/AJ214)</f>
        <v>9.5288998361180766E-2</v>
      </c>
      <c r="Y214" s="717"/>
      <c r="Z214" s="703">
        <f>IF(OR(AC214&lt;0.01,AC214="n/a"),"n/a",M214/AC214*100)</f>
        <v>18.11926605504587</v>
      </c>
      <c r="AA214" s="959">
        <f>IF(OR(AC214&lt;0.01,AC214="n/a"),"n/a",I214/AC214)</f>
        <v>12.245412844036696</v>
      </c>
      <c r="AB214" s="960">
        <v>12</v>
      </c>
      <c r="AC214" s="938">
        <v>4.3600000000000003</v>
      </c>
      <c r="AD214" s="938">
        <v>1.25</v>
      </c>
      <c r="AE214" s="938">
        <v>3.67</v>
      </c>
      <c r="AF214" s="938">
        <v>3.58</v>
      </c>
      <c r="AG214" s="938">
        <v>8.5</v>
      </c>
      <c r="AH214" s="938">
        <v>18.5</v>
      </c>
      <c r="AI214" s="938">
        <v>14.979999999999999</v>
      </c>
      <c r="AJ214" s="938">
        <v>34.4</v>
      </c>
      <c r="AK214" s="938">
        <v>9.8000000000000007</v>
      </c>
      <c r="AL214" s="951">
        <v>2540</v>
      </c>
      <c r="AM214" s="945">
        <v>1</v>
      </c>
      <c r="AN214" s="938">
        <v>1.32</v>
      </c>
      <c r="AO214" s="802">
        <f>IF(U214="n/a","n/a",IF(AA214&lt;0,"n/a",IF(AA214="n/a","n/a",J214+U214-AA214)))</f>
        <v>-7.4877934581195138</v>
      </c>
      <c r="AP214" s="803">
        <f>IF(U214="n/a","n/a",J214+U214)</f>
        <v>4.7576193859171827</v>
      </c>
      <c r="AQ214" s="961">
        <f>IF(OR(AC214&lt;0.01,AF214="n/a"),"n/a",(I214/SQRT(22.5*AC214*(I214/AF214))-1)*100)</f>
        <v>39.584427628190319</v>
      </c>
      <c r="AR214" s="703">
        <f>INDEX(Historical!$C$7:$C$1439,MATCH(B214,Historical!$B$7:$B$1450,0))*IF(AH214="n/a",1.03,IF(AH214&lt;0,1.01,IF(AH214&gt;10,1.1,(1+AH214/100))))</f>
        <v>0.82720000000000005</v>
      </c>
      <c r="AS214" s="959">
        <f>IF($AI214="n/a",1.03*AR214,IF($AI214&lt;0,1.01*AR214,IF($AI214&gt;10,1.1*AR214,(1+$AI214/100)*AR214)))</f>
        <v>0.90992000000000017</v>
      </c>
      <c r="AT214" s="959">
        <f>IF($AK214="n/a",1.03*AS214,IF($AK214&lt;0,1.01*AS214,IF($AK214&gt;10,1.1*AS214,(1+$AK214/100)*AS214)))</f>
        <v>0.99909216000000023</v>
      </c>
      <c r="AU214" s="959">
        <f>IF($AK214="n/a",1.03*AT214,IF($AK214&lt;0,1.01*AT214,IF($AK214&gt;10,1.1*AT214,(1+$AK214/100)*AT214)))</f>
        <v>1.0970031916800003</v>
      </c>
      <c r="AV214" s="959">
        <f>IF($AK214="n/a",1.03*AU214,IF($AK214&lt;0,1.01*AU214,IF($AK214&gt;10,1.1*AU214,(1+$AK214/100)*AU214)))</f>
        <v>1.2045095044646403</v>
      </c>
      <c r="AW214" s="703">
        <f>SUM(AR214:AV214)</f>
        <v>5.0377248561446413</v>
      </c>
      <c r="AX214" s="810">
        <f>AW214/I214*100</f>
        <v>9.4357086648148361</v>
      </c>
      <c r="AY214" s="1017">
        <v>0.33</v>
      </c>
      <c r="AZ214" s="945">
        <v>33.979999999999997</v>
      </c>
      <c r="BA214" s="945">
        <v>-3.01</v>
      </c>
      <c r="BB214" s="945">
        <v>4.8599999999999994</v>
      </c>
      <c r="BC214" s="945">
        <v>9.1800000000000015</v>
      </c>
      <c r="BE214" s="666">
        <v>1968</v>
      </c>
      <c r="BF214" s="971">
        <f>IF(BE214&gt;2008,0,IF(BE214&gt;2001,1,IF(BE214&gt;1990,2,IF(BE214&gt;1980,3,IF(BE214&gt;1973,4,IF(BE214&gt;1970,5,IF(BE214&gt;1960,6,IF(BE214&gt;1958,7,IF(BE214&gt;1953,8,9)))))))))</f>
        <v>6</v>
      </c>
      <c r="BG214" s="955">
        <v>2.1</v>
      </c>
      <c r="BH214" s="936"/>
    </row>
    <row r="215" spans="1:60" ht="11.25" customHeight="1" x14ac:dyDescent="0.2">
      <c r="A215" s="936" t="s">
        <v>513</v>
      </c>
      <c r="B215" s="948" t="s">
        <v>514</v>
      </c>
      <c r="C215" s="1013" t="s">
        <v>108</v>
      </c>
      <c r="D215" s="1013" t="s">
        <v>4365</v>
      </c>
      <c r="E215" s="792">
        <v>21</v>
      </c>
      <c r="F215" s="1227">
        <v>161</v>
      </c>
      <c r="G215" s="1227" t="s">
        <v>106</v>
      </c>
      <c r="H215" s="1227" t="s">
        <v>106</v>
      </c>
      <c r="I215" s="947">
        <v>59.75</v>
      </c>
      <c r="J215" s="703">
        <f>(M215/I215)*100</f>
        <v>2.9790794979079496</v>
      </c>
      <c r="K215" s="957">
        <v>0.44500000000000001</v>
      </c>
      <c r="L215" s="960">
        <v>4</v>
      </c>
      <c r="M215" s="694">
        <f>K215*L215</f>
        <v>1.78</v>
      </c>
      <c r="N215" s="943" t="s">
        <v>320</v>
      </c>
      <c r="O215" s="796">
        <v>0.44</v>
      </c>
      <c r="P215" s="934">
        <v>43538</v>
      </c>
      <c r="Q215" s="934">
        <v>43553</v>
      </c>
      <c r="R215" s="694">
        <f>(K215-O215)/O215*100</f>
        <v>1.1363636363636374</v>
      </c>
      <c r="S215" s="759">
        <f>IF(INDEX(Historical!$D$7:$D$1439,MATCH(B215,Historical!$B$7:$B$1450,0))=0,"n/a",(INDEX(Historical!$C$7:$C$1439,MATCH(B215,Historical!$B$7:$B$1450,0))/INDEX(Historical!$D$7:$D$1439,MATCH(B215,Historical!$B$7:$B$1450,0))-1)*100)</f>
        <v>2.941176470588247</v>
      </c>
      <c r="T215" s="759">
        <f>IF(INDEX(Historical!$F$7:$F$1432,MATCH(B215,Historical!$B$7:$B$1450,0))=0,"n/a",((INDEX(Historical!$C$7:$C$1439,MATCH(B215,Historical!$B$7:$B$1450,0))/INDEX(Historical!$F$7:$F$1432,MATCH(B215,Historical!$B$7:$B$1450,0)))^(1/3)-1)*100)</f>
        <v>2.3961154704533749</v>
      </c>
      <c r="U215" s="759">
        <f>IF(INDEX(Historical!$H$7:$H$1432,MATCH(B215,Historical!$B$7:$B$1450,0))=0,"n/a",((INDEX(Historical!$C$7:$C$1439,MATCH(B215,Historical!$B$7:$B$1450,0))/INDEX(Historical!$H$7:$H$1432,MATCH(B215,Historical!$B$7:$B$1450,0)))^(1/5)-1)*100)</f>
        <v>7.6960855891058388</v>
      </c>
      <c r="V215" s="759">
        <f>IF(INDEX(Historical!$O$7:$O$1432,MATCH(B215,Historical!$B$7:$B$1450,0))=0,"n/a",((INDEX(Historical!$C$7:$C$1439,MATCH(B215,Historical!$B$7:$B$1450,0))/INDEX(Historical!$O$7:$O$1432,MATCH(B215,Historical!$B$7:$B$1450,0)))^(1/10)-1)*100)</f>
        <v>7.3045008272090595</v>
      </c>
      <c r="W215" s="760">
        <f>IF(OR(U215&lt;=0,U215="n/a",V215&lt;=0,V215="n/a"),"n/a",U215/V215)</f>
        <v>1.0536086956740613</v>
      </c>
      <c r="X215" s="761" t="str">
        <f>IF(OR(AJ215&lt;=0,AJ215="n/a",U215&lt;=0,U215="n/a"),"n/a",U215/AJ215)</f>
        <v>n/a</v>
      </c>
      <c r="Y215" s="949"/>
      <c r="Z215" s="703" t="str">
        <f>IF(OR(AC215&lt;0.01,AC215="n/a"),"n/a",M215/AC215*100)</f>
        <v>n/a</v>
      </c>
      <c r="AA215" s="959" t="str">
        <f>IF(OR(AC215&lt;0.01,AC215="n/a"),"n/a",I215/AC215)</f>
        <v>n/a</v>
      </c>
      <c r="AB215" s="960">
        <v>12</v>
      </c>
      <c r="AC215" s="938" t="s">
        <v>137</v>
      </c>
      <c r="AD215" s="938" t="s">
        <v>137</v>
      </c>
      <c r="AE215" s="938" t="s">
        <v>137</v>
      </c>
      <c r="AF215" s="938" t="s">
        <v>137</v>
      </c>
      <c r="AG215" s="938" t="s">
        <v>137</v>
      </c>
      <c r="AH215" s="938" t="s">
        <v>137</v>
      </c>
      <c r="AI215" s="938" t="s">
        <v>137</v>
      </c>
      <c r="AJ215" s="938" t="s">
        <v>137</v>
      </c>
      <c r="AK215" s="938" t="s">
        <v>137</v>
      </c>
      <c r="AL215" s="951" t="s">
        <v>137</v>
      </c>
      <c r="AM215" s="945" t="s">
        <v>137</v>
      </c>
      <c r="AN215" s="938" t="s">
        <v>137</v>
      </c>
      <c r="AO215" s="802" t="str">
        <f>IF(U215="n/a","n/a",IF(AA215&lt;0,"n/a",IF(AA215="n/a","n/a",J215+U215-AA215)))</f>
        <v>n/a</v>
      </c>
      <c r="AP215" s="803">
        <f>IF(U215="n/a","n/a",J215+U215)</f>
        <v>10.675165087013788</v>
      </c>
      <c r="AQ215" s="961" t="str">
        <f>IF(OR(AC215&lt;0.01,AF215="n/a"),"n/a",(I215/SQRT(22.5*AC215*(I215/AF215))-1)*100)</f>
        <v>n/a</v>
      </c>
      <c r="AR215" s="703">
        <f>INDEX(Historical!$C$7:$C$1439,MATCH(B215,Historical!$B$7:$B$1450,0))*IF(AH215="n/a",1.03,IF(AH215&lt;0,1.01,IF(AH215&gt;10,1.1,(1+AH215/100))))</f>
        <v>1.8025</v>
      </c>
      <c r="AS215" s="959">
        <f>IF($AI215="n/a",1.03*AR215,IF($AI215&lt;0,1.01*AR215,IF($AI215&gt;10,1.1*AR215,(1+$AI215/100)*AR215)))</f>
        <v>1.8565750000000001</v>
      </c>
      <c r="AT215" s="959">
        <f>IF($AK215="n/a",1.03*AS215,IF($AK215&lt;0,1.01*AS215,IF($AK215&gt;10,1.1*AS215,(1+$AK215/100)*AS215)))</f>
        <v>1.9122722500000002</v>
      </c>
      <c r="AU215" s="959">
        <f>IF($AK215="n/a",1.03*AT215,IF($AK215&lt;0,1.01*AT215,IF($AK215&gt;10,1.1*AT215,(1+$AK215/100)*AT215)))</f>
        <v>1.9696404175000002</v>
      </c>
      <c r="AV215" s="959">
        <f>IF($AK215="n/a",1.03*AU215,IF($AK215&lt;0,1.01*AU215,IF($AK215&gt;10,1.1*AU215,(1+$AK215/100)*AU215)))</f>
        <v>2.0287296300250004</v>
      </c>
      <c r="AW215" s="703">
        <f>SUM(AR215:AV215)</f>
        <v>9.5697172975250009</v>
      </c>
      <c r="AX215" s="810">
        <f>AW215/I215*100</f>
        <v>16.016263259456068</v>
      </c>
      <c r="AY215" s="1017" t="s">
        <v>137</v>
      </c>
      <c r="AZ215" s="945" t="s">
        <v>137</v>
      </c>
      <c r="BA215" s="945" t="s">
        <v>137</v>
      </c>
      <c r="BB215" s="945" t="s">
        <v>137</v>
      </c>
      <c r="BC215" s="945" t="s">
        <v>137</v>
      </c>
      <c r="BD215" s="984" t="s">
        <v>4290</v>
      </c>
      <c r="BE215" s="666">
        <v>1999</v>
      </c>
      <c r="BF215" s="971">
        <f>IF(BE215&gt;2008,0,IF(BE215&gt;2001,1,IF(BE215&gt;1990,2,IF(BE215&gt;1980,3,IF(BE215&gt;1973,4,IF(BE215&gt;1970,5,IF(BE215&gt;1960,6,IF(BE215&gt;1958,7,IF(BE215&gt;1953,8,9)))))))))</f>
        <v>2</v>
      </c>
      <c r="BG215" s="955" t="s">
        <v>137</v>
      </c>
      <c r="BH215" s="937"/>
    </row>
    <row r="216" spans="1:60" ht="11.25" customHeight="1" x14ac:dyDescent="0.2">
      <c r="A216" s="944" t="s">
        <v>1071</v>
      </c>
      <c r="B216" s="948" t="s">
        <v>1072</v>
      </c>
      <c r="C216" s="1013" t="s">
        <v>108</v>
      </c>
      <c r="D216" s="1013" t="s">
        <v>4357</v>
      </c>
      <c r="E216" s="792">
        <v>6</v>
      </c>
      <c r="F216" s="1227">
        <v>727</v>
      </c>
      <c r="G216" s="1204" t="s">
        <v>106</v>
      </c>
      <c r="H216" s="1204" t="s">
        <v>106</v>
      </c>
      <c r="I216" s="947">
        <v>10.9</v>
      </c>
      <c r="J216" s="703">
        <f>(M216/I216)*100</f>
        <v>1.834862385321101</v>
      </c>
      <c r="K216" s="950">
        <v>0.2</v>
      </c>
      <c r="L216" s="960">
        <v>1</v>
      </c>
      <c r="M216" s="694">
        <f>K216*L216</f>
        <v>0.2</v>
      </c>
      <c r="N216" s="943" t="s">
        <v>250</v>
      </c>
      <c r="O216" s="795">
        <v>0.16</v>
      </c>
      <c r="P216" s="939">
        <v>43139</v>
      </c>
      <c r="Q216" s="939">
        <v>43167</v>
      </c>
      <c r="R216" s="694">
        <f>(K216-O216)/O216*100</f>
        <v>25.000000000000007</v>
      </c>
      <c r="S216" s="759">
        <f>IF(INDEX(Historical!$D$7:$D$1439,MATCH(B216,Historical!$B$7:$B$1450,0))=0,"n/a",(INDEX(Historical!$C$7:$C$1439,MATCH(B216,Historical!$B$7:$B$1450,0))/INDEX(Historical!$D$7:$D$1439,MATCH(B216,Historical!$B$7:$B$1450,0))-1)*100)</f>
        <v>25</v>
      </c>
      <c r="T216" s="759">
        <f>IF(INDEX(Historical!$F$7:$F$1432,MATCH(B216,Historical!$B$7:$B$1450,0))=0,"n/a",((INDEX(Historical!$C$7:$C$1439,MATCH(B216,Historical!$B$7:$B$1450,0))/INDEX(Historical!$F$7:$F$1432,MATCH(B216,Historical!$B$7:$B$1450,0)))^(1/3)-1)*100)</f>
        <v>35.72088082974534</v>
      </c>
      <c r="U216" s="759">
        <f>IF(INDEX(Historical!$H$7:$H$1432,MATCH(B216,Historical!$B$7:$B$1450,0))=0,"n/a",((INDEX(Historical!$C$7:$C$1439,MATCH(B216,Historical!$B$7:$B$1450,0))/INDEX(Historical!$H$7:$H$1432,MATCH(B216,Historical!$B$7:$B$1450,0)))^(1/5)-1)*100)</f>
        <v>58.489319246111357</v>
      </c>
      <c r="V216" s="759">
        <f>IF(INDEX(Historical!$O$7:$O$1432,MATCH(B216,Historical!$B$7:$B$1450,0))=0,"n/a",((INDEX(Historical!$C$7:$C$1439,MATCH(B216,Historical!$B$7:$B$1450,0))/INDEX(Historical!$O$7:$O$1432,MATCH(B216,Historical!$B$7:$B$1450,0)))^(1/10)-1)*100)</f>
        <v>0</v>
      </c>
      <c r="W216" s="760" t="str">
        <f>IF(OR(U216&lt;=0,U216="n/a",V216&lt;=0,V216="n/a"),"n/a",U216/V216)</f>
        <v>n/a</v>
      </c>
      <c r="X216" s="761" t="str">
        <f>IF(OR(AJ216&lt;=0,AJ216="n/a",U216&lt;=0,U216="n/a"),"n/a",U216/AJ216)</f>
        <v>n/a</v>
      </c>
      <c r="Y216" s="949"/>
      <c r="Z216" s="703">
        <f>IF(OR(AC216&lt;0.01,AC216="n/a"),"n/a",M216/AC216*100)</f>
        <v>50</v>
      </c>
      <c r="AA216" s="959">
        <f>IF(OR(AC216&lt;0.01,AC216="n/a"),"n/a",I216/AC216)</f>
        <v>27.25</v>
      </c>
      <c r="AB216" s="960">
        <v>9</v>
      </c>
      <c r="AC216" s="938">
        <v>0.4</v>
      </c>
      <c r="AD216" s="938" t="s">
        <v>137</v>
      </c>
      <c r="AE216" s="938">
        <v>2.69</v>
      </c>
      <c r="AF216" s="938">
        <v>0.84</v>
      </c>
      <c r="AG216" s="938">
        <v>3.1</v>
      </c>
      <c r="AH216" s="938">
        <v>-81.699999999999989</v>
      </c>
      <c r="AI216" s="938">
        <v>24.51</v>
      </c>
      <c r="AJ216" s="938">
        <v>-19.600000000000001</v>
      </c>
      <c r="AK216" s="938" t="s">
        <v>137</v>
      </c>
      <c r="AL216" s="951">
        <v>125.95</v>
      </c>
      <c r="AM216" s="945">
        <v>1.9</v>
      </c>
      <c r="AN216" s="938">
        <v>0.18</v>
      </c>
      <c r="AO216" s="802">
        <f>IF(U216="n/a","n/a",IF(AA216&lt;0,"n/a",IF(AA216="n/a","n/a",J216+U216-AA216)))</f>
        <v>33.074181631432459</v>
      </c>
      <c r="AP216" s="803">
        <f>IF(U216="n/a","n/a",J216+U216)</f>
        <v>60.324181631432459</v>
      </c>
      <c r="AQ216" s="961">
        <f>IF(OR(AC216&lt;0.01,AF216="n/a"),"n/a",(I216/SQRT(22.5*AC216*(I216/AF216))-1)*100)</f>
        <v>0.86294331087772846</v>
      </c>
      <c r="AR216" s="703">
        <f>INDEX(Historical!$C$7:$C$1439,MATCH(B216,Historical!$B$7:$B$1450,0))*IF(AH216="n/a",1.03,IF(AH216&lt;0,1.01,IF(AH216&gt;10,1.1,(1+AH216/100))))</f>
        <v>0.20200000000000001</v>
      </c>
      <c r="AS216" s="959">
        <f>IF($AI216="n/a",1.03*AR216,IF($AI216&lt;0,1.01*AR216,IF($AI216&gt;10,1.1*AR216,(1+$AI216/100)*AR216)))</f>
        <v>0.22220000000000004</v>
      </c>
      <c r="AT216" s="959">
        <f>IF($AK216="n/a",1.03*AS216,IF($AK216&lt;0,1.01*AS216,IF($AK216&gt;10,1.1*AS216,(1+$AK216/100)*AS216)))</f>
        <v>0.22886600000000004</v>
      </c>
      <c r="AU216" s="959">
        <f>IF($AK216="n/a",1.03*AT216,IF($AK216&lt;0,1.01*AT216,IF($AK216&gt;10,1.1*AT216,(1+$AK216/100)*AT216)))</f>
        <v>0.23573198000000004</v>
      </c>
      <c r="AV216" s="959">
        <f>IF($AK216="n/a",1.03*AU216,IF($AK216&lt;0,1.01*AU216,IF($AK216&gt;10,1.1*AU216,(1+$AK216/100)*AU216)))</f>
        <v>0.24280393940000003</v>
      </c>
      <c r="AW216" s="703">
        <f>SUM(AR216:AV216)</f>
        <v>1.1316019194000002</v>
      </c>
      <c r="AX216" s="810">
        <f>AW216/I216*100</f>
        <v>10.381668985321102</v>
      </c>
      <c r="AY216" s="1017">
        <v>0.38</v>
      </c>
      <c r="AZ216" s="945">
        <v>3.81</v>
      </c>
      <c r="BA216" s="945">
        <v>-23.51</v>
      </c>
      <c r="BB216" s="945">
        <v>-0.36</v>
      </c>
      <c r="BC216" s="945">
        <v>-7.6499999999999995</v>
      </c>
      <c r="BE216" s="666">
        <v>2013</v>
      </c>
      <c r="BF216" s="971">
        <f>IF(BE216&gt;2008,0,IF(BE216&gt;2001,1,IF(BE216&gt;1990,2,IF(BE216&gt;1980,3,IF(BE216&gt;1973,4,IF(BE216&gt;1970,5,IF(BE216&gt;1960,6,IF(BE216&gt;1958,7,IF(BE216&gt;1953,8,9)))))))))</f>
        <v>0</v>
      </c>
      <c r="BG216" s="955">
        <v>0.3</v>
      </c>
      <c r="BH216" s="937"/>
    </row>
    <row r="217" spans="1:60" ht="11.25" customHeight="1" x14ac:dyDescent="0.2">
      <c r="A217" s="944" t="s">
        <v>542</v>
      </c>
      <c r="B217" s="948" t="s">
        <v>543</v>
      </c>
      <c r="C217" s="1013" t="s">
        <v>131</v>
      </c>
      <c r="D217" s="1013" t="s">
        <v>4354</v>
      </c>
      <c r="E217" s="792">
        <v>16</v>
      </c>
      <c r="F217" s="1227">
        <v>226</v>
      </c>
      <c r="G217" s="1159" t="s">
        <v>37</v>
      </c>
      <c r="H217" s="1159" t="s">
        <v>115</v>
      </c>
      <c r="I217" s="947">
        <v>74.290000000000006</v>
      </c>
      <c r="J217" s="703">
        <f>(M217/I217)*100</f>
        <v>4.9400996096379055</v>
      </c>
      <c r="K217" s="950">
        <v>0.91749999999999998</v>
      </c>
      <c r="L217" s="960">
        <v>4</v>
      </c>
      <c r="M217" s="694">
        <f>K217*L217</f>
        <v>3.67</v>
      </c>
      <c r="N217" s="943" t="s">
        <v>327</v>
      </c>
      <c r="O217" s="795">
        <v>0.83499999999999996</v>
      </c>
      <c r="P217" s="934">
        <v>43544</v>
      </c>
      <c r="Q217" s="934">
        <v>43524</v>
      </c>
      <c r="R217" s="694">
        <f>(K217-O217)/O217*100</f>
        <v>9.8802395209580869</v>
      </c>
      <c r="S217" s="759">
        <f>IF(INDEX(Historical!$D$7:$D$1439,MATCH(B217,Historical!$B$7:$B$1450,0))=0,"n/a",(INDEX(Historical!$C$7:$C$1439,MATCH(B217,Historical!$B$7:$B$1450,0))/INDEX(Historical!$D$7:$D$1439,MATCH(B217,Historical!$B$7:$B$1450,0))-1)*100)</f>
        <v>10.049423393739687</v>
      </c>
      <c r="T217" s="759">
        <f>IF(INDEX(Historical!$F$7:$F$1432,MATCH(B217,Historical!$B$7:$B$1450,0))=0,"n/a",((INDEX(Historical!$C$7:$C$1439,MATCH(B217,Historical!$B$7:$B$1450,0))/INDEX(Historical!$F$7:$F$1432,MATCH(B217,Historical!$B$7:$B$1450,0)))^(1/3)-1)*100)</f>
        <v>8.8467754100453924</v>
      </c>
      <c r="U217" s="759">
        <f>IF(INDEX(Historical!$H$7:$H$1432,MATCH(B217,Historical!$B$7:$B$1450,0))=0,"n/a",((INDEX(Historical!$C$7:$C$1439,MATCH(B217,Historical!$B$7:$B$1450,0))/INDEX(Historical!$H$7:$H$1432,MATCH(B217,Historical!$B$7:$B$1450,0)))^(1/5)-1)*100)</f>
        <v>8.2213107607815417</v>
      </c>
      <c r="V217" s="759">
        <f>IF(INDEX(Historical!$O$7:$O$1432,MATCH(B217,Historical!$B$7:$B$1450,0))=0,"n/a",((INDEX(Historical!$C$7:$C$1439,MATCH(B217,Historical!$B$7:$B$1450,0))/INDEX(Historical!$O$7:$O$1432,MATCH(B217,Historical!$B$7:$B$1450,0)))^(1/10)-1)*100)</f>
        <v>7.7727433606074259</v>
      </c>
      <c r="W217" s="760">
        <f>IF(OR(U217&lt;=0,U217="n/a",V217&lt;=0,V217="n/a"),"n/a",U217/V217)</f>
        <v>1.0577103063054254</v>
      </c>
      <c r="X217" s="761">
        <f>IF(OR(AJ217&lt;=0,AJ217="n/a",U217&lt;=0,U217="n/a"),"n/a",U217/AJ217)</f>
        <v>1.9119327350654749</v>
      </c>
      <c r="Y217" s="725"/>
      <c r="Z217" s="703">
        <f>IF(OR(AC217&lt;0.01,AC217="n/a"),"n/a",M217/AC217*100)</f>
        <v>169.12442396313367</v>
      </c>
      <c r="AA217" s="959">
        <f>IF(OR(AC217&lt;0.01,AC217="n/a"),"n/a",I217/AC217)</f>
        <v>34.235023041474662</v>
      </c>
      <c r="AB217" s="960">
        <v>12</v>
      </c>
      <c r="AC217" s="938">
        <v>2.17</v>
      </c>
      <c r="AD217" s="938">
        <v>7.5</v>
      </c>
      <c r="AE217" s="938">
        <v>4.3600000000000003</v>
      </c>
      <c r="AF217" s="938">
        <v>2.21</v>
      </c>
      <c r="AG217" s="938">
        <v>6.1</v>
      </c>
      <c r="AH217" s="938">
        <v>12.7</v>
      </c>
      <c r="AI217" s="938">
        <v>5.0599999999999996</v>
      </c>
      <c r="AJ217" s="938">
        <v>4.3</v>
      </c>
      <c r="AK217" s="938">
        <v>4.5999999999999996</v>
      </c>
      <c r="AL217" s="951">
        <v>59970</v>
      </c>
      <c r="AM217" s="945">
        <v>0.2</v>
      </c>
      <c r="AN217" s="938">
        <v>1.57</v>
      </c>
      <c r="AO217" s="802">
        <f>IF(U217="n/a","n/a",IF(AA217&lt;0,"n/a",IF(AA217="n/a","n/a",J217+U217-AA217)))</f>
        <v>-21.073612671055216</v>
      </c>
      <c r="AP217" s="803">
        <f>IF(U217="n/a","n/a",J217+U217)</f>
        <v>13.161410370419446</v>
      </c>
      <c r="AQ217" s="961">
        <f>IF(OR(AC217&lt;0.01,AF217="n/a"),"n/a",(I217/SQRT(22.5*AC217*(I217/AF217))-1)*100)</f>
        <v>83.375026679278832</v>
      </c>
      <c r="AR217" s="703">
        <f>INDEX(Historical!$C$7:$C$1439,MATCH(B217,Historical!$B$7:$B$1450,0))*IF(AH217="n/a",1.03,IF(AH217&lt;0,1.01,IF(AH217&gt;10,1.1,(1+AH217/100))))</f>
        <v>3.6739999999999999</v>
      </c>
      <c r="AS217" s="959">
        <f>IF($AI217="n/a",1.03*AR217,IF($AI217&lt;0,1.01*AR217,IF($AI217&gt;10,1.1*AR217,(1+$AI217/100)*AR217)))</f>
        <v>3.8599044</v>
      </c>
      <c r="AT217" s="959">
        <f>IF($AK217="n/a",1.03*AS217,IF($AK217&lt;0,1.01*AS217,IF($AK217&gt;10,1.1*AS217,(1+$AK217/100)*AS217)))</f>
        <v>4.0374600024000005</v>
      </c>
      <c r="AU217" s="959">
        <f>IF($AK217="n/a",1.03*AT217,IF($AK217&lt;0,1.01*AT217,IF($AK217&gt;10,1.1*AT217,(1+$AK217/100)*AT217)))</f>
        <v>4.2231831625104004</v>
      </c>
      <c r="AV217" s="959">
        <f>IF($AK217="n/a",1.03*AU217,IF($AK217&lt;0,1.01*AU217,IF($AK217&gt;10,1.1*AU217,(1+$AK217/100)*AU217)))</f>
        <v>4.4174495879858791</v>
      </c>
      <c r="AW217" s="703">
        <f>SUM(AR217:AV217)</f>
        <v>20.211997152896281</v>
      </c>
      <c r="AX217" s="810">
        <f>AW217/I217*100</f>
        <v>27.206888077663589</v>
      </c>
      <c r="AY217" s="1017">
        <v>0.24</v>
      </c>
      <c r="AZ217" s="945">
        <v>10.209999999999999</v>
      </c>
      <c r="BA217" s="945">
        <v>-6.52</v>
      </c>
      <c r="BB217" s="945">
        <v>-3.1300000000000003</v>
      </c>
      <c r="BC217" s="945">
        <v>-0.27999999999999997</v>
      </c>
      <c r="BE217" s="666">
        <v>2004</v>
      </c>
      <c r="BF217" s="971">
        <f>IF(BE217&gt;2008,0,IF(BE217&gt;2001,1,IF(BE217&gt;1990,2,IF(BE217&gt;1980,3,IF(BE217&gt;1973,4,IF(BE217&gt;1970,5,IF(BE217&gt;1960,6,IF(BE217&gt;1958,7,IF(BE217&gt;1953,8,9)))))))))</f>
        <v>1</v>
      </c>
      <c r="BG217" s="955">
        <v>1.5</v>
      </c>
      <c r="BH217" s="937"/>
    </row>
    <row r="218" spans="1:60" ht="11.25" customHeight="1" x14ac:dyDescent="0.2">
      <c r="A218" s="944" t="s">
        <v>1115</v>
      </c>
      <c r="B218" s="948" t="s">
        <v>1116</v>
      </c>
      <c r="C218" s="1013" t="s">
        <v>112</v>
      </c>
      <c r="D218" s="1013" t="s">
        <v>4359</v>
      </c>
      <c r="E218" s="792">
        <v>7</v>
      </c>
      <c r="F218" s="1227">
        <v>708</v>
      </c>
      <c r="G218" s="1160" t="s">
        <v>115</v>
      </c>
      <c r="H218" s="1160" t="s">
        <v>115</v>
      </c>
      <c r="I218" s="947">
        <v>61.04</v>
      </c>
      <c r="J218" s="703">
        <f>(M218/I218)*100</f>
        <v>2.6376146788990829</v>
      </c>
      <c r="K218" s="950">
        <v>0.40250000000000002</v>
      </c>
      <c r="L218" s="960">
        <v>4</v>
      </c>
      <c r="M218" s="694">
        <f>K218*L218</f>
        <v>1.61</v>
      </c>
      <c r="N218" s="943" t="s">
        <v>263</v>
      </c>
      <c r="O218" s="795">
        <v>0.35</v>
      </c>
      <c r="P218" s="934">
        <v>43670</v>
      </c>
      <c r="Q218" s="934">
        <v>43692</v>
      </c>
      <c r="R218" s="694">
        <f>(K218-O218)/O218*100</f>
        <v>15.000000000000014</v>
      </c>
      <c r="S218" s="759">
        <f>IF(INDEX(Historical!$D$7:$D$1439,MATCH(B218,Historical!$B$7:$B$1450,0))=0,"n/a",(INDEX(Historical!$C$7:$C$1439,MATCH(B218,Historical!$B$7:$B$1450,0))/INDEX(Historical!$D$7:$D$1439,MATCH(B218,Historical!$B$7:$B$1450,0))-1)*100)</f>
        <v>29.064039408866993</v>
      </c>
      <c r="T218" s="759">
        <f>IF(INDEX(Historical!$F$7:$F$1432,MATCH(B218,Historical!$B$7:$B$1450,0))=0,"n/a",((INDEX(Historical!$C$7:$C$1439,MATCH(B218,Historical!$B$7:$B$1450,0))/INDEX(Historical!$F$7:$F$1432,MATCH(B218,Historical!$B$7:$B$1450,0)))^(1/3)-1)*100)</f>
        <v>42.786208169964233</v>
      </c>
      <c r="U218" s="759">
        <f>IF(INDEX(Historical!$H$7:$H$1432,MATCH(B218,Historical!$B$7:$B$1450,0))=0,"n/a",((INDEX(Historical!$C$7:$C$1439,MATCH(B218,Historical!$B$7:$B$1450,0))/INDEX(Historical!$H$7:$H$1432,MATCH(B218,Historical!$B$7:$B$1450,0)))^(1/5)-1)*100)</f>
        <v>61.293924836940363</v>
      </c>
      <c r="V218" s="759" t="str">
        <f>IF(INDEX(Historical!$O$7:$O$1432,MATCH(B218,Historical!$B$7:$B$1450,0))=0,"n/a",((INDEX(Historical!$C$7:$C$1439,MATCH(B218,Historical!$B$7:$B$1450,0))/INDEX(Historical!$O$7:$O$1432,MATCH(B218,Historical!$B$7:$B$1450,0)))^(1/10)-1)*100)</f>
        <v>n/a</v>
      </c>
      <c r="W218" s="760" t="str">
        <f>IF(OR(U218&lt;=0,U218="n/a",V218&lt;=0,V218="n/a"),"n/a",U218/V218)</f>
        <v>n/a</v>
      </c>
      <c r="X218" s="761" t="str">
        <f>IF(OR(AJ218&lt;=0,AJ218="n/a",U218&lt;=0,U218="n/a"),"n/a",U218/AJ218)</f>
        <v>n/a</v>
      </c>
      <c r="Y218" s="706"/>
      <c r="Z218" s="703">
        <f>IF(OR(AC218&lt;0.01,AC218="n/a"),"n/a",M218/AC218*100)</f>
        <v>23.887240356083087</v>
      </c>
      <c r="AA218" s="959">
        <f>IF(OR(AC218&lt;0.01,AC218="n/a"),"n/a",I218/AC218)</f>
        <v>9.0563798219584566</v>
      </c>
      <c r="AB218" s="960">
        <v>12</v>
      </c>
      <c r="AC218" s="938">
        <v>6.74</v>
      </c>
      <c r="AD218" s="938">
        <v>0.65</v>
      </c>
      <c r="AE218" s="938">
        <v>0.89</v>
      </c>
      <c r="AF218" s="938">
        <v>2.92</v>
      </c>
      <c r="AG218" s="938">
        <v>33.4</v>
      </c>
      <c r="AH218" s="938">
        <v>13.900000000000002</v>
      </c>
      <c r="AI218" s="938">
        <v>4.99</v>
      </c>
      <c r="AJ218" s="938">
        <v>-14.299999999999999</v>
      </c>
      <c r="AK218" s="938">
        <v>14.27</v>
      </c>
      <c r="AL218" s="951">
        <v>40770</v>
      </c>
      <c r="AM218" s="945">
        <v>0.3</v>
      </c>
      <c r="AN218" s="938">
        <v>0.72</v>
      </c>
      <c r="AO218" s="802">
        <f>IF(U218="n/a","n/a",IF(AA218&lt;0,"n/a",IF(AA218="n/a","n/a",J218+U218-AA218)))</f>
        <v>54.875159693880988</v>
      </c>
      <c r="AP218" s="803">
        <f>IF(U218="n/a","n/a",J218+U218)</f>
        <v>63.931539515839447</v>
      </c>
      <c r="AQ218" s="961">
        <f>IF(OR(AC218&lt;0.01,AF218="n/a"),"n/a",(I218/SQRT(22.5*AC218*(I218/AF218))-1)*100)</f>
        <v>8.4120310669104192</v>
      </c>
      <c r="AR218" s="703">
        <f>INDEX(Historical!$C$7:$C$1439,MATCH(B218,Historical!$B$7:$B$1450,0))*IF(AH218="n/a",1.03,IF(AH218&lt;0,1.01,IF(AH218&gt;10,1.1,(1+AH218/100))))</f>
        <v>1.4410000000000003</v>
      </c>
      <c r="AS218" s="959">
        <f>IF($AI218="n/a",1.03*AR218,IF($AI218&lt;0,1.01*AR218,IF($AI218&gt;10,1.1*AR218,(1+$AI218/100)*AR218)))</f>
        <v>1.5129059000000005</v>
      </c>
      <c r="AT218" s="959">
        <f>IF($AK218="n/a",1.03*AS218,IF($AK218&lt;0,1.01*AS218,IF($AK218&gt;10,1.1*AS218,(1+$AK218/100)*AS218)))</f>
        <v>1.6641964900000006</v>
      </c>
      <c r="AU218" s="959">
        <f>IF($AK218="n/a",1.03*AT218,IF($AK218&lt;0,1.01*AT218,IF($AK218&gt;10,1.1*AT218,(1+$AK218/100)*AT218)))</f>
        <v>1.8306161390000009</v>
      </c>
      <c r="AV218" s="959">
        <f>IF($AK218="n/a",1.03*AU218,IF($AK218&lt;0,1.01*AU218,IF($AK218&gt;10,1.1*AU218,(1+$AK218/100)*AU218)))</f>
        <v>2.013677752900001</v>
      </c>
      <c r="AW218" s="703">
        <f>SUM(AR218:AV218)</f>
        <v>8.462396281900002</v>
      </c>
      <c r="AX218" s="810">
        <f>AW218/I218*100</f>
        <v>13.863689845838797</v>
      </c>
      <c r="AY218" s="1017">
        <v>1.18</v>
      </c>
      <c r="AZ218" s="945">
        <v>35.4</v>
      </c>
      <c r="BA218" s="945">
        <v>-3.7800000000000002</v>
      </c>
      <c r="BB218" s="945">
        <v>6.16</v>
      </c>
      <c r="BC218" s="945">
        <v>12.58</v>
      </c>
      <c r="BE218" s="666">
        <v>2013</v>
      </c>
      <c r="BF218" s="971">
        <f>IF(BE218&gt;2008,0,IF(BE218&gt;2001,1,IF(BE218&gt;1990,2,IF(BE218&gt;1980,3,IF(BE218&gt;1973,4,IF(BE218&gt;1970,5,IF(BE218&gt;1960,6,IF(BE218&gt;1958,7,IF(BE218&gt;1953,8,9)))))))))</f>
        <v>0</v>
      </c>
      <c r="BG218" s="955">
        <v>7.6</v>
      </c>
      <c r="BH218" s="937"/>
    </row>
    <row r="219" spans="1:60" ht="11.25" customHeight="1" x14ac:dyDescent="0.2">
      <c r="A219" s="936" t="s">
        <v>208</v>
      </c>
      <c r="B219" s="948" t="s">
        <v>209</v>
      </c>
      <c r="C219" s="1013" t="s">
        <v>112</v>
      </c>
      <c r="D219" s="1013" t="s">
        <v>213</v>
      </c>
      <c r="E219" s="792">
        <v>33</v>
      </c>
      <c r="F219" s="1227">
        <v>84</v>
      </c>
      <c r="G219" s="1227" t="s">
        <v>37</v>
      </c>
      <c r="H219" s="1227" t="s">
        <v>37</v>
      </c>
      <c r="I219" s="938">
        <v>49.95</v>
      </c>
      <c r="J219" s="703">
        <f>(M219/I219)*100</f>
        <v>1.6816816816816813</v>
      </c>
      <c r="K219" s="957">
        <v>0.21</v>
      </c>
      <c r="L219" s="960">
        <v>4</v>
      </c>
      <c r="M219" s="694">
        <f>K219*L219</f>
        <v>0.84</v>
      </c>
      <c r="N219" s="943" t="s">
        <v>210</v>
      </c>
      <c r="O219" s="796">
        <v>0.19</v>
      </c>
      <c r="P219" s="934">
        <v>43628</v>
      </c>
      <c r="Q219" s="934">
        <v>43644</v>
      </c>
      <c r="R219" s="694">
        <f>(K219-O219)/O219*100</f>
        <v>10.52631578947368</v>
      </c>
      <c r="S219" s="759">
        <f>IF(INDEX(Historical!$D$7:$D$1439,MATCH(B219,Historical!$B$7:$B$1450,0))=0,"n/a",(INDEX(Historical!$C$7:$C$1439,MATCH(B219,Historical!$B$7:$B$1450,0))/INDEX(Historical!$D$7:$D$1439,MATCH(B219,Historical!$B$7:$B$1450,0))-1)*100)</f>
        <v>5.6338028169014231</v>
      </c>
      <c r="T219" s="759">
        <f>IF(INDEX(Historical!$F$7:$F$1432,MATCH(B219,Historical!$B$7:$B$1450,0))=0,"n/a",((INDEX(Historical!$C$7:$C$1439,MATCH(B219,Historical!$B$7:$B$1450,0))/INDEX(Historical!$F$7:$F$1432,MATCH(B219,Historical!$B$7:$B$1450,0)))^(1/3)-1)*100)</f>
        <v>3.831426397387494</v>
      </c>
      <c r="U219" s="759">
        <f>IF(INDEX(Historical!$H$7:$H$1432,MATCH(B219,Historical!$B$7:$B$1450,0))=0,"n/a",((INDEX(Historical!$C$7:$C$1439,MATCH(B219,Historical!$B$7:$B$1450,0))/INDEX(Historical!$H$7:$H$1432,MATCH(B219,Historical!$B$7:$B$1450,0)))^(1/5)-1)*100)</f>
        <v>8.4471771197698544</v>
      </c>
      <c r="V219" s="759">
        <f>IF(INDEX(Historical!$O$7:$O$1432,MATCH(B219,Historical!$B$7:$B$1450,0))=0,"n/a",((INDEX(Historical!$C$7:$C$1439,MATCH(B219,Historical!$B$7:$B$1450,0))/INDEX(Historical!$O$7:$O$1432,MATCH(B219,Historical!$B$7:$B$1450,0)))^(1/10)-1)*100)</f>
        <v>12.920586405833623</v>
      </c>
      <c r="W219" s="760">
        <f>IF(OR(U219&lt;=0,U219="n/a",V219&lt;=0,V219="n/a"),"n/a",U219/V219)</f>
        <v>0.65377660536800164</v>
      </c>
      <c r="X219" s="761" t="str">
        <f>IF(OR(AJ219&lt;=0,AJ219="n/a",U219&lt;=0,U219="n/a"),"n/a",U219/AJ219)</f>
        <v>n/a</v>
      </c>
      <c r="Y219" s="949"/>
      <c r="Z219" s="703">
        <f>IF(OR(AC219&lt;0.01,AC219="n/a"),"n/a",M219/AC219*100)</f>
        <v>34.146341463414629</v>
      </c>
      <c r="AA219" s="959">
        <f>IF(OR(AC219&lt;0.01,AC219="n/a"),"n/a",I219/AC219)</f>
        <v>20.304878048780488</v>
      </c>
      <c r="AB219" s="960">
        <v>7</v>
      </c>
      <c r="AC219" s="938">
        <v>2.46</v>
      </c>
      <c r="AD219" s="938">
        <v>2.5499999999999998</v>
      </c>
      <c r="AE219" s="938">
        <v>2.25</v>
      </c>
      <c r="AF219" s="938">
        <v>6.84</v>
      </c>
      <c r="AG219" s="938">
        <v>35.5</v>
      </c>
      <c r="AH219" s="938">
        <v>-14.299999999999999</v>
      </c>
      <c r="AI219" s="938">
        <v>9.5399999999999991</v>
      </c>
      <c r="AJ219" s="938">
        <v>-2</v>
      </c>
      <c r="AK219" s="938">
        <v>8</v>
      </c>
      <c r="AL219" s="951">
        <v>6390</v>
      </c>
      <c r="AM219" s="945">
        <v>0.2</v>
      </c>
      <c r="AN219" s="938">
        <v>0.74</v>
      </c>
      <c r="AO219" s="802">
        <f>IF(U219="n/a","n/a",IF(AA219&lt;0,"n/a",IF(AA219="n/a","n/a",J219+U219-AA219)))</f>
        <v>-10.176019247328952</v>
      </c>
      <c r="AP219" s="803">
        <f>IF(U219="n/a","n/a",J219+U219)</f>
        <v>10.128858801451535</v>
      </c>
      <c r="AQ219" s="961">
        <f>IF(OR(AC219&lt;0.01,AF219="n/a"),"n/a",(I219/SQRT(22.5*AC219*(I219/AF219))-1)*100)</f>
        <v>148.44884638148895</v>
      </c>
      <c r="AR219" s="703">
        <f>INDEX(Historical!$C$7:$C$1439,MATCH(B219,Historical!$B$7:$B$1450,0))*IF(AH219="n/a",1.03,IF(AH219&lt;0,1.01,IF(AH219&gt;10,1.1,(1+AH219/100))))</f>
        <v>0.75750000000000006</v>
      </c>
      <c r="AS219" s="959">
        <f>IF($AI219="n/a",1.03*AR219,IF($AI219&lt;0,1.01*AR219,IF($AI219&gt;10,1.1*AR219,(1+$AI219/100)*AR219)))</f>
        <v>0.82976550000000004</v>
      </c>
      <c r="AT219" s="959">
        <f>IF($AK219="n/a",1.03*AS219,IF($AK219&lt;0,1.01*AS219,IF($AK219&gt;10,1.1*AS219,(1+$AK219/100)*AS219)))</f>
        <v>0.89614674000000005</v>
      </c>
      <c r="AU219" s="959">
        <f>IF($AK219="n/a",1.03*AT219,IF($AK219&lt;0,1.01*AT219,IF($AK219&gt;10,1.1*AT219,(1+$AK219/100)*AT219)))</f>
        <v>0.9678384792000001</v>
      </c>
      <c r="AV219" s="959">
        <f>IF($AK219="n/a",1.03*AU219,IF($AK219&lt;0,1.01*AU219,IF($AK219&gt;10,1.1*AU219,(1+$AK219/100)*AU219)))</f>
        <v>1.0452655575360001</v>
      </c>
      <c r="AW219" s="703">
        <f>SUM(AR219:AV219)</f>
        <v>4.4965162767360001</v>
      </c>
      <c r="AX219" s="810">
        <f>AW219/I219*100</f>
        <v>9.0020345880600594</v>
      </c>
      <c r="AY219" s="1017">
        <v>1.42</v>
      </c>
      <c r="AZ219" s="945">
        <v>24.04</v>
      </c>
      <c r="BA219" s="945">
        <v>-15.950000000000001</v>
      </c>
      <c r="BB219" s="945">
        <v>1.6400000000000001</v>
      </c>
      <c r="BC219" s="945">
        <v>6.9999999999999993E-2</v>
      </c>
      <c r="BE219" s="666">
        <v>1987</v>
      </c>
      <c r="BF219" s="971">
        <f>IF(BE219&gt;2008,0,IF(BE219&gt;2001,1,IF(BE219&gt;1990,2,IF(BE219&gt;1980,3,IF(BE219&gt;1973,4,IF(BE219&gt;1970,5,IF(BE219&gt;1960,6,IF(BE219&gt;1958,7,IF(BE219&gt;1953,8,9)))))))))</f>
        <v>3</v>
      </c>
      <c r="BG219" s="955">
        <v>14.7</v>
      </c>
      <c r="BH219" s="937"/>
    </row>
    <row r="220" spans="1:60" ht="11.25" customHeight="1" x14ac:dyDescent="0.2">
      <c r="A220" s="936" t="s">
        <v>1119</v>
      </c>
      <c r="B220" s="948" t="s">
        <v>1120</v>
      </c>
      <c r="C220" s="1013" t="s">
        <v>247</v>
      </c>
      <c r="D220" s="1013" t="s">
        <v>4374</v>
      </c>
      <c r="E220" s="793">
        <v>8</v>
      </c>
      <c r="F220" s="1227">
        <v>515</v>
      </c>
      <c r="G220" s="1168" t="s">
        <v>106</v>
      </c>
      <c r="H220" s="1168" t="s">
        <v>106</v>
      </c>
      <c r="I220" s="947">
        <v>72.78</v>
      </c>
      <c r="J220" s="703">
        <f>(M220/I220)*100</f>
        <v>0.54960153888430885</v>
      </c>
      <c r="K220" s="950">
        <v>0.1</v>
      </c>
      <c r="L220" s="960">
        <v>4</v>
      </c>
      <c r="M220" s="694">
        <f>K220*L220</f>
        <v>0.4</v>
      </c>
      <c r="N220" s="943" t="s">
        <v>723</v>
      </c>
      <c r="O220" s="795">
        <v>7.0000000000000007E-2</v>
      </c>
      <c r="P220" s="939">
        <v>43006</v>
      </c>
      <c r="Q220" s="939">
        <v>43038</v>
      </c>
      <c r="R220" s="694">
        <f>(K220-O220)/O220*100</f>
        <v>42.857142857142847</v>
      </c>
      <c r="S220" s="759">
        <f>IF(INDEX(Historical!$D$7:$D$1439,MATCH(B220,Historical!$B$7:$B$1450,0))=0,"n/a",(INDEX(Historical!$C$7:$C$1439,MATCH(B220,Historical!$B$7:$B$1450,0))/INDEX(Historical!$D$7:$D$1439,MATCH(B220,Historical!$B$7:$B$1450,0))-1)*100)</f>
        <v>29.032258064516103</v>
      </c>
      <c r="T220" s="759">
        <f>IF(INDEX(Historical!$F$7:$F$1432,MATCH(B220,Historical!$B$7:$B$1450,0))=0,"n/a",((INDEX(Historical!$C$7:$C$1439,MATCH(B220,Historical!$B$7:$B$1450,0))/INDEX(Historical!$F$7:$F$1432,MATCH(B220,Historical!$B$7:$B$1450,0)))^(1/3)-1)*100)</f>
        <v>16.960709528514649</v>
      </c>
      <c r="U220" s="759">
        <f>IF(INDEX(Historical!$H$7:$H$1432,MATCH(B220,Historical!$B$7:$B$1450,0))=0,"n/a",((INDEX(Historical!$C$7:$C$1439,MATCH(B220,Historical!$B$7:$B$1450,0))/INDEX(Historical!$H$7:$H$1432,MATCH(B220,Historical!$B$7:$B$1450,0)))^(1/5)-1)*100)</f>
        <v>13.754383035188301</v>
      </c>
      <c r="V220" s="759">
        <f>IF(INDEX(Historical!$O$7:$O$1432,MATCH(B220,Historical!$B$7:$B$1450,0))=0,"n/a",((INDEX(Historical!$C$7:$C$1439,MATCH(B220,Historical!$B$7:$B$1450,0))/INDEX(Historical!$O$7:$O$1432,MATCH(B220,Historical!$B$7:$B$1450,0)))^(1/10)-1)*100)</f>
        <v>9.5958226385217227</v>
      </c>
      <c r="W220" s="760">
        <f>IF(OR(U220&lt;=0,U220="n/a",V220&lt;=0,V220="n/a"),"n/a",U220/V220)</f>
        <v>1.4333719529133797</v>
      </c>
      <c r="X220" s="761" t="str">
        <f>IF(OR(AJ220&lt;=0,AJ220="n/a",U220&lt;=0,U220="n/a"),"n/a",U220/AJ220)</f>
        <v>n/a</v>
      </c>
      <c r="Y220" s="727" t="s">
        <v>4427</v>
      </c>
      <c r="Z220" s="703">
        <f>IF(OR(AC220&lt;0.01,AC220="n/a"),"n/a",M220/AC220*100)</f>
        <v>6.3897763578274773</v>
      </c>
      <c r="AA220" s="959">
        <f>IF(OR(AC220&lt;0.01,AC220="n/a"),"n/a",I220/AC220)</f>
        <v>11.626198083067093</v>
      </c>
      <c r="AB220" s="960">
        <v>1</v>
      </c>
      <c r="AC220" s="938">
        <v>6.26</v>
      </c>
      <c r="AD220" s="938" t="s">
        <v>137</v>
      </c>
      <c r="AE220" s="938">
        <v>0.28999999999999998</v>
      </c>
      <c r="AF220" s="938">
        <v>1.0900000000000001</v>
      </c>
      <c r="AG220" s="938">
        <v>10</v>
      </c>
      <c r="AH220" s="938">
        <v>25.5</v>
      </c>
      <c r="AI220" s="938">
        <v>-8.08</v>
      </c>
      <c r="AJ220" s="938">
        <v>-2.9000000000000004</v>
      </c>
      <c r="AK220" s="938">
        <v>-7.5399999999999991</v>
      </c>
      <c r="AL220" s="951">
        <v>1860</v>
      </c>
      <c r="AM220" s="945">
        <v>17.5</v>
      </c>
      <c r="AN220" s="938">
        <v>0.33</v>
      </c>
      <c r="AO220" s="802">
        <f>IF(U220="n/a","n/a",IF(AA220&lt;0,"n/a",IF(AA220="n/a","n/a",J220+U220-AA220)))</f>
        <v>2.6777864910055165</v>
      </c>
      <c r="AP220" s="803">
        <f>IF(U220="n/a","n/a",J220+U220)</f>
        <v>14.30398457407261</v>
      </c>
      <c r="AQ220" s="961">
        <f>IF(OR(AC220&lt;0.01,AF220="n/a"),"n/a",(I220/SQRT(22.5*AC220*(I220/AF220))-1)*100)</f>
        <v>-24.951701742461186</v>
      </c>
      <c r="AR220" s="703">
        <f>INDEX(Historical!$C$7:$C$1439,MATCH(B220,Historical!$B$7:$B$1450,0))*IF(AH220="n/a",1.03,IF(AH220&lt;0,1.01,IF(AH220&gt;10,1.1,(1+AH220/100))))</f>
        <v>0.44000000000000006</v>
      </c>
      <c r="AS220" s="959">
        <f>IF($AI220="n/a",1.03*AR220,IF($AI220&lt;0,1.01*AR220,IF($AI220&gt;10,1.1*AR220,(1+$AI220/100)*AR220)))</f>
        <v>0.44440000000000007</v>
      </c>
      <c r="AT220" s="959">
        <f>IF($AK220="n/a",1.03*AS220,IF($AK220&lt;0,1.01*AS220,IF($AK220&gt;10,1.1*AS220,(1+$AK220/100)*AS220)))</f>
        <v>0.44884400000000008</v>
      </c>
      <c r="AU220" s="959">
        <f>IF($AK220="n/a",1.03*AT220,IF($AK220&lt;0,1.01*AT220,IF($AK220&gt;10,1.1*AT220,(1+$AK220/100)*AT220)))</f>
        <v>0.45333244000000006</v>
      </c>
      <c r="AV220" s="959">
        <f>IF($AK220="n/a",1.03*AU220,IF($AK220&lt;0,1.01*AU220,IF($AK220&gt;10,1.1*AU220,(1+$AK220/100)*AU220)))</f>
        <v>0.45786576440000004</v>
      </c>
      <c r="AW220" s="703">
        <f>SUM(AR220:AV220)</f>
        <v>2.2444422044000003</v>
      </c>
      <c r="AX220" s="810">
        <f>AW220/I220*100</f>
        <v>3.0838722236878264</v>
      </c>
      <c r="AY220" s="1017">
        <v>1.06</v>
      </c>
      <c r="AZ220" s="945">
        <v>34.880000000000003</v>
      </c>
      <c r="BA220" s="945">
        <v>-22.6</v>
      </c>
      <c r="BB220" s="945">
        <v>16.38</v>
      </c>
      <c r="BC220" s="945">
        <v>8.48</v>
      </c>
      <c r="BE220" s="666">
        <v>2012</v>
      </c>
      <c r="BF220" s="971">
        <f>IF(BE220&gt;2008,0,IF(BE220&gt;2001,1,IF(BE220&gt;1990,2,IF(BE220&gt;1980,3,IF(BE220&gt;1973,4,IF(BE220&gt;1970,5,IF(BE220&gt;1960,6,IF(BE220&gt;1958,7,IF(BE220&gt;1953,8,9)))))))))</f>
        <v>0</v>
      </c>
      <c r="BG220" s="955">
        <v>4.5999999999999996</v>
      </c>
      <c r="BH220" s="937"/>
    </row>
    <row r="221" spans="1:60" ht="11.25" customHeight="1" x14ac:dyDescent="0.2">
      <c r="A221" s="936" t="s">
        <v>1129</v>
      </c>
      <c r="B221" s="948" t="s">
        <v>1130</v>
      </c>
      <c r="C221" s="1013" t="s">
        <v>4345</v>
      </c>
      <c r="D221" s="1013" t="s">
        <v>4346</v>
      </c>
      <c r="E221" s="792">
        <v>9</v>
      </c>
      <c r="F221" s="1227">
        <v>409</v>
      </c>
      <c r="G221" s="1227" t="s">
        <v>106</v>
      </c>
      <c r="H221" s="1227" t="s">
        <v>106</v>
      </c>
      <c r="I221" s="947">
        <v>40.82</v>
      </c>
      <c r="J221" s="703">
        <f>(M221/I221)*100</f>
        <v>2.547770700636943</v>
      </c>
      <c r="K221" s="950">
        <v>0.26</v>
      </c>
      <c r="L221" s="960">
        <v>4</v>
      </c>
      <c r="M221" s="694">
        <f>K221*L221</f>
        <v>1.04</v>
      </c>
      <c r="N221" s="943" t="s">
        <v>493</v>
      </c>
      <c r="O221" s="795">
        <v>0.25</v>
      </c>
      <c r="P221" s="934">
        <v>43462</v>
      </c>
      <c r="Q221" s="934">
        <v>43480</v>
      </c>
      <c r="R221" s="694">
        <f>(K221-O221)/O221*100</f>
        <v>4.0000000000000036</v>
      </c>
      <c r="S221" s="759">
        <f>IF(INDEX(Historical!$D$7:$D$1439,MATCH(B221,Historical!$B$7:$B$1450,0))=0,"n/a",(INDEX(Historical!$C$7:$C$1439,MATCH(B221,Historical!$B$7:$B$1450,0))/INDEX(Historical!$D$7:$D$1439,MATCH(B221,Historical!$B$7:$B$1450,0))-1)*100)</f>
        <v>8.6956521739130377</v>
      </c>
      <c r="T221" s="759">
        <f>IF(INDEX(Historical!$F$7:$F$1432,MATCH(B221,Historical!$B$7:$B$1450,0))=0,"n/a",((INDEX(Historical!$C$7:$C$1439,MATCH(B221,Historical!$B$7:$B$1450,0))/INDEX(Historical!$F$7:$F$1432,MATCH(B221,Historical!$B$7:$B$1450,0)))^(1/3)-1)*100)</f>
        <v>5.983983294832651</v>
      </c>
      <c r="U221" s="759">
        <f>IF(INDEX(Historical!$H$7:$H$1432,MATCH(B221,Historical!$B$7:$B$1450,0))=0,"n/a",((INDEX(Historical!$C$7:$C$1439,MATCH(B221,Historical!$B$7:$B$1450,0))/INDEX(Historical!$H$7:$H$1432,MATCH(B221,Historical!$B$7:$B$1450,0)))^(1/5)-1)*100)</f>
        <v>6.790716584560208</v>
      </c>
      <c r="V221" s="759">
        <f>IF(INDEX(Historical!$O$7:$O$1432,MATCH(B221,Historical!$B$7:$B$1450,0))=0,"n/a",((INDEX(Historical!$C$7:$C$1439,MATCH(B221,Historical!$B$7:$B$1450,0))/INDEX(Historical!$O$7:$O$1432,MATCH(B221,Historical!$B$7:$B$1450,0)))^(1/10)-1)*100)</f>
        <v>3.0917228500034089</v>
      </c>
      <c r="W221" s="760">
        <f>IF(OR(U221&lt;=0,U221="n/a",V221&lt;=0,V221="n/a"),"n/a",U221/V221)</f>
        <v>2.1964182800384973</v>
      </c>
      <c r="X221" s="761">
        <f>IF(OR(AJ221&lt;=0,AJ221="n/a",U221&lt;=0,U221="n/a"),"n/a",U221/AJ221)</f>
        <v>0.39945391673883579</v>
      </c>
      <c r="Y221" s="714"/>
      <c r="Z221" s="703">
        <f>IF(OR(AC221&lt;0.01,AC221="n/a"),"n/a",M221/AC221*100)</f>
        <v>152.94117647058823</v>
      </c>
      <c r="AA221" s="959">
        <f>IF(OR(AC221&lt;0.01,AC221="n/a"),"n/a",I221/AC221)</f>
        <v>60.029411764705877</v>
      </c>
      <c r="AB221" s="960">
        <v>12</v>
      </c>
      <c r="AC221" s="938">
        <v>0.68</v>
      </c>
      <c r="AD221" s="938">
        <v>7.54</v>
      </c>
      <c r="AE221" s="938">
        <v>7.72</v>
      </c>
      <c r="AF221" s="938">
        <v>2.96</v>
      </c>
      <c r="AG221" s="938">
        <v>4.8</v>
      </c>
      <c r="AH221" s="938">
        <v>16.900000000000002</v>
      </c>
      <c r="AI221" s="938">
        <v>12.790000000000001</v>
      </c>
      <c r="AJ221" s="938">
        <v>17</v>
      </c>
      <c r="AK221" s="938">
        <v>8</v>
      </c>
      <c r="AL221" s="951">
        <v>6900</v>
      </c>
      <c r="AM221" s="945">
        <v>5.7799999999999994</v>
      </c>
      <c r="AN221" s="938">
        <v>1.75</v>
      </c>
      <c r="AO221" s="802">
        <f>IF(U221="n/a","n/a",IF(AA221&lt;0,"n/a",IF(AA221="n/a","n/a",J221+U221-AA221)))</f>
        <v>-50.690924479508723</v>
      </c>
      <c r="AP221" s="803">
        <f>IF(U221="n/a","n/a",J221+U221)</f>
        <v>9.3384872851971501</v>
      </c>
      <c r="AQ221" s="961">
        <f>IF(OR(AC221&lt;0.01,AF221="n/a"),"n/a",(I221/SQRT(22.5*AC221*(I221/AF221))-1)*100)</f>
        <v>181.01961878806762</v>
      </c>
      <c r="AR221" s="703">
        <f>INDEX(Historical!$C$7:$C$1439,MATCH(B221,Historical!$B$7:$B$1450,0))*IF(AH221="n/a",1.03,IF(AH221&lt;0,1.01,IF(AH221&gt;10,1.1,(1+AH221/100))))</f>
        <v>1.1000000000000001</v>
      </c>
      <c r="AS221" s="959">
        <f>IF($AI221="n/a",1.03*AR221,IF($AI221&lt;0,1.01*AR221,IF($AI221&gt;10,1.1*AR221,(1+$AI221/100)*AR221)))</f>
        <v>1.2100000000000002</v>
      </c>
      <c r="AT221" s="959">
        <f>IF($AK221="n/a",1.03*AS221,IF($AK221&lt;0,1.01*AS221,IF($AK221&gt;10,1.1*AS221,(1+$AK221/100)*AS221)))</f>
        <v>1.3068000000000002</v>
      </c>
      <c r="AU221" s="959">
        <f>IF($AK221="n/a",1.03*AT221,IF($AK221&lt;0,1.01*AT221,IF($AK221&gt;10,1.1*AT221,(1+$AK221/100)*AT221)))</f>
        <v>1.4113440000000004</v>
      </c>
      <c r="AV221" s="959">
        <f>IF($AK221="n/a",1.03*AU221,IF($AK221&lt;0,1.01*AU221,IF($AK221&gt;10,1.1*AU221,(1+$AK221/100)*AU221)))</f>
        <v>1.5242515200000004</v>
      </c>
      <c r="AW221" s="703">
        <f>SUM(AR221:AV221)</f>
        <v>6.552395520000001</v>
      </c>
      <c r="AX221" s="810">
        <f>AW221/I221*100</f>
        <v>16.051924350808431</v>
      </c>
      <c r="AY221" s="1017">
        <v>0.72</v>
      </c>
      <c r="AZ221" s="945">
        <v>26.3</v>
      </c>
      <c r="BA221" s="945">
        <v>-3.75</v>
      </c>
      <c r="BB221" s="945">
        <v>0.26</v>
      </c>
      <c r="BC221" s="945">
        <v>5.7799999999999994</v>
      </c>
      <c r="BE221" s="666">
        <v>2011</v>
      </c>
      <c r="BF221" s="971">
        <f>IF(BE221&gt;2008,0,IF(BE221&gt;2001,1,IF(BE221&gt;1990,2,IF(BE221&gt;1980,3,IF(BE221&gt;1973,4,IF(BE221&gt;1970,5,IF(BE221&gt;1960,6,IF(BE221&gt;1958,7,IF(BE221&gt;1953,8,9)))))))))</f>
        <v>0</v>
      </c>
      <c r="BG221" s="955">
        <v>1.4000000000000001</v>
      </c>
      <c r="BH221" s="937"/>
    </row>
    <row r="222" spans="1:60" ht="11.25" customHeight="1" x14ac:dyDescent="0.2">
      <c r="A222" s="936" t="s">
        <v>1121</v>
      </c>
      <c r="B222" s="948" t="s">
        <v>1122</v>
      </c>
      <c r="C222" s="1013" t="s">
        <v>108</v>
      </c>
      <c r="D222" s="1013" t="s">
        <v>4370</v>
      </c>
      <c r="E222" s="792">
        <v>9</v>
      </c>
      <c r="F222" s="1227">
        <v>505</v>
      </c>
      <c r="G222" s="1227" t="s">
        <v>37</v>
      </c>
      <c r="H222" s="1227" t="s">
        <v>115</v>
      </c>
      <c r="I222" s="947">
        <v>89.74</v>
      </c>
      <c r="J222" s="703">
        <f>(M222/I222)*100</f>
        <v>1.9612213059950971</v>
      </c>
      <c r="K222" s="950">
        <v>0.44</v>
      </c>
      <c r="L222" s="960">
        <v>4</v>
      </c>
      <c r="M222" s="694">
        <f>K222*L222</f>
        <v>1.76</v>
      </c>
      <c r="N222" s="943" t="s">
        <v>429</v>
      </c>
      <c r="O222" s="795">
        <v>0.4</v>
      </c>
      <c r="P222" s="934">
        <v>43698</v>
      </c>
      <c r="Q222" s="934">
        <v>43713</v>
      </c>
      <c r="R222" s="694">
        <f>(K222-O222)/O222*100</f>
        <v>9.9999999999999947</v>
      </c>
      <c r="S222" s="759">
        <f>IF(INDEX(Historical!$D$7:$D$1439,MATCH(B222,Historical!$B$7:$B$1450,0))=0,"n/a",(INDEX(Historical!$C$7:$C$1439,MATCH(B222,Historical!$B$7:$B$1450,0))/INDEX(Historical!$D$7:$D$1439,MATCH(B222,Historical!$B$7:$B$1450,0))-1)*100)</f>
        <v>15.384615384615397</v>
      </c>
      <c r="T222" s="759">
        <f>IF(INDEX(Historical!$F$7:$F$1432,MATCH(B222,Historical!$B$7:$B$1450,0))=0,"n/a",((INDEX(Historical!$C$7:$C$1439,MATCH(B222,Historical!$B$7:$B$1450,0))/INDEX(Historical!$F$7:$F$1432,MATCH(B222,Historical!$B$7:$B$1450,0)))^(1/3)-1)*100)</f>
        <v>11.57215834702825</v>
      </c>
      <c r="U222" s="759">
        <f>IF(INDEX(Historical!$H$7:$H$1432,MATCH(B222,Historical!$B$7:$B$1450,0))=0,"n/a",((INDEX(Historical!$C$7:$C$1439,MATCH(B222,Historical!$B$7:$B$1450,0))/INDEX(Historical!$H$7:$H$1432,MATCH(B222,Historical!$B$7:$B$1450,0)))^(1/5)-1)*100)</f>
        <v>15.178629837003488</v>
      </c>
      <c r="V222" s="759">
        <f>IF(INDEX(Historical!$O$7:$O$1432,MATCH(B222,Historical!$B$7:$B$1450,0))=0,"n/a",((INDEX(Historical!$C$7:$C$1439,MATCH(B222,Historical!$B$7:$B$1450,0))/INDEX(Historical!$O$7:$O$1432,MATCH(B222,Historical!$B$7:$B$1450,0)))^(1/10)-1)*100)</f>
        <v>20.112443398143132</v>
      </c>
      <c r="W222" s="760">
        <f>IF(OR(U222&lt;=0,U222="n/a",V222&lt;=0,V222="n/a"),"n/a",U222/V222)</f>
        <v>0.75468850484893568</v>
      </c>
      <c r="X222" s="761">
        <f>IF(OR(AJ222&lt;=0,AJ222="n/a",U222&lt;=0,U222="n/a"),"n/a",U222/AJ222)</f>
        <v>1.5977505091582618</v>
      </c>
      <c r="Y222" s="717"/>
      <c r="Z222" s="703">
        <f>IF(OR(AC222&lt;0.01,AC222="n/a"),"n/a",M222/AC222*100)</f>
        <v>20.608899297423893</v>
      </c>
      <c r="AA222" s="959">
        <f>IF(OR(AC222&lt;0.01,AC222="n/a"),"n/a",I222/AC222)</f>
        <v>10.508196721311476</v>
      </c>
      <c r="AB222" s="960">
        <v>12</v>
      </c>
      <c r="AC222" s="938">
        <v>8.5399999999999991</v>
      </c>
      <c r="AD222" s="938">
        <v>1.29</v>
      </c>
      <c r="AE222" s="938">
        <v>2.5099999999999998</v>
      </c>
      <c r="AF222" s="938">
        <v>2.79</v>
      </c>
      <c r="AG222" s="938">
        <v>25.6</v>
      </c>
      <c r="AH222" s="938">
        <v>31.3</v>
      </c>
      <c r="AI222" s="938">
        <v>7.19</v>
      </c>
      <c r="AJ222" s="938">
        <v>9.5</v>
      </c>
      <c r="AK222" s="938">
        <v>8.23</v>
      </c>
      <c r="AL222" s="951">
        <v>29110</v>
      </c>
      <c r="AM222" s="945">
        <v>0.89999999999999991</v>
      </c>
      <c r="AN222" s="938">
        <v>2.46</v>
      </c>
      <c r="AO222" s="802">
        <f>IF(U222="n/a","n/a",IF(AA222&lt;0,"n/a",IF(AA222="n/a","n/a",J222+U222-AA222)))</f>
        <v>6.6316544216871076</v>
      </c>
      <c r="AP222" s="803">
        <f>IF(U222="n/a","n/a",J222+U222)</f>
        <v>17.139851142998584</v>
      </c>
      <c r="AQ222" s="961">
        <f>IF(OR(AC222&lt;0.01,AF222="n/a"),"n/a",(I222/SQRT(22.5*AC222*(I222/AF222))-1)*100)</f>
        <v>14.149743470698306</v>
      </c>
      <c r="AR222" s="703">
        <f>INDEX(Historical!$C$7:$C$1439,MATCH(B222,Historical!$B$7:$B$1450,0))*IF(AH222="n/a",1.03,IF(AH222&lt;0,1.01,IF(AH222&gt;10,1.1,(1+AH222/100))))</f>
        <v>1.6500000000000001</v>
      </c>
      <c r="AS222" s="959">
        <f>IF($AI222="n/a",1.03*AR222,IF($AI222&lt;0,1.01*AR222,IF($AI222&gt;10,1.1*AR222,(1+$AI222/100)*AR222)))</f>
        <v>1.7686350000000002</v>
      </c>
      <c r="AT222" s="959">
        <f>IF($AK222="n/a",1.03*AS222,IF($AK222&lt;0,1.01*AS222,IF($AK222&gt;10,1.1*AS222,(1+$AK222/100)*AS222)))</f>
        <v>1.9141936605000003</v>
      </c>
      <c r="AU222" s="959">
        <f>IF($AK222="n/a",1.03*AT222,IF($AK222&lt;0,1.01*AT222,IF($AK222&gt;10,1.1*AT222,(1+$AK222/100)*AT222)))</f>
        <v>2.0717317987591506</v>
      </c>
      <c r="AV222" s="959">
        <f>IF($AK222="n/a",1.03*AU222,IF($AK222&lt;0,1.01*AU222,IF($AK222&gt;10,1.1*AU222,(1+$AK222/100)*AU222)))</f>
        <v>2.2422353257970289</v>
      </c>
      <c r="AW222" s="703">
        <f>SUM(AR222:AV222)</f>
        <v>9.646795785056181</v>
      </c>
      <c r="AX222" s="810">
        <f>AW222/I222*100</f>
        <v>10.74971672058857</v>
      </c>
      <c r="AY222" s="1017">
        <v>1.57</v>
      </c>
      <c r="AZ222" s="945">
        <v>65.08</v>
      </c>
      <c r="BA222" s="945">
        <v>-3.4799999999999995</v>
      </c>
      <c r="BB222" s="945">
        <v>12.3</v>
      </c>
      <c r="BC222" s="945">
        <v>23.43</v>
      </c>
      <c r="BE222" s="666">
        <v>2011</v>
      </c>
      <c r="BF222" s="971">
        <f>IF(BE222&gt;2008,0,IF(BE222&gt;2001,1,IF(BE222&gt;1990,2,IF(BE222&gt;1980,3,IF(BE222&gt;1973,4,IF(BE222&gt;1970,5,IF(BE222&gt;1960,6,IF(BE222&gt;1958,7,IF(BE222&gt;1953,8,9)))))))))</f>
        <v>0</v>
      </c>
      <c r="BG222" s="955">
        <v>2.5</v>
      </c>
      <c r="BH222" s="937"/>
    </row>
    <row r="223" spans="1:60" ht="11.25" customHeight="1" x14ac:dyDescent="0.2">
      <c r="A223" s="157" t="s">
        <v>4123</v>
      </c>
      <c r="B223" s="631" t="s">
        <v>4124</v>
      </c>
      <c r="C223" s="1013" t="s">
        <v>247</v>
      </c>
      <c r="D223" s="1013" t="s">
        <v>4374</v>
      </c>
      <c r="E223" s="792">
        <v>5</v>
      </c>
      <c r="F223" s="1227">
        <v>872</v>
      </c>
      <c r="G223" s="1160" t="s">
        <v>106</v>
      </c>
      <c r="H223" s="1160" t="s">
        <v>106</v>
      </c>
      <c r="I223" s="947">
        <v>134.02000000000001</v>
      </c>
      <c r="J223" s="703">
        <f>(M223/I223)*100</f>
        <v>0.95508133114460525</v>
      </c>
      <c r="K223" s="950">
        <v>0.32</v>
      </c>
      <c r="L223" s="960">
        <v>4</v>
      </c>
      <c r="M223" s="694">
        <f>K223*L223</f>
        <v>1.28</v>
      </c>
      <c r="N223" s="943" t="s">
        <v>225</v>
      </c>
      <c r="O223" s="795">
        <v>0.28999999999999998</v>
      </c>
      <c r="P223" s="934">
        <v>43563</v>
      </c>
      <c r="Q223" s="934">
        <v>43578</v>
      </c>
      <c r="R223" s="694">
        <f>(K223-O223)/O223*100</f>
        <v>10.344827586206906</v>
      </c>
      <c r="S223" s="759">
        <f>IF(INDEX(Historical!$D$7:$D$1439,MATCH(B223,Historical!$B$7:$B$1450,0))=0,"n/a",(INDEX(Historical!$C$7:$C$1439,MATCH(B223,Historical!$B$7:$B$1450,0))/INDEX(Historical!$D$7:$D$1439,MATCH(B223,Historical!$B$7:$B$1450,0))-1)*100)</f>
        <v>9.7087378640776656</v>
      </c>
      <c r="T223" s="759">
        <f>IF(INDEX(Historical!$F$7:$F$1432,MATCH(B223,Historical!$B$7:$B$1450,0))=0,"n/a",((INDEX(Historical!$C$7:$C$1439,MATCH(B223,Historical!$B$7:$B$1450,0))/INDEX(Historical!$F$7:$F$1432,MATCH(B223,Historical!$B$7:$B$1450,0)))^(1/3)-1)*100)</f>
        <v>19.631303818655766</v>
      </c>
      <c r="U223" s="759" t="str">
        <f>IF(INDEX(Historical!$H$7:$H$1432,MATCH(B223,Historical!$B$7:$B$1450,0))=0,"n/a",((INDEX(Historical!$C$7:$C$1439,MATCH(B223,Historical!$B$7:$B$1450,0))/INDEX(Historical!$H$7:$H$1432,MATCH(B223,Historical!$B$7:$B$1450,0)))^(1/5)-1)*100)</f>
        <v>n/a</v>
      </c>
      <c r="V223" s="759" t="str">
        <f>IF(INDEX(Historical!$O$7:$O$1432,MATCH(B223,Historical!$B$7:$B$1450,0))=0,"n/a",((INDEX(Historical!$C$7:$C$1439,MATCH(B223,Historical!$B$7:$B$1450,0))/INDEX(Historical!$O$7:$O$1432,MATCH(B223,Historical!$B$7:$B$1450,0)))^(1/10)-1)*100)</f>
        <v>n/a</v>
      </c>
      <c r="W223" s="760" t="str">
        <f>IF(OR(U223&lt;=0,U223="n/a",V223&lt;=0,V223="n/a"),"n/a",U223/V223)</f>
        <v>n/a</v>
      </c>
      <c r="X223" s="761" t="str">
        <f>IF(OR(AJ223&lt;=0,AJ223="n/a",U223&lt;=0,U223="n/a"),"n/a",U223/AJ223)</f>
        <v>n/a</v>
      </c>
      <c r="Y223" s="949"/>
      <c r="Z223" s="703">
        <f>IF(OR(AC223&lt;0.01,AC223="n/a"),"n/a",M223/AC223*100)</f>
        <v>21.122112211221125</v>
      </c>
      <c r="AA223" s="959">
        <f>IF(OR(AC223&lt;0.01,AC223="n/a"),"n/a",I223/AC223)</f>
        <v>22.115511551155119</v>
      </c>
      <c r="AB223" s="960">
        <v>1</v>
      </c>
      <c r="AC223" s="938">
        <v>6.06</v>
      </c>
      <c r="AD223" s="938">
        <v>2.25</v>
      </c>
      <c r="AE223" s="938">
        <v>1.33</v>
      </c>
      <c r="AF223" s="938">
        <v>5.29</v>
      </c>
      <c r="AG223" s="938">
        <v>25</v>
      </c>
      <c r="AH223" s="938">
        <v>31.900000000000002</v>
      </c>
      <c r="AI223" s="938">
        <v>10.84</v>
      </c>
      <c r="AJ223" s="938">
        <v>13.4</v>
      </c>
      <c r="AK223" s="938">
        <v>9.84</v>
      </c>
      <c r="AL223" s="951">
        <v>34760</v>
      </c>
      <c r="AM223" s="945">
        <v>0.2</v>
      </c>
      <c r="AN223" s="938">
        <v>0.42</v>
      </c>
      <c r="AO223" s="802" t="str">
        <f>IF(U223="n/a","n/a",IF(AA223&lt;0,"n/a",IF(AA223="n/a","n/a",J223+U223-AA223)))</f>
        <v>n/a</v>
      </c>
      <c r="AP223" s="803" t="str">
        <f>IF(U223="n/a","n/a",J223+U223)</f>
        <v>n/a</v>
      </c>
      <c r="AQ223" s="961">
        <f>IF(OR(AC223&lt;0.01,AF223="n/a"),"n/a",(I223/SQRT(22.5*AC223*(I223/AF223))-1)*100)</f>
        <v>128.02636894847694</v>
      </c>
      <c r="AR223" s="703">
        <f>INDEX(Historical!$C$7:$C$1439,MATCH(B223,Historical!$B$7:$B$1450,0))*IF(AH223="n/a",1.03,IF(AH223&lt;0,1.01,IF(AH223&gt;10,1.1,(1+AH223/100))))</f>
        <v>1.2429999999999999</v>
      </c>
      <c r="AS223" s="959">
        <f>IF($AI223="n/a",1.03*AR223,IF($AI223&lt;0,1.01*AR223,IF($AI223&gt;10,1.1*AR223,(1+$AI223/100)*AR223)))</f>
        <v>1.3673</v>
      </c>
      <c r="AT223" s="959">
        <f>IF($AK223="n/a",1.03*AS223,IF($AK223&lt;0,1.01*AS223,IF($AK223&gt;10,1.1*AS223,(1+$AK223/100)*AS223)))</f>
        <v>1.50184232</v>
      </c>
      <c r="AU223" s="959">
        <f>IF($AK223="n/a",1.03*AT223,IF($AK223&lt;0,1.01*AT223,IF($AK223&gt;10,1.1*AT223,(1+$AK223/100)*AT223)))</f>
        <v>1.6496236042879999</v>
      </c>
      <c r="AV223" s="959">
        <f>IF($AK223="n/a",1.03*AU223,IF($AK223&lt;0,1.01*AU223,IF($AK223&gt;10,1.1*AU223,(1+$AK223/100)*AU223)))</f>
        <v>1.8119465669499393</v>
      </c>
      <c r="AW223" s="703">
        <f>SUM(AR223:AV223)</f>
        <v>7.5737124912379388</v>
      </c>
      <c r="AX223" s="810">
        <f>AW223/I223*100</f>
        <v>5.6511807873734803</v>
      </c>
      <c r="AY223" s="1017">
        <v>0.66</v>
      </c>
      <c r="AZ223" s="945">
        <v>39.07</v>
      </c>
      <c r="BA223" s="945">
        <v>-7.61</v>
      </c>
      <c r="BB223" s="945">
        <v>-0.42</v>
      </c>
      <c r="BC223" s="945">
        <v>11.87</v>
      </c>
      <c r="BE223" s="666">
        <v>2015</v>
      </c>
      <c r="BF223" s="971">
        <f>IF(BE223&gt;2008,0,IF(BE223&gt;2001,1,IF(BE223&gt;1990,2,IF(BE223&gt;1980,3,IF(BE223&gt;1973,4,IF(BE223&gt;1970,5,IF(BE223&gt;1960,6,IF(BE223&gt;1958,7,IF(BE223&gt;1953,8,9)))))))))</f>
        <v>0</v>
      </c>
      <c r="BG223" s="955">
        <v>10.6</v>
      </c>
      <c r="BH223" s="937"/>
    </row>
    <row r="224" spans="1:60" ht="11.25" customHeight="1" x14ac:dyDescent="0.2">
      <c r="A224" s="944" t="s">
        <v>544</v>
      </c>
      <c r="B224" s="948" t="s">
        <v>545</v>
      </c>
      <c r="C224" s="1013" t="s">
        <v>108</v>
      </c>
      <c r="D224" s="1013" t="s">
        <v>118</v>
      </c>
      <c r="E224" s="792">
        <v>17</v>
      </c>
      <c r="F224" s="1227">
        <v>201</v>
      </c>
      <c r="G224" s="1227" t="s">
        <v>37</v>
      </c>
      <c r="H224" s="1227" t="s">
        <v>37</v>
      </c>
      <c r="I224" s="947">
        <v>14.85</v>
      </c>
      <c r="J224" s="703">
        <f>(M224/I224)*100</f>
        <v>3.9057239057239053</v>
      </c>
      <c r="K224" s="950">
        <v>0.14499999999999999</v>
      </c>
      <c r="L224" s="960">
        <v>4</v>
      </c>
      <c r="M224" s="694">
        <f>K224*L224</f>
        <v>0.57999999999999996</v>
      </c>
      <c r="N224" s="943" t="s">
        <v>107</v>
      </c>
      <c r="O224" s="795">
        <v>0.14249999999999999</v>
      </c>
      <c r="P224" s="934">
        <v>43585</v>
      </c>
      <c r="Q224" s="934">
        <v>43600</v>
      </c>
      <c r="R224" s="694">
        <f>(K224-O224)/O224*100</f>
        <v>1.7543859649122824</v>
      </c>
      <c r="S224" s="759">
        <f>IF(INDEX(Historical!$D$7:$D$1439,MATCH(B224,Historical!$B$7:$B$1450,0))=0,"n/a",(INDEX(Historical!$C$7:$C$1439,MATCH(B224,Historical!$B$7:$B$1450,0))/INDEX(Historical!$D$7:$D$1439,MATCH(B224,Historical!$B$7:$B$1450,0))-1)*100)</f>
        <v>1.7937219730941534</v>
      </c>
      <c r="T224" s="759">
        <f>IF(INDEX(Historical!$F$7:$F$1432,MATCH(B224,Historical!$B$7:$B$1450,0))=0,"n/a",((INDEX(Historical!$C$7:$C$1439,MATCH(B224,Historical!$B$7:$B$1450,0))/INDEX(Historical!$F$7:$F$1432,MATCH(B224,Historical!$B$7:$B$1450,0)))^(1/3)-1)*100)</f>
        <v>1.8901136172795763</v>
      </c>
      <c r="U224" s="759">
        <f>IF(INDEX(Historical!$H$7:$H$1432,MATCH(B224,Historical!$B$7:$B$1450,0))=0,"n/a",((INDEX(Historical!$C$7:$C$1439,MATCH(B224,Historical!$B$7:$B$1450,0))/INDEX(Historical!$H$7:$H$1432,MATCH(B224,Historical!$B$7:$B$1450,0)))^(1/5)-1)*100)</f>
        <v>2.3610889844085881</v>
      </c>
      <c r="V224" s="759">
        <f>IF(INDEX(Historical!$O$7:$O$1432,MATCH(B224,Historical!$B$7:$B$1450,0))=0,"n/a",((INDEX(Historical!$C$7:$C$1439,MATCH(B224,Historical!$B$7:$B$1450,0))/INDEX(Historical!$O$7:$O$1432,MATCH(B224,Historical!$B$7:$B$1450,0)))^(1/10)-1)*100)</f>
        <v>3.431085898992281</v>
      </c>
      <c r="W224" s="760">
        <f>IF(OR(U224&lt;=0,U224="n/a",V224&lt;=0,V224="n/a"),"n/a",U224/V224)</f>
        <v>0.68814627611102541</v>
      </c>
      <c r="X224" s="761" t="str">
        <f>IF(OR(AJ224&lt;=0,AJ224="n/a",U224&lt;=0,U224="n/a"),"n/a",U224/AJ224)</f>
        <v>n/a</v>
      </c>
      <c r="Y224" s="948"/>
      <c r="Z224" s="703" t="str">
        <f>IF(OR(AC224&lt;0.01,AC224="n/a"),"n/a",M224/AC224*100)</f>
        <v>n/a</v>
      </c>
      <c r="AA224" s="959" t="str">
        <f>IF(OR(AC224&lt;0.01,AC224="n/a"),"n/a",I224/AC224)</f>
        <v>n/a</v>
      </c>
      <c r="AB224" s="960">
        <v>12</v>
      </c>
      <c r="AC224" s="938">
        <v>-0.01</v>
      </c>
      <c r="AD224" s="938" t="s">
        <v>137</v>
      </c>
      <c r="AE224" s="938">
        <v>0.53</v>
      </c>
      <c r="AF224" s="938">
        <v>1.58</v>
      </c>
      <c r="AG224" s="938">
        <v>2</v>
      </c>
      <c r="AH224" s="938">
        <v>-568.6</v>
      </c>
      <c r="AI224" s="938">
        <v>42.13</v>
      </c>
      <c r="AJ224" s="938">
        <v>-25.900000000000002</v>
      </c>
      <c r="AK224" s="938">
        <v>10</v>
      </c>
      <c r="AL224" s="951">
        <v>419.85</v>
      </c>
      <c r="AM224" s="945">
        <v>0.5</v>
      </c>
      <c r="AN224" s="938">
        <v>0.09</v>
      </c>
      <c r="AO224" s="802" t="str">
        <f>IF(U224="n/a","n/a",IF(AA224&lt;0,"n/a",IF(AA224="n/a","n/a",J224+U224-AA224)))</f>
        <v>n/a</v>
      </c>
      <c r="AP224" s="803">
        <f>IF(U224="n/a","n/a",J224+U224)</f>
        <v>6.2668128901324938</v>
      </c>
      <c r="AQ224" s="961" t="str">
        <f>IF(OR(AC224&lt;0.01,AF224="n/a"),"n/a",(I224/SQRT(22.5*AC224*(I224/AF224))-1)*100)</f>
        <v>n/a</v>
      </c>
      <c r="AR224" s="703">
        <f>INDEX(Historical!$C$7:$C$1439,MATCH(B224,Historical!$B$7:$B$1450,0))*IF(AH224="n/a",1.03,IF(AH224&lt;0,1.01,IF(AH224&gt;10,1.1,(1+AH224/100))))</f>
        <v>0.57317499999999999</v>
      </c>
      <c r="AS224" s="959">
        <f>IF($AI224="n/a",1.03*AR224,IF($AI224&lt;0,1.01*AR224,IF($AI224&gt;10,1.1*AR224,(1+$AI224/100)*AR224)))</f>
        <v>0.63049250000000001</v>
      </c>
      <c r="AT224" s="959">
        <f>IF($AK224="n/a",1.03*AS224,IF($AK224&lt;0,1.01*AS224,IF($AK224&gt;10,1.1*AS224,(1+$AK224/100)*AS224)))</f>
        <v>0.69354175000000007</v>
      </c>
      <c r="AU224" s="959">
        <f>IF($AK224="n/a",1.03*AT224,IF($AK224&lt;0,1.01*AT224,IF($AK224&gt;10,1.1*AT224,(1+$AK224/100)*AT224)))</f>
        <v>0.76289592500000014</v>
      </c>
      <c r="AV224" s="959">
        <f>IF($AK224="n/a",1.03*AU224,IF($AK224&lt;0,1.01*AU224,IF($AK224&gt;10,1.1*AU224,(1+$AK224/100)*AU224)))</f>
        <v>0.83918551750000026</v>
      </c>
      <c r="AW224" s="703">
        <f>SUM(AR224:AV224)</f>
        <v>3.4992906925000002</v>
      </c>
      <c r="AX224" s="810">
        <f>AW224/I224*100</f>
        <v>23.564247087542089</v>
      </c>
      <c r="AY224" s="1017">
        <v>0.25</v>
      </c>
      <c r="AZ224" s="945">
        <v>19.57</v>
      </c>
      <c r="BA224" s="945">
        <v>-3.7699999999999996</v>
      </c>
      <c r="BB224" s="945">
        <v>1.27</v>
      </c>
      <c r="BC224" s="945">
        <v>7.1499999999999995</v>
      </c>
      <c r="BE224" s="666">
        <v>2003</v>
      </c>
      <c r="BF224" s="971">
        <f>IF(BE224&gt;2008,0,IF(BE224&gt;2001,1,IF(BE224&gt;1990,2,IF(BE224&gt;1980,3,IF(BE224&gt;1973,4,IF(BE224&gt;1970,5,IF(BE224&gt;1960,6,IF(BE224&gt;1958,7,IF(BE224&gt;1953,8,9)))))))))</f>
        <v>1</v>
      </c>
      <c r="BG224" s="955">
        <v>0.5</v>
      </c>
      <c r="BH224" s="937"/>
    </row>
    <row r="225" spans="1:60" ht="11.25" customHeight="1" x14ac:dyDescent="0.2">
      <c r="A225" s="944" t="s">
        <v>546</v>
      </c>
      <c r="B225" s="949" t="s">
        <v>547</v>
      </c>
      <c r="C225" s="1013" t="s">
        <v>108</v>
      </c>
      <c r="D225" s="1013" t="s">
        <v>118</v>
      </c>
      <c r="E225" s="792">
        <v>17</v>
      </c>
      <c r="F225" s="1227">
        <v>202</v>
      </c>
      <c r="G225" s="1227" t="s">
        <v>106</v>
      </c>
      <c r="H225" s="1227" t="s">
        <v>106</v>
      </c>
      <c r="I225" s="947">
        <v>13.76</v>
      </c>
      <c r="J225" s="703">
        <f>(M225/I225)*100</f>
        <v>3.7063953488372094</v>
      </c>
      <c r="K225" s="950">
        <v>0.1275</v>
      </c>
      <c r="L225" s="960">
        <v>4</v>
      </c>
      <c r="M225" s="694">
        <f>K225*L225</f>
        <v>0.51</v>
      </c>
      <c r="N225" s="943" t="s">
        <v>107</v>
      </c>
      <c r="O225" s="795">
        <v>0.125</v>
      </c>
      <c r="P225" s="934">
        <v>43585</v>
      </c>
      <c r="Q225" s="934">
        <v>43600</v>
      </c>
      <c r="R225" s="694">
        <f>(K225-O225)/O225*100</f>
        <v>2.0000000000000018</v>
      </c>
      <c r="S225" s="759">
        <f>IF(INDEX(Historical!$D$7:$D$1439,MATCH(B225,Historical!$B$7:$B$1450,0))=0,"n/a",(INDEX(Historical!$C$7:$C$1439,MATCH(B225,Historical!$B$7:$B$1450,0))/INDEX(Historical!$D$7:$D$1439,MATCH(B225,Historical!$B$7:$B$1450,0))-1)*100)</f>
        <v>2.051282051282044</v>
      </c>
      <c r="T225" s="759">
        <f>IF(INDEX(Historical!$F$7:$F$1432,MATCH(B225,Historical!$B$7:$B$1450,0))=0,"n/a",((INDEX(Historical!$C$7:$C$1439,MATCH(B225,Historical!$B$7:$B$1450,0))/INDEX(Historical!$F$7:$F$1432,MATCH(B225,Historical!$B$7:$B$1450,0)))^(1/3)-1)*100)</f>
        <v>2.0221558890183511</v>
      </c>
      <c r="U225" s="759">
        <f>IF(INDEX(Historical!$H$7:$H$1432,MATCH(B225,Historical!$B$7:$B$1450,0))=0,"n/a",((INDEX(Historical!$C$7:$C$1439,MATCH(B225,Historical!$B$7:$B$1450,0))/INDEX(Historical!$H$7:$H$1432,MATCH(B225,Historical!$B$7:$B$1450,0)))^(1/5)-1)*100)</f>
        <v>1.802006436815784</v>
      </c>
      <c r="V225" s="759">
        <f>IF(INDEX(Historical!$O$7:$O$1432,MATCH(B225,Historical!$B$7:$B$1450,0))=0,"n/a",((INDEX(Historical!$C$7:$C$1439,MATCH(B225,Historical!$B$7:$B$1450,0))/INDEX(Historical!$O$7:$O$1432,MATCH(B225,Historical!$B$7:$B$1450,0)))^(1/10)-1)*100)</f>
        <v>3.4323693302833247</v>
      </c>
      <c r="W225" s="760">
        <f>IF(OR(U225&lt;=0,U225="n/a",V225&lt;=0,V225="n/a"),"n/a",U225/V225)</f>
        <v>0.52500365299180596</v>
      </c>
      <c r="X225" s="761" t="str">
        <f>IF(OR(AJ225&lt;=0,AJ225="n/a",U225&lt;=0,U225="n/a"),"n/a",U225/AJ225)</f>
        <v>n/a</v>
      </c>
      <c r="Y225" s="948"/>
      <c r="Z225" s="703">
        <f>IF(OR(AC225&lt;0.01,AC225="n/a"),"n/a",M225/AC225*100)</f>
        <v>170.00000000000003</v>
      </c>
      <c r="AA225" s="959">
        <f>IF(OR(AC225&lt;0.01,AC225="n/a"),"n/a",I225/AC225)</f>
        <v>45.866666666666667</v>
      </c>
      <c r="AB225" s="960">
        <v>12</v>
      </c>
      <c r="AC225" s="938">
        <v>0.3</v>
      </c>
      <c r="AD225" s="938" t="s">
        <v>137</v>
      </c>
      <c r="AE225" s="938">
        <v>0.1</v>
      </c>
      <c r="AF225" s="938">
        <v>0.96</v>
      </c>
      <c r="AG225" s="938" t="s">
        <v>137</v>
      </c>
      <c r="AH225" s="938" t="s">
        <v>137</v>
      </c>
      <c r="AI225" s="938" t="s">
        <v>137</v>
      </c>
      <c r="AJ225" s="938" t="s">
        <v>137</v>
      </c>
      <c r="AK225" s="938" t="s">
        <v>137</v>
      </c>
      <c r="AL225" s="951">
        <v>80.86</v>
      </c>
      <c r="AM225" s="945">
        <v>3.42</v>
      </c>
      <c r="AN225" s="938" t="s">
        <v>137</v>
      </c>
      <c r="AO225" s="802">
        <f>IF(U225="n/a","n/a",IF(AA225&lt;0,"n/a",IF(AA225="n/a","n/a",J225+U225-AA225)))</f>
        <v>-40.358264881013675</v>
      </c>
      <c r="AP225" s="803">
        <f>IF(U225="n/a","n/a",J225+U225)</f>
        <v>5.5084017856529934</v>
      </c>
      <c r="AQ225" s="961">
        <f>IF(OR(AC225&lt;0.01,AF225="n/a"),"n/a",(I225/SQRT(22.5*AC225*(I225/AF225))-1)*100)</f>
        <v>39.892021851776029</v>
      </c>
      <c r="AR225" s="703">
        <f>INDEX(Historical!$C$7:$C$1439,MATCH(B225,Historical!$B$7:$B$1450,0))*IF(AH225="n/a",1.03,IF(AH225&lt;0,1.01,IF(AH225&gt;10,1.1,(1+AH225/100))))</f>
        <v>0.51242500000000002</v>
      </c>
      <c r="AS225" s="959">
        <f>IF($AI225="n/a",1.03*AR225,IF($AI225&lt;0,1.01*AR225,IF($AI225&gt;10,1.1*AR225,(1+$AI225/100)*AR225)))</f>
        <v>0.52779775000000007</v>
      </c>
      <c r="AT225" s="959">
        <f>IF($AK225="n/a",1.03*AS225,IF($AK225&lt;0,1.01*AS225,IF($AK225&gt;10,1.1*AS225,(1+$AK225/100)*AS225)))</f>
        <v>0.54363168250000005</v>
      </c>
      <c r="AU225" s="959">
        <f>IF($AK225="n/a",1.03*AT225,IF($AK225&lt;0,1.01*AT225,IF($AK225&gt;10,1.1*AT225,(1+$AK225/100)*AT225)))</f>
        <v>0.55994063297500007</v>
      </c>
      <c r="AV225" s="959">
        <f>IF($AK225="n/a",1.03*AU225,IF($AK225&lt;0,1.01*AU225,IF($AK225&gt;10,1.1*AU225,(1+$AK225/100)*AU225)))</f>
        <v>0.57673885196425012</v>
      </c>
      <c r="AW225" s="703">
        <f>SUM(AR225:AV225)</f>
        <v>2.7205339174392504</v>
      </c>
      <c r="AX225" s="810">
        <f>AW225/I225*100</f>
        <v>19.77132207441316</v>
      </c>
      <c r="AY225" s="1017" t="s">
        <v>137</v>
      </c>
      <c r="AZ225" s="945">
        <v>19.470000000000002</v>
      </c>
      <c r="BA225" s="945">
        <v>-7.9</v>
      </c>
      <c r="BB225" s="945">
        <v>6.5</v>
      </c>
      <c r="BC225" s="945">
        <v>-1.32</v>
      </c>
      <c r="BE225" s="666">
        <v>2003</v>
      </c>
      <c r="BF225" s="971">
        <f>IF(BE225&gt;2008,0,IF(BE225&gt;2001,1,IF(BE225&gt;1990,2,IF(BE225&gt;1980,3,IF(BE225&gt;1973,4,IF(BE225&gt;1970,5,IF(BE225&gt;1960,6,IF(BE225&gt;1958,7,IF(BE225&gt;1953,8,9)))))))))</f>
        <v>1</v>
      </c>
      <c r="BG225" s="955" t="s">
        <v>137</v>
      </c>
      <c r="BH225" s="937"/>
    </row>
    <row r="226" spans="1:60" ht="11.25" customHeight="1" x14ac:dyDescent="0.2">
      <c r="A226" s="944" t="s">
        <v>1600</v>
      </c>
      <c r="B226" s="948" t="s">
        <v>1601</v>
      </c>
      <c r="C226" s="1013" t="s">
        <v>154</v>
      </c>
      <c r="D226" s="1013" t="s">
        <v>4347</v>
      </c>
      <c r="E226" s="792">
        <v>8</v>
      </c>
      <c r="F226" s="1227">
        <v>556</v>
      </c>
      <c r="G226" s="1237" t="s">
        <v>106</v>
      </c>
      <c r="H226" s="1237" t="s">
        <v>106</v>
      </c>
      <c r="I226" s="947">
        <v>102.08</v>
      </c>
      <c r="J226" s="703">
        <f>(M226/I226)*100</f>
        <v>2.0768025078369905</v>
      </c>
      <c r="K226" s="950">
        <v>0.53</v>
      </c>
      <c r="L226" s="960">
        <v>4</v>
      </c>
      <c r="M226" s="694">
        <f>K226*L226</f>
        <v>2.12</v>
      </c>
      <c r="N226" s="943" t="s">
        <v>623</v>
      </c>
      <c r="O226" s="795">
        <v>0.5</v>
      </c>
      <c r="P226" s="934">
        <v>43479</v>
      </c>
      <c r="Q226" s="934">
        <v>43495</v>
      </c>
      <c r="R226" s="694">
        <f>(K226-O226)/O226*100</f>
        <v>6.0000000000000053</v>
      </c>
      <c r="S226" s="759">
        <f>IF(INDEX(Historical!$D$7:$D$1439,MATCH(B226,Historical!$B$7:$B$1450,0))=0,"n/a",(INDEX(Historical!$C$7:$C$1439,MATCH(B226,Historical!$B$7:$B$1450,0))/INDEX(Historical!$D$7:$D$1439,MATCH(B226,Historical!$B$7:$B$1450,0))-1)*100)</f>
        <v>8.333333333333325</v>
      </c>
      <c r="T226" s="759">
        <f>IF(INDEX(Historical!$F$7:$F$1432,MATCH(B226,Historical!$B$7:$B$1450,0))=0,"n/a",((INDEX(Historical!$C$7:$C$1439,MATCH(B226,Historical!$B$7:$B$1450,0))/INDEX(Historical!$F$7:$F$1432,MATCH(B226,Historical!$B$7:$B$1450,0)))^(1/3)-1)*100)</f>
        <v>9.8767382997311017</v>
      </c>
      <c r="U226" s="759">
        <f>IF(INDEX(Historical!$H$7:$H$1432,MATCH(B226,Historical!$B$7:$B$1450,0))=0,"n/a",((INDEX(Historical!$C$7:$C$1439,MATCH(B226,Historical!$B$7:$B$1450,0))/INDEX(Historical!$H$7:$H$1432,MATCH(B226,Historical!$B$7:$B$1450,0)))^(1/5)-1)*100)</f>
        <v>10.197228772148016</v>
      </c>
      <c r="V226" s="759">
        <f>IF(INDEX(Historical!$O$7:$O$1432,MATCH(B226,Historical!$B$7:$B$1450,0))=0,"n/a",((INDEX(Historical!$C$7:$C$1439,MATCH(B226,Historical!$B$7:$B$1450,0))/INDEX(Historical!$O$7:$O$1432,MATCH(B226,Historical!$B$7:$B$1450,0)))^(1/10)-1)*100)</f>
        <v>17.164882683060824</v>
      </c>
      <c r="W226" s="760">
        <f>IF(OR(U226&lt;=0,U226="n/a",V226&lt;=0,V226="n/a"),"n/a",U226/V226)</f>
        <v>0.59407506363041784</v>
      </c>
      <c r="X226" s="761" t="str">
        <f>IF(OR(AJ226&lt;=0,AJ226="n/a",U226&lt;=0,U226="n/a"),"n/a",U226/AJ226)</f>
        <v>n/a</v>
      </c>
      <c r="Y226" s="714"/>
      <c r="Z226" s="703">
        <f>IF(OR(AC226&lt;0.01,AC226="n/a"),"n/a",M226/AC226*100)</f>
        <v>41.165048543689323</v>
      </c>
      <c r="AA226" s="959">
        <f>IF(OR(AC226&lt;0.01,AC226="n/a"),"n/a",I226/AC226)</f>
        <v>19.82135922330097</v>
      </c>
      <c r="AB226" s="960">
        <v>12</v>
      </c>
      <c r="AC226" s="938">
        <v>5.15</v>
      </c>
      <c r="AD226" s="938">
        <v>3.92</v>
      </c>
      <c r="AE226" s="938">
        <v>1.86</v>
      </c>
      <c r="AF226" s="938">
        <v>2.56</v>
      </c>
      <c r="AG226" s="938">
        <v>13.700000000000001</v>
      </c>
      <c r="AH226" s="938">
        <v>9.1999999999999993</v>
      </c>
      <c r="AI226" s="938">
        <v>4.5900000000000007</v>
      </c>
      <c r="AJ226" s="938">
        <v>-0.5</v>
      </c>
      <c r="AK226" s="938">
        <v>5.13</v>
      </c>
      <c r="AL226" s="951">
        <v>14090</v>
      </c>
      <c r="AM226" s="945">
        <v>0.5</v>
      </c>
      <c r="AN226" s="938">
        <v>0.73</v>
      </c>
      <c r="AO226" s="802">
        <f>IF(U226="n/a","n/a",IF(AA226&lt;0,"n/a",IF(AA226="n/a","n/a",J226+U226-AA226)))</f>
        <v>-7.5473279433159632</v>
      </c>
      <c r="AP226" s="803">
        <f>IF(U226="n/a","n/a",J226+U226)</f>
        <v>12.274031279985007</v>
      </c>
      <c r="AQ226" s="961">
        <f>IF(OR(AC226&lt;0.01,AF226="n/a"),"n/a",(I226/SQRT(22.5*AC226*(I226/AF226))-1)*100)</f>
        <v>50.174238968014876</v>
      </c>
      <c r="AR226" s="703">
        <f>INDEX(Historical!$C$7:$C$1439,MATCH(B226,Historical!$B$7:$B$1450,0))*IF(AH226="n/a",1.03,IF(AH226&lt;0,1.01,IF(AH226&gt;10,1.1,(1+AH226/100))))</f>
        <v>2.1294</v>
      </c>
      <c r="AS226" s="959">
        <f>IF($AI226="n/a",1.03*AR226,IF($AI226&lt;0,1.01*AR226,IF($AI226&gt;10,1.1*AR226,(1+$AI226/100)*AR226)))</f>
        <v>2.2271394600000001</v>
      </c>
      <c r="AT226" s="959">
        <f>IF($AK226="n/a",1.03*AS226,IF($AK226&lt;0,1.01*AS226,IF($AK226&gt;10,1.1*AS226,(1+$AK226/100)*AS226)))</f>
        <v>2.3413917142979996</v>
      </c>
      <c r="AU226" s="959">
        <f>IF($AK226="n/a",1.03*AT226,IF($AK226&lt;0,1.01*AT226,IF($AK226&gt;10,1.1*AT226,(1+$AK226/100)*AT226)))</f>
        <v>2.4615051092414868</v>
      </c>
      <c r="AV226" s="959">
        <f>IF($AK226="n/a",1.03*AU226,IF($AK226&lt;0,1.01*AU226,IF($AK226&gt;10,1.1*AU226,(1+$AK226/100)*AU226)))</f>
        <v>2.587780321345575</v>
      </c>
      <c r="AW226" s="703">
        <f>SUM(AR226:AV226)</f>
        <v>11.747216604885063</v>
      </c>
      <c r="AX226" s="810">
        <f>AW226/I226*100</f>
        <v>11.507853257136622</v>
      </c>
      <c r="AY226" s="1017">
        <v>0.86</v>
      </c>
      <c r="AZ226" s="945">
        <v>29.299999999999997</v>
      </c>
      <c r="BA226" s="945">
        <v>-9.17</v>
      </c>
      <c r="BB226" s="945">
        <v>1.73</v>
      </c>
      <c r="BC226" s="945">
        <v>10.050000000000001</v>
      </c>
      <c r="BE226" s="666">
        <v>2012</v>
      </c>
      <c r="BF226" s="971">
        <f>IF(BE226&gt;2008,0,IF(BE226&gt;2001,1,IF(BE226&gt;1990,2,IF(BE226&gt;1980,3,IF(BE226&gt;1973,4,IF(BE226&gt;1970,5,IF(BE226&gt;1960,6,IF(BE226&gt;1958,7,IF(BE226&gt;1953,8,9)))))))))</f>
        <v>0</v>
      </c>
      <c r="BG226" s="955">
        <v>6.4</v>
      </c>
      <c r="BH226" s="937"/>
    </row>
    <row r="227" spans="1:60" ht="11.25" customHeight="1" x14ac:dyDescent="0.2">
      <c r="A227" s="954" t="s">
        <v>4414</v>
      </c>
      <c r="B227" s="948" t="s">
        <v>3821</v>
      </c>
      <c r="C227" s="1013" t="s">
        <v>247</v>
      </c>
      <c r="D227" s="1013" t="s">
        <v>4377</v>
      </c>
      <c r="E227" s="792">
        <v>5</v>
      </c>
      <c r="F227" s="1227">
        <v>844</v>
      </c>
      <c r="G227" s="1168" t="s">
        <v>106</v>
      </c>
      <c r="H227" s="1168" t="s">
        <v>106</v>
      </c>
      <c r="I227" s="947">
        <v>45.93</v>
      </c>
      <c r="J227" s="703">
        <f>(M227/I227)*100</f>
        <v>1.3063357282821686</v>
      </c>
      <c r="K227" s="950">
        <v>0.15</v>
      </c>
      <c r="L227" s="960">
        <v>4</v>
      </c>
      <c r="M227" s="694">
        <f>K227*L227</f>
        <v>0.6</v>
      </c>
      <c r="N227" s="943" t="s">
        <v>149</v>
      </c>
      <c r="O227" s="795">
        <v>0.125</v>
      </c>
      <c r="P227" s="934">
        <v>43427</v>
      </c>
      <c r="Q227" s="934">
        <v>43444</v>
      </c>
      <c r="R227" s="694">
        <f>(K227-O227)/O227*100</f>
        <v>19.999999999999996</v>
      </c>
      <c r="S227" s="759">
        <f>IF(INDEX(Historical!$D$7:$D$1439,MATCH(B227,Historical!$B$7:$B$1450,0))=0,"n/a",(INDEX(Historical!$C$7:$C$1439,MATCH(B227,Historical!$B$7:$B$1450,0))/INDEX(Historical!$D$7:$D$1439,MATCH(B227,Historical!$B$7:$B$1450,0))-1)*100)</f>
        <v>23.529411764705888</v>
      </c>
      <c r="T227" s="759">
        <f>IF(INDEX(Historical!$F$7:$F$1432,MATCH(B227,Historical!$B$7:$B$1450,0))=0,"n/a",((INDEX(Historical!$C$7:$C$1439,MATCH(B227,Historical!$B$7:$B$1450,0))/INDEX(Historical!$F$7:$F$1432,MATCH(B227,Historical!$B$7:$B$1450,0)))^(1/3)-1)*100)</f>
        <v>25.202165069844828</v>
      </c>
      <c r="U227" s="759" t="str">
        <f>IF(INDEX(Historical!$H$7:$H$1432,MATCH(B227,Historical!$B$7:$B$1450,0))=0,"n/a",((INDEX(Historical!$C$7:$C$1439,MATCH(B227,Historical!$B$7:$B$1450,0))/INDEX(Historical!$H$7:$H$1432,MATCH(B227,Historical!$B$7:$B$1450,0)))^(1/5)-1)*100)</f>
        <v>n/a</v>
      </c>
      <c r="V227" s="759">
        <f>IF(INDEX(Historical!$O$7:$O$1432,MATCH(B227,Historical!$B$7:$B$1450,0))=0,"n/a",((INDEX(Historical!$C$7:$C$1439,MATCH(B227,Historical!$B$7:$B$1450,0))/INDEX(Historical!$O$7:$O$1432,MATCH(B227,Historical!$B$7:$B$1450,0)))^(1/10)-1)*100)</f>
        <v>4.5173891819142664</v>
      </c>
      <c r="W227" s="760" t="str">
        <f>IF(OR(U227&lt;=0,U227="n/a",V227&lt;=0,V227="n/a"),"n/a",U227/V227)</f>
        <v>n/a</v>
      </c>
      <c r="X227" s="761" t="str">
        <f>IF(OR(AJ227&lt;=0,AJ227="n/a",U227&lt;=0,U227="n/a"),"n/a",U227/AJ227)</f>
        <v>n/a</v>
      </c>
      <c r="Y227" s="949"/>
      <c r="Z227" s="703">
        <f>IF(OR(AC227&lt;0.01,AC227="n/a"),"n/a",M227/AC227*100)</f>
        <v>14.669926650366749</v>
      </c>
      <c r="AA227" s="959">
        <f>IF(OR(AC227&lt;0.01,AC227="n/a"),"n/a",I227/AC227)</f>
        <v>11.229828850855746</v>
      </c>
      <c r="AB227" s="960">
        <v>9</v>
      </c>
      <c r="AC227" s="938">
        <v>4.09</v>
      </c>
      <c r="AD227" s="938">
        <v>0.88</v>
      </c>
      <c r="AE227" s="938">
        <v>1.05</v>
      </c>
      <c r="AF227" s="938">
        <v>1.86</v>
      </c>
      <c r="AG227" s="938">
        <v>17.299999999999997</v>
      </c>
      <c r="AH227" s="938">
        <v>49.3</v>
      </c>
      <c r="AI227" s="938">
        <v>11.41</v>
      </c>
      <c r="AJ227" s="938">
        <v>26.400000000000002</v>
      </c>
      <c r="AK227" s="938">
        <v>13</v>
      </c>
      <c r="AL227" s="951">
        <v>17360</v>
      </c>
      <c r="AM227" s="945">
        <v>6.6000000000000005</v>
      </c>
      <c r="AN227" s="938">
        <v>0.39</v>
      </c>
      <c r="AO227" s="802" t="str">
        <f>IF(U227="n/a","n/a",IF(AA227&lt;0,"n/a",IF(AA227="n/a","n/a",J227+U227-AA227)))</f>
        <v>n/a</v>
      </c>
      <c r="AP227" s="803" t="str">
        <f>IF(U227="n/a","n/a",J227+U227)</f>
        <v>n/a</v>
      </c>
      <c r="AQ227" s="961">
        <f>IF(OR(AC227&lt;0.01,AF227="n/a"),"n/a",(I227/SQRT(22.5*AC227*(I227/AF227))-1)*100)</f>
        <v>-3.6499860748630431</v>
      </c>
      <c r="AR227" s="703">
        <f>INDEX(Historical!$C$7:$C$1439,MATCH(B227,Historical!$B$7:$B$1450,0))*IF(AH227="n/a",1.03,IF(AH227&lt;0,1.01,IF(AH227&gt;10,1.1,(1+AH227/100))))</f>
        <v>0.57750000000000012</v>
      </c>
      <c r="AS227" s="959">
        <f>IF($AI227="n/a",1.03*AR227,IF($AI227&lt;0,1.01*AR227,IF($AI227&gt;10,1.1*AR227,(1+$AI227/100)*AR227)))</f>
        <v>0.6352500000000002</v>
      </c>
      <c r="AT227" s="959">
        <f>IF($AK227="n/a",1.03*AS227,IF($AK227&lt;0,1.01*AS227,IF($AK227&gt;10,1.1*AS227,(1+$AK227/100)*AS227)))</f>
        <v>0.69877500000000026</v>
      </c>
      <c r="AU227" s="959">
        <f>IF($AK227="n/a",1.03*AT227,IF($AK227&lt;0,1.01*AT227,IF($AK227&gt;10,1.1*AT227,(1+$AK227/100)*AT227)))</f>
        <v>0.76865250000000029</v>
      </c>
      <c r="AV227" s="959">
        <f>IF($AK227="n/a",1.03*AU227,IF($AK227&lt;0,1.01*AU227,IF($AK227&gt;10,1.1*AU227,(1+$AK227/100)*AU227)))</f>
        <v>0.8455177500000004</v>
      </c>
      <c r="AW227" s="703">
        <f>SUM(AR227:AV227)</f>
        <v>3.5256952500000014</v>
      </c>
      <c r="AX227" s="810">
        <f>AW227/I227*100</f>
        <v>7.6762361201828906</v>
      </c>
      <c r="AY227" s="1017">
        <v>1.07</v>
      </c>
      <c r="AZ227" s="945">
        <v>41.8</v>
      </c>
      <c r="BA227" s="945">
        <v>-2.3199999999999998</v>
      </c>
      <c r="BB227" s="945">
        <v>3.37</v>
      </c>
      <c r="BC227" s="945">
        <v>13.61</v>
      </c>
      <c r="BE227" s="666">
        <v>2014</v>
      </c>
      <c r="BF227" s="971">
        <f>IF(BE227&gt;2008,0,IF(BE227&gt;2001,1,IF(BE227&gt;1990,2,IF(BE227&gt;1980,3,IF(BE227&gt;1973,4,IF(BE227&gt;1970,5,IF(BE227&gt;1960,6,IF(BE227&gt;1958,7,IF(BE227&gt;1953,8,9)))))))))</f>
        <v>0</v>
      </c>
      <c r="BG227" s="955">
        <v>10.9</v>
      </c>
      <c r="BH227" s="937"/>
    </row>
    <row r="228" spans="1:60" ht="11.25" customHeight="1" x14ac:dyDescent="0.2">
      <c r="A228" s="954" t="s">
        <v>3823</v>
      </c>
      <c r="B228" s="948" t="s">
        <v>3824</v>
      </c>
      <c r="C228" s="1013" t="s">
        <v>108</v>
      </c>
      <c r="D228" s="1013" t="s">
        <v>4361</v>
      </c>
      <c r="E228" s="792">
        <v>5</v>
      </c>
      <c r="F228" s="1227">
        <v>840</v>
      </c>
      <c r="G228" s="1227" t="s">
        <v>106</v>
      </c>
      <c r="H228" s="1227" t="s">
        <v>106</v>
      </c>
      <c r="I228" s="947">
        <v>140.94999999999999</v>
      </c>
      <c r="J228" s="703">
        <f>(M228/I228)*100</f>
        <v>5.6757715501951047</v>
      </c>
      <c r="K228" s="950">
        <v>8</v>
      </c>
      <c r="L228" s="960">
        <v>1</v>
      </c>
      <c r="M228" s="694">
        <f>K228*L228</f>
        <v>8</v>
      </c>
      <c r="N228" s="943" t="s">
        <v>172</v>
      </c>
      <c r="O228" s="795">
        <v>7</v>
      </c>
      <c r="P228" s="934">
        <v>43434</v>
      </c>
      <c r="Q228" s="934">
        <v>43437</v>
      </c>
      <c r="R228" s="694">
        <f>(K228-O228)/O228*100</f>
        <v>14.285714285714285</v>
      </c>
      <c r="S228" s="759">
        <f>IF(INDEX(Historical!$D$7:$D$1439,MATCH(B228,Historical!$B$7:$B$1450,0))=0,"n/a",(INDEX(Historical!$C$7:$C$1439,MATCH(B228,Historical!$B$7:$B$1450,0))/INDEX(Historical!$D$7:$D$1439,MATCH(B228,Historical!$B$7:$B$1450,0))-1)*100)</f>
        <v>14.285714285714279</v>
      </c>
      <c r="T228" s="759">
        <f>IF(INDEX(Historical!$F$7:$F$1432,MATCH(B228,Historical!$B$7:$B$1450,0))=0,"n/a",((INDEX(Historical!$C$7:$C$1439,MATCH(B228,Historical!$B$7:$B$1450,0))/INDEX(Historical!$F$7:$F$1432,MATCH(B228,Historical!$B$7:$B$1450,0)))^(1/3)-1)*100)</f>
        <v>16.960709528514649</v>
      </c>
      <c r="U228" s="759">
        <f>IF(INDEX(Historical!$H$7:$H$1432,MATCH(B228,Historical!$B$7:$B$1450,0))=0,"n/a",((INDEX(Historical!$C$7:$C$1439,MATCH(B228,Historical!$B$7:$B$1450,0))/INDEX(Historical!$H$7:$H$1432,MATCH(B228,Historical!$B$7:$B$1450,0)))^(1/5)-1)*100)</f>
        <v>21.672868378641152</v>
      </c>
      <c r="V228" s="759">
        <f>IF(INDEX(Historical!$O$7:$O$1432,MATCH(B228,Historical!$B$7:$B$1450,0))=0,"n/a",((INDEX(Historical!$C$7:$C$1439,MATCH(B228,Historical!$B$7:$B$1450,0))/INDEX(Historical!$O$7:$O$1432,MATCH(B228,Historical!$B$7:$B$1450,0)))^(1/10)-1)*100)</f>
        <v>-2.2067231457071457</v>
      </c>
      <c r="W228" s="760" t="str">
        <f>IF(OR(U228&lt;=0,U228="n/a",V228&lt;=0,V228="n/a"),"n/a",U228/V228)</f>
        <v>n/a</v>
      </c>
      <c r="X228" s="761">
        <f>IF(OR(AJ228&lt;=0,AJ228="n/a",U228&lt;=0,U228="n/a"),"n/a",U228/AJ228)</f>
        <v>1.5704977085971847</v>
      </c>
      <c r="Y228" s="949"/>
      <c r="Z228" s="703">
        <f>IF(OR(AC228&lt;0.01,AC228="n/a"),"n/a",M228/AC228*100)</f>
        <v>55.788005578800558</v>
      </c>
      <c r="AA228" s="959">
        <f>IF(OR(AC228&lt;0.01,AC228="n/a"),"n/a",I228/AC228)</f>
        <v>9.8291492329149222</v>
      </c>
      <c r="AB228" s="960">
        <v>12</v>
      </c>
      <c r="AC228" s="938">
        <v>14.34</v>
      </c>
      <c r="AD228" s="938" t="s">
        <v>137</v>
      </c>
      <c r="AE228" s="938">
        <v>3.4</v>
      </c>
      <c r="AF228" s="938">
        <v>2.29</v>
      </c>
      <c r="AG228" s="938">
        <v>24.5</v>
      </c>
      <c r="AH228" s="938">
        <v>-14.799999999999999</v>
      </c>
      <c r="AI228" s="938" t="s">
        <v>137</v>
      </c>
      <c r="AJ228" s="938">
        <v>13.8</v>
      </c>
      <c r="AK228" s="938" t="s">
        <v>137</v>
      </c>
      <c r="AL228" s="951">
        <v>477.85</v>
      </c>
      <c r="AM228" s="945">
        <v>6.3100000000000005</v>
      </c>
      <c r="AN228" s="938">
        <v>0</v>
      </c>
      <c r="AO228" s="802">
        <f>IF(U228="n/a","n/a",IF(AA228&lt;0,"n/a",IF(AA228="n/a","n/a",J228+U228-AA228)))</f>
        <v>17.519490695921334</v>
      </c>
      <c r="AP228" s="803">
        <f>IF(U228="n/a","n/a",J228+U228)</f>
        <v>27.348639928836256</v>
      </c>
      <c r="AQ228" s="961">
        <f>IF(OR(AC228&lt;0.01,AF228="n/a"),"n/a",(I228/SQRT(22.5*AC228*(I228/AF228))-1)*100)</f>
        <v>1.9446427793745613E-2</v>
      </c>
      <c r="AR228" s="703">
        <f>INDEX(Historical!$C$7:$C$1439,MATCH(B228,Historical!$B$7:$B$1450,0))*IF(AH228="n/a",1.03,IF(AH228&lt;0,1.01,IF(AH228&gt;10,1.1,(1+AH228/100))))</f>
        <v>8.08</v>
      </c>
      <c r="AS228" s="959">
        <f>IF($AI228="n/a",1.03*AR228,IF($AI228&lt;0,1.01*AR228,IF($AI228&gt;10,1.1*AR228,(1+$AI228/100)*AR228)))</f>
        <v>8.3224</v>
      </c>
      <c r="AT228" s="959">
        <f>IF($AK228="n/a",1.03*AS228,IF($AK228&lt;0,1.01*AS228,IF($AK228&gt;10,1.1*AS228,(1+$AK228/100)*AS228)))</f>
        <v>8.5720720000000004</v>
      </c>
      <c r="AU228" s="959">
        <f>IF($AK228="n/a",1.03*AT228,IF($AK228&lt;0,1.01*AT228,IF($AK228&gt;10,1.1*AT228,(1+$AK228/100)*AT228)))</f>
        <v>8.8292341600000004</v>
      </c>
      <c r="AV228" s="959">
        <f>IF($AK228="n/a",1.03*AU228,IF($AK228&lt;0,1.01*AU228,IF($AK228&gt;10,1.1*AU228,(1+$AK228/100)*AU228)))</f>
        <v>9.0941111848000009</v>
      </c>
      <c r="AW228" s="703">
        <f>SUM(AR228:AV228)</f>
        <v>42.897817344799996</v>
      </c>
      <c r="AX228" s="810">
        <f>AW228/I228*100</f>
        <v>30.434776406385243</v>
      </c>
      <c r="AY228" s="1017">
        <v>0.56999999999999995</v>
      </c>
      <c r="AZ228" s="945">
        <v>6.370000000000001</v>
      </c>
      <c r="BA228" s="945">
        <v>-24.099999999999998</v>
      </c>
      <c r="BB228" s="945">
        <v>0.4</v>
      </c>
      <c r="BC228" s="945">
        <v>-5.34</v>
      </c>
      <c r="BE228" s="666">
        <v>2014</v>
      </c>
      <c r="BF228" s="971">
        <f>IF(BE228&gt;2008,0,IF(BE228&gt;2001,1,IF(BE228&gt;1990,2,IF(BE228&gt;1980,3,IF(BE228&gt;1973,4,IF(BE228&gt;1970,5,IF(BE228&gt;1960,6,IF(BE228&gt;1958,7,IF(BE228&gt;1953,8,9)))))))))</f>
        <v>0</v>
      </c>
      <c r="BG228" s="955">
        <v>16</v>
      </c>
      <c r="BH228" s="937"/>
    </row>
    <row r="229" spans="1:60" ht="11.25" customHeight="1" x14ac:dyDescent="0.2">
      <c r="A229" s="944" t="s">
        <v>2167</v>
      </c>
      <c r="B229" s="948" t="s">
        <v>2168</v>
      </c>
      <c r="C229" s="1013" t="s">
        <v>154</v>
      </c>
      <c r="D229" s="1013" t="s">
        <v>4350</v>
      </c>
      <c r="E229" s="792">
        <v>6</v>
      </c>
      <c r="F229" s="1227">
        <v>785</v>
      </c>
      <c r="G229" s="1237" t="s">
        <v>106</v>
      </c>
      <c r="H229" s="1237" t="s">
        <v>106</v>
      </c>
      <c r="I229" s="947">
        <v>140.5</v>
      </c>
      <c r="J229" s="703">
        <f>(M229/I229)*100</f>
        <v>0.48398576512455516</v>
      </c>
      <c r="K229" s="950">
        <v>0.17</v>
      </c>
      <c r="L229" s="960">
        <v>4</v>
      </c>
      <c r="M229" s="694">
        <f>K229*L229</f>
        <v>0.68</v>
      </c>
      <c r="N229" s="943" t="s">
        <v>4077</v>
      </c>
      <c r="O229" s="795">
        <v>0.16</v>
      </c>
      <c r="P229" s="934">
        <v>43552</v>
      </c>
      <c r="Q229" s="934">
        <v>43581</v>
      </c>
      <c r="R229" s="694">
        <f>(K229-O229)/O229*100</f>
        <v>6.2500000000000053</v>
      </c>
      <c r="S229" s="759">
        <f>IF(INDEX(Historical!$D$7:$D$1439,MATCH(B229,Historical!$B$7:$B$1450,0))=0,"n/a",(INDEX(Historical!$C$7:$C$1439,MATCH(B229,Historical!$B$7:$B$1450,0))/INDEX(Historical!$D$7:$D$1439,MATCH(B229,Historical!$B$7:$B$1450,0))-1)*100)</f>
        <v>13.761467889908241</v>
      </c>
      <c r="T229" s="759">
        <f>IF(INDEX(Historical!$F$7:$F$1432,MATCH(B229,Historical!$B$7:$B$1450,0))=0,"n/a",((INDEX(Historical!$C$7:$C$1439,MATCH(B229,Historical!$B$7:$B$1450,0))/INDEX(Historical!$F$7:$F$1432,MATCH(B229,Historical!$B$7:$B$1450,0)))^(1/3)-1)*100)</f>
        <v>19.367102954068383</v>
      </c>
      <c r="U229" s="759">
        <f>IF(INDEX(Historical!$H$7:$H$1432,MATCH(B229,Historical!$B$7:$B$1450,0))=0,"n/a",((INDEX(Historical!$C$7:$C$1439,MATCH(B229,Historical!$B$7:$B$1450,0))/INDEX(Historical!$H$7:$H$1432,MATCH(B229,Historical!$B$7:$B$1450,0)))^(1/5)-1)*100)</f>
        <v>60.913861136842741</v>
      </c>
      <c r="V229" s="759">
        <f>IF(INDEX(Historical!$O$7:$O$1432,MATCH(B229,Historical!$B$7:$B$1450,0))=0,"n/a",((INDEX(Historical!$C$7:$C$1439,MATCH(B229,Historical!$B$7:$B$1450,0))/INDEX(Historical!$O$7:$O$1432,MATCH(B229,Historical!$B$7:$B$1450,0)))^(1/10)-1)*100)</f>
        <v>33.500103654377767</v>
      </c>
      <c r="W229" s="760">
        <f>IF(OR(U229&lt;=0,U229="n/a",V229&lt;=0,V229="n/a"),"n/a",U229/V229)</f>
        <v>1.8183185868704788</v>
      </c>
      <c r="X229" s="761">
        <f>IF(OR(AJ229&lt;=0,AJ229="n/a",U229&lt;=0,U229="n/a"),"n/a",U229/AJ229)</f>
        <v>152.28465284210685</v>
      </c>
      <c r="Y229" s="726"/>
      <c r="Z229" s="703">
        <f>IF(OR(AC229&lt;0.01,AC229="n/a"),"n/a",M229/AC229*100)</f>
        <v>19.941348973607038</v>
      </c>
      <c r="AA229" s="959">
        <f>IF(OR(AC229&lt;0.01,AC229="n/a"),"n/a",I229/AC229)</f>
        <v>41.202346041055719</v>
      </c>
      <c r="AB229" s="960">
        <v>12</v>
      </c>
      <c r="AC229" s="938">
        <v>3.41</v>
      </c>
      <c r="AD229" s="938">
        <v>4.53</v>
      </c>
      <c r="AE229" s="938">
        <v>5.09</v>
      </c>
      <c r="AF229" s="938">
        <v>3.35</v>
      </c>
      <c r="AG229" s="938">
        <v>8.4</v>
      </c>
      <c r="AH229" s="938">
        <v>6.4</v>
      </c>
      <c r="AI229" s="938">
        <v>18.990000000000002</v>
      </c>
      <c r="AJ229" s="938">
        <v>0.4</v>
      </c>
      <c r="AK229" s="938">
        <v>9.26</v>
      </c>
      <c r="AL229" s="951">
        <v>103040</v>
      </c>
      <c r="AM229" s="945">
        <v>0.6</v>
      </c>
      <c r="AN229" s="938">
        <v>0.34</v>
      </c>
      <c r="AO229" s="802">
        <f>IF(U229="n/a","n/a",IF(AA229&lt;0,"n/a",IF(AA229="n/a","n/a",J229+U229-AA229)))</f>
        <v>20.195500860911579</v>
      </c>
      <c r="AP229" s="803">
        <f>IF(U229="n/a","n/a",J229+U229)</f>
        <v>61.397846901967299</v>
      </c>
      <c r="AQ229" s="961">
        <f>IF(OR(AC229&lt;0.01,AF229="n/a"),"n/a",(I229/SQRT(22.5*AC229*(I229/AF229))-1)*100)</f>
        <v>147.6806718673925</v>
      </c>
      <c r="AR229" s="703">
        <f>INDEX(Historical!$C$7:$C$1439,MATCH(B229,Historical!$B$7:$B$1450,0))*IF(AH229="n/a",1.03,IF(AH229&lt;0,1.01,IF(AH229&gt;10,1.1,(1+AH229/100))))</f>
        <v>0.65968000000000004</v>
      </c>
      <c r="AS229" s="959">
        <f>IF($AI229="n/a",1.03*AR229,IF($AI229&lt;0,1.01*AR229,IF($AI229&gt;10,1.1*AR229,(1+$AI229/100)*AR229)))</f>
        <v>0.72564800000000007</v>
      </c>
      <c r="AT229" s="959">
        <f>IF($AK229="n/a",1.03*AS229,IF($AK229&lt;0,1.01*AS229,IF($AK229&gt;10,1.1*AS229,(1+$AK229/100)*AS229)))</f>
        <v>0.79284300480000014</v>
      </c>
      <c r="AU229" s="959">
        <f>IF($AK229="n/a",1.03*AT229,IF($AK229&lt;0,1.01*AT229,IF($AK229&gt;10,1.1*AT229,(1+$AK229/100)*AT229)))</f>
        <v>0.86626026704448011</v>
      </c>
      <c r="AV229" s="959">
        <f>IF($AK229="n/a",1.03*AU229,IF($AK229&lt;0,1.01*AU229,IF($AK229&gt;10,1.1*AU229,(1+$AK229/100)*AU229)))</f>
        <v>0.94647596777279897</v>
      </c>
      <c r="AW229" s="703">
        <f>SUM(AR229:AV229)</f>
        <v>3.9909072396172798</v>
      </c>
      <c r="AX229" s="810">
        <f>AW229/I229*100</f>
        <v>2.8405033733930818</v>
      </c>
      <c r="AY229" s="1017">
        <v>0.95</v>
      </c>
      <c r="AZ229" s="945">
        <v>48.54</v>
      </c>
      <c r="BA229" s="945">
        <v>-3.44</v>
      </c>
      <c r="BB229" s="945">
        <v>0.96</v>
      </c>
      <c r="BC229" s="945">
        <v>16.82</v>
      </c>
      <c r="BE229" s="666">
        <v>2014</v>
      </c>
      <c r="BF229" s="971">
        <f>IF(BE229&gt;2008,0,IF(BE229&gt;2001,1,IF(BE229&gt;1990,2,IF(BE229&gt;1980,3,IF(BE229&gt;1973,4,IF(BE229&gt;1970,5,IF(BE229&gt;1960,6,IF(BE229&gt;1958,7,IF(BE229&gt;1953,8,9)))))))))</f>
        <v>0</v>
      </c>
      <c r="BG229" s="955">
        <v>4.9000000000000004</v>
      </c>
      <c r="BH229" s="937"/>
    </row>
    <row r="230" spans="1:60" s="838" customFormat="1" ht="11.25" customHeight="1" x14ac:dyDescent="0.2">
      <c r="A230" s="698" t="s">
        <v>1778</v>
      </c>
      <c r="B230" s="846" t="s">
        <v>1779</v>
      </c>
      <c r="C230" s="1013" t="s">
        <v>4369</v>
      </c>
      <c r="D230" s="1013" t="s">
        <v>1780</v>
      </c>
      <c r="E230" s="818">
        <v>9</v>
      </c>
      <c r="F230" s="1227">
        <v>406</v>
      </c>
      <c r="G230" s="1236" t="s">
        <v>106</v>
      </c>
      <c r="H230" s="1236" t="s">
        <v>106</v>
      </c>
      <c r="I230" s="819">
        <v>143.01</v>
      </c>
      <c r="J230" s="820">
        <f>(M230/I230)*100</f>
        <v>1.2306831690091602</v>
      </c>
      <c r="K230" s="821">
        <v>0.88</v>
      </c>
      <c r="L230" s="822">
        <v>2</v>
      </c>
      <c r="M230" s="823">
        <f>K230*L230</f>
        <v>1.76</v>
      </c>
      <c r="N230" s="824" t="s">
        <v>231</v>
      </c>
      <c r="O230" s="825">
        <v>0.84</v>
      </c>
      <c r="P230" s="826">
        <v>43441</v>
      </c>
      <c r="Q230" s="826">
        <v>43475</v>
      </c>
      <c r="R230" s="823">
        <f>(K230-O230)/O230*100</f>
        <v>4.7619047619047663</v>
      </c>
      <c r="S230" s="759">
        <f>IF(INDEX(Historical!$D$7:$D$1439,MATCH(B230,Historical!$B$7:$B$1450,0))=0,"n/a",(INDEX(Historical!$C$7:$C$1439,MATCH(B230,Historical!$B$7:$B$1450,0))/INDEX(Historical!$D$7:$D$1439,MATCH(B230,Historical!$B$7:$B$1450,0))-1)*100)</f>
        <v>7.6923076923076872</v>
      </c>
      <c r="T230" s="759">
        <f>IF(INDEX(Historical!$F$7:$F$1432,MATCH(B230,Historical!$B$7:$B$1450,0))=0,"n/a",((INDEX(Historical!$C$7:$C$1439,MATCH(B230,Historical!$B$7:$B$1450,0))/INDEX(Historical!$F$7:$F$1432,MATCH(B230,Historical!$B$7:$B$1450,0)))^(1/3)-1)*100)</f>
        <v>7.5619097349695741</v>
      </c>
      <c r="U230" s="759">
        <f>IF(INDEX(Historical!$H$7:$H$1432,MATCH(B230,Historical!$B$7:$B$1450,0))=0,"n/a",((INDEX(Historical!$C$7:$C$1439,MATCH(B230,Historical!$B$7:$B$1450,0))/INDEX(Historical!$H$7:$H$1432,MATCH(B230,Historical!$B$7:$B$1450,0)))^(1/5)-1)*100)</f>
        <v>17.503175548239234</v>
      </c>
      <c r="V230" s="759">
        <f>IF(INDEX(Historical!$O$7:$O$1432,MATCH(B230,Historical!$B$7:$B$1450,0))=0,"n/a",((INDEX(Historical!$C$7:$C$1439,MATCH(B230,Historical!$B$7:$B$1450,0))/INDEX(Historical!$O$7:$O$1432,MATCH(B230,Historical!$B$7:$B$1450,0)))^(1/10)-1)*100)</f>
        <v>16.983368811009349</v>
      </c>
      <c r="W230" s="827">
        <f>IF(OR(U230&lt;=0,U230="n/a",V230&lt;=0,V230="n/a"),"n/a",U230/V230)</f>
        <v>1.0306068096980221</v>
      </c>
      <c r="X230" s="828">
        <f>IF(OR(AJ230&lt;=0,AJ230="n/a",U230&lt;=0,U230="n/a"),"n/a",U230/AJ230)</f>
        <v>1.0672668017219045</v>
      </c>
      <c r="Y230" s="839"/>
      <c r="Z230" s="820">
        <f>IF(OR(AC230&lt;0.01,AC230="n/a"),"n/a",M230/AC230*100)</f>
        <v>19.797525309336329</v>
      </c>
      <c r="AA230" s="830">
        <f>IF(OR(AC230&lt;0.01,AC230="n/a"),"n/a",I230/AC230)</f>
        <v>16.086614173228345</v>
      </c>
      <c r="AB230" s="822">
        <v>9</v>
      </c>
      <c r="AC230" s="831">
        <v>8.89</v>
      </c>
      <c r="AD230" s="831">
        <v>8.7100000000000009</v>
      </c>
      <c r="AE230" s="831">
        <v>4.32</v>
      </c>
      <c r="AF230" s="831">
        <v>2.4700000000000002</v>
      </c>
      <c r="AG230" s="831">
        <v>22.900000000000002</v>
      </c>
      <c r="AH230" s="831">
        <v>27.1</v>
      </c>
      <c r="AI230" s="831">
        <v>-0.11</v>
      </c>
      <c r="AJ230" s="831">
        <v>16.400000000000002</v>
      </c>
      <c r="AK230" s="831">
        <v>1.87</v>
      </c>
      <c r="AL230" s="832">
        <v>258230.00000000003</v>
      </c>
      <c r="AM230" s="833">
        <v>0.1</v>
      </c>
      <c r="AN230" s="831">
        <v>0.63</v>
      </c>
      <c r="AO230" s="834">
        <f>IF(U230="n/a","n/a",IF(AA230&lt;0,"n/a",IF(AA230="n/a","n/a",J230+U230-AA230)))</f>
        <v>2.6472445440200509</v>
      </c>
      <c r="AP230" s="835">
        <f>IF(U230="n/a","n/a",J230+U230)</f>
        <v>18.733858717248395</v>
      </c>
      <c r="AQ230" s="836">
        <f>IF(OR(AC230&lt;0.01,AF230="n/a"),"n/a",(I230/SQRT(22.5*AC230*(I230/AF230))-1)*100)</f>
        <v>32.889155159686069</v>
      </c>
      <c r="AR230" s="703">
        <f>INDEX(Historical!$C$7:$C$1439,MATCH(B230,Historical!$B$7:$B$1450,0))*IF(AH230="n/a",1.03,IF(AH230&lt;0,1.01,IF(AH230&gt;10,1.1,(1+AH230/100))))</f>
        <v>1.8480000000000001</v>
      </c>
      <c r="AS230" s="830">
        <f>IF($AI230="n/a",1.03*AR230,IF($AI230&lt;0,1.01*AR230,IF($AI230&gt;10,1.1*AR230,(1+$AI230/100)*AR230)))</f>
        <v>1.8664800000000001</v>
      </c>
      <c r="AT230" s="830">
        <f>IF($AK230="n/a",1.03*AS230,IF($AK230&lt;0,1.01*AS230,IF($AK230&gt;10,1.1*AS230,(1+$AK230/100)*AS230)))</f>
        <v>1.901383176</v>
      </c>
      <c r="AU230" s="830">
        <f>IF($AK230="n/a",1.03*AT230,IF($AK230&lt;0,1.01*AT230,IF($AK230&gt;10,1.1*AT230,(1+$AK230/100)*AT230)))</f>
        <v>1.9369390413911998</v>
      </c>
      <c r="AV230" s="830">
        <f>IF($AK230="n/a",1.03*AU230,IF($AK230&lt;0,1.01*AU230,IF($AK230&gt;10,1.1*AU230,(1+$AK230/100)*AU230)))</f>
        <v>1.9731598014652152</v>
      </c>
      <c r="AW230" s="820">
        <f>SUM(AR230:AV230)</f>
        <v>9.5259620188564149</v>
      </c>
      <c r="AX230" s="837">
        <f>AW230/I230*100</f>
        <v>6.6610460938790403</v>
      </c>
      <c r="AY230" s="1018">
        <v>0.98</v>
      </c>
      <c r="AZ230" s="833">
        <v>42.51</v>
      </c>
      <c r="BA230" s="833">
        <v>-2.81</v>
      </c>
      <c r="BB230" s="833">
        <v>2.62</v>
      </c>
      <c r="BC230" s="833">
        <v>17.18</v>
      </c>
      <c r="BD230" s="985"/>
      <c r="BE230" s="666">
        <v>2011</v>
      </c>
      <c r="BF230" s="971">
        <f>IF(BE230&gt;2008,0,IF(BE230&gt;2001,1,IF(BE230&gt;1990,2,IF(BE230&gt;1980,3,IF(BE230&gt;1973,4,IF(BE230&gt;1970,5,IF(BE230&gt;1960,6,IF(BE230&gt;1958,7,IF(BE230&gt;1953,8,9)))))))))</f>
        <v>0</v>
      </c>
      <c r="BG230" s="892">
        <v>10.5</v>
      </c>
    </row>
    <row r="231" spans="1:60" ht="11.25" customHeight="1" x14ac:dyDescent="0.2">
      <c r="A231" s="944" t="s">
        <v>1113</v>
      </c>
      <c r="B231" s="948" t="s">
        <v>1114</v>
      </c>
      <c r="C231" s="1013" t="s">
        <v>179</v>
      </c>
      <c r="D231" s="1013" t="s">
        <v>4363</v>
      </c>
      <c r="E231" s="792">
        <v>7</v>
      </c>
      <c r="F231" s="1227">
        <v>703</v>
      </c>
      <c r="G231" s="1227" t="s">
        <v>106</v>
      </c>
      <c r="H231" s="1227" t="s">
        <v>106</v>
      </c>
      <c r="I231" s="947">
        <v>33.21</v>
      </c>
      <c r="J231" s="703">
        <f>(M231/I231)*100</f>
        <v>10.237880156579344</v>
      </c>
      <c r="K231" s="950">
        <v>0.85</v>
      </c>
      <c r="L231" s="960">
        <v>4</v>
      </c>
      <c r="M231" s="694">
        <f>K231*L231</f>
        <v>3.4</v>
      </c>
      <c r="N231" s="943" t="s">
        <v>107</v>
      </c>
      <c r="O231" s="795">
        <v>0.82</v>
      </c>
      <c r="P231" s="934">
        <v>43679</v>
      </c>
      <c r="Q231" s="934">
        <v>43690</v>
      </c>
      <c r="R231" s="694">
        <f>(K231-O231)/O231*100</f>
        <v>3.6585365853658569</v>
      </c>
      <c r="S231" s="759">
        <f>IF(INDEX(Historical!$D$7:$D$1439,MATCH(B231,Historical!$B$7:$B$1450,0))=0,"n/a",(INDEX(Historical!$C$7:$C$1439,MATCH(B231,Historical!$B$7:$B$1450,0))/INDEX(Historical!$D$7:$D$1439,MATCH(B231,Historical!$B$7:$B$1450,0))-1)*100)</f>
        <v>8.7813620071684575</v>
      </c>
      <c r="T231" s="759">
        <f>IF(INDEX(Historical!$F$7:$F$1432,MATCH(B231,Historical!$B$7:$B$1450,0))=0,"n/a",((INDEX(Historical!$C$7:$C$1439,MATCH(B231,Historical!$B$7:$B$1450,0))/INDEX(Historical!$F$7:$F$1432,MATCH(B231,Historical!$B$7:$B$1450,0)))^(1/3)-1)*100)</f>
        <v>12.004373569447925</v>
      </c>
      <c r="U231" s="759">
        <f>IF(INDEX(Historical!$H$7:$H$1432,MATCH(B231,Historical!$B$7:$B$1450,0))=0,"n/a",((INDEX(Historical!$C$7:$C$1439,MATCH(B231,Historical!$B$7:$B$1450,0))/INDEX(Historical!$H$7:$H$1432,MATCH(B231,Historical!$B$7:$B$1450,0)))^(1/5)-1)*100)</f>
        <v>16.586842477978216</v>
      </c>
      <c r="V231" s="759" t="str">
        <f>IF(INDEX(Historical!$O$7:$O$1432,MATCH(B231,Historical!$B$7:$B$1450,0))=0,"n/a",((INDEX(Historical!$C$7:$C$1439,MATCH(B231,Historical!$B$7:$B$1450,0))/INDEX(Historical!$O$7:$O$1432,MATCH(B231,Historical!$B$7:$B$1450,0)))^(1/10)-1)*100)</f>
        <v>n/a</v>
      </c>
      <c r="W231" s="760" t="str">
        <f>IF(OR(U231&lt;=0,U231="n/a",V231&lt;=0,V231="n/a"),"n/a",U231/V231)</f>
        <v>n/a</v>
      </c>
      <c r="X231" s="761">
        <f>IF(OR(AJ231&lt;=0,AJ231="n/a",U231&lt;=0,U231="n/a"),"n/a",U231/AJ231)</f>
        <v>1.1439201708950495</v>
      </c>
      <c r="Y231" s="949"/>
      <c r="Z231" s="703">
        <f>IF(OR(AC231&lt;0.01,AC231="n/a"),"n/a",M231/AC231*100)</f>
        <v>132.29571984435796</v>
      </c>
      <c r="AA231" s="959">
        <f>IF(OR(AC231&lt;0.01,AC231="n/a"),"n/a",I231/AC231)</f>
        <v>12.922178988326849</v>
      </c>
      <c r="AB231" s="960">
        <v>12</v>
      </c>
      <c r="AC231" s="938">
        <v>2.57</v>
      </c>
      <c r="AD231" s="938">
        <v>0.83</v>
      </c>
      <c r="AE231" s="938">
        <v>1.28</v>
      </c>
      <c r="AF231" s="938" t="s">
        <v>137</v>
      </c>
      <c r="AG231" s="938">
        <v>-49.3</v>
      </c>
      <c r="AH231" s="938">
        <v>26.700000000000003</v>
      </c>
      <c r="AI231" s="938">
        <v>24.89</v>
      </c>
      <c r="AJ231" s="938">
        <v>14.499999999999998</v>
      </c>
      <c r="AK231" s="938">
        <v>15.58</v>
      </c>
      <c r="AL231" s="951">
        <v>825.23</v>
      </c>
      <c r="AM231" s="945">
        <v>0.3</v>
      </c>
      <c r="AN231" s="938" t="s">
        <v>137</v>
      </c>
      <c r="AO231" s="802">
        <f>IF(U231="n/a","n/a",IF(AA231&lt;0,"n/a",IF(AA231="n/a","n/a",J231+U231-AA231)))</f>
        <v>13.902543646230711</v>
      </c>
      <c r="AP231" s="803">
        <f>IF(U231="n/a","n/a",J231+U231)</f>
        <v>26.82472263455756</v>
      </c>
      <c r="AQ231" s="961" t="str">
        <f>IF(OR(AC231&lt;0.01,AF231="n/a"),"n/a",(I231/SQRT(22.5*AC231*(I231/AF231))-1)*100)</f>
        <v>n/a</v>
      </c>
      <c r="AR231" s="703">
        <f>INDEX(Historical!$C$7:$C$1439,MATCH(B231,Historical!$B$7:$B$1450,0))*IF(AH231="n/a",1.03,IF(AH231&lt;0,1.01,IF(AH231&gt;10,1.1,(1+AH231/100))))</f>
        <v>3.3385000000000002</v>
      </c>
      <c r="AS231" s="959">
        <f>IF($AI231="n/a",1.03*AR231,IF($AI231&lt;0,1.01*AR231,IF($AI231&gt;10,1.1*AR231,(1+$AI231/100)*AR231)))</f>
        <v>3.6723500000000007</v>
      </c>
      <c r="AT231" s="959">
        <f>IF($AK231="n/a",1.03*AS231,IF($AK231&lt;0,1.01*AS231,IF($AK231&gt;10,1.1*AS231,(1+$AK231/100)*AS231)))</f>
        <v>4.0395850000000006</v>
      </c>
      <c r="AU231" s="959">
        <f>IF($AK231="n/a",1.03*AT231,IF($AK231&lt;0,1.01*AT231,IF($AK231&gt;10,1.1*AT231,(1+$AK231/100)*AT231)))</f>
        <v>4.4435435000000014</v>
      </c>
      <c r="AV231" s="959">
        <f>IF($AK231="n/a",1.03*AU231,IF($AK231&lt;0,1.01*AU231,IF($AK231&gt;10,1.1*AU231,(1+$AK231/100)*AU231)))</f>
        <v>4.8878978500000017</v>
      </c>
      <c r="AW231" s="703">
        <f>SUM(AR231:AV231)</f>
        <v>20.381876350000006</v>
      </c>
      <c r="AX231" s="810">
        <f>AW231/I231*100</f>
        <v>61.372708069858497</v>
      </c>
      <c r="AY231" s="1017">
        <v>1</v>
      </c>
      <c r="AZ231" s="945">
        <v>22.93</v>
      </c>
      <c r="BA231" s="945">
        <v>-6.45</v>
      </c>
      <c r="BB231" s="945">
        <v>5.0200000000000005</v>
      </c>
      <c r="BC231" s="945">
        <v>6.76</v>
      </c>
      <c r="BE231" s="666">
        <v>2013</v>
      </c>
      <c r="BF231" s="971">
        <f>IF(BE231&gt;2008,0,IF(BE231&gt;2001,1,IF(BE231&gt;1990,2,IF(BE231&gt;1980,3,IF(BE231&gt;1973,4,IF(BE231&gt;1970,5,IF(BE231&gt;1960,6,IF(BE231&gt;1958,7,IF(BE231&gt;1953,8,9)))))))))</f>
        <v>0</v>
      </c>
      <c r="BG231" s="955">
        <v>9.6</v>
      </c>
      <c r="BH231" s="937"/>
    </row>
    <row r="232" spans="1:60" ht="11.25" customHeight="1" x14ac:dyDescent="0.2">
      <c r="A232" s="954" t="s">
        <v>4083</v>
      </c>
      <c r="B232" s="948" t="s">
        <v>4084</v>
      </c>
      <c r="C232" s="1013" t="s">
        <v>247</v>
      </c>
      <c r="D232" s="1013" t="s">
        <v>4343</v>
      </c>
      <c r="E232" s="792">
        <v>5</v>
      </c>
      <c r="F232" s="1227">
        <v>866</v>
      </c>
      <c r="G232" s="1161" t="s">
        <v>106</v>
      </c>
      <c r="H232" s="1161" t="s">
        <v>106</v>
      </c>
      <c r="I232" s="947">
        <v>37.17</v>
      </c>
      <c r="J232" s="703">
        <f>(M232/I232)*100</f>
        <v>2.9593758407317727</v>
      </c>
      <c r="K232" s="950">
        <v>0.27500000000000002</v>
      </c>
      <c r="L232" s="960">
        <v>4</v>
      </c>
      <c r="M232" s="694">
        <f>K232*L232</f>
        <v>1.1000000000000001</v>
      </c>
      <c r="N232" s="943" t="s">
        <v>320</v>
      </c>
      <c r="O232" s="795">
        <v>0.22500000000000001</v>
      </c>
      <c r="P232" s="934">
        <v>43538</v>
      </c>
      <c r="Q232" s="934">
        <v>43553</v>
      </c>
      <c r="R232" s="694">
        <f>(K232-O232)/O232*100</f>
        <v>22.222222222222229</v>
      </c>
      <c r="S232" s="759">
        <f>IF(INDEX(Historical!$D$7:$D$1439,MATCH(B232,Historical!$B$7:$B$1450,0))=0,"n/a",(INDEX(Historical!$C$7:$C$1439,MATCH(B232,Historical!$B$7:$B$1450,0))/INDEX(Historical!$D$7:$D$1439,MATCH(B232,Historical!$B$7:$B$1450,0))-1)*100)</f>
        <v>32.352941176470587</v>
      </c>
      <c r="T232" s="759">
        <f>IF(INDEX(Historical!$F$7:$F$1432,MATCH(B232,Historical!$B$7:$B$1450,0))=0,"n/a",((INDEX(Historical!$C$7:$C$1439,MATCH(B232,Historical!$B$7:$B$1450,0))/INDEX(Historical!$F$7:$F$1432,MATCH(B232,Historical!$B$7:$B$1450,0)))^(1/3)-1)*100)</f>
        <v>17.840146380897416</v>
      </c>
      <c r="U232" s="759">
        <f>IF(INDEX(Historical!$H$7:$H$1432,MATCH(B232,Historical!$B$7:$B$1450,0))=0,"n/a",((INDEX(Historical!$C$7:$C$1439,MATCH(B232,Historical!$B$7:$B$1450,0))/INDEX(Historical!$H$7:$H$1432,MATCH(B232,Historical!$B$7:$B$1450,0)))^(1/5)-1)*100)</f>
        <v>12.474611314209483</v>
      </c>
      <c r="V232" s="759" t="str">
        <f>IF(INDEX(Historical!$O$7:$O$1432,MATCH(B232,Historical!$B$7:$B$1450,0))=0,"n/a",((INDEX(Historical!$C$7:$C$1439,MATCH(B232,Historical!$B$7:$B$1450,0))/INDEX(Historical!$O$7:$O$1432,MATCH(B232,Historical!$B$7:$B$1450,0)))^(1/10)-1)*100)</f>
        <v>n/a</v>
      </c>
      <c r="W232" s="760" t="str">
        <f>IF(OR(U232&lt;=0,U232="n/a",V232&lt;=0,V232="n/a"),"n/a",U232/V232)</f>
        <v>n/a</v>
      </c>
      <c r="X232" s="761">
        <f>IF(OR(AJ232&lt;=0,AJ232="n/a",U232&lt;=0,U232="n/a"),"n/a",U232/AJ232)</f>
        <v>3.2827924511077589</v>
      </c>
      <c r="Y232" s="949"/>
      <c r="Z232" s="703">
        <f>IF(OR(AC232&lt;0.01,AC232="n/a"),"n/a",M232/AC232*100)</f>
        <v>33.63914373088685</v>
      </c>
      <c r="AA232" s="959">
        <f>IF(OR(AC232&lt;0.01,AC232="n/a"),"n/a",I232/AC232)</f>
        <v>11.36697247706422</v>
      </c>
      <c r="AB232" s="960">
        <v>1</v>
      </c>
      <c r="AC232" s="938">
        <v>3.27</v>
      </c>
      <c r="AD232" s="938">
        <v>2.93</v>
      </c>
      <c r="AE232" s="938">
        <v>0.4</v>
      </c>
      <c r="AF232" s="938">
        <v>1.9</v>
      </c>
      <c r="AG232" s="938">
        <v>16.900000000000002</v>
      </c>
      <c r="AH232" s="938">
        <v>7.5</v>
      </c>
      <c r="AI232" s="938">
        <v>4.1399999999999997</v>
      </c>
      <c r="AJ232" s="938">
        <v>3.8</v>
      </c>
      <c r="AK232" s="938">
        <v>3.9</v>
      </c>
      <c r="AL232" s="951">
        <v>3400</v>
      </c>
      <c r="AM232" s="945">
        <v>11</v>
      </c>
      <c r="AN232" s="938">
        <v>0</v>
      </c>
      <c r="AO232" s="802">
        <f>IF(U232="n/a","n/a",IF(AA232&lt;0,"n/a",IF(AA232="n/a","n/a",J232+U232-AA232)))</f>
        <v>4.0670146778770366</v>
      </c>
      <c r="AP232" s="803">
        <f>IF(U232="n/a","n/a",J232+U232)</f>
        <v>15.433987154941256</v>
      </c>
      <c r="AQ232" s="961">
        <f>IF(OR(AC232&lt;0.01,AF232="n/a"),"n/a",(I232/SQRT(22.5*AC232*(I232/AF232))-1)*100)</f>
        <v>-2.0266528161368424</v>
      </c>
      <c r="AR232" s="703">
        <f>INDEX(Historical!$C$7:$C$1439,MATCH(B232,Historical!$B$7:$B$1450,0))*IF(AH232="n/a",1.03,IF(AH232&lt;0,1.01,IF(AH232&gt;10,1.1,(1+AH232/100))))</f>
        <v>0.96750000000000003</v>
      </c>
      <c r="AS232" s="959">
        <f>IF($AI232="n/a",1.03*AR232,IF($AI232&lt;0,1.01*AR232,IF($AI232&gt;10,1.1*AR232,(1+$AI232/100)*AR232)))</f>
        <v>1.0075545000000001</v>
      </c>
      <c r="AT232" s="959">
        <f>IF($AK232="n/a",1.03*AS232,IF($AK232&lt;0,1.01*AS232,IF($AK232&gt;10,1.1*AS232,(1+$AK232/100)*AS232)))</f>
        <v>1.0468491255000001</v>
      </c>
      <c r="AU232" s="959">
        <f>IF($AK232="n/a",1.03*AT232,IF($AK232&lt;0,1.01*AT232,IF($AK232&gt;10,1.1*AT232,(1+$AK232/100)*AT232)))</f>
        <v>1.0876762413945</v>
      </c>
      <c r="AV232" s="959">
        <f>IF($AK232="n/a",1.03*AU232,IF($AK232&lt;0,1.01*AU232,IF($AK232&gt;10,1.1*AU232,(1+$AK232/100)*AU232)))</f>
        <v>1.1300956148088854</v>
      </c>
      <c r="AW232" s="703">
        <f>SUM(AR232:AV232)</f>
        <v>5.2396754817033857</v>
      </c>
      <c r="AX232" s="810">
        <f>AW232/I232*100</f>
        <v>14.096517303479651</v>
      </c>
      <c r="AY232" s="1017">
        <v>0.57999999999999996</v>
      </c>
      <c r="AZ232" s="945">
        <v>25.19</v>
      </c>
      <c r="BA232" s="945">
        <v>-9.8000000000000007</v>
      </c>
      <c r="BB232" s="945">
        <v>3.81</v>
      </c>
      <c r="BC232" s="945">
        <v>3.61</v>
      </c>
      <c r="BE232" s="666">
        <v>2015</v>
      </c>
      <c r="BF232" s="971">
        <f>IF(BE232&gt;2008,0,IF(BE232&gt;2001,1,IF(BE232&gt;1990,2,IF(BE232&gt;1980,3,IF(BE232&gt;1973,4,IF(BE232&gt;1970,5,IF(BE232&gt;1960,6,IF(BE232&gt;1958,7,IF(BE232&gt;1953,8,9)))))))))</f>
        <v>0</v>
      </c>
      <c r="BG232" s="955">
        <v>6.4</v>
      </c>
      <c r="BH232" s="937"/>
    </row>
    <row r="233" spans="1:60" ht="11.25" customHeight="1" x14ac:dyDescent="0.2">
      <c r="A233" s="953" t="s">
        <v>4328</v>
      </c>
      <c r="B233" s="631" t="s">
        <v>3825</v>
      </c>
      <c r="C233" s="1013" t="s">
        <v>4216</v>
      </c>
      <c r="D233" s="1013" t="s">
        <v>4364</v>
      </c>
      <c r="E233" s="792">
        <v>5</v>
      </c>
      <c r="F233" s="1227">
        <v>835</v>
      </c>
      <c r="G233" s="1227" t="s">
        <v>106</v>
      </c>
      <c r="H233" s="1227" t="s">
        <v>106</v>
      </c>
      <c r="I233" s="947">
        <v>68.099999999999994</v>
      </c>
      <c r="J233" s="703">
        <f>(M233/I233)*100</f>
        <v>1.1160058737151248</v>
      </c>
      <c r="K233" s="950">
        <v>0.19</v>
      </c>
      <c r="L233" s="960">
        <v>4</v>
      </c>
      <c r="M233" s="694">
        <f>K233*L233</f>
        <v>0.76</v>
      </c>
      <c r="N233" s="943" t="s">
        <v>107</v>
      </c>
      <c r="O233" s="795">
        <v>0.16</v>
      </c>
      <c r="P233" s="934">
        <v>43406</v>
      </c>
      <c r="Q233" s="934">
        <v>43418</v>
      </c>
      <c r="R233" s="694">
        <f>(K233-O233)/O233*100</f>
        <v>18.75</v>
      </c>
      <c r="S233" s="759">
        <f>IF(INDEX(Historical!$D$7:$D$1439,MATCH(B233,Historical!$B$7:$B$1450,0))=0,"n/a",(INDEX(Historical!$C$7:$C$1439,MATCH(B233,Historical!$B$7:$B$1450,0))/INDEX(Historical!$D$7:$D$1439,MATCH(B233,Historical!$B$7:$B$1450,0))-1)*100)</f>
        <v>15.517241379310365</v>
      </c>
      <c r="T233" s="759">
        <f>IF(INDEX(Historical!$F$7:$F$1432,MATCH(B233,Historical!$B$7:$B$1450,0))=0,"n/a",((INDEX(Historical!$C$7:$C$1439,MATCH(B233,Historical!$B$7:$B$1450,0))/INDEX(Historical!$F$7:$F$1432,MATCH(B233,Historical!$B$7:$B$1450,0)))^(1/3)-1)*100)</f>
        <v>16.844561776319679</v>
      </c>
      <c r="U233" s="759" t="str">
        <f>IF(INDEX(Historical!$H$7:$H$1432,MATCH(B233,Historical!$B$7:$B$1450,0))=0,"n/a",((INDEX(Historical!$C$7:$C$1439,MATCH(B233,Historical!$B$7:$B$1450,0))/INDEX(Historical!$H$7:$H$1432,MATCH(B233,Historical!$B$7:$B$1450,0)))^(1/5)-1)*100)</f>
        <v>n/a</v>
      </c>
      <c r="V233" s="759" t="str">
        <f>IF(INDEX(Historical!$O$7:$O$1432,MATCH(B233,Historical!$B$7:$B$1450,0))=0,"n/a",((INDEX(Historical!$C$7:$C$1439,MATCH(B233,Historical!$B$7:$B$1450,0))/INDEX(Historical!$O$7:$O$1432,MATCH(B233,Historical!$B$7:$B$1450,0)))^(1/10)-1)*100)</f>
        <v>n/a</v>
      </c>
      <c r="W233" s="760" t="str">
        <f>IF(OR(U233&lt;=0,U233="n/a",V233&lt;=0,V233="n/a"),"n/a",U233/V233)</f>
        <v>n/a</v>
      </c>
      <c r="X233" s="761" t="str">
        <f>IF(OR(AJ233&lt;=0,AJ233="n/a",U233&lt;=0,U233="n/a"),"n/a",U233/AJ233)</f>
        <v>n/a</v>
      </c>
      <c r="Y233" s="714"/>
      <c r="Z233" s="703">
        <f>IF(OR(AC233&lt;0.01,AC233="n/a"),"n/a",M233/AC233*100)</f>
        <v>27.142857142857146</v>
      </c>
      <c r="AA233" s="959">
        <f>IF(OR(AC233&lt;0.01,AC233="n/a"),"n/a",I233/AC233)</f>
        <v>24.321428571428569</v>
      </c>
      <c r="AB233" s="960">
        <v>12</v>
      </c>
      <c r="AC233" s="938">
        <v>2.8</v>
      </c>
      <c r="AD233" s="938">
        <v>1.5</v>
      </c>
      <c r="AE233" s="938">
        <v>5.58</v>
      </c>
      <c r="AF233" s="938">
        <v>2.93</v>
      </c>
      <c r="AG233" s="938">
        <v>13.200000000000001</v>
      </c>
      <c r="AH233" s="938">
        <v>-17.8</v>
      </c>
      <c r="AI233" s="938">
        <v>7.33</v>
      </c>
      <c r="AJ233" s="938">
        <v>-2.7</v>
      </c>
      <c r="AK233" s="938">
        <v>16</v>
      </c>
      <c r="AL233" s="951">
        <v>6820</v>
      </c>
      <c r="AM233" s="945">
        <v>0.89999999999999991</v>
      </c>
      <c r="AN233" s="938">
        <v>0</v>
      </c>
      <c r="AO233" s="802" t="str">
        <f>IF(U233="n/a","n/a",IF(AA233&lt;0,"n/a",IF(AA233="n/a","n/a",J233+U233-AA233)))</f>
        <v>n/a</v>
      </c>
      <c r="AP233" s="803" t="str">
        <f>IF(U233="n/a","n/a",J233+U233)</f>
        <v>n/a</v>
      </c>
      <c r="AQ233" s="961">
        <f>IF(OR(AC233&lt;0.01,AF233="n/a"),"n/a",(I233/SQRT(22.5*AC233*(I233/AF233))-1)*100)</f>
        <v>77.966021368981458</v>
      </c>
      <c r="AR233" s="703">
        <f>INDEX(Historical!$C$7:$C$1439,MATCH(B233,Historical!$B$7:$B$1450,0))*IF(AH233="n/a",1.03,IF(AH233&lt;0,1.01,IF(AH233&gt;10,1.1,(1+AH233/100))))</f>
        <v>0.67670000000000008</v>
      </c>
      <c r="AS233" s="959">
        <f>IF($AI233="n/a",1.03*AR233,IF($AI233&lt;0,1.01*AR233,IF($AI233&gt;10,1.1*AR233,(1+$AI233/100)*AR233)))</f>
        <v>0.72630211</v>
      </c>
      <c r="AT233" s="959">
        <f>IF($AK233="n/a",1.03*AS233,IF($AK233&lt;0,1.01*AS233,IF($AK233&gt;10,1.1*AS233,(1+$AK233/100)*AS233)))</f>
        <v>0.79893232100000011</v>
      </c>
      <c r="AU233" s="959">
        <f>IF($AK233="n/a",1.03*AT233,IF($AK233&lt;0,1.01*AT233,IF($AK233&gt;10,1.1*AT233,(1+$AK233/100)*AT233)))</f>
        <v>0.87882555310000021</v>
      </c>
      <c r="AV233" s="959">
        <f>IF($AK233="n/a",1.03*AU233,IF($AK233&lt;0,1.01*AU233,IF($AK233&gt;10,1.1*AU233,(1+$AK233/100)*AU233)))</f>
        <v>0.96670810841000032</v>
      </c>
      <c r="AW233" s="703">
        <f>SUM(AR233:AV233)</f>
        <v>4.0474680925100008</v>
      </c>
      <c r="AX233" s="810">
        <f>AW233/I233*100</f>
        <v>5.9434186380469916</v>
      </c>
      <c r="AY233" s="1017">
        <v>0.83</v>
      </c>
      <c r="AZ233" s="945">
        <v>17.07</v>
      </c>
      <c r="BA233" s="945">
        <v>-5.48</v>
      </c>
      <c r="BB233" s="945">
        <v>6.54</v>
      </c>
      <c r="BC233" s="945">
        <v>4.99</v>
      </c>
      <c r="BE233" s="666">
        <v>2014</v>
      </c>
      <c r="BF233" s="971">
        <f>IF(BE233&gt;2008,0,IF(BE233&gt;2001,1,IF(BE233&gt;1990,2,IF(BE233&gt;1980,3,IF(BE233&gt;1973,4,IF(BE233&gt;1970,5,IF(BE233&gt;1960,6,IF(BE233&gt;1958,7,IF(BE233&gt;1953,8,9)))))))))</f>
        <v>0</v>
      </c>
      <c r="BG233" s="955">
        <v>10.9</v>
      </c>
      <c r="BH233" s="937"/>
    </row>
    <row r="234" spans="1:60" ht="11.25" customHeight="1" x14ac:dyDescent="0.2">
      <c r="A234" s="944" t="s">
        <v>540</v>
      </c>
      <c r="B234" s="948" t="s">
        <v>541</v>
      </c>
      <c r="C234" s="1013" t="s">
        <v>4345</v>
      </c>
      <c r="D234" s="1013" t="s">
        <v>4346</v>
      </c>
      <c r="E234" s="792">
        <v>15</v>
      </c>
      <c r="F234" s="1227">
        <v>253</v>
      </c>
      <c r="G234" s="1204" t="s">
        <v>106</v>
      </c>
      <c r="H234" s="1204" t="s">
        <v>106</v>
      </c>
      <c r="I234" s="947">
        <v>114.36</v>
      </c>
      <c r="J234" s="703">
        <f>(M234/I234)*100</f>
        <v>3.777544596012592</v>
      </c>
      <c r="K234" s="950">
        <v>1.08</v>
      </c>
      <c r="L234" s="960">
        <v>4</v>
      </c>
      <c r="M234" s="694">
        <f>K234*L234</f>
        <v>4.32</v>
      </c>
      <c r="N234" s="943" t="s">
        <v>320</v>
      </c>
      <c r="O234" s="795">
        <v>1.01</v>
      </c>
      <c r="P234" s="934">
        <v>43538</v>
      </c>
      <c r="Q234" s="934">
        <v>43553</v>
      </c>
      <c r="R234" s="694">
        <f>(K234-O234)/O234*100</f>
        <v>6.9306930693069368</v>
      </c>
      <c r="S234" s="759">
        <f>IF(INDEX(Historical!$D$7:$D$1439,MATCH(B234,Historical!$B$7:$B$1450,0))=0,"n/a",(INDEX(Historical!$C$7:$C$1439,MATCH(B234,Historical!$B$7:$B$1450,0))/INDEX(Historical!$D$7:$D$1439,MATCH(B234,Historical!$B$7:$B$1450,0))-1)*100)</f>
        <v>6.4516129032258007</v>
      </c>
      <c r="T234" s="759">
        <f>IF(INDEX(Historical!$F$7:$F$1432,MATCH(B234,Historical!$B$7:$B$1450,0))=0,"n/a",((INDEX(Historical!$C$7:$C$1439,MATCH(B234,Historical!$B$7:$B$1450,0))/INDEX(Historical!$F$7:$F$1432,MATCH(B234,Historical!$B$7:$B$1450,0)))^(1/3)-1)*100)</f>
        <v>5.2136506100324498</v>
      </c>
      <c r="U234" s="759">
        <f>IF(INDEX(Historical!$H$7:$H$1432,MATCH(B234,Historical!$B$7:$B$1450,0))=0,"n/a",((INDEX(Historical!$C$7:$C$1439,MATCH(B234,Historical!$B$7:$B$1450,0))/INDEX(Historical!$H$7:$H$1432,MATCH(B234,Historical!$B$7:$B$1450,0)))^(1/5)-1)*100)</f>
        <v>4.8837286784054301</v>
      </c>
      <c r="V234" s="759">
        <f>IF(INDEX(Historical!$O$7:$O$1432,MATCH(B234,Historical!$B$7:$B$1450,0))=0,"n/a",((INDEX(Historical!$C$7:$C$1439,MATCH(B234,Historical!$B$7:$B$1450,0))/INDEX(Historical!$O$7:$O$1432,MATCH(B234,Historical!$B$7:$B$1450,0)))^(1/10)-1)*100)</f>
        <v>12.312307497579745</v>
      </c>
      <c r="W234" s="760">
        <f>IF(OR(U234&lt;=0,U234="n/a",V234&lt;=0,V234="n/a"),"n/a",U234/V234)</f>
        <v>0.39665421606513923</v>
      </c>
      <c r="X234" s="761" t="str">
        <f>IF(OR(AJ234&lt;=0,AJ234="n/a",U234&lt;=0,U234="n/a"),"n/a",U234/AJ234)</f>
        <v>n/a</v>
      </c>
      <c r="Y234" s="948"/>
      <c r="Z234" s="703">
        <f>IF(OR(AC234&lt;0.01,AC234="n/a"),"n/a",M234/AC234*100)</f>
        <v>345.6</v>
      </c>
      <c r="AA234" s="959">
        <f>IF(OR(AC234&lt;0.01,AC234="n/a"),"n/a",I234/AC234)</f>
        <v>91.488</v>
      </c>
      <c r="AB234" s="960">
        <v>12</v>
      </c>
      <c r="AC234" s="938">
        <v>1.25</v>
      </c>
      <c r="AD234" s="938">
        <v>5.47</v>
      </c>
      <c r="AE234" s="938">
        <v>7.71</v>
      </c>
      <c r="AF234" s="938">
        <v>2.74</v>
      </c>
      <c r="AG234" s="938">
        <v>3</v>
      </c>
      <c r="AH234" s="938">
        <v>22.2</v>
      </c>
      <c r="AI234" s="938">
        <v>21.529999999999998</v>
      </c>
      <c r="AJ234" s="938">
        <v>-10.6</v>
      </c>
      <c r="AK234" s="938">
        <v>16.66</v>
      </c>
      <c r="AL234" s="951">
        <v>24020</v>
      </c>
      <c r="AM234" s="945">
        <v>0.05</v>
      </c>
      <c r="AN234" s="938">
        <v>1.19</v>
      </c>
      <c r="AO234" s="802">
        <f>IF(U234="n/a","n/a",IF(AA234&lt;0,"n/a",IF(AA234="n/a","n/a",J234+U234-AA234)))</f>
        <v>-82.826726725581977</v>
      </c>
      <c r="AP234" s="803">
        <f>IF(U234="n/a","n/a",J234+U234)</f>
        <v>8.6612732744180221</v>
      </c>
      <c r="AQ234" s="961">
        <f>IF(OR(AC234&lt;0.01,AF234="n/a"),"n/a",(I234/SQRT(22.5*AC234*(I234/AF234))-1)*100)</f>
        <v>233.78444141890941</v>
      </c>
      <c r="AR234" s="703">
        <f>INDEX(Historical!$C$7:$C$1439,MATCH(B234,Historical!$B$7:$B$1450,0))*IF(AH234="n/a",1.03,IF(AH234&lt;0,1.01,IF(AH234&gt;10,1.1,(1+AH234/100))))</f>
        <v>4.3559999999999999</v>
      </c>
      <c r="AS234" s="959">
        <f>IF($AI234="n/a",1.03*AR234,IF($AI234&lt;0,1.01*AR234,IF($AI234&gt;10,1.1*AR234,(1+$AI234/100)*AR234)))</f>
        <v>4.7915999999999999</v>
      </c>
      <c r="AT234" s="959">
        <f>IF($AK234="n/a",1.03*AS234,IF($AK234&lt;0,1.01*AS234,IF($AK234&gt;10,1.1*AS234,(1+$AK234/100)*AS234)))</f>
        <v>5.2707600000000001</v>
      </c>
      <c r="AU234" s="959">
        <f>IF($AK234="n/a",1.03*AT234,IF($AK234&lt;0,1.01*AT234,IF($AK234&gt;10,1.1*AT234,(1+$AK234/100)*AT234)))</f>
        <v>5.7978360000000002</v>
      </c>
      <c r="AV234" s="959">
        <f>IF($AK234="n/a",1.03*AU234,IF($AK234&lt;0,1.01*AU234,IF($AK234&gt;10,1.1*AU234,(1+$AK234/100)*AU234)))</f>
        <v>6.3776196000000009</v>
      </c>
      <c r="AW234" s="703">
        <f>SUM(AR234:AV234)</f>
        <v>26.593815599999999</v>
      </c>
      <c r="AX234" s="810">
        <f>AW234/I234*100</f>
        <v>23.254473242392447</v>
      </c>
      <c r="AY234" s="1017">
        <v>0.45</v>
      </c>
      <c r="AZ234" s="945">
        <v>14.299999999999999</v>
      </c>
      <c r="BA234" s="945">
        <v>-8.6499999999999986</v>
      </c>
      <c r="BB234" s="945">
        <v>-3.52</v>
      </c>
      <c r="BC234" s="945">
        <v>0.01</v>
      </c>
      <c r="BE234" s="666">
        <v>2005</v>
      </c>
      <c r="BF234" s="971">
        <f>IF(BE234&gt;2008,0,IF(BE234&gt;2001,1,IF(BE234&gt;1990,2,IF(BE234&gt;1980,3,IF(BE234&gt;1973,4,IF(BE234&gt;1970,5,IF(BE234&gt;1960,6,IF(BE234&gt;1958,7,IF(BE234&gt;1953,8,9)))))))))</f>
        <v>1</v>
      </c>
      <c r="BG234" s="955">
        <v>1.2</v>
      </c>
      <c r="BH234" s="937"/>
    </row>
    <row r="235" spans="1:60" ht="11.25" customHeight="1" x14ac:dyDescent="0.2">
      <c r="A235" s="944" t="s">
        <v>1133</v>
      </c>
      <c r="B235" s="948" t="s">
        <v>1134</v>
      </c>
      <c r="C235" s="1013" t="s">
        <v>247</v>
      </c>
      <c r="D235" s="1013" t="s">
        <v>4379</v>
      </c>
      <c r="E235" s="792">
        <v>8</v>
      </c>
      <c r="F235" s="1227">
        <v>566</v>
      </c>
      <c r="G235" s="1147" t="s">
        <v>106</v>
      </c>
      <c r="H235" s="1147" t="s">
        <v>106</v>
      </c>
      <c r="I235" s="947">
        <v>80.16</v>
      </c>
      <c r="J235" s="703">
        <f>(M235/I235)*100</f>
        <v>1.8712574850299404</v>
      </c>
      <c r="K235" s="950">
        <v>0.375</v>
      </c>
      <c r="L235" s="960">
        <v>4</v>
      </c>
      <c r="M235" s="694">
        <f>K235*L235</f>
        <v>1.5</v>
      </c>
      <c r="N235" s="943" t="s">
        <v>712</v>
      </c>
      <c r="O235" s="795">
        <v>0.34749999999999998</v>
      </c>
      <c r="P235" s="934">
        <v>43532</v>
      </c>
      <c r="Q235" s="934">
        <v>43544</v>
      </c>
      <c r="R235" s="694">
        <f>(K235-O235)/O235*100</f>
        <v>7.9136690647482091</v>
      </c>
      <c r="S235" s="759">
        <f>IF(INDEX(Historical!$D$7:$D$1439,MATCH(B235,Historical!$B$7:$B$1450,0))=0,"n/a",(INDEX(Historical!$C$7:$C$1439,MATCH(B235,Historical!$B$7:$B$1450,0))/INDEX(Historical!$D$7:$D$1439,MATCH(B235,Historical!$B$7:$B$1450,0))-1)*100)</f>
        <v>7.7519379844961156</v>
      </c>
      <c r="T235" s="759">
        <f>IF(INDEX(Historical!$F$7:$F$1432,MATCH(B235,Historical!$B$7:$B$1450,0))=0,"n/a",((INDEX(Historical!$C$7:$C$1439,MATCH(B235,Historical!$B$7:$B$1450,0))/INDEX(Historical!$F$7:$F$1432,MATCH(B235,Historical!$B$7:$B$1450,0)))^(1/3)-1)*100)</f>
        <v>9.4551780223472761</v>
      </c>
      <c r="U235" s="759">
        <f>IF(INDEX(Historical!$H$7:$H$1432,MATCH(B235,Historical!$B$7:$B$1450,0))=0,"n/a",((INDEX(Historical!$C$7:$C$1439,MATCH(B235,Historical!$B$7:$B$1450,0))/INDEX(Historical!$H$7:$H$1432,MATCH(B235,Historical!$B$7:$B$1450,0)))^(1/5)-1)*100)</f>
        <v>12.834066850858816</v>
      </c>
      <c r="V235" s="759" t="str">
        <f>IF(INDEX(Historical!$O$7:$O$1432,MATCH(B235,Historical!$B$7:$B$1450,0))=0,"n/a",((INDEX(Historical!$C$7:$C$1439,MATCH(B235,Historical!$B$7:$B$1450,0))/INDEX(Historical!$O$7:$O$1432,MATCH(B235,Historical!$B$7:$B$1450,0)))^(1/10)-1)*100)</f>
        <v>n/a</v>
      </c>
      <c r="W235" s="760" t="str">
        <f>IF(OR(U235&lt;=0,U235="n/a",V235&lt;=0,V235="n/a"),"n/a",U235/V235)</f>
        <v>n/a</v>
      </c>
      <c r="X235" s="761">
        <f>IF(OR(AJ235&lt;=0,AJ235="n/a",U235&lt;=0,U235="n/a"),"n/a",U235/AJ235)</f>
        <v>0.86716667911208223</v>
      </c>
      <c r="Y235" s="717"/>
      <c r="Z235" s="703">
        <f>IF(OR(AC235&lt;0.01,AC235="n/a"),"n/a",M235/AC235*100)</f>
        <v>54.151624548736464</v>
      </c>
      <c r="AA235" s="959">
        <f>IF(OR(AC235&lt;0.01,AC235="n/a"),"n/a",I235/AC235)</f>
        <v>28.938628158844764</v>
      </c>
      <c r="AB235" s="960">
        <v>12</v>
      </c>
      <c r="AC235" s="938">
        <v>2.77</v>
      </c>
      <c r="AD235" s="938">
        <v>3.96</v>
      </c>
      <c r="AE235" s="938">
        <v>5.03</v>
      </c>
      <c r="AF235" s="940" t="s">
        <v>137</v>
      </c>
      <c r="AG235" s="941">
        <v>-31.4</v>
      </c>
      <c r="AH235" s="938">
        <v>-7.9</v>
      </c>
      <c r="AI235" s="938">
        <v>8.01</v>
      </c>
      <c r="AJ235" s="938">
        <v>14.799999999999999</v>
      </c>
      <c r="AK235" s="938">
        <v>7.4499999999999993</v>
      </c>
      <c r="AL235" s="951">
        <v>6740</v>
      </c>
      <c r="AM235" s="945">
        <v>0.4</v>
      </c>
      <c r="AN235" s="938" t="s">
        <v>137</v>
      </c>
      <c r="AO235" s="802">
        <f>IF(U235="n/a","n/a",IF(AA235&lt;0,"n/a",IF(AA235="n/a","n/a",J235+U235-AA235)))</f>
        <v>-14.233303822956008</v>
      </c>
      <c r="AP235" s="803">
        <f>IF(U235="n/a","n/a",J235+U235)</f>
        <v>14.705324335888756</v>
      </c>
      <c r="AQ235" s="961" t="str">
        <f>IF(OR(AC235&lt;0.01,AF235="n/a"),"n/a",(I235/SQRT(22.5*AC235*(I235/AF235))-1)*100)</f>
        <v>n/a</v>
      </c>
      <c r="AR235" s="703">
        <f>INDEX(Historical!$C$7:$C$1439,MATCH(B235,Historical!$B$7:$B$1450,0))*IF(AH235="n/a",1.03,IF(AH235&lt;0,1.01,IF(AH235&gt;10,1.1,(1+AH235/100))))</f>
        <v>1.4038999999999999</v>
      </c>
      <c r="AS235" s="959">
        <f>IF($AI235="n/a",1.03*AR235,IF($AI235&lt;0,1.01*AR235,IF($AI235&gt;10,1.1*AR235,(1+$AI235/100)*AR235)))</f>
        <v>1.51635239</v>
      </c>
      <c r="AT235" s="959">
        <f>IF($AK235="n/a",1.03*AS235,IF($AK235&lt;0,1.01*AS235,IF($AK235&gt;10,1.1*AS235,(1+$AK235/100)*AS235)))</f>
        <v>1.629320643055</v>
      </c>
      <c r="AU235" s="959">
        <f>IF($AK235="n/a",1.03*AT235,IF($AK235&lt;0,1.01*AT235,IF($AK235&gt;10,1.1*AT235,(1+$AK235/100)*AT235)))</f>
        <v>1.7507050309625976</v>
      </c>
      <c r="AV235" s="959">
        <f>IF($AK235="n/a",1.03*AU235,IF($AK235&lt;0,1.01*AU235,IF($AK235&gt;10,1.1*AU235,(1+$AK235/100)*AU235)))</f>
        <v>1.881132555769311</v>
      </c>
      <c r="AW235" s="703">
        <f>SUM(AR235:AV235)</f>
        <v>8.1814106197869094</v>
      </c>
      <c r="AX235" s="810">
        <f>AW235/I235*100</f>
        <v>10.206350573586464</v>
      </c>
      <c r="AY235" s="1017">
        <v>0.46</v>
      </c>
      <c r="AZ235" s="945">
        <v>29.94</v>
      </c>
      <c r="BA235" s="945">
        <v>-3.6799999999999997</v>
      </c>
      <c r="BB235" s="945">
        <v>1.4000000000000001</v>
      </c>
      <c r="BC235" s="945">
        <v>9.2899999999999991</v>
      </c>
      <c r="BE235" s="666">
        <v>2012</v>
      </c>
      <c r="BF235" s="971">
        <f>IF(BE235&gt;2008,0,IF(BE235&gt;2001,1,IF(BE235&gt;1990,2,IF(BE235&gt;1980,3,IF(BE235&gt;1973,4,IF(BE235&gt;1970,5,IF(BE235&gt;1960,6,IF(BE235&gt;1958,7,IF(BE235&gt;1953,8,9)))))))))</f>
        <v>0</v>
      </c>
      <c r="BG235" s="955">
        <v>6.7</v>
      </c>
      <c r="BH235" s="937"/>
    </row>
    <row r="236" spans="1:60" ht="11.25" customHeight="1" x14ac:dyDescent="0.2">
      <c r="A236" s="936" t="s">
        <v>211</v>
      </c>
      <c r="B236" s="948" t="s">
        <v>212</v>
      </c>
      <c r="C236" s="1013" t="s">
        <v>112</v>
      </c>
      <c r="D236" s="1013" t="s">
        <v>213</v>
      </c>
      <c r="E236" s="792">
        <v>63</v>
      </c>
      <c r="F236" s="1227">
        <v>2</v>
      </c>
      <c r="G236" s="1204" t="s">
        <v>115</v>
      </c>
      <c r="H236" s="1204" t="s">
        <v>37</v>
      </c>
      <c r="I236" s="938">
        <v>96.85</v>
      </c>
      <c r="J236" s="703">
        <f>(M236/I236)*100</f>
        <v>1.9824470831182242</v>
      </c>
      <c r="K236" s="950">
        <v>0.48</v>
      </c>
      <c r="L236" s="960">
        <v>4</v>
      </c>
      <c r="M236" s="694">
        <f>K236*L236</f>
        <v>1.92</v>
      </c>
      <c r="N236" s="943" t="s">
        <v>149</v>
      </c>
      <c r="O236" s="795">
        <v>0.47</v>
      </c>
      <c r="P236" s="660">
        <v>43343</v>
      </c>
      <c r="Q236" s="660">
        <v>43360</v>
      </c>
      <c r="R236" s="694">
        <f>(K236-O236)/O236*100</f>
        <v>2.1276595744680873</v>
      </c>
      <c r="S236" s="759">
        <f>IF(INDEX(Historical!$D$7:$D$1439,MATCH(B236,Historical!$B$7:$B$1450,0))=0,"n/a",(INDEX(Historical!$C$7:$C$1439,MATCH(B236,Historical!$B$7:$B$1450,0))/INDEX(Historical!$D$7:$D$1439,MATCH(B236,Historical!$B$7:$B$1450,0))-1)*100)</f>
        <v>4.3956043956044022</v>
      </c>
      <c r="T236" s="759">
        <f>IF(INDEX(Historical!$F$7:$F$1432,MATCH(B236,Historical!$B$7:$B$1450,0))=0,"n/a",((INDEX(Historical!$C$7:$C$1439,MATCH(B236,Historical!$B$7:$B$1450,0))/INDEX(Historical!$F$7:$F$1432,MATCH(B236,Historical!$B$7:$B$1450,0)))^(1/3)-1)*100)</f>
        <v>5.0275539286758431</v>
      </c>
      <c r="U236" s="759">
        <f>IF(INDEX(Historical!$H$7:$H$1432,MATCH(B236,Historical!$B$7:$B$1450,0))=0,"n/a",((INDEX(Historical!$C$7:$C$1439,MATCH(B236,Historical!$B$7:$B$1450,0))/INDEX(Historical!$H$7:$H$1432,MATCH(B236,Historical!$B$7:$B$1450,0)))^(1/5)-1)*100)</f>
        <v>9.423001513224305</v>
      </c>
      <c r="V236" s="759">
        <f>IF(INDEX(Historical!$O$7:$O$1432,MATCH(B236,Historical!$B$7:$B$1450,0))=0,"n/a",((INDEX(Historical!$C$7:$C$1439,MATCH(B236,Historical!$B$7:$B$1450,0))/INDEX(Historical!$O$7:$O$1432,MATCH(B236,Historical!$B$7:$B$1450,0)))^(1/10)-1)*100)</f>
        <v>9.7152156346552943</v>
      </c>
      <c r="W236" s="760">
        <f>IF(OR(U236&lt;=0,U236="n/a",V236&lt;=0,V236="n/a"),"n/a",U236/V236)</f>
        <v>0.96992201383686971</v>
      </c>
      <c r="X236" s="761" t="str">
        <f>IF(OR(AJ236&lt;=0,AJ236="n/a",U236&lt;=0,U236="n/a"),"n/a",U236/AJ236)</f>
        <v>n/a</v>
      </c>
      <c r="Y236" s="949"/>
      <c r="Z236" s="703">
        <f>IF(OR(AC236&lt;0.01,AC236="n/a"),"n/a",M236/AC236*100)</f>
        <v>46.153846153846153</v>
      </c>
      <c r="AA236" s="959">
        <f>IF(OR(AC236&lt;0.01,AC236="n/a"),"n/a",I236/AC236)</f>
        <v>23.281249999999996</v>
      </c>
      <c r="AB236" s="960">
        <v>12</v>
      </c>
      <c r="AC236" s="938">
        <v>4.16</v>
      </c>
      <c r="AD236" s="938">
        <v>2.16</v>
      </c>
      <c r="AE236" s="938">
        <v>2.02</v>
      </c>
      <c r="AF236" s="938">
        <v>4.82</v>
      </c>
      <c r="AG236" s="938">
        <v>21.3</v>
      </c>
      <c r="AH236" s="938">
        <v>-12.5</v>
      </c>
      <c r="AI236" s="938">
        <v>7.35</v>
      </c>
      <c r="AJ236" s="938">
        <v>-3.4000000000000004</v>
      </c>
      <c r="AK236" s="938">
        <v>10.9</v>
      </c>
      <c r="AL236" s="951">
        <v>14320</v>
      </c>
      <c r="AM236" s="945">
        <v>0.2</v>
      </c>
      <c r="AN236" s="938">
        <v>1.1200000000000001</v>
      </c>
      <c r="AO236" s="802">
        <f>IF(U236="n/a","n/a",IF(AA236&lt;0,"n/a",IF(AA236="n/a","n/a",J236+U236-AA236)))</f>
        <v>-11.875801403657468</v>
      </c>
      <c r="AP236" s="803">
        <f>IF(U236="n/a","n/a",J236+U236)</f>
        <v>11.405448596342529</v>
      </c>
      <c r="AQ236" s="961">
        <f>IF(OR(AC236&lt;0.01,AF236="n/a"),"n/a",(I236/SQRT(22.5*AC236*(I236/AF236))-1)*100)</f>
        <v>123.32400478029922</v>
      </c>
      <c r="AR236" s="703">
        <f>INDEX(Historical!$C$7:$C$1439,MATCH(B236,Historical!$B$7:$B$1450,0))*IF(AH236="n/a",1.03,IF(AH236&lt;0,1.01,IF(AH236&gt;10,1.1,(1+AH236/100))))</f>
        <v>1.9189999999999998</v>
      </c>
      <c r="AS236" s="959">
        <f>IF($AI236="n/a",1.03*AR236,IF($AI236&lt;0,1.01*AR236,IF($AI236&gt;10,1.1*AR236,(1+$AI236/100)*AR236)))</f>
        <v>2.0600464999999994</v>
      </c>
      <c r="AT236" s="959">
        <f>IF($AK236="n/a",1.03*AS236,IF($AK236&lt;0,1.01*AS236,IF($AK236&gt;10,1.1*AS236,(1+$AK236/100)*AS236)))</f>
        <v>2.2660511499999996</v>
      </c>
      <c r="AU236" s="959">
        <f>IF($AK236="n/a",1.03*AT236,IF($AK236&lt;0,1.01*AT236,IF($AK236&gt;10,1.1*AT236,(1+$AK236/100)*AT236)))</f>
        <v>2.4926562649999999</v>
      </c>
      <c r="AV236" s="959">
        <f>IF($AK236="n/a",1.03*AU236,IF($AK236&lt;0,1.01*AU236,IF($AK236&gt;10,1.1*AU236,(1+$AK236/100)*AU236)))</f>
        <v>2.7419218915000001</v>
      </c>
      <c r="AW236" s="703">
        <f>SUM(AR236:AV236)</f>
        <v>11.4796758065</v>
      </c>
      <c r="AX236" s="810">
        <f>AW236/I236*100</f>
        <v>11.853046780072276</v>
      </c>
      <c r="AY236" s="1017">
        <v>1.47</v>
      </c>
      <c r="AZ236" s="945">
        <v>47.12</v>
      </c>
      <c r="BA236" s="945">
        <v>-6.4</v>
      </c>
      <c r="BB236" s="945">
        <v>0.08</v>
      </c>
      <c r="BC236" s="945">
        <v>8.5299999999999994</v>
      </c>
      <c r="BE236" s="666">
        <v>1956</v>
      </c>
      <c r="BF236" s="971">
        <f>IF(BE236&gt;2008,0,IF(BE236&gt;2001,1,IF(BE236&gt;1990,2,IF(BE236&gt;1980,3,IF(BE236&gt;1973,4,IF(BE236&gt;1970,5,IF(BE236&gt;1960,6,IF(BE236&gt;1958,7,IF(BE236&gt;1953,8,9)))))))))</f>
        <v>8</v>
      </c>
      <c r="BG236" s="955">
        <v>7.0000000000000009</v>
      </c>
      <c r="BH236" s="937"/>
    </row>
    <row r="237" spans="1:60" ht="11.25" customHeight="1" x14ac:dyDescent="0.2">
      <c r="A237" s="953" t="s">
        <v>903</v>
      </c>
      <c r="B237" s="948" t="s">
        <v>904</v>
      </c>
      <c r="C237" s="1013" t="s">
        <v>4216</v>
      </c>
      <c r="D237" s="1013" t="s">
        <v>4351</v>
      </c>
      <c r="E237" s="792">
        <v>8</v>
      </c>
      <c r="F237" s="1227">
        <v>578</v>
      </c>
      <c r="G237" s="1121" t="s">
        <v>106</v>
      </c>
      <c r="H237" s="1121" t="s">
        <v>106</v>
      </c>
      <c r="I237" s="947">
        <v>63.99</v>
      </c>
      <c r="J237" s="703">
        <f>(M237/I237)*100</f>
        <v>1.7815283638068447</v>
      </c>
      <c r="K237" s="950">
        <v>0.28499999999999998</v>
      </c>
      <c r="L237" s="960">
        <v>4</v>
      </c>
      <c r="M237" s="694">
        <f>K237*L237</f>
        <v>1.1399999999999999</v>
      </c>
      <c r="N237" s="943" t="s">
        <v>460</v>
      </c>
      <c r="O237" s="795">
        <v>0.25</v>
      </c>
      <c r="P237" s="934">
        <v>43552</v>
      </c>
      <c r="Q237" s="934">
        <v>43574</v>
      </c>
      <c r="R237" s="694">
        <f>(K237-O237)/O237*100</f>
        <v>13.999999999999989</v>
      </c>
      <c r="S237" s="759">
        <f>IF(INDEX(Historical!$D$7:$D$1439,MATCH(B237,Historical!$B$7:$B$1450,0))=0,"n/a",(INDEX(Historical!$C$7:$C$1439,MATCH(B237,Historical!$B$7:$B$1450,0))/INDEX(Historical!$D$7:$D$1439,MATCH(B237,Historical!$B$7:$B$1450,0))-1)*100)</f>
        <v>13.450292397660824</v>
      </c>
      <c r="T237" s="759">
        <f>IF(INDEX(Historical!$F$7:$F$1432,MATCH(B237,Historical!$B$7:$B$1450,0))=0,"n/a",((INDEX(Historical!$C$7:$C$1439,MATCH(B237,Historical!$B$7:$B$1450,0))/INDEX(Historical!$F$7:$F$1432,MATCH(B237,Historical!$B$7:$B$1450,0)))^(1/3)-1)*100)</f>
        <v>13.409655095164364</v>
      </c>
      <c r="U237" s="759">
        <f>IF(INDEX(Historical!$H$7:$H$1432,MATCH(B237,Historical!$B$7:$B$1450,0))=0,"n/a",((INDEX(Historical!$C$7:$C$1439,MATCH(B237,Historical!$B$7:$B$1450,0))/INDEX(Historical!$H$7:$H$1432,MATCH(B237,Historical!$B$7:$B$1450,0)))^(1/5)-1)*100)</f>
        <v>13.280114189364367</v>
      </c>
      <c r="V237" s="759" t="str">
        <f>IF(INDEX(Historical!$O$7:$O$1432,MATCH(B237,Historical!$B$7:$B$1450,0))=0,"n/a",((INDEX(Historical!$C$7:$C$1439,MATCH(B237,Historical!$B$7:$B$1450,0))/INDEX(Historical!$O$7:$O$1432,MATCH(B237,Historical!$B$7:$B$1450,0)))^(1/10)-1)*100)</f>
        <v>n/a</v>
      </c>
      <c r="W237" s="760" t="str">
        <f>IF(OR(U237&lt;=0,U237="n/a",V237&lt;=0,V237="n/a"),"n/a",U237/V237)</f>
        <v>n/a</v>
      </c>
      <c r="X237" s="761" t="str">
        <f>IF(OR(AJ237&lt;=0,AJ237="n/a",U237&lt;=0,U237="n/a"),"n/a",U237/AJ237)</f>
        <v>n/a</v>
      </c>
      <c r="Y237" s="716" t="s">
        <v>905</v>
      </c>
      <c r="Z237" s="703">
        <f>IF(OR(AC237&lt;0.01,AC237="n/a"),"n/a",M237/AC237*100)</f>
        <v>43.678160919540225</v>
      </c>
      <c r="AA237" s="959">
        <f>IF(OR(AC237&lt;0.01,AC237="n/a"),"n/a",I237/AC237)</f>
        <v>24.517241379310345</v>
      </c>
      <c r="AB237" s="960">
        <v>9</v>
      </c>
      <c r="AC237" s="938">
        <v>2.61</v>
      </c>
      <c r="AD237" s="938">
        <v>4.0999999999999996</v>
      </c>
      <c r="AE237" s="938">
        <v>2.1800000000000002</v>
      </c>
      <c r="AF237" s="938">
        <v>2.5499999999999998</v>
      </c>
      <c r="AG237" s="938">
        <v>10.4</v>
      </c>
      <c r="AH237" s="938">
        <v>-15.299999999999999</v>
      </c>
      <c r="AI237" s="938">
        <v>6.67</v>
      </c>
      <c r="AJ237" s="938">
        <v>-0.1</v>
      </c>
      <c r="AK237" s="938">
        <v>6</v>
      </c>
      <c r="AL237" s="951">
        <v>8800</v>
      </c>
      <c r="AM237" s="945">
        <v>4.8</v>
      </c>
      <c r="AN237" s="938">
        <v>0</v>
      </c>
      <c r="AO237" s="802">
        <f>IF(U237="n/a","n/a",IF(AA237&lt;0,"n/a",IF(AA237="n/a","n/a",J237+U237-AA237)))</f>
        <v>-9.4555988261391342</v>
      </c>
      <c r="AP237" s="803">
        <f>IF(U237="n/a","n/a",J237+U237)</f>
        <v>15.061642553171211</v>
      </c>
      <c r="AQ237" s="961">
        <f>IF(OR(AC237&lt;0.01,AF237="n/a"),"n/a",(I237/SQRT(22.5*AC237*(I237/AF237))-1)*100)</f>
        <v>66.691952104928347</v>
      </c>
      <c r="AR237" s="703">
        <f>INDEX(Historical!$C$7:$C$1439,MATCH(B237,Historical!$B$7:$B$1450,0))*IF(AH237="n/a",1.03,IF(AH237&lt;0,1.01,IF(AH237&gt;10,1.1,(1+AH237/100))))</f>
        <v>0.97970000000000002</v>
      </c>
      <c r="AS237" s="959">
        <f>IF($AI237="n/a",1.03*AR237,IF($AI237&lt;0,1.01*AR237,IF($AI237&gt;10,1.1*AR237,(1+$AI237/100)*AR237)))</f>
        <v>1.04504599</v>
      </c>
      <c r="AT237" s="959">
        <f>IF($AK237="n/a",1.03*AS237,IF($AK237&lt;0,1.01*AS237,IF($AK237&gt;10,1.1*AS237,(1+$AK237/100)*AS237)))</f>
        <v>1.1077487494</v>
      </c>
      <c r="AU237" s="959">
        <f>IF($AK237="n/a",1.03*AT237,IF($AK237&lt;0,1.01*AT237,IF($AK237&gt;10,1.1*AT237,(1+$AK237/100)*AT237)))</f>
        <v>1.1742136743640001</v>
      </c>
      <c r="AV237" s="959">
        <f>IF($AK237="n/a",1.03*AU237,IF($AK237&lt;0,1.01*AU237,IF($AK237&gt;10,1.1*AU237,(1+$AK237/100)*AU237)))</f>
        <v>1.2446664948258401</v>
      </c>
      <c r="AW237" s="703">
        <f>SUM(AR237:AV237)</f>
        <v>5.5513749085898407</v>
      </c>
      <c r="AX237" s="810">
        <f>AW237/I237*100</f>
        <v>8.6753788226126591</v>
      </c>
      <c r="AY237" s="1017">
        <v>0.42</v>
      </c>
      <c r="AZ237" s="945">
        <v>21.65</v>
      </c>
      <c r="BA237" s="945">
        <v>-7.2499999999999991</v>
      </c>
      <c r="BB237" s="945">
        <v>3.2099999999999995</v>
      </c>
      <c r="BC237" s="945">
        <v>8.18</v>
      </c>
      <c r="BE237" s="666">
        <v>2012</v>
      </c>
      <c r="BF237" s="971">
        <f>IF(BE237&gt;2008,0,IF(BE237&gt;2001,1,IF(BE237&gt;1990,2,IF(BE237&gt;1980,3,IF(BE237&gt;1973,4,IF(BE237&gt;1970,5,IF(BE237&gt;1960,6,IF(BE237&gt;1958,7,IF(BE237&gt;1953,8,9)))))))))</f>
        <v>0</v>
      </c>
      <c r="BG237" s="955">
        <v>6.7</v>
      </c>
      <c r="BH237" s="936"/>
    </row>
    <row r="238" spans="1:60" ht="11.25" customHeight="1" x14ac:dyDescent="0.2">
      <c r="A238" s="944" t="s">
        <v>1123</v>
      </c>
      <c r="B238" s="948" t="s">
        <v>1124</v>
      </c>
      <c r="C238" s="1013" t="s">
        <v>247</v>
      </c>
      <c r="D238" s="1013" t="s">
        <v>4379</v>
      </c>
      <c r="E238" s="792">
        <v>7</v>
      </c>
      <c r="F238" s="1227">
        <v>669</v>
      </c>
      <c r="G238" s="1159" t="s">
        <v>115</v>
      </c>
      <c r="H238" s="1159" t="s">
        <v>115</v>
      </c>
      <c r="I238" s="947">
        <v>244.53</v>
      </c>
      <c r="J238" s="703">
        <f>(M238/I238)*100</f>
        <v>1.063264221158958</v>
      </c>
      <c r="K238" s="950">
        <v>0.65</v>
      </c>
      <c r="L238" s="960">
        <v>4</v>
      </c>
      <c r="M238" s="694">
        <f>K238*L238</f>
        <v>2.6</v>
      </c>
      <c r="N238" s="943" t="s">
        <v>320</v>
      </c>
      <c r="O238" s="795">
        <v>0.55000000000000004</v>
      </c>
      <c r="P238" s="934">
        <v>43538</v>
      </c>
      <c r="Q238" s="934">
        <v>43553</v>
      </c>
      <c r="R238" s="694">
        <f>(K238-O238)/O238*100</f>
        <v>18.181818181818176</v>
      </c>
      <c r="S238" s="759">
        <f>IF(INDEX(Historical!$D$7:$D$1439,MATCH(B238,Historical!$B$7:$B$1450,0))=0,"n/a",(INDEX(Historical!$C$7:$C$1439,MATCH(B238,Historical!$B$7:$B$1450,0))/INDEX(Historical!$D$7:$D$1439,MATCH(B238,Historical!$B$7:$B$1450,0))-1)*100)</f>
        <v>19.565217391304344</v>
      </c>
      <c r="T238" s="759">
        <f>IF(INDEX(Historical!$F$7:$F$1432,MATCH(B238,Historical!$B$7:$B$1450,0))=0,"n/a",((INDEX(Historical!$C$7:$C$1439,MATCH(B238,Historical!$B$7:$B$1450,0))/INDEX(Historical!$F$7:$F$1432,MATCH(B238,Historical!$B$7:$B$1450,0)))^(1/3)-1)*100)</f>
        <v>21.059905868662355</v>
      </c>
      <c r="U238" s="759">
        <f>IF(INDEX(Historical!$H$7:$H$1432,MATCH(B238,Historical!$B$7:$B$1450,0))=0,"n/a",((INDEX(Historical!$C$7:$C$1439,MATCH(B238,Historical!$B$7:$B$1450,0))/INDEX(Historical!$H$7:$H$1432,MATCH(B238,Historical!$B$7:$B$1450,0)))^(1/5)-1)*100)</f>
        <v>22.423992536427463</v>
      </c>
      <c r="V238" s="759" t="str">
        <f>IF(INDEX(Historical!$O$7:$O$1432,MATCH(B238,Historical!$B$7:$B$1450,0))=0,"n/a",((INDEX(Historical!$C$7:$C$1439,MATCH(B238,Historical!$B$7:$B$1450,0))/INDEX(Historical!$O$7:$O$1432,MATCH(B238,Historical!$B$7:$B$1450,0)))^(1/10)-1)*100)</f>
        <v>n/a</v>
      </c>
      <c r="W238" s="760" t="str">
        <f>IF(OR(U238&lt;=0,U238="n/a",V238&lt;=0,V238="n/a"),"n/a",U238/V238)</f>
        <v>n/a</v>
      </c>
      <c r="X238" s="761">
        <f>IF(OR(AJ238&lt;=0,AJ238="n/a",U238&lt;=0,U238="n/a"),"n/a",U238/AJ238)</f>
        <v>0.81541791041554401</v>
      </c>
      <c r="Y238" s="714"/>
      <c r="Z238" s="703">
        <f>IF(OR(AC238&lt;0.01,AC238="n/a"),"n/a",M238/AC238*100)</f>
        <v>28.985507246376812</v>
      </c>
      <c r="AA238" s="959">
        <f>IF(OR(AC238&lt;0.01,AC238="n/a"),"n/a",I238/AC238)</f>
        <v>27.260869565217391</v>
      </c>
      <c r="AB238" s="960">
        <v>12</v>
      </c>
      <c r="AC238" s="938">
        <v>8.9700000000000006</v>
      </c>
      <c r="AD238" s="938">
        <v>1.91</v>
      </c>
      <c r="AE238" s="938">
        <v>2.92</v>
      </c>
      <c r="AF238" s="938" t="s">
        <v>137</v>
      </c>
      <c r="AG238" s="938">
        <v>-12.8</v>
      </c>
      <c r="AH238" s="938">
        <v>43.3</v>
      </c>
      <c r="AI238" s="938">
        <v>14.29</v>
      </c>
      <c r="AJ238" s="938">
        <v>27.500000000000004</v>
      </c>
      <c r="AK238" s="938">
        <v>14.45</v>
      </c>
      <c r="AL238" s="951">
        <v>10270</v>
      </c>
      <c r="AM238" s="945">
        <v>0.4</v>
      </c>
      <c r="AN238" s="938" t="s">
        <v>137</v>
      </c>
      <c r="AO238" s="802">
        <f>IF(U238="n/a","n/a",IF(AA238&lt;0,"n/a",IF(AA238="n/a","n/a",J238+U238-AA238)))</f>
        <v>-3.7736128076309683</v>
      </c>
      <c r="AP238" s="803">
        <f>IF(U238="n/a","n/a",J238+U238)</f>
        <v>23.487256757586422</v>
      </c>
      <c r="AQ238" s="961" t="str">
        <f>IF(OR(AC238&lt;0.01,AF238="n/a"),"n/a",(I238/SQRT(22.5*AC238*(I238/AF238))-1)*100)</f>
        <v>n/a</v>
      </c>
      <c r="AR238" s="703">
        <f>INDEX(Historical!$C$7:$C$1439,MATCH(B238,Historical!$B$7:$B$1450,0))*IF(AH238="n/a",1.03,IF(AH238&lt;0,1.01,IF(AH238&gt;10,1.1,(1+AH238/100))))</f>
        <v>2.4200000000000004</v>
      </c>
      <c r="AS238" s="959">
        <f>IF($AI238="n/a",1.03*AR238,IF($AI238&lt;0,1.01*AR238,IF($AI238&gt;10,1.1*AR238,(1+$AI238/100)*AR238)))</f>
        <v>2.6620000000000008</v>
      </c>
      <c r="AT238" s="959">
        <f>IF($AK238="n/a",1.03*AS238,IF($AK238&lt;0,1.01*AS238,IF($AK238&gt;10,1.1*AS238,(1+$AK238/100)*AS238)))</f>
        <v>2.9282000000000012</v>
      </c>
      <c r="AU238" s="959">
        <f>IF($AK238="n/a",1.03*AT238,IF($AK238&lt;0,1.01*AT238,IF($AK238&gt;10,1.1*AT238,(1+$AK238/100)*AT238)))</f>
        <v>3.2210200000000015</v>
      </c>
      <c r="AV238" s="959">
        <f>IF($AK238="n/a",1.03*AU238,IF($AK238&lt;0,1.01*AU238,IF($AK238&gt;10,1.1*AU238,(1+$AK238/100)*AU238)))</f>
        <v>3.5431220000000021</v>
      </c>
      <c r="AW238" s="703">
        <f>SUM(AR238:AV238)</f>
        <v>14.774342000000004</v>
      </c>
      <c r="AX238" s="810">
        <f>AW238/I238*100</f>
        <v>6.0419343229869558</v>
      </c>
      <c r="AY238" s="1017">
        <v>0.46</v>
      </c>
      <c r="AZ238" s="945">
        <v>5.7299999999999995</v>
      </c>
      <c r="BA238" s="945">
        <v>-19.919999999999998</v>
      </c>
      <c r="BB238" s="945">
        <v>-10.93</v>
      </c>
      <c r="BC238" s="945">
        <v>-7.7200000000000006</v>
      </c>
      <c r="BE238" s="666">
        <v>2013</v>
      </c>
      <c r="BF238" s="971">
        <f>IF(BE238&gt;2008,0,IF(BE238&gt;2001,1,IF(BE238&gt;1990,2,IF(BE238&gt;1980,3,IF(BE238&gt;1973,4,IF(BE238&gt;1970,5,IF(BE238&gt;1960,6,IF(BE238&gt;1958,7,IF(BE238&gt;1953,8,9)))))))))</f>
        <v>0</v>
      </c>
      <c r="BG238" s="955">
        <v>36.700000000000003</v>
      </c>
      <c r="BH238" s="937"/>
    </row>
    <row r="239" spans="1:60" ht="11.25" customHeight="1" x14ac:dyDescent="0.2">
      <c r="A239" s="936" t="s">
        <v>1131</v>
      </c>
      <c r="B239" s="948" t="s">
        <v>1132</v>
      </c>
      <c r="C239" s="1013" t="s">
        <v>131</v>
      </c>
      <c r="D239" s="1013" t="s">
        <v>4354</v>
      </c>
      <c r="E239" s="792">
        <v>10</v>
      </c>
      <c r="F239" s="1227">
        <v>323</v>
      </c>
      <c r="G239" s="1160" t="s">
        <v>115</v>
      </c>
      <c r="H239" s="1160" t="s">
        <v>115</v>
      </c>
      <c r="I239" s="947">
        <v>127.11</v>
      </c>
      <c r="J239" s="703">
        <f>(M239/I239)*100</f>
        <v>2.9738022185508615</v>
      </c>
      <c r="K239" s="950">
        <v>0.94499999999999995</v>
      </c>
      <c r="L239" s="960">
        <v>4</v>
      </c>
      <c r="M239" s="694">
        <f>K239*L239</f>
        <v>3.78</v>
      </c>
      <c r="N239" s="943" t="s">
        <v>493</v>
      </c>
      <c r="O239" s="795">
        <v>0.88249999999999995</v>
      </c>
      <c r="P239" s="934">
        <v>43448</v>
      </c>
      <c r="Q239" s="934">
        <v>43480</v>
      </c>
      <c r="R239" s="694">
        <f>(K239-O239)/O239*100</f>
        <v>7.0821529745042495</v>
      </c>
      <c r="S239" s="759">
        <f>IF(INDEX(Historical!$D$7:$D$1439,MATCH(B239,Historical!$B$7:$B$1450,0))=0,"n/a",(INDEX(Historical!$C$7:$C$1439,MATCH(B239,Historical!$B$7:$B$1450,0))/INDEX(Historical!$D$7:$D$1439,MATCH(B239,Historical!$B$7:$B$1450,0))-1)*100)</f>
        <v>6.9090909090909092</v>
      </c>
      <c r="T239" s="759">
        <f>IF(INDEX(Historical!$F$7:$F$1432,MATCH(B239,Historical!$B$7:$B$1450,0))=0,"n/a",((INDEX(Historical!$C$7:$C$1439,MATCH(B239,Historical!$B$7:$B$1450,0))/INDEX(Historical!$F$7:$F$1432,MATCH(B239,Historical!$B$7:$B$1450,0)))^(1/3)-1)*100)</f>
        <v>8.0082298255290674</v>
      </c>
      <c r="U239" s="759">
        <f>IF(INDEX(Historical!$H$7:$H$1432,MATCH(B239,Historical!$B$7:$B$1450,0))=0,"n/a",((INDEX(Historical!$C$7:$C$1439,MATCH(B239,Historical!$B$7:$B$1450,0))/INDEX(Historical!$H$7:$H$1432,MATCH(B239,Historical!$B$7:$B$1450,0)))^(1/5)-1)*100)</f>
        <v>6.7081717697138554</v>
      </c>
      <c r="V239" s="759">
        <f>IF(INDEX(Historical!$O$7:$O$1432,MATCH(B239,Historical!$B$7:$B$1450,0))=0,"n/a",((INDEX(Historical!$C$7:$C$1439,MATCH(B239,Historical!$B$7:$B$1450,0))/INDEX(Historical!$O$7:$O$1432,MATCH(B239,Historical!$B$7:$B$1450,0)))^(1/10)-1)*100)</f>
        <v>5.2250816838336878</v>
      </c>
      <c r="W239" s="760">
        <f>IF(OR(U239&lt;=0,U239="n/a",V239&lt;=0,V239="n/a"),"n/a",U239/V239)</f>
        <v>1.2838405551570271</v>
      </c>
      <c r="X239" s="761">
        <f>IF(OR(AJ239&lt;=0,AJ239="n/a",U239&lt;=0,U239="n/a"),"n/a",U239/AJ239)</f>
        <v>0.62693194109475292</v>
      </c>
      <c r="Y239" s="714"/>
      <c r="Z239" s="703">
        <f>IF(OR(AC239&lt;0.01,AC239="n/a"),"n/a",M239/AC239*100)</f>
        <v>62.376237623762378</v>
      </c>
      <c r="AA239" s="959">
        <f>IF(OR(AC239&lt;0.01,AC239="n/a"),"n/a",I239/AC239)</f>
        <v>20.975247524752476</v>
      </c>
      <c r="AB239" s="960">
        <v>12</v>
      </c>
      <c r="AC239" s="938">
        <v>6.06</v>
      </c>
      <c r="AD239" s="938">
        <v>4.93</v>
      </c>
      <c r="AE239" s="938">
        <v>1.71</v>
      </c>
      <c r="AF239" s="938">
        <v>2.25</v>
      </c>
      <c r="AG239" s="938">
        <v>10.7</v>
      </c>
      <c r="AH239" s="938">
        <v>9.7000000000000011</v>
      </c>
      <c r="AI239" s="938">
        <v>5.25</v>
      </c>
      <c r="AJ239" s="938">
        <v>10.7</v>
      </c>
      <c r="AK239" s="938">
        <v>4.29</v>
      </c>
      <c r="AL239" s="951">
        <v>23410</v>
      </c>
      <c r="AM239" s="945">
        <v>0.3</v>
      </c>
      <c r="AN239" s="938">
        <v>1.45</v>
      </c>
      <c r="AO239" s="802">
        <f>IF(U239="n/a","n/a",IF(AA239&lt;0,"n/a",IF(AA239="n/a","n/a",J239+U239-AA239)))</f>
        <v>-11.293273536487758</v>
      </c>
      <c r="AP239" s="803">
        <f>IF(U239="n/a","n/a",J239+U239)</f>
        <v>9.6819739882647173</v>
      </c>
      <c r="AQ239" s="961">
        <f>IF(OR(AC239&lt;0.01,AF239="n/a"),"n/a",(I239/SQRT(22.5*AC239*(I239/AF239))-1)*100)</f>
        <v>44.828338127427529</v>
      </c>
      <c r="AR239" s="703">
        <f>INDEX(Historical!$C$7:$C$1439,MATCH(B239,Historical!$B$7:$B$1450,0))*IF(AH239="n/a",1.03,IF(AH239&lt;0,1.01,IF(AH239&gt;10,1.1,(1+AH239/100))))</f>
        <v>3.8702160000000001</v>
      </c>
      <c r="AS239" s="959">
        <f>IF($AI239="n/a",1.03*AR239,IF($AI239&lt;0,1.01*AR239,IF($AI239&gt;10,1.1*AR239,(1+$AI239/100)*AR239)))</f>
        <v>4.0734023400000003</v>
      </c>
      <c r="AT239" s="959">
        <f>IF($AK239="n/a",1.03*AS239,IF($AK239&lt;0,1.01*AS239,IF($AK239&gt;10,1.1*AS239,(1+$AK239/100)*AS239)))</f>
        <v>4.2481513003860005</v>
      </c>
      <c r="AU239" s="959">
        <f>IF($AK239="n/a",1.03*AT239,IF($AK239&lt;0,1.01*AT239,IF($AK239&gt;10,1.1*AT239,(1+$AK239/100)*AT239)))</f>
        <v>4.43039699117256</v>
      </c>
      <c r="AV239" s="959">
        <f>IF($AK239="n/a",1.03*AU239,IF($AK239&lt;0,1.01*AU239,IF($AK239&gt;10,1.1*AU239,(1+$AK239/100)*AU239)))</f>
        <v>4.6204610220938624</v>
      </c>
      <c r="AW239" s="703">
        <f>SUM(AR239:AV239)</f>
        <v>21.242627653652423</v>
      </c>
      <c r="AX239" s="810">
        <f>AW239/I239*100</f>
        <v>16.712003503778163</v>
      </c>
      <c r="AY239" s="1017">
        <v>0.26</v>
      </c>
      <c r="AZ239" s="945">
        <v>19.61</v>
      </c>
      <c r="BA239" s="945">
        <v>-3.7699999999999996</v>
      </c>
      <c r="BB239" s="945">
        <v>-1.4000000000000001</v>
      </c>
      <c r="BC239" s="945">
        <v>4.84</v>
      </c>
      <c r="BE239" s="666">
        <v>2010</v>
      </c>
      <c r="BF239" s="971">
        <f>IF(BE239&gt;2008,0,IF(BE239&gt;2001,1,IF(BE239&gt;1990,2,IF(BE239&gt;1980,3,IF(BE239&gt;1973,4,IF(BE239&gt;1970,5,IF(BE239&gt;1960,6,IF(BE239&gt;1958,7,IF(BE239&gt;1953,8,9)))))))))</f>
        <v>0</v>
      </c>
      <c r="BG239" s="955">
        <v>3.1</v>
      </c>
      <c r="BH239" s="936"/>
    </row>
    <row r="240" spans="1:60" s="838" customFormat="1" ht="11.25" customHeight="1" x14ac:dyDescent="0.2">
      <c r="A240" s="817" t="s">
        <v>548</v>
      </c>
      <c r="B240" s="846" t="s">
        <v>549</v>
      </c>
      <c r="C240" s="1013" t="s">
        <v>131</v>
      </c>
      <c r="D240" s="1013" t="s">
        <v>4355</v>
      </c>
      <c r="E240" s="818">
        <v>15</v>
      </c>
      <c r="F240" s="1227">
        <v>264</v>
      </c>
      <c r="G240" s="1236" t="s">
        <v>37</v>
      </c>
      <c r="H240" s="1236" t="s">
        <v>37</v>
      </c>
      <c r="I240" s="819">
        <v>86.72</v>
      </c>
      <c r="J240" s="820">
        <f>(M240/I240)*100</f>
        <v>4.3588560885608851</v>
      </c>
      <c r="K240" s="821">
        <v>0.94499999999999995</v>
      </c>
      <c r="L240" s="822">
        <v>4</v>
      </c>
      <c r="M240" s="823">
        <f>K240*L240</f>
        <v>3.78</v>
      </c>
      <c r="N240" s="824" t="s">
        <v>380</v>
      </c>
      <c r="O240" s="825">
        <v>0.92749999999999999</v>
      </c>
      <c r="P240" s="826">
        <v>43692</v>
      </c>
      <c r="Q240" s="826">
        <v>43724</v>
      </c>
      <c r="R240" s="823">
        <f>(K240-O240)/O240*100</f>
        <v>1.8867924528301845</v>
      </c>
      <c r="S240" s="759">
        <f>IF(INDEX(Historical!$D$7:$D$1439,MATCH(B240,Historical!$B$7:$B$1450,0))=0,"n/a",(INDEX(Historical!$C$7:$C$1439,MATCH(B240,Historical!$B$7:$B$1450,0))/INDEX(Historical!$D$7:$D$1439,MATCH(B240,Historical!$B$7:$B$1450,0))-1)*100)</f>
        <v>4.183381088825211</v>
      </c>
      <c r="T240" s="759">
        <f>IF(INDEX(Historical!$F$7:$F$1432,MATCH(B240,Historical!$B$7:$B$1450,0))=0,"n/a",((INDEX(Historical!$C$7:$C$1439,MATCH(B240,Historical!$B$7:$B$1450,0))/INDEX(Historical!$F$7:$F$1432,MATCH(B240,Historical!$B$7:$B$1450,0)))^(1/3)-1)*100)</f>
        <v>3.9185204456611222</v>
      </c>
      <c r="U240" s="759">
        <f>IF(INDEX(Historical!$H$7:$H$1432,MATCH(B240,Historical!$B$7:$B$1450,0))=0,"n/a",((INDEX(Historical!$C$7:$C$1439,MATCH(B240,Historical!$B$7:$B$1450,0))/INDEX(Historical!$H$7:$H$1432,MATCH(B240,Historical!$B$7:$B$1450,0)))^(1/5)-1)*100)</f>
        <v>3.3077918971311515</v>
      </c>
      <c r="V240" s="759">
        <f>IF(INDEX(Historical!$O$7:$O$1432,MATCH(B240,Historical!$B$7:$B$1450,0))=0,"n/a",((INDEX(Historical!$C$7:$C$1439,MATCH(B240,Historical!$B$7:$B$1450,0))/INDEX(Historical!$O$7:$O$1432,MATCH(B240,Historical!$B$7:$B$1450,0)))^(1/10)-1)*100)</f>
        <v>3.0210592757476062</v>
      </c>
      <c r="W240" s="827">
        <f>IF(OR(U240&lt;=0,U240="n/a",V240&lt;=0,V240="n/a"),"n/a",U240/V240)</f>
        <v>1.0949112861456811</v>
      </c>
      <c r="X240" s="828">
        <f>IF(OR(AJ240&lt;=0,AJ240="n/a",U240&lt;=0,U240="n/a"),"n/a",U240/AJ240)</f>
        <v>5.5129864952185859</v>
      </c>
      <c r="Y240" s="1047"/>
      <c r="Z240" s="820">
        <f>IF(OR(AC240&lt;0.01,AC240="n/a"),"n/a",M240/AC240*100)</f>
        <v>91.747572815533971</v>
      </c>
      <c r="AA240" s="830">
        <f>IF(OR(AC240&lt;0.01,AC240="n/a"),"n/a",I240/AC240)</f>
        <v>21.048543689320386</v>
      </c>
      <c r="AB240" s="822">
        <v>12</v>
      </c>
      <c r="AC240" s="831">
        <v>4.12</v>
      </c>
      <c r="AD240" s="831">
        <v>2.94</v>
      </c>
      <c r="AE240" s="831">
        <v>2.59</v>
      </c>
      <c r="AF240" s="831">
        <v>1.45</v>
      </c>
      <c r="AG240" s="831">
        <v>6.8000000000000007</v>
      </c>
      <c r="AH240" s="831">
        <v>-10.7</v>
      </c>
      <c r="AI240" s="831">
        <v>5.33</v>
      </c>
      <c r="AJ240" s="831">
        <v>0.6</v>
      </c>
      <c r="AK240" s="831">
        <v>7.23</v>
      </c>
      <c r="AL240" s="832">
        <v>63570</v>
      </c>
      <c r="AM240" s="833">
        <v>0.1</v>
      </c>
      <c r="AN240" s="831">
        <v>1.34</v>
      </c>
      <c r="AO240" s="834">
        <f>IF(U240="n/a","n/a",IF(AA240&lt;0,"n/a",IF(AA240="n/a","n/a",J240+U240-AA240)))</f>
        <v>-13.381895703628349</v>
      </c>
      <c r="AP240" s="835">
        <f>IF(U240="n/a","n/a",J240+U240)</f>
        <v>7.6666479856920366</v>
      </c>
      <c r="AQ240" s="836">
        <f>IF(OR(AC240&lt;0.01,AF240="n/a"),"n/a",(I240/SQRT(22.5*AC240*(I240/AF240))-1)*100)</f>
        <v>16.467235925940528</v>
      </c>
      <c r="AR240" s="703">
        <f>INDEX(Historical!$C$7:$C$1439,MATCH(B240,Historical!$B$7:$B$1450,0))*IF(AH240="n/a",1.03,IF(AH240&lt;0,1.01,IF(AH240&gt;10,1.1,(1+AH240/100))))</f>
        <v>3.6723600000000003</v>
      </c>
      <c r="AS240" s="830">
        <f>IF($AI240="n/a",1.03*AR240,IF($AI240&lt;0,1.01*AR240,IF($AI240&gt;10,1.1*AR240,(1+$AI240/100)*AR240)))</f>
        <v>3.8680967879999999</v>
      </c>
      <c r="AT240" s="830">
        <f>IF($AK240="n/a",1.03*AS240,IF($AK240&lt;0,1.01*AS240,IF($AK240&gt;10,1.1*AS240,(1+$AK240/100)*AS240)))</f>
        <v>4.1477601857724</v>
      </c>
      <c r="AU240" s="830">
        <f>IF($AK240="n/a",1.03*AT240,IF($AK240&lt;0,1.01*AT240,IF($AK240&gt;10,1.1*AT240,(1+$AK240/100)*AT240)))</f>
        <v>4.4476432472037448</v>
      </c>
      <c r="AV240" s="830">
        <f>IF($AK240="n/a",1.03*AU240,IF($AK240&lt;0,1.01*AU240,IF($AK240&gt;10,1.1*AU240,(1+$AK240/100)*AU240)))</f>
        <v>4.7692078539765754</v>
      </c>
      <c r="AW240" s="820">
        <f>SUM(AR240:AV240)</f>
        <v>20.90506807495272</v>
      </c>
      <c r="AX240" s="837">
        <f>AW240/I240*100</f>
        <v>24.106397687906732</v>
      </c>
      <c r="AY240" s="1018">
        <v>0.12</v>
      </c>
      <c r="AZ240" s="833">
        <v>11.18</v>
      </c>
      <c r="BA240" s="833">
        <v>-5.4</v>
      </c>
      <c r="BB240" s="833">
        <v>-1.41</v>
      </c>
      <c r="BC240" s="833">
        <v>-1.03</v>
      </c>
      <c r="BD240" s="985"/>
      <c r="BE240" s="666">
        <v>2005</v>
      </c>
      <c r="BF240" s="971">
        <f>IF(BE240&gt;2008,0,IF(BE240&gt;2001,1,IF(BE240&gt;1990,2,IF(BE240&gt;1980,3,IF(BE240&gt;1973,4,IF(BE240&gt;1970,5,IF(BE240&gt;1960,6,IF(BE240&gt;1958,7,IF(BE240&gt;1953,8,9)))))))))</f>
        <v>1</v>
      </c>
      <c r="BG240" s="892">
        <v>2</v>
      </c>
    </row>
    <row r="241" spans="1:60" ht="11.25" customHeight="1" x14ac:dyDescent="0.2">
      <c r="A241" s="944" t="s">
        <v>471</v>
      </c>
      <c r="B241" s="948" t="s">
        <v>472</v>
      </c>
      <c r="C241" s="1013" t="s">
        <v>247</v>
      </c>
      <c r="D241" s="1013" t="s">
        <v>4379</v>
      </c>
      <c r="E241" s="793">
        <v>13</v>
      </c>
      <c r="F241" s="1227">
        <v>284</v>
      </c>
      <c r="G241" s="1227" t="s">
        <v>106</v>
      </c>
      <c r="H241" s="1227" t="s">
        <v>106</v>
      </c>
      <c r="I241" s="947">
        <v>39.85</v>
      </c>
      <c r="J241" s="703">
        <f>(M241/I241)*100</f>
        <v>3.8143036386449185</v>
      </c>
      <c r="K241" s="950">
        <v>0.38</v>
      </c>
      <c r="L241" s="960">
        <v>4</v>
      </c>
      <c r="M241" s="694">
        <f>K241*L241</f>
        <v>1.52</v>
      </c>
      <c r="N241" s="943" t="s">
        <v>289</v>
      </c>
      <c r="O241" s="795">
        <v>0.34</v>
      </c>
      <c r="P241" s="939">
        <v>42985</v>
      </c>
      <c r="Q241" s="939">
        <v>43006</v>
      </c>
      <c r="R241" s="694">
        <f>(K241-O241)/O241*100</f>
        <v>11.764705882352935</v>
      </c>
      <c r="S241" s="759">
        <f>IF(INDEX(Historical!$D$7:$D$1439,MATCH(B241,Historical!$B$7:$B$1450,0))=0,"n/a",(INDEX(Historical!$C$7:$C$1439,MATCH(B241,Historical!$B$7:$B$1450,0))/INDEX(Historical!$D$7:$D$1439,MATCH(B241,Historical!$B$7:$B$1450,0))-1)*100)</f>
        <v>5.555555555555558</v>
      </c>
      <c r="T241" s="759">
        <f>IF(INDEX(Historical!$F$7:$F$1432,MATCH(B241,Historical!$B$7:$B$1450,0))=0,"n/a",((INDEX(Historical!$C$7:$C$1439,MATCH(B241,Historical!$B$7:$B$1450,0))/INDEX(Historical!$F$7:$F$1432,MATCH(B241,Historical!$B$7:$B$1450,0)))^(1/3)-1)*100)</f>
        <v>8.1983855523197757</v>
      </c>
      <c r="U241" s="759">
        <f>IF(INDEX(Historical!$H$7:$H$1432,MATCH(B241,Historical!$B$7:$B$1450,0))=0,"n/a",((INDEX(Historical!$C$7:$C$1439,MATCH(B241,Historical!$B$7:$B$1450,0))/INDEX(Historical!$H$7:$H$1432,MATCH(B241,Historical!$B$7:$B$1450,0)))^(1/5)-1)*100)</f>
        <v>11.550670014054099</v>
      </c>
      <c r="V241" s="759">
        <f>IF(INDEX(Historical!$O$7:$O$1432,MATCH(B241,Historical!$B$7:$B$1450,0))=0,"n/a",((INDEX(Historical!$C$7:$C$1439,MATCH(B241,Historical!$B$7:$B$1450,0))/INDEX(Historical!$O$7:$O$1432,MATCH(B241,Historical!$B$7:$B$1450,0)))^(1/10)-1)*100)</f>
        <v>13.19808794496533</v>
      </c>
      <c r="W241" s="760">
        <f>IF(OR(U241&lt;=0,U241="n/a",V241&lt;=0,V241="n/a"),"n/a",U241/V241)</f>
        <v>0.8751775304285897</v>
      </c>
      <c r="X241" s="761">
        <f>IF(OR(AJ241&lt;=0,AJ241="n/a",U241&lt;=0,U241="n/a"),"n/a",U241/AJ241)</f>
        <v>2.0626196453668033</v>
      </c>
      <c r="Y241" s="948" t="s">
        <v>4428</v>
      </c>
      <c r="Z241" s="703">
        <f>IF(OR(AC241&lt;0.01,AC241="n/a"),"n/a",M241/AC241*100)</f>
        <v>40.211640211640216</v>
      </c>
      <c r="AA241" s="959">
        <f>IF(OR(AC241&lt;0.01,AC241="n/a"),"n/a",I241/AC241)</f>
        <v>10.542328042328043</v>
      </c>
      <c r="AB241" s="960">
        <v>6</v>
      </c>
      <c r="AC241" s="938">
        <v>3.78</v>
      </c>
      <c r="AD241" s="938">
        <v>1.62</v>
      </c>
      <c r="AE241" s="938">
        <v>0.47</v>
      </c>
      <c r="AF241" s="940" t="s">
        <v>137</v>
      </c>
      <c r="AG241" s="940">
        <v>-19</v>
      </c>
      <c r="AH241" s="938">
        <v>-1.5</v>
      </c>
      <c r="AI241" s="938">
        <v>2.86</v>
      </c>
      <c r="AJ241" s="938">
        <v>5.6000000000000005</v>
      </c>
      <c r="AK241" s="938">
        <v>6.64</v>
      </c>
      <c r="AL241" s="951">
        <v>1520</v>
      </c>
      <c r="AM241" s="945">
        <v>0.1</v>
      </c>
      <c r="AN241" s="938" t="s">
        <v>137</v>
      </c>
      <c r="AO241" s="802">
        <f>IF(U241="n/a","n/a",IF(AA241&lt;0,"n/a",IF(AA241="n/a","n/a",J241+U241-AA241)))</f>
        <v>4.8226456103709747</v>
      </c>
      <c r="AP241" s="803">
        <f>IF(U241="n/a","n/a",J241+U241)</f>
        <v>15.364973652699017</v>
      </c>
      <c r="AQ241" s="961" t="str">
        <f>IF(OR(AC241&lt;0.01,AF241="n/a"),"n/a",(I241/SQRT(22.5*AC241*(I241/AF241))-1)*100)</f>
        <v>n/a</v>
      </c>
      <c r="AR241" s="703">
        <f>INDEX(Historical!$C$7:$C$1439,MATCH(B241,Historical!$B$7:$B$1450,0))*IF(AH241="n/a",1.03,IF(AH241&lt;0,1.01,IF(AH241&gt;10,1.1,(1+AH241/100))))</f>
        <v>1.5352000000000001</v>
      </c>
      <c r="AS241" s="959">
        <f>IF($AI241="n/a",1.03*AR241,IF($AI241&lt;0,1.01*AR241,IF($AI241&gt;10,1.1*AR241,(1+$AI241/100)*AR241)))</f>
        <v>1.57910672</v>
      </c>
      <c r="AT241" s="959">
        <f>IF($AK241="n/a",1.03*AS241,IF($AK241&lt;0,1.01*AS241,IF($AK241&gt;10,1.1*AS241,(1+$AK241/100)*AS241)))</f>
        <v>1.6839594062079999</v>
      </c>
      <c r="AU241" s="959">
        <f>IF($AK241="n/a",1.03*AT241,IF($AK241&lt;0,1.01*AT241,IF($AK241&gt;10,1.1*AT241,(1+$AK241/100)*AT241)))</f>
        <v>1.7957743107802111</v>
      </c>
      <c r="AV241" s="959">
        <f>IF($AK241="n/a",1.03*AU241,IF($AK241&lt;0,1.01*AU241,IF($AK241&gt;10,1.1*AU241,(1+$AK241/100)*AU241)))</f>
        <v>1.9150137250160171</v>
      </c>
      <c r="AW241" s="703">
        <f>SUM(AR241:AV241)</f>
        <v>8.5090541620042295</v>
      </c>
      <c r="AX241" s="810">
        <f>AW241/I241*100</f>
        <v>21.352708060236459</v>
      </c>
      <c r="AY241" s="1017">
        <v>0.26</v>
      </c>
      <c r="AZ241" s="945">
        <v>8.23</v>
      </c>
      <c r="BA241" s="945">
        <v>-25.669999999999998</v>
      </c>
      <c r="BB241" s="945">
        <v>1.49</v>
      </c>
      <c r="BC241" s="945">
        <v>-9.36</v>
      </c>
      <c r="BE241" s="666">
        <v>2006</v>
      </c>
      <c r="BF241" s="971">
        <f>IF(BE241&gt;2008,0,IF(BE241&gt;2001,1,IF(BE241&gt;1990,2,IF(BE241&gt;1980,3,IF(BE241&gt;1973,4,IF(BE241&gt;1970,5,IF(BE241&gt;1960,6,IF(BE241&gt;1958,7,IF(BE241&gt;1953,8,9)))))))))</f>
        <v>1</v>
      </c>
      <c r="BG241" s="955">
        <v>11.799999999999999</v>
      </c>
      <c r="BH241" s="937"/>
    </row>
    <row r="242" spans="1:60" ht="11.25" customHeight="1" x14ac:dyDescent="0.2">
      <c r="A242" s="936" t="s">
        <v>552</v>
      </c>
      <c r="B242" s="948" t="s">
        <v>553</v>
      </c>
      <c r="C242" s="1013" t="s">
        <v>108</v>
      </c>
      <c r="D242" s="1013" t="s">
        <v>4365</v>
      </c>
      <c r="E242" s="792">
        <v>20</v>
      </c>
      <c r="F242" s="1227">
        <v>170</v>
      </c>
      <c r="G242" s="1227" t="s">
        <v>106</v>
      </c>
      <c r="H242" s="1227" t="s">
        <v>106</v>
      </c>
      <c r="I242" s="938">
        <v>17.77</v>
      </c>
      <c r="J242" s="703">
        <f>(M242/I242)*100</f>
        <v>2.1384355655599325</v>
      </c>
      <c r="K242" s="957">
        <v>9.5000000000000001E-2</v>
      </c>
      <c r="L242" s="960">
        <v>4</v>
      </c>
      <c r="M242" s="694">
        <f>K242*L242</f>
        <v>0.38</v>
      </c>
      <c r="N242" s="943" t="s">
        <v>119</v>
      </c>
      <c r="O242" s="796">
        <v>9.2499999999999999E-2</v>
      </c>
      <c r="P242" s="934">
        <v>43692</v>
      </c>
      <c r="Q242" s="934">
        <v>43714</v>
      </c>
      <c r="R242" s="694">
        <f>(K242-O242)/O242*100</f>
        <v>2.7027027027027053</v>
      </c>
      <c r="S242" s="759">
        <f>IF(INDEX(Historical!$D$7:$D$1439,MATCH(B242,Historical!$B$7:$B$1450,0))=0,"n/a",(INDEX(Historical!$C$7:$C$1439,MATCH(B242,Historical!$B$7:$B$1450,0))/INDEX(Historical!$D$7:$D$1439,MATCH(B242,Historical!$B$7:$B$1450,0))-1)*100)</f>
        <v>7.3529411764706065</v>
      </c>
      <c r="T242" s="759">
        <f>IF(INDEX(Historical!$F$7:$F$1432,MATCH(B242,Historical!$B$7:$B$1450,0))=0,"n/a",((INDEX(Historical!$C$7:$C$1439,MATCH(B242,Historical!$B$7:$B$1450,0))/INDEX(Historical!$F$7:$F$1432,MATCH(B242,Historical!$B$7:$B$1450,0)))^(1/3)-1)*100)</f>
        <v>6.1689873505176962</v>
      </c>
      <c r="U242" s="759">
        <f>IF(INDEX(Historical!$H$7:$H$1432,MATCH(B242,Historical!$B$7:$B$1450,0))=0,"n/a",((INDEX(Historical!$C$7:$C$1439,MATCH(B242,Historical!$B$7:$B$1450,0))/INDEX(Historical!$H$7:$H$1432,MATCH(B242,Historical!$B$7:$B$1450,0)))^(1/5)-1)*100)</f>
        <v>4.798284694844579</v>
      </c>
      <c r="V242" s="759">
        <f>IF(INDEX(Historical!$O$7:$O$1432,MATCH(B242,Historical!$B$7:$B$1450,0))=0,"n/a",((INDEX(Historical!$C$7:$C$1439,MATCH(B242,Historical!$B$7:$B$1450,0))/INDEX(Historical!$O$7:$O$1432,MATCH(B242,Historical!$B$7:$B$1450,0)))^(1/10)-1)*100)</f>
        <v>3.4265040720800943</v>
      </c>
      <c r="W242" s="760">
        <f>IF(OR(U242&lt;=0,U242="n/a",V242&lt;=0,V242="n/a"),"n/a",U242/V242)</f>
        <v>1.4003440807037277</v>
      </c>
      <c r="X242" s="761">
        <f>IF(OR(AJ242&lt;=0,AJ242="n/a",U242&lt;=0,U242="n/a"),"n/a",U242/AJ242)</f>
        <v>0.36909882268035221</v>
      </c>
      <c r="Y242" s="717"/>
      <c r="Z242" s="703">
        <f>IF(OR(AC242&lt;0.01,AC242="n/a"),"n/a",M242/AC242*100)</f>
        <v>30.64516129032258</v>
      </c>
      <c r="AA242" s="959">
        <f>IF(OR(AC242&lt;0.01,AC242="n/a"),"n/a",I242/AC242)</f>
        <v>14.330645161290322</v>
      </c>
      <c r="AB242" s="960">
        <v>6</v>
      </c>
      <c r="AC242" s="938">
        <v>1.24</v>
      </c>
      <c r="AD242" s="938">
        <v>1.43</v>
      </c>
      <c r="AE242" s="938">
        <v>2.79</v>
      </c>
      <c r="AF242" s="940">
        <v>1.02</v>
      </c>
      <c r="AG242" s="938">
        <v>5.0999999999999996</v>
      </c>
      <c r="AH242" s="938">
        <v>-22.2</v>
      </c>
      <c r="AI242" s="938">
        <v>13.919999999999998</v>
      </c>
      <c r="AJ242" s="938">
        <v>13</v>
      </c>
      <c r="AK242" s="938">
        <v>10</v>
      </c>
      <c r="AL242" s="951">
        <v>113.54</v>
      </c>
      <c r="AM242" s="945">
        <v>4.2</v>
      </c>
      <c r="AN242" s="938">
        <v>0.22</v>
      </c>
      <c r="AO242" s="802">
        <f>IF(U242="n/a","n/a",IF(AA242&lt;0,"n/a",IF(AA242="n/a","n/a",J242+U242-AA242)))</f>
        <v>-7.3939249008858106</v>
      </c>
      <c r="AP242" s="803">
        <f>IF(U242="n/a","n/a",J242+U242)</f>
        <v>6.9367202604045115</v>
      </c>
      <c r="AQ242" s="961">
        <f>IF(OR(AC242&lt;0.01,AF242="n/a"),"n/a",(I242/SQRT(22.5*AC242*(I242/AF242))-1)*100)</f>
        <v>-19.398764650999635</v>
      </c>
      <c r="AR242" s="703">
        <f>INDEX(Historical!$C$7:$C$1439,MATCH(B242,Historical!$B$7:$B$1450,0))*IF(AH242="n/a",1.03,IF(AH242&lt;0,1.01,IF(AH242&gt;10,1.1,(1+AH242/100))))</f>
        <v>0.36864999999999998</v>
      </c>
      <c r="AS242" s="959">
        <f>IF($AI242="n/a",1.03*AR242,IF($AI242&lt;0,1.01*AR242,IF($AI242&gt;10,1.1*AR242,(1+$AI242/100)*AR242)))</f>
        <v>0.40551500000000001</v>
      </c>
      <c r="AT242" s="959">
        <f>IF($AK242="n/a",1.03*AS242,IF($AK242&lt;0,1.01*AS242,IF($AK242&gt;10,1.1*AS242,(1+$AK242/100)*AS242)))</f>
        <v>0.44606650000000003</v>
      </c>
      <c r="AU242" s="959">
        <f>IF($AK242="n/a",1.03*AT242,IF($AK242&lt;0,1.01*AT242,IF($AK242&gt;10,1.1*AT242,(1+$AK242/100)*AT242)))</f>
        <v>0.49067315000000006</v>
      </c>
      <c r="AV242" s="959">
        <f>IF($AK242="n/a",1.03*AU242,IF($AK242&lt;0,1.01*AU242,IF($AK242&gt;10,1.1*AU242,(1+$AK242/100)*AU242)))</f>
        <v>0.53974046500000006</v>
      </c>
      <c r="AW242" s="703">
        <f>SUM(AR242:AV242)</f>
        <v>2.2506451150000002</v>
      </c>
      <c r="AX242" s="810">
        <f>AW242/I242*100</f>
        <v>12.665419893078223</v>
      </c>
      <c r="AY242" s="1017">
        <v>0.45</v>
      </c>
      <c r="AZ242" s="945">
        <v>25.14</v>
      </c>
      <c r="BA242" s="945">
        <v>-8.17</v>
      </c>
      <c r="BB242" s="945">
        <v>7.39</v>
      </c>
      <c r="BC242" s="945">
        <v>4.43</v>
      </c>
      <c r="BE242" s="666">
        <v>2000</v>
      </c>
      <c r="BF242" s="971">
        <f>IF(BE242&gt;2008,0,IF(BE242&gt;2001,1,IF(BE242&gt;1990,2,IF(BE242&gt;1980,3,IF(BE242&gt;1973,4,IF(BE242&gt;1970,5,IF(BE242&gt;1960,6,IF(BE242&gt;1958,7,IF(BE242&gt;1953,8,9)))))))))</f>
        <v>2</v>
      </c>
      <c r="BG242" s="955">
        <v>0.6</v>
      </c>
      <c r="BH242" s="937"/>
    </row>
    <row r="243" spans="1:60" ht="11.25" customHeight="1" x14ac:dyDescent="0.2">
      <c r="A243" s="944" t="s">
        <v>563</v>
      </c>
      <c r="B243" s="948" t="s">
        <v>564</v>
      </c>
      <c r="C243" s="1013" t="s">
        <v>108</v>
      </c>
      <c r="D243" s="1013" t="s">
        <v>4365</v>
      </c>
      <c r="E243" s="792">
        <v>25</v>
      </c>
      <c r="F243" s="1227">
        <v>130</v>
      </c>
      <c r="G243" s="1227" t="s">
        <v>37</v>
      </c>
      <c r="H243" s="1227" t="s">
        <v>106</v>
      </c>
      <c r="I243" s="947">
        <v>30.55</v>
      </c>
      <c r="J243" s="703">
        <f>(M243/I243)*100</f>
        <v>2.0949263502454993</v>
      </c>
      <c r="K243" s="950">
        <v>0.16</v>
      </c>
      <c r="L243" s="960">
        <v>4</v>
      </c>
      <c r="M243" s="694">
        <f>K243*L243</f>
        <v>0.64</v>
      </c>
      <c r="N243" s="943" t="s">
        <v>119</v>
      </c>
      <c r="O243" s="795">
        <v>0.14499999999999999</v>
      </c>
      <c r="P243" s="934">
        <v>43504</v>
      </c>
      <c r="Q243" s="934">
        <v>43528</v>
      </c>
      <c r="R243" s="694">
        <f>(K243-O243)/O243*100</f>
        <v>10.344827586206906</v>
      </c>
      <c r="S243" s="759">
        <f>IF(INDEX(Historical!$D$7:$D$1439,MATCH(B243,Historical!$B$7:$B$1450,0))=0,"n/a",(INDEX(Historical!$C$7:$C$1439,MATCH(B243,Historical!$B$7:$B$1450,0))/INDEX(Historical!$D$7:$D$1439,MATCH(B243,Historical!$B$7:$B$1450,0))-1)*100)</f>
        <v>7.4074074074073959</v>
      </c>
      <c r="T243" s="759">
        <f>IF(INDEX(Historical!$F$7:$F$1432,MATCH(B243,Historical!$B$7:$B$1450,0))=0,"n/a",((INDEX(Historical!$C$7:$C$1439,MATCH(B243,Historical!$B$7:$B$1450,0))/INDEX(Historical!$F$7:$F$1432,MATCH(B243,Historical!$B$7:$B$1450,0)))^(1/3)-1)*100)</f>
        <v>5.0717574498580165</v>
      </c>
      <c r="U243" s="759">
        <f>IF(INDEX(Historical!$H$7:$H$1432,MATCH(B243,Historical!$B$7:$B$1450,0))=0,"n/a",((INDEX(Historical!$C$7:$C$1439,MATCH(B243,Historical!$B$7:$B$1450,0))/INDEX(Historical!$H$7:$H$1432,MATCH(B243,Historical!$B$7:$B$1450,0)))^(1/5)-1)*100)</f>
        <v>4.7451763732829999</v>
      </c>
      <c r="V243" s="759">
        <f>IF(INDEX(Historical!$O$7:$O$1432,MATCH(B243,Historical!$B$7:$B$1450,0))=0,"n/a",((INDEX(Historical!$C$7:$C$1439,MATCH(B243,Historical!$B$7:$B$1450,0))/INDEX(Historical!$O$7:$O$1432,MATCH(B243,Historical!$B$7:$B$1450,0)))^(1/10)-1)*100)</f>
        <v>4.8847987622069988</v>
      </c>
      <c r="W243" s="760">
        <f>IF(OR(U243&lt;=0,U243="n/a",V243&lt;=0,V243="n/a"),"n/a",U243/V243)</f>
        <v>0.9714169619423757</v>
      </c>
      <c r="X243" s="761">
        <f>IF(OR(AJ243&lt;=0,AJ243="n/a",U243&lt;=0,U243="n/a"),"n/a",U243/AJ243)</f>
        <v>0.37660129946690474</v>
      </c>
      <c r="Y243" s="948"/>
      <c r="Z243" s="703">
        <f>IF(OR(AC243&lt;0.01,AC243="n/a"),"n/a",M243/AC243*100)</f>
        <v>24.334600760456276</v>
      </c>
      <c r="AA243" s="959">
        <f>IF(OR(AC243&lt;0.01,AC243="n/a"),"n/a",I243/AC243)</f>
        <v>11.61596958174905</v>
      </c>
      <c r="AB243" s="960">
        <v>12</v>
      </c>
      <c r="AC243" s="938">
        <v>2.63</v>
      </c>
      <c r="AD243" s="938" t="s">
        <v>137</v>
      </c>
      <c r="AE243" s="938">
        <v>2.67</v>
      </c>
      <c r="AF243" s="938">
        <v>1.35</v>
      </c>
      <c r="AG243" s="938">
        <v>11.5</v>
      </c>
      <c r="AH243" s="938">
        <v>18.399999999999999</v>
      </c>
      <c r="AI243" s="938" t="s">
        <v>137</v>
      </c>
      <c r="AJ243" s="938">
        <v>12.6</v>
      </c>
      <c r="AK243" s="938" t="s">
        <v>137</v>
      </c>
      <c r="AL243" s="951">
        <v>350.87</v>
      </c>
      <c r="AM243" s="945">
        <v>15</v>
      </c>
      <c r="AN243" s="938">
        <v>0.06</v>
      </c>
      <c r="AO243" s="802">
        <f>IF(U243="n/a","n/a",IF(AA243&lt;0,"n/a",IF(AA243="n/a","n/a",J243+U243-AA243)))</f>
        <v>-4.7758668582205512</v>
      </c>
      <c r="AP243" s="803">
        <f>IF(U243="n/a","n/a",J243+U243)</f>
        <v>6.8401027235284992</v>
      </c>
      <c r="AQ243" s="961">
        <f>IF(OR(AC243&lt;0.01,AF243="n/a"),"n/a",(I243/SQRT(22.5*AC243*(I243/AF243))-1)*100)</f>
        <v>-16.515979079530251</v>
      </c>
      <c r="AR243" s="703">
        <f>INDEX(Historical!$C$7:$C$1439,MATCH(B243,Historical!$B$7:$B$1450,0))*IF(AH243="n/a",1.03,IF(AH243&lt;0,1.01,IF(AH243&gt;10,1.1,(1+AH243/100))))</f>
        <v>0.63800000000000001</v>
      </c>
      <c r="AS243" s="959">
        <f>IF($AI243="n/a",1.03*AR243,IF($AI243&lt;0,1.01*AR243,IF($AI243&gt;10,1.1*AR243,(1+$AI243/100)*AR243)))</f>
        <v>0.65714000000000006</v>
      </c>
      <c r="AT243" s="959">
        <f>IF($AK243="n/a",1.03*AS243,IF($AK243&lt;0,1.01*AS243,IF($AK243&gt;10,1.1*AS243,(1+$AK243/100)*AS243)))</f>
        <v>0.67685420000000007</v>
      </c>
      <c r="AU243" s="959">
        <f>IF($AK243="n/a",1.03*AT243,IF($AK243&lt;0,1.01*AT243,IF($AK243&gt;10,1.1*AT243,(1+$AK243/100)*AT243)))</f>
        <v>0.69715982600000004</v>
      </c>
      <c r="AV243" s="959">
        <f>IF($AK243="n/a",1.03*AU243,IF($AK243&lt;0,1.01*AU243,IF($AK243&gt;10,1.1*AU243,(1+$AK243/100)*AU243)))</f>
        <v>0.71807462078000006</v>
      </c>
      <c r="AW243" s="703">
        <f>SUM(AR243:AV243)</f>
        <v>3.3872286467800001</v>
      </c>
      <c r="AX243" s="810">
        <f>AW243/I243*100</f>
        <v>11.087491478821605</v>
      </c>
      <c r="AY243" s="1017">
        <v>0.82</v>
      </c>
      <c r="AZ243" s="945">
        <v>13.320000000000002</v>
      </c>
      <c r="BA243" s="945">
        <v>-21.16</v>
      </c>
      <c r="BB243" s="945">
        <v>4.2299999999999995</v>
      </c>
      <c r="BC243" s="945">
        <v>-0.32</v>
      </c>
      <c r="BE243" s="666">
        <v>1995</v>
      </c>
      <c r="BF243" s="971">
        <f>IF(BE243&gt;2008,0,IF(BE243&gt;2001,1,IF(BE243&gt;1990,2,IF(BE243&gt;1980,3,IF(BE243&gt;1973,4,IF(BE243&gt;1970,5,IF(BE243&gt;1960,6,IF(BE243&gt;1958,7,IF(BE243&gt;1953,8,9)))))))))</f>
        <v>2</v>
      </c>
      <c r="BG243" s="955">
        <v>1</v>
      </c>
      <c r="BH243" s="937"/>
    </row>
    <row r="244" spans="1:60" ht="11.25" customHeight="1" x14ac:dyDescent="0.2">
      <c r="A244" s="944" t="s">
        <v>218</v>
      </c>
      <c r="B244" s="948" t="s">
        <v>219</v>
      </c>
      <c r="C244" s="1013" t="s">
        <v>123</v>
      </c>
      <c r="D244" s="1013" t="s">
        <v>4197</v>
      </c>
      <c r="E244" s="792">
        <v>27</v>
      </c>
      <c r="F244" s="1227">
        <v>103</v>
      </c>
      <c r="G244" s="1227" t="s">
        <v>37</v>
      </c>
      <c r="H244" s="1227" t="s">
        <v>37</v>
      </c>
      <c r="I244" s="938">
        <v>201.73</v>
      </c>
      <c r="J244" s="703">
        <f>(M244/I244)*100</f>
        <v>0.91211024636890892</v>
      </c>
      <c r="K244" s="957">
        <v>0.46</v>
      </c>
      <c r="L244" s="960">
        <v>4</v>
      </c>
      <c r="M244" s="694">
        <f>K244*L244</f>
        <v>1.84</v>
      </c>
      <c r="N244" s="943" t="s">
        <v>220</v>
      </c>
      <c r="O244" s="796">
        <v>0.41</v>
      </c>
      <c r="P244" s="934">
        <v>43451</v>
      </c>
      <c r="Q244" s="934">
        <v>43480</v>
      </c>
      <c r="R244" s="694">
        <f>(K244-O244)/O244*100</f>
        <v>12.195121951219525</v>
      </c>
      <c r="S244" s="759">
        <f>IF(INDEX(Historical!$D$7:$D$1439,MATCH(B244,Historical!$B$7:$B$1450,0))=0,"n/a",(INDEX(Historical!$C$7:$C$1439,MATCH(B244,Historical!$B$7:$B$1450,0))/INDEX(Historical!$D$7:$D$1439,MATCH(B244,Historical!$B$7:$B$1450,0))-1)*100)</f>
        <v>10.810810810810811</v>
      </c>
      <c r="T244" s="759">
        <f>IF(INDEX(Historical!$F$7:$F$1432,MATCH(B244,Historical!$B$7:$B$1450,0))=0,"n/a",((INDEX(Historical!$C$7:$C$1439,MATCH(B244,Historical!$B$7:$B$1450,0))/INDEX(Historical!$F$7:$F$1432,MATCH(B244,Historical!$B$7:$B$1450,0)))^(1/3)-1)*100)</f>
        <v>7.5036737139838161</v>
      </c>
      <c r="U244" s="759">
        <f>IF(INDEX(Historical!$H$7:$H$1432,MATCH(B244,Historical!$B$7:$B$1450,0))=0,"n/a",((INDEX(Historical!$C$7:$C$1439,MATCH(B244,Historical!$B$7:$B$1450,0))/INDEX(Historical!$H$7:$H$1432,MATCH(B244,Historical!$B$7:$B$1450,0)))^(1/5)-1)*100)</f>
        <v>12.256424197530347</v>
      </c>
      <c r="V244" s="759">
        <f>IF(INDEX(Historical!$O$7:$O$1432,MATCH(B244,Historical!$B$7:$B$1450,0))=0,"n/a",((INDEX(Historical!$C$7:$C$1439,MATCH(B244,Historical!$B$7:$B$1450,0))/INDEX(Historical!$O$7:$O$1432,MATCH(B244,Historical!$B$7:$B$1450,0)))^(1/10)-1)*100)</f>
        <v>12.1718933620391</v>
      </c>
      <c r="W244" s="760">
        <f>IF(OR(U244&lt;=0,U244="n/a",V244&lt;=0,V244="n/a"),"n/a",U244/V244)</f>
        <v>1.0069447564957212</v>
      </c>
      <c r="X244" s="761">
        <f>IF(OR(AJ244&lt;=0,AJ244="n/a",U244&lt;=0,U244="n/a"),"n/a",U244/AJ244)</f>
        <v>1.1672784950028903</v>
      </c>
      <c r="Y244" s="711"/>
      <c r="Z244" s="703">
        <f>IF(OR(AC244&lt;0.01,AC244="n/a"),"n/a",M244/AC244*100)</f>
        <v>34.456928838951313</v>
      </c>
      <c r="AA244" s="959">
        <f>IF(OR(AC244&lt;0.01,AC244="n/a"),"n/a",I244/AC244)</f>
        <v>37.777153558052433</v>
      </c>
      <c r="AB244" s="960">
        <v>12</v>
      </c>
      <c r="AC244" s="938">
        <v>5.34</v>
      </c>
      <c r="AD244" s="938">
        <v>2.88</v>
      </c>
      <c r="AE244" s="938">
        <v>4.03</v>
      </c>
      <c r="AF244" s="938">
        <v>7.21</v>
      </c>
      <c r="AG244" s="938">
        <v>18.5</v>
      </c>
      <c r="AH244" s="938">
        <v>14.099999999999998</v>
      </c>
      <c r="AI244" s="938">
        <v>12.16</v>
      </c>
      <c r="AJ244" s="938">
        <v>10.5</v>
      </c>
      <c r="AK244" s="938">
        <v>13.370000000000001</v>
      </c>
      <c r="AL244" s="951">
        <v>59280</v>
      </c>
      <c r="AM244" s="945">
        <v>0.5</v>
      </c>
      <c r="AN244" s="938">
        <v>0.87</v>
      </c>
      <c r="AO244" s="802">
        <f>IF(U244="n/a","n/a",IF(AA244&lt;0,"n/a",IF(AA244="n/a","n/a",J244+U244-AA244)))</f>
        <v>-24.608619114153178</v>
      </c>
      <c r="AP244" s="803">
        <f>IF(U244="n/a","n/a",J244+U244)</f>
        <v>13.168534443899256</v>
      </c>
      <c r="AQ244" s="961">
        <f>IF(OR(AC244&lt;0.01,AF244="n/a"),"n/a",(I244/SQRT(22.5*AC244*(I244/AF244))-1)*100)</f>
        <v>247.9292885717237</v>
      </c>
      <c r="AR244" s="703">
        <f>INDEX(Historical!$C$7:$C$1439,MATCH(B244,Historical!$B$7:$B$1450,0))*IF(AH244="n/a",1.03,IF(AH244&lt;0,1.01,IF(AH244&gt;10,1.1,(1+AH244/100))))</f>
        <v>1.804</v>
      </c>
      <c r="AS244" s="959">
        <f>IF($AI244="n/a",1.03*AR244,IF($AI244&lt;0,1.01*AR244,IF($AI244&gt;10,1.1*AR244,(1+$AI244/100)*AR244)))</f>
        <v>1.9844000000000002</v>
      </c>
      <c r="AT244" s="959">
        <f>IF($AK244="n/a",1.03*AS244,IF($AK244&lt;0,1.01*AS244,IF($AK244&gt;10,1.1*AS244,(1+$AK244/100)*AS244)))</f>
        <v>2.1828400000000006</v>
      </c>
      <c r="AU244" s="959">
        <f>IF($AK244="n/a",1.03*AT244,IF($AK244&lt;0,1.01*AT244,IF($AK244&gt;10,1.1*AT244,(1+$AK244/100)*AT244)))</f>
        <v>2.4011240000000007</v>
      </c>
      <c r="AV244" s="959">
        <f>IF($AK244="n/a",1.03*AU244,IF($AK244&lt;0,1.01*AU244,IF($AK244&gt;10,1.1*AU244,(1+$AK244/100)*AU244)))</f>
        <v>2.6412364000000008</v>
      </c>
      <c r="AW244" s="703">
        <f>SUM(AR244:AV244)</f>
        <v>11.013600400000001</v>
      </c>
      <c r="AX244" s="810">
        <f>AW244/I244*100</f>
        <v>5.4595748773112591</v>
      </c>
      <c r="AY244" s="1017">
        <v>0.84</v>
      </c>
      <c r="AZ244" s="945">
        <v>48.58</v>
      </c>
      <c r="BA244" s="945">
        <v>-3.5900000000000003</v>
      </c>
      <c r="BB244" s="945">
        <v>4.16</v>
      </c>
      <c r="BC244" s="945">
        <v>18.099999999999998</v>
      </c>
      <c r="BE244" s="666">
        <v>1993</v>
      </c>
      <c r="BF244" s="971">
        <f>IF(BE244&gt;2008,0,IF(BE244&gt;2001,1,IF(BE244&gt;1990,2,IF(BE244&gt;1980,3,IF(BE244&gt;1973,4,IF(BE244&gt;1970,5,IF(BE244&gt;1960,6,IF(BE244&gt;1958,7,IF(BE244&gt;1953,8,9)))))))))</f>
        <v>2</v>
      </c>
      <c r="BG244" s="955">
        <v>7.3</v>
      </c>
      <c r="BH244" s="937"/>
    </row>
    <row r="245" spans="1:60" ht="11.25" customHeight="1" x14ac:dyDescent="0.2">
      <c r="A245" s="936" t="s">
        <v>206</v>
      </c>
      <c r="B245" s="948" t="s">
        <v>207</v>
      </c>
      <c r="C245" s="1013" t="s">
        <v>131</v>
      </c>
      <c r="D245" s="1013" t="s">
        <v>4354</v>
      </c>
      <c r="E245" s="792">
        <v>45</v>
      </c>
      <c r="F245" s="1227">
        <v>51</v>
      </c>
      <c r="G245" s="1204" t="s">
        <v>37</v>
      </c>
      <c r="H245" s="1204" t="s">
        <v>115</v>
      </c>
      <c r="I245" s="938">
        <v>84.96</v>
      </c>
      <c r="J245" s="703">
        <f>(M245/I245)*100</f>
        <v>3.4839924670433149</v>
      </c>
      <c r="K245" s="950">
        <v>0.74</v>
      </c>
      <c r="L245" s="960">
        <v>4</v>
      </c>
      <c r="M245" s="694">
        <f>K245*L245</f>
        <v>2.96</v>
      </c>
      <c r="N245" s="943" t="s">
        <v>149</v>
      </c>
      <c r="O245" s="795">
        <v>0.71499999999999997</v>
      </c>
      <c r="P245" s="934">
        <v>43508</v>
      </c>
      <c r="Q245" s="934">
        <v>43539</v>
      </c>
      <c r="R245" s="694">
        <f>(K245-O245)/O245*100</f>
        <v>3.4965034965034993</v>
      </c>
      <c r="S245" s="759">
        <f>IF(INDEX(Historical!$D$7:$D$1439,MATCH(B245,Historical!$B$7:$B$1450,0))=0,"n/a",(INDEX(Historical!$C$7:$C$1439,MATCH(B245,Historical!$B$7:$B$1450,0))/INDEX(Historical!$D$7:$D$1439,MATCH(B245,Historical!$B$7:$B$1450,0))-1)*100)</f>
        <v>3.6231884057970953</v>
      </c>
      <c r="T245" s="759">
        <f>IF(INDEX(Historical!$F$7:$F$1432,MATCH(B245,Historical!$B$7:$B$1450,0))=0,"n/a",((INDEX(Historical!$C$7:$C$1439,MATCH(B245,Historical!$B$7:$B$1450,0))/INDEX(Historical!$F$7:$F$1432,MATCH(B245,Historical!$B$7:$B$1450,0)))^(1/3)-1)*100)</f>
        <v>3.228011545636722</v>
      </c>
      <c r="U245" s="759">
        <f>IF(INDEX(Historical!$H$7:$H$1432,MATCH(B245,Historical!$B$7:$B$1450,0))=0,"n/a",((INDEX(Historical!$C$7:$C$1439,MATCH(B245,Historical!$B$7:$B$1450,0))/INDEX(Historical!$H$7:$H$1432,MATCH(B245,Historical!$B$7:$B$1450,0)))^(1/5)-1)*100)</f>
        <v>3.0590619589005774</v>
      </c>
      <c r="V245" s="759">
        <f>IF(INDEX(Historical!$O$7:$O$1432,MATCH(B245,Historical!$B$7:$B$1450,0))=0,"n/a",((INDEX(Historical!$C$7:$C$1439,MATCH(B245,Historical!$B$7:$B$1450,0))/INDEX(Historical!$O$7:$O$1432,MATCH(B245,Historical!$B$7:$B$1450,0)))^(1/10)-1)*100)</f>
        <v>2.0269766762328834</v>
      </c>
      <c r="W245" s="760">
        <f>IF(OR(U245&lt;=0,U245="n/a",V245&lt;=0,V245="n/a"),"n/a",U245/V245)</f>
        <v>1.5091747205428208</v>
      </c>
      <c r="X245" s="761">
        <f>IF(OR(AJ245&lt;=0,AJ245="n/a",U245&lt;=0,U245="n/a"),"n/a",U245/AJ245)</f>
        <v>0.74611267290257977</v>
      </c>
      <c r="Y245" s="948"/>
      <c r="Z245" s="703">
        <f>IF(OR(AC245&lt;0.01,AC245="n/a"),"n/a",M245/AC245*100)</f>
        <v>67.88990825688073</v>
      </c>
      <c r="AA245" s="959">
        <f>IF(OR(AC245&lt;0.01,AC245="n/a"),"n/a",I245/AC245)</f>
        <v>19.486238532110089</v>
      </c>
      <c r="AB245" s="960">
        <v>12</v>
      </c>
      <c r="AC245" s="938">
        <v>4.3600000000000003</v>
      </c>
      <c r="AD245" s="938">
        <v>5.7</v>
      </c>
      <c r="AE245" s="938">
        <v>2.23</v>
      </c>
      <c r="AF245" s="938">
        <v>1.59</v>
      </c>
      <c r="AG245" s="938">
        <v>8.4</v>
      </c>
      <c r="AH245" s="938">
        <v>-80.100000000000009</v>
      </c>
      <c r="AI245" s="938">
        <v>5.0500000000000007</v>
      </c>
      <c r="AJ245" s="938">
        <v>4.1000000000000005</v>
      </c>
      <c r="AK245" s="938">
        <v>3.44</v>
      </c>
      <c r="AL245" s="951">
        <v>27850</v>
      </c>
      <c r="AM245" s="945">
        <v>0.2</v>
      </c>
      <c r="AN245" s="938">
        <v>1.17</v>
      </c>
      <c r="AO245" s="802">
        <f>IF(U245="n/a","n/a",IF(AA245&lt;0,"n/a",IF(AA245="n/a","n/a",J245+U245-AA245)))</f>
        <v>-12.943184106166196</v>
      </c>
      <c r="AP245" s="803">
        <f>IF(U245="n/a","n/a",J245+U245)</f>
        <v>6.5430544259438923</v>
      </c>
      <c r="AQ245" s="961">
        <f>IF(OR(AC245&lt;0.01,AF245="n/a"),"n/a",(I245/SQRT(22.5*AC245*(I245/AF245))-1)*100)</f>
        <v>17.346816017128464</v>
      </c>
      <c r="AR245" s="703">
        <f>INDEX(Historical!$C$7:$C$1439,MATCH(B245,Historical!$B$7:$B$1450,0))*IF(AH245="n/a",1.03,IF(AH245&lt;0,1.01,IF(AH245&gt;10,1.1,(1+AH245/100))))</f>
        <v>2.8885999999999998</v>
      </c>
      <c r="AS245" s="959">
        <f>IF($AI245="n/a",1.03*AR245,IF($AI245&lt;0,1.01*AR245,IF($AI245&gt;10,1.1*AR245,(1+$AI245/100)*AR245)))</f>
        <v>3.0344742999999998</v>
      </c>
      <c r="AT245" s="959">
        <f>IF($AK245="n/a",1.03*AS245,IF($AK245&lt;0,1.01*AS245,IF($AK245&gt;10,1.1*AS245,(1+$AK245/100)*AS245)))</f>
        <v>3.1388602159199999</v>
      </c>
      <c r="AU245" s="959">
        <f>IF($AK245="n/a",1.03*AT245,IF($AK245&lt;0,1.01*AT245,IF($AK245&gt;10,1.1*AT245,(1+$AK245/100)*AT245)))</f>
        <v>3.246837007347648</v>
      </c>
      <c r="AV245" s="959">
        <f>IF($AK245="n/a",1.03*AU245,IF($AK245&lt;0,1.01*AU245,IF($AK245&gt;10,1.1*AU245,(1+$AK245/100)*AU245)))</f>
        <v>3.3585282004004071</v>
      </c>
      <c r="AW245" s="703">
        <f>SUM(AR245:AV245)</f>
        <v>15.667299723668055</v>
      </c>
      <c r="AX245" s="810">
        <f>AW245/I245*100</f>
        <v>18.440795343300444</v>
      </c>
      <c r="AY245" s="1017">
        <v>0.1</v>
      </c>
      <c r="AZ245" s="945">
        <v>15.920000000000002</v>
      </c>
      <c r="BA245" s="945">
        <v>-6.13</v>
      </c>
      <c r="BB245" s="945">
        <v>-3.2</v>
      </c>
      <c r="BC245" s="945">
        <v>3.27</v>
      </c>
      <c r="BE245" s="666">
        <v>1975</v>
      </c>
      <c r="BF245" s="971">
        <f>IF(BE245&gt;2008,0,IF(BE245&gt;2001,1,IF(BE245&gt;1990,2,IF(BE245&gt;1980,3,IF(BE245&gt;1973,4,IF(BE245&gt;1970,5,IF(BE245&gt;1960,6,IF(BE245&gt;1958,7,IF(BE245&gt;1953,8,9)))))))))</f>
        <v>4</v>
      </c>
      <c r="BG245" s="955">
        <v>2.7</v>
      </c>
      <c r="BH245" s="937"/>
    </row>
    <row r="246" spans="1:60" ht="11.25" customHeight="1" x14ac:dyDescent="0.2">
      <c r="A246" s="936" t="s">
        <v>1143</v>
      </c>
      <c r="B246" s="948" t="s">
        <v>1144</v>
      </c>
      <c r="C246" s="1013" t="s">
        <v>131</v>
      </c>
      <c r="D246" s="1013" t="s">
        <v>4355</v>
      </c>
      <c r="E246" s="792">
        <v>9</v>
      </c>
      <c r="F246" s="1227">
        <v>481</v>
      </c>
      <c r="G246" s="1160" t="s">
        <v>106</v>
      </c>
      <c r="H246" s="1160" t="s">
        <v>106</v>
      </c>
      <c r="I246" s="947">
        <v>66.260000000000005</v>
      </c>
      <c r="J246" s="703">
        <f>(M246/I246)*100</f>
        <v>2.3241774826441288</v>
      </c>
      <c r="K246" s="950">
        <v>0.38500000000000001</v>
      </c>
      <c r="L246" s="960">
        <v>4</v>
      </c>
      <c r="M246" s="694">
        <f>K246*L246</f>
        <v>1.54</v>
      </c>
      <c r="N246" s="943" t="s">
        <v>320</v>
      </c>
      <c r="O246" s="795">
        <v>0.36</v>
      </c>
      <c r="P246" s="934">
        <v>43629</v>
      </c>
      <c r="Q246" s="934">
        <v>43644</v>
      </c>
      <c r="R246" s="694">
        <f>(K246-O246)/O246*100</f>
        <v>6.94444444444445</v>
      </c>
      <c r="S246" s="759">
        <f>IF(INDEX(Historical!$D$7:$D$1439,MATCH(B246,Historical!$B$7:$B$1450,0))=0,"n/a",(INDEX(Historical!$C$7:$C$1439,MATCH(B246,Historical!$B$7:$B$1450,0))/INDEX(Historical!$D$7:$D$1439,MATCH(B246,Historical!$B$7:$B$1450,0))-1)*100)</f>
        <v>7.6045627376425839</v>
      </c>
      <c r="T246" s="759">
        <f>IF(INDEX(Historical!$F$7:$F$1432,MATCH(B246,Historical!$B$7:$B$1450,0))=0,"n/a",((INDEX(Historical!$C$7:$C$1439,MATCH(B246,Historical!$B$7:$B$1450,0))/INDEX(Historical!$F$7:$F$1432,MATCH(B246,Historical!$B$7:$B$1450,0)))^(1/3)-1)*100)</f>
        <v>6.6948617049130466</v>
      </c>
      <c r="U246" s="759">
        <f>IF(INDEX(Historical!$H$7:$H$1432,MATCH(B246,Historical!$B$7:$B$1450,0))=0,"n/a",((INDEX(Historical!$C$7:$C$1439,MATCH(B246,Historical!$B$7:$B$1450,0))/INDEX(Historical!$H$7:$H$1432,MATCH(B246,Historical!$B$7:$B$1450,0)))^(1/5)-1)*100)</f>
        <v>6.2497776529030213</v>
      </c>
      <c r="V246" s="759" t="str">
        <f>IF(INDEX(Historical!$O$7:$O$1432,MATCH(B246,Historical!$B$7:$B$1450,0))=0,"n/a",((INDEX(Historical!$C$7:$C$1439,MATCH(B246,Historical!$B$7:$B$1450,0))/INDEX(Historical!$O$7:$O$1432,MATCH(B246,Historical!$B$7:$B$1450,0)))^(1/10)-1)*100)</f>
        <v>n/a</v>
      </c>
      <c r="W246" s="760" t="str">
        <f>IF(OR(U246&lt;=0,U246="n/a",V246&lt;=0,V246="n/a"),"n/a",U246/V246)</f>
        <v>n/a</v>
      </c>
      <c r="X246" s="761" t="str">
        <f>IF(OR(AJ246&lt;=0,AJ246="n/a",U246&lt;=0,U246="n/a"),"n/a",U246/AJ246)</f>
        <v>n/a</v>
      </c>
      <c r="Y246" s="948"/>
      <c r="Z246" s="703">
        <f>IF(OR(AC246&lt;0.01,AC246="n/a"),"n/a",M246/AC246*100)</f>
        <v>64.705882352941174</v>
      </c>
      <c r="AA246" s="959">
        <f>IF(OR(AC246&lt;0.01,AC246="n/a"),"n/a",I246/AC246)</f>
        <v>27.840336134453786</v>
      </c>
      <c r="AB246" s="960">
        <v>12</v>
      </c>
      <c r="AC246" s="938">
        <v>2.38</v>
      </c>
      <c r="AD246" s="938">
        <v>6.19</v>
      </c>
      <c r="AE246" s="938">
        <v>2.99</v>
      </c>
      <c r="AF246" s="938">
        <v>2.33</v>
      </c>
      <c r="AG246" s="938" t="s">
        <v>137</v>
      </c>
      <c r="AH246" s="938">
        <v>-14.399999999999999</v>
      </c>
      <c r="AI246" s="938">
        <v>7.2900000000000009</v>
      </c>
      <c r="AJ246" s="938">
        <v>-1.2</v>
      </c>
      <c r="AK246" s="938">
        <v>4.5</v>
      </c>
      <c r="AL246" s="951">
        <v>2700</v>
      </c>
      <c r="AM246" s="945">
        <v>1.3</v>
      </c>
      <c r="AN246" s="938">
        <v>1.32</v>
      </c>
      <c r="AO246" s="802">
        <f>IF(U246="n/a","n/a",IF(AA246&lt;0,"n/a",IF(AA246="n/a","n/a",J246+U246-AA246)))</f>
        <v>-19.266380998906634</v>
      </c>
      <c r="AP246" s="803">
        <f>IF(U246="n/a","n/a",J246+U246)</f>
        <v>8.5739551355471502</v>
      </c>
      <c r="AQ246" s="961">
        <f>IF(OR(AC246&lt;0.01,AF246="n/a"),"n/a",(I246/SQRT(22.5*AC246*(I246/AF246))-1)*100)</f>
        <v>69.794625216959389</v>
      </c>
      <c r="AR246" s="703">
        <f>INDEX(Historical!$C$7:$C$1439,MATCH(B246,Historical!$B$7:$B$1450,0))*IF(AH246="n/a",1.03,IF(AH246&lt;0,1.01,IF(AH246&gt;10,1.1,(1+AH246/100))))</f>
        <v>1.4291500000000001</v>
      </c>
      <c r="AS246" s="959">
        <f>IF($AI246="n/a",1.03*AR246,IF($AI246&lt;0,1.01*AR246,IF($AI246&gt;10,1.1*AR246,(1+$AI246/100)*AR246)))</f>
        <v>1.5333350350000001</v>
      </c>
      <c r="AT246" s="959">
        <f>IF($AK246="n/a",1.03*AS246,IF($AK246&lt;0,1.01*AS246,IF($AK246&gt;10,1.1*AS246,(1+$AK246/100)*AS246)))</f>
        <v>1.602335111575</v>
      </c>
      <c r="AU246" s="959">
        <f>IF($AK246="n/a",1.03*AT246,IF($AK246&lt;0,1.01*AT246,IF($AK246&gt;10,1.1*AT246,(1+$AK246/100)*AT246)))</f>
        <v>1.6744401915958749</v>
      </c>
      <c r="AV246" s="959">
        <f>IF($AK246="n/a",1.03*AU246,IF($AK246&lt;0,1.01*AU246,IF($AK246&gt;10,1.1*AU246,(1+$AK246/100)*AU246)))</f>
        <v>1.7497900002176892</v>
      </c>
      <c r="AW246" s="703">
        <f>SUM(AR246:AV246)</f>
        <v>7.989050338388564</v>
      </c>
      <c r="AX246" s="810">
        <f>AW246/I246*100</f>
        <v>12.057123963761793</v>
      </c>
      <c r="AY246" s="1017">
        <v>0.59</v>
      </c>
      <c r="AZ246" s="945">
        <v>38.07</v>
      </c>
      <c r="BA246" s="945">
        <v>-0.85000000000000009</v>
      </c>
      <c r="BB246" s="945">
        <v>2.7199999999999998</v>
      </c>
      <c r="BC246" s="945">
        <v>14.02</v>
      </c>
      <c r="BE246" s="666">
        <v>2011</v>
      </c>
      <c r="BF246" s="971">
        <f>IF(BE246&gt;2008,0,IF(BE246&gt;2001,1,IF(BE246&gt;1990,2,IF(BE246&gt;1980,3,IF(BE246&gt;1973,4,IF(BE246&gt;1970,5,IF(BE246&gt;1960,6,IF(BE246&gt;1958,7,IF(BE246&gt;1953,8,9)))))))))</f>
        <v>0</v>
      </c>
      <c r="BG246" s="955" t="s">
        <v>137</v>
      </c>
      <c r="BH246" s="937"/>
    </row>
    <row r="247" spans="1:60" ht="11.25" customHeight="1" x14ac:dyDescent="0.2">
      <c r="A247" s="954" t="s">
        <v>4487</v>
      </c>
      <c r="B247" s="948" t="s">
        <v>4484</v>
      </c>
      <c r="C247" s="1013" t="s">
        <v>108</v>
      </c>
      <c r="D247" s="1013" t="s">
        <v>4365</v>
      </c>
      <c r="E247" s="792">
        <v>5</v>
      </c>
      <c r="F247" s="1227">
        <v>885</v>
      </c>
      <c r="G247" s="1168" t="s">
        <v>106</v>
      </c>
      <c r="H247" s="1168" t="s">
        <v>106</v>
      </c>
      <c r="I247" s="947">
        <v>41.68</v>
      </c>
      <c r="J247" s="703">
        <f>(M247/I247)*100</f>
        <v>1.5355086372360847</v>
      </c>
      <c r="K247" s="950">
        <v>0.16</v>
      </c>
      <c r="L247" s="960">
        <v>4</v>
      </c>
      <c r="M247" s="694">
        <f>K247*L247</f>
        <v>0.64</v>
      </c>
      <c r="N247" s="943" t="s">
        <v>320</v>
      </c>
      <c r="O247" s="795">
        <v>0.15</v>
      </c>
      <c r="P247" s="934">
        <v>43720</v>
      </c>
      <c r="Q247" s="934">
        <v>43735</v>
      </c>
      <c r="R247" s="694">
        <f>(K247-O247)/O247*100</f>
        <v>6.6666666666666732</v>
      </c>
      <c r="S247" s="759">
        <f>IF(INDEX(Historical!$D$7:$D$1439,MATCH(B247,Historical!$B$7:$B$1450,0))=0,"n/a",(INDEX(Historical!$C$7:$C$1439,MATCH(B247,Historical!$B$7:$B$1450,0))/INDEX(Historical!$D$7:$D$1439,MATCH(B247,Historical!$B$7:$B$1450,0))-1)*100)</f>
        <v>6.8181818181818121</v>
      </c>
      <c r="T247" s="759">
        <f>IF(INDEX(Historical!$F$7:$F$1432,MATCH(B247,Historical!$B$7:$B$1450,0))=0,"n/a",((INDEX(Historical!$C$7:$C$1439,MATCH(B247,Historical!$B$7:$B$1450,0))/INDEX(Historical!$F$7:$F$1432,MATCH(B247,Historical!$B$7:$B$1450,0)))^(1/3)-1)*100)</f>
        <v>21.429120665390712</v>
      </c>
      <c r="U247" s="759">
        <f>IF(INDEX(Historical!$H$7:$H$1432,MATCH(B247,Historical!$B$7:$B$1450,0))=0,"n/a",((INDEX(Historical!$C$7:$C$1439,MATCH(B247,Historical!$B$7:$B$1450,0))/INDEX(Historical!$H$7:$H$1432,MATCH(B247,Historical!$B$7:$B$1450,0)))^(1/5)-1)*100)</f>
        <v>17.483185214392606</v>
      </c>
      <c r="V247" s="759">
        <f>IF(INDEX(Historical!$O$7:$O$1432,MATCH(B247,Historical!$B$7:$B$1450,0))=0,"n/a",((INDEX(Historical!$C$7:$C$1439,MATCH(B247,Historical!$B$7:$B$1450,0))/INDEX(Historical!$O$7:$O$1432,MATCH(B247,Historical!$B$7:$B$1450,0)))^(1/10)-1)*100)</f>
        <v>8.3896605836518923</v>
      </c>
      <c r="W247" s="760">
        <f>IF(OR(U247&lt;=0,U247="n/a",V247&lt;=0,V247="n/a"),"n/a",U247/V247)</f>
        <v>2.0838966058365189</v>
      </c>
      <c r="X247" s="761">
        <f>IF(OR(AJ247&lt;=0,AJ247="n/a",U247&lt;=0,U247="n/a"),"n/a",U247/AJ247)</f>
        <v>1.0105887407163356</v>
      </c>
      <c r="Y247" s="949"/>
      <c r="Z247" s="703">
        <f>IF(OR(AC247&lt;0.01,AC247="n/a"),"n/a",M247/AC247*100)</f>
        <v>19.219219219219219</v>
      </c>
      <c r="AA247" s="959">
        <f>IF(OR(AC247&lt;0.01,AC247="n/a"),"n/a",I247/AC247)</f>
        <v>12.516516516516516</v>
      </c>
      <c r="AB247" s="960">
        <v>12</v>
      </c>
      <c r="AC247" s="938">
        <v>3.33</v>
      </c>
      <c r="AD247" s="938">
        <v>1.4</v>
      </c>
      <c r="AE247" s="938">
        <v>4.0599999999999996</v>
      </c>
      <c r="AF247" s="938">
        <v>1.26</v>
      </c>
      <c r="AG247" s="938">
        <v>13.900000000000002</v>
      </c>
      <c r="AH247" s="938">
        <v>47.699999999999996</v>
      </c>
      <c r="AI247" s="938">
        <v>7.3800000000000008</v>
      </c>
      <c r="AJ247" s="938">
        <v>17.299999999999997</v>
      </c>
      <c r="AK247" s="938">
        <v>9</v>
      </c>
      <c r="AL247" s="951">
        <v>1100</v>
      </c>
      <c r="AM247" s="945">
        <v>1</v>
      </c>
      <c r="AN247" s="938">
        <v>0.18</v>
      </c>
      <c r="AO247" s="802">
        <f>IF(U247="n/a","n/a",IF(AA247&lt;0,"n/a",IF(AA247="n/a","n/a",J247+U247-AA247)))</f>
        <v>6.5021773351121741</v>
      </c>
      <c r="AP247" s="803">
        <f>IF(U247="n/a","n/a",J247+U247)</f>
        <v>19.01869385162869</v>
      </c>
      <c r="AQ247" s="961">
        <f>IF(OR(AC247&lt;0.01,AF247="n/a"),"n/a",(I247/SQRT(22.5*AC247*(I247/AF247))-1)*100)</f>
        <v>-16.278740756906618</v>
      </c>
      <c r="AR247" s="703">
        <f>INDEX(Historical!$C$7:$C$1439,MATCH(B247,Historical!$B$7:$B$1450,0))*IF(AH247="n/a",1.03,IF(AH247&lt;0,1.01,IF(AH247&gt;10,1.1,(1+AH247/100))))</f>
        <v>0.51700000000000002</v>
      </c>
      <c r="AS247" s="959">
        <f>IF($AI247="n/a",1.03*AR247,IF($AI247&lt;0,1.01*AR247,IF($AI247&gt;10,1.1*AR247,(1+$AI247/100)*AR247)))</f>
        <v>0.55515460000000005</v>
      </c>
      <c r="AT247" s="959">
        <f>IF($AK247="n/a",1.03*AS247,IF($AK247&lt;0,1.01*AS247,IF($AK247&gt;10,1.1*AS247,(1+$AK247/100)*AS247)))</f>
        <v>0.60511851400000005</v>
      </c>
      <c r="AU247" s="959">
        <f>IF($AK247="n/a",1.03*AT247,IF($AK247&lt;0,1.01*AT247,IF($AK247&gt;10,1.1*AT247,(1+$AK247/100)*AT247)))</f>
        <v>0.65957918026000006</v>
      </c>
      <c r="AV247" s="959">
        <f>IF($AK247="n/a",1.03*AU247,IF($AK247&lt;0,1.01*AU247,IF($AK247&gt;10,1.1*AU247,(1+$AK247/100)*AU247)))</f>
        <v>0.71894130648340016</v>
      </c>
      <c r="AW247" s="703">
        <f>SUM(AR247:AV247)</f>
        <v>3.0557936007434003</v>
      </c>
      <c r="AX247" s="810">
        <f>AW247/I247*100</f>
        <v>7.3315585430503845</v>
      </c>
      <c r="AY247" s="1017">
        <v>1.1299999999999999</v>
      </c>
      <c r="AZ247" s="945">
        <v>15.49</v>
      </c>
      <c r="BA247" s="945">
        <v>-28.139999999999997</v>
      </c>
      <c r="BB247" s="945">
        <v>2.12</v>
      </c>
      <c r="BC247" s="945">
        <v>-1.9900000000000002</v>
      </c>
      <c r="BE247" s="666">
        <v>2015</v>
      </c>
      <c r="BF247" s="971">
        <f>IF(BE247&gt;2008,0,IF(BE247&gt;2001,1,IF(BE247&gt;1990,2,IF(BE247&gt;1980,3,IF(BE247&gt;1973,4,IF(BE247&gt;1970,5,IF(BE247&gt;1960,6,IF(BE247&gt;1958,7,IF(BE247&gt;1953,8,9)))))))))</f>
        <v>0</v>
      </c>
      <c r="BG247" s="955">
        <v>1.5</v>
      </c>
      <c r="BH247" s="937"/>
    </row>
    <row r="248" spans="1:60" ht="11.25" customHeight="1" x14ac:dyDescent="0.2">
      <c r="A248" s="944" t="s">
        <v>214</v>
      </c>
      <c r="B248" s="948" t="s">
        <v>215</v>
      </c>
      <c r="C248" s="1013" t="s">
        <v>108</v>
      </c>
      <c r="D248" s="1013" t="s">
        <v>4365</v>
      </c>
      <c r="E248" s="792">
        <v>32</v>
      </c>
      <c r="F248" s="1227">
        <v>85</v>
      </c>
      <c r="G248" s="1237" t="s">
        <v>106</v>
      </c>
      <c r="H248" s="1237" t="s">
        <v>106</v>
      </c>
      <c r="I248" s="947">
        <v>30.33</v>
      </c>
      <c r="J248" s="703">
        <f>(M248/I248)*100</f>
        <v>3.1651829871414439</v>
      </c>
      <c r="K248" s="950">
        <v>0.24</v>
      </c>
      <c r="L248" s="960">
        <v>4</v>
      </c>
      <c r="M248" s="694">
        <f>K248*L248</f>
        <v>0.96</v>
      </c>
      <c r="N248" s="943" t="s">
        <v>973</v>
      </c>
      <c r="O248" s="795">
        <v>0.23</v>
      </c>
      <c r="P248" s="939">
        <v>43308</v>
      </c>
      <c r="Q248" s="939">
        <v>43325</v>
      </c>
      <c r="R248" s="694">
        <f>(K248-O248)/O248*100</f>
        <v>4.3478260869565135</v>
      </c>
      <c r="S248" s="759">
        <f>IF(INDEX(Historical!$D$7:$D$1439,MATCH(B248,Historical!$B$7:$B$1450,0))=0,"n/a",(INDEX(Historical!$C$7:$C$1439,MATCH(B248,Historical!$B$7:$B$1450,0))/INDEX(Historical!$D$7:$D$1439,MATCH(B248,Historical!$B$7:$B$1450,0))-1)*100)</f>
        <v>6.8181818181818121</v>
      </c>
      <c r="T248" s="759">
        <f>IF(INDEX(Historical!$F$7:$F$1432,MATCH(B248,Historical!$B$7:$B$1450,0))=0,"n/a",((INDEX(Historical!$C$7:$C$1439,MATCH(B248,Historical!$B$7:$B$1450,0))/INDEX(Historical!$F$7:$F$1432,MATCH(B248,Historical!$B$7:$B$1450,0)))^(1/3)-1)*100)</f>
        <v>5.5227147245074937</v>
      </c>
      <c r="U248" s="759">
        <f>IF(INDEX(Historical!$H$7:$H$1432,MATCH(B248,Historical!$B$7:$B$1450,0))=0,"n/a",((INDEX(Historical!$C$7:$C$1439,MATCH(B248,Historical!$B$7:$B$1450,0))/INDEX(Historical!$H$7:$H$1432,MATCH(B248,Historical!$B$7:$B$1450,0)))^(1/5)-1)*100)</f>
        <v>4.3428878362918644</v>
      </c>
      <c r="V248" s="759">
        <f>IF(INDEX(Historical!$O$7:$O$1432,MATCH(B248,Historical!$B$7:$B$1450,0))=0,"n/a",((INDEX(Historical!$C$7:$C$1439,MATCH(B248,Historical!$B$7:$B$1450,0))/INDEX(Historical!$O$7:$O$1432,MATCH(B248,Historical!$B$7:$B$1450,0)))^(1/10)-1)*100)</f>
        <v>3.4439998758466706</v>
      </c>
      <c r="W248" s="760">
        <f>IF(OR(U248&lt;=0,U248="n/a",V248&lt;=0,V248="n/a"),"n/a",U248/V248)</f>
        <v>1.2610011593639248</v>
      </c>
      <c r="X248" s="761" t="str">
        <f>IF(OR(AJ248&lt;=0,AJ248="n/a",U248&lt;=0,U248="n/a"),"n/a",U248/AJ248)</f>
        <v>n/a</v>
      </c>
      <c r="Y248" s="717"/>
      <c r="Z248" s="703" t="str">
        <f>IF(OR(AC248&lt;0.01,AC248="n/a"),"n/a",M248/AC248*100)</f>
        <v>n/a</v>
      </c>
      <c r="AA248" s="959" t="str">
        <f>IF(OR(AC248&lt;0.01,AC248="n/a"),"n/a",I248/AC248)</f>
        <v>n/a</v>
      </c>
      <c r="AB248" s="960">
        <v>12</v>
      </c>
      <c r="AC248" s="938" t="s">
        <v>137</v>
      </c>
      <c r="AD248" s="938" t="s">
        <v>137</v>
      </c>
      <c r="AE248" s="938" t="s">
        <v>137</v>
      </c>
      <c r="AF248" s="938" t="s">
        <v>137</v>
      </c>
      <c r="AG248" s="938" t="s">
        <v>137</v>
      </c>
      <c r="AH248" s="938" t="s">
        <v>137</v>
      </c>
      <c r="AI248" s="938" t="s">
        <v>137</v>
      </c>
      <c r="AJ248" s="938" t="s">
        <v>137</v>
      </c>
      <c r="AK248" s="938" t="s">
        <v>137</v>
      </c>
      <c r="AL248" s="951" t="s">
        <v>137</v>
      </c>
      <c r="AM248" s="945" t="s">
        <v>137</v>
      </c>
      <c r="AN248" s="938" t="s">
        <v>137</v>
      </c>
      <c r="AO248" s="802" t="str">
        <f>IF(U248="n/a","n/a",IF(AA248&lt;0,"n/a",IF(AA248="n/a","n/a",J248+U248-AA248)))</f>
        <v>n/a</v>
      </c>
      <c r="AP248" s="803">
        <f>IF(U248="n/a","n/a",J248+U248)</f>
        <v>7.5080708234333082</v>
      </c>
      <c r="AQ248" s="961" t="str">
        <f>IF(OR(AC248&lt;0.01,AF248="n/a"),"n/a",(I248/SQRT(22.5*AC248*(I248/AF248))-1)*100)</f>
        <v>n/a</v>
      </c>
      <c r="AR248" s="703">
        <f>INDEX(Historical!$C$7:$C$1439,MATCH(B248,Historical!$B$7:$B$1450,0))*IF(AH248="n/a",1.03,IF(AH248&lt;0,1.01,IF(AH248&gt;10,1.1,(1+AH248/100))))</f>
        <v>0.96819999999999995</v>
      </c>
      <c r="AS248" s="959">
        <f>IF($AI248="n/a",1.03*AR248,IF($AI248&lt;0,1.01*AR248,IF($AI248&gt;10,1.1*AR248,(1+$AI248/100)*AR248)))</f>
        <v>0.99724599999999997</v>
      </c>
      <c r="AT248" s="959">
        <f>IF($AK248="n/a",1.03*AS248,IF($AK248&lt;0,1.01*AS248,IF($AK248&gt;10,1.1*AS248,(1+$AK248/100)*AS248)))</f>
        <v>1.02716338</v>
      </c>
      <c r="AU248" s="959">
        <f>IF($AK248="n/a",1.03*AT248,IF($AK248&lt;0,1.01*AT248,IF($AK248&gt;10,1.1*AT248,(1+$AK248/100)*AT248)))</f>
        <v>1.0579782814000001</v>
      </c>
      <c r="AV248" s="959">
        <f>IF($AK248="n/a",1.03*AU248,IF($AK248&lt;0,1.01*AU248,IF($AK248&gt;10,1.1*AU248,(1+$AK248/100)*AU248)))</f>
        <v>1.0897176298420002</v>
      </c>
      <c r="AW248" s="703">
        <f>SUM(AR248:AV248)</f>
        <v>5.140305291242</v>
      </c>
      <c r="AX248" s="810">
        <f>AW248/I248*100</f>
        <v>16.947923808908673</v>
      </c>
      <c r="AY248" s="1017" t="s">
        <v>137</v>
      </c>
      <c r="AZ248" s="945" t="s">
        <v>137</v>
      </c>
      <c r="BA248" s="945" t="s">
        <v>137</v>
      </c>
      <c r="BB248" s="945" t="s">
        <v>137</v>
      </c>
      <c r="BC248" s="945" t="s">
        <v>137</v>
      </c>
      <c r="BD248" s="984" t="s">
        <v>4290</v>
      </c>
      <c r="BE248" s="666">
        <v>1987</v>
      </c>
      <c r="BF248" s="971">
        <f>IF(BE248&gt;2008,0,IF(BE248&gt;2001,1,IF(BE248&gt;1990,2,IF(BE248&gt;1980,3,IF(BE248&gt;1973,4,IF(BE248&gt;1970,5,IF(BE248&gt;1960,6,IF(BE248&gt;1958,7,IF(BE248&gt;1953,8,9)))))))))</f>
        <v>3</v>
      </c>
      <c r="BG248" s="955" t="s">
        <v>137</v>
      </c>
      <c r="BH248" s="937"/>
    </row>
    <row r="249" spans="1:60" s="838" customFormat="1" ht="11.25" customHeight="1" x14ac:dyDescent="0.2">
      <c r="A249" s="817" t="s">
        <v>1135</v>
      </c>
      <c r="B249" s="846" t="s">
        <v>1136</v>
      </c>
      <c r="C249" s="1013" t="s">
        <v>4345</v>
      </c>
      <c r="D249" s="1013" t="s">
        <v>4346</v>
      </c>
      <c r="E249" s="818">
        <v>7</v>
      </c>
      <c r="F249" s="1227">
        <v>625</v>
      </c>
      <c r="G249" s="1236" t="s">
        <v>106</v>
      </c>
      <c r="H249" s="1236" t="s">
        <v>106</v>
      </c>
      <c r="I249" s="819">
        <v>120.48</v>
      </c>
      <c r="J249" s="820">
        <f>(M249/I249)*100</f>
        <v>2.3904382470119523</v>
      </c>
      <c r="K249" s="821">
        <v>0.72</v>
      </c>
      <c r="L249" s="822">
        <v>4</v>
      </c>
      <c r="M249" s="823">
        <f>K249*L249</f>
        <v>2.88</v>
      </c>
      <c r="N249" s="824" t="s">
        <v>152</v>
      </c>
      <c r="O249" s="825">
        <v>0.64</v>
      </c>
      <c r="P249" s="842">
        <v>43370</v>
      </c>
      <c r="Q249" s="842">
        <v>43388</v>
      </c>
      <c r="R249" s="823">
        <f>(K249-O249)/O249*100</f>
        <v>12.499999999999993</v>
      </c>
      <c r="S249" s="759">
        <f>IF(INDEX(Historical!$D$7:$D$1439,MATCH(B249,Historical!$B$7:$B$1450,0))=0,"n/a",(INDEX(Historical!$C$7:$C$1439,MATCH(B249,Historical!$B$7:$B$1450,0))/INDEX(Historical!$D$7:$D$1439,MATCH(B249,Historical!$B$7:$B$1450,0))-1)*100)</f>
        <v>4.7619047619047672</v>
      </c>
      <c r="T249" s="759">
        <f>IF(INDEX(Historical!$F$7:$F$1432,MATCH(B249,Historical!$B$7:$B$1450,0))=0,"n/a",((INDEX(Historical!$C$7:$C$1439,MATCH(B249,Historical!$B$7:$B$1450,0))/INDEX(Historical!$F$7:$F$1432,MATCH(B249,Historical!$B$7:$B$1450,0)))^(1/3)-1)*100)</f>
        <v>4.102866914963843</v>
      </c>
      <c r="U249" s="759">
        <f>IF(INDEX(Historical!$H$7:$H$1432,MATCH(B249,Historical!$B$7:$B$1450,0))=0,"n/a",((INDEX(Historical!$C$7:$C$1439,MATCH(B249,Historical!$B$7:$B$1450,0))/INDEX(Historical!$H$7:$H$1432,MATCH(B249,Historical!$B$7:$B$1450,0)))^(1/5)-1)*100)</f>
        <v>4.2888865516587771</v>
      </c>
      <c r="V249" s="759">
        <f>IF(INDEX(Historical!$O$7:$O$1432,MATCH(B249,Historical!$B$7:$B$1450,0))=0,"n/a",((INDEX(Historical!$C$7:$C$1439,MATCH(B249,Historical!$B$7:$B$1450,0))/INDEX(Historical!$O$7:$O$1432,MATCH(B249,Historical!$B$7:$B$1450,0)))^(1/10)-1)*100)</f>
        <v>2.4127573490751342</v>
      </c>
      <c r="W249" s="827">
        <f>IF(OR(U249&lt;=0,U249="n/a",V249&lt;=0,V249="n/a"),"n/a",U249/V249)</f>
        <v>1.7775871880787377</v>
      </c>
      <c r="X249" s="828">
        <f>IF(OR(AJ249&lt;=0,AJ249="n/a",U249&lt;=0,U249="n/a"),"n/a",U249/AJ249)</f>
        <v>0.22692521437348029</v>
      </c>
      <c r="Y249" s="851"/>
      <c r="Z249" s="820">
        <f>IF(OR(AC249&lt;0.01,AC249="n/a"),"n/a",M249/AC249*100)</f>
        <v>115.19999999999999</v>
      </c>
      <c r="AA249" s="830">
        <f>IF(OR(AC249&lt;0.01,AC249="n/a"),"n/a",I249/AC249)</f>
        <v>48.192</v>
      </c>
      <c r="AB249" s="822">
        <v>12</v>
      </c>
      <c r="AC249" s="831">
        <v>2.5</v>
      </c>
      <c r="AD249" s="831">
        <v>6.32</v>
      </c>
      <c r="AE249" s="831">
        <v>14.15</v>
      </c>
      <c r="AF249" s="831">
        <v>4.83</v>
      </c>
      <c r="AG249" s="831">
        <v>10</v>
      </c>
      <c r="AH249" s="831">
        <v>2</v>
      </c>
      <c r="AI249" s="831">
        <v>18.77</v>
      </c>
      <c r="AJ249" s="831">
        <v>18.899999999999999</v>
      </c>
      <c r="AK249" s="831">
        <v>7.7</v>
      </c>
      <c r="AL249" s="832">
        <v>4450</v>
      </c>
      <c r="AM249" s="833">
        <v>2.1</v>
      </c>
      <c r="AN249" s="831">
        <v>1.23</v>
      </c>
      <c r="AO249" s="834">
        <f>IF(U249="n/a","n/a",IF(AA249&lt;0,"n/a",IF(AA249="n/a","n/a",J249+U249-AA249)))</f>
        <v>-41.512675201329273</v>
      </c>
      <c r="AP249" s="835">
        <f>IF(U249="n/a","n/a",J249+U249)</f>
        <v>6.6793247986707289</v>
      </c>
      <c r="AQ249" s="836">
        <f>IF(OR(AC249&lt;0.01,AF249="n/a"),"n/a",(I249/SQRT(22.5*AC249*(I249/AF249))-1)*100)</f>
        <v>221.63979853245772</v>
      </c>
      <c r="AR249" s="703">
        <f>INDEX(Historical!$C$7:$C$1439,MATCH(B249,Historical!$B$7:$B$1450,0))*IF(AH249="n/a",1.03,IF(AH249&lt;0,1.01,IF(AH249&gt;10,1.1,(1+AH249/100))))</f>
        <v>2.6928000000000001</v>
      </c>
      <c r="AS249" s="830">
        <f>IF($AI249="n/a",1.03*AR249,IF($AI249&lt;0,1.01*AR249,IF($AI249&gt;10,1.1*AR249,(1+$AI249/100)*AR249)))</f>
        <v>2.9620800000000003</v>
      </c>
      <c r="AT249" s="830">
        <f>IF($AK249="n/a",1.03*AS249,IF($AK249&lt;0,1.01*AS249,IF($AK249&gt;10,1.1*AS249,(1+$AK249/100)*AS249)))</f>
        <v>3.19016016</v>
      </c>
      <c r="AU249" s="830">
        <f>IF($AK249="n/a",1.03*AT249,IF($AK249&lt;0,1.01*AT249,IF($AK249&gt;10,1.1*AT249,(1+$AK249/100)*AT249)))</f>
        <v>3.4358024923199997</v>
      </c>
      <c r="AV249" s="830">
        <f>IF($AK249="n/a",1.03*AU249,IF($AK249&lt;0,1.01*AU249,IF($AK249&gt;10,1.1*AU249,(1+$AK249/100)*AU249)))</f>
        <v>3.7003592842286395</v>
      </c>
      <c r="AW249" s="820">
        <f>SUM(AR249:AV249)</f>
        <v>15.98120193654864</v>
      </c>
      <c r="AX249" s="837">
        <f>AW249/I249*100</f>
        <v>13.264609841092827</v>
      </c>
      <c r="AY249" s="1018">
        <v>0.83</v>
      </c>
      <c r="AZ249" s="833">
        <v>37.39</v>
      </c>
      <c r="BA249" s="833">
        <v>-1.44</v>
      </c>
      <c r="BB249" s="833">
        <v>3.66</v>
      </c>
      <c r="BC249" s="833">
        <v>13.23</v>
      </c>
      <c r="BD249" s="985"/>
      <c r="BE249" s="666">
        <v>2012</v>
      </c>
      <c r="BF249" s="971">
        <f>IF(BE249&gt;2008,0,IF(BE249&gt;2001,1,IF(BE249&gt;1990,2,IF(BE249&gt;1980,3,IF(BE249&gt;1973,4,IF(BE249&gt;1970,5,IF(BE249&gt;1960,6,IF(BE249&gt;1958,7,IF(BE249&gt;1953,8,9)))))))))</f>
        <v>0</v>
      </c>
      <c r="BG249" s="892">
        <v>4.2</v>
      </c>
    </row>
    <row r="250" spans="1:60" ht="11.25" customHeight="1" x14ac:dyDescent="0.2">
      <c r="A250" s="944" t="s">
        <v>4014</v>
      </c>
      <c r="B250" s="948" t="s">
        <v>4013</v>
      </c>
      <c r="C250" s="1013" t="s">
        <v>154</v>
      </c>
      <c r="D250" s="1013" t="s">
        <v>4347</v>
      </c>
      <c r="E250" s="792">
        <v>7</v>
      </c>
      <c r="F250" s="1227">
        <v>713</v>
      </c>
      <c r="G250" s="1227" t="s">
        <v>106</v>
      </c>
      <c r="H250" s="1227" t="s">
        <v>106</v>
      </c>
      <c r="I250" s="947">
        <v>63.84</v>
      </c>
      <c r="J250" s="703">
        <f>(M250/I250)*100</f>
        <v>1.7543859649122806</v>
      </c>
      <c r="K250" s="950">
        <v>0.28000000000000003</v>
      </c>
      <c r="L250" s="960">
        <v>4</v>
      </c>
      <c r="M250" s="694">
        <f>K250*L250</f>
        <v>1.1200000000000001</v>
      </c>
      <c r="N250" s="943" t="s">
        <v>220</v>
      </c>
      <c r="O250" s="795">
        <v>0.27</v>
      </c>
      <c r="P250" s="934">
        <v>43738</v>
      </c>
      <c r="Q250" s="934">
        <v>43753</v>
      </c>
      <c r="R250" s="694">
        <f>(K250-O250)/O250*100</f>
        <v>3.7037037037037068</v>
      </c>
      <c r="S250" s="759">
        <f>IF(INDEX(Historical!$D$7:$D$1439,MATCH(B250,Historical!$B$7:$B$1450,0))=0,"n/a",(INDEX(Historical!$C$7:$C$1439,MATCH(B250,Historical!$B$7:$B$1450,0))/INDEX(Historical!$D$7:$D$1439,MATCH(B250,Historical!$B$7:$B$1450,0))-1)*100)</f>
        <v>7.2164948453608213</v>
      </c>
      <c r="T250" s="759">
        <f>IF(INDEX(Historical!$F$7:$F$1432,MATCH(B250,Historical!$B$7:$B$1450,0))=0,"n/a",((INDEX(Historical!$C$7:$C$1439,MATCH(B250,Historical!$B$7:$B$1450,0))/INDEX(Historical!$F$7:$F$1432,MATCH(B250,Historical!$B$7:$B$1450,0)))^(1/3)-1)*100)</f>
        <v>6.9559142856951972</v>
      </c>
      <c r="U250" s="759">
        <f>IF(INDEX(Historical!$H$7:$H$1432,MATCH(B250,Historical!$B$7:$B$1450,0))=0,"n/a",((INDEX(Historical!$C$7:$C$1439,MATCH(B250,Historical!$B$7:$B$1450,0))/INDEX(Historical!$H$7:$H$1432,MATCH(B250,Historical!$B$7:$B$1450,0)))^(1/5)-1)*100)</f>
        <v>42.020869375702929</v>
      </c>
      <c r="V250" s="759" t="str">
        <f>IF(INDEX(Historical!$O$7:$O$1432,MATCH(B250,Historical!$B$7:$B$1450,0))=0,"n/a",((INDEX(Historical!$C$7:$C$1439,MATCH(B250,Historical!$B$7:$B$1450,0))/INDEX(Historical!$O$7:$O$1432,MATCH(B250,Historical!$B$7:$B$1450,0)))^(1/10)-1)*100)</f>
        <v>n/a</v>
      </c>
      <c r="W250" s="760" t="str">
        <f>IF(OR(U250&lt;=0,U250="n/a",V250&lt;=0,V250="n/a"),"n/a",U250/V250)</f>
        <v>n/a</v>
      </c>
      <c r="X250" s="761">
        <f>IF(OR(AJ250&lt;=0,AJ250="n/a",U250&lt;=0,U250="n/a"),"n/a",U250/AJ250)</f>
        <v>7.7816424769820234</v>
      </c>
      <c r="Y250" s="1023" t="s">
        <v>4015</v>
      </c>
      <c r="Z250" s="703">
        <f>IF(OR(AC250&lt;0.01,AC250="n/a"),"n/a",M250/AC250*100)</f>
        <v>36.012861736334415</v>
      </c>
      <c r="AA250" s="959">
        <f>IF(OR(AC250&lt;0.01,AC250="n/a"),"n/a",I250/AC250)</f>
        <v>20.527331189710612</v>
      </c>
      <c r="AB250" s="960">
        <v>12</v>
      </c>
      <c r="AC250" s="938">
        <v>3.11</v>
      </c>
      <c r="AD250" s="938">
        <v>4.42</v>
      </c>
      <c r="AE250" s="938">
        <v>1.46</v>
      </c>
      <c r="AF250" s="938">
        <v>4.8499999999999996</v>
      </c>
      <c r="AG250" s="938">
        <v>24</v>
      </c>
      <c r="AH250" s="938">
        <v>7.1</v>
      </c>
      <c r="AI250" s="938">
        <v>1.69</v>
      </c>
      <c r="AJ250" s="938">
        <v>5.4</v>
      </c>
      <c r="AK250" s="938">
        <v>4.72</v>
      </c>
      <c r="AL250" s="951">
        <v>6340</v>
      </c>
      <c r="AM250" s="945">
        <v>1.6</v>
      </c>
      <c r="AN250" s="938">
        <v>1.95</v>
      </c>
      <c r="AO250" s="802">
        <f>IF(U250="n/a","n/a",IF(AA250&lt;0,"n/a",IF(AA250="n/a","n/a",J250+U250-AA250)))</f>
        <v>23.247924150904598</v>
      </c>
      <c r="AP250" s="803">
        <f>IF(U250="n/a","n/a",J250+U250)</f>
        <v>43.77525534061521</v>
      </c>
      <c r="AQ250" s="961">
        <f>IF(OR(AC250&lt;0.01,AF250="n/a"),"n/a",(I250/SQRT(22.5*AC250*(I250/AF250))-1)*100)</f>
        <v>110.35161702898684</v>
      </c>
      <c r="AR250" s="703">
        <f>INDEX(Historical!$C$7:$C$1439,MATCH(B250,Historical!$B$7:$B$1450,0))*IF(AH250="n/a",1.03,IF(AH250&lt;0,1.01,IF(AH250&gt;10,1.1,(1+AH250/100))))</f>
        <v>1.1138399999999999</v>
      </c>
      <c r="AS250" s="959">
        <f>IF($AI250="n/a",1.03*AR250,IF($AI250&lt;0,1.01*AR250,IF($AI250&gt;10,1.1*AR250,(1+$AI250/100)*AR250)))</f>
        <v>1.1326638959999999</v>
      </c>
      <c r="AT250" s="959">
        <f>IF($AK250="n/a",1.03*AS250,IF($AK250&lt;0,1.01*AS250,IF($AK250&gt;10,1.1*AS250,(1+$AK250/100)*AS250)))</f>
        <v>1.1861256318911999</v>
      </c>
      <c r="AU250" s="959">
        <f>IF($AK250="n/a",1.03*AT250,IF($AK250&lt;0,1.01*AT250,IF($AK250&gt;10,1.1*AT250,(1+$AK250/100)*AT250)))</f>
        <v>1.2421107617164644</v>
      </c>
      <c r="AV250" s="959">
        <f>IF($AK250="n/a",1.03*AU250,IF($AK250&lt;0,1.01*AU250,IF($AK250&gt;10,1.1*AU250,(1+$AK250/100)*AU250)))</f>
        <v>1.3007383896694813</v>
      </c>
      <c r="AW250" s="703">
        <f>SUM(AR250:AV250)</f>
        <v>5.9754786792771455</v>
      </c>
      <c r="AX250" s="810">
        <f>AW250/I250*100</f>
        <v>9.3600856504967815</v>
      </c>
      <c r="AY250" s="1017">
        <v>0.85</v>
      </c>
      <c r="AZ250" s="945">
        <v>12.509999999999998</v>
      </c>
      <c r="BA250" s="945">
        <v>-22.58</v>
      </c>
      <c r="BB250" s="945">
        <v>2.5700000000000003</v>
      </c>
      <c r="BC250" s="945">
        <v>-1.6</v>
      </c>
      <c r="BE250" s="666">
        <v>2013</v>
      </c>
      <c r="BF250" s="971">
        <f>IF(BE250&gt;2008,0,IF(BE250&gt;2001,1,IF(BE250&gt;1990,2,IF(BE250&gt;1980,3,IF(BE250&gt;1973,4,IF(BE250&gt;1970,5,IF(BE250&gt;1960,6,IF(BE250&gt;1958,7,IF(BE250&gt;1953,8,9)))))))))</f>
        <v>0</v>
      </c>
      <c r="BG250" s="955">
        <v>5.8999999999999995</v>
      </c>
      <c r="BH250" s="937"/>
    </row>
    <row r="251" spans="1:60" ht="11.25" customHeight="1" x14ac:dyDescent="0.2">
      <c r="A251" s="944" t="s">
        <v>554</v>
      </c>
      <c r="B251" s="948" t="s">
        <v>555</v>
      </c>
      <c r="C251" s="1013" t="s">
        <v>131</v>
      </c>
      <c r="D251" s="1013" t="s">
        <v>4355</v>
      </c>
      <c r="E251" s="792">
        <v>16</v>
      </c>
      <c r="F251" s="1227">
        <v>222</v>
      </c>
      <c r="G251" s="1170" t="s">
        <v>37</v>
      </c>
      <c r="H251" s="1170" t="s">
        <v>37</v>
      </c>
      <c r="I251" s="947">
        <v>74.540000000000006</v>
      </c>
      <c r="J251" s="703">
        <f>(M251/I251)*100</f>
        <v>3.2868258653072178</v>
      </c>
      <c r="K251" s="950">
        <v>0.61250000000000004</v>
      </c>
      <c r="L251" s="960">
        <v>4</v>
      </c>
      <c r="M251" s="694">
        <f>K251*L251</f>
        <v>2.4500000000000002</v>
      </c>
      <c r="N251" s="943" t="s">
        <v>161</v>
      </c>
      <c r="O251" s="795">
        <v>0.60499999999999998</v>
      </c>
      <c r="P251" s="934">
        <v>43462</v>
      </c>
      <c r="Q251" s="934">
        <v>43496</v>
      </c>
      <c r="R251" s="694">
        <f>(K251-O251)/O251*100</f>
        <v>1.2396694214876136</v>
      </c>
      <c r="S251" s="759">
        <f>IF(INDEX(Historical!$D$7:$D$1439,MATCH(B251,Historical!$B$7:$B$1450,0))=0,"n/a",(INDEX(Historical!$C$7:$C$1439,MATCH(B251,Historical!$B$7:$B$1450,0))/INDEX(Historical!$D$7:$D$1439,MATCH(B251,Historical!$B$7:$B$1450,0))-1)*100)</f>
        <v>11.520737327188947</v>
      </c>
      <c r="T251" s="759">
        <f>IF(INDEX(Historical!$F$7:$F$1432,MATCH(B251,Historical!$B$7:$B$1450,0))=0,"n/a",((INDEX(Historical!$C$7:$C$1439,MATCH(B251,Historical!$B$7:$B$1450,0))/INDEX(Historical!$F$7:$F$1432,MATCH(B251,Historical!$B$7:$B$1450,0)))^(1/3)-1)*100)</f>
        <v>13.161743899720291</v>
      </c>
      <c r="U251" s="759">
        <f>IF(INDEX(Historical!$H$7:$H$1432,MATCH(B251,Historical!$B$7:$B$1450,0))=0,"n/a",((INDEX(Historical!$C$7:$C$1439,MATCH(B251,Historical!$B$7:$B$1450,0))/INDEX(Historical!$H$7:$H$1432,MATCH(B251,Historical!$B$7:$B$1450,0)))^(1/5)-1)*100)</f>
        <v>12.381886858923451</v>
      </c>
      <c r="V251" s="759">
        <f>IF(INDEX(Historical!$O$7:$O$1432,MATCH(B251,Historical!$B$7:$B$1450,0))=0,"n/a",((INDEX(Historical!$C$7:$C$1439,MATCH(B251,Historical!$B$7:$B$1450,0))/INDEX(Historical!$O$7:$O$1432,MATCH(B251,Historical!$B$7:$B$1450,0)))^(1/10)-1)*100)</f>
        <v>7.0891702396578271</v>
      </c>
      <c r="W251" s="760">
        <f>IF(OR(U251&lt;=0,U251="n/a",V251&lt;=0,V251="n/a"),"n/a",U251/V251)</f>
        <v>1.7465918351991907</v>
      </c>
      <c r="X251" s="761" t="str">
        <f>IF(OR(AJ251&lt;=0,AJ251="n/a",U251&lt;=0,U251="n/a"),"n/a",U251/AJ251)</f>
        <v>n/a</v>
      </c>
      <c r="Y251" s="711"/>
      <c r="Z251" s="703" t="str">
        <f>IF(OR(AC251&lt;0.01,AC251="n/a"),"n/a",M251/AC251*100)</f>
        <v>n/a</v>
      </c>
      <c r="AA251" s="959" t="str">
        <f>IF(OR(AC251&lt;0.01,AC251="n/a"),"n/a",I251/AC251)</f>
        <v>n/a</v>
      </c>
      <c r="AB251" s="960">
        <v>12</v>
      </c>
      <c r="AC251" s="938">
        <v>-0.87</v>
      </c>
      <c r="AD251" s="938" t="s">
        <v>137</v>
      </c>
      <c r="AE251" s="938">
        <v>1.77</v>
      </c>
      <c r="AF251" s="938">
        <v>2.14</v>
      </c>
      <c r="AG251" s="938">
        <v>-2.2999999999999998</v>
      </c>
      <c r="AH251" s="940">
        <v>-144.6</v>
      </c>
      <c r="AI251" s="940">
        <v>-2.46</v>
      </c>
      <c r="AJ251" s="938">
        <v>-20.3</v>
      </c>
      <c r="AK251" s="938">
        <v>3.8</v>
      </c>
      <c r="AL251" s="951">
        <v>22910</v>
      </c>
      <c r="AM251" s="945">
        <v>0.06</v>
      </c>
      <c r="AN251" s="938">
        <v>1.64</v>
      </c>
      <c r="AO251" s="802" t="str">
        <f>IF(U251="n/a","n/a",IF(AA251&lt;0,"n/a",IF(AA251="n/a","n/a",J251+U251-AA251)))</f>
        <v>n/a</v>
      </c>
      <c r="AP251" s="803">
        <f>IF(U251="n/a","n/a",J251+U251)</f>
        <v>15.668712724230669</v>
      </c>
      <c r="AQ251" s="961" t="str">
        <f>IF(OR(AC251&lt;0.01,AF251="n/a"),"n/a",(I251/SQRT(22.5*AC251*(I251/AF251))-1)*100)</f>
        <v>n/a</v>
      </c>
      <c r="AR251" s="703">
        <f>INDEX(Historical!$C$7:$C$1439,MATCH(B251,Historical!$B$7:$B$1450,0))*IF(AH251="n/a",1.03,IF(AH251&lt;0,1.01,IF(AH251&gt;10,1.1,(1+AH251/100))))</f>
        <v>2.4441999999999999</v>
      </c>
      <c r="AS251" s="959">
        <f>IF($AI251="n/a",1.03*AR251,IF($AI251&lt;0,1.01*AR251,IF($AI251&gt;10,1.1*AR251,(1+$AI251/100)*AR251)))</f>
        <v>2.468642</v>
      </c>
      <c r="AT251" s="959">
        <f>IF($AK251="n/a",1.03*AS251,IF($AK251&lt;0,1.01*AS251,IF($AK251&gt;10,1.1*AS251,(1+$AK251/100)*AS251)))</f>
        <v>2.562450396</v>
      </c>
      <c r="AU251" s="959">
        <f>IF($AK251="n/a",1.03*AT251,IF($AK251&lt;0,1.01*AT251,IF($AK251&gt;10,1.1*AT251,(1+$AK251/100)*AT251)))</f>
        <v>2.6598235110480002</v>
      </c>
      <c r="AV251" s="959">
        <f>IF($AK251="n/a",1.03*AU251,IF($AK251&lt;0,1.01*AU251,IF($AK251&gt;10,1.1*AU251,(1+$AK251/100)*AU251)))</f>
        <v>2.7608968044678242</v>
      </c>
      <c r="AW251" s="703">
        <f>SUM(AR251:AV251)</f>
        <v>12.896012711515825</v>
      </c>
      <c r="AX251" s="810">
        <f>AW251/I251*100</f>
        <v>17.300795158996277</v>
      </c>
      <c r="AY251" s="1017">
        <v>0.16</v>
      </c>
      <c r="AZ251" s="945">
        <v>63.82</v>
      </c>
      <c r="BA251" s="945">
        <v>2.69</v>
      </c>
      <c r="BB251" s="945">
        <v>14.48</v>
      </c>
      <c r="BC251" s="945">
        <v>20.45</v>
      </c>
      <c r="BE251" s="666">
        <v>2004</v>
      </c>
      <c r="BF251" s="971">
        <f>IF(BE251&gt;2008,0,IF(BE251&gt;2001,1,IF(BE251&gt;1990,2,IF(BE251&gt;1980,3,IF(BE251&gt;1973,4,IF(BE251&gt;1970,5,IF(BE251&gt;1960,6,IF(BE251&gt;1958,7,IF(BE251&gt;1953,8,9)))))))))</f>
        <v>1</v>
      </c>
      <c r="BG251" s="955">
        <v>-0.4</v>
      </c>
      <c r="BH251" s="937"/>
    </row>
    <row r="252" spans="1:60" ht="11.25" customHeight="1" x14ac:dyDescent="0.2">
      <c r="A252" s="936" t="s">
        <v>1159</v>
      </c>
      <c r="B252" s="948" t="s">
        <v>1160</v>
      </c>
      <c r="C252" s="1013" t="s">
        <v>128</v>
      </c>
      <c r="D252" s="1013" t="s">
        <v>193</v>
      </c>
      <c r="E252" s="792">
        <v>9</v>
      </c>
      <c r="F252" s="1227">
        <v>399</v>
      </c>
      <c r="G252" s="1227" t="s">
        <v>115</v>
      </c>
      <c r="H252" s="1227" t="s">
        <v>115</v>
      </c>
      <c r="I252" s="947">
        <v>184.19</v>
      </c>
      <c r="J252" s="703">
        <f>(M252/I252)*100</f>
        <v>0.93381833975785877</v>
      </c>
      <c r="K252" s="950">
        <v>0.43</v>
      </c>
      <c r="L252" s="960">
        <v>4</v>
      </c>
      <c r="M252" s="694">
        <f>K252*L252</f>
        <v>1.72</v>
      </c>
      <c r="N252" s="943" t="s">
        <v>146</v>
      </c>
      <c r="O252" s="795">
        <v>0.38</v>
      </c>
      <c r="P252" s="934">
        <v>43433</v>
      </c>
      <c r="Q252" s="934">
        <v>43451</v>
      </c>
      <c r="R252" s="694">
        <f>(K252-O252)/O252*100</f>
        <v>13.157894736842103</v>
      </c>
      <c r="S252" s="759">
        <f>IF(INDEX(Historical!$D$7:$D$1439,MATCH(B252,Historical!$B$7:$B$1450,0))=0,"n/a",(INDEX(Historical!$C$7:$C$1439,MATCH(B252,Historical!$B$7:$B$1450,0))/INDEX(Historical!$D$7:$D$1439,MATCH(B252,Historical!$B$7:$B$1450,0))-1)*100)</f>
        <v>12.142857142857144</v>
      </c>
      <c r="T252" s="759">
        <f>IF(INDEX(Historical!$F$7:$F$1432,MATCH(B252,Historical!$B$7:$B$1450,0))=0,"n/a",((INDEX(Historical!$C$7:$C$1439,MATCH(B252,Historical!$B$7:$B$1450,0))/INDEX(Historical!$F$7:$F$1432,MATCH(B252,Historical!$B$7:$B$1450,0)))^(1/3)-1)*100)</f>
        <v>15.46042724627843</v>
      </c>
      <c r="U252" s="759">
        <f>IF(INDEX(Historical!$H$7:$H$1432,MATCH(B252,Historical!$B$7:$B$1450,0))=0,"n/a",((INDEX(Historical!$C$7:$C$1439,MATCH(B252,Historical!$B$7:$B$1450,0))/INDEX(Historical!$H$7:$H$1432,MATCH(B252,Historical!$B$7:$B$1450,0)))^(1/5)-1)*100)</f>
        <v>16.234107845505008</v>
      </c>
      <c r="V252" s="759">
        <f>IF(INDEX(Historical!$O$7:$O$1432,MATCH(B252,Historical!$B$7:$B$1450,0))=0,"n/a",((INDEX(Historical!$C$7:$C$1439,MATCH(B252,Historical!$B$7:$B$1450,0))/INDEX(Historical!$O$7:$O$1432,MATCH(B252,Historical!$B$7:$B$1450,0)))^(1/10)-1)*100)</f>
        <v>19.030071879367849</v>
      </c>
      <c r="W252" s="760">
        <f>IF(OR(U252&lt;=0,U252="n/a",V252&lt;=0,V252="n/a"),"n/a",U252/V252)</f>
        <v>0.85307653846046749</v>
      </c>
      <c r="X252" s="761">
        <f>IF(OR(AJ252&lt;=0,AJ252="n/a",U252&lt;=0,U252="n/a"),"n/a",U252/AJ252)</f>
        <v>1.6910529005734385</v>
      </c>
      <c r="Y252" s="949"/>
      <c r="Z252" s="703">
        <f>IF(OR(AC252&lt;0.01,AC252="n/a"),"n/a",M252/AC252*100)</f>
        <v>33.992094861660085</v>
      </c>
      <c r="AA252" s="959">
        <f>IF(OR(AC252&lt;0.01,AC252="n/a"),"n/a",I252/AC252)</f>
        <v>36.401185770750992</v>
      </c>
      <c r="AB252" s="960">
        <v>6</v>
      </c>
      <c r="AC252" s="938">
        <v>5.0599999999999996</v>
      </c>
      <c r="AD252" s="938">
        <v>3.14</v>
      </c>
      <c r="AE252" s="938">
        <v>4.66</v>
      </c>
      <c r="AF252" s="938">
        <v>14.9</v>
      </c>
      <c r="AG252" s="938">
        <v>40.300000000000004</v>
      </c>
      <c r="AH252" s="938">
        <v>22</v>
      </c>
      <c r="AI252" s="938">
        <v>10.979999999999999</v>
      </c>
      <c r="AJ252" s="938">
        <v>9.6</v>
      </c>
      <c r="AK252" s="938">
        <v>11.91</v>
      </c>
      <c r="AL252" s="951">
        <v>67910</v>
      </c>
      <c r="AM252" s="946">
        <v>0.1</v>
      </c>
      <c r="AN252" s="938">
        <v>0.74</v>
      </c>
      <c r="AO252" s="802">
        <f>IF(U252="n/a","n/a",IF(AA252&lt;0,"n/a",IF(AA252="n/a","n/a",J252+U252-AA252)))</f>
        <v>-19.233259585488124</v>
      </c>
      <c r="AP252" s="803">
        <f>IF(U252="n/a","n/a",J252+U252)</f>
        <v>17.167926185262868</v>
      </c>
      <c r="AQ252" s="961">
        <f>IF(OR(AC252&lt;0.01,AF252="n/a"),"n/a",(I252/SQRT(22.5*AC252*(I252/AF252))-1)*100)</f>
        <v>390.9752960448281</v>
      </c>
      <c r="AR252" s="703">
        <f>INDEX(Historical!$C$7:$C$1439,MATCH(B252,Historical!$B$7:$B$1450,0))*IF(AH252="n/a",1.03,IF(AH252&lt;0,1.01,IF(AH252&gt;10,1.1,(1+AH252/100))))</f>
        <v>1.7270000000000003</v>
      </c>
      <c r="AS252" s="959">
        <f>IF($AI252="n/a",1.03*AR252,IF($AI252&lt;0,1.01*AR252,IF($AI252&gt;10,1.1*AR252,(1+$AI252/100)*AR252)))</f>
        <v>1.8997000000000004</v>
      </c>
      <c r="AT252" s="959">
        <f>IF($AK252="n/a",1.03*AS252,IF($AK252&lt;0,1.01*AS252,IF($AK252&gt;10,1.1*AS252,(1+$AK252/100)*AS252)))</f>
        <v>2.0896700000000008</v>
      </c>
      <c r="AU252" s="959">
        <f>IF($AK252="n/a",1.03*AT252,IF($AK252&lt;0,1.01*AT252,IF($AK252&gt;10,1.1*AT252,(1+$AK252/100)*AT252)))</f>
        <v>2.2986370000000012</v>
      </c>
      <c r="AV252" s="959">
        <f>IF($AK252="n/a",1.03*AU252,IF($AK252&lt;0,1.01*AU252,IF($AK252&gt;10,1.1*AU252,(1+$AK252/100)*AU252)))</f>
        <v>2.5285007000000013</v>
      </c>
      <c r="AW252" s="703">
        <f>SUM(AR252:AV252)</f>
        <v>10.543507700000003</v>
      </c>
      <c r="AX252" s="810">
        <f>AW252/I252*100</f>
        <v>5.7242563114175598</v>
      </c>
      <c r="AY252" s="1017">
        <v>0.81</v>
      </c>
      <c r="AZ252" s="945">
        <v>51.629999999999995</v>
      </c>
      <c r="BA252" s="945">
        <v>-5.42</v>
      </c>
      <c r="BB252" s="945">
        <v>2.4500000000000002</v>
      </c>
      <c r="BC252" s="945">
        <v>18.45</v>
      </c>
      <c r="BE252" s="666">
        <v>2011</v>
      </c>
      <c r="BF252" s="971">
        <f>IF(BE252&gt;2008,0,IF(BE252&gt;2001,1,IF(BE252&gt;1990,2,IF(BE252&gt;1980,3,IF(BE252&gt;1973,4,IF(BE252&gt;1970,5,IF(BE252&gt;1960,6,IF(BE252&gt;1958,7,IF(BE252&gt;1953,8,9)))))))))</f>
        <v>0</v>
      </c>
      <c r="BG252" s="955">
        <v>14.299999999999999</v>
      </c>
      <c r="BH252" s="937"/>
    </row>
    <row r="253" spans="1:60" ht="11.25" customHeight="1" x14ac:dyDescent="0.2">
      <c r="A253" s="944" t="s">
        <v>568</v>
      </c>
      <c r="B253" s="948" t="s">
        <v>569</v>
      </c>
      <c r="C253" s="1013" t="s">
        <v>4345</v>
      </c>
      <c r="D253" s="1013" t="s">
        <v>4346</v>
      </c>
      <c r="E253" s="792">
        <v>15</v>
      </c>
      <c r="F253" s="1227">
        <v>255</v>
      </c>
      <c r="G253" s="1171" t="s">
        <v>37</v>
      </c>
      <c r="H253" s="1171" t="s">
        <v>37</v>
      </c>
      <c r="I253" s="947">
        <v>124.25</v>
      </c>
      <c r="J253" s="703">
        <f>(M253/I253)*100</f>
        <v>1.971830985915493</v>
      </c>
      <c r="K253" s="950">
        <v>0.61250000000000004</v>
      </c>
      <c r="L253" s="960">
        <v>4</v>
      </c>
      <c r="M253" s="694">
        <f>K253*L253</f>
        <v>2.4500000000000002</v>
      </c>
      <c r="N253" s="943" t="s">
        <v>241</v>
      </c>
      <c r="O253" s="795">
        <v>0.55000000000000004</v>
      </c>
      <c r="P253" s="934">
        <v>43552</v>
      </c>
      <c r="Q253" s="934">
        <v>43567</v>
      </c>
      <c r="R253" s="694">
        <f>(K253-O253)/O253*100</f>
        <v>11.363636363636363</v>
      </c>
      <c r="S253" s="759">
        <f>IF(INDEX(Historical!$D$7:$D$1439,MATCH(B253,Historical!$B$7:$B$1450,0))=0,"n/a",(INDEX(Historical!$C$7:$C$1439,MATCH(B253,Historical!$B$7:$B$1450,0))/INDEX(Historical!$D$7:$D$1439,MATCH(B253,Historical!$B$7:$B$1450,0))-1)*100)</f>
        <v>13.271523178807954</v>
      </c>
      <c r="T253" s="759">
        <f>IF(INDEX(Historical!$F$7:$F$1432,MATCH(B253,Historical!$B$7:$B$1450,0))=0,"n/a",((INDEX(Historical!$C$7:$C$1439,MATCH(B253,Historical!$B$7:$B$1450,0))/INDEX(Historical!$F$7:$F$1432,MATCH(B253,Historical!$B$7:$B$1450,0)))^(1/3)-1)*100)</f>
        <v>13.818598300523499</v>
      </c>
      <c r="U253" s="759">
        <f>IF(INDEX(Historical!$H$7:$H$1432,MATCH(B253,Historical!$B$7:$B$1450,0))=0,"n/a",((INDEX(Historical!$C$7:$C$1439,MATCH(B253,Historical!$B$7:$B$1450,0))/INDEX(Historical!$H$7:$H$1432,MATCH(B253,Historical!$B$7:$B$1450,0)))^(1/5)-1)*100)</f>
        <v>17.154559943705429</v>
      </c>
      <c r="V253" s="759">
        <f>IF(INDEX(Historical!$O$7:$O$1432,MATCH(B253,Historical!$B$7:$B$1450,0))=0,"n/a",((INDEX(Historical!$C$7:$C$1439,MATCH(B253,Historical!$B$7:$B$1450,0))/INDEX(Historical!$O$7:$O$1432,MATCH(B253,Historical!$B$7:$B$1450,0)))^(1/10)-1)*100)</f>
        <v>19.013888043472061</v>
      </c>
      <c r="W253" s="760">
        <f>IF(OR(U253&lt;=0,U253="n/a",V253&lt;=0,V253="n/a"),"n/a",U253/V253)</f>
        <v>0.90221210435679489</v>
      </c>
      <c r="X253" s="761">
        <f>IF(OR(AJ253&lt;=0,AJ253="n/a",U253&lt;=0,U253="n/a"),"n/a",U253/AJ253)</f>
        <v>0.69733983510997677</v>
      </c>
      <c r="Y253" s="717"/>
      <c r="Z253" s="703">
        <f>IF(OR(AC253&lt;0.01,AC253="n/a"),"n/a",M253/AC253*100)</f>
        <v>88.129496402877706</v>
      </c>
      <c r="AA253" s="959">
        <f>IF(OR(AC253&lt;0.01,AC253="n/a"),"n/a",I253/AC253)</f>
        <v>44.694244604316552</v>
      </c>
      <c r="AB253" s="960">
        <v>12</v>
      </c>
      <c r="AC253" s="938">
        <v>2.78</v>
      </c>
      <c r="AD253" s="938">
        <v>3.84</v>
      </c>
      <c r="AE253" s="938">
        <v>11.17</v>
      </c>
      <c r="AF253" s="938">
        <v>9.41</v>
      </c>
      <c r="AG253" s="938">
        <v>19.100000000000001</v>
      </c>
      <c r="AH253" s="938">
        <v>3.1</v>
      </c>
      <c r="AI253" s="938">
        <v>0.65</v>
      </c>
      <c r="AJ253" s="938">
        <v>24.6</v>
      </c>
      <c r="AK253" s="938">
        <v>11.600000000000001</v>
      </c>
      <c r="AL253" s="951">
        <v>11160</v>
      </c>
      <c r="AM253" s="945">
        <v>1.7999999999999998</v>
      </c>
      <c r="AN253" s="938">
        <v>1.99</v>
      </c>
      <c r="AO253" s="802">
        <f>IF(U253="n/a","n/a",IF(AA253&lt;0,"n/a",IF(AA253="n/a","n/a",J253+U253-AA253)))</f>
        <v>-25.56785367469563</v>
      </c>
      <c r="AP253" s="803">
        <f>IF(U253="n/a","n/a",J253+U253)</f>
        <v>19.126390929620921</v>
      </c>
      <c r="AQ253" s="961">
        <f>IF(OR(AC253&lt;0.01,AF253="n/a"),"n/a",(I253/SQRT(22.5*AC253*(I253/AF253))-1)*100)</f>
        <v>332.34391748885315</v>
      </c>
      <c r="AR253" s="703">
        <f>INDEX(Historical!$C$7:$C$1439,MATCH(B253,Historical!$B$7:$B$1450,0))*IF(AH253="n/a",1.03,IF(AH253&lt;0,1.01,IF(AH253&gt;10,1.1,(1+AH253/100))))</f>
        <v>2.2042779999999995</v>
      </c>
      <c r="AS253" s="959">
        <f>IF($AI253="n/a",1.03*AR253,IF($AI253&lt;0,1.01*AR253,IF($AI253&gt;10,1.1*AR253,(1+$AI253/100)*AR253)))</f>
        <v>2.2186058069999994</v>
      </c>
      <c r="AT253" s="959">
        <f>IF($AK253="n/a",1.03*AS253,IF($AK253&lt;0,1.01*AS253,IF($AK253&gt;10,1.1*AS253,(1+$AK253/100)*AS253)))</f>
        <v>2.4404663876999995</v>
      </c>
      <c r="AU253" s="959">
        <f>IF($AK253="n/a",1.03*AT253,IF($AK253&lt;0,1.01*AT253,IF($AK253&gt;10,1.1*AT253,(1+$AK253/100)*AT253)))</f>
        <v>2.6845130264699995</v>
      </c>
      <c r="AV253" s="959">
        <f>IF($AK253="n/a",1.03*AU253,IF($AK253&lt;0,1.01*AU253,IF($AK253&gt;10,1.1*AU253,(1+$AK253/100)*AU253)))</f>
        <v>2.9529643291169996</v>
      </c>
      <c r="AW253" s="703">
        <f>SUM(AR253:AV253)</f>
        <v>12.500827550286997</v>
      </c>
      <c r="AX253" s="810">
        <f>AW253/I253*100</f>
        <v>10.061028209486517</v>
      </c>
      <c r="AY253" s="1017">
        <v>0.27</v>
      </c>
      <c r="AZ253" s="945">
        <v>38.47</v>
      </c>
      <c r="BA253" s="945">
        <v>-3.25</v>
      </c>
      <c r="BB253" s="945">
        <v>1.2</v>
      </c>
      <c r="BC253" s="945">
        <v>13.22</v>
      </c>
      <c r="BE253" s="666">
        <v>2005</v>
      </c>
      <c r="BF253" s="971">
        <f>IF(BE253&gt;2008,0,IF(BE253&gt;2001,1,IF(BE253&gt;1990,2,IF(BE253&gt;1980,3,IF(BE253&gt;1973,4,IF(BE253&gt;1970,5,IF(BE253&gt;1960,6,IF(BE253&gt;1958,7,IF(BE253&gt;1953,8,9)))))))))</f>
        <v>1</v>
      </c>
      <c r="BG253" s="955">
        <v>5.5</v>
      </c>
      <c r="BH253" s="937"/>
    </row>
    <row r="254" spans="1:60" ht="11.25" customHeight="1" x14ac:dyDescent="0.2">
      <c r="A254" s="936" t="s">
        <v>1147</v>
      </c>
      <c r="B254" s="948" t="s">
        <v>1148</v>
      </c>
      <c r="C254" s="1013" t="s">
        <v>108</v>
      </c>
      <c r="D254" s="1013" t="s">
        <v>4365</v>
      </c>
      <c r="E254" s="792">
        <v>9</v>
      </c>
      <c r="F254" s="1227">
        <v>433</v>
      </c>
      <c r="G254" s="1204" t="s">
        <v>37</v>
      </c>
      <c r="H254" s="1204" t="s">
        <v>37</v>
      </c>
      <c r="I254" s="947">
        <v>32.07</v>
      </c>
      <c r="J254" s="703">
        <f>(M254/I254)*100</f>
        <v>3.6170876208294351</v>
      </c>
      <c r="K254" s="950">
        <v>0.28999999999999998</v>
      </c>
      <c r="L254" s="960">
        <v>4</v>
      </c>
      <c r="M254" s="694">
        <f>K254*L254</f>
        <v>1.1599999999999999</v>
      </c>
      <c r="N254" s="943" t="s">
        <v>598</v>
      </c>
      <c r="O254" s="795">
        <v>0.28000000000000003</v>
      </c>
      <c r="P254" s="934">
        <v>43525</v>
      </c>
      <c r="Q254" s="934">
        <v>43546</v>
      </c>
      <c r="R254" s="694">
        <f>(K254-O254)/O254*100</f>
        <v>3.5714285714285547</v>
      </c>
      <c r="S254" s="759">
        <f>IF(INDEX(Historical!$D$7:$D$1439,MATCH(B254,Historical!$B$7:$B$1450,0))=0,"n/a",(INDEX(Historical!$C$7:$C$1439,MATCH(B254,Historical!$B$7:$B$1450,0))/INDEX(Historical!$D$7:$D$1439,MATCH(B254,Historical!$B$7:$B$1450,0))-1)*100)</f>
        <v>3.7037037037036979</v>
      </c>
      <c r="T254" s="759">
        <f>IF(INDEX(Historical!$F$7:$F$1432,MATCH(B254,Historical!$B$7:$B$1450,0))=0,"n/a",((INDEX(Historical!$C$7:$C$1439,MATCH(B254,Historical!$B$7:$B$1450,0))/INDEX(Historical!$F$7:$F$1432,MATCH(B254,Historical!$B$7:$B$1450,0)))^(1/3)-1)*100)</f>
        <v>5.2726599609396629</v>
      </c>
      <c r="U254" s="759">
        <f>IF(INDEX(Historical!$H$7:$H$1432,MATCH(B254,Historical!$B$7:$B$1450,0))=0,"n/a",((INDEX(Historical!$C$7:$C$1439,MATCH(B254,Historical!$B$7:$B$1450,0))/INDEX(Historical!$H$7:$H$1432,MATCH(B254,Historical!$B$7:$B$1450,0)))^(1/5)-1)*100)</f>
        <v>6.9610375725068785</v>
      </c>
      <c r="V254" s="759">
        <f>IF(INDEX(Historical!$O$7:$O$1432,MATCH(B254,Historical!$B$7:$B$1450,0))=0,"n/a",((INDEX(Historical!$C$7:$C$1439,MATCH(B254,Historical!$B$7:$B$1450,0))/INDEX(Historical!$O$7:$O$1432,MATCH(B254,Historical!$B$7:$B$1450,0)))^(1/10)-1)*100)</f>
        <v>-1.4793049567109251</v>
      </c>
      <c r="W254" s="760" t="str">
        <f>IF(OR(U254&lt;=0,U254="n/a",V254&lt;=0,V254="n/a"),"n/a",U254/V254)</f>
        <v>n/a</v>
      </c>
      <c r="X254" s="761" t="str">
        <f>IF(OR(AJ254&lt;=0,AJ254="n/a",U254&lt;=0,U254="n/a"),"n/a",U254/AJ254)</f>
        <v>n/a</v>
      </c>
      <c r="Y254" s="949"/>
      <c r="Z254" s="703">
        <f>IF(OR(AC254&lt;0.01,AC254="n/a"),"n/a",M254/AC254*100)</f>
        <v>75.324675324675312</v>
      </c>
      <c r="AA254" s="959">
        <f>IF(OR(AC254&lt;0.01,AC254="n/a"),"n/a",I254/AC254)</f>
        <v>20.824675324675326</v>
      </c>
      <c r="AB254" s="960">
        <v>12</v>
      </c>
      <c r="AC254" s="938">
        <v>1.54</v>
      </c>
      <c r="AD254" s="938" t="s">
        <v>137</v>
      </c>
      <c r="AE254" s="938">
        <v>2.5099999999999998</v>
      </c>
      <c r="AF254" s="938">
        <v>1.1100000000000001</v>
      </c>
      <c r="AG254" s="938">
        <v>6</v>
      </c>
      <c r="AH254" s="938">
        <v>-52.5</v>
      </c>
      <c r="AI254" s="938" t="s">
        <v>137</v>
      </c>
      <c r="AJ254" s="938">
        <v>-10.6</v>
      </c>
      <c r="AK254" s="938" t="s">
        <v>137</v>
      </c>
      <c r="AL254" s="951">
        <v>86.69</v>
      </c>
      <c r="AM254" s="945">
        <v>4.5</v>
      </c>
      <c r="AN254" s="938">
        <v>0.45</v>
      </c>
      <c r="AO254" s="802">
        <f>IF(U254="n/a","n/a",IF(AA254&lt;0,"n/a",IF(AA254="n/a","n/a",J254+U254-AA254)))</f>
        <v>-10.246550131339012</v>
      </c>
      <c r="AP254" s="803">
        <f>IF(U254="n/a","n/a",J254+U254)</f>
        <v>10.578125193336314</v>
      </c>
      <c r="AQ254" s="961">
        <f>IF(OR(AC254&lt;0.01,AF254="n/a"),"n/a",(I254/SQRT(22.5*AC254*(I254/AF254))-1)*100)</f>
        <v>1.3583074715955101</v>
      </c>
      <c r="AR254" s="703">
        <f>INDEX(Historical!$C$7:$C$1439,MATCH(B254,Historical!$B$7:$B$1450,0))*IF(AH254="n/a",1.03,IF(AH254&lt;0,1.01,IF(AH254&gt;10,1.1,(1+AH254/100))))</f>
        <v>1.1312000000000002</v>
      </c>
      <c r="AS254" s="959">
        <f>IF($AI254="n/a",1.03*AR254,IF($AI254&lt;0,1.01*AR254,IF($AI254&gt;10,1.1*AR254,(1+$AI254/100)*AR254)))</f>
        <v>1.1651360000000002</v>
      </c>
      <c r="AT254" s="959">
        <f>IF($AK254="n/a",1.03*AS254,IF($AK254&lt;0,1.01*AS254,IF($AK254&gt;10,1.1*AS254,(1+$AK254/100)*AS254)))</f>
        <v>1.2000900800000003</v>
      </c>
      <c r="AU254" s="959">
        <f>IF($AK254="n/a",1.03*AT254,IF($AK254&lt;0,1.01*AT254,IF($AK254&gt;10,1.1*AT254,(1+$AK254/100)*AT254)))</f>
        <v>1.2360927824000003</v>
      </c>
      <c r="AV254" s="959">
        <f>IF($AK254="n/a",1.03*AU254,IF($AK254&lt;0,1.01*AU254,IF($AK254&gt;10,1.1*AU254,(1+$AK254/100)*AU254)))</f>
        <v>1.2731755658720003</v>
      </c>
      <c r="AW254" s="703">
        <f>SUM(AR254:AV254)</f>
        <v>6.0056944282720011</v>
      </c>
      <c r="AX254" s="810">
        <f>AW254/I254*100</f>
        <v>18.726830147402559</v>
      </c>
      <c r="AY254" s="1017">
        <v>0.46</v>
      </c>
      <c r="AZ254" s="945">
        <v>11.86</v>
      </c>
      <c r="BA254" s="945">
        <v>-17.130000000000003</v>
      </c>
      <c r="BB254" s="945">
        <v>-0.19</v>
      </c>
      <c r="BC254" s="945">
        <v>-1.9300000000000002</v>
      </c>
      <c r="BE254" s="666">
        <v>2011</v>
      </c>
      <c r="BF254" s="971">
        <f>IF(BE254&gt;2008,0,IF(BE254&gt;2001,1,IF(BE254&gt;1990,2,IF(BE254&gt;1980,3,IF(BE254&gt;1973,4,IF(BE254&gt;1970,5,IF(BE254&gt;1960,6,IF(BE254&gt;1958,7,IF(BE254&gt;1953,8,9)))))))))</f>
        <v>0</v>
      </c>
      <c r="BG254" s="955">
        <v>0.5</v>
      </c>
      <c r="BH254" s="937"/>
    </row>
    <row r="255" spans="1:60" ht="11.25" customHeight="1" x14ac:dyDescent="0.2">
      <c r="A255" s="936" t="s">
        <v>1145</v>
      </c>
      <c r="B255" s="948" t="s">
        <v>1146</v>
      </c>
      <c r="C255" s="1013" t="s">
        <v>108</v>
      </c>
      <c r="D255" s="1013" t="s">
        <v>118</v>
      </c>
      <c r="E255" s="792">
        <v>9</v>
      </c>
      <c r="F255" s="1227">
        <v>391</v>
      </c>
      <c r="G255" s="1237" t="s">
        <v>37</v>
      </c>
      <c r="H255" s="1237" t="s">
        <v>37</v>
      </c>
      <c r="I255" s="947">
        <v>35.94</v>
      </c>
      <c r="J255" s="703">
        <f>(M255/I255)*100</f>
        <v>2.5598219254312746</v>
      </c>
      <c r="K255" s="950">
        <v>0.23</v>
      </c>
      <c r="L255" s="960">
        <v>4</v>
      </c>
      <c r="M255" s="694">
        <f>K255*L255</f>
        <v>0.92</v>
      </c>
      <c r="N255" s="943" t="s">
        <v>470</v>
      </c>
      <c r="O255" s="795">
        <v>0.22</v>
      </c>
      <c r="P255" s="934">
        <v>43418</v>
      </c>
      <c r="Q255" s="934">
        <v>43426</v>
      </c>
      <c r="R255" s="694">
        <f>(K255-O255)/O255*100</f>
        <v>4.5454545454545494</v>
      </c>
      <c r="S255" s="759">
        <f>IF(INDEX(Historical!$D$7:$D$1439,MATCH(B255,Historical!$B$7:$B$1450,0))=0,"n/a",(INDEX(Historical!$C$7:$C$1439,MATCH(B255,Historical!$B$7:$B$1450,0))/INDEX(Historical!$D$7:$D$1439,MATCH(B255,Historical!$B$7:$B$1450,0))-1)*100)</f>
        <v>4.705882352941182</v>
      </c>
      <c r="T255" s="759">
        <f>IF(INDEX(Historical!$F$7:$F$1432,MATCH(B255,Historical!$B$7:$B$1450,0))=0,"n/a",((INDEX(Historical!$C$7:$C$1439,MATCH(B255,Historical!$B$7:$B$1450,0))/INDEX(Historical!$F$7:$F$1432,MATCH(B255,Historical!$B$7:$B$1450,0)))^(1/3)-1)*100)</f>
        <v>8.6795713542596289</v>
      </c>
      <c r="U255" s="759">
        <f>IF(INDEX(Historical!$H$7:$H$1432,MATCH(B255,Historical!$B$7:$B$1450,0))=0,"n/a",((INDEX(Historical!$C$7:$C$1439,MATCH(B255,Historical!$B$7:$B$1450,0))/INDEX(Historical!$H$7:$H$1432,MATCH(B255,Historical!$B$7:$B$1450,0)))^(1/5)-1)*100)</f>
        <v>9.193443719040161</v>
      </c>
      <c r="V255" s="759">
        <f>IF(INDEX(Historical!$O$7:$O$1432,MATCH(B255,Historical!$B$7:$B$1450,0))=0,"n/a",((INDEX(Historical!$C$7:$C$1439,MATCH(B255,Historical!$B$7:$B$1450,0))/INDEX(Historical!$O$7:$O$1432,MATCH(B255,Historical!$B$7:$B$1450,0)))^(1/10)-1)*100)</f>
        <v>6.3689511551615174</v>
      </c>
      <c r="W255" s="760">
        <f>IF(OR(U255&lt;=0,U255="n/a",V255&lt;=0,V255="n/a"),"n/a",U255/V255)</f>
        <v>1.4434784464612547</v>
      </c>
      <c r="X255" s="761" t="str">
        <f>IF(OR(AJ255&lt;=0,AJ255="n/a",U255&lt;=0,U255="n/a"),"n/a",U255/AJ255)</f>
        <v>n/a</v>
      </c>
      <c r="Y255" s="717"/>
      <c r="Z255" s="703">
        <f>IF(OR(AC255&lt;0.01,AC255="n/a"),"n/a",M255/AC255*100)</f>
        <v>76.033057851239676</v>
      </c>
      <c r="AA255" s="959">
        <f>IF(OR(AC255&lt;0.01,AC255="n/a"),"n/a",I255/AC255)</f>
        <v>29.702479338842974</v>
      </c>
      <c r="AB255" s="960">
        <v>12</v>
      </c>
      <c r="AC255" s="938">
        <v>1.21</v>
      </c>
      <c r="AD255" s="938">
        <v>5.96</v>
      </c>
      <c r="AE255" s="938">
        <v>1.1100000000000001</v>
      </c>
      <c r="AF255" s="938">
        <v>1.26</v>
      </c>
      <c r="AG255" s="938">
        <v>4.5</v>
      </c>
      <c r="AH255" s="938">
        <v>-124.50000000000001</v>
      </c>
      <c r="AI255" s="938">
        <v>14.04</v>
      </c>
      <c r="AJ255" s="938">
        <v>-16.600000000000001</v>
      </c>
      <c r="AK255" s="938">
        <v>5</v>
      </c>
      <c r="AL255" s="951">
        <v>780.19</v>
      </c>
      <c r="AM255" s="945">
        <v>2.1999999999999997</v>
      </c>
      <c r="AN255" s="938">
        <v>0.04</v>
      </c>
      <c r="AO255" s="802">
        <f>IF(U255="n/a","n/a",IF(AA255&lt;0,"n/a",IF(AA255="n/a","n/a",J255+U255-AA255)))</f>
        <v>-17.949213694371537</v>
      </c>
      <c r="AP255" s="803">
        <f>IF(U255="n/a","n/a",J255+U255)</f>
        <v>11.753265644471435</v>
      </c>
      <c r="AQ255" s="961">
        <f>IF(OR(AC255&lt;0.01,AF255="n/a"),"n/a",(I255/SQRT(22.5*AC255*(I255/AF255))-1)*100)</f>
        <v>28.970494415397454</v>
      </c>
      <c r="AR255" s="703">
        <f>INDEX(Historical!$C$7:$C$1439,MATCH(B255,Historical!$B$7:$B$1450,0))*IF(AH255="n/a",1.03,IF(AH255&lt;0,1.01,IF(AH255&gt;10,1.1,(1+AH255/100))))</f>
        <v>0.89890000000000003</v>
      </c>
      <c r="AS255" s="959">
        <f>IF($AI255="n/a",1.03*AR255,IF($AI255&lt;0,1.01*AR255,IF($AI255&gt;10,1.1*AR255,(1+$AI255/100)*AR255)))</f>
        <v>0.98879000000000017</v>
      </c>
      <c r="AT255" s="959">
        <f>IF($AK255="n/a",1.03*AS255,IF($AK255&lt;0,1.01*AS255,IF($AK255&gt;10,1.1*AS255,(1+$AK255/100)*AS255)))</f>
        <v>1.0382295000000001</v>
      </c>
      <c r="AU255" s="959">
        <f>IF($AK255="n/a",1.03*AT255,IF($AK255&lt;0,1.01*AT255,IF($AK255&gt;10,1.1*AT255,(1+$AK255/100)*AT255)))</f>
        <v>1.0901409750000002</v>
      </c>
      <c r="AV255" s="959">
        <f>IF($AK255="n/a",1.03*AU255,IF($AK255&lt;0,1.01*AU255,IF($AK255&gt;10,1.1*AU255,(1+$AK255/100)*AU255)))</f>
        <v>1.1446480237500003</v>
      </c>
      <c r="AW255" s="703">
        <f>SUM(AR255:AV255)</f>
        <v>5.16070849875</v>
      </c>
      <c r="AX255" s="810">
        <f>AW255/I255*100</f>
        <v>14.35923344115192</v>
      </c>
      <c r="AY255" s="1017">
        <v>0.3</v>
      </c>
      <c r="AZ255" s="945">
        <v>56.399999999999991</v>
      </c>
      <c r="BA255" s="945">
        <v>-0.91</v>
      </c>
      <c r="BB255" s="945">
        <v>-0.21</v>
      </c>
      <c r="BC255" s="945">
        <v>12.04</v>
      </c>
      <c r="BE255" s="666">
        <v>2011</v>
      </c>
      <c r="BF255" s="971">
        <f>IF(BE255&gt;2008,0,IF(BE255&gt;2001,1,IF(BE255&gt;1990,2,IF(BE255&gt;1980,3,IF(BE255&gt;1973,4,IF(BE255&gt;1970,5,IF(BE255&gt;1960,6,IF(BE255&gt;1958,7,IF(BE255&gt;1953,8,9)))))))))</f>
        <v>0</v>
      </c>
      <c r="BG255" s="955">
        <v>1.5</v>
      </c>
      <c r="BH255" s="937"/>
    </row>
    <row r="256" spans="1:60" ht="11.25" customHeight="1" x14ac:dyDescent="0.2">
      <c r="A256" s="936" t="s">
        <v>1137</v>
      </c>
      <c r="B256" s="948" t="s">
        <v>1138</v>
      </c>
      <c r="C256" s="1013" t="s">
        <v>123</v>
      </c>
      <c r="D256" s="1013" t="s">
        <v>4197</v>
      </c>
      <c r="E256" s="792">
        <v>9</v>
      </c>
      <c r="F256" s="1227">
        <v>404</v>
      </c>
      <c r="G256" s="1227" t="s">
        <v>115</v>
      </c>
      <c r="H256" s="1227" t="s">
        <v>115</v>
      </c>
      <c r="I256" s="947">
        <v>75.349999999999994</v>
      </c>
      <c r="J256" s="703">
        <f>(M256/I256)*100</f>
        <v>3.2913072329130726</v>
      </c>
      <c r="K256" s="950">
        <v>0.62</v>
      </c>
      <c r="L256" s="960">
        <v>4</v>
      </c>
      <c r="M256" s="694">
        <f>K256*L256</f>
        <v>2.48</v>
      </c>
      <c r="N256" s="943" t="s">
        <v>506</v>
      </c>
      <c r="O256" s="795">
        <v>0.56000000000000005</v>
      </c>
      <c r="P256" s="934">
        <v>43448</v>
      </c>
      <c r="Q256" s="934">
        <v>43469</v>
      </c>
      <c r="R256" s="694">
        <f>(K256-O256)/O256*100</f>
        <v>10.714285714285703</v>
      </c>
      <c r="S256" s="759">
        <f>IF(INDEX(Historical!$D$7:$D$1439,MATCH(B256,Historical!$B$7:$B$1450,0))=0,"n/a",(INDEX(Historical!$C$7:$C$1439,MATCH(B256,Historical!$B$7:$B$1450,0))/INDEX(Historical!$D$7:$D$1439,MATCH(B256,Historical!$B$7:$B$1450,0))-1)*100)</f>
        <v>9.8039215686274606</v>
      </c>
      <c r="T256" s="759">
        <f>IF(INDEX(Historical!$F$7:$F$1432,MATCH(B256,Historical!$B$7:$B$1450,0))=0,"n/a",((INDEX(Historical!$C$7:$C$1439,MATCH(B256,Historical!$B$7:$B$1450,0))/INDEX(Historical!$F$7:$F$1432,MATCH(B256,Historical!$B$7:$B$1450,0)))^(1/3)-1)*100)</f>
        <v>11.868894208139679</v>
      </c>
      <c r="U256" s="759">
        <f>IF(INDEX(Historical!$H$7:$H$1432,MATCH(B256,Historical!$B$7:$B$1450,0))=0,"n/a",((INDEX(Historical!$C$7:$C$1439,MATCH(B256,Historical!$B$7:$B$1450,0))/INDEX(Historical!$H$7:$H$1432,MATCH(B256,Historical!$B$7:$B$1450,0)))^(1/5)-1)*100)</f>
        <v>13.295681060117071</v>
      </c>
      <c r="V256" s="759">
        <f>IF(INDEX(Historical!$O$7:$O$1432,MATCH(B256,Historical!$B$7:$B$1450,0))=0,"n/a",((INDEX(Historical!$C$7:$C$1439,MATCH(B256,Historical!$B$7:$B$1450,0))/INDEX(Historical!$O$7:$O$1432,MATCH(B256,Historical!$B$7:$B$1450,0)))^(1/10)-1)*100)</f>
        <v>9.7934759492371626</v>
      </c>
      <c r="W256" s="760">
        <f>IF(OR(U256&lt;=0,U256="n/a",V256&lt;=0,V256="n/a"),"n/a",U256/V256)</f>
        <v>1.3576059336882023</v>
      </c>
      <c r="X256" s="761" t="str">
        <f>IF(OR(AJ256&lt;=0,AJ256="n/a",U256&lt;=0,U256="n/a"),"n/a",U256/AJ256)</f>
        <v>n/a</v>
      </c>
      <c r="Y256" s="714"/>
      <c r="Z256" s="703">
        <f>IF(OR(AC256&lt;0.01,AC256="n/a"),"n/a",M256/AC256*100)</f>
        <v>38.689547581903277</v>
      </c>
      <c r="AA256" s="959">
        <f>IF(OR(AC256&lt;0.01,AC256="n/a"),"n/a",I256/AC256)</f>
        <v>11.755070202808112</v>
      </c>
      <c r="AB256" s="960">
        <v>12</v>
      </c>
      <c r="AC256" s="938">
        <v>6.41</v>
      </c>
      <c r="AD256" s="938">
        <v>1.65</v>
      </c>
      <c r="AE256" s="938">
        <v>1.1399999999999999</v>
      </c>
      <c r="AF256" s="938">
        <v>1.82</v>
      </c>
      <c r="AG256" s="938">
        <v>18.600000000000001</v>
      </c>
      <c r="AH256" s="940">
        <v>3.6999999999999997</v>
      </c>
      <c r="AI256" s="940">
        <v>10.93</v>
      </c>
      <c r="AJ256" s="938">
        <v>-0.1</v>
      </c>
      <c r="AK256" s="938">
        <v>7.24</v>
      </c>
      <c r="AL256" s="951">
        <v>11050</v>
      </c>
      <c r="AM256" s="945">
        <v>0.4</v>
      </c>
      <c r="AN256" s="938">
        <v>1.1100000000000001</v>
      </c>
      <c r="AO256" s="802">
        <f>IF(U256="n/a","n/a",IF(AA256&lt;0,"n/a",IF(AA256="n/a","n/a",J256+U256-AA256)))</f>
        <v>4.8319180902220307</v>
      </c>
      <c r="AP256" s="803">
        <f>IF(U256="n/a","n/a",J256+U256)</f>
        <v>16.586988293030142</v>
      </c>
      <c r="AQ256" s="961">
        <f>IF(OR(AC256&lt;0.01,AF256="n/a"),"n/a",(I256/SQRT(22.5*AC256*(I256/AF256))-1)*100)</f>
        <v>-2.4882280175345217</v>
      </c>
      <c r="AR256" s="703">
        <f>INDEX(Historical!$C$7:$C$1439,MATCH(B256,Historical!$B$7:$B$1450,0))*IF(AH256="n/a",1.03,IF(AH256&lt;0,1.01,IF(AH256&gt;10,1.1,(1+AH256/100))))</f>
        <v>2.3228800000000001</v>
      </c>
      <c r="AS256" s="959">
        <f>IF($AI256="n/a",1.03*AR256,IF($AI256&lt;0,1.01*AR256,IF($AI256&gt;10,1.1*AR256,(1+$AI256/100)*AR256)))</f>
        <v>2.5551680000000001</v>
      </c>
      <c r="AT256" s="959">
        <f>IF($AK256="n/a",1.03*AS256,IF($AK256&lt;0,1.01*AS256,IF($AK256&gt;10,1.1*AS256,(1+$AK256/100)*AS256)))</f>
        <v>2.7401621631999999</v>
      </c>
      <c r="AU256" s="959">
        <f>IF($AK256="n/a",1.03*AT256,IF($AK256&lt;0,1.01*AT256,IF($AK256&gt;10,1.1*AT256,(1+$AK256/100)*AT256)))</f>
        <v>2.9385499038156802</v>
      </c>
      <c r="AV256" s="959">
        <f>IF($AK256="n/a",1.03*AU256,IF($AK256&lt;0,1.01*AU256,IF($AK256&gt;10,1.1*AU256,(1+$AK256/100)*AU256)))</f>
        <v>3.1513009168519353</v>
      </c>
      <c r="AW256" s="703">
        <f>SUM(AR256:AV256)</f>
        <v>13.708060983867616</v>
      </c>
      <c r="AX256" s="810">
        <f>AW256/I256*100</f>
        <v>18.19251623605523</v>
      </c>
      <c r="AY256" s="1017">
        <v>1.35</v>
      </c>
      <c r="AZ256" s="945">
        <v>16.21</v>
      </c>
      <c r="BA256" s="945">
        <v>-27.49</v>
      </c>
      <c r="BB256" s="945">
        <v>1.1499999999999999</v>
      </c>
      <c r="BC256" s="945">
        <v>-3.09</v>
      </c>
      <c r="BE256" s="666">
        <v>2011</v>
      </c>
      <c r="BF256" s="971">
        <f>IF(BE256&gt;2008,0,IF(BE256&gt;2001,1,IF(BE256&gt;1990,2,IF(BE256&gt;1980,3,IF(BE256&gt;1973,4,IF(BE256&gt;1970,5,IF(BE256&gt;1960,6,IF(BE256&gt;1958,7,IF(BE256&gt;1953,8,9)))))))))</f>
        <v>0</v>
      </c>
      <c r="BG256" s="955">
        <v>6.6000000000000005</v>
      </c>
      <c r="BH256" s="937"/>
    </row>
    <row r="257" spans="1:60" ht="11.25" customHeight="1" x14ac:dyDescent="0.2">
      <c r="A257" s="936" t="s">
        <v>221</v>
      </c>
      <c r="B257" s="948" t="s">
        <v>222</v>
      </c>
      <c r="C257" s="1013" t="s">
        <v>112</v>
      </c>
      <c r="D257" s="1013" t="s">
        <v>4389</v>
      </c>
      <c r="E257" s="792">
        <v>62</v>
      </c>
      <c r="F257" s="1227">
        <v>7</v>
      </c>
      <c r="G257" s="1227" t="s">
        <v>37</v>
      </c>
      <c r="H257" s="1227" t="s">
        <v>37</v>
      </c>
      <c r="I257" s="938">
        <v>64.88</v>
      </c>
      <c r="J257" s="703">
        <f>(M257/I257)*100</f>
        <v>3.0209617755856968</v>
      </c>
      <c r="K257" s="950">
        <v>0.49</v>
      </c>
      <c r="L257" s="960">
        <v>4</v>
      </c>
      <c r="M257" s="694">
        <f>K257*L257</f>
        <v>1.96</v>
      </c>
      <c r="N257" s="943" t="s">
        <v>143</v>
      </c>
      <c r="O257" s="795">
        <v>0.48499999999999999</v>
      </c>
      <c r="P257" s="934">
        <v>43419</v>
      </c>
      <c r="Q257" s="934">
        <v>43444</v>
      </c>
      <c r="R257" s="694">
        <f>(K257-O257)/O257*100</f>
        <v>1.0309278350515474</v>
      </c>
      <c r="S257" s="759">
        <f>IF(INDEX(Historical!$D$7:$D$1439,MATCH(B257,Historical!$B$7:$B$1450,0))=0,"n/a",(INDEX(Historical!$C$7:$C$1439,MATCH(B257,Historical!$B$7:$B$1450,0))/INDEX(Historical!$D$7:$D$1439,MATCH(B257,Historical!$B$7:$B$1450,0))-1)*100)</f>
        <v>1.0389610389610615</v>
      </c>
      <c r="T257" s="759">
        <f>IF(INDEX(Historical!$F$7:$F$1432,MATCH(B257,Historical!$B$7:$B$1450,0))=0,"n/a",((INDEX(Historical!$C$7:$C$1439,MATCH(B257,Historical!$B$7:$B$1450,0))/INDEX(Historical!$F$7:$F$1432,MATCH(B257,Historical!$B$7:$B$1450,0)))^(1/3)-1)*100)</f>
        <v>1.0499455201137042</v>
      </c>
      <c r="U257" s="759">
        <f>IF(INDEX(Historical!$H$7:$H$1432,MATCH(B257,Historical!$B$7:$B$1450,0))=0,"n/a",((INDEX(Historical!$C$7:$C$1439,MATCH(B257,Historical!$B$7:$B$1450,0))/INDEX(Historical!$H$7:$H$1432,MATCH(B257,Historical!$B$7:$B$1450,0)))^(1/5)-1)*100)</f>
        <v>3.2196313202780491</v>
      </c>
      <c r="V257" s="759">
        <f>IF(INDEX(Historical!$O$7:$O$1432,MATCH(B257,Historical!$B$7:$B$1450,0))=0,"n/a",((INDEX(Historical!$C$7:$C$1439,MATCH(B257,Historical!$B$7:$B$1450,0))/INDEX(Historical!$O$7:$O$1432,MATCH(B257,Historical!$B$7:$B$1450,0)))^(1/10)-1)*100)</f>
        <v>4.6890959456024284</v>
      </c>
      <c r="W257" s="760">
        <f>IF(OR(U257&lt;=0,U257="n/a",V257&lt;=0,V257="n/a"),"n/a",U257/V257)</f>
        <v>0.68662090894034999</v>
      </c>
      <c r="X257" s="761">
        <f>IF(OR(AJ257&lt;=0,AJ257="n/a",U257&lt;=0,U257="n/a"),"n/a",U257/AJ257)</f>
        <v>1.1924560445474255</v>
      </c>
      <c r="Y257" s="722"/>
      <c r="Z257" s="703">
        <f>IF(OR(AC257&lt;0.01,AC257="n/a"),"n/a",M257/AC257*100)</f>
        <v>59.574468085106382</v>
      </c>
      <c r="AA257" s="959">
        <f>IF(OR(AC257&lt;0.01,AC257="n/a"),"n/a",I257/AC257)</f>
        <v>19.720364741641337</v>
      </c>
      <c r="AB257" s="960">
        <v>9</v>
      </c>
      <c r="AC257" s="938">
        <v>3.29</v>
      </c>
      <c r="AD257" s="938">
        <v>2.61</v>
      </c>
      <c r="AE257" s="938">
        <v>2.2999999999999998</v>
      </c>
      <c r="AF257" s="938">
        <v>4.84</v>
      </c>
      <c r="AG257" s="938">
        <v>27.1</v>
      </c>
      <c r="AH257" s="938">
        <v>24.099999999999998</v>
      </c>
      <c r="AI257" s="938">
        <v>9.7799999999999994</v>
      </c>
      <c r="AJ257" s="938">
        <v>2.7</v>
      </c>
      <c r="AK257" s="938">
        <v>7.82</v>
      </c>
      <c r="AL257" s="951">
        <v>41550</v>
      </c>
      <c r="AM257" s="945">
        <v>0.4</v>
      </c>
      <c r="AN257" s="938">
        <v>0.74</v>
      </c>
      <c r="AO257" s="802">
        <f>IF(U257="n/a","n/a",IF(AA257&lt;0,"n/a",IF(AA257="n/a","n/a",J257+U257-AA257)))</f>
        <v>-13.479771645777591</v>
      </c>
      <c r="AP257" s="803">
        <f>IF(U257="n/a","n/a",J257+U257)</f>
        <v>6.2405930958637459</v>
      </c>
      <c r="AQ257" s="961">
        <f>IF(OR(AC257&lt;0.01,AF257="n/a"),"n/a",(I257/SQRT(22.5*AC257*(I257/AF257))-1)*100)</f>
        <v>105.96285031749892</v>
      </c>
      <c r="AR257" s="703">
        <f>INDEX(Historical!$C$7:$C$1439,MATCH(B257,Historical!$B$7:$B$1450,0))*IF(AH257="n/a",1.03,IF(AH257&lt;0,1.01,IF(AH257&gt;10,1.1,(1+AH257/100))))</f>
        <v>2.1395000000000004</v>
      </c>
      <c r="AS257" s="959">
        <f>IF($AI257="n/a",1.03*AR257,IF($AI257&lt;0,1.01*AR257,IF($AI257&gt;10,1.1*AR257,(1+$AI257/100)*AR257)))</f>
        <v>2.3487431000000001</v>
      </c>
      <c r="AT257" s="959">
        <f>IF($AK257="n/a",1.03*AS257,IF($AK257&lt;0,1.01*AS257,IF($AK257&gt;10,1.1*AS257,(1+$AK257/100)*AS257)))</f>
        <v>2.5324148104200002</v>
      </c>
      <c r="AU257" s="959">
        <f>IF($AK257="n/a",1.03*AT257,IF($AK257&lt;0,1.01*AT257,IF($AK257&gt;10,1.1*AT257,(1+$AK257/100)*AT257)))</f>
        <v>2.7304496485948442</v>
      </c>
      <c r="AV257" s="959">
        <f>IF($AK257="n/a",1.03*AU257,IF($AK257&lt;0,1.01*AU257,IF($AK257&gt;10,1.1*AU257,(1+$AK257/100)*AU257)))</f>
        <v>2.9439708111149612</v>
      </c>
      <c r="AW257" s="703">
        <f>SUM(AR257:AV257)</f>
        <v>12.695078370129806</v>
      </c>
      <c r="AX257" s="810">
        <f>AW257/I257*100</f>
        <v>19.567013517462712</v>
      </c>
      <c r="AY257" s="1017">
        <v>1.32</v>
      </c>
      <c r="AZ257" s="945">
        <v>17.14</v>
      </c>
      <c r="BA257" s="945">
        <v>-18.59</v>
      </c>
      <c r="BB257" s="945">
        <v>0.65</v>
      </c>
      <c r="BC257" s="945">
        <v>-2.02</v>
      </c>
      <c r="BE257" s="666">
        <v>1958</v>
      </c>
      <c r="BF257" s="971">
        <f>IF(BE257&gt;2008,0,IF(BE257&gt;2001,1,IF(BE257&gt;1990,2,IF(BE257&gt;1980,3,IF(BE257&gt;1973,4,IF(BE257&gt;1970,5,IF(BE257&gt;1960,6,IF(BE257&gt;1958,7,IF(BE257&gt;1953,8,9)))))))))</f>
        <v>8</v>
      </c>
      <c r="BG257" s="955">
        <v>11.200000000000001</v>
      </c>
      <c r="BH257" s="937"/>
    </row>
    <row r="258" spans="1:60" ht="11.25" customHeight="1" x14ac:dyDescent="0.2">
      <c r="A258" s="944" t="s">
        <v>556</v>
      </c>
      <c r="B258" s="948" t="s">
        <v>557</v>
      </c>
      <c r="C258" s="1013" t="s">
        <v>179</v>
      </c>
      <c r="D258" s="1013" t="s">
        <v>4363</v>
      </c>
      <c r="E258" s="792">
        <v>23</v>
      </c>
      <c r="F258" s="1227">
        <v>147</v>
      </c>
      <c r="G258" s="1227" t="s">
        <v>37</v>
      </c>
      <c r="H258" s="1227" t="s">
        <v>37</v>
      </c>
      <c r="I258" s="938">
        <v>33.39</v>
      </c>
      <c r="J258" s="703">
        <f>(M258/I258)*100</f>
        <v>6.5408805031446544</v>
      </c>
      <c r="K258" s="957">
        <v>0.54600000000000004</v>
      </c>
      <c r="L258" s="960">
        <v>4</v>
      </c>
      <c r="M258" s="694">
        <f>K258*L258</f>
        <v>2.1840000000000002</v>
      </c>
      <c r="N258" s="943" t="s">
        <v>119</v>
      </c>
      <c r="O258" s="796">
        <v>0.51</v>
      </c>
      <c r="P258" s="934">
        <v>43510</v>
      </c>
      <c r="Q258" s="934">
        <v>43525</v>
      </c>
      <c r="R258" s="694">
        <f>(K258-O258)/O258*100</f>
        <v>7.0588235294117698</v>
      </c>
      <c r="S258" s="759">
        <f>IF(INDEX(Historical!$D$7:$D$1439,MATCH(B258,Historical!$B$7:$B$1450,0))=0,"n/a",(INDEX(Historical!$C$7:$C$1439,MATCH(B258,Historical!$B$7:$B$1450,0))/INDEX(Historical!$D$7:$D$1439,MATCH(B258,Historical!$B$7:$B$1450,0))-1)*100)</f>
        <v>11.368859677384702</v>
      </c>
      <c r="T258" s="759">
        <f>IF(INDEX(Historical!$F$7:$F$1432,MATCH(B258,Historical!$B$7:$B$1450,0))=0,"n/a",((INDEX(Historical!$C$7:$C$1439,MATCH(B258,Historical!$B$7:$B$1450,0))/INDEX(Historical!$F$7:$F$1432,MATCH(B258,Historical!$B$7:$B$1450,0)))^(1/3)-1)*100)</f>
        <v>12.168230714720686</v>
      </c>
      <c r="U258" s="759">
        <f>IF(INDEX(Historical!$H$7:$H$1432,MATCH(B258,Historical!$B$7:$B$1450,0))=0,"n/a",((INDEX(Historical!$C$7:$C$1439,MATCH(B258,Historical!$B$7:$B$1450,0))/INDEX(Historical!$H$7:$H$1432,MATCH(B258,Historical!$B$7:$B$1450,0)))^(1/5)-1)*100)</f>
        <v>10.906769740699062</v>
      </c>
      <c r="V258" s="759">
        <f>IF(INDEX(Historical!$O$7:$O$1432,MATCH(B258,Historical!$B$7:$B$1450,0))=0,"n/a",((INDEX(Historical!$C$7:$C$1439,MATCH(B258,Historical!$B$7:$B$1450,0))/INDEX(Historical!$O$7:$O$1432,MATCH(B258,Historical!$B$7:$B$1450,0)))^(1/10)-1)*100)</f>
        <v>12.752876686943848</v>
      </c>
      <c r="W258" s="760">
        <f>IF(OR(U258&lt;=0,U258="n/a",V258&lt;=0,V258="n/a"),"n/a",U258/V258)</f>
        <v>0.85523995945677145</v>
      </c>
      <c r="X258" s="761">
        <f>IF(OR(AJ258&lt;=0,AJ258="n/a",U258&lt;=0,U258="n/a"),"n/a",U258/AJ258)</f>
        <v>0.4980260155570348</v>
      </c>
      <c r="Y258" s="949" t="s">
        <v>490</v>
      </c>
      <c r="Z258" s="703">
        <f>IF(OR(AC258&lt;0.01,AC258="n/a"),"n/a",M258/AC258*100)</f>
        <v>135.65217391304347</v>
      </c>
      <c r="AA258" s="959">
        <f>IF(OR(AC258&lt;0.01,AC258="n/a"),"n/a",I258/AC258)</f>
        <v>20.739130434782609</v>
      </c>
      <c r="AB258" s="960">
        <v>12</v>
      </c>
      <c r="AC258" s="938">
        <v>1.61</v>
      </c>
      <c r="AD258" s="938">
        <v>3.32</v>
      </c>
      <c r="AE258" s="938">
        <v>1.91</v>
      </c>
      <c r="AF258" s="938">
        <v>1.41</v>
      </c>
      <c r="AG258" s="938">
        <v>6.8000000000000007</v>
      </c>
      <c r="AH258" s="940">
        <v>360.59999999999997</v>
      </c>
      <c r="AI258" s="940">
        <v>5.0999999999999996</v>
      </c>
      <c r="AJ258" s="938">
        <v>21.9</v>
      </c>
      <c r="AK258" s="938">
        <v>6.2399999999999993</v>
      </c>
      <c r="AL258" s="951">
        <v>67380</v>
      </c>
      <c r="AM258" s="945">
        <v>9.1999999999999993</v>
      </c>
      <c r="AN258" s="938">
        <v>1.05</v>
      </c>
      <c r="AO258" s="802">
        <f>IF(U258="n/a","n/a",IF(AA258&lt;0,"n/a",IF(AA258="n/a","n/a",J258+U258-AA258)))</f>
        <v>-3.2914801909388913</v>
      </c>
      <c r="AP258" s="803">
        <f>IF(U258="n/a","n/a",J258+U258)</f>
        <v>17.447650243843718</v>
      </c>
      <c r="AQ258" s="961">
        <f>IF(OR(AC258&lt;0.01,AF258="n/a"),"n/a",(I258/SQRT(22.5*AC258*(I258/AF258))-1)*100)</f>
        <v>14.002288306553012</v>
      </c>
      <c r="AR258" s="703">
        <f>INDEX(Historical!$C$7:$C$1439,MATCH(B258,Historical!$B$7:$B$1450,0))*IF(AH258="n/a",1.03,IF(AH258&lt;0,1.01,IF(AH258&gt;10,1.1,(1+AH258/100))))</f>
        <v>2.2814000000000001</v>
      </c>
      <c r="AS258" s="959">
        <f>IF($AI258="n/a",1.03*AR258,IF($AI258&lt;0,1.01*AR258,IF($AI258&gt;10,1.1*AR258,(1+$AI258/100)*AR258)))</f>
        <v>2.3977513999999998</v>
      </c>
      <c r="AT258" s="959">
        <f>IF($AK258="n/a",1.03*AS258,IF($AK258&lt;0,1.01*AS258,IF($AK258&gt;10,1.1*AS258,(1+$AK258/100)*AS258)))</f>
        <v>2.5473710873599997</v>
      </c>
      <c r="AU258" s="959">
        <f>IF($AK258="n/a",1.03*AT258,IF($AK258&lt;0,1.01*AT258,IF($AK258&gt;10,1.1*AT258,(1+$AK258/100)*AT258)))</f>
        <v>2.7063270432112638</v>
      </c>
      <c r="AV258" s="959">
        <f>IF($AK258="n/a",1.03*AU258,IF($AK258&lt;0,1.01*AU258,IF($AK258&gt;10,1.1*AU258,(1+$AK258/100)*AU258)))</f>
        <v>2.8752018507076467</v>
      </c>
      <c r="AW258" s="703">
        <f>SUM(AR258:AV258)</f>
        <v>12.808051381278911</v>
      </c>
      <c r="AX258" s="810">
        <f>AW258/I258*100</f>
        <v>38.358943939140197</v>
      </c>
      <c r="AY258" s="1017">
        <v>0.59</v>
      </c>
      <c r="AZ258" s="945">
        <v>15.85</v>
      </c>
      <c r="BA258" s="945">
        <v>-12.22</v>
      </c>
      <c r="BB258" s="945">
        <v>-6.4399999999999995</v>
      </c>
      <c r="BC258" s="945">
        <v>-4.58</v>
      </c>
      <c r="BE258" s="666">
        <v>1997</v>
      </c>
      <c r="BF258" s="971">
        <f>IF(BE258&gt;2008,0,IF(BE258&gt;2001,1,IF(BE258&gt;1990,2,IF(BE258&gt;1980,3,IF(BE258&gt;1973,4,IF(BE258&gt;1970,5,IF(BE258&gt;1960,6,IF(BE258&gt;1958,7,IF(BE258&gt;1953,8,9)))))))))</f>
        <v>2</v>
      </c>
      <c r="BG258" s="955">
        <v>2.4</v>
      </c>
      <c r="BH258" s="937"/>
    </row>
    <row r="259" spans="1:60" ht="11.25" customHeight="1" x14ac:dyDescent="0.2">
      <c r="A259" s="944" t="s">
        <v>561</v>
      </c>
      <c r="B259" s="948" t="s">
        <v>562</v>
      </c>
      <c r="C259" s="1013" t="s">
        <v>154</v>
      </c>
      <c r="D259" s="1013" t="s">
        <v>4347</v>
      </c>
      <c r="E259" s="792">
        <v>12</v>
      </c>
      <c r="F259" s="1227">
        <v>298</v>
      </c>
      <c r="G259" s="1237" t="s">
        <v>106</v>
      </c>
      <c r="H259" s="1237" t="s">
        <v>106</v>
      </c>
      <c r="I259" s="947">
        <v>60.26</v>
      </c>
      <c r="J259" s="703">
        <f>(M259/I259)*100</f>
        <v>0.31530036508463327</v>
      </c>
      <c r="K259" s="950">
        <v>4.7500000000000001E-2</v>
      </c>
      <c r="L259" s="960">
        <v>4</v>
      </c>
      <c r="M259" s="694">
        <f>K259*L259</f>
        <v>0.19</v>
      </c>
      <c r="N259" s="943" t="s">
        <v>161</v>
      </c>
      <c r="O259" s="795">
        <v>4.4999999999999998E-2</v>
      </c>
      <c r="P259" s="934">
        <v>43462</v>
      </c>
      <c r="Q259" s="934">
        <v>43496</v>
      </c>
      <c r="R259" s="694">
        <f>(K259-O259)/O259*100</f>
        <v>5.5555555555555607</v>
      </c>
      <c r="S259" s="759">
        <f>IF(INDEX(Historical!$D$7:$D$1439,MATCH(B259,Historical!$B$7:$B$1450,0))=0,"n/a",(INDEX(Historical!$C$7:$C$1439,MATCH(B259,Historical!$B$7:$B$1450,0))/INDEX(Historical!$D$7:$D$1439,MATCH(B259,Historical!$B$7:$B$1450,0))-1)*100)</f>
        <v>7.3529411764705843</v>
      </c>
      <c r="T259" s="759">
        <f>IF(INDEX(Historical!$F$7:$F$1432,MATCH(B259,Historical!$B$7:$B$1450,0))=0,"n/a",((INDEX(Historical!$C$7:$C$1439,MATCH(B259,Historical!$B$7:$B$1450,0))/INDEX(Historical!$F$7:$F$1432,MATCH(B259,Historical!$B$7:$B$1450,0)))^(1/3)-1)*100)</f>
        <v>6.7555682453010135</v>
      </c>
      <c r="U259" s="759">
        <f>IF(INDEX(Historical!$H$7:$H$1432,MATCH(B259,Historical!$B$7:$B$1450,0))=0,"n/a",((INDEX(Historical!$C$7:$C$1439,MATCH(B259,Historical!$B$7:$B$1450,0))/INDEX(Historical!$H$7:$H$1432,MATCH(B259,Historical!$B$7:$B$1450,0)))^(1/5)-1)*100)</f>
        <v>19.916129087035216</v>
      </c>
      <c r="V259" s="759">
        <f>IF(INDEX(Historical!$O$7:$O$1432,MATCH(B259,Historical!$B$7:$B$1450,0))=0,"n/a",((INDEX(Historical!$C$7:$C$1439,MATCH(B259,Historical!$B$7:$B$1450,0))/INDEX(Historical!$O$7:$O$1432,MATCH(B259,Historical!$B$7:$B$1450,0)))^(1/10)-1)*100)</f>
        <v>14.95401302466326</v>
      </c>
      <c r="W259" s="760">
        <f>IF(OR(U259&lt;=0,U259="n/a",V259&lt;=0,V259="n/a"),"n/a",U259/V259)</f>
        <v>1.3318250461724268</v>
      </c>
      <c r="X259" s="761">
        <f>IF(OR(AJ259&lt;=0,AJ259="n/a",U259&lt;=0,U259="n/a"),"n/a",U259/AJ259)</f>
        <v>0.82639539780229121</v>
      </c>
      <c r="Y259" s="711"/>
      <c r="Z259" s="703">
        <f>IF(OR(AC259&lt;0.01,AC259="n/a"),"n/a",M259/AC259*100)</f>
        <v>10.795454545454545</v>
      </c>
      <c r="AA259" s="959">
        <f>IF(OR(AC259&lt;0.01,AC259="n/a"),"n/a",I259/AC259)</f>
        <v>34.23863636363636</v>
      </c>
      <c r="AB259" s="960">
        <v>12</v>
      </c>
      <c r="AC259" s="938">
        <v>1.76</v>
      </c>
      <c r="AD259" s="938">
        <v>2.2799999999999998</v>
      </c>
      <c r="AE259" s="938">
        <v>1.51</v>
      </c>
      <c r="AF259" s="938">
        <v>5.05</v>
      </c>
      <c r="AG259" s="938">
        <v>16.600000000000001</v>
      </c>
      <c r="AH259" s="938">
        <v>102.1</v>
      </c>
      <c r="AI259" s="938">
        <v>10.47</v>
      </c>
      <c r="AJ259" s="938">
        <v>24.099999999999998</v>
      </c>
      <c r="AK259" s="938">
        <v>15</v>
      </c>
      <c r="AL259" s="951">
        <v>3170</v>
      </c>
      <c r="AM259" s="945">
        <v>1.6</v>
      </c>
      <c r="AN259" s="938">
        <v>0.4</v>
      </c>
      <c r="AO259" s="802">
        <f>IF(U259="n/a","n/a",IF(AA259&lt;0,"n/a",IF(AA259="n/a","n/a",J259+U259-AA259)))</f>
        <v>-14.007206911516512</v>
      </c>
      <c r="AP259" s="803">
        <f>IF(U259="n/a","n/a",J259+U259)</f>
        <v>20.231429452119848</v>
      </c>
      <c r="AQ259" s="961">
        <f>IF(OR(AC259&lt;0.01,AF259="n/a"),"n/a",(I259/SQRT(22.5*AC259*(I259/AF259))-1)*100)</f>
        <v>177.21240443334631</v>
      </c>
      <c r="AR259" s="703">
        <f>INDEX(Historical!$C$7:$C$1439,MATCH(B259,Historical!$B$7:$B$1450,0))*IF(AH259="n/a",1.03,IF(AH259&lt;0,1.01,IF(AH259&gt;10,1.1,(1+AH259/100))))</f>
        <v>0.20075000000000001</v>
      </c>
      <c r="AS259" s="959">
        <f>IF($AI259="n/a",1.03*AR259,IF($AI259&lt;0,1.01*AR259,IF($AI259&gt;10,1.1*AR259,(1+$AI259/100)*AR259)))</f>
        <v>0.22082500000000002</v>
      </c>
      <c r="AT259" s="959">
        <f>IF($AK259="n/a",1.03*AS259,IF($AK259&lt;0,1.01*AS259,IF($AK259&gt;10,1.1*AS259,(1+$AK259/100)*AS259)))</f>
        <v>0.24290750000000005</v>
      </c>
      <c r="AU259" s="959">
        <f>IF($AK259="n/a",1.03*AT259,IF($AK259&lt;0,1.01*AT259,IF($AK259&gt;10,1.1*AT259,(1+$AK259/100)*AT259)))</f>
        <v>0.26719825000000008</v>
      </c>
      <c r="AV259" s="959">
        <f>IF($AK259="n/a",1.03*AU259,IF($AK259&lt;0,1.01*AU259,IF($AK259&gt;10,1.1*AU259,(1+$AK259/100)*AU259)))</f>
        <v>0.29391807500000011</v>
      </c>
      <c r="AW259" s="703">
        <f>SUM(AR259:AV259)</f>
        <v>1.2255988250000003</v>
      </c>
      <c r="AX259" s="810">
        <f>AW259/I259*100</f>
        <v>2.0338513524726194</v>
      </c>
      <c r="AY259" s="1017">
        <v>0.85</v>
      </c>
      <c r="AZ259" s="945">
        <v>73.709999999999994</v>
      </c>
      <c r="BA259" s="945">
        <v>-0.18</v>
      </c>
      <c r="BB259" s="945">
        <v>6.5600000000000005</v>
      </c>
      <c r="BC259" s="945">
        <v>23.580000000000002</v>
      </c>
      <c r="BE259" s="666">
        <v>2008</v>
      </c>
      <c r="BF259" s="971">
        <f>IF(BE259&gt;2008,0,IF(BE259&gt;2001,1,IF(BE259&gt;1990,2,IF(BE259&gt;1980,3,IF(BE259&gt;1973,4,IF(BE259&gt;1970,5,IF(BE259&gt;1960,6,IF(BE259&gt;1958,7,IF(BE259&gt;1953,8,9)))))))))</f>
        <v>1</v>
      </c>
      <c r="BG259" s="955">
        <v>6.8000000000000007</v>
      </c>
      <c r="BH259" s="937"/>
    </row>
    <row r="260" spans="1:60" ht="11.25" customHeight="1" x14ac:dyDescent="0.2">
      <c r="A260" s="936" t="s">
        <v>565</v>
      </c>
      <c r="B260" s="948" t="s">
        <v>566</v>
      </c>
      <c r="C260" s="1013" t="s">
        <v>179</v>
      </c>
      <c r="D260" s="1013" t="s">
        <v>4363</v>
      </c>
      <c r="E260" s="792">
        <v>22</v>
      </c>
      <c r="F260" s="1227">
        <v>155</v>
      </c>
      <c r="G260" s="1077" t="s">
        <v>37</v>
      </c>
      <c r="H260" s="1077" t="s">
        <v>106</v>
      </c>
      <c r="I260" s="947">
        <v>30.11</v>
      </c>
      <c r="J260" s="703">
        <f>(M260/I260)*100</f>
        <v>5.8452341414812352</v>
      </c>
      <c r="K260" s="957">
        <v>0.44</v>
      </c>
      <c r="L260" s="960">
        <v>4</v>
      </c>
      <c r="M260" s="694">
        <f>K260*L260</f>
        <v>1.76</v>
      </c>
      <c r="N260" s="943" t="s">
        <v>122</v>
      </c>
      <c r="O260" s="796">
        <v>0.4375</v>
      </c>
      <c r="P260" s="934">
        <v>43676</v>
      </c>
      <c r="Q260" s="934">
        <v>43690</v>
      </c>
      <c r="R260" s="694">
        <f>(K260-O260)/O260*100</f>
        <v>0.57142857142857195</v>
      </c>
      <c r="S260" s="759">
        <f>IF(INDEX(Historical!$D$7:$D$1439,MATCH(B260,Historical!$B$7:$B$1450,0))=0,"n/a",(INDEX(Historical!$C$7:$C$1439,MATCH(B260,Historical!$B$7:$B$1450,0))/INDEX(Historical!$D$7:$D$1439,MATCH(B260,Historical!$B$7:$B$1450,0))-1)*100)</f>
        <v>2.9085457271364357</v>
      </c>
      <c r="T260" s="759">
        <f>IF(INDEX(Historical!$F$7:$F$1432,MATCH(B260,Historical!$B$7:$B$1450,0))=0,"n/a",((INDEX(Historical!$C$7:$C$1439,MATCH(B260,Historical!$B$7:$B$1450,0))/INDEX(Historical!$F$7:$F$1432,MATCH(B260,Historical!$B$7:$B$1450,0)))^(1/3)-1)*100)</f>
        <v>4.3550439707561672</v>
      </c>
      <c r="U260" s="759">
        <f>IF(INDEX(Historical!$H$7:$H$1432,MATCH(B260,Historical!$B$7:$B$1450,0))=0,"n/a",((INDEX(Historical!$C$7:$C$1439,MATCH(B260,Historical!$B$7:$B$1450,0))/INDEX(Historical!$H$7:$H$1432,MATCH(B260,Historical!$B$7:$B$1450,0)))^(1/5)-1)*100)</f>
        <v>4.9147869393085131</v>
      </c>
      <c r="V260" s="759">
        <f>IF(INDEX(Historical!$O$7:$O$1432,MATCH(B260,Historical!$B$7:$B$1450,0))=0,"n/a",((INDEX(Historical!$C$7:$C$1439,MATCH(B260,Historical!$B$7:$B$1450,0))/INDEX(Historical!$O$7:$O$1432,MATCH(B260,Historical!$B$7:$B$1450,0)))^(1/10)-1)*100)</f>
        <v>5.3138274360435389</v>
      </c>
      <c r="W260" s="760">
        <f>IF(OR(U260&lt;=0,U260="n/a",V260&lt;=0,V260="n/a"),"n/a",U260/V260)</f>
        <v>0.92490525867883</v>
      </c>
      <c r="X260" s="761">
        <f>IF(OR(AJ260&lt;=0,AJ260="n/a",U260&lt;=0,U260="n/a"),"n/a",U260/AJ260)</f>
        <v>0.80570277693582182</v>
      </c>
      <c r="Y260" s="949"/>
      <c r="Z260" s="703">
        <f>IF(OR(AC260&lt;0.01,AC260="n/a"),"n/a",M260/AC260*100)</f>
        <v>85.436893203883486</v>
      </c>
      <c r="AA260" s="959">
        <f>IF(OR(AC260&lt;0.01,AC260="n/a"),"n/a",I260/AC260)</f>
        <v>14.616504854368932</v>
      </c>
      <c r="AB260" s="960">
        <v>12</v>
      </c>
      <c r="AC260" s="938">
        <v>2.06</v>
      </c>
      <c r="AD260" s="938">
        <v>1.49</v>
      </c>
      <c r="AE260" s="938">
        <v>1.8</v>
      </c>
      <c r="AF260" s="938">
        <v>2.67</v>
      </c>
      <c r="AG260" s="938">
        <v>19.3</v>
      </c>
      <c r="AH260" s="938">
        <v>46.9</v>
      </c>
      <c r="AI260" s="938">
        <v>3.5900000000000003</v>
      </c>
      <c r="AJ260" s="938">
        <v>6.1</v>
      </c>
      <c r="AK260" s="938">
        <v>9.5500000000000007</v>
      </c>
      <c r="AL260" s="951">
        <v>64319.999999999993</v>
      </c>
      <c r="AM260" s="945">
        <v>0.3</v>
      </c>
      <c r="AN260" s="938">
        <v>1.1200000000000001</v>
      </c>
      <c r="AO260" s="802">
        <f>IF(U260="n/a","n/a",IF(AA260&lt;0,"n/a",IF(AA260="n/a","n/a",J260+U260-AA260)))</f>
        <v>-3.8564837735791837</v>
      </c>
      <c r="AP260" s="803">
        <f>IF(U260="n/a","n/a",J260+U260)</f>
        <v>10.760021080789748</v>
      </c>
      <c r="AQ260" s="961">
        <f>IF(OR(AC260&lt;0.01,AF260="n/a"),"n/a",(I260/SQRT(22.5*AC260*(I260/AF260))-1)*100)</f>
        <v>31.700110454969366</v>
      </c>
      <c r="AR260" s="703">
        <f>INDEX(Historical!$C$7:$C$1439,MATCH(B260,Historical!$B$7:$B$1450,0))*IF(AH260="n/a",1.03,IF(AH260&lt;0,1.01,IF(AH260&gt;10,1.1,(1+AH260/100))))</f>
        <v>1.8876000000000002</v>
      </c>
      <c r="AS260" s="959">
        <f>IF($AI260="n/a",1.03*AR260,IF($AI260&lt;0,1.01*AR260,IF($AI260&gt;10,1.1*AR260,(1+$AI260/100)*AR260)))</f>
        <v>1.9553648400000003</v>
      </c>
      <c r="AT260" s="959">
        <f>IF($AK260="n/a",1.03*AS260,IF($AK260&lt;0,1.01*AS260,IF($AK260&gt;10,1.1*AS260,(1+$AK260/100)*AS260)))</f>
        <v>2.1421021822200004</v>
      </c>
      <c r="AU260" s="959">
        <f>IF($AK260="n/a",1.03*AT260,IF($AK260&lt;0,1.01*AT260,IF($AK260&gt;10,1.1*AT260,(1+$AK260/100)*AT260)))</f>
        <v>2.3466729406220104</v>
      </c>
      <c r="AV260" s="959">
        <f>IF($AK260="n/a",1.03*AU260,IF($AK260&lt;0,1.01*AU260,IF($AK260&gt;10,1.1*AU260,(1+$AK260/100)*AU260)))</f>
        <v>2.570780206451412</v>
      </c>
      <c r="AW260" s="703">
        <f>SUM(AR260:AV260)</f>
        <v>10.902520169293423</v>
      </c>
      <c r="AX260" s="810">
        <f>AW260/I260*100</f>
        <v>36.208967682807781</v>
      </c>
      <c r="AY260" s="1017">
        <v>0.86</v>
      </c>
      <c r="AZ260" s="945">
        <v>29.060000000000002</v>
      </c>
      <c r="BA260" s="945">
        <v>-2.4500000000000002</v>
      </c>
      <c r="BB260" s="945">
        <v>3.29</v>
      </c>
      <c r="BC260" s="945">
        <v>7.5</v>
      </c>
      <c r="BE260" s="666">
        <v>1998</v>
      </c>
      <c r="BF260" s="971">
        <f>IF(BE260&gt;2008,0,IF(BE260&gt;2001,1,IF(BE260&gt;1990,2,IF(BE260&gt;1980,3,IF(BE260&gt;1973,4,IF(BE260&gt;1970,5,IF(BE260&gt;1960,6,IF(BE260&gt;1958,7,IF(BE260&gt;1953,8,9)))))))))</f>
        <v>2</v>
      </c>
      <c r="BG260" s="955">
        <v>7.9</v>
      </c>
      <c r="BH260" s="937"/>
    </row>
    <row r="261" spans="1:60" ht="11.25" customHeight="1" x14ac:dyDescent="0.2">
      <c r="A261" s="936" t="s">
        <v>1151</v>
      </c>
      <c r="B261" s="948" t="s">
        <v>1152</v>
      </c>
      <c r="C261" s="1013" t="s">
        <v>4345</v>
      </c>
      <c r="D261" s="1013" t="s">
        <v>4346</v>
      </c>
      <c r="E261" s="792">
        <v>9</v>
      </c>
      <c r="F261" s="1227">
        <v>415</v>
      </c>
      <c r="G261" s="1227" t="s">
        <v>37</v>
      </c>
      <c r="H261" s="1227" t="s">
        <v>37</v>
      </c>
      <c r="I261" s="947">
        <v>74.430000000000007</v>
      </c>
      <c r="J261" s="703">
        <f>(M261/I261)*100</f>
        <v>6.045949214026602</v>
      </c>
      <c r="K261" s="950">
        <v>0.375</v>
      </c>
      <c r="L261" s="960">
        <v>12</v>
      </c>
      <c r="M261" s="694">
        <f>K261*L261</f>
        <v>4.5</v>
      </c>
      <c r="N261" s="943" t="s">
        <v>1058</v>
      </c>
      <c r="O261" s="795">
        <v>0.36</v>
      </c>
      <c r="P261" s="934">
        <v>43495</v>
      </c>
      <c r="Q261" s="934">
        <v>43511</v>
      </c>
      <c r="R261" s="694">
        <f>(K261-O261)/O261*100</f>
        <v>4.1666666666666705</v>
      </c>
      <c r="S261" s="759">
        <f>IF(INDEX(Historical!$D$7:$D$1439,MATCH(B261,Historical!$B$7:$B$1450,0))=0,"n/a",(INDEX(Historical!$C$7:$C$1439,MATCH(B261,Historical!$B$7:$B$1450,0))/INDEX(Historical!$D$7:$D$1439,MATCH(B261,Historical!$B$7:$B$1450,0))-1)*100)</f>
        <v>5.3921568627451011</v>
      </c>
      <c r="T261" s="759">
        <f>IF(INDEX(Historical!$F$7:$F$1432,MATCH(B261,Historical!$B$7:$B$1450,0))=0,"n/a",((INDEX(Historical!$C$7:$C$1439,MATCH(B261,Historical!$B$7:$B$1450,0))/INDEX(Historical!$F$7:$F$1432,MATCH(B261,Historical!$B$7:$B$1450,0)))^(1/3)-1)*100)</f>
        <v>5.9790933814135583</v>
      </c>
      <c r="U261" s="759">
        <f>IF(INDEX(Historical!$H$7:$H$1432,MATCH(B261,Historical!$B$7:$B$1450,0))=0,"n/a",((INDEX(Historical!$C$7:$C$1439,MATCH(B261,Historical!$B$7:$B$1450,0))/INDEX(Historical!$H$7:$H$1432,MATCH(B261,Historical!$B$7:$B$1450,0)))^(1/5)-1)*100)</f>
        <v>6.627282361940745</v>
      </c>
      <c r="V261" s="759">
        <f>IF(INDEX(Historical!$O$7:$O$1432,MATCH(B261,Historical!$B$7:$B$1450,0))=0,"n/a",((INDEX(Historical!$C$7:$C$1439,MATCH(B261,Historical!$B$7:$B$1450,0))/INDEX(Historical!$O$7:$O$1432,MATCH(B261,Historical!$B$7:$B$1450,0)))^(1/10)-1)*100)</f>
        <v>2.7447077552710919</v>
      </c>
      <c r="W261" s="760">
        <f>IF(OR(U261&lt;=0,U261="n/a",V261&lt;=0,V261="n/a"),"n/a",U261/V261)</f>
        <v>2.4145675798136752</v>
      </c>
      <c r="X261" s="761">
        <f>IF(OR(AJ261&lt;=0,AJ261="n/a",U261&lt;=0,U261="n/a"),"n/a",U261/AJ261)</f>
        <v>9.4675462313439205</v>
      </c>
      <c r="Y261" s="949"/>
      <c r="Z261" s="703">
        <f>IF(OR(AC261&lt;0.01,AC261="n/a"),"n/a",M261/AC261*100)</f>
        <v>120.32085561497325</v>
      </c>
      <c r="AA261" s="959">
        <f>IF(OR(AC261&lt;0.01,AC261="n/a"),"n/a",I261/AC261)</f>
        <v>19.901069518716579</v>
      </c>
      <c r="AB261" s="960">
        <v>12</v>
      </c>
      <c r="AC261" s="938">
        <v>3.74</v>
      </c>
      <c r="AD261" s="938">
        <v>2.85</v>
      </c>
      <c r="AE261" s="938">
        <v>7.89</v>
      </c>
      <c r="AF261" s="938">
        <v>1.91</v>
      </c>
      <c r="AG261" s="938">
        <v>9.6</v>
      </c>
      <c r="AH261" s="938">
        <v>-0.6</v>
      </c>
      <c r="AI261" s="938">
        <v>5.33</v>
      </c>
      <c r="AJ261" s="938">
        <v>0.70000000000000007</v>
      </c>
      <c r="AK261" s="938">
        <v>7.0000000000000009</v>
      </c>
      <c r="AL261" s="951">
        <v>5600</v>
      </c>
      <c r="AM261" s="945">
        <v>0.89999999999999991</v>
      </c>
      <c r="AN261" s="938">
        <v>1.05</v>
      </c>
      <c r="AO261" s="802">
        <f>IF(U261="n/a","n/a",IF(AA261&lt;0,"n/a",IF(AA261="n/a","n/a",J261+U261-AA261)))</f>
        <v>-7.2278379427492325</v>
      </c>
      <c r="AP261" s="803">
        <f>IF(U261="n/a","n/a",J261+U261)</f>
        <v>12.673231575967346</v>
      </c>
      <c r="AQ261" s="961">
        <f>IF(OR(AC261&lt;0.01,AF261="n/a"),"n/a",(I261/SQRT(22.5*AC261*(I261/AF261))-1)*100)</f>
        <v>29.976139315813843</v>
      </c>
      <c r="AR261" s="703">
        <f>INDEX(Historical!$C$7:$C$1439,MATCH(B261,Historical!$B$7:$B$1450,0))*IF(AH261="n/a",1.03,IF(AH261&lt;0,1.01,IF(AH261&gt;10,1.1,(1+AH261/100))))</f>
        <v>4.343</v>
      </c>
      <c r="AS261" s="959">
        <f>IF($AI261="n/a",1.03*AR261,IF($AI261&lt;0,1.01*AR261,IF($AI261&gt;10,1.1*AR261,(1+$AI261/100)*AR261)))</f>
        <v>4.5744818999999994</v>
      </c>
      <c r="AT261" s="959">
        <f>IF($AK261="n/a",1.03*AS261,IF($AK261&lt;0,1.01*AS261,IF($AK261&gt;10,1.1*AS261,(1+$AK261/100)*AS261)))</f>
        <v>4.8946956329999995</v>
      </c>
      <c r="AU261" s="959">
        <f>IF($AK261="n/a",1.03*AT261,IF($AK261&lt;0,1.01*AT261,IF($AK261&gt;10,1.1*AT261,(1+$AK261/100)*AT261)))</f>
        <v>5.2373243273099996</v>
      </c>
      <c r="AV261" s="959">
        <f>IF($AK261="n/a",1.03*AU261,IF($AK261&lt;0,1.01*AU261,IF($AK261&gt;10,1.1*AU261,(1+$AK261/100)*AU261)))</f>
        <v>5.6039370302217</v>
      </c>
      <c r="AW261" s="703">
        <f>SUM(AR261:AV261)</f>
        <v>24.653438890531699</v>
      </c>
      <c r="AX261" s="810">
        <f>AW261/I261*100</f>
        <v>33.12298655183622</v>
      </c>
      <c r="AY261" s="1017">
        <v>0.56999999999999995</v>
      </c>
      <c r="AZ261" s="945">
        <v>18.61</v>
      </c>
      <c r="BA261" s="945">
        <v>-7.8299999999999992</v>
      </c>
      <c r="BB261" s="945">
        <v>-3.0700000000000003</v>
      </c>
      <c r="BC261" s="945">
        <v>1.0900000000000001</v>
      </c>
      <c r="BE261" s="666">
        <v>2011</v>
      </c>
      <c r="BF261" s="971">
        <f>IF(BE261&gt;2008,0,IF(BE261&gt;2001,1,IF(BE261&gt;1990,2,IF(BE261&gt;1980,3,IF(BE261&gt;1973,4,IF(BE261&gt;1970,5,IF(BE261&gt;1960,6,IF(BE261&gt;1958,7,IF(BE261&gt;1953,8,9)))))))))</f>
        <v>0</v>
      </c>
      <c r="BG261" s="955">
        <v>4.5</v>
      </c>
      <c r="BH261" s="937"/>
    </row>
    <row r="262" spans="1:60" s="571" customFormat="1" ht="11.25" customHeight="1" x14ac:dyDescent="0.2">
      <c r="A262" s="13" t="s">
        <v>4081</v>
      </c>
      <c r="B262" s="631" t="s">
        <v>4082</v>
      </c>
      <c r="C262" s="1013" t="s">
        <v>4345</v>
      </c>
      <c r="D262" s="1013" t="s">
        <v>4346</v>
      </c>
      <c r="E262" s="792">
        <v>5</v>
      </c>
      <c r="F262" s="1227">
        <v>861</v>
      </c>
      <c r="G262" s="1227" t="s">
        <v>106</v>
      </c>
      <c r="H262" s="1227" t="s">
        <v>106</v>
      </c>
      <c r="I262" s="947">
        <v>502.1</v>
      </c>
      <c r="J262" s="703">
        <f>(M262/I262)*100</f>
        <v>1.9597689703246366</v>
      </c>
      <c r="K262" s="950">
        <v>2.46</v>
      </c>
      <c r="L262" s="960">
        <v>4</v>
      </c>
      <c r="M262" s="694">
        <f>K262*L262</f>
        <v>9.84</v>
      </c>
      <c r="N262" s="943" t="s">
        <v>327</v>
      </c>
      <c r="O262" s="795">
        <v>2.2799999999999998</v>
      </c>
      <c r="P262" s="934">
        <v>43522</v>
      </c>
      <c r="Q262" s="934">
        <v>43544</v>
      </c>
      <c r="R262" s="694">
        <f>(K262-O262)/O262*100</f>
        <v>7.8947368421052708</v>
      </c>
      <c r="S262" s="759">
        <f>IF(INDEX(Historical!$D$7:$D$1439,MATCH(B262,Historical!$B$7:$B$1450,0))=0,"n/a",(INDEX(Historical!$C$7:$C$1439,MATCH(B262,Historical!$B$7:$B$1450,0))/INDEX(Historical!$D$7:$D$1439,MATCH(B262,Historical!$B$7:$B$1450,0))-1)*100)</f>
        <v>13.999999999999989</v>
      </c>
      <c r="T262" s="759">
        <f>IF(INDEX(Historical!$F$7:$F$1432,MATCH(B262,Historical!$B$7:$B$1450,0))=0,"n/a",((INDEX(Historical!$C$7:$C$1439,MATCH(B262,Historical!$B$7:$B$1450,0))/INDEX(Historical!$F$7:$F$1432,MATCH(B262,Historical!$B$7:$B$1450,0)))^(1/3)-1)*100)</f>
        <v>10.496718534726735</v>
      </c>
      <c r="U262" s="759" t="str">
        <f>IF(INDEX(Historical!$H$7:$H$1432,MATCH(B262,Historical!$B$7:$B$1450,0))=0,"n/a",((INDEX(Historical!$C$7:$C$1439,MATCH(B262,Historical!$B$7:$B$1450,0))/INDEX(Historical!$H$7:$H$1432,MATCH(B262,Historical!$B$7:$B$1450,0)))^(1/5)-1)*100)</f>
        <v>n/a</v>
      </c>
      <c r="V262" s="759" t="str">
        <f>IF(INDEX(Historical!$O$7:$O$1432,MATCH(B262,Historical!$B$7:$B$1450,0))=0,"n/a",((INDEX(Historical!$C$7:$C$1439,MATCH(B262,Historical!$B$7:$B$1450,0))/INDEX(Historical!$O$7:$O$1432,MATCH(B262,Historical!$B$7:$B$1450,0)))^(1/10)-1)*100)</f>
        <v>n/a</v>
      </c>
      <c r="W262" s="760" t="str">
        <f>IF(OR(U262&lt;=0,U262="n/a",V262&lt;=0,V262="n/a"),"n/a",U262/V262)</f>
        <v>n/a</v>
      </c>
      <c r="X262" s="761" t="str">
        <f>IF(OR(AJ262&lt;=0,AJ262="n/a",U262&lt;=0,U262="n/a"),"n/a",U262/AJ262)</f>
        <v>n/a</v>
      </c>
      <c r="Y262" s="949"/>
      <c r="Z262" s="703">
        <f>IF(OR(AC262&lt;0.01,AC262="n/a"),"n/a",M262/AC262*100)</f>
        <v>192.1875</v>
      </c>
      <c r="AA262" s="959">
        <f>IF(OR(AC262&lt;0.01,AC262="n/a"),"n/a",I262/AC262)</f>
        <v>98.06640625</v>
      </c>
      <c r="AB262" s="960">
        <v>12</v>
      </c>
      <c r="AC262" s="938">
        <v>5.12</v>
      </c>
      <c r="AD262" s="938">
        <v>4.33</v>
      </c>
      <c r="AE262" s="938">
        <v>8.06</v>
      </c>
      <c r="AF262" s="938">
        <v>4.84</v>
      </c>
      <c r="AG262" s="938">
        <v>5.7</v>
      </c>
      <c r="AH262" s="938">
        <v>679.69999999999993</v>
      </c>
      <c r="AI262" s="938">
        <v>24.77</v>
      </c>
      <c r="AJ262" s="938">
        <v>20.200000000000003</v>
      </c>
      <c r="AK262" s="938">
        <v>22.5</v>
      </c>
      <c r="AL262" s="951">
        <v>42080</v>
      </c>
      <c r="AM262" s="945">
        <v>0.3</v>
      </c>
      <c r="AN262" s="938">
        <v>1.3</v>
      </c>
      <c r="AO262" s="802" t="str">
        <f>IF(U262="n/a","n/a",IF(AA262&lt;0,"n/a",IF(AA262="n/a","n/a",J262+U262-AA262)))</f>
        <v>n/a</v>
      </c>
      <c r="AP262" s="803" t="str">
        <f>IF(U262="n/a","n/a",J262+U262)</f>
        <v>n/a</v>
      </c>
      <c r="AQ262" s="961">
        <f>IF(OR(AC262&lt;0.01,AF262="n/a"),"n/a",(I262/SQRT(22.5*AC262*(I262/AF262))-1)*100)</f>
        <v>359.2948248250911</v>
      </c>
      <c r="AR262" s="703">
        <f>INDEX(Historical!$C$7:$C$1439,MATCH(B262,Historical!$B$7:$B$1450,0))*IF(AH262="n/a",1.03,IF(AH262&lt;0,1.01,IF(AH262&gt;10,1.1,(1+AH262/100))))</f>
        <v>10.032</v>
      </c>
      <c r="AS262" s="959">
        <f>IF($AI262="n/a",1.03*AR262,IF($AI262&lt;0,1.01*AR262,IF($AI262&gt;10,1.1*AR262,(1+$AI262/100)*AR262)))</f>
        <v>11.035200000000001</v>
      </c>
      <c r="AT262" s="959">
        <f>IF($AK262="n/a",1.03*AS262,IF($AK262&lt;0,1.01*AS262,IF($AK262&gt;10,1.1*AS262,(1+$AK262/100)*AS262)))</f>
        <v>12.138720000000003</v>
      </c>
      <c r="AU262" s="959">
        <f>IF($AK262="n/a",1.03*AT262,IF($AK262&lt;0,1.01*AT262,IF($AK262&gt;10,1.1*AT262,(1+$AK262/100)*AT262)))</f>
        <v>13.352592000000005</v>
      </c>
      <c r="AV262" s="959">
        <f>IF($AK262="n/a",1.03*AU262,IF($AK262&lt;0,1.01*AU262,IF($AK262&gt;10,1.1*AU262,(1+$AK262/100)*AU262)))</f>
        <v>14.687851200000006</v>
      </c>
      <c r="AW262" s="703">
        <f>SUM(AR262:AV262)</f>
        <v>61.246363200000012</v>
      </c>
      <c r="AX262" s="810">
        <f>AW262/I262*100</f>
        <v>12.198040868352919</v>
      </c>
      <c r="AY262" s="1017">
        <v>0.73</v>
      </c>
      <c r="AZ262" s="945">
        <v>49.75</v>
      </c>
      <c r="BA262" s="945">
        <v>-5.08</v>
      </c>
      <c r="BB262" s="945">
        <v>-0.16</v>
      </c>
      <c r="BC262" s="945">
        <v>15.479999999999999</v>
      </c>
      <c r="BD262" s="984"/>
      <c r="BE262" s="666">
        <v>2015</v>
      </c>
      <c r="BF262" s="971">
        <f>IF(BE262&gt;2008,0,IF(BE262&gt;2001,1,IF(BE262&gt;1990,2,IF(BE262&gt;1980,3,IF(BE262&gt;1973,4,IF(BE262&gt;1970,5,IF(BE262&gt;1960,6,IF(BE262&gt;1958,7,IF(BE262&gt;1953,8,9)))))))))</f>
        <v>0</v>
      </c>
      <c r="BG262" s="955">
        <v>2</v>
      </c>
      <c r="BH262" s="937"/>
    </row>
    <row r="263" spans="1:60" ht="11.25" customHeight="1" x14ac:dyDescent="0.2">
      <c r="A263" s="944" t="s">
        <v>1153</v>
      </c>
      <c r="B263" s="948" t="s">
        <v>1154</v>
      </c>
      <c r="C263" s="1013" t="s">
        <v>179</v>
      </c>
      <c r="D263" s="1013" t="s">
        <v>4363</v>
      </c>
      <c r="E263" s="792">
        <v>8</v>
      </c>
      <c r="F263" s="1227">
        <v>599</v>
      </c>
      <c r="G263" s="1168" t="s">
        <v>106</v>
      </c>
      <c r="H263" s="1168" t="s">
        <v>106</v>
      </c>
      <c r="I263" s="947">
        <v>38.51</v>
      </c>
      <c r="J263" s="703">
        <f>(M263/I263)*100</f>
        <v>12.048818488704233</v>
      </c>
      <c r="K263" s="950">
        <v>1.1599999999999999</v>
      </c>
      <c r="L263" s="960">
        <v>4</v>
      </c>
      <c r="M263" s="694">
        <f>K263*L263</f>
        <v>4.6399999999999997</v>
      </c>
      <c r="N263" s="943" t="s">
        <v>107</v>
      </c>
      <c r="O263" s="795">
        <v>1.145</v>
      </c>
      <c r="P263" s="934">
        <v>43678</v>
      </c>
      <c r="Q263" s="934">
        <v>43690</v>
      </c>
      <c r="R263" s="694">
        <f>(K263-O263)/O263*100</f>
        <v>1.3100436681222623</v>
      </c>
      <c r="S263" s="759">
        <f>IF(INDEX(Historical!$D$7:$D$1439,MATCH(B263,Historical!$B$7:$B$1450,0))=0,"n/a",(INDEX(Historical!$C$7:$C$1439,MATCH(B263,Historical!$B$7:$B$1450,0))/INDEX(Historical!$D$7:$D$1439,MATCH(B263,Historical!$B$7:$B$1450,0))-1)*100)</f>
        <v>17.510259917920656</v>
      </c>
      <c r="T263" s="759">
        <f>IF(INDEX(Historical!$F$7:$F$1432,MATCH(B263,Historical!$B$7:$B$1450,0))=0,"n/a",((INDEX(Historical!$C$7:$C$1439,MATCH(B263,Historical!$B$7:$B$1450,0))/INDEX(Historical!$F$7:$F$1432,MATCH(B263,Historical!$B$7:$B$1450,0)))^(1/3)-1)*100)</f>
        <v>19.688331461528531</v>
      </c>
      <c r="U263" s="759">
        <f>IF(INDEX(Historical!$H$7:$H$1432,MATCH(B263,Historical!$B$7:$B$1450,0))=0,"n/a",((INDEX(Historical!$C$7:$C$1439,MATCH(B263,Historical!$B$7:$B$1450,0))/INDEX(Historical!$H$7:$H$1432,MATCH(B263,Historical!$B$7:$B$1450,0)))^(1/5)-1)*100)</f>
        <v>22.610113370752384</v>
      </c>
      <c r="V263" s="759" t="str">
        <f>IF(INDEX(Historical!$O$7:$O$1432,MATCH(B263,Historical!$B$7:$B$1450,0))=0,"n/a",((INDEX(Historical!$C$7:$C$1439,MATCH(B263,Historical!$B$7:$B$1450,0))/INDEX(Historical!$O$7:$O$1432,MATCH(B263,Historical!$B$7:$B$1450,0)))^(1/10)-1)*100)</f>
        <v>n/a</v>
      </c>
      <c r="W263" s="760" t="str">
        <f>IF(OR(U263&lt;=0,U263="n/a",V263&lt;=0,V263="n/a"),"n/a",U263/V263)</f>
        <v>n/a</v>
      </c>
      <c r="X263" s="761" t="str">
        <f>IF(OR(AJ263&lt;=0,AJ263="n/a",U263&lt;=0,U263="n/a"),"n/a",U263/AJ263)</f>
        <v>n/a</v>
      </c>
      <c r="Y263" s="949"/>
      <c r="Z263" s="703">
        <f>IF(OR(AC263&lt;0.01,AC263="n/a"),"n/a",M263/AC263*100)</f>
        <v>200</v>
      </c>
      <c r="AA263" s="959">
        <f>IF(OR(AC263&lt;0.01,AC263="n/a"),"n/a",I263/AC263)</f>
        <v>16.599137931034484</v>
      </c>
      <c r="AB263" s="960">
        <v>12</v>
      </c>
      <c r="AC263" s="938">
        <v>2.3199999999999998</v>
      </c>
      <c r="AD263" s="938">
        <v>6.89</v>
      </c>
      <c r="AE263" s="938">
        <v>5.39</v>
      </c>
      <c r="AF263" s="938">
        <v>1.26</v>
      </c>
      <c r="AG263" s="938" t="s">
        <v>137</v>
      </c>
      <c r="AH263" s="938">
        <v>-53.1</v>
      </c>
      <c r="AI263" s="938">
        <v>3.42</v>
      </c>
      <c r="AJ263" s="938">
        <v>-15.4</v>
      </c>
      <c r="AK263" s="938">
        <v>2.48</v>
      </c>
      <c r="AL263" s="951">
        <v>8160</v>
      </c>
      <c r="AM263" s="945">
        <v>97.5</v>
      </c>
      <c r="AN263" s="938">
        <v>0</v>
      </c>
      <c r="AO263" s="802">
        <f>IF(U263="n/a","n/a",IF(AA263&lt;0,"n/a",IF(AA263="n/a","n/a",J263+U263-AA263)))</f>
        <v>18.059793928422131</v>
      </c>
      <c r="AP263" s="803">
        <f>IF(U263="n/a","n/a",J263+U263)</f>
        <v>34.658931859456615</v>
      </c>
      <c r="AQ263" s="961">
        <f>IF(OR(AC263&lt;0.01,AF263="n/a"),"n/a",(I263/SQRT(22.5*AC263*(I263/AF263))-1)*100)</f>
        <v>-3.5867372122522223</v>
      </c>
      <c r="AR263" s="703">
        <f>INDEX(Historical!$C$7:$C$1439,MATCH(B263,Historical!$B$7:$B$1450,0))*IF(AH263="n/a",1.03,IF(AH263&lt;0,1.01,IF(AH263&gt;10,1.1,(1+AH263/100))))</f>
        <v>4.3379500000000002</v>
      </c>
      <c r="AS263" s="959">
        <f>IF($AI263="n/a",1.03*AR263,IF($AI263&lt;0,1.01*AR263,IF($AI263&gt;10,1.1*AR263,(1+$AI263/100)*AR263)))</f>
        <v>4.48630789</v>
      </c>
      <c r="AT263" s="959">
        <f>IF($AK263="n/a",1.03*AS263,IF($AK263&lt;0,1.01*AS263,IF($AK263&gt;10,1.1*AS263,(1+$AK263/100)*AS263)))</f>
        <v>4.5975683256719995</v>
      </c>
      <c r="AU263" s="959">
        <f>IF($AK263="n/a",1.03*AT263,IF($AK263&lt;0,1.01*AT263,IF($AK263&gt;10,1.1*AT263,(1+$AK263/100)*AT263)))</f>
        <v>4.7115880201486648</v>
      </c>
      <c r="AV263" s="959">
        <f>IF($AK263="n/a",1.03*AU263,IF($AK263&lt;0,1.01*AU263,IF($AK263&gt;10,1.1*AU263,(1+$AK263/100)*AU263)))</f>
        <v>4.8284354030483518</v>
      </c>
      <c r="AW263" s="703">
        <f>SUM(AR263:AV263)</f>
        <v>22.961849638869015</v>
      </c>
      <c r="AX263" s="810">
        <f>AW263/I263*100</f>
        <v>59.625680703373199</v>
      </c>
      <c r="AY263" s="1017">
        <v>0.94</v>
      </c>
      <c r="AZ263" s="945">
        <v>0.71000000000000008</v>
      </c>
      <c r="BA263" s="945">
        <v>-33.6</v>
      </c>
      <c r="BB263" s="945">
        <v>-11.43</v>
      </c>
      <c r="BC263" s="945">
        <v>-14.12</v>
      </c>
      <c r="BE263" s="666">
        <v>2012</v>
      </c>
      <c r="BF263" s="971">
        <f>IF(BE263&gt;2008,0,IF(BE263&gt;2001,1,IF(BE263&gt;1990,2,IF(BE263&gt;1980,3,IF(BE263&gt;1973,4,IF(BE263&gt;1970,5,IF(BE263&gt;1960,6,IF(BE263&gt;1958,7,IF(BE263&gt;1953,8,9)))))))))</f>
        <v>0</v>
      </c>
      <c r="BG263" s="955" t="s">
        <v>137</v>
      </c>
      <c r="BH263" s="937"/>
    </row>
    <row r="264" spans="1:60" ht="11.25" customHeight="1" x14ac:dyDescent="0.2">
      <c r="A264" s="944" t="s">
        <v>223</v>
      </c>
      <c r="B264" s="948" t="s">
        <v>224</v>
      </c>
      <c r="C264" s="1013" t="s">
        <v>108</v>
      </c>
      <c r="D264" s="1013" t="s">
        <v>118</v>
      </c>
      <c r="E264" s="792">
        <v>29</v>
      </c>
      <c r="F264" s="1227">
        <v>93</v>
      </c>
      <c r="G264" s="1160" t="s">
        <v>106</v>
      </c>
      <c r="H264" s="1160" t="s">
        <v>106</v>
      </c>
      <c r="I264" s="938">
        <v>222.77</v>
      </c>
      <c r="J264" s="703">
        <f>(M264/I264)*100</f>
        <v>1.6160165192799749</v>
      </c>
      <c r="K264" s="957">
        <v>0.9</v>
      </c>
      <c r="L264" s="960">
        <v>4</v>
      </c>
      <c r="M264" s="694">
        <f>K264*L264</f>
        <v>3.6</v>
      </c>
      <c r="N264" s="943" t="s">
        <v>225</v>
      </c>
      <c r="O264" s="796">
        <v>0.84</v>
      </c>
      <c r="P264" s="934">
        <v>43472</v>
      </c>
      <c r="Q264" s="934">
        <v>43488</v>
      </c>
      <c r="R264" s="694">
        <f>(K264-O264)/O264*100</f>
        <v>7.1428571428571495</v>
      </c>
      <c r="S264" s="759">
        <f>IF(INDEX(Historical!$D$7:$D$1439,MATCH(B264,Historical!$B$7:$B$1450,0))=0,"n/a",(INDEX(Historical!$C$7:$C$1439,MATCH(B264,Historical!$B$7:$B$1450,0))/INDEX(Historical!$D$7:$D$1439,MATCH(B264,Historical!$B$7:$B$1450,0))-1)*100)</f>
        <v>7.348242811501593</v>
      </c>
      <c r="T264" s="759">
        <f>IF(INDEX(Historical!$F$7:$F$1432,MATCH(B264,Historical!$B$7:$B$1450,0))=0,"n/a",((INDEX(Historical!$C$7:$C$1439,MATCH(B264,Historical!$B$7:$B$1450,0))/INDEX(Historical!$F$7:$F$1432,MATCH(B264,Historical!$B$7:$B$1450,0)))^(1/3)-1)*100)</f>
        <v>7.245083423338583</v>
      </c>
      <c r="U264" s="759">
        <f>IF(INDEX(Historical!$H$7:$H$1432,MATCH(B264,Historical!$B$7:$B$1450,0))=0,"n/a",((INDEX(Historical!$C$7:$C$1439,MATCH(B264,Historical!$B$7:$B$1450,0))/INDEX(Historical!$H$7:$H$1432,MATCH(B264,Historical!$B$7:$B$1450,0)))^(1/5)-1)*100)</f>
        <v>7.2304642556117127</v>
      </c>
      <c r="V264" s="759">
        <f>IF(INDEX(Historical!$O$7:$O$1432,MATCH(B264,Historical!$B$7:$B$1450,0))=0,"n/a",((INDEX(Historical!$C$7:$C$1439,MATCH(B264,Historical!$B$7:$B$1450,0))/INDEX(Historical!$O$7:$O$1432,MATCH(B264,Historical!$B$7:$B$1450,0)))^(1/10)-1)*100)</f>
        <v>6.6799149938662872</v>
      </c>
      <c r="W264" s="760">
        <f>IF(OR(U264&lt;=0,U264="n/a",V264&lt;=0,V264="n/a"),"n/a",U264/V264)</f>
        <v>1.0824186029688938</v>
      </c>
      <c r="X264" s="761">
        <f>IF(OR(AJ264&lt;=0,AJ264="n/a",U264&lt;=0,U264="n/a"),"n/a",U264/AJ264)</f>
        <v>0.73034992480926386</v>
      </c>
      <c r="Y264" s="714"/>
      <c r="Z264" s="703">
        <f>IF(OR(AC264&lt;0.01,AC264="n/a"),"n/a",M264/AC264*100)</f>
        <v>70.588235294117652</v>
      </c>
      <c r="AA264" s="959">
        <f>IF(OR(AC264&lt;0.01,AC264="n/a"),"n/a",I264/AC264)</f>
        <v>43.680392156862752</v>
      </c>
      <c r="AB264" s="960">
        <v>12</v>
      </c>
      <c r="AC264" s="938">
        <v>5.0999999999999996</v>
      </c>
      <c r="AD264" s="938">
        <v>4.42</v>
      </c>
      <c r="AE264" s="938">
        <v>4.9400000000000004</v>
      </c>
      <c r="AF264" s="938">
        <v>11.07</v>
      </c>
      <c r="AG264" s="938">
        <v>30.8</v>
      </c>
      <c r="AH264" s="938">
        <v>39.200000000000003</v>
      </c>
      <c r="AI264" s="938">
        <v>4.87</v>
      </c>
      <c r="AJ264" s="938">
        <v>9.9</v>
      </c>
      <c r="AK264" s="938">
        <v>10</v>
      </c>
      <c r="AL264" s="951">
        <v>11870</v>
      </c>
      <c r="AM264" s="945">
        <v>0.8</v>
      </c>
      <c r="AN264" s="938">
        <v>0.09</v>
      </c>
      <c r="AO264" s="802">
        <f>IF(U264="n/a","n/a",IF(AA264&lt;0,"n/a",IF(AA264="n/a","n/a",J264+U264-AA264)))</f>
        <v>-34.833911381971063</v>
      </c>
      <c r="AP264" s="803">
        <f>IF(U264="n/a","n/a",J264+U264)</f>
        <v>8.8464807748916883</v>
      </c>
      <c r="AQ264" s="961">
        <f>IF(OR(AC264&lt;0.01,AF264="n/a"),"n/a",(I264/SQRT(22.5*AC264*(I264/AF264))-1)*100)</f>
        <v>363.58120045118818</v>
      </c>
      <c r="AR264" s="703">
        <f>INDEX(Historical!$C$7:$C$1439,MATCH(B264,Historical!$B$7:$B$1450,0))*IF(AH264="n/a",1.03,IF(AH264&lt;0,1.01,IF(AH264&gt;10,1.1,(1+AH264/100))))</f>
        <v>3.6960000000000002</v>
      </c>
      <c r="AS264" s="959">
        <f>IF($AI264="n/a",1.03*AR264,IF($AI264&lt;0,1.01*AR264,IF($AI264&gt;10,1.1*AR264,(1+$AI264/100)*AR264)))</f>
        <v>3.8759952000000002</v>
      </c>
      <c r="AT264" s="959">
        <f>IF($AK264="n/a",1.03*AS264,IF($AK264&lt;0,1.01*AS264,IF($AK264&gt;10,1.1*AS264,(1+$AK264/100)*AS264)))</f>
        <v>4.2635947200000004</v>
      </c>
      <c r="AU264" s="959">
        <f>IF($AK264="n/a",1.03*AT264,IF($AK264&lt;0,1.01*AT264,IF($AK264&gt;10,1.1*AT264,(1+$AK264/100)*AT264)))</f>
        <v>4.689954192000001</v>
      </c>
      <c r="AV264" s="959">
        <f>IF($AK264="n/a",1.03*AU264,IF($AK264&lt;0,1.01*AU264,IF($AK264&gt;10,1.1*AU264,(1+$AK264/100)*AU264)))</f>
        <v>5.1589496112000015</v>
      </c>
      <c r="AW264" s="703">
        <f>SUM(AR264:AV264)</f>
        <v>21.684493723200003</v>
      </c>
      <c r="AX264" s="810">
        <f>AW264/I264*100</f>
        <v>9.7340277969205911</v>
      </c>
      <c r="AY264" s="1017">
        <v>0.48</v>
      </c>
      <c r="AZ264" s="945">
        <v>85.41</v>
      </c>
      <c r="BA264" s="945">
        <v>-17.560000000000002</v>
      </c>
      <c r="BB264" s="945">
        <v>-8.44</v>
      </c>
      <c r="BC264" s="945">
        <v>25.71</v>
      </c>
      <c r="BE264" s="666">
        <v>1991</v>
      </c>
      <c r="BF264" s="971">
        <f>IF(BE264&gt;2008,0,IF(BE264&gt;2001,1,IF(BE264&gt;1990,2,IF(BE264&gt;1980,3,IF(BE264&gt;1973,4,IF(BE264&gt;1970,5,IF(BE264&gt;1960,6,IF(BE264&gt;1958,7,IF(BE264&gt;1953,8,9)))))))))</f>
        <v>2</v>
      </c>
      <c r="BG264" s="955">
        <v>16.900000000000002</v>
      </c>
      <c r="BH264" s="937"/>
    </row>
    <row r="265" spans="1:60" ht="11.25" customHeight="1" x14ac:dyDescent="0.2">
      <c r="A265" s="936" t="s">
        <v>575</v>
      </c>
      <c r="B265" s="948" t="s">
        <v>576</v>
      </c>
      <c r="C265" s="1013" t="s">
        <v>131</v>
      </c>
      <c r="D265" s="1013" t="s">
        <v>4355</v>
      </c>
      <c r="E265" s="792">
        <v>21</v>
      </c>
      <c r="F265" s="1227">
        <v>162</v>
      </c>
      <c r="G265" s="1168" t="s">
        <v>37</v>
      </c>
      <c r="H265" s="1168" t="s">
        <v>115</v>
      </c>
      <c r="I265" s="947">
        <v>75.86</v>
      </c>
      <c r="J265" s="703">
        <f>(M265/I265)*100</f>
        <v>2.8209860268916427</v>
      </c>
      <c r="K265" s="957">
        <v>0.53500000000000003</v>
      </c>
      <c r="L265" s="960">
        <v>4</v>
      </c>
      <c r="M265" s="694">
        <f>K265*L265</f>
        <v>2.14</v>
      </c>
      <c r="N265" s="943" t="s">
        <v>357</v>
      </c>
      <c r="O265" s="796">
        <v>0.505</v>
      </c>
      <c r="P265" s="934">
        <v>43528</v>
      </c>
      <c r="Q265" s="934">
        <v>43553</v>
      </c>
      <c r="R265" s="694">
        <f>(K265-O265)/O265*100</f>
        <v>5.9405940594059459</v>
      </c>
      <c r="S265" s="759">
        <f>IF(INDEX(Historical!$D$7:$D$1439,MATCH(B265,Historical!$B$7:$B$1450,0))=0,"n/a",(INDEX(Historical!$C$7:$C$1439,MATCH(B265,Historical!$B$7:$B$1450,0))/INDEX(Historical!$D$7:$D$1439,MATCH(B265,Historical!$B$7:$B$1450,0))-1)*100)</f>
        <v>6.315789473684208</v>
      </c>
      <c r="T265" s="759">
        <f>IF(INDEX(Historical!$F$7:$F$1432,MATCH(B265,Historical!$B$7:$B$1450,0))=0,"n/a",((INDEX(Historical!$C$7:$C$1439,MATCH(B265,Historical!$B$7:$B$1450,0))/INDEX(Historical!$F$7:$F$1432,MATCH(B265,Historical!$B$7:$B$1450,0)))^(1/3)-1)*100)</f>
        <v>6.5479175828152769</v>
      </c>
      <c r="U265" s="759">
        <f>IF(INDEX(Historical!$H$7:$H$1432,MATCH(B265,Historical!$B$7:$B$1450,0))=0,"n/a",((INDEX(Historical!$C$7:$C$1439,MATCH(B265,Historical!$B$7:$B$1450,0))/INDEX(Historical!$H$7:$H$1432,MATCH(B265,Historical!$B$7:$B$1450,0)))^(1/5)-1)*100)</f>
        <v>6.5630904255261191</v>
      </c>
      <c r="V265" s="759">
        <f>IF(INDEX(Historical!$O$7:$O$1432,MATCH(B265,Historical!$B$7:$B$1450,0))=0,"n/a",((INDEX(Historical!$C$7:$C$1439,MATCH(B265,Historical!$B$7:$B$1450,0))/INDEX(Historical!$O$7:$O$1432,MATCH(B265,Historical!$B$7:$B$1450,0)))^(1/10)-1)*100)</f>
        <v>9.3678669828320515</v>
      </c>
      <c r="W265" s="760">
        <f>IF(OR(U265&lt;=0,U265="n/a",V265&lt;=0,V265="n/a"),"n/a",U265/V265)</f>
        <v>0.70059603083112898</v>
      </c>
      <c r="X265" s="761">
        <f>IF(OR(AJ265&lt;=0,AJ265="n/a",U265&lt;=0,U265="n/a"),"n/a",U265/AJ265)</f>
        <v>1.1719804331296639</v>
      </c>
      <c r="Y265" s="710"/>
      <c r="Z265" s="703">
        <f>IF(OR(AC265&lt;0.01,AC265="n/a"),"n/a",M265/AC265*100)</f>
        <v>63.126843657817112</v>
      </c>
      <c r="AA265" s="959">
        <f>IF(OR(AC265&lt;0.01,AC265="n/a"),"n/a",I265/AC265)</f>
        <v>22.377581120943951</v>
      </c>
      <c r="AB265" s="960">
        <v>12</v>
      </c>
      <c r="AC265" s="938">
        <v>3.39</v>
      </c>
      <c r="AD265" s="938">
        <v>4.0599999999999996</v>
      </c>
      <c r="AE265" s="938">
        <v>2.88</v>
      </c>
      <c r="AF265" s="938">
        <v>2.09</v>
      </c>
      <c r="AG265" s="938">
        <v>9.4</v>
      </c>
      <c r="AH265" s="940">
        <v>5.0999999999999996</v>
      </c>
      <c r="AI265" s="940">
        <v>5.72</v>
      </c>
      <c r="AJ265" s="938">
        <v>5.6000000000000005</v>
      </c>
      <c r="AK265" s="938">
        <v>5.57</v>
      </c>
      <c r="AL265" s="951">
        <v>24740</v>
      </c>
      <c r="AM265" s="945">
        <v>0.2</v>
      </c>
      <c r="AN265" s="938">
        <v>1.3</v>
      </c>
      <c r="AO265" s="802">
        <f>IF(U265="n/a","n/a",IF(AA265&lt;0,"n/a",IF(AA265="n/a","n/a",J265+U265-AA265)))</f>
        <v>-12.993504668526189</v>
      </c>
      <c r="AP265" s="803">
        <f>IF(U265="n/a","n/a",J265+U265)</f>
        <v>9.3840764524177622</v>
      </c>
      <c r="AQ265" s="961">
        <f>IF(OR(AC265&lt;0.01,AF265="n/a"),"n/a",(I265/SQRT(22.5*AC265*(I265/AF265))-1)*100)</f>
        <v>44.17450004579382</v>
      </c>
      <c r="AR265" s="703">
        <f>INDEX(Historical!$C$7:$C$1439,MATCH(B265,Historical!$B$7:$B$1450,0))*IF(AH265="n/a",1.03,IF(AH265&lt;0,1.01,IF(AH265&gt;10,1.1,(1+AH265/100))))</f>
        <v>2.1230199999999999</v>
      </c>
      <c r="AS265" s="959">
        <f>IF($AI265="n/a",1.03*AR265,IF($AI265&lt;0,1.01*AR265,IF($AI265&gt;10,1.1*AR265,(1+$AI265/100)*AR265)))</f>
        <v>2.2444567439999998</v>
      </c>
      <c r="AT265" s="959">
        <f>IF($AK265="n/a",1.03*AS265,IF($AK265&lt;0,1.01*AS265,IF($AK265&gt;10,1.1*AS265,(1+$AK265/100)*AS265)))</f>
        <v>2.3694729846408</v>
      </c>
      <c r="AU265" s="959">
        <f>IF($AK265="n/a",1.03*AT265,IF($AK265&lt;0,1.01*AT265,IF($AK265&gt;10,1.1*AT265,(1+$AK265/100)*AT265)))</f>
        <v>2.5014526298852928</v>
      </c>
      <c r="AV265" s="959">
        <f>IF($AK265="n/a",1.03*AU265,IF($AK265&lt;0,1.01*AU265,IF($AK265&gt;10,1.1*AU265,(1+$AK265/100)*AU265)))</f>
        <v>2.6407835413699039</v>
      </c>
      <c r="AW265" s="703">
        <f>SUM(AR265:AV265)</f>
        <v>11.879185899895996</v>
      </c>
      <c r="AX265" s="810">
        <f>AW265/I265*100</f>
        <v>15.659353941334031</v>
      </c>
      <c r="AY265" s="1017">
        <v>0.26</v>
      </c>
      <c r="AZ265" s="945">
        <v>27.93</v>
      </c>
      <c r="BA265" s="945">
        <v>-3.4000000000000004</v>
      </c>
      <c r="BB265" s="945">
        <v>-0.4</v>
      </c>
      <c r="BC265" s="945">
        <v>8.1</v>
      </c>
      <c r="BE265" s="666">
        <v>1999</v>
      </c>
      <c r="BF265" s="971">
        <f>IF(BE265&gt;2008,0,IF(BE265&gt;2001,1,IF(BE265&gt;1990,2,IF(BE265&gt;1980,3,IF(BE265&gt;1973,4,IF(BE265&gt;1970,5,IF(BE265&gt;1960,6,IF(BE265&gt;1958,7,IF(BE265&gt;1953,8,9)))))))))</f>
        <v>2</v>
      </c>
      <c r="BG265" s="955">
        <v>2.8000000000000003</v>
      </c>
      <c r="BH265" s="936"/>
    </row>
    <row r="266" spans="1:60" s="838" customFormat="1" ht="11.25" customHeight="1" x14ac:dyDescent="0.2">
      <c r="A266" s="698" t="s">
        <v>1157</v>
      </c>
      <c r="B266" s="846" t="s">
        <v>1158</v>
      </c>
      <c r="C266" s="1013" t="s">
        <v>247</v>
      </c>
      <c r="D266" s="1013" t="s">
        <v>4372</v>
      </c>
      <c r="E266" s="818">
        <v>9</v>
      </c>
      <c r="F266" s="1227">
        <v>376</v>
      </c>
      <c r="G266" s="1236" t="s">
        <v>106</v>
      </c>
      <c r="H266" s="1236" t="s">
        <v>106</v>
      </c>
      <c r="I266" s="819">
        <v>11.53</v>
      </c>
      <c r="J266" s="820">
        <f>(M266/I266)*100</f>
        <v>4.3365134431916736</v>
      </c>
      <c r="K266" s="821">
        <v>0.125</v>
      </c>
      <c r="L266" s="822">
        <v>4</v>
      </c>
      <c r="M266" s="823">
        <f>K266*L266</f>
        <v>0.5</v>
      </c>
      <c r="N266" s="824" t="s">
        <v>344</v>
      </c>
      <c r="O266" s="825">
        <v>0.115</v>
      </c>
      <c r="P266" s="847">
        <v>43168</v>
      </c>
      <c r="Q266" s="847">
        <v>43178</v>
      </c>
      <c r="R266" s="823">
        <f>(K266-O266)/O266*100</f>
        <v>8.6956521739130395</v>
      </c>
      <c r="S266" s="759">
        <f>IF(INDEX(Historical!$D$7:$D$1439,MATCH(B266,Historical!$B$7:$B$1450,0))=0,"n/a",(INDEX(Historical!$C$7:$C$1439,MATCH(B266,Historical!$B$7:$B$1450,0))/INDEX(Historical!$D$7:$D$1439,MATCH(B266,Historical!$B$7:$B$1450,0))-1)*100)</f>
        <v>8.6956521739130377</v>
      </c>
      <c r="T266" s="759">
        <f>IF(INDEX(Historical!$F$7:$F$1432,MATCH(B266,Historical!$B$7:$B$1450,0))=0,"n/a",((INDEX(Historical!$C$7:$C$1439,MATCH(B266,Historical!$B$7:$B$1450,0))/INDEX(Historical!$F$7:$F$1432,MATCH(B266,Historical!$B$7:$B$1450,0)))^(1/3)-1)*100)</f>
        <v>5.1559495992220539</v>
      </c>
      <c r="U266" s="759">
        <f>IF(INDEX(Historical!$H$7:$H$1432,MATCH(B266,Historical!$B$7:$B$1450,0))=0,"n/a",((INDEX(Historical!$C$7:$C$1439,MATCH(B266,Historical!$B$7:$B$1450,0))/INDEX(Historical!$H$7:$H$1432,MATCH(B266,Historical!$B$7:$B$1450,0)))^(1/5)-1)*100)</f>
        <v>8.0185187303563499</v>
      </c>
      <c r="V266" s="759">
        <f>IF(INDEX(Historical!$O$7:$O$1432,MATCH(B266,Historical!$B$7:$B$1450,0))=0,"n/a",((INDEX(Historical!$C$7:$C$1439,MATCH(B266,Historical!$B$7:$B$1450,0))/INDEX(Historical!$O$7:$O$1432,MATCH(B266,Historical!$B$7:$B$1450,0)))^(1/10)-1)*100)</f>
        <v>7.1773462536293131</v>
      </c>
      <c r="W266" s="827">
        <f>IF(OR(U266&lt;=0,U266="n/a",V266&lt;=0,V266="n/a"),"n/a",U266/V266)</f>
        <v>1.1171982578242881</v>
      </c>
      <c r="X266" s="828">
        <f>IF(OR(AJ266&lt;=0,AJ266="n/a",U266&lt;=0,U266="n/a"),"n/a",U266/AJ266)</f>
        <v>0.86220631509208057</v>
      </c>
      <c r="Y266" s="843"/>
      <c r="Z266" s="820">
        <f>IF(OR(AC266&lt;0.01,AC266="n/a"),"n/a",M266/AC266*100)</f>
        <v>35.971223021582738</v>
      </c>
      <c r="AA266" s="830">
        <f>IF(OR(AC266&lt;0.01,AC266="n/a"),"n/a",I266/AC266)</f>
        <v>8.2949640287769792</v>
      </c>
      <c r="AB266" s="822">
        <v>12</v>
      </c>
      <c r="AC266" s="831">
        <v>1.39</v>
      </c>
      <c r="AD266" s="831">
        <v>0.56000000000000005</v>
      </c>
      <c r="AE266" s="831">
        <v>0.95</v>
      </c>
      <c r="AF266" s="831">
        <v>1.32</v>
      </c>
      <c r="AG266" s="831">
        <v>15.4</v>
      </c>
      <c r="AH266" s="831">
        <v>88.8</v>
      </c>
      <c r="AI266" s="831" t="s">
        <v>137</v>
      </c>
      <c r="AJ266" s="831">
        <v>9.3000000000000007</v>
      </c>
      <c r="AK266" s="831">
        <v>15</v>
      </c>
      <c r="AL266" s="832">
        <v>166.9</v>
      </c>
      <c r="AM266" s="833">
        <v>8.3000000000000007</v>
      </c>
      <c r="AN266" s="831">
        <v>0.03</v>
      </c>
      <c r="AO266" s="834">
        <f>IF(U266="n/a","n/a",IF(AA266&lt;0,"n/a",IF(AA266="n/a","n/a",J266+U266-AA266)))</f>
        <v>4.0600681447710443</v>
      </c>
      <c r="AP266" s="835">
        <f>IF(U266="n/a","n/a",J266+U266)</f>
        <v>12.355032173548024</v>
      </c>
      <c r="AQ266" s="836">
        <f>IF(OR(AC266&lt;0.01,AF266="n/a"),"n/a",(I266/SQRT(22.5*AC266*(I266/AF266))-1)*100)</f>
        <v>-30.240564101460123</v>
      </c>
      <c r="AR266" s="703">
        <f>INDEX(Historical!$C$7:$C$1439,MATCH(B266,Historical!$B$7:$B$1450,0))*IF(AH266="n/a",1.03,IF(AH266&lt;0,1.01,IF(AH266&gt;10,1.1,(1+AH266/100))))</f>
        <v>0.55000000000000004</v>
      </c>
      <c r="AS266" s="830">
        <f>IF($AI266="n/a",1.03*AR266,IF($AI266&lt;0,1.01*AR266,IF($AI266&gt;10,1.1*AR266,(1+$AI266/100)*AR266)))</f>
        <v>0.56650000000000011</v>
      </c>
      <c r="AT266" s="830">
        <f>IF($AK266="n/a",1.03*AS266,IF($AK266&lt;0,1.01*AS266,IF($AK266&gt;10,1.1*AS266,(1+$AK266/100)*AS266)))</f>
        <v>0.6231500000000002</v>
      </c>
      <c r="AU266" s="830">
        <f>IF($AK266="n/a",1.03*AT266,IF($AK266&lt;0,1.01*AT266,IF($AK266&gt;10,1.1*AT266,(1+$AK266/100)*AT266)))</f>
        <v>0.68546500000000032</v>
      </c>
      <c r="AV266" s="830">
        <f>IF($AK266="n/a",1.03*AU266,IF($AK266&lt;0,1.01*AU266,IF($AK266&gt;10,1.1*AU266,(1+$AK266/100)*AU266)))</f>
        <v>0.75401150000000039</v>
      </c>
      <c r="AW266" s="820">
        <f>SUM(AR266:AV266)</f>
        <v>3.1791265000000011</v>
      </c>
      <c r="AX266" s="837">
        <f>AW266/I266*100</f>
        <v>27.5726496097138</v>
      </c>
      <c r="AY266" s="1018">
        <v>0.27</v>
      </c>
      <c r="AZ266" s="833">
        <v>9.81</v>
      </c>
      <c r="BA266" s="833">
        <v>-16.150000000000002</v>
      </c>
      <c r="BB266" s="833">
        <v>1.3</v>
      </c>
      <c r="BC266" s="833">
        <v>-1.17</v>
      </c>
      <c r="BD266" s="985"/>
      <c r="BE266" s="666">
        <v>2010</v>
      </c>
      <c r="BF266" s="971">
        <f>IF(BE266&gt;2008,0,IF(BE266&gt;2001,1,IF(BE266&gt;1990,2,IF(BE266&gt;1980,3,IF(BE266&gt;1973,4,IF(BE266&gt;1970,5,IF(BE266&gt;1960,6,IF(BE266&gt;1958,7,IF(BE266&gt;1953,8,9)))))))))</f>
        <v>0</v>
      </c>
      <c r="BG266" s="892">
        <v>13.100000000000001</v>
      </c>
    </row>
    <row r="267" spans="1:60" ht="11.25" customHeight="1" x14ac:dyDescent="0.2">
      <c r="A267" s="936" t="s">
        <v>570</v>
      </c>
      <c r="B267" s="948" t="s">
        <v>571</v>
      </c>
      <c r="C267" s="1013" t="s">
        <v>4345</v>
      </c>
      <c r="D267" s="1013" t="s">
        <v>4346</v>
      </c>
      <c r="E267" s="792">
        <v>25</v>
      </c>
      <c r="F267" s="1227">
        <v>134</v>
      </c>
      <c r="G267" s="1143" t="s">
        <v>37</v>
      </c>
      <c r="H267" s="1143" t="s">
        <v>115</v>
      </c>
      <c r="I267" s="938">
        <v>302.22000000000003</v>
      </c>
      <c r="J267" s="703">
        <f>(M267/I267)*100</f>
        <v>2.5809013301568391</v>
      </c>
      <c r="K267" s="957">
        <v>1.95</v>
      </c>
      <c r="L267" s="960">
        <v>4</v>
      </c>
      <c r="M267" s="694">
        <f>K267*L267</f>
        <v>7.8</v>
      </c>
      <c r="N267" s="943" t="s">
        <v>220</v>
      </c>
      <c r="O267" s="796">
        <v>1.86</v>
      </c>
      <c r="P267" s="934">
        <v>43552</v>
      </c>
      <c r="Q267" s="934">
        <v>43567</v>
      </c>
      <c r="R267" s="694">
        <f>(K267-O267)/O267*100</f>
        <v>4.838709677419347</v>
      </c>
      <c r="S267" s="759">
        <f>IF(INDEX(Historical!$D$7:$D$1439,MATCH(B267,Historical!$B$7:$B$1450,0))=0,"n/a",(INDEX(Historical!$C$7:$C$1439,MATCH(B267,Historical!$B$7:$B$1450,0))/INDEX(Historical!$D$7:$D$1439,MATCH(B267,Historical!$B$7:$B$1450,0))-1)*100)</f>
        <v>7.0072992700729975</v>
      </c>
      <c r="T267" s="759">
        <f>IF(INDEX(Historical!$F$7:$F$1432,MATCH(B267,Historical!$B$7:$B$1450,0))=0,"n/a",((INDEX(Historical!$C$7:$C$1439,MATCH(B267,Historical!$B$7:$B$1450,0))/INDEX(Historical!$F$7:$F$1432,MATCH(B267,Historical!$B$7:$B$1450,0)))^(1/3)-1)*100)</f>
        <v>9.2586641609718292</v>
      </c>
      <c r="U267" s="759">
        <f>IF(INDEX(Historical!$H$7:$H$1432,MATCH(B267,Historical!$B$7:$B$1450,0))=0,"n/a",((INDEX(Historical!$C$7:$C$1439,MATCH(B267,Historical!$B$7:$B$1450,0))/INDEX(Historical!$H$7:$H$1432,MATCH(B267,Historical!$B$7:$B$1450,0)))^(1/5)-1)*100)</f>
        <v>9.15623981134841</v>
      </c>
      <c r="V267" s="759">
        <f>IF(INDEX(Historical!$O$7:$O$1432,MATCH(B267,Historical!$B$7:$B$1450,0))=0,"n/a",((INDEX(Historical!$C$7:$C$1439,MATCH(B267,Historical!$B$7:$B$1450,0))/INDEX(Historical!$O$7:$O$1432,MATCH(B267,Historical!$B$7:$B$1450,0)))^(1/10)-1)*100)</f>
        <v>6.2705939556533252</v>
      </c>
      <c r="W267" s="760">
        <f>IF(OR(U267&lt;=0,U267="n/a",V267&lt;=0,V267="n/a"),"n/a",U267/V267)</f>
        <v>1.460187005585571</v>
      </c>
      <c r="X267" s="761">
        <f>IF(OR(AJ267&lt;=0,AJ267="n/a",U267&lt;=0,U267="n/a"),"n/a",U267/AJ267)</f>
        <v>0.70432613933449306</v>
      </c>
      <c r="Y267" s="948"/>
      <c r="Z267" s="703">
        <f>IF(OR(AC267&lt;0.01,AC267="n/a"),"n/a",M267/AC267*100)</f>
        <v>125.40192926045017</v>
      </c>
      <c r="AA267" s="959">
        <f>IF(OR(AC267&lt;0.01,AC267="n/a"),"n/a",I267/AC267)</f>
        <v>48.588424437299039</v>
      </c>
      <c r="AB267" s="960">
        <v>12</v>
      </c>
      <c r="AC267" s="938">
        <v>6.22</v>
      </c>
      <c r="AD267" s="938">
        <v>6.24</v>
      </c>
      <c r="AE267" s="938">
        <v>13.92</v>
      </c>
      <c r="AF267" s="938">
        <v>3.27</v>
      </c>
      <c r="AG267" s="938">
        <v>6.6000000000000005</v>
      </c>
      <c r="AH267" s="938">
        <v>-9.9</v>
      </c>
      <c r="AI267" s="938">
        <v>0.54999999999999993</v>
      </c>
      <c r="AJ267" s="938">
        <v>13</v>
      </c>
      <c r="AK267" s="938">
        <v>7.9</v>
      </c>
      <c r="AL267" s="951">
        <v>19790</v>
      </c>
      <c r="AM267" s="945">
        <v>0.1</v>
      </c>
      <c r="AN267" s="938">
        <v>0.95</v>
      </c>
      <c r="AO267" s="802">
        <f>IF(U267="n/a","n/a",IF(AA267&lt;0,"n/a",IF(AA267="n/a","n/a",J267+U267-AA267)))</f>
        <v>-36.851283295793792</v>
      </c>
      <c r="AP267" s="803">
        <f>IF(U267="n/a","n/a",J267+U267)</f>
        <v>11.73714114150525</v>
      </c>
      <c r="AQ267" s="961">
        <f>IF(OR(AC267&lt;0.01,AF267="n/a"),"n/a",(I267/SQRT(22.5*AC267*(I267/AF267))-1)*100)</f>
        <v>165.73516298915845</v>
      </c>
      <c r="AR267" s="703">
        <f>INDEX(Historical!$C$7:$C$1439,MATCH(B267,Historical!$B$7:$B$1450,0))*IF(AH267="n/a",1.03,IF(AH267&lt;0,1.01,IF(AH267&gt;10,1.1,(1+AH267/100))))</f>
        <v>7.4032999999999998</v>
      </c>
      <c r="AS267" s="959">
        <f>IF($AI267="n/a",1.03*AR267,IF($AI267&lt;0,1.01*AR267,IF($AI267&gt;10,1.1*AR267,(1+$AI267/100)*AR267)))</f>
        <v>7.4440181499999998</v>
      </c>
      <c r="AT267" s="959">
        <f>IF($AK267="n/a",1.03*AS267,IF($AK267&lt;0,1.01*AS267,IF($AK267&gt;10,1.1*AS267,(1+$AK267/100)*AS267)))</f>
        <v>8.0320955838499994</v>
      </c>
      <c r="AU267" s="959">
        <f>IF($AK267="n/a",1.03*AT267,IF($AK267&lt;0,1.01*AT267,IF($AK267&gt;10,1.1*AT267,(1+$AK267/100)*AT267)))</f>
        <v>8.6666311349741498</v>
      </c>
      <c r="AV267" s="959">
        <f>IF($AK267="n/a",1.03*AU267,IF($AK267&lt;0,1.01*AU267,IF($AK267&gt;10,1.1*AU267,(1+$AK267/100)*AU267)))</f>
        <v>9.351294994637108</v>
      </c>
      <c r="AW267" s="703">
        <f>SUM(AR267:AV267)</f>
        <v>40.897339863461255</v>
      </c>
      <c r="AX267" s="810">
        <f>AW267/I267*100</f>
        <v>13.532307545318394</v>
      </c>
      <c r="AY267" s="1017">
        <v>0.39</v>
      </c>
      <c r="AZ267" s="945">
        <v>30.25</v>
      </c>
      <c r="BA267" s="945">
        <v>-2.68</v>
      </c>
      <c r="BB267" s="945">
        <v>1.76</v>
      </c>
      <c r="BC267" s="945">
        <v>9.8000000000000007</v>
      </c>
      <c r="BE267" s="666">
        <v>1995</v>
      </c>
      <c r="BF267" s="971">
        <f>IF(BE267&gt;2008,0,IF(BE267&gt;2001,1,IF(BE267&gt;1990,2,IF(BE267&gt;1980,3,IF(BE267&gt;1973,4,IF(BE267&gt;1970,5,IF(BE267&gt;1960,6,IF(BE267&gt;1958,7,IF(BE267&gt;1953,8,9)))))))))</f>
        <v>2</v>
      </c>
      <c r="BG267" s="955">
        <v>3.3000000000000003</v>
      </c>
      <c r="BH267" s="937"/>
    </row>
    <row r="268" spans="1:60" ht="11.25" customHeight="1" x14ac:dyDescent="0.2">
      <c r="A268" s="944" t="s">
        <v>4335</v>
      </c>
      <c r="B268" s="948" t="s">
        <v>4334</v>
      </c>
      <c r="C268" s="1013" t="s">
        <v>179</v>
      </c>
      <c r="D268" s="1013" t="s">
        <v>4363</v>
      </c>
      <c r="E268" s="792">
        <v>13</v>
      </c>
      <c r="F268" s="1227">
        <v>286</v>
      </c>
      <c r="G268" s="1170" t="s">
        <v>106</v>
      </c>
      <c r="H268" s="1170" t="s">
        <v>106</v>
      </c>
      <c r="I268" s="947">
        <v>14.38</v>
      </c>
      <c r="J268" s="703">
        <f>(M268/I268)*100</f>
        <v>8.4840055632823361</v>
      </c>
      <c r="K268" s="950">
        <v>0.30499999999999999</v>
      </c>
      <c r="L268" s="960">
        <v>4</v>
      </c>
      <c r="M268" s="694">
        <f>K268*L268</f>
        <v>1.22</v>
      </c>
      <c r="N268" s="943" t="s">
        <v>1246</v>
      </c>
      <c r="O268" s="795">
        <v>0.29499999999999998</v>
      </c>
      <c r="P268" s="939">
        <v>43138</v>
      </c>
      <c r="Q268" s="939">
        <v>43151</v>
      </c>
      <c r="R268" s="694">
        <f>(K268-O268)/O268*100</f>
        <v>3.3898305084745797</v>
      </c>
      <c r="S268" s="759">
        <f>IF(INDEX(Historical!$D$7:$D$1439,MATCH(B268,Historical!$B$7:$B$1450,0))=0,"n/a",(INDEX(Historical!$C$7:$C$1439,MATCH(B268,Historical!$B$7:$B$1450,0))/INDEX(Historical!$D$7:$D$1439,MATCH(B268,Historical!$B$7:$B$1450,0))-1)*100)</f>
        <v>6.0869565217391397</v>
      </c>
      <c r="T268" s="759">
        <f>IF(INDEX(Historical!$F$7:$F$1432,MATCH(B268,Historical!$B$7:$B$1450,0))=0,"n/a",((INDEX(Historical!$C$7:$C$1439,MATCH(B268,Historical!$B$7:$B$1450,0))/INDEX(Historical!$F$7:$F$1432,MATCH(B268,Historical!$B$7:$B$1450,0)))^(1/3)-1)*100)</f>
        <v>6.1499725766982261</v>
      </c>
      <c r="U268" s="759">
        <f>IF(INDEX(Historical!$H$7:$H$1432,MATCH(B268,Historical!$B$7:$B$1450,0))=0,"n/a",((INDEX(Historical!$C$7:$C$1439,MATCH(B268,Historical!$B$7:$B$1450,0))/INDEX(Historical!$H$7:$H$1432,MATCH(B268,Historical!$B$7:$B$1450,0)))^(1/5)-1)*100)</f>
        <v>13.354587529309182</v>
      </c>
      <c r="V268" s="759">
        <f>IF(INDEX(Historical!$O$7:$O$1432,MATCH(B268,Historical!$B$7:$B$1450,0))=0,"n/a",((INDEX(Historical!$C$7:$C$1439,MATCH(B268,Historical!$B$7:$B$1450,0))/INDEX(Historical!$O$7:$O$1432,MATCH(B268,Historical!$B$7:$B$1450,0)))^(1/10)-1)*100)</f>
        <v>9.6070580511149473</v>
      </c>
      <c r="W268" s="760">
        <f>IF(OR(U268&lt;=0,U268="n/a",V268&lt;=0,V268="n/a"),"n/a",U268/V268)</f>
        <v>1.3900808612017614</v>
      </c>
      <c r="X268" s="761">
        <f>IF(OR(AJ268&lt;=0,AJ268="n/a",U268&lt;=0,U268="n/a"),"n/a",U268/AJ268)</f>
        <v>0.23890138692860788</v>
      </c>
      <c r="Y268" s="717"/>
      <c r="Z268" s="703">
        <f>IF(OR(AC268&lt;0.01,AC268="n/a"),"n/a",M268/AC268*100)</f>
        <v>99.1869918699187</v>
      </c>
      <c r="AA268" s="959">
        <f>IF(OR(AC268&lt;0.01,AC268="n/a"),"n/a",I268/AC268)</f>
        <v>11.691056910569106</v>
      </c>
      <c r="AB268" s="960">
        <v>12</v>
      </c>
      <c r="AC268" s="938">
        <v>1.23</v>
      </c>
      <c r="AD268" s="938">
        <v>0.79</v>
      </c>
      <c r="AE268" s="938">
        <v>0.69</v>
      </c>
      <c r="AF268" s="938">
        <v>1.82</v>
      </c>
      <c r="AG268" s="941" t="s">
        <v>137</v>
      </c>
      <c r="AH268" s="940">
        <v>325.8</v>
      </c>
      <c r="AI268" s="940">
        <v>7.3999999999999995</v>
      </c>
      <c r="AJ268" s="938">
        <v>55.900000000000006</v>
      </c>
      <c r="AK268" s="938">
        <v>14.799999999999999</v>
      </c>
      <c r="AL268" s="951">
        <v>37900</v>
      </c>
      <c r="AM268" s="945">
        <v>1.6</v>
      </c>
      <c r="AN268" s="938">
        <v>2.25</v>
      </c>
      <c r="AO268" s="802">
        <f>IF(U268="n/a","n/a",IF(AA268&lt;0,"n/a",IF(AA268="n/a","n/a",J268+U268-AA268)))</f>
        <v>10.14753618202241</v>
      </c>
      <c r="AP268" s="803">
        <f>IF(U268="n/a","n/a",J268+U268)</f>
        <v>21.838593092591516</v>
      </c>
      <c r="AQ268" s="961">
        <f>IF(OR(AC268&lt;0.01,AF268="n/a"),"n/a",(I268/SQRT(22.5*AC268*(I268/AF268))-1)*100)</f>
        <v>-2.7540950254098862</v>
      </c>
      <c r="AR268" s="703">
        <f>INDEX(Historical!$C$7:$C$1439,MATCH(B268,Historical!$B$7:$B$1450,0))*IF(AH268="n/a",1.03,IF(AH268&lt;0,1.01,IF(AH268&gt;10,1.1,(1+AH268/100))))</f>
        <v>1.3420000000000001</v>
      </c>
      <c r="AS268" s="959">
        <f>IF($AI268="n/a",1.03*AR268,IF($AI268&lt;0,1.01*AR268,IF($AI268&gt;10,1.1*AR268,(1+$AI268/100)*AR268)))</f>
        <v>1.4413080000000003</v>
      </c>
      <c r="AT268" s="959">
        <f>IF($AK268="n/a",1.03*AS268,IF($AK268&lt;0,1.01*AS268,IF($AK268&gt;10,1.1*AS268,(1+$AK268/100)*AS268)))</f>
        <v>1.5854388000000004</v>
      </c>
      <c r="AU268" s="959">
        <f>IF($AK268="n/a",1.03*AT268,IF($AK268&lt;0,1.01*AT268,IF($AK268&gt;10,1.1*AT268,(1+$AK268/100)*AT268)))</f>
        <v>1.7439826800000005</v>
      </c>
      <c r="AV268" s="959">
        <f>IF($AK268="n/a",1.03*AU268,IF($AK268&lt;0,1.01*AU268,IF($AK268&gt;10,1.1*AU268,(1+$AK268/100)*AU268)))</f>
        <v>1.9183809480000007</v>
      </c>
      <c r="AW268" s="703">
        <f>SUM(AR268:AV268)</f>
        <v>8.0311104280000016</v>
      </c>
      <c r="AX268" s="810">
        <f>AW268/I268*100</f>
        <v>55.849168484005574</v>
      </c>
      <c r="AY268" s="1017">
        <v>1.56</v>
      </c>
      <c r="AZ268" s="945">
        <v>23.119999999999997</v>
      </c>
      <c r="BA268" s="945">
        <v>-25.069999999999997</v>
      </c>
      <c r="BB268" s="945">
        <v>-0.47000000000000003</v>
      </c>
      <c r="BC268" s="945">
        <v>-2.98</v>
      </c>
      <c r="BE268" s="666">
        <v>2006</v>
      </c>
      <c r="BF268" s="971">
        <f>IF(BE268&gt;2008,0,IF(BE268&gt;2001,1,IF(BE268&gt;1990,2,IF(BE268&gt;1980,3,IF(BE268&gt;1973,4,IF(BE268&gt;1970,5,IF(BE268&gt;1960,6,IF(BE268&gt;1958,7,IF(BE268&gt;1953,8,9)))))))))</f>
        <v>1</v>
      </c>
      <c r="BG268" s="955" t="s">
        <v>137</v>
      </c>
      <c r="BH268" s="937"/>
    </row>
    <row r="269" spans="1:60" ht="11.25" customHeight="1" x14ac:dyDescent="0.2">
      <c r="A269" s="936" t="s">
        <v>1139</v>
      </c>
      <c r="B269" s="948" t="s">
        <v>1140</v>
      </c>
      <c r="C269" s="1013" t="s">
        <v>112</v>
      </c>
      <c r="D269" s="1013" t="s">
        <v>4389</v>
      </c>
      <c r="E269" s="792">
        <v>10</v>
      </c>
      <c r="F269" s="1227">
        <v>340</v>
      </c>
      <c r="G269" s="1161" t="s">
        <v>115</v>
      </c>
      <c r="H269" s="1161" t="s">
        <v>115</v>
      </c>
      <c r="I269" s="947">
        <v>82.19</v>
      </c>
      <c r="J269" s="703">
        <f>(M269/I269)*100</f>
        <v>3.4554082005110107</v>
      </c>
      <c r="K269" s="950">
        <v>0.71</v>
      </c>
      <c r="L269" s="960">
        <v>4</v>
      </c>
      <c r="M269" s="694">
        <f>K269*L269</f>
        <v>2.84</v>
      </c>
      <c r="N269" s="943" t="s">
        <v>598</v>
      </c>
      <c r="O269" s="795">
        <v>0.66</v>
      </c>
      <c r="P269" s="934">
        <v>43531</v>
      </c>
      <c r="Q269" s="934">
        <v>43546</v>
      </c>
      <c r="R269" s="694">
        <f>(K269-O269)/O269*100</f>
        <v>7.5757575757575646</v>
      </c>
      <c r="S269" s="759">
        <f>IF(INDEX(Historical!$D$7:$D$1439,MATCH(B269,Historical!$B$7:$B$1450,0))=0,"n/a",(INDEX(Historical!$C$7:$C$1439,MATCH(B269,Historical!$B$7:$B$1450,0))/INDEX(Historical!$D$7:$D$1439,MATCH(B269,Historical!$B$7:$B$1450,0))-1)*100)</f>
        <v>10.000000000000009</v>
      </c>
      <c r="T269" s="759">
        <f>IF(INDEX(Historical!$F$7:$F$1432,MATCH(B269,Historical!$B$7:$B$1450,0))=0,"n/a",((INDEX(Historical!$C$7:$C$1439,MATCH(B269,Historical!$B$7:$B$1450,0))/INDEX(Historical!$F$7:$F$1432,MATCH(B269,Historical!$B$7:$B$1450,0)))^(1/3)-1)*100)</f>
        <v>6.2658569182611146</v>
      </c>
      <c r="U269" s="759">
        <f>IF(INDEX(Historical!$H$7:$H$1432,MATCH(B269,Historical!$B$7:$B$1450,0))=0,"n/a",((INDEX(Historical!$C$7:$C$1439,MATCH(B269,Historical!$B$7:$B$1450,0))/INDEX(Historical!$H$7:$H$1432,MATCH(B269,Historical!$B$7:$B$1450,0)))^(1/5)-1)*100)</f>
        <v>9.4608784223157549</v>
      </c>
      <c r="V269" s="759">
        <f>IF(INDEX(Historical!$O$7:$O$1432,MATCH(B269,Historical!$B$7:$B$1450,0))=0,"n/a",((INDEX(Historical!$C$7:$C$1439,MATCH(B269,Historical!$B$7:$B$1450,0))/INDEX(Historical!$O$7:$O$1432,MATCH(B269,Historical!$B$7:$B$1450,0)))^(1/10)-1)*100)</f>
        <v>10.194620275875476</v>
      </c>
      <c r="W269" s="760">
        <f>IF(OR(U269&lt;=0,U269="n/a",V269&lt;=0,V269="n/a"),"n/a",U269/V269)</f>
        <v>0.92802656364788338</v>
      </c>
      <c r="X269" s="761">
        <f>IF(OR(AJ269&lt;=0,AJ269="n/a",U269&lt;=0,U269="n/a"),"n/a",U269/AJ269)</f>
        <v>2.0129528558118626</v>
      </c>
      <c r="Y269" s="716" t="s">
        <v>286</v>
      </c>
      <c r="Z269" s="703">
        <f>IF(OR(AC269&lt;0.01,AC269="n/a"),"n/a",M269/AC269*100)</f>
        <v>56.461232604373755</v>
      </c>
      <c r="AA269" s="959">
        <f>IF(OR(AC269&lt;0.01,AC269="n/a"),"n/a",I269/AC269)</f>
        <v>16.339960238568587</v>
      </c>
      <c r="AB269" s="960">
        <v>12</v>
      </c>
      <c r="AC269" s="938">
        <v>5.03</v>
      </c>
      <c r="AD269" s="938">
        <v>2.0699999999999998</v>
      </c>
      <c r="AE269" s="938">
        <v>1.63</v>
      </c>
      <c r="AF269" s="938">
        <v>2.17</v>
      </c>
      <c r="AG269" s="938">
        <v>13.200000000000001</v>
      </c>
      <c r="AH269" s="938">
        <v>-24.9</v>
      </c>
      <c r="AI269" s="938">
        <v>5.9799999999999995</v>
      </c>
      <c r="AJ269" s="938">
        <v>4.7</v>
      </c>
      <c r="AK269" s="938">
        <v>7.99</v>
      </c>
      <c r="AL269" s="951">
        <v>35350</v>
      </c>
      <c r="AM269" s="945">
        <v>0.2</v>
      </c>
      <c r="AN269" s="938">
        <v>0.47</v>
      </c>
      <c r="AO269" s="802">
        <f>IF(U269="n/a","n/a",IF(AA269&lt;0,"n/a",IF(AA269="n/a","n/a",J269+U269-AA269)))</f>
        <v>-3.4236736157418211</v>
      </c>
      <c r="AP269" s="803">
        <f>IF(U269="n/a","n/a",J269+U269)</f>
        <v>12.916286622826766</v>
      </c>
      <c r="AQ269" s="961">
        <f>IF(OR(AC269&lt;0.01,AF269="n/a"),"n/a",(I269/SQRT(22.5*AC269*(I269/AF269))-1)*100)</f>
        <v>25.534791490369678</v>
      </c>
      <c r="AR269" s="703">
        <f>INDEX(Historical!$C$7:$C$1439,MATCH(B269,Historical!$B$7:$B$1450,0))*IF(AH269="n/a",1.03,IF(AH269&lt;0,1.01,IF(AH269&gt;10,1.1,(1+AH269/100))))</f>
        <v>2.6664000000000003</v>
      </c>
      <c r="AS269" s="959">
        <f>IF($AI269="n/a",1.03*AR269,IF($AI269&lt;0,1.01*AR269,IF($AI269&gt;10,1.1*AR269,(1+$AI269/100)*AR269)))</f>
        <v>2.8258507200000005</v>
      </c>
      <c r="AT269" s="959">
        <f>IF($AK269="n/a",1.03*AS269,IF($AK269&lt;0,1.01*AS269,IF($AK269&gt;10,1.1*AS269,(1+$AK269/100)*AS269)))</f>
        <v>3.0516361925280009</v>
      </c>
      <c r="AU269" s="959">
        <f>IF($AK269="n/a",1.03*AT269,IF($AK269&lt;0,1.01*AT269,IF($AK269&gt;10,1.1*AT269,(1+$AK269/100)*AT269)))</f>
        <v>3.2954619243109886</v>
      </c>
      <c r="AV269" s="959">
        <f>IF($AK269="n/a",1.03*AU269,IF($AK269&lt;0,1.01*AU269,IF($AK269&gt;10,1.1*AU269,(1+$AK269/100)*AU269)))</f>
        <v>3.558769332063437</v>
      </c>
      <c r="AW269" s="703">
        <f>SUM(AR269:AV269)</f>
        <v>15.398118168902428</v>
      </c>
      <c r="AX269" s="810">
        <f>AW269/I269*100</f>
        <v>18.734783025796848</v>
      </c>
      <c r="AY269" s="1017">
        <v>1.43</v>
      </c>
      <c r="AZ269" s="945">
        <v>27.51</v>
      </c>
      <c r="BA269" s="945">
        <v>-8.129999999999999</v>
      </c>
      <c r="BB269" s="945">
        <v>2.86</v>
      </c>
      <c r="BC269" s="945">
        <v>6.23</v>
      </c>
      <c r="BE269" s="666">
        <v>2010</v>
      </c>
      <c r="BF269" s="971">
        <f>IF(BE269&gt;2008,0,IF(BE269&gt;2001,1,IF(BE269&gt;1990,2,IF(BE269&gt;1980,3,IF(BE269&gt;1973,4,IF(BE269&gt;1970,5,IF(BE269&gt;1960,6,IF(BE269&gt;1958,7,IF(BE269&gt;1953,8,9)))))))))</f>
        <v>0</v>
      </c>
      <c r="BG269" s="955">
        <v>6.9</v>
      </c>
      <c r="BH269" s="937"/>
    </row>
    <row r="270" spans="1:60" ht="11.25" customHeight="1" x14ac:dyDescent="0.2">
      <c r="A270" s="936" t="s">
        <v>216</v>
      </c>
      <c r="B270" s="948" t="s">
        <v>217</v>
      </c>
      <c r="C270" s="1013" t="s">
        <v>108</v>
      </c>
      <c r="D270" s="1013" t="s">
        <v>4361</v>
      </c>
      <c r="E270" s="792">
        <v>38</v>
      </c>
      <c r="F270" s="1227">
        <v>68</v>
      </c>
      <c r="G270" s="1227" t="s">
        <v>106</v>
      </c>
      <c r="H270" s="1227" t="s">
        <v>106</v>
      </c>
      <c r="I270" s="938">
        <v>44.5</v>
      </c>
      <c r="J270" s="703">
        <f>(M270/I270)*100</f>
        <v>3.1460674157303368</v>
      </c>
      <c r="K270" s="950">
        <v>0.35</v>
      </c>
      <c r="L270" s="960">
        <v>4</v>
      </c>
      <c r="M270" s="694">
        <f>K270*L270</f>
        <v>1.4</v>
      </c>
      <c r="N270" s="943" t="s">
        <v>107</v>
      </c>
      <c r="O270" s="795">
        <v>0.31</v>
      </c>
      <c r="P270" s="934">
        <v>43403</v>
      </c>
      <c r="Q270" s="934">
        <v>43419</v>
      </c>
      <c r="R270" s="694">
        <f>(K270-O270)/O270*100</f>
        <v>12.903225806451607</v>
      </c>
      <c r="S270" s="759">
        <f>IF(INDEX(Historical!$D$7:$D$1439,MATCH(B270,Historical!$B$7:$B$1450,0))=0,"n/a",(INDEX(Historical!$C$7:$C$1439,MATCH(B270,Historical!$B$7:$B$1450,0))/INDEX(Historical!$D$7:$D$1439,MATCH(B270,Historical!$B$7:$B$1450,0))-1)*100)</f>
        <v>11.304347826086936</v>
      </c>
      <c r="T270" s="759">
        <f>IF(INDEX(Historical!$F$7:$F$1432,MATCH(B270,Historical!$B$7:$B$1450,0))=0,"n/a",((INDEX(Historical!$C$7:$C$1439,MATCH(B270,Historical!$B$7:$B$1450,0))/INDEX(Historical!$F$7:$F$1432,MATCH(B270,Historical!$B$7:$B$1450,0)))^(1/3)-1)*100)</f>
        <v>8.0391874208477923</v>
      </c>
      <c r="U270" s="759">
        <f>IF(INDEX(Historical!$H$7:$H$1432,MATCH(B270,Historical!$B$7:$B$1450,0))=0,"n/a",((INDEX(Historical!$C$7:$C$1439,MATCH(B270,Historical!$B$7:$B$1450,0))/INDEX(Historical!$H$7:$H$1432,MATCH(B270,Historical!$B$7:$B$1450,0)))^(1/5)-1)*100)</f>
        <v>9.3148651699032303</v>
      </c>
      <c r="V270" s="759">
        <f>IF(INDEX(Historical!$O$7:$O$1432,MATCH(B270,Historical!$B$7:$B$1450,0))=0,"n/a",((INDEX(Historical!$C$7:$C$1439,MATCH(B270,Historical!$B$7:$B$1450,0))/INDEX(Historical!$O$7:$O$1432,MATCH(B270,Historical!$B$7:$B$1450,0)))^(1/10)-1)*100)</f>
        <v>7.7818067712725814</v>
      </c>
      <c r="W270" s="760">
        <f>IF(OR(U270&lt;=0,U270="n/a",V270&lt;=0,V270="n/a"),"n/a",U270/V270)</f>
        <v>1.1970054569190933</v>
      </c>
      <c r="X270" s="761">
        <f>IF(OR(AJ270&lt;=0,AJ270="n/a",U270&lt;=0,U270="n/a"),"n/a",U270/AJ270)</f>
        <v>0.55777635747923537</v>
      </c>
      <c r="Y270" s="717"/>
      <c r="Z270" s="703">
        <f>IF(OR(AC270&lt;0.01,AC270="n/a"),"n/a",M270/AC270*100)</f>
        <v>41.916167664670652</v>
      </c>
      <c r="AA270" s="959">
        <f>IF(OR(AC270&lt;0.01,AC270="n/a"),"n/a",I270/AC270)</f>
        <v>13.323353293413174</v>
      </c>
      <c r="AB270" s="960">
        <v>10</v>
      </c>
      <c r="AC270" s="938">
        <v>3.34</v>
      </c>
      <c r="AD270" s="938" t="s">
        <v>137</v>
      </c>
      <c r="AE270" s="938">
        <v>3.01</v>
      </c>
      <c r="AF270" s="938">
        <v>4.5599999999999996</v>
      </c>
      <c r="AG270" s="938">
        <v>36.199999999999996</v>
      </c>
      <c r="AH270" s="938">
        <v>36.299999999999997</v>
      </c>
      <c r="AI270" s="938">
        <v>5.12</v>
      </c>
      <c r="AJ270" s="938">
        <v>16.7</v>
      </c>
      <c r="AK270" s="938">
        <v>-0.33</v>
      </c>
      <c r="AL270" s="951">
        <v>5080</v>
      </c>
      <c r="AM270" s="945">
        <v>0.2</v>
      </c>
      <c r="AN270" s="938">
        <v>1.5</v>
      </c>
      <c r="AO270" s="802">
        <f>IF(U270="n/a","n/a",IF(AA270&lt;0,"n/a",IF(AA270="n/a","n/a",J270+U270-AA270)))</f>
        <v>-0.86242070777960578</v>
      </c>
      <c r="AP270" s="803">
        <f>IF(U270="n/a","n/a",J270+U270)</f>
        <v>12.460932585633568</v>
      </c>
      <c r="AQ270" s="961">
        <f>IF(OR(AC270&lt;0.01,AF270="n/a"),"n/a",(I270/SQRT(22.5*AC270*(I270/AF270))-1)*100)</f>
        <v>64.322840798180067</v>
      </c>
      <c r="AR270" s="703">
        <f>INDEX(Historical!$C$7:$C$1439,MATCH(B270,Historical!$B$7:$B$1450,0))*IF(AH270="n/a",1.03,IF(AH270&lt;0,1.01,IF(AH270&gt;10,1.1,(1+AH270/100))))</f>
        <v>1.4080000000000001</v>
      </c>
      <c r="AS270" s="959">
        <f>IF($AI270="n/a",1.03*AR270,IF($AI270&lt;0,1.01*AR270,IF($AI270&gt;10,1.1*AR270,(1+$AI270/100)*AR270)))</f>
        <v>1.4800896000000001</v>
      </c>
      <c r="AT270" s="959">
        <f>IF($AK270="n/a",1.03*AS270,IF($AK270&lt;0,1.01*AS270,IF($AK270&gt;10,1.1*AS270,(1+$AK270/100)*AS270)))</f>
        <v>1.4948904960000002</v>
      </c>
      <c r="AU270" s="959">
        <f>IF($AK270="n/a",1.03*AT270,IF($AK270&lt;0,1.01*AT270,IF($AK270&gt;10,1.1*AT270,(1+$AK270/100)*AT270)))</f>
        <v>1.5098394009600002</v>
      </c>
      <c r="AV270" s="959">
        <f>IF($AK270="n/a",1.03*AU270,IF($AK270&lt;0,1.01*AU270,IF($AK270&gt;10,1.1*AU270,(1+$AK270/100)*AU270)))</f>
        <v>1.5249377949696004</v>
      </c>
      <c r="AW270" s="703">
        <f>SUM(AR270:AV270)</f>
        <v>7.4177572919296022</v>
      </c>
      <c r="AX270" s="810">
        <f>AW270/I270*100</f>
        <v>16.669117509954162</v>
      </c>
      <c r="AY270" s="1017">
        <v>1.56</v>
      </c>
      <c r="AZ270" s="945">
        <v>37.86</v>
      </c>
      <c r="BA270" s="945">
        <v>-18.260000000000002</v>
      </c>
      <c r="BB270" s="945">
        <v>5.52</v>
      </c>
      <c r="BC270" s="945">
        <v>8.92</v>
      </c>
      <c r="BE270" s="666">
        <v>1982</v>
      </c>
      <c r="BF270" s="971">
        <f>IF(BE270&gt;2008,0,IF(BE270&gt;2001,1,IF(BE270&gt;1990,2,IF(BE270&gt;1980,3,IF(BE270&gt;1973,4,IF(BE270&gt;1970,5,IF(BE270&gt;1960,6,IF(BE270&gt;1958,7,IF(BE270&gt;1953,8,9)))))))))</f>
        <v>3</v>
      </c>
      <c r="BG270" s="955">
        <v>11.600000000000001</v>
      </c>
      <c r="BH270" s="937"/>
    </row>
    <row r="271" spans="1:60" ht="11.25" customHeight="1" x14ac:dyDescent="0.2">
      <c r="A271" s="13" t="s">
        <v>4053</v>
      </c>
      <c r="B271" s="631" t="s">
        <v>4054</v>
      </c>
      <c r="C271" s="1013" t="s">
        <v>179</v>
      </c>
      <c r="D271" s="1013" t="s">
        <v>4363</v>
      </c>
      <c r="E271" s="792">
        <v>5</v>
      </c>
      <c r="F271" s="1227">
        <v>877</v>
      </c>
      <c r="G271" s="1227" t="s">
        <v>106</v>
      </c>
      <c r="H271" s="1227" t="s">
        <v>106</v>
      </c>
      <c r="I271" s="947">
        <v>30.24</v>
      </c>
      <c r="J271" s="703">
        <f>(M271/I271)*100</f>
        <v>8.5317460317460316</v>
      </c>
      <c r="K271" s="950">
        <v>0.64500000000000002</v>
      </c>
      <c r="L271" s="960">
        <v>4</v>
      </c>
      <c r="M271" s="694">
        <f>K271*L271</f>
        <v>2.58</v>
      </c>
      <c r="N271" s="943" t="s">
        <v>517</v>
      </c>
      <c r="O271" s="795">
        <v>0.64</v>
      </c>
      <c r="P271" s="934">
        <v>43602</v>
      </c>
      <c r="Q271" s="934">
        <v>43614</v>
      </c>
      <c r="R271" s="694">
        <f>(K271-O271)/O271*100</f>
        <v>0.78125000000000067</v>
      </c>
      <c r="S271" s="759">
        <f>IF(INDEX(Historical!$D$7:$D$1439,MATCH(B271,Historical!$B$7:$B$1450,0))=0,"n/a",(INDEX(Historical!$C$7:$C$1439,MATCH(B271,Historical!$B$7:$B$1450,0))/INDEX(Historical!$D$7:$D$1439,MATCH(B271,Historical!$B$7:$B$1450,0))-1)*100)</f>
        <v>10.329670329670314</v>
      </c>
      <c r="T271" s="759">
        <f>IF(INDEX(Historical!$F$7:$F$1432,MATCH(B271,Historical!$B$7:$B$1450,0))=0,"n/a",((INDEX(Historical!$C$7:$C$1439,MATCH(B271,Historical!$B$7:$B$1450,0))/INDEX(Historical!$F$7:$F$1432,MATCH(B271,Historical!$B$7:$B$1450,0)))^(1/3)-1)*100)</f>
        <v>52.840857462486682</v>
      </c>
      <c r="U271" s="759" t="str">
        <f>IF(INDEX(Historical!$H$7:$H$1432,MATCH(B271,Historical!$B$7:$B$1450,0))=0,"n/a",((INDEX(Historical!$C$7:$C$1439,MATCH(B271,Historical!$B$7:$B$1450,0))/INDEX(Historical!$H$7:$H$1432,MATCH(B271,Historical!$B$7:$B$1450,0)))^(1/5)-1)*100)</f>
        <v>n/a</v>
      </c>
      <c r="V271" s="759" t="str">
        <f>IF(INDEX(Historical!$O$7:$O$1432,MATCH(B271,Historical!$B$7:$B$1450,0))=0,"n/a",((INDEX(Historical!$C$7:$C$1439,MATCH(B271,Historical!$B$7:$B$1450,0))/INDEX(Historical!$O$7:$O$1432,MATCH(B271,Historical!$B$7:$B$1450,0)))^(1/10)-1)*100)</f>
        <v>n/a</v>
      </c>
      <c r="W271" s="760" t="str">
        <f>IF(OR(U271&lt;=0,U271="n/a",V271&lt;=0,V271="n/a"),"n/a",U271/V271)</f>
        <v>n/a</v>
      </c>
      <c r="X271" s="761" t="str">
        <f>IF(OR(AJ271&lt;=0,AJ271="n/a",U271&lt;=0,U271="n/a"),"n/a",U271/AJ271)</f>
        <v>n/a</v>
      </c>
      <c r="Y271" s="949"/>
      <c r="Z271" s="703">
        <f>IF(OR(AC271&lt;0.01,AC271="n/a"),"n/a",M271/AC271*100)</f>
        <v>661.53846153846155</v>
      </c>
      <c r="AA271" s="959">
        <f>IF(OR(AC271&lt;0.01,AC271="n/a"),"n/a",I271/AC271)</f>
        <v>77.538461538461533</v>
      </c>
      <c r="AB271" s="960">
        <v>12</v>
      </c>
      <c r="AC271" s="938">
        <v>0.39</v>
      </c>
      <c r="AD271" s="938" t="s">
        <v>137</v>
      </c>
      <c r="AE271" s="938">
        <v>1.68</v>
      </c>
      <c r="AF271" s="938">
        <v>2.33</v>
      </c>
      <c r="AG271" s="938" t="s">
        <v>137</v>
      </c>
      <c r="AH271" s="938">
        <v>-66.400000000000006</v>
      </c>
      <c r="AI271" s="938">
        <v>55.98</v>
      </c>
      <c r="AJ271" s="938">
        <v>25.5</v>
      </c>
      <c r="AK271" s="938" t="s">
        <v>137</v>
      </c>
      <c r="AL271" s="951">
        <v>1020</v>
      </c>
      <c r="AM271" s="945">
        <v>1.9</v>
      </c>
      <c r="AN271" s="938">
        <v>1.36</v>
      </c>
      <c r="AO271" s="802" t="str">
        <f>IF(U271="n/a","n/a",IF(AA271&lt;0,"n/a",IF(AA271="n/a","n/a",J271+U271-AA271)))</f>
        <v>n/a</v>
      </c>
      <c r="AP271" s="803" t="str">
        <f>IF(U271="n/a","n/a",J271+U271)</f>
        <v>n/a</v>
      </c>
      <c r="AQ271" s="961">
        <f>IF(OR(AC271&lt;0.01,AF271="n/a"),"n/a",(I271/SQRT(22.5*AC271*(I271/AF271))-1)*100)</f>
        <v>183.36440251976717</v>
      </c>
      <c r="AR271" s="703">
        <f>INDEX(Historical!$C$7:$C$1439,MATCH(B271,Historical!$B$7:$B$1450,0))*IF(AH271="n/a",1.03,IF(AH271&lt;0,1.01,IF(AH271&gt;10,1.1,(1+AH271/100))))</f>
        <v>2.5350999999999999</v>
      </c>
      <c r="AS271" s="959">
        <f>IF($AI271="n/a",1.03*AR271,IF($AI271&lt;0,1.01*AR271,IF($AI271&gt;10,1.1*AR271,(1+$AI271/100)*AR271)))</f>
        <v>2.7886100000000003</v>
      </c>
      <c r="AT271" s="959">
        <f>IF($AK271="n/a",1.03*AS271,IF($AK271&lt;0,1.01*AS271,IF($AK271&gt;10,1.1*AS271,(1+$AK271/100)*AS271)))</f>
        <v>2.8722683000000004</v>
      </c>
      <c r="AU271" s="959">
        <f>IF($AK271="n/a",1.03*AT271,IF($AK271&lt;0,1.01*AT271,IF($AK271&gt;10,1.1*AT271,(1+$AK271/100)*AT271)))</f>
        <v>2.9584363490000007</v>
      </c>
      <c r="AV271" s="959">
        <f>IF($AK271="n/a",1.03*AU271,IF($AK271&lt;0,1.01*AU271,IF($AK271&gt;10,1.1*AU271,(1+$AK271/100)*AU271)))</f>
        <v>3.0471894394700008</v>
      </c>
      <c r="AW271" s="703">
        <f>SUM(AR271:AV271)</f>
        <v>14.201604088470003</v>
      </c>
      <c r="AX271" s="810">
        <f>AW271/I271*100</f>
        <v>46.962976483035725</v>
      </c>
      <c r="AY271" s="1017">
        <v>0.9</v>
      </c>
      <c r="AZ271" s="945">
        <v>19.059999999999999</v>
      </c>
      <c r="BA271" s="945">
        <v>-9.68</v>
      </c>
      <c r="BB271" s="945">
        <v>-1.38</v>
      </c>
      <c r="BC271" s="945">
        <v>-0.36</v>
      </c>
      <c r="BE271" s="666">
        <v>2015</v>
      </c>
      <c r="BF271" s="971">
        <f>IF(BE271&gt;2008,0,IF(BE271&gt;2001,1,IF(BE271&gt;1990,2,IF(BE271&gt;1980,3,IF(BE271&gt;1973,4,IF(BE271&gt;1970,5,IF(BE271&gt;1960,6,IF(BE271&gt;1958,7,IF(BE271&gt;1953,8,9)))))))))</f>
        <v>0</v>
      </c>
      <c r="BG271" s="955" t="s">
        <v>137</v>
      </c>
      <c r="BH271" s="937"/>
    </row>
    <row r="272" spans="1:60" ht="11.25" customHeight="1" x14ac:dyDescent="0.2">
      <c r="A272" s="953" t="s">
        <v>1163</v>
      </c>
      <c r="B272" s="948" t="s">
        <v>1164</v>
      </c>
      <c r="C272" s="1013" t="s">
        <v>108</v>
      </c>
      <c r="D272" s="1013" t="s">
        <v>4365</v>
      </c>
      <c r="E272" s="792">
        <v>8</v>
      </c>
      <c r="F272" s="1227">
        <v>574</v>
      </c>
      <c r="G272" s="1168" t="s">
        <v>106</v>
      </c>
      <c r="H272" s="1168" t="s">
        <v>106</v>
      </c>
      <c r="I272" s="947">
        <v>37.06</v>
      </c>
      <c r="J272" s="703">
        <f>(M272/I272)*100</f>
        <v>2.8062601187263896</v>
      </c>
      <c r="K272" s="950">
        <v>0.52</v>
      </c>
      <c r="L272" s="960">
        <v>2</v>
      </c>
      <c r="M272" s="694">
        <f>K272*L272</f>
        <v>1.04</v>
      </c>
      <c r="N272" s="943" t="s">
        <v>613</v>
      </c>
      <c r="O272" s="795">
        <v>0.46</v>
      </c>
      <c r="P272" s="934">
        <v>43536</v>
      </c>
      <c r="Q272" s="934">
        <v>43558</v>
      </c>
      <c r="R272" s="694">
        <f>(K272-O272)/O272*100</f>
        <v>13.043478260869565</v>
      </c>
      <c r="S272" s="759">
        <f>IF(INDEX(Historical!$D$7:$D$1439,MATCH(B272,Historical!$B$7:$B$1450,0))=0,"n/a",(INDEX(Historical!$C$7:$C$1439,MATCH(B272,Historical!$B$7:$B$1450,0))/INDEX(Historical!$D$7:$D$1439,MATCH(B272,Historical!$B$7:$B$1450,0))-1)*100)</f>
        <v>14.999999999999991</v>
      </c>
      <c r="T272" s="759">
        <f>IF(INDEX(Historical!$F$7:$F$1432,MATCH(B272,Historical!$B$7:$B$1450,0))=0,"n/a",((INDEX(Historical!$C$7:$C$1439,MATCH(B272,Historical!$B$7:$B$1450,0))/INDEX(Historical!$F$7:$F$1432,MATCH(B272,Historical!$B$7:$B$1450,0)))^(1/3)-1)*100)</f>
        <v>8.5138345254405436</v>
      </c>
      <c r="U272" s="759">
        <f>IF(INDEX(Historical!$H$7:$H$1432,MATCH(B272,Historical!$B$7:$B$1450,0))=0,"n/a",((INDEX(Historical!$C$7:$C$1439,MATCH(B272,Historical!$B$7:$B$1450,0))/INDEX(Historical!$H$7:$H$1432,MATCH(B272,Historical!$B$7:$B$1450,0)))^(1/5)-1)*100)</f>
        <v>12.970113373747605</v>
      </c>
      <c r="V272" s="759">
        <f>IF(INDEX(Historical!$O$7:$O$1432,MATCH(B272,Historical!$B$7:$B$1450,0))=0,"n/a",((INDEX(Historical!$C$7:$C$1439,MATCH(B272,Historical!$B$7:$B$1450,0))/INDEX(Historical!$O$7:$O$1432,MATCH(B272,Historical!$B$7:$B$1450,0)))^(1/10)-1)*100)</f>
        <v>1.6644984534020635</v>
      </c>
      <c r="W272" s="760">
        <f>IF(OR(U272&lt;=0,U272="n/a",V272&lt;=0,V272="n/a"),"n/a",U272/V272)</f>
        <v>7.7922051217518575</v>
      </c>
      <c r="X272" s="761">
        <f>IF(OR(AJ272&lt;=0,AJ272="n/a",U272&lt;=0,U272="n/a"),"n/a",U272/AJ272)</f>
        <v>1.0544807620933012</v>
      </c>
      <c r="Y272" s="949"/>
      <c r="Z272" s="703">
        <f>IF(OR(AC272&lt;0.01,AC272="n/a"),"n/a",M272/AC272*100)</f>
        <v>30.588235294117649</v>
      </c>
      <c r="AA272" s="959">
        <f>IF(OR(AC272&lt;0.01,AC272="n/a"),"n/a",I272/AC272)</f>
        <v>10.9</v>
      </c>
      <c r="AB272" s="960">
        <v>12</v>
      </c>
      <c r="AC272" s="938">
        <v>3.4</v>
      </c>
      <c r="AD272" s="938" t="s">
        <v>137</v>
      </c>
      <c r="AE272" s="938">
        <v>2.95</v>
      </c>
      <c r="AF272" s="938">
        <v>1.32</v>
      </c>
      <c r="AG272" s="938">
        <v>12.7</v>
      </c>
      <c r="AH272" s="938">
        <v>28.1</v>
      </c>
      <c r="AI272" s="938">
        <v>10.85</v>
      </c>
      <c r="AJ272" s="938">
        <v>12.3</v>
      </c>
      <c r="AK272" s="938" t="s">
        <v>137</v>
      </c>
      <c r="AL272" s="951">
        <v>176.25</v>
      </c>
      <c r="AM272" s="945">
        <v>4.5</v>
      </c>
      <c r="AN272" s="938">
        <v>0.08</v>
      </c>
      <c r="AO272" s="802">
        <f>IF(U272="n/a","n/a",IF(AA272&lt;0,"n/a",IF(AA272="n/a","n/a",J272+U272-AA272)))</f>
        <v>4.8763734924739932</v>
      </c>
      <c r="AP272" s="803">
        <f>IF(U272="n/a","n/a",J272+U272)</f>
        <v>15.776373492473994</v>
      </c>
      <c r="AQ272" s="961">
        <f>IF(OR(AC272&lt;0.01,AF272="n/a"),"n/a",(I272/SQRT(22.5*AC272*(I272/AF272))-1)*100)</f>
        <v>-20.033340280672807</v>
      </c>
      <c r="AR272" s="703">
        <f>INDEX(Historical!$C$7:$C$1439,MATCH(B272,Historical!$B$7:$B$1450,0))*IF(AH272="n/a",1.03,IF(AH272&lt;0,1.01,IF(AH272&gt;10,1.1,(1+AH272/100))))</f>
        <v>1.0120000000000002</v>
      </c>
      <c r="AS272" s="959">
        <f>IF($AI272="n/a",1.03*AR272,IF($AI272&lt;0,1.01*AR272,IF($AI272&gt;10,1.1*AR272,(1+$AI272/100)*AR272)))</f>
        <v>1.1132000000000004</v>
      </c>
      <c r="AT272" s="959">
        <f>IF($AK272="n/a",1.03*AS272,IF($AK272&lt;0,1.01*AS272,IF($AK272&gt;10,1.1*AS272,(1+$AK272/100)*AS272)))</f>
        <v>1.1465960000000004</v>
      </c>
      <c r="AU272" s="959">
        <f>IF($AK272="n/a",1.03*AT272,IF($AK272&lt;0,1.01*AT272,IF($AK272&gt;10,1.1*AT272,(1+$AK272/100)*AT272)))</f>
        <v>1.1809938800000004</v>
      </c>
      <c r="AV272" s="959">
        <f>IF($AK272="n/a",1.03*AU272,IF($AK272&lt;0,1.01*AU272,IF($AK272&gt;10,1.1*AU272,(1+$AK272/100)*AU272)))</f>
        <v>1.2164236964000004</v>
      </c>
      <c r="AW272" s="703">
        <f>SUM(AR272:AV272)</f>
        <v>5.6692135764000016</v>
      </c>
      <c r="AX272" s="810">
        <f>AW272/I272*100</f>
        <v>15.297392273070701</v>
      </c>
      <c r="AY272" s="1017">
        <v>0.71</v>
      </c>
      <c r="AZ272" s="945">
        <v>21.07</v>
      </c>
      <c r="BA272" s="945">
        <v>-22.71</v>
      </c>
      <c r="BB272" s="945">
        <v>4.5199999999999996</v>
      </c>
      <c r="BC272" s="945">
        <v>0.91</v>
      </c>
      <c r="BE272" s="666">
        <v>2012</v>
      </c>
      <c r="BF272" s="971">
        <f>IF(BE272&gt;2008,0,IF(BE272&gt;2001,1,IF(BE272&gt;1990,2,IF(BE272&gt;1980,3,IF(BE272&gt;1973,4,IF(BE272&gt;1970,5,IF(BE272&gt;1960,6,IF(BE272&gt;1958,7,IF(BE272&gt;1953,8,9)))))))))</f>
        <v>0</v>
      </c>
      <c r="BG272" s="955">
        <v>1.2</v>
      </c>
      <c r="BH272" s="937"/>
    </row>
    <row r="273" spans="1:60" ht="11.25" customHeight="1" x14ac:dyDescent="0.2">
      <c r="A273" s="953" t="s">
        <v>1149</v>
      </c>
      <c r="B273" s="948" t="s">
        <v>1150</v>
      </c>
      <c r="C273" s="1013" t="s">
        <v>4369</v>
      </c>
      <c r="D273" s="1013" t="s">
        <v>523</v>
      </c>
      <c r="E273" s="793">
        <v>6</v>
      </c>
      <c r="F273" s="1227">
        <v>720</v>
      </c>
      <c r="G273" s="1159" t="s">
        <v>106</v>
      </c>
      <c r="H273" s="1159" t="s">
        <v>106</v>
      </c>
      <c r="I273" s="947">
        <v>3.26</v>
      </c>
      <c r="J273" s="703">
        <f>(M273/I273)*100</f>
        <v>6.1349693251533752</v>
      </c>
      <c r="K273" s="950">
        <v>0.05</v>
      </c>
      <c r="L273" s="960">
        <v>4</v>
      </c>
      <c r="M273" s="694">
        <f>K273*L273</f>
        <v>0.2</v>
      </c>
      <c r="N273" s="943" t="s">
        <v>152</v>
      </c>
      <c r="O273" s="795">
        <v>3.125E-2</v>
      </c>
      <c r="P273" s="939">
        <v>42991</v>
      </c>
      <c r="Q273" s="939">
        <v>43007</v>
      </c>
      <c r="R273" s="694">
        <f>(K273-O273)/O273*100</f>
        <v>60.000000000000007</v>
      </c>
      <c r="S273" s="759">
        <f>IF(INDEX(Historical!$D$7:$D$1439,MATCH(B273,Historical!$B$7:$B$1450,0))=0,"n/a",(INDEX(Historical!$C$7:$C$1439,MATCH(B273,Historical!$B$7:$B$1450,0))/INDEX(Historical!$D$7:$D$1439,MATCH(B273,Historical!$B$7:$B$1450,0))-1)*100)</f>
        <v>23.076923076923084</v>
      </c>
      <c r="T273" s="759">
        <f>IF(INDEX(Historical!$F$7:$F$1432,MATCH(B273,Historical!$B$7:$B$1450,0))=0,"n/a",((INDEX(Historical!$C$7:$C$1439,MATCH(B273,Historical!$B$7:$B$1450,0))/INDEX(Historical!$F$7:$F$1432,MATCH(B273,Historical!$B$7:$B$1450,0)))^(1/3)-1)*100)</f>
        <v>23.47158379972165</v>
      </c>
      <c r="U273" s="759">
        <f>IF(INDEX(Historical!$H$7:$H$1432,MATCH(B273,Historical!$B$7:$B$1450,0))=0,"n/a",((INDEX(Historical!$C$7:$C$1439,MATCH(B273,Historical!$B$7:$B$1450,0))/INDEX(Historical!$H$7:$H$1432,MATCH(B273,Historical!$B$7:$B$1450,0)))^(1/5)-1)*100)</f>
        <v>51.571656651039802</v>
      </c>
      <c r="V273" s="759" t="str">
        <f>IF(INDEX(Historical!$O$7:$O$1432,MATCH(B273,Historical!$B$7:$B$1450,0))=0,"n/a",((INDEX(Historical!$C$7:$C$1439,MATCH(B273,Historical!$B$7:$B$1450,0))/INDEX(Historical!$O$7:$O$1432,MATCH(B273,Historical!$B$7:$B$1450,0)))^(1/10)-1)*100)</f>
        <v>n/a</v>
      </c>
      <c r="W273" s="760" t="str">
        <f>IF(OR(U273&lt;=0,U273="n/a",V273&lt;=0,V273="n/a"),"n/a",U273/V273)</f>
        <v>n/a</v>
      </c>
      <c r="X273" s="761" t="str">
        <f>IF(OR(AJ273&lt;=0,AJ273="n/a",U273&lt;=0,U273="n/a"),"n/a",U273/AJ273)</f>
        <v>n/a</v>
      </c>
      <c r="Y273" s="727" t="s">
        <v>4421</v>
      </c>
      <c r="Z273" s="703">
        <f>IF(OR(AC273&lt;0.01,AC273="n/a"),"n/a",M273/AC273*100)</f>
        <v>117.64705882352942</v>
      </c>
      <c r="AA273" s="959">
        <f>IF(OR(AC273&lt;0.01,AC273="n/a"),"n/a",I273/AC273)</f>
        <v>19.17647058823529</v>
      </c>
      <c r="AB273" s="960">
        <v>12</v>
      </c>
      <c r="AC273" s="938">
        <v>0.17</v>
      </c>
      <c r="AD273" s="938" t="s">
        <v>137</v>
      </c>
      <c r="AE273" s="938">
        <v>0.94</v>
      </c>
      <c r="AF273" s="938">
        <v>0.86</v>
      </c>
      <c r="AG273" s="938">
        <v>4.5999999999999996</v>
      </c>
      <c r="AH273" s="938">
        <v>-92.2</v>
      </c>
      <c r="AI273" s="938">
        <v>-28.000000000000004</v>
      </c>
      <c r="AJ273" s="938">
        <v>-38.200000000000003</v>
      </c>
      <c r="AK273" s="938" t="s">
        <v>137</v>
      </c>
      <c r="AL273" s="951">
        <v>276.76</v>
      </c>
      <c r="AM273" s="946">
        <v>1.6</v>
      </c>
      <c r="AN273" s="938">
        <v>0.75</v>
      </c>
      <c r="AO273" s="802">
        <f>IF(U273="n/a","n/a",IF(AA273&lt;0,"n/a",IF(AA273="n/a","n/a",J273+U273-AA273)))</f>
        <v>38.53015538795789</v>
      </c>
      <c r="AP273" s="803">
        <f>IF(U273="n/a","n/a",J273+U273)</f>
        <v>57.70662597619318</v>
      </c>
      <c r="AQ273" s="961">
        <f>IF(OR(AC273&lt;0.01,AF273="n/a"),"n/a",(I273/SQRT(22.5*AC273*(I273/AF273))-1)*100)</f>
        <v>-14.386489368707823</v>
      </c>
      <c r="AR273" s="703">
        <f>INDEX(Historical!$C$7:$C$1439,MATCH(B273,Historical!$B$7:$B$1450,0))*IF(AH273="n/a",1.03,IF(AH273&lt;0,1.01,IF(AH273&gt;10,1.1,(1+AH273/100))))</f>
        <v>0.20200000000000001</v>
      </c>
      <c r="AS273" s="959">
        <f>IF($AI273="n/a",1.03*AR273,IF($AI273&lt;0,1.01*AR273,IF($AI273&gt;10,1.1*AR273,(1+$AI273/100)*AR273)))</f>
        <v>0.20402000000000001</v>
      </c>
      <c r="AT273" s="959">
        <f>IF($AK273="n/a",1.03*AS273,IF($AK273&lt;0,1.01*AS273,IF($AK273&gt;10,1.1*AS273,(1+$AK273/100)*AS273)))</f>
        <v>0.21014060000000001</v>
      </c>
      <c r="AU273" s="959">
        <f>IF($AK273="n/a",1.03*AT273,IF($AK273&lt;0,1.01*AT273,IF($AK273&gt;10,1.1*AT273,(1+$AK273/100)*AT273)))</f>
        <v>0.21644481800000001</v>
      </c>
      <c r="AV273" s="959">
        <f>IF($AK273="n/a",1.03*AU273,IF($AK273&lt;0,1.01*AU273,IF($AK273&gt;10,1.1*AU273,(1+$AK273/100)*AU273)))</f>
        <v>0.22293816254000001</v>
      </c>
      <c r="AW273" s="703">
        <f>SUM(AR273:AV273)</f>
        <v>1.0555435805400002</v>
      </c>
      <c r="AX273" s="810">
        <f>AW273/I273*100</f>
        <v>32.378637439877309</v>
      </c>
      <c r="AY273" s="1017">
        <v>1.17</v>
      </c>
      <c r="AZ273" s="945">
        <v>27.339999999999996</v>
      </c>
      <c r="BA273" s="945">
        <v>-42.65</v>
      </c>
      <c r="BB273" s="945">
        <v>4.55</v>
      </c>
      <c r="BC273" s="945">
        <v>-5.9799999999999995</v>
      </c>
      <c r="BE273" s="666">
        <v>2014</v>
      </c>
      <c r="BF273" s="971">
        <f>IF(BE273&gt;2008,0,IF(BE273&gt;2001,1,IF(BE273&gt;1990,2,IF(BE273&gt;1980,3,IF(BE273&gt;1973,4,IF(BE273&gt;1970,5,IF(BE273&gt;1960,6,IF(BE273&gt;1958,7,IF(BE273&gt;1953,8,9)))))))))</f>
        <v>0</v>
      </c>
      <c r="BG273" s="955">
        <v>2.1</v>
      </c>
      <c r="BH273" s="937"/>
    </row>
    <row r="274" spans="1:60" ht="11.25" customHeight="1" x14ac:dyDescent="0.2">
      <c r="A274" s="944" t="s">
        <v>573</v>
      </c>
      <c r="B274" s="948" t="s">
        <v>574</v>
      </c>
      <c r="C274" s="1013" t="s">
        <v>108</v>
      </c>
      <c r="D274" s="1013" t="s">
        <v>4361</v>
      </c>
      <c r="E274" s="792">
        <v>13</v>
      </c>
      <c r="F274" s="1227">
        <v>292</v>
      </c>
      <c r="G274" s="1227" t="s">
        <v>106</v>
      </c>
      <c r="H274" s="1227" t="s">
        <v>106</v>
      </c>
      <c r="I274" s="947">
        <v>86.37</v>
      </c>
      <c r="J274" s="703">
        <f>(M274/I274)*100</f>
        <v>2.6861178649994208</v>
      </c>
      <c r="K274" s="950">
        <v>0.57999999999999996</v>
      </c>
      <c r="L274" s="960">
        <v>4</v>
      </c>
      <c r="M274" s="694">
        <f>K274*L274</f>
        <v>2.3199999999999998</v>
      </c>
      <c r="N274" s="943" t="s">
        <v>250</v>
      </c>
      <c r="O274" s="795">
        <v>0.5</v>
      </c>
      <c r="P274" s="934">
        <v>43615</v>
      </c>
      <c r="Q274" s="934">
        <v>43630</v>
      </c>
      <c r="R274" s="694">
        <f>(K274-O274)/O274*100</f>
        <v>15.999999999999993</v>
      </c>
      <c r="S274" s="759">
        <f>IF(INDEX(Historical!$D$7:$D$1439,MATCH(B274,Historical!$B$7:$B$1450,0))=0,"n/a",(INDEX(Historical!$C$7:$C$1439,MATCH(B274,Historical!$B$7:$B$1450,0))/INDEX(Historical!$D$7:$D$1439,MATCH(B274,Historical!$B$7:$B$1450,0))-1)*100)</f>
        <v>33.802816901408448</v>
      </c>
      <c r="T274" s="759">
        <f>IF(INDEX(Historical!$F$7:$F$1432,MATCH(B274,Historical!$B$7:$B$1450,0))=0,"n/a",((INDEX(Historical!$C$7:$C$1439,MATCH(B274,Historical!$B$7:$B$1450,0))/INDEX(Historical!$F$7:$F$1432,MATCH(B274,Historical!$B$7:$B$1450,0)))^(1/3)-1)*100)</f>
        <v>18.218448001194499</v>
      </c>
      <c r="U274" s="759">
        <f>IF(INDEX(Historical!$H$7:$H$1432,MATCH(B274,Historical!$B$7:$B$1450,0))=0,"n/a",((INDEX(Historical!$C$7:$C$1439,MATCH(B274,Historical!$B$7:$B$1450,0))/INDEX(Historical!$H$7:$H$1432,MATCH(B274,Historical!$B$7:$B$1450,0)))^(1/5)-1)*100)</f>
        <v>15.862379029749496</v>
      </c>
      <c r="V274" s="759">
        <f>IF(INDEX(Historical!$O$7:$O$1432,MATCH(B274,Historical!$B$7:$B$1450,0))=0,"n/a",((INDEX(Historical!$C$7:$C$1439,MATCH(B274,Historical!$B$7:$B$1450,0))/INDEX(Historical!$O$7:$O$1432,MATCH(B274,Historical!$B$7:$B$1450,0)))^(1/10)-1)*100)</f>
        <v>14.749614804713417</v>
      </c>
      <c r="W274" s="760">
        <f>IF(OR(U274&lt;=0,U274="n/a",V274&lt;=0,V274="n/a"),"n/a",U274/V274)</f>
        <v>1.0754436125803422</v>
      </c>
      <c r="X274" s="761">
        <f>IF(OR(AJ274&lt;=0,AJ274="n/a",U274&lt;=0,U274="n/a"),"n/a",U274/AJ274)</f>
        <v>0.37948275190788272</v>
      </c>
      <c r="Y274" s="948"/>
      <c r="Z274" s="703">
        <f>IF(OR(AC274&lt;0.01,AC274="n/a"),"n/a",M274/AC274*100)</f>
        <v>28.396572827417376</v>
      </c>
      <c r="AA274" s="959">
        <f>IF(OR(AC274&lt;0.01,AC274="n/a"),"n/a",I274/AC274)</f>
        <v>10.571603427172583</v>
      </c>
      <c r="AB274" s="960">
        <v>12</v>
      </c>
      <c r="AC274" s="938">
        <v>8.17</v>
      </c>
      <c r="AD274" s="938" t="s">
        <v>137</v>
      </c>
      <c r="AE274" s="938">
        <v>1.95</v>
      </c>
      <c r="AF274" s="938">
        <v>4.5999999999999996</v>
      </c>
      <c r="AG274" s="938">
        <v>53.6</v>
      </c>
      <c r="AH274" s="938">
        <v>39.1</v>
      </c>
      <c r="AI274" s="938">
        <v>4.6899999999999995</v>
      </c>
      <c r="AJ274" s="938">
        <v>41.8</v>
      </c>
      <c r="AK274" s="938">
        <v>-4</v>
      </c>
      <c r="AL274" s="951">
        <v>4120</v>
      </c>
      <c r="AM274" s="945">
        <v>3.5999999999999996</v>
      </c>
      <c r="AN274" s="938">
        <v>0.28999999999999998</v>
      </c>
      <c r="AO274" s="802">
        <f>IF(U274="n/a","n/a",IF(AA274&lt;0,"n/a",IF(AA274="n/a","n/a",J274+U274-AA274)))</f>
        <v>7.9768934675763319</v>
      </c>
      <c r="AP274" s="803">
        <f>IF(U274="n/a","n/a",J274+U274)</f>
        <v>18.548496894748915</v>
      </c>
      <c r="AQ274" s="961">
        <f>IF(OR(AC274&lt;0.01,AF274="n/a"),"n/a",(I274/SQRT(22.5*AC274*(I274/AF274))-1)*100)</f>
        <v>47.013794915826978</v>
      </c>
      <c r="AR274" s="703">
        <f>INDEX(Historical!$C$7:$C$1439,MATCH(B274,Historical!$B$7:$B$1450,0))*IF(AH274="n/a",1.03,IF(AH274&lt;0,1.01,IF(AH274&gt;10,1.1,(1+AH274/100))))</f>
        <v>2.09</v>
      </c>
      <c r="AS274" s="959">
        <f>IF($AI274="n/a",1.03*AR274,IF($AI274&lt;0,1.01*AR274,IF($AI274&gt;10,1.1*AR274,(1+$AI274/100)*AR274)))</f>
        <v>2.1880209999999995</v>
      </c>
      <c r="AT274" s="959">
        <f>IF($AK274="n/a",1.03*AS274,IF($AK274&lt;0,1.01*AS274,IF($AK274&gt;10,1.1*AS274,(1+$AK274/100)*AS274)))</f>
        <v>2.2099012099999995</v>
      </c>
      <c r="AU274" s="959">
        <f>IF($AK274="n/a",1.03*AT274,IF($AK274&lt;0,1.01*AT274,IF($AK274&gt;10,1.1*AT274,(1+$AK274/100)*AT274)))</f>
        <v>2.2320002220999995</v>
      </c>
      <c r="AV274" s="959">
        <f>IF($AK274="n/a",1.03*AU274,IF($AK274&lt;0,1.01*AU274,IF($AK274&gt;10,1.1*AU274,(1+$AK274/100)*AU274)))</f>
        <v>2.2543202243209994</v>
      </c>
      <c r="AW274" s="703">
        <f>SUM(AR274:AV274)</f>
        <v>10.974242656420998</v>
      </c>
      <c r="AX274" s="810">
        <f>AW274/I274*100</f>
        <v>12.706081575108252</v>
      </c>
      <c r="AY274" s="1017">
        <v>1.95</v>
      </c>
      <c r="AZ274" s="945">
        <v>34.18</v>
      </c>
      <c r="BA274" s="945">
        <v>-26.08</v>
      </c>
      <c r="BB274" s="945">
        <v>-0.11</v>
      </c>
      <c r="BC274" s="945">
        <v>0.27</v>
      </c>
      <c r="BE274" s="666">
        <v>2007</v>
      </c>
      <c r="BF274" s="971">
        <f>IF(BE274&gt;2008,0,IF(BE274&gt;2001,1,IF(BE274&gt;1990,2,IF(BE274&gt;1980,3,IF(BE274&gt;1973,4,IF(BE274&gt;1970,5,IF(BE274&gt;1960,6,IF(BE274&gt;1958,7,IF(BE274&gt;1953,8,9)))))))))</f>
        <v>1</v>
      </c>
      <c r="BG274" s="955">
        <v>20.7</v>
      </c>
    </row>
    <row r="275" spans="1:60" s="838" customFormat="1" ht="11.25" customHeight="1" x14ac:dyDescent="0.2">
      <c r="A275" s="841" t="s">
        <v>4288</v>
      </c>
      <c r="B275" s="846" t="s">
        <v>4287</v>
      </c>
      <c r="C275" s="1013" t="s">
        <v>131</v>
      </c>
      <c r="D275" s="1013" t="s">
        <v>4355</v>
      </c>
      <c r="E275" s="996">
        <v>14</v>
      </c>
      <c r="F275" s="1227">
        <v>273</v>
      </c>
      <c r="G275" s="1236" t="s">
        <v>106</v>
      </c>
      <c r="H275" s="1236" t="s">
        <v>106</v>
      </c>
      <c r="I275" s="819">
        <v>60.49</v>
      </c>
      <c r="J275" s="820">
        <f>(M275/I275)*100</f>
        <v>3.1410150438088937</v>
      </c>
      <c r="K275" s="821">
        <v>0.47499999999999998</v>
      </c>
      <c r="L275" s="822">
        <v>4</v>
      </c>
      <c r="M275" s="823">
        <f>K275*L275</f>
        <v>1.9</v>
      </c>
      <c r="N275" s="1167" t="s">
        <v>111</v>
      </c>
      <c r="O275" s="825">
        <v>0.46</v>
      </c>
      <c r="P275" s="826">
        <v>43432</v>
      </c>
      <c r="Q275" s="826">
        <v>43454</v>
      </c>
      <c r="R275" s="823">
        <f>(K275-O275)/O275*100</f>
        <v>3.2608695652173822</v>
      </c>
      <c r="S275" s="759">
        <f>IF(INDEX(Historical!$D$7:$D$1439,MATCH(B275,Historical!$B$7:$B$1450,0))=0,"n/a",(INDEX(Historical!$C$7:$C$1439,MATCH(B275,Historical!$B$7:$B$1450,0))/INDEX(Historical!$D$7:$D$1439,MATCH(B275,Historical!$B$7:$B$1450,0))-1)*100)</f>
        <v>9.8101265822784889</v>
      </c>
      <c r="T275" s="759">
        <f>IF(INDEX(Historical!$F$7:$F$1432,MATCH(B275,Historical!$B$7:$B$1450,0))=0,"n/a",((INDEX(Historical!$C$7:$C$1439,MATCH(B275,Historical!$B$7:$B$1450,0))/INDEX(Historical!$F$7:$F$1432,MATCH(B275,Historical!$B$7:$B$1450,0)))^(1/3)-1)*100)</f>
        <v>6.6566193430683374</v>
      </c>
      <c r="U275" s="759">
        <f>IF(INDEX(Historical!$H$7:$H$1432,MATCH(B275,Historical!$B$7:$B$1450,0))=0,"n/a",((INDEX(Historical!$C$7:$C$1439,MATCH(B275,Historical!$B$7:$B$1450,0))/INDEX(Historical!$H$7:$H$1432,MATCH(B275,Historical!$B$7:$B$1450,0)))^(1/5)-1)*100)</f>
        <v>4.9910101337458768</v>
      </c>
      <c r="V275" s="759">
        <f>IF(INDEX(Historical!$O$7:$O$1432,MATCH(B275,Historical!$B$7:$B$1450,0))=0,"n/a",((INDEX(Historical!$C$7:$C$1439,MATCH(B275,Historical!$B$7:$B$1450,0))/INDEX(Historical!$O$7:$O$1432,MATCH(B275,Historical!$B$7:$B$1450,0)))^(1/10)-1)*100)</f>
        <v>4.2892304421540572</v>
      </c>
      <c r="W275" s="827">
        <f>IF(OR(U275&lt;=0,U275="n/a",V275&lt;=0,V275="n/a"),"n/a",U275/V275)</f>
        <v>1.1636143595118627</v>
      </c>
      <c r="X275" s="828">
        <f>IF(OR(AJ275&lt;=0,AJ275="n/a",U275&lt;=0,U275="n/a"),"n/a",U275/AJ275)</f>
        <v>2.6268474388136194</v>
      </c>
      <c r="Y275" s="839" t="s">
        <v>4289</v>
      </c>
      <c r="Z275" s="820">
        <f>IF(OR(AC275&lt;0.01,AC275="n/a"),"n/a",M275/AC275*100)</f>
        <v>81.196581196581192</v>
      </c>
      <c r="AA275" s="830">
        <f>IF(OR(AC275&lt;0.01,AC275="n/a"),"n/a",I275/AC275)</f>
        <v>25.850427350427353</v>
      </c>
      <c r="AB275" s="822">
        <v>12</v>
      </c>
      <c r="AC275" s="831">
        <v>2.34</v>
      </c>
      <c r="AD275" s="831">
        <v>4.22</v>
      </c>
      <c r="AE275" s="831">
        <v>3.03</v>
      </c>
      <c r="AF275" s="831">
        <v>1.63</v>
      </c>
      <c r="AG275" s="831">
        <v>5.6000000000000005</v>
      </c>
      <c r="AH275" s="831">
        <v>10.299999999999999</v>
      </c>
      <c r="AI275" s="831">
        <v>8.64</v>
      </c>
      <c r="AJ275" s="831">
        <v>1.9</v>
      </c>
      <c r="AK275" s="831">
        <v>6.15</v>
      </c>
      <c r="AL275" s="832">
        <v>14810</v>
      </c>
      <c r="AM275" s="833">
        <v>0.2</v>
      </c>
      <c r="AN275" s="831">
        <v>1.02</v>
      </c>
      <c r="AO275" s="834">
        <f>IF(U275="n/a","n/a",IF(AA275&lt;0,"n/a",IF(AA275="n/a","n/a",J275+U275-AA275)))</f>
        <v>-17.718402172872583</v>
      </c>
      <c r="AP275" s="835">
        <f>IF(U275="n/a","n/a",J275+U275)</f>
        <v>8.1320251775547696</v>
      </c>
      <c r="AQ275" s="836">
        <f>IF(OR(AC275&lt;0.01,AF275="n/a"),"n/a",(I275/SQRT(22.5*AC275*(I275/AF275))-1)*100)</f>
        <v>36.847354671297204</v>
      </c>
      <c r="AR275" s="703">
        <f>INDEX(Historical!$C$7:$C$1439,MATCH(B275,Historical!$B$7:$B$1450,0))*IF(AH275="n/a",1.03,IF(AH275&lt;0,1.01,IF(AH275&gt;10,1.1,(1+AH275/100))))</f>
        <v>1.9085000000000003</v>
      </c>
      <c r="AS275" s="830">
        <f>IF($AI275="n/a",1.03*AR275,IF($AI275&lt;0,1.01*AR275,IF($AI275&gt;10,1.1*AR275,(1+$AI275/100)*AR275)))</f>
        <v>2.0733944000000002</v>
      </c>
      <c r="AT275" s="830">
        <f>IF($AK275="n/a",1.03*AS275,IF($AK275&lt;0,1.01*AS275,IF($AK275&gt;10,1.1*AS275,(1+$AK275/100)*AS275)))</f>
        <v>2.2009081556000005</v>
      </c>
      <c r="AU275" s="830">
        <f>IF($AK275="n/a",1.03*AT275,IF($AK275&lt;0,1.01*AT275,IF($AK275&gt;10,1.1*AT275,(1+$AK275/100)*AT275)))</f>
        <v>2.336264007169401</v>
      </c>
      <c r="AV275" s="830">
        <f>IF($AK275="n/a",1.03*AU275,IF($AK275&lt;0,1.01*AU275,IF($AK275&gt;10,1.1*AU275,(1+$AK275/100)*AU275)))</f>
        <v>2.4799442436103192</v>
      </c>
      <c r="AW275" s="820">
        <f>SUM(AR275:AV275)</f>
        <v>10.999010806379722</v>
      </c>
      <c r="AX275" s="837">
        <f>AW275/I275*100</f>
        <v>18.183188636765948</v>
      </c>
      <c r="AY275" s="1018">
        <v>0.23</v>
      </c>
      <c r="AZ275" s="833">
        <v>11.63</v>
      </c>
      <c r="BA275" s="833">
        <v>-2.62</v>
      </c>
      <c r="BB275" s="833">
        <v>0.31</v>
      </c>
      <c r="BC275" s="833">
        <v>4.0199999999999996</v>
      </c>
      <c r="BD275" s="985"/>
      <c r="BE275" s="666">
        <v>2005</v>
      </c>
      <c r="BF275" s="971">
        <f>IF(BE275&gt;2008,0,IF(BE275&gt;2001,1,IF(BE275&gt;1990,2,IF(BE275&gt;1980,3,IF(BE275&gt;1973,4,IF(BE275&gt;1970,5,IF(BE275&gt;1960,6,IF(BE275&gt;1958,7,IF(BE275&gt;1953,8,9)))))))))</f>
        <v>1</v>
      </c>
      <c r="BG275" s="892">
        <v>2.1999999999999997</v>
      </c>
    </row>
    <row r="276" spans="1:60" ht="11.25" customHeight="1" x14ac:dyDescent="0.2">
      <c r="A276" s="936" t="s">
        <v>577</v>
      </c>
      <c r="B276" s="948" t="s">
        <v>578</v>
      </c>
      <c r="C276" s="1013" t="s">
        <v>112</v>
      </c>
      <c r="D276" s="1013" t="s">
        <v>4381</v>
      </c>
      <c r="E276" s="792">
        <v>25</v>
      </c>
      <c r="F276" s="1227">
        <v>136</v>
      </c>
      <c r="G276" s="1227" t="s">
        <v>106</v>
      </c>
      <c r="H276" s="1227" t="s">
        <v>106</v>
      </c>
      <c r="I276" s="938">
        <v>76.349999999999994</v>
      </c>
      <c r="J276" s="703">
        <f>(M276/I276)*100</f>
        <v>1.3097576948264573</v>
      </c>
      <c r="K276" s="957">
        <v>0.5</v>
      </c>
      <c r="L276" s="960">
        <v>2</v>
      </c>
      <c r="M276" s="694">
        <f>K276*L276</f>
        <v>1</v>
      </c>
      <c r="N276" s="943" t="s">
        <v>579</v>
      </c>
      <c r="O276" s="796">
        <v>0.45</v>
      </c>
      <c r="P276" s="934">
        <v>43616</v>
      </c>
      <c r="Q276" s="934">
        <v>43633</v>
      </c>
      <c r="R276" s="694">
        <f>(K276-O276)/O276*100</f>
        <v>11.111111111111107</v>
      </c>
      <c r="S276" s="759">
        <f>IF(INDEX(Historical!$D$7:$D$1439,MATCH(B276,Historical!$B$7:$B$1450,0))=0,"n/a",(INDEX(Historical!$C$7:$C$1439,MATCH(B276,Historical!$B$7:$B$1450,0))/INDEX(Historical!$D$7:$D$1439,MATCH(B276,Historical!$B$7:$B$1450,0))-1)*100)</f>
        <v>7.1428571428571397</v>
      </c>
      <c r="T276" s="759">
        <f>IF(INDEX(Historical!$F$7:$F$1432,MATCH(B276,Historical!$B$7:$B$1450,0))=0,"n/a",((INDEX(Historical!$C$7:$C$1439,MATCH(B276,Historical!$B$7:$B$1450,0))/INDEX(Historical!$F$7:$F$1432,MATCH(B276,Historical!$B$7:$B$1450,0)))^(1/3)-1)*100)</f>
        <v>7.7217345015941907</v>
      </c>
      <c r="U276" s="759">
        <f>IF(INDEX(Historical!$H$7:$H$1432,MATCH(B276,Historical!$B$7:$B$1450,0))=0,"n/a",((INDEX(Historical!$C$7:$C$1439,MATCH(B276,Historical!$B$7:$B$1450,0))/INDEX(Historical!$H$7:$H$1432,MATCH(B276,Historical!$B$7:$B$1450,0)))^(1/5)-1)*100)</f>
        <v>8.4471771197698544</v>
      </c>
      <c r="V276" s="759">
        <f>IF(INDEX(Historical!$O$7:$O$1432,MATCH(B276,Historical!$B$7:$B$1450,0))=0,"n/a",((INDEX(Historical!$C$7:$C$1439,MATCH(B276,Historical!$B$7:$B$1450,0))/INDEX(Historical!$O$7:$O$1432,MATCH(B276,Historical!$B$7:$B$1450,0)))^(1/10)-1)*100)</f>
        <v>10.894307469981591</v>
      </c>
      <c r="W276" s="760">
        <f>IF(OR(U276&lt;=0,U276="n/a",V276&lt;=0,V276="n/a"),"n/a",U276/V276)</f>
        <v>0.77537531807738935</v>
      </c>
      <c r="X276" s="761">
        <f>IF(OR(AJ276&lt;=0,AJ276="n/a",U276&lt;=0,U276="n/a"),"n/a",U276/AJ276)</f>
        <v>0.51823172513925486</v>
      </c>
      <c r="Y276" s="949"/>
      <c r="Z276" s="703">
        <f>IF(OR(AC276&lt;0.01,AC276="n/a"),"n/a",M276/AC276*100)</f>
        <v>27.624309392265197</v>
      </c>
      <c r="AA276" s="959">
        <f>IF(OR(AC276&lt;0.01,AC276="n/a"),"n/a",I276/AC276)</f>
        <v>21.091160220994475</v>
      </c>
      <c r="AB276" s="960">
        <v>12</v>
      </c>
      <c r="AC276" s="938">
        <v>3.62</v>
      </c>
      <c r="AD276" s="938">
        <v>5.18</v>
      </c>
      <c r="AE276" s="938">
        <v>1.58</v>
      </c>
      <c r="AF276" s="938">
        <v>6.17</v>
      </c>
      <c r="AG276" s="938">
        <v>31.3</v>
      </c>
      <c r="AH276" s="938">
        <v>44.6</v>
      </c>
      <c r="AI276" s="938">
        <v>6.81</v>
      </c>
      <c r="AJ276" s="938">
        <v>16.3</v>
      </c>
      <c r="AK276" s="938">
        <v>4.07</v>
      </c>
      <c r="AL276" s="951">
        <v>13100</v>
      </c>
      <c r="AM276" s="945">
        <v>0.2</v>
      </c>
      <c r="AN276" s="938">
        <v>0</v>
      </c>
      <c r="AO276" s="802">
        <f>IF(U276="n/a","n/a",IF(AA276&lt;0,"n/a",IF(AA276="n/a","n/a",J276+U276-AA276)))</f>
        <v>-11.334225406398163</v>
      </c>
      <c r="AP276" s="803">
        <f>IF(U276="n/a","n/a",J276+U276)</f>
        <v>9.7569348145963115</v>
      </c>
      <c r="AQ276" s="961">
        <f>IF(OR(AC276&lt;0.01,AF276="n/a"),"n/a",(I276/SQRT(22.5*AC276*(I276/AF276))-1)*100)</f>
        <v>140.49251183864416</v>
      </c>
      <c r="AR276" s="703">
        <f>INDEX(Historical!$C$7:$C$1439,MATCH(B276,Historical!$B$7:$B$1450,0))*IF(AH276="n/a",1.03,IF(AH276&lt;0,1.01,IF(AH276&gt;10,1.1,(1+AH276/100))))</f>
        <v>0.9900000000000001</v>
      </c>
      <c r="AS276" s="959">
        <f>IF($AI276="n/a",1.03*AR276,IF($AI276&lt;0,1.01*AR276,IF($AI276&gt;10,1.1*AR276,(1+$AI276/100)*AR276)))</f>
        <v>1.0574190000000001</v>
      </c>
      <c r="AT276" s="959">
        <f>IF($AK276="n/a",1.03*AS276,IF($AK276&lt;0,1.01*AS276,IF($AK276&gt;10,1.1*AS276,(1+$AK276/100)*AS276)))</f>
        <v>1.1004559533</v>
      </c>
      <c r="AU276" s="959">
        <f>IF($AK276="n/a",1.03*AT276,IF($AK276&lt;0,1.01*AT276,IF($AK276&gt;10,1.1*AT276,(1+$AK276/100)*AT276)))</f>
        <v>1.1452445105993099</v>
      </c>
      <c r="AV276" s="959">
        <f>IF($AK276="n/a",1.03*AU276,IF($AK276&lt;0,1.01*AU276,IF($AK276&gt;10,1.1*AU276,(1+$AK276/100)*AU276)))</f>
        <v>1.1918559621807017</v>
      </c>
      <c r="AW276" s="703">
        <f>SUM(AR276:AV276)</f>
        <v>5.4849754260800117</v>
      </c>
      <c r="AX276" s="810">
        <f>AW276/I276*100</f>
        <v>7.1839887702423209</v>
      </c>
      <c r="AY276" s="1017">
        <v>0.89</v>
      </c>
      <c r="AZ276" s="945">
        <v>21.38</v>
      </c>
      <c r="BA276" s="945">
        <v>-5.38</v>
      </c>
      <c r="BB276" s="945">
        <v>3.46</v>
      </c>
      <c r="BC276" s="945">
        <v>4.75</v>
      </c>
      <c r="BE276" s="666">
        <v>1995</v>
      </c>
      <c r="BF276" s="971">
        <f>IF(BE276&gt;2008,0,IF(BE276&gt;2001,1,IF(BE276&gt;1990,2,IF(BE276&gt;1980,3,IF(BE276&gt;1973,4,IF(BE276&gt;1970,5,IF(BE276&gt;1960,6,IF(BE276&gt;1958,7,IF(BE276&gt;1953,8,9)))))))))</f>
        <v>2</v>
      </c>
      <c r="BG276" s="955">
        <v>18.5</v>
      </c>
      <c r="BH276" s="937"/>
    </row>
    <row r="277" spans="1:60" ht="11.25" customHeight="1" x14ac:dyDescent="0.2">
      <c r="A277" s="944" t="s">
        <v>1169</v>
      </c>
      <c r="B277" s="948" t="s">
        <v>1170</v>
      </c>
      <c r="C277" s="1013" t="s">
        <v>247</v>
      </c>
      <c r="D277" s="1013" t="s">
        <v>4390</v>
      </c>
      <c r="E277" s="792">
        <v>8</v>
      </c>
      <c r="F277" s="1227">
        <v>603</v>
      </c>
      <c r="G277" s="1170" t="s">
        <v>106</v>
      </c>
      <c r="H277" s="1170" t="s">
        <v>106</v>
      </c>
      <c r="I277" s="947">
        <v>132.74</v>
      </c>
      <c r="J277" s="703">
        <f>(M277/I277)*100</f>
        <v>1.0245592888353172</v>
      </c>
      <c r="K277" s="950">
        <v>0.34</v>
      </c>
      <c r="L277" s="960">
        <v>4</v>
      </c>
      <c r="M277" s="694">
        <f>K277*L277</f>
        <v>1.36</v>
      </c>
      <c r="N277" s="943" t="s">
        <v>136</v>
      </c>
      <c r="O277" s="795">
        <v>0.32</v>
      </c>
      <c r="P277" s="934">
        <v>43698</v>
      </c>
      <c r="Q277" s="934">
        <v>43720</v>
      </c>
      <c r="R277" s="694">
        <f>(K277-O277)/O277*100</f>
        <v>6.2500000000000053</v>
      </c>
      <c r="S277" s="759">
        <f>IF(INDEX(Historical!$D$7:$D$1439,MATCH(B277,Historical!$B$7:$B$1450,0))=0,"n/a",(INDEX(Historical!$C$7:$C$1439,MATCH(B277,Historical!$B$7:$B$1450,0))/INDEX(Historical!$D$7:$D$1439,MATCH(B277,Historical!$B$7:$B$1450,0))-1)*100)</f>
        <v>6.8965517241379448</v>
      </c>
      <c r="T277" s="759">
        <f>IF(INDEX(Historical!$F$7:$F$1432,MATCH(B277,Historical!$B$7:$B$1450,0))=0,"n/a",((INDEX(Historical!$C$7:$C$1439,MATCH(B277,Historical!$B$7:$B$1450,0))/INDEX(Historical!$F$7:$F$1432,MATCH(B277,Historical!$B$7:$B$1450,0)))^(1/3)-1)*100)</f>
        <v>13.862522184714066</v>
      </c>
      <c r="U277" s="759">
        <f>IF(INDEX(Historical!$H$7:$H$1432,MATCH(B277,Historical!$B$7:$B$1450,0))=0,"n/a",((INDEX(Historical!$C$7:$C$1439,MATCH(B277,Historical!$B$7:$B$1450,0))/INDEX(Historical!$H$7:$H$1432,MATCH(B277,Historical!$B$7:$B$1450,0)))^(1/5)-1)*100)</f>
        <v>17.232150472580798</v>
      </c>
      <c r="V277" s="759" t="str">
        <f>IF(INDEX(Historical!$O$7:$O$1432,MATCH(B277,Historical!$B$7:$B$1450,0))=0,"n/a",((INDEX(Historical!$C$7:$C$1439,MATCH(B277,Historical!$B$7:$B$1450,0))/INDEX(Historical!$O$7:$O$1432,MATCH(B277,Historical!$B$7:$B$1450,0)))^(1/10)-1)*100)</f>
        <v>n/a</v>
      </c>
      <c r="W277" s="760" t="str">
        <f>IF(OR(U277&lt;=0,U277="n/a",V277&lt;=0,V277="n/a"),"n/a",U277/V277)</f>
        <v>n/a</v>
      </c>
      <c r="X277" s="761">
        <f>IF(OR(AJ277&lt;=0,AJ277="n/a",U277&lt;=0,U277="n/a"),"n/a",U277/AJ277)</f>
        <v>1.7765103579980202</v>
      </c>
      <c r="Y277" s="949"/>
      <c r="Z277" s="703">
        <f>IF(OR(AC277&lt;0.01,AC277="n/a"),"n/a",M277/AC277*100)</f>
        <v>47.719298245614041</v>
      </c>
      <c r="AA277" s="959">
        <f>IF(OR(AC277&lt;0.01,AC277="n/a"),"n/a",I277/AC277)</f>
        <v>46.575438596491232</v>
      </c>
      <c r="AB277" s="960">
        <v>12</v>
      </c>
      <c r="AC277" s="938">
        <v>2.85</v>
      </c>
      <c r="AD277" s="938">
        <v>3.62</v>
      </c>
      <c r="AE277" s="938">
        <v>1.76</v>
      </c>
      <c r="AF277" s="938">
        <v>4.6399999999999997</v>
      </c>
      <c r="AG277" s="938">
        <v>14.7</v>
      </c>
      <c r="AH277" s="938">
        <v>14.099999999999998</v>
      </c>
      <c r="AI277" s="938">
        <v>17.32</v>
      </c>
      <c r="AJ277" s="938">
        <v>9.7000000000000011</v>
      </c>
      <c r="AK277" s="938">
        <v>13.100000000000001</v>
      </c>
      <c r="AL277" s="951">
        <v>19950</v>
      </c>
      <c r="AM277" s="945">
        <v>0.6</v>
      </c>
      <c r="AN277" s="938">
        <v>0</v>
      </c>
      <c r="AO277" s="802">
        <f>IF(U277="n/a","n/a",IF(AA277&lt;0,"n/a",IF(AA277="n/a","n/a",J277+U277-AA277)))</f>
        <v>-28.318728835075117</v>
      </c>
      <c r="AP277" s="803">
        <f>IF(U277="n/a","n/a",J277+U277)</f>
        <v>18.256709761416115</v>
      </c>
      <c r="AQ277" s="961">
        <f>IF(OR(AC277&lt;0.01,AF277="n/a"),"n/a",(I277/SQRT(22.5*AC277*(I277/AF277))-1)*100)</f>
        <v>209.91757691913958</v>
      </c>
      <c r="AR277" s="703">
        <f>INDEX(Historical!$C$7:$C$1439,MATCH(B277,Historical!$B$7:$B$1450,0))*IF(AH277="n/a",1.03,IF(AH277&lt;0,1.01,IF(AH277&gt;10,1.1,(1+AH277/100))))</f>
        <v>1.3640000000000001</v>
      </c>
      <c r="AS277" s="959">
        <f>IF($AI277="n/a",1.03*AR277,IF($AI277&lt;0,1.01*AR277,IF($AI277&gt;10,1.1*AR277,(1+$AI277/100)*AR277)))</f>
        <v>1.5004000000000002</v>
      </c>
      <c r="AT277" s="959">
        <f>IF($AK277="n/a",1.03*AS277,IF($AK277&lt;0,1.01*AS277,IF($AK277&gt;10,1.1*AS277,(1+$AK277/100)*AS277)))</f>
        <v>1.6504400000000004</v>
      </c>
      <c r="AU277" s="959">
        <f>IF($AK277="n/a",1.03*AT277,IF($AK277&lt;0,1.01*AT277,IF($AK277&gt;10,1.1*AT277,(1+$AK277/100)*AT277)))</f>
        <v>1.8154840000000005</v>
      </c>
      <c r="AV277" s="959">
        <f>IF($AK277="n/a",1.03*AU277,IF($AK277&lt;0,1.01*AU277,IF($AK277&gt;10,1.1*AU277,(1+$AK277/100)*AU277)))</f>
        <v>1.9970324000000008</v>
      </c>
      <c r="AW277" s="703">
        <f>SUM(AR277:AV277)</f>
        <v>8.3273564000000011</v>
      </c>
      <c r="AX277" s="810">
        <f>AW277/I277*100</f>
        <v>6.2734340816634022</v>
      </c>
      <c r="AY277" s="1017">
        <v>1.0900000000000001</v>
      </c>
      <c r="AZ277" s="945">
        <v>22.78</v>
      </c>
      <c r="BA277" s="945">
        <v>-7.82</v>
      </c>
      <c r="BB277" s="945">
        <v>3.5700000000000003</v>
      </c>
      <c r="BC277" s="945">
        <v>8.14</v>
      </c>
      <c r="BE277" s="666">
        <v>2012</v>
      </c>
      <c r="BF277" s="971">
        <f>IF(BE277&gt;2008,0,IF(BE277&gt;2001,1,IF(BE277&gt;1990,2,IF(BE277&gt;1980,3,IF(BE277&gt;1973,4,IF(BE277&gt;1970,5,IF(BE277&gt;1960,6,IF(BE277&gt;1958,7,IF(BE277&gt;1953,8,9)))))))))</f>
        <v>0</v>
      </c>
      <c r="BG277" s="955">
        <v>3.1</v>
      </c>
      <c r="BH277" s="937"/>
    </row>
    <row r="278" spans="1:60" ht="11.25" customHeight="1" x14ac:dyDescent="0.2">
      <c r="A278" s="944" t="s">
        <v>1171</v>
      </c>
      <c r="B278" s="948" t="s">
        <v>1172</v>
      </c>
      <c r="C278" s="1013" t="s">
        <v>112</v>
      </c>
      <c r="D278" s="1013" t="s">
        <v>4388</v>
      </c>
      <c r="E278" s="792">
        <v>7</v>
      </c>
      <c r="F278" s="1227">
        <v>666</v>
      </c>
      <c r="G278" s="1035" t="s">
        <v>106</v>
      </c>
      <c r="H278" s="1035" t="s">
        <v>106</v>
      </c>
      <c r="I278" s="947">
        <v>68.8</v>
      </c>
      <c r="J278" s="703">
        <f>(M278/I278)*100</f>
        <v>0.93023255813953487</v>
      </c>
      <c r="K278" s="958">
        <v>0.16</v>
      </c>
      <c r="L278" s="960">
        <v>4</v>
      </c>
      <c r="M278" s="694">
        <f>K278*L278</f>
        <v>0.64</v>
      </c>
      <c r="N278" s="943" t="s">
        <v>598</v>
      </c>
      <c r="O278" s="799">
        <v>0.13</v>
      </c>
      <c r="P278" s="934">
        <v>43531</v>
      </c>
      <c r="Q278" s="934">
        <v>43546</v>
      </c>
      <c r="R278" s="694">
        <f>(K278-O278)/O278*100</f>
        <v>23.076923076923077</v>
      </c>
      <c r="S278" s="759">
        <f>IF(INDEX(Historical!$D$7:$D$1439,MATCH(B278,Historical!$B$7:$B$1450,0))=0,"n/a",(INDEX(Historical!$C$7:$C$1439,MATCH(B278,Historical!$B$7:$B$1450,0))/INDEX(Historical!$D$7:$D$1439,MATCH(B278,Historical!$B$7:$B$1450,0))-1)*100)</f>
        <v>23.809523809523814</v>
      </c>
      <c r="T278" s="759">
        <f>IF(INDEX(Historical!$F$7:$F$1432,MATCH(B278,Historical!$B$7:$B$1450,0))=0,"n/a",((INDEX(Historical!$C$7:$C$1439,MATCH(B278,Historical!$B$7:$B$1450,0))/INDEX(Historical!$F$7:$F$1432,MATCH(B278,Historical!$B$7:$B$1450,0)))^(1/3)-1)*100)</f>
        <v>20.123329994304417</v>
      </c>
      <c r="U278" s="759">
        <f>IF(INDEX(Historical!$H$7:$H$1432,MATCH(B278,Historical!$B$7:$B$1450,0))=0,"n/a",((INDEX(Historical!$C$7:$C$1439,MATCH(B278,Historical!$B$7:$B$1450,0))/INDEX(Historical!$H$7:$H$1432,MATCH(B278,Historical!$B$7:$B$1450,0)))^(1/5)-1)*100)</f>
        <v>28.227866656891742</v>
      </c>
      <c r="V278" s="759" t="str">
        <f>IF(INDEX(Historical!$O$7:$O$1432,MATCH(B278,Historical!$B$7:$B$1450,0))=0,"n/a",((INDEX(Historical!$C$7:$C$1439,MATCH(B278,Historical!$B$7:$B$1450,0))/INDEX(Historical!$O$7:$O$1432,MATCH(B278,Historical!$B$7:$B$1450,0)))^(1/10)-1)*100)</f>
        <v>n/a</v>
      </c>
      <c r="W278" s="760" t="str">
        <f>IF(OR(U278&lt;=0,U278="n/a",V278&lt;=0,V278="n/a"),"n/a",U278/V278)</f>
        <v>n/a</v>
      </c>
      <c r="X278" s="761">
        <f>IF(OR(AJ278&lt;=0,AJ278="n/a",U278&lt;=0,U278="n/a"),"n/a",U278/AJ278)</f>
        <v>2.0019763586448045</v>
      </c>
      <c r="Y278" s="728" t="s">
        <v>4203</v>
      </c>
      <c r="Z278" s="703">
        <f>IF(OR(AC278&lt;0.01,AC278="n/a"),"n/a",M278/AC278*100)</f>
        <v>44.75524475524476</v>
      </c>
      <c r="AA278" s="959">
        <f>IF(OR(AC278&lt;0.01,AC278="n/a"),"n/a",I278/AC278)</f>
        <v>48.111888111888113</v>
      </c>
      <c r="AB278" s="960">
        <v>12</v>
      </c>
      <c r="AC278" s="938">
        <v>1.43</v>
      </c>
      <c r="AD278" s="938">
        <v>3.21</v>
      </c>
      <c r="AE278" s="938">
        <v>9.1999999999999993</v>
      </c>
      <c r="AF278" s="938">
        <v>10.98</v>
      </c>
      <c r="AG278" s="938">
        <v>22.400000000000002</v>
      </c>
      <c r="AH278" s="938">
        <v>24.5</v>
      </c>
      <c r="AI278" s="938">
        <v>7.07</v>
      </c>
      <c r="AJ278" s="938">
        <v>14.099999999999998</v>
      </c>
      <c r="AK278" s="938">
        <v>15</v>
      </c>
      <c r="AL278" s="951">
        <v>3620</v>
      </c>
      <c r="AM278" s="945">
        <v>1.2</v>
      </c>
      <c r="AN278" s="938">
        <v>0</v>
      </c>
      <c r="AO278" s="802">
        <f>IF(U278="n/a","n/a",IF(AA278&lt;0,"n/a",IF(AA278="n/a","n/a",J278+U278-AA278)))</f>
        <v>-18.953788896856835</v>
      </c>
      <c r="AP278" s="803">
        <f>IF(U278="n/a","n/a",J278+U278)</f>
        <v>29.158099215031278</v>
      </c>
      <c r="AQ278" s="961">
        <f>IF(OR(AC278&lt;0.01,AF278="n/a"),"n/a",(I278/SQRT(22.5*AC278*(I278/AF278))-1)*100)</f>
        <v>384.54722575411984</v>
      </c>
      <c r="AR278" s="703">
        <f>INDEX(Historical!$C$7:$C$1439,MATCH(B278,Historical!$B$7:$B$1450,0))*IF(AH278="n/a",1.03,IF(AH278&lt;0,1.01,IF(AH278&gt;10,1.1,(1+AH278/100))))</f>
        <v>0.57200000000000006</v>
      </c>
      <c r="AS278" s="959">
        <f>IF($AI278="n/a",1.03*AR278,IF($AI278&lt;0,1.01*AR278,IF($AI278&gt;10,1.1*AR278,(1+$AI278/100)*AR278)))</f>
        <v>0.61244040000000011</v>
      </c>
      <c r="AT278" s="959">
        <f>IF($AK278="n/a",1.03*AS278,IF($AK278&lt;0,1.01*AS278,IF($AK278&gt;10,1.1*AS278,(1+$AK278/100)*AS278)))</f>
        <v>0.67368444000000016</v>
      </c>
      <c r="AU278" s="959">
        <f>IF($AK278="n/a",1.03*AT278,IF($AK278&lt;0,1.01*AT278,IF($AK278&gt;10,1.1*AT278,(1+$AK278/100)*AT278)))</f>
        <v>0.74105288400000024</v>
      </c>
      <c r="AV278" s="959">
        <f>IF($AK278="n/a",1.03*AU278,IF($AK278&lt;0,1.01*AU278,IF($AK278&gt;10,1.1*AU278,(1+$AK278/100)*AU278)))</f>
        <v>0.81515817240000032</v>
      </c>
      <c r="AW278" s="703">
        <f>SUM(AR278:AV278)</f>
        <v>3.4143358964000008</v>
      </c>
      <c r="AX278" s="810">
        <f>AW278/I278*100</f>
        <v>4.9626975238372104</v>
      </c>
      <c r="AY278" s="1017">
        <v>0.45</v>
      </c>
      <c r="AZ278" s="945">
        <v>54.82</v>
      </c>
      <c r="BA278" s="945">
        <v>-0.57999999999999996</v>
      </c>
      <c r="BB278" s="945">
        <v>15.190000000000001</v>
      </c>
      <c r="BC278" s="945">
        <v>25.71</v>
      </c>
      <c r="BE278" s="666">
        <v>2013</v>
      </c>
      <c r="BF278" s="971">
        <f>IF(BE278&gt;2008,0,IF(BE278&gt;2001,1,IF(BE278&gt;1990,2,IF(BE278&gt;1980,3,IF(BE278&gt;1973,4,IF(BE278&gt;1970,5,IF(BE278&gt;1960,6,IF(BE278&gt;1958,7,IF(BE278&gt;1953,8,9)))))))))</f>
        <v>0</v>
      </c>
      <c r="BG278" s="955">
        <v>15.299999999999999</v>
      </c>
    </row>
    <row r="279" spans="1:60" ht="11.25" customHeight="1" x14ac:dyDescent="0.2">
      <c r="A279" s="936" t="s">
        <v>1173</v>
      </c>
      <c r="B279" s="948" t="s">
        <v>1174</v>
      </c>
      <c r="C279" s="1013" t="s">
        <v>4345</v>
      </c>
      <c r="D279" s="1013" t="s">
        <v>4346</v>
      </c>
      <c r="E279" s="792">
        <v>10</v>
      </c>
      <c r="F279" s="1227">
        <v>362</v>
      </c>
      <c r="G279" s="1227" t="s">
        <v>106</v>
      </c>
      <c r="H279" s="1227" t="s">
        <v>106</v>
      </c>
      <c r="I279" s="947">
        <v>112.39</v>
      </c>
      <c r="J279" s="703">
        <f>(M279/I279)*100</f>
        <v>3.2031319512412137</v>
      </c>
      <c r="K279" s="950">
        <v>0.9</v>
      </c>
      <c r="L279" s="960">
        <v>4</v>
      </c>
      <c r="M279" s="694">
        <f>K279*L279</f>
        <v>3.6</v>
      </c>
      <c r="N279" s="943" t="s">
        <v>320</v>
      </c>
      <c r="O279" s="795">
        <v>0.86</v>
      </c>
      <c r="P279" s="934">
        <v>43629</v>
      </c>
      <c r="Q279" s="934">
        <v>43644</v>
      </c>
      <c r="R279" s="694">
        <f>(K279-O279)/O279*100</f>
        <v>4.6511627906976782</v>
      </c>
      <c r="S279" s="759">
        <f>IF(INDEX(Historical!$D$7:$D$1439,MATCH(B279,Historical!$B$7:$B$1450,0))=0,"n/a",(INDEX(Historical!$C$7:$C$1439,MATCH(B279,Historical!$B$7:$B$1450,0))/INDEX(Historical!$D$7:$D$1439,MATCH(B279,Historical!$B$7:$B$1450,0))-1)*100)</f>
        <v>7.6923076923076872</v>
      </c>
      <c r="T279" s="759">
        <f>IF(INDEX(Historical!$F$7:$F$1432,MATCH(B279,Historical!$B$7:$B$1450,0))=0,"n/a",((INDEX(Historical!$C$7:$C$1439,MATCH(B279,Historical!$B$7:$B$1450,0))/INDEX(Historical!$F$7:$F$1432,MATCH(B279,Historical!$B$7:$B$1450,0)))^(1/3)-1)*100)</f>
        <v>14.471424255333186</v>
      </c>
      <c r="U279" s="759">
        <f>IF(INDEX(Historical!$H$7:$H$1432,MATCH(B279,Historical!$B$7:$B$1450,0))=0,"n/a",((INDEX(Historical!$C$7:$C$1439,MATCH(B279,Historical!$B$7:$B$1450,0))/INDEX(Historical!$H$7:$H$1432,MATCH(B279,Historical!$B$7:$B$1450,0)))^(1/5)-1)*100)</f>
        <v>18.302590622367564</v>
      </c>
      <c r="V279" s="759">
        <f>IF(INDEX(Historical!$O$7:$O$1432,MATCH(B279,Historical!$B$7:$B$1450,0))=0,"n/a",((INDEX(Historical!$C$7:$C$1439,MATCH(B279,Historical!$B$7:$B$1450,0))/INDEX(Historical!$O$7:$O$1432,MATCH(B279,Historical!$B$7:$B$1450,0)))^(1/10)-1)*100)</f>
        <v>12.884399678677095</v>
      </c>
      <c r="W279" s="760">
        <f>IF(OR(U279&lt;=0,U279="n/a",V279&lt;=0,V279="n/a"),"n/a",U279/V279)</f>
        <v>1.4205233521789338</v>
      </c>
      <c r="X279" s="761">
        <f>IF(OR(AJ279&lt;=0,AJ279="n/a",U279&lt;=0,U279="n/a"),"n/a",U279/AJ279)</f>
        <v>1.2041178041031293</v>
      </c>
      <c r="Y279" s="717"/>
      <c r="Z279" s="703">
        <f>IF(OR(AC279&lt;0.01,AC279="n/a"),"n/a",M279/AC279*100)</f>
        <v>115.7556270096463</v>
      </c>
      <c r="AA279" s="959">
        <f>IF(OR(AC279&lt;0.01,AC279="n/a"),"n/a",I279/AC279)</f>
        <v>36.138263665594856</v>
      </c>
      <c r="AB279" s="960">
        <v>12</v>
      </c>
      <c r="AC279" s="938">
        <v>3.11</v>
      </c>
      <c r="AD279" s="938">
        <v>6.01</v>
      </c>
      <c r="AE279" s="938">
        <v>11.63</v>
      </c>
      <c r="AF279" s="938">
        <v>5.96</v>
      </c>
      <c r="AG279" s="938" t="s">
        <v>137</v>
      </c>
      <c r="AH279" s="938">
        <v>-15.9</v>
      </c>
      <c r="AI279" s="938">
        <v>6.16</v>
      </c>
      <c r="AJ279" s="938">
        <v>15.2</v>
      </c>
      <c r="AK279" s="938">
        <v>6</v>
      </c>
      <c r="AL279" s="951">
        <v>14220</v>
      </c>
      <c r="AM279" s="945">
        <v>1.5</v>
      </c>
      <c r="AN279" s="938">
        <v>2.1</v>
      </c>
      <c r="AO279" s="802">
        <f>IF(U279="n/a","n/a",IF(AA279&lt;0,"n/a",IF(AA279="n/a","n/a",J279+U279-AA279)))</f>
        <v>-14.632541091986077</v>
      </c>
      <c r="AP279" s="803">
        <f>IF(U279="n/a","n/a",J279+U279)</f>
        <v>21.505722573608779</v>
      </c>
      <c r="AQ279" s="961">
        <f>IF(OR(AC279&lt;0.01,AF279="n/a"),"n/a",(I279/SQRT(22.5*AC279*(I279/AF279))-1)*100)</f>
        <v>209.39658221695217</v>
      </c>
      <c r="AR279" s="703">
        <f>INDEX(Historical!$C$7:$C$1439,MATCH(B279,Historical!$B$7:$B$1450,0))*IF(AH279="n/a",1.03,IF(AH279&lt;0,1.01,IF(AH279&gt;10,1.1,(1+AH279/100))))</f>
        <v>3.3935999999999997</v>
      </c>
      <c r="AS279" s="959">
        <f>IF($AI279="n/a",1.03*AR279,IF($AI279&lt;0,1.01*AR279,IF($AI279&gt;10,1.1*AR279,(1+$AI279/100)*AR279)))</f>
        <v>3.6026457600000001</v>
      </c>
      <c r="AT279" s="959">
        <f>IF($AK279="n/a",1.03*AS279,IF($AK279&lt;0,1.01*AS279,IF($AK279&gt;10,1.1*AS279,(1+$AK279/100)*AS279)))</f>
        <v>3.8188045056000002</v>
      </c>
      <c r="AU279" s="959">
        <f>IF($AK279="n/a",1.03*AT279,IF($AK279&lt;0,1.01*AT279,IF($AK279&gt;10,1.1*AT279,(1+$AK279/100)*AT279)))</f>
        <v>4.0479327759360002</v>
      </c>
      <c r="AV279" s="959">
        <f>IF($AK279="n/a",1.03*AU279,IF($AK279&lt;0,1.01*AU279,IF($AK279&gt;10,1.1*AU279,(1+$AK279/100)*AU279)))</f>
        <v>4.2908087424921604</v>
      </c>
      <c r="AW279" s="703">
        <f>SUM(AR279:AV279)</f>
        <v>19.153791784028162</v>
      </c>
      <c r="AX279" s="810">
        <f>AW279/I279*100</f>
        <v>17.042256236345015</v>
      </c>
      <c r="AY279" s="1017">
        <v>0.24</v>
      </c>
      <c r="AZ279" s="945">
        <v>34.28</v>
      </c>
      <c r="BA279" s="945">
        <v>-0.38</v>
      </c>
      <c r="BB279" s="945">
        <v>3.63</v>
      </c>
      <c r="BC279" s="945">
        <v>13.36</v>
      </c>
      <c r="BE279" s="666">
        <v>2010</v>
      </c>
      <c r="BF279" s="971">
        <f>IF(BE279&gt;2008,0,IF(BE279&gt;2001,1,IF(BE279&gt;1990,2,IF(BE279&gt;1980,3,IF(BE279&gt;1973,4,IF(BE279&gt;1970,5,IF(BE279&gt;1960,6,IF(BE279&gt;1958,7,IF(BE279&gt;1953,8,9)))))))))</f>
        <v>0</v>
      </c>
      <c r="BG279" s="955" t="s">
        <v>137</v>
      </c>
      <c r="BH279" s="937"/>
    </row>
    <row r="280" spans="1:60" ht="12" customHeight="1" x14ac:dyDescent="0.2">
      <c r="A280" s="944" t="s">
        <v>1167</v>
      </c>
      <c r="B280" s="948" t="s">
        <v>1168</v>
      </c>
      <c r="C280" s="1013" t="s">
        <v>108</v>
      </c>
      <c r="D280" s="1013" t="s">
        <v>4365</v>
      </c>
      <c r="E280" s="792">
        <v>7</v>
      </c>
      <c r="F280" s="1227">
        <v>696</v>
      </c>
      <c r="G280" s="1204" t="s">
        <v>106</v>
      </c>
      <c r="H280" s="1204" t="s">
        <v>106</v>
      </c>
      <c r="I280" s="947">
        <v>165.95</v>
      </c>
      <c r="J280" s="703">
        <f>(M280/I280)*100</f>
        <v>2.6514010244049415</v>
      </c>
      <c r="K280" s="950">
        <v>1.1000000000000001</v>
      </c>
      <c r="L280" s="960">
        <v>4</v>
      </c>
      <c r="M280" s="694">
        <f>K280*L280</f>
        <v>4.4000000000000004</v>
      </c>
      <c r="N280" s="943" t="s">
        <v>136</v>
      </c>
      <c r="O280" s="795">
        <v>1.05</v>
      </c>
      <c r="P280" s="934">
        <v>43622</v>
      </c>
      <c r="Q280" s="934">
        <v>43637</v>
      </c>
      <c r="R280" s="694">
        <f>(K280-O280)/O280*100</f>
        <v>4.7619047619047654</v>
      </c>
      <c r="S280" s="759">
        <f>IF(INDEX(Historical!$D$7:$D$1439,MATCH(B280,Historical!$B$7:$B$1450,0))=0,"n/a",(INDEX(Historical!$C$7:$C$1439,MATCH(B280,Historical!$B$7:$B$1450,0))/INDEX(Historical!$D$7:$D$1439,MATCH(B280,Historical!$B$7:$B$1450,0))-1)*100)</f>
        <v>13.235294117647056</v>
      </c>
      <c r="T280" s="759">
        <f>IF(INDEX(Historical!$F$7:$F$1432,MATCH(B280,Historical!$B$7:$B$1450,0))=0,"n/a",((INDEX(Historical!$C$7:$C$1439,MATCH(B280,Historical!$B$7:$B$1450,0))/INDEX(Historical!$F$7:$F$1432,MATCH(B280,Historical!$B$7:$B$1450,0)))^(1/3)-1)*100)</f>
        <v>20.507113208761506</v>
      </c>
      <c r="U280" s="759">
        <f>IF(INDEX(Historical!$H$7:$H$1432,MATCH(B280,Historical!$B$7:$B$1450,0))=0,"n/a",((INDEX(Historical!$C$7:$C$1439,MATCH(B280,Historical!$B$7:$B$1450,0))/INDEX(Historical!$H$7:$H$1432,MATCH(B280,Historical!$B$7:$B$1450,0)))^(1/5)-1)*100)</f>
        <v>28.473515712343932</v>
      </c>
      <c r="V280" s="759">
        <f>IF(INDEX(Historical!$O$7:$O$1432,MATCH(B280,Historical!$B$7:$B$1450,0))=0,"n/a",((INDEX(Historical!$C$7:$C$1439,MATCH(B280,Historical!$B$7:$B$1450,0))/INDEX(Historical!$O$7:$O$1432,MATCH(B280,Historical!$B$7:$B$1450,0)))^(1/10)-1)*100)</f>
        <v>6.7684832972096931</v>
      </c>
      <c r="W280" s="760">
        <f>IF(OR(U280&lt;=0,U280="n/a",V280&lt;=0,V280="n/a"),"n/a",U280/V280)</f>
        <v>4.2067793421433333</v>
      </c>
      <c r="X280" s="761" t="str">
        <f>IF(OR(AJ280&lt;=0,AJ280="n/a",U280&lt;=0,U280="n/a"),"n/a",U280/AJ280)</f>
        <v>n/a</v>
      </c>
      <c r="Y280" s="949"/>
      <c r="Z280" s="703" t="str">
        <f>IF(OR(AC280&lt;0.01,AC280="n/a"),"n/a",M280/AC280*100)</f>
        <v>n/a</v>
      </c>
      <c r="AA280" s="959" t="str">
        <f>IF(OR(AC280&lt;0.01,AC280="n/a"),"n/a",I280/AC280)</f>
        <v>n/a</v>
      </c>
      <c r="AB280" s="960">
        <v>12</v>
      </c>
      <c r="AC280" s="938" t="s">
        <v>137</v>
      </c>
      <c r="AD280" s="938" t="s">
        <v>137</v>
      </c>
      <c r="AE280" s="938" t="s">
        <v>137</v>
      </c>
      <c r="AF280" s="938" t="s">
        <v>137</v>
      </c>
      <c r="AG280" s="938" t="s">
        <v>137</v>
      </c>
      <c r="AH280" s="938" t="s">
        <v>137</v>
      </c>
      <c r="AI280" s="938" t="s">
        <v>137</v>
      </c>
      <c r="AJ280" s="938" t="s">
        <v>137</v>
      </c>
      <c r="AK280" s="938" t="s">
        <v>137</v>
      </c>
      <c r="AL280" s="951" t="s">
        <v>137</v>
      </c>
      <c r="AM280" s="945" t="s">
        <v>137</v>
      </c>
      <c r="AN280" s="938" t="s">
        <v>137</v>
      </c>
      <c r="AO280" s="802" t="str">
        <f>IF(U280="n/a","n/a",IF(AA280&lt;0,"n/a",IF(AA280="n/a","n/a",J280+U280-AA280)))</f>
        <v>n/a</v>
      </c>
      <c r="AP280" s="803">
        <f>IF(U280="n/a","n/a",J280+U280)</f>
        <v>31.124916736748872</v>
      </c>
      <c r="AQ280" s="961" t="str">
        <f>IF(OR(AC280&lt;0.01,AF280="n/a"),"n/a",(I280/SQRT(22.5*AC280*(I280/AF280))-1)*100)</f>
        <v>n/a</v>
      </c>
      <c r="AR280" s="703">
        <f>INDEX(Historical!$C$7:$C$1439,MATCH(B280,Historical!$B$7:$B$1450,0))*IF(AH280="n/a",1.03,IF(AH280&lt;0,1.01,IF(AH280&gt;10,1.1,(1+AH280/100))))</f>
        <v>3.9655</v>
      </c>
      <c r="AS280" s="959">
        <f>IF($AI280="n/a",1.03*AR280,IF($AI280&lt;0,1.01*AR280,IF($AI280&gt;10,1.1*AR280,(1+$AI280/100)*AR280)))</f>
        <v>4.0844649999999998</v>
      </c>
      <c r="AT280" s="959">
        <f>IF($AK280="n/a",1.03*AS280,IF($AK280&lt;0,1.01*AS280,IF($AK280&gt;10,1.1*AS280,(1+$AK280/100)*AS280)))</f>
        <v>4.20699895</v>
      </c>
      <c r="AU280" s="959">
        <f>IF($AK280="n/a",1.03*AT280,IF($AK280&lt;0,1.01*AT280,IF($AK280&gt;10,1.1*AT280,(1+$AK280/100)*AT280)))</f>
        <v>4.3332089185000005</v>
      </c>
      <c r="AV280" s="959">
        <f>IF($AK280="n/a",1.03*AU280,IF($AK280&lt;0,1.01*AU280,IF($AK280&gt;10,1.1*AU280,(1+$AK280/100)*AU280)))</f>
        <v>4.4632051860550002</v>
      </c>
      <c r="AW280" s="703">
        <f>SUM(AR280:AV280)</f>
        <v>21.053378054554997</v>
      </c>
      <c r="AX280" s="810">
        <f>AW280/I280*100</f>
        <v>12.686579122961735</v>
      </c>
      <c r="AY280" s="1017" t="s">
        <v>137</v>
      </c>
      <c r="AZ280" s="945" t="s">
        <v>137</v>
      </c>
      <c r="BA280" s="945" t="s">
        <v>137</v>
      </c>
      <c r="BB280" s="945" t="s">
        <v>137</v>
      </c>
      <c r="BC280" s="945" t="s">
        <v>137</v>
      </c>
      <c r="BD280" s="984" t="s">
        <v>4290</v>
      </c>
      <c r="BE280" s="666">
        <v>2013</v>
      </c>
      <c r="BF280" s="971">
        <f>IF(BE280&gt;2008,0,IF(BE280&gt;2001,1,IF(BE280&gt;1990,2,IF(BE280&gt;1980,3,IF(BE280&gt;1973,4,IF(BE280&gt;1970,5,IF(BE280&gt;1960,6,IF(BE280&gt;1958,7,IF(BE280&gt;1953,8,9)))))))))</f>
        <v>0</v>
      </c>
      <c r="BG280" s="955" t="s">
        <v>137</v>
      </c>
      <c r="BH280" s="937"/>
    </row>
    <row r="281" spans="1:60" ht="11.25" customHeight="1" x14ac:dyDescent="0.2">
      <c r="A281" s="936" t="s">
        <v>1188</v>
      </c>
      <c r="B281" s="948" t="s">
        <v>1189</v>
      </c>
      <c r="C281" s="1013" t="s">
        <v>108</v>
      </c>
      <c r="D281" s="1013" t="s">
        <v>118</v>
      </c>
      <c r="E281" s="792">
        <v>9</v>
      </c>
      <c r="F281" s="1227">
        <v>388</v>
      </c>
      <c r="G281" s="1171" t="s">
        <v>37</v>
      </c>
      <c r="H281" s="1171" t="s">
        <v>37</v>
      </c>
      <c r="I281" s="947">
        <v>57.82</v>
      </c>
      <c r="J281" s="703">
        <f>(M281/I281)*100</f>
        <v>2.9055690072639222</v>
      </c>
      <c r="K281" s="950">
        <v>0.42</v>
      </c>
      <c r="L281" s="960">
        <v>4</v>
      </c>
      <c r="M281" s="694">
        <f>K281*L281</f>
        <v>1.68</v>
      </c>
      <c r="N281" s="943" t="s">
        <v>149</v>
      </c>
      <c r="O281" s="795">
        <v>0.38</v>
      </c>
      <c r="P281" s="660">
        <v>43350</v>
      </c>
      <c r="Q281" s="660">
        <v>43360</v>
      </c>
      <c r="R281" s="694">
        <f>(K281-O281)/O281*100</f>
        <v>10.52631578947368</v>
      </c>
      <c r="S281" s="759">
        <f>IF(INDEX(Historical!$D$7:$D$1439,MATCH(B281,Historical!$B$7:$B$1450,0))=0,"n/a",(INDEX(Historical!$C$7:$C$1439,MATCH(B281,Historical!$B$7:$B$1450,0))/INDEX(Historical!$D$7:$D$1439,MATCH(B281,Historical!$B$7:$B$1450,0))-1)*100)</f>
        <v>11.111111111111116</v>
      </c>
      <c r="T281" s="759">
        <f>IF(INDEX(Historical!$F$7:$F$1432,MATCH(B281,Historical!$B$7:$B$1450,0))=0,"n/a",((INDEX(Historical!$C$7:$C$1439,MATCH(B281,Historical!$B$7:$B$1450,0))/INDEX(Historical!$F$7:$F$1432,MATCH(B281,Historical!$B$7:$B$1450,0)))^(1/3)-1)*100)</f>
        <v>16.960709528514649</v>
      </c>
      <c r="U281" s="759">
        <f>IF(INDEX(Historical!$H$7:$H$1432,MATCH(B281,Historical!$B$7:$B$1450,0))=0,"n/a",((INDEX(Historical!$C$7:$C$1439,MATCH(B281,Historical!$B$7:$B$1450,0))/INDEX(Historical!$H$7:$H$1432,MATCH(B281,Historical!$B$7:$B$1450,0)))^(1/5)-1)*100)</f>
        <v>27.22596365393921</v>
      </c>
      <c r="V281" s="759" t="str">
        <f>IF(INDEX(Historical!$O$7:$O$1432,MATCH(B281,Historical!$B$7:$B$1450,0))=0,"n/a",((INDEX(Historical!$C$7:$C$1439,MATCH(B281,Historical!$B$7:$B$1450,0))/INDEX(Historical!$O$7:$O$1432,MATCH(B281,Historical!$B$7:$B$1450,0)))^(1/10)-1)*100)</f>
        <v>n/a</v>
      </c>
      <c r="W281" s="760" t="str">
        <f>IF(OR(U281&lt;=0,U281="n/a",V281&lt;=0,V281="n/a"),"n/a",U281/V281)</f>
        <v>n/a</v>
      </c>
      <c r="X281" s="761">
        <f>IF(OR(AJ281&lt;=0,AJ281="n/a",U281&lt;=0,U281="n/a"),"n/a",U281/AJ281)</f>
        <v>1.3820286118750869</v>
      </c>
      <c r="Y281" s="948"/>
      <c r="Z281" s="703">
        <f>IF(OR(AC281&lt;0.01,AC281="n/a"),"n/a",M281/AC281*100)</f>
        <v>37.499999999999993</v>
      </c>
      <c r="AA281" s="959">
        <f>IF(OR(AC281&lt;0.01,AC281="n/a"),"n/a",I281/AC281)</f>
        <v>12.906249999999998</v>
      </c>
      <c r="AB281" s="960">
        <v>12</v>
      </c>
      <c r="AC281" s="938">
        <v>4.4800000000000004</v>
      </c>
      <c r="AD281" s="938">
        <v>4.33</v>
      </c>
      <c r="AE281" s="938">
        <v>1.1200000000000001</v>
      </c>
      <c r="AF281" s="938">
        <v>1.61</v>
      </c>
      <c r="AG281" s="938">
        <v>14.000000000000002</v>
      </c>
      <c r="AH281" s="938">
        <v>52.400000000000006</v>
      </c>
      <c r="AI281" s="938">
        <v>0.95</v>
      </c>
      <c r="AJ281" s="938">
        <v>19.7</v>
      </c>
      <c r="AK281" s="938">
        <v>3</v>
      </c>
      <c r="AL281" s="951">
        <v>6420</v>
      </c>
      <c r="AM281" s="945">
        <v>1.5</v>
      </c>
      <c r="AN281" s="938">
        <v>0.23</v>
      </c>
      <c r="AO281" s="802">
        <f>IF(U281="n/a","n/a",IF(AA281&lt;0,"n/a",IF(AA281="n/a","n/a",J281+U281-AA281)))</f>
        <v>17.225282661203131</v>
      </c>
      <c r="AP281" s="803">
        <f>IF(U281="n/a","n/a",J281+U281)</f>
        <v>30.131532661203131</v>
      </c>
      <c r="AQ281" s="961">
        <f>IF(OR(AC281&lt;0.01,AF281="n/a"),"n/a",(I281/SQRT(22.5*AC281*(I281/AF281))-1)*100)</f>
        <v>-3.9003699856815843</v>
      </c>
      <c r="AR281" s="703">
        <f>INDEX(Historical!$C$7:$C$1439,MATCH(B281,Historical!$B$7:$B$1450,0))*IF(AH281="n/a",1.03,IF(AH281&lt;0,1.01,IF(AH281&gt;10,1.1,(1+AH281/100))))</f>
        <v>1.7600000000000002</v>
      </c>
      <c r="AS281" s="959">
        <f>IF($AI281="n/a",1.03*AR281,IF($AI281&lt;0,1.01*AR281,IF($AI281&gt;10,1.1*AR281,(1+$AI281/100)*AR281)))</f>
        <v>1.7767200000000003</v>
      </c>
      <c r="AT281" s="959">
        <f>IF($AK281="n/a",1.03*AS281,IF($AK281&lt;0,1.01*AS281,IF($AK281&gt;10,1.1*AS281,(1+$AK281/100)*AS281)))</f>
        <v>1.8300216000000002</v>
      </c>
      <c r="AU281" s="959">
        <f>IF($AK281="n/a",1.03*AT281,IF($AK281&lt;0,1.01*AT281,IF($AK281&gt;10,1.1*AT281,(1+$AK281/100)*AT281)))</f>
        <v>1.8849222480000003</v>
      </c>
      <c r="AV281" s="959">
        <f>IF($AK281="n/a",1.03*AU281,IF($AK281&lt;0,1.01*AU281,IF($AK281&gt;10,1.1*AU281,(1+$AK281/100)*AU281)))</f>
        <v>1.9414699154400004</v>
      </c>
      <c r="AW281" s="703">
        <f>SUM(AR281:AV281)</f>
        <v>9.1931337634400023</v>
      </c>
      <c r="AX281" s="810">
        <f>AW281/I281*100</f>
        <v>15.899574132549295</v>
      </c>
      <c r="AY281" s="1017">
        <v>0.93</v>
      </c>
      <c r="AZ281" s="945">
        <v>37.799999999999997</v>
      </c>
      <c r="BA281" s="945">
        <v>-1.4200000000000002</v>
      </c>
      <c r="BB281" s="945">
        <v>6.35</v>
      </c>
      <c r="BC281" s="945">
        <v>14.23</v>
      </c>
      <c r="BE281" s="666">
        <v>2010</v>
      </c>
      <c r="BF281" s="971">
        <f>IF(BE281&gt;2008,0,IF(BE281&gt;2001,1,IF(BE281&gt;1990,2,IF(BE281&gt;1980,3,IF(BE281&gt;1973,4,IF(BE281&gt;1970,5,IF(BE281&gt;1960,6,IF(BE281&gt;1958,7,IF(BE281&gt;1953,8,9)))))))))</f>
        <v>0</v>
      </c>
      <c r="BG281" s="955">
        <v>4.8</v>
      </c>
      <c r="BH281" s="937"/>
    </row>
    <row r="282" spans="1:60" ht="11.25" customHeight="1" x14ac:dyDescent="0.2">
      <c r="A282" s="936" t="s">
        <v>584</v>
      </c>
      <c r="B282" s="948" t="s">
        <v>585</v>
      </c>
      <c r="C282" s="1013" t="s">
        <v>112</v>
      </c>
      <c r="D282" s="1013" t="s">
        <v>4358</v>
      </c>
      <c r="E282" s="792">
        <v>20</v>
      </c>
      <c r="F282" s="1227">
        <v>169</v>
      </c>
      <c r="G282" s="1098" t="s">
        <v>106</v>
      </c>
      <c r="H282" s="1098" t="s">
        <v>106</v>
      </c>
      <c r="I282" s="947">
        <v>30.8</v>
      </c>
      <c r="J282" s="703">
        <f>(M282/I282)*100</f>
        <v>2.8571428571428572</v>
      </c>
      <c r="K282" s="950">
        <v>0.22</v>
      </c>
      <c r="L282" s="960">
        <v>4</v>
      </c>
      <c r="M282" s="694">
        <f>K282*L282</f>
        <v>0.88</v>
      </c>
      <c r="N282" s="943" t="s">
        <v>470</v>
      </c>
      <c r="O282" s="795">
        <v>0.215</v>
      </c>
      <c r="P282" s="934">
        <v>43670</v>
      </c>
      <c r="Q282" s="934">
        <v>43699</v>
      </c>
      <c r="R282" s="694">
        <f>(K282-O282)/O282*100</f>
        <v>2.3255813953488391</v>
      </c>
      <c r="S282" s="759">
        <f>IF(INDEX(Historical!$D$7:$D$1439,MATCH(B282,Historical!$B$7:$B$1450,0))=0,"n/a",(INDEX(Historical!$C$7:$C$1439,MATCH(B282,Historical!$B$7:$B$1450,0))/INDEX(Historical!$D$7:$D$1439,MATCH(B282,Historical!$B$7:$B$1450,0))-1)*100)</f>
        <v>20.3125</v>
      </c>
      <c r="T282" s="759">
        <f>IF(INDEX(Historical!$F$7:$F$1432,MATCH(B282,Historical!$B$7:$B$1450,0))=0,"n/a",((INDEX(Historical!$C$7:$C$1439,MATCH(B282,Historical!$B$7:$B$1450,0))/INDEX(Historical!$F$7:$F$1432,MATCH(B282,Historical!$B$7:$B$1450,0)))^(1/3)-1)*100)</f>
        <v>11.199004528465784</v>
      </c>
      <c r="U282" s="759">
        <f>IF(INDEX(Historical!$H$7:$H$1432,MATCH(B282,Historical!$B$7:$B$1450,0))=0,"n/a",((INDEX(Historical!$C$7:$C$1439,MATCH(B282,Historical!$B$7:$B$1450,0))/INDEX(Historical!$H$7:$H$1432,MATCH(B282,Historical!$B$7:$B$1450,0)))^(1/5)-1)*100)</f>
        <v>13.995090255865472</v>
      </c>
      <c r="V282" s="759">
        <f>IF(INDEX(Historical!$O$7:$O$1432,MATCH(B282,Historical!$B$7:$B$1450,0))=0,"n/a",((INDEX(Historical!$C$7:$C$1439,MATCH(B282,Historical!$B$7:$B$1450,0))/INDEX(Historical!$O$7:$O$1432,MATCH(B282,Historical!$B$7:$B$1450,0)))^(1/10)-1)*100)</f>
        <v>19.468864872916459</v>
      </c>
      <c r="W282" s="760">
        <f>IF(OR(U282&lt;=0,U282="n/a",V282&lt;=0,V282="n/a"),"n/a",U282/V282)</f>
        <v>0.71884469624802483</v>
      </c>
      <c r="X282" s="761">
        <f>IF(OR(AJ282&lt;=0,AJ282="n/a",U282&lt;=0,U282="n/a"),"n/a",U282/AJ282)</f>
        <v>1.2276394961285502</v>
      </c>
      <c r="Y282" s="717"/>
      <c r="Z282" s="703">
        <f>IF(OR(AC282&lt;0.01,AC282="n/a"),"n/a",M282/AC282*100)</f>
        <v>66.666666666666657</v>
      </c>
      <c r="AA282" s="959">
        <f>IF(OR(AC282&lt;0.01,AC282="n/a"),"n/a",I282/AC282)</f>
        <v>23.333333333333332</v>
      </c>
      <c r="AB282" s="960">
        <v>12</v>
      </c>
      <c r="AC282" s="938">
        <v>1.32</v>
      </c>
      <c r="AD282" s="938">
        <v>1.26</v>
      </c>
      <c r="AE282" s="938">
        <v>3.49</v>
      </c>
      <c r="AF282" s="938">
        <v>7.23</v>
      </c>
      <c r="AG282" s="938">
        <v>32.1</v>
      </c>
      <c r="AH282" s="938">
        <v>34.300000000000004</v>
      </c>
      <c r="AI282" s="938">
        <v>6.9</v>
      </c>
      <c r="AJ282" s="938">
        <v>11.4</v>
      </c>
      <c r="AK282" s="938">
        <v>19</v>
      </c>
      <c r="AL282" s="951">
        <v>18120</v>
      </c>
      <c r="AM282" s="945">
        <v>0.1</v>
      </c>
      <c r="AN282" s="938">
        <v>0.2</v>
      </c>
      <c r="AO282" s="802">
        <f>IF(U282="n/a","n/a",IF(AA282&lt;0,"n/a",IF(AA282="n/a","n/a",J282+U282-AA282)))</f>
        <v>-6.4811002203250041</v>
      </c>
      <c r="AP282" s="803">
        <f>IF(U282="n/a","n/a",J282+U282)</f>
        <v>16.852233113008328</v>
      </c>
      <c r="AQ282" s="961">
        <f>IF(OR(AC282&lt;0.01,AF282="n/a"),"n/a",(I282/SQRT(22.5*AC282*(I282/AF282))-1)*100)</f>
        <v>173.82070370550466</v>
      </c>
      <c r="AR282" s="703">
        <f>INDEX(Historical!$C$7:$C$1439,MATCH(B282,Historical!$B$7:$B$1450,0))*IF(AH282="n/a",1.03,IF(AH282&lt;0,1.01,IF(AH282&gt;10,1.1,(1+AH282/100))))</f>
        <v>0.84700000000000009</v>
      </c>
      <c r="AS282" s="959">
        <f>IF($AI282="n/a",1.03*AR282,IF($AI282&lt;0,1.01*AR282,IF($AI282&gt;10,1.1*AR282,(1+$AI282/100)*AR282)))</f>
        <v>0.905443</v>
      </c>
      <c r="AT282" s="959">
        <f>IF($AK282="n/a",1.03*AS282,IF($AK282&lt;0,1.01*AS282,IF($AK282&gt;10,1.1*AS282,(1+$AK282/100)*AS282)))</f>
        <v>0.99598730000000013</v>
      </c>
      <c r="AU282" s="959">
        <f>IF($AK282="n/a",1.03*AT282,IF($AK282&lt;0,1.01*AT282,IF($AK282&gt;10,1.1*AT282,(1+$AK282/100)*AT282)))</f>
        <v>1.0955860300000002</v>
      </c>
      <c r="AV282" s="959">
        <f>IF($AK282="n/a",1.03*AU282,IF($AK282&lt;0,1.01*AU282,IF($AK282&gt;10,1.1*AU282,(1+$AK282/100)*AU282)))</f>
        <v>1.2051446330000004</v>
      </c>
      <c r="AW282" s="703">
        <f>SUM(AR282:AV282)</f>
        <v>5.0491609630000003</v>
      </c>
      <c r="AX282" s="810">
        <f>AW282/I282*100</f>
        <v>16.393379750000001</v>
      </c>
      <c r="AY282" s="1017">
        <v>1.19</v>
      </c>
      <c r="AZ282" s="945">
        <v>28.310000000000002</v>
      </c>
      <c r="BA282" s="945">
        <v>-14.299999999999999</v>
      </c>
      <c r="BB282" s="945">
        <v>-2.75</v>
      </c>
      <c r="BC282" s="945">
        <v>1.82</v>
      </c>
      <c r="BE282" s="666">
        <v>2000</v>
      </c>
      <c r="BF282" s="971">
        <f>IF(BE282&gt;2008,0,IF(BE282&gt;2001,1,IF(BE282&gt;1990,2,IF(BE282&gt;1980,3,IF(BE282&gt;1973,4,IF(BE282&gt;1970,5,IF(BE282&gt;1960,6,IF(BE282&gt;1958,7,IF(BE282&gt;1953,8,9)))))))))</f>
        <v>2</v>
      </c>
      <c r="BG282" s="955">
        <v>22</v>
      </c>
    </row>
    <row r="283" spans="1:60" ht="11.25" customHeight="1" x14ac:dyDescent="0.2">
      <c r="A283" s="944" t="s">
        <v>1226</v>
      </c>
      <c r="B283" s="948" t="s">
        <v>1227</v>
      </c>
      <c r="C283" s="1013" t="s">
        <v>112</v>
      </c>
      <c r="D283" s="1013" t="s">
        <v>1228</v>
      </c>
      <c r="E283" s="792">
        <v>7</v>
      </c>
      <c r="F283" s="1227">
        <v>657</v>
      </c>
      <c r="G283" s="1227" t="s">
        <v>106</v>
      </c>
      <c r="H283" s="1227" t="s">
        <v>106</v>
      </c>
      <c r="I283" s="947">
        <v>54.94</v>
      </c>
      <c r="J283" s="703">
        <f>(M283/I283)*100</f>
        <v>1.6017473607571897</v>
      </c>
      <c r="K283" s="950">
        <v>0.22</v>
      </c>
      <c r="L283" s="960">
        <v>4</v>
      </c>
      <c r="M283" s="694">
        <f>K283*L283</f>
        <v>0.88</v>
      </c>
      <c r="N283" s="943" t="s">
        <v>136</v>
      </c>
      <c r="O283" s="795">
        <v>0.2</v>
      </c>
      <c r="P283" s="934">
        <v>43517</v>
      </c>
      <c r="Q283" s="934">
        <v>43537</v>
      </c>
      <c r="R283" s="694">
        <f>(K283-O283)/O283*100</f>
        <v>9.9999999999999947</v>
      </c>
      <c r="S283" s="759">
        <f>IF(INDEX(Historical!$D$7:$D$1439,MATCH(B283,Historical!$B$7:$B$1450,0))=0,"n/a",(INDEX(Historical!$C$7:$C$1439,MATCH(B283,Historical!$B$7:$B$1450,0))/INDEX(Historical!$D$7:$D$1439,MATCH(B283,Historical!$B$7:$B$1450,0))-1)*100)</f>
        <v>11.111111111111116</v>
      </c>
      <c r="T283" s="759">
        <f>IF(INDEX(Historical!$F$7:$F$1432,MATCH(B283,Historical!$B$7:$B$1450,0))=0,"n/a",((INDEX(Historical!$C$7:$C$1439,MATCH(B283,Historical!$B$7:$B$1450,0))/INDEX(Historical!$F$7:$F$1432,MATCH(B283,Historical!$B$7:$B$1450,0)))^(1/3)-1)*100)</f>
        <v>12.624788044360603</v>
      </c>
      <c r="U283" s="759">
        <f>IF(INDEX(Historical!$H$7:$H$1432,MATCH(B283,Historical!$B$7:$B$1450,0))=0,"n/a",((INDEX(Historical!$C$7:$C$1439,MATCH(B283,Historical!$B$7:$B$1450,0))/INDEX(Historical!$H$7:$H$1432,MATCH(B283,Historical!$B$7:$B$1450,0)))^(1/5)-1)*100)</f>
        <v>21.672868378641152</v>
      </c>
      <c r="V283" s="759" t="str">
        <f>IF(INDEX(Historical!$O$7:$O$1432,MATCH(B283,Historical!$B$7:$B$1450,0))=0,"n/a",((INDEX(Historical!$C$7:$C$1439,MATCH(B283,Historical!$B$7:$B$1450,0))/INDEX(Historical!$O$7:$O$1432,MATCH(B283,Historical!$B$7:$B$1450,0)))^(1/10)-1)*100)</f>
        <v>n/a</v>
      </c>
      <c r="W283" s="760" t="str">
        <f>IF(OR(U283&lt;=0,U283="n/a",V283&lt;=0,V283="n/a"),"n/a",U283/V283)</f>
        <v>n/a</v>
      </c>
      <c r="X283" s="761">
        <f>IF(OR(AJ283&lt;=0,AJ283="n/a",U283&lt;=0,U283="n/a"),"n/a",U283/AJ283)</f>
        <v>1.2455671481977675</v>
      </c>
      <c r="Y283" s="714"/>
      <c r="Z283" s="703">
        <f>IF(OR(AC283&lt;0.01,AC283="n/a"),"n/a",M283/AC283*100)</f>
        <v>31.768953068592058</v>
      </c>
      <c r="AA283" s="959">
        <f>IF(OR(AC283&lt;0.01,AC283="n/a"),"n/a",I283/AC283)</f>
        <v>19.833935018050539</v>
      </c>
      <c r="AB283" s="960">
        <v>12</v>
      </c>
      <c r="AC283" s="938">
        <v>2.77</v>
      </c>
      <c r="AD283" s="938">
        <v>2.59</v>
      </c>
      <c r="AE283" s="938">
        <v>1.41</v>
      </c>
      <c r="AF283" s="938">
        <v>3.51</v>
      </c>
      <c r="AG283" s="938">
        <v>18.099999999999998</v>
      </c>
      <c r="AH283" s="938">
        <v>-6.4</v>
      </c>
      <c r="AI283" s="938">
        <v>10.45</v>
      </c>
      <c r="AJ283" s="938">
        <v>17.399999999999999</v>
      </c>
      <c r="AK283" s="938">
        <v>7.8100000000000005</v>
      </c>
      <c r="AL283" s="951">
        <v>7860</v>
      </c>
      <c r="AM283" s="945">
        <v>0.70000000000000007</v>
      </c>
      <c r="AN283" s="938">
        <v>1.1200000000000001</v>
      </c>
      <c r="AO283" s="802">
        <f>IF(U283="n/a","n/a",IF(AA283&lt;0,"n/a",IF(AA283="n/a","n/a",J283+U283-AA283)))</f>
        <v>3.4406807213478032</v>
      </c>
      <c r="AP283" s="803">
        <f>IF(U283="n/a","n/a",J283+U283)</f>
        <v>23.274615739398342</v>
      </c>
      <c r="AQ283" s="961">
        <f>IF(OR(AC283&lt;0.01,AF283="n/a"),"n/a",(I283/SQRT(22.5*AC283*(I283/AF283))-1)*100)</f>
        <v>75.900365628269341</v>
      </c>
      <c r="AR283" s="703">
        <f>INDEX(Historical!$C$7:$C$1439,MATCH(B283,Historical!$B$7:$B$1450,0))*IF(AH283="n/a",1.03,IF(AH283&lt;0,1.01,IF(AH283&gt;10,1.1,(1+AH283/100))))</f>
        <v>0.80800000000000005</v>
      </c>
      <c r="AS283" s="959">
        <f>IF($AI283="n/a",1.03*AR283,IF($AI283&lt;0,1.01*AR283,IF($AI283&gt;10,1.1*AR283,(1+$AI283/100)*AR283)))</f>
        <v>0.88880000000000015</v>
      </c>
      <c r="AT283" s="959">
        <f>IF($AK283="n/a",1.03*AS283,IF($AK283&lt;0,1.01*AS283,IF($AK283&gt;10,1.1*AS283,(1+$AK283/100)*AS283)))</f>
        <v>0.95821528000000022</v>
      </c>
      <c r="AU283" s="959">
        <f>IF($AK283="n/a",1.03*AT283,IF($AK283&lt;0,1.01*AT283,IF($AK283&gt;10,1.1*AT283,(1+$AK283/100)*AT283)))</f>
        <v>1.0330518933680004</v>
      </c>
      <c r="AV283" s="959">
        <f>IF($AK283="n/a",1.03*AU283,IF($AK283&lt;0,1.01*AU283,IF($AK283&gt;10,1.1*AU283,(1+$AK283/100)*AU283)))</f>
        <v>1.1137332462400413</v>
      </c>
      <c r="AW283" s="703">
        <f>SUM(AR283:AV283)</f>
        <v>4.8018004196080417</v>
      </c>
      <c r="AX283" s="810">
        <f>AW283/I283*100</f>
        <v>8.7400808511249402</v>
      </c>
      <c r="AY283" s="1017">
        <v>1.54</v>
      </c>
      <c r="AZ283" s="945">
        <v>55.769999999999996</v>
      </c>
      <c r="BA283" s="945">
        <v>-5.62</v>
      </c>
      <c r="BB283" s="945">
        <v>1.71</v>
      </c>
      <c r="BC283" s="945">
        <v>14.99</v>
      </c>
      <c r="BE283" s="666">
        <v>2013</v>
      </c>
      <c r="BF283" s="971">
        <f>IF(BE283&gt;2008,0,IF(BE283&gt;2001,1,IF(BE283&gt;1990,2,IF(BE283&gt;1980,3,IF(BE283&gt;1973,4,IF(BE283&gt;1970,5,IF(BE283&gt;1960,6,IF(BE283&gt;1958,7,IF(BE283&gt;1953,8,9)))))))))</f>
        <v>0</v>
      </c>
      <c r="BG283" s="955">
        <v>6.6000000000000005</v>
      </c>
      <c r="BH283" s="937"/>
    </row>
    <row r="284" spans="1:60" ht="11.25" customHeight="1" x14ac:dyDescent="0.2">
      <c r="A284" s="944" t="s">
        <v>1192</v>
      </c>
      <c r="B284" s="948" t="s">
        <v>1193</v>
      </c>
      <c r="C284" s="1013" t="s">
        <v>108</v>
      </c>
      <c r="D284" s="1013" t="s">
        <v>4365</v>
      </c>
      <c r="E284" s="792">
        <v>7</v>
      </c>
      <c r="F284" s="1227">
        <v>646</v>
      </c>
      <c r="G284" s="1227" t="s">
        <v>106</v>
      </c>
      <c r="H284" s="1227" t="s">
        <v>106</v>
      </c>
      <c r="I284" s="947">
        <v>23.83</v>
      </c>
      <c r="J284" s="703">
        <f>(M284/I284)*100</f>
        <v>2.5178346621905163</v>
      </c>
      <c r="K284" s="950">
        <v>0.15</v>
      </c>
      <c r="L284" s="960">
        <v>4</v>
      </c>
      <c r="M284" s="694">
        <f>K284*L284</f>
        <v>0.6</v>
      </c>
      <c r="N284" s="943" t="s">
        <v>107</v>
      </c>
      <c r="O284" s="795">
        <v>0.14000000000000001</v>
      </c>
      <c r="P284" s="934">
        <v>43497</v>
      </c>
      <c r="Q284" s="934">
        <v>43510</v>
      </c>
      <c r="R284" s="694">
        <f>(K284-O284)/O284*100</f>
        <v>7.1428571428571281</v>
      </c>
      <c r="S284" s="759">
        <f>IF(INDEX(Historical!$D$7:$D$1439,MATCH(B284,Historical!$B$7:$B$1450,0))=0,"n/a",(INDEX(Historical!$C$7:$C$1439,MATCH(B284,Historical!$B$7:$B$1450,0))/INDEX(Historical!$D$7:$D$1439,MATCH(B284,Historical!$B$7:$B$1450,0))-1)*100)</f>
        <v>7.6923076923077094</v>
      </c>
      <c r="T284" s="759">
        <f>IF(INDEX(Historical!$F$7:$F$1432,MATCH(B284,Historical!$B$7:$B$1450,0))=0,"n/a",((INDEX(Historical!$C$7:$C$1439,MATCH(B284,Historical!$B$7:$B$1450,0))/INDEX(Historical!$F$7:$F$1432,MATCH(B284,Historical!$B$7:$B$1450,0)))^(1/3)-1)*100)</f>
        <v>8.3706762661827092</v>
      </c>
      <c r="U284" s="759">
        <f>IF(INDEX(Historical!$H$7:$H$1432,MATCH(B284,Historical!$B$7:$B$1450,0))=0,"n/a",((INDEX(Historical!$C$7:$C$1439,MATCH(B284,Historical!$B$7:$B$1450,0))/INDEX(Historical!$H$7:$H$1432,MATCH(B284,Historical!$B$7:$B$1450,0)))^(1/5)-1)*100)</f>
        <v>14.869835499703509</v>
      </c>
      <c r="V284" s="759">
        <f>IF(INDEX(Historical!$O$7:$O$1432,MATCH(B284,Historical!$B$7:$B$1450,0))=0,"n/a",((INDEX(Historical!$C$7:$C$1439,MATCH(B284,Historical!$B$7:$B$1450,0))/INDEX(Historical!$O$7:$O$1432,MATCH(B284,Historical!$B$7:$B$1450,0)))^(1/10)-1)*100)</f>
        <v>15.077000360017024</v>
      </c>
      <c r="W284" s="760">
        <f>IF(OR(U284&lt;=0,U284="n/a",V284&lt;=0,V284="n/a"),"n/a",U284/V284)</f>
        <v>0.98625954398310556</v>
      </c>
      <c r="X284" s="761">
        <f>IF(OR(AJ284&lt;=0,AJ284="n/a",U284&lt;=0,U284="n/a"),"n/a",U284/AJ284)</f>
        <v>11.43833499977193</v>
      </c>
      <c r="Y284" s="717"/>
      <c r="Z284" s="703">
        <f>IF(OR(AC284&lt;0.01,AC284="n/a"),"n/a",M284/AC284*100)</f>
        <v>28.436018957345972</v>
      </c>
      <c r="AA284" s="959">
        <f>IF(OR(AC284&lt;0.01,AC284="n/a"),"n/a",I284/AC284)</f>
        <v>11.293838862559241</v>
      </c>
      <c r="AB284" s="960">
        <v>12</v>
      </c>
      <c r="AC284" s="938">
        <v>2.11</v>
      </c>
      <c r="AD284" s="938">
        <v>1.42</v>
      </c>
      <c r="AE284" s="938">
        <v>2.09</v>
      </c>
      <c r="AF284" s="938">
        <v>1.1200000000000001</v>
      </c>
      <c r="AG284" s="938">
        <v>9</v>
      </c>
      <c r="AH284" s="938">
        <v>29.4</v>
      </c>
      <c r="AI284" s="938">
        <v>-5.4</v>
      </c>
      <c r="AJ284" s="938">
        <v>1.3</v>
      </c>
      <c r="AK284" s="938">
        <v>8</v>
      </c>
      <c r="AL284" s="951">
        <v>200.78</v>
      </c>
      <c r="AM284" s="945">
        <v>3.3000000000000003</v>
      </c>
      <c r="AN284" s="938">
        <v>0.19</v>
      </c>
      <c r="AO284" s="802">
        <f>IF(U284="n/a","n/a",IF(AA284&lt;0,"n/a",IF(AA284="n/a","n/a",J284+U284-AA284)))</f>
        <v>6.0938312993347843</v>
      </c>
      <c r="AP284" s="803">
        <f>IF(U284="n/a","n/a",J284+U284)</f>
        <v>17.387670161894025</v>
      </c>
      <c r="AQ284" s="961">
        <f>IF(OR(AC284&lt;0.01,AF284="n/a"),"n/a",(I284/SQRT(22.5*AC284*(I284/AF284))-1)*100)</f>
        <v>-25.02118958275582</v>
      </c>
      <c r="AR284" s="703">
        <f>INDEX(Historical!$C$7:$C$1439,MATCH(B284,Historical!$B$7:$B$1450,0))*IF(AH284="n/a",1.03,IF(AH284&lt;0,1.01,IF(AH284&gt;10,1.1,(1+AH284/100))))</f>
        <v>0.6160000000000001</v>
      </c>
      <c r="AS284" s="959">
        <f>IF($AI284="n/a",1.03*AR284,IF($AI284&lt;0,1.01*AR284,IF($AI284&gt;10,1.1*AR284,(1+$AI284/100)*AR284)))</f>
        <v>0.62216000000000016</v>
      </c>
      <c r="AT284" s="959">
        <f>IF($AK284="n/a",1.03*AS284,IF($AK284&lt;0,1.01*AS284,IF($AK284&gt;10,1.1*AS284,(1+$AK284/100)*AS284)))</f>
        <v>0.67193280000000022</v>
      </c>
      <c r="AU284" s="959">
        <f>IF($AK284="n/a",1.03*AT284,IF($AK284&lt;0,1.01*AT284,IF($AK284&gt;10,1.1*AT284,(1+$AK284/100)*AT284)))</f>
        <v>0.7256874240000003</v>
      </c>
      <c r="AV284" s="959">
        <f>IF($AK284="n/a",1.03*AU284,IF($AK284&lt;0,1.01*AU284,IF($AK284&gt;10,1.1*AU284,(1+$AK284/100)*AU284)))</f>
        <v>0.78374241792000043</v>
      </c>
      <c r="AW284" s="703">
        <f>SUM(AR284:AV284)</f>
        <v>3.4195226419200013</v>
      </c>
      <c r="AX284" s="810">
        <f>AW284/I284*100</f>
        <v>14.34965439328578</v>
      </c>
      <c r="AY284" s="1017">
        <v>0.82</v>
      </c>
      <c r="AZ284" s="945">
        <v>27.029999999999998</v>
      </c>
      <c r="BA284" s="945">
        <v>-5.38</v>
      </c>
      <c r="BB284" s="945">
        <v>1.55</v>
      </c>
      <c r="BC284" s="945">
        <v>9.7000000000000011</v>
      </c>
      <c r="BE284" s="666">
        <v>2013</v>
      </c>
      <c r="BF284" s="971">
        <f>IF(BE284&gt;2008,0,IF(BE284&gt;2001,1,IF(BE284&gt;1990,2,IF(BE284&gt;1980,3,IF(BE284&gt;1973,4,IF(BE284&gt;1970,5,IF(BE284&gt;1960,6,IF(BE284&gt;1958,7,IF(BE284&gt;1953,8,9)))))))))</f>
        <v>0</v>
      </c>
      <c r="BG284" s="955">
        <v>0.8</v>
      </c>
      <c r="BH284" s="937"/>
    </row>
    <row r="285" spans="1:60" s="838" customFormat="1" ht="11.25" customHeight="1" x14ac:dyDescent="0.2">
      <c r="A285" s="841" t="s">
        <v>1177</v>
      </c>
      <c r="B285" s="846" t="s">
        <v>1178</v>
      </c>
      <c r="C285" s="1013" t="s">
        <v>108</v>
      </c>
      <c r="D285" s="1013" t="s">
        <v>4365</v>
      </c>
      <c r="E285" s="818">
        <v>7</v>
      </c>
      <c r="F285" s="1227">
        <v>626</v>
      </c>
      <c r="G285" s="1226" t="s">
        <v>106</v>
      </c>
      <c r="H285" s="1226" t="s">
        <v>106</v>
      </c>
      <c r="I285" s="819">
        <v>18</v>
      </c>
      <c r="J285" s="820">
        <f>(M285/I285)*100</f>
        <v>2.4444444444444446</v>
      </c>
      <c r="K285" s="821">
        <v>0.11</v>
      </c>
      <c r="L285" s="822">
        <v>4</v>
      </c>
      <c r="M285" s="823">
        <f>K285*L285</f>
        <v>0.44</v>
      </c>
      <c r="N285" s="824" t="s">
        <v>220</v>
      </c>
      <c r="O285" s="825">
        <v>0.1</v>
      </c>
      <c r="P285" s="826">
        <v>43377</v>
      </c>
      <c r="Q285" s="826">
        <v>43388</v>
      </c>
      <c r="R285" s="823">
        <f>(K285-O285)/O285*100</f>
        <v>9.9999999999999947</v>
      </c>
      <c r="S285" s="759">
        <f>IF(INDEX(Historical!$D$7:$D$1439,MATCH(B285,Historical!$B$7:$B$1450,0))=0,"n/a",(INDEX(Historical!$C$7:$C$1439,MATCH(B285,Historical!$B$7:$B$1450,0))/INDEX(Historical!$D$7:$D$1439,MATCH(B285,Historical!$B$7:$B$1450,0))-1)*100)</f>
        <v>2.4999999999999911</v>
      </c>
      <c r="T285" s="759">
        <f>IF(INDEX(Historical!$F$7:$F$1432,MATCH(B285,Historical!$B$7:$B$1450,0))=0,"n/a",((INDEX(Historical!$C$7:$C$1439,MATCH(B285,Historical!$B$7:$B$1450,0))/INDEX(Historical!$F$7:$F$1432,MATCH(B285,Historical!$B$7:$B$1450,0)))^(1/3)-1)*100)</f>
        <v>31.090380159658217</v>
      </c>
      <c r="U285" s="759">
        <f>IF(INDEX(Historical!$H$7:$H$1432,MATCH(B285,Historical!$B$7:$B$1450,0))=0,"n/a",((INDEX(Historical!$C$7:$C$1439,MATCH(B285,Historical!$B$7:$B$1450,0))/INDEX(Historical!$H$7:$H$1432,MATCH(B285,Historical!$B$7:$B$1450,0)))^(1/5)-1)*100)</f>
        <v>30.100280918834876</v>
      </c>
      <c r="V285" s="759" t="str">
        <f>IF(INDEX(Historical!$O$7:$O$1432,MATCH(B285,Historical!$B$7:$B$1450,0))=0,"n/a",((INDEX(Historical!$C$7:$C$1439,MATCH(B285,Historical!$B$7:$B$1450,0))/INDEX(Historical!$O$7:$O$1432,MATCH(B285,Historical!$B$7:$B$1450,0)))^(1/10)-1)*100)</f>
        <v>n/a</v>
      </c>
      <c r="W285" s="827" t="str">
        <f>IF(OR(U285&lt;=0,U285="n/a",V285&lt;=0,V285="n/a"),"n/a",U285/V285)</f>
        <v>n/a</v>
      </c>
      <c r="X285" s="828" t="str">
        <f>IF(OR(AJ285&lt;=0,AJ285="n/a",U285&lt;=0,U285="n/a"),"n/a",U285/AJ285)</f>
        <v>n/a</v>
      </c>
      <c r="Y285" s="839"/>
      <c r="Z285" s="820" t="str">
        <f>IF(OR(AC285&lt;0.01,AC285="n/a"),"n/a",M285/AC285*100)</f>
        <v>n/a</v>
      </c>
      <c r="AA285" s="830" t="str">
        <f>IF(OR(AC285&lt;0.01,AC285="n/a"),"n/a",I285/AC285)</f>
        <v>n/a</v>
      </c>
      <c r="AB285" s="822">
        <v>12</v>
      </c>
      <c r="AC285" s="831" t="s">
        <v>137</v>
      </c>
      <c r="AD285" s="831" t="s">
        <v>137</v>
      </c>
      <c r="AE285" s="831" t="s">
        <v>137</v>
      </c>
      <c r="AF285" s="831" t="s">
        <v>137</v>
      </c>
      <c r="AG285" s="831" t="s">
        <v>137</v>
      </c>
      <c r="AH285" s="831" t="s">
        <v>137</v>
      </c>
      <c r="AI285" s="831" t="s">
        <v>137</v>
      </c>
      <c r="AJ285" s="831" t="s">
        <v>137</v>
      </c>
      <c r="AK285" s="831" t="s">
        <v>137</v>
      </c>
      <c r="AL285" s="832" t="s">
        <v>137</v>
      </c>
      <c r="AM285" s="833" t="s">
        <v>137</v>
      </c>
      <c r="AN285" s="831" t="s">
        <v>137</v>
      </c>
      <c r="AO285" s="834" t="str">
        <f>IF(U285="n/a","n/a",IF(AA285&lt;0,"n/a",IF(AA285="n/a","n/a",J285+U285-AA285)))</f>
        <v>n/a</v>
      </c>
      <c r="AP285" s="835">
        <f>IF(U285="n/a","n/a",J285+U285)</f>
        <v>32.544725363279319</v>
      </c>
      <c r="AQ285" s="836" t="str">
        <f>IF(OR(AC285&lt;0.01,AF285="n/a"),"n/a",(I285/SQRT(22.5*AC285*(I285/AF285))-1)*100)</f>
        <v>n/a</v>
      </c>
      <c r="AR285" s="703">
        <f>INDEX(Historical!$C$7:$C$1439,MATCH(B285,Historical!$B$7:$B$1450,0))*IF(AH285="n/a",1.03,IF(AH285&lt;0,1.01,IF(AH285&gt;10,1.1,(1+AH285/100))))</f>
        <v>0.42230000000000001</v>
      </c>
      <c r="AS285" s="830">
        <f>IF($AI285="n/a",1.03*AR285,IF($AI285&lt;0,1.01*AR285,IF($AI285&gt;10,1.1*AR285,(1+$AI285/100)*AR285)))</f>
        <v>0.43496899999999999</v>
      </c>
      <c r="AT285" s="830">
        <f>IF($AK285="n/a",1.03*AS285,IF($AK285&lt;0,1.01*AS285,IF($AK285&gt;10,1.1*AS285,(1+$AK285/100)*AS285)))</f>
        <v>0.44801806999999999</v>
      </c>
      <c r="AU285" s="830">
        <f>IF($AK285="n/a",1.03*AT285,IF($AK285&lt;0,1.01*AT285,IF($AK285&gt;10,1.1*AT285,(1+$AK285/100)*AT285)))</f>
        <v>0.4614586121</v>
      </c>
      <c r="AV285" s="830">
        <f>IF($AK285="n/a",1.03*AU285,IF($AK285&lt;0,1.01*AU285,IF($AK285&gt;10,1.1*AU285,(1+$AK285/100)*AU285)))</f>
        <v>0.475302370463</v>
      </c>
      <c r="AW285" s="820">
        <f>SUM(AR285:AV285)</f>
        <v>2.2420480525630002</v>
      </c>
      <c r="AX285" s="837">
        <f>AW285/I285*100</f>
        <v>12.455822514238889</v>
      </c>
      <c r="AY285" s="1018" t="s">
        <v>137</v>
      </c>
      <c r="AZ285" s="833" t="s">
        <v>137</v>
      </c>
      <c r="BA285" s="833" t="s">
        <v>137</v>
      </c>
      <c r="BB285" s="833" t="s">
        <v>137</v>
      </c>
      <c r="BC285" s="833" t="s">
        <v>137</v>
      </c>
      <c r="BD285" s="985" t="s">
        <v>4290</v>
      </c>
      <c r="BE285" s="666">
        <v>2013</v>
      </c>
      <c r="BF285" s="971">
        <f>IF(BE285&gt;2008,0,IF(BE285&gt;2001,1,IF(BE285&gt;1990,2,IF(BE285&gt;1980,3,IF(BE285&gt;1973,4,IF(BE285&gt;1970,5,IF(BE285&gt;1960,6,IF(BE285&gt;1958,7,IF(BE285&gt;1953,8,9)))))))))</f>
        <v>0</v>
      </c>
      <c r="BG285" s="892" t="s">
        <v>137</v>
      </c>
    </row>
    <row r="286" spans="1:60" ht="11.25" customHeight="1" x14ac:dyDescent="0.2">
      <c r="A286" s="944" t="s">
        <v>1194</v>
      </c>
      <c r="B286" s="948" t="s">
        <v>1195</v>
      </c>
      <c r="C286" s="1013" t="s">
        <v>108</v>
      </c>
      <c r="D286" s="1013" t="s">
        <v>4365</v>
      </c>
      <c r="E286" s="792">
        <v>8</v>
      </c>
      <c r="F286" s="1227">
        <v>585</v>
      </c>
      <c r="G286" s="1227" t="s">
        <v>37</v>
      </c>
      <c r="H286" s="1227" t="s">
        <v>37</v>
      </c>
      <c r="I286" s="947">
        <v>33.07</v>
      </c>
      <c r="J286" s="703">
        <f>(M286/I286)*100</f>
        <v>3.0238887208950711</v>
      </c>
      <c r="K286" s="950">
        <v>0.25</v>
      </c>
      <c r="L286" s="960">
        <v>4</v>
      </c>
      <c r="M286" s="694">
        <f>K286*L286</f>
        <v>1</v>
      </c>
      <c r="N286" s="943" t="s">
        <v>238</v>
      </c>
      <c r="O286" s="795">
        <v>0.21</v>
      </c>
      <c r="P286" s="934">
        <v>43587</v>
      </c>
      <c r="Q286" s="934">
        <v>43602</v>
      </c>
      <c r="R286" s="694">
        <f>(K286-O286)/O286*100</f>
        <v>19.047619047619051</v>
      </c>
      <c r="S286" s="759">
        <f>IF(INDEX(Historical!$D$7:$D$1439,MATCH(B286,Historical!$B$7:$B$1450,0))=0,"n/a",(INDEX(Historical!$C$7:$C$1439,MATCH(B286,Historical!$B$7:$B$1450,0))/INDEX(Historical!$D$7:$D$1439,MATCH(B286,Historical!$B$7:$B$1450,0))-1)*100)</f>
        <v>14.705882352941192</v>
      </c>
      <c r="T286" s="759">
        <f>IF(INDEX(Historical!$F$7:$F$1432,MATCH(B286,Historical!$B$7:$B$1450,0))=0,"n/a",((INDEX(Historical!$C$7:$C$1439,MATCH(B286,Historical!$B$7:$B$1450,0))/INDEX(Historical!$F$7:$F$1432,MATCH(B286,Historical!$B$7:$B$1450,0)))^(1/3)-1)*100)</f>
        <v>13.040381433805548</v>
      </c>
      <c r="U286" s="759">
        <f>IF(INDEX(Historical!$H$7:$H$1432,MATCH(B286,Historical!$B$7:$B$1450,0))=0,"n/a",((INDEX(Historical!$C$7:$C$1439,MATCH(B286,Historical!$B$7:$B$1450,0))/INDEX(Historical!$H$7:$H$1432,MATCH(B286,Historical!$B$7:$B$1450,0)))^(1/5)-1)*100)</f>
        <v>10.197228772148016</v>
      </c>
      <c r="V286" s="759">
        <f>IF(INDEX(Historical!$O$7:$O$1432,MATCH(B286,Historical!$B$7:$B$1450,0))=0,"n/a",((INDEX(Historical!$C$7:$C$1439,MATCH(B286,Historical!$B$7:$B$1450,0))/INDEX(Historical!$O$7:$O$1432,MATCH(B286,Historical!$B$7:$B$1450,0)))^(1/10)-1)*100)</f>
        <v>-3.5532365978369063</v>
      </c>
      <c r="W286" s="760" t="str">
        <f>IF(OR(U286&lt;=0,U286="n/a",V286&lt;=0,V286="n/a"),"n/a",U286/V286)</f>
        <v>n/a</v>
      </c>
      <c r="X286" s="761">
        <f>IF(OR(AJ286&lt;=0,AJ286="n/a",U286&lt;=0,U286="n/a"),"n/a",U286/AJ286)</f>
        <v>0.72320771433673881</v>
      </c>
      <c r="Y286" s="714"/>
      <c r="Z286" s="703">
        <f>IF(OR(AC286&lt;0.01,AC286="n/a"),"n/a",M286/AC286*100)</f>
        <v>43.668122270742359</v>
      </c>
      <c r="AA286" s="959">
        <f>IF(OR(AC286&lt;0.01,AC286="n/a"),"n/a",I286/AC286)</f>
        <v>14.441048034934498</v>
      </c>
      <c r="AB286" s="960">
        <v>12</v>
      </c>
      <c r="AC286" s="938">
        <v>2.29</v>
      </c>
      <c r="AD286" s="938">
        <v>2.96</v>
      </c>
      <c r="AE286" s="938">
        <v>5.35</v>
      </c>
      <c r="AF286" s="938">
        <v>1.61</v>
      </c>
      <c r="AG286" s="938">
        <v>10.8</v>
      </c>
      <c r="AH286" s="938">
        <v>26.700000000000003</v>
      </c>
      <c r="AI286" s="938">
        <v>0</v>
      </c>
      <c r="AJ286" s="938">
        <v>14.099999999999998</v>
      </c>
      <c r="AK286" s="938">
        <v>5</v>
      </c>
      <c r="AL286" s="951">
        <v>522.86</v>
      </c>
      <c r="AM286" s="945">
        <v>2.8000000000000003</v>
      </c>
      <c r="AN286" s="938">
        <v>0</v>
      </c>
      <c r="AO286" s="802">
        <f>IF(U286="n/a","n/a",IF(AA286&lt;0,"n/a",IF(AA286="n/a","n/a",J286+U286-AA286)))</f>
        <v>-1.2199305418914115</v>
      </c>
      <c r="AP286" s="803">
        <f>IF(U286="n/a","n/a",J286+U286)</f>
        <v>13.221117493043087</v>
      </c>
      <c r="AQ286" s="961">
        <f>IF(OR(AC286&lt;0.01,AF286="n/a"),"n/a",(I286/SQRT(22.5*AC286*(I286/AF286))-1)*100)</f>
        <v>1.6531954708853158</v>
      </c>
      <c r="AR286" s="703">
        <f>INDEX(Historical!$C$7:$C$1439,MATCH(B286,Historical!$B$7:$B$1450,0))*IF(AH286="n/a",1.03,IF(AH286&lt;0,1.01,IF(AH286&gt;10,1.1,(1+AH286/100))))</f>
        <v>0.8580000000000001</v>
      </c>
      <c r="AS286" s="959">
        <f>IF($AI286="n/a",1.03*AR286,IF($AI286&lt;0,1.01*AR286,IF($AI286&gt;10,1.1*AR286,(1+$AI286/100)*AR286)))</f>
        <v>0.8580000000000001</v>
      </c>
      <c r="AT286" s="959">
        <f>IF($AK286="n/a",1.03*AS286,IF($AK286&lt;0,1.01*AS286,IF($AK286&gt;10,1.1*AS286,(1+$AK286/100)*AS286)))</f>
        <v>0.90090000000000015</v>
      </c>
      <c r="AU286" s="959">
        <f>IF($AK286="n/a",1.03*AT286,IF($AK286&lt;0,1.01*AT286,IF($AK286&gt;10,1.1*AT286,(1+$AK286/100)*AT286)))</f>
        <v>0.94594500000000015</v>
      </c>
      <c r="AV286" s="959">
        <f>IF($AK286="n/a",1.03*AU286,IF($AK286&lt;0,1.01*AU286,IF($AK286&gt;10,1.1*AU286,(1+$AK286/100)*AU286)))</f>
        <v>0.99324225000000022</v>
      </c>
      <c r="AW286" s="703">
        <f>SUM(AR286:AV286)</f>
        <v>4.5560872500000009</v>
      </c>
      <c r="AX286" s="810">
        <f>AW286/I286*100</f>
        <v>13.777100846688844</v>
      </c>
      <c r="AY286" s="1017">
        <v>0.66</v>
      </c>
      <c r="AZ286" s="945">
        <v>22.21</v>
      </c>
      <c r="BA286" s="945">
        <v>-9.35</v>
      </c>
      <c r="BB286" s="945">
        <v>-0.22999999999999998</v>
      </c>
      <c r="BC286" s="945">
        <v>-1.79</v>
      </c>
      <c r="BE286" s="666">
        <v>2012</v>
      </c>
      <c r="BF286" s="971">
        <f>IF(BE286&gt;2008,0,IF(BE286&gt;2001,1,IF(BE286&gt;1990,2,IF(BE286&gt;1980,3,IF(BE286&gt;1973,4,IF(BE286&gt;1970,5,IF(BE286&gt;1960,6,IF(BE286&gt;1958,7,IF(BE286&gt;1953,8,9)))))))))</f>
        <v>0</v>
      </c>
      <c r="BG286" s="955">
        <v>1.6</v>
      </c>
      <c r="BH286" s="937"/>
    </row>
    <row r="287" spans="1:60" ht="11.25" customHeight="1" x14ac:dyDescent="0.2">
      <c r="A287" s="944" t="s">
        <v>1196</v>
      </c>
      <c r="B287" s="948" t="s">
        <v>1197</v>
      </c>
      <c r="C287" s="1013" t="s">
        <v>108</v>
      </c>
      <c r="D287" s="1013" t="s">
        <v>4365</v>
      </c>
      <c r="E287" s="792">
        <v>7</v>
      </c>
      <c r="F287" s="1227">
        <v>648</v>
      </c>
      <c r="G287" s="1227" t="s">
        <v>37</v>
      </c>
      <c r="H287" s="1227" t="s">
        <v>37</v>
      </c>
      <c r="I287" s="947">
        <v>19.11</v>
      </c>
      <c r="J287" s="703">
        <f>(M287/I287)*100</f>
        <v>2.3024594453165883</v>
      </c>
      <c r="K287" s="950">
        <v>0.11</v>
      </c>
      <c r="L287" s="960">
        <v>4</v>
      </c>
      <c r="M287" s="694">
        <f>K287*L287</f>
        <v>0.44</v>
      </c>
      <c r="N287" s="943" t="s">
        <v>107</v>
      </c>
      <c r="O287" s="795">
        <v>0.1</v>
      </c>
      <c r="P287" s="934">
        <v>43496</v>
      </c>
      <c r="Q287" s="934">
        <v>43511</v>
      </c>
      <c r="R287" s="694">
        <f>(K287-O287)/O287*100</f>
        <v>9.9999999999999947</v>
      </c>
      <c r="S287" s="759">
        <f>IF(INDEX(Historical!$D$7:$D$1439,MATCH(B287,Historical!$B$7:$B$1450,0))=0,"n/a",(INDEX(Historical!$C$7:$C$1439,MATCH(B287,Historical!$B$7:$B$1450,0))/INDEX(Historical!$D$7:$D$1439,MATCH(B287,Historical!$B$7:$B$1450,0))-1)*100)</f>
        <v>11.111111111111116</v>
      </c>
      <c r="T287" s="759">
        <f>IF(INDEX(Historical!$F$7:$F$1432,MATCH(B287,Historical!$B$7:$B$1450,0))=0,"n/a",((INDEX(Historical!$C$7:$C$1439,MATCH(B287,Historical!$B$7:$B$1450,0))/INDEX(Historical!$F$7:$F$1432,MATCH(B287,Historical!$B$7:$B$1450,0)))^(1/3)-1)*100)</f>
        <v>12.624788044360603</v>
      </c>
      <c r="U287" s="759">
        <f>IF(INDEX(Historical!$H$7:$H$1432,MATCH(B287,Historical!$B$7:$B$1450,0))=0,"n/a",((INDEX(Historical!$C$7:$C$1439,MATCH(B287,Historical!$B$7:$B$1450,0))/INDEX(Historical!$H$7:$H$1432,MATCH(B287,Historical!$B$7:$B$1450,0)))^(1/5)-1)*100)</f>
        <v>12.700920209792542</v>
      </c>
      <c r="V287" s="759">
        <f>IF(INDEX(Historical!$O$7:$O$1432,MATCH(B287,Historical!$B$7:$B$1450,0))=0,"n/a",((INDEX(Historical!$C$7:$C$1439,MATCH(B287,Historical!$B$7:$B$1450,0))/INDEX(Historical!$O$7:$O$1432,MATCH(B287,Historical!$B$7:$B$1450,0)))^(1/10)-1)*100)</f>
        <v>2.2565182563572872</v>
      </c>
      <c r="W287" s="760">
        <f>IF(OR(U287&lt;=0,U287="n/a",V287&lt;=0,V287="n/a"),"n/a",U287/V287)</f>
        <v>5.6285475085389844</v>
      </c>
      <c r="X287" s="761">
        <f>IF(OR(AJ287&lt;=0,AJ287="n/a",U287&lt;=0,U287="n/a"),"n/a",U287/AJ287)</f>
        <v>0.9478298664024285</v>
      </c>
      <c r="Y287" s="718"/>
      <c r="Z287" s="703">
        <f>IF(OR(AC287&lt;0.01,AC287="n/a"),"n/a",M287/AC287*100)</f>
        <v>31.205673758865249</v>
      </c>
      <c r="AA287" s="959">
        <f>IF(OR(AC287&lt;0.01,AC287="n/a"),"n/a",I287/AC287)</f>
        <v>13.553191489361703</v>
      </c>
      <c r="AB287" s="960">
        <v>12</v>
      </c>
      <c r="AC287" s="938">
        <v>1.41</v>
      </c>
      <c r="AD287" s="938" t="s">
        <v>137</v>
      </c>
      <c r="AE287" s="938">
        <v>3.58</v>
      </c>
      <c r="AF287" s="938">
        <v>1.28</v>
      </c>
      <c r="AG287" s="938">
        <v>10.100000000000001</v>
      </c>
      <c r="AH287" s="938">
        <v>44.1</v>
      </c>
      <c r="AI287" s="938">
        <v>2.36</v>
      </c>
      <c r="AJ287" s="938">
        <v>13.4</v>
      </c>
      <c r="AK287" s="938" t="s">
        <v>137</v>
      </c>
      <c r="AL287" s="951">
        <v>148.79</v>
      </c>
      <c r="AM287" s="945">
        <v>6.8000000000000007</v>
      </c>
      <c r="AN287" s="938">
        <v>0.13</v>
      </c>
      <c r="AO287" s="802">
        <f>IF(U287="n/a","n/a",IF(AA287&lt;0,"n/a",IF(AA287="n/a","n/a",J287+U287-AA287)))</f>
        <v>1.4501881657474271</v>
      </c>
      <c r="AP287" s="803">
        <f>IF(U287="n/a","n/a",J287+U287)</f>
        <v>15.00337965510913</v>
      </c>
      <c r="AQ287" s="961">
        <f>IF(OR(AC287&lt;0.01,AF287="n/a"),"n/a",(I287/SQRT(22.5*AC287*(I287/AF287))-1)*100)</f>
        <v>-12.19191354276462</v>
      </c>
      <c r="AR287" s="703">
        <f>INDEX(Historical!$C$7:$C$1439,MATCH(B287,Historical!$B$7:$B$1450,0))*IF(AH287="n/a",1.03,IF(AH287&lt;0,1.01,IF(AH287&gt;10,1.1,(1+AH287/100))))</f>
        <v>0.44000000000000006</v>
      </c>
      <c r="AS287" s="959">
        <f>IF($AI287="n/a",1.03*AR287,IF($AI287&lt;0,1.01*AR287,IF($AI287&gt;10,1.1*AR287,(1+$AI287/100)*AR287)))</f>
        <v>0.45038400000000006</v>
      </c>
      <c r="AT287" s="959">
        <f>IF($AK287="n/a",1.03*AS287,IF($AK287&lt;0,1.01*AS287,IF($AK287&gt;10,1.1*AS287,(1+$AK287/100)*AS287)))</f>
        <v>0.46389552000000006</v>
      </c>
      <c r="AU287" s="959">
        <f>IF($AK287="n/a",1.03*AT287,IF($AK287&lt;0,1.01*AT287,IF($AK287&gt;10,1.1*AT287,(1+$AK287/100)*AT287)))</f>
        <v>0.47781238560000006</v>
      </c>
      <c r="AV287" s="959">
        <f>IF($AK287="n/a",1.03*AU287,IF($AK287&lt;0,1.01*AU287,IF($AK287&gt;10,1.1*AU287,(1+$AK287/100)*AU287)))</f>
        <v>0.49214675716800005</v>
      </c>
      <c r="AW287" s="703">
        <f>SUM(AR287:AV287)</f>
        <v>2.3242386627680003</v>
      </c>
      <c r="AX287" s="810">
        <f>AW287/I287*100</f>
        <v>12.162421050591316</v>
      </c>
      <c r="AY287" s="1017">
        <v>0.85</v>
      </c>
      <c r="AZ287" s="945">
        <v>11.89</v>
      </c>
      <c r="BA287" s="945">
        <v>-27.200000000000003</v>
      </c>
      <c r="BB287" s="945">
        <v>2.58</v>
      </c>
      <c r="BC287" s="945">
        <v>-4.08</v>
      </c>
      <c r="BE287" s="666">
        <v>2013</v>
      </c>
      <c r="BF287" s="971">
        <f>IF(BE287&gt;2008,0,IF(BE287&gt;2001,1,IF(BE287&gt;1990,2,IF(BE287&gt;1980,3,IF(BE287&gt;1973,4,IF(BE287&gt;1970,5,IF(BE287&gt;1960,6,IF(BE287&gt;1958,7,IF(BE287&gt;1953,8,9)))))))))</f>
        <v>0</v>
      </c>
      <c r="BG287" s="955">
        <v>1</v>
      </c>
      <c r="BH287" s="937"/>
    </row>
    <row r="288" spans="1:60" ht="11.25" customHeight="1" x14ac:dyDescent="0.2">
      <c r="A288" s="944" t="s">
        <v>1198</v>
      </c>
      <c r="B288" s="948" t="s">
        <v>1199</v>
      </c>
      <c r="C288" s="1013" t="s">
        <v>108</v>
      </c>
      <c r="D288" s="1013" t="s">
        <v>4357</v>
      </c>
      <c r="E288" s="792">
        <v>9</v>
      </c>
      <c r="F288" s="1227">
        <v>418</v>
      </c>
      <c r="G288" s="1160" t="s">
        <v>37</v>
      </c>
      <c r="H288" s="1160" t="s">
        <v>37</v>
      </c>
      <c r="I288" s="947">
        <v>28.72</v>
      </c>
      <c r="J288" s="703">
        <f>(M288/I288)*100</f>
        <v>2.6462395543175492</v>
      </c>
      <c r="K288" s="950">
        <v>0.19</v>
      </c>
      <c r="L288" s="960">
        <v>4</v>
      </c>
      <c r="M288" s="694">
        <f>K288*L288</f>
        <v>0.76</v>
      </c>
      <c r="N288" s="943" t="s">
        <v>435</v>
      </c>
      <c r="O288" s="799">
        <v>0.17</v>
      </c>
      <c r="P288" s="934">
        <v>43510</v>
      </c>
      <c r="Q288" s="934">
        <v>43518</v>
      </c>
      <c r="R288" s="694">
        <f>(K288-O288)/O288*100</f>
        <v>11.764705882352935</v>
      </c>
      <c r="S288" s="759">
        <f>IF(INDEX(Historical!$D$7:$D$1439,MATCH(B288,Historical!$B$7:$B$1450,0))=0,"n/a",(INDEX(Historical!$C$7:$C$1439,MATCH(B288,Historical!$B$7:$B$1450,0))/INDEX(Historical!$D$7:$D$1439,MATCH(B288,Historical!$B$7:$B$1450,0))-1)*100)</f>
        <v>28.000000000000004</v>
      </c>
      <c r="T288" s="759">
        <f>IF(INDEX(Historical!$F$7:$F$1432,MATCH(B288,Historical!$B$7:$B$1450,0))=0,"n/a",((INDEX(Historical!$C$7:$C$1439,MATCH(B288,Historical!$B$7:$B$1450,0))/INDEX(Historical!$F$7:$F$1432,MATCH(B288,Historical!$B$7:$B$1450,0)))^(1/3)-1)*100)</f>
        <v>18.205065790529893</v>
      </c>
      <c r="U288" s="759">
        <f>IF(INDEX(Historical!$H$7:$H$1432,MATCH(B288,Historical!$B$7:$B$1450,0))=0,"n/a",((INDEX(Historical!$C$7:$C$1439,MATCH(B288,Historical!$B$7:$B$1450,0))/INDEX(Historical!$H$7:$H$1432,MATCH(B288,Historical!$B$7:$B$1450,0)))^(1/5)-1)*100)</f>
        <v>26.19146889603865</v>
      </c>
      <c r="V288" s="759">
        <f>IF(INDEX(Historical!$O$7:$O$1432,MATCH(B288,Historical!$B$7:$B$1450,0))=0,"n/a",((INDEX(Historical!$C$7:$C$1439,MATCH(B288,Historical!$B$7:$B$1450,0))/INDEX(Historical!$O$7:$O$1432,MATCH(B288,Historical!$B$7:$B$1450,0)))^(1/10)-1)*100)</f>
        <v>2.098100681516013</v>
      </c>
      <c r="W288" s="760">
        <f>IF(OR(U288&lt;=0,U288="n/a",V288&lt;=0,V288="n/a"),"n/a",U288/V288)</f>
        <v>12.483418515985431</v>
      </c>
      <c r="X288" s="761">
        <f>IF(OR(AJ288&lt;=0,AJ288="n/a",U288&lt;=0,U288="n/a"),"n/a",U288/AJ288)</f>
        <v>0.79852039317190993</v>
      </c>
      <c r="Y288" s="728" t="s">
        <v>3990</v>
      </c>
      <c r="Z288" s="703">
        <f>IF(OR(AC288&lt;0.01,AC288="n/a"),"n/a",M288/AC288*100)</f>
        <v>33.628318584070797</v>
      </c>
      <c r="AA288" s="959">
        <f>IF(OR(AC288&lt;0.01,AC288="n/a"),"n/a",I288/AC288)</f>
        <v>12.707964601769913</v>
      </c>
      <c r="AB288" s="960">
        <v>12</v>
      </c>
      <c r="AC288" s="938">
        <v>2.2599999999999998</v>
      </c>
      <c r="AD288" s="938">
        <v>1.41</v>
      </c>
      <c r="AE288" s="938">
        <v>4.43</v>
      </c>
      <c r="AF288" s="938">
        <v>1.45</v>
      </c>
      <c r="AG288" s="938">
        <v>11.700000000000001</v>
      </c>
      <c r="AH288" s="938">
        <v>39.700000000000003</v>
      </c>
      <c r="AI288" s="938">
        <v>1.81</v>
      </c>
      <c r="AJ288" s="938">
        <v>32.800000000000004</v>
      </c>
      <c r="AK288" s="938">
        <v>9</v>
      </c>
      <c r="AL288" s="951">
        <v>553.14</v>
      </c>
      <c r="AM288" s="945">
        <v>2.1</v>
      </c>
      <c r="AN288" s="938">
        <v>0.09</v>
      </c>
      <c r="AO288" s="802">
        <f>IF(U288="n/a","n/a",IF(AA288&lt;0,"n/a",IF(AA288="n/a","n/a",J288+U288-AA288)))</f>
        <v>16.129743848586287</v>
      </c>
      <c r="AP288" s="803">
        <f>IF(U288="n/a","n/a",J288+U288)</f>
        <v>28.8377084503562</v>
      </c>
      <c r="AQ288" s="961">
        <f>IF(OR(AC288&lt;0.01,AF288="n/a"),"n/a",(I288/SQRT(22.5*AC288*(I288/AF288))-1)*100)</f>
        <v>-9.5037172707780453</v>
      </c>
      <c r="AR288" s="703">
        <f>INDEX(Historical!$C$7:$C$1439,MATCH(B288,Historical!$B$7:$B$1450,0))*IF(AH288="n/a",1.03,IF(AH288&lt;0,1.01,IF(AH288&gt;10,1.1,(1+AH288/100))))</f>
        <v>0.70400000000000007</v>
      </c>
      <c r="AS288" s="959">
        <f>IF($AI288="n/a",1.03*AR288,IF($AI288&lt;0,1.01*AR288,IF($AI288&gt;10,1.1*AR288,(1+$AI288/100)*AR288)))</f>
        <v>0.71674240000000011</v>
      </c>
      <c r="AT288" s="959">
        <f>IF($AK288="n/a",1.03*AS288,IF($AK288&lt;0,1.01*AS288,IF($AK288&gt;10,1.1*AS288,(1+$AK288/100)*AS288)))</f>
        <v>0.78124921600000019</v>
      </c>
      <c r="AU288" s="959">
        <f>IF($AK288="n/a",1.03*AT288,IF($AK288&lt;0,1.01*AT288,IF($AK288&gt;10,1.1*AT288,(1+$AK288/100)*AT288)))</f>
        <v>0.85156164544000024</v>
      </c>
      <c r="AV288" s="959">
        <f>IF($AK288="n/a",1.03*AU288,IF($AK288&lt;0,1.01*AU288,IF($AK288&gt;10,1.1*AU288,(1+$AK288/100)*AU288)))</f>
        <v>0.92820219352960032</v>
      </c>
      <c r="AW288" s="703">
        <f>SUM(AR288:AV288)</f>
        <v>3.9817554549696013</v>
      </c>
      <c r="AX288" s="810">
        <f>AW288/I288*100</f>
        <v>13.864051027052929</v>
      </c>
      <c r="AY288" s="1017">
        <v>0.95</v>
      </c>
      <c r="AZ288" s="945">
        <v>26.07</v>
      </c>
      <c r="BA288" s="945">
        <v>-13.86</v>
      </c>
      <c r="BB288" s="945">
        <v>3.29</v>
      </c>
      <c r="BC288" s="945">
        <v>2.31</v>
      </c>
      <c r="BE288" s="666">
        <v>2011</v>
      </c>
      <c r="BF288" s="971">
        <f>IF(BE288&gt;2008,0,IF(BE288&gt;2001,1,IF(BE288&gt;1990,2,IF(BE288&gt;1980,3,IF(BE288&gt;1973,4,IF(BE288&gt;1970,5,IF(BE288&gt;1960,6,IF(BE288&gt;1958,7,IF(BE288&gt;1953,8,9)))))))))</f>
        <v>0</v>
      </c>
      <c r="BG288" s="955">
        <v>1.5</v>
      </c>
      <c r="BH288" s="937"/>
    </row>
    <row r="289" spans="1:60" ht="11.25" customHeight="1" x14ac:dyDescent="0.2">
      <c r="A289" s="936" t="s">
        <v>580</v>
      </c>
      <c r="B289" s="948" t="s">
        <v>581</v>
      </c>
      <c r="C289" s="1013" t="s">
        <v>108</v>
      </c>
      <c r="D289" s="1013" t="s">
        <v>4361</v>
      </c>
      <c r="E289" s="792">
        <v>21</v>
      </c>
      <c r="F289" s="1227">
        <v>164</v>
      </c>
      <c r="G289" s="1160" t="s">
        <v>106</v>
      </c>
      <c r="H289" s="1160" t="s">
        <v>106</v>
      </c>
      <c r="I289" s="947">
        <v>277.3</v>
      </c>
      <c r="J289" s="703">
        <f>(M289/I289)*100</f>
        <v>1.0385863685539125</v>
      </c>
      <c r="K289" s="957">
        <v>0.72</v>
      </c>
      <c r="L289" s="960">
        <v>4</v>
      </c>
      <c r="M289" s="694">
        <f>K289*L289</f>
        <v>2.88</v>
      </c>
      <c r="N289" s="943" t="s">
        <v>327</v>
      </c>
      <c r="O289" s="796">
        <v>0.64</v>
      </c>
      <c r="P289" s="934">
        <v>43615</v>
      </c>
      <c r="Q289" s="934">
        <v>43634</v>
      </c>
      <c r="R289" s="694">
        <f>(K289-O289)/O289*100</f>
        <v>12.499999999999993</v>
      </c>
      <c r="S289" s="759">
        <f>IF(INDEX(Historical!$D$7:$D$1439,MATCH(B289,Historical!$B$7:$B$1450,0))=0,"n/a",(INDEX(Historical!$C$7:$C$1439,MATCH(B289,Historical!$B$7:$B$1450,0))/INDEX(Historical!$D$7:$D$1439,MATCH(B289,Historical!$B$7:$B$1450,0))-1)*100)</f>
        <v>13.761467889908241</v>
      </c>
      <c r="T289" s="759">
        <f>IF(INDEX(Historical!$F$7:$F$1432,MATCH(B289,Historical!$B$7:$B$1450,0))=0,"n/a",((INDEX(Historical!$C$7:$C$1439,MATCH(B289,Historical!$B$7:$B$1450,0))/INDEX(Historical!$F$7:$F$1432,MATCH(B289,Historical!$B$7:$B$1450,0)))^(1/3)-1)*100)</f>
        <v>13.19272714569264</v>
      </c>
      <c r="U289" s="759">
        <f>IF(INDEX(Historical!$H$7:$H$1432,MATCH(B289,Historical!$B$7:$B$1450,0))=0,"n/a",((INDEX(Historical!$C$7:$C$1439,MATCH(B289,Historical!$B$7:$B$1450,0))/INDEX(Historical!$H$7:$H$1432,MATCH(B289,Historical!$B$7:$B$1450,0)))^(1/5)-1)*100)</f>
        <v>12.767137012376306</v>
      </c>
      <c r="V289" s="759">
        <f>IF(INDEX(Historical!$O$7:$O$1432,MATCH(B289,Historical!$B$7:$B$1450,0))=0,"n/a",((INDEX(Historical!$C$7:$C$1439,MATCH(B289,Historical!$B$7:$B$1450,0))/INDEX(Historical!$O$7:$O$1432,MATCH(B289,Historical!$B$7:$B$1450,0)))^(1/10)-1)*100)</f>
        <v>14.153905529404565</v>
      </c>
      <c r="W289" s="760">
        <f>IF(OR(U289&lt;=0,U289="n/a",V289&lt;=0,V289="n/a"),"n/a",U289/V289)</f>
        <v>0.90202220057585769</v>
      </c>
      <c r="X289" s="761">
        <f>IF(OR(AJ289&lt;=0,AJ289="n/a",U289&lt;=0,U289="n/a"),"n/a",U289/AJ289)</f>
        <v>1.1821423159607689</v>
      </c>
      <c r="Y289" s="948"/>
      <c r="Z289" s="703">
        <f>IF(OR(AC289&lt;0.01,AC289="n/a"),"n/a",M289/AC289*100)</f>
        <v>33.763188745603749</v>
      </c>
      <c r="AA289" s="959">
        <f>IF(OR(AC289&lt;0.01,AC289="n/a"),"n/a",I289/AC289)</f>
        <v>32.508792497069173</v>
      </c>
      <c r="AB289" s="960">
        <v>8</v>
      </c>
      <c r="AC289" s="938">
        <v>8.5299999999999994</v>
      </c>
      <c r="AD289" s="938">
        <v>2.82</v>
      </c>
      <c r="AE289" s="938">
        <v>7.46</v>
      </c>
      <c r="AF289" s="938">
        <v>16.149999999999999</v>
      </c>
      <c r="AG289" s="938">
        <v>56.899999999999991</v>
      </c>
      <c r="AH289" s="938">
        <v>14.099999999999998</v>
      </c>
      <c r="AI289" s="938">
        <v>6.4799999999999995</v>
      </c>
      <c r="AJ289" s="938">
        <v>10.8</v>
      </c>
      <c r="AK289" s="938">
        <v>11.49</v>
      </c>
      <c r="AL289" s="951">
        <v>10570</v>
      </c>
      <c r="AM289" s="945">
        <v>1.5</v>
      </c>
      <c r="AN289" s="938">
        <v>0.88</v>
      </c>
      <c r="AO289" s="802">
        <f>IF(U289="n/a","n/a",IF(AA289&lt;0,"n/a",IF(AA289="n/a","n/a",J289+U289-AA289)))</f>
        <v>-18.703069116138956</v>
      </c>
      <c r="AP289" s="803">
        <f>IF(U289="n/a","n/a",J289+U289)</f>
        <v>13.805723380930219</v>
      </c>
      <c r="AQ289" s="961">
        <f>IF(OR(AC289&lt;0.01,AF289="n/a"),"n/a",(I289/SQRT(22.5*AC289*(I289/AF289))-1)*100)</f>
        <v>383.05371168002847</v>
      </c>
      <c r="AR289" s="703">
        <f>INDEX(Historical!$C$7:$C$1439,MATCH(B289,Historical!$B$7:$B$1450,0))*IF(AH289="n/a",1.03,IF(AH289&lt;0,1.01,IF(AH289&gt;10,1.1,(1+AH289/100))))</f>
        <v>2.7280000000000002</v>
      </c>
      <c r="AS289" s="959">
        <f>IF($AI289="n/a",1.03*AR289,IF($AI289&lt;0,1.01*AR289,IF($AI289&gt;10,1.1*AR289,(1+$AI289/100)*AR289)))</f>
        <v>2.9047744</v>
      </c>
      <c r="AT289" s="959">
        <f>IF($AK289="n/a",1.03*AS289,IF($AK289&lt;0,1.01*AS289,IF($AK289&gt;10,1.1*AS289,(1+$AK289/100)*AS289)))</f>
        <v>3.1952518400000001</v>
      </c>
      <c r="AU289" s="959">
        <f>IF($AK289="n/a",1.03*AT289,IF($AK289&lt;0,1.01*AT289,IF($AK289&gt;10,1.1*AT289,(1+$AK289/100)*AT289)))</f>
        <v>3.5147770240000002</v>
      </c>
      <c r="AV289" s="959">
        <f>IF($AK289="n/a",1.03*AU289,IF($AK289&lt;0,1.01*AU289,IF($AK289&gt;10,1.1*AU289,(1+$AK289/100)*AU289)))</f>
        <v>3.8662547264000007</v>
      </c>
      <c r="AW289" s="703">
        <f>SUM(AR289:AV289)</f>
        <v>16.209057990400002</v>
      </c>
      <c r="AX289" s="810">
        <f>AW289/I289*100</f>
        <v>5.8453148180310137</v>
      </c>
      <c r="AY289" s="1017">
        <v>0.99</v>
      </c>
      <c r="AZ289" s="945">
        <v>47.260000000000005</v>
      </c>
      <c r="BA289" s="945">
        <v>-9.1999999999999993</v>
      </c>
      <c r="BB289" s="945">
        <v>-3.58</v>
      </c>
      <c r="BC289" s="945">
        <v>12.75</v>
      </c>
      <c r="BE289" s="666">
        <v>1999</v>
      </c>
      <c r="BF289" s="971">
        <f>IF(BE289&gt;2008,0,IF(BE289&gt;2001,1,IF(BE289&gt;1990,2,IF(BE289&gt;1980,3,IF(BE289&gt;1973,4,IF(BE289&gt;1970,5,IF(BE289&gt;1960,6,IF(BE289&gt;1958,7,IF(BE289&gt;1953,8,9)))))))))</f>
        <v>2</v>
      </c>
      <c r="BG289" s="955">
        <v>22.900000000000002</v>
      </c>
      <c r="BH289" s="937"/>
    </row>
    <row r="290" spans="1:60" ht="11.25" customHeight="1" x14ac:dyDescent="0.2">
      <c r="A290" s="936" t="s">
        <v>586</v>
      </c>
      <c r="B290" s="948" t="s">
        <v>587</v>
      </c>
      <c r="C290" s="1013" t="s">
        <v>112</v>
      </c>
      <c r="D290" s="1013" t="s">
        <v>4381</v>
      </c>
      <c r="E290" s="792">
        <v>17</v>
      </c>
      <c r="F290" s="1227">
        <v>188</v>
      </c>
      <c r="G290" s="1227" t="s">
        <v>115</v>
      </c>
      <c r="H290" s="1227" t="s">
        <v>115</v>
      </c>
      <c r="I290" s="947">
        <v>170.53</v>
      </c>
      <c r="J290" s="703">
        <f>(M290/I290)*100</f>
        <v>1.5246584178736879</v>
      </c>
      <c r="K290" s="950">
        <v>0.65</v>
      </c>
      <c r="L290" s="960">
        <v>4</v>
      </c>
      <c r="M290" s="694">
        <f>K290*L290</f>
        <v>2.6</v>
      </c>
      <c r="N290" s="943" t="s">
        <v>588</v>
      </c>
      <c r="O290" s="795">
        <v>0.5</v>
      </c>
      <c r="P290" s="939">
        <v>43273</v>
      </c>
      <c r="Q290" s="939">
        <v>43290</v>
      </c>
      <c r="R290" s="694">
        <f>(K290-O290)/O290*100</f>
        <v>30.000000000000004</v>
      </c>
      <c r="S290" s="759">
        <f>IF(INDEX(Historical!$D$7:$D$1439,MATCH(B290,Historical!$B$7:$B$1450,0))=0,"n/a",(INDEX(Historical!$C$7:$C$1439,MATCH(B290,Historical!$B$7:$B$1450,0))/INDEX(Historical!$D$7:$D$1439,MATCH(B290,Historical!$B$7:$B$1450,0))-1)*100)</f>
        <v>27.777777777777768</v>
      </c>
      <c r="T290" s="759">
        <f>IF(INDEX(Historical!$F$7:$F$1432,MATCH(B290,Historical!$B$7:$B$1450,0))=0,"n/a",((INDEX(Historical!$C$7:$C$1439,MATCH(B290,Historical!$B$7:$B$1450,0))/INDEX(Historical!$F$7:$F$1432,MATCH(B290,Historical!$B$7:$B$1450,0)))^(1/3)-1)*100)</f>
        <v>36.71886432341158</v>
      </c>
      <c r="U290" s="759">
        <f>IF(INDEX(Historical!$H$7:$H$1432,MATCH(B290,Historical!$B$7:$B$1450,0))=0,"n/a",((INDEX(Historical!$C$7:$C$1439,MATCH(B290,Historical!$B$7:$B$1450,0))/INDEX(Historical!$H$7:$H$1432,MATCH(B290,Historical!$B$7:$B$1450,0)))^(1/5)-1)*100)</f>
        <v>31.722501143559857</v>
      </c>
      <c r="V290" s="759">
        <f>IF(INDEX(Historical!$O$7:$O$1432,MATCH(B290,Historical!$B$7:$B$1450,0))=0,"n/a",((INDEX(Historical!$C$7:$C$1439,MATCH(B290,Historical!$B$7:$B$1450,0))/INDEX(Historical!$O$7:$O$1432,MATCH(B290,Historical!$B$7:$B$1450,0)))^(1/10)-1)*100)</f>
        <v>18.256749658914686</v>
      </c>
      <c r="W290" s="760">
        <f>IF(OR(U290&lt;=0,U290="n/a",V290&lt;=0,V290="n/a"),"n/a",U290/V290)</f>
        <v>1.7375766078968995</v>
      </c>
      <c r="X290" s="761" t="str">
        <f>IF(OR(AJ290&lt;=0,AJ290="n/a",U290&lt;=0,U290="n/a"),"n/a",U290/AJ290)</f>
        <v>n/a</v>
      </c>
      <c r="Y290" s="948"/>
      <c r="Z290" s="703">
        <f>IF(OR(AC290&lt;0.01,AC290="n/a"),"n/a",M290/AC290*100)</f>
        <v>216.66666666666669</v>
      </c>
      <c r="AA290" s="959">
        <f>IF(OR(AC290&lt;0.01,AC290="n/a"),"n/a",I290/AC290)</f>
        <v>142.10833333333335</v>
      </c>
      <c r="AB290" s="960">
        <v>5</v>
      </c>
      <c r="AC290" s="938">
        <v>1.2</v>
      </c>
      <c r="AD290" s="938">
        <v>16.350000000000001</v>
      </c>
      <c r="AE290" s="938">
        <v>0.65</v>
      </c>
      <c r="AF290" s="938">
        <v>2.54</v>
      </c>
      <c r="AG290" s="938">
        <v>2.8000000000000003</v>
      </c>
      <c r="AH290" s="938">
        <v>-83.8</v>
      </c>
      <c r="AI290" s="938">
        <v>11.37</v>
      </c>
      <c r="AJ290" s="938">
        <v>-25.2</v>
      </c>
      <c r="AK290" s="938">
        <v>8.76</v>
      </c>
      <c r="AL290" s="951">
        <v>45200</v>
      </c>
      <c r="AM290" s="945">
        <v>5.8000000000000007</v>
      </c>
      <c r="AN290" s="938">
        <v>0.99</v>
      </c>
      <c r="AO290" s="802">
        <f>IF(U290="n/a","n/a",IF(AA290&lt;0,"n/a",IF(AA290="n/a","n/a",J290+U290-AA290)))</f>
        <v>-108.86117377189981</v>
      </c>
      <c r="AP290" s="803">
        <f>IF(U290="n/a","n/a",J290+U290)</f>
        <v>33.247159561433541</v>
      </c>
      <c r="AQ290" s="961">
        <f>IF(OR(AC290&lt;0.01,AF290="n/a"),"n/a",(I290/SQRT(22.5*AC290*(I290/AF290))-1)*100)</f>
        <v>300.53029663000342</v>
      </c>
      <c r="AR290" s="703">
        <f>INDEX(Historical!$C$7:$C$1439,MATCH(B290,Historical!$B$7:$B$1450,0))*IF(AH290="n/a",1.03,IF(AH290&lt;0,1.01,IF(AH290&gt;10,1.1,(1+AH290/100))))</f>
        <v>2.323</v>
      </c>
      <c r="AS290" s="959">
        <f>IF($AI290="n/a",1.03*AR290,IF($AI290&lt;0,1.01*AR290,IF($AI290&gt;10,1.1*AR290,(1+$AI290/100)*AR290)))</f>
        <v>2.5553000000000003</v>
      </c>
      <c r="AT290" s="959">
        <f>IF($AK290="n/a",1.03*AS290,IF($AK290&lt;0,1.01*AS290,IF($AK290&gt;10,1.1*AS290,(1+$AK290/100)*AS290)))</f>
        <v>2.7791442800000001</v>
      </c>
      <c r="AU290" s="959">
        <f>IF($AK290="n/a",1.03*AT290,IF($AK290&lt;0,1.01*AT290,IF($AK290&gt;10,1.1*AT290,(1+$AK290/100)*AT290)))</f>
        <v>3.0225973189279998</v>
      </c>
      <c r="AV290" s="959">
        <f>IF($AK290="n/a",1.03*AU290,IF($AK290&lt;0,1.01*AU290,IF($AK290&gt;10,1.1*AU290,(1+$AK290/100)*AU290)))</f>
        <v>3.2873768440660922</v>
      </c>
      <c r="AW290" s="703">
        <f>SUM(AR290:AV290)</f>
        <v>13.967418442994092</v>
      </c>
      <c r="AX290" s="810">
        <f>AW290/I290*100</f>
        <v>8.1905931173365918</v>
      </c>
      <c r="AY290" s="1017">
        <v>1.67</v>
      </c>
      <c r="AZ290" s="945">
        <v>13.170000000000002</v>
      </c>
      <c r="BA290" s="945">
        <v>-34.22</v>
      </c>
      <c r="BB290" s="945">
        <v>4.1300000000000008</v>
      </c>
      <c r="BC290" s="945">
        <v>-7.23</v>
      </c>
      <c r="BE290" s="666">
        <v>2002</v>
      </c>
      <c r="BF290" s="971">
        <f>IF(BE290&gt;2008,0,IF(BE290&gt;2001,1,IF(BE290&gt;1990,2,IF(BE290&gt;1980,3,IF(BE290&gt;1973,4,IF(BE290&gt;1970,5,IF(BE290&gt;1960,6,IF(BE290&gt;1958,7,IF(BE290&gt;1953,8,9)))))))))</f>
        <v>1</v>
      </c>
      <c r="BG290" s="955">
        <v>1</v>
      </c>
      <c r="BH290" s="937"/>
    </row>
    <row r="291" spans="1:60" ht="11.25" customHeight="1" x14ac:dyDescent="0.2">
      <c r="A291" s="944" t="s">
        <v>236</v>
      </c>
      <c r="B291" s="948" t="s">
        <v>237</v>
      </c>
      <c r="C291" s="1013" t="s">
        <v>112</v>
      </c>
      <c r="D291" s="1013" t="s">
        <v>213</v>
      </c>
      <c r="E291" s="792">
        <v>27</v>
      </c>
      <c r="F291" s="1227">
        <v>104</v>
      </c>
      <c r="G291" s="1160" t="s">
        <v>106</v>
      </c>
      <c r="H291" s="1160" t="s">
        <v>106</v>
      </c>
      <c r="I291" s="938">
        <v>46.86</v>
      </c>
      <c r="J291" s="703">
        <f>(M291/I291)*100</f>
        <v>1.2377294067434912</v>
      </c>
      <c r="K291" s="957">
        <v>0.14499999999999999</v>
      </c>
      <c r="L291" s="960">
        <v>4</v>
      </c>
      <c r="M291" s="694">
        <f>K291*L291</f>
        <v>0.57999999999999996</v>
      </c>
      <c r="N291" s="943" t="s">
        <v>169</v>
      </c>
      <c r="O291" s="796">
        <v>0.12</v>
      </c>
      <c r="P291" s="934">
        <v>43496</v>
      </c>
      <c r="Q291" s="934">
        <v>43511</v>
      </c>
      <c r="R291" s="694">
        <f>(K291-O291)/O291*100</f>
        <v>20.833333333333329</v>
      </c>
      <c r="S291" s="759">
        <f>IF(INDEX(Historical!$D$7:$D$1439,MATCH(B291,Historical!$B$7:$B$1450,0))=0,"n/a",(INDEX(Historical!$C$7:$C$1439,MATCH(B291,Historical!$B$7:$B$1450,0))/INDEX(Historical!$D$7:$D$1439,MATCH(B291,Historical!$B$7:$B$1450,0))-1)*100)</f>
        <v>10.650887573964507</v>
      </c>
      <c r="T291" s="759">
        <f>IF(INDEX(Historical!$F$7:$F$1432,MATCH(B291,Historical!$B$7:$B$1450,0))=0,"n/a",((INDEX(Historical!$C$7:$C$1439,MATCH(B291,Historical!$B$7:$B$1450,0))/INDEX(Historical!$F$7:$F$1432,MATCH(B291,Historical!$B$7:$B$1450,0)))^(1/3)-1)*100)</f>
        <v>6.917810999860885</v>
      </c>
      <c r="U291" s="759">
        <f>IF(INDEX(Historical!$H$7:$H$1432,MATCH(B291,Historical!$B$7:$B$1450,0))=0,"n/a",((INDEX(Historical!$C$7:$C$1439,MATCH(B291,Historical!$B$7:$B$1450,0))/INDEX(Historical!$H$7:$H$1432,MATCH(B291,Historical!$B$7:$B$1450,0)))^(1/5)-1)*100)</f>
        <v>8.9171716682548521</v>
      </c>
      <c r="V291" s="759">
        <f>IF(INDEX(Historical!$O$7:$O$1432,MATCH(B291,Historical!$B$7:$B$1450,0))=0,"n/a",((INDEX(Historical!$C$7:$C$1439,MATCH(B291,Historical!$B$7:$B$1450,0))/INDEX(Historical!$O$7:$O$1432,MATCH(B291,Historical!$B$7:$B$1450,0)))^(1/10)-1)*100)</f>
        <v>6.5664849986184715</v>
      </c>
      <c r="W291" s="760">
        <f>IF(OR(U291&lt;=0,U291="n/a",V291&lt;=0,V291="n/a"),"n/a",U291/V291)</f>
        <v>1.3579824929366233</v>
      </c>
      <c r="X291" s="761">
        <f>IF(OR(AJ291&lt;=0,AJ291="n/a",U291&lt;=0,U291="n/a"),"n/a",U291/AJ291)</f>
        <v>1.5113850285177717</v>
      </c>
      <c r="Y291" s="714"/>
      <c r="Z291" s="703">
        <f>IF(OR(AC291&lt;0.01,AC291="n/a"),"n/a",M291/AC291*100)</f>
        <v>28.019323671497588</v>
      </c>
      <c r="AA291" s="959">
        <f>IF(OR(AC291&lt;0.01,AC291="n/a"),"n/a",I291/AC291)</f>
        <v>22.637681159420293</v>
      </c>
      <c r="AB291" s="960">
        <v>12</v>
      </c>
      <c r="AC291" s="938">
        <v>2.0699999999999998</v>
      </c>
      <c r="AD291" s="938">
        <v>1.69</v>
      </c>
      <c r="AE291" s="938">
        <v>1.66</v>
      </c>
      <c r="AF291" s="938">
        <v>2.97</v>
      </c>
      <c r="AG291" s="938">
        <v>14.399999999999999</v>
      </c>
      <c r="AH291" s="938">
        <v>19.900000000000002</v>
      </c>
      <c r="AI291" s="938">
        <v>12.91</v>
      </c>
      <c r="AJ291" s="938">
        <v>5.8999999999999995</v>
      </c>
      <c r="AK291" s="938">
        <v>13.4</v>
      </c>
      <c r="AL291" s="951">
        <v>2160</v>
      </c>
      <c r="AM291" s="945">
        <v>1.4000000000000001</v>
      </c>
      <c r="AN291" s="938">
        <v>0.31</v>
      </c>
      <c r="AO291" s="802">
        <f>IF(U291="n/a","n/a",IF(AA291&lt;0,"n/a",IF(AA291="n/a","n/a",J291+U291-AA291)))</f>
        <v>-12.48278008442195</v>
      </c>
      <c r="AP291" s="803">
        <f>IF(U291="n/a","n/a",J291+U291)</f>
        <v>10.154901074998342</v>
      </c>
      <c r="AQ291" s="961">
        <f>IF(OR(AC291&lt;0.01,AF291="n/a"),"n/a",(I291/SQRT(22.5*AC291*(I291/AF291))-1)*100)</f>
        <v>72.863353925679661</v>
      </c>
      <c r="AR291" s="703">
        <f>INDEX(Historical!$C$7:$C$1439,MATCH(B291,Historical!$B$7:$B$1450,0))*IF(AH291="n/a",1.03,IF(AH291&lt;0,1.01,IF(AH291&gt;10,1.1,(1+AH291/100))))</f>
        <v>0.5142500000000001</v>
      </c>
      <c r="AS291" s="959">
        <f>IF($AI291="n/a",1.03*AR291,IF($AI291&lt;0,1.01*AR291,IF($AI291&gt;10,1.1*AR291,(1+$AI291/100)*AR291)))</f>
        <v>0.56567500000000015</v>
      </c>
      <c r="AT291" s="959">
        <f>IF($AK291="n/a",1.03*AS291,IF($AK291&lt;0,1.01*AS291,IF($AK291&gt;10,1.1*AS291,(1+$AK291/100)*AS291)))</f>
        <v>0.62224250000000025</v>
      </c>
      <c r="AU291" s="959">
        <f>IF($AK291="n/a",1.03*AT291,IF($AK291&lt;0,1.01*AT291,IF($AK291&gt;10,1.1*AT291,(1+$AK291/100)*AT291)))</f>
        <v>0.68446675000000035</v>
      </c>
      <c r="AV291" s="959">
        <f>IF($AK291="n/a",1.03*AU291,IF($AK291&lt;0,1.01*AU291,IF($AK291&gt;10,1.1*AU291,(1+$AK291/100)*AU291)))</f>
        <v>0.75291342500000047</v>
      </c>
      <c r="AW291" s="703">
        <f>SUM(AR291:AV291)</f>
        <v>3.1395476750000015</v>
      </c>
      <c r="AX291" s="810">
        <f>AW291/I291*100</f>
        <v>6.699845657276998</v>
      </c>
      <c r="AY291" s="1017">
        <v>1.3</v>
      </c>
      <c r="AZ291" s="945">
        <v>20.560000000000002</v>
      </c>
      <c r="BA291" s="945">
        <v>-15.7</v>
      </c>
      <c r="BB291" s="945">
        <v>2.63</v>
      </c>
      <c r="BC291" s="945">
        <v>0.61</v>
      </c>
      <c r="BE291" s="666">
        <v>1993</v>
      </c>
      <c r="BF291" s="971">
        <f>IF(BE291&gt;2008,0,IF(BE291&gt;2001,1,IF(BE291&gt;1990,2,IF(BE291&gt;1980,3,IF(BE291&gt;1973,4,IF(BE291&gt;1970,5,IF(BE291&gt;1960,6,IF(BE291&gt;1958,7,IF(BE291&gt;1953,8,9)))))))))</f>
        <v>2</v>
      </c>
      <c r="BG291" s="955">
        <v>8.6999999999999993</v>
      </c>
      <c r="BH291" s="937"/>
    </row>
    <row r="292" spans="1:60" ht="11.25" customHeight="1" x14ac:dyDescent="0.2">
      <c r="A292" s="944" t="s">
        <v>1179</v>
      </c>
      <c r="B292" s="948" t="s">
        <v>1180</v>
      </c>
      <c r="C292" s="1013" t="s">
        <v>108</v>
      </c>
      <c r="D292" s="1013" t="s">
        <v>118</v>
      </c>
      <c r="E292" s="792">
        <v>9</v>
      </c>
      <c r="F292" s="1227">
        <v>438</v>
      </c>
      <c r="G292" s="1161" t="s">
        <v>37</v>
      </c>
      <c r="H292" s="1161" t="s">
        <v>115</v>
      </c>
      <c r="I292" s="947">
        <v>62.7</v>
      </c>
      <c r="J292" s="703">
        <f>(M292/I292)*100</f>
        <v>3.0622009569377986</v>
      </c>
      <c r="K292" s="950">
        <v>0.48</v>
      </c>
      <c r="L292" s="960">
        <v>4</v>
      </c>
      <c r="M292" s="694">
        <f>K292*L292</f>
        <v>1.92</v>
      </c>
      <c r="N292" s="943" t="s">
        <v>152</v>
      </c>
      <c r="O292" s="795">
        <v>0.46</v>
      </c>
      <c r="P292" s="934">
        <v>43538</v>
      </c>
      <c r="Q292" s="934">
        <v>43553</v>
      </c>
      <c r="R292" s="694">
        <f>(K292-O292)/O292*100</f>
        <v>4.3478260869565135</v>
      </c>
      <c r="S292" s="759">
        <f>IF(INDEX(Historical!$D$7:$D$1439,MATCH(B292,Historical!$B$7:$B$1450,0))=0,"n/a",(INDEX(Historical!$C$7:$C$1439,MATCH(B292,Historical!$B$7:$B$1450,0))/INDEX(Historical!$D$7:$D$1439,MATCH(B292,Historical!$B$7:$B$1450,0))-1)*100)</f>
        <v>4.5454545454545414</v>
      </c>
      <c r="T292" s="759">
        <f>IF(INDEX(Historical!$F$7:$F$1432,MATCH(B292,Historical!$B$7:$B$1450,0))=0,"n/a",((INDEX(Historical!$C$7:$C$1439,MATCH(B292,Historical!$B$7:$B$1450,0))/INDEX(Historical!$F$7:$F$1432,MATCH(B292,Historical!$B$7:$B$1450,0)))^(1/3)-1)*100)</f>
        <v>4.7689553171647248</v>
      </c>
      <c r="U292" s="759">
        <f>IF(INDEX(Historical!$H$7:$H$1432,MATCH(B292,Historical!$B$7:$B$1450,0))=0,"n/a",((INDEX(Historical!$C$7:$C$1439,MATCH(B292,Historical!$B$7:$B$1450,0))/INDEX(Historical!$H$7:$H$1432,MATCH(B292,Historical!$B$7:$B$1450,0)))^(1/5)-1)*100)</f>
        <v>28.754642068338931</v>
      </c>
      <c r="V292" s="759">
        <f>IF(INDEX(Historical!$O$7:$O$1432,MATCH(B292,Historical!$B$7:$B$1450,0))=0,"n/a",((INDEX(Historical!$C$7:$C$1439,MATCH(B292,Historical!$B$7:$B$1450,0))/INDEX(Historical!$O$7:$O$1432,MATCH(B292,Historical!$B$7:$B$1450,0)))^(1/10)-1)*100)</f>
        <v>13.916014412483912</v>
      </c>
      <c r="W292" s="760">
        <f>IF(OR(U292&lt;=0,U292="n/a",V292&lt;=0,V292="n/a"),"n/a",U292/V292)</f>
        <v>2.066298669721371</v>
      </c>
      <c r="X292" s="761" t="str">
        <f>IF(OR(AJ292&lt;=0,AJ292="n/a",U292&lt;=0,U292="n/a"),"n/a",U292/AJ292)</f>
        <v>n/a</v>
      </c>
      <c r="Y292" s="718"/>
      <c r="Z292" s="703">
        <f>IF(OR(AC292&lt;0.01,AC292="n/a"),"n/a",M292/AC292*100)</f>
        <v>45.823389021479713</v>
      </c>
      <c r="AA292" s="959">
        <f>IF(OR(AC292&lt;0.01,AC292="n/a"),"n/a",I292/AC292)</f>
        <v>14.964200477326969</v>
      </c>
      <c r="AB292" s="960">
        <v>12</v>
      </c>
      <c r="AC292" s="938">
        <v>4.1900000000000004</v>
      </c>
      <c r="AD292" s="938">
        <v>1.07</v>
      </c>
      <c r="AE292" s="938">
        <v>2.08</v>
      </c>
      <c r="AF292" s="938">
        <v>1.25</v>
      </c>
      <c r="AG292" s="938" t="s">
        <v>137</v>
      </c>
      <c r="AH292" s="938">
        <v>-8.1</v>
      </c>
      <c r="AI292" s="938">
        <v>4.17</v>
      </c>
      <c r="AJ292" s="938">
        <v>-2.1999999999999997</v>
      </c>
      <c r="AK292" s="938">
        <v>14.2</v>
      </c>
      <c r="AL292" s="951">
        <v>1550</v>
      </c>
      <c r="AM292" s="945">
        <v>0.1</v>
      </c>
      <c r="AN292" s="938">
        <v>0.08</v>
      </c>
      <c r="AO292" s="802">
        <f>IF(U292="n/a","n/a",IF(AA292&lt;0,"n/a",IF(AA292="n/a","n/a",J292+U292-AA292)))</f>
        <v>16.85264254794976</v>
      </c>
      <c r="AP292" s="803">
        <f>IF(U292="n/a","n/a",J292+U292)</f>
        <v>31.816843025276729</v>
      </c>
      <c r="AQ292" s="961">
        <f>IF(OR(AC292&lt;0.01,AF292="n/a"),"n/a",(I292/SQRT(22.5*AC292*(I292/AF292))-1)*100)</f>
        <v>-8.8219066352772764</v>
      </c>
      <c r="AR292" s="703">
        <f>INDEX(Historical!$C$7:$C$1439,MATCH(B292,Historical!$B$7:$B$1450,0))*IF(AH292="n/a",1.03,IF(AH292&lt;0,1.01,IF(AH292&gt;10,1.1,(1+AH292/100))))</f>
        <v>1.8584000000000001</v>
      </c>
      <c r="AS292" s="959">
        <f>IF($AI292="n/a",1.03*AR292,IF($AI292&lt;0,1.01*AR292,IF($AI292&gt;10,1.1*AR292,(1+$AI292/100)*AR292)))</f>
        <v>1.9358952800000002</v>
      </c>
      <c r="AT292" s="959">
        <f>IF($AK292="n/a",1.03*AS292,IF($AK292&lt;0,1.01*AS292,IF($AK292&gt;10,1.1*AS292,(1+$AK292/100)*AS292)))</f>
        <v>2.1294848080000004</v>
      </c>
      <c r="AU292" s="959">
        <f>IF($AK292="n/a",1.03*AT292,IF($AK292&lt;0,1.01*AT292,IF($AK292&gt;10,1.1*AT292,(1+$AK292/100)*AT292)))</f>
        <v>2.3424332888000006</v>
      </c>
      <c r="AV292" s="959">
        <f>IF($AK292="n/a",1.03*AU292,IF($AK292&lt;0,1.01*AU292,IF($AK292&gt;10,1.1*AU292,(1+$AK292/100)*AU292)))</f>
        <v>2.5766766176800009</v>
      </c>
      <c r="AW292" s="703">
        <f>SUM(AR292:AV292)</f>
        <v>10.842889994480002</v>
      </c>
      <c r="AX292" s="810">
        <f>AW292/I292*100</f>
        <v>17.293285477639557</v>
      </c>
      <c r="AY292" s="1017">
        <v>0.69</v>
      </c>
      <c r="AZ292" s="945">
        <v>5.18</v>
      </c>
      <c r="BA292" s="945">
        <v>-25.230000000000004</v>
      </c>
      <c r="BB292" s="945">
        <v>-1.67</v>
      </c>
      <c r="BC292" s="945">
        <v>-5.01</v>
      </c>
      <c r="BE292" s="666">
        <v>2011</v>
      </c>
      <c r="BF292" s="971">
        <f>IF(BE292&gt;2008,0,IF(BE292&gt;2001,1,IF(BE292&gt;1990,2,IF(BE292&gt;1980,3,IF(BE292&gt;1973,4,IF(BE292&gt;1970,5,IF(BE292&gt;1960,6,IF(BE292&gt;1958,7,IF(BE292&gt;1953,8,9)))))))))</f>
        <v>0</v>
      </c>
      <c r="BG292" s="955" t="s">
        <v>137</v>
      </c>
      <c r="BH292" s="937"/>
    </row>
    <row r="293" spans="1:60" ht="11.25" customHeight="1" x14ac:dyDescent="0.2">
      <c r="A293" s="944" t="s">
        <v>3838</v>
      </c>
      <c r="B293" s="948" t="s">
        <v>3839</v>
      </c>
      <c r="C293" s="1013" t="s">
        <v>108</v>
      </c>
      <c r="D293" s="1013" t="s">
        <v>4365</v>
      </c>
      <c r="E293" s="792">
        <v>6</v>
      </c>
      <c r="F293" s="1227">
        <v>775</v>
      </c>
      <c r="G293" s="1160" t="s">
        <v>106</v>
      </c>
      <c r="H293" s="1160" t="s">
        <v>106</v>
      </c>
      <c r="I293" s="947">
        <v>20.36</v>
      </c>
      <c r="J293" s="703">
        <f>(M293/I293)*100</f>
        <v>4.1257367387033401</v>
      </c>
      <c r="K293" s="950">
        <v>0.21</v>
      </c>
      <c r="L293" s="960">
        <v>4</v>
      </c>
      <c r="M293" s="694">
        <f>K293*L293</f>
        <v>0.84</v>
      </c>
      <c r="N293" s="943" t="s">
        <v>320</v>
      </c>
      <c r="O293" s="795">
        <v>0.2</v>
      </c>
      <c r="P293" s="934">
        <v>43538</v>
      </c>
      <c r="Q293" s="934">
        <v>43553</v>
      </c>
      <c r="R293" s="694">
        <f>(K293-O293)/O293*100</f>
        <v>4.9999999999999902</v>
      </c>
      <c r="S293" s="759">
        <f>IF(INDEX(Historical!$D$7:$D$1439,MATCH(B293,Historical!$B$7:$B$1450,0))=0,"n/a",(INDEX(Historical!$C$7:$C$1439,MATCH(B293,Historical!$B$7:$B$1450,0))/INDEX(Historical!$D$7:$D$1439,MATCH(B293,Historical!$B$7:$B$1450,0))-1)*100)</f>
        <v>11.111111111111116</v>
      </c>
      <c r="T293" s="759">
        <f>IF(INDEX(Historical!$F$7:$F$1432,MATCH(B293,Historical!$B$7:$B$1450,0))=0,"n/a",((INDEX(Historical!$C$7:$C$1439,MATCH(B293,Historical!$B$7:$B$1450,0))/INDEX(Historical!$F$7:$F$1432,MATCH(B293,Historical!$B$7:$B$1450,0)))^(1/3)-1)*100)</f>
        <v>7.7217345015941907</v>
      </c>
      <c r="U293" s="759">
        <f>IF(INDEX(Historical!$H$7:$H$1432,MATCH(B293,Historical!$B$7:$B$1450,0))=0,"n/a",((INDEX(Historical!$C$7:$C$1439,MATCH(B293,Historical!$B$7:$B$1450,0))/INDEX(Historical!$H$7:$H$1432,MATCH(B293,Historical!$B$7:$B$1450,0)))^(1/5)-1)*100)</f>
        <v>8.9976987048345336</v>
      </c>
      <c r="V293" s="759">
        <f>IF(INDEX(Historical!$O$7:$O$1432,MATCH(B293,Historical!$B$7:$B$1450,0))=0,"n/a",((INDEX(Historical!$C$7:$C$1439,MATCH(B293,Historical!$B$7:$B$1450,0))/INDEX(Historical!$O$7:$O$1432,MATCH(B293,Historical!$B$7:$B$1450,0)))^(1/10)-1)*100)</f>
        <v>4.4019629627884527</v>
      </c>
      <c r="W293" s="760">
        <f>IF(OR(U293&lt;=0,U293="n/a",V293&lt;=0,V293="n/a"),"n/a",U293/V293)</f>
        <v>2.0440196296278881</v>
      </c>
      <c r="X293" s="761">
        <f>IF(OR(AJ293&lt;=0,AJ293="n/a",U293&lt;=0,U293="n/a"),"n/a",U293/AJ293)</f>
        <v>1.0109773825656778</v>
      </c>
      <c r="Y293" s="717"/>
      <c r="Z293" s="703">
        <f>IF(OR(AC293&lt;0.01,AC293="n/a"),"n/a",M293/AC293*100)</f>
        <v>50.602409638554214</v>
      </c>
      <c r="AA293" s="959">
        <f>IF(OR(AC293&lt;0.01,AC293="n/a"),"n/a",I293/AC293)</f>
        <v>12.265060240963855</v>
      </c>
      <c r="AB293" s="960">
        <v>12</v>
      </c>
      <c r="AC293" s="938">
        <v>1.66</v>
      </c>
      <c r="AD293" s="938">
        <v>4.75</v>
      </c>
      <c r="AE293" s="938">
        <v>2.08</v>
      </c>
      <c r="AF293" s="938">
        <v>1.05</v>
      </c>
      <c r="AG293" s="938">
        <v>10.100000000000001</v>
      </c>
      <c r="AH293" s="938">
        <v>24.3</v>
      </c>
      <c r="AI293" s="938">
        <v>2.37</v>
      </c>
      <c r="AJ293" s="938">
        <v>8.9</v>
      </c>
      <c r="AK293" s="938">
        <v>2.6</v>
      </c>
      <c r="AL293" s="951">
        <v>566</v>
      </c>
      <c r="AM293" s="945">
        <v>3.6999999999999997</v>
      </c>
      <c r="AN293" s="938">
        <v>0.21</v>
      </c>
      <c r="AO293" s="802">
        <f>IF(U293="n/a","n/a",IF(AA293&lt;0,"n/a",IF(AA293="n/a","n/a",J293+U293-AA293)))</f>
        <v>0.85837520257401856</v>
      </c>
      <c r="AP293" s="803">
        <f>IF(U293="n/a","n/a",J293+U293)</f>
        <v>13.123435443537874</v>
      </c>
      <c r="AQ293" s="961">
        <f>IF(OR(AC293&lt;0.01,AF293="n/a"),"n/a",(I293/SQRT(22.5*AC293*(I293/AF293))-1)*100)</f>
        <v>-24.344895881926998</v>
      </c>
      <c r="AR293" s="703">
        <f>INDEX(Historical!$C$7:$C$1439,MATCH(B293,Historical!$B$7:$B$1450,0))*IF(AH293="n/a",1.03,IF(AH293&lt;0,1.01,IF(AH293&gt;10,1.1,(1+AH293/100))))</f>
        <v>0.88000000000000012</v>
      </c>
      <c r="AS293" s="959">
        <f>IF($AI293="n/a",1.03*AR293,IF($AI293&lt;0,1.01*AR293,IF($AI293&gt;10,1.1*AR293,(1+$AI293/100)*AR293)))</f>
        <v>0.90085600000000021</v>
      </c>
      <c r="AT293" s="959">
        <f>IF($AK293="n/a",1.03*AS293,IF($AK293&lt;0,1.01*AS293,IF($AK293&gt;10,1.1*AS293,(1+$AK293/100)*AS293)))</f>
        <v>0.92427825600000024</v>
      </c>
      <c r="AU293" s="959">
        <f>IF($AK293="n/a",1.03*AT293,IF($AK293&lt;0,1.01*AT293,IF($AK293&gt;10,1.1*AT293,(1+$AK293/100)*AT293)))</f>
        <v>0.94830949065600023</v>
      </c>
      <c r="AV293" s="959">
        <f>IF($AK293="n/a",1.03*AU293,IF($AK293&lt;0,1.01*AU293,IF($AK293&gt;10,1.1*AU293,(1+$AK293/100)*AU293)))</f>
        <v>0.97296553741305625</v>
      </c>
      <c r="AW293" s="703">
        <f>SUM(AR293:AV293)</f>
        <v>4.6264092840690578</v>
      </c>
      <c r="AX293" s="810">
        <f>AW293/I293*100</f>
        <v>22.723031847097534</v>
      </c>
      <c r="AY293" s="1017">
        <v>0.84</v>
      </c>
      <c r="AZ293" s="945">
        <v>5.56</v>
      </c>
      <c r="BA293" s="945">
        <v>-24.09</v>
      </c>
      <c r="BB293" s="945">
        <v>-5.74</v>
      </c>
      <c r="BC293" s="945">
        <v>-8.25</v>
      </c>
      <c r="BE293" s="666">
        <v>2014</v>
      </c>
      <c r="BF293" s="971">
        <f>IF(BE293&gt;2008,0,IF(BE293&gt;2001,1,IF(BE293&gt;1990,2,IF(BE293&gt;1980,3,IF(BE293&gt;1973,4,IF(BE293&gt;1970,5,IF(BE293&gt;1960,6,IF(BE293&gt;1958,7,IF(BE293&gt;1953,8,9)))))))))</f>
        <v>0</v>
      </c>
      <c r="BG293" s="955">
        <v>0.8</v>
      </c>
      <c r="BH293" s="937"/>
    </row>
    <row r="294" spans="1:60" ht="11.25" customHeight="1" x14ac:dyDescent="0.2">
      <c r="A294" s="936" t="s">
        <v>1202</v>
      </c>
      <c r="B294" s="948" t="s">
        <v>1203</v>
      </c>
      <c r="C294" s="1013" t="s">
        <v>108</v>
      </c>
      <c r="D294" s="1013" t="s">
        <v>4365</v>
      </c>
      <c r="E294" s="792">
        <v>9</v>
      </c>
      <c r="F294" s="1227">
        <v>483</v>
      </c>
      <c r="G294" s="1160" t="s">
        <v>106</v>
      </c>
      <c r="H294" s="1160" t="s">
        <v>106</v>
      </c>
      <c r="I294" s="947">
        <v>32.75</v>
      </c>
      <c r="J294" s="703">
        <f>(M294/I294)*100</f>
        <v>1.4656488549618321</v>
      </c>
      <c r="K294" s="950">
        <v>0.12</v>
      </c>
      <c r="L294" s="960">
        <v>4</v>
      </c>
      <c r="M294" s="694">
        <f>K294*L294</f>
        <v>0.48</v>
      </c>
      <c r="N294" s="943" t="s">
        <v>164</v>
      </c>
      <c r="O294" s="799">
        <v>0.105</v>
      </c>
      <c r="P294" s="934">
        <v>43630</v>
      </c>
      <c r="Q294" s="934">
        <v>43647</v>
      </c>
      <c r="R294" s="694">
        <f>(K294-O294)/O294*100</f>
        <v>14.285714285714285</v>
      </c>
      <c r="S294" s="759">
        <f>IF(INDEX(Historical!$D$7:$D$1439,MATCH(B294,Historical!$B$7:$B$1450,0))=0,"n/a",(INDEX(Historical!$C$7:$C$1439,MATCH(B294,Historical!$B$7:$B$1450,0))/INDEX(Historical!$D$7:$D$1439,MATCH(B294,Historical!$B$7:$B$1450,0))-1)*100)</f>
        <v>10.810810810810811</v>
      </c>
      <c r="T294" s="759">
        <f>IF(INDEX(Historical!$F$7:$F$1432,MATCH(B294,Historical!$B$7:$B$1450,0))=0,"n/a",((INDEX(Historical!$C$7:$C$1439,MATCH(B294,Historical!$B$7:$B$1450,0))/INDEX(Historical!$F$7:$F$1432,MATCH(B294,Historical!$B$7:$B$1450,0)))^(1/3)-1)*100)</f>
        <v>10.973904713454852</v>
      </c>
      <c r="U294" s="759">
        <f>IF(INDEX(Historical!$H$7:$H$1432,MATCH(B294,Historical!$B$7:$B$1450,0))=0,"n/a",((INDEX(Historical!$C$7:$C$1439,MATCH(B294,Historical!$B$7:$B$1450,0))/INDEX(Historical!$H$7:$H$1432,MATCH(B294,Historical!$B$7:$B$1450,0)))^(1/5)-1)*100)</f>
        <v>9.9635457832371941</v>
      </c>
      <c r="V294" s="759">
        <f>IF(INDEX(Historical!$O$7:$O$1432,MATCH(B294,Historical!$B$7:$B$1450,0))=0,"n/a",((INDEX(Historical!$C$7:$C$1439,MATCH(B294,Historical!$B$7:$B$1450,0))/INDEX(Historical!$O$7:$O$1432,MATCH(B294,Historical!$B$7:$B$1450,0)))^(1/10)-1)*100)</f>
        <v>6.4231520106765583</v>
      </c>
      <c r="W294" s="760">
        <f>IF(OR(U294&lt;=0,U294="n/a",V294&lt;=0,V294="n/a"),"n/a",U294/V294)</f>
        <v>1.5511925868601266</v>
      </c>
      <c r="X294" s="761">
        <f>IF(OR(AJ294&lt;=0,AJ294="n/a",U294&lt;=0,U294="n/a"),"n/a",U294/AJ294)</f>
        <v>0.81004437262091</v>
      </c>
      <c r="Y294" s="1025" t="s">
        <v>3990</v>
      </c>
      <c r="Z294" s="703">
        <f>IF(OR(AC294&lt;0.01,AC294="n/a"),"n/a",M294/AC294*100)</f>
        <v>41.379310344827587</v>
      </c>
      <c r="AA294" s="959">
        <f>IF(OR(AC294&lt;0.01,AC294="n/a"),"n/a",I294/AC294)</f>
        <v>28.232758620689658</v>
      </c>
      <c r="AB294" s="960">
        <v>12</v>
      </c>
      <c r="AC294" s="938">
        <v>1.1599999999999999</v>
      </c>
      <c r="AD294" s="938">
        <v>2.84</v>
      </c>
      <c r="AE294" s="938">
        <v>14.27</v>
      </c>
      <c r="AF294" s="938">
        <v>4.03</v>
      </c>
      <c r="AG294" s="938">
        <v>14.499999999999998</v>
      </c>
      <c r="AH294" s="938">
        <v>29.799999999999997</v>
      </c>
      <c r="AI294" s="938">
        <v>3.34</v>
      </c>
      <c r="AJ294" s="938">
        <v>12.3</v>
      </c>
      <c r="AK294" s="938">
        <v>10</v>
      </c>
      <c r="AL294" s="951">
        <v>4380</v>
      </c>
      <c r="AM294" s="945">
        <v>1.7000000000000002</v>
      </c>
      <c r="AN294" s="938">
        <v>0</v>
      </c>
      <c r="AO294" s="802">
        <f>IF(U294="n/a","n/a",IF(AA294&lt;0,"n/a",IF(AA294="n/a","n/a",J294+U294-AA294)))</f>
        <v>-16.80356398249063</v>
      </c>
      <c r="AP294" s="803">
        <f>IF(U294="n/a","n/a",J294+U294)</f>
        <v>11.429194638199027</v>
      </c>
      <c r="AQ294" s="961">
        <f>IF(OR(AC294&lt;0.01,AF294="n/a"),"n/a",(I294/SQRT(22.5*AC294*(I294/AF294))-1)*100)</f>
        <v>124.87331469704284</v>
      </c>
      <c r="AR294" s="703">
        <f>INDEX(Historical!$C$7:$C$1439,MATCH(B294,Historical!$B$7:$B$1450,0))*IF(AH294="n/a",1.03,IF(AH294&lt;0,1.01,IF(AH294&gt;10,1.1,(1+AH294/100))))</f>
        <v>0.45100000000000001</v>
      </c>
      <c r="AS294" s="959">
        <f>IF($AI294="n/a",1.03*AR294,IF($AI294&lt;0,1.01*AR294,IF($AI294&gt;10,1.1*AR294,(1+$AI294/100)*AR294)))</f>
        <v>0.46606340000000007</v>
      </c>
      <c r="AT294" s="959">
        <f>IF($AK294="n/a",1.03*AS294,IF($AK294&lt;0,1.01*AS294,IF($AK294&gt;10,1.1*AS294,(1+$AK294/100)*AS294)))</f>
        <v>0.5126697400000001</v>
      </c>
      <c r="AU294" s="959">
        <f>IF($AK294="n/a",1.03*AT294,IF($AK294&lt;0,1.01*AT294,IF($AK294&gt;10,1.1*AT294,(1+$AK294/100)*AT294)))</f>
        <v>0.56393671400000012</v>
      </c>
      <c r="AV294" s="959">
        <f>IF($AK294="n/a",1.03*AU294,IF($AK294&lt;0,1.01*AU294,IF($AK294&gt;10,1.1*AU294,(1+$AK294/100)*AU294)))</f>
        <v>0.62033038540000018</v>
      </c>
      <c r="AW294" s="703">
        <f>SUM(AR294:AV294)</f>
        <v>2.6140002394000001</v>
      </c>
      <c r="AX294" s="810">
        <f>AW294/I294*100</f>
        <v>7.9816801203053442</v>
      </c>
      <c r="AY294" s="1017">
        <v>1.1499999999999999</v>
      </c>
      <c r="AZ294" s="945">
        <v>22.53</v>
      </c>
      <c r="BA294" s="945">
        <v>-1.9900000000000002</v>
      </c>
      <c r="BB294" s="945">
        <v>8.2100000000000009</v>
      </c>
      <c r="BC294" s="945">
        <v>8.01</v>
      </c>
      <c r="BE294" s="666">
        <v>2011</v>
      </c>
      <c r="BF294" s="971">
        <f>IF(BE294&gt;2008,0,IF(BE294&gt;2001,1,IF(BE294&gt;1990,2,IF(BE294&gt;1980,3,IF(BE294&gt;1973,4,IF(BE294&gt;1970,5,IF(BE294&gt;1960,6,IF(BE294&gt;1958,7,IF(BE294&gt;1953,8,9)))))))))</f>
        <v>0</v>
      </c>
      <c r="BG294" s="955">
        <v>1.9</v>
      </c>
      <c r="BH294" s="937"/>
    </row>
    <row r="295" spans="1:60" s="838" customFormat="1" ht="11.25" customHeight="1" x14ac:dyDescent="0.2">
      <c r="A295" s="1009" t="s">
        <v>589</v>
      </c>
      <c r="B295" s="846" t="s">
        <v>590</v>
      </c>
      <c r="C295" s="1013" t="s">
        <v>108</v>
      </c>
      <c r="D295" s="1013" t="s">
        <v>4365</v>
      </c>
      <c r="E295" s="818">
        <v>12</v>
      </c>
      <c r="F295" s="1227">
        <v>304</v>
      </c>
      <c r="G295" s="1236" t="s">
        <v>106</v>
      </c>
      <c r="H295" s="1236" t="s">
        <v>106</v>
      </c>
      <c r="I295" s="819">
        <v>42.5</v>
      </c>
      <c r="J295" s="820">
        <f>(M295/I295)*100</f>
        <v>2.8235294117647056</v>
      </c>
      <c r="K295" s="821">
        <v>0.3</v>
      </c>
      <c r="L295" s="822">
        <v>4</v>
      </c>
      <c r="M295" s="823">
        <f>K295*L295</f>
        <v>1.2</v>
      </c>
      <c r="N295" s="824" t="s">
        <v>241</v>
      </c>
      <c r="O295" s="825">
        <v>0.28999999999999998</v>
      </c>
      <c r="P295" s="826">
        <v>43643</v>
      </c>
      <c r="Q295" s="826">
        <v>43661</v>
      </c>
      <c r="R295" s="823">
        <f>(K295-O295)/O295*100</f>
        <v>3.4482758620689689</v>
      </c>
      <c r="S295" s="759">
        <f>IF(INDEX(Historical!$D$7:$D$1439,MATCH(B295,Historical!$B$7:$B$1450,0))=0,"n/a",(INDEX(Historical!$C$7:$C$1439,MATCH(B295,Historical!$B$7:$B$1450,0))/INDEX(Historical!$D$7:$D$1439,MATCH(B295,Historical!$B$7:$B$1450,0))-1)*100)</f>
        <v>36.567164179104481</v>
      </c>
      <c r="T295" s="759">
        <f>IF(INDEX(Historical!$F$7:$F$1432,MATCH(B295,Historical!$B$7:$B$1450,0))=0,"n/a",((INDEX(Historical!$C$7:$C$1439,MATCH(B295,Historical!$B$7:$B$1450,0))/INDEX(Historical!$F$7:$F$1432,MATCH(B295,Historical!$B$7:$B$1450,0)))^(1/3)-1)*100)</f>
        <v>16.079378984500803</v>
      </c>
      <c r="U295" s="759">
        <f>IF(INDEX(Historical!$H$7:$H$1432,MATCH(B295,Historical!$B$7:$B$1450,0))=0,"n/a",((INDEX(Historical!$C$7:$C$1439,MATCH(B295,Historical!$B$7:$B$1450,0))/INDEX(Historical!$H$7:$H$1432,MATCH(B295,Historical!$B$7:$B$1450,0)))^(1/5)-1)*100)</f>
        <v>18.294567206553204</v>
      </c>
      <c r="V295" s="759">
        <f>IF(INDEX(Historical!$O$7:$O$1432,MATCH(B295,Historical!$B$7:$B$1450,0))=0,"n/a",((INDEX(Historical!$C$7:$C$1439,MATCH(B295,Historical!$B$7:$B$1450,0))/INDEX(Historical!$O$7:$O$1432,MATCH(B295,Historical!$B$7:$B$1450,0)))^(1/10)-1)*100)</f>
        <v>12.671949998921338</v>
      </c>
      <c r="W295" s="827">
        <f>IF(OR(U295&lt;=0,U295="n/a",V295&lt;=0,V295="n/a"),"n/a",U295/V295)</f>
        <v>1.4437057602113703</v>
      </c>
      <c r="X295" s="828" t="str">
        <f>IF(OR(AJ295&lt;=0,AJ295="n/a",U295&lt;=0,U295="n/a"),"n/a",U295/AJ295)</f>
        <v>n/a</v>
      </c>
      <c r="Y295" s="1014"/>
      <c r="Z295" s="820" t="str">
        <f>IF(OR(AC295&lt;0.01,AC295="n/a"),"n/a",M295/AC295*100)</f>
        <v>n/a</v>
      </c>
      <c r="AA295" s="830" t="str">
        <f>IF(OR(AC295&lt;0.01,AC295="n/a"),"n/a",I295/AC295)</f>
        <v>n/a</v>
      </c>
      <c r="AB295" s="822">
        <v>12</v>
      </c>
      <c r="AC295" s="831" t="s">
        <v>137</v>
      </c>
      <c r="AD295" s="831" t="s">
        <v>137</v>
      </c>
      <c r="AE295" s="831" t="s">
        <v>137</v>
      </c>
      <c r="AF295" s="831" t="s">
        <v>137</v>
      </c>
      <c r="AG295" s="831" t="s">
        <v>137</v>
      </c>
      <c r="AH295" s="831" t="s">
        <v>137</v>
      </c>
      <c r="AI295" s="831" t="s">
        <v>137</v>
      </c>
      <c r="AJ295" s="831" t="s">
        <v>137</v>
      </c>
      <c r="AK295" s="831" t="s">
        <v>137</v>
      </c>
      <c r="AL295" s="832" t="s">
        <v>137</v>
      </c>
      <c r="AM295" s="833" t="s">
        <v>137</v>
      </c>
      <c r="AN295" s="831" t="s">
        <v>137</v>
      </c>
      <c r="AO295" s="834" t="str">
        <f>IF(U295="n/a","n/a",IF(AA295&lt;0,"n/a",IF(AA295="n/a","n/a",J295+U295-AA295)))</f>
        <v>n/a</v>
      </c>
      <c r="AP295" s="835">
        <f>IF(U295="n/a","n/a",J295+U295)</f>
        <v>21.11809661831791</v>
      </c>
      <c r="AQ295" s="836" t="str">
        <f>IF(OR(AC295&lt;0.01,AF295="n/a"),"n/a",(I295/SQRT(22.5*AC295*(I295/AF295))-1)*100)</f>
        <v>n/a</v>
      </c>
      <c r="AR295" s="703">
        <f>INDEX(Historical!$C$7:$C$1439,MATCH(B295,Historical!$B$7:$B$1450,0))*IF(AH295="n/a",1.03,IF(AH295&lt;0,1.01,IF(AH295&gt;10,1.1,(1+AH295/100))))</f>
        <v>0.94245000000000001</v>
      </c>
      <c r="AS295" s="830">
        <f>IF($AI295="n/a",1.03*AR295,IF($AI295&lt;0,1.01*AR295,IF($AI295&gt;10,1.1*AR295,(1+$AI295/100)*AR295)))</f>
        <v>0.97072350000000007</v>
      </c>
      <c r="AT295" s="830">
        <f>IF($AK295="n/a",1.03*AS295,IF($AK295&lt;0,1.01*AS295,IF($AK295&gt;10,1.1*AS295,(1+$AK295/100)*AS295)))</f>
        <v>0.99984520500000007</v>
      </c>
      <c r="AU295" s="830">
        <f>IF($AK295="n/a",1.03*AT295,IF($AK295&lt;0,1.01*AT295,IF($AK295&gt;10,1.1*AT295,(1+$AK295/100)*AT295)))</f>
        <v>1.0298405611500001</v>
      </c>
      <c r="AV295" s="830">
        <f>IF($AK295="n/a",1.03*AU295,IF($AK295&lt;0,1.01*AU295,IF($AK295&gt;10,1.1*AU295,(1+$AK295/100)*AU295)))</f>
        <v>1.0607357779845001</v>
      </c>
      <c r="AW295" s="820">
        <f>SUM(AR295:AV295)</f>
        <v>5.0035950441345003</v>
      </c>
      <c r="AX295" s="837">
        <f>AW295/I295*100</f>
        <v>11.773164809728236</v>
      </c>
      <c r="AY295" s="1018" t="s">
        <v>137</v>
      </c>
      <c r="AZ295" s="833" t="s">
        <v>137</v>
      </c>
      <c r="BA295" s="833" t="s">
        <v>137</v>
      </c>
      <c r="BB295" s="833" t="s">
        <v>137</v>
      </c>
      <c r="BC295" s="833" t="s">
        <v>137</v>
      </c>
      <c r="BD295" s="985" t="s">
        <v>4290</v>
      </c>
      <c r="BE295" s="666">
        <v>2008</v>
      </c>
      <c r="BF295" s="971">
        <f>IF(BE295&gt;2008,0,IF(BE295&gt;2001,1,IF(BE295&gt;1990,2,IF(BE295&gt;1980,3,IF(BE295&gt;1973,4,IF(BE295&gt;1970,5,IF(BE295&gt;1960,6,IF(BE295&gt;1958,7,IF(BE295&gt;1953,8,9)))))))))</f>
        <v>1</v>
      </c>
      <c r="BG295" s="892" t="s">
        <v>137</v>
      </c>
    </row>
    <row r="296" spans="1:60" ht="11.25" customHeight="1" x14ac:dyDescent="0.2">
      <c r="A296" s="944" t="s">
        <v>1204</v>
      </c>
      <c r="B296" s="948" t="s">
        <v>1205</v>
      </c>
      <c r="C296" s="1013" t="s">
        <v>108</v>
      </c>
      <c r="D296" s="1013" t="s">
        <v>4365</v>
      </c>
      <c r="E296" s="792">
        <v>8</v>
      </c>
      <c r="F296" s="1227">
        <v>573</v>
      </c>
      <c r="G296" s="1171" t="s">
        <v>106</v>
      </c>
      <c r="H296" s="1171" t="s">
        <v>106</v>
      </c>
      <c r="I296" s="947">
        <v>16.399999999999999</v>
      </c>
      <c r="J296" s="703">
        <f>(M296/I296)*100</f>
        <v>3.4146341463414642</v>
      </c>
      <c r="K296" s="950">
        <v>0.14000000000000001</v>
      </c>
      <c r="L296" s="960">
        <v>4</v>
      </c>
      <c r="M296" s="694">
        <f>K296*L296</f>
        <v>0.56000000000000005</v>
      </c>
      <c r="N296" s="943" t="s">
        <v>164</v>
      </c>
      <c r="O296" s="795">
        <v>0.12</v>
      </c>
      <c r="P296" s="934">
        <v>43538</v>
      </c>
      <c r="Q296" s="934">
        <v>43556</v>
      </c>
      <c r="R296" s="694">
        <f>(K296-O296)/O296*100</f>
        <v>16.666666666666682</v>
      </c>
      <c r="S296" s="759">
        <f>IF(INDEX(Historical!$D$7:$D$1439,MATCH(B296,Historical!$B$7:$B$1450,0))=0,"n/a",(INDEX(Historical!$C$7:$C$1439,MATCH(B296,Historical!$B$7:$B$1450,0))/INDEX(Historical!$D$7:$D$1439,MATCH(B296,Historical!$B$7:$B$1450,0))-1)*100)</f>
        <v>32.352941176470587</v>
      </c>
      <c r="T296" s="759">
        <f>IF(INDEX(Historical!$F$7:$F$1432,MATCH(B296,Historical!$B$7:$B$1450,0))=0,"n/a",((INDEX(Historical!$C$7:$C$1439,MATCH(B296,Historical!$B$7:$B$1450,0))/INDEX(Historical!$F$7:$F$1432,MATCH(B296,Historical!$B$7:$B$1450,0)))^(1/3)-1)*100)</f>
        <v>25.072421800674839</v>
      </c>
      <c r="U296" s="759">
        <f>IF(INDEX(Historical!$H$7:$H$1432,MATCH(B296,Historical!$B$7:$B$1450,0))=0,"n/a",((INDEX(Historical!$C$7:$C$1439,MATCH(B296,Historical!$B$7:$B$1450,0))/INDEX(Historical!$H$7:$H$1432,MATCH(B296,Historical!$B$7:$B$1450,0)))^(1/5)-1)*100)</f>
        <v>22.975474292468157</v>
      </c>
      <c r="V296" s="759">
        <f>IF(INDEX(Historical!$O$7:$O$1432,MATCH(B296,Historical!$B$7:$B$1450,0))=0,"n/a",((INDEX(Historical!$C$7:$C$1439,MATCH(B296,Historical!$B$7:$B$1450,0))/INDEX(Historical!$O$7:$O$1432,MATCH(B296,Historical!$B$7:$B$1450,0)))^(1/10)-1)*100)</f>
        <v>-5.7298481106040189</v>
      </c>
      <c r="W296" s="760" t="str">
        <f>IF(OR(U296&lt;=0,U296="n/a",V296&lt;=0,V296="n/a"),"n/a",U296/V296)</f>
        <v>n/a</v>
      </c>
      <c r="X296" s="761">
        <f>IF(OR(AJ296&lt;=0,AJ296="n/a",U296&lt;=0,U296="n/a"),"n/a",U296/AJ296)</f>
        <v>0.30151541066231174</v>
      </c>
      <c r="Y296" s="717"/>
      <c r="Z296" s="703">
        <f>IF(OR(AC296&lt;0.01,AC296="n/a"),"n/a",M296/AC296*100)</f>
        <v>31.460674157303377</v>
      </c>
      <c r="AA296" s="959">
        <f>IF(OR(AC296&lt;0.01,AC296="n/a"),"n/a",I296/AC296)</f>
        <v>9.2134831460674143</v>
      </c>
      <c r="AB296" s="960">
        <v>12</v>
      </c>
      <c r="AC296" s="938">
        <v>1.78</v>
      </c>
      <c r="AD296" s="938">
        <v>1.54</v>
      </c>
      <c r="AE296" s="938">
        <v>3.21</v>
      </c>
      <c r="AF296" s="938">
        <v>1.19</v>
      </c>
      <c r="AG296" s="938">
        <v>12.4</v>
      </c>
      <c r="AH296" s="938">
        <v>66.7</v>
      </c>
      <c r="AI296" s="938">
        <v>2.52</v>
      </c>
      <c r="AJ296" s="938">
        <v>76.2</v>
      </c>
      <c r="AK296" s="938">
        <v>6.1</v>
      </c>
      <c r="AL296" s="951">
        <v>5170</v>
      </c>
      <c r="AM296" s="945">
        <v>1.2</v>
      </c>
      <c r="AN296" s="938">
        <v>0.26</v>
      </c>
      <c r="AO296" s="802">
        <f>IF(U296="n/a","n/a",IF(AA296&lt;0,"n/a",IF(AA296="n/a","n/a",J296+U296-AA296)))</f>
        <v>17.176625292742205</v>
      </c>
      <c r="AP296" s="803">
        <f>IF(U296="n/a","n/a",J296+U296)</f>
        <v>26.390108438809619</v>
      </c>
      <c r="AQ296" s="961">
        <f>IF(OR(AC296&lt;0.01,AF296="n/a"),"n/a",(I296/SQRT(22.5*AC296*(I296/AF296))-1)*100)</f>
        <v>-30.193776323882847</v>
      </c>
      <c r="AR296" s="703">
        <f>INDEX(Historical!$C$7:$C$1439,MATCH(B296,Historical!$B$7:$B$1450,0))*IF(AH296="n/a",1.03,IF(AH296&lt;0,1.01,IF(AH296&gt;10,1.1,(1+AH296/100))))</f>
        <v>0.49500000000000005</v>
      </c>
      <c r="AS296" s="959">
        <f>IF($AI296="n/a",1.03*AR296,IF($AI296&lt;0,1.01*AR296,IF($AI296&gt;10,1.1*AR296,(1+$AI296/100)*AR296)))</f>
        <v>0.50747399999999998</v>
      </c>
      <c r="AT296" s="959">
        <f>IF($AK296="n/a",1.03*AS296,IF($AK296&lt;0,1.01*AS296,IF($AK296&gt;10,1.1*AS296,(1+$AK296/100)*AS296)))</f>
        <v>0.53842991399999995</v>
      </c>
      <c r="AU296" s="959">
        <f>IF($AK296="n/a",1.03*AT296,IF($AK296&lt;0,1.01*AT296,IF($AK296&gt;10,1.1*AT296,(1+$AK296/100)*AT296)))</f>
        <v>0.5712741387539999</v>
      </c>
      <c r="AV296" s="959">
        <f>IF($AK296="n/a",1.03*AU296,IF($AK296&lt;0,1.01*AU296,IF($AK296&gt;10,1.1*AU296,(1+$AK296/100)*AU296)))</f>
        <v>0.60612186121799383</v>
      </c>
      <c r="AW296" s="703">
        <f>SUM(AR296:AV296)</f>
        <v>2.7182999139719937</v>
      </c>
      <c r="AX296" s="810">
        <f>AW296/I296*100</f>
        <v>16.574999475438986</v>
      </c>
      <c r="AY296" s="1017">
        <v>1.29</v>
      </c>
      <c r="AZ296" s="945">
        <v>33.33</v>
      </c>
      <c r="BA296" s="945">
        <v>-13.73</v>
      </c>
      <c r="BB296" s="945">
        <v>11.110000000000001</v>
      </c>
      <c r="BC296" s="945">
        <v>10.02</v>
      </c>
      <c r="BE296" s="666">
        <v>2012</v>
      </c>
      <c r="BF296" s="971">
        <f>IF(BE296&gt;2008,0,IF(BE296&gt;2001,1,IF(BE296&gt;1990,2,IF(BE296&gt;1980,3,IF(BE296&gt;1973,4,IF(BE296&gt;1970,5,IF(BE296&gt;1960,6,IF(BE296&gt;1958,7,IF(BE296&gt;1953,8,9)))))))))</f>
        <v>0</v>
      </c>
      <c r="BG296" s="955">
        <v>1.3</v>
      </c>
      <c r="BH296" s="937"/>
    </row>
    <row r="297" spans="1:60" ht="11.25" customHeight="1" x14ac:dyDescent="0.2">
      <c r="A297" s="936" t="s">
        <v>1208</v>
      </c>
      <c r="B297" s="948" t="s">
        <v>1209</v>
      </c>
      <c r="C297" s="1013" t="s">
        <v>108</v>
      </c>
      <c r="D297" s="1013" t="s">
        <v>4365</v>
      </c>
      <c r="E297" s="792">
        <v>10</v>
      </c>
      <c r="F297" s="1227">
        <v>330</v>
      </c>
      <c r="G297" s="1170" t="s">
        <v>106</v>
      </c>
      <c r="H297" s="1170" t="s">
        <v>106</v>
      </c>
      <c r="I297" s="947">
        <v>40.03</v>
      </c>
      <c r="J297" s="703">
        <f>(M297/I297)*100</f>
        <v>3.0976767424431677</v>
      </c>
      <c r="K297" s="950">
        <v>0.31</v>
      </c>
      <c r="L297" s="960">
        <v>4</v>
      </c>
      <c r="M297" s="694">
        <f>K297*L297</f>
        <v>1.24</v>
      </c>
      <c r="N297" s="943" t="s">
        <v>443</v>
      </c>
      <c r="O297" s="795">
        <v>0.28000000000000003</v>
      </c>
      <c r="P297" s="934">
        <v>43504</v>
      </c>
      <c r="Q297" s="934">
        <v>43517</v>
      </c>
      <c r="R297" s="694">
        <f>(K297-O297)/O297*100</f>
        <v>10.714285714285703</v>
      </c>
      <c r="S297" s="759">
        <f>IF(INDEX(Historical!$D$7:$D$1439,MATCH(B297,Historical!$B$7:$B$1450,0))=0,"n/a",(INDEX(Historical!$C$7:$C$1439,MATCH(B297,Historical!$B$7:$B$1450,0))/INDEX(Historical!$D$7:$D$1439,MATCH(B297,Historical!$B$7:$B$1450,0))-1)*100)</f>
        <v>16.666666666666675</v>
      </c>
      <c r="T297" s="759">
        <f>IF(INDEX(Historical!$F$7:$F$1432,MATCH(B297,Historical!$B$7:$B$1450,0))=0,"n/a",((INDEX(Historical!$C$7:$C$1439,MATCH(B297,Historical!$B$7:$B$1450,0))/INDEX(Historical!$F$7:$F$1432,MATCH(B297,Historical!$B$7:$B$1450,0)))^(1/3)-1)*100)</f>
        <v>11.868894208139679</v>
      </c>
      <c r="U297" s="759">
        <f>IF(INDEX(Historical!$H$7:$H$1432,MATCH(B297,Historical!$B$7:$B$1450,0))=0,"n/a",((INDEX(Historical!$C$7:$C$1439,MATCH(B297,Historical!$B$7:$B$1450,0))/INDEX(Historical!$H$7:$H$1432,MATCH(B297,Historical!$B$7:$B$1450,0)))^(1/5)-1)*100)</f>
        <v>15.708390490417855</v>
      </c>
      <c r="V297" s="759" t="str">
        <f>IF(INDEX(Historical!$O$7:$O$1432,MATCH(B297,Historical!$B$7:$B$1450,0))=0,"n/a",((INDEX(Historical!$C$7:$C$1439,MATCH(B297,Historical!$B$7:$B$1450,0))/INDEX(Historical!$O$7:$O$1432,MATCH(B297,Historical!$B$7:$B$1450,0)))^(1/10)-1)*100)</f>
        <v>n/a</v>
      </c>
      <c r="W297" s="760" t="str">
        <f>IF(OR(U297&lt;=0,U297="n/a",V297&lt;=0,V297="n/a"),"n/a",U297/V297)</f>
        <v>n/a</v>
      </c>
      <c r="X297" s="761">
        <f>IF(OR(AJ297&lt;=0,AJ297="n/a",U297&lt;=0,U297="n/a"),"n/a",U297/AJ297)</f>
        <v>2.2124493648475854</v>
      </c>
      <c r="Y297" s="717"/>
      <c r="Z297" s="703">
        <f>IF(OR(AC297&lt;0.01,AC297="n/a"),"n/a",M297/AC297*100)</f>
        <v>44.444444444444443</v>
      </c>
      <c r="AA297" s="959">
        <f>IF(OR(AC297&lt;0.01,AC297="n/a"),"n/a",I297/AC297)</f>
        <v>14.347670250896057</v>
      </c>
      <c r="AB297" s="960">
        <v>12</v>
      </c>
      <c r="AC297" s="938">
        <v>2.79</v>
      </c>
      <c r="AD297" s="938">
        <v>1.79</v>
      </c>
      <c r="AE297" s="938">
        <v>5.18</v>
      </c>
      <c r="AF297" s="938">
        <v>1.39</v>
      </c>
      <c r="AG297" s="938">
        <v>10.100000000000001</v>
      </c>
      <c r="AH297" s="938">
        <v>36.9</v>
      </c>
      <c r="AI297" s="938">
        <v>7.3800000000000008</v>
      </c>
      <c r="AJ297" s="938">
        <v>7.1</v>
      </c>
      <c r="AK297" s="938">
        <v>8</v>
      </c>
      <c r="AL297" s="951">
        <v>2570</v>
      </c>
      <c r="AM297" s="945">
        <v>0.5</v>
      </c>
      <c r="AN297" s="938">
        <v>0.06</v>
      </c>
      <c r="AO297" s="802">
        <f>IF(U297="n/a","n/a",IF(AA297&lt;0,"n/a",IF(AA297="n/a","n/a",J297+U297-AA297)))</f>
        <v>4.4583969819649649</v>
      </c>
      <c r="AP297" s="803">
        <f>IF(U297="n/a","n/a",J297+U297)</f>
        <v>18.806067232861022</v>
      </c>
      <c r="AQ297" s="961">
        <f>IF(OR(AC297&lt;0.01,AF297="n/a"),"n/a",(I297/SQRT(22.5*AC297*(I297/AF297))-1)*100)</f>
        <v>-5.8529244007712311</v>
      </c>
      <c r="AR297" s="703">
        <f>INDEX(Historical!$C$7:$C$1439,MATCH(B297,Historical!$B$7:$B$1450,0))*IF(AH297="n/a",1.03,IF(AH297&lt;0,1.01,IF(AH297&gt;10,1.1,(1+AH297/100))))</f>
        <v>1.2320000000000002</v>
      </c>
      <c r="AS297" s="959">
        <f>IF($AI297="n/a",1.03*AR297,IF($AI297&lt;0,1.01*AR297,IF($AI297&gt;10,1.1*AR297,(1+$AI297/100)*AR297)))</f>
        <v>1.3229216000000004</v>
      </c>
      <c r="AT297" s="959">
        <f>IF($AK297="n/a",1.03*AS297,IF($AK297&lt;0,1.01*AS297,IF($AK297&gt;10,1.1*AS297,(1+$AK297/100)*AS297)))</f>
        <v>1.4287553280000005</v>
      </c>
      <c r="AU297" s="959">
        <f>IF($AK297="n/a",1.03*AT297,IF($AK297&lt;0,1.01*AT297,IF($AK297&gt;10,1.1*AT297,(1+$AK297/100)*AT297)))</f>
        <v>1.5430557542400005</v>
      </c>
      <c r="AV297" s="959">
        <f>IF($AK297="n/a",1.03*AU297,IF($AK297&lt;0,1.01*AU297,IF($AK297&gt;10,1.1*AU297,(1+$AK297/100)*AU297)))</f>
        <v>1.6665002145792007</v>
      </c>
      <c r="AW297" s="703">
        <f>SUM(AR297:AV297)</f>
        <v>7.193232896819203</v>
      </c>
      <c r="AX297" s="810">
        <f>AW297/I297*100</f>
        <v>17.969605038269304</v>
      </c>
      <c r="AY297" s="1017">
        <v>1.17</v>
      </c>
      <c r="AZ297" s="945">
        <v>15.659999999999998</v>
      </c>
      <c r="BA297" s="945">
        <v>-14.92</v>
      </c>
      <c r="BB297" s="945">
        <v>3.32</v>
      </c>
      <c r="BC297" s="945">
        <v>-0.33</v>
      </c>
      <c r="BE297" s="666">
        <v>2010</v>
      </c>
      <c r="BF297" s="971">
        <f>IF(BE297&gt;2008,0,IF(BE297&gt;2001,1,IF(BE297&gt;1990,2,IF(BE297&gt;1980,3,IF(BE297&gt;1973,4,IF(BE297&gt;1970,5,IF(BE297&gt;1960,6,IF(BE297&gt;1958,7,IF(BE297&gt;1953,8,9)))))))))</f>
        <v>0</v>
      </c>
      <c r="BG297" s="955">
        <v>1.3</v>
      </c>
      <c r="BH297" s="937"/>
    </row>
    <row r="298" spans="1:60" ht="11.25" customHeight="1" x14ac:dyDescent="0.2">
      <c r="A298" s="762" t="s">
        <v>2273</v>
      </c>
      <c r="B298" s="853" t="s">
        <v>2274</v>
      </c>
      <c r="C298" s="1013" t="s">
        <v>108</v>
      </c>
      <c r="D298" s="1013" t="s">
        <v>4365</v>
      </c>
      <c r="E298" s="792">
        <v>9</v>
      </c>
      <c r="F298" s="1227">
        <v>451</v>
      </c>
      <c r="G298" s="1227" t="s">
        <v>106</v>
      </c>
      <c r="H298" s="1227" t="s">
        <v>106</v>
      </c>
      <c r="I298" s="956">
        <v>30.79</v>
      </c>
      <c r="J298" s="703">
        <f>(M298/I298)*100</f>
        <v>3.2478077297823966</v>
      </c>
      <c r="K298" s="936">
        <v>0.25</v>
      </c>
      <c r="L298" s="1237">
        <v>4</v>
      </c>
      <c r="M298" s="694">
        <f>K298*L298</f>
        <v>1</v>
      </c>
      <c r="N298" s="1237" t="s">
        <v>4193</v>
      </c>
      <c r="O298" s="642">
        <v>0.24</v>
      </c>
      <c r="P298" s="684">
        <v>43538</v>
      </c>
      <c r="Q298" s="684">
        <v>43557</v>
      </c>
      <c r="R298" s="694">
        <f>(K298-O298)/O298*100</f>
        <v>4.1666666666666705</v>
      </c>
      <c r="S298" s="759">
        <f>IF(INDEX(Historical!$D$7:$D$1439,MATCH(B298,Historical!$B$7:$B$1450,0))=0,"n/a",(INDEX(Historical!$C$7:$C$1439,MATCH(B298,Historical!$B$7:$B$1450,0))/INDEX(Historical!$D$7:$D$1439,MATCH(B298,Historical!$B$7:$B$1450,0))-1)*100)</f>
        <v>10.588235294117654</v>
      </c>
      <c r="T298" s="759">
        <f>IF(INDEX(Historical!$F$7:$F$1432,MATCH(B298,Historical!$B$7:$B$1450,0))=0,"n/a",((INDEX(Historical!$C$7:$C$1439,MATCH(B298,Historical!$B$7:$B$1450,0))/INDEX(Historical!$F$7:$F$1432,MATCH(B298,Historical!$B$7:$B$1450,0)))^(1/3)-1)*100)</f>
        <v>5.5227147245074937</v>
      </c>
      <c r="U298" s="759">
        <f>IF(INDEX(Historical!$H$7:$H$1432,MATCH(B298,Historical!$B$7:$B$1450,0))=0,"n/a",((INDEX(Historical!$C$7:$C$1439,MATCH(B298,Historical!$B$7:$B$1450,0))/INDEX(Historical!$H$7:$H$1432,MATCH(B298,Historical!$B$7:$B$1450,0)))^(1/5)-1)*100)</f>
        <v>4.9009030249425933</v>
      </c>
      <c r="V298" s="759">
        <f>IF(INDEX(Historical!$O$7:$O$1432,MATCH(B298,Historical!$B$7:$B$1450,0))=0,"n/a",((INDEX(Historical!$C$7:$C$1439,MATCH(B298,Historical!$B$7:$B$1450,0))/INDEX(Historical!$O$7:$O$1432,MATCH(B298,Historical!$B$7:$B$1450,0)))^(1/10)-1)*100)</f>
        <v>5.6996159590350093</v>
      </c>
      <c r="W298" s="760">
        <f>IF(OR(U298&lt;=0,U298="n/a",V298&lt;=0,V298="n/a"),"n/a",U298/V298)</f>
        <v>0.85986548219511194</v>
      </c>
      <c r="X298" s="761">
        <f>IF(OR(AJ298&lt;=0,AJ298="n/a",U298&lt;=0,U298="n/a"),"n/a",U298/AJ298)</f>
        <v>0.76576609764728021</v>
      </c>
      <c r="Y298" s="704"/>
      <c r="Z298" s="703">
        <f>IF(OR(AC298&lt;0.01,AC298="n/a"),"n/a",M298/AC298*100)</f>
        <v>39.682539682539684</v>
      </c>
      <c r="AA298" s="959">
        <f>IF(OR(AC298&lt;0.01,AC298="n/a"),"n/a",I298/AC298)</f>
        <v>12.218253968253968</v>
      </c>
      <c r="AB298" s="960">
        <v>12</v>
      </c>
      <c r="AC298" s="955">
        <v>2.52</v>
      </c>
      <c r="AD298" s="955">
        <v>1.5</v>
      </c>
      <c r="AE298" s="938">
        <v>2.99</v>
      </c>
      <c r="AF298" s="938">
        <v>1.23</v>
      </c>
      <c r="AG298" s="938">
        <v>10.6</v>
      </c>
      <c r="AH298" s="938">
        <v>23.400000000000002</v>
      </c>
      <c r="AI298" s="938">
        <v>3.01</v>
      </c>
      <c r="AJ298" s="739">
        <v>6.4</v>
      </c>
      <c r="AK298" s="739">
        <v>8</v>
      </c>
      <c r="AL298" s="955">
        <v>474.62</v>
      </c>
      <c r="AM298" s="955">
        <v>1.6</v>
      </c>
      <c r="AN298" s="955">
        <v>0.1</v>
      </c>
      <c r="AO298" s="802">
        <f>IF(U298="n/a","n/a",IF(AA298&lt;0,"n/a",IF(AA298="n/a","n/a",J298+U298-AA298)))</f>
        <v>-4.0695432135289789</v>
      </c>
      <c r="AP298" s="803">
        <f>IF(U298="n/a","n/a",J298+U298)</f>
        <v>8.1487107547249895</v>
      </c>
      <c r="AQ298" s="961">
        <f>IF(OR(AC298&lt;0.01,AF298="n/a"),"n/a",(I298/SQRT(22.5*AC298*(I298/AF298))-1)*100)</f>
        <v>-18.272941021273926</v>
      </c>
      <c r="AR298" s="703">
        <f>INDEX(Historical!$C$7:$C$1439,MATCH(B298,Historical!$B$7:$B$1450,0))*IF(AH298="n/a",1.03,IF(AH298&lt;0,1.01,IF(AH298&gt;10,1.1,(1+AH298/100))))</f>
        <v>1.034</v>
      </c>
      <c r="AS298" s="959">
        <f>IF($AI298="n/a",1.03*AR298,IF($AI298&lt;0,1.01*AR298,IF($AI298&gt;10,1.1*AR298,(1+$AI298/100)*AR298)))</f>
        <v>1.0651234000000001</v>
      </c>
      <c r="AT298" s="959">
        <f>IF($AK298="n/a",1.03*AS298,IF($AK298&lt;0,1.01*AS298,IF($AK298&gt;10,1.1*AS298,(1+$AK298/100)*AS298)))</f>
        <v>1.1503332720000001</v>
      </c>
      <c r="AU298" s="959">
        <f>IF($AK298="n/a",1.03*AT298,IF($AK298&lt;0,1.01*AT298,IF($AK298&gt;10,1.1*AT298,(1+$AK298/100)*AT298)))</f>
        <v>1.2423599337600002</v>
      </c>
      <c r="AV298" s="959">
        <f>IF($AK298="n/a",1.03*AU298,IF($AK298&lt;0,1.01*AU298,IF($AK298&gt;10,1.1*AU298,(1+$AK298/100)*AU298)))</f>
        <v>1.3417487284608003</v>
      </c>
      <c r="AW298" s="703">
        <f>SUM(AR298:AV298)</f>
        <v>5.8335653342208005</v>
      </c>
      <c r="AX298" s="810">
        <f>AW298/I298*100</f>
        <v>18.946298584672945</v>
      </c>
      <c r="AY298" s="788">
        <v>0.87</v>
      </c>
      <c r="AZ298" s="938">
        <v>25.72</v>
      </c>
      <c r="BA298" s="938">
        <v>-7.68</v>
      </c>
      <c r="BB298" s="938">
        <v>10.26</v>
      </c>
      <c r="BC298" s="938">
        <v>9.7799999999999994</v>
      </c>
      <c r="BE298" s="666">
        <v>2011</v>
      </c>
      <c r="BF298" s="971">
        <f>IF(BE298&gt;2008,0,IF(BE298&gt;2001,1,IF(BE298&gt;1990,2,IF(BE298&gt;1980,3,IF(BE298&gt;1973,4,IF(BE298&gt;1970,5,IF(BE298&gt;1960,6,IF(BE298&gt;1958,7,IF(BE298&gt;1953,8,9)))))))))</f>
        <v>0</v>
      </c>
      <c r="BG298" s="955">
        <v>0.89999999999999991</v>
      </c>
      <c r="BH298" s="937"/>
    </row>
    <row r="299" spans="1:60" ht="11.25" customHeight="1" x14ac:dyDescent="0.2">
      <c r="A299" s="762" t="s">
        <v>2270</v>
      </c>
      <c r="B299" s="853" t="s">
        <v>2271</v>
      </c>
      <c r="C299" s="1013" t="s">
        <v>108</v>
      </c>
      <c r="D299" s="1013" t="s">
        <v>4365</v>
      </c>
      <c r="E299" s="792">
        <v>9</v>
      </c>
      <c r="F299" s="1227">
        <v>489</v>
      </c>
      <c r="G299" s="1227" t="s">
        <v>106</v>
      </c>
      <c r="H299" s="1227" t="s">
        <v>106</v>
      </c>
      <c r="I299" s="956">
        <v>29.69</v>
      </c>
      <c r="J299" s="703">
        <f>(M299/I299)*100</f>
        <v>3.2334119232064666</v>
      </c>
      <c r="K299" s="936">
        <v>0.24</v>
      </c>
      <c r="L299" s="1237">
        <v>4</v>
      </c>
      <c r="M299" s="694">
        <f>K299*L299</f>
        <v>0.96</v>
      </c>
      <c r="N299" s="1237" t="s">
        <v>493</v>
      </c>
      <c r="O299" s="642">
        <v>0.22</v>
      </c>
      <c r="P299" s="684">
        <v>43643</v>
      </c>
      <c r="Q299" s="684">
        <v>43661</v>
      </c>
      <c r="R299" s="694">
        <f>(K299-O299)/O299*100</f>
        <v>9.0909090909090864</v>
      </c>
      <c r="S299" s="759">
        <f>IF(INDEX(Historical!$D$7:$D$1439,MATCH(B299,Historical!$B$7:$B$1450,0))=0,"n/a",(INDEX(Historical!$C$7:$C$1439,MATCH(B299,Historical!$B$7:$B$1450,0))/INDEX(Historical!$D$7:$D$1439,MATCH(B299,Historical!$B$7:$B$1450,0))-1)*100)</f>
        <v>13.333333333333353</v>
      </c>
      <c r="T299" s="759">
        <f>IF(INDEX(Historical!$F$7:$F$1432,MATCH(B299,Historical!$B$7:$B$1450,0))=0,"n/a",((INDEX(Historical!$C$7:$C$1439,MATCH(B299,Historical!$B$7:$B$1450,0))/INDEX(Historical!$F$7:$F$1432,MATCH(B299,Historical!$B$7:$B$1450,0)))^(1/3)-1)*100)</f>
        <v>9.3541299792876842</v>
      </c>
      <c r="U299" s="759">
        <f>IF(INDEX(Historical!$H$7:$H$1432,MATCH(B299,Historical!$B$7:$B$1450,0))=0,"n/a",((INDEX(Historical!$C$7:$C$1439,MATCH(B299,Historical!$B$7:$B$1450,0))/INDEX(Historical!$H$7:$H$1432,MATCH(B299,Historical!$B$7:$B$1450,0)))^(1/5)-1)*100)</f>
        <v>7.6669005325678663</v>
      </c>
      <c r="V299" s="759">
        <f>IF(INDEX(Historical!$O$7:$O$1432,MATCH(B299,Historical!$B$7:$B$1450,0))=0,"n/a",((INDEX(Historical!$C$7:$C$1439,MATCH(B299,Historical!$B$7:$B$1450,0))/INDEX(Historical!$O$7:$O$1432,MATCH(B299,Historical!$B$7:$B$1450,0)))^(1/10)-1)*100)</f>
        <v>-0.97501964219197657</v>
      </c>
      <c r="W299" s="760" t="str">
        <f>IF(OR(U299&lt;=0,U299="n/a",V299&lt;=0,V299="n/a"),"n/a",U299/V299)</f>
        <v>n/a</v>
      </c>
      <c r="X299" s="761">
        <f>IF(OR(AJ299&lt;=0,AJ299="n/a",U299&lt;=0,U299="n/a"),"n/a",U299/AJ299)</f>
        <v>0.86144949804133331</v>
      </c>
      <c r="Y299" s="704"/>
      <c r="Z299" s="703">
        <f>IF(OR(AC299&lt;0.01,AC299="n/a"),"n/a",M299/AC299*100)</f>
        <v>32.323232323232318</v>
      </c>
      <c r="AA299" s="959">
        <f>IF(OR(AC299&lt;0.01,AC299="n/a"),"n/a",I299/AC299)</f>
        <v>9.9966329966329965</v>
      </c>
      <c r="AB299" s="960">
        <v>12</v>
      </c>
      <c r="AC299" s="955">
        <v>2.97</v>
      </c>
      <c r="AD299" s="955">
        <v>0.77</v>
      </c>
      <c r="AE299" s="938">
        <v>3.73</v>
      </c>
      <c r="AF299" s="938">
        <v>1.08</v>
      </c>
      <c r="AG299" s="938">
        <v>13.5</v>
      </c>
      <c r="AH299" s="938">
        <v>23.799999999999997</v>
      </c>
      <c r="AI299" s="938">
        <v>6.8500000000000005</v>
      </c>
      <c r="AJ299" s="739">
        <v>8.9</v>
      </c>
      <c r="AK299" s="739">
        <v>13.11</v>
      </c>
      <c r="AL299" s="955">
        <v>21530</v>
      </c>
      <c r="AM299" s="955">
        <v>0.3</v>
      </c>
      <c r="AN299" s="955">
        <v>0.85</v>
      </c>
      <c r="AO299" s="802">
        <f>IF(U299="n/a","n/a",IF(AA299&lt;0,"n/a",IF(AA299="n/a","n/a",J299+U299-AA299)))</f>
        <v>0.90367945914133685</v>
      </c>
      <c r="AP299" s="803">
        <f>IF(U299="n/a","n/a",J299+U299)</f>
        <v>10.900312455774333</v>
      </c>
      <c r="AQ299" s="961">
        <f>IF(OR(AC299&lt;0.01,AF299="n/a"),"n/a",(I299/SQRT(22.5*AC299*(I299/AF299))-1)*100)</f>
        <v>-30.729632321000079</v>
      </c>
      <c r="AR299" s="703">
        <f>INDEX(Historical!$C$7:$C$1439,MATCH(B299,Historical!$B$7:$B$1450,0))*IF(AH299="n/a",1.03,IF(AH299&lt;0,1.01,IF(AH299&gt;10,1.1,(1+AH299/100))))</f>
        <v>0.74800000000000011</v>
      </c>
      <c r="AS299" s="959">
        <f>IF($AI299="n/a",1.03*AR299,IF($AI299&lt;0,1.01*AR299,IF($AI299&gt;10,1.1*AR299,(1+$AI299/100)*AR299)))</f>
        <v>0.79923800000000012</v>
      </c>
      <c r="AT299" s="959">
        <f>IF($AK299="n/a",1.03*AS299,IF($AK299&lt;0,1.01*AS299,IF($AK299&gt;10,1.1*AS299,(1+$AK299/100)*AS299)))</f>
        <v>0.87916180000000022</v>
      </c>
      <c r="AU299" s="959">
        <f>IF($AK299="n/a",1.03*AT299,IF($AK299&lt;0,1.01*AT299,IF($AK299&gt;10,1.1*AT299,(1+$AK299/100)*AT299)))</f>
        <v>0.96707798000000034</v>
      </c>
      <c r="AV299" s="959">
        <f>IF($AK299="n/a",1.03*AU299,IF($AK299&lt;0,1.01*AU299,IF($AK299&gt;10,1.1*AU299,(1+$AK299/100)*AU299)))</f>
        <v>1.0637857780000004</v>
      </c>
      <c r="AW299" s="703">
        <f>SUM(AR299:AV299)</f>
        <v>4.4572635580000011</v>
      </c>
      <c r="AX299" s="810">
        <f>AW299/I299*100</f>
        <v>15.01267618053217</v>
      </c>
      <c r="AY299" s="788">
        <v>1.34</v>
      </c>
      <c r="AZ299" s="938">
        <v>34.22</v>
      </c>
      <c r="BA299" s="938">
        <v>-2.0500000000000003</v>
      </c>
      <c r="BB299" s="938">
        <v>7.08</v>
      </c>
      <c r="BC299" s="938">
        <v>10.35</v>
      </c>
      <c r="BE299" s="666">
        <v>2011</v>
      </c>
      <c r="BF299" s="971">
        <f>IF(BE299&gt;2008,0,IF(BE299&gt;2001,1,IF(BE299&gt;1990,2,IF(BE299&gt;1980,3,IF(BE299&gt;1973,4,IF(BE299&gt;1970,5,IF(BE299&gt;1960,6,IF(BE299&gt;1958,7,IF(BE299&gt;1953,8,9)))))))))</f>
        <v>0</v>
      </c>
      <c r="BG299" s="955">
        <v>1.4000000000000001</v>
      </c>
      <c r="BH299" s="937"/>
    </row>
    <row r="300" spans="1:60" ht="11.25" customHeight="1" x14ac:dyDescent="0.2">
      <c r="A300" s="944" t="s">
        <v>1093</v>
      </c>
      <c r="B300" s="948" t="s">
        <v>1094</v>
      </c>
      <c r="C300" s="1013" t="s">
        <v>112</v>
      </c>
      <c r="D300" s="1013" t="s">
        <v>4391</v>
      </c>
      <c r="E300" s="792">
        <v>7</v>
      </c>
      <c r="F300" s="1227">
        <v>685</v>
      </c>
      <c r="G300" s="1204" t="s">
        <v>106</v>
      </c>
      <c r="H300" s="1204" t="s">
        <v>106</v>
      </c>
      <c r="I300" s="947">
        <v>42</v>
      </c>
      <c r="J300" s="703">
        <f>(M300/I300)*100</f>
        <v>0.95238095238095244</v>
      </c>
      <c r="K300" s="950">
        <v>0.1</v>
      </c>
      <c r="L300" s="960">
        <v>4</v>
      </c>
      <c r="M300" s="694">
        <f>K300*L300</f>
        <v>0.4</v>
      </c>
      <c r="N300" s="943" t="s">
        <v>995</v>
      </c>
      <c r="O300" s="795">
        <v>9.5000000000000001E-2</v>
      </c>
      <c r="P300" s="934">
        <v>43595</v>
      </c>
      <c r="Q300" s="934">
        <v>43609</v>
      </c>
      <c r="R300" s="694">
        <f>(K300-O300)/O300*100</f>
        <v>5.2631578947368469</v>
      </c>
      <c r="S300" s="759">
        <f>IF(INDEX(Historical!$D$7:$D$1439,MATCH(B300,Historical!$B$7:$B$1450,0))=0,"n/a",(INDEX(Historical!$C$7:$C$1439,MATCH(B300,Historical!$B$7:$B$1450,0))/INDEX(Historical!$D$7:$D$1439,MATCH(B300,Historical!$B$7:$B$1450,0))-1)*100)</f>
        <v>11.86440677966103</v>
      </c>
      <c r="T300" s="759">
        <f>IF(INDEX(Historical!$F$7:$F$1432,MATCH(B300,Historical!$B$7:$B$1450,0))=0,"n/a",((INDEX(Historical!$C$7:$C$1439,MATCH(B300,Historical!$B$7:$B$1450,0))/INDEX(Historical!$F$7:$F$1432,MATCH(B300,Historical!$B$7:$B$1450,0)))^(1/3)-1)*100)</f>
        <v>9.6961310486523686</v>
      </c>
      <c r="U300" s="759">
        <f>IF(INDEX(Historical!$H$7:$H$1432,MATCH(B300,Historical!$B$7:$B$1450,0))=0,"n/a",((INDEX(Historical!$C$7:$C$1439,MATCH(B300,Historical!$B$7:$B$1450,0))/INDEX(Historical!$H$7:$H$1432,MATCH(B300,Historical!$B$7:$B$1450,0)))^(1/5)-1)*100)</f>
        <v>9.4608784223157549</v>
      </c>
      <c r="V300" s="759">
        <f>IF(INDEX(Historical!$O$7:$O$1432,MATCH(B300,Historical!$B$7:$B$1450,0))=0,"n/a",((INDEX(Historical!$C$7:$C$1439,MATCH(B300,Historical!$B$7:$B$1450,0))/INDEX(Historical!$O$7:$O$1432,MATCH(B300,Historical!$B$7:$B$1450,0)))^(1/10)-1)*100)</f>
        <v>6.2488268514150569</v>
      </c>
      <c r="W300" s="760">
        <f>IF(OR(U300&lt;=0,U300="n/a",V300&lt;=0,V300="n/a"),"n/a",U300/V300)</f>
        <v>1.5140247357267267</v>
      </c>
      <c r="X300" s="761">
        <f>IF(OR(AJ300&lt;=0,AJ300="n/a",U300&lt;=0,U300="n/a"),"n/a",U300/AJ300)</f>
        <v>0.28844141531450468</v>
      </c>
      <c r="Y300" s="949"/>
      <c r="Z300" s="703">
        <f>IF(OR(AC300&lt;0.01,AC300="n/a"),"n/a",M300/AC300*100)</f>
        <v>12.903225806451612</v>
      </c>
      <c r="AA300" s="959">
        <f>IF(OR(AC300&lt;0.01,AC300="n/a"),"n/a",I300/AC300)</f>
        <v>13.548387096774194</v>
      </c>
      <c r="AB300" s="960">
        <v>12</v>
      </c>
      <c r="AC300" s="938">
        <v>3.1</v>
      </c>
      <c r="AD300" s="938">
        <v>1.38</v>
      </c>
      <c r="AE300" s="938">
        <v>0.88</v>
      </c>
      <c r="AF300" s="938">
        <v>2.96</v>
      </c>
      <c r="AG300" s="938" t="s">
        <v>137</v>
      </c>
      <c r="AH300" s="938">
        <v>147.10000000000002</v>
      </c>
      <c r="AI300" s="938">
        <v>3.36</v>
      </c>
      <c r="AJ300" s="938">
        <v>32.800000000000004</v>
      </c>
      <c r="AK300" s="938">
        <v>10</v>
      </c>
      <c r="AL300" s="951">
        <v>1980</v>
      </c>
      <c r="AM300" s="945">
        <v>2.1999999999999997</v>
      </c>
      <c r="AN300" s="938" t="s">
        <v>137</v>
      </c>
      <c r="AO300" s="802">
        <f>IF(U300="n/a","n/a",IF(AA300&lt;0,"n/a",IF(AA300="n/a","n/a",J300+U300-AA300)))</f>
        <v>-3.1351277220774865</v>
      </c>
      <c r="AP300" s="803">
        <f>IF(U300="n/a","n/a",J300+U300)</f>
        <v>10.413259374696707</v>
      </c>
      <c r="AQ300" s="961">
        <f>IF(OR(AC300&lt;0.01,AF300="n/a"),"n/a",(I300/SQRT(22.5*AC300*(I300/AF300))-1)*100)</f>
        <v>33.505265491584638</v>
      </c>
      <c r="AR300" s="703">
        <f>INDEX(Historical!$C$7:$C$1439,MATCH(B300,Historical!$B$7:$B$1450,0))*IF(AH300="n/a",1.03,IF(AH300&lt;0,1.01,IF(AH300&gt;10,1.1,(1+AH300/100))))</f>
        <v>0.36300000000000004</v>
      </c>
      <c r="AS300" s="959">
        <f>IF($AI300="n/a",1.03*AR300,IF($AI300&lt;0,1.01*AR300,IF($AI300&gt;10,1.1*AR300,(1+$AI300/100)*AR300)))</f>
        <v>0.37519680000000005</v>
      </c>
      <c r="AT300" s="959">
        <f>IF($AK300="n/a",1.03*AS300,IF($AK300&lt;0,1.01*AS300,IF($AK300&gt;10,1.1*AS300,(1+$AK300/100)*AS300)))</f>
        <v>0.41271648000000011</v>
      </c>
      <c r="AU300" s="959">
        <f>IF($AK300="n/a",1.03*AT300,IF($AK300&lt;0,1.01*AT300,IF($AK300&gt;10,1.1*AT300,(1+$AK300/100)*AT300)))</f>
        <v>0.45398812800000016</v>
      </c>
      <c r="AV300" s="959">
        <f>IF($AK300="n/a",1.03*AU300,IF($AK300&lt;0,1.01*AU300,IF($AK300&gt;10,1.1*AU300,(1+$AK300/100)*AU300)))</f>
        <v>0.49938694080000023</v>
      </c>
      <c r="AW300" s="703">
        <f>SUM(AR300:AV300)</f>
        <v>2.1042883488000008</v>
      </c>
      <c r="AX300" s="810">
        <f>AW300/I300*100</f>
        <v>5.0102103542857162</v>
      </c>
      <c r="AY300" s="1017">
        <v>1.34</v>
      </c>
      <c r="AZ300" s="945">
        <v>4.63</v>
      </c>
      <c r="BA300" s="945">
        <v>-29.799999999999997</v>
      </c>
      <c r="BB300" s="945">
        <v>-15.85</v>
      </c>
      <c r="BC300" s="945">
        <v>-17.14</v>
      </c>
      <c r="BE300" s="666">
        <v>2013</v>
      </c>
      <c r="BF300" s="971">
        <f>IF(BE300&gt;2008,0,IF(BE300&gt;2001,1,IF(BE300&gt;1990,2,IF(BE300&gt;1980,3,IF(BE300&gt;1973,4,IF(BE300&gt;1970,5,IF(BE300&gt;1960,6,IF(BE300&gt;1958,7,IF(BE300&gt;1953,8,9)))))))))</f>
        <v>0</v>
      </c>
      <c r="BG300" s="955" t="s">
        <v>137</v>
      </c>
      <c r="BH300" s="937"/>
    </row>
    <row r="301" spans="1:60" ht="11.25" customHeight="1" x14ac:dyDescent="0.2">
      <c r="A301" s="936" t="s">
        <v>1222</v>
      </c>
      <c r="B301" s="948" t="s">
        <v>1223</v>
      </c>
      <c r="C301" s="1013" t="s">
        <v>247</v>
      </c>
      <c r="D301" s="1013" t="s">
        <v>4343</v>
      </c>
      <c r="E301" s="792">
        <v>9</v>
      </c>
      <c r="F301" s="1227">
        <v>464</v>
      </c>
      <c r="G301" s="1237" t="s">
        <v>106</v>
      </c>
      <c r="H301" s="1237" t="s">
        <v>106</v>
      </c>
      <c r="I301" s="947">
        <v>41.06</v>
      </c>
      <c r="J301" s="703">
        <f>(M301/I301)*100</f>
        <v>3.7018996590355577</v>
      </c>
      <c r="K301" s="950">
        <v>0.38</v>
      </c>
      <c r="L301" s="960">
        <v>4</v>
      </c>
      <c r="M301" s="694">
        <f>K301*L301</f>
        <v>1.52</v>
      </c>
      <c r="N301" s="943" t="s">
        <v>244</v>
      </c>
      <c r="O301" s="795">
        <v>0.34499999999999997</v>
      </c>
      <c r="P301" s="934">
        <v>43572</v>
      </c>
      <c r="Q301" s="934">
        <v>43588</v>
      </c>
      <c r="R301" s="694">
        <f>(K301-O301)/O301*100</f>
        <v>10.144927536231894</v>
      </c>
      <c r="S301" s="759">
        <f>IF(INDEX(Historical!$D$7:$D$1439,MATCH(B301,Historical!$B$7:$B$1450,0))=0,"n/a",(INDEX(Historical!$C$7:$C$1439,MATCH(B301,Historical!$B$7:$B$1450,0))/INDEX(Historical!$D$7:$D$1439,MATCH(B301,Historical!$B$7:$B$1450,0))-1)*100)</f>
        <v>11.618257261410768</v>
      </c>
      <c r="T301" s="759">
        <f>IF(INDEX(Historical!$F$7:$F$1432,MATCH(B301,Historical!$B$7:$B$1450,0))=0,"n/a",((INDEX(Historical!$C$7:$C$1439,MATCH(B301,Historical!$B$7:$B$1450,0))/INDEX(Historical!$F$7:$F$1432,MATCH(B301,Historical!$B$7:$B$1450,0)))^(1/3)-1)*100)</f>
        <v>11.510779069974575</v>
      </c>
      <c r="U301" s="759">
        <f>IF(INDEX(Historical!$H$7:$H$1432,MATCH(B301,Historical!$B$7:$B$1450,0))=0,"n/a",((INDEX(Historical!$C$7:$C$1439,MATCH(B301,Historical!$B$7:$B$1450,0))/INDEX(Historical!$H$7:$H$1432,MATCH(B301,Historical!$B$7:$B$1450,0)))^(1/5)-1)*100)</f>
        <v>11.513009414645747</v>
      </c>
      <c r="V301" s="759">
        <f>IF(INDEX(Historical!$O$7:$O$1432,MATCH(B301,Historical!$B$7:$B$1450,0))=0,"n/a",((INDEX(Historical!$C$7:$C$1439,MATCH(B301,Historical!$B$7:$B$1450,0))/INDEX(Historical!$O$7:$O$1432,MATCH(B301,Historical!$B$7:$B$1450,0)))^(1/10)-1)*100)</f>
        <v>8.8693033669262622</v>
      </c>
      <c r="W301" s="760">
        <f>IF(OR(U301&lt;=0,U301="n/a",V301&lt;=0,V301="n/a"),"n/a",U301/V301)</f>
        <v>1.2980736973749141</v>
      </c>
      <c r="X301" s="761">
        <f>IF(OR(AJ301&lt;=0,AJ301="n/a",U301&lt;=0,U301="n/a"),"n/a",U301/AJ301)</f>
        <v>1.2514140668093205</v>
      </c>
      <c r="Y301" s="1029"/>
      <c r="Z301" s="703">
        <f>IF(OR(AC301&lt;0.01,AC301="n/a"),"n/a",M301/AC301*100)</f>
        <v>33.333333333333336</v>
      </c>
      <c r="AA301" s="959">
        <f>IF(OR(AC301&lt;0.01,AC301="n/a"),"n/a",I301/AC301)</f>
        <v>9.0043859649122826</v>
      </c>
      <c r="AB301" s="960">
        <v>1</v>
      </c>
      <c r="AC301" s="938">
        <v>4.5599999999999996</v>
      </c>
      <c r="AD301" s="938">
        <v>0.84</v>
      </c>
      <c r="AE301" s="938">
        <v>0.56999999999999995</v>
      </c>
      <c r="AF301" s="938">
        <v>1.82</v>
      </c>
      <c r="AG301" s="938">
        <v>21.8</v>
      </c>
      <c r="AH301" s="938">
        <v>47.599999999999994</v>
      </c>
      <c r="AI301" s="938">
        <v>8.0399999999999991</v>
      </c>
      <c r="AJ301" s="938">
        <v>9.1999999999999993</v>
      </c>
      <c r="AK301" s="938">
        <v>11.04</v>
      </c>
      <c r="AL301" s="951">
        <v>4560</v>
      </c>
      <c r="AM301" s="945">
        <v>1</v>
      </c>
      <c r="AN301" s="938">
        <v>0.05</v>
      </c>
      <c r="AO301" s="802">
        <f>IF(U301="n/a","n/a",IF(AA301&lt;0,"n/a",IF(AA301="n/a","n/a",J301+U301-AA301)))</f>
        <v>6.2105231087690225</v>
      </c>
      <c r="AP301" s="803">
        <f>IF(U301="n/a","n/a",J301+U301)</f>
        <v>15.214909073681305</v>
      </c>
      <c r="AQ301" s="961">
        <f>IF(OR(AC301&lt;0.01,AF301="n/a"),"n/a",(I301/SQRT(22.5*AC301*(I301/AF301))-1)*100)</f>
        <v>-14.656296317275984</v>
      </c>
      <c r="AR301" s="703">
        <f>INDEX(Historical!$C$7:$C$1439,MATCH(B301,Historical!$B$7:$B$1450,0))*IF(AH301="n/a",1.03,IF(AH301&lt;0,1.01,IF(AH301&gt;10,1.1,(1+AH301/100))))</f>
        <v>1.4795</v>
      </c>
      <c r="AS301" s="959">
        <f>IF($AI301="n/a",1.03*AR301,IF($AI301&lt;0,1.01*AR301,IF($AI301&gt;10,1.1*AR301,(1+$AI301/100)*AR301)))</f>
        <v>1.5984518000000001</v>
      </c>
      <c r="AT301" s="959">
        <f>IF($AK301="n/a",1.03*AS301,IF($AK301&lt;0,1.01*AS301,IF($AK301&gt;10,1.1*AS301,(1+$AK301/100)*AS301)))</f>
        <v>1.7582969800000003</v>
      </c>
      <c r="AU301" s="959">
        <f>IF($AK301="n/a",1.03*AT301,IF($AK301&lt;0,1.01*AT301,IF($AK301&gt;10,1.1*AT301,(1+$AK301/100)*AT301)))</f>
        <v>1.9341266780000006</v>
      </c>
      <c r="AV301" s="959">
        <f>IF($AK301="n/a",1.03*AU301,IF($AK301&lt;0,1.01*AU301,IF($AK301&gt;10,1.1*AU301,(1+$AK301/100)*AU301)))</f>
        <v>2.1275393458000007</v>
      </c>
      <c r="AW301" s="703">
        <f>SUM(AR301:AV301)</f>
        <v>8.8979148038000009</v>
      </c>
      <c r="AX301" s="810">
        <f>AW301/I301*100</f>
        <v>21.670518275207016</v>
      </c>
      <c r="AY301" s="1017">
        <v>0.96</v>
      </c>
      <c r="AZ301" s="945">
        <v>5.12</v>
      </c>
      <c r="BA301" s="945">
        <v>-39.619999999999997</v>
      </c>
      <c r="BB301" s="945">
        <v>-4.25</v>
      </c>
      <c r="BC301" s="945">
        <v>-21.69</v>
      </c>
      <c r="BE301" s="666">
        <v>2011</v>
      </c>
      <c r="BF301" s="971">
        <f>IF(BE301&gt;2008,0,IF(BE301&gt;2001,1,IF(BE301&gt;1990,2,IF(BE301&gt;1980,3,IF(BE301&gt;1973,4,IF(BE301&gt;1970,5,IF(BE301&gt;1960,6,IF(BE301&gt;1958,7,IF(BE301&gt;1953,8,9)))))))))</f>
        <v>0</v>
      </c>
      <c r="BG301" s="955">
        <v>12</v>
      </c>
      <c r="BH301" s="937"/>
    </row>
    <row r="302" spans="1:60" ht="11.25" customHeight="1" x14ac:dyDescent="0.2">
      <c r="A302" s="936" t="s">
        <v>591</v>
      </c>
      <c r="B302" s="948" t="s">
        <v>592</v>
      </c>
      <c r="C302" s="1013" t="s">
        <v>108</v>
      </c>
      <c r="D302" s="1013" t="s">
        <v>4365</v>
      </c>
      <c r="E302" s="792">
        <v>23</v>
      </c>
      <c r="F302" s="1227">
        <v>145</v>
      </c>
      <c r="G302" s="1227" t="s">
        <v>37</v>
      </c>
      <c r="H302" s="1227" t="s">
        <v>37</v>
      </c>
      <c r="I302" s="938">
        <v>22.12</v>
      </c>
      <c r="J302" s="703">
        <f>(M302/I302)*100</f>
        <v>3.0741410488245933</v>
      </c>
      <c r="K302" s="957">
        <v>0.17</v>
      </c>
      <c r="L302" s="960">
        <v>4</v>
      </c>
      <c r="M302" s="694">
        <f>K302*L302</f>
        <v>0.68</v>
      </c>
      <c r="N302" s="943" t="s">
        <v>460</v>
      </c>
      <c r="O302" s="796">
        <v>0.15</v>
      </c>
      <c r="P302" s="934">
        <v>43382</v>
      </c>
      <c r="Q302" s="934">
        <v>43392</v>
      </c>
      <c r="R302" s="694">
        <f>(K302-O302)/O302*100</f>
        <v>13.333333333333346</v>
      </c>
      <c r="S302" s="759">
        <f>IF(INDEX(Historical!$D$7:$D$1439,MATCH(B302,Historical!$B$7:$B$1450,0))=0,"n/a",(INDEX(Historical!$C$7:$C$1439,MATCH(B302,Historical!$B$7:$B$1450,0))/INDEX(Historical!$D$7:$D$1439,MATCH(B302,Historical!$B$7:$B$1450,0))-1)*100)</f>
        <v>8.7719298245613864</v>
      </c>
      <c r="T302" s="759">
        <f>IF(INDEX(Historical!$F$7:$F$1432,MATCH(B302,Historical!$B$7:$B$1450,0))=0,"n/a",((INDEX(Historical!$C$7:$C$1439,MATCH(B302,Historical!$B$7:$B$1450,0))/INDEX(Historical!$F$7:$F$1432,MATCH(B302,Historical!$B$7:$B$1450,0)))^(1/3)-1)*100)</f>
        <v>6.4953735209395624</v>
      </c>
      <c r="U302" s="759">
        <f>IF(INDEX(Historical!$H$7:$H$1432,MATCH(B302,Historical!$B$7:$B$1450,0))=0,"n/a",((INDEX(Historical!$C$7:$C$1439,MATCH(B302,Historical!$B$7:$B$1450,0))/INDEX(Historical!$H$7:$H$1432,MATCH(B302,Historical!$B$7:$B$1450,0)))^(1/5)-1)*100)</f>
        <v>6.672031681206736</v>
      </c>
      <c r="V302" s="759">
        <f>IF(INDEX(Historical!$O$7:$O$1432,MATCH(B302,Historical!$B$7:$B$1450,0))=0,"n/a",((INDEX(Historical!$C$7:$C$1439,MATCH(B302,Historical!$B$7:$B$1450,0))/INDEX(Historical!$O$7:$O$1432,MATCH(B302,Historical!$B$7:$B$1450,0)))^(1/10)-1)*100)</f>
        <v>8.2737966788736905</v>
      </c>
      <c r="W302" s="760">
        <f>IF(OR(U302&lt;=0,U302="n/a",V302&lt;=0,V302="n/a"),"n/a",U302/V302)</f>
        <v>0.80640508102442243</v>
      </c>
      <c r="X302" s="761">
        <f>IF(OR(AJ302&lt;=0,AJ302="n/a",U302&lt;=0,U302="n/a"),"n/a",U302/AJ302)</f>
        <v>0.70231912433755117</v>
      </c>
      <c r="Y302" s="714"/>
      <c r="Z302" s="703">
        <f>IF(OR(AC302&lt;0.01,AC302="n/a"),"n/a",M302/AC302*100)</f>
        <v>41.975308641975303</v>
      </c>
      <c r="AA302" s="959">
        <f>IF(OR(AC302&lt;0.01,AC302="n/a"),"n/a",I302/AC302)</f>
        <v>13.654320987654321</v>
      </c>
      <c r="AB302" s="960">
        <v>12</v>
      </c>
      <c r="AC302" s="938">
        <v>1.62</v>
      </c>
      <c r="AD302" s="938">
        <v>1.93</v>
      </c>
      <c r="AE302" s="938">
        <v>3.73</v>
      </c>
      <c r="AF302" s="938">
        <v>1.43</v>
      </c>
      <c r="AG302" s="938">
        <v>10.8</v>
      </c>
      <c r="AH302" s="938">
        <v>11</v>
      </c>
      <c r="AI302" s="938">
        <v>1.51</v>
      </c>
      <c r="AJ302" s="938">
        <v>9.5</v>
      </c>
      <c r="AK302" s="938">
        <v>7.0000000000000009</v>
      </c>
      <c r="AL302" s="951">
        <v>531.51</v>
      </c>
      <c r="AM302" s="945">
        <v>3.1</v>
      </c>
      <c r="AN302" s="938">
        <v>0.95</v>
      </c>
      <c r="AO302" s="802">
        <f>IF(U302="n/a","n/a",IF(AA302&lt;0,"n/a",IF(AA302="n/a","n/a",J302+U302-AA302)))</f>
        <v>-3.908148257622992</v>
      </c>
      <c r="AP302" s="803">
        <f>IF(U302="n/a","n/a",J302+U302)</f>
        <v>9.7461727300313292</v>
      </c>
      <c r="AQ302" s="961">
        <f>IF(OR(AC302&lt;0.01,AF302="n/a"),"n/a",(I302/SQRT(22.5*AC302*(I302/AF302))-1)*100)</f>
        <v>-6.8437894660665961</v>
      </c>
      <c r="AR302" s="703">
        <f>INDEX(Historical!$C$7:$C$1439,MATCH(B302,Historical!$B$7:$B$1450,0))*IF(AH302="n/a",1.03,IF(AH302&lt;0,1.01,IF(AH302&gt;10,1.1,(1+AH302/100))))</f>
        <v>0.68200000000000005</v>
      </c>
      <c r="AS302" s="959">
        <f>IF($AI302="n/a",1.03*AR302,IF($AI302&lt;0,1.01*AR302,IF($AI302&gt;10,1.1*AR302,(1+$AI302/100)*AR302)))</f>
        <v>0.69229819999999997</v>
      </c>
      <c r="AT302" s="959">
        <f>IF($AK302="n/a",1.03*AS302,IF($AK302&lt;0,1.01*AS302,IF($AK302&gt;10,1.1*AS302,(1+$AK302/100)*AS302)))</f>
        <v>0.74075907399999996</v>
      </c>
      <c r="AU302" s="959">
        <f>IF($AK302="n/a",1.03*AT302,IF($AK302&lt;0,1.01*AT302,IF($AK302&gt;10,1.1*AT302,(1+$AK302/100)*AT302)))</f>
        <v>0.79261220917999997</v>
      </c>
      <c r="AV302" s="959">
        <f>IF($AK302="n/a",1.03*AU302,IF($AK302&lt;0,1.01*AU302,IF($AK302&gt;10,1.1*AU302,(1+$AK302/100)*AU302)))</f>
        <v>0.84809506382260003</v>
      </c>
      <c r="AW302" s="703">
        <f>SUM(AR302:AV302)</f>
        <v>3.7557645470026002</v>
      </c>
      <c r="AX302" s="810">
        <f>AW302/I302*100</f>
        <v>16.979044064207052</v>
      </c>
      <c r="AY302" s="1017">
        <v>0.62</v>
      </c>
      <c r="AZ302" s="945">
        <v>26.179999999999996</v>
      </c>
      <c r="BA302" s="945">
        <v>-9.5299999999999994</v>
      </c>
      <c r="BB302" s="945">
        <v>3.2099999999999995</v>
      </c>
      <c r="BC302" s="945">
        <v>2.87</v>
      </c>
      <c r="BE302" s="666">
        <v>1997</v>
      </c>
      <c r="BF302" s="971">
        <f>IF(BE302&gt;2008,0,IF(BE302&gt;2001,1,IF(BE302&gt;1990,2,IF(BE302&gt;1980,3,IF(BE302&gt;1973,4,IF(BE302&gt;1970,5,IF(BE302&gt;1960,6,IF(BE302&gt;1958,7,IF(BE302&gt;1953,8,9)))))))))</f>
        <v>2</v>
      </c>
      <c r="BG302" s="955">
        <v>1</v>
      </c>
      <c r="BH302" s="937"/>
    </row>
    <row r="303" spans="1:60" ht="11.25" customHeight="1" x14ac:dyDescent="0.2">
      <c r="A303" s="936" t="s">
        <v>1220</v>
      </c>
      <c r="B303" s="948" t="s">
        <v>1221</v>
      </c>
      <c r="C303" s="1013" t="s">
        <v>4216</v>
      </c>
      <c r="D303" s="1013" t="s">
        <v>4364</v>
      </c>
      <c r="E303" s="792">
        <v>9</v>
      </c>
      <c r="F303" s="1227">
        <v>426</v>
      </c>
      <c r="G303" s="1227" t="s">
        <v>106</v>
      </c>
      <c r="H303" s="1227" t="s">
        <v>106</v>
      </c>
      <c r="I303" s="947">
        <v>49.66</v>
      </c>
      <c r="J303" s="703">
        <f>(M303/I303)*100</f>
        <v>1.3693113169552962</v>
      </c>
      <c r="K303" s="950">
        <v>0.17</v>
      </c>
      <c r="L303" s="960">
        <v>4</v>
      </c>
      <c r="M303" s="694">
        <f>K303*L303</f>
        <v>0.68</v>
      </c>
      <c r="N303" s="943" t="s">
        <v>228</v>
      </c>
      <c r="O303" s="795">
        <v>0.16</v>
      </c>
      <c r="P303" s="934">
        <v>43517</v>
      </c>
      <c r="Q303" s="934">
        <v>43532</v>
      </c>
      <c r="R303" s="694">
        <f>(K303-O303)/O303*100</f>
        <v>6.2500000000000053</v>
      </c>
      <c r="S303" s="759">
        <f>IF(INDEX(Historical!$D$7:$D$1439,MATCH(B303,Historical!$B$7:$B$1450,0))=0,"n/a",(INDEX(Historical!$C$7:$C$1439,MATCH(B303,Historical!$B$7:$B$1450,0))/INDEX(Historical!$D$7:$D$1439,MATCH(B303,Historical!$B$7:$B$1450,0))-1)*100)</f>
        <v>6.6666666666666652</v>
      </c>
      <c r="T303" s="759">
        <f>IF(INDEX(Historical!$F$7:$F$1432,MATCH(B303,Historical!$B$7:$B$1450,0))=0,"n/a",((INDEX(Historical!$C$7:$C$1439,MATCH(B303,Historical!$B$7:$B$1450,0))/INDEX(Historical!$F$7:$F$1432,MATCH(B303,Historical!$B$7:$B$1450,0)))^(1/3)-1)*100)</f>
        <v>13.30326698854094</v>
      </c>
      <c r="U303" s="759">
        <f>IF(INDEX(Historical!$H$7:$H$1432,MATCH(B303,Historical!$B$7:$B$1450,0))=0,"n/a",((INDEX(Historical!$C$7:$C$1439,MATCH(B303,Historical!$B$7:$B$1450,0))/INDEX(Historical!$H$7:$H$1432,MATCH(B303,Historical!$B$7:$B$1450,0)))^(1/5)-1)*100)</f>
        <v>12.195514544619957</v>
      </c>
      <c r="V303" s="759" t="str">
        <f>IF(INDEX(Historical!$O$7:$O$1432,MATCH(B303,Historical!$B$7:$B$1450,0))=0,"n/a",((INDEX(Historical!$C$7:$C$1439,MATCH(B303,Historical!$B$7:$B$1450,0))/INDEX(Historical!$O$7:$O$1432,MATCH(B303,Historical!$B$7:$B$1450,0)))^(1/10)-1)*100)</f>
        <v>n/a</v>
      </c>
      <c r="W303" s="760" t="str">
        <f>IF(OR(U303&lt;=0,U303="n/a",V303&lt;=0,V303="n/a"),"n/a",U303/V303)</f>
        <v>n/a</v>
      </c>
      <c r="X303" s="761">
        <f>IF(OR(AJ303&lt;=0,AJ303="n/a",U303&lt;=0,U303="n/a"),"n/a",U303/AJ303)</f>
        <v>1.1614775756780911</v>
      </c>
      <c r="Y303" s="717"/>
      <c r="Z303" s="703">
        <f>IF(OR(AC303&lt;0.01,AC303="n/a"),"n/a",M303/AC303*100)</f>
        <v>33.663366336633665</v>
      </c>
      <c r="AA303" s="959">
        <f>IF(OR(AC303&lt;0.01,AC303="n/a"),"n/a",I303/AC303)</f>
        <v>24.584158415841582</v>
      </c>
      <c r="AB303" s="960">
        <v>12</v>
      </c>
      <c r="AC303" s="938">
        <v>2.02</v>
      </c>
      <c r="AD303" s="938">
        <v>1.1399999999999999</v>
      </c>
      <c r="AE303" s="938">
        <v>3.78</v>
      </c>
      <c r="AF303" s="938">
        <v>3.6</v>
      </c>
      <c r="AG303" s="938">
        <v>15</v>
      </c>
      <c r="AH303" s="938">
        <v>39.5</v>
      </c>
      <c r="AI303" s="938">
        <v>11.53</v>
      </c>
      <c r="AJ303" s="938">
        <v>10.5</v>
      </c>
      <c r="AK303" s="938">
        <v>21.9</v>
      </c>
      <c r="AL303" s="951">
        <v>6850</v>
      </c>
      <c r="AM303" s="945">
        <v>0.8</v>
      </c>
      <c r="AN303" s="938">
        <v>0.4</v>
      </c>
      <c r="AO303" s="802">
        <f>IF(U303="n/a","n/a",IF(AA303&lt;0,"n/a",IF(AA303="n/a","n/a",J303+U303-AA303)))</f>
        <v>-11.019332554266329</v>
      </c>
      <c r="AP303" s="803">
        <f>IF(U303="n/a","n/a",J303+U303)</f>
        <v>13.564825861575253</v>
      </c>
      <c r="AQ303" s="961">
        <f>IF(OR(AC303&lt;0.01,AF303="n/a"),"n/a",(I303/SQRT(22.5*AC303*(I303/AF303))-1)*100)</f>
        <v>98.329658562068147</v>
      </c>
      <c r="AR303" s="703">
        <f>INDEX(Historical!$C$7:$C$1439,MATCH(B303,Historical!$B$7:$B$1450,0))*IF(AH303="n/a",1.03,IF(AH303&lt;0,1.01,IF(AH303&gt;10,1.1,(1+AH303/100))))</f>
        <v>0.70400000000000007</v>
      </c>
      <c r="AS303" s="959">
        <f>IF($AI303="n/a",1.03*AR303,IF($AI303&lt;0,1.01*AR303,IF($AI303&gt;10,1.1*AR303,(1+$AI303/100)*AR303)))</f>
        <v>0.77440000000000009</v>
      </c>
      <c r="AT303" s="959">
        <f>IF($AK303="n/a",1.03*AS303,IF($AK303&lt;0,1.01*AS303,IF($AK303&gt;10,1.1*AS303,(1+$AK303/100)*AS303)))</f>
        <v>0.85184000000000015</v>
      </c>
      <c r="AU303" s="959">
        <f>IF($AK303="n/a",1.03*AT303,IF($AK303&lt;0,1.01*AT303,IF($AK303&gt;10,1.1*AT303,(1+$AK303/100)*AT303)))</f>
        <v>0.93702400000000019</v>
      </c>
      <c r="AV303" s="959">
        <f>IF($AK303="n/a",1.03*AU303,IF($AK303&lt;0,1.01*AU303,IF($AK303&gt;10,1.1*AU303,(1+$AK303/100)*AU303)))</f>
        <v>1.0307264000000003</v>
      </c>
      <c r="AW303" s="703">
        <f>SUM(AR303:AV303)</f>
        <v>4.2979904000000007</v>
      </c>
      <c r="AX303" s="810">
        <f>AW303/I303*100</f>
        <v>8.6548336689488536</v>
      </c>
      <c r="AY303" s="1017">
        <v>1.1499999999999999</v>
      </c>
      <c r="AZ303" s="945">
        <v>22.56</v>
      </c>
      <c r="BA303" s="945">
        <v>-22.259999999999998</v>
      </c>
      <c r="BB303" s="945">
        <v>-4.55</v>
      </c>
      <c r="BC303" s="945">
        <v>0.45999999999999996</v>
      </c>
      <c r="BE303" s="666">
        <v>2011</v>
      </c>
      <c r="BF303" s="971">
        <f>IF(BE303&gt;2008,0,IF(BE303&gt;2001,1,IF(BE303&gt;1990,2,IF(BE303&gt;1980,3,IF(BE303&gt;1973,4,IF(BE303&gt;1970,5,IF(BE303&gt;1960,6,IF(BE303&gt;1958,7,IF(BE303&gt;1953,8,9)))))))))</f>
        <v>0</v>
      </c>
      <c r="BG303" s="955">
        <v>9.8000000000000007</v>
      </c>
      <c r="BH303" s="937"/>
    </row>
    <row r="304" spans="1:60" s="838" customFormat="1" ht="11.25" customHeight="1" x14ac:dyDescent="0.2">
      <c r="A304" s="817" t="s">
        <v>596</v>
      </c>
      <c r="B304" s="846" t="s">
        <v>597</v>
      </c>
      <c r="C304" s="1013" t="s">
        <v>128</v>
      </c>
      <c r="D304" s="1013" t="s">
        <v>4353</v>
      </c>
      <c r="E304" s="818">
        <v>18</v>
      </c>
      <c r="F304" s="1227">
        <v>182</v>
      </c>
      <c r="G304" s="1236" t="s">
        <v>37</v>
      </c>
      <c r="H304" s="1236" t="s">
        <v>115</v>
      </c>
      <c r="I304" s="819">
        <v>23.7</v>
      </c>
      <c r="J304" s="820">
        <f>(M304/I304)*100</f>
        <v>3.2067510548523206</v>
      </c>
      <c r="K304" s="821">
        <v>0.19</v>
      </c>
      <c r="L304" s="822">
        <v>4</v>
      </c>
      <c r="M304" s="823">
        <f>K304*L304</f>
        <v>0.76</v>
      </c>
      <c r="N304" s="824" t="s">
        <v>598</v>
      </c>
      <c r="O304" s="825">
        <v>0.18</v>
      </c>
      <c r="P304" s="826">
        <v>43622</v>
      </c>
      <c r="Q304" s="826">
        <v>43637</v>
      </c>
      <c r="R304" s="823">
        <f>(K304-O304)/O304*100</f>
        <v>5.5555555555555607</v>
      </c>
      <c r="S304" s="759">
        <f>IF(INDEX(Historical!$D$7:$D$1439,MATCH(B304,Historical!$B$7:$B$1450,0))=0,"n/a",(INDEX(Historical!$C$7:$C$1439,MATCH(B304,Historical!$B$7:$B$1450,0))/INDEX(Historical!$D$7:$D$1439,MATCH(B304,Historical!$B$7:$B$1450,0))-1)*100)</f>
        <v>5.9701492537313383</v>
      </c>
      <c r="T304" s="759">
        <f>IF(INDEX(Historical!$F$7:$F$1432,MATCH(B304,Historical!$B$7:$B$1450,0))=0,"n/a",((INDEX(Historical!$C$7:$C$1439,MATCH(B304,Historical!$B$7:$B$1450,0))/INDEX(Historical!$F$7:$F$1432,MATCH(B304,Historical!$B$7:$B$1450,0)))^(1/3)-1)*100)</f>
        <v>7.7533615540578138</v>
      </c>
      <c r="U304" s="759">
        <f>IF(INDEX(Historical!$H$7:$H$1432,MATCH(B304,Historical!$B$7:$B$1450,0))=0,"n/a",((INDEX(Historical!$C$7:$C$1439,MATCH(B304,Historical!$B$7:$B$1450,0))/INDEX(Historical!$H$7:$H$1432,MATCH(B304,Historical!$B$7:$B$1450,0)))^(1/5)-1)*100)</f>
        <v>9.8354357003431758</v>
      </c>
      <c r="V304" s="759">
        <f>IF(INDEX(Historical!$O$7:$O$1432,MATCH(B304,Historical!$B$7:$B$1450,0))=0,"n/a",((INDEX(Historical!$C$7:$C$1439,MATCH(B304,Historical!$B$7:$B$1450,0))/INDEX(Historical!$O$7:$O$1432,MATCH(B304,Historical!$B$7:$B$1450,0)))^(1/10)-1)*100)</f>
        <v>10.758560376435412</v>
      </c>
      <c r="W304" s="827">
        <f>IF(OR(U304&lt;=0,U304="n/a",V304&lt;=0,V304="n/a"),"n/a",U304/V304)</f>
        <v>0.91419626383152841</v>
      </c>
      <c r="X304" s="828" t="str">
        <f>IF(OR(AJ304&lt;=0,AJ304="n/a",U304&lt;=0,U304="n/a"),"n/a",U304/AJ304)</f>
        <v>n/a</v>
      </c>
      <c r="Y304" s="839"/>
      <c r="Z304" s="820">
        <f>IF(OR(AC304&lt;0.01,AC304="n/a"),"n/a",M304/AC304*100)</f>
        <v>96.202531645569621</v>
      </c>
      <c r="AA304" s="830">
        <f>IF(OR(AC304&lt;0.01,AC304="n/a"),"n/a",I304/AC304)</f>
        <v>29.999999999999996</v>
      </c>
      <c r="AB304" s="822">
        <v>12</v>
      </c>
      <c r="AC304" s="831">
        <v>0.79</v>
      </c>
      <c r="AD304" s="831">
        <v>4.05</v>
      </c>
      <c r="AE304" s="831">
        <v>1.25</v>
      </c>
      <c r="AF304" s="831">
        <v>3.98</v>
      </c>
      <c r="AG304" s="840">
        <v>13.5</v>
      </c>
      <c r="AH304" s="831">
        <v>47.8</v>
      </c>
      <c r="AI304" s="831">
        <v>7.2900000000000009</v>
      </c>
      <c r="AJ304" s="831">
        <v>-8</v>
      </c>
      <c r="AK304" s="831">
        <v>7.5</v>
      </c>
      <c r="AL304" s="832">
        <v>5020</v>
      </c>
      <c r="AM304" s="833">
        <v>5.2</v>
      </c>
      <c r="AN304" s="831">
        <v>0.77</v>
      </c>
      <c r="AO304" s="834">
        <f>IF(U304="n/a","n/a",IF(AA304&lt;0,"n/a",IF(AA304="n/a","n/a",J304+U304-AA304)))</f>
        <v>-16.957813244804498</v>
      </c>
      <c r="AP304" s="835">
        <f>IF(U304="n/a","n/a",J304+U304)</f>
        <v>13.042186755195496</v>
      </c>
      <c r="AQ304" s="836">
        <f>IF(OR(AC304&lt;0.01,AF304="n/a"),"n/a",(I304/SQRT(22.5*AC304*(I304/AF304))-1)*100)</f>
        <v>130.36203390894659</v>
      </c>
      <c r="AR304" s="703">
        <f>INDEX(Historical!$C$7:$C$1439,MATCH(B304,Historical!$B$7:$B$1450,0))*IF(AH304="n/a",1.03,IF(AH304&lt;0,1.01,IF(AH304&gt;10,1.1,(1+AH304/100))))</f>
        <v>0.78100000000000003</v>
      </c>
      <c r="AS304" s="830">
        <f>IF($AI304="n/a",1.03*AR304,IF($AI304&lt;0,1.01*AR304,IF($AI304&gt;10,1.1*AR304,(1+$AI304/100)*AR304)))</f>
        <v>0.83793490000000004</v>
      </c>
      <c r="AT304" s="830">
        <f>IF($AK304="n/a",1.03*AS304,IF($AK304&lt;0,1.01*AS304,IF($AK304&gt;10,1.1*AS304,(1+$AK304/100)*AS304)))</f>
        <v>0.90078001750000003</v>
      </c>
      <c r="AU304" s="830">
        <f>IF($AK304="n/a",1.03*AT304,IF($AK304&lt;0,1.01*AT304,IF($AK304&gt;10,1.1*AT304,(1+$AK304/100)*AT304)))</f>
        <v>0.96833851881249999</v>
      </c>
      <c r="AV304" s="830">
        <f>IF($AK304="n/a",1.03*AU304,IF($AK304&lt;0,1.01*AU304,IF($AK304&gt;10,1.1*AU304,(1+$AK304/100)*AU304)))</f>
        <v>1.0409639077234374</v>
      </c>
      <c r="AW304" s="820">
        <f>SUM(AR304:AV304)</f>
        <v>4.5290173440359371</v>
      </c>
      <c r="AX304" s="837">
        <f>AW304/I304*100</f>
        <v>19.109777822936444</v>
      </c>
      <c r="AY304" s="1018">
        <v>0.41</v>
      </c>
      <c r="AZ304" s="833">
        <v>33.300000000000004</v>
      </c>
      <c r="BA304" s="833">
        <v>-1.6199999999999999</v>
      </c>
      <c r="BB304" s="833">
        <v>2.16</v>
      </c>
      <c r="BC304" s="833">
        <v>13.71</v>
      </c>
      <c r="BD304" s="985"/>
      <c r="BE304" s="666">
        <v>2002</v>
      </c>
      <c r="BF304" s="971">
        <f>IF(BE304&gt;2008,0,IF(BE304&gt;2001,1,IF(BE304&gt;1990,2,IF(BE304&gt;1980,3,IF(BE304&gt;1973,4,IF(BE304&gt;1970,5,IF(BE304&gt;1960,6,IF(BE304&gt;1958,7,IF(BE304&gt;1953,8,9)))))))))</f>
        <v>1</v>
      </c>
      <c r="BG304" s="892">
        <v>6</v>
      </c>
    </row>
    <row r="305" spans="1:60" ht="11.25" customHeight="1" x14ac:dyDescent="0.2">
      <c r="A305" s="944" t="s">
        <v>1218</v>
      </c>
      <c r="B305" s="948" t="s">
        <v>1219</v>
      </c>
      <c r="C305" s="1013" t="s">
        <v>247</v>
      </c>
      <c r="D305" s="1013" t="s">
        <v>4377</v>
      </c>
      <c r="E305" s="793">
        <v>8</v>
      </c>
      <c r="F305" s="1227">
        <v>514</v>
      </c>
      <c r="G305" s="1227" t="s">
        <v>106</v>
      </c>
      <c r="H305" s="1227" t="s">
        <v>106</v>
      </c>
      <c r="I305" s="947">
        <v>18.37</v>
      </c>
      <c r="J305" s="703">
        <f>(M305/I305)*100</f>
        <v>4.7904191616766463</v>
      </c>
      <c r="K305" s="950">
        <v>0.22</v>
      </c>
      <c r="L305" s="960">
        <v>4</v>
      </c>
      <c r="M305" s="694">
        <f>K305*L305</f>
        <v>0.88</v>
      </c>
      <c r="N305" s="943" t="s">
        <v>588</v>
      </c>
      <c r="O305" s="795">
        <v>0.2</v>
      </c>
      <c r="P305" s="939">
        <v>42999</v>
      </c>
      <c r="Q305" s="939">
        <v>43014</v>
      </c>
      <c r="R305" s="694">
        <f>(K305-O305)/O305*100</f>
        <v>9.9999999999999947</v>
      </c>
      <c r="S305" s="759">
        <f>IF(INDEX(Historical!$D$7:$D$1439,MATCH(B305,Historical!$B$7:$B$1450,0))=0,"n/a",(INDEX(Historical!$C$7:$C$1439,MATCH(B305,Historical!$B$7:$B$1450,0))/INDEX(Historical!$D$7:$D$1439,MATCH(B305,Historical!$B$7:$B$1450,0))-1)*100)</f>
        <v>7.3170731707316916</v>
      </c>
      <c r="T305" s="759">
        <f>IF(INDEX(Historical!$F$7:$F$1432,MATCH(B305,Historical!$B$7:$B$1450,0))=0,"n/a",((INDEX(Historical!$C$7:$C$1439,MATCH(B305,Historical!$B$7:$B$1450,0))/INDEX(Historical!$F$7:$F$1432,MATCH(B305,Historical!$B$7:$B$1450,0)))^(1/3)-1)*100)</f>
        <v>6.917810999860885</v>
      </c>
      <c r="U305" s="759">
        <f>IF(INDEX(Historical!$H$7:$H$1432,MATCH(B305,Historical!$B$7:$B$1450,0))=0,"n/a",((INDEX(Historical!$C$7:$C$1439,MATCH(B305,Historical!$B$7:$B$1450,0))/INDEX(Historical!$H$7:$H$1432,MATCH(B305,Historical!$B$7:$B$1450,0)))^(1/5)-1)*100)</f>
        <v>7.9608473046602901</v>
      </c>
      <c r="V305" s="759">
        <f>IF(INDEX(Historical!$O$7:$O$1432,MATCH(B305,Historical!$B$7:$B$1450,0))=0,"n/a",((INDEX(Historical!$C$7:$C$1439,MATCH(B305,Historical!$B$7:$B$1450,0))/INDEX(Historical!$O$7:$O$1432,MATCH(B305,Historical!$B$7:$B$1450,0)))^(1/10)-1)*100)</f>
        <v>5.4017770031711043</v>
      </c>
      <c r="W305" s="760">
        <f>IF(OR(U305&lt;=0,U305="n/a",V305&lt;=0,V305="n/a"),"n/a",U305/V305)</f>
        <v>1.4737460098754331</v>
      </c>
      <c r="X305" s="761">
        <f>IF(OR(AJ305&lt;=0,AJ305="n/a",U305&lt;=0,U305="n/a"),"n/a",U305/AJ305)</f>
        <v>3.6185669566637686</v>
      </c>
      <c r="Y305" s="727" t="s">
        <v>4427</v>
      </c>
      <c r="Z305" s="703" t="str">
        <f>IF(OR(AC305&lt;0.01,AC305="n/a"),"n/a",M305/AC305*100)</f>
        <v>n/a</v>
      </c>
      <c r="AA305" s="959" t="str">
        <f>IF(OR(AC305&lt;0.01,AC305="n/a"),"n/a",I305/AC305)</f>
        <v>n/a</v>
      </c>
      <c r="AB305" s="960">
        <v>6</v>
      </c>
      <c r="AC305" s="938">
        <v>-1.38</v>
      </c>
      <c r="AD305" s="938" t="s">
        <v>137</v>
      </c>
      <c r="AE305" s="938">
        <v>0.28999999999999998</v>
      </c>
      <c r="AF305" s="938">
        <v>0.61</v>
      </c>
      <c r="AG305" s="938">
        <v>-4.3999999999999995</v>
      </c>
      <c r="AH305" s="938">
        <v>-33.6</v>
      </c>
      <c r="AI305" s="938" t="s">
        <v>137</v>
      </c>
      <c r="AJ305" s="938">
        <v>2.1999999999999997</v>
      </c>
      <c r="AK305" s="938" t="s">
        <v>137</v>
      </c>
      <c r="AL305" s="951">
        <v>134.56</v>
      </c>
      <c r="AM305" s="946">
        <v>3.6999999999999997</v>
      </c>
      <c r="AN305" s="938">
        <v>0</v>
      </c>
      <c r="AO305" s="802" t="str">
        <f>IF(U305="n/a","n/a",IF(AA305&lt;0,"n/a",IF(AA305="n/a","n/a",J305+U305-AA305)))</f>
        <v>n/a</v>
      </c>
      <c r="AP305" s="803">
        <f>IF(U305="n/a","n/a",J305+U305)</f>
        <v>12.751266466336936</v>
      </c>
      <c r="AQ305" s="961" t="str">
        <f>IF(OR(AC305&lt;0.01,AF305="n/a"),"n/a",(I305/SQRT(22.5*AC305*(I305/AF305))-1)*100)</f>
        <v>n/a</v>
      </c>
      <c r="AR305" s="703">
        <f>INDEX(Historical!$C$7:$C$1439,MATCH(B305,Historical!$B$7:$B$1450,0))*IF(AH305="n/a",1.03,IF(AH305&lt;0,1.01,IF(AH305&gt;10,1.1,(1+AH305/100))))</f>
        <v>0.88880000000000003</v>
      </c>
      <c r="AS305" s="959">
        <f>IF($AI305="n/a",1.03*AR305,IF($AI305&lt;0,1.01*AR305,IF($AI305&gt;10,1.1*AR305,(1+$AI305/100)*AR305)))</f>
        <v>0.91546400000000006</v>
      </c>
      <c r="AT305" s="959">
        <f>IF($AK305="n/a",1.03*AS305,IF($AK305&lt;0,1.01*AS305,IF($AK305&gt;10,1.1*AS305,(1+$AK305/100)*AS305)))</f>
        <v>0.94292792000000003</v>
      </c>
      <c r="AU305" s="959">
        <f>IF($AK305="n/a",1.03*AT305,IF($AK305&lt;0,1.01*AT305,IF($AK305&gt;10,1.1*AT305,(1+$AK305/100)*AT305)))</f>
        <v>0.97121575760000001</v>
      </c>
      <c r="AV305" s="959">
        <f>IF($AK305="n/a",1.03*AU305,IF($AK305&lt;0,1.01*AU305,IF($AK305&gt;10,1.1*AU305,(1+$AK305/100)*AU305)))</f>
        <v>1.0003522303280001</v>
      </c>
      <c r="AW305" s="703">
        <f>SUM(AR305:AV305)</f>
        <v>4.7187599079279998</v>
      </c>
      <c r="AX305" s="810">
        <f>AW305/I305*100</f>
        <v>25.687315775329338</v>
      </c>
      <c r="AY305" s="1017">
        <v>1.55</v>
      </c>
      <c r="AZ305" s="945">
        <v>14.530000000000001</v>
      </c>
      <c r="BA305" s="945">
        <v>-53.6</v>
      </c>
      <c r="BB305" s="945">
        <v>6.29</v>
      </c>
      <c r="BC305" s="945">
        <v>-18.329999999999998</v>
      </c>
      <c r="BE305" s="666">
        <v>2012</v>
      </c>
      <c r="BF305" s="971">
        <f>IF(BE305&gt;2008,0,IF(BE305&gt;2001,1,IF(BE305&gt;1990,2,IF(BE305&gt;1980,3,IF(BE305&gt;1973,4,IF(BE305&gt;1970,5,IF(BE305&gt;1960,6,IF(BE305&gt;1958,7,IF(BE305&gt;1953,8,9)))))))))</f>
        <v>0</v>
      </c>
      <c r="BG305" s="955">
        <v>-3.6999999999999997</v>
      </c>
      <c r="BH305" s="937"/>
    </row>
    <row r="306" spans="1:60" ht="11.25" customHeight="1" x14ac:dyDescent="0.2">
      <c r="A306" s="944" t="s">
        <v>582</v>
      </c>
      <c r="B306" s="948" t="s">
        <v>583</v>
      </c>
      <c r="C306" s="1013" t="s">
        <v>108</v>
      </c>
      <c r="D306" s="1013" t="s">
        <v>4365</v>
      </c>
      <c r="E306" s="792">
        <v>15</v>
      </c>
      <c r="F306" s="1227">
        <v>249</v>
      </c>
      <c r="G306" s="1227" t="s">
        <v>106</v>
      </c>
      <c r="H306" s="1227" t="s">
        <v>106</v>
      </c>
      <c r="I306" s="947">
        <v>28.64</v>
      </c>
      <c r="J306" s="703">
        <f>(M306/I306)*100</f>
        <v>2.0949720670391061</v>
      </c>
      <c r="K306" s="950">
        <v>0.15</v>
      </c>
      <c r="L306" s="960">
        <v>4</v>
      </c>
      <c r="M306" s="694">
        <f>K306*L306</f>
        <v>0.6</v>
      </c>
      <c r="N306" s="943" t="s">
        <v>460</v>
      </c>
      <c r="O306" s="795">
        <v>0.14000000000000001</v>
      </c>
      <c r="P306" s="934">
        <v>43462</v>
      </c>
      <c r="Q306" s="934">
        <v>43485</v>
      </c>
      <c r="R306" s="694">
        <f>(K306-O306)/O306*100</f>
        <v>7.1428571428571281</v>
      </c>
      <c r="S306" s="759">
        <f>IF(INDEX(Historical!$D$7:$D$1439,MATCH(B306,Historical!$B$7:$B$1450,0))=0,"n/a",(INDEX(Historical!$C$7:$C$1439,MATCH(B306,Historical!$B$7:$B$1450,0))/INDEX(Historical!$D$7:$D$1439,MATCH(B306,Historical!$B$7:$B$1450,0))-1)*100)</f>
        <v>11.340206185567014</v>
      </c>
      <c r="T306" s="759">
        <f>IF(INDEX(Historical!$F$7:$F$1432,MATCH(B306,Historical!$B$7:$B$1450,0))=0,"n/a",((INDEX(Historical!$C$7:$C$1439,MATCH(B306,Historical!$B$7:$B$1450,0))/INDEX(Historical!$F$7:$F$1432,MATCH(B306,Historical!$B$7:$B$1450,0)))^(1/3)-1)*100)</f>
        <v>7.888486678770068</v>
      </c>
      <c r="U306" s="759">
        <f>IF(INDEX(Historical!$H$7:$H$1432,MATCH(B306,Historical!$B$7:$B$1450,0))=0,"n/a",((INDEX(Historical!$C$7:$C$1439,MATCH(B306,Historical!$B$7:$B$1450,0))/INDEX(Historical!$H$7:$H$1432,MATCH(B306,Historical!$B$7:$B$1450,0)))^(1/5)-1)*100)</f>
        <v>6.1858758794934632</v>
      </c>
      <c r="V306" s="759">
        <f>IF(INDEX(Historical!$O$7:$O$1432,MATCH(B306,Historical!$B$7:$B$1450,0))=0,"n/a",((INDEX(Historical!$C$7:$C$1439,MATCH(B306,Historical!$B$7:$B$1450,0))/INDEX(Historical!$O$7:$O$1432,MATCH(B306,Historical!$B$7:$B$1450,0)))^(1/10)-1)*100)</f>
        <v>5.0480468452381411</v>
      </c>
      <c r="W306" s="760">
        <f>IF(OR(U306&lt;=0,U306="n/a",V306&lt;=0,V306="n/a"),"n/a",U306/V306)</f>
        <v>1.2253998564471811</v>
      </c>
      <c r="X306" s="761">
        <f>IF(OR(AJ306&lt;=0,AJ306="n/a",U306&lt;=0,U306="n/a"),"n/a",U306/AJ306)</f>
        <v>0.22494094107248955</v>
      </c>
      <c r="Y306" s="949"/>
      <c r="Z306" s="703">
        <f>IF(OR(AC306&lt;0.01,AC306="n/a"),"n/a",M306/AC306*100)</f>
        <v>37.267080745341616</v>
      </c>
      <c r="AA306" s="959">
        <f>IF(OR(AC306&lt;0.01,AC306="n/a"),"n/a",I306/AC306)</f>
        <v>17.788819875776397</v>
      </c>
      <c r="AB306" s="960">
        <v>12</v>
      </c>
      <c r="AC306" s="938">
        <v>1.61</v>
      </c>
      <c r="AD306" s="938" t="s">
        <v>137</v>
      </c>
      <c r="AE306" s="938">
        <v>5.33</v>
      </c>
      <c r="AF306" s="938">
        <v>1.41</v>
      </c>
      <c r="AG306" s="938">
        <v>9</v>
      </c>
      <c r="AH306" s="938">
        <v>17.299999999999997</v>
      </c>
      <c r="AI306" s="938">
        <v>8.14</v>
      </c>
      <c r="AJ306" s="938">
        <v>27.500000000000004</v>
      </c>
      <c r="AK306" s="938" t="s">
        <v>137</v>
      </c>
      <c r="AL306" s="951">
        <v>308.88</v>
      </c>
      <c r="AM306" s="945">
        <v>0.4</v>
      </c>
      <c r="AN306" s="938">
        <v>0</v>
      </c>
      <c r="AO306" s="802">
        <f>IF(U306="n/a","n/a",IF(AA306&lt;0,"n/a",IF(AA306="n/a","n/a",J306+U306-AA306)))</f>
        <v>-9.5079719292438281</v>
      </c>
      <c r="AP306" s="803">
        <f>IF(U306="n/a","n/a",J306+U306)</f>
        <v>8.2808479465325693</v>
      </c>
      <c r="AQ306" s="961">
        <f>IF(OR(AC306&lt;0.01,AF306="n/a"),"n/a",(I306/SQRT(22.5*AC306*(I306/AF306))-1)*100)</f>
        <v>5.5824817641948687</v>
      </c>
      <c r="AR306" s="703">
        <f>INDEX(Historical!$C$7:$C$1439,MATCH(B306,Historical!$B$7:$B$1450,0))*IF(AH306="n/a",1.03,IF(AH306&lt;0,1.01,IF(AH306&gt;10,1.1,(1+AH306/100))))</f>
        <v>0.59400000000000008</v>
      </c>
      <c r="AS306" s="959">
        <f>IF($AI306="n/a",1.03*AR306,IF($AI306&lt;0,1.01*AR306,IF($AI306&gt;10,1.1*AR306,(1+$AI306/100)*AR306)))</f>
        <v>0.64235160000000002</v>
      </c>
      <c r="AT306" s="959">
        <f>IF($AK306="n/a",1.03*AS306,IF($AK306&lt;0,1.01*AS306,IF($AK306&gt;10,1.1*AS306,(1+$AK306/100)*AS306)))</f>
        <v>0.66162214800000008</v>
      </c>
      <c r="AU306" s="959">
        <f>IF($AK306="n/a",1.03*AT306,IF($AK306&lt;0,1.01*AT306,IF($AK306&gt;10,1.1*AT306,(1+$AK306/100)*AT306)))</f>
        <v>0.68147081244000007</v>
      </c>
      <c r="AV306" s="959">
        <f>IF($AK306="n/a",1.03*AU306,IF($AK306&lt;0,1.01*AU306,IF($AK306&gt;10,1.1*AU306,(1+$AK306/100)*AU306)))</f>
        <v>0.70191493681320005</v>
      </c>
      <c r="AW306" s="703">
        <f>SUM(AR306:AV306)</f>
        <v>3.2813594972532005</v>
      </c>
      <c r="AX306" s="810">
        <f>AW306/I306*100</f>
        <v>11.457260814431566</v>
      </c>
      <c r="AY306" s="1017">
        <v>0.22</v>
      </c>
      <c r="AZ306" s="945">
        <v>7.35</v>
      </c>
      <c r="BA306" s="945">
        <v>-39.71</v>
      </c>
      <c r="BB306" s="945">
        <v>-0.69</v>
      </c>
      <c r="BC306" s="945">
        <v>-13.51</v>
      </c>
      <c r="BE306" s="666">
        <v>2005</v>
      </c>
      <c r="BF306" s="971">
        <f>IF(BE306&gt;2008,0,IF(BE306&gt;2001,1,IF(BE306&gt;1990,2,IF(BE306&gt;1980,3,IF(BE306&gt;1973,4,IF(BE306&gt;1970,5,IF(BE306&gt;1960,6,IF(BE306&gt;1958,7,IF(BE306&gt;1953,8,9)))))))))</f>
        <v>1</v>
      </c>
      <c r="BG306" s="955">
        <v>1.3</v>
      </c>
      <c r="BH306" s="937"/>
    </row>
    <row r="307" spans="1:60" ht="11.25" customHeight="1" x14ac:dyDescent="0.2">
      <c r="A307" s="944" t="s">
        <v>1212</v>
      </c>
      <c r="B307" s="948" t="s">
        <v>1213</v>
      </c>
      <c r="C307" s="1013" t="s">
        <v>108</v>
      </c>
      <c r="D307" s="1013" t="s">
        <v>4365</v>
      </c>
      <c r="E307" s="792">
        <v>8</v>
      </c>
      <c r="F307" s="1227">
        <v>540</v>
      </c>
      <c r="G307" s="1227" t="s">
        <v>106</v>
      </c>
      <c r="H307" s="1227" t="s">
        <v>106</v>
      </c>
      <c r="I307" s="947">
        <v>34.08</v>
      </c>
      <c r="J307" s="703">
        <f>(M307/I307)*100</f>
        <v>2.112676056338028</v>
      </c>
      <c r="K307" s="950">
        <v>0.36</v>
      </c>
      <c r="L307" s="960">
        <v>2</v>
      </c>
      <c r="M307" s="694">
        <f>K307*L307</f>
        <v>0.72</v>
      </c>
      <c r="N307" s="943" t="s">
        <v>250</v>
      </c>
      <c r="O307" s="795">
        <v>0.34</v>
      </c>
      <c r="P307" s="934">
        <v>43410</v>
      </c>
      <c r="Q307" s="934">
        <v>43418</v>
      </c>
      <c r="R307" s="694">
        <f>(K307-O307)/O307*100</f>
        <v>5.8823529411764595</v>
      </c>
      <c r="S307" s="759">
        <f>IF(INDEX(Historical!$D$7:$D$1439,MATCH(B307,Historical!$B$7:$B$1450,0))=0,"n/a",(INDEX(Historical!$C$7:$C$1439,MATCH(B307,Historical!$B$7:$B$1450,0))/INDEX(Historical!$D$7:$D$1439,MATCH(B307,Historical!$B$7:$B$1450,0))-1)*100)</f>
        <v>9.0909090909090828</v>
      </c>
      <c r="T307" s="759">
        <f>IF(INDEX(Historical!$F$7:$F$1432,MATCH(B307,Historical!$B$7:$B$1450,0))=0,"n/a",((INDEX(Historical!$C$7:$C$1439,MATCH(B307,Historical!$B$7:$B$1450,0))/INDEX(Historical!$F$7:$F$1432,MATCH(B307,Historical!$B$7:$B$1450,0)))^(1/3)-1)*100)</f>
        <v>6.8628686412652851</v>
      </c>
      <c r="U307" s="759">
        <f>IF(INDEX(Historical!$H$7:$H$1432,MATCH(B307,Historical!$B$7:$B$1450,0))=0,"n/a",((INDEX(Historical!$C$7:$C$1439,MATCH(B307,Historical!$B$7:$B$1450,0))/INDEX(Historical!$H$7:$H$1432,MATCH(B307,Historical!$B$7:$B$1450,0)))^(1/5)-1)*100)</f>
        <v>9.3742109514389114</v>
      </c>
      <c r="V307" s="759">
        <f>IF(INDEX(Historical!$O$7:$O$1432,MATCH(B307,Historical!$B$7:$B$1450,0))=0,"n/a",((INDEX(Historical!$C$7:$C$1439,MATCH(B307,Historical!$B$7:$B$1450,0))/INDEX(Historical!$O$7:$O$1432,MATCH(B307,Historical!$B$7:$B$1450,0)))^(1/10)-1)*100)</f>
        <v>6.5994318432685661</v>
      </c>
      <c r="W307" s="760">
        <f>IF(OR(U307&lt;=0,U307="n/a",V307&lt;=0,V307="n/a"),"n/a",U307/V307)</f>
        <v>1.420457271787817</v>
      </c>
      <c r="X307" s="761">
        <f>IF(OR(AJ307&lt;=0,AJ307="n/a",U307&lt;=0,U307="n/a"),"n/a",U307/AJ307)</f>
        <v>1.2018219168511426</v>
      </c>
      <c r="Y307" s="949"/>
      <c r="Z307" s="703">
        <f>IF(OR(AC307&lt;0.01,AC307="n/a"),"n/a",M307/AC307*100)</f>
        <v>26.966292134831459</v>
      </c>
      <c r="AA307" s="959">
        <f>IF(OR(AC307&lt;0.01,AC307="n/a"),"n/a",I307/AC307)</f>
        <v>12.764044943820224</v>
      </c>
      <c r="AB307" s="960">
        <v>12</v>
      </c>
      <c r="AC307" s="938">
        <v>2.67</v>
      </c>
      <c r="AD307" s="938">
        <v>1.39</v>
      </c>
      <c r="AE307" s="938">
        <v>4.08</v>
      </c>
      <c r="AF307" s="938">
        <v>1.1200000000000001</v>
      </c>
      <c r="AG307" s="938">
        <v>8.1</v>
      </c>
      <c r="AH307" s="938">
        <v>12.7</v>
      </c>
      <c r="AI307" s="938">
        <v>0.95</v>
      </c>
      <c r="AJ307" s="938">
        <v>7.8</v>
      </c>
      <c r="AK307" s="938">
        <v>9</v>
      </c>
      <c r="AL307" s="951">
        <v>561.63</v>
      </c>
      <c r="AM307" s="945">
        <v>1.5</v>
      </c>
      <c r="AN307" s="938">
        <v>7.0000000000000007E-2</v>
      </c>
      <c r="AO307" s="802">
        <f>IF(U307="n/a","n/a",IF(AA307&lt;0,"n/a",IF(AA307="n/a","n/a",J307+U307-AA307)))</f>
        <v>-1.2771579360432845</v>
      </c>
      <c r="AP307" s="803">
        <f>IF(U307="n/a","n/a",J307+U307)</f>
        <v>11.486887007776939</v>
      </c>
      <c r="AQ307" s="961">
        <f>IF(OR(AC307&lt;0.01,AF307="n/a"),"n/a",(I307/SQRT(22.5*AC307*(I307/AF307))-1)*100)</f>
        <v>-20.29016417285434</v>
      </c>
      <c r="AR307" s="703">
        <f>INDEX(Historical!$C$7:$C$1439,MATCH(B307,Historical!$B$7:$B$1450,0))*IF(AH307="n/a",1.03,IF(AH307&lt;0,1.01,IF(AH307&gt;10,1.1,(1+AH307/100))))</f>
        <v>0.79200000000000004</v>
      </c>
      <c r="AS307" s="959">
        <f>IF($AI307="n/a",1.03*AR307,IF($AI307&lt;0,1.01*AR307,IF($AI307&gt;10,1.1*AR307,(1+$AI307/100)*AR307)))</f>
        <v>0.79952400000000012</v>
      </c>
      <c r="AT307" s="959">
        <f>IF($AK307="n/a",1.03*AS307,IF($AK307&lt;0,1.01*AS307,IF($AK307&gt;10,1.1*AS307,(1+$AK307/100)*AS307)))</f>
        <v>0.8714811600000002</v>
      </c>
      <c r="AU307" s="959">
        <f>IF($AK307="n/a",1.03*AT307,IF($AK307&lt;0,1.01*AT307,IF($AK307&gt;10,1.1*AT307,(1+$AK307/100)*AT307)))</f>
        <v>0.94991446440000027</v>
      </c>
      <c r="AV307" s="959">
        <f>IF($AK307="n/a",1.03*AU307,IF($AK307&lt;0,1.01*AU307,IF($AK307&gt;10,1.1*AU307,(1+$AK307/100)*AU307)))</f>
        <v>1.0354067661960005</v>
      </c>
      <c r="AW307" s="703">
        <f>SUM(AR307:AV307)</f>
        <v>4.4483263905960015</v>
      </c>
      <c r="AX307" s="810">
        <f>AW307/I307*100</f>
        <v>13.052600911373244</v>
      </c>
      <c r="AY307" s="1017">
        <v>0.45</v>
      </c>
      <c r="AZ307" s="945">
        <v>11.77</v>
      </c>
      <c r="BA307" s="945">
        <v>-18.86</v>
      </c>
      <c r="BB307" s="945">
        <v>0.44999999999999996</v>
      </c>
      <c r="BC307" s="945">
        <v>-0.71000000000000008</v>
      </c>
      <c r="BE307" s="666">
        <v>2012</v>
      </c>
      <c r="BF307" s="971">
        <f>IF(BE307&gt;2008,0,IF(BE307&gt;2001,1,IF(BE307&gt;1990,2,IF(BE307&gt;1980,3,IF(BE307&gt;1973,4,IF(BE307&gt;1970,5,IF(BE307&gt;1960,6,IF(BE307&gt;1958,7,IF(BE307&gt;1953,8,9)))))))))</f>
        <v>0</v>
      </c>
      <c r="BG307" s="955">
        <v>1</v>
      </c>
      <c r="BH307" s="937"/>
    </row>
    <row r="308" spans="1:60" ht="11.25" customHeight="1" x14ac:dyDescent="0.2">
      <c r="A308" s="953" t="s">
        <v>1214</v>
      </c>
      <c r="B308" s="948" t="s">
        <v>1215</v>
      </c>
      <c r="C308" s="1013" t="s">
        <v>108</v>
      </c>
      <c r="D308" s="1013" t="s">
        <v>4365</v>
      </c>
      <c r="E308" s="792">
        <v>7</v>
      </c>
      <c r="F308" s="1227">
        <v>700</v>
      </c>
      <c r="G308" s="1171" t="s">
        <v>106</v>
      </c>
      <c r="H308" s="1171" t="s">
        <v>106</v>
      </c>
      <c r="I308" s="947">
        <v>21.63</v>
      </c>
      <c r="J308" s="703">
        <f>(M308/I308)*100</f>
        <v>2.5889967637540456</v>
      </c>
      <c r="K308" s="950">
        <v>0.14000000000000001</v>
      </c>
      <c r="L308" s="960">
        <v>4</v>
      </c>
      <c r="M308" s="694">
        <f>K308*L308</f>
        <v>0.56000000000000005</v>
      </c>
      <c r="N308" s="943" t="s">
        <v>127</v>
      </c>
      <c r="O308" s="795">
        <v>0.12</v>
      </c>
      <c r="P308" s="934">
        <v>43643</v>
      </c>
      <c r="Q308" s="934">
        <v>43655</v>
      </c>
      <c r="R308" s="694">
        <f>(K308-O308)/O308*100</f>
        <v>16.666666666666682</v>
      </c>
      <c r="S308" s="759">
        <f>IF(INDEX(Historical!$D$7:$D$1439,MATCH(B308,Historical!$B$7:$B$1450,0))=0,"n/a",(INDEX(Historical!$C$7:$C$1439,MATCH(B308,Historical!$B$7:$B$1450,0))/INDEX(Historical!$D$7:$D$1439,MATCH(B308,Historical!$B$7:$B$1450,0))-1)*100)</f>
        <v>13.157894736842103</v>
      </c>
      <c r="T308" s="759">
        <f>IF(INDEX(Historical!$F$7:$F$1432,MATCH(B308,Historical!$B$7:$B$1450,0))=0,"n/a",((INDEX(Historical!$C$7:$C$1439,MATCH(B308,Historical!$B$7:$B$1450,0))/INDEX(Historical!$F$7:$F$1432,MATCH(B308,Historical!$B$7:$B$1450,0)))^(1/3)-1)*100)</f>
        <v>7.1026304014222053</v>
      </c>
      <c r="U308" s="759">
        <f>IF(INDEX(Historical!$H$7:$H$1432,MATCH(B308,Historical!$B$7:$B$1450,0))=0,"n/a",((INDEX(Historical!$C$7:$C$1439,MATCH(B308,Historical!$B$7:$B$1450,0))/INDEX(Historical!$H$7:$H$1432,MATCH(B308,Historical!$B$7:$B$1450,0)))^(1/5)-1)*100)</f>
        <v>33.873214355039671</v>
      </c>
      <c r="V308" s="759">
        <f>IF(INDEX(Historical!$O$7:$O$1432,MATCH(B308,Historical!$B$7:$B$1450,0))=0,"n/a",((INDEX(Historical!$C$7:$C$1439,MATCH(B308,Historical!$B$7:$B$1450,0))/INDEX(Historical!$O$7:$O$1432,MATCH(B308,Historical!$B$7:$B$1450,0)))^(1/10)-1)*100)</f>
        <v>-10.049273147057159</v>
      </c>
      <c r="W308" s="760" t="str">
        <f>IF(OR(U308&lt;=0,U308="n/a",V308&lt;=0,V308="n/a"),"n/a",U308/V308)</f>
        <v>n/a</v>
      </c>
      <c r="X308" s="761">
        <f>IF(OR(AJ308&lt;=0,AJ308="n/a",U308&lt;=0,U308="n/a"),"n/a",U308/AJ308)</f>
        <v>5.3767006912761381</v>
      </c>
      <c r="Y308" s="717"/>
      <c r="Z308" s="703">
        <f>IF(OR(AC308&lt;0.01,AC308="n/a"),"n/a",M308/AC308*100)</f>
        <v>33.136094674556219</v>
      </c>
      <c r="AA308" s="959">
        <f>IF(OR(AC308&lt;0.01,AC308="n/a"),"n/a",I308/AC308)</f>
        <v>12.798816568047338</v>
      </c>
      <c r="AB308" s="960">
        <v>12</v>
      </c>
      <c r="AC308" s="938">
        <v>1.69</v>
      </c>
      <c r="AD308" s="938">
        <v>1.83</v>
      </c>
      <c r="AE308" s="938">
        <v>3.51</v>
      </c>
      <c r="AF308" s="938">
        <v>1.06</v>
      </c>
      <c r="AG308" s="938">
        <v>7.8</v>
      </c>
      <c r="AH308" s="938">
        <v>17.5</v>
      </c>
      <c r="AI308" s="938">
        <v>1.8900000000000001</v>
      </c>
      <c r="AJ308" s="938">
        <v>6.3</v>
      </c>
      <c r="AK308" s="938">
        <v>7.0000000000000009</v>
      </c>
      <c r="AL308" s="951">
        <v>2280</v>
      </c>
      <c r="AM308" s="945">
        <v>0.89999999999999991</v>
      </c>
      <c r="AN308" s="938">
        <v>0.09</v>
      </c>
      <c r="AO308" s="802">
        <f>IF(U308="n/a","n/a",IF(AA308&lt;0,"n/a",IF(AA308="n/a","n/a",J308+U308-AA308)))</f>
        <v>23.663394550746382</v>
      </c>
      <c r="AP308" s="803">
        <f>IF(U308="n/a","n/a",J308+U308)</f>
        <v>36.462211118793718</v>
      </c>
      <c r="AQ308" s="961">
        <f>IF(OR(AC308&lt;0.01,AF308="n/a"),"n/a",(I308/SQRT(22.5*AC308*(I308/AF308))-1)*100)</f>
        <v>-22.349084395094998</v>
      </c>
      <c r="AR308" s="703">
        <f>INDEX(Historical!$C$7:$C$1439,MATCH(B308,Historical!$B$7:$B$1450,0))*IF(AH308="n/a",1.03,IF(AH308&lt;0,1.01,IF(AH308&gt;10,1.1,(1+AH308/100))))</f>
        <v>0.47300000000000003</v>
      </c>
      <c r="AS308" s="959">
        <f>IF($AI308="n/a",1.03*AR308,IF($AI308&lt;0,1.01*AR308,IF($AI308&gt;10,1.1*AR308,(1+$AI308/100)*AR308)))</f>
        <v>0.48193969999999997</v>
      </c>
      <c r="AT308" s="959">
        <f>IF($AK308="n/a",1.03*AS308,IF($AK308&lt;0,1.01*AS308,IF($AK308&gt;10,1.1*AS308,(1+$AK308/100)*AS308)))</f>
        <v>0.51567547899999999</v>
      </c>
      <c r="AU308" s="959">
        <f>IF($AK308="n/a",1.03*AT308,IF($AK308&lt;0,1.01*AT308,IF($AK308&gt;10,1.1*AT308,(1+$AK308/100)*AT308)))</f>
        <v>0.55177276253000007</v>
      </c>
      <c r="AV308" s="959">
        <f>IF($AK308="n/a",1.03*AU308,IF($AK308&lt;0,1.01*AU308,IF($AK308&gt;10,1.1*AU308,(1+$AK308/100)*AU308)))</f>
        <v>0.59039685590710012</v>
      </c>
      <c r="AW308" s="703">
        <f>SUM(AR308:AV308)</f>
        <v>2.6127847974370999</v>
      </c>
      <c r="AX308" s="810">
        <f>AW308/I308*100</f>
        <v>12.07944890169718</v>
      </c>
      <c r="AY308" s="1017">
        <v>1.23</v>
      </c>
      <c r="AZ308" s="945">
        <v>19.5</v>
      </c>
      <c r="BA308" s="945">
        <v>-21.91</v>
      </c>
      <c r="BB308" s="945">
        <v>5.7799999999999994</v>
      </c>
      <c r="BC308" s="945">
        <v>0.55999999999999994</v>
      </c>
      <c r="BE308" s="666">
        <v>2013</v>
      </c>
      <c r="BF308" s="971">
        <f>IF(BE308&gt;2008,0,IF(BE308&gt;2001,1,IF(BE308&gt;1990,2,IF(BE308&gt;1980,3,IF(BE308&gt;1973,4,IF(BE308&gt;1970,5,IF(BE308&gt;1960,6,IF(BE308&gt;1958,7,IF(BE308&gt;1953,8,9)))))))))</f>
        <v>0</v>
      </c>
      <c r="BG308" s="955">
        <v>1</v>
      </c>
      <c r="BH308" s="937"/>
    </row>
    <row r="309" spans="1:60" ht="11.25" customHeight="1" x14ac:dyDescent="0.2">
      <c r="A309" s="953" t="s">
        <v>1175</v>
      </c>
      <c r="B309" s="948" t="s">
        <v>1176</v>
      </c>
      <c r="C309" s="1013" t="s">
        <v>108</v>
      </c>
      <c r="D309" s="1013" t="s">
        <v>4365</v>
      </c>
      <c r="E309" s="792">
        <v>7</v>
      </c>
      <c r="F309" s="1227">
        <v>619</v>
      </c>
      <c r="G309" s="1204" t="s">
        <v>106</v>
      </c>
      <c r="H309" s="1204" t="s">
        <v>106</v>
      </c>
      <c r="I309" s="947">
        <v>28.3</v>
      </c>
      <c r="J309" s="703">
        <f>(M309/I309)*100</f>
        <v>3.5335689045936398</v>
      </c>
      <c r="K309" s="950">
        <v>0.25</v>
      </c>
      <c r="L309" s="960">
        <v>4</v>
      </c>
      <c r="M309" s="694">
        <f>K309*L309</f>
        <v>1</v>
      </c>
      <c r="N309" s="943" t="s">
        <v>973</v>
      </c>
      <c r="O309" s="795">
        <v>0.24</v>
      </c>
      <c r="P309" s="939">
        <v>43221</v>
      </c>
      <c r="Q309" s="939">
        <v>43235</v>
      </c>
      <c r="R309" s="694">
        <f>(K309-O309)/O309*100</f>
        <v>4.1666666666666705</v>
      </c>
      <c r="S309" s="759">
        <f>IF(INDEX(Historical!$D$7:$D$1439,MATCH(B309,Historical!$B$7:$B$1450,0))=0,"n/a",(INDEX(Historical!$C$7:$C$1439,MATCH(B309,Historical!$B$7:$B$1450,0))/INDEX(Historical!$D$7:$D$1439,MATCH(B309,Historical!$B$7:$B$1450,0))-1)*100)</f>
        <v>9.8901098901098763</v>
      </c>
      <c r="T309" s="759">
        <f>IF(INDEX(Historical!$F$7:$F$1432,MATCH(B309,Historical!$B$7:$B$1450,0))=0,"n/a",((INDEX(Historical!$C$7:$C$1439,MATCH(B309,Historical!$B$7:$B$1450,0))/INDEX(Historical!$F$7:$F$1432,MATCH(B309,Historical!$B$7:$B$1450,0)))^(1/3)-1)*100)</f>
        <v>10.557809853526301</v>
      </c>
      <c r="U309" s="759">
        <f>IF(INDEX(Historical!$H$7:$H$1432,MATCH(B309,Historical!$B$7:$B$1450,0))=0,"n/a",((INDEX(Historical!$C$7:$C$1439,MATCH(B309,Historical!$B$7:$B$1450,0))/INDEX(Historical!$H$7:$H$1432,MATCH(B309,Historical!$B$7:$B$1450,0)))^(1/5)-1)*100)</f>
        <v>8.6653824604801635</v>
      </c>
      <c r="V309" s="759">
        <f>IF(INDEX(Historical!$O$7:$O$1432,MATCH(B309,Historical!$B$7:$B$1450,0))=0,"n/a",((INDEX(Historical!$C$7:$C$1439,MATCH(B309,Historical!$B$7:$B$1450,0))/INDEX(Historical!$O$7:$O$1432,MATCH(B309,Historical!$B$7:$B$1450,0)))^(1/10)-1)*100)</f>
        <v>4.0860481025263073</v>
      </c>
      <c r="W309" s="760">
        <f>IF(OR(U309&lt;=0,U309="n/a",V309&lt;=0,V309="n/a"),"n/a",U309/V309)</f>
        <v>2.1207245345747547</v>
      </c>
      <c r="X309" s="761" t="str">
        <f>IF(OR(AJ309&lt;=0,AJ309="n/a",U309&lt;=0,U309="n/a"),"n/a",U309/AJ309)</f>
        <v>n/a</v>
      </c>
      <c r="Y309" s="949"/>
      <c r="Z309" s="703" t="str">
        <f>IF(OR(AC309&lt;0.01,AC309="n/a"),"n/a",M309/AC309*100)</f>
        <v>n/a</v>
      </c>
      <c r="AA309" s="959" t="str">
        <f>IF(OR(AC309&lt;0.01,AC309="n/a"),"n/a",I309/AC309)</f>
        <v>n/a</v>
      </c>
      <c r="AB309" s="960">
        <v>12</v>
      </c>
      <c r="AC309" s="938" t="s">
        <v>137</v>
      </c>
      <c r="AD309" s="938" t="s">
        <v>137</v>
      </c>
      <c r="AE309" s="938" t="s">
        <v>137</v>
      </c>
      <c r="AF309" s="938" t="s">
        <v>137</v>
      </c>
      <c r="AG309" s="938" t="s">
        <v>137</v>
      </c>
      <c r="AH309" s="938" t="s">
        <v>137</v>
      </c>
      <c r="AI309" s="938" t="s">
        <v>137</v>
      </c>
      <c r="AJ309" s="938" t="s">
        <v>137</v>
      </c>
      <c r="AK309" s="938" t="s">
        <v>137</v>
      </c>
      <c r="AL309" s="951" t="s">
        <v>137</v>
      </c>
      <c r="AM309" s="945" t="s">
        <v>137</v>
      </c>
      <c r="AN309" s="938" t="s">
        <v>137</v>
      </c>
      <c r="AO309" s="802" t="str">
        <f>IF(U309="n/a","n/a",IF(AA309&lt;0,"n/a",IF(AA309="n/a","n/a",J309+U309-AA309)))</f>
        <v>n/a</v>
      </c>
      <c r="AP309" s="803">
        <f>IF(U309="n/a","n/a",J309+U309)</f>
        <v>12.198951365073803</v>
      </c>
      <c r="AQ309" s="961" t="str">
        <f>IF(OR(AC309&lt;0.01,AF309="n/a"),"n/a",(I309/SQRT(22.5*AC309*(I309/AF309))-1)*100)</f>
        <v>n/a</v>
      </c>
      <c r="AR309" s="703">
        <f>INDEX(Historical!$C$7:$C$1439,MATCH(B309,Historical!$B$7:$B$1450,0))*IF(AH309="n/a",1.03,IF(AH309&lt;0,1.01,IF(AH309&gt;10,1.1,(1+AH309/100))))</f>
        <v>1.03</v>
      </c>
      <c r="AS309" s="959">
        <f>IF($AI309="n/a",1.03*AR309,IF($AI309&lt;0,1.01*AR309,IF($AI309&gt;10,1.1*AR309,(1+$AI309/100)*AR309)))</f>
        <v>1.0609</v>
      </c>
      <c r="AT309" s="959">
        <f>IF($AK309="n/a",1.03*AS309,IF($AK309&lt;0,1.01*AS309,IF($AK309&gt;10,1.1*AS309,(1+$AK309/100)*AS309)))</f>
        <v>1.092727</v>
      </c>
      <c r="AU309" s="959">
        <f>IF($AK309="n/a",1.03*AT309,IF($AK309&lt;0,1.01*AT309,IF($AK309&gt;10,1.1*AT309,(1+$AK309/100)*AT309)))</f>
        <v>1.1255088100000001</v>
      </c>
      <c r="AV309" s="959">
        <f>IF($AK309="n/a",1.03*AU309,IF($AK309&lt;0,1.01*AU309,IF($AK309&gt;10,1.1*AU309,(1+$AK309/100)*AU309)))</f>
        <v>1.1592740743000001</v>
      </c>
      <c r="AW309" s="703">
        <f>SUM(AR309:AV309)</f>
        <v>5.4684098842999997</v>
      </c>
      <c r="AX309" s="810">
        <f>AW309/I309*100</f>
        <v>19.323003124734981</v>
      </c>
      <c r="AY309" s="1017" t="s">
        <v>137</v>
      </c>
      <c r="AZ309" s="945" t="s">
        <v>137</v>
      </c>
      <c r="BA309" s="945" t="s">
        <v>137</v>
      </c>
      <c r="BB309" s="945" t="s">
        <v>137</v>
      </c>
      <c r="BC309" s="945" t="s">
        <v>137</v>
      </c>
      <c r="BD309" s="984" t="s">
        <v>4290</v>
      </c>
      <c r="BE309" s="666">
        <v>2012</v>
      </c>
      <c r="BF309" s="971">
        <f>IF(BE309&gt;2008,0,IF(BE309&gt;2001,1,IF(BE309&gt;1990,2,IF(BE309&gt;1980,3,IF(BE309&gt;1973,4,IF(BE309&gt;1970,5,IF(BE309&gt;1960,6,IF(BE309&gt;1958,7,IF(BE309&gt;1953,8,9)))))))))</f>
        <v>0</v>
      </c>
      <c r="BG309" s="955" t="s">
        <v>137</v>
      </c>
      <c r="BH309" s="936"/>
    </row>
    <row r="310" spans="1:60" ht="11.25" customHeight="1" x14ac:dyDescent="0.2">
      <c r="A310" s="944" t="s">
        <v>229</v>
      </c>
      <c r="B310" s="948" t="s">
        <v>230</v>
      </c>
      <c r="C310" s="1013" t="s">
        <v>108</v>
      </c>
      <c r="D310" s="1013" t="s">
        <v>4365</v>
      </c>
      <c r="E310" s="792">
        <v>56</v>
      </c>
      <c r="F310" s="1227">
        <v>15</v>
      </c>
      <c r="G310" s="1227" t="s">
        <v>106</v>
      </c>
      <c r="H310" s="1227" t="s">
        <v>106</v>
      </c>
      <c r="I310" s="938">
        <v>795</v>
      </c>
      <c r="J310" s="703">
        <f>(M310/I310)*100</f>
        <v>1.7735849056603772</v>
      </c>
      <c r="K310" s="957">
        <v>7.05</v>
      </c>
      <c r="L310" s="960">
        <v>2</v>
      </c>
      <c r="M310" s="694">
        <f>K310*L310</f>
        <v>14.1</v>
      </c>
      <c r="N310" s="943" t="s">
        <v>231</v>
      </c>
      <c r="O310" s="796">
        <v>7</v>
      </c>
      <c r="P310" s="934">
        <v>43629</v>
      </c>
      <c r="Q310" s="934">
        <v>43647</v>
      </c>
      <c r="R310" s="694">
        <f>(K310-O310)/O310*100</f>
        <v>0.71428571428571175</v>
      </c>
      <c r="S310" s="759">
        <f>IF(INDEX(Historical!$D$7:$D$1439,MATCH(B310,Historical!$B$7:$B$1450,0))=0,"n/a",(INDEX(Historical!$C$7:$C$1439,MATCH(B310,Historical!$B$7:$B$1450,0))/INDEX(Historical!$D$7:$D$1439,MATCH(B310,Historical!$B$7:$B$1450,0))-1)*100)</f>
        <v>2.5830258302582898</v>
      </c>
      <c r="T310" s="759">
        <f>IF(INDEX(Historical!$F$7:$F$1432,MATCH(B310,Historical!$B$7:$B$1450,0))=0,"n/a",((INDEX(Historical!$C$7:$C$1439,MATCH(B310,Historical!$B$7:$B$1450,0))/INDEX(Historical!$F$7:$F$1432,MATCH(B310,Historical!$B$7:$B$1450,0)))^(1/3)-1)*100)</f>
        <v>2.7862314827686196</v>
      </c>
      <c r="U310" s="759">
        <f>IF(INDEX(Historical!$H$7:$H$1432,MATCH(B310,Historical!$B$7:$B$1450,0))=0,"n/a",((INDEX(Historical!$C$7:$C$1439,MATCH(B310,Historical!$B$7:$B$1450,0))/INDEX(Historical!$H$7:$H$1432,MATCH(B310,Historical!$B$7:$B$1450,0)))^(1/5)-1)*100)</f>
        <v>2.3101268237974537</v>
      </c>
      <c r="V310" s="759">
        <f>IF(INDEX(Historical!$O$7:$O$1432,MATCH(B310,Historical!$B$7:$B$1450,0))=0,"n/a",((INDEX(Historical!$C$7:$C$1439,MATCH(B310,Historical!$B$7:$B$1450,0))/INDEX(Historical!$O$7:$O$1432,MATCH(B310,Historical!$B$7:$B$1450,0)))^(1/10)-1)*100)</f>
        <v>3.1434046405429905</v>
      </c>
      <c r="W310" s="760">
        <f>IF(OR(U310&lt;=0,U310="n/a",V310&lt;=0,V310="n/a"),"n/a",U310/V310)</f>
        <v>0.73491232849945887</v>
      </c>
      <c r="X310" s="761" t="str">
        <f>IF(OR(AJ310&lt;=0,AJ310="n/a",U310&lt;=0,U310="n/a"),"n/a",U310/AJ310)</f>
        <v>n/a</v>
      </c>
      <c r="Y310" s="949"/>
      <c r="Z310" s="703" t="str">
        <f>IF(OR(AC310&lt;0.01,AC310="n/a"),"n/a",M310/AC310*100)</f>
        <v>n/a</v>
      </c>
      <c r="AA310" s="959" t="str">
        <f>IF(OR(AC310&lt;0.01,AC310="n/a"),"n/a",I310/AC310)</f>
        <v>n/a</v>
      </c>
      <c r="AB310" s="960">
        <v>12</v>
      </c>
      <c r="AC310" s="938" t="s">
        <v>137</v>
      </c>
      <c r="AD310" s="938" t="s">
        <v>137</v>
      </c>
      <c r="AE310" s="938" t="s">
        <v>137</v>
      </c>
      <c r="AF310" s="938" t="s">
        <v>137</v>
      </c>
      <c r="AG310" s="938" t="s">
        <v>137</v>
      </c>
      <c r="AH310" s="938" t="s">
        <v>137</v>
      </c>
      <c r="AI310" s="938" t="s">
        <v>137</v>
      </c>
      <c r="AJ310" s="938" t="s">
        <v>137</v>
      </c>
      <c r="AK310" s="938" t="s">
        <v>137</v>
      </c>
      <c r="AL310" s="951" t="s">
        <v>137</v>
      </c>
      <c r="AM310" s="945" t="s">
        <v>137</v>
      </c>
      <c r="AN310" s="938" t="s">
        <v>137</v>
      </c>
      <c r="AO310" s="802" t="str">
        <f>IF(U310="n/a","n/a",IF(AA310&lt;0,"n/a",IF(AA310="n/a","n/a",J310+U310-AA310)))</f>
        <v>n/a</v>
      </c>
      <c r="AP310" s="803">
        <f>IF(U310="n/a","n/a",J310+U310)</f>
        <v>4.0837117294578311</v>
      </c>
      <c r="AQ310" s="961" t="str">
        <f>IF(OR(AC310&lt;0.01,AF310="n/a"),"n/a",(I310/SQRT(22.5*AC310*(I310/AF310))-1)*100)</f>
        <v>n/a</v>
      </c>
      <c r="AR310" s="703">
        <f>INDEX(Historical!$C$7:$C$1439,MATCH(B310,Historical!$B$7:$B$1450,0))*IF(AH310="n/a",1.03,IF(AH310&lt;0,1.01,IF(AH310&gt;10,1.1,(1+AH310/100))))</f>
        <v>14.317</v>
      </c>
      <c r="AS310" s="959">
        <f>IF($AI310="n/a",1.03*AR310,IF($AI310&lt;0,1.01*AR310,IF($AI310&gt;10,1.1*AR310,(1+$AI310/100)*AR310)))</f>
        <v>14.746510000000001</v>
      </c>
      <c r="AT310" s="959">
        <f>IF($AK310="n/a",1.03*AS310,IF($AK310&lt;0,1.01*AS310,IF($AK310&gt;10,1.1*AS310,(1+$AK310/100)*AS310)))</f>
        <v>15.188905300000002</v>
      </c>
      <c r="AU310" s="959">
        <f>IF($AK310="n/a",1.03*AT310,IF($AK310&lt;0,1.01*AT310,IF($AK310&gt;10,1.1*AT310,(1+$AK310/100)*AT310)))</f>
        <v>15.644572459000003</v>
      </c>
      <c r="AV310" s="959">
        <f>IF($AK310="n/a",1.03*AU310,IF($AK310&lt;0,1.01*AU310,IF($AK310&gt;10,1.1*AU310,(1+$AK310/100)*AU310)))</f>
        <v>16.113909632770003</v>
      </c>
      <c r="AW310" s="703">
        <f>SUM(AR310:AV310)</f>
        <v>76.010897391770015</v>
      </c>
      <c r="AX310" s="810">
        <f>AW310/I310*100</f>
        <v>9.5611191687761021</v>
      </c>
      <c r="AY310" s="1017" t="s">
        <v>137</v>
      </c>
      <c r="AZ310" s="945" t="s">
        <v>137</v>
      </c>
      <c r="BA310" s="945" t="s">
        <v>137</v>
      </c>
      <c r="BB310" s="945" t="s">
        <v>137</v>
      </c>
      <c r="BC310" s="945" t="s">
        <v>137</v>
      </c>
      <c r="BD310" s="984" t="s">
        <v>4290</v>
      </c>
      <c r="BE310" s="666">
        <v>1964</v>
      </c>
      <c r="BF310" s="971">
        <f>IF(BE310&gt;2008,0,IF(BE310&gt;2001,1,IF(BE310&gt;1990,2,IF(BE310&gt;1980,3,IF(BE310&gt;1973,4,IF(BE310&gt;1970,5,IF(BE310&gt;1960,6,IF(BE310&gt;1958,7,IF(BE310&gt;1953,8,9)))))))))</f>
        <v>6</v>
      </c>
      <c r="BG310" s="955" t="s">
        <v>137</v>
      </c>
      <c r="BH310" s="937"/>
    </row>
    <row r="311" spans="1:60" ht="11.25" customHeight="1" x14ac:dyDescent="0.2">
      <c r="A311" s="944" t="s">
        <v>1186</v>
      </c>
      <c r="B311" s="948" t="s">
        <v>1187</v>
      </c>
      <c r="C311" s="1013" t="s">
        <v>108</v>
      </c>
      <c r="D311" s="1013" t="s">
        <v>118</v>
      </c>
      <c r="E311" s="792">
        <v>8</v>
      </c>
      <c r="F311" s="1227">
        <v>571</v>
      </c>
      <c r="G311" s="1237" t="s">
        <v>106</v>
      </c>
      <c r="H311" s="1237" t="s">
        <v>106</v>
      </c>
      <c r="I311" s="947">
        <v>42.88</v>
      </c>
      <c r="J311" s="703">
        <f>(M311/I311)*100</f>
        <v>2.8917910447761193</v>
      </c>
      <c r="K311" s="950">
        <v>0.31</v>
      </c>
      <c r="L311" s="960">
        <v>4</v>
      </c>
      <c r="M311" s="694">
        <f>K311*L311</f>
        <v>1.24</v>
      </c>
      <c r="N311" s="943" t="s">
        <v>320</v>
      </c>
      <c r="O311" s="800">
        <v>0.3</v>
      </c>
      <c r="P311" s="934">
        <v>43538</v>
      </c>
      <c r="Q311" s="934">
        <v>43553</v>
      </c>
      <c r="R311" s="694">
        <f>(K311-O311)/O311*100</f>
        <v>3.3333333333333366</v>
      </c>
      <c r="S311" s="759">
        <f>IF(INDEX(Historical!$D$7:$D$1439,MATCH(B311,Historical!$B$7:$B$1450,0))=0,"n/a",(INDEX(Historical!$C$7:$C$1439,MATCH(B311,Historical!$B$7:$B$1450,0))/INDEX(Historical!$D$7:$D$1439,MATCH(B311,Historical!$B$7:$B$1450,0))-1)*100)</f>
        <v>49.564020879137317</v>
      </c>
      <c r="T311" s="759">
        <f>IF(INDEX(Historical!$F$7:$F$1432,MATCH(B311,Historical!$B$7:$B$1450,0))=0,"n/a",((INDEX(Historical!$C$7:$C$1439,MATCH(B311,Historical!$B$7:$B$1450,0))/INDEX(Historical!$F$7:$F$1432,MATCH(B311,Historical!$B$7:$B$1450,0)))^(1/3)-1)*100)</f>
        <v>24.006877571381978</v>
      </c>
      <c r="U311" s="759">
        <f>IF(INDEX(Historical!$H$7:$H$1432,MATCH(B311,Historical!$B$7:$B$1450,0))=0,"n/a",((INDEX(Historical!$C$7:$C$1439,MATCH(B311,Historical!$B$7:$B$1450,0))/INDEX(Historical!$H$7:$H$1432,MATCH(B311,Historical!$B$7:$B$1450,0)))^(1/5)-1)*100)</f>
        <v>22.959558109399335</v>
      </c>
      <c r="V311" s="759">
        <f>IF(INDEX(Historical!$O$7:$O$1432,MATCH(B311,Historical!$B$7:$B$1450,0))=0,"n/a",((INDEX(Historical!$C$7:$C$1439,MATCH(B311,Historical!$B$7:$B$1450,0))/INDEX(Historical!$O$7:$O$1432,MATCH(B311,Historical!$B$7:$B$1450,0)))^(1/10)-1)*100)</f>
        <v>5.8563704785041137</v>
      </c>
      <c r="W311" s="760">
        <f>IF(OR(U311&lt;=0,U311="n/a",V311&lt;=0,V311="n/a"),"n/a",U311/V311)</f>
        <v>3.9204415420220937</v>
      </c>
      <c r="X311" s="761">
        <f>IF(OR(AJ311&lt;=0,AJ311="n/a",U311&lt;=0,U311="n/a"),"n/a",U311/AJ311)</f>
        <v>3.2799368727713332</v>
      </c>
      <c r="Y311" s="712" t="s">
        <v>955</v>
      </c>
      <c r="Z311" s="703">
        <f>IF(OR(AC311&lt;0.01,AC311="n/a"),"n/a",M311/AC311*100)</f>
        <v>45.756457564575648</v>
      </c>
      <c r="AA311" s="959">
        <f>IF(OR(AC311&lt;0.01,AC311="n/a"),"n/a",I311/AC311)</f>
        <v>15.822878228782288</v>
      </c>
      <c r="AB311" s="960">
        <v>12</v>
      </c>
      <c r="AC311" s="938">
        <v>2.71</v>
      </c>
      <c r="AD311" s="938">
        <v>1.95</v>
      </c>
      <c r="AE311" s="938">
        <v>1.52</v>
      </c>
      <c r="AF311" s="938">
        <v>2.36</v>
      </c>
      <c r="AG311" s="938">
        <v>15.8</v>
      </c>
      <c r="AH311" s="938">
        <v>49</v>
      </c>
      <c r="AI311" s="938">
        <v>7.9</v>
      </c>
      <c r="AJ311" s="938">
        <v>7.0000000000000009</v>
      </c>
      <c r="AK311" s="938">
        <v>8.1</v>
      </c>
      <c r="AL311" s="951">
        <v>11650</v>
      </c>
      <c r="AM311" s="945">
        <v>0.1</v>
      </c>
      <c r="AN311" s="938">
        <v>0.17</v>
      </c>
      <c r="AO311" s="802">
        <f>IF(U311="n/a","n/a",IF(AA311&lt;0,"n/a",IF(AA311="n/a","n/a",J311+U311-AA311)))</f>
        <v>10.028470925393167</v>
      </c>
      <c r="AP311" s="803">
        <f>IF(U311="n/a","n/a",J311+U311)</f>
        <v>25.851349154175455</v>
      </c>
      <c r="AQ311" s="961">
        <f>IF(OR(AC311&lt;0.01,AF311="n/a"),"n/a",(I311/SQRT(22.5*AC311*(I311/AF311))-1)*100)</f>
        <v>28.827175566382923</v>
      </c>
      <c r="AR311" s="703">
        <f>INDEX(Historical!$C$7:$C$1439,MATCH(B311,Historical!$B$7:$B$1450,0))*IF(AH311="n/a",1.03,IF(AH311&lt;0,1.01,IF(AH311&gt;10,1.1,(1+AH311/100))))</f>
        <v>1.32</v>
      </c>
      <c r="AS311" s="959">
        <f>IF($AI311="n/a",1.03*AR311,IF($AI311&lt;0,1.01*AR311,IF($AI311&gt;10,1.1*AR311,(1+$AI311/100)*AR311)))</f>
        <v>1.42428</v>
      </c>
      <c r="AT311" s="959">
        <f>IF($AK311="n/a",1.03*AS311,IF($AK311&lt;0,1.01*AS311,IF($AK311&gt;10,1.1*AS311,(1+$AK311/100)*AS311)))</f>
        <v>1.5396466799999999</v>
      </c>
      <c r="AU311" s="959">
        <f>IF($AK311="n/a",1.03*AT311,IF($AK311&lt;0,1.01*AT311,IF($AK311&gt;10,1.1*AT311,(1+$AK311/100)*AT311)))</f>
        <v>1.66435806108</v>
      </c>
      <c r="AV311" s="959">
        <f>IF($AK311="n/a",1.03*AU311,IF($AK311&lt;0,1.01*AU311,IF($AK311&gt;10,1.1*AU311,(1+$AK311/100)*AU311)))</f>
        <v>1.7991710640274798</v>
      </c>
      <c r="AW311" s="703">
        <f>SUM(AR311:AV311)</f>
        <v>7.7474558051074789</v>
      </c>
      <c r="AX311" s="810">
        <f>AW311/I311*100</f>
        <v>18.067760739523038</v>
      </c>
      <c r="AY311" s="1017">
        <v>0.88</v>
      </c>
      <c r="AZ311" s="945">
        <v>45.379999999999995</v>
      </c>
      <c r="BA311" s="945">
        <v>-1.63</v>
      </c>
      <c r="BB311" s="945">
        <v>5.63</v>
      </c>
      <c r="BC311" s="945">
        <v>17.79</v>
      </c>
      <c r="BE311" s="666">
        <v>2012</v>
      </c>
      <c r="BF311" s="971">
        <f>IF(BE311&gt;2008,0,IF(BE311&gt;2001,1,IF(BE311&gt;1990,2,IF(BE311&gt;1980,3,IF(BE311&gt;1973,4,IF(BE311&gt;1970,5,IF(BE311&gt;1960,6,IF(BE311&gt;1958,7,IF(BE311&gt;1953,8,9)))))))))</f>
        <v>0</v>
      </c>
      <c r="BG311" s="955">
        <v>7.8</v>
      </c>
      <c r="BH311" s="937"/>
    </row>
    <row r="312" spans="1:60" ht="11.25" customHeight="1" x14ac:dyDescent="0.2">
      <c r="A312" s="936" t="s">
        <v>3828</v>
      </c>
      <c r="B312" s="948" t="s">
        <v>3829</v>
      </c>
      <c r="C312" s="1013" t="s">
        <v>108</v>
      </c>
      <c r="D312" s="1013" t="s">
        <v>4365</v>
      </c>
      <c r="E312" s="792">
        <v>6</v>
      </c>
      <c r="F312" s="1227">
        <v>804</v>
      </c>
      <c r="G312" s="1024" t="s">
        <v>106</v>
      </c>
      <c r="H312" s="1024" t="s">
        <v>106</v>
      </c>
      <c r="I312" s="952">
        <v>26.21</v>
      </c>
      <c r="J312" s="703">
        <f>(M312/I312)*100</f>
        <v>4.5784051888592137</v>
      </c>
      <c r="K312" s="957">
        <v>0.3</v>
      </c>
      <c r="L312" s="666">
        <v>4</v>
      </c>
      <c r="M312" s="694">
        <f>K312*L312</f>
        <v>1.2</v>
      </c>
      <c r="N312" s="666" t="s">
        <v>723</v>
      </c>
      <c r="O312" s="796">
        <v>0.28999999999999998</v>
      </c>
      <c r="P312" s="684">
        <v>43655</v>
      </c>
      <c r="Q312" s="684">
        <v>43677</v>
      </c>
      <c r="R312" s="694">
        <f>(K312-O312)/O312*100</f>
        <v>3.4482758620689689</v>
      </c>
      <c r="S312" s="759">
        <f>IF(INDEX(Historical!$D$7:$D$1439,MATCH(B312,Historical!$B$7:$B$1450,0))=0,"n/a",(INDEX(Historical!$C$7:$C$1439,MATCH(B312,Historical!$B$7:$B$1450,0))/INDEX(Historical!$D$7:$D$1439,MATCH(B312,Historical!$B$7:$B$1450,0))-1)*100)</f>
        <v>12.765957446808528</v>
      </c>
      <c r="T312" s="759">
        <f>IF(INDEX(Historical!$F$7:$F$1432,MATCH(B312,Historical!$B$7:$B$1450,0))=0,"n/a",((INDEX(Historical!$C$7:$C$1439,MATCH(B312,Historical!$B$7:$B$1450,0))/INDEX(Historical!$F$7:$F$1432,MATCH(B312,Historical!$B$7:$B$1450,0)))^(1/3)-1)*100)</f>
        <v>7.3516694114877934</v>
      </c>
      <c r="U312" s="759">
        <f>IF(INDEX(Historical!$H$7:$H$1432,MATCH(B312,Historical!$B$7:$B$1450,0))=0,"n/a",((INDEX(Historical!$C$7:$C$1439,MATCH(B312,Historical!$B$7:$B$1450,0))/INDEX(Historical!$H$7:$H$1432,MATCH(B312,Historical!$B$7:$B$1450,0)))^(1/5)-1)*100)</f>
        <v>6.4031817268897617</v>
      </c>
      <c r="V312" s="759">
        <f>IF(INDEX(Historical!$O$7:$O$1432,MATCH(B312,Historical!$B$7:$B$1450,0))=0,"n/a",((INDEX(Historical!$C$7:$C$1439,MATCH(B312,Historical!$B$7:$B$1450,0))/INDEX(Historical!$O$7:$O$1432,MATCH(B312,Historical!$B$7:$B$1450,0)))^(1/10)-1)*100)</f>
        <v>3.5587739732487522</v>
      </c>
      <c r="W312" s="760">
        <f>IF(OR(U312&lt;=0,U312="n/a",V312&lt;=0,V312="n/a"),"n/a",U312/V312)</f>
        <v>1.7992662009507705</v>
      </c>
      <c r="X312" s="761">
        <f>IF(OR(AJ312&lt;=0,AJ312="n/a",U312&lt;=0,U312="n/a"),"n/a",U312/AJ312)</f>
        <v>0.50818902594363191</v>
      </c>
      <c r="Y312" s="948"/>
      <c r="Z312" s="703">
        <f>IF(OR(AC312&lt;0.01,AC312="n/a"),"n/a",M312/AC312*100)</f>
        <v>52.401746724890828</v>
      </c>
      <c r="AA312" s="959">
        <f>IF(OR(AC312&lt;0.01,AC312="n/a"),"n/a",I312/AC312)</f>
        <v>11.445414847161572</v>
      </c>
      <c r="AB312" s="1237">
        <v>12</v>
      </c>
      <c r="AC312" s="952">
        <v>2.29</v>
      </c>
      <c r="AD312" s="952" t="s">
        <v>137</v>
      </c>
      <c r="AE312" s="952">
        <v>3.71</v>
      </c>
      <c r="AF312" s="952">
        <v>1.43</v>
      </c>
      <c r="AG312" s="952">
        <v>12.4</v>
      </c>
      <c r="AH312" s="952">
        <v>19</v>
      </c>
      <c r="AI312" s="952" t="s">
        <v>137</v>
      </c>
      <c r="AJ312" s="952">
        <v>12.6</v>
      </c>
      <c r="AK312" s="952" t="s">
        <v>137</v>
      </c>
      <c r="AL312" s="952">
        <v>281.73</v>
      </c>
      <c r="AM312" s="952">
        <v>2.7</v>
      </c>
      <c r="AN312" s="952">
        <v>0</v>
      </c>
      <c r="AO312" s="802">
        <f>IF(U312="n/a","n/a",IF(AA312&lt;0,"n/a",IF(AA312="n/a","n/a",J312+U312-AA312)))</f>
        <v>-0.46382793141259704</v>
      </c>
      <c r="AP312" s="803">
        <f>IF(U312="n/a","n/a",J312+U312)</f>
        <v>10.981586915748975</v>
      </c>
      <c r="AQ312" s="961">
        <f>IF(OR(AC312&lt;0.01,AF312="n/a"),"n/a",(I312/SQRT(22.5*AC312*(I312/AF312))-1)*100)</f>
        <v>-14.711096901463339</v>
      </c>
      <c r="AR312" s="703">
        <f>INDEX(Historical!$C$7:$C$1439,MATCH(B312,Historical!$B$7:$B$1450,0))*IF(AH312="n/a",1.03,IF(AH312&lt;0,1.01,IF(AH312&gt;10,1.1,(1+AH312/100))))</f>
        <v>1.1660000000000001</v>
      </c>
      <c r="AS312" s="959">
        <f>IF($AI312="n/a",1.03*AR312,IF($AI312&lt;0,1.01*AR312,IF($AI312&gt;10,1.1*AR312,(1+$AI312/100)*AR312)))</f>
        <v>1.2009800000000002</v>
      </c>
      <c r="AT312" s="959">
        <f>IF($AK312="n/a",1.03*AS312,IF($AK312&lt;0,1.01*AS312,IF($AK312&gt;10,1.1*AS312,(1+$AK312/100)*AS312)))</f>
        <v>1.2370094000000003</v>
      </c>
      <c r="AU312" s="959">
        <f>IF($AK312="n/a",1.03*AT312,IF($AK312&lt;0,1.01*AT312,IF($AK312&gt;10,1.1*AT312,(1+$AK312/100)*AT312)))</f>
        <v>1.2741196820000003</v>
      </c>
      <c r="AV312" s="959">
        <f>IF($AK312="n/a",1.03*AU312,IF($AK312&lt;0,1.01*AU312,IF($AK312&gt;10,1.1*AU312,(1+$AK312/100)*AU312)))</f>
        <v>1.3123432724600004</v>
      </c>
      <c r="AW312" s="703">
        <f>SUM(AR312:AV312)</f>
        <v>6.1904523544600014</v>
      </c>
      <c r="AX312" s="810">
        <f>AW312/I312*100</f>
        <v>23.618665984204508</v>
      </c>
      <c r="AY312" s="788">
        <v>0.62</v>
      </c>
      <c r="AZ312" s="955">
        <v>7.02</v>
      </c>
      <c r="BA312" s="955">
        <v>-16.37</v>
      </c>
      <c r="BB312" s="955">
        <v>2.3199999999999998</v>
      </c>
      <c r="BC312" s="955">
        <v>-0.80999999999999994</v>
      </c>
      <c r="BE312" s="666">
        <v>2014</v>
      </c>
      <c r="BF312" s="971">
        <f>IF(BE312&gt;2008,0,IF(BE312&gt;2001,1,IF(BE312&gt;1990,2,IF(BE312&gt;1980,3,IF(BE312&gt;1973,4,IF(BE312&gt;1970,5,IF(BE312&gt;1960,6,IF(BE312&gt;1958,7,IF(BE312&gt;1953,8,9)))))))))</f>
        <v>0</v>
      </c>
      <c r="BG312" s="955">
        <v>1.2</v>
      </c>
    </row>
    <row r="313" spans="1:60" ht="11.25" customHeight="1" x14ac:dyDescent="0.2">
      <c r="A313" s="944" t="s">
        <v>1229</v>
      </c>
      <c r="B313" s="948" t="s">
        <v>1230</v>
      </c>
      <c r="C313" s="1013" t="s">
        <v>123</v>
      </c>
      <c r="D313" s="1013" t="s">
        <v>4382</v>
      </c>
      <c r="E313" s="792">
        <v>12</v>
      </c>
      <c r="F313" s="1227">
        <v>303</v>
      </c>
      <c r="G313" s="1121" t="s">
        <v>106</v>
      </c>
      <c r="H313" s="1121" t="s">
        <v>106</v>
      </c>
      <c r="I313" s="947">
        <v>86.83</v>
      </c>
      <c r="J313" s="703">
        <f>(M313/I313)*100</f>
        <v>1.1516756881262236</v>
      </c>
      <c r="K313" s="950">
        <v>0.25</v>
      </c>
      <c r="L313" s="960">
        <v>4</v>
      </c>
      <c r="M313" s="694">
        <f>K313*L313</f>
        <v>1</v>
      </c>
      <c r="N313" s="943" t="s">
        <v>152</v>
      </c>
      <c r="O313" s="795">
        <v>0.24</v>
      </c>
      <c r="P313" s="934">
        <v>43628</v>
      </c>
      <c r="Q313" s="934">
        <v>43643</v>
      </c>
      <c r="R313" s="694">
        <f>(K313-O313)/O313*100</f>
        <v>4.1666666666666705</v>
      </c>
      <c r="S313" s="759">
        <f>IF(INDEX(Historical!$D$7:$D$1439,MATCH(B313,Historical!$B$7:$B$1450,0))=0,"n/a",(INDEX(Historical!$C$7:$C$1439,MATCH(B313,Historical!$B$7:$B$1450,0))/INDEX(Historical!$D$7:$D$1439,MATCH(B313,Historical!$B$7:$B$1450,0))-1)*100)</f>
        <v>4.39560439560438</v>
      </c>
      <c r="T313" s="759">
        <f>IF(INDEX(Historical!$F$7:$F$1432,MATCH(B313,Historical!$B$7:$B$1450,0))=0,"n/a",((INDEX(Historical!$C$7:$C$1439,MATCH(B313,Historical!$B$7:$B$1450,0))/INDEX(Historical!$F$7:$F$1432,MATCH(B313,Historical!$B$7:$B$1450,0)))^(1/3)-1)*100)</f>
        <v>4.604051127515274</v>
      </c>
      <c r="U313" s="759">
        <f>IF(INDEX(Historical!$H$7:$H$1432,MATCH(B313,Historical!$B$7:$B$1450,0))=0,"n/a",((INDEX(Historical!$C$7:$C$1439,MATCH(B313,Historical!$B$7:$B$1450,0))/INDEX(Historical!$H$7:$H$1432,MATCH(B313,Historical!$B$7:$B$1450,0)))^(1/5)-1)*100)</f>
        <v>5.7007872172952334</v>
      </c>
      <c r="V313" s="759" t="str">
        <f>IF(INDEX(Historical!$O$7:$O$1432,MATCH(B313,Historical!$B$7:$B$1450,0))=0,"n/a",((INDEX(Historical!$C$7:$C$1439,MATCH(B313,Historical!$B$7:$B$1450,0))/INDEX(Historical!$O$7:$O$1432,MATCH(B313,Historical!$B$7:$B$1450,0)))^(1/10)-1)*100)</f>
        <v>n/a</v>
      </c>
      <c r="W313" s="760" t="str">
        <f>IF(OR(U313&lt;=0,U313="n/a",V313&lt;=0,V313="n/a"),"n/a",U313/V313)</f>
        <v>n/a</v>
      </c>
      <c r="X313" s="761" t="str">
        <f>IF(OR(AJ313&lt;=0,AJ313="n/a",U313&lt;=0,U313="n/a"),"n/a",U313/AJ313)</f>
        <v>n/a</v>
      </c>
      <c r="Y313" s="948" t="s">
        <v>1231</v>
      </c>
      <c r="Z313" s="703">
        <f>IF(OR(AC313&lt;0.01,AC313="n/a"),"n/a",M313/AC313*100)</f>
        <v>133.33333333333331</v>
      </c>
      <c r="AA313" s="959">
        <f>IF(OR(AC313&lt;0.01,AC313="n/a"),"n/a",I313/AC313)</f>
        <v>115.77333333333333</v>
      </c>
      <c r="AB313" s="960">
        <v>12</v>
      </c>
      <c r="AC313" s="938">
        <v>0.75</v>
      </c>
      <c r="AD313" s="938">
        <v>15.58</v>
      </c>
      <c r="AE313" s="938">
        <v>25.49</v>
      </c>
      <c r="AF313" s="938">
        <v>3.54</v>
      </c>
      <c r="AG313" s="938" t="s">
        <v>137</v>
      </c>
      <c r="AH313" s="938">
        <v>14.899999999999999</v>
      </c>
      <c r="AI313" s="938">
        <v>6.5</v>
      </c>
      <c r="AJ313" s="938">
        <v>-2.8899999999999997</v>
      </c>
      <c r="AK313" s="938">
        <v>7.6700000000000008</v>
      </c>
      <c r="AL313" s="951">
        <v>16750</v>
      </c>
      <c r="AM313" s="945">
        <v>2</v>
      </c>
      <c r="AN313" s="938" t="s">
        <v>137</v>
      </c>
      <c r="AO313" s="802">
        <f>IF(U313="n/a","n/a",IF(AA313&lt;0,"n/a",IF(AA313="n/a","n/a",J313+U313-AA313)))</f>
        <v>-108.92087042791186</v>
      </c>
      <c r="AP313" s="803">
        <f>IF(U313="n/a","n/a",J313+U313)</f>
        <v>6.852462905421457</v>
      </c>
      <c r="AQ313" s="961">
        <f>IF(OR(AC313&lt;0.01,AF313="n/a"),"n/a",(I313/SQRT(22.5*AC313*(I313/AF313))-1)*100)</f>
        <v>326.79039872570286</v>
      </c>
      <c r="AR313" s="703">
        <f>INDEX(Historical!$C$7:$C$1439,MATCH(B313,Historical!$B$7:$B$1450,0))*IF(AH313="n/a",1.03,IF(AH313&lt;0,1.01,IF(AH313&gt;10,1.1,(1+AH313/100))))</f>
        <v>1.0449999999999999</v>
      </c>
      <c r="AS313" s="959">
        <f>IF($AI313="n/a",1.03*AR313,IF($AI313&lt;0,1.01*AR313,IF($AI313&gt;10,1.1*AR313,(1+$AI313/100)*AR313)))</f>
        <v>1.1129249999999999</v>
      </c>
      <c r="AT313" s="959">
        <f>IF($AK313="n/a",1.03*AS313,IF($AK313&lt;0,1.01*AS313,IF($AK313&gt;10,1.1*AS313,(1+$AK313/100)*AS313)))</f>
        <v>1.1982863474999998</v>
      </c>
      <c r="AU313" s="959">
        <f>IF($AK313="n/a",1.03*AT313,IF($AK313&lt;0,1.01*AT313,IF($AK313&gt;10,1.1*AT313,(1+$AK313/100)*AT313)))</f>
        <v>1.2901949103532497</v>
      </c>
      <c r="AV313" s="959">
        <f>IF($AK313="n/a",1.03*AU313,IF($AK313&lt;0,1.01*AU313,IF($AK313&gt;10,1.1*AU313,(1+$AK313/100)*AU313)))</f>
        <v>1.3891528599773439</v>
      </c>
      <c r="AW313" s="703">
        <f>SUM(AR313:AV313)</f>
        <v>6.0355591178305925</v>
      </c>
      <c r="AX313" s="810">
        <f>AW313/I313*100</f>
        <v>6.9510067002540517</v>
      </c>
      <c r="AY313" s="1017" t="s">
        <v>137</v>
      </c>
      <c r="AZ313" s="945">
        <v>49.04</v>
      </c>
      <c r="BA313" s="945">
        <v>-4.3499999999999996</v>
      </c>
      <c r="BB313" s="945">
        <v>5.71</v>
      </c>
      <c r="BC313" s="945">
        <v>17.18</v>
      </c>
      <c r="BE313" s="666">
        <v>2008</v>
      </c>
      <c r="BF313" s="971">
        <f>IF(BE313&gt;2008,0,IF(BE313&gt;2001,1,IF(BE313&gt;1990,2,IF(BE313&gt;1980,3,IF(BE313&gt;1973,4,IF(BE313&gt;1970,5,IF(BE313&gt;1960,6,IF(BE313&gt;1958,7,IF(BE313&gt;1953,8,9)))))))))</f>
        <v>1</v>
      </c>
      <c r="BG313" s="955" t="s">
        <v>137</v>
      </c>
      <c r="BH313" s="937"/>
    </row>
    <row r="314" spans="1:60" ht="11.25" customHeight="1" x14ac:dyDescent="0.2">
      <c r="A314" s="944" t="s">
        <v>1224</v>
      </c>
      <c r="B314" s="948" t="s">
        <v>1225</v>
      </c>
      <c r="C314" s="1013" t="s">
        <v>112</v>
      </c>
      <c r="D314" s="1013" t="s">
        <v>4388</v>
      </c>
      <c r="E314" s="792">
        <v>7</v>
      </c>
      <c r="F314" s="1227">
        <v>617</v>
      </c>
      <c r="G314" s="1169" t="s">
        <v>106</v>
      </c>
      <c r="H314" s="1169" t="s">
        <v>106</v>
      </c>
      <c r="I314" s="947">
        <v>47.33</v>
      </c>
      <c r="J314" s="703">
        <f>(M314/I314)*100</f>
        <v>1.690259877456159</v>
      </c>
      <c r="K314" s="950">
        <v>0.2</v>
      </c>
      <c r="L314" s="960">
        <v>4</v>
      </c>
      <c r="M314" s="694">
        <f>K314*L314</f>
        <v>0.8</v>
      </c>
      <c r="N314" s="943" t="s">
        <v>712</v>
      </c>
      <c r="O314" s="795">
        <v>0.19</v>
      </c>
      <c r="P314" s="939">
        <v>43165</v>
      </c>
      <c r="Q314" s="939">
        <v>43180</v>
      </c>
      <c r="R314" s="694">
        <f>(K314-O314)/O314*100</f>
        <v>5.2631578947368469</v>
      </c>
      <c r="S314" s="759">
        <f>IF(INDEX(Historical!$D$7:$D$1439,MATCH(B314,Historical!$B$7:$B$1450,0))=0,"n/a",(INDEX(Historical!$C$7:$C$1439,MATCH(B314,Historical!$B$7:$B$1450,0))/INDEX(Historical!$D$7:$D$1439,MATCH(B314,Historical!$B$7:$B$1450,0))-1)*100)</f>
        <v>5.2631578947368363</v>
      </c>
      <c r="T314" s="759">
        <f>IF(INDEX(Historical!$F$7:$F$1432,MATCH(B314,Historical!$B$7:$B$1450,0))=0,"n/a",((INDEX(Historical!$C$7:$C$1439,MATCH(B314,Historical!$B$7:$B$1450,0))/INDEX(Historical!$F$7:$F$1432,MATCH(B314,Historical!$B$7:$B$1450,0)))^(1/3)-1)*100)</f>
        <v>5.5667191978000741</v>
      </c>
      <c r="U314" s="759">
        <f>IF(INDEX(Historical!$H$7:$H$1432,MATCH(B314,Historical!$B$7:$B$1450,0))=0,"n/a",((INDEX(Historical!$C$7:$C$1439,MATCH(B314,Historical!$B$7:$B$1450,0))/INDEX(Historical!$H$7:$H$1432,MATCH(B314,Historical!$B$7:$B$1450,0)))^(1/5)-1)*100)</f>
        <v>5.9223841048812176</v>
      </c>
      <c r="V314" s="759" t="str">
        <f>IF(INDEX(Historical!$O$7:$O$1432,MATCH(B314,Historical!$B$7:$B$1450,0))=0,"n/a",((INDEX(Historical!$C$7:$C$1439,MATCH(B314,Historical!$B$7:$B$1450,0))/INDEX(Historical!$O$7:$O$1432,MATCH(B314,Historical!$B$7:$B$1450,0)))^(1/10)-1)*100)</f>
        <v>n/a</v>
      </c>
      <c r="W314" s="760" t="str">
        <f>IF(OR(U314&lt;=0,U314="n/a",V314&lt;=0,V314="n/a"),"n/a",U314/V314)</f>
        <v>n/a</v>
      </c>
      <c r="X314" s="761">
        <f>IF(OR(AJ314&lt;=0,AJ314="n/a",U314&lt;=0,U314="n/a"),"n/a",U314/AJ314)</f>
        <v>0.83413860632129833</v>
      </c>
      <c r="Y314" s="949"/>
      <c r="Z314" s="703">
        <f>IF(OR(AC314&lt;0.01,AC314="n/a"),"n/a",M314/AC314*100)</f>
        <v>347.82608695652175</v>
      </c>
      <c r="AA314" s="959">
        <f>IF(OR(AC314&lt;0.01,AC314="n/a"),"n/a",I314/AC314)</f>
        <v>205.78260869565216</v>
      </c>
      <c r="AB314" s="960">
        <v>12</v>
      </c>
      <c r="AC314" s="938">
        <v>0.23</v>
      </c>
      <c r="AD314" s="938">
        <v>18.010000000000002</v>
      </c>
      <c r="AE314" s="938">
        <v>2.3199999999999998</v>
      </c>
      <c r="AF314" s="938">
        <v>6.29</v>
      </c>
      <c r="AG314" s="938">
        <v>2.6</v>
      </c>
      <c r="AH314" s="938">
        <v>-6.5</v>
      </c>
      <c r="AI314" s="938">
        <v>24.8</v>
      </c>
      <c r="AJ314" s="938">
        <v>7.1</v>
      </c>
      <c r="AK314" s="938">
        <v>12</v>
      </c>
      <c r="AL314" s="951">
        <v>882.43</v>
      </c>
      <c r="AM314" s="945">
        <v>1</v>
      </c>
      <c r="AN314" s="938">
        <v>1.05</v>
      </c>
      <c r="AO314" s="802">
        <f>IF(U314="n/a","n/a",IF(AA314&lt;0,"n/a",IF(AA314="n/a","n/a",J314+U314-AA314)))</f>
        <v>-198.16996471331478</v>
      </c>
      <c r="AP314" s="803">
        <f>IF(U314="n/a","n/a",J314+U314)</f>
        <v>7.6126439823373762</v>
      </c>
      <c r="AQ314" s="961">
        <f>IF(OR(AC314&lt;0.01,AF314="n/a"),"n/a",(I314/SQRT(22.5*AC314*(I314/AF314))-1)*100)</f>
        <v>658.46998291023056</v>
      </c>
      <c r="AR314" s="703">
        <f>INDEX(Historical!$C$7:$C$1439,MATCH(B314,Historical!$B$7:$B$1450,0))*IF(AH314="n/a",1.03,IF(AH314&lt;0,1.01,IF(AH314&gt;10,1.1,(1+AH314/100))))</f>
        <v>0.80800000000000005</v>
      </c>
      <c r="AS314" s="959">
        <f>IF($AI314="n/a",1.03*AR314,IF($AI314&lt;0,1.01*AR314,IF($AI314&gt;10,1.1*AR314,(1+$AI314/100)*AR314)))</f>
        <v>0.88880000000000015</v>
      </c>
      <c r="AT314" s="959">
        <f>IF($AK314="n/a",1.03*AS314,IF($AK314&lt;0,1.01*AS314,IF($AK314&gt;10,1.1*AS314,(1+$AK314/100)*AS314)))</f>
        <v>0.97768000000000022</v>
      </c>
      <c r="AU314" s="959">
        <f>IF($AK314="n/a",1.03*AT314,IF($AK314&lt;0,1.01*AT314,IF($AK314&gt;10,1.1*AT314,(1+$AK314/100)*AT314)))</f>
        <v>1.0754480000000004</v>
      </c>
      <c r="AV314" s="959">
        <f>IF($AK314="n/a",1.03*AU314,IF($AK314&lt;0,1.01*AU314,IF($AK314&gt;10,1.1*AU314,(1+$AK314/100)*AU314)))</f>
        <v>1.1829928000000005</v>
      </c>
      <c r="AW314" s="703">
        <f>SUM(AR314:AV314)</f>
        <v>4.9329208000000015</v>
      </c>
      <c r="AX314" s="810">
        <f>AW314/I314*100</f>
        <v>10.422397633636175</v>
      </c>
      <c r="AY314" s="1017">
        <v>0.68</v>
      </c>
      <c r="AZ314" s="945">
        <v>30.78</v>
      </c>
      <c r="BA314" s="945">
        <v>-8.5400000000000009</v>
      </c>
      <c r="BB314" s="945">
        <v>0.08</v>
      </c>
      <c r="BC314" s="945">
        <v>2.59</v>
      </c>
      <c r="BE314" s="666">
        <v>2012</v>
      </c>
      <c r="BF314" s="971">
        <f>IF(BE314&gt;2008,0,IF(BE314&gt;2001,1,IF(BE314&gt;1990,2,IF(BE314&gt;1980,3,IF(BE314&gt;1973,4,IF(BE314&gt;1970,5,IF(BE314&gt;1960,6,IF(BE314&gt;1958,7,IF(BE314&gt;1953,8,9)))))))))</f>
        <v>0</v>
      </c>
      <c r="BG314" s="955">
        <v>0.89999999999999991</v>
      </c>
      <c r="BH314" s="937"/>
    </row>
    <row r="315" spans="1:60" ht="11.25" customHeight="1" x14ac:dyDescent="0.2">
      <c r="A315" s="944" t="s">
        <v>1206</v>
      </c>
      <c r="B315" s="948" t="s">
        <v>1207</v>
      </c>
      <c r="C315" s="1013" t="s">
        <v>4345</v>
      </c>
      <c r="D315" s="1013" t="s">
        <v>4346</v>
      </c>
      <c r="E315" s="792">
        <v>7</v>
      </c>
      <c r="F315" s="1227">
        <v>676</v>
      </c>
      <c r="G315" s="1168" t="s">
        <v>37</v>
      </c>
      <c r="H315" s="1168" t="s">
        <v>37</v>
      </c>
      <c r="I315" s="947">
        <v>38.19</v>
      </c>
      <c r="J315" s="703">
        <f>(M315/I315)*100</f>
        <v>2.4090075936108932</v>
      </c>
      <c r="K315" s="950">
        <v>0.23</v>
      </c>
      <c r="L315" s="960">
        <v>4</v>
      </c>
      <c r="M315" s="694">
        <f>K315*L315</f>
        <v>0.92</v>
      </c>
      <c r="N315" s="943" t="s">
        <v>220</v>
      </c>
      <c r="O315" s="795">
        <v>0.2175</v>
      </c>
      <c r="P315" s="934">
        <v>43552</v>
      </c>
      <c r="Q315" s="934">
        <v>43570</v>
      </c>
      <c r="R315" s="694">
        <f>(K315-O315)/O315*100</f>
        <v>5.7471264367816151</v>
      </c>
      <c r="S315" s="759">
        <f>IF(INDEX(Historical!$D$7:$D$1439,MATCH(B315,Historical!$B$7:$B$1450,0))=0,"n/a",(INDEX(Historical!$C$7:$C$1439,MATCH(B315,Historical!$B$7:$B$1450,0))/INDEX(Historical!$D$7:$D$1439,MATCH(B315,Historical!$B$7:$B$1450,0))-1)*100)</f>
        <v>5.3658536585365679</v>
      </c>
      <c r="T315" s="759">
        <f>IF(INDEX(Historical!$F$7:$F$1432,MATCH(B315,Historical!$B$7:$B$1450,0))=0,"n/a",((INDEX(Historical!$C$7:$C$1439,MATCH(B315,Historical!$B$7:$B$1450,0))/INDEX(Historical!$F$7:$F$1432,MATCH(B315,Historical!$B$7:$B$1450,0)))^(1/3)-1)*100)</f>
        <v>21.3916656597249</v>
      </c>
      <c r="U315" s="759">
        <f>IF(INDEX(Historical!$H$7:$H$1432,MATCH(B315,Historical!$B$7:$B$1450,0))=0,"n/a",((INDEX(Historical!$C$7:$C$1439,MATCH(B315,Historical!$B$7:$B$1450,0))/INDEX(Historical!$H$7:$H$1432,MATCH(B315,Historical!$B$7:$B$1450,0)))^(1/5)-1)*100)</f>
        <v>59.00799571170203</v>
      </c>
      <c r="V315" s="759">
        <f>IF(INDEX(Historical!$O$7:$O$1432,MATCH(B315,Historical!$B$7:$B$1450,0))=0,"n/a",((INDEX(Historical!$C$7:$C$1439,MATCH(B315,Historical!$B$7:$B$1450,0))/INDEX(Historical!$O$7:$O$1432,MATCH(B315,Historical!$B$7:$B$1450,0)))^(1/10)-1)*100)</f>
        <v>-11.343184943478668</v>
      </c>
      <c r="W315" s="760" t="str">
        <f>IF(OR(U315&lt;=0,U315="n/a",V315&lt;=0,V315="n/a"),"n/a",U315/V315)</f>
        <v>n/a</v>
      </c>
      <c r="X315" s="761">
        <f>IF(OR(AJ315&lt;=0,AJ315="n/a",U315&lt;=0,U315="n/a"),"n/a",U315/AJ315)</f>
        <v>0.77235596481285373</v>
      </c>
      <c r="Y315" s="949"/>
      <c r="Z315" s="703">
        <f>IF(OR(AC315&lt;0.01,AC315="n/a"),"n/a",M315/AC315*100)</f>
        <v>80</v>
      </c>
      <c r="AA315" s="959">
        <f>IF(OR(AC315&lt;0.01,AC315="n/a"),"n/a",I315/AC315)</f>
        <v>33.208695652173915</v>
      </c>
      <c r="AB315" s="960">
        <v>12</v>
      </c>
      <c r="AC315" s="938">
        <v>1.1499999999999999</v>
      </c>
      <c r="AD315" s="938">
        <v>3.37</v>
      </c>
      <c r="AE315" s="938">
        <v>11.77</v>
      </c>
      <c r="AF315" s="938">
        <v>2.99</v>
      </c>
      <c r="AG315" s="938">
        <v>10</v>
      </c>
      <c r="AH315" s="938">
        <v>-22.5</v>
      </c>
      <c r="AI315" s="938">
        <v>14.149999999999999</v>
      </c>
      <c r="AJ315" s="938">
        <v>76.400000000000006</v>
      </c>
      <c r="AK315" s="938">
        <v>10</v>
      </c>
      <c r="AL315" s="951">
        <v>4870</v>
      </c>
      <c r="AM315" s="945">
        <v>1</v>
      </c>
      <c r="AN315" s="938">
        <v>0.81</v>
      </c>
      <c r="AO315" s="802">
        <f>IF(U315="n/a","n/a",IF(AA315&lt;0,"n/a",IF(AA315="n/a","n/a",J315+U315-AA315)))</f>
        <v>28.208307653139009</v>
      </c>
      <c r="AP315" s="803">
        <f>IF(U315="n/a","n/a",J315+U315)</f>
        <v>61.417003305312925</v>
      </c>
      <c r="AQ315" s="961">
        <f>IF(OR(AC315&lt;0.01,AF315="n/a"),"n/a",(I315/SQRT(22.5*AC315*(I315/AF315))-1)*100)</f>
        <v>110.07300318381388</v>
      </c>
      <c r="AR315" s="703">
        <f>INDEX(Historical!$C$7:$C$1439,MATCH(B315,Historical!$B$7:$B$1450,0))*IF(AH315="n/a",1.03,IF(AH315&lt;0,1.01,IF(AH315&gt;10,1.1,(1+AH315/100))))</f>
        <v>0.87263999999999997</v>
      </c>
      <c r="AS315" s="959">
        <f>IF($AI315="n/a",1.03*AR315,IF($AI315&lt;0,1.01*AR315,IF($AI315&gt;10,1.1*AR315,(1+$AI315/100)*AR315)))</f>
        <v>0.95990400000000009</v>
      </c>
      <c r="AT315" s="959">
        <f>IF($AK315="n/a",1.03*AS315,IF($AK315&lt;0,1.01*AS315,IF($AK315&gt;10,1.1*AS315,(1+$AK315/100)*AS315)))</f>
        <v>1.0558944000000001</v>
      </c>
      <c r="AU315" s="959">
        <f>IF($AK315="n/a",1.03*AT315,IF($AK315&lt;0,1.01*AT315,IF($AK315&gt;10,1.1*AT315,(1+$AK315/100)*AT315)))</f>
        <v>1.1614838400000003</v>
      </c>
      <c r="AV315" s="959">
        <f>IF($AK315="n/a",1.03*AU315,IF($AK315&lt;0,1.01*AU315,IF($AK315&gt;10,1.1*AU315,(1+$AK315/100)*AU315)))</f>
        <v>1.2776322240000004</v>
      </c>
      <c r="AW315" s="703">
        <f>SUM(AR315:AV315)</f>
        <v>5.3275544640000012</v>
      </c>
      <c r="AX315" s="810">
        <f>AW315/I315*100</f>
        <v>13.950129520816972</v>
      </c>
      <c r="AY315" s="1017">
        <v>0.73</v>
      </c>
      <c r="AZ315" s="945">
        <v>39.89</v>
      </c>
      <c r="BA315" s="945">
        <v>-1.31</v>
      </c>
      <c r="BB315" s="945">
        <v>4.33</v>
      </c>
      <c r="BC315" s="945">
        <v>13.44</v>
      </c>
      <c r="BE315" s="666">
        <v>2013</v>
      </c>
      <c r="BF315" s="971">
        <f>IF(BE315&gt;2008,0,IF(BE315&gt;2001,1,IF(BE315&gt;1990,2,IF(BE315&gt;1980,3,IF(BE315&gt;1973,4,IF(BE315&gt;1970,5,IF(BE315&gt;1960,6,IF(BE315&gt;1958,7,IF(BE315&gt;1953,8,9)))))))))</f>
        <v>0</v>
      </c>
      <c r="BG315" s="955">
        <v>5.2</v>
      </c>
      <c r="BH315" s="937"/>
    </row>
    <row r="316" spans="1:60" ht="11.25" customHeight="1" x14ac:dyDescent="0.2">
      <c r="A316" s="954" t="s">
        <v>4161</v>
      </c>
      <c r="B316" s="631" t="s">
        <v>4162</v>
      </c>
      <c r="C316" s="1013" t="s">
        <v>108</v>
      </c>
      <c r="D316" s="1013" t="s">
        <v>4365</v>
      </c>
      <c r="E316" s="792">
        <v>5</v>
      </c>
      <c r="F316" s="1227">
        <v>874</v>
      </c>
      <c r="G316" s="1227" t="s">
        <v>106</v>
      </c>
      <c r="H316" s="1227" t="s">
        <v>106</v>
      </c>
      <c r="I316" s="947">
        <v>36.5</v>
      </c>
      <c r="J316" s="703">
        <f>(M316/I316)*100</f>
        <v>3.2876712328767121</v>
      </c>
      <c r="K316" s="950">
        <v>0.3</v>
      </c>
      <c r="L316" s="960">
        <v>4</v>
      </c>
      <c r="M316" s="694">
        <f>K316*L316</f>
        <v>1.2</v>
      </c>
      <c r="N316" s="943" t="s">
        <v>443</v>
      </c>
      <c r="O316" s="795">
        <v>0.27</v>
      </c>
      <c r="P316" s="934">
        <v>43587</v>
      </c>
      <c r="Q316" s="934">
        <v>43607</v>
      </c>
      <c r="R316" s="694">
        <f>(K316-O316)/O316*100</f>
        <v>11.1111111111111</v>
      </c>
      <c r="S316" s="759">
        <f>IF(INDEX(Historical!$D$7:$D$1439,MATCH(B316,Historical!$B$7:$B$1450,0))=0,"n/a",(INDEX(Historical!$C$7:$C$1439,MATCH(B316,Historical!$B$7:$B$1450,0))/INDEX(Historical!$D$7:$D$1439,MATCH(B316,Historical!$B$7:$B$1450,0))-1)*100)</f>
        <v>12.903225806451623</v>
      </c>
      <c r="T316" s="759">
        <f>IF(INDEX(Historical!$F$7:$F$1432,MATCH(B316,Historical!$B$7:$B$1450,0))=0,"n/a",((INDEX(Historical!$C$7:$C$1439,MATCH(B316,Historical!$B$7:$B$1450,0))/INDEX(Historical!$F$7:$F$1432,MATCH(B316,Historical!$B$7:$B$1450,0)))^(1/3)-1)*100)</f>
        <v>12.370555152553454</v>
      </c>
      <c r="U316" s="759">
        <f>IF(INDEX(Historical!$H$7:$H$1432,MATCH(B316,Historical!$B$7:$B$1450,0))=0,"n/a",((INDEX(Historical!$C$7:$C$1439,MATCH(B316,Historical!$B$7:$B$1450,0))/INDEX(Historical!$H$7:$H$1432,MATCH(B316,Historical!$B$7:$B$1450,0)))^(1/5)-1)*100)</f>
        <v>9.0777264700158113</v>
      </c>
      <c r="V316" s="759">
        <f>IF(INDEX(Historical!$O$7:$O$1432,MATCH(B316,Historical!$B$7:$B$1450,0))=0,"n/a",((INDEX(Historical!$C$7:$C$1439,MATCH(B316,Historical!$B$7:$B$1450,0))/INDEX(Historical!$O$7:$O$1432,MATCH(B316,Historical!$B$7:$B$1450,0)))^(1/10)-1)*100)</f>
        <v>-0.18850694510026411</v>
      </c>
      <c r="W316" s="760" t="str">
        <f>IF(OR(U316&lt;=0,U316="n/a",V316&lt;=0,V316="n/a"),"n/a",U316/V316)</f>
        <v>n/a</v>
      </c>
      <c r="X316" s="761" t="str">
        <f>IF(OR(AJ316&lt;=0,AJ316="n/a",U316&lt;=0,U316="n/a"),"n/a",U316/AJ316)</f>
        <v>n/a</v>
      </c>
      <c r="Y316" s="949"/>
      <c r="Z316" s="703">
        <f>IF(OR(AC316&lt;0.01,AC316="n/a"),"n/a",M316/AC316*100)</f>
        <v>90.225563909774436</v>
      </c>
      <c r="AA316" s="959">
        <f>IF(OR(AC316&lt;0.01,AC316="n/a"),"n/a",I316/AC316)</f>
        <v>27.443609022556391</v>
      </c>
      <c r="AB316" s="960">
        <v>12</v>
      </c>
      <c r="AC316" s="938">
        <v>1.33</v>
      </c>
      <c r="AD316" s="938" t="s">
        <v>137</v>
      </c>
      <c r="AE316" s="938">
        <v>3.68</v>
      </c>
      <c r="AF316" s="938">
        <v>1.36</v>
      </c>
      <c r="AG316" s="938" t="s">
        <v>137</v>
      </c>
      <c r="AH316" s="938" t="s">
        <v>137</v>
      </c>
      <c r="AI316" s="938" t="s">
        <v>137</v>
      </c>
      <c r="AJ316" s="938" t="s">
        <v>137</v>
      </c>
      <c r="AK316" s="938" t="s">
        <v>137</v>
      </c>
      <c r="AL316" s="951">
        <v>161</v>
      </c>
      <c r="AM316" s="945">
        <v>3.81</v>
      </c>
      <c r="AN316" s="938" t="s">
        <v>137</v>
      </c>
      <c r="AO316" s="802">
        <f>IF(U316="n/a","n/a",IF(AA316&lt;0,"n/a",IF(AA316="n/a","n/a",J316+U316-AA316)))</f>
        <v>-15.078211319663868</v>
      </c>
      <c r="AP316" s="803">
        <f>IF(U316="n/a","n/a",J316+U316)</f>
        <v>12.365397702892523</v>
      </c>
      <c r="AQ316" s="961">
        <f>IF(OR(AC316&lt;0.01,AF316="n/a"),"n/a",(I316/SQRT(22.5*AC316*(I316/AF316))-1)*100)</f>
        <v>28.794941706534583</v>
      </c>
      <c r="AR316" s="703">
        <f>INDEX(Historical!$C$7:$C$1439,MATCH(B316,Historical!$B$7:$B$1450,0))*IF(AH316="n/a",1.03,IF(AH316&lt;0,1.01,IF(AH316&gt;10,1.1,(1+AH316/100))))</f>
        <v>1.0815000000000001</v>
      </c>
      <c r="AS316" s="959">
        <f>IF($AI316="n/a",1.03*AR316,IF($AI316&lt;0,1.01*AR316,IF($AI316&gt;10,1.1*AR316,(1+$AI316/100)*AR316)))</f>
        <v>1.1139450000000002</v>
      </c>
      <c r="AT316" s="959">
        <f>IF($AK316="n/a",1.03*AS316,IF($AK316&lt;0,1.01*AS316,IF($AK316&gt;10,1.1*AS316,(1+$AK316/100)*AS316)))</f>
        <v>1.1473633500000002</v>
      </c>
      <c r="AU316" s="959">
        <f>IF($AK316="n/a",1.03*AT316,IF($AK316&lt;0,1.01*AT316,IF($AK316&gt;10,1.1*AT316,(1+$AK316/100)*AT316)))</f>
        <v>1.1817842505000002</v>
      </c>
      <c r="AV316" s="959">
        <f>IF($AK316="n/a",1.03*AU316,IF($AK316&lt;0,1.01*AU316,IF($AK316&gt;10,1.1*AU316,(1+$AK316/100)*AU316)))</f>
        <v>1.2172377780150003</v>
      </c>
      <c r="AW316" s="703">
        <f>SUM(AR316:AV316)</f>
        <v>5.7418303785150009</v>
      </c>
      <c r="AX316" s="810">
        <f>AW316/I316*100</f>
        <v>15.731042132917811</v>
      </c>
      <c r="AY316" s="1017">
        <v>0.13</v>
      </c>
      <c r="AZ316" s="945">
        <v>36.041744316064104</v>
      </c>
      <c r="BA316" s="945">
        <v>-7.7350859453994003</v>
      </c>
      <c r="BB316" s="945">
        <v>-3.5921817221341801</v>
      </c>
      <c r="BC316" s="945">
        <v>2.3842917251051921</v>
      </c>
      <c r="BE316" s="666">
        <v>2015</v>
      </c>
      <c r="BF316" s="971">
        <f>IF(BE316&gt;2008,0,IF(BE316&gt;2001,1,IF(BE316&gt;1990,2,IF(BE316&gt;1980,3,IF(BE316&gt;1973,4,IF(BE316&gt;1970,5,IF(BE316&gt;1960,6,IF(BE316&gt;1958,7,IF(BE316&gt;1953,8,9)))))))))</f>
        <v>0</v>
      </c>
      <c r="BG316" s="955" t="s">
        <v>137</v>
      </c>
      <c r="BH316" s="937"/>
    </row>
    <row r="317" spans="1:60" ht="11.25" customHeight="1" x14ac:dyDescent="0.2">
      <c r="A317" s="944" t="s">
        <v>1216</v>
      </c>
      <c r="B317" s="948" t="s">
        <v>1217</v>
      </c>
      <c r="C317" s="1013" t="s">
        <v>108</v>
      </c>
      <c r="D317" s="1013" t="s">
        <v>4365</v>
      </c>
      <c r="E317" s="792">
        <v>8</v>
      </c>
      <c r="F317" s="1227">
        <v>581</v>
      </c>
      <c r="G317" s="1227" t="s">
        <v>106</v>
      </c>
      <c r="H317" s="1227" t="s">
        <v>106</v>
      </c>
      <c r="I317" s="947">
        <v>99.36</v>
      </c>
      <c r="J317" s="703">
        <f>(M317/I317)*100</f>
        <v>0.76489533011272148</v>
      </c>
      <c r="K317" s="950">
        <v>0.19</v>
      </c>
      <c r="L317" s="960">
        <v>4</v>
      </c>
      <c r="M317" s="694">
        <f>K317*L317</f>
        <v>0.76</v>
      </c>
      <c r="N317" s="943" t="s">
        <v>696</v>
      </c>
      <c r="O317" s="795">
        <v>0.18</v>
      </c>
      <c r="P317" s="934">
        <v>43579</v>
      </c>
      <c r="Q317" s="934">
        <v>43594</v>
      </c>
      <c r="R317" s="694">
        <f>(K317-O317)/O317*100</f>
        <v>5.5555555555555607</v>
      </c>
      <c r="S317" s="759">
        <f>IF(INDEX(Historical!$D$7:$D$1439,MATCH(B317,Historical!$B$7:$B$1450,0))=0,"n/a",(INDEX(Historical!$C$7:$C$1439,MATCH(B317,Historical!$B$7:$B$1450,0))/INDEX(Historical!$D$7:$D$1439,MATCH(B317,Historical!$B$7:$B$1450,0))-1)*100)</f>
        <v>5.9701492537313383</v>
      </c>
      <c r="T317" s="759">
        <f>IF(INDEX(Historical!$F$7:$F$1432,MATCH(B317,Historical!$B$7:$B$1450,0))=0,"n/a",((INDEX(Historical!$C$7:$C$1439,MATCH(B317,Historical!$B$7:$B$1450,0))/INDEX(Historical!$F$7:$F$1432,MATCH(B317,Historical!$B$7:$B$1450,0)))^(1/3)-1)*100)</f>
        <v>6.3658248576630827</v>
      </c>
      <c r="U317" s="759">
        <f>IF(INDEX(Historical!$H$7:$H$1432,MATCH(B317,Historical!$B$7:$B$1450,0))=0,"n/a",((INDEX(Historical!$C$7:$C$1439,MATCH(B317,Historical!$B$7:$B$1450,0))/INDEX(Historical!$H$7:$H$1432,MATCH(B317,Historical!$B$7:$B$1450,0)))^(1/5)-1)*100)</f>
        <v>9.0686916213479574</v>
      </c>
      <c r="V317" s="759" t="str">
        <f>IF(INDEX(Historical!$O$7:$O$1432,MATCH(B317,Historical!$B$7:$B$1450,0))=0,"n/a",((INDEX(Historical!$C$7:$C$1439,MATCH(B317,Historical!$B$7:$B$1450,0))/INDEX(Historical!$O$7:$O$1432,MATCH(B317,Historical!$B$7:$B$1450,0)))^(1/10)-1)*100)</f>
        <v>n/a</v>
      </c>
      <c r="W317" s="760" t="str">
        <f>IF(OR(U317&lt;=0,U317="n/a",V317&lt;=0,V317="n/a"),"n/a",U317/V317)</f>
        <v>n/a</v>
      </c>
      <c r="X317" s="761">
        <f>IF(OR(AJ317&lt;=0,AJ317="n/a",U317&lt;=0,U317="n/a"),"n/a",U317/AJ317)</f>
        <v>0.98572735014651713</v>
      </c>
      <c r="Y317" s="717"/>
      <c r="Z317" s="703">
        <f>IF(OR(AC317&lt;0.01,AC317="n/a"),"n/a",M317/AC317*100)</f>
        <v>15.291750503018109</v>
      </c>
      <c r="AA317" s="959">
        <f>IF(OR(AC317&lt;0.01,AC317="n/a"),"n/a",I317/AC317)</f>
        <v>19.991951710261571</v>
      </c>
      <c r="AB317" s="960">
        <v>12</v>
      </c>
      <c r="AC317" s="938">
        <v>4.97</v>
      </c>
      <c r="AD317" s="938">
        <v>1.78</v>
      </c>
      <c r="AE317" s="938">
        <v>5.01</v>
      </c>
      <c r="AF317" s="938">
        <v>2.0699999999999998</v>
      </c>
      <c r="AG317" s="938">
        <v>10.4</v>
      </c>
      <c r="AH317" s="938">
        <v>5.6000000000000005</v>
      </c>
      <c r="AI317" s="938">
        <v>9.81</v>
      </c>
      <c r="AJ317" s="938">
        <v>9.1999999999999993</v>
      </c>
      <c r="AK317" s="938">
        <v>11.3</v>
      </c>
      <c r="AL317" s="951">
        <v>16740</v>
      </c>
      <c r="AM317" s="945">
        <v>0.4</v>
      </c>
      <c r="AN317" s="938">
        <v>0.21</v>
      </c>
      <c r="AO317" s="802">
        <f>IF(U317="n/a","n/a",IF(AA317&lt;0,"n/a",IF(AA317="n/a","n/a",J317+U317-AA317)))</f>
        <v>-10.158364758800891</v>
      </c>
      <c r="AP317" s="803">
        <f>IF(U317="n/a","n/a",J317+U317)</f>
        <v>9.8335869514606795</v>
      </c>
      <c r="AQ317" s="961">
        <f>IF(OR(AC317&lt;0.01,AF317="n/a"),"n/a",(I317/SQRT(22.5*AC317*(I317/AF317))-1)*100)</f>
        <v>35.619303837767305</v>
      </c>
      <c r="AR317" s="703">
        <f>INDEX(Historical!$C$7:$C$1439,MATCH(B317,Historical!$B$7:$B$1450,0))*IF(AH317="n/a",1.03,IF(AH317&lt;0,1.01,IF(AH317&gt;10,1.1,(1+AH317/100))))</f>
        <v>0.74975999999999998</v>
      </c>
      <c r="AS317" s="959">
        <f>IF($AI317="n/a",1.03*AR317,IF($AI317&lt;0,1.01*AR317,IF($AI317&gt;10,1.1*AR317,(1+$AI317/100)*AR317)))</f>
        <v>0.823311456</v>
      </c>
      <c r="AT317" s="959">
        <f>IF($AK317="n/a",1.03*AS317,IF($AK317&lt;0,1.01*AS317,IF($AK317&gt;10,1.1*AS317,(1+$AK317/100)*AS317)))</f>
        <v>0.9056426016000001</v>
      </c>
      <c r="AU317" s="959">
        <f>IF($AK317="n/a",1.03*AT317,IF($AK317&lt;0,1.01*AT317,IF($AK317&gt;10,1.1*AT317,(1+$AK317/100)*AT317)))</f>
        <v>0.99620686176000017</v>
      </c>
      <c r="AV317" s="959">
        <f>IF($AK317="n/a",1.03*AU317,IF($AK317&lt;0,1.01*AU317,IF($AK317&gt;10,1.1*AU317,(1+$AK317/100)*AU317)))</f>
        <v>1.0958275479360002</v>
      </c>
      <c r="AW317" s="703">
        <f>SUM(AR317:AV317)</f>
        <v>4.570748467296001</v>
      </c>
      <c r="AX317" s="810">
        <f>AW317/I317*100</f>
        <v>4.6001896812560394</v>
      </c>
      <c r="AY317" s="1017">
        <v>0.84</v>
      </c>
      <c r="AZ317" s="945">
        <v>25.11</v>
      </c>
      <c r="BA317" s="945">
        <v>-7.79</v>
      </c>
      <c r="BB317" s="945">
        <v>1.4000000000000001</v>
      </c>
      <c r="BC317" s="945">
        <v>2.34</v>
      </c>
      <c r="BE317" s="666">
        <v>2012</v>
      </c>
      <c r="BF317" s="971">
        <f>IF(BE317&gt;2008,0,IF(BE317&gt;2001,1,IF(BE317&gt;1990,2,IF(BE317&gt;1980,3,IF(BE317&gt;1973,4,IF(BE317&gt;1970,5,IF(BE317&gt;1960,6,IF(BE317&gt;1958,7,IF(BE317&gt;1953,8,9)))))))))</f>
        <v>0</v>
      </c>
      <c r="BG317" s="955">
        <v>0.8</v>
      </c>
      <c r="BH317" s="937"/>
    </row>
    <row r="318" spans="1:60" ht="11.25" customHeight="1" x14ac:dyDescent="0.2">
      <c r="A318" s="944" t="s">
        <v>1210</v>
      </c>
      <c r="B318" s="948" t="s">
        <v>1211</v>
      </c>
      <c r="C318" s="1013" t="s">
        <v>108</v>
      </c>
      <c r="D318" s="1013" t="s">
        <v>4365</v>
      </c>
      <c r="E318" s="792">
        <v>8</v>
      </c>
      <c r="F318" s="1227">
        <v>591</v>
      </c>
      <c r="G318" s="1204" t="s">
        <v>106</v>
      </c>
      <c r="H318" s="1204" t="s">
        <v>106</v>
      </c>
      <c r="I318" s="947">
        <v>39.409999999999997</v>
      </c>
      <c r="J318" s="703">
        <f>(M318/I318)*100</f>
        <v>2.6389241309312359</v>
      </c>
      <c r="K318" s="950">
        <v>0.26</v>
      </c>
      <c r="L318" s="960">
        <v>4</v>
      </c>
      <c r="M318" s="694">
        <f>K318*L318</f>
        <v>1.04</v>
      </c>
      <c r="N318" s="943" t="s">
        <v>595</v>
      </c>
      <c r="O318" s="795">
        <v>0.22</v>
      </c>
      <c r="P318" s="934">
        <v>43602</v>
      </c>
      <c r="Q318" s="934">
        <v>43637</v>
      </c>
      <c r="R318" s="694">
        <f>(K318-O318)/O318*100</f>
        <v>18.181818181818183</v>
      </c>
      <c r="S318" s="759">
        <f>IF(INDEX(Historical!$D$7:$D$1439,MATCH(B318,Historical!$B$7:$B$1450,0))=0,"n/a",(INDEX(Historical!$C$7:$C$1439,MATCH(B318,Historical!$B$7:$B$1450,0))/INDEX(Historical!$D$7:$D$1439,MATCH(B318,Historical!$B$7:$B$1450,0))-1)*100)</f>
        <v>21.739130434782595</v>
      </c>
      <c r="T318" s="759">
        <f>IF(INDEX(Historical!$F$7:$F$1432,MATCH(B318,Historical!$B$7:$B$1450,0))=0,"n/a",((INDEX(Historical!$C$7:$C$1439,MATCH(B318,Historical!$B$7:$B$1450,0))/INDEX(Historical!$F$7:$F$1432,MATCH(B318,Historical!$B$7:$B$1450,0)))^(1/3)-1)*100)</f>
        <v>27.00821423309716</v>
      </c>
      <c r="U318" s="759">
        <f>IF(INDEX(Historical!$H$7:$H$1432,MATCH(B318,Historical!$B$7:$B$1450,0))=0,"n/a",((INDEX(Historical!$C$7:$C$1439,MATCH(B318,Historical!$B$7:$B$1450,0))/INDEX(Historical!$H$7:$H$1432,MATCH(B318,Historical!$B$7:$B$1450,0)))^(1/5)-1)*100)</f>
        <v>36.082210785873883</v>
      </c>
      <c r="V318" s="759">
        <f>IF(INDEX(Historical!$O$7:$O$1432,MATCH(B318,Historical!$B$7:$B$1450,0))=0,"n/a",((INDEX(Historical!$C$7:$C$1439,MATCH(B318,Historical!$B$7:$B$1450,0))/INDEX(Historical!$O$7:$O$1432,MATCH(B318,Historical!$B$7:$B$1450,0)))^(1/10)-1)*100)</f>
        <v>-0.90559236919174335</v>
      </c>
      <c r="W318" s="760" t="str">
        <f>IF(OR(U318&lt;=0,U318="n/a",V318&lt;=0,V318="n/a"),"n/a",U318/V318)</f>
        <v>n/a</v>
      </c>
      <c r="X318" s="761">
        <f>IF(OR(AJ318&lt;=0,AJ318="n/a",U318&lt;=0,U318="n/a"),"n/a",U318/AJ318)</f>
        <v>2.0045672658818825</v>
      </c>
      <c r="Y318" s="949"/>
      <c r="Z318" s="703">
        <f>IF(OR(AC318&lt;0.01,AC318="n/a"),"n/a",M318/AC318*100)</f>
        <v>31.90184049079755</v>
      </c>
      <c r="AA318" s="959">
        <f>IF(OR(AC318&lt;0.01,AC318="n/a"),"n/a",I318/AC318)</f>
        <v>12.088957055214724</v>
      </c>
      <c r="AB318" s="960">
        <v>12</v>
      </c>
      <c r="AC318" s="938">
        <v>3.26</v>
      </c>
      <c r="AD318" s="938">
        <v>1.69</v>
      </c>
      <c r="AE318" s="938">
        <v>4.51</v>
      </c>
      <c r="AF318" s="938">
        <v>1.31</v>
      </c>
      <c r="AG318" s="938">
        <v>11.4</v>
      </c>
      <c r="AH318" s="938">
        <v>44.3</v>
      </c>
      <c r="AI318" s="938">
        <v>5.38</v>
      </c>
      <c r="AJ318" s="938">
        <v>18</v>
      </c>
      <c r="AK318" s="938">
        <v>7.0000000000000009</v>
      </c>
      <c r="AL318" s="951">
        <v>1910</v>
      </c>
      <c r="AM318" s="945">
        <v>1.0999999999999999</v>
      </c>
      <c r="AN318" s="938">
        <v>0.1</v>
      </c>
      <c r="AO318" s="802">
        <f>IF(U318="n/a","n/a",IF(AA318&lt;0,"n/a",IF(AA318="n/a","n/a",J318+U318-AA318)))</f>
        <v>26.632177861590396</v>
      </c>
      <c r="AP318" s="803">
        <f>IF(U318="n/a","n/a",J318+U318)</f>
        <v>38.72113491680512</v>
      </c>
      <c r="AQ318" s="961">
        <f>IF(OR(AC318&lt;0.01,AF318="n/a"),"n/a",(I318/SQRT(22.5*AC318*(I318/AF318))-1)*100)</f>
        <v>-16.104473057044764</v>
      </c>
      <c r="AR318" s="703">
        <f>INDEX(Historical!$C$7:$C$1439,MATCH(B318,Historical!$B$7:$B$1450,0))*IF(AH318="n/a",1.03,IF(AH318&lt;0,1.01,IF(AH318&gt;10,1.1,(1+AH318/100))))</f>
        <v>0.92400000000000004</v>
      </c>
      <c r="AS318" s="959">
        <f>IF($AI318="n/a",1.03*AR318,IF($AI318&lt;0,1.01*AR318,IF($AI318&gt;10,1.1*AR318,(1+$AI318/100)*AR318)))</f>
        <v>0.97371120000000011</v>
      </c>
      <c r="AT318" s="959">
        <f>IF($AK318="n/a",1.03*AS318,IF($AK318&lt;0,1.01*AS318,IF($AK318&gt;10,1.1*AS318,(1+$AK318/100)*AS318)))</f>
        <v>1.0418709840000002</v>
      </c>
      <c r="AU318" s="959">
        <f>IF($AK318="n/a",1.03*AT318,IF($AK318&lt;0,1.01*AT318,IF($AK318&gt;10,1.1*AT318,(1+$AK318/100)*AT318)))</f>
        <v>1.1148019528800004</v>
      </c>
      <c r="AV318" s="959">
        <f>IF($AK318="n/a",1.03*AU318,IF($AK318&lt;0,1.01*AU318,IF($AK318&gt;10,1.1*AU318,(1+$AK318/100)*AU318)))</f>
        <v>1.1928380895816004</v>
      </c>
      <c r="AW318" s="703">
        <f>SUM(AR318:AV318)</f>
        <v>5.2472222264616022</v>
      </c>
      <c r="AX318" s="810">
        <f>AW318/I318*100</f>
        <v>13.314443609392546</v>
      </c>
      <c r="AY318" s="1017">
        <v>1.04</v>
      </c>
      <c r="AZ318" s="945">
        <v>21.3</v>
      </c>
      <c r="BA318" s="945">
        <v>-20.94</v>
      </c>
      <c r="BB318" s="945">
        <v>8.18</v>
      </c>
      <c r="BC318" s="945">
        <v>3.25</v>
      </c>
      <c r="BE318" s="666">
        <v>2012</v>
      </c>
      <c r="BF318" s="971">
        <f>IF(BE318&gt;2008,0,IF(BE318&gt;2001,1,IF(BE318&gt;1990,2,IF(BE318&gt;1980,3,IF(BE318&gt;1973,4,IF(BE318&gt;1970,5,IF(BE318&gt;1960,6,IF(BE318&gt;1958,7,IF(BE318&gt;1953,8,9)))))))))</f>
        <v>0</v>
      </c>
      <c r="BG318" s="955">
        <v>1.6</v>
      </c>
      <c r="BH318" s="936"/>
    </row>
    <row r="319" spans="1:60" ht="11.25" customHeight="1" x14ac:dyDescent="0.2">
      <c r="A319" s="936" t="s">
        <v>232</v>
      </c>
      <c r="B319" s="948" t="s">
        <v>233</v>
      </c>
      <c r="C319" s="1013" t="s">
        <v>4345</v>
      </c>
      <c r="D319" s="1013" t="s">
        <v>4346</v>
      </c>
      <c r="E319" s="792">
        <v>51</v>
      </c>
      <c r="F319" s="1227">
        <v>24</v>
      </c>
      <c r="G319" s="1227" t="s">
        <v>37</v>
      </c>
      <c r="H319" s="1227" t="s">
        <v>37</v>
      </c>
      <c r="I319" s="938">
        <v>132.01</v>
      </c>
      <c r="J319" s="703">
        <f>(M319/I319)*100</f>
        <v>3.0906749488675103</v>
      </c>
      <c r="K319" s="950">
        <v>1.02</v>
      </c>
      <c r="L319" s="960">
        <v>4</v>
      </c>
      <c r="M319" s="694">
        <f>K319*L319</f>
        <v>4.08</v>
      </c>
      <c r="N319" s="943" t="s">
        <v>220</v>
      </c>
      <c r="O319" s="795">
        <v>1</v>
      </c>
      <c r="P319" s="660">
        <v>43363</v>
      </c>
      <c r="Q319" s="660">
        <v>43388</v>
      </c>
      <c r="R319" s="694">
        <f>(K319-O319)/O319*100</f>
        <v>2.0000000000000018</v>
      </c>
      <c r="S319" s="759">
        <f>IF(INDEX(Historical!$D$7:$D$1439,MATCH(B319,Historical!$B$7:$B$1450,0))=0,"n/a",(INDEX(Historical!$C$7:$C$1439,MATCH(B319,Historical!$B$7:$B$1450,0))/INDEX(Historical!$D$7:$D$1439,MATCH(B319,Historical!$B$7:$B$1450,0))-1)*100)</f>
        <v>2.0304568527918621</v>
      </c>
      <c r="T319" s="759">
        <f>IF(INDEX(Historical!$F$7:$F$1432,MATCH(B319,Historical!$B$7:$B$1450,0))=0,"n/a",((INDEX(Historical!$C$7:$C$1439,MATCH(B319,Historical!$B$7:$B$1450,0))/INDEX(Historical!$F$7:$F$1432,MATCH(B319,Historical!$B$7:$B$1450,0)))^(1/3)-1)*100)</f>
        <v>4.2315589399588349</v>
      </c>
      <c r="U319" s="759">
        <f>IF(INDEX(Historical!$H$7:$H$1432,MATCH(B319,Historical!$B$7:$B$1450,0))=0,"n/a",((INDEX(Historical!$C$7:$C$1439,MATCH(B319,Historical!$B$7:$B$1450,0))/INDEX(Historical!$H$7:$H$1432,MATCH(B319,Historical!$B$7:$B$1450,0)))^(1/5)-1)*100)</f>
        <v>6.2414332109832937</v>
      </c>
      <c r="V319" s="759">
        <f>IF(INDEX(Historical!$O$7:$O$1432,MATCH(B319,Historical!$B$7:$B$1450,0))=0,"n/a",((INDEX(Historical!$C$7:$C$1439,MATCH(B319,Historical!$B$7:$B$1450,0))/INDEX(Historical!$O$7:$O$1432,MATCH(B319,Historical!$B$7:$B$1450,0)))^(1/10)-1)*100)</f>
        <v>4.9487903497924979</v>
      </c>
      <c r="W319" s="760">
        <f>IF(OR(U319&lt;=0,U319="n/a",V319&lt;=0,V319="n/a"),"n/a",U319/V319)</f>
        <v>1.2612038033183193</v>
      </c>
      <c r="X319" s="761">
        <f>IF(OR(AJ319&lt;=0,AJ319="n/a",U319&lt;=0,U319="n/a"),"n/a",U319/AJ319)</f>
        <v>0.73428626011568165</v>
      </c>
      <c r="Y319" s="948"/>
      <c r="Z319" s="703">
        <f>IF(OR(AC319&lt;0.01,AC319="n/a"),"n/a",M319/AC319*100)</f>
        <v>134.65346534653466</v>
      </c>
      <c r="AA319" s="959">
        <f>IF(OR(AC319&lt;0.01,AC319="n/a"),"n/a",I319/AC319)</f>
        <v>43.567656765676567</v>
      </c>
      <c r="AB319" s="960">
        <v>12</v>
      </c>
      <c r="AC319" s="938">
        <v>3.03</v>
      </c>
      <c r="AD319" s="938">
        <v>6.47</v>
      </c>
      <c r="AE319" s="938">
        <v>10.62</v>
      </c>
      <c r="AF319" s="938">
        <v>4.38</v>
      </c>
      <c r="AG319" s="938">
        <v>10.7</v>
      </c>
      <c r="AH319" s="938">
        <v>4.3</v>
      </c>
      <c r="AI319" s="938">
        <v>7.37</v>
      </c>
      <c r="AJ319" s="938">
        <v>8.5</v>
      </c>
      <c r="AK319" s="938">
        <v>6.7</v>
      </c>
      <c r="AL319" s="951">
        <v>9800</v>
      </c>
      <c r="AM319" s="945">
        <v>0.70000000000000007</v>
      </c>
      <c r="AN319" s="938">
        <v>1.45</v>
      </c>
      <c r="AO319" s="802">
        <f>IF(U319="n/a","n/a",IF(AA319&lt;0,"n/a",IF(AA319="n/a","n/a",J319+U319-AA319)))</f>
        <v>-34.235548605825763</v>
      </c>
      <c r="AP319" s="803">
        <f>IF(U319="n/a","n/a",J319+U319)</f>
        <v>9.3321081598508044</v>
      </c>
      <c r="AQ319" s="961">
        <f>IF(OR(AC319&lt;0.01,AF319="n/a"),"n/a",(I319/SQRT(22.5*AC319*(I319/AF319))-1)*100)</f>
        <v>191.22449273801999</v>
      </c>
      <c r="AR319" s="703">
        <f>INDEX(Historical!$C$7:$C$1439,MATCH(B319,Historical!$B$7:$B$1450,0))*IF(AH319="n/a",1.03,IF(AH319&lt;0,1.01,IF(AH319&gt;10,1.1,(1+AH319/100))))</f>
        <v>4.1928599999999996</v>
      </c>
      <c r="AS319" s="959">
        <f>IF($AI319="n/a",1.03*AR319,IF($AI319&lt;0,1.01*AR319,IF($AI319&gt;10,1.1*AR319,(1+$AI319/100)*AR319)))</f>
        <v>4.5018737819999997</v>
      </c>
      <c r="AT319" s="959">
        <f>IF($AK319="n/a",1.03*AS319,IF($AK319&lt;0,1.01*AS319,IF($AK319&gt;10,1.1*AS319,(1+$AK319/100)*AS319)))</f>
        <v>4.8034993253939993</v>
      </c>
      <c r="AU319" s="959">
        <f>IF($AK319="n/a",1.03*AT319,IF($AK319&lt;0,1.01*AT319,IF($AK319&gt;10,1.1*AT319,(1+$AK319/100)*AT319)))</f>
        <v>5.1253337801953966</v>
      </c>
      <c r="AV319" s="959">
        <f>IF($AK319="n/a",1.03*AU319,IF($AK319&lt;0,1.01*AU319,IF($AK319&gt;10,1.1*AU319,(1+$AK319/100)*AU319)))</f>
        <v>5.4687311434684878</v>
      </c>
      <c r="AW319" s="703">
        <f>SUM(AR319:AV319)</f>
        <v>24.092298031057886</v>
      </c>
      <c r="AX319" s="810">
        <f>AW319/I319*100</f>
        <v>18.250358329715848</v>
      </c>
      <c r="AY319" s="1017">
        <v>0.47</v>
      </c>
      <c r="AZ319" s="945">
        <v>14.7</v>
      </c>
      <c r="BA319" s="945">
        <v>-5.2299999999999995</v>
      </c>
      <c r="BB319" s="945">
        <v>0.54</v>
      </c>
      <c r="BC319" s="945">
        <v>1.49</v>
      </c>
      <c r="BE319" s="666">
        <v>1968</v>
      </c>
      <c r="BF319" s="971">
        <f>IF(BE319&gt;2008,0,IF(BE319&gt;2001,1,IF(BE319&gt;1990,2,IF(BE319&gt;1980,3,IF(BE319&gt;1973,4,IF(BE319&gt;1970,5,IF(BE319&gt;1960,6,IF(BE319&gt;1958,7,IF(BE319&gt;1953,8,9)))))))))</f>
        <v>6</v>
      </c>
      <c r="BG319" s="955">
        <v>3.6999999999999997</v>
      </c>
      <c r="BH319" s="937"/>
    </row>
    <row r="320" spans="1:60" ht="11.25" customHeight="1" x14ac:dyDescent="0.2">
      <c r="A320" s="944" t="s">
        <v>1232</v>
      </c>
      <c r="B320" s="948" t="s">
        <v>1233</v>
      </c>
      <c r="C320" s="1013" t="s">
        <v>108</v>
      </c>
      <c r="D320" s="1013" t="s">
        <v>4357</v>
      </c>
      <c r="E320" s="792">
        <v>7</v>
      </c>
      <c r="F320" s="1227">
        <v>650</v>
      </c>
      <c r="G320" s="1168" t="s">
        <v>106</v>
      </c>
      <c r="H320" s="1168" t="s">
        <v>106</v>
      </c>
      <c r="I320" s="947">
        <v>49.3</v>
      </c>
      <c r="J320" s="703">
        <f>(M320/I320)*100</f>
        <v>1.2170385395537524</v>
      </c>
      <c r="K320" s="950">
        <v>0.15</v>
      </c>
      <c r="L320" s="960">
        <v>4</v>
      </c>
      <c r="M320" s="694">
        <f>K320*L320</f>
        <v>0.6</v>
      </c>
      <c r="N320" s="943" t="s">
        <v>560</v>
      </c>
      <c r="O320" s="795">
        <v>0.14000000000000001</v>
      </c>
      <c r="P320" s="934">
        <v>43501</v>
      </c>
      <c r="Q320" s="934">
        <v>43516</v>
      </c>
      <c r="R320" s="694">
        <f>(K320-O320)/O320*100</f>
        <v>7.1428571428571281</v>
      </c>
      <c r="S320" s="759">
        <f>IF(INDEX(Historical!$D$7:$D$1439,MATCH(B320,Historical!$B$7:$B$1450,0))=0,"n/a",(INDEX(Historical!$C$7:$C$1439,MATCH(B320,Historical!$B$7:$B$1450,0))/INDEX(Historical!$D$7:$D$1439,MATCH(B320,Historical!$B$7:$B$1450,0))-1)*100)</f>
        <v>23.255813953488371</v>
      </c>
      <c r="T320" s="759">
        <f>IF(INDEX(Historical!$F$7:$F$1432,MATCH(B320,Historical!$B$7:$B$1450,0))=0,"n/a",((INDEX(Historical!$C$7:$C$1439,MATCH(B320,Historical!$B$7:$B$1450,0))/INDEX(Historical!$F$7:$F$1432,MATCH(B320,Historical!$B$7:$B$1450,0)))^(1/3)-1)*100)</f>
        <v>25.209525140702404</v>
      </c>
      <c r="U320" s="759">
        <f>IF(INDEX(Historical!$H$7:$H$1432,MATCH(B320,Historical!$B$7:$B$1450,0))=0,"n/a",((INDEX(Historical!$C$7:$C$1439,MATCH(B320,Historical!$B$7:$B$1450,0))/INDEX(Historical!$H$7:$H$1432,MATCH(B320,Historical!$B$7:$B$1450,0)))^(1/5)-1)*100)</f>
        <v>28.7173002285096</v>
      </c>
      <c r="V320" s="759" t="str">
        <f>IF(INDEX(Historical!$O$7:$O$1432,MATCH(B320,Historical!$B$7:$B$1450,0))=0,"n/a",((INDEX(Historical!$C$7:$C$1439,MATCH(B320,Historical!$B$7:$B$1450,0))/INDEX(Historical!$O$7:$O$1432,MATCH(B320,Historical!$B$7:$B$1450,0)))^(1/10)-1)*100)</f>
        <v>n/a</v>
      </c>
      <c r="W320" s="760" t="str">
        <f>IF(OR(U320&lt;=0,U320="n/a",V320&lt;=0,V320="n/a"),"n/a",U320/V320)</f>
        <v>n/a</v>
      </c>
      <c r="X320" s="761">
        <f>IF(OR(AJ320&lt;=0,AJ320="n/a",U320&lt;=0,U320="n/a"),"n/a",U320/AJ320)</f>
        <v>0.77197043625025796</v>
      </c>
      <c r="Y320" s="949"/>
      <c r="Z320" s="703">
        <f>IF(OR(AC320&lt;0.01,AC320="n/a"),"n/a",M320/AC320*100)</f>
        <v>9.7244732576985413</v>
      </c>
      <c r="AA320" s="959">
        <f>IF(OR(AC320&lt;0.01,AC320="n/a"),"n/a",I320/AC320)</f>
        <v>7.9902755267423009</v>
      </c>
      <c r="AB320" s="960">
        <v>12</v>
      </c>
      <c r="AC320" s="938">
        <v>6.17</v>
      </c>
      <c r="AD320" s="938">
        <v>1.1299999999999999</v>
      </c>
      <c r="AE320" s="938">
        <v>3.17</v>
      </c>
      <c r="AF320" s="938">
        <v>1.1399999999999999</v>
      </c>
      <c r="AG320" s="938">
        <v>15.5</v>
      </c>
      <c r="AH320" s="938">
        <v>51.300000000000004</v>
      </c>
      <c r="AI320" s="938">
        <v>7.07</v>
      </c>
      <c r="AJ320" s="938">
        <v>37.200000000000003</v>
      </c>
      <c r="AK320" s="938">
        <v>7.0000000000000009</v>
      </c>
      <c r="AL320" s="951">
        <v>226.62</v>
      </c>
      <c r="AM320" s="945">
        <v>3.6999999999999997</v>
      </c>
      <c r="AN320" s="938">
        <v>0.05</v>
      </c>
      <c r="AO320" s="802">
        <f>IF(U320="n/a","n/a",IF(AA320&lt;0,"n/a",IF(AA320="n/a","n/a",J320+U320-AA320)))</f>
        <v>21.94406324132105</v>
      </c>
      <c r="AP320" s="803">
        <f>IF(U320="n/a","n/a",J320+U320)</f>
        <v>29.934338768063352</v>
      </c>
      <c r="AQ320" s="961">
        <f>IF(OR(AC320&lt;0.01,AF320="n/a"),"n/a",(I320/SQRT(22.5*AC320*(I320/AF320))-1)*100)</f>
        <v>-36.372912475245535</v>
      </c>
      <c r="AR320" s="703">
        <f>INDEX(Historical!$C$7:$C$1439,MATCH(B320,Historical!$B$7:$B$1450,0))*IF(AH320="n/a",1.03,IF(AH320&lt;0,1.01,IF(AH320&gt;10,1.1,(1+AH320/100))))</f>
        <v>0.58300000000000007</v>
      </c>
      <c r="AS320" s="959">
        <f>IF($AI320="n/a",1.03*AR320,IF($AI320&lt;0,1.01*AR320,IF($AI320&gt;10,1.1*AR320,(1+$AI320/100)*AR320)))</f>
        <v>0.62421810000000011</v>
      </c>
      <c r="AT320" s="959">
        <f>IF($AK320="n/a",1.03*AS320,IF($AK320&lt;0,1.01*AS320,IF($AK320&gt;10,1.1*AS320,(1+$AK320/100)*AS320)))</f>
        <v>0.66791336700000015</v>
      </c>
      <c r="AU320" s="959">
        <f>IF($AK320="n/a",1.03*AT320,IF($AK320&lt;0,1.01*AT320,IF($AK320&gt;10,1.1*AT320,(1+$AK320/100)*AT320)))</f>
        <v>0.71466730269000023</v>
      </c>
      <c r="AV320" s="959">
        <f>IF($AK320="n/a",1.03*AU320,IF($AK320&lt;0,1.01*AU320,IF($AK320&gt;10,1.1*AU320,(1+$AK320/100)*AU320)))</f>
        <v>0.76469401387830027</v>
      </c>
      <c r="AW320" s="703">
        <f>SUM(AR320:AV320)</f>
        <v>3.3544927835683009</v>
      </c>
      <c r="AX320" s="810">
        <f>AW320/I320*100</f>
        <v>6.804244997095946</v>
      </c>
      <c r="AY320" s="1017">
        <v>1.02</v>
      </c>
      <c r="AZ320" s="945">
        <v>19.52</v>
      </c>
      <c r="BA320" s="945">
        <v>-21.27</v>
      </c>
      <c r="BB320" s="945">
        <v>0.37</v>
      </c>
      <c r="BC320" s="945">
        <v>1.4500000000000002</v>
      </c>
      <c r="BE320" s="666">
        <v>2013</v>
      </c>
      <c r="BF320" s="971">
        <f>IF(BE320&gt;2008,0,IF(BE320&gt;2001,1,IF(BE320&gt;1990,2,IF(BE320&gt;1980,3,IF(BE320&gt;1973,4,IF(BE320&gt;1970,5,IF(BE320&gt;1960,6,IF(BE320&gt;1958,7,IF(BE320&gt;1953,8,9)))))))))</f>
        <v>0</v>
      </c>
      <c r="BG320" s="955">
        <v>1.7000000000000002</v>
      </c>
      <c r="BH320" s="937"/>
    </row>
    <row r="321" spans="1:60" ht="11.25" customHeight="1" x14ac:dyDescent="0.2">
      <c r="A321" s="944" t="s">
        <v>3836</v>
      </c>
      <c r="B321" s="948" t="s">
        <v>3837</v>
      </c>
      <c r="C321" s="1013" t="s">
        <v>108</v>
      </c>
      <c r="D321" s="1013" t="s">
        <v>4365</v>
      </c>
      <c r="E321" s="792">
        <v>6</v>
      </c>
      <c r="F321" s="1227">
        <v>776</v>
      </c>
      <c r="G321" s="1161" t="s">
        <v>106</v>
      </c>
      <c r="H321" s="1161" t="s">
        <v>106</v>
      </c>
      <c r="I321" s="947">
        <v>60.55</v>
      </c>
      <c r="J321" s="703">
        <f>(M321/I321)*100</f>
        <v>1.0569777043765483</v>
      </c>
      <c r="K321" s="950">
        <v>0.16</v>
      </c>
      <c r="L321" s="960">
        <v>4</v>
      </c>
      <c r="M321" s="694">
        <f>K321*L321</f>
        <v>0.64</v>
      </c>
      <c r="N321" s="943" t="s">
        <v>320</v>
      </c>
      <c r="O321" s="795">
        <v>0.15</v>
      </c>
      <c r="P321" s="934">
        <v>43531</v>
      </c>
      <c r="Q321" s="934">
        <v>43553</v>
      </c>
      <c r="R321" s="694">
        <f>(K321-O321)/O321*100</f>
        <v>6.6666666666666732</v>
      </c>
      <c r="S321" s="759">
        <f>IF(INDEX(Historical!$D$7:$D$1439,MATCH(B321,Historical!$B$7:$B$1450,0))=0,"n/a",(INDEX(Historical!$C$7:$C$1439,MATCH(B321,Historical!$B$7:$B$1450,0))/INDEX(Historical!$D$7:$D$1439,MATCH(B321,Historical!$B$7:$B$1450,0))-1)*100)</f>
        <v>7.1428571428571397</v>
      </c>
      <c r="T321" s="759">
        <f>IF(INDEX(Historical!$F$7:$F$1432,MATCH(B321,Historical!$B$7:$B$1450,0))=0,"n/a",((INDEX(Historical!$C$7:$C$1439,MATCH(B321,Historical!$B$7:$B$1450,0))/INDEX(Historical!$F$7:$F$1432,MATCH(B321,Historical!$B$7:$B$1450,0)))^(1/3)-1)*100)</f>
        <v>7.7217345015941907</v>
      </c>
      <c r="U321" s="759">
        <f>IF(INDEX(Historical!$H$7:$H$1432,MATCH(B321,Historical!$B$7:$B$1450,0))=0,"n/a",((INDEX(Historical!$C$7:$C$1439,MATCH(B321,Historical!$B$7:$B$1450,0))/INDEX(Historical!$H$7:$H$1432,MATCH(B321,Historical!$B$7:$B$1450,0)))^(1/5)-1)*100)</f>
        <v>8.4471771197698544</v>
      </c>
      <c r="V321" s="759" t="str">
        <f>IF(INDEX(Historical!$O$7:$O$1432,MATCH(B321,Historical!$B$7:$B$1450,0))=0,"n/a",((INDEX(Historical!$C$7:$C$1439,MATCH(B321,Historical!$B$7:$B$1450,0))/INDEX(Historical!$O$7:$O$1432,MATCH(B321,Historical!$B$7:$B$1450,0)))^(1/10)-1)*100)</f>
        <v>n/a</v>
      </c>
      <c r="W321" s="760" t="str">
        <f>IF(OR(U321&lt;=0,U321="n/a",V321&lt;=0,V321="n/a"),"n/a",U321/V321)</f>
        <v>n/a</v>
      </c>
      <c r="X321" s="761">
        <f>IF(OR(AJ321&lt;=0,AJ321="n/a",U321&lt;=0,U321="n/a"),"n/a",U321/AJ321)</f>
        <v>0.47190933629999188</v>
      </c>
      <c r="Y321" s="717"/>
      <c r="Z321" s="703">
        <f>IF(OR(AC321&lt;0.01,AC321="n/a"),"n/a",M321/AC321*100)</f>
        <v>12.355212355212355</v>
      </c>
      <c r="AA321" s="959">
        <f>IF(OR(AC321&lt;0.01,AC321="n/a"),"n/a",I321/AC321)</f>
        <v>11.689189189189189</v>
      </c>
      <c r="AB321" s="960">
        <v>12</v>
      </c>
      <c r="AC321" s="938">
        <v>5.18</v>
      </c>
      <c r="AD321" s="938" t="s">
        <v>137</v>
      </c>
      <c r="AE321" s="938">
        <v>3.06</v>
      </c>
      <c r="AF321" s="938">
        <v>1.29</v>
      </c>
      <c r="AG321" s="938">
        <v>12.1</v>
      </c>
      <c r="AH321" s="938">
        <v>14.2</v>
      </c>
      <c r="AI321" s="938">
        <v>11.3</v>
      </c>
      <c r="AJ321" s="938">
        <v>17.899999999999999</v>
      </c>
      <c r="AK321" s="938" t="s">
        <v>137</v>
      </c>
      <c r="AL321" s="951">
        <v>142.94999999999999</v>
      </c>
      <c r="AM321" s="945">
        <v>7.0000000000000009</v>
      </c>
      <c r="AN321" s="938">
        <v>0.18</v>
      </c>
      <c r="AO321" s="802">
        <f>IF(U321="n/a","n/a",IF(AA321&lt;0,"n/a",IF(AA321="n/a","n/a",J321+U321-AA321)))</f>
        <v>-2.185034365042787</v>
      </c>
      <c r="AP321" s="803">
        <f>IF(U321="n/a","n/a",J321+U321)</f>
        <v>9.5041548241464024</v>
      </c>
      <c r="AQ321" s="961">
        <f>IF(OR(AC321&lt;0.01,AF321="n/a"),"n/a",(I321/SQRT(22.5*AC321*(I321/AF321))-1)*100)</f>
        <v>-18.135466764893838</v>
      </c>
      <c r="AR321" s="703">
        <f>INDEX(Historical!$C$7:$C$1439,MATCH(B321,Historical!$B$7:$B$1450,0))*IF(AH321="n/a",1.03,IF(AH321&lt;0,1.01,IF(AH321&gt;10,1.1,(1+AH321/100))))</f>
        <v>0.66</v>
      </c>
      <c r="AS321" s="959">
        <f>IF($AI321="n/a",1.03*AR321,IF($AI321&lt;0,1.01*AR321,IF($AI321&gt;10,1.1*AR321,(1+$AI321/100)*AR321)))</f>
        <v>0.72600000000000009</v>
      </c>
      <c r="AT321" s="959">
        <f>IF($AK321="n/a",1.03*AS321,IF($AK321&lt;0,1.01*AS321,IF($AK321&gt;10,1.1*AS321,(1+$AK321/100)*AS321)))</f>
        <v>0.74778000000000011</v>
      </c>
      <c r="AU321" s="959">
        <f>IF($AK321="n/a",1.03*AT321,IF($AK321&lt;0,1.01*AT321,IF($AK321&gt;10,1.1*AT321,(1+$AK321/100)*AT321)))</f>
        <v>0.77021340000000016</v>
      </c>
      <c r="AV321" s="959">
        <f>IF($AK321="n/a",1.03*AU321,IF($AK321&lt;0,1.01*AU321,IF($AK321&gt;10,1.1*AU321,(1+$AK321/100)*AU321)))</f>
        <v>0.79331980200000018</v>
      </c>
      <c r="AW321" s="703">
        <f>SUM(AR321:AV321)</f>
        <v>3.6973132020000006</v>
      </c>
      <c r="AX321" s="810">
        <f>AW321/I321*100</f>
        <v>6.1062150322047906</v>
      </c>
      <c r="AY321" s="1017">
        <v>0.35</v>
      </c>
      <c r="AZ321" s="945">
        <v>33.489999999999995</v>
      </c>
      <c r="BA321" s="945">
        <v>-16.189999999999998</v>
      </c>
      <c r="BB321" s="945">
        <v>2.42</v>
      </c>
      <c r="BC321" s="945">
        <v>7.07</v>
      </c>
      <c r="BE321" s="666">
        <v>2014</v>
      </c>
      <c r="BF321" s="971">
        <f>IF(BE321&gt;2008,0,IF(BE321&gt;2001,1,IF(BE321&gt;1990,2,IF(BE321&gt;1980,3,IF(BE321&gt;1973,4,IF(BE321&gt;1970,5,IF(BE321&gt;1960,6,IF(BE321&gt;1958,7,IF(BE321&gt;1953,8,9)))))))))</f>
        <v>0</v>
      </c>
      <c r="BG321" s="955">
        <v>1.2</v>
      </c>
      <c r="BH321" s="936"/>
    </row>
    <row r="322" spans="1:60" ht="11.25" customHeight="1" x14ac:dyDescent="0.2">
      <c r="A322" s="954" t="s">
        <v>4067</v>
      </c>
      <c r="B322" s="948" t="s">
        <v>4068</v>
      </c>
      <c r="C322" s="1013" t="s">
        <v>4345</v>
      </c>
      <c r="D322" s="1013" t="s">
        <v>4376</v>
      </c>
      <c r="E322" s="792">
        <v>5</v>
      </c>
      <c r="F322" s="1227">
        <v>869</v>
      </c>
      <c r="G322" s="1227" t="s">
        <v>106</v>
      </c>
      <c r="H322" s="1227" t="s">
        <v>106</v>
      </c>
      <c r="I322" s="947">
        <v>104.87</v>
      </c>
      <c r="J322" s="703">
        <f>(M322/I322)*100</f>
        <v>0.5721369314389243</v>
      </c>
      <c r="K322" s="950">
        <v>0.15</v>
      </c>
      <c r="L322" s="960">
        <v>4</v>
      </c>
      <c r="M322" s="694">
        <f>K322*L322</f>
        <v>0.6</v>
      </c>
      <c r="N322" s="943" t="s">
        <v>4467</v>
      </c>
      <c r="O322" s="795">
        <v>0.13500000000000001</v>
      </c>
      <c r="P322" s="934">
        <v>43552</v>
      </c>
      <c r="Q322" s="934">
        <v>43560</v>
      </c>
      <c r="R322" s="694">
        <f>(K322-O322)/O322*100</f>
        <v>11.1111111111111</v>
      </c>
      <c r="S322" s="759">
        <f>IF(INDEX(Historical!$D$7:$D$1439,MATCH(B322,Historical!$B$7:$B$1450,0))=0,"n/a",(INDEX(Historical!$C$7:$C$1439,MATCH(B322,Historical!$B$7:$B$1450,0))/INDEX(Historical!$D$7:$D$1439,MATCH(B322,Historical!$B$7:$B$1450,0))-1)*100)</f>
        <v>10.471204188481664</v>
      </c>
      <c r="T322" s="759">
        <f>IF(INDEX(Historical!$F$7:$F$1432,MATCH(B322,Historical!$B$7:$B$1450,0))=0,"n/a",((INDEX(Historical!$C$7:$C$1439,MATCH(B322,Historical!$B$7:$B$1450,0))/INDEX(Historical!$F$7:$F$1432,MATCH(B322,Historical!$B$7:$B$1450,0)))^(1/3)-1)*100)</f>
        <v>38.16482441273137</v>
      </c>
      <c r="U322" s="759" t="str">
        <f>IF(INDEX(Historical!$H$7:$H$1432,MATCH(B322,Historical!$B$7:$B$1450,0))=0,"n/a",((INDEX(Historical!$C$7:$C$1439,MATCH(B322,Historical!$B$7:$B$1450,0))/INDEX(Historical!$H$7:$H$1432,MATCH(B322,Historical!$B$7:$B$1450,0)))^(1/5)-1)*100)</f>
        <v>n/a</v>
      </c>
      <c r="V322" s="759" t="str">
        <f>IF(INDEX(Historical!$O$7:$O$1432,MATCH(B322,Historical!$B$7:$B$1450,0))=0,"n/a",((INDEX(Historical!$C$7:$C$1439,MATCH(B322,Historical!$B$7:$B$1450,0))/INDEX(Historical!$O$7:$O$1432,MATCH(B322,Historical!$B$7:$B$1450,0)))^(1/10)-1)*100)</f>
        <v>n/a</v>
      </c>
      <c r="W322" s="760" t="str">
        <f>IF(OR(U322&lt;=0,U322="n/a",V322&lt;=0,V322="n/a"),"n/a",U322/V322)</f>
        <v>n/a</v>
      </c>
      <c r="X322" s="761" t="str">
        <f>IF(OR(AJ322&lt;=0,AJ322="n/a",U322&lt;=0,U322="n/a"),"n/a",U322/AJ322)</f>
        <v>n/a</v>
      </c>
      <c r="Y322" s="949"/>
      <c r="Z322" s="703" t="str">
        <f>IF(OR(AC322&lt;0.01,AC322="n/a"),"n/a",M322/AC322*100)</f>
        <v>n/a</v>
      </c>
      <c r="AA322" s="959" t="str">
        <f>IF(OR(AC322&lt;0.01,AC322="n/a"),"n/a",I322/AC322)</f>
        <v>n/a</v>
      </c>
      <c r="AB322" s="960">
        <v>12</v>
      </c>
      <c r="AC322" s="938">
        <v>-6.67</v>
      </c>
      <c r="AD322" s="938" t="s">
        <v>137</v>
      </c>
      <c r="AE322" s="938">
        <v>1.79</v>
      </c>
      <c r="AF322" s="938">
        <v>18.53</v>
      </c>
      <c r="AG322" s="938" t="s">
        <v>137</v>
      </c>
      <c r="AH322" s="938">
        <v>28.1</v>
      </c>
      <c r="AI322" s="938">
        <v>9.6</v>
      </c>
      <c r="AJ322" s="938">
        <v>26.150000000000002</v>
      </c>
      <c r="AK322" s="938">
        <v>15</v>
      </c>
      <c r="AL322" s="951">
        <v>3700</v>
      </c>
      <c r="AM322" s="945">
        <v>9.31</v>
      </c>
      <c r="AN322" s="938" t="s">
        <v>137</v>
      </c>
      <c r="AO322" s="802" t="str">
        <f>IF(U322="n/a","n/a",IF(AA322&lt;0,"n/a",IF(AA322="n/a","n/a",J322+U322-AA322)))</f>
        <v>n/a</v>
      </c>
      <c r="AP322" s="803" t="str">
        <f>IF(U322="n/a","n/a",J322+U322)</f>
        <v>n/a</v>
      </c>
      <c r="AQ322" s="961" t="str">
        <f>IF(OR(AC322&lt;0.01,AF322="n/a"),"n/a",(I322/SQRT(22.5*AC322*(I322/AF322))-1)*100)</f>
        <v>n/a</v>
      </c>
      <c r="AR322" s="703">
        <f>INDEX(Historical!$C$7:$C$1439,MATCH(B322,Historical!$B$7:$B$1450,0))*IF(AH322="n/a",1.03,IF(AH322&lt;0,1.01,IF(AH322&gt;10,1.1,(1+AH322/100))))</f>
        <v>0.58025000000000004</v>
      </c>
      <c r="AS322" s="959">
        <f>IF($AI322="n/a",1.03*AR322,IF($AI322&lt;0,1.01*AR322,IF($AI322&gt;10,1.1*AR322,(1+$AI322/100)*AR322)))</f>
        <v>0.63595400000000013</v>
      </c>
      <c r="AT322" s="959">
        <f>IF($AK322="n/a",1.03*AS322,IF($AK322&lt;0,1.01*AS322,IF($AK322&gt;10,1.1*AS322,(1+$AK322/100)*AS322)))</f>
        <v>0.69954940000000021</v>
      </c>
      <c r="AU322" s="959">
        <f>IF($AK322="n/a",1.03*AT322,IF($AK322&lt;0,1.01*AT322,IF($AK322&gt;10,1.1*AT322,(1+$AK322/100)*AT322)))</f>
        <v>0.76950434000000034</v>
      </c>
      <c r="AV322" s="959">
        <f>IF($AK322="n/a",1.03*AU322,IF($AK322&lt;0,1.01*AU322,IF($AK322&gt;10,1.1*AU322,(1+$AK322/100)*AU322)))</f>
        <v>0.84645477400000046</v>
      </c>
      <c r="AW322" s="703">
        <f>SUM(AR322:AV322)</f>
        <v>3.5317125140000014</v>
      </c>
      <c r="AX322" s="810">
        <f>AW322/I322*100</f>
        <v>3.3677052674740167</v>
      </c>
      <c r="AY322" s="1017" t="s">
        <v>137</v>
      </c>
      <c r="AZ322" s="945">
        <v>61.660000000000004</v>
      </c>
      <c r="BA322" s="945">
        <v>-1.7399999999999998</v>
      </c>
      <c r="BB322" s="945">
        <v>9.15</v>
      </c>
      <c r="BC322" s="945">
        <v>24.48</v>
      </c>
      <c r="BE322" s="666">
        <v>2015</v>
      </c>
      <c r="BF322" s="971">
        <f>IF(BE322&gt;2008,0,IF(BE322&gt;2001,1,IF(BE322&gt;1990,2,IF(BE322&gt;1980,3,IF(BE322&gt;1973,4,IF(BE322&gt;1970,5,IF(BE322&gt;1960,6,IF(BE322&gt;1958,7,IF(BE322&gt;1953,8,9)))))))))</f>
        <v>0</v>
      </c>
      <c r="BG322" s="955" t="s">
        <v>137</v>
      </c>
      <c r="BH322" s="937"/>
    </row>
    <row r="323" spans="1:60" s="838" customFormat="1" ht="11.25" customHeight="1" x14ac:dyDescent="0.2">
      <c r="A323" s="698" t="s">
        <v>251</v>
      </c>
      <c r="B323" s="846" t="s">
        <v>252</v>
      </c>
      <c r="C323" s="1013" t="s">
        <v>123</v>
      </c>
      <c r="D323" s="1013" t="s">
        <v>4197</v>
      </c>
      <c r="E323" s="818">
        <v>50</v>
      </c>
      <c r="F323" s="1227">
        <v>27</v>
      </c>
      <c r="G323" s="1226" t="s">
        <v>115</v>
      </c>
      <c r="H323" s="1226" t="s">
        <v>115</v>
      </c>
      <c r="I323" s="831">
        <v>47.81</v>
      </c>
      <c r="J323" s="820">
        <f>(M323/I323)*100</f>
        <v>1.3386320853377953</v>
      </c>
      <c r="K323" s="821">
        <v>0.16</v>
      </c>
      <c r="L323" s="822">
        <v>4</v>
      </c>
      <c r="M323" s="823">
        <f>K323*L323</f>
        <v>0.64</v>
      </c>
      <c r="N323" s="824" t="s">
        <v>696</v>
      </c>
      <c r="O323" s="825">
        <v>0.155</v>
      </c>
      <c r="P323" s="826">
        <v>43572</v>
      </c>
      <c r="Q323" s="826">
        <v>43587</v>
      </c>
      <c r="R323" s="823">
        <f>(K323-O323)/O323*100</f>
        <v>3.2258064516129057</v>
      </c>
      <c r="S323" s="759">
        <f>IF(INDEX(Historical!$D$7:$D$1439,MATCH(B323,Historical!$B$7:$B$1450,0))=0,"n/a",(INDEX(Historical!$C$7:$C$1439,MATCH(B323,Historical!$B$7:$B$1450,0))/INDEX(Historical!$D$7:$D$1439,MATCH(B323,Historical!$B$7:$B$1450,0))-1)*100)</f>
        <v>4.2372881355932313</v>
      </c>
      <c r="T323" s="759">
        <f>IF(INDEX(Historical!$F$7:$F$1432,MATCH(B323,Historical!$B$7:$B$1450,0))=0,"n/a",((INDEX(Historical!$C$7:$C$1439,MATCH(B323,Historical!$B$7:$B$1450,0))/INDEX(Historical!$F$7:$F$1432,MATCH(B323,Historical!$B$7:$B$1450,0)))^(1/3)-1)*100)</f>
        <v>6.4392109888903093</v>
      </c>
      <c r="U323" s="759">
        <f>IF(INDEX(Historical!$H$7:$H$1432,MATCH(B323,Historical!$B$7:$B$1450,0))=0,"n/a",((INDEX(Historical!$C$7:$C$1439,MATCH(B323,Historical!$B$7:$B$1450,0))/INDEX(Historical!$H$7:$H$1432,MATCH(B323,Historical!$B$7:$B$1450,0)))^(1/5)-1)*100)</f>
        <v>9.8203635971727756</v>
      </c>
      <c r="V323" s="759">
        <f>IF(INDEX(Historical!$O$7:$O$1432,MATCH(B323,Historical!$B$7:$B$1450,0))=0,"n/a",((INDEX(Historical!$C$7:$C$1439,MATCH(B323,Historical!$B$7:$B$1450,0))/INDEX(Historical!$O$7:$O$1432,MATCH(B323,Historical!$B$7:$B$1450,0)))^(1/10)-1)*100)</f>
        <v>8.8866360269094002</v>
      </c>
      <c r="W323" s="827">
        <f>IF(OR(U323&lt;=0,U323="n/a",V323&lt;=0,V323="n/a"),"n/a",U323/V323)</f>
        <v>1.1050709815768283</v>
      </c>
      <c r="X323" s="828">
        <f>IF(OR(AJ323&lt;=0,AJ323="n/a",U323&lt;=0,U323="n/a"),"n/a",U323/AJ323)</f>
        <v>1.4879338783595113</v>
      </c>
      <c r="Y323" s="846"/>
      <c r="Z323" s="820">
        <f>IF(OR(AC323&lt;0.01,AC323="n/a"),"n/a",M323/AC323*100)</f>
        <v>26.446280991735538</v>
      </c>
      <c r="AA323" s="830">
        <f>IF(OR(AC323&lt;0.01,AC323="n/a"),"n/a",I323/AC323)</f>
        <v>19.756198347107439</v>
      </c>
      <c r="AB323" s="822">
        <v>11</v>
      </c>
      <c r="AC323" s="831">
        <v>2.42</v>
      </c>
      <c r="AD323" s="831">
        <v>1.59</v>
      </c>
      <c r="AE323" s="831">
        <v>0.84</v>
      </c>
      <c r="AF323" s="831">
        <v>2.15</v>
      </c>
      <c r="AG323" s="831">
        <v>11.1</v>
      </c>
      <c r="AH323" s="831">
        <v>123.50000000000001</v>
      </c>
      <c r="AI323" s="831">
        <v>22.21</v>
      </c>
      <c r="AJ323" s="831">
        <v>6.6000000000000005</v>
      </c>
      <c r="AK323" s="831">
        <v>12.73</v>
      </c>
      <c r="AL323" s="832">
        <v>2490</v>
      </c>
      <c r="AM323" s="833">
        <v>0.8</v>
      </c>
      <c r="AN323" s="831">
        <v>1.89</v>
      </c>
      <c r="AO323" s="834">
        <f>IF(U323="n/a","n/a",IF(AA323&lt;0,"n/a",IF(AA323="n/a","n/a",J323+U323-AA323)))</f>
        <v>-8.5972026645968675</v>
      </c>
      <c r="AP323" s="835">
        <f>IF(U323="n/a","n/a",J323+U323)</f>
        <v>11.158995682510572</v>
      </c>
      <c r="AQ323" s="836">
        <f>IF(OR(AC323&lt;0.01,AF323="n/a"),"n/a",(I323/SQRT(22.5*AC323*(I323/AF323))-1)*100)</f>
        <v>37.397762307964811</v>
      </c>
      <c r="AR323" s="703">
        <f>INDEX(Historical!$C$7:$C$1439,MATCH(B323,Historical!$B$7:$B$1450,0))*IF(AH323="n/a",1.03,IF(AH323&lt;0,1.01,IF(AH323&gt;10,1.1,(1+AH323/100))))</f>
        <v>0.67649999999999999</v>
      </c>
      <c r="AS323" s="830">
        <f>IF($AI323="n/a",1.03*AR323,IF($AI323&lt;0,1.01*AR323,IF($AI323&gt;10,1.1*AR323,(1+$AI323/100)*AR323)))</f>
        <v>0.74415000000000009</v>
      </c>
      <c r="AT323" s="830">
        <f>IF($AK323="n/a",1.03*AS323,IF($AK323&lt;0,1.01*AS323,IF($AK323&gt;10,1.1*AS323,(1+$AK323/100)*AS323)))</f>
        <v>0.81856500000000021</v>
      </c>
      <c r="AU323" s="830">
        <f>IF($AK323="n/a",1.03*AT323,IF($AK323&lt;0,1.01*AT323,IF($AK323&gt;10,1.1*AT323,(1+$AK323/100)*AT323)))</f>
        <v>0.90042150000000032</v>
      </c>
      <c r="AV323" s="830">
        <f>IF($AK323="n/a",1.03*AU323,IF($AK323&lt;0,1.01*AU323,IF($AK323&gt;10,1.1*AU323,(1+$AK323/100)*AU323)))</f>
        <v>0.99046365000000047</v>
      </c>
      <c r="AW323" s="820">
        <f>SUM(AR323:AV323)</f>
        <v>4.1301001500000014</v>
      </c>
      <c r="AX323" s="837">
        <f>AW323/I323*100</f>
        <v>8.6385696507006937</v>
      </c>
      <c r="AY323" s="1018">
        <v>1.57</v>
      </c>
      <c r="AZ323" s="833">
        <v>21.9</v>
      </c>
      <c r="BA323" s="833">
        <v>-19.75</v>
      </c>
      <c r="BB323" s="833">
        <v>6.03</v>
      </c>
      <c r="BC323" s="833">
        <v>3.09</v>
      </c>
      <c r="BD323" s="985"/>
      <c r="BE323" s="666">
        <v>1970</v>
      </c>
      <c r="BF323" s="971">
        <f>IF(BE323&gt;2008,0,IF(BE323&gt;2001,1,IF(BE323&gt;1990,2,IF(BE323&gt;1980,3,IF(BE323&gt;1973,4,IF(BE323&gt;1970,5,IF(BE323&gt;1960,6,IF(BE323&gt;1958,7,IF(BE323&gt;1953,8,9)))))))))</f>
        <v>6</v>
      </c>
      <c r="BG323" s="892">
        <v>3</v>
      </c>
    </row>
    <row r="324" spans="1:60" ht="11.25" customHeight="1" x14ac:dyDescent="0.2">
      <c r="A324" s="954" t="s">
        <v>4130</v>
      </c>
      <c r="B324" s="948" t="s">
        <v>2297</v>
      </c>
      <c r="C324" s="1013" t="s">
        <v>108</v>
      </c>
      <c r="D324" s="1013" t="s">
        <v>4365</v>
      </c>
      <c r="E324" s="792">
        <v>5</v>
      </c>
      <c r="F324" s="1227">
        <v>870</v>
      </c>
      <c r="G324" s="1227" t="s">
        <v>106</v>
      </c>
      <c r="H324" s="1227" t="s">
        <v>106</v>
      </c>
      <c r="I324" s="947">
        <v>17</v>
      </c>
      <c r="J324" s="703">
        <f>(M324/I324)*100</f>
        <v>3.0588235294117649</v>
      </c>
      <c r="K324" s="950">
        <v>0.13</v>
      </c>
      <c r="L324" s="960">
        <v>4</v>
      </c>
      <c r="M324" s="694">
        <f>K324*L324</f>
        <v>0.52</v>
      </c>
      <c r="N324" s="943" t="s">
        <v>493</v>
      </c>
      <c r="O324" s="795">
        <v>0.12</v>
      </c>
      <c r="P324" s="934">
        <v>43553</v>
      </c>
      <c r="Q324" s="934">
        <v>43570</v>
      </c>
      <c r="R324" s="694">
        <f>(K324-O324)/O324*100</f>
        <v>8.333333333333341</v>
      </c>
      <c r="S324" s="759">
        <f>IF(INDEX(Historical!$D$7:$D$1439,MATCH(B324,Historical!$B$7:$B$1450,0))=0,"n/a",(INDEX(Historical!$C$7:$C$1439,MATCH(B324,Historical!$B$7:$B$1450,0))/INDEX(Historical!$D$7:$D$1439,MATCH(B324,Historical!$B$7:$B$1450,0))-1)*100)</f>
        <v>9.302325581395344</v>
      </c>
      <c r="T324" s="759">
        <f>IF(INDEX(Historical!$F$7:$F$1432,MATCH(B324,Historical!$B$7:$B$1450,0))=0,"n/a",((INDEX(Historical!$C$7:$C$1439,MATCH(B324,Historical!$B$7:$B$1450,0))/INDEX(Historical!$F$7:$F$1432,MATCH(B324,Historical!$B$7:$B$1450,0)))^(1/3)-1)*100)</f>
        <v>10.325677865290107</v>
      </c>
      <c r="U324" s="759">
        <f>IF(INDEX(Historical!$H$7:$H$1432,MATCH(B324,Historical!$B$7:$B$1450,0))=0,"n/a",((INDEX(Historical!$C$7:$C$1439,MATCH(B324,Historical!$B$7:$B$1450,0))/INDEX(Historical!$H$7:$H$1432,MATCH(B324,Historical!$B$7:$B$1450,0)))^(1/5)-1)*100)</f>
        <v>7.9915005882233103</v>
      </c>
      <c r="V324" s="759">
        <f>IF(INDEX(Historical!$O$7:$O$1432,MATCH(B324,Historical!$B$7:$B$1450,0))=0,"n/a",((INDEX(Historical!$C$7:$C$1439,MATCH(B324,Historical!$B$7:$B$1450,0))/INDEX(Historical!$O$7:$O$1432,MATCH(B324,Historical!$B$7:$B$1450,0)))^(1/10)-1)*100)</f>
        <v>-2.4123947527537437</v>
      </c>
      <c r="W324" s="760" t="str">
        <f>IF(OR(U324&lt;=0,U324="n/a",V324&lt;=0,V324="n/a"),"n/a",U324/V324)</f>
        <v>n/a</v>
      </c>
      <c r="X324" s="761">
        <f>IF(OR(AJ324&lt;=0,AJ324="n/a",U324&lt;=0,U324="n/a"),"n/a",U324/AJ324)</f>
        <v>1.1099306372532376</v>
      </c>
      <c r="Y324" s="949"/>
      <c r="Z324" s="703">
        <f>IF(OR(AC324&lt;0.01,AC324="n/a"),"n/a",M324/AC324*100)</f>
        <v>37.410071942446052</v>
      </c>
      <c r="AA324" s="959">
        <f>IF(OR(AC324&lt;0.01,AC324="n/a"),"n/a",I324/AC324)</f>
        <v>12.23021582733813</v>
      </c>
      <c r="AB324" s="960">
        <v>12</v>
      </c>
      <c r="AC324" s="938">
        <v>1.39</v>
      </c>
      <c r="AD324" s="938">
        <v>1.54</v>
      </c>
      <c r="AE324" s="938">
        <v>3.59</v>
      </c>
      <c r="AF324" s="938">
        <v>1.26</v>
      </c>
      <c r="AG324" s="938">
        <v>9.1999999999999993</v>
      </c>
      <c r="AH324" s="938">
        <v>10.8</v>
      </c>
      <c r="AI324" s="938">
        <v>0.43</v>
      </c>
      <c r="AJ324" s="938">
        <v>7.1999999999999993</v>
      </c>
      <c r="AK324" s="938">
        <v>8</v>
      </c>
      <c r="AL324" s="951">
        <v>2910</v>
      </c>
      <c r="AM324" s="945">
        <v>0.6</v>
      </c>
      <c r="AN324" s="938">
        <v>0.17</v>
      </c>
      <c r="AO324" s="802">
        <f>IF(U324="n/a","n/a",IF(AA324&lt;0,"n/a",IF(AA324="n/a","n/a",J324+U324-AA324)))</f>
        <v>-1.179891709703055</v>
      </c>
      <c r="AP324" s="803">
        <f>IF(U324="n/a","n/a",J324+U324)</f>
        <v>11.050324117635075</v>
      </c>
      <c r="AQ324" s="961">
        <f>IF(OR(AC324&lt;0.01,AF324="n/a"),"n/a",(I324/SQRT(22.5*AC324*(I324/AF324))-1)*100)</f>
        <v>-17.24179277371125</v>
      </c>
      <c r="AR324" s="703">
        <f>INDEX(Historical!$C$7:$C$1439,MATCH(B324,Historical!$B$7:$B$1450,0))*IF(AH324="n/a",1.03,IF(AH324&lt;0,1.01,IF(AH324&gt;10,1.1,(1+AH324/100))))</f>
        <v>0.51700000000000002</v>
      </c>
      <c r="AS324" s="959">
        <f>IF($AI324="n/a",1.03*AR324,IF($AI324&lt;0,1.01*AR324,IF($AI324&gt;10,1.1*AR324,(1+$AI324/100)*AR324)))</f>
        <v>0.51922310000000005</v>
      </c>
      <c r="AT324" s="959">
        <f>IF($AK324="n/a",1.03*AS324,IF($AK324&lt;0,1.01*AS324,IF($AK324&gt;10,1.1*AS324,(1+$AK324/100)*AS324)))</f>
        <v>0.56076094800000009</v>
      </c>
      <c r="AU324" s="959">
        <f>IF($AK324="n/a",1.03*AT324,IF($AK324&lt;0,1.01*AT324,IF($AK324&gt;10,1.1*AT324,(1+$AK324/100)*AT324)))</f>
        <v>0.60562182384000018</v>
      </c>
      <c r="AV324" s="959">
        <f>IF($AK324="n/a",1.03*AU324,IF($AK324&lt;0,1.01*AU324,IF($AK324&gt;10,1.1*AU324,(1+$AK324/100)*AU324)))</f>
        <v>0.65407156974720027</v>
      </c>
      <c r="AW324" s="703">
        <f>SUM(AR324:AV324)</f>
        <v>2.8566774415872005</v>
      </c>
      <c r="AX324" s="810">
        <f>AW324/I324*100</f>
        <v>16.803984950512945</v>
      </c>
      <c r="AY324" s="1017">
        <v>1.01</v>
      </c>
      <c r="AZ324" s="945">
        <v>18.22</v>
      </c>
      <c r="BA324" s="945">
        <v>-7.64</v>
      </c>
      <c r="BB324" s="945">
        <v>4</v>
      </c>
      <c r="BC324" s="945">
        <v>3.9699999999999998</v>
      </c>
      <c r="BE324" s="666">
        <v>2015</v>
      </c>
      <c r="BF324" s="971">
        <f>IF(BE324&gt;2008,0,IF(BE324&gt;2001,1,IF(BE324&gt;1990,2,IF(BE324&gt;1980,3,IF(BE324&gt;1973,4,IF(BE324&gt;1970,5,IF(BE324&gt;1960,6,IF(BE324&gt;1958,7,IF(BE324&gt;1953,8,9)))))))))</f>
        <v>0</v>
      </c>
      <c r="BG324" s="955">
        <v>1</v>
      </c>
      <c r="BH324" s="937"/>
    </row>
    <row r="325" spans="1:60" ht="11.25" customHeight="1" x14ac:dyDescent="0.2">
      <c r="A325" s="936" t="s">
        <v>1048</v>
      </c>
      <c r="B325" s="948" t="s">
        <v>1049</v>
      </c>
      <c r="C325" s="1013" t="s">
        <v>247</v>
      </c>
      <c r="D325" s="1013" t="s">
        <v>4379</v>
      </c>
      <c r="E325" s="792">
        <v>8</v>
      </c>
      <c r="F325" s="1227">
        <v>545</v>
      </c>
      <c r="G325" s="1227" t="s">
        <v>37</v>
      </c>
      <c r="H325" s="1227" t="s">
        <v>37</v>
      </c>
      <c r="I325" s="947">
        <v>50.47</v>
      </c>
      <c r="J325" s="703">
        <f>(M325/I325)*100</f>
        <v>7.331087774915793</v>
      </c>
      <c r="K325" s="950">
        <v>0.92500000000000004</v>
      </c>
      <c r="L325" s="960">
        <v>4</v>
      </c>
      <c r="M325" s="694">
        <f>K325*L325</f>
        <v>3.7</v>
      </c>
      <c r="N325" s="943" t="s">
        <v>149</v>
      </c>
      <c r="O325" s="795">
        <v>0.89</v>
      </c>
      <c r="P325" s="934">
        <v>43437</v>
      </c>
      <c r="Q325" s="934">
        <v>43451</v>
      </c>
      <c r="R325" s="694">
        <f>(K325-O325)/O325*100</f>
        <v>3.9325842696629247</v>
      </c>
      <c r="S325" s="759">
        <f>IF(INDEX(Historical!$D$7:$D$1439,MATCH(B325,Historical!$B$7:$B$1450,0))=0,"n/a",(INDEX(Historical!$C$7:$C$1439,MATCH(B325,Historical!$B$7:$B$1450,0))/INDEX(Historical!$D$7:$D$1439,MATCH(B325,Historical!$B$7:$B$1450,0))-1)*100)</f>
        <v>4.05209840810421</v>
      </c>
      <c r="T325" s="759">
        <f>IF(INDEX(Historical!$F$7:$F$1432,MATCH(B325,Historical!$B$7:$B$1450,0))=0,"n/a",((INDEX(Historical!$C$7:$C$1439,MATCH(B325,Historical!$B$7:$B$1450,0))/INDEX(Historical!$F$7:$F$1432,MATCH(B325,Historical!$B$7:$B$1450,0)))^(1/3)-1)*100)</f>
        <v>5.3459696364154929</v>
      </c>
      <c r="U325" s="759">
        <f>IF(INDEX(Historical!$H$7:$H$1432,MATCH(B325,Historical!$B$7:$B$1450,0))=0,"n/a",((INDEX(Historical!$C$7:$C$1439,MATCH(B325,Historical!$B$7:$B$1450,0))/INDEX(Historical!$H$7:$H$1432,MATCH(B325,Historical!$B$7:$B$1450,0)))^(1/5)-1)*100)</f>
        <v>6.901631238944228</v>
      </c>
      <c r="V325" s="759">
        <f>IF(INDEX(Historical!$O$7:$O$1432,MATCH(B325,Historical!$B$7:$B$1450,0))=0,"n/a",((INDEX(Historical!$C$7:$C$1439,MATCH(B325,Historical!$B$7:$B$1450,0))/INDEX(Historical!$O$7:$O$1432,MATCH(B325,Historical!$B$7:$B$1450,0)))^(1/10)-1)*100)</f>
        <v>6.5008347175385284</v>
      </c>
      <c r="W325" s="760">
        <f>IF(OR(U325&lt;=0,U325="n/a",V325&lt;=0,V325="n/a"),"n/a",U325/V325)</f>
        <v>1.0616530859220887</v>
      </c>
      <c r="X325" s="761">
        <f>IF(OR(AJ325&lt;=0,AJ325="n/a",U325&lt;=0,U325="n/a"),"n/a",U325/AJ325)</f>
        <v>5.7513593657868567</v>
      </c>
      <c r="Y325" s="949"/>
      <c r="Z325" s="703">
        <f>IF(OR(AC325&lt;0.01,AC325="n/a"),"n/a",M325/AC325*100)</f>
        <v>181.37254901960785</v>
      </c>
      <c r="AA325" s="959">
        <f>IF(OR(AC325&lt;0.01,AC325="n/a"),"n/a",I325/AC325)</f>
        <v>24.740196078431371</v>
      </c>
      <c r="AB325" s="960">
        <v>12</v>
      </c>
      <c r="AC325" s="938">
        <v>2.04</v>
      </c>
      <c r="AD325" s="938">
        <v>4.0599999999999996</v>
      </c>
      <c r="AE325" s="938">
        <v>2.0699999999999998</v>
      </c>
      <c r="AF325" s="940" t="s">
        <v>137</v>
      </c>
      <c r="AG325" s="940">
        <v>-909.6</v>
      </c>
      <c r="AH325" s="938">
        <v>-27.200000000000003</v>
      </c>
      <c r="AI325" s="938">
        <v>5.66</v>
      </c>
      <c r="AJ325" s="938">
        <v>1.2</v>
      </c>
      <c r="AK325" s="938">
        <v>6</v>
      </c>
      <c r="AL325" s="951">
        <v>2820</v>
      </c>
      <c r="AM325" s="945">
        <v>1.7000000000000002</v>
      </c>
      <c r="AN325" s="940" t="s">
        <v>137</v>
      </c>
      <c r="AO325" s="802">
        <f>IF(U325="n/a","n/a",IF(AA325&lt;0,"n/a",IF(AA325="n/a","n/a",J325+U325-AA325)))</f>
        <v>-10.507477064571351</v>
      </c>
      <c r="AP325" s="803">
        <f>IF(U325="n/a","n/a",J325+U325)</f>
        <v>14.23271901386002</v>
      </c>
      <c r="AQ325" s="961" t="str">
        <f>IF(OR(AC325&lt;0.01,AF325="n/a"),"n/a",(I325/SQRT(22.5*AC325*(I325/AF325))-1)*100)</f>
        <v>n/a</v>
      </c>
      <c r="AR325" s="703">
        <f>INDEX(Historical!$C$7:$C$1439,MATCH(B325,Historical!$B$7:$B$1450,0))*IF(AH325="n/a",1.03,IF(AH325&lt;0,1.01,IF(AH325&gt;10,1.1,(1+AH325/100))))</f>
        <v>3.6309500000000003</v>
      </c>
      <c r="AS325" s="959">
        <f>IF($AI325="n/a",1.03*AR325,IF($AI325&lt;0,1.01*AR325,IF($AI325&gt;10,1.1*AR325,(1+$AI325/100)*AR325)))</f>
        <v>3.8364617700000001</v>
      </c>
      <c r="AT325" s="959">
        <f>IF($AK325="n/a",1.03*AS325,IF($AK325&lt;0,1.01*AS325,IF($AK325&gt;10,1.1*AS325,(1+$AK325/100)*AS325)))</f>
        <v>4.0666494762000003</v>
      </c>
      <c r="AU325" s="959">
        <f>IF($AK325="n/a",1.03*AT325,IF($AK325&lt;0,1.01*AT325,IF($AK325&gt;10,1.1*AT325,(1+$AK325/100)*AT325)))</f>
        <v>4.3106484447720002</v>
      </c>
      <c r="AV325" s="959">
        <f>IF($AK325="n/a",1.03*AU325,IF($AK325&lt;0,1.01*AU325,IF($AK325&gt;10,1.1*AU325,(1+$AK325/100)*AU325)))</f>
        <v>4.5692873514583203</v>
      </c>
      <c r="AW325" s="703">
        <f>SUM(AR325:AV325)</f>
        <v>20.413997042430321</v>
      </c>
      <c r="AX325" s="810">
        <f>AW325/I325*100</f>
        <v>40.447784906737311</v>
      </c>
      <c r="AY325" s="1017">
        <v>0.54</v>
      </c>
      <c r="AZ325" s="945">
        <v>10.73</v>
      </c>
      <c r="BA325" s="945">
        <v>-13.03</v>
      </c>
      <c r="BB325" s="945">
        <v>1.48</v>
      </c>
      <c r="BC325" s="945">
        <v>-3.1</v>
      </c>
      <c r="BE325" s="666">
        <v>2012</v>
      </c>
      <c r="BF325" s="971">
        <f>IF(BE325&gt;2008,0,IF(BE325&gt;2001,1,IF(BE325&gt;1990,2,IF(BE325&gt;1980,3,IF(BE325&gt;1973,4,IF(BE325&gt;1970,5,IF(BE325&gt;1960,6,IF(BE325&gt;1958,7,IF(BE325&gt;1953,8,9)))))))))</f>
        <v>0</v>
      </c>
      <c r="BG325" s="955">
        <v>6</v>
      </c>
      <c r="BH325" s="937"/>
    </row>
    <row r="326" spans="1:60" ht="11.25" customHeight="1" x14ac:dyDescent="0.2">
      <c r="A326" s="944" t="s">
        <v>3834</v>
      </c>
      <c r="B326" s="948" t="s">
        <v>3835</v>
      </c>
      <c r="C326" s="1013" t="s">
        <v>108</v>
      </c>
      <c r="D326" s="1013" t="s">
        <v>4365</v>
      </c>
      <c r="E326" s="792">
        <v>6</v>
      </c>
      <c r="F326" s="1227">
        <v>770</v>
      </c>
      <c r="G326" s="1171" t="s">
        <v>106</v>
      </c>
      <c r="H326" s="1171" t="s">
        <v>106</v>
      </c>
      <c r="I326" s="947">
        <v>19.5</v>
      </c>
      <c r="J326" s="703">
        <f>(M326/I326)*100</f>
        <v>1.846153846153846</v>
      </c>
      <c r="K326" s="950">
        <v>0.09</v>
      </c>
      <c r="L326" s="960">
        <v>4</v>
      </c>
      <c r="M326" s="694">
        <f>K326*L326</f>
        <v>0.36</v>
      </c>
      <c r="N326" s="943" t="s">
        <v>595</v>
      </c>
      <c r="O326" s="795">
        <v>0.05</v>
      </c>
      <c r="P326" s="934">
        <v>43524</v>
      </c>
      <c r="Q326" s="934">
        <v>43539</v>
      </c>
      <c r="R326" s="694">
        <f>(K326-O326)/O326*100</f>
        <v>79.999999999999986</v>
      </c>
      <c r="S326" s="759">
        <f>IF(INDEX(Historical!$D$7:$D$1439,MATCH(B326,Historical!$B$7:$B$1450,0))=0,"n/a",(INDEX(Historical!$C$7:$C$1439,MATCH(B326,Historical!$B$7:$B$1450,0))/INDEX(Historical!$D$7:$D$1439,MATCH(B326,Historical!$B$7:$B$1450,0))-1)*100)</f>
        <v>42.857142857142861</v>
      </c>
      <c r="T326" s="759">
        <f>IF(INDEX(Historical!$F$7:$F$1432,MATCH(B326,Historical!$B$7:$B$1450,0))=0,"n/a",((INDEX(Historical!$C$7:$C$1439,MATCH(B326,Historical!$B$7:$B$1450,0))/INDEX(Historical!$F$7:$F$1432,MATCH(B326,Historical!$B$7:$B$1450,0)))^(1/3)-1)*100)</f>
        <v>25.99210498948732</v>
      </c>
      <c r="U326" s="759" t="str">
        <f>IF(INDEX(Historical!$H$7:$H$1432,MATCH(B326,Historical!$B$7:$B$1450,0))=0,"n/a",((INDEX(Historical!$C$7:$C$1439,MATCH(B326,Historical!$B$7:$B$1450,0))/INDEX(Historical!$H$7:$H$1432,MATCH(B326,Historical!$B$7:$B$1450,0)))^(1/5)-1)*100)</f>
        <v>n/a</v>
      </c>
      <c r="V326" s="759">
        <f>IF(INDEX(Historical!$O$7:$O$1432,MATCH(B326,Historical!$B$7:$B$1450,0))=0,"n/a",((INDEX(Historical!$C$7:$C$1439,MATCH(B326,Historical!$B$7:$B$1450,0))/INDEX(Historical!$O$7:$O$1432,MATCH(B326,Historical!$B$7:$B$1450,0)))^(1/10)-1)*100)</f>
        <v>-9.7838692462488002</v>
      </c>
      <c r="W326" s="760" t="str">
        <f>IF(OR(U326&lt;=0,U326="n/a",V326&lt;=0,V326="n/a"),"n/a",U326/V326)</f>
        <v>n/a</v>
      </c>
      <c r="X326" s="761" t="str">
        <f>IF(OR(AJ326&lt;=0,AJ326="n/a",U326&lt;=0,U326="n/a"),"n/a",U326/AJ326)</f>
        <v>n/a</v>
      </c>
      <c r="Y326" s="949"/>
      <c r="Z326" s="703" t="str">
        <f>IF(OR(AC326&lt;0.01,AC326="n/a"),"n/a",M326/AC326*100)</f>
        <v>n/a</v>
      </c>
      <c r="AA326" s="959" t="str">
        <f>IF(OR(AC326&lt;0.01,AC326="n/a"),"n/a",I326/AC326)</f>
        <v>n/a</v>
      </c>
      <c r="AB326" s="960">
        <v>12</v>
      </c>
      <c r="AC326" s="938" t="s">
        <v>137</v>
      </c>
      <c r="AD326" s="938" t="s">
        <v>137</v>
      </c>
      <c r="AE326" s="938" t="s">
        <v>137</v>
      </c>
      <c r="AF326" s="938" t="s">
        <v>137</v>
      </c>
      <c r="AG326" s="938" t="s">
        <v>137</v>
      </c>
      <c r="AH326" s="938" t="s">
        <v>137</v>
      </c>
      <c r="AI326" s="938" t="s">
        <v>137</v>
      </c>
      <c r="AJ326" s="938" t="s">
        <v>137</v>
      </c>
      <c r="AK326" s="938" t="s">
        <v>137</v>
      </c>
      <c r="AL326" s="951" t="s">
        <v>137</v>
      </c>
      <c r="AM326" s="945" t="s">
        <v>137</v>
      </c>
      <c r="AN326" s="938" t="s">
        <v>137</v>
      </c>
      <c r="AO326" s="802" t="str">
        <f>IF(U326="n/a","n/a",IF(AA326&lt;0,"n/a",IF(AA326="n/a","n/a",J326+U326-AA326)))</f>
        <v>n/a</v>
      </c>
      <c r="AP326" s="803" t="str">
        <f>IF(U326="n/a","n/a",J326+U326)</f>
        <v>n/a</v>
      </c>
      <c r="AQ326" s="961" t="str">
        <f>IF(OR(AC326&lt;0.01,AF326="n/a"),"n/a",(I326/SQRT(22.5*AC326*(I326/AF326))-1)*100)</f>
        <v>n/a</v>
      </c>
      <c r="AR326" s="703">
        <f>INDEX(Historical!$C$7:$C$1439,MATCH(B326,Historical!$B$7:$B$1450,0))*IF(AH326="n/a",1.03,IF(AH326&lt;0,1.01,IF(AH326&gt;10,1.1,(1+AH326/100))))</f>
        <v>0.20600000000000002</v>
      </c>
      <c r="AS326" s="959">
        <f>IF($AI326="n/a",1.03*AR326,IF($AI326&lt;0,1.01*AR326,IF($AI326&gt;10,1.1*AR326,(1+$AI326/100)*AR326)))</f>
        <v>0.21218000000000004</v>
      </c>
      <c r="AT326" s="959">
        <f>IF($AK326="n/a",1.03*AS326,IF($AK326&lt;0,1.01*AS326,IF($AK326&gt;10,1.1*AS326,(1+$AK326/100)*AS326)))</f>
        <v>0.21854540000000003</v>
      </c>
      <c r="AU326" s="959">
        <f>IF($AK326="n/a",1.03*AT326,IF($AK326&lt;0,1.01*AT326,IF($AK326&gt;10,1.1*AT326,(1+$AK326/100)*AT326)))</f>
        <v>0.22510176200000004</v>
      </c>
      <c r="AV326" s="959">
        <f>IF($AK326="n/a",1.03*AU326,IF($AK326&lt;0,1.01*AU326,IF($AK326&gt;10,1.1*AU326,(1+$AK326/100)*AU326)))</f>
        <v>0.23185481486000004</v>
      </c>
      <c r="AW326" s="703">
        <f>SUM(AR326:AV326)</f>
        <v>1.0936819768600001</v>
      </c>
      <c r="AX326" s="810">
        <f>AW326/I326*100</f>
        <v>5.6086255223589756</v>
      </c>
      <c r="AY326" s="1017" t="s">
        <v>137</v>
      </c>
      <c r="AZ326" s="945" t="s">
        <v>137</v>
      </c>
      <c r="BA326" s="945" t="s">
        <v>137</v>
      </c>
      <c r="BB326" s="945" t="s">
        <v>137</v>
      </c>
      <c r="BC326" s="945" t="s">
        <v>137</v>
      </c>
      <c r="BD326" s="984" t="s">
        <v>4290</v>
      </c>
      <c r="BE326" s="666">
        <v>2014</v>
      </c>
      <c r="BF326" s="971">
        <f>IF(BE326&gt;2008,0,IF(BE326&gt;2001,1,IF(BE326&gt;1990,2,IF(BE326&gt;1980,3,IF(BE326&gt;1973,4,IF(BE326&gt;1970,5,IF(BE326&gt;1960,6,IF(BE326&gt;1958,7,IF(BE326&gt;1953,8,9)))))))))</f>
        <v>0</v>
      </c>
      <c r="BG326" s="955" t="s">
        <v>137</v>
      </c>
      <c r="BH326" s="937"/>
    </row>
    <row r="327" spans="1:60" ht="11.25" customHeight="1" x14ac:dyDescent="0.2">
      <c r="A327" s="944" t="s">
        <v>1244</v>
      </c>
      <c r="B327" s="948" t="s">
        <v>1245</v>
      </c>
      <c r="C327" s="1013" t="s">
        <v>108</v>
      </c>
      <c r="D327" s="1013" t="s">
        <v>4365</v>
      </c>
      <c r="E327" s="792">
        <v>7</v>
      </c>
      <c r="F327" s="1227">
        <v>651</v>
      </c>
      <c r="G327" s="1227" t="s">
        <v>106</v>
      </c>
      <c r="H327" s="1227" t="s">
        <v>106</v>
      </c>
      <c r="I327" s="947">
        <v>31.55</v>
      </c>
      <c r="J327" s="703">
        <f>(M327/I327)*100</f>
        <v>2.1553090332805072</v>
      </c>
      <c r="K327" s="950">
        <v>0.17</v>
      </c>
      <c r="L327" s="960">
        <v>4</v>
      </c>
      <c r="M327" s="694">
        <f>K327*L327</f>
        <v>0.68</v>
      </c>
      <c r="N327" s="943" t="s">
        <v>1246</v>
      </c>
      <c r="O327" s="795">
        <v>0.15</v>
      </c>
      <c r="P327" s="934">
        <v>43503</v>
      </c>
      <c r="Q327" s="934">
        <v>43516</v>
      </c>
      <c r="R327" s="694">
        <f>(K327-O327)/O327*100</f>
        <v>13.333333333333346</v>
      </c>
      <c r="S327" s="759">
        <f>IF(INDEX(Historical!$D$7:$D$1439,MATCH(B327,Historical!$B$7:$B$1450,0))=0,"n/a",(INDEX(Historical!$C$7:$C$1439,MATCH(B327,Historical!$B$7:$B$1450,0))/INDEX(Historical!$D$7:$D$1439,MATCH(B327,Historical!$B$7:$B$1450,0))-1)*100)</f>
        <v>16.128957336156557</v>
      </c>
      <c r="T327" s="759">
        <f>IF(INDEX(Historical!$F$7:$F$1432,MATCH(B327,Historical!$B$7:$B$1450,0))=0,"n/a",((INDEX(Historical!$C$7:$C$1439,MATCH(B327,Historical!$B$7:$B$1450,0))/INDEX(Historical!$F$7:$F$1432,MATCH(B327,Historical!$B$7:$B$1450,0)))^(1/3)-1)*100)</f>
        <v>9.7938124280034131</v>
      </c>
      <c r="U327" s="759">
        <f>IF(INDEX(Historical!$H$7:$H$1432,MATCH(B327,Historical!$B$7:$B$1450,0))=0,"n/a",((INDEX(Historical!$C$7:$C$1439,MATCH(B327,Historical!$B$7:$B$1450,0))/INDEX(Historical!$H$7:$H$1432,MATCH(B327,Historical!$B$7:$B$1450,0)))^(1/5)-1)*100)</f>
        <v>8.4471771197698544</v>
      </c>
      <c r="V327" s="759">
        <f>IF(INDEX(Historical!$O$7:$O$1432,MATCH(B327,Historical!$B$7:$B$1450,0))=0,"n/a",((INDEX(Historical!$C$7:$C$1439,MATCH(B327,Historical!$B$7:$B$1450,0))/INDEX(Historical!$O$7:$O$1432,MATCH(B327,Historical!$B$7:$B$1450,0)))^(1/10)-1)*100)</f>
        <v>4.8589363897794557</v>
      </c>
      <c r="W327" s="760">
        <f>IF(OR(U327&lt;=0,U327="n/a",V327&lt;=0,V327="n/a"),"n/a",U327/V327)</f>
        <v>1.7384827546905315</v>
      </c>
      <c r="X327" s="761">
        <f>IF(OR(AJ327&lt;=0,AJ327="n/a",U327&lt;=0,U327="n/a"),"n/a",U327/AJ327)</f>
        <v>0.99378554350233583</v>
      </c>
      <c r="Y327" s="949"/>
      <c r="Z327" s="703">
        <f>IF(OR(AC327&lt;0.01,AC327="n/a"),"n/a",M327/AC327*100)</f>
        <v>32.692307692307693</v>
      </c>
      <c r="AA327" s="959">
        <f>IF(OR(AC327&lt;0.01,AC327="n/a"),"n/a",I327/AC327)</f>
        <v>15.16826923076923</v>
      </c>
      <c r="AB327" s="960">
        <v>12</v>
      </c>
      <c r="AC327" s="938">
        <v>2.08</v>
      </c>
      <c r="AD327" s="938">
        <v>1.67</v>
      </c>
      <c r="AE327" s="938">
        <v>5.63</v>
      </c>
      <c r="AF327" s="938">
        <v>1.64</v>
      </c>
      <c r="AG327" s="938">
        <v>11.799999999999999</v>
      </c>
      <c r="AH327" s="938">
        <v>18.8</v>
      </c>
      <c r="AI327" s="938">
        <v>4.87</v>
      </c>
      <c r="AJ327" s="938">
        <v>8.5</v>
      </c>
      <c r="AK327" s="938">
        <v>9</v>
      </c>
      <c r="AL327" s="951">
        <v>821.21</v>
      </c>
      <c r="AM327" s="945">
        <v>2.1</v>
      </c>
      <c r="AN327" s="938">
        <v>0.01</v>
      </c>
      <c r="AO327" s="802">
        <f>IF(U327="n/a","n/a",IF(AA327&lt;0,"n/a",IF(AA327="n/a","n/a",J327+U327-AA327)))</f>
        <v>-4.5657830777188693</v>
      </c>
      <c r="AP327" s="803">
        <f>IF(U327="n/a","n/a",J327+U327)</f>
        <v>10.602486153050361</v>
      </c>
      <c r="AQ327" s="961">
        <f>IF(OR(AC327&lt;0.01,AF327="n/a"),"n/a",(I327/SQRT(22.5*AC327*(I327/AF327))-1)*100)</f>
        <v>5.1474341388457523</v>
      </c>
      <c r="AR327" s="703">
        <f>INDEX(Historical!$C$7:$C$1439,MATCH(B327,Historical!$B$7:$B$1450,0))*IF(AH327="n/a",1.03,IF(AH327&lt;0,1.01,IF(AH327&gt;10,1.1,(1+AH327/100))))</f>
        <v>0.66</v>
      </c>
      <c r="AS327" s="959">
        <f>IF($AI327="n/a",1.03*AR327,IF($AI327&lt;0,1.01*AR327,IF($AI327&gt;10,1.1*AR327,(1+$AI327/100)*AR327)))</f>
        <v>0.69214200000000003</v>
      </c>
      <c r="AT327" s="959">
        <f>IF($AK327="n/a",1.03*AS327,IF($AK327&lt;0,1.01*AS327,IF($AK327&gt;10,1.1*AS327,(1+$AK327/100)*AS327)))</f>
        <v>0.75443478000000008</v>
      </c>
      <c r="AU327" s="959">
        <f>IF($AK327="n/a",1.03*AT327,IF($AK327&lt;0,1.01*AT327,IF($AK327&gt;10,1.1*AT327,(1+$AK327/100)*AT327)))</f>
        <v>0.82233391020000013</v>
      </c>
      <c r="AV327" s="959">
        <f>IF($AK327="n/a",1.03*AU327,IF($AK327&lt;0,1.01*AU327,IF($AK327&gt;10,1.1*AU327,(1+$AK327/100)*AU327)))</f>
        <v>0.89634396211800016</v>
      </c>
      <c r="AW327" s="703">
        <f>SUM(AR327:AV327)</f>
        <v>3.8252546523180007</v>
      </c>
      <c r="AX327" s="810">
        <f>AW327/I327*100</f>
        <v>12.124420451087165</v>
      </c>
      <c r="AY327" s="1017">
        <v>0.87</v>
      </c>
      <c r="AZ327" s="945">
        <v>20.419999999999998</v>
      </c>
      <c r="BA327" s="945">
        <v>-17.41</v>
      </c>
      <c r="BB327" s="945">
        <v>7.16</v>
      </c>
      <c r="BC327" s="945">
        <v>5.09</v>
      </c>
      <c r="BE327" s="666">
        <v>2013</v>
      </c>
      <c r="BF327" s="971">
        <f>IF(BE327&gt;2008,0,IF(BE327&gt;2001,1,IF(BE327&gt;1990,2,IF(BE327&gt;1980,3,IF(BE327&gt;1973,4,IF(BE327&gt;1970,5,IF(BE327&gt;1960,6,IF(BE327&gt;1958,7,IF(BE327&gt;1953,8,9)))))))))</f>
        <v>0</v>
      </c>
      <c r="BG327" s="955">
        <v>1.4000000000000001</v>
      </c>
      <c r="BH327" s="937"/>
    </row>
    <row r="328" spans="1:60" ht="11.25" customHeight="1" x14ac:dyDescent="0.2">
      <c r="A328" s="953" t="s">
        <v>1253</v>
      </c>
      <c r="B328" s="948" t="s">
        <v>1254</v>
      </c>
      <c r="C328" s="1013" t="s">
        <v>108</v>
      </c>
      <c r="D328" s="1013" t="s">
        <v>4361</v>
      </c>
      <c r="E328" s="792">
        <v>7</v>
      </c>
      <c r="F328" s="1227">
        <v>628</v>
      </c>
      <c r="G328" s="1237" t="s">
        <v>106</v>
      </c>
      <c r="H328" s="1237" t="s">
        <v>106</v>
      </c>
      <c r="I328" s="947">
        <v>11.33</v>
      </c>
      <c r="J328" s="703">
        <f>(M328/I328)*100</f>
        <v>7.2021182700794357</v>
      </c>
      <c r="K328" s="950">
        <v>6.8000000000000005E-2</v>
      </c>
      <c r="L328" s="960">
        <v>12</v>
      </c>
      <c r="M328" s="694">
        <f>K328*L328</f>
        <v>0.81600000000000006</v>
      </c>
      <c r="N328" s="943" t="s">
        <v>1058</v>
      </c>
      <c r="O328" s="795">
        <v>6.7000000000000004E-2</v>
      </c>
      <c r="P328" s="934">
        <v>43391</v>
      </c>
      <c r="Q328" s="934">
        <v>43404</v>
      </c>
      <c r="R328" s="694">
        <f>(K328-O328)/O328*100</f>
        <v>1.492537313432837</v>
      </c>
      <c r="S328" s="759">
        <f>IF(INDEX(Historical!$D$7:$D$1439,MATCH(B328,Historical!$B$7:$B$1450,0))=0,"n/a",(INDEX(Historical!$C$7:$C$1439,MATCH(B328,Historical!$B$7:$B$1450,0))/INDEX(Historical!$D$7:$D$1439,MATCH(B328,Historical!$B$7:$B$1450,0))-1)*100)</f>
        <v>3.8910505836575737</v>
      </c>
      <c r="T328" s="759">
        <f>IF(INDEX(Historical!$F$7:$F$1432,MATCH(B328,Historical!$B$7:$B$1450,0))=0,"n/a",((INDEX(Historical!$C$7:$C$1439,MATCH(B328,Historical!$B$7:$B$1450,0))/INDEX(Historical!$F$7:$F$1432,MATCH(B328,Historical!$B$7:$B$1450,0)))^(1/3)-1)*100)</f>
        <v>2.3309736565651606</v>
      </c>
      <c r="U328" s="759">
        <f>IF(INDEX(Historical!$H$7:$H$1432,MATCH(B328,Historical!$B$7:$B$1450,0))=0,"n/a",((INDEX(Historical!$C$7:$C$1439,MATCH(B328,Historical!$B$7:$B$1450,0))/INDEX(Historical!$H$7:$H$1432,MATCH(B328,Historical!$B$7:$B$1450,0)))^(1/5)-1)*100)</f>
        <v>4.9200269147087194</v>
      </c>
      <c r="V328" s="759">
        <f>IF(INDEX(Historical!$O$7:$O$1432,MATCH(B328,Historical!$B$7:$B$1450,0))=0,"n/a",((INDEX(Historical!$C$7:$C$1439,MATCH(B328,Historical!$B$7:$B$1450,0))/INDEX(Historical!$O$7:$O$1432,MATCH(B328,Historical!$B$7:$B$1450,0)))^(1/10)-1)*100)</f>
        <v>-1.7944282795075317</v>
      </c>
      <c r="W328" s="760" t="str">
        <f>IF(OR(U328&lt;=0,U328="n/a",V328&lt;=0,V328="n/a"),"n/a",U328/V328)</f>
        <v>n/a</v>
      </c>
      <c r="X328" s="761">
        <f>IF(OR(AJ328&lt;=0,AJ328="n/a",U328&lt;=0,U328="n/a"),"n/a",U328/AJ328)</f>
        <v>7.5692721764749527</v>
      </c>
      <c r="Y328" s="729" t="s">
        <v>4331</v>
      </c>
      <c r="Z328" s="703">
        <f>IF(OR(AC328&lt;0.01,AC328="n/a"),"n/a",M328/AC328*100)</f>
        <v>32.7710843373494</v>
      </c>
      <c r="AA328" s="959">
        <f>IF(OR(AC328&lt;0.01,AC328="n/a"),"n/a",I328/AC328)</f>
        <v>4.5502008032128511</v>
      </c>
      <c r="AB328" s="960">
        <v>3</v>
      </c>
      <c r="AC328" s="938">
        <v>2.4900000000000002</v>
      </c>
      <c r="AD328" s="938">
        <v>0.65</v>
      </c>
      <c r="AE328" s="938">
        <v>6.15</v>
      </c>
      <c r="AF328" s="938">
        <v>0.91</v>
      </c>
      <c r="AG328" s="938" t="s">
        <v>137</v>
      </c>
      <c r="AH328" s="938">
        <v>252.2</v>
      </c>
      <c r="AI328" s="938">
        <v>0</v>
      </c>
      <c r="AJ328" s="938">
        <v>0.65</v>
      </c>
      <c r="AK328" s="938">
        <v>7.0000000000000009</v>
      </c>
      <c r="AL328" s="951">
        <v>366.9</v>
      </c>
      <c r="AM328" s="945">
        <v>2.29</v>
      </c>
      <c r="AN328" s="938" t="s">
        <v>137</v>
      </c>
      <c r="AO328" s="802">
        <f>IF(U328="n/a","n/a",IF(AA328&lt;0,"n/a",IF(AA328="n/a","n/a",J328+U328-AA328)))</f>
        <v>7.5719443815753049</v>
      </c>
      <c r="AP328" s="803">
        <f>IF(U328="n/a","n/a",J328+U328)</f>
        <v>12.122145184788156</v>
      </c>
      <c r="AQ328" s="961">
        <f>IF(OR(AC328&lt;0.01,AF328="n/a"),"n/a",(I328/SQRT(22.5*AC328*(I328/AF328))-1)*100)</f>
        <v>-57.101242023036534</v>
      </c>
      <c r="AR328" s="703">
        <f>INDEX(Historical!$C$7:$C$1439,MATCH(B328,Historical!$B$7:$B$1450,0))*IF(AH328="n/a",1.03,IF(AH328&lt;0,1.01,IF(AH328&gt;10,1.1,(1+AH328/100))))</f>
        <v>0.88110000000000011</v>
      </c>
      <c r="AS328" s="959">
        <f>IF($AI328="n/a",1.03*AR328,IF($AI328&lt;0,1.01*AR328,IF($AI328&gt;10,1.1*AR328,(1+$AI328/100)*AR328)))</f>
        <v>0.88110000000000011</v>
      </c>
      <c r="AT328" s="959">
        <f>IF($AK328="n/a",1.03*AS328,IF($AK328&lt;0,1.01*AS328,IF($AK328&gt;10,1.1*AS328,(1+$AK328/100)*AS328)))</f>
        <v>0.9427770000000002</v>
      </c>
      <c r="AU328" s="959">
        <f>IF($AK328="n/a",1.03*AT328,IF($AK328&lt;0,1.01*AT328,IF($AK328&gt;10,1.1*AT328,(1+$AK328/100)*AT328)))</f>
        <v>1.0087713900000004</v>
      </c>
      <c r="AV328" s="959">
        <f>IF($AK328="n/a",1.03*AU328,IF($AK328&lt;0,1.01*AU328,IF($AK328&gt;10,1.1*AU328,(1+$AK328/100)*AU328)))</f>
        <v>1.0793853873000006</v>
      </c>
      <c r="AW328" s="703">
        <f>SUM(AR328:AV328)</f>
        <v>4.7931337773000013</v>
      </c>
      <c r="AX328" s="810">
        <f>AW328/I328*100</f>
        <v>42.304799446601955</v>
      </c>
      <c r="AY328" s="1017" t="s">
        <v>137</v>
      </c>
      <c r="AZ328" s="945">
        <v>31.269999999999996</v>
      </c>
      <c r="BA328" s="945">
        <v>-10.07</v>
      </c>
      <c r="BB328" s="945">
        <v>-0.21</v>
      </c>
      <c r="BC328" s="945">
        <v>3.09</v>
      </c>
      <c r="BE328" s="666">
        <v>2012</v>
      </c>
      <c r="BF328" s="971">
        <f>IF(BE328&gt;2008,0,IF(BE328&gt;2001,1,IF(BE328&gt;1990,2,IF(BE328&gt;1980,3,IF(BE328&gt;1973,4,IF(BE328&gt;1970,5,IF(BE328&gt;1960,6,IF(BE328&gt;1958,7,IF(BE328&gt;1953,8,9)))))))))</f>
        <v>0</v>
      </c>
      <c r="BG328" s="955" t="s">
        <v>137</v>
      </c>
      <c r="BH328" s="937"/>
    </row>
    <row r="329" spans="1:60" ht="11.25" customHeight="1" x14ac:dyDescent="0.2">
      <c r="A329" s="944" t="s">
        <v>1236</v>
      </c>
      <c r="B329" s="948" t="s">
        <v>1237</v>
      </c>
      <c r="C329" s="1013" t="s">
        <v>112</v>
      </c>
      <c r="D329" s="1013" t="s">
        <v>4358</v>
      </c>
      <c r="E329" s="792">
        <v>9</v>
      </c>
      <c r="F329" s="1227">
        <v>447</v>
      </c>
      <c r="G329" s="1227" t="s">
        <v>37</v>
      </c>
      <c r="H329" s="1227" t="s">
        <v>37</v>
      </c>
      <c r="I329" s="947">
        <v>76.86</v>
      </c>
      <c r="J329" s="703">
        <f>(M329/I329)*100</f>
        <v>2.3939630497007545</v>
      </c>
      <c r="K329" s="950">
        <v>0.46</v>
      </c>
      <c r="L329" s="960">
        <v>4</v>
      </c>
      <c r="M329" s="694">
        <f>K329*L329</f>
        <v>1.84</v>
      </c>
      <c r="N329" s="943" t="s">
        <v>357</v>
      </c>
      <c r="O329" s="795">
        <v>0.44</v>
      </c>
      <c r="P329" s="934">
        <v>43525</v>
      </c>
      <c r="Q329" s="934">
        <v>43555</v>
      </c>
      <c r="R329" s="694">
        <f>(K329-O329)/O329*100</f>
        <v>4.5454545454545494</v>
      </c>
      <c r="S329" s="759">
        <f>IF(INDEX(Historical!$D$7:$D$1439,MATCH(B329,Historical!$B$7:$B$1450,0))=0,"n/a",(INDEX(Historical!$C$7:$C$1439,MATCH(B329,Historical!$B$7:$B$1450,0))/INDEX(Historical!$D$7:$D$1439,MATCH(B329,Historical!$B$7:$B$1450,0))-1)*100)</f>
        <v>4.7619047619047672</v>
      </c>
      <c r="T329" s="759">
        <f>IF(INDEX(Historical!$F$7:$F$1432,MATCH(B329,Historical!$B$7:$B$1450,0))=0,"n/a",((INDEX(Historical!$C$7:$C$1439,MATCH(B329,Historical!$B$7:$B$1450,0))/INDEX(Historical!$F$7:$F$1432,MATCH(B329,Historical!$B$7:$B$1450,0)))^(1/3)-1)*100)</f>
        <v>5.0081546755695205</v>
      </c>
      <c r="U329" s="759">
        <f>IF(INDEX(Historical!$H$7:$H$1432,MATCH(B329,Historical!$B$7:$B$1450,0))=0,"n/a",((INDEX(Historical!$C$7:$C$1439,MATCH(B329,Historical!$B$7:$B$1450,0))/INDEX(Historical!$H$7:$H$1432,MATCH(B329,Historical!$B$7:$B$1450,0)))^(1/5)-1)*100)</f>
        <v>7.2551603577834634</v>
      </c>
      <c r="V329" s="759">
        <f>IF(INDEX(Historical!$O$7:$O$1432,MATCH(B329,Historical!$B$7:$B$1450,0))=0,"n/a",((INDEX(Historical!$C$7:$C$1439,MATCH(B329,Historical!$B$7:$B$1450,0))/INDEX(Historical!$O$7:$O$1432,MATCH(B329,Historical!$B$7:$B$1450,0)))^(1/10)-1)*100)</f>
        <v>5.0047369321528423</v>
      </c>
      <c r="W329" s="760">
        <f>IF(OR(U329&lt;=0,U329="n/a",V329&lt;=0,V329="n/a"),"n/a",U329/V329)</f>
        <v>1.4496586845899564</v>
      </c>
      <c r="X329" s="761">
        <f>IF(OR(AJ329&lt;=0,AJ329="n/a",U329&lt;=0,U329="n/a"),"n/a",U329/AJ329)</f>
        <v>1.0076611608032588</v>
      </c>
      <c r="Y329" s="717"/>
      <c r="Z329" s="703">
        <f>IF(OR(AC329&lt;0.01,AC329="n/a"),"n/a",M329/AC329*100)</f>
        <v>36.363636363636367</v>
      </c>
      <c r="AA329" s="959">
        <f>IF(OR(AC329&lt;0.01,AC329="n/a"),"n/a",I329/AC329)</f>
        <v>15.189723320158103</v>
      </c>
      <c r="AB329" s="960">
        <v>12</v>
      </c>
      <c r="AC329" s="938">
        <v>5.0599999999999996</v>
      </c>
      <c r="AD329" s="938">
        <v>1.29</v>
      </c>
      <c r="AE329" s="938">
        <v>2.0299999999999998</v>
      </c>
      <c r="AF329" s="938">
        <v>1.58</v>
      </c>
      <c r="AG329" s="938">
        <v>11.700000000000001</v>
      </c>
      <c r="AH329" s="938">
        <v>7.7</v>
      </c>
      <c r="AI329" s="938">
        <v>2.5</v>
      </c>
      <c r="AJ329" s="938">
        <v>7.1999999999999993</v>
      </c>
      <c r="AK329" s="938">
        <v>12</v>
      </c>
      <c r="AL329" s="951">
        <v>2810</v>
      </c>
      <c r="AM329" s="945">
        <v>1.6</v>
      </c>
      <c r="AN329" s="938">
        <v>2.65</v>
      </c>
      <c r="AO329" s="802">
        <f>IF(U329="n/a","n/a",IF(AA329&lt;0,"n/a",IF(AA329="n/a","n/a",J329+U329-AA329)))</f>
        <v>-5.5405999126738852</v>
      </c>
      <c r="AP329" s="803">
        <f>IF(U329="n/a","n/a",J329+U329)</f>
        <v>9.6491234074842183</v>
      </c>
      <c r="AQ329" s="961">
        <f>IF(OR(AC329&lt;0.01,AF329="n/a"),"n/a",(I329/SQRT(22.5*AC329*(I329/AF329))-1)*100)</f>
        <v>3.2790456231182263</v>
      </c>
      <c r="AR329" s="703">
        <f>INDEX(Historical!$C$7:$C$1439,MATCH(B329,Historical!$B$7:$B$1450,0))*IF(AH329="n/a",1.03,IF(AH329&lt;0,1.01,IF(AH329&gt;10,1.1,(1+AH329/100))))</f>
        <v>1.8955199999999999</v>
      </c>
      <c r="AS329" s="959">
        <f>IF($AI329="n/a",1.03*AR329,IF($AI329&lt;0,1.01*AR329,IF($AI329&gt;10,1.1*AR329,(1+$AI329/100)*AR329)))</f>
        <v>1.9429079999999996</v>
      </c>
      <c r="AT329" s="959">
        <f>IF($AK329="n/a",1.03*AS329,IF($AK329&lt;0,1.01*AS329,IF($AK329&gt;10,1.1*AS329,(1+$AK329/100)*AS329)))</f>
        <v>2.1371987999999997</v>
      </c>
      <c r="AU329" s="959">
        <f>IF($AK329="n/a",1.03*AT329,IF($AK329&lt;0,1.01*AT329,IF($AK329&gt;10,1.1*AT329,(1+$AK329/100)*AT329)))</f>
        <v>2.3509186799999999</v>
      </c>
      <c r="AV329" s="959">
        <f>IF($AK329="n/a",1.03*AU329,IF($AK329&lt;0,1.01*AU329,IF($AK329&gt;10,1.1*AU329,(1+$AK329/100)*AU329)))</f>
        <v>2.586010548</v>
      </c>
      <c r="AW329" s="703">
        <f>SUM(AR329:AV329)</f>
        <v>10.912556027999997</v>
      </c>
      <c r="AX329" s="810">
        <f>AW329/I329*100</f>
        <v>14.197965167837623</v>
      </c>
      <c r="AY329" s="1017">
        <v>1.51</v>
      </c>
      <c r="AZ329" s="945">
        <v>13.930000000000001</v>
      </c>
      <c r="BA329" s="945">
        <v>-14.549999999999999</v>
      </c>
      <c r="BB329" s="945">
        <v>1.71</v>
      </c>
      <c r="BC329" s="945">
        <v>0.91</v>
      </c>
      <c r="BE329" s="666">
        <v>2011</v>
      </c>
      <c r="BF329" s="971">
        <f>IF(BE329&gt;2008,0,IF(BE329&gt;2001,1,IF(BE329&gt;1990,2,IF(BE329&gt;1980,3,IF(BE329&gt;1973,4,IF(BE329&gt;1970,5,IF(BE329&gt;1960,6,IF(BE329&gt;1958,7,IF(BE329&gt;1953,8,9)))))))))</f>
        <v>0</v>
      </c>
      <c r="BG329" s="955">
        <v>2.7</v>
      </c>
      <c r="BH329" s="937"/>
    </row>
    <row r="330" spans="1:60" ht="11.25" customHeight="1" x14ac:dyDescent="0.2">
      <c r="A330" s="944" t="s">
        <v>1251</v>
      </c>
      <c r="B330" s="948" t="s">
        <v>1252</v>
      </c>
      <c r="C330" s="1013" t="s">
        <v>108</v>
      </c>
      <c r="D330" s="1013" t="s">
        <v>4365</v>
      </c>
      <c r="E330" s="792">
        <v>8</v>
      </c>
      <c r="F330" s="1227">
        <v>597</v>
      </c>
      <c r="G330" s="1227" t="s">
        <v>115</v>
      </c>
      <c r="H330" s="1227" t="s">
        <v>115</v>
      </c>
      <c r="I330" s="947">
        <v>41.91</v>
      </c>
      <c r="J330" s="703">
        <f>(M330/I330)*100</f>
        <v>2.5769506084466718</v>
      </c>
      <c r="K330" s="950">
        <v>0.27</v>
      </c>
      <c r="L330" s="960">
        <v>4</v>
      </c>
      <c r="M330" s="694">
        <f>K330*L330</f>
        <v>1.08</v>
      </c>
      <c r="N330" s="943" t="s">
        <v>426</v>
      </c>
      <c r="O330" s="795">
        <v>0.26</v>
      </c>
      <c r="P330" s="934">
        <v>43654</v>
      </c>
      <c r="Q330" s="934">
        <v>43664</v>
      </c>
      <c r="R330" s="694">
        <f>(K330-O330)/O330*100</f>
        <v>3.8461538461538494</v>
      </c>
      <c r="S330" s="759">
        <f>IF(INDEX(Historical!$D$7:$D$1439,MATCH(B330,Historical!$B$7:$B$1450,0))=0,"n/a",(INDEX(Historical!$C$7:$C$1439,MATCH(B330,Historical!$B$7:$B$1450,0))/INDEX(Historical!$D$7:$D$1439,MATCH(B330,Historical!$B$7:$B$1450,0))-1)*100)</f>
        <v>21.686746987951789</v>
      </c>
      <c r="T330" s="759">
        <f>IF(INDEX(Historical!$F$7:$F$1432,MATCH(B330,Historical!$B$7:$B$1450,0))=0,"n/a",((INDEX(Historical!$C$7:$C$1439,MATCH(B330,Historical!$B$7:$B$1450,0))/INDEX(Historical!$F$7:$F$1432,MATCH(B330,Historical!$B$7:$B$1450,0)))^(1/3)-1)*100)</f>
        <v>10.429906248360176</v>
      </c>
      <c r="U330" s="759">
        <f>IF(INDEX(Historical!$H$7:$H$1432,MATCH(B330,Historical!$B$7:$B$1450,0))=0,"n/a",((INDEX(Historical!$C$7:$C$1439,MATCH(B330,Historical!$B$7:$B$1450,0))/INDEX(Historical!$H$7:$H$1432,MATCH(B330,Historical!$B$7:$B$1450,0)))^(1/5)-1)*100)</f>
        <v>10.977266819788856</v>
      </c>
      <c r="V330" s="759">
        <f>IF(INDEX(Historical!$O$7:$O$1432,MATCH(B330,Historical!$B$7:$B$1450,0))=0,"n/a",((INDEX(Historical!$C$7:$C$1439,MATCH(B330,Historical!$B$7:$B$1450,0))/INDEX(Historical!$O$7:$O$1432,MATCH(B330,Historical!$B$7:$B$1450,0)))^(1/10)-1)*100)</f>
        <v>6.8640927399102658</v>
      </c>
      <c r="W330" s="760">
        <f>IF(OR(U330&lt;=0,U330="n/a",V330&lt;=0,V330="n/a"),"n/a",U330/V330)</f>
        <v>1.599230551761508</v>
      </c>
      <c r="X330" s="761">
        <f>IF(OR(AJ330&lt;=0,AJ330="n/a",U330&lt;=0,U330="n/a"),"n/a",U330/AJ330)</f>
        <v>1.0259127868961548</v>
      </c>
      <c r="Y330" s="718"/>
      <c r="Z330" s="703">
        <f>IF(OR(AC330&lt;0.01,AC330="n/a"),"n/a",M330/AC330*100)</f>
        <v>45.762711864406782</v>
      </c>
      <c r="AA330" s="959">
        <f>IF(OR(AC330&lt;0.01,AC330="n/a"),"n/a",I330/AC330)</f>
        <v>17.758474576271187</v>
      </c>
      <c r="AB330" s="960">
        <v>12</v>
      </c>
      <c r="AC330" s="938">
        <v>2.36</v>
      </c>
      <c r="AD330" s="938">
        <v>1.77</v>
      </c>
      <c r="AE330" s="938">
        <v>7.07</v>
      </c>
      <c r="AF330" s="938">
        <v>2.2799999999999998</v>
      </c>
      <c r="AG330" s="938">
        <v>12.1</v>
      </c>
      <c r="AH330" s="938">
        <v>24</v>
      </c>
      <c r="AI330" s="938">
        <v>4.25</v>
      </c>
      <c r="AJ330" s="938">
        <v>10.7</v>
      </c>
      <c r="AK330" s="938">
        <v>10</v>
      </c>
      <c r="AL330" s="951">
        <v>3580</v>
      </c>
      <c r="AM330" s="945">
        <v>0.5</v>
      </c>
      <c r="AN330" s="938">
        <v>0.41</v>
      </c>
      <c r="AO330" s="802">
        <f>IF(U330="n/a","n/a",IF(AA330&lt;0,"n/a",IF(AA330="n/a","n/a",J330+U330-AA330)))</f>
        <v>-4.2042571480356585</v>
      </c>
      <c r="AP330" s="803">
        <f>IF(U330="n/a","n/a",J330+U330)</f>
        <v>13.554217428235528</v>
      </c>
      <c r="AQ330" s="961">
        <f>IF(OR(AC330&lt;0.01,AF330="n/a"),"n/a",(I330/SQRT(22.5*AC330*(I330/AF330))-1)*100)</f>
        <v>34.146391070681204</v>
      </c>
      <c r="AR330" s="703">
        <f>INDEX(Historical!$C$7:$C$1439,MATCH(B330,Historical!$B$7:$B$1450,0))*IF(AH330="n/a",1.03,IF(AH330&lt;0,1.01,IF(AH330&gt;10,1.1,(1+AH330/100))))</f>
        <v>1.1110000000000002</v>
      </c>
      <c r="AS330" s="959">
        <f>IF($AI330="n/a",1.03*AR330,IF($AI330&lt;0,1.01*AR330,IF($AI330&gt;10,1.1*AR330,(1+$AI330/100)*AR330)))</f>
        <v>1.1582175000000001</v>
      </c>
      <c r="AT330" s="959">
        <f>IF($AK330="n/a",1.03*AS330,IF($AK330&lt;0,1.01*AS330,IF($AK330&gt;10,1.1*AS330,(1+$AK330/100)*AS330)))</f>
        <v>1.2740392500000002</v>
      </c>
      <c r="AU330" s="959">
        <f>IF($AK330="n/a",1.03*AT330,IF($AK330&lt;0,1.01*AT330,IF($AK330&gt;10,1.1*AT330,(1+$AK330/100)*AT330)))</f>
        <v>1.4014431750000003</v>
      </c>
      <c r="AV330" s="959">
        <f>IF($AK330="n/a",1.03*AU330,IF($AK330&lt;0,1.01*AU330,IF($AK330&gt;10,1.1*AU330,(1+$AK330/100)*AU330)))</f>
        <v>1.5415874925000004</v>
      </c>
      <c r="AW330" s="703">
        <f>SUM(AR330:AV330)</f>
        <v>6.4862874175000007</v>
      </c>
      <c r="AX330" s="810">
        <f>AW330/I330*100</f>
        <v>15.476705839895017</v>
      </c>
      <c r="AY330" s="1017">
        <v>1.1499999999999999</v>
      </c>
      <c r="AZ330" s="945">
        <v>14.59</v>
      </c>
      <c r="BA330" s="945">
        <v>-11.450000000000001</v>
      </c>
      <c r="BB330" s="945">
        <v>4.79</v>
      </c>
      <c r="BC330" s="945">
        <v>0.66</v>
      </c>
      <c r="BE330" s="666">
        <v>2012</v>
      </c>
      <c r="BF330" s="971">
        <f>IF(BE330&gt;2008,0,IF(BE330&gt;2001,1,IF(BE330&gt;1990,2,IF(BE330&gt;1980,3,IF(BE330&gt;1973,4,IF(BE330&gt;1970,5,IF(BE330&gt;1960,6,IF(BE330&gt;1958,7,IF(BE330&gt;1953,8,9)))))))))</f>
        <v>0</v>
      </c>
      <c r="BG330" s="955">
        <v>1.5</v>
      </c>
      <c r="BH330" s="937"/>
    </row>
    <row r="331" spans="1:60" ht="11.25" customHeight="1" x14ac:dyDescent="0.2">
      <c r="A331" s="944" t="s">
        <v>3845</v>
      </c>
      <c r="B331" s="948" t="s">
        <v>3846</v>
      </c>
      <c r="C331" s="1013" t="s">
        <v>112</v>
      </c>
      <c r="D331" s="1013" t="s">
        <v>213</v>
      </c>
      <c r="E331" s="792">
        <v>5</v>
      </c>
      <c r="F331" s="1227">
        <v>822</v>
      </c>
      <c r="G331" s="1122" t="s">
        <v>106</v>
      </c>
      <c r="H331" s="1122" t="s">
        <v>106</v>
      </c>
      <c r="I331" s="947">
        <v>28.91</v>
      </c>
      <c r="J331" s="703">
        <f>(M331/I331)*100</f>
        <v>3.459010722933241</v>
      </c>
      <c r="K331" s="950">
        <v>0.25</v>
      </c>
      <c r="L331" s="960">
        <v>4</v>
      </c>
      <c r="M331" s="694">
        <f>K331*L331</f>
        <v>1</v>
      </c>
      <c r="N331" s="943" t="s">
        <v>973</v>
      </c>
      <c r="O331" s="795">
        <v>0.23</v>
      </c>
      <c r="P331" s="939">
        <v>43213</v>
      </c>
      <c r="Q331" s="939">
        <v>43236</v>
      </c>
      <c r="R331" s="694">
        <f>(K331-O331)/O331*100</f>
        <v>8.6956521739130395</v>
      </c>
      <c r="S331" s="759">
        <f>IF(INDEX(Historical!$D$7:$D$1439,MATCH(B331,Historical!$B$7:$B$1450,0))=0,"n/a",(INDEX(Historical!$C$7:$C$1439,MATCH(B331,Historical!$B$7:$B$1450,0))/INDEX(Historical!$D$7:$D$1439,MATCH(B331,Historical!$B$7:$B$1450,0))-1)*100)</f>
        <v>11.363636363636353</v>
      </c>
      <c r="T331" s="759">
        <f>IF(INDEX(Historical!$F$7:$F$1432,MATCH(B331,Historical!$B$7:$B$1450,0))=0,"n/a",((INDEX(Historical!$C$7:$C$1439,MATCH(B331,Historical!$B$7:$B$1450,0))/INDEX(Historical!$F$7:$F$1432,MATCH(B331,Historical!$B$7:$B$1450,0)))^(1/3)-1)*100)</f>
        <v>14.666768361648419</v>
      </c>
      <c r="U331" s="759" t="str">
        <f>IF(INDEX(Historical!$H$7:$H$1432,MATCH(B331,Historical!$B$7:$B$1450,0))=0,"n/a",((INDEX(Historical!$C$7:$C$1439,MATCH(B331,Historical!$B$7:$B$1450,0))/INDEX(Historical!$H$7:$H$1432,MATCH(B331,Historical!$B$7:$B$1450,0)))^(1/5)-1)*100)</f>
        <v>n/a</v>
      </c>
      <c r="V331" s="759">
        <f>IF(INDEX(Historical!$O$7:$O$1432,MATCH(B331,Historical!$B$7:$B$1450,0))=0,"n/a",((INDEX(Historical!$C$7:$C$1439,MATCH(B331,Historical!$B$7:$B$1450,0))/INDEX(Historical!$O$7:$O$1432,MATCH(B331,Historical!$B$7:$B$1450,0)))^(1/10)-1)*100)</f>
        <v>11.842691472014465</v>
      </c>
      <c r="W331" s="760" t="str">
        <f>IF(OR(U331&lt;=0,U331="n/a",V331&lt;=0,V331="n/a"),"n/a",U331/V331)</f>
        <v>n/a</v>
      </c>
      <c r="X331" s="761" t="str">
        <f>IF(OR(AJ331&lt;=0,AJ331="n/a",U331&lt;=0,U331="n/a"),"n/a",U331/AJ331)</f>
        <v>n/a</v>
      </c>
      <c r="Y331" s="707"/>
      <c r="Z331" s="703">
        <f>IF(OR(AC331&lt;0.01,AC331="n/a"),"n/a",M331/AC331*100)</f>
        <v>40</v>
      </c>
      <c r="AA331" s="959">
        <f>IF(OR(AC331&lt;0.01,AC331="n/a"),"n/a",I331/AC331)</f>
        <v>11.564</v>
      </c>
      <c r="AB331" s="960">
        <v>8</v>
      </c>
      <c r="AC331" s="938">
        <v>2.5</v>
      </c>
      <c r="AD331" s="938">
        <v>1.7</v>
      </c>
      <c r="AE331" s="938">
        <v>0.34</v>
      </c>
      <c r="AF331" s="938">
        <v>0.77</v>
      </c>
      <c r="AG331" s="938">
        <v>5.3</v>
      </c>
      <c r="AH331" s="938">
        <v>5.8999999999999995</v>
      </c>
      <c r="AI331" s="938">
        <v>9.74</v>
      </c>
      <c r="AJ331" s="938">
        <v>62.5</v>
      </c>
      <c r="AK331" s="938">
        <v>7.0000000000000009</v>
      </c>
      <c r="AL331" s="951">
        <v>956.34</v>
      </c>
      <c r="AM331" s="945">
        <v>0.70000000000000007</v>
      </c>
      <c r="AN331" s="938">
        <v>0.4</v>
      </c>
      <c r="AO331" s="802" t="str">
        <f>IF(U331="n/a","n/a",IF(AA331&lt;0,"n/a",IF(AA331="n/a","n/a",J331+U331-AA331)))</f>
        <v>n/a</v>
      </c>
      <c r="AP331" s="803" t="str">
        <f>IF(U331="n/a","n/a",J331+U331)</f>
        <v>n/a</v>
      </c>
      <c r="AQ331" s="961">
        <f>IF(OR(AC331&lt;0.01,AF331="n/a"),"n/a",(I331/SQRT(22.5*AC331*(I331/AF331))-1)*100)</f>
        <v>-37.09167163421224</v>
      </c>
      <c r="AR331" s="703">
        <f>INDEX(Historical!$C$7:$C$1439,MATCH(B331,Historical!$B$7:$B$1450,0))*IF(AH331="n/a",1.03,IF(AH331&lt;0,1.01,IF(AH331&gt;10,1.1,(1+AH331/100))))</f>
        <v>1.03782</v>
      </c>
      <c r="AS331" s="959">
        <f>IF($AI331="n/a",1.03*AR331,IF($AI331&lt;0,1.01*AR331,IF($AI331&gt;10,1.1*AR331,(1+$AI331/100)*AR331)))</f>
        <v>1.138903668</v>
      </c>
      <c r="AT331" s="959">
        <f>IF($AK331="n/a",1.03*AS331,IF($AK331&lt;0,1.01*AS331,IF($AK331&gt;10,1.1*AS331,(1+$AK331/100)*AS331)))</f>
        <v>1.2186269247600001</v>
      </c>
      <c r="AU331" s="959">
        <f>IF($AK331="n/a",1.03*AT331,IF($AK331&lt;0,1.01*AT331,IF($AK331&gt;10,1.1*AT331,(1+$AK331/100)*AT331)))</f>
        <v>1.3039308094932003</v>
      </c>
      <c r="AV331" s="959">
        <f>IF($AK331="n/a",1.03*AU331,IF($AK331&lt;0,1.01*AU331,IF($AK331&gt;10,1.1*AU331,(1+$AK331/100)*AU331)))</f>
        <v>1.3952059661577243</v>
      </c>
      <c r="AW331" s="703">
        <f>SUM(AR331:AV331)</f>
        <v>6.0944873684109249</v>
      </c>
      <c r="AX331" s="810">
        <f>AW331/I331*100</f>
        <v>21.080897158114578</v>
      </c>
      <c r="AY331" s="1017">
        <v>1.97</v>
      </c>
      <c r="AZ331" s="945">
        <v>8.07</v>
      </c>
      <c r="BA331" s="945">
        <v>-55.43</v>
      </c>
      <c r="BB331" s="945">
        <v>0.38999999999999996</v>
      </c>
      <c r="BC331" s="945">
        <v>-24.37</v>
      </c>
      <c r="BE331" s="666">
        <v>2014</v>
      </c>
      <c r="BF331" s="971">
        <f>IF(BE331&gt;2008,0,IF(BE331&gt;2001,1,IF(BE331&gt;1990,2,IF(BE331&gt;1980,3,IF(BE331&gt;1973,4,IF(BE331&gt;1970,5,IF(BE331&gt;1960,6,IF(BE331&gt;1958,7,IF(BE331&gt;1953,8,9)))))))))</f>
        <v>0</v>
      </c>
      <c r="BG331" s="955">
        <v>2.7</v>
      </c>
      <c r="BH331" s="937"/>
    </row>
    <row r="332" spans="1:60" ht="11.25" customHeight="1" x14ac:dyDescent="0.2">
      <c r="A332" s="944" t="s">
        <v>242</v>
      </c>
      <c r="B332" s="948" t="s">
        <v>243</v>
      </c>
      <c r="C332" s="1013" t="s">
        <v>112</v>
      </c>
      <c r="D332" s="1013" t="s">
        <v>4371</v>
      </c>
      <c r="E332" s="792">
        <v>28</v>
      </c>
      <c r="F332" s="1227">
        <v>99</v>
      </c>
      <c r="G332" s="1169" t="s">
        <v>106</v>
      </c>
      <c r="H332" s="1169" t="s">
        <v>106</v>
      </c>
      <c r="I332" s="938">
        <v>185.94</v>
      </c>
      <c r="J332" s="703">
        <f>(M332/I332)*100</f>
        <v>2.1942562116811875</v>
      </c>
      <c r="K332" s="957">
        <v>1.02</v>
      </c>
      <c r="L332" s="960">
        <v>4</v>
      </c>
      <c r="M332" s="694">
        <f>K332*L332</f>
        <v>4.08</v>
      </c>
      <c r="N332" s="943" t="s">
        <v>459</v>
      </c>
      <c r="O332" s="796">
        <v>0.93</v>
      </c>
      <c r="P332" s="934">
        <v>43566</v>
      </c>
      <c r="Q332" s="934">
        <v>43595</v>
      </c>
      <c r="R332" s="694">
        <f>(K332-O332)/O332*100</f>
        <v>9.6774193548387046</v>
      </c>
      <c r="S332" s="759">
        <f>IF(INDEX(Historical!$D$7:$D$1439,MATCH(B332,Historical!$B$7:$B$1450,0))=0,"n/a",(INDEX(Historical!$C$7:$C$1439,MATCH(B332,Historical!$B$7:$B$1450,0))/INDEX(Historical!$D$7:$D$1439,MATCH(B332,Historical!$B$7:$B$1450,0))-1)*100)</f>
        <v>10.670731707317071</v>
      </c>
      <c r="T332" s="759">
        <f>IF(INDEX(Historical!$F$7:$F$1432,MATCH(B332,Historical!$B$7:$B$1450,0))=0,"n/a",((INDEX(Historical!$C$7:$C$1439,MATCH(B332,Historical!$B$7:$B$1450,0))/INDEX(Historical!$F$7:$F$1432,MATCH(B332,Historical!$B$7:$B$1450,0)))^(1/3)-1)*100)</f>
        <v>10.505725880947136</v>
      </c>
      <c r="U332" s="759">
        <f>IF(INDEX(Historical!$H$7:$H$1432,MATCH(B332,Historical!$B$7:$B$1450,0))=0,"n/a",((INDEX(Historical!$C$7:$C$1439,MATCH(B332,Historical!$B$7:$B$1450,0))/INDEX(Historical!$H$7:$H$1432,MATCH(B332,Historical!$B$7:$B$1450,0)))^(1/5)-1)*100)</f>
        <v>10.634990281254142</v>
      </c>
      <c r="V332" s="759">
        <f>IF(INDEX(Historical!$O$7:$O$1432,MATCH(B332,Historical!$B$7:$B$1450,0))=0,"n/a",((INDEX(Historical!$C$7:$C$1439,MATCH(B332,Historical!$B$7:$B$1450,0))/INDEX(Historical!$O$7:$O$1432,MATCH(B332,Historical!$B$7:$B$1450,0)))^(1/10)-1)*100)</f>
        <v>10.479113989134969</v>
      </c>
      <c r="W332" s="760">
        <f>IF(OR(U332&lt;=0,U332="n/a",V332&lt;=0,V332="n/a"),"n/a",U332/V332)</f>
        <v>1.014874949569285</v>
      </c>
      <c r="X332" s="761">
        <f>IF(OR(AJ332&lt;=0,AJ332="n/a",U332&lt;=0,U332="n/a"),"n/a",U332/AJ332)</f>
        <v>1.085203089923892</v>
      </c>
      <c r="Y332" s="711"/>
      <c r="Z332" s="703">
        <f>IF(OR(AC332&lt;0.01,AC332="n/a"),"n/a",M332/AC332*100)</f>
        <v>36.138175376439328</v>
      </c>
      <c r="AA332" s="959">
        <f>IF(OR(AC332&lt;0.01,AC332="n/a"),"n/a",I332/AC332)</f>
        <v>16.46944198405669</v>
      </c>
      <c r="AB332" s="960">
        <v>12</v>
      </c>
      <c r="AC332" s="938">
        <v>11.29</v>
      </c>
      <c r="AD332" s="938">
        <v>1.91</v>
      </c>
      <c r="AE332" s="938">
        <v>1.41</v>
      </c>
      <c r="AF332" s="938">
        <v>4.2300000000000004</v>
      </c>
      <c r="AG332" s="938">
        <v>26.700000000000003</v>
      </c>
      <c r="AH332" s="940">
        <v>12.8</v>
      </c>
      <c r="AI332" s="940">
        <v>10.17</v>
      </c>
      <c r="AJ332" s="938">
        <v>9.8000000000000007</v>
      </c>
      <c r="AK332" s="938">
        <v>8.7900000000000009</v>
      </c>
      <c r="AL332" s="951">
        <v>54020</v>
      </c>
      <c r="AM332" s="945">
        <v>0.5</v>
      </c>
      <c r="AN332" s="938">
        <v>1.08</v>
      </c>
      <c r="AO332" s="802">
        <f>IF(U332="n/a","n/a",IF(AA332&lt;0,"n/a",IF(AA332="n/a","n/a",J332+U332-AA332)))</f>
        <v>-3.6401954911213608</v>
      </c>
      <c r="AP332" s="803">
        <f>IF(U332="n/a","n/a",J332+U332)</f>
        <v>12.829246492935329</v>
      </c>
      <c r="AQ332" s="961">
        <f>IF(OR(AC332&lt;0.01,AF332="n/a"),"n/a",(I332/SQRT(22.5*AC332*(I332/AF332))-1)*100)</f>
        <v>75.961788266733009</v>
      </c>
      <c r="AR332" s="703">
        <f>INDEX(Historical!$C$7:$C$1439,MATCH(B332,Historical!$B$7:$B$1450,0))*IF(AH332="n/a",1.03,IF(AH332&lt;0,1.01,IF(AH332&gt;10,1.1,(1+AH332/100))))</f>
        <v>3.9930000000000003</v>
      </c>
      <c r="AS332" s="959">
        <f>IF($AI332="n/a",1.03*AR332,IF($AI332&lt;0,1.01*AR332,IF($AI332&gt;10,1.1*AR332,(1+$AI332/100)*AR332)))</f>
        <v>4.3923000000000005</v>
      </c>
      <c r="AT332" s="959">
        <f>IF($AK332="n/a",1.03*AS332,IF($AK332&lt;0,1.01*AS332,IF($AK332&gt;10,1.1*AS332,(1+$AK332/100)*AS332)))</f>
        <v>4.7783831700000006</v>
      </c>
      <c r="AU332" s="959">
        <f>IF($AK332="n/a",1.03*AT332,IF($AK332&lt;0,1.01*AT332,IF($AK332&gt;10,1.1*AT332,(1+$AK332/100)*AT332)))</f>
        <v>5.1984030506430008</v>
      </c>
      <c r="AV332" s="959">
        <f>IF($AK332="n/a",1.03*AU332,IF($AK332&lt;0,1.01*AU332,IF($AK332&gt;10,1.1*AU332,(1+$AK332/100)*AU332)))</f>
        <v>5.6553426787945211</v>
      </c>
      <c r="AW332" s="703">
        <f>SUM(AR332:AV332)</f>
        <v>24.017428899437526</v>
      </c>
      <c r="AX332" s="810">
        <f>AW332/I332*100</f>
        <v>12.916762880196583</v>
      </c>
      <c r="AY332" s="1017">
        <v>1.2</v>
      </c>
      <c r="AZ332" s="945">
        <v>29.24</v>
      </c>
      <c r="BA332" s="945">
        <v>-10.489999999999998</v>
      </c>
      <c r="BB332" s="945">
        <v>5.12</v>
      </c>
      <c r="BC332" s="945">
        <v>7.3</v>
      </c>
      <c r="BE332" s="666">
        <v>1992</v>
      </c>
      <c r="BF332" s="971">
        <f>IF(BE332&gt;2008,0,IF(BE332&gt;2001,1,IF(BE332&gt;1990,2,IF(BE332&gt;1980,3,IF(BE332&gt;1973,4,IF(BE332&gt;1970,5,IF(BE332&gt;1960,6,IF(BE332&gt;1958,7,IF(BE332&gt;1953,8,9)))))))))</f>
        <v>2</v>
      </c>
      <c r="BG332" s="955">
        <v>7.0000000000000009</v>
      </c>
      <c r="BH332" s="937"/>
    </row>
    <row r="333" spans="1:60" s="838" customFormat="1" ht="11.25" customHeight="1" x14ac:dyDescent="0.2">
      <c r="A333" s="817" t="s">
        <v>1242</v>
      </c>
      <c r="B333" s="846" t="s">
        <v>1243</v>
      </c>
      <c r="C333" s="1013" t="s">
        <v>4345</v>
      </c>
      <c r="D333" s="1013" t="s">
        <v>4346</v>
      </c>
      <c r="E333" s="1027">
        <v>8</v>
      </c>
      <c r="F333" s="1227">
        <v>563</v>
      </c>
      <c r="G333" s="1236" t="s">
        <v>106</v>
      </c>
      <c r="H333" s="1236" t="s">
        <v>106</v>
      </c>
      <c r="I333" s="819">
        <v>17.809999999999999</v>
      </c>
      <c r="J333" s="820">
        <f>(M333/I333)*100</f>
        <v>10.780460415496911</v>
      </c>
      <c r="K333" s="821">
        <v>0.48</v>
      </c>
      <c r="L333" s="822">
        <v>4</v>
      </c>
      <c r="M333" s="823">
        <f>K333*L333</f>
        <v>1.92</v>
      </c>
      <c r="N333" s="824" t="s">
        <v>420</v>
      </c>
      <c r="O333" s="825">
        <v>0.47</v>
      </c>
      <c r="P333" s="826">
        <v>43510</v>
      </c>
      <c r="Q333" s="826">
        <v>43518</v>
      </c>
      <c r="R333" s="823">
        <f>(K333-O333)/O333*100</f>
        <v>2.1276595744680873</v>
      </c>
      <c r="S333" s="759">
        <f>IF(INDEX(Historical!$D$7:$D$1439,MATCH(B333,Historical!$B$7:$B$1450,0))=0,"n/a",(INDEX(Historical!$C$7:$C$1439,MATCH(B333,Historical!$B$7:$B$1450,0))/INDEX(Historical!$D$7:$D$1439,MATCH(B333,Historical!$B$7:$B$1450,0))-1)*100)</f>
        <v>0.17760209989305942</v>
      </c>
      <c r="T333" s="759">
        <f>IF(INDEX(Historical!$F$7:$F$1432,MATCH(B333,Historical!$B$7:$B$1450,0))=0,"n/a",((INDEX(Historical!$C$7:$C$1439,MATCH(B333,Historical!$B$7:$B$1450,0))/INDEX(Historical!$F$7:$F$1432,MATCH(B333,Historical!$B$7:$B$1450,0)))^(1/3)-1)*100)</f>
        <v>3.9581308316232189</v>
      </c>
      <c r="U333" s="759">
        <f>IF(INDEX(Historical!$H$7:$H$1432,MATCH(B333,Historical!$B$7:$B$1450,0))=0,"n/a",((INDEX(Historical!$C$7:$C$1439,MATCH(B333,Historical!$B$7:$B$1450,0))/INDEX(Historical!$H$7:$H$1432,MATCH(B333,Historical!$B$7:$B$1450,0)))^(1/5)-1)*100)</f>
        <v>6.5857264285859696</v>
      </c>
      <c r="V333" s="759" t="str">
        <f>IF(INDEX(Historical!$O$7:$O$1432,MATCH(B333,Historical!$B$7:$B$1450,0))=0,"n/a",((INDEX(Historical!$C$7:$C$1439,MATCH(B333,Historical!$B$7:$B$1450,0))/INDEX(Historical!$O$7:$O$1432,MATCH(B333,Historical!$B$7:$B$1450,0)))^(1/10)-1)*100)</f>
        <v>n/a</v>
      </c>
      <c r="W333" s="827" t="str">
        <f>IF(OR(U333&lt;=0,U333="n/a",V333&lt;=0,V333="n/a"),"n/a",U333/V333)</f>
        <v>n/a</v>
      </c>
      <c r="X333" s="828">
        <f>IF(OR(AJ333&lt;=0,AJ333="n/a",U333&lt;=0,U333="n/a"),"n/a",U333/AJ333)</f>
        <v>3.2928632142929848</v>
      </c>
      <c r="Y333" s="1016" t="s">
        <v>4419</v>
      </c>
      <c r="Z333" s="820">
        <f>IF(OR(AC333&lt;0.01,AC333="n/a"),"n/a",M333/AC333*100)</f>
        <v>152.38095238095238</v>
      </c>
      <c r="AA333" s="830">
        <f>IF(OR(AC333&lt;0.01,AC333="n/a"),"n/a",I333/AC333)</f>
        <v>14.134920634920634</v>
      </c>
      <c r="AB333" s="822">
        <v>12</v>
      </c>
      <c r="AC333" s="831">
        <v>1.26</v>
      </c>
      <c r="AD333" s="831">
        <v>0.9</v>
      </c>
      <c r="AE333" s="831">
        <v>0.88</v>
      </c>
      <c r="AF333" s="831">
        <v>1.97</v>
      </c>
      <c r="AG333" s="831">
        <v>14.2</v>
      </c>
      <c r="AH333" s="831">
        <v>-6.6000000000000005</v>
      </c>
      <c r="AI333" s="831">
        <v>7.3</v>
      </c>
      <c r="AJ333" s="831">
        <v>2</v>
      </c>
      <c r="AK333" s="831">
        <v>15</v>
      </c>
      <c r="AL333" s="832">
        <v>2080</v>
      </c>
      <c r="AM333" s="833">
        <v>1</v>
      </c>
      <c r="AN333" s="831">
        <v>2.71</v>
      </c>
      <c r="AO333" s="834">
        <f>IF(U333="n/a","n/a",IF(AA333&lt;0,"n/a",IF(AA333="n/a","n/a",J333+U333-AA333)))</f>
        <v>3.2312662091622482</v>
      </c>
      <c r="AP333" s="835">
        <f>IF(U333="n/a","n/a",J333+U333)</f>
        <v>17.366186844082883</v>
      </c>
      <c r="AQ333" s="836">
        <f>IF(OR(AC333&lt;0.01,AF333="n/a"),"n/a",(I333/SQRT(22.5*AC333*(I333/AF333))-1)*100)</f>
        <v>11.247059688072758</v>
      </c>
      <c r="AR333" s="703">
        <f>INDEX(Historical!$C$7:$C$1439,MATCH(B333,Historical!$B$7:$B$1450,0))*IF(AH333="n/a",1.03,IF(AH333&lt;0,1.01,IF(AH333&gt;10,1.1,(1+AH333/100))))</f>
        <v>1.8987999999999998</v>
      </c>
      <c r="AS333" s="830">
        <f>IF($AI333="n/a",1.03*AR333,IF($AI333&lt;0,1.01*AR333,IF($AI333&gt;10,1.1*AR333,(1+$AI333/100)*AR333)))</f>
        <v>2.0374123999999996</v>
      </c>
      <c r="AT333" s="830">
        <f>IF($AK333="n/a",1.03*AS333,IF($AK333&lt;0,1.01*AS333,IF($AK333&gt;10,1.1*AS333,(1+$AK333/100)*AS333)))</f>
        <v>2.2411536399999998</v>
      </c>
      <c r="AU333" s="830">
        <f>IF($AK333="n/a",1.03*AT333,IF($AK333&lt;0,1.01*AT333,IF($AK333&gt;10,1.1*AT333,(1+$AK333/100)*AT333)))</f>
        <v>2.465269004</v>
      </c>
      <c r="AV333" s="830">
        <f>IF($AK333="n/a",1.03*AU333,IF($AK333&lt;0,1.01*AU333,IF($AK333&gt;10,1.1*AU333,(1+$AK333/100)*AU333)))</f>
        <v>2.7117959044000002</v>
      </c>
      <c r="AW333" s="820">
        <f>SUM(AR333:AV333)</f>
        <v>11.354430948399999</v>
      </c>
      <c r="AX333" s="837">
        <f>AW333/I333*100</f>
        <v>63.75312155193712</v>
      </c>
      <c r="AY333" s="1018">
        <v>1.1000000000000001</v>
      </c>
      <c r="AZ333" s="833">
        <v>9.06</v>
      </c>
      <c r="BA333" s="833">
        <v>-32.28</v>
      </c>
      <c r="BB333" s="833">
        <v>-14.17</v>
      </c>
      <c r="BC333" s="833">
        <v>-16.470000000000002</v>
      </c>
      <c r="BD333" s="985"/>
      <c r="BE333" s="666">
        <v>2013</v>
      </c>
      <c r="BF333" s="971">
        <f>IF(BE333&gt;2008,0,IF(BE333&gt;2001,1,IF(BE333&gt;1990,2,IF(BE333&gt;1980,3,IF(BE333&gt;1973,4,IF(BE333&gt;1970,5,IF(BE333&gt;1960,6,IF(BE333&gt;1958,7,IF(BE333&gt;1953,8,9)))))))))</f>
        <v>0</v>
      </c>
      <c r="BG333" s="892">
        <v>3.5000000000000004</v>
      </c>
    </row>
    <row r="334" spans="1:60" ht="11.25" customHeight="1" x14ac:dyDescent="0.2">
      <c r="A334" s="953" t="s">
        <v>3969</v>
      </c>
      <c r="B334" s="948" t="s">
        <v>3970</v>
      </c>
      <c r="C334" s="1013" t="s">
        <v>108</v>
      </c>
      <c r="D334" s="1013" t="s">
        <v>4357</v>
      </c>
      <c r="E334" s="792">
        <v>6</v>
      </c>
      <c r="F334" s="1227">
        <v>749</v>
      </c>
      <c r="G334" s="1227" t="s">
        <v>106</v>
      </c>
      <c r="H334" s="1227" t="s">
        <v>106</v>
      </c>
      <c r="I334" s="947">
        <v>23.6</v>
      </c>
      <c r="J334" s="703">
        <f>(M334/I334)*100</f>
        <v>2.2033898305084745</v>
      </c>
      <c r="K334" s="950">
        <v>0.13</v>
      </c>
      <c r="L334" s="960">
        <v>4</v>
      </c>
      <c r="M334" s="694">
        <f>K334*L334</f>
        <v>0.52</v>
      </c>
      <c r="N334" s="943" t="s">
        <v>241</v>
      </c>
      <c r="O334" s="795">
        <v>0.12</v>
      </c>
      <c r="P334" s="934">
        <v>43468</v>
      </c>
      <c r="Q334" s="934">
        <v>43479</v>
      </c>
      <c r="R334" s="694">
        <f>(K334-O334)/O334*100</f>
        <v>8.333333333333341</v>
      </c>
      <c r="S334" s="759">
        <f>IF(INDEX(Historical!$D$7:$D$1439,MATCH(B334,Historical!$B$7:$B$1450,0))=0,"n/a",(INDEX(Historical!$C$7:$C$1439,MATCH(B334,Historical!$B$7:$B$1450,0))/INDEX(Historical!$D$7:$D$1439,MATCH(B334,Historical!$B$7:$B$1450,0))-1)*100)</f>
        <v>19.999999999999996</v>
      </c>
      <c r="T334" s="759">
        <f>IF(INDEX(Historical!$F$7:$F$1432,MATCH(B334,Historical!$B$7:$B$1450,0))=0,"n/a",((INDEX(Historical!$C$7:$C$1439,MATCH(B334,Historical!$B$7:$B$1450,0))/INDEX(Historical!$F$7:$F$1432,MATCH(B334,Historical!$B$7:$B$1450,0)))^(1/3)-1)*100)</f>
        <v>33.886590016433907</v>
      </c>
      <c r="U334" s="759" t="str">
        <f>IF(INDEX(Historical!$H$7:$H$1432,MATCH(B334,Historical!$B$7:$B$1450,0))=0,"n/a",((INDEX(Historical!$C$7:$C$1439,MATCH(B334,Historical!$B$7:$B$1450,0))/INDEX(Historical!$H$7:$H$1432,MATCH(B334,Historical!$B$7:$B$1450,0)))^(1/5)-1)*100)</f>
        <v>n/a</v>
      </c>
      <c r="V334" s="759">
        <f>IF(INDEX(Historical!$O$7:$O$1432,MATCH(B334,Historical!$B$7:$B$1450,0))=0,"n/a",((INDEX(Historical!$C$7:$C$1439,MATCH(B334,Historical!$B$7:$B$1450,0))/INDEX(Historical!$O$7:$O$1432,MATCH(B334,Historical!$B$7:$B$1450,0)))^(1/10)-1)*100)</f>
        <v>-1.1709210879118914</v>
      </c>
      <c r="W334" s="760" t="str">
        <f>IF(OR(U334&lt;=0,U334="n/a",V334&lt;=0,V334="n/a"),"n/a",U334/V334)</f>
        <v>n/a</v>
      </c>
      <c r="X334" s="761" t="str">
        <f>IF(OR(AJ334&lt;=0,AJ334="n/a",U334&lt;=0,U334="n/a"),"n/a",U334/AJ334)</f>
        <v>n/a</v>
      </c>
      <c r="Y334" s="714"/>
      <c r="Z334" s="703">
        <f>IF(OR(AC334&lt;0.01,AC334="n/a"),"n/a",M334/AC334*100)</f>
        <v>21.487603305785125</v>
      </c>
      <c r="AA334" s="959">
        <f>IF(OR(AC334&lt;0.01,AC334="n/a"),"n/a",I334/AC334)</f>
        <v>9.7520661157024797</v>
      </c>
      <c r="AB334" s="960">
        <v>12</v>
      </c>
      <c r="AC334" s="938">
        <v>2.42</v>
      </c>
      <c r="AD334" s="938" t="s">
        <v>137</v>
      </c>
      <c r="AE334" s="938">
        <v>2.2400000000000002</v>
      </c>
      <c r="AF334" s="938">
        <v>1.29</v>
      </c>
      <c r="AG334" s="938">
        <v>9.3000000000000007</v>
      </c>
      <c r="AH334" s="938">
        <v>17.7</v>
      </c>
      <c r="AI334" s="938">
        <v>4.17</v>
      </c>
      <c r="AJ334" s="938">
        <v>0.70000000000000007</v>
      </c>
      <c r="AK334" s="938" t="s">
        <v>137</v>
      </c>
      <c r="AL334" s="951">
        <v>106.08</v>
      </c>
      <c r="AM334" s="945">
        <v>2.5</v>
      </c>
      <c r="AN334" s="938">
        <v>0.32</v>
      </c>
      <c r="AO334" s="802" t="str">
        <f>IF(U334="n/a","n/a",IF(AA334&lt;0,"n/a",IF(AA334="n/a","n/a",J334+U334-AA334)))</f>
        <v>n/a</v>
      </c>
      <c r="AP334" s="803" t="str">
        <f>IF(U334="n/a","n/a",J334+U334)</f>
        <v>n/a</v>
      </c>
      <c r="AQ334" s="961">
        <f>IF(OR(AC334&lt;0.01,AF334="n/a"),"n/a",(I334/SQRT(22.5*AC334*(I334/AF334))-1)*100)</f>
        <v>-25.225776012032362</v>
      </c>
      <c r="AR334" s="703">
        <f>INDEX(Historical!$C$7:$C$1439,MATCH(B334,Historical!$B$7:$B$1450,0))*IF(AH334="n/a",1.03,IF(AH334&lt;0,1.01,IF(AH334&gt;10,1.1,(1+AH334/100))))</f>
        <v>0.52800000000000002</v>
      </c>
      <c r="AS334" s="959">
        <f>IF($AI334="n/a",1.03*AR334,IF($AI334&lt;0,1.01*AR334,IF($AI334&gt;10,1.1*AR334,(1+$AI334/100)*AR334)))</f>
        <v>0.55001760000000011</v>
      </c>
      <c r="AT334" s="959">
        <f>IF($AK334="n/a",1.03*AS334,IF($AK334&lt;0,1.01*AS334,IF($AK334&gt;10,1.1*AS334,(1+$AK334/100)*AS334)))</f>
        <v>0.56651812800000012</v>
      </c>
      <c r="AU334" s="959">
        <f>IF($AK334="n/a",1.03*AT334,IF($AK334&lt;0,1.01*AT334,IF($AK334&gt;10,1.1*AT334,(1+$AK334/100)*AT334)))</f>
        <v>0.58351367184000014</v>
      </c>
      <c r="AV334" s="959">
        <f>IF($AK334="n/a",1.03*AU334,IF($AK334&lt;0,1.01*AU334,IF($AK334&gt;10,1.1*AU334,(1+$AK334/100)*AU334)))</f>
        <v>0.60101908199520016</v>
      </c>
      <c r="AW334" s="703">
        <f>SUM(AR334:AV334)</f>
        <v>2.8290684818352005</v>
      </c>
      <c r="AX334" s="810">
        <f>AW334/I334*100</f>
        <v>11.98757831286102</v>
      </c>
      <c r="AY334" s="1017">
        <v>0.02</v>
      </c>
      <c r="AZ334" s="945">
        <v>17.349999999999998</v>
      </c>
      <c r="BA334" s="945">
        <v>-13.850000000000001</v>
      </c>
      <c r="BB334" s="945">
        <v>1.7399999999999998</v>
      </c>
      <c r="BC334" s="945">
        <v>1.17</v>
      </c>
      <c r="BE334" s="666">
        <v>2014</v>
      </c>
      <c r="BF334" s="971">
        <f>IF(BE334&gt;2008,0,IF(BE334&gt;2001,1,IF(BE334&gt;1990,2,IF(BE334&gt;1980,3,IF(BE334&gt;1973,4,IF(BE334&gt;1970,5,IF(BE334&gt;1960,6,IF(BE334&gt;1958,7,IF(BE334&gt;1953,8,9)))))))))</f>
        <v>0</v>
      </c>
      <c r="BG334" s="955">
        <v>0.8</v>
      </c>
      <c r="BH334" s="937"/>
    </row>
    <row r="335" spans="1:60" ht="11.25" customHeight="1" x14ac:dyDescent="0.2">
      <c r="A335" s="944" t="s">
        <v>1259</v>
      </c>
      <c r="B335" s="948" t="s">
        <v>1260</v>
      </c>
      <c r="C335" s="1013" t="s">
        <v>112</v>
      </c>
      <c r="D335" s="1013" t="s">
        <v>1228</v>
      </c>
      <c r="E335" s="792">
        <v>8</v>
      </c>
      <c r="F335" s="1227">
        <v>547</v>
      </c>
      <c r="G335" s="1170" t="s">
        <v>106</v>
      </c>
      <c r="H335" s="1170" t="s">
        <v>106</v>
      </c>
      <c r="I335" s="938">
        <v>16.350000000000001</v>
      </c>
      <c r="J335" s="703">
        <f>(M335/I335)*100</f>
        <v>1.7737003058103975</v>
      </c>
      <c r="K335" s="950">
        <v>7.2499999999999995E-2</v>
      </c>
      <c r="L335" s="960">
        <v>4</v>
      </c>
      <c r="M335" s="694">
        <f>K335*L335</f>
        <v>0.28999999999999998</v>
      </c>
      <c r="N335" s="943" t="s">
        <v>712</v>
      </c>
      <c r="O335" s="795">
        <v>7.0000000000000007E-2</v>
      </c>
      <c r="P335" s="934">
        <v>43432</v>
      </c>
      <c r="Q335" s="934">
        <v>43454</v>
      </c>
      <c r="R335" s="694">
        <f>(K335-O335)/O335*100</f>
        <v>3.5714285714285547</v>
      </c>
      <c r="S335" s="759">
        <f>IF(INDEX(Historical!$D$7:$D$1439,MATCH(B335,Historical!$B$7:$B$1450,0))=0,"n/a",(INDEX(Historical!$C$7:$C$1439,MATCH(B335,Historical!$B$7:$B$1450,0))/INDEX(Historical!$D$7:$D$1439,MATCH(B335,Historical!$B$7:$B$1450,0))-1)*100)</f>
        <v>12.79999999999999</v>
      </c>
      <c r="T335" s="759">
        <f>IF(INDEX(Historical!$F$7:$F$1432,MATCH(B335,Historical!$B$7:$B$1450,0))=0,"n/a",((INDEX(Historical!$C$7:$C$1439,MATCH(B335,Historical!$B$7:$B$1450,0))/INDEX(Historical!$F$7:$F$1432,MATCH(B335,Historical!$B$7:$B$1450,0)))^(1/3)-1)*100)</f>
        <v>18.376836299856404</v>
      </c>
      <c r="U335" s="759">
        <f>IF(INDEX(Historical!$H$7:$H$1432,MATCH(B335,Historical!$B$7:$B$1450,0))=0,"n/a",((INDEX(Historical!$C$7:$C$1439,MATCH(B335,Historical!$B$7:$B$1450,0))/INDEX(Historical!$H$7:$H$1432,MATCH(B335,Historical!$B$7:$B$1450,0)))^(1/5)-1)*100)</f>
        <v>21.846192255890507</v>
      </c>
      <c r="V335" s="759" t="str">
        <f>IF(INDEX(Historical!$O$7:$O$1432,MATCH(B335,Historical!$B$7:$B$1450,0))=0,"n/a",((INDEX(Historical!$C$7:$C$1439,MATCH(B335,Historical!$B$7:$B$1450,0))/INDEX(Historical!$O$7:$O$1432,MATCH(B335,Historical!$B$7:$B$1450,0)))^(1/10)-1)*100)</f>
        <v>n/a</v>
      </c>
      <c r="W335" s="760" t="str">
        <f>IF(OR(U335&lt;=0,U335="n/a",V335&lt;=0,V335="n/a"),"n/a",U335/V335)</f>
        <v>n/a</v>
      </c>
      <c r="X335" s="761">
        <f>IF(OR(AJ335&lt;=0,AJ335="n/a",U335&lt;=0,U335="n/a"),"n/a",U335/AJ335)</f>
        <v>1.0923096127945253</v>
      </c>
      <c r="Y335" s="715"/>
      <c r="Z335" s="703">
        <f>IF(OR(AC335&lt;0.01,AC335="n/a"),"n/a",M335/AC335*100)</f>
        <v>45.312499999999993</v>
      </c>
      <c r="AA335" s="959">
        <f>IF(OR(AC335&lt;0.01,AC335="n/a"),"n/a",I335/AC335)</f>
        <v>25.546875</v>
      </c>
      <c r="AB335" s="960">
        <v>9</v>
      </c>
      <c r="AC335" s="938">
        <v>0.64</v>
      </c>
      <c r="AD335" s="938">
        <v>1.29</v>
      </c>
      <c r="AE335" s="938">
        <v>0.37</v>
      </c>
      <c r="AF335" s="938">
        <v>1.44</v>
      </c>
      <c r="AG335" s="938">
        <v>2.5</v>
      </c>
      <c r="AH335" s="940">
        <v>-27.800000000000004</v>
      </c>
      <c r="AI335" s="940">
        <v>34.33</v>
      </c>
      <c r="AJ335" s="938">
        <v>20</v>
      </c>
      <c r="AK335" s="938">
        <v>20.41</v>
      </c>
      <c r="AL335" s="951">
        <v>781.56</v>
      </c>
      <c r="AM335" s="945">
        <v>7.7</v>
      </c>
      <c r="AN335" s="938">
        <v>2.57</v>
      </c>
      <c r="AO335" s="802">
        <f>IF(U335="n/a","n/a",IF(AA335&lt;0,"n/a",IF(AA335="n/a","n/a",J335+U335-AA335)))</f>
        <v>-1.9269824382990954</v>
      </c>
      <c r="AP335" s="803">
        <f>IF(U335="n/a","n/a",J335+U335)</f>
        <v>23.619892561700905</v>
      </c>
      <c r="AQ335" s="961">
        <f>IF(OR(AC335&lt;0.01,AF335="n/a"),"n/a",(I335/SQRT(22.5*AC335*(I335/AF335))-1)*100)</f>
        <v>27.867118525444212</v>
      </c>
      <c r="AR335" s="703">
        <f>INDEX(Historical!$C$7:$C$1439,MATCH(B335,Historical!$B$7:$B$1450,0))*IF(AH335="n/a",1.03,IF(AH335&lt;0,1.01,IF(AH335&gt;10,1.1,(1+AH335/100))))</f>
        <v>0.28481999999999996</v>
      </c>
      <c r="AS335" s="959">
        <f>IF($AI335="n/a",1.03*AR335,IF($AI335&lt;0,1.01*AR335,IF($AI335&gt;10,1.1*AR335,(1+$AI335/100)*AR335)))</f>
        <v>0.31330199999999997</v>
      </c>
      <c r="AT335" s="959">
        <f>IF($AK335="n/a",1.03*AS335,IF($AK335&lt;0,1.01*AS335,IF($AK335&gt;10,1.1*AS335,(1+$AK335/100)*AS335)))</f>
        <v>0.3446322</v>
      </c>
      <c r="AU335" s="959">
        <f>IF($AK335="n/a",1.03*AT335,IF($AK335&lt;0,1.01*AT335,IF($AK335&gt;10,1.1*AT335,(1+$AK335/100)*AT335)))</f>
        <v>0.37909542000000002</v>
      </c>
      <c r="AV335" s="959">
        <f>IF($AK335="n/a",1.03*AU335,IF($AK335&lt;0,1.01*AU335,IF($AK335&gt;10,1.1*AU335,(1+$AK335/100)*AU335)))</f>
        <v>0.41700496200000003</v>
      </c>
      <c r="AW335" s="703">
        <f>SUM(AR335:AV335)</f>
        <v>1.7388545820000001</v>
      </c>
      <c r="AX335" s="810">
        <f>AW335/I335*100</f>
        <v>10.635196220183486</v>
      </c>
      <c r="AY335" s="1017">
        <v>2.2000000000000002</v>
      </c>
      <c r="AZ335" s="945">
        <v>69.430000000000007</v>
      </c>
      <c r="BA335" s="945">
        <v>-17.669999999999998</v>
      </c>
      <c r="BB335" s="945">
        <v>2.96</v>
      </c>
      <c r="BC335" s="945">
        <v>6.4799999999999995</v>
      </c>
      <c r="BE335" s="666">
        <v>2012</v>
      </c>
      <c r="BF335" s="971">
        <f>IF(BE335&gt;2008,0,IF(BE335&gt;2001,1,IF(BE335&gt;1990,2,IF(BE335&gt;1980,3,IF(BE335&gt;1973,4,IF(BE335&gt;1970,5,IF(BE335&gt;1960,6,IF(BE335&gt;1958,7,IF(BE335&gt;1953,8,9)))))))))</f>
        <v>0</v>
      </c>
      <c r="BG335" s="955">
        <v>0.6</v>
      </c>
      <c r="BH335" s="937"/>
    </row>
    <row r="336" spans="1:60" ht="11.25" customHeight="1" x14ac:dyDescent="0.2">
      <c r="A336" s="936" t="s">
        <v>604</v>
      </c>
      <c r="B336" s="948" t="s">
        <v>605</v>
      </c>
      <c r="C336" s="1013" t="s">
        <v>112</v>
      </c>
      <c r="D336" s="1013" t="s">
        <v>213</v>
      </c>
      <c r="E336" s="792">
        <v>22</v>
      </c>
      <c r="F336" s="1227">
        <v>152</v>
      </c>
      <c r="G336" s="1098" t="s">
        <v>37</v>
      </c>
      <c r="H336" s="1098" t="s">
        <v>37</v>
      </c>
      <c r="I336" s="947">
        <v>48.08</v>
      </c>
      <c r="J336" s="703">
        <f>(M336/I336)*100</f>
        <v>1.3311148086522462</v>
      </c>
      <c r="K336" s="957">
        <v>0.16</v>
      </c>
      <c r="L336" s="960">
        <v>4</v>
      </c>
      <c r="M336" s="694">
        <f>K336*L336</f>
        <v>0.64</v>
      </c>
      <c r="N336" s="943" t="s">
        <v>567</v>
      </c>
      <c r="O336" s="796">
        <v>0.13250000000000001</v>
      </c>
      <c r="P336" s="934">
        <v>43483</v>
      </c>
      <c r="Q336" s="934">
        <v>43502</v>
      </c>
      <c r="R336" s="694">
        <f>(K336-O336)/O336*100</f>
        <v>20.75471698113207</v>
      </c>
      <c r="S336" s="759">
        <f>IF(INDEX(Historical!$D$7:$D$1439,MATCH(B336,Historical!$B$7:$B$1450,0))=0,"n/a",(INDEX(Historical!$C$7:$C$1439,MATCH(B336,Historical!$B$7:$B$1450,0))/INDEX(Historical!$D$7:$D$1439,MATCH(B336,Historical!$B$7:$B$1450,0))-1)*100)</f>
        <v>10.000000000000009</v>
      </c>
      <c r="T336" s="759">
        <f>IF(INDEX(Historical!$F$7:$F$1432,MATCH(B336,Historical!$B$7:$B$1450,0))=0,"n/a",((INDEX(Historical!$C$7:$C$1439,MATCH(B336,Historical!$B$7:$B$1450,0))/INDEX(Historical!$F$7:$F$1432,MATCH(B336,Historical!$B$7:$B$1450,0)))^(1/3)-1)*100)</f>
        <v>9.6961310486523686</v>
      </c>
      <c r="U336" s="759">
        <f>IF(INDEX(Historical!$H$7:$H$1432,MATCH(B336,Historical!$B$7:$B$1450,0))=0,"n/a",((INDEX(Historical!$C$7:$C$1439,MATCH(B336,Historical!$B$7:$B$1450,0))/INDEX(Historical!$H$7:$H$1432,MATCH(B336,Historical!$B$7:$B$1450,0)))^(1/5)-1)*100)</f>
        <v>9.6354580632308728</v>
      </c>
      <c r="V336" s="759">
        <f>IF(INDEX(Historical!$O$7:$O$1432,MATCH(B336,Historical!$B$7:$B$1450,0))=0,"n/a",((INDEX(Historical!$C$7:$C$1439,MATCH(B336,Historical!$B$7:$B$1450,0))/INDEX(Historical!$O$7:$O$1432,MATCH(B336,Historical!$B$7:$B$1450,0)))^(1/10)-1)*100)</f>
        <v>7.9076776107973368</v>
      </c>
      <c r="W336" s="760">
        <f>IF(OR(U336&lt;=0,U336="n/a",V336&lt;=0,V336="n/a"),"n/a",U336/V336)</f>
        <v>1.2184940430644748</v>
      </c>
      <c r="X336" s="761">
        <f>IF(OR(AJ336&lt;=0,AJ336="n/a",U336&lt;=0,U336="n/a"),"n/a",U336/AJ336)</f>
        <v>0.24393564717040184</v>
      </c>
      <c r="Y336" s="711"/>
      <c r="Z336" s="703">
        <f>IF(OR(AC336&lt;0.01,AC336="n/a"),"n/a",M336/AC336*100)</f>
        <v>32.1608040201005</v>
      </c>
      <c r="AA336" s="959">
        <f>IF(OR(AC336&lt;0.01,AC336="n/a"),"n/a",I336/AC336)</f>
        <v>24.160804020100503</v>
      </c>
      <c r="AB336" s="960">
        <v>12</v>
      </c>
      <c r="AC336" s="938">
        <v>1.99</v>
      </c>
      <c r="AD336" s="938">
        <v>3.25</v>
      </c>
      <c r="AE336" s="938">
        <v>4.83</v>
      </c>
      <c r="AF336" s="938">
        <v>8.6999999999999993</v>
      </c>
      <c r="AG336" s="938">
        <v>41.099999999999994</v>
      </c>
      <c r="AH336" s="938">
        <v>19.2</v>
      </c>
      <c r="AI336" s="938">
        <v>7.3599999999999994</v>
      </c>
      <c r="AJ336" s="938">
        <v>39.5</v>
      </c>
      <c r="AK336" s="938">
        <v>7.5</v>
      </c>
      <c r="AL336" s="951">
        <v>7990</v>
      </c>
      <c r="AM336" s="945">
        <v>1</v>
      </c>
      <c r="AN336" s="938">
        <v>0.28000000000000003</v>
      </c>
      <c r="AO336" s="802">
        <f>IF(U336="n/a","n/a",IF(AA336&lt;0,"n/a",IF(AA336="n/a","n/a",J336+U336-AA336)))</f>
        <v>-13.194231148217384</v>
      </c>
      <c r="AP336" s="803">
        <f>IF(U336="n/a","n/a",J336+U336)</f>
        <v>10.96657287188312</v>
      </c>
      <c r="AQ336" s="961">
        <f>IF(OR(AC336&lt;0.01,AF336="n/a"),"n/a",(I336/SQRT(22.5*AC336*(I336/AF336))-1)*100)</f>
        <v>205.64975960139179</v>
      </c>
      <c r="AR336" s="703">
        <f>INDEX(Historical!$C$7:$C$1439,MATCH(B336,Historical!$B$7:$B$1450,0))*IF(AH336="n/a",1.03,IF(AH336&lt;0,1.01,IF(AH336&gt;10,1.1,(1+AH336/100))))</f>
        <v>0.58080000000000009</v>
      </c>
      <c r="AS336" s="959">
        <f>IF($AI336="n/a",1.03*AR336,IF($AI336&lt;0,1.01*AR336,IF($AI336&gt;10,1.1*AR336,(1+$AI336/100)*AR336)))</f>
        <v>0.62354688000000003</v>
      </c>
      <c r="AT336" s="959">
        <f>IF($AK336="n/a",1.03*AS336,IF($AK336&lt;0,1.01*AS336,IF($AK336&gt;10,1.1*AS336,(1+$AK336/100)*AS336)))</f>
        <v>0.67031289599999999</v>
      </c>
      <c r="AU336" s="959">
        <f>IF($AK336="n/a",1.03*AT336,IF($AK336&lt;0,1.01*AT336,IF($AK336&gt;10,1.1*AT336,(1+$AK336/100)*AT336)))</f>
        <v>0.72058636319999991</v>
      </c>
      <c r="AV336" s="959">
        <f>IF($AK336="n/a",1.03*AU336,IF($AK336&lt;0,1.01*AU336,IF($AK336&gt;10,1.1*AU336,(1+$AK336/100)*AU336)))</f>
        <v>0.7746303404399999</v>
      </c>
      <c r="AW336" s="703">
        <f>SUM(AR336:AV336)</f>
        <v>3.3698764796399998</v>
      </c>
      <c r="AX336" s="810">
        <f>AW336/I336*100</f>
        <v>7.0088945084026619</v>
      </c>
      <c r="AY336" s="1017">
        <v>0.95</v>
      </c>
      <c r="AZ336" s="945">
        <v>28.689999999999998</v>
      </c>
      <c r="BA336" s="945">
        <v>-10.81</v>
      </c>
      <c r="BB336" s="945">
        <v>-3.05</v>
      </c>
      <c r="BC336" s="945">
        <v>3.6799999999999997</v>
      </c>
      <c r="BE336" s="666">
        <v>1998</v>
      </c>
      <c r="BF336" s="971">
        <f>IF(BE336&gt;2008,0,IF(BE336&gt;2001,1,IF(BE336&gt;1990,2,IF(BE336&gt;1980,3,IF(BE336&gt;1973,4,IF(BE336&gt;1970,5,IF(BE336&gt;1960,6,IF(BE336&gt;1958,7,IF(BE336&gt;1953,8,9)))))))))</f>
        <v>2</v>
      </c>
      <c r="BG336" s="955">
        <v>22.2</v>
      </c>
      <c r="BH336" s="937"/>
    </row>
    <row r="337" spans="1:60" ht="11.25" customHeight="1" x14ac:dyDescent="0.2">
      <c r="A337" s="936" t="s">
        <v>1249</v>
      </c>
      <c r="B337" s="948" t="s">
        <v>1250</v>
      </c>
      <c r="C337" s="1013" t="s">
        <v>247</v>
      </c>
      <c r="D337" s="1013" t="s">
        <v>4384</v>
      </c>
      <c r="E337" s="792">
        <v>9</v>
      </c>
      <c r="F337" s="1227">
        <v>449</v>
      </c>
      <c r="G337" s="1227" t="s">
        <v>106</v>
      </c>
      <c r="H337" s="1227" t="s">
        <v>106</v>
      </c>
      <c r="I337" s="947">
        <v>39.369999999999997</v>
      </c>
      <c r="J337" s="703">
        <f>(M337/I337)*100</f>
        <v>1.361442722885446</v>
      </c>
      <c r="K337" s="950">
        <v>0.13400000000000001</v>
      </c>
      <c r="L337" s="960">
        <v>4</v>
      </c>
      <c r="M337" s="694">
        <f>K337*L337</f>
        <v>0.53600000000000003</v>
      </c>
      <c r="N337" s="943" t="s">
        <v>164</v>
      </c>
      <c r="O337" s="795">
        <v>0.112</v>
      </c>
      <c r="P337" s="934">
        <v>43530</v>
      </c>
      <c r="Q337" s="934">
        <v>43556</v>
      </c>
      <c r="R337" s="694">
        <f>(K337-O337)/O337*100</f>
        <v>19.642857142857149</v>
      </c>
      <c r="S337" s="759">
        <f>IF(INDEX(Historical!$D$7:$D$1439,MATCH(B337,Historical!$B$7:$B$1450,0))=0,"n/a",(INDEX(Historical!$C$7:$C$1439,MATCH(B337,Historical!$B$7:$B$1450,0))/INDEX(Historical!$D$7:$D$1439,MATCH(B337,Historical!$B$7:$B$1450,0))-1)*100)</f>
        <v>24.965132496513263</v>
      </c>
      <c r="T337" s="759">
        <f>IF(INDEX(Historical!$F$7:$F$1432,MATCH(B337,Historical!$B$7:$B$1450,0))=0,"n/a",((INDEX(Historical!$C$7:$C$1439,MATCH(B337,Historical!$B$7:$B$1450,0))/INDEX(Historical!$F$7:$F$1432,MATCH(B337,Historical!$B$7:$B$1450,0)))^(1/3)-1)*100)</f>
        <v>19.885931490189002</v>
      </c>
      <c r="U337" s="759">
        <f>IF(INDEX(Historical!$H$7:$H$1432,MATCH(B337,Historical!$B$7:$B$1450,0))=0,"n/a",((INDEX(Historical!$C$7:$C$1439,MATCH(B337,Historical!$B$7:$B$1450,0))/INDEX(Historical!$H$7:$H$1432,MATCH(B337,Historical!$B$7:$B$1450,0)))^(1/5)-1)*100)</f>
        <v>20.005486466738365</v>
      </c>
      <c r="V337" s="759" t="str">
        <f>IF(INDEX(Historical!$O$7:$O$1432,MATCH(B337,Historical!$B$7:$B$1450,0))=0,"n/a",((INDEX(Historical!$C$7:$C$1439,MATCH(B337,Historical!$B$7:$B$1450,0))/INDEX(Historical!$O$7:$O$1432,MATCH(B337,Historical!$B$7:$B$1450,0)))^(1/10)-1)*100)</f>
        <v>n/a</v>
      </c>
      <c r="W337" s="760" t="str">
        <f>IF(OR(U337&lt;=0,U337="n/a",V337&lt;=0,V337="n/a"),"n/a",U337/V337)</f>
        <v>n/a</v>
      </c>
      <c r="X337" s="761">
        <f>IF(OR(AJ337&lt;=0,AJ337="n/a",U337&lt;=0,U337="n/a"),"n/a",U337/AJ337)</f>
        <v>7.6944178718224476</v>
      </c>
      <c r="Y337" s="717"/>
      <c r="Z337" s="703">
        <f>IF(OR(AC337&lt;0.01,AC337="n/a"),"n/a",M337/AC337*100)</f>
        <v>36.712328767123296</v>
      </c>
      <c r="AA337" s="959">
        <f>IF(OR(AC337&lt;0.01,AC337="n/a"),"n/a",I337/AC337)</f>
        <v>26.965753424657532</v>
      </c>
      <c r="AB337" s="960">
        <v>9</v>
      </c>
      <c r="AC337" s="938">
        <v>1.46</v>
      </c>
      <c r="AD337" s="938">
        <v>1.7</v>
      </c>
      <c r="AE337" s="938">
        <v>2.83</v>
      </c>
      <c r="AF337" s="938">
        <v>4.25</v>
      </c>
      <c r="AG337" s="938">
        <v>15.9</v>
      </c>
      <c r="AH337" s="938">
        <v>2.7</v>
      </c>
      <c r="AI337" s="938">
        <v>17.52</v>
      </c>
      <c r="AJ337" s="938">
        <v>2.6</v>
      </c>
      <c r="AK337" s="938">
        <v>15.9</v>
      </c>
      <c r="AL337" s="951">
        <v>8160</v>
      </c>
      <c r="AM337" s="945">
        <v>8.4</v>
      </c>
      <c r="AN337" s="938">
        <v>0.51</v>
      </c>
      <c r="AO337" s="802">
        <f>IF(U337="n/a","n/a",IF(AA337&lt;0,"n/a",IF(AA337="n/a","n/a",J337+U337-AA337)))</f>
        <v>-5.598824235033721</v>
      </c>
      <c r="AP337" s="803">
        <f>IF(U337="n/a","n/a",J337+U337)</f>
        <v>21.366929189623811</v>
      </c>
      <c r="AQ337" s="961">
        <f>IF(OR(AC337&lt;0.01,AF337="n/a"),"n/a",(I337/SQRT(22.5*AC337*(I337/AF337))-1)*100)</f>
        <v>125.6885287832616</v>
      </c>
      <c r="AR337" s="703">
        <f>INDEX(Historical!$C$7:$C$1439,MATCH(B337,Historical!$B$7:$B$1450,0))*IF(AH337="n/a",1.03,IF(AH337&lt;0,1.01,IF(AH337&gt;10,1.1,(1+AH337/100))))</f>
        <v>0.46009599999999995</v>
      </c>
      <c r="AS337" s="959">
        <f>IF($AI337="n/a",1.03*AR337,IF($AI337&lt;0,1.01*AR337,IF($AI337&gt;10,1.1*AR337,(1+$AI337/100)*AR337)))</f>
        <v>0.50610559999999993</v>
      </c>
      <c r="AT337" s="959">
        <f>IF($AK337="n/a",1.03*AS337,IF($AK337&lt;0,1.01*AS337,IF($AK337&gt;10,1.1*AS337,(1+$AK337/100)*AS337)))</f>
        <v>0.55671616000000002</v>
      </c>
      <c r="AU337" s="959">
        <f>IF($AK337="n/a",1.03*AT337,IF($AK337&lt;0,1.01*AT337,IF($AK337&gt;10,1.1*AT337,(1+$AK337/100)*AT337)))</f>
        <v>0.61238777600000005</v>
      </c>
      <c r="AV337" s="959">
        <f>IF($AK337="n/a",1.03*AU337,IF($AK337&lt;0,1.01*AU337,IF($AK337&gt;10,1.1*AU337,(1+$AK337/100)*AU337)))</f>
        <v>0.67362655360000012</v>
      </c>
      <c r="AW337" s="703">
        <f>SUM(AR337:AV337)</f>
        <v>2.8089320895999998</v>
      </c>
      <c r="AX337" s="810">
        <f>AW337/I337*100</f>
        <v>7.134701776987554</v>
      </c>
      <c r="AY337" s="1017">
        <v>0.82</v>
      </c>
      <c r="AZ337" s="945">
        <v>55.179999999999993</v>
      </c>
      <c r="BA337" s="945">
        <v>-2.5499999999999998</v>
      </c>
      <c r="BB337" s="945">
        <v>2.6599999999999997</v>
      </c>
      <c r="BC337" s="945">
        <v>12.879999999999999</v>
      </c>
      <c r="BE337" s="666">
        <v>2011</v>
      </c>
      <c r="BF337" s="971">
        <f>IF(BE337&gt;2008,0,IF(BE337&gt;2001,1,IF(BE337&gt;1990,2,IF(BE337&gt;1980,3,IF(BE337&gt;1973,4,IF(BE337&gt;1970,5,IF(BE337&gt;1960,6,IF(BE337&gt;1958,7,IF(BE337&gt;1953,8,9)))))))))</f>
        <v>0</v>
      </c>
      <c r="BG337" s="955">
        <v>9.7000000000000011</v>
      </c>
      <c r="BH337" s="936"/>
    </row>
    <row r="338" spans="1:60" ht="11.25" customHeight="1" x14ac:dyDescent="0.2">
      <c r="A338" s="954" t="s">
        <v>4069</v>
      </c>
      <c r="B338" s="948" t="s">
        <v>4070</v>
      </c>
      <c r="C338" s="1013" t="s">
        <v>154</v>
      </c>
      <c r="D338" s="1013" t="s">
        <v>922</v>
      </c>
      <c r="E338" s="792">
        <v>5</v>
      </c>
      <c r="F338" s="1227">
        <v>863</v>
      </c>
      <c r="G338" s="1171" t="s">
        <v>106</v>
      </c>
      <c r="H338" s="1171" t="s">
        <v>106</v>
      </c>
      <c r="I338" s="947">
        <v>65.52</v>
      </c>
      <c r="J338" s="703">
        <f>(M338/I338)*100</f>
        <v>3.8461538461538463</v>
      </c>
      <c r="K338" s="950">
        <v>0.63</v>
      </c>
      <c r="L338" s="960">
        <v>4</v>
      </c>
      <c r="M338" s="694">
        <f>K338*L338</f>
        <v>2.52</v>
      </c>
      <c r="N338" s="943" t="s">
        <v>289</v>
      </c>
      <c r="O338" s="795">
        <v>0.56999999999999995</v>
      </c>
      <c r="P338" s="934">
        <v>43538</v>
      </c>
      <c r="Q338" s="934">
        <v>43552</v>
      </c>
      <c r="R338" s="694">
        <f>(K338-O338)/O338*100</f>
        <v>10.526315789473696</v>
      </c>
      <c r="S338" s="759">
        <f>IF(INDEX(Historical!$D$7:$D$1439,MATCH(B338,Historical!$B$7:$B$1450,0))=0,"n/a",(INDEX(Historical!$C$7:$C$1439,MATCH(B338,Historical!$B$7:$B$1450,0))/INDEX(Historical!$D$7:$D$1439,MATCH(B338,Historical!$B$7:$B$1450,0))-1)*100)</f>
        <v>9.6153846153846025</v>
      </c>
      <c r="T338" s="759">
        <f>IF(INDEX(Historical!$F$7:$F$1432,MATCH(B338,Historical!$B$7:$B$1450,0))=0,"n/a",((INDEX(Historical!$C$7:$C$1439,MATCH(B338,Historical!$B$7:$B$1450,0))/INDEX(Historical!$F$7:$F$1432,MATCH(B338,Historical!$B$7:$B$1450,0)))^(1/3)-1)*100)</f>
        <v>20.906146296927485</v>
      </c>
      <c r="U338" s="759" t="str">
        <f>IF(INDEX(Historical!$H$7:$H$1432,MATCH(B338,Historical!$B$7:$B$1450,0))=0,"n/a",((INDEX(Historical!$C$7:$C$1439,MATCH(B338,Historical!$B$7:$B$1450,0))/INDEX(Historical!$H$7:$H$1432,MATCH(B338,Historical!$B$7:$B$1450,0)))^(1/5)-1)*100)</f>
        <v>n/a</v>
      </c>
      <c r="V338" s="759" t="str">
        <f>IF(INDEX(Historical!$O$7:$O$1432,MATCH(B338,Historical!$B$7:$B$1450,0))=0,"n/a",((INDEX(Historical!$C$7:$C$1439,MATCH(B338,Historical!$B$7:$B$1450,0))/INDEX(Historical!$O$7:$O$1432,MATCH(B338,Historical!$B$7:$B$1450,0)))^(1/10)-1)*100)</f>
        <v>n/a</v>
      </c>
      <c r="W338" s="760" t="str">
        <f>IF(OR(U338&lt;=0,U338="n/a",V338&lt;=0,V338="n/a"),"n/a",U338/V338)</f>
        <v>n/a</v>
      </c>
      <c r="X338" s="761" t="str">
        <f>IF(OR(AJ338&lt;=0,AJ338="n/a",U338&lt;=0,U338="n/a"),"n/a",U338/AJ338)</f>
        <v>n/a</v>
      </c>
      <c r="Y338" s="949"/>
      <c r="Z338" s="703">
        <f>IF(OR(AC338&lt;0.01,AC338="n/a"),"n/a",M338/AC338*100)</f>
        <v>55.506607929515418</v>
      </c>
      <c r="AA338" s="959">
        <f>IF(OR(AC338&lt;0.01,AC338="n/a"),"n/a",I338/AC338)</f>
        <v>14.431718061674008</v>
      </c>
      <c r="AB338" s="960">
        <v>12</v>
      </c>
      <c r="AC338" s="938">
        <v>4.54</v>
      </c>
      <c r="AD338" s="938">
        <v>7.81</v>
      </c>
      <c r="AE338" s="938">
        <v>3.84</v>
      </c>
      <c r="AF338" s="938">
        <v>3.9</v>
      </c>
      <c r="AG338" s="938">
        <v>26.8</v>
      </c>
      <c r="AH338" s="938">
        <v>-45.6</v>
      </c>
      <c r="AI338" s="938">
        <v>1.43</v>
      </c>
      <c r="AJ338" s="938">
        <v>18.099999999999998</v>
      </c>
      <c r="AK338" s="938">
        <v>1.8900000000000001</v>
      </c>
      <c r="AL338" s="951">
        <v>85610</v>
      </c>
      <c r="AM338" s="945">
        <v>0.3</v>
      </c>
      <c r="AN338" s="938">
        <v>1.21</v>
      </c>
      <c r="AO338" s="802" t="str">
        <f>IF(U338="n/a","n/a",IF(AA338&lt;0,"n/a",IF(AA338="n/a","n/a",J338+U338-AA338)))</f>
        <v>n/a</v>
      </c>
      <c r="AP338" s="803" t="str">
        <f>IF(U338="n/a","n/a",J338+U338)</f>
        <v>n/a</v>
      </c>
      <c r="AQ338" s="961">
        <f>IF(OR(AC338&lt;0.01,AF338="n/a"),"n/a",(I338/SQRT(22.5*AC338*(I338/AF338))-1)*100)</f>
        <v>58.161240427508901</v>
      </c>
      <c r="AR338" s="703">
        <f>INDEX(Historical!$C$7:$C$1439,MATCH(B338,Historical!$B$7:$B$1450,0))*IF(AH338="n/a",1.03,IF(AH338&lt;0,1.01,IF(AH338&gt;10,1.1,(1+AH338/100))))</f>
        <v>2.3028</v>
      </c>
      <c r="AS338" s="959">
        <f>IF($AI338="n/a",1.03*AR338,IF($AI338&lt;0,1.01*AR338,IF($AI338&gt;10,1.1*AR338,(1+$AI338/100)*AR338)))</f>
        <v>2.3357300400000001</v>
      </c>
      <c r="AT338" s="959">
        <f>IF($AK338="n/a",1.03*AS338,IF($AK338&lt;0,1.01*AS338,IF($AK338&gt;10,1.1*AS338,(1+$AK338/100)*AS338)))</f>
        <v>2.3798753377559998</v>
      </c>
      <c r="AU338" s="959">
        <f>IF($AK338="n/a",1.03*AT338,IF($AK338&lt;0,1.01*AT338,IF($AK338&gt;10,1.1*AT338,(1+$AK338/100)*AT338)))</f>
        <v>2.4248549816395881</v>
      </c>
      <c r="AV338" s="959">
        <f>IF($AK338="n/a",1.03*AU338,IF($AK338&lt;0,1.01*AU338,IF($AK338&gt;10,1.1*AU338,(1+$AK338/100)*AU338)))</f>
        <v>2.4706847407925761</v>
      </c>
      <c r="AW338" s="703">
        <f>SUM(AR338:AV338)</f>
        <v>11.913945100188164</v>
      </c>
      <c r="AX338" s="810">
        <f>AW338/I338*100</f>
        <v>18.183676892839078</v>
      </c>
      <c r="AY338" s="1017">
        <v>1.17</v>
      </c>
      <c r="AZ338" s="945">
        <v>8.6199999999999992</v>
      </c>
      <c r="BA338" s="945">
        <v>-17.7</v>
      </c>
      <c r="BB338" s="945">
        <v>-1.6099999999999999</v>
      </c>
      <c r="BC338" s="945">
        <v>-2.1800000000000002</v>
      </c>
      <c r="BE338" s="666">
        <v>2015</v>
      </c>
      <c r="BF338" s="971">
        <f>IF(BE338&gt;2008,0,IF(BE338&gt;2001,1,IF(BE338&gt;1990,2,IF(BE338&gt;1980,3,IF(BE338&gt;1973,4,IF(BE338&gt;1970,5,IF(BE338&gt;1960,6,IF(BE338&gt;1958,7,IF(BE338&gt;1953,8,9)))))))))</f>
        <v>0</v>
      </c>
      <c r="BG338" s="955">
        <v>9.1999999999999993</v>
      </c>
      <c r="BH338" s="937"/>
    </row>
    <row r="339" spans="1:60" ht="11.25" customHeight="1" x14ac:dyDescent="0.2">
      <c r="A339" s="944" t="s">
        <v>602</v>
      </c>
      <c r="B339" s="948" t="s">
        <v>603</v>
      </c>
      <c r="C339" s="1013" t="s">
        <v>128</v>
      </c>
      <c r="D339" s="1013" t="s">
        <v>4353</v>
      </c>
      <c r="E339" s="793">
        <v>15</v>
      </c>
      <c r="F339" s="1227">
        <v>243</v>
      </c>
      <c r="G339" s="1227" t="s">
        <v>37</v>
      </c>
      <c r="H339" s="1227" t="s">
        <v>37</v>
      </c>
      <c r="I339" s="947">
        <v>53.11</v>
      </c>
      <c r="J339" s="703">
        <f>(M339/I339)*100</f>
        <v>3.6904537751835811</v>
      </c>
      <c r="K339" s="950">
        <v>0.49</v>
      </c>
      <c r="L339" s="960">
        <v>4</v>
      </c>
      <c r="M339" s="694">
        <f>K339*L339</f>
        <v>1.96</v>
      </c>
      <c r="N339" s="943" t="s">
        <v>140</v>
      </c>
      <c r="O339" s="795">
        <v>0.48</v>
      </c>
      <c r="P339" s="939">
        <v>42922</v>
      </c>
      <c r="Q339" s="939">
        <v>42948</v>
      </c>
      <c r="R339" s="694">
        <f>(K339-O339)/O339*100</f>
        <v>2.0833333333333353</v>
      </c>
      <c r="S339" s="759">
        <f>IF(INDEX(Historical!$D$7:$D$1439,MATCH(B339,Historical!$B$7:$B$1450,0))=0,"n/a",(INDEX(Historical!$C$7:$C$1439,MATCH(B339,Historical!$B$7:$B$1450,0))/INDEX(Historical!$D$7:$D$1439,MATCH(B339,Historical!$B$7:$B$1450,0))-1)*100)</f>
        <v>1.0309278350515427</v>
      </c>
      <c r="T339" s="759">
        <f>IF(INDEX(Historical!$F$7:$F$1432,MATCH(B339,Historical!$B$7:$B$1450,0))=0,"n/a",((INDEX(Historical!$C$7:$C$1439,MATCH(B339,Historical!$B$7:$B$1450,0))/INDEX(Historical!$F$7:$F$1432,MATCH(B339,Historical!$B$7:$B$1450,0)))^(1/3)-1)*100)</f>
        <v>4.2485419231414134</v>
      </c>
      <c r="U339" s="759">
        <f>IF(INDEX(Historical!$H$7:$H$1432,MATCH(B339,Historical!$B$7:$B$1450,0))=0,"n/a",((INDEX(Historical!$C$7:$C$1439,MATCH(B339,Historical!$B$7:$B$1450,0))/INDEX(Historical!$H$7:$H$1432,MATCH(B339,Historical!$B$7:$B$1450,0)))^(1/5)-1)*100)</f>
        <v>6.6580269300007711</v>
      </c>
      <c r="V339" s="759">
        <f>IF(INDEX(Historical!$O$7:$O$1432,MATCH(B339,Historical!$B$7:$B$1450,0))=0,"n/a",((INDEX(Historical!$C$7:$C$1439,MATCH(B339,Historical!$B$7:$B$1450,0))/INDEX(Historical!$O$7:$O$1432,MATCH(B339,Historical!$B$7:$B$1450,0)))^(1/10)-1)*100)</f>
        <v>9.0385863261510444</v>
      </c>
      <c r="W339" s="760">
        <f>IF(OR(U339&lt;=0,U339="n/a",V339&lt;=0,V339="n/a"),"n/a",U339/V339)</f>
        <v>0.73662259669272845</v>
      </c>
      <c r="X339" s="761">
        <f>IF(OR(AJ339&lt;=0,AJ339="n/a",U339&lt;=0,U339="n/a"),"n/a",U339/AJ339)</f>
        <v>16.645067325001925</v>
      </c>
      <c r="Y339" s="727" t="s">
        <v>4426</v>
      </c>
      <c r="Z339" s="703">
        <f>IF(OR(AC339&lt;0.01,AC339="n/a"),"n/a",M339/AC339*100)</f>
        <v>68.055555555555557</v>
      </c>
      <c r="AA339" s="959">
        <f>IF(OR(AC339&lt;0.01,AC339="n/a"),"n/a",I339/AC339)</f>
        <v>18.440972222222221</v>
      </c>
      <c r="AB339" s="960">
        <v>5</v>
      </c>
      <c r="AC339" s="938">
        <v>2.88</v>
      </c>
      <c r="AD339" s="938">
        <v>2.85</v>
      </c>
      <c r="AE339" s="938">
        <v>1.92</v>
      </c>
      <c r="AF339" s="938">
        <v>4.59</v>
      </c>
      <c r="AG339" s="938">
        <v>26.1</v>
      </c>
      <c r="AH339" s="938">
        <v>5.0999999999999996</v>
      </c>
      <c r="AI339" s="938">
        <v>3.45</v>
      </c>
      <c r="AJ339" s="938">
        <v>0.4</v>
      </c>
      <c r="AK339" s="938">
        <v>6.5299999999999994</v>
      </c>
      <c r="AL339" s="951">
        <v>32369.999999999996</v>
      </c>
      <c r="AM339" s="945">
        <v>0.2</v>
      </c>
      <c r="AN339" s="938">
        <v>2.0499999999999998</v>
      </c>
      <c r="AO339" s="802">
        <f>IF(U339="n/a","n/a",IF(AA339&lt;0,"n/a",IF(AA339="n/a","n/a",J339+U339-AA339)))</f>
        <v>-8.0924915170378693</v>
      </c>
      <c r="AP339" s="803">
        <f>IF(U339="n/a","n/a",J339+U339)</f>
        <v>10.348480705184352</v>
      </c>
      <c r="AQ339" s="961">
        <f>IF(OR(AC339&lt;0.01,AF339="n/a"),"n/a",(I339/SQRT(22.5*AC339*(I339/AF339))-1)*100)</f>
        <v>93.957684388459683</v>
      </c>
      <c r="AR339" s="703">
        <f>INDEX(Historical!$C$7:$C$1439,MATCH(B339,Historical!$B$7:$B$1450,0))*IF(AH339="n/a",1.03,IF(AH339&lt;0,1.01,IF(AH339&gt;10,1.1,(1+AH339/100))))</f>
        <v>2.0599599999999998</v>
      </c>
      <c r="AS339" s="959">
        <f>IF($AI339="n/a",1.03*AR339,IF($AI339&lt;0,1.01*AR339,IF($AI339&gt;10,1.1*AR339,(1+$AI339/100)*AR339)))</f>
        <v>2.1310286199999999</v>
      </c>
      <c r="AT339" s="959">
        <f>IF($AK339="n/a",1.03*AS339,IF($AK339&lt;0,1.01*AS339,IF($AK339&gt;10,1.1*AS339,(1+$AK339/100)*AS339)))</f>
        <v>2.2701847888859996</v>
      </c>
      <c r="AU339" s="959">
        <f>IF($AK339="n/a",1.03*AT339,IF($AK339&lt;0,1.01*AT339,IF($AK339&gt;10,1.1*AT339,(1+$AK339/100)*AT339)))</f>
        <v>2.4184278556002554</v>
      </c>
      <c r="AV339" s="959">
        <f>IF($AK339="n/a",1.03*AU339,IF($AK339&lt;0,1.01*AU339,IF($AK339&gt;10,1.1*AU339,(1+$AK339/100)*AU339)))</f>
        <v>2.5763511945709521</v>
      </c>
      <c r="AW339" s="703">
        <f>SUM(AR339:AV339)</f>
        <v>11.455952459057206</v>
      </c>
      <c r="AX339" s="810">
        <f>AW339/I339*100</f>
        <v>21.570236224924134</v>
      </c>
      <c r="AY339" s="1017">
        <v>0.75</v>
      </c>
      <c r="AZ339" s="945">
        <v>45.83</v>
      </c>
      <c r="BA339" s="945">
        <v>-2.98</v>
      </c>
      <c r="BB339" s="945">
        <v>0.89</v>
      </c>
      <c r="BC339" s="945">
        <v>12.36</v>
      </c>
      <c r="BE339" s="666">
        <v>2005</v>
      </c>
      <c r="BF339" s="971">
        <f>IF(BE339&gt;2008,0,IF(BE339&gt;2001,1,IF(BE339&gt;1990,2,IF(BE339&gt;1980,3,IF(BE339&gt;1973,4,IF(BE339&gt;1970,5,IF(BE339&gt;1960,6,IF(BE339&gt;1958,7,IF(BE339&gt;1953,8,9)))))))))</f>
        <v>1</v>
      </c>
      <c r="BG339" s="955">
        <v>5.8000000000000007</v>
      </c>
      <c r="BH339" s="937"/>
    </row>
    <row r="340" spans="1:60" ht="11.25" customHeight="1" x14ac:dyDescent="0.2">
      <c r="A340" s="944" t="s">
        <v>3841</v>
      </c>
      <c r="B340" s="948" t="s">
        <v>3842</v>
      </c>
      <c r="C340" s="1013" t="s">
        <v>179</v>
      </c>
      <c r="D340" s="1013" t="s">
        <v>4363</v>
      </c>
      <c r="E340" s="792">
        <v>6</v>
      </c>
      <c r="F340" s="1227">
        <v>759</v>
      </c>
      <c r="G340" s="1147" t="s">
        <v>106</v>
      </c>
      <c r="H340" s="1147" t="s">
        <v>106</v>
      </c>
      <c r="I340" s="947">
        <v>21.55</v>
      </c>
      <c r="J340" s="703">
        <f>(M340/I340)*100</f>
        <v>10.208816705336428</v>
      </c>
      <c r="K340" s="950">
        <v>0.55000000000000004</v>
      </c>
      <c r="L340" s="960">
        <v>4</v>
      </c>
      <c r="M340" s="694">
        <f>K340*L340</f>
        <v>2.2000000000000002</v>
      </c>
      <c r="N340" s="943" t="s">
        <v>560</v>
      </c>
      <c r="O340" s="795">
        <v>0.53</v>
      </c>
      <c r="P340" s="934">
        <v>43503</v>
      </c>
      <c r="Q340" s="934">
        <v>43509</v>
      </c>
      <c r="R340" s="694">
        <f>(K340-O340)/O340*100</f>
        <v>3.7735849056603805</v>
      </c>
      <c r="S340" s="759">
        <f>IF(INDEX(Historical!$D$7:$D$1439,MATCH(B340,Historical!$B$7:$B$1450,0))=0,"n/a",(INDEX(Historical!$C$7:$C$1439,MATCH(B340,Historical!$B$7:$B$1450,0))/INDEX(Historical!$D$7:$D$1439,MATCH(B340,Historical!$B$7:$B$1450,0))-1)*100)</f>
        <v>4.75836431226766</v>
      </c>
      <c r="T340" s="759">
        <f>IF(INDEX(Historical!$F$7:$F$1432,MATCH(B340,Historical!$B$7:$B$1450,0))=0,"n/a",((INDEX(Historical!$C$7:$C$1439,MATCH(B340,Historical!$B$7:$B$1450,0))/INDEX(Historical!$F$7:$F$1432,MATCH(B340,Historical!$B$7:$B$1450,0)))^(1/3)-1)*100)</f>
        <v>5.8616864915257416</v>
      </c>
      <c r="U340" s="759" t="str">
        <f>IF(INDEX(Historical!$H$7:$H$1432,MATCH(B340,Historical!$B$7:$B$1450,0))=0,"n/a",((INDEX(Historical!$C$7:$C$1439,MATCH(B340,Historical!$B$7:$B$1450,0))/INDEX(Historical!$H$7:$H$1432,MATCH(B340,Historical!$B$7:$B$1450,0)))^(1/5)-1)*100)</f>
        <v>n/a</v>
      </c>
      <c r="V340" s="759" t="str">
        <f>IF(INDEX(Historical!$O$7:$O$1432,MATCH(B340,Historical!$B$7:$B$1450,0))=0,"n/a",((INDEX(Historical!$C$7:$C$1439,MATCH(B340,Historical!$B$7:$B$1450,0))/INDEX(Historical!$O$7:$O$1432,MATCH(B340,Historical!$B$7:$B$1450,0)))^(1/10)-1)*100)</f>
        <v>n/a</v>
      </c>
      <c r="W340" s="760" t="str">
        <f>IF(OR(U340&lt;=0,U340="n/a",V340&lt;=0,V340="n/a"),"n/a",U340/V340)</f>
        <v>n/a</v>
      </c>
      <c r="X340" s="761" t="str">
        <f>IF(OR(AJ340&lt;=0,AJ340="n/a",U340&lt;=0,U340="n/a"),"n/a",U340/AJ340)</f>
        <v>n/a</v>
      </c>
      <c r="Y340" s="949" t="s">
        <v>4057</v>
      </c>
      <c r="Z340" s="703">
        <f>IF(OR(AC340&lt;0.01,AC340="n/a"),"n/a",M340/AC340*100)</f>
        <v>115.18324607329843</v>
      </c>
      <c r="AA340" s="959">
        <f>IF(OR(AC340&lt;0.01,AC340="n/a"),"n/a",I340/AC340)</f>
        <v>11.282722513089006</v>
      </c>
      <c r="AB340" s="960">
        <v>12</v>
      </c>
      <c r="AC340" s="938">
        <v>1.91</v>
      </c>
      <c r="AD340" s="938" t="s">
        <v>137</v>
      </c>
      <c r="AE340" s="938">
        <v>2.59</v>
      </c>
      <c r="AF340" s="938">
        <v>1.31</v>
      </c>
      <c r="AG340" s="938">
        <v>10.5</v>
      </c>
      <c r="AH340" s="938">
        <v>18.2</v>
      </c>
      <c r="AI340" s="938">
        <v>11.89</v>
      </c>
      <c r="AJ340" s="938">
        <v>11.799999999999999</v>
      </c>
      <c r="AK340" s="938">
        <v>-3.94</v>
      </c>
      <c r="AL340" s="951">
        <v>977.16</v>
      </c>
      <c r="AM340" s="945">
        <v>27.200000000000003</v>
      </c>
      <c r="AN340" s="938">
        <v>1.83</v>
      </c>
      <c r="AO340" s="802" t="str">
        <f>IF(U340="n/a","n/a",IF(AA340&lt;0,"n/a",IF(AA340="n/a","n/a",J340+U340-AA340)))</f>
        <v>n/a</v>
      </c>
      <c r="AP340" s="803" t="str">
        <f>IF(U340="n/a","n/a",J340+U340)</f>
        <v>n/a</v>
      </c>
      <c r="AQ340" s="961">
        <f>IF(OR(AC340&lt;0.01,AF340="n/a"),"n/a",(I340/SQRT(22.5*AC340*(I340/AF340))-1)*100)</f>
        <v>-18.950312929121218</v>
      </c>
      <c r="AR340" s="703">
        <f>INDEX(Historical!$C$7:$C$1439,MATCH(B340,Historical!$B$7:$B$1450,0))*IF(AH340="n/a",1.03,IF(AH340&lt;0,1.01,IF(AH340&gt;10,1.1,(1+AH340/100))))</f>
        <v>2.3248500000000005</v>
      </c>
      <c r="AS340" s="959">
        <f>IF($AI340="n/a",1.03*AR340,IF($AI340&lt;0,1.01*AR340,IF($AI340&gt;10,1.1*AR340,(1+$AI340/100)*AR340)))</f>
        <v>2.5573350000000006</v>
      </c>
      <c r="AT340" s="959">
        <f>IF($AK340="n/a",1.03*AS340,IF($AK340&lt;0,1.01*AS340,IF($AK340&gt;10,1.1*AS340,(1+$AK340/100)*AS340)))</f>
        <v>2.5829083500000007</v>
      </c>
      <c r="AU340" s="959">
        <f>IF($AK340="n/a",1.03*AT340,IF($AK340&lt;0,1.01*AT340,IF($AK340&gt;10,1.1*AT340,(1+$AK340/100)*AT340)))</f>
        <v>2.6087374335000009</v>
      </c>
      <c r="AV340" s="959">
        <f>IF($AK340="n/a",1.03*AU340,IF($AK340&lt;0,1.01*AU340,IF($AK340&gt;10,1.1*AU340,(1+$AK340/100)*AU340)))</f>
        <v>2.6348248078350007</v>
      </c>
      <c r="AW340" s="703">
        <f>SUM(AR340:AV340)</f>
        <v>12.708655591335004</v>
      </c>
      <c r="AX340" s="810">
        <f>AW340/I340*100</f>
        <v>58.972879774176356</v>
      </c>
      <c r="AY340" s="1017">
        <v>0.95</v>
      </c>
      <c r="AZ340" s="945">
        <v>19.919999999999998</v>
      </c>
      <c r="BA340" s="945">
        <v>-17.080000000000002</v>
      </c>
      <c r="BB340" s="945">
        <v>1.38</v>
      </c>
      <c r="BC340" s="945">
        <v>-2.21</v>
      </c>
      <c r="BE340" s="666">
        <v>2014</v>
      </c>
      <c r="BF340" s="971">
        <f>IF(BE340&gt;2008,0,IF(BE340&gt;2001,1,IF(BE340&gt;1990,2,IF(BE340&gt;1980,3,IF(BE340&gt;1973,4,IF(BE340&gt;1970,5,IF(BE340&gt;1960,6,IF(BE340&gt;1958,7,IF(BE340&gt;1953,8,9)))))))))</f>
        <v>0</v>
      </c>
      <c r="BG340" s="955">
        <v>3.5000000000000004</v>
      </c>
      <c r="BH340" s="937"/>
    </row>
    <row r="341" spans="1:60" ht="11.25" customHeight="1" x14ac:dyDescent="0.2">
      <c r="A341" s="954" t="s">
        <v>4402</v>
      </c>
      <c r="B341" s="948" t="s">
        <v>3840</v>
      </c>
      <c r="C341" s="1013" t="s">
        <v>4345</v>
      </c>
      <c r="D341" s="1013" t="s">
        <v>4346</v>
      </c>
      <c r="E341" s="792">
        <v>5</v>
      </c>
      <c r="F341" s="1227">
        <v>847</v>
      </c>
      <c r="G341" s="1227" t="s">
        <v>106</v>
      </c>
      <c r="H341" s="1227" t="s">
        <v>106</v>
      </c>
      <c r="I341" s="947">
        <v>37.71</v>
      </c>
      <c r="J341" s="703">
        <f>(M341/I341)*100</f>
        <v>7.2129408644921771</v>
      </c>
      <c r="K341" s="950">
        <v>0.68</v>
      </c>
      <c r="L341" s="960">
        <v>4</v>
      </c>
      <c r="M341" s="694">
        <f>K341*L341</f>
        <v>2.72</v>
      </c>
      <c r="N341" s="943" t="s">
        <v>289</v>
      </c>
      <c r="O341" s="795">
        <v>0.63</v>
      </c>
      <c r="P341" s="934">
        <v>43447</v>
      </c>
      <c r="Q341" s="934">
        <v>43462</v>
      </c>
      <c r="R341" s="694">
        <f>(K341-O341)/O341*100</f>
        <v>7.936507936507943</v>
      </c>
      <c r="S341" s="759">
        <f>IF(INDEX(Historical!$D$7:$D$1439,MATCH(B341,Historical!$B$7:$B$1450,0))=0,"n/a",(INDEX(Historical!$C$7:$C$1439,MATCH(B341,Historical!$B$7:$B$1450,0))/INDEX(Historical!$D$7:$D$1439,MATCH(B341,Historical!$B$7:$B$1450,0))-1)*100)</f>
        <v>2.8000000000000025</v>
      </c>
      <c r="T341" s="759">
        <f>IF(INDEX(Historical!$F$7:$F$1432,MATCH(B341,Historical!$B$7:$B$1450,0))=0,"n/a",((INDEX(Historical!$C$7:$C$1439,MATCH(B341,Historical!$B$7:$B$1450,0))/INDEX(Historical!$F$7:$F$1432,MATCH(B341,Historical!$B$7:$B$1450,0)))^(1/3)-1)*100)</f>
        <v>5.6393069258270812</v>
      </c>
      <c r="U341" s="759" t="str">
        <f>IF(INDEX(Historical!$H$7:$H$1432,MATCH(B341,Historical!$B$7:$B$1450,0))=0,"n/a",((INDEX(Historical!$C$7:$C$1439,MATCH(B341,Historical!$B$7:$B$1450,0))/INDEX(Historical!$H$7:$H$1432,MATCH(B341,Historical!$B$7:$B$1450,0)))^(1/5)-1)*100)</f>
        <v>n/a</v>
      </c>
      <c r="V341" s="759" t="str">
        <f>IF(INDEX(Historical!$O$7:$O$1432,MATCH(B341,Historical!$B$7:$B$1450,0))=0,"n/a",((INDEX(Historical!$C$7:$C$1439,MATCH(B341,Historical!$B$7:$B$1450,0))/INDEX(Historical!$O$7:$O$1432,MATCH(B341,Historical!$B$7:$B$1450,0)))^(1/10)-1)*100)</f>
        <v>n/a</v>
      </c>
      <c r="W341" s="760" t="str">
        <f>IF(OR(U341&lt;=0,U341="n/a",V341&lt;=0,V341="n/a"),"n/a",U341/V341)</f>
        <v>n/a</v>
      </c>
      <c r="X341" s="761" t="str">
        <f>IF(OR(AJ341&lt;=0,AJ341="n/a",U341&lt;=0,U341="n/a"),"n/a",U341/AJ341)</f>
        <v>n/a</v>
      </c>
      <c r="Y341" s="949"/>
      <c r="Z341" s="703">
        <f>IF(OR(AC341&lt;0.01,AC341="n/a"),"n/a",M341/AC341*100)</f>
        <v>174.35897435897436</v>
      </c>
      <c r="AA341" s="959">
        <f>IF(OR(AC341&lt;0.01,AC341="n/a"),"n/a",I341/AC341)</f>
        <v>24.173076923076923</v>
      </c>
      <c r="AB341" s="960">
        <v>12</v>
      </c>
      <c r="AC341" s="938">
        <v>1.56</v>
      </c>
      <c r="AD341" s="938">
        <v>2.44</v>
      </c>
      <c r="AE341" s="938">
        <v>7.32</v>
      </c>
      <c r="AF341" s="938">
        <v>3.67</v>
      </c>
      <c r="AG341" s="938">
        <v>14.6</v>
      </c>
      <c r="AH341" s="938">
        <v>-12</v>
      </c>
      <c r="AI341" s="938">
        <v>6.13</v>
      </c>
      <c r="AJ341" s="938">
        <v>65.400000000000006</v>
      </c>
      <c r="AK341" s="938">
        <v>9.91</v>
      </c>
      <c r="AL341" s="951">
        <v>8050.0000000000009</v>
      </c>
      <c r="AM341" s="945">
        <v>0.1</v>
      </c>
      <c r="AN341" s="938">
        <v>2.62</v>
      </c>
      <c r="AO341" s="802" t="str">
        <f>IF(U341="n/a","n/a",IF(AA341&lt;0,"n/a",IF(AA341="n/a","n/a",J341+U341-AA341)))</f>
        <v>n/a</v>
      </c>
      <c r="AP341" s="803" t="str">
        <f>IF(U341="n/a","n/a",J341+U341)</f>
        <v>n/a</v>
      </c>
      <c r="AQ341" s="961">
        <f>IF(OR(AC341&lt;0.01,AF341="n/a"),"n/a",(I341/SQRT(22.5*AC341*(I341/AF341))-1)*100)</f>
        <v>98.567304355410855</v>
      </c>
      <c r="AR341" s="703">
        <f>INDEX(Historical!$C$7:$C$1439,MATCH(B341,Historical!$B$7:$B$1450,0))*IF(AH341="n/a",1.03,IF(AH341&lt;0,1.01,IF(AH341&gt;10,1.1,(1+AH341/100))))</f>
        <v>2.5956999999999999</v>
      </c>
      <c r="AS341" s="959">
        <f>IF($AI341="n/a",1.03*AR341,IF($AI341&lt;0,1.01*AR341,IF($AI341&gt;10,1.1*AR341,(1+$AI341/100)*AR341)))</f>
        <v>2.7548164099999997</v>
      </c>
      <c r="AT341" s="959">
        <f>IF($AK341="n/a",1.03*AS341,IF($AK341&lt;0,1.01*AS341,IF($AK341&gt;10,1.1*AS341,(1+$AK341/100)*AS341)))</f>
        <v>3.0278187162309997</v>
      </c>
      <c r="AU341" s="959">
        <f>IF($AK341="n/a",1.03*AT341,IF($AK341&lt;0,1.01*AT341,IF($AK341&gt;10,1.1*AT341,(1+$AK341/100)*AT341)))</f>
        <v>3.3278755510094915</v>
      </c>
      <c r="AV341" s="959">
        <f>IF($AK341="n/a",1.03*AU341,IF($AK341&lt;0,1.01*AU341,IF($AK341&gt;10,1.1*AU341,(1+$AK341/100)*AU341)))</f>
        <v>3.6576680181145318</v>
      </c>
      <c r="AW341" s="703">
        <f>SUM(AR341:AV341)</f>
        <v>15.363878695355021</v>
      </c>
      <c r="AX341" s="810">
        <f>AW341/I341*100</f>
        <v>40.742186940745221</v>
      </c>
      <c r="AY341" s="1017">
        <v>0.56000000000000005</v>
      </c>
      <c r="AZ341" s="945">
        <v>20.9</v>
      </c>
      <c r="BA341" s="945">
        <v>-7.62</v>
      </c>
      <c r="BB341" s="945">
        <v>-3.8899999999999997</v>
      </c>
      <c r="BC341" s="945">
        <v>2.19</v>
      </c>
      <c r="BE341" s="666">
        <v>2014</v>
      </c>
      <c r="BF341" s="971">
        <f>IF(BE341&gt;2008,0,IF(BE341&gt;2001,1,IF(BE341&gt;1990,2,IF(BE341&gt;1980,3,IF(BE341&gt;1973,4,IF(BE341&gt;1970,5,IF(BE341&gt;1960,6,IF(BE341&gt;1958,7,IF(BE341&gt;1953,8,9)))))))))</f>
        <v>0</v>
      </c>
      <c r="BG341" s="955">
        <v>4.1000000000000005</v>
      </c>
      <c r="BH341" s="936"/>
    </row>
    <row r="342" spans="1:60" ht="11.25" customHeight="1" x14ac:dyDescent="0.2">
      <c r="A342" s="944" t="s">
        <v>1535</v>
      </c>
      <c r="B342" s="948" t="s">
        <v>1536</v>
      </c>
      <c r="C342" s="1013" t="s">
        <v>123</v>
      </c>
      <c r="D342" s="1013" t="s">
        <v>4392</v>
      </c>
      <c r="E342" s="793">
        <v>6</v>
      </c>
      <c r="F342" s="1227">
        <v>716</v>
      </c>
      <c r="G342" s="1158" t="s">
        <v>106</v>
      </c>
      <c r="H342" s="1158" t="s">
        <v>106</v>
      </c>
      <c r="I342" s="947">
        <v>16.32</v>
      </c>
      <c r="J342" s="703">
        <f>(M342/I342)*100</f>
        <v>3.1862745098039214</v>
      </c>
      <c r="K342" s="950">
        <v>0.13</v>
      </c>
      <c r="L342" s="960">
        <v>4</v>
      </c>
      <c r="M342" s="694">
        <f>K342*L342</f>
        <v>0.52</v>
      </c>
      <c r="N342" s="943" t="s">
        <v>169</v>
      </c>
      <c r="O342" s="795">
        <v>0.125</v>
      </c>
      <c r="P342" s="939">
        <v>42824</v>
      </c>
      <c r="Q342" s="939">
        <v>42872</v>
      </c>
      <c r="R342" s="694">
        <f>(K342-O342)/O342*100</f>
        <v>4.0000000000000036</v>
      </c>
      <c r="S342" s="759">
        <f>IF(INDEX(Historical!$D$7:$D$1439,MATCH(B342,Historical!$B$7:$B$1450,0))=0,"n/a",(INDEX(Historical!$C$7:$C$1439,MATCH(B342,Historical!$B$7:$B$1450,0))/INDEX(Historical!$D$7:$D$1439,MATCH(B342,Historical!$B$7:$B$1450,0))-1)*100)</f>
        <v>0.97087378640776656</v>
      </c>
      <c r="T342" s="759">
        <f>IF(INDEX(Historical!$F$7:$F$1432,MATCH(B342,Historical!$B$7:$B$1450,0))=0,"n/a",((INDEX(Historical!$C$7:$C$1439,MATCH(B342,Historical!$B$7:$B$1450,0))/INDEX(Historical!$F$7:$F$1432,MATCH(B342,Historical!$B$7:$B$1450,0)))^(1/3)-1)*100)</f>
        <v>3.4272939158597637</v>
      </c>
      <c r="U342" s="759">
        <f>IF(INDEX(Historical!$H$7:$H$1432,MATCH(B342,Historical!$B$7:$B$1450,0))=0,"n/a",((INDEX(Historical!$C$7:$C$1439,MATCH(B342,Historical!$B$7:$B$1450,0))/INDEX(Historical!$H$7:$H$1432,MATCH(B342,Historical!$B$7:$B$1450,0)))^(1/5)-1)*100)</f>
        <v>5.9223841048812176</v>
      </c>
      <c r="V342" s="759">
        <f>IF(INDEX(Historical!$O$7:$O$1432,MATCH(B342,Historical!$B$7:$B$1450,0))=0,"n/a",((INDEX(Historical!$C$7:$C$1439,MATCH(B342,Historical!$B$7:$B$1450,0))/INDEX(Historical!$O$7:$O$1432,MATCH(B342,Historical!$B$7:$B$1450,0)))^(1/10)-1)*100)</f>
        <v>3.7456949716377919</v>
      </c>
      <c r="W342" s="760">
        <f>IF(OR(U342&lt;=0,U342="n/a",V342&lt;=0,V342="n/a"),"n/a",U342/V342)</f>
        <v>1.5811175628889174</v>
      </c>
      <c r="X342" s="761" t="str">
        <f>IF(OR(AJ342&lt;=0,AJ342="n/a",U342&lt;=0,U342="n/a"),"n/a",U342/AJ342)</f>
        <v>n/a</v>
      </c>
      <c r="Y342" s="727" t="s">
        <v>4421</v>
      </c>
      <c r="Z342" s="703">
        <f>IF(OR(AC342&lt;0.01,AC342="n/a"),"n/a",M342/AC342*100)</f>
        <v>1733.3333333333335</v>
      </c>
      <c r="AA342" s="959">
        <f>IF(OR(AC342&lt;0.01,AC342="n/a"),"n/a",I342/AC342)</f>
        <v>544</v>
      </c>
      <c r="AB342" s="960">
        <v>12</v>
      </c>
      <c r="AC342" s="938">
        <v>0.03</v>
      </c>
      <c r="AD342" s="938">
        <v>3118.52</v>
      </c>
      <c r="AE342" s="938">
        <v>0.83</v>
      </c>
      <c r="AF342" s="938">
        <v>1.38</v>
      </c>
      <c r="AG342" s="938" t="s">
        <v>137</v>
      </c>
      <c r="AH342" s="938">
        <v>-106.5</v>
      </c>
      <c r="AI342" s="938">
        <v>45.09</v>
      </c>
      <c r="AJ342" s="938">
        <v>-15</v>
      </c>
      <c r="AK342" s="938">
        <v>0.2</v>
      </c>
      <c r="AL342" s="951">
        <v>735.74</v>
      </c>
      <c r="AM342" s="945">
        <v>2.1</v>
      </c>
      <c r="AN342" s="938">
        <v>0.73</v>
      </c>
      <c r="AO342" s="802">
        <f>IF(U342="n/a","n/a",IF(AA342&lt;0,"n/a",IF(AA342="n/a","n/a",J342+U342-AA342)))</f>
        <v>-534.89134138531483</v>
      </c>
      <c r="AP342" s="803">
        <f>IF(U342="n/a","n/a",J342+U342)</f>
        <v>9.1086586146851385</v>
      </c>
      <c r="AQ342" s="961">
        <f>IF(OR(AC342&lt;0.01,AF342="n/a"),"n/a",(I342/SQRT(22.5*AC342*(I342/AF342))-1)*100)</f>
        <v>477.62733083999177</v>
      </c>
      <c r="AR342" s="703">
        <f>INDEX(Historical!$C$7:$C$1439,MATCH(B342,Historical!$B$7:$B$1450,0))*IF(AH342="n/a",1.03,IF(AH342&lt;0,1.01,IF(AH342&gt;10,1.1,(1+AH342/100))))</f>
        <v>0.5252</v>
      </c>
      <c r="AS342" s="959">
        <f>IF($AI342="n/a",1.03*AR342,IF($AI342&lt;0,1.01*AR342,IF($AI342&gt;10,1.1*AR342,(1+$AI342/100)*AR342)))</f>
        <v>0.57772000000000001</v>
      </c>
      <c r="AT342" s="959">
        <f>IF($AK342="n/a",1.03*AS342,IF($AK342&lt;0,1.01*AS342,IF($AK342&gt;10,1.1*AS342,(1+$AK342/100)*AS342)))</f>
        <v>0.57887544000000002</v>
      </c>
      <c r="AU342" s="959">
        <f>IF($AK342="n/a",1.03*AT342,IF($AK342&lt;0,1.01*AT342,IF($AK342&gt;10,1.1*AT342,(1+$AK342/100)*AT342)))</f>
        <v>0.58003319088000005</v>
      </c>
      <c r="AV342" s="959">
        <f>IF($AK342="n/a",1.03*AU342,IF($AK342&lt;0,1.01*AU342,IF($AK342&gt;10,1.1*AU342,(1+$AK342/100)*AU342)))</f>
        <v>0.58119325726176008</v>
      </c>
      <c r="AW342" s="703">
        <f>SUM(AR342:AV342)</f>
        <v>2.8430218881417604</v>
      </c>
      <c r="AX342" s="810">
        <f>AW342/I342*100</f>
        <v>17.420477255770589</v>
      </c>
      <c r="AY342" s="1017">
        <v>1.74</v>
      </c>
      <c r="AZ342" s="945">
        <v>75.77000000000001</v>
      </c>
      <c r="BA342" s="945">
        <v>-20</v>
      </c>
      <c r="BB342" s="945">
        <v>1.4500000000000002</v>
      </c>
      <c r="BC342" s="945">
        <v>13.370000000000001</v>
      </c>
      <c r="BD342" s="697"/>
      <c r="BE342" s="666">
        <v>2014</v>
      </c>
      <c r="BF342" s="971">
        <f>IF(BE342&gt;2008,0,IF(BE342&gt;2001,1,IF(BE342&gt;1990,2,IF(BE342&gt;1980,3,IF(BE342&gt;1973,4,IF(BE342&gt;1970,5,IF(BE342&gt;1960,6,IF(BE342&gt;1958,7,IF(BE342&gt;1953,8,9)))))))))</f>
        <v>0</v>
      </c>
      <c r="BG342" s="955" t="s">
        <v>137</v>
      </c>
      <c r="BH342" s="937"/>
    </row>
    <row r="343" spans="1:60" s="838" customFormat="1" ht="11.25" customHeight="1" x14ac:dyDescent="0.2">
      <c r="A343" s="698" t="s">
        <v>1101</v>
      </c>
      <c r="B343" s="846" t="s">
        <v>1102</v>
      </c>
      <c r="C343" s="1013" t="s">
        <v>4216</v>
      </c>
      <c r="D343" s="1013" t="s">
        <v>4364</v>
      </c>
      <c r="E343" s="818">
        <v>9</v>
      </c>
      <c r="F343" s="1227">
        <v>439</v>
      </c>
      <c r="G343" s="1236" t="s">
        <v>106</v>
      </c>
      <c r="H343" s="1236" t="s">
        <v>106</v>
      </c>
      <c r="I343" s="819">
        <v>30.75</v>
      </c>
      <c r="J343" s="820">
        <f>(M343/I343)*100</f>
        <v>2.6016260162601625</v>
      </c>
      <c r="K343" s="821">
        <v>0.2</v>
      </c>
      <c r="L343" s="822">
        <v>4</v>
      </c>
      <c r="M343" s="823">
        <f>K343*L343</f>
        <v>0.8</v>
      </c>
      <c r="N343" s="824" t="s">
        <v>152</v>
      </c>
      <c r="O343" s="825">
        <v>0.18</v>
      </c>
      <c r="P343" s="826">
        <v>43523</v>
      </c>
      <c r="Q343" s="826">
        <v>43553</v>
      </c>
      <c r="R343" s="823">
        <f>(K343-O343)/O343*100</f>
        <v>11.111111111111121</v>
      </c>
      <c r="S343" s="759">
        <f>IF(INDEX(Historical!$D$7:$D$1439,MATCH(B343,Historical!$B$7:$B$1450,0))=0,"n/a",(INDEX(Historical!$C$7:$C$1439,MATCH(B343,Historical!$B$7:$B$1450,0))/INDEX(Historical!$D$7:$D$1439,MATCH(B343,Historical!$B$7:$B$1450,0))-1)*100)</f>
        <v>16.129032258064502</v>
      </c>
      <c r="T343" s="759">
        <f>IF(INDEX(Historical!$F$7:$F$1432,MATCH(B343,Historical!$B$7:$B$1450,0))=0,"n/a",((INDEX(Historical!$C$7:$C$1439,MATCH(B343,Historical!$B$7:$B$1450,0))/INDEX(Historical!$F$7:$F$1432,MATCH(B343,Historical!$B$7:$B$1450,0)))^(1/3)-1)*100)</f>
        <v>14.471424255333186</v>
      </c>
      <c r="U343" s="759">
        <f>IF(INDEX(Historical!$H$7:$H$1432,MATCH(B343,Historical!$B$7:$B$1450,0))=0,"n/a",((INDEX(Historical!$C$7:$C$1439,MATCH(B343,Historical!$B$7:$B$1450,0))/INDEX(Historical!$H$7:$H$1432,MATCH(B343,Historical!$B$7:$B$1450,0)))^(1/5)-1)*100)</f>
        <v>13.045577778664775</v>
      </c>
      <c r="V343" s="759">
        <f>IF(INDEX(Historical!$O$7:$O$1432,MATCH(B343,Historical!$B$7:$B$1450,0))=0,"n/a",((INDEX(Historical!$C$7:$C$1439,MATCH(B343,Historical!$B$7:$B$1450,0))/INDEX(Historical!$O$7:$O$1432,MATCH(B343,Historical!$B$7:$B$1450,0)))^(1/10)-1)*100)</f>
        <v>13.665914413936475</v>
      </c>
      <c r="W343" s="827">
        <f>IF(OR(U343&lt;=0,U343="n/a",V343&lt;=0,V343="n/a"),"n/a",U343/V343)</f>
        <v>0.95460701593161723</v>
      </c>
      <c r="X343" s="828" t="str">
        <f>IF(OR(AJ343&lt;=0,AJ343="n/a",U343&lt;=0,U343="n/a"),"n/a",U343/AJ343)</f>
        <v>n/a</v>
      </c>
      <c r="Y343" s="829"/>
      <c r="Z343" s="820">
        <f>IF(OR(AC343&lt;0.01,AC343="n/a"),"n/a",M343/AC343*100)</f>
        <v>34.482758620689658</v>
      </c>
      <c r="AA343" s="830">
        <f>IF(OR(AC343&lt;0.01,AC343="n/a"),"n/a",I343/AC343)</f>
        <v>13.254310344827587</v>
      </c>
      <c r="AB343" s="822">
        <v>12</v>
      </c>
      <c r="AC343" s="831">
        <v>2.3199999999999998</v>
      </c>
      <c r="AD343" s="831">
        <v>0.97</v>
      </c>
      <c r="AE343" s="831">
        <v>2.12</v>
      </c>
      <c r="AF343" s="831">
        <v>2.1800000000000002</v>
      </c>
      <c r="AG343" s="831">
        <v>17.899999999999999</v>
      </c>
      <c r="AH343" s="840">
        <v>300.09999999999997</v>
      </c>
      <c r="AI343" s="840">
        <v>12.9</v>
      </c>
      <c r="AJ343" s="831">
        <v>-3.3000000000000003</v>
      </c>
      <c r="AK343" s="831">
        <v>13.950000000000001</v>
      </c>
      <c r="AL343" s="832">
        <v>24620</v>
      </c>
      <c r="AM343" s="833">
        <v>0.1</v>
      </c>
      <c r="AN343" s="831">
        <v>0.53</v>
      </c>
      <c r="AO343" s="834">
        <f>IF(U343="n/a","n/a",IF(AA343&lt;0,"n/a",IF(AA343="n/a","n/a",J343+U343-AA343)))</f>
        <v>2.3928934500973504</v>
      </c>
      <c r="AP343" s="835">
        <f>IF(U343="n/a","n/a",J343+U343)</f>
        <v>15.647203794924938</v>
      </c>
      <c r="AQ343" s="836">
        <f>IF(OR(AC343&lt;0.01,AF343="n/a"),"n/a",(I343/SQRT(22.5*AC343*(I343/AF343))-1)*100)</f>
        <v>13.322345647222233</v>
      </c>
      <c r="AR343" s="703">
        <f>INDEX(Historical!$C$7:$C$1439,MATCH(B343,Historical!$B$7:$B$1450,0))*IF(AH343="n/a",1.03,IF(AH343&lt;0,1.01,IF(AH343&gt;10,1.1,(1+AH343/100))))</f>
        <v>0.79200000000000004</v>
      </c>
      <c r="AS343" s="830">
        <f>IF($AI343="n/a",1.03*AR343,IF($AI343&lt;0,1.01*AR343,IF($AI343&gt;10,1.1*AR343,(1+$AI343/100)*AR343)))</f>
        <v>0.87120000000000009</v>
      </c>
      <c r="AT343" s="830">
        <f>IF($AK343="n/a",1.03*AS343,IF($AK343&lt;0,1.01*AS343,IF($AK343&gt;10,1.1*AS343,(1+$AK343/100)*AS343)))</f>
        <v>0.95832000000000017</v>
      </c>
      <c r="AU343" s="830">
        <f>IF($AK343="n/a",1.03*AT343,IF($AK343&lt;0,1.01*AT343,IF($AK343&gt;10,1.1*AT343,(1+$AK343/100)*AT343)))</f>
        <v>1.0541520000000002</v>
      </c>
      <c r="AV343" s="830">
        <f>IF($AK343="n/a",1.03*AU343,IF($AK343&lt;0,1.01*AU343,IF($AK343&gt;10,1.1*AU343,(1+$AK343/100)*AU343)))</f>
        <v>1.1595672000000004</v>
      </c>
      <c r="AW343" s="820">
        <f>SUM(AR343:AV343)</f>
        <v>4.8352392000000011</v>
      </c>
      <c r="AX343" s="837">
        <f>AW343/I343*100</f>
        <v>15.724355121951222</v>
      </c>
      <c r="AY343" s="1018">
        <v>1.1599999999999999</v>
      </c>
      <c r="AZ343" s="833">
        <v>11.129999999999999</v>
      </c>
      <c r="BA343" s="833">
        <v>-15.89</v>
      </c>
      <c r="BB343" s="833">
        <v>-3.83</v>
      </c>
      <c r="BC343" s="833">
        <v>-4.71</v>
      </c>
      <c r="BD343" s="985"/>
      <c r="BE343" s="666">
        <v>2011</v>
      </c>
      <c r="BF343" s="971">
        <f>IF(BE343&gt;2008,0,IF(BE343&gt;2001,1,IF(BE343&gt;1990,2,IF(BE343&gt;1980,3,IF(BE343&gt;1973,4,IF(BE343&gt;1970,5,IF(BE343&gt;1960,6,IF(BE343&gt;1958,7,IF(BE343&gt;1953,8,9)))))))))</f>
        <v>0</v>
      </c>
      <c r="BG343" s="892">
        <v>7.7</v>
      </c>
    </row>
    <row r="344" spans="1:60" ht="11.25" customHeight="1" x14ac:dyDescent="0.2">
      <c r="A344" s="936" t="s">
        <v>1240</v>
      </c>
      <c r="B344" s="948" t="s">
        <v>1241</v>
      </c>
      <c r="C344" s="1013" t="s">
        <v>247</v>
      </c>
      <c r="D344" s="1013" t="s">
        <v>4360</v>
      </c>
      <c r="E344" s="792">
        <v>9</v>
      </c>
      <c r="F344" s="1227">
        <v>460</v>
      </c>
      <c r="G344" s="1227" t="s">
        <v>106</v>
      </c>
      <c r="H344" s="1227" t="s">
        <v>106</v>
      </c>
      <c r="I344" s="947">
        <v>27.42</v>
      </c>
      <c r="J344" s="703">
        <f>(M344/I344)*100</f>
        <v>1.6776075857038657</v>
      </c>
      <c r="K344" s="950">
        <v>0.115</v>
      </c>
      <c r="L344" s="960">
        <v>4</v>
      </c>
      <c r="M344" s="694">
        <f>K344*L344</f>
        <v>0.46</v>
      </c>
      <c r="N344" s="943" t="s">
        <v>623</v>
      </c>
      <c r="O344" s="795">
        <v>0.11</v>
      </c>
      <c r="P344" s="934">
        <v>43564</v>
      </c>
      <c r="Q344" s="934">
        <v>43579</v>
      </c>
      <c r="R344" s="694">
        <f>(K344-O344)/O344*100</f>
        <v>4.5454545454545494</v>
      </c>
      <c r="S344" s="759">
        <f>IF(INDEX(Historical!$D$7:$D$1439,MATCH(B344,Historical!$B$7:$B$1450,0))=0,"n/a",(INDEX(Historical!$C$7:$C$1439,MATCH(B344,Historical!$B$7:$B$1450,0))/INDEX(Historical!$D$7:$D$1439,MATCH(B344,Historical!$B$7:$B$1450,0))-1)*100)</f>
        <v>13.157894736842103</v>
      </c>
      <c r="T344" s="759">
        <f>IF(INDEX(Historical!$F$7:$F$1432,MATCH(B344,Historical!$B$7:$B$1450,0))=0,"n/a",((INDEX(Historical!$C$7:$C$1439,MATCH(B344,Historical!$B$7:$B$1450,0))/INDEX(Historical!$F$7:$F$1432,MATCH(B344,Historical!$B$7:$B$1450,0)))^(1/3)-1)*100)</f>
        <v>9.2240238124367213</v>
      </c>
      <c r="U344" s="759">
        <f>IF(INDEX(Historical!$H$7:$H$1432,MATCH(B344,Historical!$B$7:$B$1450,0))=0,"n/a",((INDEX(Historical!$C$7:$C$1439,MATCH(B344,Historical!$B$7:$B$1450,0))/INDEX(Historical!$H$7:$H$1432,MATCH(B344,Historical!$B$7:$B$1450,0)))^(1/5)-1)*100)</f>
        <v>9.3521062182361661</v>
      </c>
      <c r="V344" s="759">
        <f>IF(INDEX(Historical!$O$7:$O$1432,MATCH(B344,Historical!$B$7:$B$1450,0))=0,"n/a",((INDEX(Historical!$C$7:$C$1439,MATCH(B344,Historical!$B$7:$B$1450,0))/INDEX(Historical!$O$7:$O$1432,MATCH(B344,Historical!$B$7:$B$1450,0)))^(1/10)-1)*100)</f>
        <v>7.3027746404503269</v>
      </c>
      <c r="W344" s="760">
        <f>IF(OR(U344&lt;=0,U344="n/a",V344&lt;=0,V344="n/a"),"n/a",U344/V344)</f>
        <v>1.280623691498642</v>
      </c>
      <c r="X344" s="761">
        <f>IF(OR(AJ344&lt;=0,AJ344="n/a",U344&lt;=0,U344="n/a"),"n/a",U344/AJ344)</f>
        <v>0.58450663863976038</v>
      </c>
      <c r="Y344" s="706"/>
      <c r="Z344" s="703">
        <f>IF(OR(AC344&lt;0.01,AC344="n/a"),"n/a",M344/AC344*100)</f>
        <v>27.878787878787882</v>
      </c>
      <c r="AA344" s="959">
        <f>IF(OR(AC344&lt;0.01,AC344="n/a"),"n/a",I344/AC344)</f>
        <v>16.618181818181821</v>
      </c>
      <c r="AB344" s="960">
        <v>12</v>
      </c>
      <c r="AC344" s="938">
        <v>1.65</v>
      </c>
      <c r="AD344" s="938">
        <v>1.1000000000000001</v>
      </c>
      <c r="AE344" s="938">
        <v>3.78</v>
      </c>
      <c r="AF344" s="938">
        <v>3.77</v>
      </c>
      <c r="AG344" s="938">
        <v>23.400000000000002</v>
      </c>
      <c r="AH344" s="938">
        <v>5.3</v>
      </c>
      <c r="AI344" s="938">
        <v>5.04</v>
      </c>
      <c r="AJ344" s="938">
        <v>16</v>
      </c>
      <c r="AK344" s="938">
        <v>15</v>
      </c>
      <c r="AL344" s="951">
        <v>7000</v>
      </c>
      <c r="AM344" s="945">
        <v>0.2</v>
      </c>
      <c r="AN344" s="938">
        <v>0</v>
      </c>
      <c r="AO344" s="802">
        <f>IF(U344="n/a","n/a",IF(AA344&lt;0,"n/a",IF(AA344="n/a","n/a",J344+U344-AA344)))</f>
        <v>-5.5884680142417889</v>
      </c>
      <c r="AP344" s="803">
        <f>IF(U344="n/a","n/a",J344+U344)</f>
        <v>11.029713803940032</v>
      </c>
      <c r="AQ344" s="961">
        <f>IF(OR(AC344&lt;0.01,AF344="n/a"),"n/a",(I344/SQRT(22.5*AC344*(I344/AF344))-1)*100)</f>
        <v>66.867273210437745</v>
      </c>
      <c r="AR344" s="703">
        <f>INDEX(Historical!$C$7:$C$1439,MATCH(B344,Historical!$B$7:$B$1450,0))*IF(AH344="n/a",1.03,IF(AH344&lt;0,1.01,IF(AH344&gt;10,1.1,(1+AH344/100))))</f>
        <v>0.45278999999999997</v>
      </c>
      <c r="AS344" s="959">
        <f>IF($AI344="n/a",1.03*AR344,IF($AI344&lt;0,1.01*AR344,IF($AI344&gt;10,1.1*AR344,(1+$AI344/100)*AR344)))</f>
        <v>0.47561061599999999</v>
      </c>
      <c r="AT344" s="959">
        <f>IF($AK344="n/a",1.03*AS344,IF($AK344&lt;0,1.01*AS344,IF($AK344&gt;10,1.1*AS344,(1+$AK344/100)*AS344)))</f>
        <v>0.52317167760000005</v>
      </c>
      <c r="AU344" s="959">
        <f>IF($AK344="n/a",1.03*AT344,IF($AK344&lt;0,1.01*AT344,IF($AK344&gt;10,1.1*AT344,(1+$AK344/100)*AT344)))</f>
        <v>0.57548884536000011</v>
      </c>
      <c r="AV344" s="959">
        <f>IF($AK344="n/a",1.03*AU344,IF($AK344&lt;0,1.01*AU344,IF($AK344&gt;10,1.1*AU344,(1+$AK344/100)*AU344)))</f>
        <v>0.63303772989600016</v>
      </c>
      <c r="AW344" s="703">
        <f>SUM(AR344:AV344)</f>
        <v>2.6600988688560001</v>
      </c>
      <c r="AX344" s="810">
        <f>AW344/I344*100</f>
        <v>9.7013087850328219</v>
      </c>
      <c r="AY344" s="1017">
        <v>1.22</v>
      </c>
      <c r="AZ344" s="945">
        <v>54.04</v>
      </c>
      <c r="BA344" s="945">
        <v>-1.8800000000000001</v>
      </c>
      <c r="BB344" s="945">
        <v>14.41</v>
      </c>
      <c r="BC344" s="945">
        <v>25.130000000000003</v>
      </c>
      <c r="BE344" s="666">
        <v>2011</v>
      </c>
      <c r="BF344" s="971">
        <f>IF(BE344&gt;2008,0,IF(BE344&gt;2001,1,IF(BE344&gt;1990,2,IF(BE344&gt;1980,3,IF(BE344&gt;1973,4,IF(BE344&gt;1970,5,IF(BE344&gt;1960,6,IF(BE344&gt;1958,7,IF(BE344&gt;1953,8,9)))))))))</f>
        <v>0</v>
      </c>
      <c r="BG344" s="955">
        <v>20.7</v>
      </c>
      <c r="BH344" s="937"/>
    </row>
    <row r="345" spans="1:60" ht="11.25" customHeight="1" x14ac:dyDescent="0.2">
      <c r="A345" s="936" t="s">
        <v>245</v>
      </c>
      <c r="B345" s="948" t="s">
        <v>246</v>
      </c>
      <c r="C345" s="1013" t="s">
        <v>247</v>
      </c>
      <c r="D345" s="1013" t="s">
        <v>4385</v>
      </c>
      <c r="E345" s="792">
        <v>63</v>
      </c>
      <c r="F345" s="1227">
        <v>4</v>
      </c>
      <c r="G345" s="1170" t="s">
        <v>37</v>
      </c>
      <c r="H345" s="1170" t="s">
        <v>37</v>
      </c>
      <c r="I345" s="938">
        <v>97.12</v>
      </c>
      <c r="J345" s="703">
        <f>(M345/I345)*100</f>
        <v>3.1404448105436571</v>
      </c>
      <c r="K345" s="950">
        <v>0.76249999999999996</v>
      </c>
      <c r="L345" s="960">
        <v>4</v>
      </c>
      <c r="M345" s="694">
        <f>K345*L345</f>
        <v>3.05</v>
      </c>
      <c r="N345" s="943" t="s">
        <v>164</v>
      </c>
      <c r="O345" s="795">
        <v>0.72</v>
      </c>
      <c r="P345" s="934">
        <v>43531</v>
      </c>
      <c r="Q345" s="934">
        <v>43556</v>
      </c>
      <c r="R345" s="694">
        <f>(K345-O345)/O345*100</f>
        <v>5.9027777777777759</v>
      </c>
      <c r="S345" s="759">
        <f>IF(INDEX(Historical!$D$7:$D$1439,MATCH(B345,Historical!$B$7:$B$1450,0))=0,"n/a",(INDEX(Historical!$C$7:$C$1439,MATCH(B345,Historical!$B$7:$B$1450,0))/INDEX(Historical!$D$7:$D$1439,MATCH(B345,Historical!$B$7:$B$1450,0))-1)*100)</f>
        <v>5.6849953401677533</v>
      </c>
      <c r="T345" s="759">
        <f>IF(INDEX(Historical!$F$7:$F$1432,MATCH(B345,Historical!$B$7:$B$1450,0))=0,"n/a",((INDEX(Historical!$C$7:$C$1439,MATCH(B345,Historical!$B$7:$B$1450,0))/INDEX(Historical!$F$7:$F$1432,MATCH(B345,Historical!$B$7:$B$1450,0)))^(1/3)-1)*100)</f>
        <v>5.4174643524898203</v>
      </c>
      <c r="U345" s="759">
        <f>IF(INDEX(Historical!$H$7:$H$1432,MATCH(B345,Historical!$B$7:$B$1450,0))=0,"n/a",((INDEX(Historical!$C$7:$C$1439,MATCH(B345,Historical!$B$7:$B$1450,0))/INDEX(Historical!$H$7:$H$1432,MATCH(B345,Historical!$B$7:$B$1450,0)))^(1/5)-1)*100)</f>
        <v>5.6873286106645882</v>
      </c>
      <c r="V345" s="759">
        <f>IF(INDEX(Historical!$O$7:$O$1432,MATCH(B345,Historical!$B$7:$B$1450,0))=0,"n/a",((INDEX(Historical!$C$7:$C$1439,MATCH(B345,Historical!$B$7:$B$1450,0))/INDEX(Historical!$O$7:$O$1432,MATCH(B345,Historical!$B$7:$B$1450,0)))^(1/10)-1)*100)</f>
        <v>6.3272222648930621</v>
      </c>
      <c r="W345" s="760">
        <f>IF(OR(U345&lt;=0,U345="n/a",V345&lt;=0,V345="n/a"),"n/a",U345/V345)</f>
        <v>0.89886657565691053</v>
      </c>
      <c r="X345" s="761">
        <f>IF(OR(AJ345&lt;=0,AJ345="n/a",U345&lt;=0,U345="n/a"),"n/a",U345/AJ345)</f>
        <v>1.2363757849270844</v>
      </c>
      <c r="Y345" s="948"/>
      <c r="Z345" s="703">
        <f>IF(OR(AC345&lt;0.01,AC345="n/a"),"n/a",M345/AC345*100)</f>
        <v>56.586270871985157</v>
      </c>
      <c r="AA345" s="959">
        <f>IF(OR(AC345&lt;0.01,AC345="n/a"),"n/a",I345/AC345)</f>
        <v>18.018552875695736</v>
      </c>
      <c r="AB345" s="960">
        <v>12</v>
      </c>
      <c r="AC345" s="938">
        <v>5.39</v>
      </c>
      <c r="AD345" s="938">
        <v>4.55</v>
      </c>
      <c r="AE345" s="938">
        <v>0.75</v>
      </c>
      <c r="AF345" s="938">
        <v>3.9</v>
      </c>
      <c r="AG345" s="938">
        <v>22.2</v>
      </c>
      <c r="AH345" s="938">
        <v>21.8</v>
      </c>
      <c r="AI345" s="938">
        <v>5.21</v>
      </c>
      <c r="AJ345" s="938">
        <v>4.5999999999999996</v>
      </c>
      <c r="AK345" s="938">
        <v>4</v>
      </c>
      <c r="AL345" s="951">
        <v>14240</v>
      </c>
      <c r="AM345" s="945">
        <v>0.6</v>
      </c>
      <c r="AN345" s="938">
        <v>1.06</v>
      </c>
      <c r="AO345" s="802">
        <f>IF(U345="n/a","n/a",IF(AA345&lt;0,"n/a",IF(AA345="n/a","n/a",J345+U345-AA345)))</f>
        <v>-9.1907794544874903</v>
      </c>
      <c r="AP345" s="803">
        <f>IF(U345="n/a","n/a",J345+U345)</f>
        <v>8.8277734212082457</v>
      </c>
      <c r="AQ345" s="961">
        <f>IF(OR(AC345&lt;0.01,AF345="n/a"),"n/a",(I345/SQRT(22.5*AC345*(I345/AF345))-1)*100)</f>
        <v>76.726224194013156</v>
      </c>
      <c r="AR345" s="703">
        <f>INDEX(Historical!$C$7:$C$1439,MATCH(B345,Historical!$B$7:$B$1450,0))*IF(AH345="n/a",1.03,IF(AH345&lt;0,1.01,IF(AH345&gt;10,1.1,(1+AH345/100))))</f>
        <v>3.1185</v>
      </c>
      <c r="AS345" s="959">
        <f>IF($AI345="n/a",1.03*AR345,IF($AI345&lt;0,1.01*AR345,IF($AI345&gt;10,1.1*AR345,(1+$AI345/100)*AR345)))</f>
        <v>3.2809738500000001</v>
      </c>
      <c r="AT345" s="959">
        <f>IF($AK345="n/a",1.03*AS345,IF($AK345&lt;0,1.01*AS345,IF($AK345&gt;10,1.1*AS345,(1+$AK345/100)*AS345)))</f>
        <v>3.4122128040000002</v>
      </c>
      <c r="AU345" s="959">
        <f>IF($AK345="n/a",1.03*AT345,IF($AK345&lt;0,1.01*AT345,IF($AK345&gt;10,1.1*AT345,(1+$AK345/100)*AT345)))</f>
        <v>3.5487013161600003</v>
      </c>
      <c r="AV345" s="959">
        <f>IF($AK345="n/a",1.03*AU345,IF($AK345&lt;0,1.01*AU345,IF($AK345&gt;10,1.1*AU345,(1+$AK345/100)*AU345)))</f>
        <v>3.6906493688064006</v>
      </c>
      <c r="AW345" s="703">
        <f>SUM(AR345:AV345)</f>
        <v>17.051037338966399</v>
      </c>
      <c r="AX345" s="810">
        <f>AW345/I345*100</f>
        <v>17.55666941821087</v>
      </c>
      <c r="AY345" s="1017">
        <v>0.92</v>
      </c>
      <c r="AZ345" s="945">
        <v>6.68</v>
      </c>
      <c r="BA345" s="945">
        <v>-15.690000000000001</v>
      </c>
      <c r="BB345" s="945">
        <v>-4.17</v>
      </c>
      <c r="BC345" s="945">
        <v>-4.8500000000000005</v>
      </c>
      <c r="BE345" s="666">
        <v>1957</v>
      </c>
      <c r="BF345" s="971">
        <f>IF(BE345&gt;2008,0,IF(BE345&gt;2001,1,IF(BE345&gt;1990,2,IF(BE345&gt;1980,3,IF(BE345&gt;1973,4,IF(BE345&gt;1970,5,IF(BE345&gt;1960,6,IF(BE345&gt;1958,7,IF(BE345&gt;1953,8,9)))))))))</f>
        <v>8</v>
      </c>
      <c r="BG345" s="955">
        <v>5.8999999999999995</v>
      </c>
      <c r="BH345" s="937"/>
    </row>
    <row r="346" spans="1:60" ht="11.25" customHeight="1" x14ac:dyDescent="0.2">
      <c r="A346" s="936" t="s">
        <v>1261</v>
      </c>
      <c r="B346" s="948" t="s">
        <v>1262</v>
      </c>
      <c r="C346" s="1013" t="s">
        <v>247</v>
      </c>
      <c r="D346" s="1013" t="s">
        <v>4343</v>
      </c>
      <c r="E346" s="792">
        <v>9</v>
      </c>
      <c r="F346" s="1227">
        <v>375</v>
      </c>
      <c r="G346" s="1227" t="s">
        <v>106</v>
      </c>
      <c r="H346" s="1227" t="s">
        <v>106</v>
      </c>
      <c r="I346" s="947">
        <v>83.96</v>
      </c>
      <c r="J346" s="703">
        <f>(M346/I346)*100</f>
        <v>1.2386850881372082</v>
      </c>
      <c r="K346" s="950">
        <v>0.26</v>
      </c>
      <c r="L346" s="960">
        <v>4</v>
      </c>
      <c r="M346" s="694">
        <f>K346*L346</f>
        <v>1.04</v>
      </c>
      <c r="N346" s="943" t="s">
        <v>149</v>
      </c>
      <c r="O346" s="795">
        <v>0.25</v>
      </c>
      <c r="P346" s="939">
        <v>43159</v>
      </c>
      <c r="Q346" s="939">
        <v>43174</v>
      </c>
      <c r="R346" s="694">
        <f>(K346-O346)/O346*100</f>
        <v>4.0000000000000036</v>
      </c>
      <c r="S346" s="759">
        <f>IF(INDEX(Historical!$D$7:$D$1439,MATCH(B346,Historical!$B$7:$B$1450,0))=0,"n/a",(INDEX(Historical!$C$7:$C$1439,MATCH(B346,Historical!$B$7:$B$1450,0))/INDEX(Historical!$D$7:$D$1439,MATCH(B346,Historical!$B$7:$B$1450,0))-1)*100)</f>
        <v>7.2164948453608213</v>
      </c>
      <c r="T346" s="759">
        <f>IF(INDEX(Historical!$F$7:$F$1432,MATCH(B346,Historical!$B$7:$B$1450,0))=0,"n/a",((INDEX(Historical!$C$7:$C$1439,MATCH(B346,Historical!$B$7:$B$1450,0))/INDEX(Historical!$F$7:$F$1432,MATCH(B346,Historical!$B$7:$B$1450,0)))^(1/3)-1)*100)</f>
        <v>7.8081885792345762</v>
      </c>
      <c r="U346" s="759">
        <f>IF(INDEX(Historical!$H$7:$H$1432,MATCH(B346,Historical!$B$7:$B$1450,0))=0,"n/a",((INDEX(Historical!$C$7:$C$1439,MATCH(B346,Historical!$B$7:$B$1450,0))/INDEX(Historical!$H$7:$H$1432,MATCH(B346,Historical!$B$7:$B$1450,0)))^(1/5)-1)*100)</f>
        <v>9.8560543306117854</v>
      </c>
      <c r="V346" s="759">
        <f>IF(INDEX(Historical!$O$7:$O$1432,MATCH(B346,Historical!$B$7:$B$1450,0))=0,"n/a",((INDEX(Historical!$C$7:$C$1439,MATCH(B346,Historical!$B$7:$B$1450,0))/INDEX(Historical!$O$7:$O$1432,MATCH(B346,Historical!$B$7:$B$1450,0)))^(1/10)-1)*100)</f>
        <v>8.2663630994641792</v>
      </c>
      <c r="W346" s="760">
        <f>IF(OR(U346&lt;=0,U346="n/a",V346&lt;=0,V346="n/a"),"n/a",U346/V346)</f>
        <v>1.1923084205254242</v>
      </c>
      <c r="X346" s="761">
        <f>IF(OR(AJ346&lt;=0,AJ346="n/a",U346&lt;=0,U346="n/a"),"n/a",U346/AJ346)</f>
        <v>0.78848434644894283</v>
      </c>
      <c r="Y346" s="949"/>
      <c r="Z346" s="703">
        <f>IF(OR(AC346&lt;0.01,AC346="n/a"),"n/a",M346/AC346*100)</f>
        <v>12.887236679058239</v>
      </c>
      <c r="AA346" s="959">
        <f>IF(OR(AC346&lt;0.01,AC346="n/a"),"n/a",I346/AC346)</f>
        <v>10.403965303593555</v>
      </c>
      <c r="AB346" s="960">
        <v>12</v>
      </c>
      <c r="AC346" s="938">
        <v>8.07</v>
      </c>
      <c r="AD346" s="938" t="s">
        <v>137</v>
      </c>
      <c r="AE346" s="938">
        <v>0.14000000000000001</v>
      </c>
      <c r="AF346" s="938">
        <v>1.35</v>
      </c>
      <c r="AG346" s="938">
        <v>13.4</v>
      </c>
      <c r="AH346" s="938">
        <v>19.900000000000002</v>
      </c>
      <c r="AI346" s="938">
        <v>-0.59</v>
      </c>
      <c r="AJ346" s="938">
        <v>12.5</v>
      </c>
      <c r="AK346" s="938">
        <v>-3</v>
      </c>
      <c r="AL346" s="951">
        <v>1590</v>
      </c>
      <c r="AM346" s="946">
        <v>3</v>
      </c>
      <c r="AN346" s="938">
        <v>2.62</v>
      </c>
      <c r="AO346" s="802">
        <f>IF(U346="n/a","n/a",IF(AA346&lt;0,"n/a",IF(AA346="n/a","n/a",J346+U346-AA346)))</f>
        <v>0.6907741151554383</v>
      </c>
      <c r="AP346" s="803">
        <f>IF(U346="n/a","n/a",J346+U346)</f>
        <v>11.094739418748993</v>
      </c>
      <c r="AQ346" s="961">
        <f>IF(OR(AC346&lt;0.01,AF346="n/a"),"n/a",(I346/SQRT(22.5*AC346*(I346/AF346))-1)*100)</f>
        <v>-20.991271481208273</v>
      </c>
      <c r="AR346" s="703">
        <f>INDEX(Historical!$C$7:$C$1439,MATCH(B346,Historical!$B$7:$B$1450,0))*IF(AH346="n/a",1.03,IF(AH346&lt;0,1.01,IF(AH346&gt;10,1.1,(1+AH346/100))))</f>
        <v>1.1440000000000001</v>
      </c>
      <c r="AS346" s="959">
        <f>IF($AI346="n/a",1.03*AR346,IF($AI346&lt;0,1.01*AR346,IF($AI346&gt;10,1.1*AR346,(1+$AI346/100)*AR346)))</f>
        <v>1.1554400000000002</v>
      </c>
      <c r="AT346" s="959">
        <f>IF($AK346="n/a",1.03*AS346,IF($AK346&lt;0,1.01*AS346,IF($AK346&gt;10,1.1*AS346,(1+$AK346/100)*AS346)))</f>
        <v>1.1669944000000003</v>
      </c>
      <c r="AU346" s="959">
        <f>IF($AK346="n/a",1.03*AT346,IF($AK346&lt;0,1.01*AT346,IF($AK346&gt;10,1.1*AT346,(1+$AK346/100)*AT346)))</f>
        <v>1.1786643440000004</v>
      </c>
      <c r="AV346" s="959">
        <f>IF($AK346="n/a",1.03*AU346,IF($AK346&lt;0,1.01*AU346,IF($AK346&gt;10,1.1*AU346,(1+$AK346/100)*AU346)))</f>
        <v>1.1904509874400004</v>
      </c>
      <c r="AW346" s="703">
        <f>SUM(AR346:AV346)</f>
        <v>5.8355497314400013</v>
      </c>
      <c r="AX346" s="810">
        <f>AW346/I346*100</f>
        <v>6.9503927244402117</v>
      </c>
      <c r="AY346" s="1017">
        <v>1.77</v>
      </c>
      <c r="AZ346" s="945">
        <v>72.44</v>
      </c>
      <c r="BA346" s="945">
        <v>-6.5600000000000005</v>
      </c>
      <c r="BB346" s="945">
        <v>5.52</v>
      </c>
      <c r="BC346" s="945">
        <v>27.13</v>
      </c>
      <c r="BE346" s="666">
        <v>2010</v>
      </c>
      <c r="BF346" s="971">
        <f>IF(BE346&gt;2008,0,IF(BE346&gt;2001,1,IF(BE346&gt;1990,2,IF(BE346&gt;1980,3,IF(BE346&gt;1973,4,IF(BE346&gt;1970,5,IF(BE346&gt;1960,6,IF(BE346&gt;1958,7,IF(BE346&gt;1953,8,9)))))))))</f>
        <v>0</v>
      </c>
      <c r="BG346" s="955">
        <v>3</v>
      </c>
      <c r="BH346" s="937"/>
    </row>
    <row r="347" spans="1:60" ht="11.25" customHeight="1" x14ac:dyDescent="0.2">
      <c r="A347" s="936" t="s">
        <v>248</v>
      </c>
      <c r="B347" s="948" t="s">
        <v>249</v>
      </c>
      <c r="C347" s="1013" t="s">
        <v>112</v>
      </c>
      <c r="D347" s="1013" t="s">
        <v>213</v>
      </c>
      <c r="E347" s="792">
        <v>46</v>
      </c>
      <c r="F347" s="1227">
        <v>45</v>
      </c>
      <c r="G347" s="1227" t="s">
        <v>37</v>
      </c>
      <c r="H347" s="1227" t="s">
        <v>37</v>
      </c>
      <c r="I347" s="938">
        <v>33.22</v>
      </c>
      <c r="J347" s="703">
        <f>(M347/I347)*100</f>
        <v>1.6255267910897053</v>
      </c>
      <c r="K347" s="950">
        <v>0.13500000000000001</v>
      </c>
      <c r="L347" s="960">
        <v>4</v>
      </c>
      <c r="M347" s="694">
        <f>K347*L347</f>
        <v>0.54</v>
      </c>
      <c r="N347" s="943" t="s">
        <v>250</v>
      </c>
      <c r="O347" s="795">
        <v>0.125</v>
      </c>
      <c r="P347" s="934">
        <v>43418</v>
      </c>
      <c r="Q347" s="934">
        <v>43444</v>
      </c>
      <c r="R347" s="694">
        <f>(K347-O347)/O347*100</f>
        <v>8.0000000000000071</v>
      </c>
      <c r="S347" s="759">
        <f>IF(INDEX(Historical!$D$7:$D$1439,MATCH(B347,Historical!$B$7:$B$1450,0))=0,"n/a",(INDEX(Historical!$C$7:$C$1439,MATCH(B347,Historical!$B$7:$B$1450,0))/INDEX(Historical!$D$7:$D$1439,MATCH(B347,Historical!$B$7:$B$1450,0))-1)*100)</f>
        <v>8.5106382978723296</v>
      </c>
      <c r="T347" s="759">
        <f>IF(INDEX(Historical!$F$7:$F$1432,MATCH(B347,Historical!$B$7:$B$1450,0))=0,"n/a",((INDEX(Historical!$C$7:$C$1439,MATCH(B347,Historical!$B$7:$B$1450,0))/INDEX(Historical!$F$7:$F$1432,MATCH(B347,Historical!$B$7:$B$1450,0)))^(1/3)-1)*100)</f>
        <v>7.9870600425827831</v>
      </c>
      <c r="U347" s="759">
        <f>IF(INDEX(Historical!$H$7:$H$1432,MATCH(B347,Historical!$B$7:$B$1450,0))=0,"n/a",((INDEX(Historical!$C$7:$C$1439,MATCH(B347,Historical!$B$7:$B$1450,0))/INDEX(Historical!$H$7:$H$1432,MATCH(B347,Historical!$B$7:$B$1450,0)))^(1/5)-1)*100)</f>
        <v>9.0966078501449665</v>
      </c>
      <c r="V347" s="759">
        <f>IF(INDEX(Historical!$O$7:$O$1432,MATCH(B347,Historical!$B$7:$B$1450,0))=0,"n/a",((INDEX(Historical!$C$7:$C$1439,MATCH(B347,Historical!$B$7:$B$1450,0))/INDEX(Historical!$O$7:$O$1432,MATCH(B347,Historical!$B$7:$B$1450,0)))^(1/10)-1)*100)</f>
        <v>7.1354063273228352</v>
      </c>
      <c r="W347" s="760">
        <f>IF(OR(U347&lt;=0,U347="n/a",V347&lt;=0,V347="n/a"),"n/a",U347/V347)</f>
        <v>1.274854918256346</v>
      </c>
      <c r="X347" s="761">
        <f>IF(OR(AJ347&lt;=0,AJ347="n/a",U347&lt;=0,U347="n/a"),"n/a",U347/AJ347)</f>
        <v>1.6243942589544582</v>
      </c>
      <c r="Y347" s="717"/>
      <c r="Z347" s="703">
        <f>IF(OR(AC347&lt;0.01,AC347="n/a"),"n/a",M347/AC347*100)</f>
        <v>38.028169014084511</v>
      </c>
      <c r="AA347" s="959">
        <f>IF(OR(AC347&lt;0.01,AC347="n/a"),"n/a",I347/AC347)</f>
        <v>23.3943661971831</v>
      </c>
      <c r="AB347" s="960">
        <v>12</v>
      </c>
      <c r="AC347" s="938">
        <v>1.42</v>
      </c>
      <c r="AD347" s="938">
        <v>1.57</v>
      </c>
      <c r="AE347" s="938">
        <v>2.02</v>
      </c>
      <c r="AF347" s="938">
        <v>2.93</v>
      </c>
      <c r="AG347" s="938">
        <v>11.799999999999999</v>
      </c>
      <c r="AH347" s="938">
        <v>46.2</v>
      </c>
      <c r="AI347" s="938">
        <v>16.55</v>
      </c>
      <c r="AJ347" s="938">
        <v>5.6000000000000005</v>
      </c>
      <c r="AK347" s="938">
        <v>15</v>
      </c>
      <c r="AL347" s="955">
        <v>839.49</v>
      </c>
      <c r="AM347" s="945">
        <v>0.6</v>
      </c>
      <c r="AN347" s="938">
        <v>0</v>
      </c>
      <c r="AO347" s="802">
        <f>IF(U347="n/a","n/a",IF(AA347&lt;0,"n/a",IF(AA347="n/a","n/a",J347+U347-AA347)))</f>
        <v>-12.672231555948429</v>
      </c>
      <c r="AP347" s="803">
        <f>IF(U347="n/a","n/a",J347+U347)</f>
        <v>10.722134641234671</v>
      </c>
      <c r="AQ347" s="961">
        <f>IF(OR(AC347&lt;0.01,AF347="n/a"),"n/a",(I347/SQRT(22.5*AC347*(I347/AF347))-1)*100)</f>
        <v>74.541294646213217</v>
      </c>
      <c r="AR347" s="703">
        <f>INDEX(Historical!$C$7:$C$1439,MATCH(B347,Historical!$B$7:$B$1450,0))*IF(AH347="n/a",1.03,IF(AH347&lt;0,1.01,IF(AH347&gt;10,1.1,(1+AH347/100))))</f>
        <v>0.56100000000000005</v>
      </c>
      <c r="AS347" s="959">
        <f>IF($AI347="n/a",1.03*AR347,IF($AI347&lt;0,1.01*AR347,IF($AI347&gt;10,1.1*AR347,(1+$AI347/100)*AR347)))</f>
        <v>0.61710000000000009</v>
      </c>
      <c r="AT347" s="959">
        <f>IF($AK347="n/a",1.03*AS347,IF($AK347&lt;0,1.01*AS347,IF($AK347&gt;10,1.1*AS347,(1+$AK347/100)*AS347)))</f>
        <v>0.67881000000000014</v>
      </c>
      <c r="AU347" s="959">
        <f>IF($AK347="n/a",1.03*AT347,IF($AK347&lt;0,1.01*AT347,IF($AK347&gt;10,1.1*AT347,(1+$AK347/100)*AT347)))</f>
        <v>0.74669100000000022</v>
      </c>
      <c r="AV347" s="959">
        <f>IF($AK347="n/a",1.03*AU347,IF($AK347&lt;0,1.01*AU347,IF($AK347&gt;10,1.1*AU347,(1+$AK347/100)*AU347)))</f>
        <v>0.82136010000000026</v>
      </c>
      <c r="AW347" s="703">
        <f>SUM(AR347:AV347)</f>
        <v>3.4249611000000004</v>
      </c>
      <c r="AX347" s="810">
        <f>AW347/I347*100</f>
        <v>10.309937086092717</v>
      </c>
      <c r="AY347" s="1017">
        <v>0.93</v>
      </c>
      <c r="AZ347" s="945">
        <v>17.53</v>
      </c>
      <c r="BA347" s="945">
        <v>-8.91</v>
      </c>
      <c r="BB347" s="945">
        <v>6.4799999999999995</v>
      </c>
      <c r="BC347" s="945">
        <v>1.48</v>
      </c>
      <c r="BE347" s="666">
        <v>1974</v>
      </c>
      <c r="BF347" s="971">
        <f>IF(BE347&gt;2008,0,IF(BE347&gt;2001,1,IF(BE347&gt;1990,2,IF(BE347&gt;1980,3,IF(BE347&gt;1973,4,IF(BE347&gt;1970,5,IF(BE347&gt;1960,6,IF(BE347&gt;1958,7,IF(BE347&gt;1953,8,9)))))))))</f>
        <v>4</v>
      </c>
      <c r="BG347" s="955">
        <v>9.6</v>
      </c>
      <c r="BH347" s="937"/>
    </row>
    <row r="348" spans="1:60" ht="11.25" customHeight="1" x14ac:dyDescent="0.2">
      <c r="A348" s="944" t="s">
        <v>1255</v>
      </c>
      <c r="B348" s="948" t="s">
        <v>1256</v>
      </c>
      <c r="C348" s="1013" t="s">
        <v>108</v>
      </c>
      <c r="D348" s="1013" t="s">
        <v>4361</v>
      </c>
      <c r="E348" s="792">
        <v>9</v>
      </c>
      <c r="F348" s="1227">
        <v>508</v>
      </c>
      <c r="G348" s="1092" t="s">
        <v>106</v>
      </c>
      <c r="H348" s="1092" t="s">
        <v>106</v>
      </c>
      <c r="I348" s="947">
        <v>220.13</v>
      </c>
      <c r="J348" s="703">
        <f>(M348/I348)*100</f>
        <v>2.2713850906282649</v>
      </c>
      <c r="K348" s="950">
        <v>1.25</v>
      </c>
      <c r="L348" s="960">
        <v>4</v>
      </c>
      <c r="M348" s="694">
        <f>K348*L348</f>
        <v>5</v>
      </c>
      <c r="N348" s="943" t="s">
        <v>289</v>
      </c>
      <c r="O348" s="795">
        <v>0.85</v>
      </c>
      <c r="P348" s="934">
        <v>43706</v>
      </c>
      <c r="Q348" s="934">
        <v>43735</v>
      </c>
      <c r="R348" s="694">
        <f>(K348-O348)/O348*100</f>
        <v>47.058823529411768</v>
      </c>
      <c r="S348" s="759">
        <f>IF(INDEX(Historical!$D$7:$D$1439,MATCH(B348,Historical!$B$7:$B$1450,0))=0,"n/a",(INDEX(Historical!$C$7:$C$1439,MATCH(B348,Historical!$B$7:$B$1450,0))/INDEX(Historical!$D$7:$D$1439,MATCH(B348,Historical!$B$7:$B$1450,0))-1)*100)</f>
        <v>8.6206896551724199</v>
      </c>
      <c r="T348" s="759">
        <f>IF(INDEX(Historical!$F$7:$F$1432,MATCH(B348,Historical!$B$7:$B$1450,0))=0,"n/a",((INDEX(Historical!$C$7:$C$1439,MATCH(B348,Historical!$B$7:$B$1450,0))/INDEX(Historical!$F$7:$F$1432,MATCH(B348,Historical!$B$7:$B$1450,0)))^(1/3)-1)*100)</f>
        <v>7.2976287935406559</v>
      </c>
      <c r="U348" s="759">
        <f>IF(INDEX(Historical!$H$7:$H$1432,MATCH(B348,Historical!$B$7:$B$1450,0))=0,"n/a",((INDEX(Historical!$C$7:$C$1439,MATCH(B348,Historical!$B$7:$B$1450,0))/INDEX(Historical!$H$7:$H$1432,MATCH(B348,Historical!$B$7:$B$1450,0)))^(1/5)-1)*100)</f>
        <v>8.9711009225780014</v>
      </c>
      <c r="V348" s="759">
        <f>IF(INDEX(Historical!$O$7:$O$1432,MATCH(B348,Historical!$B$7:$B$1450,0))=0,"n/a",((INDEX(Historical!$C$7:$C$1439,MATCH(B348,Historical!$B$7:$B$1450,0))/INDEX(Historical!$O$7:$O$1432,MATCH(B348,Historical!$B$7:$B$1450,0)))^(1/10)-1)*100)</f>
        <v>8.4471771197698544</v>
      </c>
      <c r="W348" s="760">
        <f>IF(OR(U348&lt;=0,U348="n/a",V348&lt;=0,V348="n/a"),"n/a",U348/V348)</f>
        <v>1.0620235370206634</v>
      </c>
      <c r="X348" s="761">
        <f>IF(OR(AJ348&lt;=0,AJ348="n/a",U348&lt;=0,U348="n/a"),"n/a",U348/AJ348)</f>
        <v>0.97511966549760898</v>
      </c>
      <c r="Y348" s="717"/>
      <c r="Z348" s="703">
        <f>IF(OR(AC348&lt;0.01,AC348="n/a"),"n/a",M348/AC348*100)</f>
        <v>22.143489813994687</v>
      </c>
      <c r="AA348" s="959">
        <f>IF(OR(AC348&lt;0.01,AC348="n/a"),"n/a",I348/AC348)</f>
        <v>9.7488928255093015</v>
      </c>
      <c r="AB348" s="960">
        <v>12</v>
      </c>
      <c r="AC348" s="938">
        <v>22.58</v>
      </c>
      <c r="AD348" s="938">
        <v>3.32</v>
      </c>
      <c r="AE348" s="938">
        <v>1.49</v>
      </c>
      <c r="AF348" s="938">
        <v>1.06</v>
      </c>
      <c r="AG348" s="938">
        <v>12.8</v>
      </c>
      <c r="AH348" s="938">
        <v>21.5</v>
      </c>
      <c r="AI348" s="938">
        <v>9.2799999999999994</v>
      </c>
      <c r="AJ348" s="938">
        <v>9.1999999999999993</v>
      </c>
      <c r="AK348" s="938">
        <v>2.96</v>
      </c>
      <c r="AL348" s="951">
        <v>80210</v>
      </c>
      <c r="AM348" s="945">
        <v>1.43</v>
      </c>
      <c r="AN348" s="938">
        <v>6.63</v>
      </c>
      <c r="AO348" s="802">
        <f>IF(U348="n/a","n/a",IF(AA348&lt;0,"n/a",IF(AA348="n/a","n/a",J348+U348-AA348)))</f>
        <v>1.4935931876969644</v>
      </c>
      <c r="AP348" s="803">
        <f>IF(U348="n/a","n/a",J348+U348)</f>
        <v>11.242486013206266</v>
      </c>
      <c r="AQ348" s="961">
        <f>IF(OR(AC348&lt;0.01,AF348="n/a"),"n/a",(I348/SQRT(22.5*AC348*(I348/AF348))-1)*100)</f>
        <v>-32.229713508582336</v>
      </c>
      <c r="AR348" s="703">
        <f>INDEX(Historical!$C$7:$C$1439,MATCH(B348,Historical!$B$7:$B$1450,0))*IF(AH348="n/a",1.03,IF(AH348&lt;0,1.01,IF(AH348&gt;10,1.1,(1+AH348/100))))</f>
        <v>3.4650000000000003</v>
      </c>
      <c r="AS348" s="959">
        <f>IF($AI348="n/a",1.03*AR348,IF($AI348&lt;0,1.01*AR348,IF($AI348&gt;10,1.1*AR348,(1+$AI348/100)*AR348)))</f>
        <v>3.7865520000000004</v>
      </c>
      <c r="AT348" s="959">
        <f>IF($AK348="n/a",1.03*AS348,IF($AK348&lt;0,1.01*AS348,IF($AK348&gt;10,1.1*AS348,(1+$AK348/100)*AS348)))</f>
        <v>3.8986339392000007</v>
      </c>
      <c r="AU348" s="959">
        <f>IF($AK348="n/a",1.03*AT348,IF($AK348&lt;0,1.01*AT348,IF($AK348&gt;10,1.1*AT348,(1+$AK348/100)*AT348)))</f>
        <v>4.014033503800321</v>
      </c>
      <c r="AV348" s="959">
        <f>IF($AK348="n/a",1.03*AU348,IF($AK348&lt;0,1.01*AU348,IF($AK348&gt;10,1.1*AU348,(1+$AK348/100)*AU348)))</f>
        <v>4.1328488955128106</v>
      </c>
      <c r="AW348" s="703">
        <f>SUM(AR348:AV348)</f>
        <v>19.297068338513132</v>
      </c>
      <c r="AX348" s="810">
        <f>AW348/I348*100</f>
        <v>8.7662146633866946</v>
      </c>
      <c r="AY348" s="1017">
        <v>1.33</v>
      </c>
      <c r="AZ348" s="945">
        <v>45.11</v>
      </c>
      <c r="BA348" s="945">
        <v>-10.18</v>
      </c>
      <c r="BB348" s="945">
        <v>9.25</v>
      </c>
      <c r="BC348" s="945">
        <v>11.09</v>
      </c>
      <c r="BE348" s="666">
        <v>2011</v>
      </c>
      <c r="BF348" s="971">
        <f>IF(BE348&gt;2008,0,IF(BE348&gt;2001,1,IF(BE348&gt;1990,2,IF(BE348&gt;1980,3,IF(BE348&gt;1973,4,IF(BE348&gt;1970,5,IF(BE348&gt;1960,6,IF(BE348&gt;1958,7,IF(BE348&gt;1953,8,9)))))))))</f>
        <v>0</v>
      </c>
      <c r="BG348" s="955">
        <v>1</v>
      </c>
      <c r="BH348" s="936"/>
    </row>
    <row r="349" spans="1:60" ht="11.25" customHeight="1" x14ac:dyDescent="0.2">
      <c r="A349" s="944" t="s">
        <v>3843</v>
      </c>
      <c r="B349" s="948" t="s">
        <v>3844</v>
      </c>
      <c r="C349" s="1013" t="s">
        <v>108</v>
      </c>
      <c r="D349" s="1013" t="s">
        <v>4365</v>
      </c>
      <c r="E349" s="792">
        <v>5</v>
      </c>
      <c r="F349" s="1227">
        <v>833</v>
      </c>
      <c r="G349" s="1204" t="s">
        <v>106</v>
      </c>
      <c r="H349" s="1204" t="s">
        <v>106</v>
      </c>
      <c r="I349" s="947">
        <v>59.96</v>
      </c>
      <c r="J349" s="703">
        <f>(M349/I349)*100</f>
        <v>2.1347565043362242</v>
      </c>
      <c r="K349" s="950">
        <v>0.32</v>
      </c>
      <c r="L349" s="960">
        <v>4</v>
      </c>
      <c r="M349" s="694">
        <f>K349*L349</f>
        <v>1.28</v>
      </c>
      <c r="N349" s="943" t="s">
        <v>220</v>
      </c>
      <c r="O349" s="795">
        <v>0.28000000000000003</v>
      </c>
      <c r="P349" s="660">
        <v>43371</v>
      </c>
      <c r="Q349" s="660">
        <v>43388</v>
      </c>
      <c r="R349" s="694">
        <f>(K349-O349)/O349*100</f>
        <v>14.285714285714276</v>
      </c>
      <c r="S349" s="759">
        <f>IF(INDEX(Historical!$D$7:$D$1439,MATCH(B349,Historical!$B$7:$B$1450,0))=0,"n/a",(INDEX(Historical!$C$7:$C$1439,MATCH(B349,Historical!$B$7:$B$1450,0))/INDEX(Historical!$D$7:$D$1439,MATCH(B349,Historical!$B$7:$B$1450,0))-1)*100)</f>
        <v>21.739130434782616</v>
      </c>
      <c r="T349" s="759">
        <f>IF(INDEX(Historical!$F$7:$F$1432,MATCH(B349,Historical!$B$7:$B$1450,0))=0,"n/a",((INDEX(Historical!$C$7:$C$1439,MATCH(B349,Historical!$B$7:$B$1450,0))/INDEX(Historical!$F$7:$F$1432,MATCH(B349,Historical!$B$7:$B$1450,0)))^(1/3)-1)*100)</f>
        <v>10.064241629820891</v>
      </c>
      <c r="U349" s="759">
        <f>IF(INDEX(Historical!$H$7:$H$1432,MATCH(B349,Historical!$B$7:$B$1450,0))=0,"n/a",((INDEX(Historical!$C$7:$C$1439,MATCH(B349,Historical!$B$7:$B$1450,0))/INDEX(Historical!$H$7:$H$1432,MATCH(B349,Historical!$B$7:$B$1450,0)))^(1/5)-1)*100)</f>
        <v>9.2388464140373152</v>
      </c>
      <c r="V349" s="759">
        <f>IF(INDEX(Historical!$O$7:$O$1432,MATCH(B349,Historical!$B$7:$B$1450,0))=0,"n/a",((INDEX(Historical!$C$7:$C$1439,MATCH(B349,Historical!$B$7:$B$1450,0))/INDEX(Historical!$O$7:$O$1432,MATCH(B349,Historical!$B$7:$B$1450,0)))^(1/10)-1)*100)</f>
        <v>4.5173891819142664</v>
      </c>
      <c r="W349" s="760">
        <f>IF(OR(U349&lt;=0,U349="n/a",V349&lt;=0,V349="n/a"),"n/a",U349/V349)</f>
        <v>2.0451738918191475</v>
      </c>
      <c r="X349" s="761">
        <f>IF(OR(AJ349&lt;=0,AJ349="n/a",U349&lt;=0,U349="n/a"),"n/a",U349/AJ349)</f>
        <v>0.64607317580680534</v>
      </c>
      <c r="Y349" s="949"/>
      <c r="Z349" s="703">
        <f>IF(OR(AC349&lt;0.01,AC349="n/a"),"n/a",M349/AC349*100)</f>
        <v>24.196597353497165</v>
      </c>
      <c r="AA349" s="959">
        <f>IF(OR(AC349&lt;0.01,AC349="n/a"),"n/a",I349/AC349)</f>
        <v>11.334593572778829</v>
      </c>
      <c r="AB349" s="960">
        <v>12</v>
      </c>
      <c r="AC349" s="938">
        <v>5.29</v>
      </c>
      <c r="AD349" s="938">
        <v>1.88</v>
      </c>
      <c r="AE349" s="938">
        <v>3.73</v>
      </c>
      <c r="AF349" s="938">
        <v>1.56</v>
      </c>
      <c r="AG349" s="938">
        <v>12.9</v>
      </c>
      <c r="AH349" s="938">
        <v>24.3</v>
      </c>
      <c r="AI349" s="938">
        <v>-3.9699999999999998</v>
      </c>
      <c r="AJ349" s="938">
        <v>14.299999999999999</v>
      </c>
      <c r="AK349" s="938">
        <v>6</v>
      </c>
      <c r="AL349" s="951">
        <v>839.1</v>
      </c>
      <c r="AM349" s="945">
        <v>1.5</v>
      </c>
      <c r="AN349" s="938">
        <v>0.18</v>
      </c>
      <c r="AO349" s="802">
        <f>IF(U349="n/a","n/a",IF(AA349&lt;0,"n/a",IF(AA349="n/a","n/a",J349+U349-AA349)))</f>
        <v>3.9009345594710254E-2</v>
      </c>
      <c r="AP349" s="803">
        <f>IF(U349="n/a","n/a",J349+U349)</f>
        <v>11.373602918373539</v>
      </c>
      <c r="AQ349" s="961">
        <f>IF(OR(AC349&lt;0.01,AF349="n/a"),"n/a",(I349/SQRT(22.5*AC349*(I349/AF349))-1)*100)</f>
        <v>-11.350964225247672</v>
      </c>
      <c r="AR349" s="703">
        <f>INDEX(Historical!$C$7:$C$1439,MATCH(B349,Historical!$B$7:$B$1450,0))*IF(AH349="n/a",1.03,IF(AH349&lt;0,1.01,IF(AH349&gt;10,1.1,(1+AH349/100))))</f>
        <v>1.2320000000000002</v>
      </c>
      <c r="AS349" s="959">
        <f>IF($AI349="n/a",1.03*AR349,IF($AI349&lt;0,1.01*AR349,IF($AI349&gt;10,1.1*AR349,(1+$AI349/100)*AR349)))</f>
        <v>1.2443200000000003</v>
      </c>
      <c r="AT349" s="959">
        <f>IF($AK349="n/a",1.03*AS349,IF($AK349&lt;0,1.01*AS349,IF($AK349&gt;10,1.1*AS349,(1+$AK349/100)*AS349)))</f>
        <v>1.3189792000000005</v>
      </c>
      <c r="AU349" s="959">
        <f>IF($AK349="n/a",1.03*AT349,IF($AK349&lt;0,1.01*AT349,IF($AK349&gt;10,1.1*AT349,(1+$AK349/100)*AT349)))</f>
        <v>1.3981179520000007</v>
      </c>
      <c r="AV349" s="959">
        <f>IF($AK349="n/a",1.03*AU349,IF($AK349&lt;0,1.01*AU349,IF($AK349&gt;10,1.1*AU349,(1+$AK349/100)*AU349)))</f>
        <v>1.4820050291200009</v>
      </c>
      <c r="AW349" s="703">
        <f>SUM(AR349:AV349)</f>
        <v>6.6754221811200019</v>
      </c>
      <c r="AX349" s="810">
        <f>AW349/I349*100</f>
        <v>11.133125719012678</v>
      </c>
      <c r="AY349" s="1017">
        <v>1.05</v>
      </c>
      <c r="AZ349" s="945">
        <v>40.450000000000003</v>
      </c>
      <c r="BA349" s="945">
        <v>-1.59</v>
      </c>
      <c r="BB349" s="945">
        <v>2.77</v>
      </c>
      <c r="BC349" s="945">
        <v>10.4</v>
      </c>
      <c r="BE349" s="666">
        <v>2014</v>
      </c>
      <c r="BF349" s="971">
        <f>IF(BE349&gt;2008,0,IF(BE349&gt;2001,1,IF(BE349&gt;1990,2,IF(BE349&gt;1980,3,IF(BE349&gt;1973,4,IF(BE349&gt;1970,5,IF(BE349&gt;1960,6,IF(BE349&gt;1958,7,IF(BE349&gt;1953,8,9)))))))))</f>
        <v>0</v>
      </c>
      <c r="BG349" s="955">
        <v>1.4000000000000001</v>
      </c>
      <c r="BH349" s="937"/>
    </row>
    <row r="350" spans="1:60" ht="11.25" customHeight="1" x14ac:dyDescent="0.2">
      <c r="A350" s="944" t="s">
        <v>1257</v>
      </c>
      <c r="B350" s="948" t="s">
        <v>1258</v>
      </c>
      <c r="C350" s="1013" t="s">
        <v>247</v>
      </c>
      <c r="D350" s="1013" t="s">
        <v>4360</v>
      </c>
      <c r="E350" s="792">
        <v>6</v>
      </c>
      <c r="F350" s="1227">
        <v>738</v>
      </c>
      <c r="G350" s="1122" t="s">
        <v>115</v>
      </c>
      <c r="H350" s="1122" t="s">
        <v>115</v>
      </c>
      <c r="I350" s="947">
        <v>13.73</v>
      </c>
      <c r="J350" s="703">
        <f>(M350/I350)*100</f>
        <v>4.6613255644573925</v>
      </c>
      <c r="K350" s="950">
        <v>0.16</v>
      </c>
      <c r="L350" s="960">
        <v>4</v>
      </c>
      <c r="M350" s="694">
        <f>K350*L350</f>
        <v>0.64</v>
      </c>
      <c r="N350" s="943" t="s">
        <v>119</v>
      </c>
      <c r="O350" s="795">
        <v>0.14000000000000001</v>
      </c>
      <c r="P350" s="934">
        <v>43404</v>
      </c>
      <c r="Q350" s="934">
        <v>43437</v>
      </c>
      <c r="R350" s="694">
        <f>(K350-O350)/O350*100</f>
        <v>14.285714285714276</v>
      </c>
      <c r="S350" s="759">
        <f>IF(INDEX(Historical!$D$7:$D$1439,MATCH(B350,Historical!$B$7:$B$1450,0))=0,"n/a",(INDEX(Historical!$C$7:$C$1439,MATCH(B350,Historical!$B$7:$B$1450,0))/INDEX(Historical!$D$7:$D$1439,MATCH(B350,Historical!$B$7:$B$1450,0))-1)*100)</f>
        <v>31.818181818181792</v>
      </c>
      <c r="T350" s="759">
        <f>IF(INDEX(Historical!$F$7:$F$1432,MATCH(B350,Historical!$B$7:$B$1450,0))=0,"n/a",((INDEX(Historical!$C$7:$C$1439,MATCH(B350,Historical!$B$7:$B$1450,0))/INDEX(Historical!$F$7:$F$1432,MATCH(B350,Historical!$B$7:$B$1450,0)))^(1/3)-1)*100)</f>
        <v>32.382118960524586</v>
      </c>
      <c r="U350" s="759">
        <f>IF(INDEX(Historical!$H$7:$H$1432,MATCH(B350,Historical!$B$7:$B$1450,0))=0,"n/a",((INDEX(Historical!$C$7:$C$1439,MATCH(B350,Historical!$B$7:$B$1450,0))/INDEX(Historical!$H$7:$H$1432,MATCH(B350,Historical!$B$7:$B$1450,0)))^(1/5)-1)*100)</f>
        <v>63.264438052790808</v>
      </c>
      <c r="V350" s="759" t="str">
        <f>IF(INDEX(Historical!$O$7:$O$1432,MATCH(B350,Historical!$B$7:$B$1450,0))=0,"n/a",((INDEX(Historical!$C$7:$C$1439,MATCH(B350,Historical!$B$7:$B$1450,0))/INDEX(Historical!$O$7:$O$1432,MATCH(B350,Historical!$B$7:$B$1450,0)))^(1/10)-1)*100)</f>
        <v>n/a</v>
      </c>
      <c r="W350" s="760" t="str">
        <f>IF(OR(U350&lt;=0,U350="n/a",V350&lt;=0,V350="n/a"),"n/a",U350/V350)</f>
        <v>n/a</v>
      </c>
      <c r="X350" s="761">
        <f>IF(OR(AJ350&lt;=0,AJ350="n/a",U350&lt;=0,U350="n/a"),"n/a",U350/AJ350)</f>
        <v>11.936686425054869</v>
      </c>
      <c r="Y350" s="714"/>
      <c r="Z350" s="703">
        <f>IF(OR(AC350&lt;0.01,AC350="n/a"),"n/a",M350/AC350*100)</f>
        <v>27.350427350427353</v>
      </c>
      <c r="AA350" s="959">
        <f>IF(OR(AC350&lt;0.01,AC350="n/a"),"n/a",I350/AC350)</f>
        <v>5.867521367521368</v>
      </c>
      <c r="AB350" s="960">
        <v>12</v>
      </c>
      <c r="AC350" s="938">
        <v>2.34</v>
      </c>
      <c r="AD350" s="938">
        <v>2.4700000000000002</v>
      </c>
      <c r="AE350" s="938">
        <v>0.22</v>
      </c>
      <c r="AF350" s="938">
        <v>0.67</v>
      </c>
      <c r="AG350" s="938">
        <v>14.499999999999998</v>
      </c>
      <c r="AH350" s="938">
        <v>15</v>
      </c>
      <c r="AI350" s="938">
        <v>30.740000000000002</v>
      </c>
      <c r="AJ350" s="938">
        <v>5.3</v>
      </c>
      <c r="AK350" s="938">
        <v>2.41</v>
      </c>
      <c r="AL350" s="951">
        <v>3420</v>
      </c>
      <c r="AM350" s="945">
        <v>0.3</v>
      </c>
      <c r="AN350" s="938">
        <v>1.35</v>
      </c>
      <c r="AO350" s="802">
        <f>IF(U350="n/a","n/a",IF(AA350&lt;0,"n/a",IF(AA350="n/a","n/a",J350+U350-AA350)))</f>
        <v>62.058242249726838</v>
      </c>
      <c r="AP350" s="803">
        <f>IF(U350="n/a","n/a",J350+U350)</f>
        <v>67.925763617248208</v>
      </c>
      <c r="AQ350" s="961">
        <f>IF(OR(AC350&lt;0.01,AF350="n/a"),"n/a",(I350/SQRT(22.5*AC350*(I350/AF350))-1)*100)</f>
        <v>-58.200269452015107</v>
      </c>
      <c r="AR350" s="703">
        <f>INDEX(Historical!$C$7:$C$1439,MATCH(B350,Historical!$B$7:$B$1450,0))*IF(AH350="n/a",1.03,IF(AH350&lt;0,1.01,IF(AH350&gt;10,1.1,(1+AH350/100))))</f>
        <v>0.63800000000000001</v>
      </c>
      <c r="AS350" s="959">
        <f>IF($AI350="n/a",1.03*AR350,IF($AI350&lt;0,1.01*AR350,IF($AI350&gt;10,1.1*AR350,(1+$AI350/100)*AR350)))</f>
        <v>0.70180000000000009</v>
      </c>
      <c r="AT350" s="959">
        <f>IF($AK350="n/a",1.03*AS350,IF($AK350&lt;0,1.01*AS350,IF($AK350&gt;10,1.1*AS350,(1+$AK350/100)*AS350)))</f>
        <v>0.71871338000000007</v>
      </c>
      <c r="AU350" s="959">
        <f>IF($AK350="n/a",1.03*AT350,IF($AK350&lt;0,1.01*AT350,IF($AK350&gt;10,1.1*AT350,(1+$AK350/100)*AT350)))</f>
        <v>0.73603437245800007</v>
      </c>
      <c r="AV350" s="959">
        <f>IF($AK350="n/a",1.03*AU350,IF($AK350&lt;0,1.01*AU350,IF($AK350&gt;10,1.1*AU350,(1+$AK350/100)*AU350)))</f>
        <v>0.75377280083423792</v>
      </c>
      <c r="AW350" s="703">
        <f>SUM(AR350:AV350)</f>
        <v>3.5483205532922382</v>
      </c>
      <c r="AX350" s="810">
        <f>AW350/I350*100</f>
        <v>25.843558290547985</v>
      </c>
      <c r="AY350" s="1017">
        <v>1.7</v>
      </c>
      <c r="AZ350" s="945">
        <v>9.32</v>
      </c>
      <c r="BA350" s="945">
        <v>-45.97</v>
      </c>
      <c r="BB350" s="945">
        <v>-7.07</v>
      </c>
      <c r="BC350" s="945">
        <v>-26.68</v>
      </c>
      <c r="BE350" s="666">
        <v>2014</v>
      </c>
      <c r="BF350" s="971">
        <f>IF(BE350&gt;2008,0,IF(BE350&gt;2001,1,IF(BE350&gt;1990,2,IF(BE350&gt;1980,3,IF(BE350&gt;1973,4,IF(BE350&gt;1970,5,IF(BE350&gt;1960,6,IF(BE350&gt;1958,7,IF(BE350&gt;1953,8,9)))))))))</f>
        <v>0</v>
      </c>
      <c r="BG350" s="955">
        <v>4</v>
      </c>
      <c r="BH350" s="937"/>
    </row>
    <row r="351" spans="1:60" ht="11.25" customHeight="1" x14ac:dyDescent="0.2">
      <c r="A351" s="944" t="s">
        <v>1247</v>
      </c>
      <c r="B351" s="948" t="s">
        <v>1248</v>
      </c>
      <c r="C351" s="1013" t="s">
        <v>4345</v>
      </c>
      <c r="D351" s="1013" t="s">
        <v>4346</v>
      </c>
      <c r="E351" s="792">
        <v>7</v>
      </c>
      <c r="F351" s="1227">
        <v>642</v>
      </c>
      <c r="G351" s="1158" t="s">
        <v>37</v>
      </c>
      <c r="H351" s="1158" t="s">
        <v>115</v>
      </c>
      <c r="I351" s="947">
        <v>29.98</v>
      </c>
      <c r="J351" s="703">
        <f>(M351/I351)*100</f>
        <v>4.6697798532354904</v>
      </c>
      <c r="K351" s="950">
        <v>0.35</v>
      </c>
      <c r="L351" s="960">
        <v>4</v>
      </c>
      <c r="M351" s="694">
        <f>K351*L351</f>
        <v>1.4</v>
      </c>
      <c r="N351" s="943" t="s">
        <v>266</v>
      </c>
      <c r="O351" s="795">
        <v>0.32</v>
      </c>
      <c r="P351" s="934">
        <v>43453</v>
      </c>
      <c r="Q351" s="934">
        <v>43469</v>
      </c>
      <c r="R351" s="694">
        <f>(K351-O351)/O351*100</f>
        <v>9.3749999999999911</v>
      </c>
      <c r="S351" s="759">
        <f>IF(INDEX(Historical!$D$7:$D$1439,MATCH(B351,Historical!$B$7:$B$1450,0))=0,"n/a",(INDEX(Historical!$C$7:$C$1439,MATCH(B351,Historical!$B$7:$B$1450,0))/INDEX(Historical!$D$7:$D$1439,MATCH(B351,Historical!$B$7:$B$1450,0))-1)*100)</f>
        <v>14.285714285714279</v>
      </c>
      <c r="T351" s="759">
        <f>IF(INDEX(Historical!$F$7:$F$1432,MATCH(B351,Historical!$B$7:$B$1450,0))=0,"n/a",((INDEX(Historical!$C$7:$C$1439,MATCH(B351,Historical!$B$7:$B$1450,0))/INDEX(Historical!$F$7:$F$1432,MATCH(B351,Historical!$B$7:$B$1450,0)))^(1/3)-1)*100)</f>
        <v>12.457688706899894</v>
      </c>
      <c r="U351" s="759">
        <f>IF(INDEX(Historical!$H$7:$H$1432,MATCH(B351,Historical!$B$7:$B$1450,0))=0,"n/a",((INDEX(Historical!$C$7:$C$1439,MATCH(B351,Historical!$B$7:$B$1450,0))/INDEX(Historical!$H$7:$H$1432,MATCH(B351,Historical!$B$7:$B$1450,0)))^(1/5)-1)*100)</f>
        <v>12.040333432430362</v>
      </c>
      <c r="V351" s="759">
        <f>IF(INDEX(Historical!$O$7:$O$1432,MATCH(B351,Historical!$B$7:$B$1450,0))=0,"n/a",((INDEX(Historical!$C$7:$C$1439,MATCH(B351,Historical!$B$7:$B$1450,0))/INDEX(Historical!$O$7:$O$1432,MATCH(B351,Historical!$B$7:$B$1450,0)))^(1/10)-1)*100)</f>
        <v>-3.694051397291731</v>
      </c>
      <c r="W351" s="760" t="str">
        <f>IF(OR(U351&lt;=0,U351="n/a",V351&lt;=0,V351="n/a"),"n/a",U351/V351)</f>
        <v>n/a</v>
      </c>
      <c r="X351" s="761">
        <f>IF(OR(AJ351&lt;=0,AJ351="n/a",U351&lt;=0,U351="n/a"),"n/a",U351/AJ351)</f>
        <v>1.524092839548147</v>
      </c>
      <c r="Y351" s="714"/>
      <c r="Z351" s="703">
        <f>IF(OR(AC351&lt;0.01,AC351="n/a"),"n/a",M351/AC351*100)</f>
        <v>119.65811965811966</v>
      </c>
      <c r="AA351" s="959">
        <f>IF(OR(AC351&lt;0.01,AC351="n/a"),"n/a",I351/AC351)</f>
        <v>25.623931623931625</v>
      </c>
      <c r="AB351" s="960">
        <v>12</v>
      </c>
      <c r="AC351" s="938">
        <v>1.17</v>
      </c>
      <c r="AD351" s="938" t="s">
        <v>137</v>
      </c>
      <c r="AE351" s="938">
        <v>8.8699999999999992</v>
      </c>
      <c r="AF351" s="938">
        <v>2.13</v>
      </c>
      <c r="AG351" s="938">
        <v>8.2000000000000011</v>
      </c>
      <c r="AH351" s="938">
        <v>-1.6</v>
      </c>
      <c r="AI351" s="938">
        <v>3.85</v>
      </c>
      <c r="AJ351" s="938">
        <v>7.9</v>
      </c>
      <c r="AK351" s="938" t="s">
        <v>137</v>
      </c>
      <c r="AL351" s="951">
        <v>1220</v>
      </c>
      <c r="AM351" s="945">
        <v>3.5000000000000004</v>
      </c>
      <c r="AN351" s="938">
        <v>0.76</v>
      </c>
      <c r="AO351" s="802">
        <f>IF(U351="n/a","n/a",IF(AA351&lt;0,"n/a",IF(AA351="n/a","n/a",J351+U351-AA351)))</f>
        <v>-8.9138183382657736</v>
      </c>
      <c r="AP351" s="803">
        <f>IF(U351="n/a","n/a",J351+U351)</f>
        <v>16.710113285665852</v>
      </c>
      <c r="AQ351" s="961">
        <f>IF(OR(AC351&lt;0.01,AF351="n/a"),"n/a",(I351/SQRT(22.5*AC351*(I351/AF351))-1)*100)</f>
        <v>55.747622573578745</v>
      </c>
      <c r="AR351" s="703">
        <f>INDEX(Historical!$C$7:$C$1439,MATCH(B351,Historical!$B$7:$B$1450,0))*IF(AH351="n/a",1.03,IF(AH351&lt;0,1.01,IF(AH351&gt;10,1.1,(1+AH351/100))))</f>
        <v>1.2927999999999999</v>
      </c>
      <c r="AS351" s="959">
        <f>IF($AI351="n/a",1.03*AR351,IF($AI351&lt;0,1.01*AR351,IF($AI351&gt;10,1.1*AR351,(1+$AI351/100)*AR351)))</f>
        <v>1.3425727999999999</v>
      </c>
      <c r="AT351" s="959">
        <f>IF($AK351="n/a",1.03*AS351,IF($AK351&lt;0,1.01*AS351,IF($AK351&gt;10,1.1*AS351,(1+$AK351/100)*AS351)))</f>
        <v>1.3828499839999999</v>
      </c>
      <c r="AU351" s="959">
        <f>IF($AK351="n/a",1.03*AT351,IF($AK351&lt;0,1.01*AT351,IF($AK351&gt;10,1.1*AT351,(1+$AK351/100)*AT351)))</f>
        <v>1.4243354835199999</v>
      </c>
      <c r="AV351" s="959">
        <f>IF($AK351="n/a",1.03*AU351,IF($AK351&lt;0,1.01*AU351,IF($AK351&gt;10,1.1*AU351,(1+$AK351/100)*AU351)))</f>
        <v>1.4670655480256001</v>
      </c>
      <c r="AW351" s="703">
        <f>SUM(AR351:AV351)</f>
        <v>6.9096238155455998</v>
      </c>
      <c r="AX351" s="810">
        <f>AW351/I351*100</f>
        <v>23.0474443480507</v>
      </c>
      <c r="AY351" s="1017">
        <v>0.56999999999999995</v>
      </c>
      <c r="AZ351" s="945">
        <v>13.13</v>
      </c>
      <c r="BA351" s="945">
        <v>-14.42</v>
      </c>
      <c r="BB351" s="945">
        <v>-3.46</v>
      </c>
      <c r="BC351" s="945">
        <v>-3.15</v>
      </c>
      <c r="BE351" s="666">
        <v>2013</v>
      </c>
      <c r="BF351" s="971">
        <f>IF(BE351&gt;2008,0,IF(BE351&gt;2001,1,IF(BE351&gt;1990,2,IF(BE351&gt;1980,3,IF(BE351&gt;1973,4,IF(BE351&gt;1970,5,IF(BE351&gt;1960,6,IF(BE351&gt;1958,7,IF(BE351&gt;1953,8,9)))))))))</f>
        <v>0</v>
      </c>
      <c r="BG351" s="955">
        <v>4.1000000000000005</v>
      </c>
      <c r="BH351" s="937"/>
    </row>
    <row r="352" spans="1:60" ht="11.25" customHeight="1" x14ac:dyDescent="0.2">
      <c r="A352" s="954" t="s">
        <v>4169</v>
      </c>
      <c r="B352" s="948" t="s">
        <v>4168</v>
      </c>
      <c r="C352" s="1013" t="s">
        <v>108</v>
      </c>
      <c r="D352" s="1013" t="s">
        <v>4365</v>
      </c>
      <c r="E352" s="792">
        <v>5</v>
      </c>
      <c r="F352" s="1227">
        <v>875</v>
      </c>
      <c r="G352" s="1147" t="s">
        <v>106</v>
      </c>
      <c r="H352" s="1147" t="s">
        <v>106</v>
      </c>
      <c r="I352" s="947">
        <v>33.82</v>
      </c>
      <c r="J352" s="703">
        <f>(M352/I352)*100</f>
        <v>3.5481963335304552</v>
      </c>
      <c r="K352" s="950">
        <v>0.3</v>
      </c>
      <c r="L352" s="960">
        <v>4</v>
      </c>
      <c r="M352" s="694">
        <f>K352*L352</f>
        <v>1.2</v>
      </c>
      <c r="N352" s="943" t="s">
        <v>435</v>
      </c>
      <c r="O352" s="795">
        <v>0.25</v>
      </c>
      <c r="P352" s="934">
        <v>43594</v>
      </c>
      <c r="Q352" s="934">
        <v>43609</v>
      </c>
      <c r="R352" s="694">
        <f>(K352-O352)/O352*100</f>
        <v>19.999999999999996</v>
      </c>
      <c r="S352" s="759">
        <f>IF(INDEX(Historical!$D$7:$D$1439,MATCH(B352,Historical!$B$7:$B$1450,0))=0,"n/a",(INDEX(Historical!$C$7:$C$1439,MATCH(B352,Historical!$B$7:$B$1450,0))/INDEX(Historical!$D$7:$D$1439,MATCH(B352,Historical!$B$7:$B$1450,0))-1)*100)</f>
        <v>23.376623376623364</v>
      </c>
      <c r="T352" s="759">
        <f>IF(INDEX(Historical!$F$7:$F$1432,MATCH(B352,Historical!$B$7:$B$1450,0))=0,"n/a",((INDEX(Historical!$C$7:$C$1439,MATCH(B352,Historical!$B$7:$B$1450,0))/INDEX(Historical!$F$7:$F$1432,MATCH(B352,Historical!$B$7:$B$1450,0)))^(1/3)-1)*100)</f>
        <v>23.856232963017064</v>
      </c>
      <c r="U352" s="759" t="str">
        <f>IF(INDEX(Historical!$H$7:$H$1432,MATCH(B352,Historical!$B$7:$B$1450,0))=0,"n/a",((INDEX(Historical!$C$7:$C$1439,MATCH(B352,Historical!$B$7:$B$1450,0))/INDEX(Historical!$H$7:$H$1432,MATCH(B352,Historical!$B$7:$B$1450,0)))^(1/5)-1)*100)</f>
        <v>n/a</v>
      </c>
      <c r="V352" s="759" t="str">
        <f>IF(INDEX(Historical!$O$7:$O$1432,MATCH(B352,Historical!$B$7:$B$1450,0))=0,"n/a",((INDEX(Historical!$C$7:$C$1439,MATCH(B352,Historical!$B$7:$B$1450,0))/INDEX(Historical!$O$7:$O$1432,MATCH(B352,Historical!$B$7:$B$1450,0)))^(1/10)-1)*100)</f>
        <v>n/a</v>
      </c>
      <c r="W352" s="760" t="str">
        <f>IF(OR(U352&lt;=0,U352="n/a",V352&lt;=0,V352="n/a"),"n/a",U352/V352)</f>
        <v>n/a</v>
      </c>
      <c r="X352" s="761" t="str">
        <f>IF(OR(AJ352&lt;=0,AJ352="n/a",U352&lt;=0,U352="n/a"),"n/a",U352/AJ352)</f>
        <v>n/a</v>
      </c>
      <c r="Y352" s="949"/>
      <c r="Z352" s="703">
        <f>IF(OR(AC352&lt;0.01,AC352="n/a"),"n/a",M352/AC352*100)</f>
        <v>39.215686274509807</v>
      </c>
      <c r="AA352" s="959">
        <f>IF(OR(AC352&lt;0.01,AC352="n/a"),"n/a",I352/AC352)</f>
        <v>11.052287581699346</v>
      </c>
      <c r="AB352" s="960">
        <v>9</v>
      </c>
      <c r="AC352" s="938">
        <v>3.06</v>
      </c>
      <c r="AD352" s="938">
        <v>2.33</v>
      </c>
      <c r="AE352" s="938">
        <v>3.77</v>
      </c>
      <c r="AF352" s="938">
        <v>1.05</v>
      </c>
      <c r="AG352" s="938">
        <v>9.5</v>
      </c>
      <c r="AH352" s="938">
        <v>18.3</v>
      </c>
      <c r="AI352" s="938">
        <v>11.129999999999999</v>
      </c>
      <c r="AJ352" s="938">
        <v>11.799999999999999</v>
      </c>
      <c r="AK352" s="938">
        <v>4.8</v>
      </c>
      <c r="AL352" s="951">
        <v>1950</v>
      </c>
      <c r="AM352" s="945">
        <v>0.41000000000000003</v>
      </c>
      <c r="AN352" s="938">
        <v>0.06</v>
      </c>
      <c r="AO352" s="802" t="str">
        <f>IF(U352="n/a","n/a",IF(AA352&lt;0,"n/a",IF(AA352="n/a","n/a",J352+U352-AA352)))</f>
        <v>n/a</v>
      </c>
      <c r="AP352" s="803" t="str">
        <f>IF(U352="n/a","n/a",J352+U352)</f>
        <v>n/a</v>
      </c>
      <c r="AQ352" s="961">
        <f>IF(OR(AC352&lt;0.01,AF352="n/a"),"n/a",(I352/SQRT(22.5*AC352*(I352/AF352))-1)*100)</f>
        <v>-28.182632986212663</v>
      </c>
      <c r="AR352" s="703">
        <f>INDEX(Historical!$C$7:$C$1439,MATCH(B352,Historical!$B$7:$B$1450,0))*IF(AH352="n/a",1.03,IF(AH352&lt;0,1.01,IF(AH352&gt;10,1.1,(1+AH352/100))))</f>
        <v>1.0449999999999999</v>
      </c>
      <c r="AS352" s="959">
        <f>IF($AI352="n/a",1.03*AR352,IF($AI352&lt;0,1.01*AR352,IF($AI352&gt;10,1.1*AR352,(1+$AI352/100)*AR352)))</f>
        <v>1.1495</v>
      </c>
      <c r="AT352" s="959">
        <f>IF($AK352="n/a",1.03*AS352,IF($AK352&lt;0,1.01*AS352,IF($AK352&gt;10,1.1*AS352,(1+$AK352/100)*AS352)))</f>
        <v>1.2046760000000001</v>
      </c>
      <c r="AU352" s="959">
        <f>IF($AK352="n/a",1.03*AT352,IF($AK352&lt;0,1.01*AT352,IF($AK352&gt;10,1.1*AT352,(1+$AK352/100)*AT352)))</f>
        <v>1.2625004480000002</v>
      </c>
      <c r="AV352" s="959">
        <f>IF($AK352="n/a",1.03*AU352,IF($AK352&lt;0,1.01*AU352,IF($AK352&gt;10,1.1*AU352,(1+$AK352/100)*AU352)))</f>
        <v>1.3231004695040003</v>
      </c>
      <c r="AW352" s="703">
        <f>SUM(AR352:AV352)</f>
        <v>5.984776917504</v>
      </c>
      <c r="AX352" s="810">
        <f>AW352/I352*100</f>
        <v>17.695969596404495</v>
      </c>
      <c r="AY352" s="1017">
        <v>1.63</v>
      </c>
      <c r="AZ352" s="945">
        <v>14.57</v>
      </c>
      <c r="BA352" s="945">
        <v>-24.169999999999998</v>
      </c>
      <c r="BB352" s="945">
        <v>0.22999999999999998</v>
      </c>
      <c r="BC352" s="945">
        <v>-2.23</v>
      </c>
      <c r="BE352" s="666">
        <v>2015</v>
      </c>
      <c r="BF352" s="971">
        <f>IF(BE352&gt;2008,0,IF(BE352&gt;2001,1,IF(BE352&gt;1990,2,IF(BE352&gt;1980,3,IF(BE352&gt;1973,4,IF(BE352&gt;1970,5,IF(BE352&gt;1960,6,IF(BE352&gt;1958,7,IF(BE352&gt;1953,8,9)))))))))</f>
        <v>0</v>
      </c>
      <c r="BG352" s="955">
        <v>1.4000000000000001</v>
      </c>
      <c r="BH352" s="937"/>
    </row>
    <row r="353" spans="1:60" s="838" customFormat="1" ht="11.25" customHeight="1" x14ac:dyDescent="0.2">
      <c r="A353" s="698" t="s">
        <v>381</v>
      </c>
      <c r="B353" s="846" t="s">
        <v>382</v>
      </c>
      <c r="C353" s="1013" t="s">
        <v>112</v>
      </c>
      <c r="D353" s="1013" t="s">
        <v>4358</v>
      </c>
      <c r="E353" s="818">
        <v>48</v>
      </c>
      <c r="F353" s="1227">
        <v>33</v>
      </c>
      <c r="G353" s="1236" t="s">
        <v>106</v>
      </c>
      <c r="H353" s="1236" t="s">
        <v>106</v>
      </c>
      <c r="I353" s="831">
        <v>291.02999999999997</v>
      </c>
      <c r="J353" s="820">
        <f>(M353/I353)*100</f>
        <v>1.9791774043913</v>
      </c>
      <c r="K353" s="821">
        <v>1.44</v>
      </c>
      <c r="L353" s="822">
        <v>4</v>
      </c>
      <c r="M353" s="823">
        <f>K353*L353</f>
        <v>5.76</v>
      </c>
      <c r="N353" s="824" t="s">
        <v>119</v>
      </c>
      <c r="O353" s="825">
        <v>1.36</v>
      </c>
      <c r="P353" s="826">
        <v>43595</v>
      </c>
      <c r="Q353" s="826">
        <v>43617</v>
      </c>
      <c r="R353" s="823">
        <f>(K353-O353)/O353*100</f>
        <v>5.8823529411764595</v>
      </c>
      <c r="S353" s="759">
        <f>IF(INDEX(Historical!$D$7:$D$1439,MATCH(B353,Historical!$B$7:$B$1450,0))=0,"n/a",(INDEX(Historical!$C$7:$C$1439,MATCH(B353,Historical!$B$7:$B$1450,0))/INDEX(Historical!$D$7:$D$1439,MATCH(B353,Historical!$B$7:$B$1450,0))-1)*100)</f>
        <v>5.9288537549407216</v>
      </c>
      <c r="T353" s="759">
        <f>IF(INDEX(Historical!$F$7:$F$1432,MATCH(B353,Historical!$B$7:$B$1450,0))=0,"n/a",((INDEX(Historical!$C$7:$C$1439,MATCH(B353,Historical!$B$7:$B$1450,0))/INDEX(Historical!$F$7:$F$1432,MATCH(B353,Historical!$B$7:$B$1450,0)))^(1/3)-1)*100)</f>
        <v>5.3054143687660371</v>
      </c>
      <c r="U353" s="759">
        <f>IF(INDEX(Historical!$H$7:$H$1432,MATCH(B353,Historical!$B$7:$B$1450,0))=0,"n/a",((INDEX(Historical!$C$7:$C$1439,MATCH(B353,Historical!$B$7:$B$1450,0))/INDEX(Historical!$H$7:$H$1432,MATCH(B353,Historical!$B$7:$B$1450,0)))^(1/5)-1)*100)</f>
        <v>8.3462958501015372</v>
      </c>
      <c r="V353" s="759">
        <f>IF(INDEX(Historical!$O$7:$O$1432,MATCH(B353,Historical!$B$7:$B$1450,0))=0,"n/a",((INDEX(Historical!$C$7:$C$1439,MATCH(B353,Historical!$B$7:$B$1450,0))/INDEX(Historical!$O$7:$O$1432,MATCH(B353,Historical!$B$7:$B$1450,0)))^(1/10)-1)*100)</f>
        <v>13.209613876809122</v>
      </c>
      <c r="W353" s="827">
        <f>IF(OR(U353&lt;=0,U353="n/a",V353&lt;=0,V353="n/a"),"n/a",U353/V353)</f>
        <v>0.63183495959365965</v>
      </c>
      <c r="X353" s="828">
        <f>IF(OR(AJ353&lt;=0,AJ353="n/a",U353&lt;=0,U353="n/a"),"n/a",U353/AJ353)</f>
        <v>1.9409990349073343</v>
      </c>
      <c r="Y353" s="846"/>
      <c r="Z353" s="820">
        <f>IF(OR(AC353&lt;0.01,AC353="n/a"),"n/a",M353/AC353*100)</f>
        <v>39.237057220708451</v>
      </c>
      <c r="AA353" s="830">
        <f>IF(OR(AC353&lt;0.01,AC353="n/a"),"n/a",I353/AC353)</f>
        <v>19.824931880108991</v>
      </c>
      <c r="AB353" s="822">
        <v>12</v>
      </c>
      <c r="AC353" s="831">
        <v>14.68</v>
      </c>
      <c r="AD353" s="831">
        <v>3.16</v>
      </c>
      <c r="AE353" s="831">
        <v>1.44</v>
      </c>
      <c r="AF353" s="831">
        <v>8.51</v>
      </c>
      <c r="AG353" s="831">
        <v>42.4</v>
      </c>
      <c r="AH353" s="831">
        <v>37.799999999999997</v>
      </c>
      <c r="AI353" s="831">
        <v>8.0500000000000007</v>
      </c>
      <c r="AJ353" s="831">
        <v>4.3</v>
      </c>
      <c r="AK353" s="831">
        <v>6.4</v>
      </c>
      <c r="AL353" s="832">
        <v>16210</v>
      </c>
      <c r="AM353" s="833">
        <v>1.7000000000000002</v>
      </c>
      <c r="AN353" s="831">
        <v>1.1499999999999999</v>
      </c>
      <c r="AO353" s="834">
        <f>IF(U353="n/a","n/a",IF(AA353&lt;0,"n/a",IF(AA353="n/a","n/a",J353+U353-AA353)))</f>
        <v>-9.4994586256161533</v>
      </c>
      <c r="AP353" s="835">
        <f>IF(U353="n/a","n/a",J353+U353)</f>
        <v>10.325473254492838</v>
      </c>
      <c r="AQ353" s="836">
        <f>IF(OR(AC353&lt;0.01,AF353="n/a"),"n/a",(I353/SQRT(22.5*AC353*(I353/AF353))-1)*100)</f>
        <v>173.82895740039984</v>
      </c>
      <c r="AR353" s="703">
        <f>INDEX(Historical!$C$7:$C$1439,MATCH(B353,Historical!$B$7:$B$1450,0))*IF(AH353="n/a",1.03,IF(AH353&lt;0,1.01,IF(AH353&gt;10,1.1,(1+AH353/100))))</f>
        <v>5.8960000000000008</v>
      </c>
      <c r="AS353" s="830">
        <f>IF($AI353="n/a",1.03*AR353,IF($AI353&lt;0,1.01*AR353,IF($AI353&gt;10,1.1*AR353,(1+$AI353/100)*AR353)))</f>
        <v>6.3706280000000008</v>
      </c>
      <c r="AT353" s="830">
        <f>IF($AK353="n/a",1.03*AS353,IF($AK353&lt;0,1.01*AS353,IF($AK353&gt;10,1.1*AS353,(1+$AK353/100)*AS353)))</f>
        <v>6.778348192000001</v>
      </c>
      <c r="AU353" s="830">
        <f>IF($AK353="n/a",1.03*AT353,IF($AK353&lt;0,1.01*AT353,IF($AK353&gt;10,1.1*AT353,(1+$AK353/100)*AT353)))</f>
        <v>7.2121624762880012</v>
      </c>
      <c r="AV353" s="830">
        <f>IF($AK353="n/a",1.03*AU353,IF($AK353&lt;0,1.01*AU353,IF($AK353&gt;10,1.1*AU353,(1+$AK353/100)*AU353)))</f>
        <v>7.6737408747704334</v>
      </c>
      <c r="AW353" s="820">
        <f>SUM(AR353:AV353)</f>
        <v>33.930879543058431</v>
      </c>
      <c r="AX353" s="837">
        <f>AW353/I353*100</f>
        <v>11.658894115059764</v>
      </c>
      <c r="AY353" s="1018">
        <v>0.93</v>
      </c>
      <c r="AZ353" s="833">
        <v>14.09</v>
      </c>
      <c r="BA353" s="833">
        <v>-21.78</v>
      </c>
      <c r="BB353" s="833">
        <v>7.1800000000000006</v>
      </c>
      <c r="BC353" s="833">
        <v>1.1100000000000001</v>
      </c>
      <c r="BD353" s="985"/>
      <c r="BE353" s="666">
        <v>1972</v>
      </c>
      <c r="BF353" s="971">
        <f>IF(BE353&gt;2008,0,IF(BE353&gt;2001,1,IF(BE353&gt;1990,2,IF(BE353&gt;1980,3,IF(BE353&gt;1973,4,IF(BE353&gt;1970,5,IF(BE353&gt;1960,6,IF(BE353&gt;1958,7,IF(BE353&gt;1953,8,9)))))))))</f>
        <v>5</v>
      </c>
      <c r="BG353" s="892">
        <v>13.8</v>
      </c>
    </row>
    <row r="354" spans="1:60" ht="11.25" customHeight="1" x14ac:dyDescent="0.2">
      <c r="A354" s="944" t="s">
        <v>1267</v>
      </c>
      <c r="B354" s="948" t="s">
        <v>1268</v>
      </c>
      <c r="C354" s="1013" t="s">
        <v>108</v>
      </c>
      <c r="D354" s="1013" t="s">
        <v>4365</v>
      </c>
      <c r="E354" s="792">
        <v>6</v>
      </c>
      <c r="F354" s="1227">
        <v>726</v>
      </c>
      <c r="G354" s="1237" t="s">
        <v>106</v>
      </c>
      <c r="H354" s="1237" t="s">
        <v>106</v>
      </c>
      <c r="I354" s="947">
        <v>21.49</v>
      </c>
      <c r="J354" s="703">
        <f>(M354/I354)*100</f>
        <v>4.4671940437412756</v>
      </c>
      <c r="K354" s="950">
        <v>0.24</v>
      </c>
      <c r="L354" s="960">
        <v>4</v>
      </c>
      <c r="M354" s="694">
        <f>K354*L354</f>
        <v>0.96</v>
      </c>
      <c r="N354" s="943" t="s">
        <v>435</v>
      </c>
      <c r="O354" s="795">
        <v>0.21</v>
      </c>
      <c r="P354" s="939">
        <v>43133</v>
      </c>
      <c r="Q354" s="939">
        <v>43154</v>
      </c>
      <c r="R354" s="694">
        <f>(K354-O354)/O354*100</f>
        <v>14.285714285714285</v>
      </c>
      <c r="S354" s="759">
        <f>IF(INDEX(Historical!$D$7:$D$1439,MATCH(B354,Historical!$B$7:$B$1450,0))=0,"n/a",(INDEX(Historical!$C$7:$C$1439,MATCH(B354,Historical!$B$7:$B$1450,0))/INDEX(Historical!$D$7:$D$1439,MATCH(B354,Historical!$B$7:$B$1450,0))-1)*100)</f>
        <v>19.999999999999996</v>
      </c>
      <c r="T354" s="759">
        <f>IF(INDEX(Historical!$F$7:$F$1432,MATCH(B354,Historical!$B$7:$B$1450,0))=0,"n/a",((INDEX(Historical!$C$7:$C$1439,MATCH(B354,Historical!$B$7:$B$1450,0))/INDEX(Historical!$F$7:$F$1432,MATCH(B354,Historical!$B$7:$B$1450,0)))^(1/3)-1)*100)</f>
        <v>33.886590016433907</v>
      </c>
      <c r="U354" s="759">
        <f>IF(INDEX(Historical!$H$7:$H$1432,MATCH(B354,Historical!$B$7:$B$1450,0))=0,"n/a",((INDEX(Historical!$C$7:$C$1439,MATCH(B354,Historical!$B$7:$B$1450,0))/INDEX(Historical!$H$7:$H$1432,MATCH(B354,Historical!$B$7:$B$1450,0)))^(1/5)-1)*100)</f>
        <v>68.824175968822004</v>
      </c>
      <c r="V354" s="759">
        <f>IF(INDEX(Historical!$O$7:$O$1432,MATCH(B354,Historical!$B$7:$B$1450,0))=0,"n/a",((INDEX(Historical!$C$7:$C$1439,MATCH(B354,Historical!$B$7:$B$1450,0))/INDEX(Historical!$O$7:$O$1432,MATCH(B354,Historical!$B$7:$B$1450,0)))^(1/10)-1)*100)</f>
        <v>-6.696700846319259</v>
      </c>
      <c r="W354" s="760" t="str">
        <f>IF(OR(U354&lt;=0,U354="n/a",V354&lt;=0,V354="n/a"),"n/a",U354/V354)</f>
        <v>n/a</v>
      </c>
      <c r="X354" s="761">
        <f>IF(OR(AJ354&lt;=0,AJ354="n/a",U354&lt;=0,U354="n/a"),"n/a",U354/AJ354)</f>
        <v>9.3005643201110821</v>
      </c>
      <c r="Y354" s="717"/>
      <c r="Z354" s="703">
        <f>IF(OR(AC354&lt;0.01,AC354="n/a"),"n/a",M354/AC354*100)</f>
        <v>53.038674033149171</v>
      </c>
      <c r="AA354" s="959">
        <f>IF(OR(AC354&lt;0.01,AC354="n/a"),"n/a",I354/AC354)</f>
        <v>11.872928176795579</v>
      </c>
      <c r="AB354" s="960">
        <v>12</v>
      </c>
      <c r="AC354" s="938">
        <v>1.81</v>
      </c>
      <c r="AD354" s="938">
        <v>1.5</v>
      </c>
      <c r="AE354" s="938">
        <v>2.75</v>
      </c>
      <c r="AF354" s="938">
        <v>1.18</v>
      </c>
      <c r="AG354" s="938">
        <v>10.199999999999999</v>
      </c>
      <c r="AH354" s="938">
        <v>-0.6</v>
      </c>
      <c r="AI354" s="938">
        <v>7.580000000000001</v>
      </c>
      <c r="AJ354" s="938">
        <v>7.3999999999999995</v>
      </c>
      <c r="AK354" s="938">
        <v>8</v>
      </c>
      <c r="AL354" s="951">
        <v>663.79</v>
      </c>
      <c r="AM354" s="945">
        <v>1.4000000000000001</v>
      </c>
      <c r="AN354" s="938">
        <v>0.21</v>
      </c>
      <c r="AO354" s="802">
        <f>IF(U354="n/a","n/a",IF(AA354&lt;0,"n/a",IF(AA354="n/a","n/a",J354+U354-AA354)))</f>
        <v>61.418441835767695</v>
      </c>
      <c r="AP354" s="803">
        <f>IF(U354="n/a","n/a",J354+U354)</f>
        <v>73.291370012563277</v>
      </c>
      <c r="AQ354" s="961">
        <f>IF(OR(AC354&lt;0.01,AF354="n/a"),"n/a",(I354/SQRT(22.5*AC354*(I354/AF354))-1)*100)</f>
        <v>-21.090613856092212</v>
      </c>
      <c r="AR354" s="703">
        <f>INDEX(Historical!$C$7:$C$1439,MATCH(B354,Historical!$B$7:$B$1450,0))*IF(AH354="n/a",1.03,IF(AH354&lt;0,1.01,IF(AH354&gt;10,1.1,(1+AH354/100))))</f>
        <v>0.96960000000000002</v>
      </c>
      <c r="AS354" s="959">
        <f>IF($AI354="n/a",1.03*AR354,IF($AI354&lt;0,1.01*AR354,IF($AI354&gt;10,1.1*AR354,(1+$AI354/100)*AR354)))</f>
        <v>1.0430956800000002</v>
      </c>
      <c r="AT354" s="959">
        <f>IF($AK354="n/a",1.03*AS354,IF($AK354&lt;0,1.01*AS354,IF($AK354&gt;10,1.1*AS354,(1+$AK354/100)*AS354)))</f>
        <v>1.1265433344000002</v>
      </c>
      <c r="AU354" s="959">
        <f>IF($AK354="n/a",1.03*AT354,IF($AK354&lt;0,1.01*AT354,IF($AK354&gt;10,1.1*AT354,(1+$AK354/100)*AT354)))</f>
        <v>1.2166668011520003</v>
      </c>
      <c r="AV354" s="959">
        <f>IF($AK354="n/a",1.03*AU354,IF($AK354&lt;0,1.01*AU354,IF($AK354&gt;10,1.1*AU354,(1+$AK354/100)*AU354)))</f>
        <v>1.3140001452441605</v>
      </c>
      <c r="AW354" s="703">
        <f>SUM(AR354:AV354)</f>
        <v>5.6699059607961617</v>
      </c>
      <c r="AX354" s="810">
        <f>AW354/I354*100</f>
        <v>26.383927225668508</v>
      </c>
      <c r="AY354" s="1017">
        <v>1.08</v>
      </c>
      <c r="AZ354" s="945">
        <v>22.38</v>
      </c>
      <c r="BA354" s="945">
        <v>-20.190000000000001</v>
      </c>
      <c r="BB354" s="945">
        <v>-0.62</v>
      </c>
      <c r="BC354" s="945">
        <v>-0.71000000000000008</v>
      </c>
      <c r="BE354" s="666">
        <v>2013</v>
      </c>
      <c r="BF354" s="971">
        <f>IF(BE354&gt;2008,0,IF(BE354&gt;2001,1,IF(BE354&gt;1990,2,IF(BE354&gt;1980,3,IF(BE354&gt;1973,4,IF(BE354&gt;1970,5,IF(BE354&gt;1960,6,IF(BE354&gt;1958,7,IF(BE354&gt;1953,8,9)))))))))</f>
        <v>0</v>
      </c>
      <c r="BG354" s="955">
        <v>1</v>
      </c>
      <c r="BH354" s="937"/>
    </row>
    <row r="355" spans="1:60" ht="11.25" customHeight="1" x14ac:dyDescent="0.2">
      <c r="A355" s="944" t="s">
        <v>609</v>
      </c>
      <c r="B355" s="948" t="s">
        <v>610</v>
      </c>
      <c r="C355" s="1013" t="s">
        <v>247</v>
      </c>
      <c r="D355" s="1013" t="s">
        <v>4372</v>
      </c>
      <c r="E355" s="792">
        <v>16</v>
      </c>
      <c r="F355" s="1227">
        <v>234</v>
      </c>
      <c r="G355" s="1227" t="s">
        <v>115</v>
      </c>
      <c r="H355" s="1227" t="s">
        <v>115</v>
      </c>
      <c r="I355" s="947">
        <v>121.16</v>
      </c>
      <c r="J355" s="703">
        <f>(M355/I355)*100</f>
        <v>2.2449653350940908</v>
      </c>
      <c r="K355" s="950">
        <v>0.68</v>
      </c>
      <c r="L355" s="960">
        <v>4</v>
      </c>
      <c r="M355" s="694">
        <f>K355*L355</f>
        <v>2.72</v>
      </c>
      <c r="N355" s="943" t="s">
        <v>107</v>
      </c>
      <c r="O355" s="795">
        <v>0.63</v>
      </c>
      <c r="P355" s="934">
        <v>43585</v>
      </c>
      <c r="Q355" s="934">
        <v>43600</v>
      </c>
      <c r="R355" s="694">
        <f>(K355-O355)/O355*100</f>
        <v>7.936507936507943</v>
      </c>
      <c r="S355" s="759">
        <f>IF(INDEX(Historical!$D$7:$D$1439,MATCH(B355,Historical!$B$7:$B$1450,0))=0,"n/a",(INDEX(Historical!$C$7:$C$1439,MATCH(B355,Historical!$B$7:$B$1450,0))/INDEX(Historical!$D$7:$D$1439,MATCH(B355,Historical!$B$7:$B$1450,0))-1)*100)</f>
        <v>10.810810810810811</v>
      </c>
      <c r="T355" s="759">
        <f>IF(INDEX(Historical!$F$7:$F$1432,MATCH(B355,Historical!$B$7:$B$1450,0))=0,"n/a",((INDEX(Historical!$C$7:$C$1439,MATCH(B355,Historical!$B$7:$B$1450,0))/INDEX(Historical!$F$7:$F$1432,MATCH(B355,Historical!$B$7:$B$1450,0)))^(1/3)-1)*100)</f>
        <v>10.769155346682258</v>
      </c>
      <c r="U355" s="759">
        <f>IF(INDEX(Historical!$H$7:$H$1432,MATCH(B355,Historical!$B$7:$B$1450,0))=0,"n/a",((INDEX(Historical!$C$7:$C$1439,MATCH(B355,Historical!$B$7:$B$1450,0))/INDEX(Historical!$H$7:$H$1432,MATCH(B355,Historical!$B$7:$B$1450,0)))^(1/5)-1)*100)</f>
        <v>9.5373176577513874</v>
      </c>
      <c r="V355" s="759">
        <f>IF(INDEX(Historical!$O$7:$O$1432,MATCH(B355,Historical!$B$7:$B$1450,0))=0,"n/a",((INDEX(Historical!$C$7:$C$1439,MATCH(B355,Historical!$B$7:$B$1450,0))/INDEX(Historical!$O$7:$O$1432,MATCH(B355,Historical!$B$7:$B$1450,0)))^(1/10)-1)*100)</f>
        <v>12.463644065402768</v>
      </c>
      <c r="W355" s="760">
        <f>IF(OR(U355&lt;=0,U355="n/a",V355&lt;=0,V355="n/a"),"n/a",U355/V355)</f>
        <v>0.76521100953336518</v>
      </c>
      <c r="X355" s="761" t="str">
        <f>IF(OR(AJ355&lt;=0,AJ355="n/a",U355&lt;=0,U355="n/a"),"n/a",U355/AJ355)</f>
        <v>n/a</v>
      </c>
      <c r="Y355" s="711"/>
      <c r="Z355" s="703">
        <f>IF(OR(AC355&lt;0.01,AC355="n/a"),"n/a",M355/AC355*100)</f>
        <v>113.80753138075315</v>
      </c>
      <c r="AA355" s="959">
        <f>IF(OR(AC355&lt;0.01,AC355="n/a"),"n/a",I355/AC355)</f>
        <v>50.69456066945606</v>
      </c>
      <c r="AB355" s="960">
        <v>12</v>
      </c>
      <c r="AC355" s="938">
        <v>2.39</v>
      </c>
      <c r="AD355" s="938">
        <v>3.74</v>
      </c>
      <c r="AE355" s="938">
        <v>3.31</v>
      </c>
      <c r="AF355" s="938">
        <v>9.49</v>
      </c>
      <c r="AG355" s="938">
        <v>12.5</v>
      </c>
      <c r="AH355" s="938">
        <v>-63.3</v>
      </c>
      <c r="AI355" s="938">
        <v>11.799999999999999</v>
      </c>
      <c r="AJ355" s="938">
        <v>-1.0999999999999999</v>
      </c>
      <c r="AK355" s="938">
        <v>13.900000000000002</v>
      </c>
      <c r="AL355" s="951">
        <v>15470</v>
      </c>
      <c r="AM355" s="945">
        <v>0.5</v>
      </c>
      <c r="AN355" s="938">
        <v>1.03</v>
      </c>
      <c r="AO355" s="802">
        <f>IF(U355="n/a","n/a",IF(AA355&lt;0,"n/a",IF(AA355="n/a","n/a",J355+U355-AA355)))</f>
        <v>-38.912277676610586</v>
      </c>
      <c r="AP355" s="803">
        <f>IF(U355="n/a","n/a",J355+U355)</f>
        <v>11.782282992845477</v>
      </c>
      <c r="AQ355" s="961">
        <f>IF(OR(AC355&lt;0.01,AF355="n/a"),"n/a",(I355/SQRT(22.5*AC355*(I355/AF355))-1)*100)</f>
        <v>362.40500802417694</v>
      </c>
      <c r="AR355" s="703">
        <f>INDEX(Historical!$C$7:$C$1439,MATCH(B355,Historical!$B$7:$B$1450,0))*IF(AH355="n/a",1.03,IF(AH355&lt;0,1.01,IF(AH355&gt;10,1.1,(1+AH355/100))))</f>
        <v>2.4845999999999999</v>
      </c>
      <c r="AS355" s="959">
        <f>IF($AI355="n/a",1.03*AR355,IF($AI355&lt;0,1.01*AR355,IF($AI355&gt;10,1.1*AR355,(1+$AI355/100)*AR355)))</f>
        <v>2.73306</v>
      </c>
      <c r="AT355" s="959">
        <f>IF($AK355="n/a",1.03*AS355,IF($AK355&lt;0,1.01*AS355,IF($AK355&gt;10,1.1*AS355,(1+$AK355/100)*AS355)))</f>
        <v>3.0063660000000003</v>
      </c>
      <c r="AU355" s="959">
        <f>IF($AK355="n/a",1.03*AT355,IF($AK355&lt;0,1.01*AT355,IF($AK355&gt;10,1.1*AT355,(1+$AK355/100)*AT355)))</f>
        <v>3.3070026000000006</v>
      </c>
      <c r="AV355" s="959">
        <f>IF($AK355="n/a",1.03*AU355,IF($AK355&lt;0,1.01*AU355,IF($AK355&gt;10,1.1*AU355,(1+$AK355/100)*AU355)))</f>
        <v>3.637702860000001</v>
      </c>
      <c r="AW355" s="703">
        <f>SUM(AR355:AV355)</f>
        <v>15.168731460000002</v>
      </c>
      <c r="AX355" s="810">
        <f>AW355/I355*100</f>
        <v>12.51958687685705</v>
      </c>
      <c r="AY355" s="1017">
        <v>1.04</v>
      </c>
      <c r="AZ355" s="945">
        <v>57.68</v>
      </c>
      <c r="BA355" s="945">
        <v>-4.5</v>
      </c>
      <c r="BB355" s="945">
        <v>13.309999999999999</v>
      </c>
      <c r="BC355" s="945">
        <v>28.08</v>
      </c>
      <c r="BE355" s="666">
        <v>2004</v>
      </c>
      <c r="BF355" s="971">
        <f>IF(BE355&gt;2008,0,IF(BE355&gt;2001,1,IF(BE355&gt;1990,2,IF(BE355&gt;1980,3,IF(BE355&gt;1973,4,IF(BE355&gt;1970,5,IF(BE355&gt;1960,6,IF(BE355&gt;1958,7,IF(BE355&gt;1953,8,9)))))))))</f>
        <v>1</v>
      </c>
      <c r="BG355" s="955">
        <v>4.2</v>
      </c>
      <c r="BH355" s="937"/>
    </row>
    <row r="356" spans="1:60" ht="11.25" customHeight="1" x14ac:dyDescent="0.2">
      <c r="A356" s="936" t="s">
        <v>1313</v>
      </c>
      <c r="B356" s="948" t="s">
        <v>1314</v>
      </c>
      <c r="C356" s="1013" t="s">
        <v>108</v>
      </c>
      <c r="D356" s="1013" t="s">
        <v>4365</v>
      </c>
      <c r="E356" s="792">
        <v>9</v>
      </c>
      <c r="F356" s="1227">
        <v>510</v>
      </c>
      <c r="G356" s="1122" t="s">
        <v>115</v>
      </c>
      <c r="H356" s="1122" t="s">
        <v>115</v>
      </c>
      <c r="I356" s="947">
        <v>14.25</v>
      </c>
      <c r="J356" s="703">
        <f>(M356/I356)*100</f>
        <v>4.2105263157894735</v>
      </c>
      <c r="K356" s="950">
        <v>0.15</v>
      </c>
      <c r="L356" s="960">
        <v>4</v>
      </c>
      <c r="M356" s="694">
        <f>K356*L356</f>
        <v>0.6</v>
      </c>
      <c r="N356" s="943" t="s">
        <v>164</v>
      </c>
      <c r="O356" s="795">
        <v>0.14000000000000001</v>
      </c>
      <c r="P356" s="934">
        <v>43724</v>
      </c>
      <c r="Q356" s="934">
        <v>43739</v>
      </c>
      <c r="R356" s="694">
        <f>(K356-O356)/O356*100</f>
        <v>7.1428571428571281</v>
      </c>
      <c r="S356" s="759">
        <f>IF(INDEX(Historical!$D$7:$D$1439,MATCH(B356,Historical!$B$7:$B$1450,0))=0,"n/a",(INDEX(Historical!$C$7:$C$1439,MATCH(B356,Historical!$B$7:$B$1450,0))/INDEX(Historical!$D$7:$D$1439,MATCH(B356,Historical!$B$7:$B$1450,0))-1)*100)</f>
        <v>46.874999999999979</v>
      </c>
      <c r="T356" s="759">
        <f>IF(INDEX(Historical!$F$7:$F$1432,MATCH(B356,Historical!$B$7:$B$1450,0))=0,"n/a",((INDEX(Historical!$C$7:$C$1439,MATCH(B356,Historical!$B$7:$B$1450,0))/INDEX(Historical!$F$7:$F$1432,MATCH(B356,Historical!$B$7:$B$1450,0)))^(1/3)-1)*100)</f>
        <v>25.111012491738549</v>
      </c>
      <c r="U356" s="759">
        <f>IF(INDEX(Historical!$H$7:$H$1432,MATCH(B356,Historical!$B$7:$B$1450,0))=0,"n/a",((INDEX(Historical!$C$7:$C$1439,MATCH(B356,Historical!$B$7:$B$1450,0))/INDEX(Historical!$H$7:$H$1432,MATCH(B356,Historical!$B$7:$B$1450,0)))^(1/5)-1)*100)</f>
        <v>21.161619749413418</v>
      </c>
      <c r="V356" s="759">
        <f>IF(INDEX(Historical!$O$7:$O$1432,MATCH(B356,Historical!$B$7:$B$1450,0))=0,"n/a",((INDEX(Historical!$C$7:$C$1439,MATCH(B356,Historical!$B$7:$B$1450,0))/INDEX(Historical!$O$7:$O$1432,MATCH(B356,Historical!$B$7:$B$1450,0)))^(1/10)-1)*100)</f>
        <v>-5.1402579264410058</v>
      </c>
      <c r="W356" s="760" t="str">
        <f>IF(OR(U356&lt;=0,U356="n/a",V356&lt;=0,V356="n/a"),"n/a",U356/V356)</f>
        <v>n/a</v>
      </c>
      <c r="X356" s="761">
        <f>IF(OR(AJ356&lt;=0,AJ356="n/a",U356&lt;=0,U356="n/a"),"n/a",U356/AJ356)</f>
        <v>1.9963792216427754</v>
      </c>
      <c r="Y356" s="714"/>
      <c r="Z356" s="703">
        <f>IF(OR(AC356&lt;0.01,AC356="n/a"),"n/a",M356/AC356*100)</f>
        <v>48.780487804878049</v>
      </c>
      <c r="AA356" s="959">
        <f>IF(OR(AC356&lt;0.01,AC356="n/a"),"n/a",I356/AC356)</f>
        <v>11.585365853658537</v>
      </c>
      <c r="AB356" s="960">
        <v>12</v>
      </c>
      <c r="AC356" s="938">
        <v>1.23</v>
      </c>
      <c r="AD356" s="938">
        <v>1.96</v>
      </c>
      <c r="AE356" s="938">
        <v>3.68</v>
      </c>
      <c r="AF356" s="938">
        <v>1.48</v>
      </c>
      <c r="AG356" s="938">
        <v>13.200000000000001</v>
      </c>
      <c r="AH356" s="938">
        <v>37.4</v>
      </c>
      <c r="AI356" s="938">
        <v>3.29</v>
      </c>
      <c r="AJ356" s="938">
        <v>10.6</v>
      </c>
      <c r="AK356" s="938">
        <v>5.99</v>
      </c>
      <c r="AL356" s="951">
        <v>15120</v>
      </c>
      <c r="AM356" s="945">
        <v>1.0999999999999999</v>
      </c>
      <c r="AN356" s="938">
        <v>0.92</v>
      </c>
      <c r="AO356" s="802">
        <f>IF(U356="n/a","n/a",IF(AA356&lt;0,"n/a",IF(AA356="n/a","n/a",J356+U356-AA356)))</f>
        <v>13.786780211544354</v>
      </c>
      <c r="AP356" s="803">
        <f>IF(U356="n/a","n/a",J356+U356)</f>
        <v>25.372146065202891</v>
      </c>
      <c r="AQ356" s="961">
        <f>IF(OR(AC356&lt;0.01,AF356="n/a"),"n/a",(I356/SQRT(22.5*AC356*(I356/AF356))-1)*100)</f>
        <v>-12.703973710356909</v>
      </c>
      <c r="AR356" s="703">
        <f>INDEX(Historical!$C$7:$C$1439,MATCH(B356,Historical!$B$7:$B$1450,0))*IF(AH356="n/a",1.03,IF(AH356&lt;0,1.01,IF(AH356&gt;10,1.1,(1+AH356/100))))</f>
        <v>0.51700000000000002</v>
      </c>
      <c r="AS356" s="959">
        <f>IF($AI356="n/a",1.03*AR356,IF($AI356&lt;0,1.01*AR356,IF($AI356&gt;10,1.1*AR356,(1+$AI356/100)*AR356)))</f>
        <v>0.53400930000000002</v>
      </c>
      <c r="AT356" s="959">
        <f>IF($AK356="n/a",1.03*AS356,IF($AK356&lt;0,1.01*AS356,IF($AK356&gt;10,1.1*AS356,(1+$AK356/100)*AS356)))</f>
        <v>0.56599645707000001</v>
      </c>
      <c r="AU356" s="959">
        <f>IF($AK356="n/a",1.03*AT356,IF($AK356&lt;0,1.01*AT356,IF($AK356&gt;10,1.1*AT356,(1+$AK356/100)*AT356)))</f>
        <v>0.59989964484849301</v>
      </c>
      <c r="AV356" s="959">
        <f>IF($AK356="n/a",1.03*AU356,IF($AK356&lt;0,1.01*AU356,IF($AK356&gt;10,1.1*AU356,(1+$AK356/100)*AU356)))</f>
        <v>0.63583363357491773</v>
      </c>
      <c r="AW356" s="703">
        <f>SUM(AR356:AV356)</f>
        <v>2.8527390354934106</v>
      </c>
      <c r="AX356" s="810">
        <f>AW356/I356*100</f>
        <v>20.019221301708146</v>
      </c>
      <c r="AY356" s="1017">
        <v>1.41</v>
      </c>
      <c r="AZ356" s="945">
        <v>28.15</v>
      </c>
      <c r="BA356" s="945">
        <v>-13.77</v>
      </c>
      <c r="BB356" s="945">
        <v>5.0200000000000005</v>
      </c>
      <c r="BC356" s="945">
        <v>5.1499999999999995</v>
      </c>
      <c r="BE356" s="666">
        <v>2011</v>
      </c>
      <c r="BF356" s="971">
        <f>IF(BE356&gt;2008,0,IF(BE356&gt;2001,1,IF(BE356&gt;1990,2,IF(BE356&gt;1980,3,IF(BE356&gt;1973,4,IF(BE356&gt;1970,5,IF(BE356&gt;1960,6,IF(BE356&gt;1958,7,IF(BE356&gt;1953,8,9)))))))))</f>
        <v>0</v>
      </c>
      <c r="BG356" s="955">
        <v>1.2</v>
      </c>
    </row>
    <row r="357" spans="1:60" ht="11.25" customHeight="1" x14ac:dyDescent="0.2">
      <c r="A357" s="944" t="s">
        <v>3849</v>
      </c>
      <c r="B357" s="948" t="s">
        <v>3850</v>
      </c>
      <c r="C357" s="1013" t="s">
        <v>108</v>
      </c>
      <c r="D357" s="1013" t="s">
        <v>4357</v>
      </c>
      <c r="E357" s="792">
        <v>6</v>
      </c>
      <c r="F357" s="1227">
        <v>787</v>
      </c>
      <c r="G357" s="1204" t="s">
        <v>106</v>
      </c>
      <c r="H357" s="1204" t="s">
        <v>106</v>
      </c>
      <c r="I357" s="947">
        <v>37.36</v>
      </c>
      <c r="J357" s="703">
        <f>(M357/I357)*100</f>
        <v>2.2483940042826553</v>
      </c>
      <c r="K357" s="950">
        <v>0.21</v>
      </c>
      <c r="L357" s="960">
        <v>4</v>
      </c>
      <c r="M357" s="694">
        <f>K357*L357</f>
        <v>0.84</v>
      </c>
      <c r="N357" s="943" t="s">
        <v>238</v>
      </c>
      <c r="O357" s="795">
        <v>0.2</v>
      </c>
      <c r="P357" s="934">
        <v>43588</v>
      </c>
      <c r="Q357" s="934">
        <v>43602</v>
      </c>
      <c r="R357" s="694">
        <f>(K357-O357)/O357*100</f>
        <v>4.9999999999999902</v>
      </c>
      <c r="S357" s="759">
        <f>IF(INDEX(Historical!$D$7:$D$1439,MATCH(B357,Historical!$B$7:$B$1450,0))=0,"n/a",(INDEX(Historical!$C$7:$C$1439,MATCH(B357,Historical!$B$7:$B$1450,0))/INDEX(Historical!$D$7:$D$1439,MATCH(B357,Historical!$B$7:$B$1450,0))-1)*100)</f>
        <v>29.090909090909079</v>
      </c>
      <c r="T357" s="759">
        <f>IF(INDEX(Historical!$F$7:$F$1432,MATCH(B357,Historical!$B$7:$B$1450,0))=0,"n/a",((INDEX(Historical!$C$7:$C$1439,MATCH(B357,Historical!$B$7:$B$1450,0))/INDEX(Historical!$F$7:$F$1432,MATCH(B357,Historical!$B$7:$B$1450,0)))^(1/3)-1)*100)</f>
        <v>33.263852688477982</v>
      </c>
      <c r="U357" s="759" t="str">
        <f>IF(INDEX(Historical!$H$7:$H$1432,MATCH(B357,Historical!$B$7:$B$1450,0))=0,"n/a",((INDEX(Historical!$C$7:$C$1439,MATCH(B357,Historical!$B$7:$B$1450,0))/INDEX(Historical!$H$7:$H$1432,MATCH(B357,Historical!$B$7:$B$1450,0)))^(1/5)-1)*100)</f>
        <v>n/a</v>
      </c>
      <c r="V357" s="759" t="str">
        <f>IF(INDEX(Historical!$O$7:$O$1432,MATCH(B357,Historical!$B$7:$B$1450,0))=0,"n/a",((INDEX(Historical!$C$7:$C$1439,MATCH(B357,Historical!$B$7:$B$1450,0))/INDEX(Historical!$O$7:$O$1432,MATCH(B357,Historical!$B$7:$B$1450,0)))^(1/10)-1)*100)</f>
        <v>n/a</v>
      </c>
      <c r="W357" s="760" t="str">
        <f>IF(OR(U357&lt;=0,U357="n/a",V357&lt;=0,V357="n/a"),"n/a",U357/V357)</f>
        <v>n/a</v>
      </c>
      <c r="X357" s="761" t="str">
        <f>IF(OR(AJ357&lt;=0,AJ357="n/a",U357&lt;=0,U357="n/a"),"n/a",U357/AJ357)</f>
        <v>n/a</v>
      </c>
      <c r="Y357" s="949"/>
      <c r="Z357" s="703">
        <f>IF(OR(AC357&lt;0.01,AC357="n/a"),"n/a",M357/AC357*100)</f>
        <v>25.925925925925924</v>
      </c>
      <c r="AA357" s="959">
        <f>IF(OR(AC357&lt;0.01,AC357="n/a"),"n/a",I357/AC357)</f>
        <v>11.530864197530864</v>
      </c>
      <c r="AB357" s="960">
        <v>12</v>
      </c>
      <c r="AC357" s="938">
        <v>3.24</v>
      </c>
      <c r="AD357" s="938" t="s">
        <v>137</v>
      </c>
      <c r="AE357" s="938">
        <v>3.38</v>
      </c>
      <c r="AF357" s="938">
        <v>1.1100000000000001</v>
      </c>
      <c r="AG357" s="938">
        <v>10.5</v>
      </c>
      <c r="AH357" s="938">
        <v>25.2</v>
      </c>
      <c r="AI357" s="938">
        <v>-1.59</v>
      </c>
      <c r="AJ357" s="938">
        <v>25.7</v>
      </c>
      <c r="AK357" s="938" t="s">
        <v>137</v>
      </c>
      <c r="AL357" s="951">
        <v>349.6</v>
      </c>
      <c r="AM357" s="945">
        <v>7.3999999999999995</v>
      </c>
      <c r="AN357" s="938">
        <v>0.02</v>
      </c>
      <c r="AO357" s="802" t="str">
        <f>IF(U357="n/a","n/a",IF(AA357&lt;0,"n/a",IF(AA357="n/a","n/a",J357+U357-AA357)))</f>
        <v>n/a</v>
      </c>
      <c r="AP357" s="803" t="str">
        <f>IF(U357="n/a","n/a",J357+U357)</f>
        <v>n/a</v>
      </c>
      <c r="AQ357" s="961">
        <f>IF(OR(AC357&lt;0.01,AF357="n/a"),"n/a",(I357/SQRT(22.5*AC357*(I357/AF357))-1)*100)</f>
        <v>-24.577459133347325</v>
      </c>
      <c r="AR357" s="703">
        <f>INDEX(Historical!$C$7:$C$1439,MATCH(B357,Historical!$B$7:$B$1450,0))*IF(AH357="n/a",1.03,IF(AH357&lt;0,1.01,IF(AH357&gt;10,1.1,(1+AH357/100))))</f>
        <v>0.78100000000000003</v>
      </c>
      <c r="AS357" s="959">
        <f>IF($AI357="n/a",1.03*AR357,IF($AI357&lt;0,1.01*AR357,IF($AI357&gt;10,1.1*AR357,(1+$AI357/100)*AR357)))</f>
        <v>0.78881000000000001</v>
      </c>
      <c r="AT357" s="959">
        <f>IF($AK357="n/a",1.03*AS357,IF($AK357&lt;0,1.01*AS357,IF($AK357&gt;10,1.1*AS357,(1+$AK357/100)*AS357)))</f>
        <v>0.81247429999999998</v>
      </c>
      <c r="AU357" s="959">
        <f>IF($AK357="n/a",1.03*AT357,IF($AK357&lt;0,1.01*AT357,IF($AK357&gt;10,1.1*AT357,(1+$AK357/100)*AT357)))</f>
        <v>0.83684852899999995</v>
      </c>
      <c r="AV357" s="959">
        <f>IF($AK357="n/a",1.03*AU357,IF($AK357&lt;0,1.01*AU357,IF($AK357&gt;10,1.1*AU357,(1+$AK357/100)*AU357)))</f>
        <v>0.86195398486999997</v>
      </c>
      <c r="AW357" s="703">
        <f>SUM(AR357:AV357)</f>
        <v>4.0810868138699998</v>
      </c>
      <c r="AX357" s="810">
        <f>AW357/I357*100</f>
        <v>10.92367990864561</v>
      </c>
      <c r="AY357" s="1017">
        <v>0.36</v>
      </c>
      <c r="AZ357" s="945">
        <v>14.649999999999999</v>
      </c>
      <c r="BA357" s="945">
        <v>-19.809999999999999</v>
      </c>
      <c r="BB357" s="945">
        <v>2.3800000000000003</v>
      </c>
      <c r="BC357" s="945">
        <v>2.19</v>
      </c>
      <c r="BE357" s="666">
        <v>2014</v>
      </c>
      <c r="BF357" s="971">
        <f>IF(BE357&gt;2008,0,IF(BE357&gt;2001,1,IF(BE357&gt;1990,2,IF(BE357&gt;1980,3,IF(BE357&gt;1973,4,IF(BE357&gt;1970,5,IF(BE357&gt;1960,6,IF(BE357&gt;1958,7,IF(BE357&gt;1953,8,9)))))))))</f>
        <v>0</v>
      </c>
      <c r="BG357" s="955">
        <v>1.5</v>
      </c>
      <c r="BH357" s="937"/>
    </row>
    <row r="358" spans="1:60" ht="11.25" customHeight="1" x14ac:dyDescent="0.2">
      <c r="A358" s="936" t="s">
        <v>1305</v>
      </c>
      <c r="B358" s="948" t="s">
        <v>1306</v>
      </c>
      <c r="C358" s="1013" t="s">
        <v>108</v>
      </c>
      <c r="D358" s="1013" t="s">
        <v>4365</v>
      </c>
      <c r="E358" s="792">
        <v>9</v>
      </c>
      <c r="F358" s="1227">
        <v>492</v>
      </c>
      <c r="G358" s="1237" t="s">
        <v>37</v>
      </c>
      <c r="H358" s="1237" t="s">
        <v>37</v>
      </c>
      <c r="I358" s="947">
        <v>17.420000000000002</v>
      </c>
      <c r="J358" s="703">
        <f>(M358/I358)*100</f>
        <v>2.7554535017221582</v>
      </c>
      <c r="K358" s="958">
        <v>0.12</v>
      </c>
      <c r="L358" s="960">
        <v>4</v>
      </c>
      <c r="M358" s="694">
        <f>K358*L358</f>
        <v>0.48</v>
      </c>
      <c r="N358" s="943" t="s">
        <v>460</v>
      </c>
      <c r="O358" s="799">
        <v>0.1</v>
      </c>
      <c r="P358" s="934">
        <v>43649</v>
      </c>
      <c r="Q358" s="934">
        <v>43665</v>
      </c>
      <c r="R358" s="694">
        <f>(K358-O358)/O358*100</f>
        <v>19.999999999999989</v>
      </c>
      <c r="S358" s="759">
        <f>IF(INDEX(Historical!$D$7:$D$1439,MATCH(B358,Historical!$B$7:$B$1450,0))=0,"n/a",(INDEX(Historical!$C$7:$C$1439,MATCH(B358,Historical!$B$7:$B$1450,0))/INDEX(Historical!$D$7:$D$1439,MATCH(B358,Historical!$B$7:$B$1450,0))-1)*100)</f>
        <v>20.843749999999982</v>
      </c>
      <c r="T358" s="759">
        <f>IF(INDEX(Historical!$F$7:$F$1432,MATCH(B358,Historical!$B$7:$B$1450,0))=0,"n/a",((INDEX(Historical!$C$7:$C$1439,MATCH(B358,Historical!$B$7:$B$1450,0))/INDEX(Historical!$F$7:$F$1432,MATCH(B358,Historical!$B$7:$B$1450,0)))^(1/3)-1)*100)</f>
        <v>15.140279184989103</v>
      </c>
      <c r="U358" s="759">
        <f>IF(INDEX(Historical!$H$7:$H$1432,MATCH(B358,Historical!$B$7:$B$1450,0))=0,"n/a",((INDEX(Historical!$C$7:$C$1439,MATCH(B358,Historical!$B$7:$B$1450,0))/INDEX(Historical!$H$7:$H$1432,MATCH(B358,Historical!$B$7:$B$1450,0)))^(1/5)-1)*100)</f>
        <v>16.239723087858259</v>
      </c>
      <c r="V358" s="759">
        <f>IF(INDEX(Historical!$O$7:$O$1432,MATCH(B358,Historical!$B$7:$B$1450,0))=0,"n/a",((INDEX(Historical!$C$7:$C$1439,MATCH(B358,Historical!$B$7:$B$1450,0))/INDEX(Historical!$O$7:$O$1432,MATCH(B358,Historical!$B$7:$B$1450,0)))^(1/10)-1)*100)</f>
        <v>11.82955636337708</v>
      </c>
      <c r="W358" s="760">
        <f>IF(OR(U358&lt;=0,U358="n/a",V358&lt;=0,V358="n/a"),"n/a",U358/V358)</f>
        <v>1.3728091391604962</v>
      </c>
      <c r="X358" s="761">
        <f>IF(OR(AJ358&lt;=0,AJ358="n/a",U358&lt;=0,U358="n/a"),"n/a",U358/AJ358)</f>
        <v>2.1652964117144347</v>
      </c>
      <c r="Y358" s="728" t="s">
        <v>4198</v>
      </c>
      <c r="Z358" s="703">
        <f>IF(OR(AC358&lt;0.01,AC358="n/a"),"n/a",M358/AC358*100)</f>
        <v>36.090225563909769</v>
      </c>
      <c r="AA358" s="959">
        <f>IF(OR(AC358&lt;0.01,AC358="n/a"),"n/a",I358/AC358)</f>
        <v>13.097744360902256</v>
      </c>
      <c r="AB358" s="960">
        <v>12</v>
      </c>
      <c r="AC358" s="938">
        <v>1.33</v>
      </c>
      <c r="AD358" s="938" t="s">
        <v>137</v>
      </c>
      <c r="AE358" s="938">
        <v>4.17</v>
      </c>
      <c r="AF358" s="938">
        <v>1.1200000000000001</v>
      </c>
      <c r="AG358" s="938">
        <v>10.4</v>
      </c>
      <c r="AH358" s="938">
        <v>34.9</v>
      </c>
      <c r="AI358" s="938">
        <v>13.120000000000001</v>
      </c>
      <c r="AJ358" s="938">
        <v>7.5</v>
      </c>
      <c r="AK358" s="938" t="s">
        <v>137</v>
      </c>
      <c r="AL358" s="951">
        <v>772.03</v>
      </c>
      <c r="AM358" s="945">
        <v>1.9</v>
      </c>
      <c r="AN358" s="938">
        <v>0.84</v>
      </c>
      <c r="AO358" s="802">
        <f>IF(U358="n/a","n/a",IF(AA358&lt;0,"n/a",IF(AA358="n/a","n/a",J358+U358-AA358)))</f>
        <v>5.8974322286781611</v>
      </c>
      <c r="AP358" s="803">
        <f>IF(U358="n/a","n/a",J358+U358)</f>
        <v>18.995176589580417</v>
      </c>
      <c r="AQ358" s="961">
        <f>IF(OR(AC358&lt;0.01,AF358="n/a"),"n/a",(I358/SQRT(22.5*AC358*(I358/AF358))-1)*100)</f>
        <v>-19.254931532189868</v>
      </c>
      <c r="AR358" s="703">
        <f>INDEX(Historical!$C$7:$C$1439,MATCH(B358,Historical!$B$7:$B$1450,0))*IF(AH358="n/a",1.03,IF(AH358&lt;0,1.01,IF(AH358&gt;10,1.1,(1+AH358/100))))</f>
        <v>0.42537000000000003</v>
      </c>
      <c r="AS358" s="959">
        <f>IF($AI358="n/a",1.03*AR358,IF($AI358&lt;0,1.01*AR358,IF($AI358&gt;10,1.1*AR358,(1+$AI358/100)*AR358)))</f>
        <v>0.46790700000000007</v>
      </c>
      <c r="AT358" s="959">
        <f>IF($AK358="n/a",1.03*AS358,IF($AK358&lt;0,1.01*AS358,IF($AK358&gt;10,1.1*AS358,(1+$AK358/100)*AS358)))</f>
        <v>0.4819442100000001</v>
      </c>
      <c r="AU358" s="959">
        <f>IF($AK358="n/a",1.03*AT358,IF($AK358&lt;0,1.01*AT358,IF($AK358&gt;10,1.1*AT358,(1+$AK358/100)*AT358)))</f>
        <v>0.49640253630000009</v>
      </c>
      <c r="AV358" s="959">
        <f>IF($AK358="n/a",1.03*AU358,IF($AK358&lt;0,1.01*AU358,IF($AK358&gt;10,1.1*AU358,(1+$AK358/100)*AU358)))</f>
        <v>0.51129461238900009</v>
      </c>
      <c r="AW358" s="703">
        <f>SUM(AR358:AV358)</f>
        <v>2.3829183586890004</v>
      </c>
      <c r="AX358" s="810">
        <f>AW358/I358*100</f>
        <v>13.679209866182548</v>
      </c>
      <c r="AY358" s="1017">
        <v>0.95</v>
      </c>
      <c r="AZ358" s="945">
        <v>17.78</v>
      </c>
      <c r="BA358" s="945">
        <v>-18.88</v>
      </c>
      <c r="BB358" s="945">
        <v>7.9</v>
      </c>
      <c r="BC358" s="945">
        <v>5.26</v>
      </c>
      <c r="BE358" s="666">
        <v>2011</v>
      </c>
      <c r="BF358" s="971">
        <f>IF(BE358&gt;2008,0,IF(BE358&gt;2001,1,IF(BE358&gt;1990,2,IF(BE358&gt;1980,3,IF(BE358&gt;1973,4,IF(BE358&gt;1970,5,IF(BE358&gt;1960,6,IF(BE358&gt;1958,7,IF(BE358&gt;1953,8,9)))))))))</f>
        <v>0</v>
      </c>
      <c r="BG358" s="955">
        <v>1.2</v>
      </c>
      <c r="BH358" s="937"/>
    </row>
    <row r="359" spans="1:60" ht="11.25" customHeight="1" x14ac:dyDescent="0.2">
      <c r="A359" s="936" t="s">
        <v>4217</v>
      </c>
      <c r="B359" s="948" t="s">
        <v>4212</v>
      </c>
      <c r="C359" s="1013" t="s">
        <v>4216</v>
      </c>
      <c r="D359" s="1013" t="s">
        <v>4351</v>
      </c>
      <c r="E359" s="792">
        <v>6</v>
      </c>
      <c r="F359" s="1227">
        <v>801</v>
      </c>
      <c r="G359" s="1227" t="s">
        <v>106</v>
      </c>
      <c r="H359" s="1227" t="s">
        <v>106</v>
      </c>
      <c r="I359" s="952">
        <v>16.420000000000002</v>
      </c>
      <c r="J359" s="703">
        <f>(M359/I359)*100</f>
        <v>2.1924482338611448</v>
      </c>
      <c r="K359" s="957">
        <v>0.18</v>
      </c>
      <c r="L359" s="666">
        <v>2</v>
      </c>
      <c r="M359" s="694">
        <f>K359*L359</f>
        <v>0.36</v>
      </c>
      <c r="N359" s="666" t="s">
        <v>4218</v>
      </c>
      <c r="O359" s="796">
        <v>0.17</v>
      </c>
      <c r="P359" s="684">
        <v>43643</v>
      </c>
      <c r="Q359" s="684">
        <v>43656</v>
      </c>
      <c r="R359" s="694">
        <f>(K359-O359)/O359*100</f>
        <v>5.8823529411764595</v>
      </c>
      <c r="S359" s="759">
        <f>IF(INDEX(Historical!$D$7:$D$1439,MATCH(B359,Historical!$B$7:$B$1450,0))=0,"n/a",(INDEX(Historical!$C$7:$C$1439,MATCH(B359,Historical!$B$7:$B$1450,0))/INDEX(Historical!$D$7:$D$1439,MATCH(B359,Historical!$B$7:$B$1450,0))-1)*100)</f>
        <v>6.6666666666666652</v>
      </c>
      <c r="T359" s="759">
        <f>IF(INDEX(Historical!$F$7:$F$1432,MATCH(B359,Historical!$B$7:$B$1450,0))=0,"n/a",((INDEX(Historical!$C$7:$C$1439,MATCH(B359,Historical!$B$7:$B$1450,0))/INDEX(Historical!$F$7:$F$1432,MATCH(B359,Historical!$B$7:$B$1450,0)))^(1/3)-1)*100)</f>
        <v>16.960709528514649</v>
      </c>
      <c r="U359" s="759">
        <f>IF(INDEX(Historical!$H$7:$H$1432,MATCH(B359,Historical!$B$7:$B$1450,0))=0,"n/a",((INDEX(Historical!$C$7:$C$1439,MATCH(B359,Historical!$B$7:$B$1450,0))/INDEX(Historical!$H$7:$H$1432,MATCH(B359,Historical!$B$7:$B$1450,0)))^(1/5)-1)*100)</f>
        <v>26.19146889603865</v>
      </c>
      <c r="V359" s="759" t="str">
        <f>IF(INDEX(Historical!$O$7:$O$1432,MATCH(B359,Historical!$B$7:$B$1450,0))=0,"n/a",((INDEX(Historical!$C$7:$C$1439,MATCH(B359,Historical!$B$7:$B$1450,0))/INDEX(Historical!$O$7:$O$1432,MATCH(B359,Historical!$B$7:$B$1450,0)))^(1/10)-1)*100)</f>
        <v>n/a</v>
      </c>
      <c r="W359" s="760" t="str">
        <f>IF(OR(U359&lt;=0,U359="n/a",V359&lt;=0,V359="n/a"),"n/a",U359/V359)</f>
        <v>n/a</v>
      </c>
      <c r="X359" s="761">
        <f>IF(OR(AJ359&lt;=0,AJ359="n/a",U359&lt;=0,U359="n/a"),"n/a",U359/AJ359)</f>
        <v>1.0434848165752451</v>
      </c>
      <c r="Y359" s="948"/>
      <c r="Z359" s="703">
        <f>IF(OR(AC359&lt;0.01,AC359="n/a"),"n/a",M359/AC359*100)</f>
        <v>42.352941176470587</v>
      </c>
      <c r="AA359" s="959">
        <f>IF(OR(AC359&lt;0.01,AC359="n/a"),"n/a",I359/AC359)</f>
        <v>19.317647058823532</v>
      </c>
      <c r="AB359" s="1237">
        <v>12</v>
      </c>
      <c r="AC359" s="952">
        <v>0.85</v>
      </c>
      <c r="AD359" s="952">
        <v>1.3</v>
      </c>
      <c r="AE359" s="952">
        <v>1.71</v>
      </c>
      <c r="AF359" s="952">
        <v>3.78</v>
      </c>
      <c r="AG359" s="952">
        <v>18.8</v>
      </c>
      <c r="AH359" s="952">
        <v>26.400000000000002</v>
      </c>
      <c r="AI359" s="952">
        <v>8.0299999999999994</v>
      </c>
      <c r="AJ359" s="952">
        <v>25.1</v>
      </c>
      <c r="AK359" s="952">
        <v>15</v>
      </c>
      <c r="AL359" s="952">
        <v>479.54</v>
      </c>
      <c r="AM359" s="952">
        <v>17.7</v>
      </c>
      <c r="AN359" s="952">
        <v>0.06</v>
      </c>
      <c r="AO359" s="802">
        <f>IF(U359="n/a","n/a",IF(AA359&lt;0,"n/a",IF(AA359="n/a","n/a",J359+U359-AA359)))</f>
        <v>9.0662700710762643</v>
      </c>
      <c r="AP359" s="803">
        <f>IF(U359="n/a","n/a",J359+U359)</f>
        <v>28.383917129899796</v>
      </c>
      <c r="AQ359" s="961">
        <f>IF(OR(AC359&lt;0.01,AF359="n/a"),"n/a",(I359/SQRT(22.5*AC359*(I359/AF359))-1)*100)</f>
        <v>80.148957973182647</v>
      </c>
      <c r="AR359" s="703">
        <f>INDEX(Historical!$C$7:$C$1439,MATCH(B359,Historical!$B$7:$B$1450,0))*IF(AH359="n/a",1.03,IF(AH359&lt;0,1.01,IF(AH359&gt;10,1.1,(1+AH359/100))))</f>
        <v>0.35200000000000004</v>
      </c>
      <c r="AS359" s="959">
        <f>IF($AI359="n/a",1.03*AR359,IF($AI359&lt;0,1.01*AR359,IF($AI359&gt;10,1.1*AR359,(1+$AI359/100)*AR359)))</f>
        <v>0.38026560000000004</v>
      </c>
      <c r="AT359" s="959">
        <f>IF($AK359="n/a",1.03*AS359,IF($AK359&lt;0,1.01*AS359,IF($AK359&gt;10,1.1*AS359,(1+$AK359/100)*AS359)))</f>
        <v>0.41829216000000008</v>
      </c>
      <c r="AU359" s="959">
        <f>IF($AK359="n/a",1.03*AT359,IF($AK359&lt;0,1.01*AT359,IF($AK359&gt;10,1.1*AT359,(1+$AK359/100)*AT359)))</f>
        <v>0.46012137600000014</v>
      </c>
      <c r="AV359" s="959">
        <f>IF($AK359="n/a",1.03*AU359,IF($AK359&lt;0,1.01*AU359,IF($AK359&gt;10,1.1*AU359,(1+$AK359/100)*AU359)))</f>
        <v>0.50613351360000014</v>
      </c>
      <c r="AW359" s="703">
        <f>SUM(AR359:AV359)</f>
        <v>2.1168126496000004</v>
      </c>
      <c r="AX359" s="810">
        <f>AW359/I359*100</f>
        <v>12.891672652862363</v>
      </c>
      <c r="AY359" s="788">
        <v>0.81</v>
      </c>
      <c r="AZ359" s="955">
        <v>8.3099999999999987</v>
      </c>
      <c r="BA359" s="955">
        <v>-28.110000000000003</v>
      </c>
      <c r="BB359" s="955">
        <v>-1.08</v>
      </c>
      <c r="BC359" s="955">
        <v>-4.1300000000000008</v>
      </c>
      <c r="BE359" s="666">
        <v>2014</v>
      </c>
      <c r="BF359" s="971">
        <f>IF(BE359&gt;2008,0,IF(BE359&gt;2001,1,IF(BE359&gt;1990,2,IF(BE359&gt;1980,3,IF(BE359&gt;1973,4,IF(BE359&gt;1970,5,IF(BE359&gt;1960,6,IF(BE359&gt;1958,7,IF(BE359&gt;1953,8,9)))))))))</f>
        <v>0</v>
      </c>
      <c r="BG359" s="955">
        <v>12.8</v>
      </c>
      <c r="BH359" s="937"/>
    </row>
    <row r="360" spans="1:60" ht="11.25" customHeight="1" x14ac:dyDescent="0.2">
      <c r="A360" s="944" t="s">
        <v>617</v>
      </c>
      <c r="B360" s="948" t="s">
        <v>618</v>
      </c>
      <c r="C360" s="1013" t="s">
        <v>112</v>
      </c>
      <c r="D360" s="1013" t="s">
        <v>4348</v>
      </c>
      <c r="E360" s="792">
        <v>17</v>
      </c>
      <c r="F360" s="1227">
        <v>210</v>
      </c>
      <c r="G360" s="1227" t="s">
        <v>37</v>
      </c>
      <c r="H360" s="1227" t="s">
        <v>106</v>
      </c>
      <c r="I360" s="947">
        <v>23.91</v>
      </c>
      <c r="J360" s="703">
        <f>(M360/I360)*100</f>
        <v>3.3258051024675868</v>
      </c>
      <c r="K360" s="950">
        <v>0.1988</v>
      </c>
      <c r="L360" s="960">
        <v>4</v>
      </c>
      <c r="M360" s="694">
        <f>K360*L360</f>
        <v>0.79520000000000002</v>
      </c>
      <c r="N360" s="943" t="s">
        <v>152</v>
      </c>
      <c r="O360" s="795">
        <v>0.19750000000000001</v>
      </c>
      <c r="P360" s="934">
        <v>43699</v>
      </c>
      <c r="Q360" s="934">
        <v>43735</v>
      </c>
      <c r="R360" s="694">
        <f>(K360-O360)/O360*100</f>
        <v>0.65822784810126356</v>
      </c>
      <c r="S360" s="759">
        <f>IF(INDEX(Historical!$D$7:$D$1439,MATCH(B360,Historical!$B$7:$B$1450,0))=0,"n/a",(INDEX(Historical!$C$7:$C$1439,MATCH(B360,Historical!$B$7:$B$1450,0))/INDEX(Historical!$D$7:$D$1439,MATCH(B360,Historical!$B$7:$B$1450,0))-1)*100)</f>
        <v>2.6578073089700949</v>
      </c>
      <c r="T360" s="759">
        <f>IF(INDEX(Historical!$F$7:$F$1432,MATCH(B360,Historical!$B$7:$B$1450,0))=0,"n/a",((INDEX(Historical!$C$7:$C$1439,MATCH(B360,Historical!$B$7:$B$1450,0))/INDEX(Historical!$F$7:$F$1432,MATCH(B360,Historical!$B$7:$B$1450,0)))^(1/3)-1)*100)</f>
        <v>2.7076957882373964</v>
      </c>
      <c r="U360" s="759">
        <f>IF(INDEX(Historical!$H$7:$H$1432,MATCH(B360,Historical!$B$7:$B$1450,0))=0,"n/a",((INDEX(Historical!$C$7:$C$1439,MATCH(B360,Historical!$B$7:$B$1450,0))/INDEX(Historical!$H$7:$H$1432,MATCH(B360,Historical!$B$7:$B$1450,0)))^(1/5)-1)*100)</f>
        <v>2.8113921485983351</v>
      </c>
      <c r="V360" s="759">
        <f>IF(INDEX(Historical!$O$7:$O$1432,MATCH(B360,Historical!$B$7:$B$1450,0))=0,"n/a",((INDEX(Historical!$C$7:$C$1439,MATCH(B360,Historical!$B$7:$B$1450,0))/INDEX(Historical!$O$7:$O$1432,MATCH(B360,Historical!$B$7:$B$1450,0)))^(1/10)-1)*100)</f>
        <v>7.1656989825312323</v>
      </c>
      <c r="W360" s="760">
        <f>IF(OR(U360&lt;=0,U360="n/a",V360&lt;=0,V360="n/a"),"n/a",U360/V360)</f>
        <v>0.39234025256322319</v>
      </c>
      <c r="X360" s="761">
        <f>IF(OR(AJ360&lt;=0,AJ360="n/a",U360&lt;=0,U360="n/a"),"n/a",U360/AJ360)</f>
        <v>0.26274692977554537</v>
      </c>
      <c r="Y360" s="949"/>
      <c r="Z360" s="703">
        <f>IF(OR(AC360&lt;0.01,AC360="n/a"),"n/a",M360/AC360*100)</f>
        <v>69.754385964912288</v>
      </c>
      <c r="AA360" s="959">
        <f>IF(OR(AC360&lt;0.01,AC360="n/a"),"n/a",I360/AC360)</f>
        <v>20.973684210526319</v>
      </c>
      <c r="AB360" s="960">
        <v>12</v>
      </c>
      <c r="AC360" s="938">
        <v>1.1399999999999999</v>
      </c>
      <c r="AD360" s="938">
        <v>4.13</v>
      </c>
      <c r="AE360" s="938">
        <v>0.94</v>
      </c>
      <c r="AF360" s="938">
        <v>4.12</v>
      </c>
      <c r="AG360" s="938">
        <v>19.5</v>
      </c>
      <c r="AH360" s="938">
        <v>-10.199999999999999</v>
      </c>
      <c r="AI360" s="938">
        <v>2.5499999999999998</v>
      </c>
      <c r="AJ360" s="938">
        <v>10.7</v>
      </c>
      <c r="AK360" s="938">
        <v>5.2299999999999995</v>
      </c>
      <c r="AL360" s="951">
        <v>1830</v>
      </c>
      <c r="AM360" s="945">
        <v>0.2</v>
      </c>
      <c r="AN360" s="938">
        <v>7.0000000000000007E-2</v>
      </c>
      <c r="AO360" s="802">
        <f>IF(U360="n/a","n/a",IF(AA360&lt;0,"n/a",IF(AA360="n/a","n/a",J360+U360-AA360)))</f>
        <v>-14.836486959460396</v>
      </c>
      <c r="AP360" s="803">
        <f>IF(U360="n/a","n/a",J360+U360)</f>
        <v>6.1371972510659223</v>
      </c>
      <c r="AQ360" s="961">
        <f>IF(OR(AC360&lt;0.01,AF360="n/a"),"n/a",(I360/SQRT(22.5*AC360*(I360/AF360))-1)*100)</f>
        <v>95.972309775719111</v>
      </c>
      <c r="AR360" s="703">
        <f>INDEX(Historical!$C$7:$C$1439,MATCH(B360,Historical!$B$7:$B$1450,0))*IF(AH360="n/a",1.03,IF(AH360&lt;0,1.01,IF(AH360&gt;10,1.1,(1+AH360/100))))</f>
        <v>0.78022499999999995</v>
      </c>
      <c r="AS360" s="959">
        <f>IF($AI360="n/a",1.03*AR360,IF($AI360&lt;0,1.01*AR360,IF($AI360&gt;10,1.1*AR360,(1+$AI360/100)*AR360)))</f>
        <v>0.80012073750000001</v>
      </c>
      <c r="AT360" s="959">
        <f>IF($AK360="n/a",1.03*AS360,IF($AK360&lt;0,1.01*AS360,IF($AK360&gt;10,1.1*AS360,(1+$AK360/100)*AS360)))</f>
        <v>0.84196705207125</v>
      </c>
      <c r="AU360" s="959">
        <f>IF($AK360="n/a",1.03*AT360,IF($AK360&lt;0,1.01*AT360,IF($AK360&gt;10,1.1*AT360,(1+$AK360/100)*AT360)))</f>
        <v>0.88600192889457641</v>
      </c>
      <c r="AV360" s="959">
        <f>IF($AK360="n/a",1.03*AU360,IF($AK360&lt;0,1.01*AU360,IF($AK360&gt;10,1.1*AU360,(1+$AK360/100)*AU360)))</f>
        <v>0.9323398297757628</v>
      </c>
      <c r="AW360" s="703">
        <f>SUM(AR360:AV360)</f>
        <v>4.2406545482415892</v>
      </c>
      <c r="AX360" s="810">
        <f>AW360/I360*100</f>
        <v>17.735903589467121</v>
      </c>
      <c r="AY360" s="1017">
        <v>0.68</v>
      </c>
      <c r="AZ360" s="945">
        <v>2.97</v>
      </c>
      <c r="BA360" s="945">
        <v>-50.93</v>
      </c>
      <c r="BB360" s="945">
        <v>-22.439999999999998</v>
      </c>
      <c r="BC360" s="945">
        <v>-35.11</v>
      </c>
      <c r="BE360" s="666">
        <v>2003</v>
      </c>
      <c r="BF360" s="971">
        <f>IF(BE360&gt;2008,0,IF(BE360&gt;2001,1,IF(BE360&gt;1990,2,IF(BE360&gt;1980,3,IF(BE360&gt;1973,4,IF(BE360&gt;1970,5,IF(BE360&gt;1960,6,IF(BE360&gt;1958,7,IF(BE360&gt;1953,8,9)))))))))</f>
        <v>1</v>
      </c>
      <c r="BG360" s="955">
        <v>12</v>
      </c>
      <c r="BH360" s="937"/>
    </row>
    <row r="361" spans="1:60" ht="11.25" customHeight="1" x14ac:dyDescent="0.2">
      <c r="A361" s="936" t="s">
        <v>1297</v>
      </c>
      <c r="B361" s="948" t="s">
        <v>1298</v>
      </c>
      <c r="C361" s="1013" t="s">
        <v>247</v>
      </c>
      <c r="D361" s="1013" t="s">
        <v>4343</v>
      </c>
      <c r="E361" s="792">
        <v>10</v>
      </c>
      <c r="F361" s="1227">
        <v>342</v>
      </c>
      <c r="G361" s="1227" t="s">
        <v>115</v>
      </c>
      <c r="H361" s="1227" t="s">
        <v>115</v>
      </c>
      <c r="I361" s="947">
        <v>213.69</v>
      </c>
      <c r="J361" s="703">
        <f>(M361/I361)*100</f>
        <v>2.5457438345266508</v>
      </c>
      <c r="K361" s="950">
        <v>1.36</v>
      </c>
      <c r="L361" s="960">
        <v>4</v>
      </c>
      <c r="M361" s="694">
        <f>K361*L361</f>
        <v>5.44</v>
      </c>
      <c r="N361" s="943" t="s">
        <v>608</v>
      </c>
      <c r="O361" s="795">
        <v>1.03</v>
      </c>
      <c r="P361" s="934">
        <v>43537</v>
      </c>
      <c r="Q361" s="934">
        <v>43552</v>
      </c>
      <c r="R361" s="694">
        <f>(K361-O361)/O361*100</f>
        <v>32.038834951456316</v>
      </c>
      <c r="S361" s="759">
        <f>IF(INDEX(Historical!$D$7:$D$1439,MATCH(B361,Historical!$B$7:$B$1450,0))=0,"n/a",(INDEX(Historical!$C$7:$C$1439,MATCH(B361,Historical!$B$7:$B$1450,0))/INDEX(Historical!$D$7:$D$1439,MATCH(B361,Historical!$B$7:$B$1450,0))-1)*100)</f>
        <v>15.730337078651679</v>
      </c>
      <c r="T361" s="759">
        <f>IF(INDEX(Historical!$F$7:$F$1432,MATCH(B361,Historical!$B$7:$B$1450,0))=0,"n/a",((INDEX(Historical!$C$7:$C$1439,MATCH(B361,Historical!$B$7:$B$1450,0))/INDEX(Historical!$F$7:$F$1432,MATCH(B361,Historical!$B$7:$B$1450,0)))^(1/3)-1)*100)</f>
        <v>20.409773010338284</v>
      </c>
      <c r="U361" s="759">
        <f>IF(INDEX(Historical!$H$7:$H$1432,MATCH(B361,Historical!$B$7:$B$1450,0))=0,"n/a",((INDEX(Historical!$C$7:$C$1439,MATCH(B361,Historical!$B$7:$B$1450,0))/INDEX(Historical!$H$7:$H$1432,MATCH(B361,Historical!$B$7:$B$1450,0)))^(1/5)-1)*100)</f>
        <v>21.437976918839396</v>
      </c>
      <c r="V361" s="759">
        <f>IF(INDEX(Historical!$O$7:$O$1432,MATCH(B361,Historical!$B$7:$B$1450,0))=0,"n/a",((INDEX(Historical!$C$7:$C$1439,MATCH(B361,Historical!$B$7:$B$1450,0))/INDEX(Historical!$O$7:$O$1432,MATCH(B361,Historical!$B$7:$B$1450,0)))^(1/10)-1)*100)</f>
        <v>16.430153669199843</v>
      </c>
      <c r="W361" s="760">
        <f>IF(OR(U361&lt;=0,U361="n/a",V361&lt;=0,V361="n/a"),"n/a",U361/V361)</f>
        <v>1.3047946690253589</v>
      </c>
      <c r="X361" s="761">
        <f>IF(OR(AJ361&lt;=0,AJ361="n/a",U361&lt;=0,U361="n/a"),"n/a",U361/AJ361)</f>
        <v>1.030671967251894</v>
      </c>
      <c r="Y361" s="717"/>
      <c r="Z361" s="703">
        <f>IF(OR(AC361&lt;0.01,AC361="n/a"),"n/a",M361/AC361*100)</f>
        <v>55.228426395939088</v>
      </c>
      <c r="AA361" s="959">
        <f>IF(OR(AC361&lt;0.01,AC361="n/a"),"n/a",I361/AC361)</f>
        <v>21.694416243654821</v>
      </c>
      <c r="AB361" s="960">
        <v>1</v>
      </c>
      <c r="AC361" s="938">
        <v>9.85</v>
      </c>
      <c r="AD361" s="938">
        <v>2.4900000000000002</v>
      </c>
      <c r="AE361" s="938">
        <v>2.1800000000000002</v>
      </c>
      <c r="AF361" s="940" t="s">
        <v>137</v>
      </c>
      <c r="AG361" s="940" t="s">
        <v>137</v>
      </c>
      <c r="AH361" s="938">
        <v>30.5</v>
      </c>
      <c r="AI361" s="938">
        <v>8.83</v>
      </c>
      <c r="AJ361" s="938">
        <v>20.8</v>
      </c>
      <c r="AK361" s="938">
        <v>8.86</v>
      </c>
      <c r="AL361" s="951">
        <v>239310</v>
      </c>
      <c r="AM361" s="945">
        <v>0.1</v>
      </c>
      <c r="AN361" s="940" t="s">
        <v>137</v>
      </c>
      <c r="AO361" s="802">
        <f>IF(U361="n/a","n/a",IF(AA361&lt;0,"n/a",IF(AA361="n/a","n/a",J361+U361-AA361)))</f>
        <v>2.2893045097112257</v>
      </c>
      <c r="AP361" s="803">
        <f>IF(U361="n/a","n/a",J361+U361)</f>
        <v>23.983720753366047</v>
      </c>
      <c r="AQ361" s="961" t="str">
        <f>IF(OR(AC361&lt;0.01,AF361="n/a"),"n/a",(I361/SQRT(22.5*AC361*(I361/AF361))-1)*100)</f>
        <v>n/a</v>
      </c>
      <c r="AR361" s="703">
        <f>INDEX(Historical!$C$7:$C$1439,MATCH(B361,Historical!$B$7:$B$1450,0))*IF(AH361="n/a",1.03,IF(AH361&lt;0,1.01,IF(AH361&gt;10,1.1,(1+AH361/100))))</f>
        <v>4.5320000000000009</v>
      </c>
      <c r="AS361" s="959">
        <f>IF($AI361="n/a",1.03*AR361,IF($AI361&lt;0,1.01*AR361,IF($AI361&gt;10,1.1*AR361,(1+$AI361/100)*AR361)))</f>
        <v>4.9321756000000008</v>
      </c>
      <c r="AT361" s="959">
        <f>IF($AK361="n/a",1.03*AS361,IF($AK361&lt;0,1.01*AS361,IF($AK361&gt;10,1.1*AS361,(1+$AK361/100)*AS361)))</f>
        <v>5.3691663581600011</v>
      </c>
      <c r="AU361" s="959">
        <f>IF($AK361="n/a",1.03*AT361,IF($AK361&lt;0,1.01*AT361,IF($AK361&gt;10,1.1*AT361,(1+$AK361/100)*AT361)))</f>
        <v>5.8448744974929774</v>
      </c>
      <c r="AV361" s="959">
        <f>IF($AK361="n/a",1.03*AU361,IF($AK361&lt;0,1.01*AU361,IF($AK361&gt;10,1.1*AU361,(1+$AK361/100)*AU361)))</f>
        <v>6.3627303779708555</v>
      </c>
      <c r="AW361" s="703">
        <f>SUM(AR361:AV361)</f>
        <v>27.040946833623835</v>
      </c>
      <c r="AX361" s="810">
        <f>AW361/I361*100</f>
        <v>12.654287441445005</v>
      </c>
      <c r="AY361" s="1017">
        <v>1.1200000000000001</v>
      </c>
      <c r="AZ361" s="945">
        <v>35.17</v>
      </c>
      <c r="BA361" s="945">
        <v>-2.56</v>
      </c>
      <c r="BB361" s="945">
        <v>4.03</v>
      </c>
      <c r="BC361" s="945">
        <v>12.61</v>
      </c>
      <c r="BE361" s="666">
        <v>2010</v>
      </c>
      <c r="BF361" s="971">
        <f>IF(BE361&gt;2008,0,IF(BE361&gt;2001,1,IF(BE361&gt;1990,2,IF(BE361&gt;1980,3,IF(BE361&gt;1973,4,IF(BE361&gt;1970,5,IF(BE361&gt;1960,6,IF(BE361&gt;1958,7,IF(BE361&gt;1953,8,9)))))))))</f>
        <v>0</v>
      </c>
      <c r="BG361" s="955">
        <v>24</v>
      </c>
      <c r="BH361" s="937"/>
    </row>
    <row r="362" spans="1:60" ht="11.25" customHeight="1" x14ac:dyDescent="0.2">
      <c r="A362" s="936" t="s">
        <v>614</v>
      </c>
      <c r="B362" s="948" t="s">
        <v>615</v>
      </c>
      <c r="C362" s="1013" t="s">
        <v>108</v>
      </c>
      <c r="D362" s="1013" t="s">
        <v>4365</v>
      </c>
      <c r="E362" s="792">
        <v>17</v>
      </c>
      <c r="F362" s="1227">
        <v>189</v>
      </c>
      <c r="G362" s="1171" t="s">
        <v>106</v>
      </c>
      <c r="H362" s="1171" t="s">
        <v>106</v>
      </c>
      <c r="I362" s="947">
        <v>114.98</v>
      </c>
      <c r="J362" s="703">
        <f>(M362/I362)*100</f>
        <v>0.47573491041920335</v>
      </c>
      <c r="K362" s="950">
        <v>0.54700000000000004</v>
      </c>
      <c r="L362" s="960">
        <v>1</v>
      </c>
      <c r="M362" s="694">
        <f>K362*L362</f>
        <v>0.54700000000000004</v>
      </c>
      <c r="N362" s="943" t="s">
        <v>616</v>
      </c>
      <c r="O362" s="795">
        <v>0.49399999999999999</v>
      </c>
      <c r="P362" s="939">
        <v>43252</v>
      </c>
      <c r="Q362" s="939">
        <v>43292</v>
      </c>
      <c r="R362" s="694">
        <f>(K362-O362)/O362*100</f>
        <v>10.728744939271264</v>
      </c>
      <c r="S362" s="759">
        <f>IF(INDEX(Historical!$D$7:$D$1439,MATCH(B362,Historical!$B$7:$B$1450,0))=0,"n/a",(INDEX(Historical!$C$7:$C$1439,MATCH(B362,Historical!$B$7:$B$1450,0))/INDEX(Historical!$D$7:$D$1439,MATCH(B362,Historical!$B$7:$B$1450,0))-1)*100)</f>
        <v>10.953346855983792</v>
      </c>
      <c r="T362" s="759">
        <f>IF(INDEX(Historical!$F$7:$F$1432,MATCH(B362,Historical!$B$7:$B$1450,0))=0,"n/a",((INDEX(Historical!$C$7:$C$1439,MATCH(B362,Historical!$B$7:$B$1450,0))/INDEX(Historical!$F$7:$F$1432,MATCH(B362,Historical!$B$7:$B$1450,0)))^(1/3)-1)*100)</f>
        <v>13.509038896498815</v>
      </c>
      <c r="U362" s="759">
        <f>IF(INDEX(Historical!$H$7:$H$1432,MATCH(B362,Historical!$B$7:$B$1450,0))=0,"n/a",((INDEX(Historical!$C$7:$C$1439,MATCH(B362,Historical!$B$7:$B$1450,0))/INDEX(Historical!$H$7:$H$1432,MATCH(B362,Historical!$B$7:$B$1450,0)))^(1/5)-1)*100)</f>
        <v>12.251351440996583</v>
      </c>
      <c r="V362" s="759">
        <f>IF(INDEX(Historical!$O$7:$O$1432,MATCH(B362,Historical!$B$7:$B$1450,0))=0,"n/a",((INDEX(Historical!$C$7:$C$1439,MATCH(B362,Historical!$B$7:$B$1450,0))/INDEX(Historical!$O$7:$O$1432,MATCH(B362,Historical!$B$7:$B$1450,0)))^(1/10)-1)*100)</f>
        <v>16.558701752861982</v>
      </c>
      <c r="W362" s="760">
        <f>IF(OR(U362&lt;=0,U362="n/a",V362&lt;=0,V362="n/a"),"n/a",U362/V362)</f>
        <v>0.7398739118469283</v>
      </c>
      <c r="X362" s="761">
        <f>IF(OR(AJ362&lt;=0,AJ362="n/a",U362&lt;=0,U362="n/a"),"n/a",U362/AJ362)</f>
        <v>0.81894060434469129</v>
      </c>
      <c r="Y362" s="949" t="s">
        <v>4184</v>
      </c>
      <c r="Z362" s="703">
        <f>IF(OR(AC362&lt;0.01,AC362="n/a"),"n/a",M362/AC362*100)</f>
        <v>105.19230769230769</v>
      </c>
      <c r="AA362" s="959">
        <f>IF(OR(AC362&lt;0.01,AC362="n/a"),"n/a",I362/AC362)</f>
        <v>221.11538461538461</v>
      </c>
      <c r="AB362" s="960">
        <v>3</v>
      </c>
      <c r="AC362" s="938">
        <v>0.52</v>
      </c>
      <c r="AD362" s="938">
        <v>9.23</v>
      </c>
      <c r="AE362" s="938" t="s">
        <v>137</v>
      </c>
      <c r="AF362" s="938">
        <v>36.82</v>
      </c>
      <c r="AG362" s="938" t="s">
        <v>137</v>
      </c>
      <c r="AH362" s="938">
        <v>27.500000000000004</v>
      </c>
      <c r="AI362" s="938">
        <v>17.399999999999999</v>
      </c>
      <c r="AJ362" s="938">
        <v>14.96</v>
      </c>
      <c r="AK362" s="938">
        <v>23.799999999999997</v>
      </c>
      <c r="AL362" s="951">
        <v>94980</v>
      </c>
      <c r="AM362" s="945" t="s">
        <v>137</v>
      </c>
      <c r="AN362" s="938" t="s">
        <v>137</v>
      </c>
      <c r="AO362" s="802">
        <f>IF(U362="n/a","n/a",IF(AA362&lt;0,"n/a",IF(AA362="n/a","n/a",J362+U362-AA362)))</f>
        <v>-208.38829826396884</v>
      </c>
      <c r="AP362" s="803">
        <f>IF(U362="n/a","n/a",J362+U362)</f>
        <v>12.727086351415787</v>
      </c>
      <c r="AQ362" s="961">
        <f>IF(OR(AC362&lt;0.01,AF362="n/a"),"n/a",(I362/SQRT(22.5*AC362*(I362/AF362))-1)*100)</f>
        <v>1802.2172397889858</v>
      </c>
      <c r="AR362" s="703">
        <f>INDEX(Historical!$C$7:$C$1439,MATCH(B362,Historical!$B$7:$B$1450,0))*IF(AH362="n/a",1.03,IF(AH362&lt;0,1.01,IF(AH362&gt;10,1.1,(1+AH362/100))))</f>
        <v>0.60170000000000012</v>
      </c>
      <c r="AS362" s="959">
        <f>IF($AI362="n/a",1.03*AR362,IF($AI362&lt;0,1.01*AR362,IF($AI362&gt;10,1.1*AR362,(1+$AI362/100)*AR362)))</f>
        <v>0.66187000000000018</v>
      </c>
      <c r="AT362" s="959">
        <f>IF($AK362="n/a",1.03*AS362,IF($AK362&lt;0,1.01*AS362,IF($AK362&gt;10,1.1*AS362,(1+$AK362/100)*AS362)))</f>
        <v>0.72805700000000029</v>
      </c>
      <c r="AU362" s="959">
        <f>IF($AK362="n/a",1.03*AT362,IF($AK362&lt;0,1.01*AT362,IF($AK362&gt;10,1.1*AT362,(1+$AK362/100)*AT362)))</f>
        <v>0.80086270000000037</v>
      </c>
      <c r="AV362" s="959">
        <f>IF($AK362="n/a",1.03*AU362,IF($AK362&lt;0,1.01*AU362,IF($AK362&gt;10,1.1*AU362,(1+$AK362/100)*AU362)))</f>
        <v>0.8809489700000005</v>
      </c>
      <c r="AW362" s="703">
        <f>SUM(AR362:AV362)</f>
        <v>3.6734386700000012</v>
      </c>
      <c r="AX362" s="810">
        <f>AW362/I362*100</f>
        <v>3.1948501217603074</v>
      </c>
      <c r="AY362" s="1017" t="s">
        <v>137</v>
      </c>
      <c r="AZ362" s="945">
        <v>34.849999999999994</v>
      </c>
      <c r="BA362" s="945">
        <v>-12.58</v>
      </c>
      <c r="BB362" s="945">
        <v>-7.9600000000000009</v>
      </c>
      <c r="BC362" s="945">
        <v>5.93</v>
      </c>
      <c r="BE362" s="666">
        <v>2002</v>
      </c>
      <c r="BF362" s="971">
        <f>IF(BE362&gt;2008,0,IF(BE362&gt;2001,1,IF(BE362&gt;1990,2,IF(BE362&gt;1980,3,IF(BE362&gt;1973,4,IF(BE362&gt;1970,5,IF(BE362&gt;1960,6,IF(BE362&gt;1958,7,IF(BE362&gt;1953,8,9)))))))))</f>
        <v>1</v>
      </c>
      <c r="BG362" s="955" t="s">
        <v>137</v>
      </c>
      <c r="BH362" s="937"/>
    </row>
    <row r="363" spans="1:60" s="838" customFormat="1" ht="11.25" customHeight="1" x14ac:dyDescent="0.2">
      <c r="A363" s="817" t="s">
        <v>4204</v>
      </c>
      <c r="B363" s="846" t="s">
        <v>4205</v>
      </c>
      <c r="C363" s="1013" t="s">
        <v>112</v>
      </c>
      <c r="D363" s="1013" t="s">
        <v>4371</v>
      </c>
      <c r="E363" s="818">
        <v>12</v>
      </c>
      <c r="F363" s="1227">
        <v>297</v>
      </c>
      <c r="G363" s="1236" t="s">
        <v>106</v>
      </c>
      <c r="H363" s="1236" t="s">
        <v>106</v>
      </c>
      <c r="I363" s="819">
        <v>136.75</v>
      </c>
      <c r="J363" s="820">
        <f>(M363/I363)*100</f>
        <v>0.10237659963436929</v>
      </c>
      <c r="K363" s="821">
        <v>7.0000000000000007E-2</v>
      </c>
      <c r="L363" s="822">
        <v>2</v>
      </c>
      <c r="M363" s="823">
        <f>K363*L363</f>
        <v>0.14000000000000001</v>
      </c>
      <c r="N363" s="824" t="s">
        <v>231</v>
      </c>
      <c r="O363" s="825">
        <v>0.06</v>
      </c>
      <c r="P363" s="826">
        <v>43467</v>
      </c>
      <c r="Q363" s="826">
        <v>43482</v>
      </c>
      <c r="R363" s="823">
        <f>(K363-O363)/O363*100</f>
        <v>16.666666666666682</v>
      </c>
      <c r="S363" s="759">
        <f>IF(INDEX(Historical!$D$7:$D$1439,MATCH(B363,Historical!$B$7:$B$1450,0))=0,"n/a",(INDEX(Historical!$C$7:$C$1439,MATCH(B363,Historical!$B$7:$B$1450,0))/INDEX(Historical!$D$7:$D$1439,MATCH(B363,Historical!$B$7:$B$1450,0))-1)*100)</f>
        <v>7.7081192189105918</v>
      </c>
      <c r="T363" s="759">
        <f>IF(INDEX(Historical!$F$7:$F$1432,MATCH(B363,Historical!$B$7:$B$1450,0))=0,"n/a",((INDEX(Historical!$C$7:$C$1439,MATCH(B363,Historical!$B$7:$B$1450,0))/INDEX(Historical!$F$7:$F$1432,MATCH(B363,Historical!$B$7:$B$1450,0)))^(1/3)-1)*100)</f>
        <v>13.540138619438501</v>
      </c>
      <c r="U363" s="759">
        <f>IF(INDEX(Historical!$H$7:$H$1432,MATCH(B363,Historical!$B$7:$B$1450,0))=0,"n/a",((INDEX(Historical!$C$7:$C$1439,MATCH(B363,Historical!$B$7:$B$1450,0))/INDEX(Historical!$H$7:$H$1432,MATCH(B363,Historical!$B$7:$B$1450,0)))^(1/5)-1)*100)</f>
        <v>14.479260333706744</v>
      </c>
      <c r="V363" s="759">
        <f>IF(INDEX(Historical!$O$7:$O$1432,MATCH(B363,Historical!$B$7:$B$1450,0))=0,"n/a",((INDEX(Historical!$C$7:$C$1439,MATCH(B363,Historical!$B$7:$B$1450,0))/INDEX(Historical!$O$7:$O$1432,MATCH(B363,Historical!$B$7:$B$1450,0)))^(1/10)-1)*100)</f>
        <v>17.439501414029014</v>
      </c>
      <c r="W363" s="827">
        <f>IF(OR(U363&lt;=0,U363="n/a",V363&lt;=0,V363="n/a"),"n/a",U363/V363)</f>
        <v>0.8302565532096613</v>
      </c>
      <c r="X363" s="828">
        <f>IF(OR(AJ363&lt;=0,AJ363="n/a",U363&lt;=0,U363="n/a"),"n/a",U363/AJ363)</f>
        <v>0.79556375459927164</v>
      </c>
      <c r="Y363" s="1014"/>
      <c r="Z363" s="820">
        <f>IF(OR(AC363&lt;0.01,AC363="n/a"),"n/a",M363/AC363*100)</f>
        <v>6.481481481481481</v>
      </c>
      <c r="AA363" s="830">
        <f>IF(OR(AC363&lt;0.01,AC363="n/a"),"n/a",I363/AC363)</f>
        <v>63.310185185185183</v>
      </c>
      <c r="AB363" s="822">
        <v>10</v>
      </c>
      <c r="AC363" s="831">
        <v>2.16</v>
      </c>
      <c r="AD363" s="831">
        <v>3.74</v>
      </c>
      <c r="AE363" s="831">
        <v>8.39</v>
      </c>
      <c r="AF363" s="831">
        <v>11.91</v>
      </c>
      <c r="AG363" s="831">
        <v>20.5</v>
      </c>
      <c r="AH363" s="831">
        <v>31.8</v>
      </c>
      <c r="AI363" s="831">
        <v>10.93</v>
      </c>
      <c r="AJ363" s="831">
        <v>18.2</v>
      </c>
      <c r="AK363" s="831">
        <v>17.150000000000002</v>
      </c>
      <c r="AL363" s="832">
        <v>16149.999999999998</v>
      </c>
      <c r="AM363" s="833">
        <v>5.5</v>
      </c>
      <c r="AN363" s="831">
        <v>0.36</v>
      </c>
      <c r="AO363" s="834">
        <f>IF(U363="n/a","n/a",IF(AA363&lt;0,"n/a",IF(AA363="n/a","n/a",J363+U363-AA363)))</f>
        <v>-48.728548251844074</v>
      </c>
      <c r="AP363" s="835">
        <f>IF(U363="n/a","n/a",J363+U363)</f>
        <v>14.581636933341112</v>
      </c>
      <c r="AQ363" s="836">
        <f>IF(OR(AC363&lt;0.01,AF363="n/a"),"n/a",(I363/SQRT(22.5*AC363*(I363/AF363))-1)*100)</f>
        <v>478.89715285208212</v>
      </c>
      <c r="AR363" s="703">
        <f>INDEX(Historical!$C$7:$C$1439,MATCH(B363,Historical!$B$7:$B$1450,0))*IF(AH363="n/a",1.03,IF(AH363&lt;0,1.01,IF(AH363&gt;10,1.1,(1+AH363/100))))</f>
        <v>0.11528000000000001</v>
      </c>
      <c r="AS363" s="830">
        <f>IF($AI363="n/a",1.03*AR363,IF($AI363&lt;0,1.01*AR363,IF($AI363&gt;10,1.1*AR363,(1+$AI363/100)*AR363)))</f>
        <v>0.12680800000000003</v>
      </c>
      <c r="AT363" s="830">
        <f>IF($AK363="n/a",1.03*AS363,IF($AK363&lt;0,1.01*AS363,IF($AK363&gt;10,1.1*AS363,(1+$AK363/100)*AS363)))</f>
        <v>0.13948880000000005</v>
      </c>
      <c r="AU363" s="830">
        <f>IF($AK363="n/a",1.03*AT363,IF($AK363&lt;0,1.01*AT363,IF($AK363&gt;10,1.1*AT363,(1+$AK363/100)*AT363)))</f>
        <v>0.15343768000000008</v>
      </c>
      <c r="AV363" s="830">
        <f>IF($AK363="n/a",1.03*AU363,IF($AK363&lt;0,1.01*AU363,IF($AK363&gt;10,1.1*AU363,(1+$AK363/100)*AU363)))</f>
        <v>0.16878144800000008</v>
      </c>
      <c r="AW363" s="820">
        <f>SUM(AR363:AV363)</f>
        <v>0.70379592800000013</v>
      </c>
      <c r="AX363" s="837">
        <f>AW363/I363*100</f>
        <v>0.51465881389396717</v>
      </c>
      <c r="AY363" s="1018">
        <v>0.68</v>
      </c>
      <c r="AZ363" s="833">
        <v>91.34</v>
      </c>
      <c r="BA363" s="833">
        <v>-2.5299999999999998</v>
      </c>
      <c r="BB363" s="833">
        <v>6.54</v>
      </c>
      <c r="BC363" s="833">
        <v>38.550000000000004</v>
      </c>
      <c r="BD363" s="985"/>
      <c r="BE363" s="666">
        <v>2008</v>
      </c>
      <c r="BF363" s="971">
        <f>IF(BE363&gt;2008,0,IF(BE363&gt;2001,1,IF(BE363&gt;1990,2,IF(BE363&gt;1980,3,IF(BE363&gt;1973,4,IF(BE363&gt;1970,5,IF(BE363&gt;1960,6,IF(BE363&gt;1958,7,IF(BE363&gt;1953,8,9)))))))))</f>
        <v>1</v>
      </c>
      <c r="BG363" s="892">
        <v>10.8</v>
      </c>
    </row>
    <row r="364" spans="1:60" ht="11.25" customHeight="1" x14ac:dyDescent="0.2">
      <c r="A364" s="944" t="s">
        <v>624</v>
      </c>
      <c r="B364" s="948" t="s">
        <v>625</v>
      </c>
      <c r="C364" s="1013" t="s">
        <v>179</v>
      </c>
      <c r="D364" s="1013" t="s">
        <v>4363</v>
      </c>
      <c r="E364" s="792">
        <v>15</v>
      </c>
      <c r="F364" s="1227">
        <v>262</v>
      </c>
      <c r="G364" s="1143" t="s">
        <v>106</v>
      </c>
      <c r="H364" s="1143" t="s">
        <v>106</v>
      </c>
      <c r="I364" s="947">
        <v>29.12</v>
      </c>
      <c r="J364" s="703">
        <f>(M364/I364)*100</f>
        <v>9.2376373626373613</v>
      </c>
      <c r="K364" s="950">
        <v>0.67249999999999999</v>
      </c>
      <c r="L364" s="960">
        <v>4</v>
      </c>
      <c r="M364" s="694">
        <f>K364*L364</f>
        <v>2.69</v>
      </c>
      <c r="N364" s="943" t="s">
        <v>696</v>
      </c>
      <c r="O364" s="795">
        <v>0.67</v>
      </c>
      <c r="P364" s="934">
        <v>43672</v>
      </c>
      <c r="Q364" s="934">
        <v>43690</v>
      </c>
      <c r="R364" s="694">
        <f>(K364-O364)/O364*100</f>
        <v>0.37313432835820098</v>
      </c>
      <c r="S364" s="759">
        <f>IF(INDEX(Historical!$D$7:$D$1439,MATCH(B364,Historical!$B$7:$B$1450,0))=0,"n/a",(INDEX(Historical!$C$7:$C$1439,MATCH(B364,Historical!$B$7:$B$1450,0))/INDEX(Historical!$D$7:$D$1439,MATCH(B364,Historical!$B$7:$B$1450,0))-1)*100)</f>
        <v>4.9900199600798389</v>
      </c>
      <c r="T364" s="759">
        <f>IF(INDEX(Historical!$F$7:$F$1432,MATCH(B364,Historical!$B$7:$B$1450,0))=0,"n/a",((INDEX(Historical!$C$7:$C$1439,MATCH(B364,Historical!$B$7:$B$1450,0))/INDEX(Historical!$F$7:$F$1432,MATCH(B364,Historical!$B$7:$B$1450,0)))^(1/3)-1)*100)</f>
        <v>6.6593372510931337</v>
      </c>
      <c r="U364" s="759">
        <f>IF(INDEX(Historical!$H$7:$H$1432,MATCH(B364,Historical!$B$7:$B$1450,0))=0,"n/a",((INDEX(Historical!$C$7:$C$1439,MATCH(B364,Historical!$B$7:$B$1450,0))/INDEX(Historical!$H$7:$H$1432,MATCH(B364,Historical!$B$7:$B$1450,0)))^(1/5)-1)*100)</f>
        <v>6.4400335891258154</v>
      </c>
      <c r="V364" s="759">
        <f>IF(INDEX(Historical!$O$7:$O$1432,MATCH(B364,Historical!$B$7:$B$1450,0))=0,"n/a",((INDEX(Historical!$C$7:$C$1439,MATCH(B364,Historical!$B$7:$B$1450,0))/INDEX(Historical!$O$7:$O$1432,MATCH(B364,Historical!$B$7:$B$1450,0)))^(1/10)-1)*100)</f>
        <v>5.9179101809656132</v>
      </c>
      <c r="W364" s="760">
        <f>IF(OR(U364&lt;=0,U364="n/a",V364&lt;=0,V364="n/a"),"n/a",U364/V364)</f>
        <v>1.0882276668949051</v>
      </c>
      <c r="X364" s="761">
        <f>IF(OR(AJ364&lt;=0,AJ364="n/a",U364&lt;=0,U364="n/a"),"n/a",U364/AJ364)</f>
        <v>0.46666910066129097</v>
      </c>
      <c r="Y364" s="949"/>
      <c r="Z364" s="703">
        <f>IF(OR(AC364&lt;0.01,AC364="n/a"),"n/a",M364/AC364*100)</f>
        <v>154.59770114942529</v>
      </c>
      <c r="AA364" s="959">
        <f>IF(OR(AC364&lt;0.01,AC364="n/a"),"n/a",I364/AC364)</f>
        <v>16.735632183908045</v>
      </c>
      <c r="AB364" s="960">
        <v>12</v>
      </c>
      <c r="AC364" s="938">
        <v>1.74</v>
      </c>
      <c r="AD364" s="938">
        <v>3</v>
      </c>
      <c r="AE364" s="938">
        <v>6.13</v>
      </c>
      <c r="AF364" s="938">
        <v>7.34</v>
      </c>
      <c r="AG364" s="938">
        <v>41.9</v>
      </c>
      <c r="AH364" s="938">
        <v>-25.2</v>
      </c>
      <c r="AI364" s="938">
        <v>2.65</v>
      </c>
      <c r="AJ364" s="938">
        <v>13.8</v>
      </c>
      <c r="AK364" s="938">
        <v>5.4899999999999993</v>
      </c>
      <c r="AL364" s="951">
        <v>3140</v>
      </c>
      <c r="AM364" s="945">
        <v>0.1</v>
      </c>
      <c r="AN364" s="938">
        <v>3.49</v>
      </c>
      <c r="AO364" s="802">
        <f>IF(U364="n/a","n/a",IF(AA364&lt;0,"n/a",IF(AA364="n/a","n/a",J364+U364-AA364)))</f>
        <v>-1.0579612321448693</v>
      </c>
      <c r="AP364" s="803">
        <f>IF(U364="n/a","n/a",J364+U364)</f>
        <v>15.677670951763176</v>
      </c>
      <c r="AQ364" s="961">
        <f>IF(OR(AC364&lt;0.01,AF364="n/a"),"n/a",(I364/SQRT(22.5*AC364*(I364/AF364))-1)*100)</f>
        <v>133.65648121394415</v>
      </c>
      <c r="AR364" s="703">
        <f>INDEX(Historical!$C$7:$C$1439,MATCH(B364,Historical!$B$7:$B$1450,0))*IF(AH364="n/a",1.03,IF(AH364&lt;0,1.01,IF(AH364&gt;10,1.1,(1+AH364/100))))</f>
        <v>2.6562999999999999</v>
      </c>
      <c r="AS364" s="959">
        <f>IF($AI364="n/a",1.03*AR364,IF($AI364&lt;0,1.01*AR364,IF($AI364&gt;10,1.1*AR364,(1+$AI364/100)*AR364)))</f>
        <v>2.7266919499999998</v>
      </c>
      <c r="AT364" s="959">
        <f>IF($AK364="n/a",1.03*AS364,IF($AK364&lt;0,1.01*AS364,IF($AK364&gt;10,1.1*AS364,(1+$AK364/100)*AS364)))</f>
        <v>2.8763873380549998</v>
      </c>
      <c r="AU364" s="959">
        <f>IF($AK364="n/a",1.03*AT364,IF($AK364&lt;0,1.01*AT364,IF($AK364&gt;10,1.1*AT364,(1+$AK364/100)*AT364)))</f>
        <v>3.0343010029142192</v>
      </c>
      <c r="AV364" s="959">
        <f>IF($AK364="n/a",1.03*AU364,IF($AK364&lt;0,1.01*AU364,IF($AK364&gt;10,1.1*AU364,(1+$AK364/100)*AU364)))</f>
        <v>3.2008841279742097</v>
      </c>
      <c r="AW364" s="703">
        <f>SUM(AR364:AV364)</f>
        <v>14.494564418943428</v>
      </c>
      <c r="AX364" s="810">
        <f>AW364/I364*100</f>
        <v>49.775289900217814</v>
      </c>
      <c r="AY364" s="1017">
        <v>0.74</v>
      </c>
      <c r="AZ364" s="945">
        <v>10.59</v>
      </c>
      <c r="BA364" s="945">
        <v>-14.35</v>
      </c>
      <c r="BB364" s="945">
        <v>4.63</v>
      </c>
      <c r="BC364" s="945">
        <v>1.97</v>
      </c>
      <c r="BE364" s="666">
        <v>2005</v>
      </c>
      <c r="BF364" s="971">
        <f>IF(BE364&gt;2008,0,IF(BE364&gt;2001,1,IF(BE364&gt;1990,2,IF(BE364&gt;1980,3,IF(BE364&gt;1973,4,IF(BE364&gt;1970,5,IF(BE364&gt;1960,6,IF(BE364&gt;1958,7,IF(BE364&gt;1953,8,9)))))))))</f>
        <v>1</v>
      </c>
      <c r="BG364" s="955">
        <v>8.6999999999999993</v>
      </c>
      <c r="BH364" s="937"/>
    </row>
    <row r="365" spans="1:60" ht="11.25" customHeight="1" x14ac:dyDescent="0.2">
      <c r="A365" s="936" t="s">
        <v>4219</v>
      </c>
      <c r="B365" s="948" t="s">
        <v>3851</v>
      </c>
      <c r="C365" s="1013" t="s">
        <v>108</v>
      </c>
      <c r="D365" s="1013" t="s">
        <v>4357</v>
      </c>
      <c r="E365" s="792">
        <v>6</v>
      </c>
      <c r="F365" s="1227">
        <v>806</v>
      </c>
      <c r="G365" s="1204" t="s">
        <v>106</v>
      </c>
      <c r="H365" s="1204" t="s">
        <v>106</v>
      </c>
      <c r="I365" s="952">
        <v>33.03</v>
      </c>
      <c r="J365" s="703">
        <f>(M365/I365)*100</f>
        <v>1.937632455343627</v>
      </c>
      <c r="K365" s="957">
        <v>0.16</v>
      </c>
      <c r="L365" s="666">
        <v>4</v>
      </c>
      <c r="M365" s="694">
        <f>K365*L365</f>
        <v>0.64</v>
      </c>
      <c r="N365" s="666" t="s">
        <v>4220</v>
      </c>
      <c r="O365" s="796">
        <v>0.14000000000000001</v>
      </c>
      <c r="P365" s="684">
        <v>43665</v>
      </c>
      <c r="Q365" s="684">
        <v>43682</v>
      </c>
      <c r="R365" s="694">
        <f>(K365-O365)/O365*100</f>
        <v>14.285714285714276</v>
      </c>
      <c r="S365" s="759">
        <f>IF(INDEX(Historical!$D$7:$D$1439,MATCH(B365,Historical!$B$7:$B$1450,0))=0,"n/a",(INDEX(Historical!$C$7:$C$1439,MATCH(B365,Historical!$B$7:$B$1450,0))/INDEX(Historical!$D$7:$D$1439,MATCH(B365,Historical!$B$7:$B$1450,0))-1)*100)</f>
        <v>23.809523809523814</v>
      </c>
      <c r="T365" s="759">
        <f>IF(INDEX(Historical!$F$7:$F$1432,MATCH(B365,Historical!$B$7:$B$1450,0))=0,"n/a",((INDEX(Historical!$C$7:$C$1439,MATCH(B365,Historical!$B$7:$B$1450,0))/INDEX(Historical!$F$7:$F$1432,MATCH(B365,Historical!$B$7:$B$1450,0)))^(1/3)-1)*100)</f>
        <v>20.123329994304417</v>
      </c>
      <c r="U365" s="759">
        <f>IF(INDEX(Historical!$H$7:$H$1432,MATCH(B365,Historical!$B$7:$B$1450,0))=0,"n/a",((INDEX(Historical!$C$7:$C$1439,MATCH(B365,Historical!$B$7:$B$1450,0))/INDEX(Historical!$H$7:$H$1432,MATCH(B365,Historical!$B$7:$B$1450,0)))^(1/5)-1)*100)</f>
        <v>16.723531932969316</v>
      </c>
      <c r="V365" s="759">
        <f>IF(INDEX(Historical!$O$7:$O$1432,MATCH(B365,Historical!$B$7:$B$1450,0))=0,"n/a",((INDEX(Historical!$C$7:$C$1439,MATCH(B365,Historical!$B$7:$B$1450,0))/INDEX(Historical!$O$7:$O$1432,MATCH(B365,Historical!$B$7:$B$1450,0)))^(1/10)-1)*100)</f>
        <v>8.0386652698788641</v>
      </c>
      <c r="W365" s="760">
        <f>IF(OR(U365&lt;=0,U365="n/a",V365&lt;=0,V365="n/a"),"n/a",U365/V365)</f>
        <v>2.0803866526987913</v>
      </c>
      <c r="X365" s="761">
        <f>IF(OR(AJ365&lt;=0,AJ365="n/a",U365&lt;=0,U365="n/a"),"n/a",U365/AJ365)</f>
        <v>1.5203210848153923</v>
      </c>
      <c r="Y365" s="948"/>
      <c r="Z365" s="703">
        <f>IF(OR(AC365&lt;0.01,AC365="n/a"),"n/a",M365/AC365*100)</f>
        <v>25.702811244979916</v>
      </c>
      <c r="AA365" s="959">
        <f>IF(OR(AC365&lt;0.01,AC365="n/a"),"n/a",I365/AC365)</f>
        <v>13.265060240963855</v>
      </c>
      <c r="AB365" s="1237">
        <v>12</v>
      </c>
      <c r="AC365" s="952">
        <v>2.4900000000000002</v>
      </c>
      <c r="AD365" s="952" t="s">
        <v>137</v>
      </c>
      <c r="AE365" s="952">
        <v>3.02</v>
      </c>
      <c r="AF365" s="952">
        <v>1.22</v>
      </c>
      <c r="AG365" s="952">
        <v>9.9</v>
      </c>
      <c r="AH365" s="952">
        <v>15.2</v>
      </c>
      <c r="AI365" s="952" t="s">
        <v>137</v>
      </c>
      <c r="AJ365" s="952">
        <v>11</v>
      </c>
      <c r="AK365" s="952" t="s">
        <v>137</v>
      </c>
      <c r="AL365" s="952">
        <v>59.26</v>
      </c>
      <c r="AM365" s="952">
        <v>3.9</v>
      </c>
      <c r="AN365" s="952">
        <v>0</v>
      </c>
      <c r="AO365" s="802">
        <f>IF(U365="n/a","n/a",IF(AA365&lt;0,"n/a",IF(AA365="n/a","n/a",J365+U365-AA365)))</f>
        <v>5.3961041473490887</v>
      </c>
      <c r="AP365" s="803">
        <f>IF(U365="n/a","n/a",J365+U365)</f>
        <v>18.661164388312944</v>
      </c>
      <c r="AQ365" s="961">
        <f>IF(OR(AC365&lt;0.01,AF365="n/a"),"n/a",(I365/SQRT(22.5*AC365*(I365/AF365))-1)*100)</f>
        <v>-15.190740825266802</v>
      </c>
      <c r="AR365" s="703">
        <f>INDEX(Historical!$C$7:$C$1439,MATCH(B365,Historical!$B$7:$B$1450,0))*IF(AH365="n/a",1.03,IF(AH365&lt;0,1.01,IF(AH365&gt;10,1.1,(1+AH365/100))))</f>
        <v>0.57200000000000006</v>
      </c>
      <c r="AS365" s="959">
        <f>IF($AI365="n/a",1.03*AR365,IF($AI365&lt;0,1.01*AR365,IF($AI365&gt;10,1.1*AR365,(1+$AI365/100)*AR365)))</f>
        <v>0.58916000000000013</v>
      </c>
      <c r="AT365" s="959">
        <f>IF($AK365="n/a",1.03*AS365,IF($AK365&lt;0,1.01*AS365,IF($AK365&gt;10,1.1*AS365,(1+$AK365/100)*AS365)))</f>
        <v>0.60683480000000012</v>
      </c>
      <c r="AU365" s="959">
        <f>IF($AK365="n/a",1.03*AT365,IF($AK365&lt;0,1.01*AT365,IF($AK365&gt;10,1.1*AT365,(1+$AK365/100)*AT365)))</f>
        <v>0.62503984400000012</v>
      </c>
      <c r="AV365" s="959">
        <f>IF($AK365="n/a",1.03*AU365,IF($AK365&lt;0,1.01*AU365,IF($AK365&gt;10,1.1*AU365,(1+$AK365/100)*AU365)))</f>
        <v>0.64379103932000015</v>
      </c>
      <c r="AW365" s="703">
        <f>SUM(AR365:AV365)</f>
        <v>3.0368256833200009</v>
      </c>
      <c r="AX365" s="810">
        <f>AW365/I365*100</f>
        <v>9.1941437581592513</v>
      </c>
      <c r="AY365" s="788">
        <v>0.56999999999999995</v>
      </c>
      <c r="AZ365" s="955">
        <v>28.82</v>
      </c>
      <c r="BA365" s="955">
        <v>-11.450000000000001</v>
      </c>
      <c r="BB365" s="955">
        <v>-1.1499999999999999</v>
      </c>
      <c r="BC365" s="955">
        <v>1.23</v>
      </c>
      <c r="BE365" s="666">
        <v>2014</v>
      </c>
      <c r="BF365" s="971">
        <f>IF(BE365&gt;2008,0,IF(BE365&gt;2001,1,IF(BE365&gt;1990,2,IF(BE365&gt;1980,3,IF(BE365&gt;1973,4,IF(BE365&gt;1970,5,IF(BE365&gt;1960,6,IF(BE365&gt;1958,7,IF(BE365&gt;1953,8,9)))))))))</f>
        <v>0</v>
      </c>
      <c r="BG365" s="955">
        <v>1.0999999999999999</v>
      </c>
      <c r="BH365" s="937"/>
    </row>
    <row r="366" spans="1:60" ht="11.25" customHeight="1" x14ac:dyDescent="0.2">
      <c r="A366" s="936" t="s">
        <v>1285</v>
      </c>
      <c r="B366" s="948" t="s">
        <v>1286</v>
      </c>
      <c r="C366" s="1013" t="s">
        <v>108</v>
      </c>
      <c r="D366" s="1013" t="s">
        <v>4365</v>
      </c>
      <c r="E366" s="792">
        <v>9</v>
      </c>
      <c r="F366" s="1227">
        <v>499</v>
      </c>
      <c r="G366" s="1227" t="s">
        <v>106</v>
      </c>
      <c r="H366" s="1227" t="s">
        <v>106</v>
      </c>
      <c r="I366" s="947">
        <v>28.52</v>
      </c>
      <c r="J366" s="703">
        <f>(M366/I366)*100</f>
        <v>2.6647966339410938</v>
      </c>
      <c r="K366" s="950">
        <v>0.19</v>
      </c>
      <c r="L366" s="960">
        <v>4</v>
      </c>
      <c r="M366" s="694">
        <f>K366*L366</f>
        <v>0.76</v>
      </c>
      <c r="N366" s="943" t="s">
        <v>709</v>
      </c>
      <c r="O366" s="795">
        <v>0.18</v>
      </c>
      <c r="P366" s="934">
        <v>43684</v>
      </c>
      <c r="Q366" s="934">
        <v>43699</v>
      </c>
      <c r="R366" s="694">
        <f>(K366-O366)/O366*100</f>
        <v>5.5555555555555607</v>
      </c>
      <c r="S366" s="759">
        <f>IF(INDEX(Historical!$D$7:$D$1439,MATCH(B366,Historical!$B$7:$B$1450,0))=0,"n/a",(INDEX(Historical!$C$7:$C$1439,MATCH(B366,Historical!$B$7:$B$1450,0))/INDEX(Historical!$D$7:$D$1439,MATCH(B366,Historical!$B$7:$B$1450,0))-1)*100)</f>
        <v>41.176470588235283</v>
      </c>
      <c r="T366" s="759">
        <f>IF(INDEX(Historical!$F$7:$F$1432,MATCH(B366,Historical!$B$7:$B$1450,0))=0,"n/a",((INDEX(Historical!$C$7:$C$1439,MATCH(B366,Historical!$B$7:$B$1450,0))/INDEX(Historical!$F$7:$F$1432,MATCH(B366,Historical!$B$7:$B$1450,0)))^(1/3)-1)*100)</f>
        <v>18.746644668878588</v>
      </c>
      <c r="U366" s="759">
        <f>IF(INDEX(Historical!$H$7:$H$1432,MATCH(B366,Historical!$B$7:$B$1450,0))=0,"n/a",((INDEX(Historical!$C$7:$C$1439,MATCH(B366,Historical!$B$7:$B$1450,0))/INDEX(Historical!$H$7:$H$1432,MATCH(B366,Historical!$B$7:$B$1450,0)))^(1/5)-1)*100)</f>
        <v>17.607902252467355</v>
      </c>
      <c r="V366" s="759">
        <f>IF(INDEX(Historical!$O$7:$O$1432,MATCH(B366,Historical!$B$7:$B$1450,0))=0,"n/a",((INDEX(Historical!$C$7:$C$1439,MATCH(B366,Historical!$B$7:$B$1450,0))/INDEX(Historical!$O$7:$O$1432,MATCH(B366,Historical!$B$7:$B$1450,0)))^(1/10)-1)*100)</f>
        <v>-0.66914422097676951</v>
      </c>
      <c r="W366" s="760" t="str">
        <f>IF(OR(U366&lt;=0,U366="n/a",V366&lt;=0,V366="n/a"),"n/a",U366/V366)</f>
        <v>n/a</v>
      </c>
      <c r="X366" s="761">
        <f>IF(OR(AJ366&lt;=0,AJ366="n/a",U366&lt;=0,U366="n/a"),"n/a",U366/AJ366)</f>
        <v>0.90296934628037717</v>
      </c>
      <c r="Y366" s="718" t="s">
        <v>4332</v>
      </c>
      <c r="Z366" s="703">
        <f>IF(OR(AC366&lt;0.01,AC366="n/a"),"n/a",M366/AC366*100)</f>
        <v>46.913580246913575</v>
      </c>
      <c r="AA366" s="959">
        <f>IF(OR(AC366&lt;0.01,AC366="n/a"),"n/a",I366/AC366)</f>
        <v>17.604938271604937</v>
      </c>
      <c r="AB366" s="960">
        <v>12</v>
      </c>
      <c r="AC366" s="938">
        <v>1.62</v>
      </c>
      <c r="AD366" s="938">
        <v>2.4700000000000002</v>
      </c>
      <c r="AE366" s="938">
        <v>4.95</v>
      </c>
      <c r="AF366" s="938">
        <v>1.33</v>
      </c>
      <c r="AG366" s="938">
        <v>7.1999999999999993</v>
      </c>
      <c r="AH366" s="938">
        <v>1</v>
      </c>
      <c r="AI366" s="938">
        <v>7.3599999999999994</v>
      </c>
      <c r="AJ366" s="938">
        <v>19.5</v>
      </c>
      <c r="AK366" s="938">
        <v>7.0000000000000009</v>
      </c>
      <c r="AL366" s="951">
        <v>1040</v>
      </c>
      <c r="AM366" s="945">
        <v>1.3</v>
      </c>
      <c r="AN366" s="938">
        <v>0.03</v>
      </c>
      <c r="AO366" s="802">
        <f>IF(U366="n/a","n/a",IF(AA366&lt;0,"n/a",IF(AA366="n/a","n/a",J366+U366-AA366)))</f>
        <v>2.6677606148035125</v>
      </c>
      <c r="AP366" s="803">
        <f>IF(U366="n/a","n/a",J366+U366)</f>
        <v>20.272698886408449</v>
      </c>
      <c r="AQ366" s="961">
        <f>IF(OR(AC366&lt;0.01,AF366="n/a"),"n/a",(I366/SQRT(22.5*AC366*(I366/AF366))-1)*100)</f>
        <v>2.0121297825455464</v>
      </c>
      <c r="AR366" s="703">
        <f>INDEX(Historical!$C$7:$C$1439,MATCH(B366,Historical!$B$7:$B$1450,0))*IF(AH366="n/a",1.03,IF(AH366&lt;0,1.01,IF(AH366&gt;10,1.1,(1+AH366/100))))</f>
        <v>0.72719999999999996</v>
      </c>
      <c r="AS366" s="959">
        <f>IF($AI366="n/a",1.03*AR366,IF($AI366&lt;0,1.01*AR366,IF($AI366&gt;10,1.1*AR366,(1+$AI366/100)*AR366)))</f>
        <v>0.78072191999999985</v>
      </c>
      <c r="AT366" s="959">
        <f>IF($AK366="n/a",1.03*AS366,IF($AK366&lt;0,1.01*AS366,IF($AK366&gt;10,1.1*AS366,(1+$AK366/100)*AS366)))</f>
        <v>0.83537245439999985</v>
      </c>
      <c r="AU366" s="959">
        <f>IF($AK366="n/a",1.03*AT366,IF($AK366&lt;0,1.01*AT366,IF($AK366&gt;10,1.1*AT366,(1+$AK366/100)*AT366)))</f>
        <v>0.89384852620799993</v>
      </c>
      <c r="AV366" s="959">
        <f>IF($AK366="n/a",1.03*AU366,IF($AK366&lt;0,1.01*AU366,IF($AK366&gt;10,1.1*AU366,(1+$AK366/100)*AU366)))</f>
        <v>0.95641792304256001</v>
      </c>
      <c r="AW366" s="703">
        <f>SUM(AR366:AV366)</f>
        <v>4.1935608236505599</v>
      </c>
      <c r="AX366" s="810">
        <f>AW366/I366*100</f>
        <v>14.703929956699019</v>
      </c>
      <c r="AY366" s="1017">
        <v>0.71</v>
      </c>
      <c r="AZ366" s="945">
        <v>5.83</v>
      </c>
      <c r="BA366" s="945">
        <v>-23.51</v>
      </c>
      <c r="BB366" s="945">
        <v>-2.37</v>
      </c>
      <c r="BC366" s="945">
        <v>-7.9699999999999989</v>
      </c>
      <c r="BE366" s="666">
        <v>2011</v>
      </c>
      <c r="BF366" s="971">
        <f>IF(BE366&gt;2008,0,IF(BE366&gt;2001,1,IF(BE366&gt;1990,2,IF(BE366&gt;1980,3,IF(BE366&gt;1973,4,IF(BE366&gt;1970,5,IF(BE366&gt;1960,6,IF(BE366&gt;1958,7,IF(BE366&gt;1953,8,9)))))))))</f>
        <v>0</v>
      </c>
      <c r="BG366" s="955">
        <v>1</v>
      </c>
      <c r="BH366" s="937"/>
    </row>
    <row r="367" spans="1:60" ht="11.25" customHeight="1" x14ac:dyDescent="0.2">
      <c r="A367" s="944" t="s">
        <v>619</v>
      </c>
      <c r="B367" s="948" t="s">
        <v>620</v>
      </c>
      <c r="C367" s="1013" t="s">
        <v>112</v>
      </c>
      <c r="D367" s="1013" t="s">
        <v>213</v>
      </c>
      <c r="E367" s="792">
        <v>12</v>
      </c>
      <c r="F367" s="1227">
        <v>296</v>
      </c>
      <c r="G367" s="1161" t="s">
        <v>106</v>
      </c>
      <c r="H367" s="1161" t="s">
        <v>106</v>
      </c>
      <c r="I367" s="947">
        <v>33.69</v>
      </c>
      <c r="J367" s="703">
        <f>(M367/I367)*100</f>
        <v>2.4933214603739984</v>
      </c>
      <c r="K367" s="950">
        <v>0.21</v>
      </c>
      <c r="L367" s="960">
        <v>4</v>
      </c>
      <c r="M367" s="694">
        <f>K367*L367</f>
        <v>0.84</v>
      </c>
      <c r="N367" s="943" t="s">
        <v>152</v>
      </c>
      <c r="O367" s="795">
        <v>0.20749999999999999</v>
      </c>
      <c r="P367" s="934">
        <v>43448</v>
      </c>
      <c r="Q367" s="934">
        <v>43465</v>
      </c>
      <c r="R367" s="694">
        <f>(K367-O367)/O367*100</f>
        <v>1.2048192771084349</v>
      </c>
      <c r="S367" s="759">
        <f>IF(INDEX(Historical!$D$7:$D$1439,MATCH(B367,Historical!$B$7:$B$1450,0))=0,"n/a",(INDEX(Historical!$C$7:$C$1439,MATCH(B367,Historical!$B$7:$B$1450,0))/INDEX(Historical!$D$7:$D$1439,MATCH(B367,Historical!$B$7:$B$1450,0))-1)*100)</f>
        <v>1.0334346504559111</v>
      </c>
      <c r="T367" s="759">
        <f>IF(INDEX(Historical!$F$7:$F$1432,MATCH(B367,Historical!$B$7:$B$1450,0))=0,"n/a",((INDEX(Historical!$C$7:$C$1439,MATCH(B367,Historical!$B$7:$B$1450,0))/INDEX(Historical!$F$7:$F$1432,MATCH(B367,Historical!$B$7:$B$1450,0)))^(1/3)-1)*100)</f>
        <v>1.1700568967477176</v>
      </c>
      <c r="U367" s="759">
        <f>IF(INDEX(Historical!$H$7:$H$1432,MATCH(B367,Historical!$B$7:$B$1450,0))=0,"n/a",((INDEX(Historical!$C$7:$C$1439,MATCH(B367,Historical!$B$7:$B$1450,0))/INDEX(Historical!$H$7:$H$1432,MATCH(B367,Historical!$B$7:$B$1450,0)))^(1/5)-1)*100)</f>
        <v>1.2099791786264635</v>
      </c>
      <c r="V367" s="759">
        <f>IF(INDEX(Historical!$O$7:$O$1432,MATCH(B367,Historical!$B$7:$B$1450,0))=0,"n/a",((INDEX(Historical!$C$7:$C$1439,MATCH(B367,Historical!$B$7:$B$1450,0))/INDEX(Historical!$O$7:$O$1432,MATCH(B367,Historical!$B$7:$B$1450,0)))^(1/10)-1)*100)</f>
        <v>4.213464378001186</v>
      </c>
      <c r="W367" s="760">
        <f>IF(OR(U367&lt;=0,U367="n/a",V367&lt;=0,V367="n/a"),"n/a",U367/V367)</f>
        <v>0.28716967086368539</v>
      </c>
      <c r="X367" s="761">
        <f>IF(OR(AJ367&lt;=0,AJ367="n/a",U367&lt;=0,U367="n/a"),"n/a",U367/AJ367)</f>
        <v>0.18905924666038493</v>
      </c>
      <c r="Y367" s="949" t="s">
        <v>153</v>
      </c>
      <c r="Z367" s="703">
        <f>IF(OR(AC367&lt;0.01,AC367="n/a"),"n/a",M367/AC367*100)</f>
        <v>31.69811320754717</v>
      </c>
      <c r="AA367" s="959">
        <f>IF(OR(AC367&lt;0.01,AC367="n/a"),"n/a",I367/AC367)</f>
        <v>12.71320754716981</v>
      </c>
      <c r="AB367" s="960">
        <v>9</v>
      </c>
      <c r="AC367" s="938">
        <v>2.65</v>
      </c>
      <c r="AD367" s="938">
        <v>1.04</v>
      </c>
      <c r="AE367" s="938">
        <v>1.22</v>
      </c>
      <c r="AF367" s="938">
        <v>2.88</v>
      </c>
      <c r="AG367" s="938">
        <v>20.100000000000001</v>
      </c>
      <c r="AH367" s="938">
        <v>-30.4</v>
      </c>
      <c r="AI367" s="938">
        <v>14.6</v>
      </c>
      <c r="AJ367" s="938">
        <v>6.4</v>
      </c>
      <c r="AK367" s="938">
        <v>12.5</v>
      </c>
      <c r="AL367" s="951">
        <v>2200</v>
      </c>
      <c r="AM367" s="945">
        <v>56.52</v>
      </c>
      <c r="AN367" s="938">
        <v>0</v>
      </c>
      <c r="AO367" s="802">
        <f>IF(U367="n/a","n/a",IF(AA367&lt;0,"n/a",IF(AA367="n/a","n/a",J367+U367-AA367)))</f>
        <v>-9.0099069081693486</v>
      </c>
      <c r="AP367" s="803">
        <f>IF(U367="n/a","n/a",J367+U367)</f>
        <v>3.7033006390004619</v>
      </c>
      <c r="AQ367" s="961">
        <f>IF(OR(AC367&lt;0.01,AF367="n/a"),"n/a",(I367/SQRT(22.5*AC367*(I367/AF367))-1)*100)</f>
        <v>27.565299593491943</v>
      </c>
      <c r="AR367" s="703">
        <f>INDEX(Historical!$C$7:$C$1439,MATCH(B367,Historical!$B$7:$B$1450,0))*IF(AH367="n/a",1.03,IF(AH367&lt;0,1.01,IF(AH367&gt;10,1.1,(1+AH367/100))))</f>
        <v>0.83931</v>
      </c>
      <c r="AS367" s="959">
        <f>IF($AI367="n/a",1.03*AR367,IF($AI367&lt;0,1.01*AR367,IF($AI367&gt;10,1.1*AR367,(1+$AI367/100)*AR367)))</f>
        <v>0.92324100000000009</v>
      </c>
      <c r="AT367" s="959">
        <f>IF($AK367="n/a",1.03*AS367,IF($AK367&lt;0,1.01*AS367,IF($AK367&gt;10,1.1*AS367,(1+$AK367/100)*AS367)))</f>
        <v>1.0155651000000001</v>
      </c>
      <c r="AU367" s="959">
        <f>IF($AK367="n/a",1.03*AT367,IF($AK367&lt;0,1.01*AT367,IF($AK367&gt;10,1.1*AT367,(1+$AK367/100)*AT367)))</f>
        <v>1.1171216100000003</v>
      </c>
      <c r="AV367" s="959">
        <f>IF($AK367="n/a",1.03*AU367,IF($AK367&lt;0,1.01*AU367,IF($AK367&gt;10,1.1*AU367,(1+$AK367/100)*AU367)))</f>
        <v>1.2288337710000004</v>
      </c>
      <c r="AW367" s="703">
        <f>SUM(AR367:AV367)</f>
        <v>5.1240714810000005</v>
      </c>
      <c r="AX367" s="810">
        <f>AW367/I367*100</f>
        <v>15.20947308103295</v>
      </c>
      <c r="AY367" s="1017">
        <v>1.25</v>
      </c>
      <c r="AZ367" s="945">
        <v>0.5</v>
      </c>
      <c r="BA367" s="945">
        <v>-36.919999999999995</v>
      </c>
      <c r="BB367" s="945">
        <v>-10.67</v>
      </c>
      <c r="BC367" s="945">
        <v>-19.170000000000002</v>
      </c>
      <c r="BE367" s="666">
        <v>2008</v>
      </c>
      <c r="BF367" s="971">
        <f>IF(BE367&gt;2008,0,IF(BE367&gt;2001,1,IF(BE367&gt;1990,2,IF(BE367&gt;1980,3,IF(BE367&gt;1973,4,IF(BE367&gt;1970,5,IF(BE367&gt;1960,6,IF(BE367&gt;1958,7,IF(BE367&gt;1953,8,9)))))))))</f>
        <v>1</v>
      </c>
      <c r="BG367" s="955">
        <v>7.8</v>
      </c>
      <c r="BH367" s="937"/>
    </row>
    <row r="368" spans="1:60" ht="11.25" customHeight="1" x14ac:dyDescent="0.2">
      <c r="A368" s="936" t="s">
        <v>621</v>
      </c>
      <c r="B368" s="948" t="s">
        <v>622</v>
      </c>
      <c r="C368" s="1013" t="s">
        <v>108</v>
      </c>
      <c r="D368" s="1013" t="s">
        <v>4357</v>
      </c>
      <c r="E368" s="792">
        <v>12</v>
      </c>
      <c r="F368" s="1227">
        <v>305</v>
      </c>
      <c r="G368" s="1227" t="s">
        <v>106</v>
      </c>
      <c r="H368" s="1227" t="s">
        <v>106</v>
      </c>
      <c r="I368" s="938">
        <v>192.79</v>
      </c>
      <c r="J368" s="703">
        <f>(M368/I368)*100</f>
        <v>0.80917060013486175</v>
      </c>
      <c r="K368" s="957">
        <v>0.39</v>
      </c>
      <c r="L368" s="960">
        <v>4</v>
      </c>
      <c r="M368" s="694">
        <f>K368*L368</f>
        <v>1.56</v>
      </c>
      <c r="N368" s="943" t="s">
        <v>623</v>
      </c>
      <c r="O368" s="796">
        <v>0.38</v>
      </c>
      <c r="P368" s="934">
        <v>43651</v>
      </c>
      <c r="Q368" s="934">
        <v>43663</v>
      </c>
      <c r="R368" s="694">
        <f>(K368-O368)/O368*100</f>
        <v>2.6315789473684235</v>
      </c>
      <c r="S368" s="759">
        <f>IF(INDEX(Historical!$D$7:$D$1439,MATCH(B368,Historical!$B$7:$B$1450,0))=0,"n/a",(INDEX(Historical!$C$7:$C$1439,MATCH(B368,Historical!$B$7:$B$1450,0))/INDEX(Historical!$D$7:$D$1439,MATCH(B368,Historical!$B$7:$B$1450,0))-1)*100)</f>
        <v>6.9230769230769207</v>
      </c>
      <c r="T368" s="759">
        <f>IF(INDEX(Historical!$F$7:$F$1432,MATCH(B368,Historical!$B$7:$B$1450,0))=0,"n/a",((INDEX(Historical!$C$7:$C$1439,MATCH(B368,Historical!$B$7:$B$1450,0))/INDEX(Historical!$F$7:$F$1432,MATCH(B368,Historical!$B$7:$B$1450,0)))^(1/3)-1)*100)</f>
        <v>6.832481505512833</v>
      </c>
      <c r="U368" s="759">
        <f>IF(INDEX(Historical!$H$7:$H$1432,MATCH(B368,Historical!$B$7:$B$1450,0))=0,"n/a",((INDEX(Historical!$C$7:$C$1439,MATCH(B368,Historical!$B$7:$B$1450,0))/INDEX(Historical!$H$7:$H$1432,MATCH(B368,Historical!$B$7:$B$1450,0)))^(1/5)-1)*100)</f>
        <v>5.7706322148565414</v>
      </c>
      <c r="V368" s="759">
        <f>IF(INDEX(Historical!$O$7:$O$1432,MATCH(B368,Historical!$B$7:$B$1450,0))=0,"n/a",((INDEX(Historical!$C$7:$C$1439,MATCH(B368,Historical!$B$7:$B$1450,0))/INDEX(Historical!$O$7:$O$1432,MATCH(B368,Historical!$B$7:$B$1450,0)))^(1/10)-1)*100)</f>
        <v>5.548721748643537</v>
      </c>
      <c r="W368" s="760">
        <f>IF(OR(U368&lt;=0,U368="n/a",V368&lt;=0,V368="n/a"),"n/a",U368/V368)</f>
        <v>1.0399930788144591</v>
      </c>
      <c r="X368" s="761">
        <f>IF(OR(AJ368&lt;=0,AJ368="n/a",U368&lt;=0,U368="n/a"),"n/a",U368/AJ368)</f>
        <v>0.33550187295677569</v>
      </c>
      <c r="Y368" s="716"/>
      <c r="Z368" s="703">
        <f>IF(OR(AC368&lt;0.01,AC368="n/a"),"n/a",M368/AC368*100)</f>
        <v>10.633946830265849</v>
      </c>
      <c r="AA368" s="959">
        <f>IF(OR(AC368&lt;0.01,AC368="n/a"),"n/a",I368/AC368)</f>
        <v>13.141785957736877</v>
      </c>
      <c r="AB368" s="960">
        <v>12</v>
      </c>
      <c r="AC368" s="938">
        <v>14.67</v>
      </c>
      <c r="AD368" s="938" t="s">
        <v>137</v>
      </c>
      <c r="AE368" s="938">
        <v>4.07</v>
      </c>
      <c r="AF368" s="938">
        <v>1.88</v>
      </c>
      <c r="AG368" s="938">
        <v>14.399999999999999</v>
      </c>
      <c r="AH368" s="938">
        <v>16.7</v>
      </c>
      <c r="AI368" s="938" t="s">
        <v>137</v>
      </c>
      <c r="AJ368" s="938">
        <v>17.2</v>
      </c>
      <c r="AK368" s="938" t="s">
        <v>137</v>
      </c>
      <c r="AL368" s="951">
        <v>411.18</v>
      </c>
      <c r="AM368" s="945">
        <v>0.2</v>
      </c>
      <c r="AN368" s="938">
        <v>0</v>
      </c>
      <c r="AO368" s="802">
        <f>IF(U368="n/a","n/a",IF(AA368&lt;0,"n/a",IF(AA368="n/a","n/a",J368+U368-AA368)))</f>
        <v>-6.5619831427454738</v>
      </c>
      <c r="AP368" s="803">
        <f>IF(U368="n/a","n/a",J368+U368)</f>
        <v>6.5798028149914032</v>
      </c>
      <c r="AQ368" s="961">
        <f>IF(OR(AC368&lt;0.01,AF368="n/a"),"n/a",(I368/SQRT(22.5*AC368*(I368/AF368))-1)*100)</f>
        <v>4.7887983846987003</v>
      </c>
      <c r="AR368" s="703">
        <f>INDEX(Historical!$C$7:$C$1439,MATCH(B368,Historical!$B$7:$B$1450,0))*IF(AH368="n/a",1.03,IF(AH368&lt;0,1.01,IF(AH368&gt;10,1.1,(1+AH368/100))))</f>
        <v>1.5289999999999999</v>
      </c>
      <c r="AS368" s="959">
        <f>IF($AI368="n/a",1.03*AR368,IF($AI368&lt;0,1.01*AR368,IF($AI368&gt;10,1.1*AR368,(1+$AI368/100)*AR368)))</f>
        <v>1.57487</v>
      </c>
      <c r="AT368" s="959">
        <f>IF($AK368="n/a",1.03*AS368,IF($AK368&lt;0,1.01*AS368,IF($AK368&gt;10,1.1*AS368,(1+$AK368/100)*AS368)))</f>
        <v>1.6221160999999999</v>
      </c>
      <c r="AU368" s="959">
        <f>IF($AK368="n/a",1.03*AT368,IF($AK368&lt;0,1.01*AT368,IF($AK368&gt;10,1.1*AT368,(1+$AK368/100)*AT368)))</f>
        <v>1.6707795830000001</v>
      </c>
      <c r="AV368" s="959">
        <f>IF($AK368="n/a",1.03*AU368,IF($AK368&lt;0,1.01*AU368,IF($AK368&gt;10,1.1*AU368,(1+$AK368/100)*AU368)))</f>
        <v>1.7209029704900001</v>
      </c>
      <c r="AW368" s="703">
        <f>SUM(AR368:AV368)</f>
        <v>8.11766865349</v>
      </c>
      <c r="AX368" s="810">
        <f>AW368/I368*100</f>
        <v>4.2106274461797817</v>
      </c>
      <c r="AY368" s="1017">
        <v>0.78</v>
      </c>
      <c r="AZ368" s="945">
        <v>18.279999999999998</v>
      </c>
      <c r="BA368" s="945">
        <v>-15.959999999999999</v>
      </c>
      <c r="BB368" s="945">
        <v>0.88</v>
      </c>
      <c r="BC368" s="945">
        <v>-0.19</v>
      </c>
      <c r="BE368" s="666">
        <v>2008</v>
      </c>
      <c r="BF368" s="971">
        <f>IF(BE368&gt;2008,0,IF(BE368&gt;2001,1,IF(BE368&gt;1990,2,IF(BE368&gt;1980,3,IF(BE368&gt;1973,4,IF(BE368&gt;1970,5,IF(BE368&gt;1960,6,IF(BE368&gt;1958,7,IF(BE368&gt;1953,8,9)))))))))</f>
        <v>1</v>
      </c>
      <c r="BG368" s="955">
        <v>1.3</v>
      </c>
      <c r="BH368" s="937"/>
    </row>
    <row r="369" spans="1:60" ht="11.25" customHeight="1" x14ac:dyDescent="0.2">
      <c r="A369" s="944" t="s">
        <v>1273</v>
      </c>
      <c r="B369" s="948" t="s">
        <v>1274</v>
      </c>
      <c r="C369" s="1013" t="s">
        <v>108</v>
      </c>
      <c r="D369" s="1013" t="s">
        <v>118</v>
      </c>
      <c r="E369" s="792">
        <v>8</v>
      </c>
      <c r="F369" s="1227">
        <v>532</v>
      </c>
      <c r="G369" s="1171" t="s">
        <v>37</v>
      </c>
      <c r="H369" s="1171" t="s">
        <v>37</v>
      </c>
      <c r="I369" s="947">
        <v>57.63</v>
      </c>
      <c r="J369" s="703">
        <f>(M369/I369)*100</f>
        <v>2.0822488287350338</v>
      </c>
      <c r="K369" s="950">
        <v>0.3</v>
      </c>
      <c r="L369" s="960">
        <v>4</v>
      </c>
      <c r="M369" s="694">
        <f>K369*L369</f>
        <v>1.2</v>
      </c>
      <c r="N369" s="943" t="s">
        <v>164</v>
      </c>
      <c r="O369" s="795">
        <v>0.25</v>
      </c>
      <c r="P369" s="660">
        <v>43343</v>
      </c>
      <c r="Q369" s="660">
        <v>43374</v>
      </c>
      <c r="R369" s="694">
        <f>(K369-O369)/O369*100</f>
        <v>19.999999999999996</v>
      </c>
      <c r="S369" s="759">
        <f>IF(INDEX(Historical!$D$7:$D$1439,MATCH(B369,Historical!$B$7:$B$1450,0))=0,"n/a",(INDEX(Historical!$C$7:$C$1439,MATCH(B369,Historical!$B$7:$B$1450,0))/INDEX(Historical!$D$7:$D$1439,MATCH(B369,Historical!$B$7:$B$1450,0))-1)*100)</f>
        <v>14.130434782608692</v>
      </c>
      <c r="T369" s="759">
        <f>IF(INDEX(Historical!$F$7:$F$1432,MATCH(B369,Historical!$B$7:$B$1450,0))=0,"n/a",((INDEX(Historical!$C$7:$C$1439,MATCH(B369,Historical!$B$7:$B$1450,0))/INDEX(Historical!$F$7:$F$1432,MATCH(B369,Historical!$B$7:$B$1450,0)))^(1/3)-1)*100)</f>
        <v>11.868894208139679</v>
      </c>
      <c r="U369" s="759">
        <f>IF(INDEX(Historical!$H$7:$H$1432,MATCH(B369,Historical!$B$7:$B$1450,0))=0,"n/a",((INDEX(Historical!$C$7:$C$1439,MATCH(B369,Historical!$B$7:$B$1450,0))/INDEX(Historical!$H$7:$H$1432,MATCH(B369,Historical!$B$7:$B$1450,0)))^(1/5)-1)*100)</f>
        <v>18.466445254224407</v>
      </c>
      <c r="V369" s="759">
        <f>IF(INDEX(Historical!$O$7:$O$1432,MATCH(B369,Historical!$B$7:$B$1450,0))=0,"n/a",((INDEX(Historical!$C$7:$C$1439,MATCH(B369,Historical!$B$7:$B$1450,0))/INDEX(Historical!$O$7:$O$1432,MATCH(B369,Historical!$B$7:$B$1450,0)))^(1/10)-1)*100)</f>
        <v>-6.7850987529237683</v>
      </c>
      <c r="W369" s="760" t="str">
        <f>IF(OR(U369&lt;=0,U369="n/a",V369&lt;=0,V369="n/a"),"n/a",U369/V369)</f>
        <v>n/a</v>
      </c>
      <c r="X369" s="761">
        <f>IF(OR(AJ369&lt;=0,AJ369="n/a",U369&lt;=0,U369="n/a"),"n/a",U369/AJ369)</f>
        <v>1.8843311483902454</v>
      </c>
      <c r="Y369" s="714"/>
      <c r="Z369" s="703">
        <f>IF(OR(AC369&lt;0.01,AC369="n/a"),"n/a",M369/AC369*100)</f>
        <v>26.666666666666668</v>
      </c>
      <c r="AA369" s="959">
        <f>IF(OR(AC369&lt;0.01,AC369="n/a"),"n/a",I369/AC369)</f>
        <v>12.806666666666667</v>
      </c>
      <c r="AB369" s="960">
        <v>12</v>
      </c>
      <c r="AC369" s="938">
        <v>4.5</v>
      </c>
      <c r="AD369" s="938">
        <v>1.3</v>
      </c>
      <c r="AE369" s="938">
        <v>1.08</v>
      </c>
      <c r="AF369" s="938">
        <v>1.48</v>
      </c>
      <c r="AG369" s="938">
        <v>14.099999999999998</v>
      </c>
      <c r="AH369" s="938">
        <v>133.9</v>
      </c>
      <c r="AI369" s="938">
        <v>7.64</v>
      </c>
      <c r="AJ369" s="938">
        <v>9.8000000000000007</v>
      </c>
      <c r="AK369" s="938">
        <v>9.89</v>
      </c>
      <c r="AL369" s="951">
        <v>20700</v>
      </c>
      <c r="AM369" s="945">
        <v>0.2</v>
      </c>
      <c r="AN369" s="938">
        <v>0.3</v>
      </c>
      <c r="AO369" s="802">
        <f>IF(U369="n/a","n/a",IF(AA369&lt;0,"n/a",IF(AA369="n/a","n/a",J369+U369-AA369)))</f>
        <v>7.7420274162927729</v>
      </c>
      <c r="AP369" s="803">
        <f>IF(U369="n/a","n/a",J369+U369)</f>
        <v>20.54869408295944</v>
      </c>
      <c r="AQ369" s="961">
        <f>IF(OR(AC369&lt;0.01,AF369="n/a"),"n/a",(I369/SQRT(22.5*AC369*(I369/AF369))-1)*100)</f>
        <v>-8.2179715808114118</v>
      </c>
      <c r="AR369" s="703">
        <f>INDEX(Historical!$C$7:$C$1439,MATCH(B369,Historical!$B$7:$B$1450,0))*IF(AH369="n/a",1.03,IF(AH369&lt;0,1.01,IF(AH369&gt;10,1.1,(1+AH369/100))))</f>
        <v>1.1550000000000002</v>
      </c>
      <c r="AS369" s="959">
        <f>IF($AI369="n/a",1.03*AR369,IF($AI369&lt;0,1.01*AR369,IF($AI369&gt;10,1.1*AR369,(1+$AI369/100)*AR369)))</f>
        <v>1.2432420000000004</v>
      </c>
      <c r="AT369" s="959">
        <f>IF($AK369="n/a",1.03*AS369,IF($AK369&lt;0,1.01*AS369,IF($AK369&gt;10,1.1*AS369,(1+$AK369/100)*AS369)))</f>
        <v>1.3661986338000005</v>
      </c>
      <c r="AU369" s="959">
        <f>IF($AK369="n/a",1.03*AT369,IF($AK369&lt;0,1.01*AT369,IF($AK369&gt;10,1.1*AT369,(1+$AK369/100)*AT369)))</f>
        <v>1.5013156786828206</v>
      </c>
      <c r="AV369" s="959">
        <f>IF($AK369="n/a",1.03*AU369,IF($AK369&lt;0,1.01*AU369,IF($AK369&gt;10,1.1*AU369,(1+$AK369/100)*AU369)))</f>
        <v>1.6497957993045516</v>
      </c>
      <c r="AW369" s="703">
        <f>SUM(AR369:AV369)</f>
        <v>6.9155521117873731</v>
      </c>
      <c r="AX369" s="810">
        <f>AW369/I369*100</f>
        <v>11.999916904021122</v>
      </c>
      <c r="AY369" s="1017">
        <v>0.67</v>
      </c>
      <c r="AZ369" s="945">
        <v>42.16</v>
      </c>
      <c r="BA369" s="945">
        <v>-1.05</v>
      </c>
      <c r="BB369" s="945">
        <v>3.58</v>
      </c>
      <c r="BC369" s="945">
        <v>16.850000000000001</v>
      </c>
      <c r="BE369" s="666">
        <v>2011</v>
      </c>
      <c r="BF369" s="971">
        <f>IF(BE369&gt;2008,0,IF(BE369&gt;2001,1,IF(BE369&gt;1990,2,IF(BE369&gt;1980,3,IF(BE369&gt;1973,4,IF(BE369&gt;1970,5,IF(BE369&gt;1960,6,IF(BE369&gt;1958,7,IF(BE369&gt;1953,8,9)))))))))</f>
        <v>0</v>
      </c>
      <c r="BG369" s="955">
        <v>3</v>
      </c>
      <c r="BH369" s="937"/>
    </row>
    <row r="370" spans="1:60" ht="11.25" customHeight="1" x14ac:dyDescent="0.2">
      <c r="A370" s="944" t="s">
        <v>1315</v>
      </c>
      <c r="B370" s="948" t="s">
        <v>1316</v>
      </c>
      <c r="C370" s="1013" t="s">
        <v>112</v>
      </c>
      <c r="D370" s="1013" t="s">
        <v>4371</v>
      </c>
      <c r="E370" s="792">
        <v>7</v>
      </c>
      <c r="F370" s="1227">
        <v>635</v>
      </c>
      <c r="G370" s="1227" t="s">
        <v>106</v>
      </c>
      <c r="H370" s="1227" t="s">
        <v>106</v>
      </c>
      <c r="I370" s="947">
        <v>228.3</v>
      </c>
      <c r="J370" s="703">
        <f>(M370/I370)*100</f>
        <v>1.506789312308366</v>
      </c>
      <c r="K370" s="950">
        <v>0.86</v>
      </c>
      <c r="L370" s="960">
        <v>4</v>
      </c>
      <c r="M370" s="694">
        <f>K370*L370</f>
        <v>3.44</v>
      </c>
      <c r="N370" s="943" t="s">
        <v>250</v>
      </c>
      <c r="O370" s="795">
        <v>0.72</v>
      </c>
      <c r="P370" s="934">
        <v>43433</v>
      </c>
      <c r="Q370" s="934">
        <v>43448</v>
      </c>
      <c r="R370" s="694">
        <f>(K370-O370)/O370*100</f>
        <v>19.444444444444446</v>
      </c>
      <c r="S370" s="759">
        <f>IF(INDEX(Historical!$D$7:$D$1439,MATCH(B370,Historical!$B$7:$B$1450,0))=0,"n/a",(INDEX(Historical!$C$7:$C$1439,MATCH(B370,Historical!$B$7:$B$1450,0))/INDEX(Historical!$D$7:$D$1439,MATCH(B370,Historical!$B$7:$B$1450,0))-1)*100)</f>
        <v>19.84126984126986</v>
      </c>
      <c r="T370" s="759">
        <f>IF(INDEX(Historical!$F$7:$F$1432,MATCH(B370,Historical!$B$7:$B$1450,0))=0,"n/a",((INDEX(Historical!$C$7:$C$1439,MATCH(B370,Historical!$B$7:$B$1450,0))/INDEX(Historical!$F$7:$F$1432,MATCH(B370,Historical!$B$7:$B$1450,0)))^(1/3)-1)*100)</f>
        <v>21.111674062215368</v>
      </c>
      <c r="U370" s="759">
        <f>IF(INDEX(Historical!$H$7:$H$1432,MATCH(B370,Historical!$B$7:$B$1450,0))=0,"n/a",((INDEX(Historical!$C$7:$C$1439,MATCH(B370,Historical!$B$7:$B$1450,0))/INDEX(Historical!$H$7:$H$1432,MATCH(B370,Historical!$B$7:$B$1450,0)))^(1/5)-1)*100)</f>
        <v>43.287197224706134</v>
      </c>
      <c r="V370" s="759" t="str">
        <f>IF(INDEX(Historical!$O$7:$O$1432,MATCH(B370,Historical!$B$7:$B$1450,0))=0,"n/a",((INDEX(Historical!$C$7:$C$1439,MATCH(B370,Historical!$B$7:$B$1450,0))/INDEX(Historical!$O$7:$O$1432,MATCH(B370,Historical!$B$7:$B$1450,0)))^(1/10)-1)*100)</f>
        <v>n/a</v>
      </c>
      <c r="W370" s="760" t="str">
        <f>IF(OR(U370&lt;=0,U370="n/a",V370&lt;=0,V370="n/a"),"n/a",U370/V370)</f>
        <v>n/a</v>
      </c>
      <c r="X370" s="761">
        <f>IF(OR(AJ370&lt;=0,AJ370="n/a",U370&lt;=0,U370="n/a"),"n/a",U370/AJ370)</f>
        <v>1.4525905108961792</v>
      </c>
      <c r="Y370" s="717"/>
      <c r="Z370" s="703">
        <f>IF(OR(AC370&lt;0.01,AC370="n/a"),"n/a",M370/AC370*100)</f>
        <v>18.614718614718615</v>
      </c>
      <c r="AA370" s="959">
        <f>IF(OR(AC370&lt;0.01,AC370="n/a"),"n/a",I370/AC370)</f>
        <v>12.353896103896105</v>
      </c>
      <c r="AB370" s="960">
        <v>12</v>
      </c>
      <c r="AC370" s="938">
        <v>18.48</v>
      </c>
      <c r="AD370" s="938" t="s">
        <v>137</v>
      </c>
      <c r="AE370" s="938">
        <v>1.1499999999999999</v>
      </c>
      <c r="AF370" s="938">
        <v>6.18</v>
      </c>
      <c r="AG370" s="938">
        <v>48.3</v>
      </c>
      <c r="AH370" s="938">
        <v>63.4</v>
      </c>
      <c r="AI370" s="938">
        <v>17.61</v>
      </c>
      <c r="AJ370" s="938">
        <v>29.799999999999997</v>
      </c>
      <c r="AK370" s="938">
        <v>-2.29</v>
      </c>
      <c r="AL370" s="951">
        <v>9660</v>
      </c>
      <c r="AM370" s="945">
        <v>2</v>
      </c>
      <c r="AN370" s="938">
        <v>0.96</v>
      </c>
      <c r="AO370" s="802">
        <f>IF(U370="n/a","n/a",IF(AA370&lt;0,"n/a",IF(AA370="n/a","n/a",J370+U370-AA370)))</f>
        <v>32.440090433118392</v>
      </c>
      <c r="AP370" s="803">
        <f>IF(U370="n/a","n/a",J370+U370)</f>
        <v>44.793986537014497</v>
      </c>
      <c r="AQ370" s="961">
        <f>IF(OR(AC370&lt;0.01,AF370="n/a"),"n/a",(I370/SQRT(22.5*AC370*(I370/AF370))-1)*100)</f>
        <v>84.20649997227197</v>
      </c>
      <c r="AR370" s="703">
        <f>INDEX(Historical!$C$7:$C$1439,MATCH(B370,Historical!$B$7:$B$1450,0))*IF(AH370="n/a",1.03,IF(AH370&lt;0,1.01,IF(AH370&gt;10,1.1,(1+AH370/100))))</f>
        <v>3.3220000000000005</v>
      </c>
      <c r="AS370" s="959">
        <f>IF($AI370="n/a",1.03*AR370,IF($AI370&lt;0,1.01*AR370,IF($AI370&gt;10,1.1*AR370,(1+$AI370/100)*AR370)))</f>
        <v>3.6542000000000008</v>
      </c>
      <c r="AT370" s="959">
        <f>IF($AK370="n/a",1.03*AS370,IF($AK370&lt;0,1.01*AS370,IF($AK370&gt;10,1.1*AS370,(1+$AK370/100)*AS370)))</f>
        <v>3.6907420000000006</v>
      </c>
      <c r="AU370" s="959">
        <f>IF($AK370="n/a",1.03*AT370,IF($AK370&lt;0,1.01*AT370,IF($AK370&gt;10,1.1*AT370,(1+$AK370/100)*AT370)))</f>
        <v>3.7276494200000005</v>
      </c>
      <c r="AV370" s="959">
        <f>IF($AK370="n/a",1.03*AU370,IF($AK370&lt;0,1.01*AU370,IF($AK370&gt;10,1.1*AU370,(1+$AK370/100)*AU370)))</f>
        <v>3.7649259142000004</v>
      </c>
      <c r="AW370" s="703">
        <f>SUM(AR370:AV370)</f>
        <v>18.159517334200004</v>
      </c>
      <c r="AX370" s="810">
        <f>AW370/I370*100</f>
        <v>7.9542344871660102</v>
      </c>
      <c r="AY370" s="1017">
        <v>1.18</v>
      </c>
      <c r="AZ370" s="945">
        <v>31.36</v>
      </c>
      <c r="BA370" s="945">
        <v>-12.97</v>
      </c>
      <c r="BB370" s="945">
        <v>3.02</v>
      </c>
      <c r="BC370" s="945">
        <v>7.3800000000000008</v>
      </c>
      <c r="BE370" s="666">
        <v>2013</v>
      </c>
      <c r="BF370" s="971">
        <f>IF(BE370&gt;2008,0,IF(BE370&gt;2001,1,IF(BE370&gt;1990,2,IF(BE370&gt;1980,3,IF(BE370&gt;1973,4,IF(BE370&gt;1970,5,IF(BE370&gt;1960,6,IF(BE370&gt;1958,7,IF(BE370&gt;1953,8,9)))))))))</f>
        <v>0</v>
      </c>
      <c r="BG370" s="955">
        <v>12.3</v>
      </c>
      <c r="BH370" s="937"/>
    </row>
    <row r="371" spans="1:60" ht="11.25" customHeight="1" x14ac:dyDescent="0.2">
      <c r="A371" s="953" t="s">
        <v>1281</v>
      </c>
      <c r="B371" s="948" t="s">
        <v>1282</v>
      </c>
      <c r="C371" s="1013" t="s">
        <v>108</v>
      </c>
      <c r="D371" s="1013" t="s">
        <v>4365</v>
      </c>
      <c r="E371" s="792">
        <v>7</v>
      </c>
      <c r="F371" s="1227">
        <v>675</v>
      </c>
      <c r="G371" s="1227" t="s">
        <v>106</v>
      </c>
      <c r="H371" s="1227" t="s">
        <v>106</v>
      </c>
      <c r="I371" s="947">
        <v>82</v>
      </c>
      <c r="J371" s="703">
        <f>(M371/I371)*100</f>
        <v>2.5365853658536586</v>
      </c>
      <c r="K371" s="950">
        <v>0.52</v>
      </c>
      <c r="L371" s="960">
        <v>4</v>
      </c>
      <c r="M371" s="694">
        <f>K371*L371</f>
        <v>2.08</v>
      </c>
      <c r="N371" s="943" t="s">
        <v>127</v>
      </c>
      <c r="O371" s="795">
        <v>0.47310000000000002</v>
      </c>
      <c r="P371" s="934">
        <v>43546</v>
      </c>
      <c r="Q371" s="934">
        <v>43565</v>
      </c>
      <c r="R371" s="694">
        <f>(K371-O371)/O371*100</f>
        <v>9.9133375607693921</v>
      </c>
      <c r="S371" s="759">
        <f>IF(INDEX(Historical!$D$7:$D$1439,MATCH(B371,Historical!$B$7:$B$1450,0))=0,"n/a",(INDEX(Historical!$C$7:$C$1439,MATCH(B371,Historical!$B$7:$B$1450,0))/INDEX(Historical!$D$7:$D$1439,MATCH(B371,Historical!$B$7:$B$1450,0))-1)*100)</f>
        <v>9.9982156664485835</v>
      </c>
      <c r="T371" s="759">
        <f>IF(INDEX(Historical!$F$7:$F$1432,MATCH(B371,Historical!$B$7:$B$1450,0))=0,"n/a",((INDEX(Historical!$C$7:$C$1439,MATCH(B371,Historical!$B$7:$B$1450,0))/INDEX(Historical!$F$7:$F$1432,MATCH(B371,Historical!$B$7:$B$1450,0)))^(1/3)-1)*100)</f>
        <v>7.9073058008646502</v>
      </c>
      <c r="U371" s="759">
        <f>IF(INDEX(Historical!$H$7:$H$1432,MATCH(B371,Historical!$B$7:$B$1450,0))=0,"n/a",((INDEX(Historical!$C$7:$C$1439,MATCH(B371,Historical!$B$7:$B$1450,0))/INDEX(Historical!$H$7:$H$1432,MATCH(B371,Historical!$B$7:$B$1450,0)))^(1/5)-1)*100)</f>
        <v>7.2565822167253158</v>
      </c>
      <c r="V371" s="759">
        <f>IF(INDEX(Historical!$O$7:$O$1432,MATCH(B371,Historical!$B$7:$B$1450,0))=0,"n/a",((INDEX(Historical!$C$7:$C$1439,MATCH(B371,Historical!$B$7:$B$1450,0))/INDEX(Historical!$O$7:$O$1432,MATCH(B371,Historical!$B$7:$B$1450,0)))^(1/10)-1)*100)</f>
        <v>4.1382559487244786</v>
      </c>
      <c r="W371" s="760">
        <f>IF(OR(U371&lt;=0,U371="n/a",V371&lt;=0,V371="n/a"),"n/a",U371/V371)</f>
        <v>1.7535363463833089</v>
      </c>
      <c r="X371" s="761" t="str">
        <f>IF(OR(AJ371&lt;=0,AJ371="n/a",U371&lt;=0,U371="n/a"),"n/a",U371/AJ371)</f>
        <v>n/a</v>
      </c>
      <c r="Y371" s="717"/>
      <c r="Z371" s="703" t="str">
        <f>IF(OR(AC371&lt;0.01,AC371="n/a"),"n/a",M371/AC371*100)</f>
        <v>n/a</v>
      </c>
      <c r="AA371" s="959" t="str">
        <f>IF(OR(AC371&lt;0.01,AC371="n/a"),"n/a",I371/AC371)</f>
        <v>n/a</v>
      </c>
      <c r="AB371" s="960">
        <v>12</v>
      </c>
      <c r="AC371" s="938" t="s">
        <v>137</v>
      </c>
      <c r="AD371" s="938" t="s">
        <v>137</v>
      </c>
      <c r="AE371" s="938" t="s">
        <v>137</v>
      </c>
      <c r="AF371" s="938" t="s">
        <v>137</v>
      </c>
      <c r="AG371" s="938" t="s">
        <v>137</v>
      </c>
      <c r="AH371" s="938" t="s">
        <v>137</v>
      </c>
      <c r="AI371" s="938" t="s">
        <v>137</v>
      </c>
      <c r="AJ371" s="938" t="s">
        <v>137</v>
      </c>
      <c r="AK371" s="938" t="s">
        <v>137</v>
      </c>
      <c r="AL371" s="951" t="s">
        <v>137</v>
      </c>
      <c r="AM371" s="945" t="s">
        <v>137</v>
      </c>
      <c r="AN371" s="938" t="s">
        <v>137</v>
      </c>
      <c r="AO371" s="802" t="str">
        <f>IF(U371="n/a","n/a",IF(AA371&lt;0,"n/a",IF(AA371="n/a","n/a",J371+U371-AA371)))</f>
        <v>n/a</v>
      </c>
      <c r="AP371" s="803">
        <f>IF(U371="n/a","n/a",J371+U371)</f>
        <v>9.7931675825789739</v>
      </c>
      <c r="AQ371" s="961" t="str">
        <f>IF(OR(AC371&lt;0.01,AF371="n/a"),"n/a",(I371/SQRT(22.5*AC371*(I371/AF371))-1)*100)</f>
        <v>n/a</v>
      </c>
      <c r="AR371" s="703">
        <f>INDEX(Historical!$C$7:$C$1439,MATCH(B371,Historical!$B$7:$B$1450,0))*IF(AH371="n/a",1.03,IF(AH371&lt;0,1.01,IF(AH371&gt;10,1.1,(1+AH371/100))))</f>
        <v>1.904882</v>
      </c>
      <c r="AS371" s="959">
        <f>IF($AI371="n/a",1.03*AR371,IF($AI371&lt;0,1.01*AR371,IF($AI371&gt;10,1.1*AR371,(1+$AI371/100)*AR371)))</f>
        <v>1.96202846</v>
      </c>
      <c r="AT371" s="959">
        <f>IF($AK371="n/a",1.03*AS371,IF($AK371&lt;0,1.01*AS371,IF($AK371&gt;10,1.1*AS371,(1+$AK371/100)*AS371)))</f>
        <v>2.0208893138000001</v>
      </c>
      <c r="AU371" s="959">
        <f>IF($AK371="n/a",1.03*AT371,IF($AK371&lt;0,1.01*AT371,IF($AK371&gt;10,1.1*AT371,(1+$AK371/100)*AT371)))</f>
        <v>2.0815159932140004</v>
      </c>
      <c r="AV371" s="959">
        <f>IF($AK371="n/a",1.03*AU371,IF($AK371&lt;0,1.01*AU371,IF($AK371&gt;10,1.1*AU371,(1+$AK371/100)*AU371)))</f>
        <v>2.1439614730104206</v>
      </c>
      <c r="AW371" s="703">
        <f>SUM(AR371:AV371)</f>
        <v>10.11327724002442</v>
      </c>
      <c r="AX371" s="810">
        <f>AW371/I371*100</f>
        <v>12.333264926859048</v>
      </c>
      <c r="AY371" s="1017" t="s">
        <v>137</v>
      </c>
      <c r="AZ371" s="945" t="s">
        <v>137</v>
      </c>
      <c r="BA371" s="945" t="s">
        <v>137</v>
      </c>
      <c r="BB371" s="945" t="s">
        <v>137</v>
      </c>
      <c r="BC371" s="945" t="s">
        <v>137</v>
      </c>
      <c r="BD371" s="984" t="s">
        <v>4290</v>
      </c>
      <c r="BE371" s="666">
        <v>2013</v>
      </c>
      <c r="BF371" s="971">
        <f>IF(BE371&gt;2008,0,IF(BE371&gt;2001,1,IF(BE371&gt;1990,2,IF(BE371&gt;1980,3,IF(BE371&gt;1973,4,IF(BE371&gt;1970,5,IF(BE371&gt;1960,6,IF(BE371&gt;1958,7,IF(BE371&gt;1953,8,9)))))))))</f>
        <v>0</v>
      </c>
      <c r="BG371" s="955" t="s">
        <v>137</v>
      </c>
      <c r="BH371" s="936"/>
    </row>
    <row r="372" spans="1:60" s="838" customFormat="1" ht="11.25" customHeight="1" x14ac:dyDescent="0.2">
      <c r="A372" s="1009" t="s">
        <v>4486</v>
      </c>
      <c r="B372" s="846" t="s">
        <v>4485</v>
      </c>
      <c r="C372" s="1013" t="s">
        <v>108</v>
      </c>
      <c r="D372" s="1013" t="s">
        <v>4361</v>
      </c>
      <c r="E372" s="818">
        <v>5</v>
      </c>
      <c r="F372" s="1227">
        <v>887</v>
      </c>
      <c r="G372" s="1236" t="s">
        <v>106</v>
      </c>
      <c r="H372" s="1236" t="s">
        <v>106</v>
      </c>
      <c r="I372" s="819">
        <v>46</v>
      </c>
      <c r="J372" s="820">
        <f>(M372/I372)*100</f>
        <v>2.6956521739130435</v>
      </c>
      <c r="K372" s="821">
        <v>0.31</v>
      </c>
      <c r="L372" s="822">
        <v>4</v>
      </c>
      <c r="M372" s="823">
        <f>K372*L372</f>
        <v>1.24</v>
      </c>
      <c r="N372" s="824" t="s">
        <v>149</v>
      </c>
      <c r="O372" s="825">
        <v>0.27</v>
      </c>
      <c r="P372" s="826">
        <v>43616</v>
      </c>
      <c r="Q372" s="826" t="s">
        <v>4489</v>
      </c>
      <c r="R372" s="823">
        <f>(K372-O372)/O372*100</f>
        <v>14.814814814814806</v>
      </c>
      <c r="S372" s="759">
        <f>IF(INDEX(Historical!$D$7:$D$1439,MATCH(B372,Historical!$B$7:$B$1450,0))=0,"n/a",(INDEX(Historical!$C$7:$C$1439,MATCH(B372,Historical!$B$7:$B$1450,0))/INDEX(Historical!$D$7:$D$1439,MATCH(B372,Historical!$B$7:$B$1450,0))-1)*100)</f>
        <v>26.249999999999996</v>
      </c>
      <c r="T372" s="759">
        <f>IF(INDEX(Historical!$F$7:$F$1432,MATCH(B372,Historical!$B$7:$B$1450,0))=0,"n/a",((INDEX(Historical!$C$7:$C$1439,MATCH(B372,Historical!$B$7:$B$1450,0))/INDEX(Historical!$F$7:$F$1432,MATCH(B372,Historical!$B$7:$B$1450,0)))^(1/3)-1)*100)</f>
        <v>88.832483478458585</v>
      </c>
      <c r="U372" s="759" t="str">
        <f>IF(INDEX(Historical!$H$7:$H$1432,MATCH(B372,Historical!$B$7:$B$1450,0))=0,"n/a",((INDEX(Historical!$C$7:$C$1439,MATCH(B372,Historical!$B$7:$B$1450,0))/INDEX(Historical!$H$7:$H$1432,MATCH(B372,Historical!$B$7:$B$1450,0)))^(1/5)-1)*100)</f>
        <v>n/a</v>
      </c>
      <c r="V372" s="759" t="str">
        <f>IF(INDEX(Historical!$O$7:$O$1432,MATCH(B372,Historical!$B$7:$B$1450,0))=0,"n/a",((INDEX(Historical!$C$7:$C$1439,MATCH(B372,Historical!$B$7:$B$1450,0))/INDEX(Historical!$O$7:$O$1432,MATCH(B372,Historical!$B$7:$B$1450,0)))^(1/10)-1)*100)</f>
        <v>n/a</v>
      </c>
      <c r="W372" s="827" t="str">
        <f>IF(OR(U372&lt;=0,U372="n/a",V372&lt;=0,V372="n/a"),"n/a",U372/V372)</f>
        <v>n/a</v>
      </c>
      <c r="X372" s="828" t="str">
        <f>IF(OR(AJ372&lt;=0,AJ372="n/a",U372&lt;=0,U372="n/a"),"n/a",U372/AJ372)</f>
        <v>n/a</v>
      </c>
      <c r="Y372" s="839"/>
      <c r="Z372" s="820">
        <f>IF(OR(AC372&lt;0.01,AC372="n/a"),"n/a",M372/AC372*100)</f>
        <v>50.819672131147541</v>
      </c>
      <c r="AA372" s="830">
        <f>IF(OR(AC372&lt;0.01,AC372="n/a"),"n/a",I372/AC372)</f>
        <v>18.852459016393443</v>
      </c>
      <c r="AB372" s="822">
        <v>3</v>
      </c>
      <c r="AC372" s="831">
        <v>2.44</v>
      </c>
      <c r="AD372" s="831">
        <v>2.16</v>
      </c>
      <c r="AE372" s="831">
        <v>2.66</v>
      </c>
      <c r="AF372" s="831">
        <v>3.17</v>
      </c>
      <c r="AG372" s="831">
        <v>17.899999999999999</v>
      </c>
      <c r="AH372" s="831">
        <v>0</v>
      </c>
      <c r="AI372" s="831">
        <v>9.24</v>
      </c>
      <c r="AJ372" s="831">
        <v>21</v>
      </c>
      <c r="AK372" s="831">
        <v>8.6999999999999993</v>
      </c>
      <c r="AL372" s="832">
        <v>2880</v>
      </c>
      <c r="AM372" s="833">
        <v>0.2</v>
      </c>
      <c r="AN372" s="831">
        <v>0.01</v>
      </c>
      <c r="AO372" s="834" t="str">
        <f>IF(U372="n/a","n/a",IF(AA372&lt;0,"n/a",IF(AA372="n/a","n/a",J372+U372-AA372)))</f>
        <v>n/a</v>
      </c>
      <c r="AP372" s="835" t="str">
        <f>IF(U372="n/a","n/a",J372+U372)</f>
        <v>n/a</v>
      </c>
      <c r="AQ372" s="836">
        <f>IF(OR(AC372&lt;0.01,AF372="n/a"),"n/a",(I372/SQRT(22.5*AC372*(I372/AF372))-1)*100)</f>
        <v>62.97551974584978</v>
      </c>
      <c r="AR372" s="703">
        <f>INDEX(Historical!$C$7:$C$1439,MATCH(B372,Historical!$B$7:$B$1450,0))*IF(AH372="n/a",1.03,IF(AH372&lt;0,1.01,IF(AH372&gt;10,1.1,(1+AH372/100))))</f>
        <v>1.01</v>
      </c>
      <c r="AS372" s="830">
        <f>IF($AI372="n/a",1.03*AR372,IF($AI372&lt;0,1.01*AR372,IF($AI372&gt;10,1.1*AR372,(1+$AI372/100)*AR372)))</f>
        <v>1.103324</v>
      </c>
      <c r="AT372" s="830">
        <f>IF($AK372="n/a",1.03*AS372,IF($AK372&lt;0,1.01*AS372,IF($AK372&gt;10,1.1*AS372,(1+$AK372/100)*AS372)))</f>
        <v>1.1993131879999999</v>
      </c>
      <c r="AU372" s="830">
        <f>IF($AK372="n/a",1.03*AT372,IF($AK372&lt;0,1.01*AT372,IF($AK372&gt;10,1.1*AT372,(1+$AK372/100)*AT372)))</f>
        <v>1.3036534353559999</v>
      </c>
      <c r="AV372" s="830">
        <f>IF($AK372="n/a",1.03*AU372,IF($AK372&lt;0,1.01*AU372,IF($AK372&gt;10,1.1*AU372,(1+$AK372/100)*AU372)))</f>
        <v>1.4170712842319717</v>
      </c>
      <c r="AW372" s="820">
        <f>SUM(AR372:AV372)</f>
        <v>6.0333619075879721</v>
      </c>
      <c r="AX372" s="837">
        <f>AW372/I372*100</f>
        <v>13.116004146930374</v>
      </c>
      <c r="AY372" s="1018">
        <v>0.96</v>
      </c>
      <c r="AZ372" s="833">
        <v>34.050000000000004</v>
      </c>
      <c r="BA372" s="833">
        <v>-8</v>
      </c>
      <c r="BB372" s="833">
        <v>2.23</v>
      </c>
      <c r="BC372" s="833">
        <v>4.78</v>
      </c>
      <c r="BD372" s="985"/>
      <c r="BE372" s="666">
        <v>2015</v>
      </c>
      <c r="BF372" s="971">
        <f>IF(BE372&gt;2008,0,IF(BE372&gt;2001,1,IF(BE372&gt;1990,2,IF(BE372&gt;1980,3,IF(BE372&gt;1973,4,IF(BE372&gt;1970,5,IF(BE372&gt;1960,6,IF(BE372&gt;1958,7,IF(BE372&gt;1953,8,9)))))))))</f>
        <v>0</v>
      </c>
      <c r="BG372" s="892">
        <v>12</v>
      </c>
    </row>
    <row r="373" spans="1:60" ht="11.25" customHeight="1" x14ac:dyDescent="0.2">
      <c r="A373" s="953" t="s">
        <v>4155</v>
      </c>
      <c r="B373" s="948" t="s">
        <v>4156</v>
      </c>
      <c r="C373" s="1013" t="s">
        <v>179</v>
      </c>
      <c r="D373" s="1013" t="s">
        <v>4363</v>
      </c>
      <c r="E373" s="792">
        <v>5</v>
      </c>
      <c r="F373" s="1227">
        <v>821</v>
      </c>
      <c r="G373" s="1227" t="s">
        <v>106</v>
      </c>
      <c r="H373" s="1227" t="s">
        <v>106</v>
      </c>
      <c r="I373" s="947">
        <v>17.690000000000001</v>
      </c>
      <c r="J373" s="703">
        <f>(M373/I373)*100</f>
        <v>9.949123798756359</v>
      </c>
      <c r="K373" s="950">
        <v>0.44</v>
      </c>
      <c r="L373" s="960">
        <v>4</v>
      </c>
      <c r="M373" s="694">
        <f>K373*L373</f>
        <v>1.76</v>
      </c>
      <c r="N373" s="943" t="s">
        <v>107</v>
      </c>
      <c r="O373" s="795">
        <v>0.43</v>
      </c>
      <c r="P373" s="939">
        <v>43223</v>
      </c>
      <c r="Q373" s="939">
        <v>43235</v>
      </c>
      <c r="R373" s="694">
        <f>(K373-O373)/O373*100</f>
        <v>2.3255813953488391</v>
      </c>
      <c r="S373" s="759">
        <f>IF(INDEX(Historical!$D$7:$D$1439,MATCH(B373,Historical!$B$7:$B$1450,0))=0,"n/a",(INDEX(Historical!$C$7:$C$1439,MATCH(B373,Historical!$B$7:$B$1450,0))/INDEX(Historical!$D$7:$D$1439,MATCH(B373,Historical!$B$7:$B$1450,0))-1)*100)</f>
        <v>2.7900146842878115</v>
      </c>
      <c r="T373" s="759">
        <f>IF(INDEX(Historical!$F$7:$F$1432,MATCH(B373,Historical!$B$7:$B$1450,0))=0,"n/a",((INDEX(Historical!$C$7:$C$1439,MATCH(B373,Historical!$B$7:$B$1450,0))/INDEX(Historical!$F$7:$F$1432,MATCH(B373,Historical!$B$7:$B$1450,0)))^(1/3)-1)*100)</f>
        <v>9.0355436729529828</v>
      </c>
      <c r="U373" s="759" t="str">
        <f>IF(INDEX(Historical!$H$7:$H$1432,MATCH(B373,Historical!$B$7:$B$1450,0))=0,"n/a",((INDEX(Historical!$C$7:$C$1439,MATCH(B373,Historical!$B$7:$B$1450,0))/INDEX(Historical!$H$7:$H$1432,MATCH(B373,Historical!$B$7:$B$1450,0)))^(1/5)-1)*100)</f>
        <v>n/a</v>
      </c>
      <c r="V373" s="759" t="str">
        <f>IF(INDEX(Historical!$O$7:$O$1432,MATCH(B373,Historical!$B$7:$B$1450,0))=0,"n/a",((INDEX(Historical!$C$7:$C$1439,MATCH(B373,Historical!$B$7:$B$1450,0))/INDEX(Historical!$O$7:$O$1432,MATCH(B373,Historical!$B$7:$B$1450,0)))^(1/10)-1)*100)</f>
        <v>n/a</v>
      </c>
      <c r="W373" s="760" t="str">
        <f>IF(OR(U373&lt;=0,U373="n/a",V373&lt;=0,V373="n/a"),"n/a",U373/V373)</f>
        <v>n/a</v>
      </c>
      <c r="X373" s="761" t="str">
        <f>IF(OR(AJ373&lt;=0,AJ373="n/a",U373&lt;=0,U373="n/a"),"n/a",U373/AJ373)</f>
        <v>n/a</v>
      </c>
      <c r="Y373" s="949"/>
      <c r="Z373" s="703">
        <f>IF(OR(AC373&lt;0.01,AC373="n/a"),"n/a",M373/AC373*100)</f>
        <v>102.32558139534885</v>
      </c>
      <c r="AA373" s="959">
        <f>IF(OR(AC373&lt;0.01,AC373="n/a"),"n/a",I373/AC373)</f>
        <v>10.284883720930234</v>
      </c>
      <c r="AB373" s="960">
        <v>12</v>
      </c>
      <c r="AC373" s="938">
        <v>1.72</v>
      </c>
      <c r="AD373" s="938">
        <v>0.89</v>
      </c>
      <c r="AE373" s="938">
        <v>4.01</v>
      </c>
      <c r="AF373" s="938">
        <v>1.69</v>
      </c>
      <c r="AG373" s="938">
        <v>15.4</v>
      </c>
      <c r="AH373" s="938">
        <v>52.400000000000006</v>
      </c>
      <c r="AI373" s="938">
        <v>9.94</v>
      </c>
      <c r="AJ373" s="938">
        <v>5.0999999999999996</v>
      </c>
      <c r="AK373" s="938">
        <v>11.899999999999999</v>
      </c>
      <c r="AL373" s="951">
        <v>593.29</v>
      </c>
      <c r="AM373" s="945">
        <v>12.91</v>
      </c>
      <c r="AN373" s="938">
        <v>1.34</v>
      </c>
      <c r="AO373" s="802" t="str">
        <f>IF(U373="n/a","n/a",IF(AA373&lt;0,"n/a",IF(AA373="n/a","n/a",J373+U373-AA373)))</f>
        <v>n/a</v>
      </c>
      <c r="AP373" s="803" t="str">
        <f>IF(U373="n/a","n/a",J373+U373)</f>
        <v>n/a</v>
      </c>
      <c r="AQ373" s="961">
        <f>IF(OR(AC373&lt;0.01,AF373="n/a"),"n/a",(I373/SQRT(22.5*AC373*(I373/AF373))-1)*100)</f>
        <v>-12.10750635420289</v>
      </c>
      <c r="AR373" s="703">
        <f>INDEX(Historical!$C$7:$C$1439,MATCH(B373,Historical!$B$7:$B$1450,0))*IF(AH373="n/a",1.03,IF(AH373&lt;0,1.01,IF(AH373&gt;10,1.1,(1+AH373/100))))</f>
        <v>1.9250000000000003</v>
      </c>
      <c r="AS373" s="959">
        <f>IF($AI373="n/a",1.03*AR373,IF($AI373&lt;0,1.01*AR373,IF($AI373&gt;10,1.1*AR373,(1+$AI373/100)*AR373)))</f>
        <v>2.1163450000000004</v>
      </c>
      <c r="AT373" s="959">
        <f>IF($AK373="n/a",1.03*AS373,IF($AK373&lt;0,1.01*AS373,IF($AK373&gt;10,1.1*AS373,(1+$AK373/100)*AS373)))</f>
        <v>2.3279795000000005</v>
      </c>
      <c r="AU373" s="959">
        <f>IF($AK373="n/a",1.03*AT373,IF($AK373&lt;0,1.01*AT373,IF($AK373&gt;10,1.1*AT373,(1+$AK373/100)*AT373)))</f>
        <v>2.5607774500000007</v>
      </c>
      <c r="AV373" s="959">
        <f>IF($AK373="n/a",1.03*AU373,IF($AK373&lt;0,1.01*AU373,IF($AK373&gt;10,1.1*AU373,(1+$AK373/100)*AU373)))</f>
        <v>2.8168551950000009</v>
      </c>
      <c r="AW373" s="703">
        <f>SUM(AR373:AV373)</f>
        <v>11.746957145000001</v>
      </c>
      <c r="AX373" s="810">
        <f>AW373/I373*100</f>
        <v>66.40450618993782</v>
      </c>
      <c r="AY373" s="1017">
        <v>0.99</v>
      </c>
      <c r="AZ373" s="945">
        <v>22.03</v>
      </c>
      <c r="BA373" s="945">
        <v>-11.459999999999999</v>
      </c>
      <c r="BB373" s="945">
        <v>-0.02</v>
      </c>
      <c r="BC373" s="945">
        <v>-0.67</v>
      </c>
      <c r="BE373" s="666">
        <v>2014</v>
      </c>
      <c r="BF373" s="971">
        <f>IF(BE373&gt;2008,0,IF(BE373&gt;2001,1,IF(BE373&gt;1990,2,IF(BE373&gt;1980,3,IF(BE373&gt;1973,4,IF(BE373&gt;1970,5,IF(BE373&gt;1960,6,IF(BE373&gt;1958,7,IF(BE373&gt;1953,8,9)))))))))</f>
        <v>0</v>
      </c>
      <c r="BG373" s="955">
        <v>5.5</v>
      </c>
      <c r="BH373" s="937"/>
    </row>
    <row r="374" spans="1:60" ht="11.25" customHeight="1" x14ac:dyDescent="0.2">
      <c r="A374" s="936" t="s">
        <v>1303</v>
      </c>
      <c r="B374" s="948" t="s">
        <v>1304</v>
      </c>
      <c r="C374" s="1013" t="s">
        <v>108</v>
      </c>
      <c r="D374" s="1013" t="s">
        <v>118</v>
      </c>
      <c r="E374" s="792">
        <v>10</v>
      </c>
      <c r="F374" s="1227">
        <v>345</v>
      </c>
      <c r="G374" s="1237" t="s">
        <v>115</v>
      </c>
      <c r="H374" s="1237" t="s">
        <v>115</v>
      </c>
      <c r="I374" s="947">
        <v>43.44</v>
      </c>
      <c r="J374" s="703">
        <f>(M374/I374)*100</f>
        <v>2.6473296500920807</v>
      </c>
      <c r="K374" s="950">
        <v>0.28749999999999998</v>
      </c>
      <c r="L374" s="960">
        <v>4</v>
      </c>
      <c r="M374" s="694">
        <f>K374*L374</f>
        <v>1.1499999999999999</v>
      </c>
      <c r="N374" s="943" t="s">
        <v>320</v>
      </c>
      <c r="O374" s="795">
        <v>0.28499999999999998</v>
      </c>
      <c r="P374" s="934">
        <v>43539</v>
      </c>
      <c r="Q374" s="934">
        <v>43553</v>
      </c>
      <c r="R374" s="694">
        <f>(K374-O374)/O374*100</f>
        <v>0.87719298245614119</v>
      </c>
      <c r="S374" s="759">
        <f>IF(INDEX(Historical!$D$7:$D$1439,MATCH(B374,Historical!$B$7:$B$1450,0))=0,"n/a",(INDEX(Historical!$C$7:$C$1439,MATCH(B374,Historical!$B$7:$B$1450,0))/INDEX(Historical!$D$7:$D$1439,MATCH(B374,Historical!$B$7:$B$1450,0))-1)*100)</f>
        <v>3.6363636363636154</v>
      </c>
      <c r="T374" s="759">
        <f>IF(INDEX(Historical!$F$7:$F$1432,MATCH(B374,Historical!$B$7:$B$1450,0))=0,"n/a",((INDEX(Historical!$C$7:$C$1439,MATCH(B374,Historical!$B$7:$B$1450,0))/INDEX(Historical!$F$7:$F$1432,MATCH(B374,Historical!$B$7:$B$1450,0)))^(1/3)-1)*100)</f>
        <v>4.4643926822318658</v>
      </c>
      <c r="U374" s="759">
        <f>IF(INDEX(Historical!$H$7:$H$1432,MATCH(B374,Historical!$B$7:$B$1450,0))=0,"n/a",((INDEX(Historical!$C$7:$C$1439,MATCH(B374,Historical!$B$7:$B$1450,0))/INDEX(Historical!$H$7:$H$1432,MATCH(B374,Historical!$B$7:$B$1450,0)))^(1/5)-1)*100)</f>
        <v>7.8852443962371455</v>
      </c>
      <c r="V374" s="759">
        <f>IF(INDEX(Historical!$O$7:$O$1432,MATCH(B374,Historical!$B$7:$B$1450,0))=0,"n/a",((INDEX(Historical!$C$7:$C$1439,MATCH(B374,Historical!$B$7:$B$1450,0))/INDEX(Historical!$O$7:$O$1432,MATCH(B374,Historical!$B$7:$B$1450,0)))^(1/10)-1)*100)</f>
        <v>11.98626258280877</v>
      </c>
      <c r="W374" s="760">
        <f>IF(OR(U374&lt;=0,U374="n/a",V374&lt;=0,V374="n/a"),"n/a",U374/V374)</f>
        <v>0.65785680413396863</v>
      </c>
      <c r="X374" s="761" t="str">
        <f>IF(OR(AJ374&lt;=0,AJ374="n/a",U374&lt;=0,U374="n/a"),"n/a",U374/AJ374)</f>
        <v>n/a</v>
      </c>
      <c r="Y374" s="717"/>
      <c r="Z374" s="703">
        <f>IF(OR(AC374&lt;0.01,AC374="n/a"),"n/a",M374/AC374*100)</f>
        <v>159.7222222222222</v>
      </c>
      <c r="AA374" s="959">
        <f>IF(OR(AC374&lt;0.01,AC374="n/a"),"n/a",I374/AC374)</f>
        <v>60.333333333333336</v>
      </c>
      <c r="AB374" s="960">
        <v>12</v>
      </c>
      <c r="AC374" s="938">
        <v>0.72</v>
      </c>
      <c r="AD374" s="938">
        <v>4.72</v>
      </c>
      <c r="AE374" s="938">
        <v>1.45</v>
      </c>
      <c r="AF374" s="938">
        <v>1.27</v>
      </c>
      <c r="AG374" s="938">
        <v>2.2999999999999998</v>
      </c>
      <c r="AH374" s="938">
        <v>-74.2</v>
      </c>
      <c r="AI374" s="938">
        <v>18.790000000000003</v>
      </c>
      <c r="AJ374" s="938">
        <v>-30.3</v>
      </c>
      <c r="AK374" s="938">
        <v>12.7</v>
      </c>
      <c r="AL374" s="951">
        <v>1760</v>
      </c>
      <c r="AM374" s="945">
        <v>1.4000000000000001</v>
      </c>
      <c r="AN374" s="938">
        <v>0.21</v>
      </c>
      <c r="AO374" s="802">
        <f>IF(U374="n/a","n/a",IF(AA374&lt;0,"n/a",IF(AA374="n/a","n/a",J374+U374-AA374)))</f>
        <v>-49.800759287004112</v>
      </c>
      <c r="AP374" s="803">
        <f>IF(U374="n/a","n/a",J374+U374)</f>
        <v>10.532574046329227</v>
      </c>
      <c r="AQ374" s="961">
        <f>IF(OR(AC374&lt;0.01,AF374="n/a"),"n/a",(I374/SQRT(22.5*AC374*(I374/AF374))-1)*100)</f>
        <v>84.539466821639039</v>
      </c>
      <c r="AR374" s="703">
        <f>INDEX(Historical!$C$7:$C$1439,MATCH(B374,Historical!$B$7:$B$1450,0))*IF(AH374="n/a",1.03,IF(AH374&lt;0,1.01,IF(AH374&gt;10,1.1,(1+AH374/100))))</f>
        <v>1.1514</v>
      </c>
      <c r="AS374" s="959">
        <f>IF($AI374="n/a",1.03*AR374,IF($AI374&lt;0,1.01*AR374,IF($AI374&gt;10,1.1*AR374,(1+$AI374/100)*AR374)))</f>
        <v>1.26654</v>
      </c>
      <c r="AT374" s="959">
        <f>IF($AK374="n/a",1.03*AS374,IF($AK374&lt;0,1.01*AS374,IF($AK374&gt;10,1.1*AS374,(1+$AK374/100)*AS374)))</f>
        <v>1.393194</v>
      </c>
      <c r="AU374" s="959">
        <f>IF($AK374="n/a",1.03*AT374,IF($AK374&lt;0,1.01*AT374,IF($AK374&gt;10,1.1*AT374,(1+$AK374/100)*AT374)))</f>
        <v>1.5325134000000002</v>
      </c>
      <c r="AV374" s="959">
        <f>IF($AK374="n/a",1.03*AU374,IF($AK374&lt;0,1.01*AU374,IF($AK374&gt;10,1.1*AU374,(1+$AK374/100)*AU374)))</f>
        <v>1.6857647400000004</v>
      </c>
      <c r="AW374" s="703">
        <f>SUM(AR374:AV374)</f>
        <v>7.0294121400000007</v>
      </c>
      <c r="AX374" s="810">
        <f>AW374/I374*100</f>
        <v>16.181887983425415</v>
      </c>
      <c r="AY374" s="1017">
        <v>0.66</v>
      </c>
      <c r="AZ374" s="945">
        <v>26.35</v>
      </c>
      <c r="BA374" s="945">
        <v>-7.57</v>
      </c>
      <c r="BB374" s="945">
        <v>5.1499999999999995</v>
      </c>
      <c r="BC374" s="945">
        <v>10.530000000000001</v>
      </c>
      <c r="BE374" s="666">
        <v>2010</v>
      </c>
      <c r="BF374" s="971">
        <f>IF(BE374&gt;2008,0,IF(BE374&gt;2001,1,IF(BE374&gt;1990,2,IF(BE374&gt;1980,3,IF(BE374&gt;1973,4,IF(BE374&gt;1970,5,IF(BE374&gt;1960,6,IF(BE374&gt;1958,7,IF(BE374&gt;1953,8,9)))))))))</f>
        <v>0</v>
      </c>
      <c r="BG374" s="955">
        <v>0.3</v>
      </c>
      <c r="BH374" s="937"/>
    </row>
    <row r="375" spans="1:60" ht="11.25" customHeight="1" x14ac:dyDescent="0.2">
      <c r="A375" s="936" t="s">
        <v>1293</v>
      </c>
      <c r="B375" s="948" t="s">
        <v>1294</v>
      </c>
      <c r="C375" s="1013" t="s">
        <v>112</v>
      </c>
      <c r="D375" s="1013" t="s">
        <v>4348</v>
      </c>
      <c r="E375" s="792">
        <v>9</v>
      </c>
      <c r="F375" s="1227">
        <v>473</v>
      </c>
      <c r="G375" s="1227" t="s">
        <v>106</v>
      </c>
      <c r="H375" s="1227" t="s">
        <v>106</v>
      </c>
      <c r="I375" s="938">
        <v>34.24</v>
      </c>
      <c r="J375" s="703">
        <f>(M375/I375)*100</f>
        <v>3.5630841121495322</v>
      </c>
      <c r="K375" s="950">
        <v>0.30499999999999999</v>
      </c>
      <c r="L375" s="960">
        <v>4</v>
      </c>
      <c r="M375" s="694">
        <f>K375*L375</f>
        <v>1.22</v>
      </c>
      <c r="N375" s="943" t="s">
        <v>119</v>
      </c>
      <c r="O375" s="795">
        <v>0.29499999999999998</v>
      </c>
      <c r="P375" s="934">
        <v>43601</v>
      </c>
      <c r="Q375" s="934">
        <v>43619</v>
      </c>
      <c r="R375" s="694">
        <f>(K375-O375)/O375*100</f>
        <v>3.3898305084745797</v>
      </c>
      <c r="S375" s="759">
        <f>IF(INDEX(Historical!$D$7:$D$1439,MATCH(B375,Historical!$B$7:$B$1450,0))=0,"n/a",(INDEX(Historical!$C$7:$C$1439,MATCH(B375,Historical!$B$7:$B$1450,0))/INDEX(Historical!$D$7:$D$1439,MATCH(B375,Historical!$B$7:$B$1450,0))-1)*100)</f>
        <v>3.539823008849563</v>
      </c>
      <c r="T375" s="759">
        <f>IF(INDEX(Historical!$F$7:$F$1432,MATCH(B375,Historical!$B$7:$B$1450,0))=0,"n/a",((INDEX(Historical!$C$7:$C$1439,MATCH(B375,Historical!$B$7:$B$1450,0))/INDEX(Historical!$F$7:$F$1432,MATCH(B375,Historical!$B$7:$B$1450,0)))^(1/3)-1)*100)</f>
        <v>3.8380499892909814</v>
      </c>
      <c r="U375" s="759">
        <f>IF(INDEX(Historical!$H$7:$H$1432,MATCH(B375,Historical!$B$7:$B$1450,0))=0,"n/a",((INDEX(Historical!$C$7:$C$1439,MATCH(B375,Historical!$B$7:$B$1450,0))/INDEX(Historical!$H$7:$H$1432,MATCH(B375,Historical!$B$7:$B$1450,0)))^(1/5)-1)*100)</f>
        <v>4.0358274630921898</v>
      </c>
      <c r="V375" s="759">
        <f>IF(INDEX(Historical!$O$7:$O$1432,MATCH(B375,Historical!$B$7:$B$1450,0))=0,"n/a",((INDEX(Historical!$C$7:$C$1439,MATCH(B375,Historical!$B$7:$B$1450,0))/INDEX(Historical!$O$7:$O$1432,MATCH(B375,Historical!$B$7:$B$1450,0)))^(1/10)-1)*100)</f>
        <v>3.1261349162235552</v>
      </c>
      <c r="W375" s="760">
        <f>IF(OR(U375&lt;=0,U375="n/a",V375&lt;=0,V375="n/a"),"n/a",U375/V375)</f>
        <v>1.2909959330762233</v>
      </c>
      <c r="X375" s="761">
        <f>IF(OR(AJ375&lt;=0,AJ375="n/a",U375&lt;=0,U375="n/a"),"n/a",U375/AJ375)</f>
        <v>0.4638882141485276</v>
      </c>
      <c r="Y375" s="718"/>
      <c r="Z375" s="703">
        <f>IF(OR(AC375&lt;0.01,AC375="n/a"),"n/a",M375/AC375*100)</f>
        <v>60.696517412935322</v>
      </c>
      <c r="AA375" s="959">
        <f>IF(OR(AC375&lt;0.01,AC375="n/a"),"n/a",I375/AC375)</f>
        <v>17.03482587064677</v>
      </c>
      <c r="AB375" s="960">
        <v>12</v>
      </c>
      <c r="AC375" s="938">
        <v>2.0099999999999998</v>
      </c>
      <c r="AD375" s="938">
        <v>1.92</v>
      </c>
      <c r="AE375" s="938">
        <v>0.68</v>
      </c>
      <c r="AF375" s="938">
        <v>2.77</v>
      </c>
      <c r="AG375" s="938">
        <v>17.100000000000001</v>
      </c>
      <c r="AH375" s="938">
        <v>109.89999999999999</v>
      </c>
      <c r="AI375" s="938">
        <v>15.03</v>
      </c>
      <c r="AJ375" s="938">
        <v>8.6999999999999993</v>
      </c>
      <c r="AK375" s="938">
        <v>9</v>
      </c>
      <c r="AL375" s="951">
        <v>1510</v>
      </c>
      <c r="AM375" s="945">
        <v>1.2</v>
      </c>
      <c r="AN375" s="938">
        <v>0.54</v>
      </c>
      <c r="AO375" s="802">
        <f>IF(U375="n/a","n/a",IF(AA375&lt;0,"n/a",IF(AA375="n/a","n/a",J375+U375-AA375)))</f>
        <v>-9.4359142954050483</v>
      </c>
      <c r="AP375" s="803">
        <f>IF(U375="n/a","n/a",J375+U375)</f>
        <v>7.598911575241722</v>
      </c>
      <c r="AQ375" s="961">
        <f>IF(OR(AC375&lt;0.01,AF375="n/a"),"n/a",(I375/SQRT(22.5*AC375*(I375/AF375))-1)*100)</f>
        <v>44.816309182343986</v>
      </c>
      <c r="AR375" s="703">
        <f>INDEX(Historical!$C$7:$C$1439,MATCH(B375,Historical!$B$7:$B$1450,0))*IF(AH375="n/a",1.03,IF(AH375&lt;0,1.01,IF(AH375&gt;10,1.1,(1+AH375/100))))</f>
        <v>1.2869999999999999</v>
      </c>
      <c r="AS375" s="959">
        <f>IF($AI375="n/a",1.03*AR375,IF($AI375&lt;0,1.01*AR375,IF($AI375&gt;10,1.1*AR375,(1+$AI375/100)*AR375)))</f>
        <v>1.4157</v>
      </c>
      <c r="AT375" s="959">
        <f>IF($AK375="n/a",1.03*AS375,IF($AK375&lt;0,1.01*AS375,IF($AK375&gt;10,1.1*AS375,(1+$AK375/100)*AS375)))</f>
        <v>1.543113</v>
      </c>
      <c r="AU375" s="959">
        <f>IF($AK375="n/a",1.03*AT375,IF($AK375&lt;0,1.01*AT375,IF($AK375&gt;10,1.1*AT375,(1+$AK375/100)*AT375)))</f>
        <v>1.6819931700000001</v>
      </c>
      <c r="AV375" s="959">
        <f>IF($AK375="n/a",1.03*AU375,IF($AK375&lt;0,1.01*AU375,IF($AK375&gt;10,1.1*AU375,(1+$AK375/100)*AU375)))</f>
        <v>1.8333725553000002</v>
      </c>
      <c r="AW375" s="703">
        <f>SUM(AR375:AV375)</f>
        <v>7.7611787253000006</v>
      </c>
      <c r="AX375" s="810">
        <f>AW375/I375*100</f>
        <v>22.666993940712619</v>
      </c>
      <c r="AY375" s="1017">
        <v>1.21</v>
      </c>
      <c r="AZ375" s="945">
        <v>4.42</v>
      </c>
      <c r="BA375" s="945">
        <v>-23.549999999999997</v>
      </c>
      <c r="BB375" s="945">
        <v>-1.27</v>
      </c>
      <c r="BC375" s="945">
        <v>-7.31</v>
      </c>
      <c r="BE375" s="666">
        <v>2011</v>
      </c>
      <c r="BF375" s="971">
        <f>IF(BE375&gt;2008,0,IF(BE375&gt;2001,1,IF(BE375&gt;1990,2,IF(BE375&gt;1980,3,IF(BE375&gt;1973,4,IF(BE375&gt;1970,5,IF(BE375&gt;1960,6,IF(BE375&gt;1958,7,IF(BE375&gt;1953,8,9)))))))))</f>
        <v>0</v>
      </c>
      <c r="BG375" s="955">
        <v>6.7</v>
      </c>
      <c r="BH375" s="937"/>
    </row>
    <row r="376" spans="1:60" ht="11.25" customHeight="1" x14ac:dyDescent="0.2">
      <c r="A376" s="944" t="s">
        <v>3847</v>
      </c>
      <c r="B376" s="948" t="s">
        <v>3848</v>
      </c>
      <c r="C376" s="1013" t="s">
        <v>108</v>
      </c>
      <c r="D376" s="1013" t="s">
        <v>4361</v>
      </c>
      <c r="E376" s="792">
        <v>5</v>
      </c>
      <c r="F376" s="1227">
        <v>842</v>
      </c>
      <c r="G376" s="1121" t="s">
        <v>106</v>
      </c>
      <c r="H376" s="1121" t="s">
        <v>106</v>
      </c>
      <c r="I376" s="947">
        <v>10</v>
      </c>
      <c r="J376" s="703">
        <f>(M376/I376)*100</f>
        <v>4.3999999999999995</v>
      </c>
      <c r="K376" s="950">
        <v>0.11</v>
      </c>
      <c r="L376" s="960">
        <v>4</v>
      </c>
      <c r="M376" s="694">
        <f>K376*L376</f>
        <v>0.44</v>
      </c>
      <c r="N376" s="943" t="s">
        <v>305</v>
      </c>
      <c r="O376" s="795">
        <v>0.1</v>
      </c>
      <c r="P376" s="934">
        <v>43413</v>
      </c>
      <c r="Q376" s="934">
        <v>43439</v>
      </c>
      <c r="R376" s="694">
        <f>(K376-O376)/O376*100</f>
        <v>9.9999999999999947</v>
      </c>
      <c r="S376" s="759">
        <f>IF(INDEX(Historical!$D$7:$D$1439,MATCH(B376,Historical!$B$7:$B$1450,0))=0,"n/a",(INDEX(Historical!$C$7:$C$1439,MATCH(B376,Historical!$B$7:$B$1450,0))/INDEX(Historical!$D$7:$D$1439,MATCH(B376,Historical!$B$7:$B$1450,0))-1)*100)</f>
        <v>40.571267918550944</v>
      </c>
      <c r="T376" s="759">
        <f>IF(INDEX(Historical!$F$7:$F$1432,MATCH(B376,Historical!$B$7:$B$1450,0))=0,"n/a",((INDEX(Historical!$C$7:$C$1439,MATCH(B376,Historical!$B$7:$B$1450,0))/INDEX(Historical!$F$7:$F$1432,MATCH(B376,Historical!$B$7:$B$1450,0)))^(1/3)-1)*100)</f>
        <v>36.842591869960707</v>
      </c>
      <c r="U376" s="759">
        <f>IF(INDEX(Historical!$H$7:$H$1432,MATCH(B376,Historical!$B$7:$B$1450,0))=0,"n/a",((INDEX(Historical!$C$7:$C$1439,MATCH(B376,Historical!$B$7:$B$1450,0))/INDEX(Historical!$H$7:$H$1432,MATCH(B376,Historical!$B$7:$B$1450,0)))^(1/5)-1)*100)</f>
        <v>37.529039629701579</v>
      </c>
      <c r="V376" s="759">
        <f>IF(INDEX(Historical!$O$7:$O$1432,MATCH(B376,Historical!$B$7:$B$1450,0))=0,"n/a",((INDEX(Historical!$C$7:$C$1439,MATCH(B376,Historical!$B$7:$B$1450,0))/INDEX(Historical!$O$7:$O$1432,MATCH(B376,Historical!$B$7:$B$1450,0)))^(1/10)-1)*100)</f>
        <v>21.189016396298889</v>
      </c>
      <c r="W376" s="760">
        <f>IF(OR(U376&lt;=0,U376="n/a",V376&lt;=0,V376="n/a"),"n/a",U376/V376)</f>
        <v>1.7711553442498076</v>
      </c>
      <c r="X376" s="761">
        <f>IF(OR(AJ376&lt;=0,AJ376="n/a",U376&lt;=0,U376="n/a"),"n/a",U376/AJ376)</f>
        <v>0.90869345350367026</v>
      </c>
      <c r="Y376" s="717"/>
      <c r="Z376" s="703">
        <f>IF(OR(AC376&lt;0.01,AC376="n/a"),"n/a",M376/AC376*100)</f>
        <v>25.142857142857146</v>
      </c>
      <c r="AA376" s="959">
        <f>IF(OR(AC376&lt;0.01,AC376="n/a"),"n/a",I376/AC376)</f>
        <v>5.7142857142857144</v>
      </c>
      <c r="AB376" s="960">
        <v>9</v>
      </c>
      <c r="AC376" s="938">
        <v>1.75</v>
      </c>
      <c r="AD376" s="938" t="s">
        <v>137</v>
      </c>
      <c r="AE376" s="938">
        <v>1.61</v>
      </c>
      <c r="AF376" s="938">
        <v>1.04</v>
      </c>
      <c r="AG376" s="938">
        <v>19.2</v>
      </c>
      <c r="AH376" s="938">
        <v>62.5</v>
      </c>
      <c r="AI376" s="938">
        <v>5.47</v>
      </c>
      <c r="AJ376" s="938">
        <v>41.3</v>
      </c>
      <c r="AK376" s="938" t="s">
        <v>137</v>
      </c>
      <c r="AL376" s="951">
        <v>78.900000000000006</v>
      </c>
      <c r="AM376" s="945">
        <v>28.999999999999996</v>
      </c>
      <c r="AN376" s="938">
        <v>0.26</v>
      </c>
      <c r="AO376" s="802">
        <f>IF(U376="n/a","n/a",IF(AA376&lt;0,"n/a",IF(AA376="n/a","n/a",J376+U376-AA376)))</f>
        <v>36.214753915415862</v>
      </c>
      <c r="AP376" s="803">
        <f>IF(U376="n/a","n/a",J376+U376)</f>
        <v>41.929039629701577</v>
      </c>
      <c r="AQ376" s="961">
        <f>IF(OR(AC376&lt;0.01,AF376="n/a"),"n/a",(I376/SQRT(22.5*AC376*(I376/AF376))-1)*100)</f>
        <v>-48.606714044830326</v>
      </c>
      <c r="AR376" s="703">
        <f>INDEX(Historical!$C$7:$C$1439,MATCH(B376,Historical!$B$7:$B$1450,0))*IF(AH376="n/a",1.03,IF(AH376&lt;0,1.01,IF(AH376&gt;10,1.1,(1+AH376/100))))</f>
        <v>0.45100000000000001</v>
      </c>
      <c r="AS376" s="959">
        <f>IF($AI376="n/a",1.03*AR376,IF($AI376&lt;0,1.01*AR376,IF($AI376&gt;10,1.1*AR376,(1+$AI376/100)*AR376)))</f>
        <v>0.47566969999999997</v>
      </c>
      <c r="AT376" s="959">
        <f>IF($AK376="n/a",1.03*AS376,IF($AK376&lt;0,1.01*AS376,IF($AK376&gt;10,1.1*AS376,(1+$AK376/100)*AS376)))</f>
        <v>0.48993979099999996</v>
      </c>
      <c r="AU376" s="959">
        <f>IF($AK376="n/a",1.03*AT376,IF($AK376&lt;0,1.01*AT376,IF($AK376&gt;10,1.1*AT376,(1+$AK376/100)*AT376)))</f>
        <v>0.50463798472999999</v>
      </c>
      <c r="AV376" s="959">
        <f>IF($AK376="n/a",1.03*AU376,IF($AK376&lt;0,1.01*AU376,IF($AK376&gt;10,1.1*AU376,(1+$AK376/100)*AU376)))</f>
        <v>0.51977712427190004</v>
      </c>
      <c r="AW376" s="703">
        <f>SUM(AR376:AV376)</f>
        <v>2.4410246000019002</v>
      </c>
      <c r="AX376" s="810">
        <f>AW376/I376*100</f>
        <v>24.410246000019004</v>
      </c>
      <c r="AY376" s="1017">
        <v>0.86</v>
      </c>
      <c r="AZ376" s="945">
        <v>11.110000000000001</v>
      </c>
      <c r="BA376" s="945">
        <v>-38.83</v>
      </c>
      <c r="BB376" s="945">
        <v>4.1500000000000004</v>
      </c>
      <c r="BC376" s="945">
        <v>-4.66</v>
      </c>
      <c r="BE376" s="666">
        <v>2014</v>
      </c>
      <c r="BF376" s="971">
        <f>IF(BE376&gt;2008,0,IF(BE376&gt;2001,1,IF(BE376&gt;1990,2,IF(BE376&gt;1980,3,IF(BE376&gt;1973,4,IF(BE376&gt;1970,5,IF(BE376&gt;1960,6,IF(BE376&gt;1958,7,IF(BE376&gt;1953,8,9)))))))))</f>
        <v>0</v>
      </c>
      <c r="BG376" s="955">
        <v>12.8</v>
      </c>
      <c r="BH376" s="937"/>
    </row>
    <row r="377" spans="1:60" ht="11.25" customHeight="1" x14ac:dyDescent="0.2">
      <c r="A377" s="936" t="s">
        <v>1271</v>
      </c>
      <c r="B377" s="948" t="s">
        <v>1272</v>
      </c>
      <c r="C377" s="1013" t="s">
        <v>247</v>
      </c>
      <c r="D377" s="1013" t="s">
        <v>4393</v>
      </c>
      <c r="E377" s="792">
        <v>9</v>
      </c>
      <c r="F377" s="1227">
        <v>440</v>
      </c>
      <c r="G377" s="1171" t="s">
        <v>115</v>
      </c>
      <c r="H377" s="1171" t="s">
        <v>115</v>
      </c>
      <c r="I377" s="938">
        <v>35.78</v>
      </c>
      <c r="J377" s="703">
        <f>(M377/I377)*100</f>
        <v>4.1922861934041364</v>
      </c>
      <c r="K377" s="957">
        <v>0.375</v>
      </c>
      <c r="L377" s="960">
        <v>4</v>
      </c>
      <c r="M377" s="694">
        <f>K377*L377</f>
        <v>1.5</v>
      </c>
      <c r="N377" s="943" t="s">
        <v>1002</v>
      </c>
      <c r="O377" s="796">
        <v>0.37</v>
      </c>
      <c r="P377" s="934">
        <v>43537</v>
      </c>
      <c r="Q377" s="934">
        <v>43553</v>
      </c>
      <c r="R377" s="694">
        <f>(K377-O377)/O377*100</f>
        <v>1.3513513513513526</v>
      </c>
      <c r="S377" s="759">
        <f>IF(INDEX(Historical!$D$7:$D$1439,MATCH(B377,Historical!$B$7:$B$1450,0))=0,"n/a",(INDEX(Historical!$C$7:$C$1439,MATCH(B377,Historical!$B$7:$B$1450,0))/INDEX(Historical!$D$7:$D$1439,MATCH(B377,Historical!$B$7:$B$1450,0))-1)*100)</f>
        <v>1.3698630136986356</v>
      </c>
      <c r="T377" s="759">
        <f>IF(INDEX(Historical!$F$7:$F$1432,MATCH(B377,Historical!$B$7:$B$1450,0))=0,"n/a",((INDEX(Historical!$C$7:$C$1439,MATCH(B377,Historical!$B$7:$B$1450,0))/INDEX(Historical!$F$7:$F$1432,MATCH(B377,Historical!$B$7:$B$1450,0)))^(1/3)-1)*100)</f>
        <v>6.0750740000032</v>
      </c>
      <c r="U377" s="759">
        <f>IF(INDEX(Historical!$H$7:$H$1432,MATCH(B377,Historical!$B$7:$B$1450,0))=0,"n/a",((INDEX(Historical!$C$7:$C$1439,MATCH(B377,Historical!$B$7:$B$1450,0))/INDEX(Historical!$H$7:$H$1432,MATCH(B377,Historical!$B$7:$B$1450,0)))^(1/5)-1)*100)</f>
        <v>11.994446021554527</v>
      </c>
      <c r="V377" s="759">
        <f>IF(INDEX(Historical!$O$7:$O$1432,MATCH(B377,Historical!$B$7:$B$1450,0))=0,"n/a",((INDEX(Historical!$C$7:$C$1439,MATCH(B377,Historical!$B$7:$B$1450,0))/INDEX(Historical!$O$7:$O$1432,MATCH(B377,Historical!$B$7:$B$1450,0)))^(1/10)-1)*100)</f>
        <v>1.3834814372290616</v>
      </c>
      <c r="W377" s="760">
        <f>IF(OR(U377&lt;=0,U377="n/a",V377&lt;=0,V377="n/a"),"n/a",U377/V377)</f>
        <v>8.6697556604574952</v>
      </c>
      <c r="X377" s="761" t="str">
        <f>IF(OR(AJ377&lt;=0,AJ377="n/a",U377&lt;=0,U377="n/a"),"n/a",U377/AJ377)</f>
        <v>n/a</v>
      </c>
      <c r="Y377" s="717"/>
      <c r="Z377" s="703">
        <f>IF(OR(AC377&lt;0.01,AC377="n/a"),"n/a",M377/AC377*100)</f>
        <v>55.147058823529406</v>
      </c>
      <c r="AA377" s="959">
        <f>IF(OR(AC377&lt;0.01,AC377="n/a"),"n/a",I377/AC377)</f>
        <v>13.154411764705882</v>
      </c>
      <c r="AB377" s="960">
        <v>12</v>
      </c>
      <c r="AC377" s="938">
        <v>2.72</v>
      </c>
      <c r="AD377" s="938">
        <v>1.52</v>
      </c>
      <c r="AE377" s="938">
        <v>1.01</v>
      </c>
      <c r="AF377" s="938">
        <v>3.12</v>
      </c>
      <c r="AG377" s="938">
        <v>27</v>
      </c>
      <c r="AH377" s="938">
        <v>-3.6999999999999997</v>
      </c>
      <c r="AI377" s="938">
        <v>27.18</v>
      </c>
      <c r="AJ377" s="938">
        <v>-0.5</v>
      </c>
      <c r="AK377" s="938">
        <v>8.5</v>
      </c>
      <c r="AL377" s="951">
        <v>5550</v>
      </c>
      <c r="AM377" s="945">
        <v>0.2</v>
      </c>
      <c r="AN377" s="938">
        <v>4.07</v>
      </c>
      <c r="AO377" s="802">
        <f>IF(U377="n/a","n/a",IF(AA377&lt;0,"n/a",IF(AA377="n/a","n/a",J377+U377-AA377)))</f>
        <v>3.0323204502527812</v>
      </c>
      <c r="AP377" s="803">
        <f>IF(U377="n/a","n/a",J377+U377)</f>
        <v>16.186732214958663</v>
      </c>
      <c r="AQ377" s="961">
        <f>IF(OR(AC377&lt;0.01,AF377="n/a"),"n/a",(I377/SQRT(22.5*AC377*(I377/AF377))-1)*100)</f>
        <v>35.058447768828913</v>
      </c>
      <c r="AR377" s="703">
        <f>INDEX(Historical!$C$7:$C$1439,MATCH(B377,Historical!$B$7:$B$1450,0))*IF(AH377="n/a",1.03,IF(AH377&lt;0,1.01,IF(AH377&gt;10,1.1,(1+AH377/100))))</f>
        <v>1.4947999999999999</v>
      </c>
      <c r="AS377" s="959">
        <f>IF($AI377="n/a",1.03*AR377,IF($AI377&lt;0,1.01*AR377,IF($AI377&gt;10,1.1*AR377,(1+$AI377/100)*AR377)))</f>
        <v>1.64428</v>
      </c>
      <c r="AT377" s="959">
        <f>IF($AK377="n/a",1.03*AS377,IF($AK377&lt;0,1.01*AS377,IF($AK377&gt;10,1.1*AS377,(1+$AK377/100)*AS377)))</f>
        <v>1.7840437999999998</v>
      </c>
      <c r="AU377" s="959">
        <f>IF($AK377="n/a",1.03*AT377,IF($AK377&lt;0,1.01*AT377,IF($AK377&gt;10,1.1*AT377,(1+$AK377/100)*AT377)))</f>
        <v>1.9356875229999997</v>
      </c>
      <c r="AV377" s="959">
        <f>IF($AK377="n/a",1.03*AU377,IF($AK377&lt;0,1.01*AU377,IF($AK377&gt;10,1.1*AU377,(1+$AK377/100)*AU377)))</f>
        <v>2.1002209624549995</v>
      </c>
      <c r="AW377" s="703">
        <f>SUM(AR377:AV377)</f>
        <v>8.9590322854549989</v>
      </c>
      <c r="AX377" s="810">
        <f>AW377/I377*100</f>
        <v>25.039218237716597</v>
      </c>
      <c r="AY377" s="1017">
        <v>1.2</v>
      </c>
      <c r="AZ377" s="945">
        <v>14.09</v>
      </c>
      <c r="BA377" s="945">
        <v>-22.59</v>
      </c>
      <c r="BB377" s="945">
        <v>1.73</v>
      </c>
      <c r="BC377" s="945">
        <v>-3.04</v>
      </c>
      <c r="BE377" s="666">
        <v>2011</v>
      </c>
      <c r="BF377" s="971">
        <f>IF(BE377&gt;2008,0,IF(BE377&gt;2001,1,IF(BE377&gt;1990,2,IF(BE377&gt;1980,3,IF(BE377&gt;1973,4,IF(BE377&gt;1970,5,IF(BE377&gt;1960,6,IF(BE377&gt;1958,7,IF(BE377&gt;1953,8,9)))))))))</f>
        <v>0</v>
      </c>
      <c r="BG377" s="955">
        <v>5</v>
      </c>
      <c r="BH377" s="937"/>
    </row>
    <row r="378" spans="1:60" ht="11.25" customHeight="1" x14ac:dyDescent="0.2">
      <c r="A378" s="936" t="s">
        <v>1295</v>
      </c>
      <c r="B378" s="948" t="s">
        <v>1296</v>
      </c>
      <c r="C378" s="1013" t="s">
        <v>108</v>
      </c>
      <c r="D378" s="1013" t="s">
        <v>4365</v>
      </c>
      <c r="E378" s="792">
        <v>9</v>
      </c>
      <c r="F378" s="1227">
        <v>475</v>
      </c>
      <c r="G378" s="1227" t="s">
        <v>106</v>
      </c>
      <c r="H378" s="1227" t="s">
        <v>106</v>
      </c>
      <c r="I378" s="947">
        <v>19.670000000000002</v>
      </c>
      <c r="J378" s="703">
        <f>(M378/I378)*100</f>
        <v>2.6436197254702591</v>
      </c>
      <c r="K378" s="950">
        <v>0.13</v>
      </c>
      <c r="L378" s="960">
        <v>4</v>
      </c>
      <c r="M378" s="694">
        <f>K378*L378</f>
        <v>0.52</v>
      </c>
      <c r="N378" s="943" t="s">
        <v>796</v>
      </c>
      <c r="O378" s="795">
        <v>0.12</v>
      </c>
      <c r="P378" s="934">
        <v>43599</v>
      </c>
      <c r="Q378" s="934">
        <v>43621</v>
      </c>
      <c r="R378" s="694">
        <f>(K378-O378)/O378*100</f>
        <v>8.333333333333341</v>
      </c>
      <c r="S378" s="759">
        <f>IF(INDEX(Historical!$D$7:$D$1439,MATCH(B378,Historical!$B$7:$B$1450,0))=0,"n/a",(INDEX(Historical!$C$7:$C$1439,MATCH(B378,Historical!$B$7:$B$1450,0))/INDEX(Historical!$D$7:$D$1439,MATCH(B378,Historical!$B$7:$B$1450,0))-1)*100)</f>
        <v>14.999999999999991</v>
      </c>
      <c r="T378" s="759">
        <f>IF(INDEX(Historical!$F$7:$F$1432,MATCH(B378,Historical!$B$7:$B$1450,0))=0,"n/a",((INDEX(Historical!$C$7:$C$1439,MATCH(B378,Historical!$B$7:$B$1450,0))/INDEX(Historical!$F$7:$F$1432,MATCH(B378,Historical!$B$7:$B$1450,0)))^(1/3)-1)*100)</f>
        <v>18.70664916411231</v>
      </c>
      <c r="U378" s="759">
        <f>IF(INDEX(Historical!$H$7:$H$1432,MATCH(B378,Historical!$B$7:$B$1450,0))=0,"n/a",((INDEX(Historical!$C$7:$C$1439,MATCH(B378,Historical!$B$7:$B$1450,0))/INDEX(Historical!$H$7:$H$1432,MATCH(B378,Historical!$B$7:$B$1450,0)))^(1/5)-1)*100)</f>
        <v>25.97314324723947</v>
      </c>
      <c r="V378" s="759">
        <f>IF(INDEX(Historical!$O$7:$O$1432,MATCH(B378,Historical!$B$7:$B$1450,0))=0,"n/a",((INDEX(Historical!$C$7:$C$1439,MATCH(B378,Historical!$B$7:$B$1450,0))/INDEX(Historical!$O$7:$O$1432,MATCH(B378,Historical!$B$7:$B$1450,0)))^(1/10)-1)*100)</f>
        <v>25.00686650455901</v>
      </c>
      <c r="W378" s="760">
        <f>IF(OR(U378&lt;=0,U378="n/a",V378&lt;=0,V378="n/a"),"n/a",U378/V378)</f>
        <v>1.0386404567123313</v>
      </c>
      <c r="X378" s="761">
        <f>IF(OR(AJ378&lt;=0,AJ378="n/a",U378&lt;=0,U378="n/a"),"n/a",U378/AJ378)</f>
        <v>1.0473041631951399</v>
      </c>
      <c r="Y378" s="949"/>
      <c r="Z378" s="703">
        <f>IF(OR(AC378&lt;0.01,AC378="n/a"),"n/a",M378/AC378*100)</f>
        <v>30.232558139534888</v>
      </c>
      <c r="AA378" s="959">
        <f>IF(OR(AC378&lt;0.01,AC378="n/a"),"n/a",I378/AC378)</f>
        <v>11.436046511627907</v>
      </c>
      <c r="AB378" s="960">
        <v>12</v>
      </c>
      <c r="AC378" s="938">
        <v>1.72</v>
      </c>
      <c r="AD378" s="938">
        <v>2.3199999999999998</v>
      </c>
      <c r="AE378" s="938">
        <v>4.58</v>
      </c>
      <c r="AF378" s="938">
        <v>1.43</v>
      </c>
      <c r="AG378" s="938">
        <v>12.8</v>
      </c>
      <c r="AH378" s="938">
        <v>51.300000000000004</v>
      </c>
      <c r="AI378" s="938">
        <v>3.19</v>
      </c>
      <c r="AJ378" s="938">
        <v>24.8</v>
      </c>
      <c r="AK378" s="938">
        <v>5</v>
      </c>
      <c r="AL378" s="951">
        <v>3290</v>
      </c>
      <c r="AM378" s="945">
        <v>0.70000000000000007</v>
      </c>
      <c r="AN378" s="938">
        <v>0.16</v>
      </c>
      <c r="AO378" s="802">
        <f>IF(U378="n/a","n/a",IF(AA378&lt;0,"n/a",IF(AA378="n/a","n/a",J378+U378-AA378)))</f>
        <v>17.180716461081822</v>
      </c>
      <c r="AP378" s="803">
        <f>IF(U378="n/a","n/a",J378+U378)</f>
        <v>28.616762972709729</v>
      </c>
      <c r="AQ378" s="961">
        <f>IF(OR(AC378&lt;0.01,AF378="n/a"),"n/a",(I378/SQRT(22.5*AC378*(I378/AF378))-1)*100)</f>
        <v>-14.746009512417258</v>
      </c>
      <c r="AR378" s="703">
        <f>INDEX(Historical!$C$7:$C$1439,MATCH(B378,Historical!$B$7:$B$1450,0))*IF(AH378="n/a",1.03,IF(AH378&lt;0,1.01,IF(AH378&gt;10,1.1,(1+AH378/100))))</f>
        <v>0.50600000000000012</v>
      </c>
      <c r="AS378" s="959">
        <f>IF($AI378="n/a",1.03*AR378,IF($AI378&lt;0,1.01*AR378,IF($AI378&gt;10,1.1*AR378,(1+$AI378/100)*AR378)))</f>
        <v>0.52214140000000009</v>
      </c>
      <c r="AT378" s="959">
        <f>IF($AK378="n/a",1.03*AS378,IF($AK378&lt;0,1.01*AS378,IF($AK378&gt;10,1.1*AS378,(1+$AK378/100)*AS378)))</f>
        <v>0.5482484700000001</v>
      </c>
      <c r="AU378" s="959">
        <f>IF($AK378="n/a",1.03*AT378,IF($AK378&lt;0,1.01*AT378,IF($AK378&gt;10,1.1*AT378,(1+$AK378/100)*AT378)))</f>
        <v>0.57566089350000016</v>
      </c>
      <c r="AV378" s="959">
        <f>IF($AK378="n/a",1.03*AU378,IF($AK378&lt;0,1.01*AU378,IF($AK378&gt;10,1.1*AU378,(1+$AK378/100)*AU378)))</f>
        <v>0.60444393817500019</v>
      </c>
      <c r="AW378" s="703">
        <f>SUM(AR378:AV378)</f>
        <v>2.7564947016750008</v>
      </c>
      <c r="AX378" s="810">
        <f>AW378/I378*100</f>
        <v>14.013699550965942</v>
      </c>
      <c r="AY378" s="1017">
        <v>1.1599999999999999</v>
      </c>
      <c r="AZ378" s="945">
        <v>28.139999999999997</v>
      </c>
      <c r="BA378" s="945">
        <v>-19.91</v>
      </c>
      <c r="BB378" s="945">
        <v>4.2299999999999995</v>
      </c>
      <c r="BC378" s="945">
        <v>5.28</v>
      </c>
      <c r="BE378" s="666">
        <v>2011</v>
      </c>
      <c r="BF378" s="971">
        <f>IF(BE378&gt;2008,0,IF(BE378&gt;2001,1,IF(BE378&gt;1990,2,IF(BE378&gt;1980,3,IF(BE378&gt;1973,4,IF(BE378&gt;1970,5,IF(BE378&gt;1960,6,IF(BE378&gt;1958,7,IF(BE378&gt;1953,8,9)))))))))</f>
        <v>0</v>
      </c>
      <c r="BG378" s="955">
        <v>2</v>
      </c>
    </row>
    <row r="379" spans="1:60" ht="11.25" customHeight="1" x14ac:dyDescent="0.2">
      <c r="A379" s="944" t="s">
        <v>1299</v>
      </c>
      <c r="B379" s="948" t="s">
        <v>1300</v>
      </c>
      <c r="C379" s="1013" t="s">
        <v>112</v>
      </c>
      <c r="D379" s="1013" t="s">
        <v>4387</v>
      </c>
      <c r="E379" s="792">
        <v>8</v>
      </c>
      <c r="F379" s="1227">
        <v>542</v>
      </c>
      <c r="G379" s="1204" t="s">
        <v>37</v>
      </c>
      <c r="H379" s="1204" t="s">
        <v>37</v>
      </c>
      <c r="I379" s="947">
        <v>172.46</v>
      </c>
      <c r="J379" s="703">
        <f>(M379/I379)*100</f>
        <v>1.9018902934013684</v>
      </c>
      <c r="K379" s="950">
        <v>0.82</v>
      </c>
      <c r="L379" s="960">
        <v>4</v>
      </c>
      <c r="M379" s="694">
        <f>K379*L379</f>
        <v>3.28</v>
      </c>
      <c r="N379" s="943" t="s">
        <v>250</v>
      </c>
      <c r="O379" s="795">
        <v>0.745</v>
      </c>
      <c r="P379" s="934">
        <v>43419</v>
      </c>
      <c r="Q379" s="934">
        <v>43441</v>
      </c>
      <c r="R379" s="694">
        <f>(K379-O379)/O379*100</f>
        <v>10.067114093959725</v>
      </c>
      <c r="S379" s="759">
        <f>IF(INDEX(Historical!$D$7:$D$1439,MATCH(B379,Historical!$B$7:$B$1450,0))=0,"n/a",(INDEX(Historical!$C$7:$C$1439,MATCH(B379,Historical!$B$7:$B$1450,0))/INDEX(Historical!$D$7:$D$1439,MATCH(B379,Historical!$B$7:$B$1450,0))-1)*100)</f>
        <v>11.496350364963504</v>
      </c>
      <c r="T379" s="759">
        <f>IF(INDEX(Historical!$F$7:$F$1432,MATCH(B379,Historical!$B$7:$B$1450,0))=0,"n/a",((INDEX(Historical!$C$7:$C$1439,MATCH(B379,Historical!$B$7:$B$1450,0))/INDEX(Historical!$F$7:$F$1432,MATCH(B379,Historical!$B$7:$B$1450,0)))^(1/3)-1)*100)</f>
        <v>12.467233926731458</v>
      </c>
      <c r="U379" s="759">
        <f>IF(INDEX(Historical!$H$7:$H$1432,MATCH(B379,Historical!$B$7:$B$1450,0))=0,"n/a",((INDEX(Historical!$C$7:$C$1439,MATCH(B379,Historical!$B$7:$B$1450,0))/INDEX(Historical!$H$7:$H$1432,MATCH(B379,Historical!$B$7:$B$1450,0)))^(1/5)-1)*100)</f>
        <v>12.70427420420981</v>
      </c>
      <c r="V379" s="759">
        <f>IF(INDEX(Historical!$O$7:$O$1432,MATCH(B379,Historical!$B$7:$B$1450,0))=0,"n/a",((INDEX(Historical!$C$7:$C$1439,MATCH(B379,Historical!$B$7:$B$1450,0))/INDEX(Historical!$O$7:$O$1432,MATCH(B379,Historical!$B$7:$B$1450,0)))^(1/10)-1)*100)</f>
        <v>10.754620403060366</v>
      </c>
      <c r="W379" s="760">
        <f>IF(OR(U379&lt;=0,U379="n/a",V379&lt;=0,V379="n/a"),"n/a",U379/V379)</f>
        <v>1.1812852270076073</v>
      </c>
      <c r="X379" s="761">
        <f>IF(OR(AJ379&lt;=0,AJ379="n/a",U379&lt;=0,U379="n/a"),"n/a",U379/AJ379)</f>
        <v>1.1242720534698947</v>
      </c>
      <c r="Y379" s="706"/>
      <c r="Z379" s="703">
        <f>IF(OR(AC379&lt;0.01,AC379="n/a"),"n/a",M379/AC379*100)</f>
        <v>37.06214689265537</v>
      </c>
      <c r="AA379" s="959">
        <f>IF(OR(AC379&lt;0.01,AC379="n/a"),"n/a",I379/AC379)</f>
        <v>19.487005649717517</v>
      </c>
      <c r="AB379" s="960">
        <v>12</v>
      </c>
      <c r="AC379" s="938">
        <v>8.85</v>
      </c>
      <c r="AD379" s="938">
        <v>2.91</v>
      </c>
      <c r="AE379" s="938">
        <v>3.24</v>
      </c>
      <c r="AF379" s="938">
        <v>7.04</v>
      </c>
      <c r="AG379" s="938">
        <v>38.4</v>
      </c>
      <c r="AH379" s="938">
        <v>42.1</v>
      </c>
      <c r="AI379" s="938">
        <v>9.879999999999999</v>
      </c>
      <c r="AJ379" s="938">
        <v>11.3</v>
      </c>
      <c r="AK379" s="938">
        <v>6.75</v>
      </c>
      <c r="AL379" s="951">
        <v>125240</v>
      </c>
      <c r="AM379" s="945">
        <v>0.1</v>
      </c>
      <c r="AN379" s="938">
        <v>0.91</v>
      </c>
      <c r="AO379" s="802">
        <f>IF(U379="n/a","n/a",IF(AA379&lt;0,"n/a",IF(AA379="n/a","n/a",J379+U379-AA379)))</f>
        <v>-4.8808411521063384</v>
      </c>
      <c r="AP379" s="803">
        <f>IF(U379="n/a","n/a",J379+U379)</f>
        <v>14.606164497611179</v>
      </c>
      <c r="AQ379" s="961">
        <f>IF(OR(AC379&lt;0.01,AF379="n/a"),"n/a",(I379/SQRT(22.5*AC379*(I379/AF379))-1)*100)</f>
        <v>146.92645758426966</v>
      </c>
      <c r="AR379" s="703">
        <f>INDEX(Historical!$C$7:$C$1439,MATCH(B379,Historical!$B$7:$B$1450,0))*IF(AH379="n/a",1.03,IF(AH379&lt;0,1.01,IF(AH379&gt;10,1.1,(1+AH379/100))))</f>
        <v>3.3605000000000005</v>
      </c>
      <c r="AS379" s="959">
        <f>IF($AI379="n/a",1.03*AR379,IF($AI379&lt;0,1.01*AR379,IF($AI379&gt;10,1.1*AR379,(1+$AI379/100)*AR379)))</f>
        <v>3.6925174000000007</v>
      </c>
      <c r="AT379" s="959">
        <f>IF($AK379="n/a",1.03*AS379,IF($AK379&lt;0,1.01*AS379,IF($AK379&gt;10,1.1*AS379,(1+$AK379/100)*AS379)))</f>
        <v>3.9417623245000004</v>
      </c>
      <c r="AU379" s="959">
        <f>IF($AK379="n/a",1.03*AT379,IF($AK379&lt;0,1.01*AT379,IF($AK379&gt;10,1.1*AT379,(1+$AK379/100)*AT379)))</f>
        <v>4.2078312814037497</v>
      </c>
      <c r="AV379" s="959">
        <f>IF($AK379="n/a",1.03*AU379,IF($AK379&lt;0,1.01*AU379,IF($AK379&gt;10,1.1*AU379,(1+$AK379/100)*AU379)))</f>
        <v>4.4918598928985025</v>
      </c>
      <c r="AW379" s="703">
        <f>SUM(AR379:AV379)</f>
        <v>19.694470898802255</v>
      </c>
      <c r="AX379" s="810">
        <f>AW379/I379*100</f>
        <v>11.419732632959674</v>
      </c>
      <c r="AY379" s="1017">
        <v>1.0900000000000001</v>
      </c>
      <c r="AZ379" s="945">
        <v>39.67</v>
      </c>
      <c r="BA379" s="945">
        <v>-3.37</v>
      </c>
      <c r="BB379" s="945">
        <v>0.01</v>
      </c>
      <c r="BC379" s="945">
        <v>10.530000000000001</v>
      </c>
      <c r="BE379" s="666">
        <v>2012</v>
      </c>
      <c r="BF379" s="971">
        <f>IF(BE379&gt;2008,0,IF(BE379&gt;2001,1,IF(BE379&gt;1990,2,IF(BE379&gt;1980,3,IF(BE379&gt;1973,4,IF(BE379&gt;1970,5,IF(BE379&gt;1960,6,IF(BE379&gt;1958,7,IF(BE379&gt;1953,8,9)))))))))</f>
        <v>0</v>
      </c>
      <c r="BG379" s="955">
        <v>11.899999999999999</v>
      </c>
      <c r="BH379" s="937"/>
    </row>
    <row r="380" spans="1:60" ht="11.25" customHeight="1" x14ac:dyDescent="0.2">
      <c r="A380" s="936" t="s">
        <v>626</v>
      </c>
      <c r="B380" s="948" t="s">
        <v>627</v>
      </c>
      <c r="C380" s="1013" t="s">
        <v>108</v>
      </c>
      <c r="D380" s="1013" t="s">
        <v>4365</v>
      </c>
      <c r="E380" s="792">
        <v>14</v>
      </c>
      <c r="F380" s="1227">
        <v>271</v>
      </c>
      <c r="G380" s="1227" t="s">
        <v>106</v>
      </c>
      <c r="H380" s="1227" t="s">
        <v>106</v>
      </c>
      <c r="I380" s="947">
        <v>110.5</v>
      </c>
      <c r="J380" s="703">
        <f>(M380/I380)*100</f>
        <v>1.5927601809954752</v>
      </c>
      <c r="K380" s="950">
        <v>0.44</v>
      </c>
      <c r="L380" s="960">
        <v>4</v>
      </c>
      <c r="M380" s="694">
        <f>K380*L380</f>
        <v>1.76</v>
      </c>
      <c r="N380" s="943" t="s">
        <v>520</v>
      </c>
      <c r="O380" s="795">
        <v>0.41</v>
      </c>
      <c r="P380" s="934">
        <v>43418</v>
      </c>
      <c r="Q380" s="934">
        <v>43434</v>
      </c>
      <c r="R380" s="694">
        <f>(K380-O380)/O380*100</f>
        <v>7.3170731707317138</v>
      </c>
      <c r="S380" s="759">
        <f>IF(INDEX(Historical!$D$7:$D$1439,MATCH(B380,Historical!$B$7:$B$1450,0))=0,"n/a",(INDEX(Historical!$C$7:$C$1439,MATCH(B380,Historical!$B$7:$B$1450,0))/INDEX(Historical!$D$7:$D$1439,MATCH(B380,Historical!$B$7:$B$1450,0))-1)*100)</f>
        <v>34.136546184738961</v>
      </c>
      <c r="T380" s="759">
        <f>IF(INDEX(Historical!$F$7:$F$1432,MATCH(B380,Historical!$B$7:$B$1450,0))=0,"n/a",((INDEX(Historical!$C$7:$C$1439,MATCH(B380,Historical!$B$7:$B$1450,0))/INDEX(Historical!$F$7:$F$1432,MATCH(B380,Historical!$B$7:$B$1450,0)))^(1/3)-1)*100)</f>
        <v>15.637201230263354</v>
      </c>
      <c r="U380" s="759">
        <f>IF(INDEX(Historical!$H$7:$H$1432,MATCH(B380,Historical!$B$7:$B$1450,0))=0,"n/a",((INDEX(Historical!$C$7:$C$1439,MATCH(B380,Historical!$B$7:$B$1450,0))/INDEX(Historical!$H$7:$H$1432,MATCH(B380,Historical!$B$7:$B$1450,0)))^(1/5)-1)*100)</f>
        <v>10.80090157890703</v>
      </c>
      <c r="V380" s="759">
        <f>IF(INDEX(Historical!$O$7:$O$1432,MATCH(B380,Historical!$B$7:$B$1450,0))=0,"n/a",((INDEX(Historical!$C$7:$C$1439,MATCH(B380,Historical!$B$7:$B$1450,0))/INDEX(Historical!$O$7:$O$1432,MATCH(B380,Historical!$B$7:$B$1450,0)))^(1/10)-1)*100)</f>
        <v>12.447706718009165</v>
      </c>
      <c r="W380" s="760">
        <f>IF(OR(U380&lt;=0,U380="n/a",V380&lt;=0,V380="n/a"),"n/a",U380/V380)</f>
        <v>0.86770212566789029</v>
      </c>
      <c r="X380" s="761" t="str">
        <f>IF(OR(AJ380&lt;=0,AJ380="n/a",U380&lt;=0,U380="n/a"),"n/a",U380/AJ380)</f>
        <v>n/a</v>
      </c>
      <c r="Y380" s="718"/>
      <c r="Z380" s="703" t="str">
        <f>IF(OR(AC380&lt;0.01,AC380="n/a"),"n/a",M380/AC380*100)</f>
        <v>n/a</v>
      </c>
      <c r="AA380" s="959" t="str">
        <f>IF(OR(AC380&lt;0.01,AC380="n/a"),"n/a",I380/AC380)</f>
        <v>n/a</v>
      </c>
      <c r="AB380" s="960">
        <v>12</v>
      </c>
      <c r="AC380" s="938" t="s">
        <v>137</v>
      </c>
      <c r="AD380" s="938" t="s">
        <v>137</v>
      </c>
      <c r="AE380" s="938" t="s">
        <v>137</v>
      </c>
      <c r="AF380" s="938" t="s">
        <v>137</v>
      </c>
      <c r="AG380" s="938" t="s">
        <v>137</v>
      </c>
      <c r="AH380" s="938" t="s">
        <v>137</v>
      </c>
      <c r="AI380" s="938" t="s">
        <v>137</v>
      </c>
      <c r="AJ380" s="938" t="s">
        <v>137</v>
      </c>
      <c r="AK380" s="938" t="s">
        <v>137</v>
      </c>
      <c r="AL380" s="951" t="s">
        <v>137</v>
      </c>
      <c r="AM380" s="945" t="s">
        <v>137</v>
      </c>
      <c r="AN380" s="938" t="s">
        <v>137</v>
      </c>
      <c r="AO380" s="802" t="str">
        <f>IF(U380="n/a","n/a",IF(AA380&lt;0,"n/a",IF(AA380="n/a","n/a",J380+U380-AA380)))</f>
        <v>n/a</v>
      </c>
      <c r="AP380" s="803">
        <f>IF(U380="n/a","n/a",J380+U380)</f>
        <v>12.393661759902505</v>
      </c>
      <c r="AQ380" s="961" t="str">
        <f>IF(OR(AC380&lt;0.01,AF380="n/a"),"n/a",(I380/SQRT(22.5*AC380*(I380/AF380))-1)*100)</f>
        <v>n/a</v>
      </c>
      <c r="AR380" s="703">
        <f>INDEX(Historical!$C$7:$C$1439,MATCH(B380,Historical!$B$7:$B$1450,0))*IF(AH380="n/a",1.03,IF(AH380&lt;0,1.01,IF(AH380&gt;10,1.1,(1+AH380/100))))</f>
        <v>1.7201</v>
      </c>
      <c r="AS380" s="959">
        <f>IF($AI380="n/a",1.03*AR380,IF($AI380&lt;0,1.01*AR380,IF($AI380&gt;10,1.1*AR380,(1+$AI380/100)*AR380)))</f>
        <v>1.771703</v>
      </c>
      <c r="AT380" s="959">
        <f>IF($AK380="n/a",1.03*AS380,IF($AK380&lt;0,1.01*AS380,IF($AK380&gt;10,1.1*AS380,(1+$AK380/100)*AS380)))</f>
        <v>1.8248540900000001</v>
      </c>
      <c r="AU380" s="959">
        <f>IF($AK380="n/a",1.03*AT380,IF($AK380&lt;0,1.01*AT380,IF($AK380&gt;10,1.1*AT380,(1+$AK380/100)*AT380)))</f>
        <v>1.8795997127000001</v>
      </c>
      <c r="AV380" s="959">
        <f>IF($AK380="n/a",1.03*AU380,IF($AK380&lt;0,1.01*AU380,IF($AK380&gt;10,1.1*AU380,(1+$AK380/100)*AU380)))</f>
        <v>1.9359877040810003</v>
      </c>
      <c r="AW380" s="703">
        <f>SUM(AR380:AV380)</f>
        <v>9.1322445067809994</v>
      </c>
      <c r="AX380" s="810">
        <f>AW380/I380*100</f>
        <v>8.2644746667701359</v>
      </c>
      <c r="AY380" s="1017" t="s">
        <v>137</v>
      </c>
      <c r="AZ380" s="945" t="s">
        <v>137</v>
      </c>
      <c r="BA380" s="945" t="s">
        <v>137</v>
      </c>
      <c r="BB380" s="945" t="s">
        <v>137</v>
      </c>
      <c r="BC380" s="945" t="s">
        <v>137</v>
      </c>
      <c r="BD380" s="984" t="s">
        <v>4290</v>
      </c>
      <c r="BE380" s="666">
        <v>2005</v>
      </c>
      <c r="BF380" s="971">
        <f>IF(BE380&gt;2008,0,IF(BE380&gt;2001,1,IF(BE380&gt;1990,2,IF(BE380&gt;1980,3,IF(BE380&gt;1973,4,IF(BE380&gt;1970,5,IF(BE380&gt;1960,6,IF(BE380&gt;1958,7,IF(BE380&gt;1953,8,9)))))))))</f>
        <v>1</v>
      </c>
      <c r="BG380" s="955" t="s">
        <v>137</v>
      </c>
      <c r="BH380" s="937"/>
    </row>
    <row r="381" spans="1:60" ht="11.25" customHeight="1" x14ac:dyDescent="0.2">
      <c r="A381" s="936" t="s">
        <v>1301</v>
      </c>
      <c r="B381" s="948" t="s">
        <v>1302</v>
      </c>
      <c r="C381" s="1013" t="s">
        <v>108</v>
      </c>
      <c r="D381" s="1013" t="s">
        <v>4365</v>
      </c>
      <c r="E381" s="792">
        <v>7</v>
      </c>
      <c r="F381" s="1227">
        <v>622</v>
      </c>
      <c r="G381" s="1171" t="s">
        <v>106</v>
      </c>
      <c r="H381" s="1171" t="s">
        <v>106</v>
      </c>
      <c r="I381" s="947">
        <v>14.75</v>
      </c>
      <c r="J381" s="703">
        <f>(M381/I381)*100</f>
        <v>3.796610169491526</v>
      </c>
      <c r="K381" s="950">
        <v>0.14000000000000001</v>
      </c>
      <c r="L381" s="960">
        <v>4</v>
      </c>
      <c r="M381" s="694">
        <f>K381*L381</f>
        <v>0.56000000000000005</v>
      </c>
      <c r="N381" s="943" t="s">
        <v>560</v>
      </c>
      <c r="O381" s="795">
        <v>0.13</v>
      </c>
      <c r="P381" s="939">
        <v>43307</v>
      </c>
      <c r="Q381" s="939">
        <v>43322</v>
      </c>
      <c r="R381" s="694">
        <f>(K381-O381)/O381*100</f>
        <v>7.6923076923076987</v>
      </c>
      <c r="S381" s="759">
        <f>IF(INDEX(Historical!$D$7:$D$1439,MATCH(B381,Historical!$B$7:$B$1450,0))=0,"n/a",(INDEX(Historical!$C$7:$C$1439,MATCH(B381,Historical!$B$7:$B$1450,0))/INDEX(Historical!$D$7:$D$1439,MATCH(B381,Historical!$B$7:$B$1450,0))-1)*100)</f>
        <v>8.0000000000000071</v>
      </c>
      <c r="T381" s="759">
        <f>IF(INDEX(Historical!$F$7:$F$1432,MATCH(B381,Historical!$B$7:$B$1450,0))=0,"n/a",((INDEX(Historical!$C$7:$C$1439,MATCH(B381,Historical!$B$7:$B$1450,0))/INDEX(Historical!$F$7:$F$1432,MATCH(B381,Historical!$B$7:$B$1450,0)))^(1/3)-1)*100)</f>
        <v>8.7380373002892142</v>
      </c>
      <c r="U381" s="759">
        <f>IF(INDEX(Historical!$H$7:$H$1432,MATCH(B381,Historical!$B$7:$B$1450,0))=0,"n/a",((INDEX(Historical!$C$7:$C$1439,MATCH(B381,Historical!$B$7:$B$1450,0))/INDEX(Historical!$H$7:$H$1432,MATCH(B381,Historical!$B$7:$B$1450,0)))^(1/5)-1)*100)</f>
        <v>16.651613497612306</v>
      </c>
      <c r="V381" s="759">
        <f>IF(INDEX(Historical!$O$7:$O$1432,MATCH(B381,Historical!$B$7:$B$1450,0))=0,"n/a",((INDEX(Historical!$C$7:$C$1439,MATCH(B381,Historical!$B$7:$B$1450,0))/INDEX(Historical!$O$7:$O$1432,MATCH(B381,Historical!$B$7:$B$1450,0)))^(1/10)-1)*100)</f>
        <v>17.24655947096949</v>
      </c>
      <c r="W381" s="760">
        <f>IF(OR(U381&lt;=0,U381="n/a",V381&lt;=0,V381="n/a"),"n/a",U381/V381)</f>
        <v>0.96550349799572288</v>
      </c>
      <c r="X381" s="761">
        <f>IF(OR(AJ381&lt;=0,AJ381="n/a",U381&lt;=0,U381="n/a"),"n/a",U381/AJ381)</f>
        <v>2.4132773184945369</v>
      </c>
      <c r="Y381" s="717"/>
      <c r="Z381" s="703">
        <f>IF(OR(AC381&lt;0.01,AC381="n/a"),"n/a",M381/AC381*100)</f>
        <v>40.579710144927546</v>
      </c>
      <c r="AA381" s="959">
        <f>IF(OR(AC381&lt;0.01,AC381="n/a"),"n/a",I381/AC381)</f>
        <v>10.688405797101449</v>
      </c>
      <c r="AB381" s="960">
        <v>12</v>
      </c>
      <c r="AC381" s="938">
        <v>1.38</v>
      </c>
      <c r="AD381" s="938">
        <v>1.33</v>
      </c>
      <c r="AE381" s="938">
        <v>2.64</v>
      </c>
      <c r="AF381" s="938">
        <v>0.95</v>
      </c>
      <c r="AG381" s="938">
        <v>9.9</v>
      </c>
      <c r="AH381" s="938">
        <v>18.5</v>
      </c>
      <c r="AI381" s="938">
        <v>-0.67999999999999994</v>
      </c>
      <c r="AJ381" s="938">
        <v>6.9</v>
      </c>
      <c r="AK381" s="938">
        <v>8</v>
      </c>
      <c r="AL381" s="951">
        <v>1810</v>
      </c>
      <c r="AM381" s="945">
        <v>0.6</v>
      </c>
      <c r="AN381" s="938">
        <v>0.15</v>
      </c>
      <c r="AO381" s="802">
        <f>IF(U381="n/a","n/a",IF(AA381&lt;0,"n/a",IF(AA381="n/a","n/a",J381+U381-AA381)))</f>
        <v>9.759817870002383</v>
      </c>
      <c r="AP381" s="803">
        <f>IF(U381="n/a","n/a",J381+U381)</f>
        <v>20.448223667103832</v>
      </c>
      <c r="AQ381" s="961">
        <f>IF(OR(AC381&lt;0.01,AF381="n/a"),"n/a",(I381/SQRT(22.5*AC381*(I381/AF381))-1)*100)</f>
        <v>-32.822009201933881</v>
      </c>
      <c r="AR381" s="703">
        <f>INDEX(Historical!$C$7:$C$1439,MATCH(B381,Historical!$B$7:$B$1450,0))*IF(AH381="n/a",1.03,IF(AH381&lt;0,1.01,IF(AH381&gt;10,1.1,(1+AH381/100))))</f>
        <v>0.59400000000000008</v>
      </c>
      <c r="AS381" s="959">
        <f>IF($AI381="n/a",1.03*AR381,IF($AI381&lt;0,1.01*AR381,IF($AI381&gt;10,1.1*AR381,(1+$AI381/100)*AR381)))</f>
        <v>0.59994000000000014</v>
      </c>
      <c r="AT381" s="959">
        <f>IF($AK381="n/a",1.03*AS381,IF($AK381&lt;0,1.01*AS381,IF($AK381&gt;10,1.1*AS381,(1+$AK381/100)*AS381)))</f>
        <v>0.64793520000000016</v>
      </c>
      <c r="AU381" s="959">
        <f>IF($AK381="n/a",1.03*AT381,IF($AK381&lt;0,1.01*AT381,IF($AK381&gt;10,1.1*AT381,(1+$AK381/100)*AT381)))</f>
        <v>0.69977001600000022</v>
      </c>
      <c r="AV381" s="959">
        <f>IF($AK381="n/a",1.03*AU381,IF($AK381&lt;0,1.01*AU381,IF($AK381&gt;10,1.1*AU381,(1+$AK381/100)*AU381)))</f>
        <v>0.75575161728000029</v>
      </c>
      <c r="AW381" s="703">
        <f>SUM(AR381:AV381)</f>
        <v>3.2973968332800014</v>
      </c>
      <c r="AX381" s="810">
        <f>AW381/I381*100</f>
        <v>22.355232768000011</v>
      </c>
      <c r="AY381" s="1017">
        <v>1.44</v>
      </c>
      <c r="AZ381" s="945">
        <v>29.73</v>
      </c>
      <c r="BA381" s="945">
        <v>-17.690000000000001</v>
      </c>
      <c r="BB381" s="945">
        <v>7.76</v>
      </c>
      <c r="BC381" s="945">
        <v>6.2</v>
      </c>
      <c r="BE381" s="666">
        <v>2012</v>
      </c>
      <c r="BF381" s="971">
        <f>IF(BE381&gt;2008,0,IF(BE381&gt;2001,1,IF(BE381&gt;1990,2,IF(BE381&gt;1980,3,IF(BE381&gt;1973,4,IF(BE381&gt;1970,5,IF(BE381&gt;1960,6,IF(BE381&gt;1958,7,IF(BE381&gt;1953,8,9)))))))))</f>
        <v>0</v>
      </c>
      <c r="BG381" s="955">
        <v>1.2</v>
      </c>
      <c r="BH381" s="937"/>
    </row>
    <row r="382" spans="1:60" s="838" customFormat="1" ht="11.25" customHeight="1" x14ac:dyDescent="0.2">
      <c r="A382" s="698" t="s">
        <v>253</v>
      </c>
      <c r="B382" s="846" t="s">
        <v>254</v>
      </c>
      <c r="C382" s="1013" t="s">
        <v>179</v>
      </c>
      <c r="D382" s="1013" t="s">
        <v>4394</v>
      </c>
      <c r="E382" s="818">
        <v>46</v>
      </c>
      <c r="F382" s="1227">
        <v>43</v>
      </c>
      <c r="G382" s="1236" t="s">
        <v>106</v>
      </c>
      <c r="H382" s="1236" t="s">
        <v>106</v>
      </c>
      <c r="I382" s="831">
        <v>49.68</v>
      </c>
      <c r="J382" s="820">
        <f>(M382/I382)*100</f>
        <v>5.7165861513687597</v>
      </c>
      <c r="K382" s="821">
        <v>0.71</v>
      </c>
      <c r="L382" s="822">
        <v>4</v>
      </c>
      <c r="M382" s="823">
        <f>K382*L382</f>
        <v>2.84</v>
      </c>
      <c r="N382" s="824" t="s">
        <v>119</v>
      </c>
      <c r="O382" s="825">
        <v>0.7</v>
      </c>
      <c r="P382" s="842">
        <v>43328</v>
      </c>
      <c r="Q382" s="842">
        <v>43343</v>
      </c>
      <c r="R382" s="823">
        <f>(K382-O382)/O382*100</f>
        <v>1.4285714285714299</v>
      </c>
      <c r="S382" s="759">
        <f>IF(INDEX(Historical!$D$7:$D$1439,MATCH(B382,Historical!$B$7:$B$1450,0))=0,"n/a",(INDEX(Historical!$C$7:$C$1439,MATCH(B382,Historical!$B$7:$B$1450,0))/INDEX(Historical!$D$7:$D$1439,MATCH(B382,Historical!$B$7:$B$1450,0))-1)*100)</f>
        <v>0.71428571428571175</v>
      </c>
      <c r="T382" s="759">
        <f>IF(INDEX(Historical!$F$7:$F$1432,MATCH(B382,Historical!$B$7:$B$1450,0))=0,"n/a",((INDEX(Historical!$C$7:$C$1439,MATCH(B382,Historical!$B$7:$B$1450,0))/INDEX(Historical!$F$7:$F$1432,MATCH(B382,Historical!$B$7:$B$1450,0)))^(1/3)-1)*100)</f>
        <v>0.84138569487346437</v>
      </c>
      <c r="U382" s="759">
        <f>IF(INDEX(Historical!$H$7:$H$1432,MATCH(B382,Historical!$B$7:$B$1450,0))=0,"n/a",((INDEX(Historical!$C$7:$C$1439,MATCH(B382,Historical!$B$7:$B$1450,0))/INDEX(Historical!$H$7:$H$1432,MATCH(B382,Historical!$B$7:$B$1450,0)))^(1/5)-1)*100)</f>
        <v>16.751145735902085</v>
      </c>
      <c r="V382" s="759">
        <f>IF(INDEX(Historical!$O$7:$O$1432,MATCH(B382,Historical!$B$7:$B$1450,0))=0,"n/a",((INDEX(Historical!$C$7:$C$1439,MATCH(B382,Historical!$B$7:$B$1450,0))/INDEX(Historical!$O$7:$O$1432,MATCH(B382,Historical!$B$7:$B$1450,0)))^(1/10)-1)*100)</f>
        <v>30.963282174056506</v>
      </c>
      <c r="W382" s="827">
        <f>IF(OR(U382&lt;=0,U382="n/a",V382&lt;=0,V382="n/a"),"n/a",U382/V382)</f>
        <v>0.54100032553840571</v>
      </c>
      <c r="X382" s="828" t="str">
        <f>IF(OR(AJ382&lt;=0,AJ382="n/a",U382&lt;=0,U382="n/a"),"n/a",U382/AJ382)</f>
        <v>n/a</v>
      </c>
      <c r="Y382" s="843"/>
      <c r="Z382" s="820" t="str">
        <f>IF(OR(AC382&lt;0.01,AC382="n/a"),"n/a",M382/AC382*100)</f>
        <v>n/a</v>
      </c>
      <c r="AA382" s="830" t="str">
        <f>IF(OR(AC382&lt;0.01,AC382="n/a"),"n/a",I382/AC382)</f>
        <v>n/a</v>
      </c>
      <c r="AB382" s="822">
        <v>9</v>
      </c>
      <c r="AC382" s="831">
        <v>-0.03</v>
      </c>
      <c r="AD382" s="831" t="s">
        <v>137</v>
      </c>
      <c r="AE382" s="831">
        <v>2.0699999999999998</v>
      </c>
      <c r="AF382" s="831">
        <v>1.25</v>
      </c>
      <c r="AG382" s="831">
        <v>0</v>
      </c>
      <c r="AH382" s="840">
        <v>89.7</v>
      </c>
      <c r="AI382" s="840">
        <v>6.5600000000000005</v>
      </c>
      <c r="AJ382" s="831">
        <v>-15.1</v>
      </c>
      <c r="AK382" s="831" t="s">
        <v>137</v>
      </c>
      <c r="AL382" s="832">
        <v>5510</v>
      </c>
      <c r="AM382" s="833">
        <v>0.1</v>
      </c>
      <c r="AN382" s="831">
        <v>0.11</v>
      </c>
      <c r="AO382" s="834" t="str">
        <f>IF(U382="n/a","n/a",IF(AA382&lt;0,"n/a",IF(AA382="n/a","n/a",J382+U382-AA382)))</f>
        <v>n/a</v>
      </c>
      <c r="AP382" s="835">
        <f>IF(U382="n/a","n/a",J382+U382)</f>
        <v>22.467731887270844</v>
      </c>
      <c r="AQ382" s="836" t="str">
        <f>IF(OR(AC382&lt;0.01,AF382="n/a"),"n/a",(I382/SQRT(22.5*AC382*(I382/AF382))-1)*100)</f>
        <v>n/a</v>
      </c>
      <c r="AR382" s="703">
        <f>INDEX(Historical!$C$7:$C$1439,MATCH(B382,Historical!$B$7:$B$1450,0))*IF(AH382="n/a",1.03,IF(AH382&lt;0,1.01,IF(AH382&gt;10,1.1,(1+AH382/100))))</f>
        <v>3.1019999999999999</v>
      </c>
      <c r="AS382" s="830">
        <f>IF($AI382="n/a",1.03*AR382,IF($AI382&lt;0,1.01*AR382,IF($AI382&gt;10,1.1*AR382,(1+$AI382/100)*AR382)))</f>
        <v>3.3054912000000001</v>
      </c>
      <c r="AT382" s="830">
        <f>IF($AK382="n/a",1.03*AS382,IF($AK382&lt;0,1.01*AS382,IF($AK382&gt;10,1.1*AS382,(1+$AK382/100)*AS382)))</f>
        <v>3.4046559360000002</v>
      </c>
      <c r="AU382" s="830">
        <f>IF($AK382="n/a",1.03*AT382,IF($AK382&lt;0,1.01*AT382,IF($AK382&gt;10,1.1*AT382,(1+$AK382/100)*AT382)))</f>
        <v>3.5067956140800001</v>
      </c>
      <c r="AV382" s="830">
        <f>IF($AK382="n/a",1.03*AU382,IF($AK382&lt;0,1.01*AU382,IF($AK382&gt;10,1.1*AU382,(1+$AK382/100)*AU382)))</f>
        <v>3.6119994825024002</v>
      </c>
      <c r="AW382" s="820">
        <f>SUM(AR382:AV382)</f>
        <v>16.930942232582399</v>
      </c>
      <c r="AX382" s="837">
        <f>AW382/I382*100</f>
        <v>34.07999644239613</v>
      </c>
      <c r="AY382" s="1018">
        <v>1.48</v>
      </c>
      <c r="AZ382" s="833">
        <v>11.49</v>
      </c>
      <c r="BA382" s="833">
        <v>-32.629999999999995</v>
      </c>
      <c r="BB382" s="833">
        <v>-1.6400000000000001</v>
      </c>
      <c r="BC382" s="833">
        <v>-10.870000000000001</v>
      </c>
      <c r="BD382" s="985"/>
      <c r="BE382" s="666">
        <v>1973</v>
      </c>
      <c r="BF382" s="971">
        <f>IF(BE382&gt;2008,0,IF(BE382&gt;2001,1,IF(BE382&gt;1990,2,IF(BE382&gt;1980,3,IF(BE382&gt;1973,4,IF(BE382&gt;1970,5,IF(BE382&gt;1960,6,IF(BE382&gt;1958,7,IF(BE382&gt;1953,8,9)))))))))</f>
        <v>5</v>
      </c>
      <c r="BG382" s="892">
        <v>0</v>
      </c>
    </row>
    <row r="383" spans="1:60" ht="11.25" customHeight="1" x14ac:dyDescent="0.2">
      <c r="A383" s="944" t="s">
        <v>1309</v>
      </c>
      <c r="B383" s="948" t="s">
        <v>1310</v>
      </c>
      <c r="C383" s="1013" t="s">
        <v>4216</v>
      </c>
      <c r="D383" s="1013" t="s">
        <v>4344</v>
      </c>
      <c r="E383" s="792">
        <v>9</v>
      </c>
      <c r="F383" s="1227">
        <v>401</v>
      </c>
      <c r="G383" s="1227" t="s">
        <v>106</v>
      </c>
      <c r="H383" s="1227" t="s">
        <v>106</v>
      </c>
      <c r="I383" s="947">
        <v>21.04</v>
      </c>
      <c r="J383" s="703">
        <f>(M383/I383)*100</f>
        <v>3.0456273764258559</v>
      </c>
      <c r="K383" s="950">
        <v>0.16020000000000001</v>
      </c>
      <c r="L383" s="960">
        <v>4</v>
      </c>
      <c r="M383" s="694">
        <f>K383*L383</f>
        <v>0.64080000000000004</v>
      </c>
      <c r="N383" s="943" t="s">
        <v>190</v>
      </c>
      <c r="O383" s="795">
        <v>0.13930000000000001</v>
      </c>
      <c r="P383" s="934">
        <v>43446</v>
      </c>
      <c r="Q383" s="934">
        <v>43467</v>
      </c>
      <c r="R383" s="694">
        <f>(K383-O383)/O383*100</f>
        <v>15.003589375448673</v>
      </c>
      <c r="S383" s="759">
        <f>IF(INDEX(Historical!$D$7:$D$1439,MATCH(B383,Historical!$B$7:$B$1450,0))=0,"n/a",(INDEX(Historical!$C$7:$C$1439,MATCH(B383,Historical!$B$7:$B$1450,0))/INDEX(Historical!$D$7:$D$1439,MATCH(B383,Historical!$B$7:$B$1450,0))-1)*100)</f>
        <v>4.9736247174076764</v>
      </c>
      <c r="T383" s="759">
        <f>IF(INDEX(Historical!$F$7:$F$1432,MATCH(B383,Historical!$B$7:$B$1450,0))=0,"n/a",((INDEX(Historical!$C$7:$C$1439,MATCH(B383,Historical!$B$7:$B$1450,0))/INDEX(Historical!$F$7:$F$1432,MATCH(B383,Historical!$B$7:$B$1450,0)))^(1/3)-1)*100)</f>
        <v>18.846277644674771</v>
      </c>
      <c r="U383" s="759">
        <f>IF(INDEX(Historical!$H$7:$H$1432,MATCH(B383,Historical!$B$7:$B$1450,0))=0,"n/a",((INDEX(Historical!$C$7:$C$1439,MATCH(B383,Historical!$B$7:$B$1450,0))/INDEX(Historical!$H$7:$H$1432,MATCH(B383,Historical!$B$7:$B$1450,0)))^(1/5)-1)*100)</f>
        <v>16.343262416327619</v>
      </c>
      <c r="V383" s="759">
        <f>IF(INDEX(Historical!$O$7:$O$1432,MATCH(B383,Historical!$B$7:$B$1450,0))=0,"n/a",((INDEX(Historical!$C$7:$C$1439,MATCH(B383,Historical!$B$7:$B$1450,0))/INDEX(Historical!$O$7:$O$1432,MATCH(B383,Historical!$B$7:$B$1450,0)))^(1/10)-1)*100)</f>
        <v>13.956195926035964</v>
      </c>
      <c r="W383" s="760">
        <f>IF(OR(U383&lt;=0,U383="n/a",V383&lt;=0,V383="n/a"),"n/a",U383/V383)</f>
        <v>1.1710399096532076</v>
      </c>
      <c r="X383" s="761" t="str">
        <f>IF(OR(AJ383&lt;=0,AJ383="n/a",U383&lt;=0,U383="n/a"),"n/a",U383/AJ383)</f>
        <v>n/a</v>
      </c>
      <c r="Y383" s="714"/>
      <c r="Z383" s="703">
        <f>IF(OR(AC383&lt;0.01,AC383="n/a"),"n/a",M383/AC383*100)</f>
        <v>25.428571428571427</v>
      </c>
      <c r="AA383" s="959">
        <f>IF(OR(AC383&lt;0.01,AC383="n/a"),"n/a",I383/AC383)</f>
        <v>8.349206349206348</v>
      </c>
      <c r="AB383" s="960">
        <v>10</v>
      </c>
      <c r="AC383" s="938">
        <v>2.52</v>
      </c>
      <c r="AD383" s="938">
        <v>1.55</v>
      </c>
      <c r="AE383" s="938">
        <v>0.56000000000000005</v>
      </c>
      <c r="AF383" s="940" t="s">
        <v>137</v>
      </c>
      <c r="AG383" s="941">
        <v>-273.39999999999998</v>
      </c>
      <c r="AH383" s="938">
        <v>18.099999999999998</v>
      </c>
      <c r="AI383" s="938">
        <v>4.91</v>
      </c>
      <c r="AJ383" s="938">
        <v>-7.7</v>
      </c>
      <c r="AK383" s="938">
        <v>5.53</v>
      </c>
      <c r="AL383" s="951">
        <v>32930</v>
      </c>
      <c r="AM383" s="945">
        <v>0.22999999999999998</v>
      </c>
      <c r="AN383" s="938" t="s">
        <v>137</v>
      </c>
      <c r="AO383" s="802">
        <f>IF(U383="n/a","n/a",IF(AA383&lt;0,"n/a",IF(AA383="n/a","n/a",J383+U383-AA383)))</f>
        <v>11.039683443547126</v>
      </c>
      <c r="AP383" s="803">
        <f>IF(U383="n/a","n/a",J383+U383)</f>
        <v>19.388889792753474</v>
      </c>
      <c r="AQ383" s="961" t="str">
        <f>IF(OR(AC383&lt;0.01,AF383="n/a"),"n/a",(I383/SQRT(22.5*AC383*(I383/AF383))-1)*100)</f>
        <v>n/a</v>
      </c>
      <c r="AR383" s="703">
        <f>INDEX(Historical!$C$7:$C$1439,MATCH(B383,Historical!$B$7:$B$1450,0))*IF(AH383="n/a",1.03,IF(AH383&lt;0,1.01,IF(AH383&gt;10,1.1,(1+AH383/100))))</f>
        <v>0.61292000000000013</v>
      </c>
      <c r="AS383" s="959">
        <f>IF($AI383="n/a",1.03*AR383,IF($AI383&lt;0,1.01*AR383,IF($AI383&gt;10,1.1*AR383,(1+$AI383/100)*AR383)))</f>
        <v>0.64301437200000011</v>
      </c>
      <c r="AT383" s="959">
        <f>IF($AK383="n/a",1.03*AS383,IF($AK383&lt;0,1.01*AS383,IF($AK383&gt;10,1.1*AS383,(1+$AK383/100)*AS383)))</f>
        <v>0.67857306677160001</v>
      </c>
      <c r="AU383" s="959">
        <f>IF($AK383="n/a",1.03*AT383,IF($AK383&lt;0,1.01*AT383,IF($AK383&gt;10,1.1*AT383,(1+$AK383/100)*AT383)))</f>
        <v>0.71609815736406945</v>
      </c>
      <c r="AV383" s="959">
        <f>IF($AK383="n/a",1.03*AU383,IF($AK383&lt;0,1.01*AU383,IF($AK383&gt;10,1.1*AU383,(1+$AK383/100)*AU383)))</f>
        <v>0.75569838546630241</v>
      </c>
      <c r="AW383" s="703">
        <f>SUM(AR383:AV383)</f>
        <v>3.4063039816019725</v>
      </c>
      <c r="AX383" s="810">
        <f>AW383/I383*100</f>
        <v>16.18965770723371</v>
      </c>
      <c r="AY383" s="1017">
        <v>1.41</v>
      </c>
      <c r="AZ383" s="945">
        <v>16.5</v>
      </c>
      <c r="BA383" s="945">
        <v>-22.3</v>
      </c>
      <c r="BB383" s="945">
        <v>2.98</v>
      </c>
      <c r="BC383" s="945">
        <v>-1</v>
      </c>
      <c r="BE383" s="666">
        <v>2011</v>
      </c>
      <c r="BF383" s="971">
        <f>IF(BE383&gt;2008,0,IF(BE383&gt;2001,1,IF(BE383&gt;1990,2,IF(BE383&gt;1980,3,IF(BE383&gt;1973,4,IF(BE383&gt;1970,5,IF(BE383&gt;1960,6,IF(BE383&gt;1958,7,IF(BE383&gt;1953,8,9)))))))))</f>
        <v>0</v>
      </c>
      <c r="BG383" s="955">
        <v>11.700000000000001</v>
      </c>
      <c r="BH383" s="937"/>
    </row>
    <row r="384" spans="1:60" ht="11.25" customHeight="1" x14ac:dyDescent="0.2">
      <c r="A384" s="944" t="s">
        <v>1307</v>
      </c>
      <c r="B384" s="948" t="s">
        <v>1308</v>
      </c>
      <c r="C384" s="1013" t="s">
        <v>4345</v>
      </c>
      <c r="D384" s="1013" t="s">
        <v>4346</v>
      </c>
      <c r="E384" s="792">
        <v>8</v>
      </c>
      <c r="F384" s="1227">
        <v>584</v>
      </c>
      <c r="G384" s="1158" t="s">
        <v>37</v>
      </c>
      <c r="H384" s="1158" t="s">
        <v>37</v>
      </c>
      <c r="I384" s="947">
        <v>24.71</v>
      </c>
      <c r="J384" s="703">
        <f>(M384/I384)*100</f>
        <v>8.7414002428166739</v>
      </c>
      <c r="K384" s="950">
        <v>0.54</v>
      </c>
      <c r="L384" s="960">
        <v>4</v>
      </c>
      <c r="M384" s="694">
        <f>K384*L384</f>
        <v>2.16</v>
      </c>
      <c r="N384" s="943" t="s">
        <v>169</v>
      </c>
      <c r="O384" s="795">
        <v>0.53</v>
      </c>
      <c r="P384" s="934">
        <v>43581</v>
      </c>
      <c r="Q384" s="934">
        <v>43601</v>
      </c>
      <c r="R384" s="694">
        <f>(K384-O384)/O384*100</f>
        <v>1.8867924528301903</v>
      </c>
      <c r="S384" s="759">
        <f>IF(INDEX(Historical!$D$7:$D$1439,MATCH(B384,Historical!$B$7:$B$1450,0))=0,"n/a",(INDEX(Historical!$C$7:$C$1439,MATCH(B384,Historical!$B$7:$B$1450,0))/INDEX(Historical!$D$7:$D$1439,MATCH(B384,Historical!$B$7:$B$1450,0))-1)*100)</f>
        <v>1.9323671497584405</v>
      </c>
      <c r="T384" s="759">
        <f>IF(INDEX(Historical!$F$7:$F$1432,MATCH(B384,Historical!$B$7:$B$1450,0))=0,"n/a",((INDEX(Historical!$C$7:$C$1439,MATCH(B384,Historical!$B$7:$B$1450,0))/INDEX(Historical!$F$7:$F$1432,MATCH(B384,Historical!$B$7:$B$1450,0)))^(1/3)-1)*100)</f>
        <v>1.9709486512899943</v>
      </c>
      <c r="U384" s="759">
        <f>IF(INDEX(Historical!$H$7:$H$1432,MATCH(B384,Historical!$B$7:$B$1450,0))=0,"n/a",((INDEX(Historical!$C$7:$C$1439,MATCH(B384,Historical!$B$7:$B$1450,0))/INDEX(Historical!$H$7:$H$1432,MATCH(B384,Historical!$B$7:$B$1450,0)))^(1/5)-1)*100)</f>
        <v>2.2266502744985095</v>
      </c>
      <c r="V384" s="759">
        <f>IF(INDEX(Historical!$O$7:$O$1432,MATCH(B384,Historical!$B$7:$B$1450,0))=0,"n/a",((INDEX(Historical!$C$7:$C$1439,MATCH(B384,Historical!$B$7:$B$1450,0))/INDEX(Historical!$O$7:$O$1432,MATCH(B384,Historical!$B$7:$B$1450,0)))^(1/10)-1)*100)</f>
        <v>-3.7117765547028503</v>
      </c>
      <c r="W384" s="760" t="str">
        <f>IF(OR(U384&lt;=0,U384="n/a",V384&lt;=0,V384="n/a"),"n/a",U384/V384)</f>
        <v>n/a</v>
      </c>
      <c r="X384" s="761">
        <f>IF(OR(AJ384&lt;=0,AJ384="n/a",U384&lt;=0,U384="n/a"),"n/a",U384/AJ384)</f>
        <v>0.24740558605538995</v>
      </c>
      <c r="Y384" s="717"/>
      <c r="Z384" s="703">
        <f>IF(OR(AC384&lt;0.01,AC384="n/a"),"n/a",M384/AC384*100)</f>
        <v>106.93069306930694</v>
      </c>
      <c r="AA384" s="959">
        <f>IF(OR(AC384&lt;0.01,AC384="n/a"),"n/a",I384/AC384)</f>
        <v>12.232673267326733</v>
      </c>
      <c r="AB384" s="960">
        <v>12</v>
      </c>
      <c r="AC384" s="938">
        <v>2.02</v>
      </c>
      <c r="AD384" s="938">
        <v>2.46</v>
      </c>
      <c r="AE384" s="938">
        <v>1.82</v>
      </c>
      <c r="AF384" s="938">
        <v>1.49</v>
      </c>
      <c r="AG384" s="938">
        <v>12.2</v>
      </c>
      <c r="AH384" s="938">
        <v>-6.4</v>
      </c>
      <c r="AI384" s="938">
        <v>-47.370000000000005</v>
      </c>
      <c r="AJ384" s="938">
        <v>9</v>
      </c>
      <c r="AK384" s="938">
        <v>5</v>
      </c>
      <c r="AL384" s="951">
        <v>4180</v>
      </c>
      <c r="AM384" s="945">
        <v>0.2</v>
      </c>
      <c r="AN384" s="938">
        <v>1.51</v>
      </c>
      <c r="AO384" s="802">
        <f>IF(U384="n/a","n/a",IF(AA384&lt;0,"n/a",IF(AA384="n/a","n/a",J384+U384-AA384)))</f>
        <v>-1.264622750011549</v>
      </c>
      <c r="AP384" s="803">
        <f>IF(U384="n/a","n/a",J384+U384)</f>
        <v>10.968050517315184</v>
      </c>
      <c r="AQ384" s="961">
        <f>IF(OR(AC384&lt;0.01,AF384="n/a"),"n/a",(I384/SQRT(22.5*AC384*(I384/AF384))-1)*100)</f>
        <v>-9.99584412479898</v>
      </c>
      <c r="AR384" s="703">
        <f>INDEX(Historical!$C$7:$C$1439,MATCH(B384,Historical!$B$7:$B$1450,0))*IF(AH384="n/a",1.03,IF(AH384&lt;0,1.01,IF(AH384&gt;10,1.1,(1+AH384/100))))</f>
        <v>2.1311</v>
      </c>
      <c r="AS384" s="959">
        <f>IF($AI384="n/a",1.03*AR384,IF($AI384&lt;0,1.01*AR384,IF($AI384&gt;10,1.1*AR384,(1+$AI384/100)*AR384)))</f>
        <v>2.1524109999999999</v>
      </c>
      <c r="AT384" s="959">
        <f>IF($AK384="n/a",1.03*AS384,IF($AK384&lt;0,1.01*AS384,IF($AK384&gt;10,1.1*AS384,(1+$AK384/100)*AS384)))</f>
        <v>2.2600315499999999</v>
      </c>
      <c r="AU384" s="959">
        <f>IF($AK384="n/a",1.03*AT384,IF($AK384&lt;0,1.01*AT384,IF($AK384&gt;10,1.1*AT384,(1+$AK384/100)*AT384)))</f>
        <v>2.3730331274999998</v>
      </c>
      <c r="AV384" s="959">
        <f>IF($AK384="n/a",1.03*AU384,IF($AK384&lt;0,1.01*AU384,IF($AK384&gt;10,1.1*AU384,(1+$AK384/100)*AU384)))</f>
        <v>2.4916847838749998</v>
      </c>
      <c r="AW384" s="703">
        <f>SUM(AR384:AV384)</f>
        <v>11.408260461374999</v>
      </c>
      <c r="AX384" s="810">
        <f>AW384/I384*100</f>
        <v>46.168597577397804</v>
      </c>
      <c r="AY384" s="1017">
        <v>0.93</v>
      </c>
      <c r="AZ384" s="945">
        <v>9.9699999999999989</v>
      </c>
      <c r="BA384" s="945">
        <v>-16.04</v>
      </c>
      <c r="BB384" s="945">
        <v>-0.91999999999999993</v>
      </c>
      <c r="BC384" s="945">
        <v>-4.4400000000000004</v>
      </c>
      <c r="BE384" s="666">
        <v>2012</v>
      </c>
      <c r="BF384" s="971">
        <f>IF(BE384&gt;2008,0,IF(BE384&gt;2001,1,IF(BE384&gt;1990,2,IF(BE384&gt;1980,3,IF(BE384&gt;1973,4,IF(BE384&gt;1970,5,IF(BE384&gt;1960,6,IF(BE384&gt;1958,7,IF(BE384&gt;1953,8,9)))))))))</f>
        <v>0</v>
      </c>
      <c r="BG384" s="955">
        <v>4.5999999999999996</v>
      </c>
      <c r="BH384" s="937"/>
    </row>
    <row r="385" spans="1:60" ht="11.25" customHeight="1" x14ac:dyDescent="0.2">
      <c r="A385" s="936" t="s">
        <v>1291</v>
      </c>
      <c r="B385" s="948" t="s">
        <v>1292</v>
      </c>
      <c r="C385" s="1013" t="s">
        <v>154</v>
      </c>
      <c r="D385" s="1013" t="s">
        <v>4350</v>
      </c>
      <c r="E385" s="792">
        <v>9</v>
      </c>
      <c r="F385" s="1227">
        <v>441</v>
      </c>
      <c r="G385" s="1227" t="s">
        <v>37</v>
      </c>
      <c r="H385" s="1227" t="s">
        <v>115</v>
      </c>
      <c r="I385" s="947">
        <v>106.64</v>
      </c>
      <c r="J385" s="703">
        <f>(M385/I385)*100</f>
        <v>0.78769692423105775</v>
      </c>
      <c r="K385" s="950">
        <v>0.21</v>
      </c>
      <c r="L385" s="960">
        <v>4</v>
      </c>
      <c r="M385" s="694">
        <f>K385*L385</f>
        <v>0.84</v>
      </c>
      <c r="N385" s="943" t="s">
        <v>320</v>
      </c>
      <c r="O385" s="795">
        <v>0.2</v>
      </c>
      <c r="P385" s="934">
        <v>43545</v>
      </c>
      <c r="Q385" s="934">
        <v>43553</v>
      </c>
      <c r="R385" s="694">
        <f>(K385-O385)/O385*100</f>
        <v>4.9999999999999902</v>
      </c>
      <c r="S385" s="759">
        <f>IF(INDEX(Historical!$D$7:$D$1439,MATCH(B385,Historical!$B$7:$B$1450,0))=0,"n/a",(INDEX(Historical!$C$7:$C$1439,MATCH(B385,Historical!$B$7:$B$1450,0))/INDEX(Historical!$D$7:$D$1439,MATCH(B385,Historical!$B$7:$B$1450,0))-1)*100)</f>
        <v>11.111111111111116</v>
      </c>
      <c r="T385" s="759">
        <f>IF(INDEX(Historical!$F$7:$F$1432,MATCH(B385,Historical!$B$7:$B$1450,0))=0,"n/a",((INDEX(Historical!$C$7:$C$1439,MATCH(B385,Historical!$B$7:$B$1450,0))/INDEX(Historical!$F$7:$F$1432,MATCH(B385,Historical!$B$7:$B$1450,0)))^(1/3)-1)*100)</f>
        <v>7.7217345015941907</v>
      </c>
      <c r="U385" s="759">
        <f>IF(INDEX(Historical!$H$7:$H$1432,MATCH(B385,Historical!$B$7:$B$1450,0))=0,"n/a",((INDEX(Historical!$C$7:$C$1439,MATCH(B385,Historical!$B$7:$B$1450,0))/INDEX(Historical!$H$7:$H$1432,MATCH(B385,Historical!$B$7:$B$1450,0)))^(1/5)-1)*100)</f>
        <v>8.2785181739996272</v>
      </c>
      <c r="V385" s="759">
        <f>IF(INDEX(Historical!$O$7:$O$1432,MATCH(B385,Historical!$B$7:$B$1450,0))=0,"n/a",((INDEX(Historical!$C$7:$C$1439,MATCH(B385,Historical!$B$7:$B$1450,0))/INDEX(Historical!$O$7:$O$1432,MATCH(B385,Historical!$B$7:$B$1450,0)))^(1/10)-1)*100)</f>
        <v>5.6737641494979396</v>
      </c>
      <c r="W385" s="760">
        <f>IF(OR(U385&lt;=0,U385="n/a",V385&lt;=0,V385="n/a"),"n/a",U385/V385)</f>
        <v>1.4590874692477616</v>
      </c>
      <c r="X385" s="761">
        <f>IF(OR(AJ385&lt;=0,AJ385="n/a",U385&lt;=0,U385="n/a"),"n/a",U385/AJ385)</f>
        <v>0.91983535266662519</v>
      </c>
      <c r="Y385" s="948"/>
      <c r="Z385" s="703">
        <f>IF(OR(AC385&lt;0.01,AC385="n/a"),"n/a",M385/AC385*100)</f>
        <v>26.168224299065418</v>
      </c>
      <c r="AA385" s="959">
        <f>IF(OR(AC385&lt;0.01,AC385="n/a"),"n/a",I385/AC385)</f>
        <v>33.221183800623052</v>
      </c>
      <c r="AB385" s="960">
        <v>9</v>
      </c>
      <c r="AC385" s="938">
        <v>3.21</v>
      </c>
      <c r="AD385" s="938">
        <v>3.03</v>
      </c>
      <c r="AE385" s="938">
        <v>2.5099999999999998</v>
      </c>
      <c r="AF385" s="938">
        <v>4.5</v>
      </c>
      <c r="AG385" s="938">
        <v>14.499999999999998</v>
      </c>
      <c r="AH385" s="938">
        <v>35.099999999999994</v>
      </c>
      <c r="AI385" s="938">
        <v>12.389999999999999</v>
      </c>
      <c r="AJ385" s="938">
        <v>9</v>
      </c>
      <c r="AK385" s="938">
        <v>11.1</v>
      </c>
      <c r="AL385" s="951">
        <v>7190</v>
      </c>
      <c r="AM385" s="945">
        <v>0.1</v>
      </c>
      <c r="AN385" s="938">
        <v>1.24</v>
      </c>
      <c r="AO385" s="802">
        <f>IF(U385="n/a","n/a",IF(AA385&lt;0,"n/a",IF(AA385="n/a","n/a",J385+U385-AA385)))</f>
        <v>-24.154968702392367</v>
      </c>
      <c r="AP385" s="803">
        <f>IF(U385="n/a","n/a",J385+U385)</f>
        <v>9.0662150982306855</v>
      </c>
      <c r="AQ385" s="961">
        <f>IF(OR(AC385&lt;0.01,AF385="n/a"),"n/a",(I385/SQRT(22.5*AC385*(I385/AF385))-1)*100)</f>
        <v>157.76417051492265</v>
      </c>
      <c r="AR385" s="703">
        <f>INDEX(Historical!$C$7:$C$1439,MATCH(B385,Historical!$B$7:$B$1450,0))*IF(AH385="n/a",1.03,IF(AH385&lt;0,1.01,IF(AH385&gt;10,1.1,(1+AH385/100))))</f>
        <v>0.88000000000000012</v>
      </c>
      <c r="AS385" s="959">
        <f>IF($AI385="n/a",1.03*AR385,IF($AI385&lt;0,1.01*AR385,IF($AI385&gt;10,1.1*AR385,(1+$AI385/100)*AR385)))</f>
        <v>0.96800000000000019</v>
      </c>
      <c r="AT385" s="959">
        <f>IF($AK385="n/a",1.03*AS385,IF($AK385&lt;0,1.01*AS385,IF($AK385&gt;10,1.1*AS385,(1+$AK385/100)*AS385)))</f>
        <v>1.0648000000000002</v>
      </c>
      <c r="AU385" s="959">
        <f>IF($AK385="n/a",1.03*AT385,IF($AK385&lt;0,1.01*AT385,IF($AK385&gt;10,1.1*AT385,(1+$AK385/100)*AT385)))</f>
        <v>1.1712800000000003</v>
      </c>
      <c r="AV385" s="959">
        <f>IF($AK385="n/a",1.03*AU385,IF($AK385&lt;0,1.01*AU385,IF($AK385&gt;10,1.1*AU385,(1+$AK385/100)*AU385)))</f>
        <v>1.2884080000000004</v>
      </c>
      <c r="AW385" s="703">
        <f>SUM(AR385:AV385)</f>
        <v>5.3724880000000015</v>
      </c>
      <c r="AX385" s="810">
        <f>AW385/I385*100</f>
        <v>5.0379669917479388</v>
      </c>
      <c r="AY385" s="1017">
        <v>0.9</v>
      </c>
      <c r="AZ385" s="945">
        <v>30.330000000000002</v>
      </c>
      <c r="BA385" s="945">
        <v>-1.8800000000000001</v>
      </c>
      <c r="BB385" s="945">
        <v>3.3300000000000005</v>
      </c>
      <c r="BC385" s="945">
        <v>8.1</v>
      </c>
      <c r="BE385" s="666">
        <v>2011</v>
      </c>
      <c r="BF385" s="971">
        <f>IF(BE385&gt;2008,0,IF(BE385&gt;2001,1,IF(BE385&gt;1990,2,IF(BE385&gt;1980,3,IF(BE385&gt;1973,4,IF(BE385&gt;1970,5,IF(BE385&gt;1960,6,IF(BE385&gt;1958,7,IF(BE385&gt;1953,8,9)))))))))</f>
        <v>0</v>
      </c>
      <c r="BG385" s="955">
        <v>5.2</v>
      </c>
      <c r="BH385" s="937"/>
    </row>
    <row r="386" spans="1:60" ht="11.25" customHeight="1" x14ac:dyDescent="0.2">
      <c r="A386" s="936" t="s">
        <v>255</v>
      </c>
      <c r="B386" s="948" t="s">
        <v>256</v>
      </c>
      <c r="C386" s="1013" t="s">
        <v>128</v>
      </c>
      <c r="D386" s="1013" t="s">
        <v>4353</v>
      </c>
      <c r="E386" s="792">
        <v>53</v>
      </c>
      <c r="F386" s="1227">
        <v>17</v>
      </c>
      <c r="G386" s="1168" t="s">
        <v>37</v>
      </c>
      <c r="H386" s="1168" t="s">
        <v>37</v>
      </c>
      <c r="I386" s="938">
        <v>40.99</v>
      </c>
      <c r="J386" s="703">
        <f>(M386/I386)*100</f>
        <v>2.0492803122712853</v>
      </c>
      <c r="K386" s="950">
        <v>0.21</v>
      </c>
      <c r="L386" s="960">
        <v>4</v>
      </c>
      <c r="M386" s="694">
        <f>K386*L386</f>
        <v>0.84</v>
      </c>
      <c r="N386" s="943" t="s">
        <v>107</v>
      </c>
      <c r="O386" s="795">
        <v>0.1875</v>
      </c>
      <c r="P386" s="934">
        <v>43476</v>
      </c>
      <c r="Q386" s="934">
        <v>43511</v>
      </c>
      <c r="R386" s="694">
        <f>(K386-O386)/O386*100</f>
        <v>11.999999999999995</v>
      </c>
      <c r="S386" s="759">
        <f>IF(INDEX(Historical!$D$7:$D$1439,MATCH(B386,Historical!$B$7:$B$1450,0))=0,"n/a",(INDEX(Historical!$C$7:$C$1439,MATCH(B386,Historical!$B$7:$B$1450,0))/INDEX(Historical!$D$7:$D$1439,MATCH(B386,Historical!$B$7:$B$1450,0))-1)*100)</f>
        <v>10.294117647058808</v>
      </c>
      <c r="T386" s="759">
        <f>IF(INDEX(Historical!$F$7:$F$1432,MATCH(B386,Historical!$B$7:$B$1450,0))=0,"n/a",((INDEX(Historical!$C$7:$C$1439,MATCH(B386,Historical!$B$7:$B$1450,0))/INDEX(Historical!$F$7:$F$1432,MATCH(B386,Historical!$B$7:$B$1450,0)))^(1/3)-1)*100)</f>
        <v>14.471424255333186</v>
      </c>
      <c r="U386" s="759">
        <f>IF(INDEX(Historical!$H$7:$H$1432,MATCH(B386,Historical!$B$7:$B$1450,0))=0,"n/a",((INDEX(Historical!$C$7:$C$1439,MATCH(B386,Historical!$B$7:$B$1450,0))/INDEX(Historical!$H$7:$H$1432,MATCH(B386,Historical!$B$7:$B$1450,0)))^(1/5)-1)*100)</f>
        <v>17.143034329661333</v>
      </c>
      <c r="V386" s="759">
        <f>IF(INDEX(Historical!$O$7:$O$1432,MATCH(B386,Historical!$B$7:$B$1450,0))=0,"n/a",((INDEX(Historical!$C$7:$C$1439,MATCH(B386,Historical!$B$7:$B$1450,0))/INDEX(Historical!$O$7:$O$1432,MATCH(B386,Historical!$B$7:$B$1450,0)))^(1/10)-1)*100)</f>
        <v>15.024129044552348</v>
      </c>
      <c r="W386" s="760">
        <f>IF(OR(U386&lt;=0,U386="n/a",V386&lt;=0,V386="n/a"),"n/a",U386/V386)</f>
        <v>1.1410334854570015</v>
      </c>
      <c r="X386" s="761">
        <f>IF(OR(AJ386&lt;=0,AJ386="n/a",U386&lt;=0,U386="n/a"),"n/a",U386/AJ386)</f>
        <v>1.4167796966662258</v>
      </c>
      <c r="Y386" s="714"/>
      <c r="Z386" s="703">
        <f>IF(OR(AC386&lt;0.01,AC386="n/a"),"n/a",M386/AC386*100)</f>
        <v>46.153846153846153</v>
      </c>
      <c r="AA386" s="959">
        <f>IF(OR(AC386&lt;0.01,AC386="n/a"),"n/a",I386/AC386)</f>
        <v>22.521978021978022</v>
      </c>
      <c r="AB386" s="960">
        <v>10</v>
      </c>
      <c r="AC386" s="938">
        <v>1.82</v>
      </c>
      <c r="AD386" s="938">
        <v>3.58</v>
      </c>
      <c r="AE386" s="938">
        <v>2.29</v>
      </c>
      <c r="AF386" s="938">
        <v>3.78</v>
      </c>
      <c r="AG386" s="938">
        <v>17.599999999999998</v>
      </c>
      <c r="AH386" s="938">
        <v>10</v>
      </c>
      <c r="AI386" s="938">
        <v>2.77</v>
      </c>
      <c r="AJ386" s="938">
        <v>12.1</v>
      </c>
      <c r="AK386" s="938">
        <v>6.4</v>
      </c>
      <c r="AL386" s="951">
        <v>21930</v>
      </c>
      <c r="AM386" s="945">
        <v>0.2</v>
      </c>
      <c r="AN386" s="938">
        <v>0</v>
      </c>
      <c r="AO386" s="802">
        <f>IF(U386="n/a","n/a",IF(AA386&lt;0,"n/a",IF(AA386="n/a","n/a",J386+U386-AA386)))</f>
        <v>-3.3296633800454032</v>
      </c>
      <c r="AP386" s="803">
        <f>IF(U386="n/a","n/a",J386+U386)</f>
        <v>19.192314641932619</v>
      </c>
      <c r="AQ386" s="961">
        <f>IF(OR(AC386&lt;0.01,AF386="n/a"),"n/a",(I386/SQRT(22.5*AC386*(I386/AF386))-1)*100)</f>
        <v>94.517153682967177</v>
      </c>
      <c r="AR386" s="703">
        <f>INDEX(Historical!$C$7:$C$1439,MATCH(B386,Historical!$B$7:$B$1450,0))*IF(AH386="n/a",1.03,IF(AH386&lt;0,1.01,IF(AH386&gt;10,1.1,(1+AH386/100))))</f>
        <v>0.82500000000000007</v>
      </c>
      <c r="AS386" s="959">
        <f>IF($AI386="n/a",1.03*AR386,IF($AI386&lt;0,1.01*AR386,IF($AI386&gt;10,1.1*AR386,(1+$AI386/100)*AR386)))</f>
        <v>0.84785250000000012</v>
      </c>
      <c r="AT386" s="959">
        <f>IF($AK386="n/a",1.03*AS386,IF($AK386&lt;0,1.01*AS386,IF($AK386&gt;10,1.1*AS386,(1+$AK386/100)*AS386)))</f>
        <v>0.90211506000000019</v>
      </c>
      <c r="AU386" s="959">
        <f>IF($AK386="n/a",1.03*AT386,IF($AK386&lt;0,1.01*AT386,IF($AK386&gt;10,1.1*AT386,(1+$AK386/100)*AT386)))</f>
        <v>0.9598504238400003</v>
      </c>
      <c r="AV386" s="959">
        <f>IF($AK386="n/a",1.03*AU386,IF($AK386&lt;0,1.01*AU386,IF($AK386&gt;10,1.1*AU386,(1+$AK386/100)*AU386)))</f>
        <v>1.0212808509657603</v>
      </c>
      <c r="AW386" s="703">
        <f>SUM(AR386:AV386)</f>
        <v>4.5560988348057609</v>
      </c>
      <c r="AX386" s="810">
        <f>AW386/I386*100</f>
        <v>11.115147193963798</v>
      </c>
      <c r="AY386" s="1017">
        <v>0.1</v>
      </c>
      <c r="AZ386" s="945">
        <v>15.659999999999998</v>
      </c>
      <c r="BA386" s="945">
        <v>-11.39</v>
      </c>
      <c r="BB386" s="945">
        <v>0.2</v>
      </c>
      <c r="BC386" s="945">
        <v>-2.73</v>
      </c>
      <c r="BE386" s="666">
        <v>1967</v>
      </c>
      <c r="BF386" s="971">
        <f>IF(BE386&gt;2008,0,IF(BE386&gt;2001,1,IF(BE386&gt;1990,2,IF(BE386&gt;1980,3,IF(BE386&gt;1973,4,IF(BE386&gt;1970,5,IF(BE386&gt;1960,6,IF(BE386&gt;1958,7,IF(BE386&gt;1953,8,9)))))))))</f>
        <v>6</v>
      </c>
      <c r="BG386" s="955">
        <v>12.4</v>
      </c>
      <c r="BH386" s="937"/>
    </row>
    <row r="387" spans="1:60" ht="11.25" customHeight="1" x14ac:dyDescent="0.2">
      <c r="A387" s="936" t="s">
        <v>1289</v>
      </c>
      <c r="B387" s="948" t="s">
        <v>1290</v>
      </c>
      <c r="C387" s="1013" t="s">
        <v>128</v>
      </c>
      <c r="D387" s="1013" t="s">
        <v>4353</v>
      </c>
      <c r="E387" s="792">
        <v>10</v>
      </c>
      <c r="F387" s="1227">
        <v>369</v>
      </c>
      <c r="G387" s="1227" t="s">
        <v>115</v>
      </c>
      <c r="H387" s="1227" t="s">
        <v>115</v>
      </c>
      <c r="I387" s="947">
        <v>151.74</v>
      </c>
      <c r="J387" s="703">
        <f>(M387/I387)*100</f>
        <v>2.0376960590483719</v>
      </c>
      <c r="K387" s="950">
        <v>0.77300000000000002</v>
      </c>
      <c r="L387" s="960">
        <v>4</v>
      </c>
      <c r="M387" s="694">
        <f>K387*L387</f>
        <v>3.0920000000000001</v>
      </c>
      <c r="N387" s="943" t="s">
        <v>149</v>
      </c>
      <c r="O387" s="795">
        <v>0.72199999999999998</v>
      </c>
      <c r="P387" s="934">
        <v>43699</v>
      </c>
      <c r="Q387" s="934">
        <v>43724</v>
      </c>
      <c r="R387" s="694">
        <f>(K387-O387)/O387*100</f>
        <v>7.0637119113573466</v>
      </c>
      <c r="S387" s="759">
        <f>IF(INDEX(Historical!$D$7:$D$1439,MATCH(B387,Historical!$B$7:$B$1450,0))=0,"n/a",(INDEX(Historical!$C$7:$C$1439,MATCH(B387,Historical!$B$7:$B$1450,0))/INDEX(Historical!$D$7:$D$1439,MATCH(B387,Historical!$B$7:$B$1450,0))-1)*100)</f>
        <v>8.1632653061224367</v>
      </c>
      <c r="T387" s="759">
        <f>IF(INDEX(Historical!$F$7:$F$1432,MATCH(B387,Historical!$B$7:$B$1450,0))=0,"n/a",((INDEX(Historical!$C$7:$C$1439,MATCH(B387,Historical!$B$7:$B$1450,0))/INDEX(Historical!$F$7:$F$1432,MATCH(B387,Historical!$B$7:$B$1450,0)))^(1/3)-1)*100)</f>
        <v>7.218354565351115</v>
      </c>
      <c r="U387" s="759">
        <f>IF(INDEX(Historical!$H$7:$H$1432,MATCH(B387,Historical!$B$7:$B$1450,0))=0,"n/a",((INDEX(Historical!$C$7:$C$1439,MATCH(B387,Historical!$B$7:$B$1450,0))/INDEX(Historical!$H$7:$H$1432,MATCH(B387,Historical!$B$7:$B$1450,0)))^(1/5)-1)*100)</f>
        <v>8.7727547936197183</v>
      </c>
      <c r="V387" s="759">
        <f>IF(INDEX(Historical!$O$7:$O$1432,MATCH(B387,Historical!$B$7:$B$1450,0))=0,"n/a",((INDEX(Historical!$C$7:$C$1439,MATCH(B387,Historical!$B$7:$B$1450,0))/INDEX(Historical!$O$7:$O$1432,MATCH(B387,Historical!$B$7:$B$1450,0)))^(1/10)-1)*100)</f>
        <v>8.7610082997769503</v>
      </c>
      <c r="W387" s="760">
        <f>IF(OR(U387&lt;=0,U387="n/a",V387&lt;=0,V387="n/a"),"n/a",U387/V387)</f>
        <v>1.0013407696284304</v>
      </c>
      <c r="X387" s="761">
        <f>IF(OR(AJ387&lt;=0,AJ387="n/a",U387&lt;=0,U387="n/a"),"n/a",U387/AJ387)</f>
        <v>0.97475053262441314</v>
      </c>
      <c r="Y387" s="724"/>
      <c r="Z387" s="703">
        <f>IF(OR(AC387&lt;0.01,AC387="n/a"),"n/a",M387/AC387*100)</f>
        <v>57.902621722846447</v>
      </c>
      <c r="AA387" s="959">
        <f>IF(OR(AC387&lt;0.01,AC387="n/a"),"n/a",I387/AC387)</f>
        <v>28.415730337078653</v>
      </c>
      <c r="AB387" s="960">
        <v>12</v>
      </c>
      <c r="AC387" s="938">
        <v>5.34</v>
      </c>
      <c r="AD387" s="938">
        <v>3.73</v>
      </c>
      <c r="AE387" s="938">
        <v>3.97</v>
      </c>
      <c r="AF387" s="938">
        <v>19.059999999999999</v>
      </c>
      <c r="AG387" s="940">
        <v>85.1</v>
      </c>
      <c r="AH387" s="938">
        <v>51.4</v>
      </c>
      <c r="AI387" s="938">
        <v>6.370000000000001</v>
      </c>
      <c r="AJ387" s="938">
        <v>9</v>
      </c>
      <c r="AK387" s="938">
        <v>7.6499999999999995</v>
      </c>
      <c r="AL387" s="951">
        <v>31110</v>
      </c>
      <c r="AM387" s="946">
        <v>0.4</v>
      </c>
      <c r="AN387" s="938">
        <v>2.46</v>
      </c>
      <c r="AO387" s="802">
        <f>IF(U387="n/a","n/a",IF(AA387&lt;0,"n/a",IF(AA387="n/a","n/a",J387+U387-AA387)))</f>
        <v>-17.605279484410563</v>
      </c>
      <c r="AP387" s="803">
        <f>IF(U387="n/a","n/a",J387+U387)</f>
        <v>10.81045085266809</v>
      </c>
      <c r="AQ387" s="961">
        <f>IF(OR(AC387&lt;0.01,AF387="n/a"),"n/a",(I387/SQRT(22.5*AC387*(I387/AF387))-1)*100)</f>
        <v>390.62491680382891</v>
      </c>
      <c r="AR387" s="703">
        <f>INDEX(Historical!$C$7:$C$1439,MATCH(B387,Historical!$B$7:$B$1450,0))*IF(AH387="n/a",1.03,IF(AH387&lt;0,1.01,IF(AH387&gt;10,1.1,(1+AH387/100))))</f>
        <v>3.0316000000000001</v>
      </c>
      <c r="AS387" s="959">
        <f>IF($AI387="n/a",1.03*AR387,IF($AI387&lt;0,1.01*AR387,IF($AI387&gt;10,1.1*AR387,(1+$AI387/100)*AR387)))</f>
        <v>3.2247129200000004</v>
      </c>
      <c r="AT387" s="959">
        <f>IF($AK387="n/a",1.03*AS387,IF($AK387&lt;0,1.01*AS387,IF($AK387&gt;10,1.1*AS387,(1+$AK387/100)*AS387)))</f>
        <v>3.4714034583800006</v>
      </c>
      <c r="AU387" s="959">
        <f>IF($AK387="n/a",1.03*AT387,IF($AK387&lt;0,1.01*AT387,IF($AK387&gt;10,1.1*AT387,(1+$AK387/100)*AT387)))</f>
        <v>3.7369658229460709</v>
      </c>
      <c r="AV387" s="959">
        <f>IF($AK387="n/a",1.03*AU387,IF($AK387&lt;0,1.01*AU387,IF($AK387&gt;10,1.1*AU387,(1+$AK387/100)*AU387)))</f>
        <v>4.022843708401445</v>
      </c>
      <c r="AW387" s="703">
        <f>SUM(AR387:AV387)</f>
        <v>17.48752590972752</v>
      </c>
      <c r="AX387" s="810">
        <f>AW387/I387*100</f>
        <v>11.524664498304677</v>
      </c>
      <c r="AY387" s="1017">
        <v>0.09</v>
      </c>
      <c r="AZ387" s="945">
        <v>58.379999999999995</v>
      </c>
      <c r="BA387" s="945">
        <v>-1.4000000000000001</v>
      </c>
      <c r="BB387" s="945">
        <v>9.89</v>
      </c>
      <c r="BC387" s="945">
        <v>29.04</v>
      </c>
      <c r="BE387" s="666">
        <v>2010</v>
      </c>
      <c r="BF387" s="971">
        <f>IF(BE387&gt;2008,0,IF(BE387&gt;2001,1,IF(BE387&gt;1990,2,IF(BE387&gt;1980,3,IF(BE387&gt;1973,4,IF(BE387&gt;1970,5,IF(BE387&gt;1960,6,IF(BE387&gt;1958,7,IF(BE387&gt;1953,8,9)))))))))</f>
        <v>0</v>
      </c>
      <c r="BG387" s="955">
        <v>15.6</v>
      </c>
      <c r="BH387" s="937"/>
    </row>
    <row r="388" spans="1:60" ht="11.25" customHeight="1" x14ac:dyDescent="0.2">
      <c r="A388" s="953" t="s">
        <v>1277</v>
      </c>
      <c r="B388" s="948" t="s">
        <v>1278</v>
      </c>
      <c r="C388" s="1013" t="s">
        <v>4345</v>
      </c>
      <c r="D388" s="1013" t="s">
        <v>4346</v>
      </c>
      <c r="E388" s="792">
        <v>8</v>
      </c>
      <c r="F388" s="1227">
        <v>608</v>
      </c>
      <c r="G388" s="1237" t="s">
        <v>106</v>
      </c>
      <c r="H388" s="1237" t="s">
        <v>106</v>
      </c>
      <c r="I388" s="947">
        <v>26.93</v>
      </c>
      <c r="J388" s="703">
        <f>(M388/I388)*100</f>
        <v>4.6787968808020794</v>
      </c>
      <c r="K388" s="950">
        <v>0.315</v>
      </c>
      <c r="L388" s="960">
        <v>4</v>
      </c>
      <c r="M388" s="694">
        <f>K388*L388</f>
        <v>1.26</v>
      </c>
      <c r="N388" s="943" t="s">
        <v>588</v>
      </c>
      <c r="O388" s="795">
        <v>0.31</v>
      </c>
      <c r="P388" s="934">
        <v>43740</v>
      </c>
      <c r="Q388" s="934">
        <v>43748</v>
      </c>
      <c r="R388" s="694">
        <f>(K388-O388)/O388*100</f>
        <v>1.6129032258064528</v>
      </c>
      <c r="S388" s="759">
        <f>IF(INDEX(Historical!$D$7:$D$1439,MATCH(B388,Historical!$B$7:$B$1450,0))=0,"n/a",(INDEX(Historical!$C$7:$C$1439,MATCH(B388,Historical!$B$7:$B$1450,0))/INDEX(Historical!$D$7:$D$1439,MATCH(B388,Historical!$B$7:$B$1450,0))-1)*100)</f>
        <v>1.6597510373444146</v>
      </c>
      <c r="T388" s="759">
        <f>IF(INDEX(Historical!$F$7:$F$1432,MATCH(B388,Historical!$B$7:$B$1450,0))=0,"n/a",((INDEX(Historical!$C$7:$C$1439,MATCH(B388,Historical!$B$7:$B$1450,0))/INDEX(Historical!$F$7:$F$1432,MATCH(B388,Historical!$B$7:$B$1450,0)))^(1/3)-1)*100)</f>
        <v>1.6880816543510146</v>
      </c>
      <c r="U388" s="759">
        <f>IF(INDEX(Historical!$H$7:$H$1432,MATCH(B388,Historical!$B$7:$B$1450,0))=0,"n/a",((INDEX(Historical!$C$7:$C$1439,MATCH(B388,Historical!$B$7:$B$1450,0))/INDEX(Historical!$H$7:$H$1432,MATCH(B388,Historical!$B$7:$B$1450,0)))^(1/5)-1)*100)</f>
        <v>1.271594910569096</v>
      </c>
      <c r="V388" s="759" t="str">
        <f>IF(INDEX(Historical!$O$7:$O$1432,MATCH(B388,Historical!$B$7:$B$1450,0))=0,"n/a",((INDEX(Historical!$C$7:$C$1439,MATCH(B388,Historical!$B$7:$B$1450,0))/INDEX(Historical!$O$7:$O$1432,MATCH(B388,Historical!$B$7:$B$1450,0)))^(1/10)-1)*100)</f>
        <v>n/a</v>
      </c>
      <c r="W388" s="760" t="str">
        <f>IF(OR(U388&lt;=0,U388="n/a",V388&lt;=0,V388="n/a"),"n/a",U388/V388)</f>
        <v>n/a</v>
      </c>
      <c r="X388" s="761">
        <f>IF(OR(AJ388&lt;=0,AJ388="n/a",U388&lt;=0,U388="n/a"),"n/a",U388/AJ388)</f>
        <v>3.4460566682089327E-2</v>
      </c>
      <c r="Y388" s="712"/>
      <c r="Z388" s="703">
        <f>IF(OR(AC388&lt;0.01,AC388="n/a"),"n/a",M388/AC388*100)</f>
        <v>122.33009708737863</v>
      </c>
      <c r="AA388" s="959">
        <f>IF(OR(AC388&lt;0.01,AC388="n/a"),"n/a",I388/AC388)</f>
        <v>26.145631067961165</v>
      </c>
      <c r="AB388" s="960">
        <v>12</v>
      </c>
      <c r="AC388" s="938">
        <v>1.03</v>
      </c>
      <c r="AD388" s="938" t="s">
        <v>137</v>
      </c>
      <c r="AE388" s="938">
        <v>8.06</v>
      </c>
      <c r="AF388" s="938">
        <v>1.77</v>
      </c>
      <c r="AG388" s="938">
        <v>6.7</v>
      </c>
      <c r="AH388" s="938">
        <v>194.6</v>
      </c>
      <c r="AI388" s="938">
        <v>17.39</v>
      </c>
      <c r="AJ388" s="938">
        <v>36.9</v>
      </c>
      <c r="AK388" s="938" t="s">
        <v>137</v>
      </c>
      <c r="AL388" s="951">
        <v>5540</v>
      </c>
      <c r="AM388" s="945">
        <v>0.47000000000000003</v>
      </c>
      <c r="AN388" s="938">
        <v>0.81</v>
      </c>
      <c r="AO388" s="802">
        <f>IF(U388="n/a","n/a",IF(AA388&lt;0,"n/a",IF(AA388="n/a","n/a",J388+U388-AA388)))</f>
        <v>-20.195239276589991</v>
      </c>
      <c r="AP388" s="803">
        <f>IF(U388="n/a","n/a",J388+U388)</f>
        <v>5.9503917913711755</v>
      </c>
      <c r="AQ388" s="961">
        <f>IF(OR(AC388&lt;0.01,AF388="n/a"),"n/a",(I388/SQRT(22.5*AC388*(I388/AF388))-1)*100)</f>
        <v>43.415119287087208</v>
      </c>
      <c r="AR388" s="703">
        <f>INDEX(Historical!$C$7:$C$1439,MATCH(B388,Historical!$B$7:$B$1450,0))*IF(AH388="n/a",1.03,IF(AH388&lt;0,1.01,IF(AH388&gt;10,1.1,(1+AH388/100))))</f>
        <v>1.3475000000000001</v>
      </c>
      <c r="AS388" s="959">
        <f>IF($AI388="n/a",1.03*AR388,IF($AI388&lt;0,1.01*AR388,IF($AI388&gt;10,1.1*AR388,(1+$AI388/100)*AR388)))</f>
        <v>1.4822500000000003</v>
      </c>
      <c r="AT388" s="959">
        <f>IF($AK388="n/a",1.03*AS388,IF($AK388&lt;0,1.01*AS388,IF($AK388&gt;10,1.1*AS388,(1+$AK388/100)*AS388)))</f>
        <v>1.5267175000000004</v>
      </c>
      <c r="AU388" s="959">
        <f>IF($AK388="n/a",1.03*AT388,IF($AK388&lt;0,1.01*AT388,IF($AK388&gt;10,1.1*AT388,(1+$AK388/100)*AT388)))</f>
        <v>1.5725190250000005</v>
      </c>
      <c r="AV388" s="959">
        <f>IF($AK388="n/a",1.03*AU388,IF($AK388&lt;0,1.01*AU388,IF($AK388&gt;10,1.1*AU388,(1+$AK388/100)*AU388)))</f>
        <v>1.6196945957500006</v>
      </c>
      <c r="AW388" s="703">
        <f>SUM(AR388:AV388)</f>
        <v>7.5486811207500013</v>
      </c>
      <c r="AX388" s="810">
        <f>AW388/I388*100</f>
        <v>28.03075054121798</v>
      </c>
      <c r="AY388" s="1017">
        <v>0.36</v>
      </c>
      <c r="AZ388" s="945">
        <v>11.24</v>
      </c>
      <c r="BA388" s="945">
        <v>-8.3699999999999992</v>
      </c>
      <c r="BB388" s="945">
        <v>-4.05</v>
      </c>
      <c r="BC388" s="945">
        <v>-2.2399999999999998</v>
      </c>
      <c r="BE388" s="666">
        <v>2012</v>
      </c>
      <c r="BF388" s="971">
        <f>IF(BE388&gt;2008,0,IF(BE388&gt;2001,1,IF(BE388&gt;1990,2,IF(BE388&gt;1980,3,IF(BE388&gt;1973,4,IF(BE388&gt;1970,5,IF(BE388&gt;1960,6,IF(BE388&gt;1958,7,IF(BE388&gt;1953,8,9)))))))))</f>
        <v>0</v>
      </c>
      <c r="BG388" s="955">
        <v>3.5000000000000004</v>
      </c>
      <c r="BH388" s="937"/>
    </row>
    <row r="389" spans="1:60" ht="11.25" customHeight="1" x14ac:dyDescent="0.2">
      <c r="A389" s="944" t="s">
        <v>1283</v>
      </c>
      <c r="B389" s="948" t="s">
        <v>1284</v>
      </c>
      <c r="C389" s="1013" t="s">
        <v>108</v>
      </c>
      <c r="D389" s="1013" t="s">
        <v>4365</v>
      </c>
      <c r="E389" s="792">
        <v>7</v>
      </c>
      <c r="F389" s="1227">
        <v>652</v>
      </c>
      <c r="G389" s="1227" t="s">
        <v>106</v>
      </c>
      <c r="H389" s="1227" t="s">
        <v>106</v>
      </c>
      <c r="I389" s="947">
        <v>12.37</v>
      </c>
      <c r="J389" s="703">
        <f>(M389/I389)*100</f>
        <v>3.8803556992724335</v>
      </c>
      <c r="K389" s="950">
        <v>0.12</v>
      </c>
      <c r="L389" s="960">
        <v>4</v>
      </c>
      <c r="M389" s="694">
        <f>K389*L389</f>
        <v>0.48</v>
      </c>
      <c r="N389" s="943" t="s">
        <v>443</v>
      </c>
      <c r="O389" s="795">
        <v>0.11</v>
      </c>
      <c r="P389" s="934">
        <v>43502</v>
      </c>
      <c r="Q389" s="934">
        <v>43517</v>
      </c>
      <c r="R389" s="694">
        <f>(K389-O389)/O389*100</f>
        <v>9.0909090909090864</v>
      </c>
      <c r="S389" s="759">
        <f>IF(INDEX(Historical!$D$7:$D$1439,MATCH(B389,Historical!$B$7:$B$1450,0))=0,"n/a",(INDEX(Historical!$C$7:$C$1439,MATCH(B389,Historical!$B$7:$B$1450,0))/INDEX(Historical!$D$7:$D$1439,MATCH(B389,Historical!$B$7:$B$1450,0))-1)*100)</f>
        <v>9.9999999999999858</v>
      </c>
      <c r="T389" s="759">
        <f>IF(INDEX(Historical!$F$7:$F$1432,MATCH(B389,Historical!$B$7:$B$1450,0))=0,"n/a",((INDEX(Historical!$C$7:$C$1439,MATCH(B389,Historical!$B$7:$B$1450,0))/INDEX(Historical!$F$7:$F$1432,MATCH(B389,Historical!$B$7:$B$1450,0)))^(1/3)-1)*100)</f>
        <v>11.199004528465784</v>
      </c>
      <c r="U389" s="759">
        <f>IF(INDEX(Historical!$H$7:$H$1432,MATCH(B389,Historical!$B$7:$B$1450,0))=0,"n/a",((INDEX(Historical!$C$7:$C$1439,MATCH(B389,Historical!$B$7:$B$1450,0))/INDEX(Historical!$H$7:$H$1432,MATCH(B389,Historical!$B$7:$B$1450,0)))^(1/5)-1)*100)</f>
        <v>48.956783302724858</v>
      </c>
      <c r="V389" s="759">
        <f>IF(INDEX(Historical!$O$7:$O$1432,MATCH(B389,Historical!$B$7:$B$1450,0))=0,"n/a",((INDEX(Historical!$C$7:$C$1439,MATCH(B389,Historical!$B$7:$B$1450,0))/INDEX(Historical!$O$7:$O$1432,MATCH(B389,Historical!$B$7:$B$1450,0)))^(1/10)-1)*100)</f>
        <v>3.2357862679155636</v>
      </c>
      <c r="W389" s="760">
        <f>IF(OR(U389&lt;=0,U389="n/a",V389&lt;=0,V389="n/a"),"n/a",U389/V389)</f>
        <v>15.12979512527011</v>
      </c>
      <c r="X389" s="761">
        <f>IF(OR(AJ389&lt;=0,AJ389="n/a",U389&lt;=0,U389="n/a"),"n/a",U389/AJ389)</f>
        <v>2.6606947447133078</v>
      </c>
      <c r="Y389" s="717"/>
      <c r="Z389" s="703">
        <f>IF(OR(AC389&lt;0.01,AC389="n/a"),"n/a",M389/AC389*100)</f>
        <v>53.932584269662918</v>
      </c>
      <c r="AA389" s="959">
        <f>IF(OR(AC389&lt;0.01,AC389="n/a"),"n/a",I389/AC389)</f>
        <v>13.898876404494381</v>
      </c>
      <c r="AB389" s="960">
        <v>12</v>
      </c>
      <c r="AC389" s="938">
        <v>0.89</v>
      </c>
      <c r="AD389" s="938">
        <v>2</v>
      </c>
      <c r="AE389" s="938">
        <v>3.93</v>
      </c>
      <c r="AF389" s="938">
        <v>1.41</v>
      </c>
      <c r="AG389" s="938">
        <v>10.7</v>
      </c>
      <c r="AH389" s="938">
        <v>4.5999999999999996</v>
      </c>
      <c r="AI389" s="938">
        <v>8.4599999999999991</v>
      </c>
      <c r="AJ389" s="938">
        <v>18.399999999999999</v>
      </c>
      <c r="AK389" s="938">
        <v>7.0000000000000009</v>
      </c>
      <c r="AL389" s="951">
        <v>531.95000000000005</v>
      </c>
      <c r="AM389" s="945">
        <v>3</v>
      </c>
      <c r="AN389" s="938">
        <v>0.1</v>
      </c>
      <c r="AO389" s="802">
        <f>IF(U389="n/a","n/a",IF(AA389&lt;0,"n/a",IF(AA389="n/a","n/a",J389+U389-AA389)))</f>
        <v>38.938262597502913</v>
      </c>
      <c r="AP389" s="803">
        <f>IF(U389="n/a","n/a",J389+U389)</f>
        <v>52.837139001997294</v>
      </c>
      <c r="AQ389" s="961">
        <f>IF(OR(AC389&lt;0.01,AF389="n/a"),"n/a",(I389/SQRT(22.5*AC389*(I389/AF389))-1)*100)</f>
        <v>-6.6728198925067765</v>
      </c>
      <c r="AR389" s="703">
        <f>INDEX(Historical!$C$7:$C$1439,MATCH(B389,Historical!$B$7:$B$1450,0))*IF(AH389="n/a",1.03,IF(AH389&lt;0,1.01,IF(AH389&gt;10,1.1,(1+AH389/100))))</f>
        <v>0.46024000000000004</v>
      </c>
      <c r="AS389" s="959">
        <f>IF($AI389="n/a",1.03*AR389,IF($AI389&lt;0,1.01*AR389,IF($AI389&gt;10,1.1*AR389,(1+$AI389/100)*AR389)))</f>
        <v>0.49917630400000007</v>
      </c>
      <c r="AT389" s="959">
        <f>IF($AK389="n/a",1.03*AS389,IF($AK389&lt;0,1.01*AS389,IF($AK389&gt;10,1.1*AS389,(1+$AK389/100)*AS389)))</f>
        <v>0.53411864528000008</v>
      </c>
      <c r="AU389" s="959">
        <f>IF($AK389="n/a",1.03*AT389,IF($AK389&lt;0,1.01*AT389,IF($AK389&gt;10,1.1*AT389,(1+$AK389/100)*AT389)))</f>
        <v>0.57150695044960009</v>
      </c>
      <c r="AV389" s="959">
        <f>IF($AK389="n/a",1.03*AU389,IF($AK389&lt;0,1.01*AU389,IF($AK389&gt;10,1.1*AU389,(1+$AK389/100)*AU389)))</f>
        <v>0.61151243698107216</v>
      </c>
      <c r="AW389" s="703">
        <f>SUM(AR389:AV389)</f>
        <v>2.6765543367106726</v>
      </c>
      <c r="AX389" s="810">
        <f>AW389/I389*100</f>
        <v>21.637464322640845</v>
      </c>
      <c r="AY389" s="1017">
        <v>0.82</v>
      </c>
      <c r="AZ389" s="945">
        <v>14.11</v>
      </c>
      <c r="BA389" s="945">
        <v>-23.59</v>
      </c>
      <c r="BB389" s="945">
        <v>1.8499999999999999</v>
      </c>
      <c r="BC389" s="945">
        <v>-4.07</v>
      </c>
      <c r="BE389" s="666">
        <v>2013</v>
      </c>
      <c r="BF389" s="971">
        <f>IF(BE389&gt;2008,0,IF(BE389&gt;2001,1,IF(BE389&gt;1990,2,IF(BE389&gt;1980,3,IF(BE389&gt;1973,4,IF(BE389&gt;1970,5,IF(BE389&gt;1960,6,IF(BE389&gt;1958,7,IF(BE389&gt;1953,8,9)))))))))</f>
        <v>0</v>
      </c>
      <c r="BG389" s="955">
        <v>1.2</v>
      </c>
      <c r="BH389" s="937"/>
    </row>
    <row r="390" spans="1:60" ht="11.25" customHeight="1" x14ac:dyDescent="0.2">
      <c r="A390" s="944" t="s">
        <v>628</v>
      </c>
      <c r="B390" s="949" t="s">
        <v>629</v>
      </c>
      <c r="C390" s="1013" t="s">
        <v>112</v>
      </c>
      <c r="D390" s="1013" t="s">
        <v>4389</v>
      </c>
      <c r="E390" s="792">
        <v>11</v>
      </c>
      <c r="F390" s="1227">
        <v>311</v>
      </c>
      <c r="G390" s="1227" t="s">
        <v>37</v>
      </c>
      <c r="H390" s="1227" t="s">
        <v>37</v>
      </c>
      <c r="I390" s="947">
        <v>129.88</v>
      </c>
      <c r="J390" s="703">
        <f>(M390/I390)*100</f>
        <v>2.5870033877425316</v>
      </c>
      <c r="K390" s="950">
        <v>0.84</v>
      </c>
      <c r="L390" s="960">
        <v>4</v>
      </c>
      <c r="M390" s="694">
        <f>K390*L390</f>
        <v>3.36</v>
      </c>
      <c r="N390" s="943" t="s">
        <v>149</v>
      </c>
      <c r="O390" s="795">
        <v>0.77</v>
      </c>
      <c r="P390" s="934">
        <v>43433</v>
      </c>
      <c r="Q390" s="934">
        <v>43448</v>
      </c>
      <c r="R390" s="694">
        <f>(K390-O390)/O390*100</f>
        <v>9.0909090909090846</v>
      </c>
      <c r="S390" s="759">
        <f>IF(INDEX(Historical!$D$7:$D$1439,MATCH(B390,Historical!$B$7:$B$1450,0))=0,"n/a",(INDEX(Historical!$C$7:$C$1439,MATCH(B390,Historical!$B$7:$B$1450,0))/INDEX(Historical!$D$7:$D$1439,MATCH(B390,Historical!$B$7:$B$1450,0))-1)*100)</f>
        <v>9.7560975609756184</v>
      </c>
      <c r="T390" s="759">
        <f>IF(INDEX(Historical!$F$7:$F$1432,MATCH(B390,Historical!$B$7:$B$1450,0))=0,"n/a",((INDEX(Historical!$C$7:$C$1439,MATCH(B390,Historical!$B$7:$B$1450,0))/INDEX(Historical!$F$7:$F$1432,MATCH(B390,Historical!$B$7:$B$1450,0)))^(1/3)-1)*100)</f>
        <v>12.035118663929101</v>
      </c>
      <c r="U390" s="759">
        <f>IF(INDEX(Historical!$H$7:$H$1432,MATCH(B390,Historical!$B$7:$B$1450,0))=0,"n/a",((INDEX(Historical!$C$7:$C$1439,MATCH(B390,Historical!$B$7:$B$1450,0))/INDEX(Historical!$H$7:$H$1432,MATCH(B390,Historical!$B$7:$B$1450,0)))^(1/5)-1)*100)</f>
        <v>11.231492620246829</v>
      </c>
      <c r="V390" s="759">
        <f>IF(INDEX(Historical!$O$7:$O$1432,MATCH(B390,Historical!$B$7:$B$1450,0))=0,"n/a",((INDEX(Historical!$C$7:$C$1439,MATCH(B390,Historical!$B$7:$B$1450,0))/INDEX(Historical!$O$7:$O$1432,MATCH(B390,Historical!$B$7:$B$1450,0)))^(1/10)-1)*100)</f>
        <v>8.7619948433992789</v>
      </c>
      <c r="W390" s="760">
        <f>IF(OR(U390&lt;=0,U390="n/a",V390&lt;=0,V390="n/a"),"n/a",U390/V390)</f>
        <v>1.2818419573378215</v>
      </c>
      <c r="X390" s="761">
        <f>IF(OR(AJ390&lt;=0,AJ390="n/a",U390&lt;=0,U390="n/a"),"n/a",U390/AJ390)</f>
        <v>3.4034826121960084</v>
      </c>
      <c r="Y390" s="949"/>
      <c r="Z390" s="703">
        <f>IF(OR(AC390&lt;0.01,AC390="n/a"),"n/a",M390/AC390*100)</f>
        <v>50.149253731343279</v>
      </c>
      <c r="AA390" s="959">
        <f>IF(OR(AC390&lt;0.01,AC390="n/a"),"n/a",I390/AC390)</f>
        <v>19.38507462686567</v>
      </c>
      <c r="AB390" s="960">
        <v>12</v>
      </c>
      <c r="AC390" s="938">
        <v>6.7</v>
      </c>
      <c r="AD390" s="938">
        <v>1.97</v>
      </c>
      <c r="AE390" s="938">
        <v>1.58</v>
      </c>
      <c r="AF390" s="938">
        <v>3.96</v>
      </c>
      <c r="AG390" s="938">
        <v>21.2</v>
      </c>
      <c r="AH390" s="938">
        <v>18.5</v>
      </c>
      <c r="AI390" s="938">
        <v>8.4699999999999989</v>
      </c>
      <c r="AJ390" s="938">
        <v>3.3000000000000003</v>
      </c>
      <c r="AK390" s="938">
        <v>10</v>
      </c>
      <c r="AL390" s="951">
        <v>7210</v>
      </c>
      <c r="AM390" s="945">
        <v>0.6</v>
      </c>
      <c r="AN390" s="938">
        <v>1</v>
      </c>
      <c r="AO390" s="802">
        <f>IF(U390="n/a","n/a",IF(AA390&lt;0,"n/a",IF(AA390="n/a","n/a",J390+U390-AA390)))</f>
        <v>-5.56657861887631</v>
      </c>
      <c r="AP390" s="803">
        <f>IF(U390="n/a","n/a",J390+U390)</f>
        <v>13.81849600798936</v>
      </c>
      <c r="AQ390" s="961">
        <f>IF(OR(AC390&lt;0.01,AF390="n/a"),"n/a",(I390/SQRT(22.5*AC390*(I390/AF390))-1)*100)</f>
        <v>84.709857190361063</v>
      </c>
      <c r="AR390" s="703">
        <f>INDEX(Historical!$C$7:$C$1439,MATCH(B390,Historical!$B$7:$B$1450,0))*IF(AH390="n/a",1.03,IF(AH390&lt;0,1.01,IF(AH390&gt;10,1.1,(1+AH390/100))))</f>
        <v>3.4650000000000003</v>
      </c>
      <c r="AS390" s="959">
        <f>IF($AI390="n/a",1.03*AR390,IF($AI390&lt;0,1.01*AR390,IF($AI390&gt;10,1.1*AR390,(1+$AI390/100)*AR390)))</f>
        <v>3.7584855000000004</v>
      </c>
      <c r="AT390" s="959">
        <f>IF($AK390="n/a",1.03*AS390,IF($AK390&lt;0,1.01*AS390,IF($AK390&gt;10,1.1*AS390,(1+$AK390/100)*AS390)))</f>
        <v>4.1343340500000005</v>
      </c>
      <c r="AU390" s="959">
        <f>IF($AK390="n/a",1.03*AT390,IF($AK390&lt;0,1.01*AT390,IF($AK390&gt;10,1.1*AT390,(1+$AK390/100)*AT390)))</f>
        <v>4.5477674550000007</v>
      </c>
      <c r="AV390" s="959">
        <f>IF($AK390="n/a",1.03*AU390,IF($AK390&lt;0,1.01*AU390,IF($AK390&gt;10,1.1*AU390,(1+$AK390/100)*AU390)))</f>
        <v>5.0025442005000009</v>
      </c>
      <c r="AW390" s="703">
        <f>SUM(AR390:AV390)</f>
        <v>20.908131205500005</v>
      </c>
      <c r="AX390" s="810">
        <f>AW390/I390*100</f>
        <v>16.098037577379124</v>
      </c>
      <c r="AY390" s="1017">
        <v>1.46</v>
      </c>
      <c r="AZ390" s="945">
        <v>41.36</v>
      </c>
      <c r="BA390" s="945">
        <v>-5.66</v>
      </c>
      <c r="BB390" s="945">
        <v>4.3900000000000006</v>
      </c>
      <c r="BC390" s="945">
        <v>11.84</v>
      </c>
      <c r="BE390" s="666">
        <v>2009</v>
      </c>
      <c r="BF390" s="971">
        <f>IF(BE390&gt;2008,0,IF(BE390&gt;2001,1,IF(BE390&gt;1990,2,IF(BE390&gt;1980,3,IF(BE390&gt;1973,4,IF(BE390&gt;1970,5,IF(BE390&gt;1960,6,IF(BE390&gt;1958,7,IF(BE390&gt;1953,8,9)))))))))</f>
        <v>0</v>
      </c>
      <c r="BG390" s="955">
        <v>7.5</v>
      </c>
      <c r="BH390" s="937"/>
    </row>
    <row r="391" spans="1:60" ht="11.25" customHeight="1" x14ac:dyDescent="0.2">
      <c r="A391" s="936" t="s">
        <v>1311</v>
      </c>
      <c r="B391" s="948" t="s">
        <v>1312</v>
      </c>
      <c r="C391" s="1013" t="s">
        <v>154</v>
      </c>
      <c r="D391" s="1013" t="s">
        <v>4347</v>
      </c>
      <c r="E391" s="792">
        <v>9</v>
      </c>
      <c r="F391" s="1227">
        <v>494</v>
      </c>
      <c r="G391" s="1227" t="s">
        <v>106</v>
      </c>
      <c r="H391" s="1227" t="s">
        <v>106</v>
      </c>
      <c r="I391" s="947">
        <v>296.75</v>
      </c>
      <c r="J391" s="703">
        <f>(M391/I391)*100</f>
        <v>0.74136478517270432</v>
      </c>
      <c r="K391" s="950">
        <v>0.55000000000000004</v>
      </c>
      <c r="L391" s="960">
        <v>4</v>
      </c>
      <c r="M391" s="694">
        <f>K391*L391</f>
        <v>2.2000000000000002</v>
      </c>
      <c r="N391" s="943" t="s">
        <v>4077</v>
      </c>
      <c r="O391" s="795">
        <v>0.5</v>
      </c>
      <c r="P391" s="934">
        <v>43643</v>
      </c>
      <c r="Q391" s="934">
        <v>43672</v>
      </c>
      <c r="R391" s="694">
        <f>(K391-O391)/O391*100</f>
        <v>10.000000000000009</v>
      </c>
      <c r="S391" s="759">
        <f>IF(INDEX(Historical!$D$7:$D$1439,MATCH(B391,Historical!$B$7:$B$1450,0))=0,"n/a",(INDEX(Historical!$C$7:$C$1439,MATCH(B391,Historical!$B$7:$B$1450,0))/INDEX(Historical!$D$7:$D$1439,MATCH(B391,Historical!$B$7:$B$1450,0))-1)*100)</f>
        <v>27.516778523489904</v>
      </c>
      <c r="T391" s="759">
        <f>IF(INDEX(Historical!$F$7:$F$1432,MATCH(B391,Historical!$B$7:$B$1450,0))=0,"n/a",((INDEX(Historical!$C$7:$C$1439,MATCH(B391,Historical!$B$7:$B$1450,0))/INDEX(Historical!$F$7:$F$1432,MATCH(B391,Historical!$B$7:$B$1450,0)))^(1/3)-1)*100)</f>
        <v>18.563110149668759</v>
      </c>
      <c r="U391" s="759">
        <f>IF(INDEX(Historical!$H$7:$H$1432,MATCH(B391,Historical!$B$7:$B$1450,0))=0,"n/a",((INDEX(Historical!$C$7:$C$1439,MATCH(B391,Historical!$B$7:$B$1450,0))/INDEX(Historical!$H$7:$H$1432,MATCH(B391,Historical!$B$7:$B$1450,0)))^(1/5)-1)*100)</f>
        <v>12.380134396864563</v>
      </c>
      <c r="V391" s="759" t="str">
        <f>IF(INDEX(Historical!$O$7:$O$1432,MATCH(B391,Historical!$B$7:$B$1450,0))=0,"n/a",((INDEX(Historical!$C$7:$C$1439,MATCH(B391,Historical!$B$7:$B$1450,0))/INDEX(Historical!$O$7:$O$1432,MATCH(B391,Historical!$B$7:$B$1450,0)))^(1/10)-1)*100)</f>
        <v>n/a</v>
      </c>
      <c r="W391" s="760" t="str">
        <f>IF(OR(U391&lt;=0,U391="n/a",V391&lt;=0,V391="n/a"),"n/a",U391/V391)</f>
        <v>n/a</v>
      </c>
      <c r="X391" s="761">
        <f>IF(OR(AJ391&lt;=0,AJ391="n/a",U391&lt;=0,U391="n/a"),"n/a",U391/AJ391)</f>
        <v>1.2380134396864562</v>
      </c>
      <c r="Y391" s="717"/>
      <c r="Z391" s="703">
        <f>IF(OR(AC391&lt;0.01,AC391="n/a"),"n/a",M391/AC391*100)</f>
        <v>16.910069177555727</v>
      </c>
      <c r="AA391" s="959">
        <f>IF(OR(AC391&lt;0.01,AC391="n/a"),"n/a",I391/AC391)</f>
        <v>22.809377401998464</v>
      </c>
      <c r="AB391" s="960">
        <v>12</v>
      </c>
      <c r="AC391" s="938">
        <v>13.01</v>
      </c>
      <c r="AD391" s="938">
        <v>1.66</v>
      </c>
      <c r="AE391" s="938">
        <v>0.66</v>
      </c>
      <c r="AF391" s="938">
        <v>3.55</v>
      </c>
      <c r="AG391" s="938">
        <v>16.8</v>
      </c>
      <c r="AH391" s="938">
        <v>-29.799999999999997</v>
      </c>
      <c r="AI391" s="938">
        <v>7.19</v>
      </c>
      <c r="AJ391" s="938">
        <v>10</v>
      </c>
      <c r="AK391" s="938">
        <v>13.170000000000002</v>
      </c>
      <c r="AL391" s="951">
        <v>38520</v>
      </c>
      <c r="AM391" s="945">
        <v>0.2</v>
      </c>
      <c r="AN391" s="938">
        <v>0.57999999999999996</v>
      </c>
      <c r="AO391" s="802">
        <f>IF(U391="n/a","n/a",IF(AA391&lt;0,"n/a",IF(AA391="n/a","n/a",J391+U391-AA391)))</f>
        <v>-9.6878782199611972</v>
      </c>
      <c r="AP391" s="803">
        <f>IF(U391="n/a","n/a",J391+U391)</f>
        <v>13.121499182037267</v>
      </c>
      <c r="AQ391" s="961">
        <f>IF(OR(AC391&lt;0.01,AF391="n/a"),"n/a",(I391/SQRT(22.5*AC391*(I391/AF391))-1)*100)</f>
        <v>89.705373645080996</v>
      </c>
      <c r="AR391" s="703">
        <f>INDEX(Historical!$C$7:$C$1439,MATCH(B391,Historical!$B$7:$B$1450,0))*IF(AH391="n/a",1.03,IF(AH391&lt;0,1.01,IF(AH391&gt;10,1.1,(1+AH391/100))))</f>
        <v>1.9189999999999998</v>
      </c>
      <c r="AS391" s="959">
        <f>IF($AI391="n/a",1.03*AR391,IF($AI391&lt;0,1.01*AR391,IF($AI391&gt;10,1.1*AR391,(1+$AI391/100)*AR391)))</f>
        <v>2.0569761</v>
      </c>
      <c r="AT391" s="959">
        <f>IF($AK391="n/a",1.03*AS391,IF($AK391&lt;0,1.01*AS391,IF($AK391&gt;10,1.1*AS391,(1+$AK391/100)*AS391)))</f>
        <v>2.2626737100000001</v>
      </c>
      <c r="AU391" s="959">
        <f>IF($AK391="n/a",1.03*AT391,IF($AK391&lt;0,1.01*AT391,IF($AK391&gt;10,1.1*AT391,(1+$AK391/100)*AT391)))</f>
        <v>2.4889410810000001</v>
      </c>
      <c r="AV391" s="959">
        <f>IF($AK391="n/a",1.03*AU391,IF($AK391&lt;0,1.01*AU391,IF($AK391&gt;10,1.1*AU391,(1+$AK391/100)*AU391)))</f>
        <v>2.7378351891000001</v>
      </c>
      <c r="AW391" s="703">
        <f>SUM(AR391:AV391)</f>
        <v>11.4654260801</v>
      </c>
      <c r="AX391" s="810">
        <f>AW391/I391*100</f>
        <v>3.8636650649031172</v>
      </c>
      <c r="AY391" s="1017">
        <v>0.84</v>
      </c>
      <c r="AZ391" s="945">
        <v>31.509999999999998</v>
      </c>
      <c r="BA391" s="945">
        <v>-16.619999999999997</v>
      </c>
      <c r="BB391" s="945">
        <v>12.520000000000001</v>
      </c>
      <c r="BC391" s="945">
        <v>4.7699999999999996</v>
      </c>
      <c r="BE391" s="666">
        <v>2011</v>
      </c>
      <c r="BF391" s="971">
        <f>IF(BE391&gt;2008,0,IF(BE391&gt;2001,1,IF(BE391&gt;1990,2,IF(BE391&gt;1980,3,IF(BE391&gt;1973,4,IF(BE391&gt;1970,5,IF(BE391&gt;1960,6,IF(BE391&gt;1958,7,IF(BE391&gt;1953,8,9)))))))))</f>
        <v>0</v>
      </c>
      <c r="BG391" s="955">
        <v>6.1</v>
      </c>
      <c r="BH391" s="937"/>
    </row>
    <row r="392" spans="1:60" s="838" customFormat="1" ht="11.25" customHeight="1" x14ac:dyDescent="0.2">
      <c r="A392" s="817" t="s">
        <v>1317</v>
      </c>
      <c r="B392" s="846" t="s">
        <v>1318</v>
      </c>
      <c r="C392" s="1013" t="s">
        <v>112</v>
      </c>
      <c r="D392" s="1013" t="s">
        <v>213</v>
      </c>
      <c r="E392" s="818">
        <v>7</v>
      </c>
      <c r="F392" s="1227">
        <v>677</v>
      </c>
      <c r="G392" s="1236" t="s">
        <v>106</v>
      </c>
      <c r="H392" s="1236" t="s">
        <v>106</v>
      </c>
      <c r="I392" s="819">
        <v>34.19</v>
      </c>
      <c r="J392" s="820">
        <f>(M392/I392)*100</f>
        <v>1.4039192746417082</v>
      </c>
      <c r="K392" s="821">
        <v>0.12</v>
      </c>
      <c r="L392" s="822">
        <v>4</v>
      </c>
      <c r="M392" s="823">
        <f>K392*L392</f>
        <v>0.48</v>
      </c>
      <c r="N392" s="824" t="s">
        <v>220</v>
      </c>
      <c r="O392" s="825">
        <v>0.11</v>
      </c>
      <c r="P392" s="826">
        <v>43553</v>
      </c>
      <c r="Q392" s="826">
        <v>43570</v>
      </c>
      <c r="R392" s="823">
        <f>(K392-O392)/O392*100</f>
        <v>9.0909090909090864</v>
      </c>
      <c r="S392" s="759">
        <f>IF(INDEX(Historical!$D$7:$D$1439,MATCH(B392,Historical!$B$7:$B$1450,0))=0,"n/a",(INDEX(Historical!$C$7:$C$1439,MATCH(B392,Historical!$B$7:$B$1450,0))/INDEX(Historical!$D$7:$D$1439,MATCH(B392,Historical!$B$7:$B$1450,0))-1)*100)</f>
        <v>10.256410256410241</v>
      </c>
      <c r="T392" s="759">
        <f>IF(INDEX(Historical!$F$7:$F$1432,MATCH(B392,Historical!$B$7:$B$1450,0))=0,"n/a",((INDEX(Historical!$C$7:$C$1439,MATCH(B392,Historical!$B$7:$B$1450,0))/INDEX(Historical!$F$7:$F$1432,MATCH(B392,Historical!$B$7:$B$1450,0)))^(1/3)-1)*100)</f>
        <v>11.524149667113504</v>
      </c>
      <c r="U392" s="759">
        <f>IF(INDEX(Historical!$H$7:$H$1432,MATCH(B392,Historical!$B$7:$B$1450,0))=0,"n/a",((INDEX(Historical!$C$7:$C$1439,MATCH(B392,Historical!$B$7:$B$1450,0))/INDEX(Historical!$H$7:$H$1432,MATCH(B392,Historical!$B$7:$B$1450,0)))^(1/5)-1)*100)</f>
        <v>33.873214355039671</v>
      </c>
      <c r="V392" s="759" t="str">
        <f>IF(INDEX(Historical!$O$7:$O$1432,MATCH(B392,Historical!$B$7:$B$1450,0))=0,"n/a",((INDEX(Historical!$C$7:$C$1439,MATCH(B392,Historical!$B$7:$B$1450,0))/INDEX(Historical!$O$7:$O$1432,MATCH(B392,Historical!$B$7:$B$1450,0)))^(1/10)-1)*100)</f>
        <v>n/a</v>
      </c>
      <c r="W392" s="827" t="str">
        <f>IF(OR(U392&lt;=0,U392="n/a",V392&lt;=0,V392="n/a"),"n/a",U392/V392)</f>
        <v>n/a</v>
      </c>
      <c r="X392" s="828">
        <f>IF(OR(AJ392&lt;=0,AJ392="n/a",U392&lt;=0,U392="n/a"),"n/a",U392/AJ392)</f>
        <v>1.4475732630358833</v>
      </c>
      <c r="Y392" s="843"/>
      <c r="Z392" s="820">
        <f>IF(OR(AC392&lt;0.01,AC392="n/a"),"n/a",M392/AC392*100)</f>
        <v>12.339331619537274</v>
      </c>
      <c r="AA392" s="830">
        <f>IF(OR(AC392&lt;0.01,AC392="n/a"),"n/a",I392/AC392)</f>
        <v>8.7892030848329039</v>
      </c>
      <c r="AB392" s="822">
        <v>6</v>
      </c>
      <c r="AC392" s="831">
        <v>3.89</v>
      </c>
      <c r="AD392" s="831" t="s">
        <v>137</v>
      </c>
      <c r="AE392" s="831">
        <v>0.75</v>
      </c>
      <c r="AF392" s="831">
        <v>0.98</v>
      </c>
      <c r="AG392" s="831">
        <v>11.700000000000001</v>
      </c>
      <c r="AH392" s="831">
        <v>58.699999999999996</v>
      </c>
      <c r="AI392" s="831" t="s">
        <v>137</v>
      </c>
      <c r="AJ392" s="831">
        <v>23.400000000000002</v>
      </c>
      <c r="AK392" s="831" t="s">
        <v>137</v>
      </c>
      <c r="AL392" s="832">
        <v>229.22</v>
      </c>
      <c r="AM392" s="833">
        <v>1.9</v>
      </c>
      <c r="AN392" s="831">
        <v>0</v>
      </c>
      <c r="AO392" s="834">
        <f>IF(U392="n/a","n/a",IF(AA392&lt;0,"n/a",IF(AA392="n/a","n/a",J392+U392-AA392)))</f>
        <v>26.487930544848474</v>
      </c>
      <c r="AP392" s="835">
        <f>IF(U392="n/a","n/a",J392+U392)</f>
        <v>35.27713362968138</v>
      </c>
      <c r="AQ392" s="836">
        <f>IF(OR(AC392&lt;0.01,AF392="n/a"),"n/a",(I392/SQRT(22.5*AC392*(I392/AF392))-1)*100)</f>
        <v>-38.127661814789981</v>
      </c>
      <c r="AR392" s="703">
        <f>INDEX(Historical!$C$7:$C$1439,MATCH(B392,Historical!$B$7:$B$1450,0))*IF(AH392="n/a",1.03,IF(AH392&lt;0,1.01,IF(AH392&gt;10,1.1,(1+AH392/100))))</f>
        <v>0.47300000000000003</v>
      </c>
      <c r="AS392" s="830">
        <f>IF($AI392="n/a",1.03*AR392,IF($AI392&lt;0,1.01*AR392,IF($AI392&gt;10,1.1*AR392,(1+$AI392/100)*AR392)))</f>
        <v>0.48719000000000007</v>
      </c>
      <c r="AT392" s="830">
        <f>IF($AK392="n/a",1.03*AS392,IF($AK392&lt;0,1.01*AS392,IF($AK392&gt;10,1.1*AS392,(1+$AK392/100)*AS392)))</f>
        <v>0.50180570000000013</v>
      </c>
      <c r="AU392" s="830">
        <f>IF($AK392="n/a",1.03*AT392,IF($AK392&lt;0,1.01*AT392,IF($AK392&gt;10,1.1*AT392,(1+$AK392/100)*AT392)))</f>
        <v>0.51685987100000019</v>
      </c>
      <c r="AV392" s="830">
        <f>IF($AK392="n/a",1.03*AU392,IF($AK392&lt;0,1.01*AU392,IF($AK392&gt;10,1.1*AU392,(1+$AK392/100)*AU392)))</f>
        <v>0.53236566713000022</v>
      </c>
      <c r="AW392" s="820">
        <f>SUM(AR392:AV392)</f>
        <v>2.5112212381300005</v>
      </c>
      <c r="AX392" s="837">
        <f>AW392/I392*100</f>
        <v>7.3448997897923389</v>
      </c>
      <c r="AY392" s="1018">
        <v>0.75</v>
      </c>
      <c r="AZ392" s="833">
        <v>6.98</v>
      </c>
      <c r="BA392" s="833">
        <v>-25.590000000000003</v>
      </c>
      <c r="BB392" s="833">
        <v>-4.1399999999999997</v>
      </c>
      <c r="BC392" s="833">
        <v>-11.12</v>
      </c>
      <c r="BD392" s="985"/>
      <c r="BE392" s="666">
        <v>2013</v>
      </c>
      <c r="BF392" s="971">
        <f>IF(BE392&gt;2008,0,IF(BE392&gt;2001,1,IF(BE392&gt;1990,2,IF(BE392&gt;1980,3,IF(BE392&gt;1973,4,IF(BE392&gt;1970,5,IF(BE392&gt;1960,6,IF(BE392&gt;1958,7,IF(BE392&gt;1953,8,9)))))))))</f>
        <v>0</v>
      </c>
      <c r="BG392" s="892">
        <v>8.5</v>
      </c>
    </row>
    <row r="393" spans="1:60" ht="11.25" customHeight="1" x14ac:dyDescent="0.2">
      <c r="A393" s="944" t="s">
        <v>1275</v>
      </c>
      <c r="B393" s="948" t="s">
        <v>1276</v>
      </c>
      <c r="C393" s="1013" t="s">
        <v>247</v>
      </c>
      <c r="D393" s="1013" t="s">
        <v>4343</v>
      </c>
      <c r="E393" s="792">
        <v>9</v>
      </c>
      <c r="F393" s="1227">
        <v>377</v>
      </c>
      <c r="G393" s="1227" t="s">
        <v>106</v>
      </c>
      <c r="H393" s="1227" t="s">
        <v>106</v>
      </c>
      <c r="I393" s="947">
        <v>18.11</v>
      </c>
      <c r="J393" s="703">
        <f>(M393/I393)*100</f>
        <v>3.9757040309221425</v>
      </c>
      <c r="K393" s="950">
        <v>0.18</v>
      </c>
      <c r="L393" s="960">
        <v>4</v>
      </c>
      <c r="M393" s="694">
        <f>K393*L393</f>
        <v>0.72</v>
      </c>
      <c r="N393" s="943" t="s">
        <v>152</v>
      </c>
      <c r="O393" s="795">
        <v>0.15</v>
      </c>
      <c r="P393" s="939">
        <v>43172</v>
      </c>
      <c r="Q393" s="939">
        <v>43188</v>
      </c>
      <c r="R393" s="694">
        <f>(K393-O393)/O393*100</f>
        <v>20</v>
      </c>
      <c r="S393" s="759">
        <f>IF(INDEX(Historical!$D$7:$D$1439,MATCH(B393,Historical!$B$7:$B$1450,0))=0,"n/a",(INDEX(Historical!$C$7:$C$1439,MATCH(B393,Historical!$B$7:$B$1450,0))/INDEX(Historical!$D$7:$D$1439,MATCH(B393,Historical!$B$7:$B$1450,0))-1)*100)</f>
        <v>33.333333333333329</v>
      </c>
      <c r="T393" s="759">
        <f>IF(INDEX(Historical!$F$7:$F$1432,MATCH(B393,Historical!$B$7:$B$1450,0))=0,"n/a",((INDEX(Historical!$C$7:$C$1439,MATCH(B393,Historical!$B$7:$B$1450,0))/INDEX(Historical!$F$7:$F$1432,MATCH(B393,Historical!$B$7:$B$1450,0)))^(1/3)-1)*100)</f>
        <v>25.99210498948732</v>
      </c>
      <c r="U393" s="759">
        <f>IF(INDEX(Historical!$H$7:$H$1432,MATCH(B393,Historical!$B$7:$B$1450,0))=0,"n/a",((INDEX(Historical!$C$7:$C$1439,MATCH(B393,Historical!$B$7:$B$1450,0))/INDEX(Historical!$H$7:$H$1432,MATCH(B393,Historical!$B$7:$B$1450,0)))^(1/5)-1)*100)</f>
        <v>24.573093961551741</v>
      </c>
      <c r="V393" s="759">
        <f>IF(INDEX(Historical!$O$7:$O$1432,MATCH(B393,Historical!$B$7:$B$1450,0))=0,"n/a",((INDEX(Historical!$C$7:$C$1439,MATCH(B393,Historical!$B$7:$B$1450,0))/INDEX(Historical!$O$7:$O$1432,MATCH(B393,Historical!$B$7:$B$1450,0)))^(1/10)-1)*100)</f>
        <v>13.524800372187773</v>
      </c>
      <c r="W393" s="760">
        <f>IF(OR(U393&lt;=0,U393="n/a",V393&lt;=0,V393="n/a"),"n/a",U393/V393)</f>
        <v>1.8168914353873598</v>
      </c>
      <c r="X393" s="761">
        <f>IF(OR(AJ393&lt;=0,AJ393="n/a",U393&lt;=0,U393="n/a"),"n/a",U393/AJ393)</f>
        <v>11.169588164341702</v>
      </c>
      <c r="Y393" s="948"/>
      <c r="Z393" s="703">
        <f>IF(OR(AC393&lt;0.01,AC393="n/a"),"n/a",M393/AC393*100)</f>
        <v>55.38461538461538</v>
      </c>
      <c r="AA393" s="959">
        <f>IF(OR(AC393&lt;0.01,AC393="n/a"),"n/a",I393/AC393)</f>
        <v>13.930769230769229</v>
      </c>
      <c r="AB393" s="960">
        <v>12</v>
      </c>
      <c r="AC393" s="938">
        <v>1.3</v>
      </c>
      <c r="AD393" s="938">
        <v>1.0900000000000001</v>
      </c>
      <c r="AE393" s="938">
        <v>0.47</v>
      </c>
      <c r="AF393" s="938">
        <v>1.36</v>
      </c>
      <c r="AG393" s="938">
        <v>9.7000000000000011</v>
      </c>
      <c r="AH393" s="938">
        <v>15.9</v>
      </c>
      <c r="AI393" s="938">
        <v>9.98</v>
      </c>
      <c r="AJ393" s="938">
        <v>2.1999999999999997</v>
      </c>
      <c r="AK393" s="938">
        <v>13.100000000000001</v>
      </c>
      <c r="AL393" s="951">
        <v>381.48</v>
      </c>
      <c r="AM393" s="945">
        <v>1.7999999999999998</v>
      </c>
      <c r="AN393" s="938">
        <v>0</v>
      </c>
      <c r="AO393" s="802">
        <f>IF(U393="n/a","n/a",IF(AA393&lt;0,"n/a",IF(AA393="n/a","n/a",J393+U393-AA393)))</f>
        <v>14.618028761704654</v>
      </c>
      <c r="AP393" s="803">
        <f>IF(U393="n/a","n/a",J393+U393)</f>
        <v>28.548797992473883</v>
      </c>
      <c r="AQ393" s="961">
        <f>IF(OR(AC393&lt;0.01,AF393="n/a"),"n/a",(I393/SQRT(22.5*AC393*(I393/AF393))-1)*100)</f>
        <v>-8.2373928641079388</v>
      </c>
      <c r="AR393" s="703">
        <f>INDEX(Historical!$C$7:$C$1439,MATCH(B393,Historical!$B$7:$B$1450,0))*IF(AH393="n/a",1.03,IF(AH393&lt;0,1.01,IF(AH393&gt;10,1.1,(1+AH393/100))))</f>
        <v>0.79200000000000004</v>
      </c>
      <c r="AS393" s="959">
        <f>IF($AI393="n/a",1.03*AR393,IF($AI393&lt;0,1.01*AR393,IF($AI393&gt;10,1.1*AR393,(1+$AI393/100)*AR393)))</f>
        <v>0.87104160000000008</v>
      </c>
      <c r="AT393" s="959">
        <f>IF($AK393="n/a",1.03*AS393,IF($AK393&lt;0,1.01*AS393,IF($AK393&gt;10,1.1*AS393,(1+$AK393/100)*AS393)))</f>
        <v>0.95814576000000018</v>
      </c>
      <c r="AU393" s="959">
        <f>IF($AK393="n/a",1.03*AT393,IF($AK393&lt;0,1.01*AT393,IF($AK393&gt;10,1.1*AT393,(1+$AK393/100)*AT393)))</f>
        <v>1.0539603360000003</v>
      </c>
      <c r="AV393" s="959">
        <f>IF($AK393="n/a",1.03*AU393,IF($AK393&lt;0,1.01*AU393,IF($AK393&gt;10,1.1*AU393,(1+$AK393/100)*AU393)))</f>
        <v>1.1593563696000004</v>
      </c>
      <c r="AW393" s="703">
        <f>SUM(AR393:AV393)</f>
        <v>4.8345040656000009</v>
      </c>
      <c r="AX393" s="810">
        <f>AW393/I393*100</f>
        <v>26.695218473771405</v>
      </c>
      <c r="AY393" s="1017">
        <v>0.95</v>
      </c>
      <c r="AZ393" s="945">
        <v>14.549999999999999</v>
      </c>
      <c r="BA393" s="945">
        <v>-27.82</v>
      </c>
      <c r="BB393" s="945">
        <v>3.56</v>
      </c>
      <c r="BC393" s="945">
        <v>-10.040000000000001</v>
      </c>
      <c r="BE393" s="666">
        <v>2010</v>
      </c>
      <c r="BF393" s="971">
        <f>IF(BE393&gt;2008,0,IF(BE393&gt;2001,1,IF(BE393&gt;1990,2,IF(BE393&gt;1980,3,IF(BE393&gt;1973,4,IF(BE393&gt;1970,5,IF(BE393&gt;1960,6,IF(BE393&gt;1958,7,IF(BE393&gt;1953,8,9)))))))))</f>
        <v>0</v>
      </c>
      <c r="BG393" s="955">
        <v>5.7</v>
      </c>
      <c r="BH393" s="937"/>
    </row>
    <row r="394" spans="1:60" ht="11.25" customHeight="1" x14ac:dyDescent="0.2">
      <c r="A394" s="944" t="s">
        <v>4110</v>
      </c>
      <c r="B394" s="948" t="s">
        <v>4111</v>
      </c>
      <c r="C394" s="1013" t="s">
        <v>247</v>
      </c>
      <c r="D394" s="1013" t="s">
        <v>4343</v>
      </c>
      <c r="E394" s="792">
        <v>9</v>
      </c>
      <c r="F394" s="1227">
        <v>378</v>
      </c>
      <c r="G394" s="1171" t="s">
        <v>106</v>
      </c>
      <c r="H394" s="1171" t="s">
        <v>106</v>
      </c>
      <c r="I394" s="947">
        <v>18.399999999999999</v>
      </c>
      <c r="J394" s="703">
        <f>(M394/I394)*100</f>
        <v>3.6956521739130443</v>
      </c>
      <c r="K394" s="950">
        <v>0.17</v>
      </c>
      <c r="L394" s="960">
        <v>4</v>
      </c>
      <c r="M394" s="694">
        <f>K394*L394</f>
        <v>0.68</v>
      </c>
      <c r="N394" s="943" t="s">
        <v>152</v>
      </c>
      <c r="O394" s="795">
        <v>0.14249999999999999</v>
      </c>
      <c r="P394" s="939">
        <v>43172</v>
      </c>
      <c r="Q394" s="939">
        <v>43188</v>
      </c>
      <c r="R394" s="694">
        <f>(K394-O394)/O394*100</f>
        <v>19.298245614035107</v>
      </c>
      <c r="S394" s="759">
        <f>IF(INDEX(Historical!$D$7:$D$1439,MATCH(B394,Historical!$B$7:$B$1450,0))=0,"n/a",(INDEX(Historical!$C$7:$C$1439,MATCH(B394,Historical!$B$7:$B$1450,0))/INDEX(Historical!$D$7:$D$1439,MATCH(B394,Historical!$B$7:$B$1450,0))-1)*100)</f>
        <v>33.33333333333335</v>
      </c>
      <c r="T394" s="759">
        <f>IF(INDEX(Historical!$F$7:$F$1432,MATCH(B394,Historical!$B$7:$B$1450,0))=0,"n/a",((INDEX(Historical!$C$7:$C$1439,MATCH(B394,Historical!$B$7:$B$1450,0))/INDEX(Historical!$F$7:$F$1432,MATCH(B394,Historical!$B$7:$B$1450,0)))^(1/3)-1)*100)</f>
        <v>25.99210498948732</v>
      </c>
      <c r="U394" s="759">
        <f>IF(INDEX(Historical!$H$7:$H$1432,MATCH(B394,Historical!$B$7:$B$1450,0))=0,"n/a",((INDEX(Historical!$C$7:$C$1439,MATCH(B394,Historical!$B$7:$B$1450,0))/INDEX(Historical!$H$7:$H$1432,MATCH(B394,Historical!$B$7:$B$1450,0)))^(1/5)-1)*100)</f>
        <v>24.757102288230492</v>
      </c>
      <c r="V394" s="759">
        <f>IF(INDEX(Historical!$O$7:$O$1432,MATCH(B394,Historical!$B$7:$B$1450,0))=0,"n/a",((INDEX(Historical!$C$7:$C$1439,MATCH(B394,Historical!$B$7:$B$1450,0))/INDEX(Historical!$O$7:$O$1432,MATCH(B394,Historical!$B$7:$B$1450,0)))^(1/10)-1)*100)</f>
        <v>13.749832040627785</v>
      </c>
      <c r="W394" s="760">
        <f>IF(OR(U394&lt;=0,U394="n/a",V394&lt;=0,V394="n/a"),"n/a",U394/V394)</f>
        <v>1.8005385240400464</v>
      </c>
      <c r="X394" s="761" t="str">
        <f>IF(OR(AJ394&lt;=0,AJ394="n/a",U394&lt;=0,U394="n/a"),"n/a",U394/AJ394)</f>
        <v>n/a</v>
      </c>
      <c r="Y394" s="948"/>
      <c r="Z394" s="703">
        <f>IF(OR(AC394&lt;0.01,AC394="n/a"),"n/a",M394/AC394*100)</f>
        <v>52.307692307692314</v>
      </c>
      <c r="AA394" s="959">
        <f>IF(OR(AC394&lt;0.01,AC394="n/a"),"n/a",I394/AC394)</f>
        <v>14.153846153846152</v>
      </c>
      <c r="AB394" s="960">
        <v>12</v>
      </c>
      <c r="AC394" s="938">
        <v>1.3</v>
      </c>
      <c r="AD394" s="938" t="s">
        <v>137</v>
      </c>
      <c r="AE394" s="938">
        <v>0.04</v>
      </c>
      <c r="AF394" s="938">
        <v>1.34</v>
      </c>
      <c r="AG394" s="938" t="s">
        <v>137</v>
      </c>
      <c r="AH394" s="938" t="s">
        <v>137</v>
      </c>
      <c r="AI394" s="938" t="s">
        <v>137</v>
      </c>
      <c r="AJ394" s="938" t="s">
        <v>137</v>
      </c>
      <c r="AK394" s="938" t="s">
        <v>137</v>
      </c>
      <c r="AL394" s="951">
        <v>32.33</v>
      </c>
      <c r="AM394" s="945" t="s">
        <v>137</v>
      </c>
      <c r="AN394" s="938" t="s">
        <v>137</v>
      </c>
      <c r="AO394" s="802">
        <f>IF(U394="n/a","n/a",IF(AA394&lt;0,"n/a",IF(AA394="n/a","n/a",J394+U394-AA394)))</f>
        <v>14.298908308297383</v>
      </c>
      <c r="AP394" s="803">
        <f>IF(U394="n/a","n/a",J394+U394)</f>
        <v>28.452754462143535</v>
      </c>
      <c r="AQ394" s="961">
        <f>IF(OR(AC394&lt;0.01,AF394="n/a"),"n/a",(I394/SQRT(22.5*AC394*(I394/AF394))-1)*100)</f>
        <v>-8.1882267386055307</v>
      </c>
      <c r="AR394" s="703">
        <f>INDEX(Historical!$C$7:$C$1439,MATCH(B394,Historical!$B$7:$B$1450,0))*IF(AH394="n/a",1.03,IF(AH394&lt;0,1.01,IF(AH394&gt;10,1.1,(1+AH394/100))))</f>
        <v>0.70040000000000002</v>
      </c>
      <c r="AS394" s="959">
        <f>IF($AI394="n/a",1.03*AR394,IF($AI394&lt;0,1.01*AR394,IF($AI394&gt;10,1.1*AR394,(1+$AI394/100)*AR394)))</f>
        <v>0.72141200000000005</v>
      </c>
      <c r="AT394" s="959">
        <f>IF($AK394="n/a",1.03*AS394,IF($AK394&lt;0,1.01*AS394,IF($AK394&gt;10,1.1*AS394,(1+$AK394/100)*AS394)))</f>
        <v>0.74305436000000002</v>
      </c>
      <c r="AU394" s="959">
        <f>IF($AK394="n/a",1.03*AT394,IF($AK394&lt;0,1.01*AT394,IF($AK394&gt;10,1.1*AT394,(1+$AK394/100)*AT394)))</f>
        <v>0.7653459908000001</v>
      </c>
      <c r="AV394" s="959">
        <f>IF($AK394="n/a",1.03*AU394,IF($AK394&lt;0,1.01*AU394,IF($AK394&gt;10,1.1*AU394,(1+$AK394/100)*AU394)))</f>
        <v>0.7883063705240001</v>
      </c>
      <c r="AW394" s="703">
        <f>SUM(AR394:AV394)</f>
        <v>3.7185187213240001</v>
      </c>
      <c r="AX394" s="810">
        <f>AW394/I394*100</f>
        <v>20.209340876760873</v>
      </c>
      <c r="AY394" s="1017" t="s">
        <v>137</v>
      </c>
      <c r="AZ394" s="945">
        <v>12.540000000000001</v>
      </c>
      <c r="BA394" s="945">
        <v>-25.080000000000002</v>
      </c>
      <c r="BB394" s="945">
        <v>-7.5600000000000005</v>
      </c>
      <c r="BC394" s="945">
        <v>-12.379999999999999</v>
      </c>
      <c r="BE394" s="666">
        <v>2010</v>
      </c>
      <c r="BF394" s="971">
        <f>IF(BE394&gt;2008,0,IF(BE394&gt;2001,1,IF(BE394&gt;1990,2,IF(BE394&gt;1980,3,IF(BE394&gt;1973,4,IF(BE394&gt;1970,5,IF(BE394&gt;1960,6,IF(BE394&gt;1958,7,IF(BE394&gt;1953,8,9)))))))))</f>
        <v>0</v>
      </c>
      <c r="BG394" s="955" t="s">
        <v>137</v>
      </c>
      <c r="BH394" s="937"/>
    </row>
    <row r="395" spans="1:60" ht="11.25" customHeight="1" x14ac:dyDescent="0.2">
      <c r="A395" s="944" t="s">
        <v>4206</v>
      </c>
      <c r="B395" s="948" t="s">
        <v>4207</v>
      </c>
      <c r="C395" s="1013" t="s">
        <v>108</v>
      </c>
      <c r="D395" s="1013" t="s">
        <v>4365</v>
      </c>
      <c r="E395" s="792">
        <v>8</v>
      </c>
      <c r="F395" s="1227">
        <v>595</v>
      </c>
      <c r="G395" s="1227" t="s">
        <v>37</v>
      </c>
      <c r="H395" s="1227" t="s">
        <v>37</v>
      </c>
      <c r="I395" s="947">
        <v>24.43</v>
      </c>
      <c r="J395" s="703">
        <f>(M395/I395)*100</f>
        <v>1.9647973802701595</v>
      </c>
      <c r="K395" s="950">
        <v>0.12</v>
      </c>
      <c r="L395" s="960">
        <v>4</v>
      </c>
      <c r="M395" s="694">
        <f>K395*L395</f>
        <v>0.48</v>
      </c>
      <c r="N395" s="943" t="s">
        <v>146</v>
      </c>
      <c r="O395" s="795">
        <v>0.1</v>
      </c>
      <c r="P395" s="934">
        <v>43630</v>
      </c>
      <c r="Q395" s="934">
        <v>43647</v>
      </c>
      <c r="R395" s="694">
        <f>(K395-O395)/O395*100</f>
        <v>19.999999999999989</v>
      </c>
      <c r="S395" s="759">
        <f>IF(INDEX(Historical!$D$7:$D$1439,MATCH(B395,Historical!$B$7:$B$1450,0))=0,"n/a",(INDEX(Historical!$C$7:$C$1439,MATCH(B395,Historical!$B$7:$B$1450,0))/INDEX(Historical!$D$7:$D$1439,MATCH(B395,Historical!$B$7:$B$1450,0))-1)*100)</f>
        <v>27.011640243264658</v>
      </c>
      <c r="T395" s="759">
        <f>IF(INDEX(Historical!$F$7:$F$1432,MATCH(B395,Historical!$B$7:$B$1450,0))=0,"n/a",((INDEX(Historical!$C$7:$C$1439,MATCH(B395,Historical!$B$7:$B$1450,0))/INDEX(Historical!$F$7:$F$1432,MATCH(B395,Historical!$B$7:$B$1450,0)))^(1/3)-1)*100)</f>
        <v>22.117582920133039</v>
      </c>
      <c r="U395" s="759">
        <f>IF(INDEX(Historical!$H$7:$H$1432,MATCH(B395,Historical!$B$7:$B$1450,0))=0,"n/a",((INDEX(Historical!$C$7:$C$1439,MATCH(B395,Historical!$B$7:$B$1450,0))/INDEX(Historical!$H$7:$H$1432,MATCH(B395,Historical!$B$7:$B$1450,0)))^(1/5)-1)*100)</f>
        <v>14.534932318460857</v>
      </c>
      <c r="V395" s="759">
        <f>IF(INDEX(Historical!$O$7:$O$1432,MATCH(B395,Historical!$B$7:$B$1450,0))=0,"n/a",((INDEX(Historical!$C$7:$C$1439,MATCH(B395,Historical!$B$7:$B$1450,0))/INDEX(Historical!$O$7:$O$1432,MATCH(B395,Historical!$B$7:$B$1450,0)))^(1/10)-1)*100)</f>
        <v>-5.7330715177196012</v>
      </c>
      <c r="W395" s="760" t="str">
        <f>IF(OR(U395&lt;=0,U395="n/a",V395&lt;=0,V395="n/a"),"n/a",U395/V395)</f>
        <v>n/a</v>
      </c>
      <c r="X395" s="761">
        <f>IF(OR(AJ395&lt;=0,AJ395="n/a",U395&lt;=0,U395="n/a"),"n/a",U395/AJ395)</f>
        <v>0.76499643781372928</v>
      </c>
      <c r="Y395" s="728"/>
      <c r="Z395" s="703">
        <f>IF(OR(AC395&lt;0.01,AC395="n/a"),"n/a",M395/AC395*100)</f>
        <v>23.52941176470588</v>
      </c>
      <c r="AA395" s="959">
        <f>IF(OR(AC395&lt;0.01,AC395="n/a"),"n/a",I395/AC395)</f>
        <v>11.975490196078431</v>
      </c>
      <c r="AB395" s="960">
        <v>12</v>
      </c>
      <c r="AC395" s="938">
        <v>2.04</v>
      </c>
      <c r="AD395" s="938" t="s">
        <v>137</v>
      </c>
      <c r="AE395" s="938">
        <v>2.65</v>
      </c>
      <c r="AF395" s="938">
        <v>1.52</v>
      </c>
      <c r="AG395" s="938">
        <v>13.600000000000001</v>
      </c>
      <c r="AH395" s="938">
        <v>36.9</v>
      </c>
      <c r="AI395" s="938" t="s">
        <v>137</v>
      </c>
      <c r="AJ395" s="938">
        <v>19</v>
      </c>
      <c r="AK395" s="938" t="s">
        <v>137</v>
      </c>
      <c r="AL395" s="951">
        <v>159.32</v>
      </c>
      <c r="AM395" s="945">
        <v>0.2</v>
      </c>
      <c r="AN395" s="938">
        <v>0.47</v>
      </c>
      <c r="AO395" s="802">
        <f>IF(U395="n/a","n/a",IF(AA395&lt;0,"n/a",IF(AA395="n/a","n/a",J395+U395-AA395)))</f>
        <v>4.5242395026525859</v>
      </c>
      <c r="AP395" s="803">
        <f>IF(U395="n/a","n/a",J395+U395)</f>
        <v>16.499729698731016</v>
      </c>
      <c r="AQ395" s="961">
        <f>IF(OR(AC395&lt;0.01,AF395="n/a"),"n/a",(I395/SQRT(22.5*AC395*(I395/AF395))-1)*100)</f>
        <v>-10.054967160704898</v>
      </c>
      <c r="AR395" s="703">
        <f>INDEX(Historical!$C$7:$C$1439,MATCH(B395,Historical!$B$7:$B$1450,0))*IF(AH395="n/a",1.03,IF(AH395&lt;0,1.01,IF(AH395&gt;10,1.1,(1+AH395/100))))</f>
        <v>0.37400000000000005</v>
      </c>
      <c r="AS395" s="959">
        <f>IF($AI395="n/a",1.03*AR395,IF($AI395&lt;0,1.01*AR395,IF($AI395&gt;10,1.1*AR395,(1+$AI395/100)*AR395)))</f>
        <v>0.38522000000000006</v>
      </c>
      <c r="AT395" s="959">
        <f>IF($AK395="n/a",1.03*AS395,IF($AK395&lt;0,1.01*AS395,IF($AK395&gt;10,1.1*AS395,(1+$AK395/100)*AS395)))</f>
        <v>0.39677660000000009</v>
      </c>
      <c r="AU395" s="959">
        <f>IF($AK395="n/a",1.03*AT395,IF($AK395&lt;0,1.01*AT395,IF($AK395&gt;10,1.1*AT395,(1+$AK395/100)*AT395)))</f>
        <v>0.4086798980000001</v>
      </c>
      <c r="AV395" s="959">
        <f>IF($AK395="n/a",1.03*AU395,IF($AK395&lt;0,1.01*AU395,IF($AK395&gt;10,1.1*AU395,(1+$AK395/100)*AU395)))</f>
        <v>0.42094029494000013</v>
      </c>
      <c r="AW395" s="703">
        <f>SUM(AR395:AV395)</f>
        <v>1.9856167929400004</v>
      </c>
      <c r="AX395" s="810">
        <f>AW395/I395*100</f>
        <v>8.1277805687269762</v>
      </c>
      <c r="AY395" s="1017">
        <v>0.2</v>
      </c>
      <c r="AZ395" s="945">
        <v>26.72</v>
      </c>
      <c r="BA395" s="945">
        <v>-11.959999999999999</v>
      </c>
      <c r="BB395" s="945">
        <v>-6.8500000000000005</v>
      </c>
      <c r="BC395" s="945">
        <v>4.91</v>
      </c>
      <c r="BE395" s="666">
        <v>2012</v>
      </c>
      <c r="BF395" s="971">
        <f>IF(BE395&gt;2008,0,IF(BE395&gt;2001,1,IF(BE395&gt;1990,2,IF(BE395&gt;1980,3,IF(BE395&gt;1973,4,IF(BE395&gt;1970,5,IF(BE395&gt;1960,6,IF(BE395&gt;1958,7,IF(BE395&gt;1953,8,9)))))))))</f>
        <v>0</v>
      </c>
      <c r="BG395" s="955">
        <v>0.89999999999999991</v>
      </c>
      <c r="BH395" s="937"/>
    </row>
    <row r="396" spans="1:60" ht="11.25" customHeight="1" x14ac:dyDescent="0.2">
      <c r="A396" s="944" t="s">
        <v>611</v>
      </c>
      <c r="B396" s="948" t="s">
        <v>612</v>
      </c>
      <c r="C396" s="1013" t="s">
        <v>123</v>
      </c>
      <c r="D396" s="1013" t="s">
        <v>4197</v>
      </c>
      <c r="E396" s="792">
        <v>15</v>
      </c>
      <c r="F396" s="1227">
        <v>250</v>
      </c>
      <c r="G396" s="1227" t="s">
        <v>37</v>
      </c>
      <c r="H396" s="1227" t="s">
        <v>37</v>
      </c>
      <c r="I396" s="947">
        <v>43.67</v>
      </c>
      <c r="J396" s="703">
        <f>(M396/I396)*100</f>
        <v>2.1067094114953058</v>
      </c>
      <c r="K396" s="950">
        <v>0.23</v>
      </c>
      <c r="L396" s="960">
        <v>4</v>
      </c>
      <c r="M396" s="694">
        <f>K396*L396</f>
        <v>0.92</v>
      </c>
      <c r="N396" s="943" t="s">
        <v>210</v>
      </c>
      <c r="O396" s="799">
        <v>0.22500000000000001</v>
      </c>
      <c r="P396" s="934">
        <v>43517</v>
      </c>
      <c r="Q396" s="934">
        <v>43532</v>
      </c>
      <c r="R396" s="694">
        <f>(K396-O396)/O396*100</f>
        <v>2.2222222222222241</v>
      </c>
      <c r="S396" s="759">
        <f>IF(INDEX(Historical!$D$7:$D$1439,MATCH(B396,Historical!$B$7:$B$1450,0))=0,"n/a",(INDEX(Historical!$C$7:$C$1439,MATCH(B396,Historical!$B$7:$B$1450,0))/INDEX(Historical!$D$7:$D$1439,MATCH(B396,Historical!$B$7:$B$1450,0))-1)*100)</f>
        <v>3.488372093023262</v>
      </c>
      <c r="T396" s="759">
        <f>IF(INDEX(Historical!$F$7:$F$1432,MATCH(B396,Historical!$B$7:$B$1450,0))=0,"n/a",((INDEX(Historical!$C$7:$C$1439,MATCH(B396,Historical!$B$7:$B$1450,0))/INDEX(Historical!$F$7:$F$1432,MATCH(B396,Historical!$B$7:$B$1450,0)))^(1/3)-1)*100)</f>
        <v>4.4957116445886403</v>
      </c>
      <c r="U396" s="759">
        <f>IF(INDEX(Historical!$H$7:$H$1432,MATCH(B396,Historical!$B$7:$B$1450,0))=0,"n/a",((INDEX(Historical!$C$7:$C$1439,MATCH(B396,Historical!$B$7:$B$1450,0))/INDEX(Historical!$H$7:$H$1432,MATCH(B396,Historical!$B$7:$B$1450,0)))^(1/5)-1)*100)</f>
        <v>4.9200269147087194</v>
      </c>
      <c r="V396" s="759">
        <f>IF(INDEX(Historical!$O$7:$O$1432,MATCH(B396,Historical!$B$7:$B$1450,0))=0,"n/a",((INDEX(Historical!$C$7:$C$1439,MATCH(B396,Historical!$B$7:$B$1450,0))/INDEX(Historical!$O$7:$O$1432,MATCH(B396,Historical!$B$7:$B$1450,0)))^(1/10)-1)*100)</f>
        <v>5.9356169611174403</v>
      </c>
      <c r="W396" s="760">
        <f>IF(OR(U396&lt;=0,U396="n/a",V396&lt;=0,V396="n/a"),"n/a",U396/V396)</f>
        <v>0.82889899178778448</v>
      </c>
      <c r="X396" s="761">
        <f>IF(OR(AJ396&lt;=0,AJ396="n/a",U396&lt;=0,U396="n/a"),"n/a",U396/AJ396)</f>
        <v>0.83390286689978299</v>
      </c>
      <c r="Y396" s="949" t="s">
        <v>4230</v>
      </c>
      <c r="Z396" s="703">
        <f>IF(OR(AC396&lt;0.01,AC396="n/a"),"n/a",M396/AC396*100)</f>
        <v>40.350877192982459</v>
      </c>
      <c r="AA396" s="959">
        <f>IF(OR(AC396&lt;0.01,AC396="n/a"),"n/a",I396/AC396)</f>
        <v>19.153508771929825</v>
      </c>
      <c r="AB396" s="960">
        <v>3</v>
      </c>
      <c r="AC396" s="938">
        <v>2.2799999999999998</v>
      </c>
      <c r="AD396" s="938" t="s">
        <v>137</v>
      </c>
      <c r="AE396" s="938">
        <v>0.84</v>
      </c>
      <c r="AF396" s="938">
        <v>2.19</v>
      </c>
      <c r="AG396" s="938">
        <v>11.3</v>
      </c>
      <c r="AH396" s="938">
        <v>204.70000000000002</v>
      </c>
      <c r="AI396" s="938" t="s">
        <v>137</v>
      </c>
      <c r="AJ396" s="938">
        <v>5.8999999999999995</v>
      </c>
      <c r="AK396" s="938" t="s">
        <v>137</v>
      </c>
      <c r="AL396" s="951">
        <v>469.62</v>
      </c>
      <c r="AM396" s="945">
        <v>2</v>
      </c>
      <c r="AN396" s="938">
        <v>0.39</v>
      </c>
      <c r="AO396" s="802">
        <f>IF(U396="n/a","n/a",IF(AA396&lt;0,"n/a",IF(AA396="n/a","n/a",J396+U396-AA396)))</f>
        <v>-12.1267724457258</v>
      </c>
      <c r="AP396" s="803">
        <f>IF(U396="n/a","n/a",J396+U396)</f>
        <v>7.0267363262040252</v>
      </c>
      <c r="AQ396" s="961">
        <f>IF(OR(AC396&lt;0.01,AF396="n/a"),"n/a",(I396/SQRT(22.5*AC396*(I396/AF396))-1)*100)</f>
        <v>36.538450767583043</v>
      </c>
      <c r="AR396" s="703">
        <f>INDEX(Historical!$C$7:$C$1439,MATCH(B396,Historical!$B$7:$B$1450,0))*IF(AH396="n/a",1.03,IF(AH396&lt;0,1.01,IF(AH396&gt;10,1.1,(1+AH396/100))))</f>
        <v>0.97900000000000009</v>
      </c>
      <c r="AS396" s="959">
        <f>IF($AI396="n/a",1.03*AR396,IF($AI396&lt;0,1.01*AR396,IF($AI396&gt;10,1.1*AR396,(1+$AI396/100)*AR396)))</f>
        <v>1.0083700000000002</v>
      </c>
      <c r="AT396" s="959">
        <f>IF($AK396="n/a",1.03*AS396,IF($AK396&lt;0,1.01*AS396,IF($AK396&gt;10,1.1*AS396,(1+$AK396/100)*AS396)))</f>
        <v>1.0386211000000003</v>
      </c>
      <c r="AU396" s="959">
        <f>IF($AK396="n/a",1.03*AT396,IF($AK396&lt;0,1.01*AT396,IF($AK396&gt;10,1.1*AT396,(1+$AK396/100)*AT396)))</f>
        <v>1.0697797330000003</v>
      </c>
      <c r="AV396" s="959">
        <f>IF($AK396="n/a",1.03*AU396,IF($AK396&lt;0,1.01*AU396,IF($AK396&gt;10,1.1*AU396,(1+$AK396/100)*AU396)))</f>
        <v>1.1018731249900002</v>
      </c>
      <c r="AW396" s="703">
        <f>SUM(AR396:AV396)</f>
        <v>5.1976439579900013</v>
      </c>
      <c r="AX396" s="810">
        <f>AW396/I396*100</f>
        <v>11.902092873803529</v>
      </c>
      <c r="AY396" s="1017">
        <v>0.92</v>
      </c>
      <c r="AZ396" s="945">
        <v>36.43</v>
      </c>
      <c r="BA396" s="945">
        <v>-4.07</v>
      </c>
      <c r="BB396" s="945">
        <v>8.2900000000000009</v>
      </c>
      <c r="BC396" s="945">
        <v>9.9500000000000011</v>
      </c>
      <c r="BE396" s="666">
        <v>2005</v>
      </c>
      <c r="BF396" s="971">
        <f>IF(BE396&gt;2008,0,IF(BE396&gt;2001,1,IF(BE396&gt;1990,2,IF(BE396&gt;1980,3,IF(BE396&gt;1973,4,IF(BE396&gt;1970,5,IF(BE396&gt;1960,6,IF(BE396&gt;1958,7,IF(BE396&gt;1953,8,9)))))))))</f>
        <v>1</v>
      </c>
      <c r="BG396" s="955">
        <v>6.3</v>
      </c>
      <c r="BH396" s="937"/>
    </row>
    <row r="397" spans="1:60" ht="11.25" customHeight="1" x14ac:dyDescent="0.2">
      <c r="A397" s="944" t="s">
        <v>1319</v>
      </c>
      <c r="B397" s="948" t="s">
        <v>1320</v>
      </c>
      <c r="C397" s="1013" t="s">
        <v>112</v>
      </c>
      <c r="D397" s="1013" t="s">
        <v>213</v>
      </c>
      <c r="E397" s="792">
        <v>8</v>
      </c>
      <c r="F397" s="1227">
        <v>590</v>
      </c>
      <c r="G397" s="1227" t="s">
        <v>106</v>
      </c>
      <c r="H397" s="1227" t="s">
        <v>106</v>
      </c>
      <c r="I397" s="947">
        <v>61.84</v>
      </c>
      <c r="J397" s="703">
        <f>(M397/I397)*100</f>
        <v>2.0536869340232857</v>
      </c>
      <c r="K397" s="950">
        <v>0.3175</v>
      </c>
      <c r="L397" s="960">
        <v>4</v>
      </c>
      <c r="M397" s="694">
        <f>K397*L397</f>
        <v>1.27</v>
      </c>
      <c r="N397" s="943" t="s">
        <v>149</v>
      </c>
      <c r="O397" s="795">
        <v>0.31</v>
      </c>
      <c r="P397" s="934">
        <v>43615</v>
      </c>
      <c r="Q397" s="934">
        <v>43630</v>
      </c>
      <c r="R397" s="694">
        <f>(K397-O397)/O397*100</f>
        <v>2.4193548387096793</v>
      </c>
      <c r="S397" s="759">
        <f>IF(INDEX(Historical!$D$7:$D$1439,MATCH(B397,Historical!$B$7:$B$1450,0))=0,"n/a",(INDEX(Historical!$C$7:$C$1439,MATCH(B397,Historical!$B$7:$B$1450,0))/INDEX(Historical!$D$7:$D$1439,MATCH(B397,Historical!$B$7:$B$1450,0))-1)*100)</f>
        <v>2.4948024948024949</v>
      </c>
      <c r="T397" s="759">
        <f>IF(INDEX(Historical!$F$7:$F$1432,MATCH(B397,Historical!$B$7:$B$1450,0))=0,"n/a",((INDEX(Historical!$C$7:$C$1439,MATCH(B397,Historical!$B$7:$B$1450,0))/INDEX(Historical!$F$7:$F$1432,MATCH(B397,Historical!$B$7:$B$1450,0)))^(1/3)-1)*100)</f>
        <v>2.9365230715279633</v>
      </c>
      <c r="U397" s="759">
        <f>IF(INDEX(Historical!$H$7:$H$1432,MATCH(B397,Historical!$B$7:$B$1450,0))=0,"n/a",((INDEX(Historical!$C$7:$C$1439,MATCH(B397,Historical!$B$7:$B$1450,0))/INDEX(Historical!$H$7:$H$1432,MATCH(B397,Historical!$B$7:$B$1450,0)))^(1/5)-1)*100)</f>
        <v>4.2695227128344726</v>
      </c>
      <c r="V397" s="759" t="str">
        <f>IF(INDEX(Historical!$O$7:$O$1432,MATCH(B397,Historical!$B$7:$B$1450,0))=0,"n/a",((INDEX(Historical!$C$7:$C$1439,MATCH(B397,Historical!$B$7:$B$1450,0))/INDEX(Historical!$O$7:$O$1432,MATCH(B397,Historical!$B$7:$B$1450,0)))^(1/10)-1)*100)</f>
        <v>n/a</v>
      </c>
      <c r="W397" s="760" t="str">
        <f>IF(OR(U397&lt;=0,U397="n/a",V397&lt;=0,V397="n/a"),"n/a",U397/V397)</f>
        <v>n/a</v>
      </c>
      <c r="X397" s="761" t="str">
        <f>IF(OR(AJ397&lt;=0,AJ397="n/a",U397&lt;=0,U397="n/a"),"n/a",U397/AJ397)</f>
        <v>n/a</v>
      </c>
      <c r="Y397" s="707"/>
      <c r="Z397" s="703">
        <f>IF(OR(AC397&lt;0.01,AC397="n/a"),"n/a",M397/AC397*100)</f>
        <v>90.714285714285722</v>
      </c>
      <c r="AA397" s="959">
        <f>IF(OR(AC397&lt;0.01,AC397="n/a"),"n/a",I397/AC397)</f>
        <v>44.171428571428578</v>
      </c>
      <c r="AB397" s="960">
        <v>12</v>
      </c>
      <c r="AC397" s="938">
        <v>1.4</v>
      </c>
      <c r="AD397" s="938">
        <v>2.64</v>
      </c>
      <c r="AE397" s="938">
        <v>0.28000000000000003</v>
      </c>
      <c r="AF397" s="938">
        <v>1.77</v>
      </c>
      <c r="AG397" s="938">
        <v>4.3</v>
      </c>
      <c r="AH397" s="938">
        <v>-60.199999999999996</v>
      </c>
      <c r="AI397" s="938">
        <v>127.49999999999999</v>
      </c>
      <c r="AJ397" s="938">
        <v>-20.399999999999999</v>
      </c>
      <c r="AK397" s="938">
        <v>15</v>
      </c>
      <c r="AL397" s="951">
        <v>916.15</v>
      </c>
      <c r="AM397" s="945">
        <v>4.1000000000000005</v>
      </c>
      <c r="AN397" s="938">
        <v>0.6</v>
      </c>
      <c r="AO397" s="802">
        <f>IF(U397="n/a","n/a",IF(AA397&lt;0,"n/a",IF(AA397="n/a","n/a",J397+U397-AA397)))</f>
        <v>-37.848218924570816</v>
      </c>
      <c r="AP397" s="803">
        <f>IF(U397="n/a","n/a",J397+U397)</f>
        <v>6.3232096468577588</v>
      </c>
      <c r="AQ397" s="961">
        <f>IF(OR(AC397&lt;0.01,AF397="n/a"),"n/a",(I397/SQRT(22.5*AC397*(I397/AF397))-1)*100)</f>
        <v>86.40866523901316</v>
      </c>
      <c r="AR397" s="703">
        <f>INDEX(Historical!$C$7:$C$1439,MATCH(B397,Historical!$B$7:$B$1450,0))*IF(AH397="n/a",1.03,IF(AH397&lt;0,1.01,IF(AH397&gt;10,1.1,(1+AH397/100))))</f>
        <v>1.2448249999999998</v>
      </c>
      <c r="AS397" s="959">
        <f>IF($AI397="n/a",1.03*AR397,IF($AI397&lt;0,1.01*AR397,IF($AI397&gt;10,1.1*AR397,(1+$AI397/100)*AR397)))</f>
        <v>1.3693074999999999</v>
      </c>
      <c r="AT397" s="959">
        <f>IF($AK397="n/a",1.03*AS397,IF($AK397&lt;0,1.01*AS397,IF($AK397&gt;10,1.1*AS397,(1+$AK397/100)*AS397)))</f>
        <v>1.50623825</v>
      </c>
      <c r="AU397" s="959">
        <f>IF($AK397="n/a",1.03*AT397,IF($AK397&lt;0,1.01*AT397,IF($AK397&gt;10,1.1*AT397,(1+$AK397/100)*AT397)))</f>
        <v>1.656862075</v>
      </c>
      <c r="AV397" s="959">
        <f>IF($AK397="n/a",1.03*AU397,IF($AK397&lt;0,1.01*AU397,IF($AK397&gt;10,1.1*AU397,(1+$AK397/100)*AU397)))</f>
        <v>1.8225482825000001</v>
      </c>
      <c r="AW397" s="703">
        <f>SUM(AR397:AV397)</f>
        <v>7.5997811075000001</v>
      </c>
      <c r="AX397" s="810">
        <f>AW397/I397*100</f>
        <v>12.289426111739973</v>
      </c>
      <c r="AY397" s="1017">
        <v>1.41</v>
      </c>
      <c r="AZ397" s="945">
        <v>42.95</v>
      </c>
      <c r="BA397" s="945">
        <v>-19.470000000000002</v>
      </c>
      <c r="BB397" s="945">
        <v>20.7</v>
      </c>
      <c r="BC397" s="945">
        <v>1.28</v>
      </c>
      <c r="BE397" s="666">
        <v>2012</v>
      </c>
      <c r="BF397" s="971">
        <f>IF(BE397&gt;2008,0,IF(BE397&gt;2001,1,IF(BE397&gt;1990,2,IF(BE397&gt;1980,3,IF(BE397&gt;1973,4,IF(BE397&gt;1970,5,IF(BE397&gt;1960,6,IF(BE397&gt;1958,7,IF(BE397&gt;1953,8,9)))))))))</f>
        <v>0</v>
      </c>
      <c r="BG397" s="955">
        <v>1.3</v>
      </c>
      <c r="BH397" s="937"/>
    </row>
    <row r="398" spans="1:60" ht="11.25" customHeight="1" x14ac:dyDescent="0.2">
      <c r="A398" s="944" t="s">
        <v>3854</v>
      </c>
      <c r="B398" s="948" t="s">
        <v>3855</v>
      </c>
      <c r="C398" s="1013" t="s">
        <v>108</v>
      </c>
      <c r="D398" s="1013" t="s">
        <v>4365</v>
      </c>
      <c r="E398" s="792">
        <v>6</v>
      </c>
      <c r="F398" s="1227">
        <v>761</v>
      </c>
      <c r="G398" s="1120" t="s">
        <v>115</v>
      </c>
      <c r="H398" s="1120" t="s">
        <v>115</v>
      </c>
      <c r="I398" s="947">
        <v>21.74</v>
      </c>
      <c r="J398" s="703">
        <f>(M398/I398)*100</f>
        <v>3.3118675252989878</v>
      </c>
      <c r="K398" s="950">
        <v>0.18</v>
      </c>
      <c r="L398" s="960">
        <v>4</v>
      </c>
      <c r="M398" s="694">
        <f>K398*L398</f>
        <v>0.72</v>
      </c>
      <c r="N398" s="943" t="s">
        <v>107</v>
      </c>
      <c r="O398" s="795">
        <v>0.15</v>
      </c>
      <c r="P398" s="934">
        <v>43500</v>
      </c>
      <c r="Q398" s="934">
        <v>43511</v>
      </c>
      <c r="R398" s="694">
        <f>(K398-O398)/O398*100</f>
        <v>20</v>
      </c>
      <c r="S398" s="759">
        <f>IF(INDEX(Historical!$D$7:$D$1439,MATCH(B398,Historical!$B$7:$B$1450,0))=0,"n/a",(INDEX(Historical!$C$7:$C$1439,MATCH(B398,Historical!$B$7:$B$1450,0))/INDEX(Historical!$D$7:$D$1439,MATCH(B398,Historical!$B$7:$B$1450,0))-1)*100)</f>
        <v>42.857142857142861</v>
      </c>
      <c r="T398" s="759">
        <f>IF(INDEX(Historical!$F$7:$F$1432,MATCH(B398,Historical!$B$7:$B$1450,0))=0,"n/a",((INDEX(Historical!$C$7:$C$1439,MATCH(B398,Historical!$B$7:$B$1450,0))/INDEX(Historical!$F$7:$F$1432,MATCH(B398,Historical!$B$7:$B$1450,0)))^(1/3)-1)*100)</f>
        <v>32.147606301246</v>
      </c>
      <c r="U398" s="759" t="str">
        <f>IF(INDEX(Historical!$H$7:$H$1432,MATCH(B398,Historical!$B$7:$B$1450,0))=0,"n/a",((INDEX(Historical!$C$7:$C$1439,MATCH(B398,Historical!$B$7:$B$1450,0))/INDEX(Historical!$H$7:$H$1432,MATCH(B398,Historical!$B$7:$B$1450,0)))^(1/5)-1)*100)</f>
        <v>n/a</v>
      </c>
      <c r="V398" s="759">
        <f>IF(INDEX(Historical!$O$7:$O$1432,MATCH(B398,Historical!$B$7:$B$1450,0))=0,"n/a",((INDEX(Historical!$C$7:$C$1439,MATCH(B398,Historical!$B$7:$B$1450,0))/INDEX(Historical!$O$7:$O$1432,MATCH(B398,Historical!$B$7:$B$1450,0)))^(1/10)-1)*100)</f>
        <v>5.8442410876291984</v>
      </c>
      <c r="W398" s="760" t="str">
        <f>IF(OR(U398&lt;=0,U398="n/a",V398&lt;=0,V398="n/a"),"n/a",U398/V398)</f>
        <v>n/a</v>
      </c>
      <c r="X398" s="761" t="str">
        <f>IF(OR(AJ398&lt;=0,AJ398="n/a",U398&lt;=0,U398="n/a"),"n/a",U398/AJ398)</f>
        <v>n/a</v>
      </c>
      <c r="Y398" s="949"/>
      <c r="Z398" s="703">
        <f>IF(OR(AC398&lt;0.01,AC398="n/a"),"n/a",M398/AC398*100)</f>
        <v>43.63636363636364</v>
      </c>
      <c r="AA398" s="959">
        <f>IF(OR(AC398&lt;0.01,AC398="n/a"),"n/a",I398/AC398)</f>
        <v>13.175757575757576</v>
      </c>
      <c r="AB398" s="960">
        <v>12</v>
      </c>
      <c r="AC398" s="938">
        <v>1.65</v>
      </c>
      <c r="AD398" s="938">
        <v>1.65</v>
      </c>
      <c r="AE398" s="938">
        <v>3.58</v>
      </c>
      <c r="AF398" s="938">
        <v>1.49</v>
      </c>
      <c r="AG398" s="938">
        <v>11.700000000000001</v>
      </c>
      <c r="AH398" s="938">
        <v>37.1</v>
      </c>
      <c r="AI398" s="938">
        <v>10.530000000000001</v>
      </c>
      <c r="AJ398" s="938">
        <v>-14.899999999999999</v>
      </c>
      <c r="AK398" s="938">
        <v>8</v>
      </c>
      <c r="AL398" s="951">
        <v>502.86</v>
      </c>
      <c r="AM398" s="945">
        <v>0.4</v>
      </c>
      <c r="AN398" s="938">
        <v>0.19</v>
      </c>
      <c r="AO398" s="802" t="str">
        <f>IF(U398="n/a","n/a",IF(AA398&lt;0,"n/a",IF(AA398="n/a","n/a",J398+U398-AA398)))</f>
        <v>n/a</v>
      </c>
      <c r="AP398" s="803" t="str">
        <f>IF(U398="n/a","n/a",J398+U398)</f>
        <v>n/a</v>
      </c>
      <c r="AQ398" s="961">
        <f>IF(OR(AC398&lt;0.01,AF398="n/a"),"n/a",(I398/SQRT(22.5*AC398*(I398/AF398))-1)*100)</f>
        <v>-6.5907956286990981</v>
      </c>
      <c r="AR398" s="703">
        <f>INDEX(Historical!$C$7:$C$1439,MATCH(B398,Historical!$B$7:$B$1450,0))*IF(AH398="n/a",1.03,IF(AH398&lt;0,1.01,IF(AH398&gt;10,1.1,(1+AH398/100))))</f>
        <v>0.66</v>
      </c>
      <c r="AS398" s="959">
        <f>IF($AI398="n/a",1.03*AR398,IF($AI398&lt;0,1.01*AR398,IF($AI398&gt;10,1.1*AR398,(1+$AI398/100)*AR398)))</f>
        <v>0.72600000000000009</v>
      </c>
      <c r="AT398" s="959">
        <f>IF($AK398="n/a",1.03*AS398,IF($AK398&lt;0,1.01*AS398,IF($AK398&gt;10,1.1*AS398,(1+$AK398/100)*AS398)))</f>
        <v>0.78408000000000011</v>
      </c>
      <c r="AU398" s="959">
        <f>IF($AK398="n/a",1.03*AT398,IF($AK398&lt;0,1.01*AT398,IF($AK398&gt;10,1.1*AT398,(1+$AK398/100)*AT398)))</f>
        <v>0.84680640000000018</v>
      </c>
      <c r="AV398" s="959">
        <f>IF($AK398="n/a",1.03*AU398,IF($AK398&lt;0,1.01*AU398,IF($AK398&gt;10,1.1*AU398,(1+$AK398/100)*AU398)))</f>
        <v>0.91455091200000027</v>
      </c>
      <c r="AW398" s="703">
        <f>SUM(AR398:AV398)</f>
        <v>3.9314373120000008</v>
      </c>
      <c r="AX398" s="810">
        <f>AW398/I398*100</f>
        <v>18.08388827966882</v>
      </c>
      <c r="AY398" s="1017">
        <v>0.41</v>
      </c>
      <c r="AZ398" s="945">
        <v>7.7299999999999995</v>
      </c>
      <c r="BA398" s="945">
        <v>-15.24</v>
      </c>
      <c r="BB398" s="945">
        <v>0.42</v>
      </c>
      <c r="BC398" s="945">
        <v>-1.54</v>
      </c>
      <c r="BE398" s="666">
        <v>2014</v>
      </c>
      <c r="BF398" s="971">
        <f>IF(BE398&gt;2008,0,IF(BE398&gt;2001,1,IF(BE398&gt;1990,2,IF(BE398&gt;1980,3,IF(BE398&gt;1973,4,IF(BE398&gt;1970,5,IF(BE398&gt;1960,6,IF(BE398&gt;1958,7,IF(BE398&gt;1953,8,9)))))))))</f>
        <v>0</v>
      </c>
      <c r="BG398" s="955">
        <v>1.2</v>
      </c>
    </row>
    <row r="399" spans="1:60" ht="11.25" customHeight="1" x14ac:dyDescent="0.2">
      <c r="A399" s="936" t="s">
        <v>632</v>
      </c>
      <c r="B399" s="948" t="s">
        <v>633</v>
      </c>
      <c r="C399" s="1013" t="s">
        <v>4216</v>
      </c>
      <c r="D399" s="1013" t="s">
        <v>4351</v>
      </c>
      <c r="E399" s="792">
        <v>24</v>
      </c>
      <c r="F399" s="1227">
        <v>142</v>
      </c>
      <c r="G399" s="1227" t="s">
        <v>115</v>
      </c>
      <c r="H399" s="1227" t="s">
        <v>115</v>
      </c>
      <c r="I399" s="938">
        <v>148.24</v>
      </c>
      <c r="J399" s="703">
        <f>(M399/I399)*100</f>
        <v>4.3712898003237992</v>
      </c>
      <c r="K399" s="957">
        <v>1.62</v>
      </c>
      <c r="L399" s="960">
        <v>4</v>
      </c>
      <c r="M399" s="694">
        <f>K399*L399</f>
        <v>6.48</v>
      </c>
      <c r="N399" s="943" t="s">
        <v>228</v>
      </c>
      <c r="O399" s="796">
        <v>1.57</v>
      </c>
      <c r="P399" s="934">
        <v>43594</v>
      </c>
      <c r="Q399" s="934">
        <v>43626</v>
      </c>
      <c r="R399" s="694">
        <f>(K399-O399)/O399*100</f>
        <v>3.1847133757961812</v>
      </c>
      <c r="S399" s="759">
        <f>IF(INDEX(Historical!$D$7:$D$1439,MATCH(B399,Historical!$B$7:$B$1450,0))=0,"n/a",(INDEX(Historical!$C$7:$C$1439,MATCH(B399,Historical!$B$7:$B$1450,0))/INDEX(Historical!$D$7:$D$1439,MATCH(B399,Historical!$B$7:$B$1450,0))-1)*100)</f>
        <v>5.2542372881355881</v>
      </c>
      <c r="T399" s="759">
        <f>IF(INDEX(Historical!$F$7:$F$1432,MATCH(B399,Historical!$B$7:$B$1450,0))=0,"n/a",((INDEX(Historical!$C$7:$C$1439,MATCH(B399,Historical!$B$7:$B$1450,0))/INDEX(Historical!$F$7:$F$1432,MATCH(B399,Historical!$B$7:$B$1450,0)))^(1/3)-1)*100)</f>
        <v>7.4914361304784016</v>
      </c>
      <c r="U399" s="759">
        <f>IF(INDEX(Historical!$H$7:$H$1432,MATCH(B399,Historical!$B$7:$B$1450,0))=0,"n/a",((INDEX(Historical!$C$7:$C$1439,MATCH(B399,Historical!$B$7:$B$1450,0))/INDEX(Historical!$H$7:$H$1432,MATCH(B399,Historical!$B$7:$B$1450,0)))^(1/5)-1)*100)</f>
        <v>10.911856607956283</v>
      </c>
      <c r="V399" s="759">
        <f>IF(INDEX(Historical!$O$7:$O$1432,MATCH(B399,Historical!$B$7:$B$1450,0))=0,"n/a",((INDEX(Historical!$C$7:$C$1439,MATCH(B399,Historical!$B$7:$B$1450,0))/INDEX(Historical!$O$7:$O$1432,MATCH(B399,Historical!$B$7:$B$1450,0)))^(1/10)-1)*100)</f>
        <v>12.572885948905977</v>
      </c>
      <c r="W399" s="760">
        <f>IF(OR(U399&lt;=0,U399="n/a",V399&lt;=0,V399="n/a"),"n/a",U399/V399)</f>
        <v>0.86788798151038438</v>
      </c>
      <c r="X399" s="761" t="str">
        <f>IF(OR(AJ399&lt;=0,AJ399="n/a",U399&lt;=0,U399="n/a"),"n/a",U399/AJ399)</f>
        <v>n/a</v>
      </c>
      <c r="Y399" s="948"/>
      <c r="Z399" s="703">
        <f>IF(OR(AC399&lt;0.01,AC399="n/a"),"n/a",M399/AC399*100)</f>
        <v>54.045037531276066</v>
      </c>
      <c r="AA399" s="959">
        <f>IF(OR(AC399&lt;0.01,AC399="n/a"),"n/a",I399/AC399)</f>
        <v>12.363636363636363</v>
      </c>
      <c r="AB399" s="960">
        <v>12</v>
      </c>
      <c r="AC399" s="938">
        <v>11.99</v>
      </c>
      <c r="AD399" s="938">
        <v>4.5599999999999996</v>
      </c>
      <c r="AE399" s="938">
        <v>1.71</v>
      </c>
      <c r="AF399" s="938">
        <v>8.08</v>
      </c>
      <c r="AG399" s="940">
        <v>48.8</v>
      </c>
      <c r="AH399" s="938">
        <v>-2</v>
      </c>
      <c r="AI399" s="938">
        <v>1.52</v>
      </c>
      <c r="AJ399" s="938">
        <v>-5.2</v>
      </c>
      <c r="AK399" s="938">
        <v>2.74</v>
      </c>
      <c r="AL399" s="951">
        <v>133230</v>
      </c>
      <c r="AM399" s="945">
        <v>0.1</v>
      </c>
      <c r="AN399" s="938">
        <v>3.03</v>
      </c>
      <c r="AO399" s="802">
        <f>IF(U399="n/a","n/a",IF(AA399&lt;0,"n/a",IF(AA399="n/a","n/a",J399+U399-AA399)))</f>
        <v>2.9195100446437188</v>
      </c>
      <c r="AP399" s="803">
        <f>IF(U399="n/a","n/a",J399+U399)</f>
        <v>15.283146408280082</v>
      </c>
      <c r="AQ399" s="961">
        <f>IF(OR(AC399&lt;0.01,AF399="n/a"),"n/a",(I399/SQRT(22.5*AC399*(I399/AF399))-1)*100)</f>
        <v>110.7111575574296</v>
      </c>
      <c r="AR399" s="703">
        <f>INDEX(Historical!$C$7:$C$1439,MATCH(B399,Historical!$B$7:$B$1450,0))*IF(AH399="n/a",1.03,IF(AH399&lt;0,1.01,IF(AH399&gt;10,1.1,(1+AH399/100))))</f>
        <v>6.2721</v>
      </c>
      <c r="AS399" s="959">
        <f>IF($AI399="n/a",1.03*AR399,IF($AI399&lt;0,1.01*AR399,IF($AI399&gt;10,1.1*AR399,(1+$AI399/100)*AR399)))</f>
        <v>6.367435920000001</v>
      </c>
      <c r="AT399" s="959">
        <f>IF($AK399="n/a",1.03*AS399,IF($AK399&lt;0,1.01*AS399,IF($AK399&gt;10,1.1*AS399,(1+$AK399/100)*AS399)))</f>
        <v>6.541903664208002</v>
      </c>
      <c r="AU399" s="959">
        <f>IF($AK399="n/a",1.03*AT399,IF($AK399&lt;0,1.01*AT399,IF($AK399&gt;10,1.1*AT399,(1+$AK399/100)*AT399)))</f>
        <v>6.7211518246073014</v>
      </c>
      <c r="AV399" s="959">
        <f>IF($AK399="n/a",1.03*AU399,IF($AK399&lt;0,1.01*AU399,IF($AK399&gt;10,1.1*AU399,(1+$AK399/100)*AU399)))</f>
        <v>6.9053113846015419</v>
      </c>
      <c r="AW399" s="703">
        <f>SUM(AR399:AV399)</f>
        <v>32.807902793416844</v>
      </c>
      <c r="AX399" s="810">
        <f>AW399/I399*100</f>
        <v>22.131612785629279</v>
      </c>
      <c r="AY399" s="1017">
        <v>1.29</v>
      </c>
      <c r="AZ399" s="945">
        <v>39.93</v>
      </c>
      <c r="BA399" s="945">
        <v>-3.9600000000000004</v>
      </c>
      <c r="BB399" s="945">
        <v>6.6199999999999992</v>
      </c>
      <c r="BC399" s="945">
        <v>11.67</v>
      </c>
      <c r="BE399" s="666">
        <v>1996</v>
      </c>
      <c r="BF399" s="971">
        <f>IF(BE399&gt;2008,0,IF(BE399&gt;2001,1,IF(BE399&gt;1990,2,IF(BE399&gt;1980,3,IF(BE399&gt;1973,4,IF(BE399&gt;1970,5,IF(BE399&gt;1960,6,IF(BE399&gt;1958,7,IF(BE399&gt;1953,8,9)))))))))</f>
        <v>2</v>
      </c>
      <c r="BG399" s="955">
        <v>7.0000000000000009</v>
      </c>
      <c r="BH399" s="937"/>
    </row>
    <row r="400" spans="1:60" ht="11.25" customHeight="1" x14ac:dyDescent="0.2">
      <c r="A400" s="936" t="s">
        <v>1340</v>
      </c>
      <c r="B400" s="948" t="s">
        <v>1341</v>
      </c>
      <c r="C400" s="1013" t="s">
        <v>108</v>
      </c>
      <c r="D400" s="1013" t="s">
        <v>4365</v>
      </c>
      <c r="E400" s="792">
        <v>10</v>
      </c>
      <c r="F400" s="1227">
        <v>353</v>
      </c>
      <c r="G400" s="1160" t="s">
        <v>106</v>
      </c>
      <c r="H400" s="1160" t="s">
        <v>106</v>
      </c>
      <c r="I400" s="947">
        <v>37.630000000000003</v>
      </c>
      <c r="J400" s="703">
        <f>(M400/I400)*100</f>
        <v>2.6574541589157583</v>
      </c>
      <c r="K400" s="950">
        <v>0.5</v>
      </c>
      <c r="L400" s="960">
        <v>2</v>
      </c>
      <c r="M400" s="694">
        <f>K400*L400</f>
        <v>1</v>
      </c>
      <c r="N400" s="943" t="s">
        <v>613</v>
      </c>
      <c r="O400" s="795">
        <v>0.42</v>
      </c>
      <c r="P400" s="934">
        <v>43553</v>
      </c>
      <c r="Q400" s="934">
        <v>43570</v>
      </c>
      <c r="R400" s="694">
        <f>(K400-O400)/O400*100</f>
        <v>19.047619047619051</v>
      </c>
      <c r="S400" s="759">
        <f>IF(INDEX(Historical!$D$7:$D$1439,MATCH(B400,Historical!$B$7:$B$1450,0))=0,"n/a",(INDEX(Historical!$C$7:$C$1439,MATCH(B400,Historical!$B$7:$B$1450,0))/INDEX(Historical!$D$7:$D$1439,MATCH(B400,Historical!$B$7:$B$1450,0))-1)*100)</f>
        <v>13.636363636363624</v>
      </c>
      <c r="T400" s="759">
        <f>IF(INDEX(Historical!$F$7:$F$1432,MATCH(B400,Historical!$B$7:$B$1450,0))=0,"n/a",((INDEX(Historical!$C$7:$C$1439,MATCH(B400,Historical!$B$7:$B$1450,0))/INDEX(Historical!$F$7:$F$1432,MATCH(B400,Historical!$B$7:$B$1450,0)))^(1/3)-1)*100)</f>
        <v>8.9459499237564799</v>
      </c>
      <c r="U400" s="759">
        <f>IF(INDEX(Historical!$H$7:$H$1432,MATCH(B400,Historical!$B$7:$B$1450,0))=0,"n/a",((INDEX(Historical!$C$7:$C$1439,MATCH(B400,Historical!$B$7:$B$1450,0))/INDEX(Historical!$H$7:$H$1432,MATCH(B400,Historical!$B$7:$B$1450,0)))^(1/5)-1)*100)</f>
        <v>11.768278437733448</v>
      </c>
      <c r="V400" s="759">
        <f>IF(INDEX(Historical!$O$7:$O$1432,MATCH(B400,Historical!$B$7:$B$1450,0))=0,"n/a",((INDEX(Historical!$C$7:$C$1439,MATCH(B400,Historical!$B$7:$B$1450,0))/INDEX(Historical!$O$7:$O$1432,MATCH(B400,Historical!$B$7:$B$1450,0)))^(1/10)-1)*100)</f>
        <v>1.2865393282954551</v>
      </c>
      <c r="W400" s="760">
        <f>IF(OR(U400&lt;=0,U400="n/a",V400&lt;=0,V400="n/a"),"n/a",U400/V400)</f>
        <v>9.1472356724028963</v>
      </c>
      <c r="X400" s="761">
        <f>IF(OR(AJ400&lt;=0,AJ400="n/a",U400&lt;=0,U400="n/a"),"n/a",U400/AJ400)</f>
        <v>1.0323051261169691</v>
      </c>
      <c r="Y400" s="949"/>
      <c r="Z400" s="703">
        <f>IF(OR(AC400&lt;0.01,AC400="n/a"),"n/a",M400/AC400*100)</f>
        <v>31.15264797507788</v>
      </c>
      <c r="AA400" s="959">
        <f>IF(OR(AC400&lt;0.01,AC400="n/a"),"n/a",I400/AC400)</f>
        <v>11.722741433021808</v>
      </c>
      <c r="AB400" s="960">
        <v>12</v>
      </c>
      <c r="AC400" s="938">
        <v>3.21</v>
      </c>
      <c r="AD400" s="938">
        <v>1.18</v>
      </c>
      <c r="AE400" s="938">
        <v>5.0599999999999996</v>
      </c>
      <c r="AF400" s="938">
        <v>1.25</v>
      </c>
      <c r="AG400" s="938">
        <v>11.200000000000001</v>
      </c>
      <c r="AH400" s="938">
        <v>39.300000000000004</v>
      </c>
      <c r="AI400" s="938" t="s">
        <v>137</v>
      </c>
      <c r="AJ400" s="938">
        <v>11.4</v>
      </c>
      <c r="AK400" s="938">
        <v>10</v>
      </c>
      <c r="AL400" s="951">
        <v>2420</v>
      </c>
      <c r="AM400" s="945">
        <v>6.7</v>
      </c>
      <c r="AN400" s="938">
        <v>0.08</v>
      </c>
      <c r="AO400" s="802">
        <f>IF(U400="n/a","n/a",IF(AA400&lt;0,"n/a",IF(AA400="n/a","n/a",J400+U400-AA400)))</f>
        <v>2.7029911636273987</v>
      </c>
      <c r="AP400" s="803">
        <f>IF(U400="n/a","n/a",J400+U400)</f>
        <v>14.425732596649206</v>
      </c>
      <c r="AQ400" s="961">
        <f>IF(OR(AC400&lt;0.01,AF400="n/a"),"n/a",(I400/SQRT(22.5*AC400*(I400/AF400))-1)*100)</f>
        <v>-19.299107009546912</v>
      </c>
      <c r="AR400" s="703">
        <f>INDEX(Historical!$C$7:$C$1439,MATCH(B400,Historical!$B$7:$B$1450,0))*IF(AH400="n/a",1.03,IF(AH400&lt;0,1.01,IF(AH400&gt;10,1.1,(1+AH400/100))))</f>
        <v>0.82500000000000007</v>
      </c>
      <c r="AS400" s="959">
        <f>IF($AI400="n/a",1.03*AR400,IF($AI400&lt;0,1.01*AR400,IF($AI400&gt;10,1.1*AR400,(1+$AI400/100)*AR400)))</f>
        <v>0.84975000000000012</v>
      </c>
      <c r="AT400" s="959">
        <f>IF($AK400="n/a",1.03*AS400,IF($AK400&lt;0,1.01*AS400,IF($AK400&gt;10,1.1*AS400,(1+$AK400/100)*AS400)))</f>
        <v>0.93472500000000025</v>
      </c>
      <c r="AU400" s="959">
        <f>IF($AK400="n/a",1.03*AT400,IF($AK400&lt;0,1.01*AT400,IF($AK400&gt;10,1.1*AT400,(1+$AK400/100)*AT400)))</f>
        <v>1.0281975000000003</v>
      </c>
      <c r="AV400" s="959">
        <f>IF($AK400="n/a",1.03*AU400,IF($AK400&lt;0,1.01*AU400,IF($AK400&gt;10,1.1*AU400,(1+$AK400/100)*AU400)))</f>
        <v>1.1310172500000004</v>
      </c>
      <c r="AW400" s="703">
        <f>SUM(AR400:AV400)</f>
        <v>4.7686897500000009</v>
      </c>
      <c r="AX400" s="810">
        <f>AW400/I400*100</f>
        <v>12.672574408716454</v>
      </c>
      <c r="AY400" s="1017">
        <v>1.32</v>
      </c>
      <c r="AZ400" s="945">
        <v>15.57</v>
      </c>
      <c r="BA400" s="945">
        <v>-21.52</v>
      </c>
      <c r="BB400" s="945">
        <v>0.33999999999999997</v>
      </c>
      <c r="BC400" s="945">
        <v>-1.4200000000000002</v>
      </c>
      <c r="BE400" s="666">
        <v>2010</v>
      </c>
      <c r="BF400" s="971">
        <f>IF(BE400&gt;2008,0,IF(BE400&gt;2001,1,IF(BE400&gt;1990,2,IF(BE400&gt;1980,3,IF(BE400&gt;1973,4,IF(BE400&gt;1970,5,IF(BE400&gt;1960,6,IF(BE400&gt;1958,7,IF(BE400&gt;1953,8,9)))))))))</f>
        <v>0</v>
      </c>
      <c r="BG400" s="955">
        <v>1.7999999999999998</v>
      </c>
      <c r="BH400" s="937"/>
    </row>
    <row r="401" spans="1:60" ht="11.25" customHeight="1" x14ac:dyDescent="0.2">
      <c r="A401" s="953" t="s">
        <v>4055</v>
      </c>
      <c r="B401" s="948" t="s">
        <v>4056</v>
      </c>
      <c r="C401" s="1013" t="s">
        <v>108</v>
      </c>
      <c r="D401" s="1013" t="s">
        <v>4365</v>
      </c>
      <c r="E401" s="792">
        <v>6</v>
      </c>
      <c r="F401" s="1227">
        <v>762</v>
      </c>
      <c r="G401" s="1227" t="s">
        <v>106</v>
      </c>
      <c r="H401" s="1227" t="s">
        <v>106</v>
      </c>
      <c r="I401" s="947">
        <v>56.81</v>
      </c>
      <c r="J401" s="703">
        <f>(M401/I401)*100</f>
        <v>1.7602534765006159</v>
      </c>
      <c r="K401" s="950">
        <v>0.25</v>
      </c>
      <c r="L401" s="960">
        <v>4</v>
      </c>
      <c r="M401" s="694">
        <f>K401*L401</f>
        <v>1</v>
      </c>
      <c r="N401" s="943" t="s">
        <v>169</v>
      </c>
      <c r="O401" s="795">
        <v>0.14000000000000001</v>
      </c>
      <c r="P401" s="934">
        <v>43504</v>
      </c>
      <c r="Q401" s="934">
        <v>43517</v>
      </c>
      <c r="R401" s="694">
        <f>(K401-O401)/O401*100</f>
        <v>78.571428571428555</v>
      </c>
      <c r="S401" s="759">
        <f>IF(INDEX(Historical!$D$7:$D$1439,MATCH(B401,Historical!$B$7:$B$1450,0))=0,"n/a",(INDEX(Historical!$C$7:$C$1439,MATCH(B401,Historical!$B$7:$B$1450,0))/INDEX(Historical!$D$7:$D$1439,MATCH(B401,Historical!$B$7:$B$1450,0))-1)*100)</f>
        <v>35.000000000000007</v>
      </c>
      <c r="T401" s="759">
        <f>IF(INDEX(Historical!$F$7:$F$1432,MATCH(B401,Historical!$B$7:$B$1450,0))=0,"n/a",((INDEX(Historical!$C$7:$C$1439,MATCH(B401,Historical!$B$7:$B$1450,0))/INDEX(Historical!$F$7:$F$1432,MATCH(B401,Historical!$B$7:$B$1450,0)))^(1/3)-1)*100)</f>
        <v>19.055078897614951</v>
      </c>
      <c r="U401" s="759">
        <f>IF(INDEX(Historical!$H$7:$H$1432,MATCH(B401,Historical!$B$7:$B$1450,0))=0,"n/a",((INDEX(Historical!$C$7:$C$1439,MATCH(B401,Historical!$B$7:$B$1450,0))/INDEX(Historical!$H$7:$H$1432,MATCH(B401,Historical!$B$7:$B$1450,0)))^(1/5)-1)*100)</f>
        <v>35.096003852061351</v>
      </c>
      <c r="V401" s="759" t="str">
        <f>IF(INDEX(Historical!$O$7:$O$1432,MATCH(B401,Historical!$B$7:$B$1450,0))=0,"n/a",((INDEX(Historical!$C$7:$C$1439,MATCH(B401,Historical!$B$7:$B$1450,0))/INDEX(Historical!$O$7:$O$1432,MATCH(B401,Historical!$B$7:$B$1450,0)))^(1/10)-1)*100)</f>
        <v>n/a</v>
      </c>
      <c r="W401" s="760" t="str">
        <f>IF(OR(U401&lt;=0,U401="n/a",V401&lt;=0,V401="n/a"),"n/a",U401/V401)</f>
        <v>n/a</v>
      </c>
      <c r="X401" s="761">
        <f>IF(OR(AJ401&lt;=0,AJ401="n/a",U401&lt;=0,U401="n/a"),"n/a",U401/AJ401)</f>
        <v>1.7815230381757032</v>
      </c>
      <c r="Y401" s="949"/>
      <c r="Z401" s="703">
        <f>IF(OR(AC401&lt;0.01,AC401="n/a"),"n/a",M401/AC401*100)</f>
        <v>23.364485981308412</v>
      </c>
      <c r="AA401" s="959">
        <f>IF(OR(AC401&lt;0.01,AC401="n/a"),"n/a",I401/AC401)</f>
        <v>13.273364485981308</v>
      </c>
      <c r="AB401" s="960">
        <v>12</v>
      </c>
      <c r="AC401" s="938">
        <v>4.28</v>
      </c>
      <c r="AD401" s="938">
        <v>1.34</v>
      </c>
      <c r="AE401" s="938">
        <v>4.53</v>
      </c>
      <c r="AF401" s="938">
        <v>1.0900000000000001</v>
      </c>
      <c r="AG401" s="938">
        <v>8.1</v>
      </c>
      <c r="AH401" s="938">
        <v>35.799999999999997</v>
      </c>
      <c r="AI401" s="938">
        <v>6.41</v>
      </c>
      <c r="AJ401" s="938">
        <v>19.7</v>
      </c>
      <c r="AK401" s="938">
        <v>10</v>
      </c>
      <c r="AL401" s="951">
        <v>2470</v>
      </c>
      <c r="AM401" s="945">
        <v>3.8</v>
      </c>
      <c r="AN401" s="938">
        <v>0.12</v>
      </c>
      <c r="AO401" s="802">
        <f>IF(U401="n/a","n/a",IF(AA401&lt;0,"n/a",IF(AA401="n/a","n/a",J401+U401-AA401)))</f>
        <v>23.582892842580659</v>
      </c>
      <c r="AP401" s="803">
        <f>IF(U401="n/a","n/a",J401+U401)</f>
        <v>36.856257328561966</v>
      </c>
      <c r="AQ401" s="961">
        <f>IF(OR(AC401&lt;0.01,AF401="n/a"),"n/a",(I401/SQRT(22.5*AC401*(I401/AF401))-1)*100)</f>
        <v>-19.811424228136875</v>
      </c>
      <c r="AR401" s="703">
        <f>INDEX(Historical!$C$7:$C$1439,MATCH(B401,Historical!$B$7:$B$1450,0))*IF(AH401="n/a",1.03,IF(AH401&lt;0,1.01,IF(AH401&gt;10,1.1,(1+AH401/100))))</f>
        <v>0.59400000000000008</v>
      </c>
      <c r="AS401" s="959">
        <f>IF($AI401="n/a",1.03*AR401,IF($AI401&lt;0,1.01*AR401,IF($AI401&gt;10,1.1*AR401,(1+$AI401/100)*AR401)))</f>
        <v>0.63207540000000006</v>
      </c>
      <c r="AT401" s="959">
        <f>IF($AK401="n/a",1.03*AS401,IF($AK401&lt;0,1.01*AS401,IF($AK401&gt;10,1.1*AS401,(1+$AK401/100)*AS401)))</f>
        <v>0.69528294000000013</v>
      </c>
      <c r="AU401" s="959">
        <f>IF($AK401="n/a",1.03*AT401,IF($AK401&lt;0,1.01*AT401,IF($AK401&gt;10,1.1*AT401,(1+$AK401/100)*AT401)))</f>
        <v>0.76481123400000017</v>
      </c>
      <c r="AV401" s="959">
        <f>IF($AK401="n/a",1.03*AU401,IF($AK401&lt;0,1.01*AU401,IF($AK401&gt;10,1.1*AU401,(1+$AK401/100)*AU401)))</f>
        <v>0.8412923574000003</v>
      </c>
      <c r="AW401" s="703">
        <f>SUM(AR401:AV401)</f>
        <v>3.5274619314000009</v>
      </c>
      <c r="AX401" s="810">
        <f>AW401/I401*100</f>
        <v>6.2092271279704292</v>
      </c>
      <c r="AY401" s="1017">
        <v>1.4</v>
      </c>
      <c r="AZ401" s="945">
        <v>28.71</v>
      </c>
      <c r="BA401" s="945">
        <v>-20.380000000000003</v>
      </c>
      <c r="BB401" s="945">
        <v>4.25</v>
      </c>
      <c r="BC401" s="945">
        <v>4</v>
      </c>
      <c r="BE401" s="666">
        <v>2014</v>
      </c>
      <c r="BF401" s="971">
        <f>IF(BE401&gt;2008,0,IF(BE401&gt;2001,1,IF(BE401&gt;1990,2,IF(BE401&gt;1980,3,IF(BE401&gt;1973,4,IF(BE401&gt;1970,5,IF(BE401&gt;1960,6,IF(BE401&gt;1958,7,IF(BE401&gt;1953,8,9)))))))))</f>
        <v>0</v>
      </c>
      <c r="BG401" s="955">
        <v>1.3</v>
      </c>
      <c r="BH401" s="937"/>
    </row>
    <row r="402" spans="1:60" s="838" customFormat="1" ht="11.25" customHeight="1" x14ac:dyDescent="0.2">
      <c r="A402" s="817" t="s">
        <v>1336</v>
      </c>
      <c r="B402" s="846" t="s">
        <v>1337</v>
      </c>
      <c r="C402" s="1013" t="s">
        <v>108</v>
      </c>
      <c r="D402" s="1013" t="s">
        <v>4361</v>
      </c>
      <c r="E402" s="818">
        <v>7</v>
      </c>
      <c r="F402" s="1227">
        <v>670</v>
      </c>
      <c r="G402" s="1236" t="s">
        <v>106</v>
      </c>
      <c r="H402" s="1236" t="s">
        <v>106</v>
      </c>
      <c r="I402" s="819">
        <v>87.86</v>
      </c>
      <c r="J402" s="820">
        <f>(M402/I402)*100</f>
        <v>1.2519918051445482</v>
      </c>
      <c r="K402" s="821">
        <v>0.27500000000000002</v>
      </c>
      <c r="L402" s="822">
        <v>4</v>
      </c>
      <c r="M402" s="823">
        <f>K402*L402</f>
        <v>1.1000000000000001</v>
      </c>
      <c r="N402" s="824" t="s">
        <v>152</v>
      </c>
      <c r="O402" s="825">
        <v>0.24</v>
      </c>
      <c r="P402" s="826">
        <v>43538</v>
      </c>
      <c r="Q402" s="826">
        <v>43553</v>
      </c>
      <c r="R402" s="823">
        <f>(K402-O402)/O402*100</f>
        <v>14.583333333333348</v>
      </c>
      <c r="S402" s="759">
        <f>IF(INDEX(Historical!$D$7:$D$1439,MATCH(B402,Historical!$B$7:$B$1450,0))=0,"n/a",(INDEX(Historical!$C$7:$C$1439,MATCH(B402,Historical!$B$7:$B$1450,0))/INDEX(Historical!$D$7:$D$1439,MATCH(B402,Historical!$B$7:$B$1450,0))-1)*100)</f>
        <v>19.999999999999996</v>
      </c>
      <c r="T402" s="759">
        <f>IF(INDEX(Historical!$F$7:$F$1432,MATCH(B402,Historical!$B$7:$B$1450,0))=0,"n/a",((INDEX(Historical!$C$7:$C$1439,MATCH(B402,Historical!$B$7:$B$1450,0))/INDEX(Historical!$F$7:$F$1432,MATCH(B402,Historical!$B$7:$B$1450,0)))^(1/3)-1)*100)</f>
        <v>18.289922291884441</v>
      </c>
      <c r="U402" s="759">
        <f>IF(INDEX(Historical!$H$7:$H$1432,MATCH(B402,Historical!$B$7:$B$1450,0))=0,"n/a",((INDEX(Historical!$C$7:$C$1439,MATCH(B402,Historical!$B$7:$B$1450,0))/INDEX(Historical!$H$7:$H$1432,MATCH(B402,Historical!$B$7:$B$1450,0)))^(1/5)-1)*100)</f>
        <v>49.164534156840681</v>
      </c>
      <c r="V402" s="759" t="str">
        <f>IF(INDEX(Historical!$O$7:$O$1432,MATCH(B402,Historical!$B$7:$B$1450,0))=0,"n/a",((INDEX(Historical!$C$7:$C$1439,MATCH(B402,Historical!$B$7:$B$1450,0))/INDEX(Historical!$O$7:$O$1432,MATCH(B402,Historical!$B$7:$B$1450,0)))^(1/10)-1)*100)</f>
        <v>n/a</v>
      </c>
      <c r="W402" s="827" t="str">
        <f>IF(OR(U402&lt;=0,U402="n/a",V402&lt;=0,V402="n/a"),"n/a",U402/V402)</f>
        <v>n/a</v>
      </c>
      <c r="X402" s="828">
        <f>IF(OR(AJ402&lt;=0,AJ402="n/a",U402&lt;=0,U402="n/a"),"n/a",U402/AJ402)</f>
        <v>1.416845364750452</v>
      </c>
      <c r="Y402" s="829"/>
      <c r="Z402" s="820">
        <f>IF(OR(AC402&lt;0.01,AC402="n/a"),"n/a",M402/AC402*100)</f>
        <v>31.609195402298852</v>
      </c>
      <c r="AA402" s="830">
        <f>IF(OR(AC402&lt;0.01,AC402="n/a"),"n/a",I402/AC402)</f>
        <v>25.24712643678161</v>
      </c>
      <c r="AB402" s="822">
        <v>12</v>
      </c>
      <c r="AC402" s="831">
        <v>3.48</v>
      </c>
      <c r="AD402" s="831">
        <v>2.94</v>
      </c>
      <c r="AE402" s="831">
        <v>9.86</v>
      </c>
      <c r="AF402" s="831">
        <v>2.92</v>
      </c>
      <c r="AG402" s="831">
        <v>11.799999999999999</v>
      </c>
      <c r="AH402" s="831">
        <v>15.1</v>
      </c>
      <c r="AI402" s="831">
        <v>10.57</v>
      </c>
      <c r="AJ402" s="831">
        <v>34.699999999999996</v>
      </c>
      <c r="AK402" s="831">
        <v>8.6</v>
      </c>
      <c r="AL402" s="832">
        <v>49550</v>
      </c>
      <c r="AM402" s="833">
        <v>0.5</v>
      </c>
      <c r="AN402" s="831">
        <v>0.44</v>
      </c>
      <c r="AO402" s="834">
        <f>IF(U402="n/a","n/a",IF(AA402&lt;0,"n/a",IF(AA402="n/a","n/a",J402+U402-AA402)))</f>
        <v>25.16939952520362</v>
      </c>
      <c r="AP402" s="835">
        <f>IF(U402="n/a","n/a",J402+U402)</f>
        <v>50.416525961985229</v>
      </c>
      <c r="AQ402" s="836">
        <f>IF(OR(AC402&lt;0.01,AF402="n/a"),"n/a",(I402/SQRT(22.5*AC402*(I402/AF402))-1)*100)</f>
        <v>81.01149036014543</v>
      </c>
      <c r="AR402" s="703">
        <f>INDEX(Historical!$C$7:$C$1439,MATCH(B402,Historical!$B$7:$B$1450,0))*IF(AH402="n/a",1.03,IF(AH402&lt;0,1.01,IF(AH402&gt;10,1.1,(1+AH402/100))))</f>
        <v>1.056</v>
      </c>
      <c r="AS402" s="830">
        <f>IF($AI402="n/a",1.03*AR402,IF($AI402&lt;0,1.01*AR402,IF($AI402&gt;10,1.1*AR402,(1+$AI402/100)*AR402)))</f>
        <v>1.1616000000000002</v>
      </c>
      <c r="AT402" s="830">
        <f>IF($AK402="n/a",1.03*AS402,IF($AK402&lt;0,1.01*AS402,IF($AK402&gt;10,1.1*AS402,(1+$AK402/100)*AS402)))</f>
        <v>1.2614976000000002</v>
      </c>
      <c r="AU402" s="830">
        <f>IF($AK402="n/a",1.03*AT402,IF($AK402&lt;0,1.01*AT402,IF($AK402&gt;10,1.1*AT402,(1+$AK402/100)*AT402)))</f>
        <v>1.3699863936000003</v>
      </c>
      <c r="AV402" s="830">
        <f>IF($AK402="n/a",1.03*AU402,IF($AK402&lt;0,1.01*AU402,IF($AK402&gt;10,1.1*AU402,(1+$AK402/100)*AU402)))</f>
        <v>1.4878052234496004</v>
      </c>
      <c r="AW402" s="820">
        <f>SUM(AR402:AV402)</f>
        <v>6.3368892170496007</v>
      </c>
      <c r="AX402" s="837">
        <f>AW402/I402*100</f>
        <v>7.2124848816863194</v>
      </c>
      <c r="AY402" s="1018">
        <v>0.5</v>
      </c>
      <c r="AZ402" s="833">
        <v>26.07</v>
      </c>
      <c r="BA402" s="833">
        <v>-4.82</v>
      </c>
      <c r="BB402" s="833">
        <v>1.51</v>
      </c>
      <c r="BC402" s="833">
        <v>11.020000000000001</v>
      </c>
      <c r="BD402" s="985"/>
      <c r="BE402" s="666">
        <v>2013</v>
      </c>
      <c r="BF402" s="971">
        <f>IF(BE402&gt;2008,0,IF(BE402&gt;2001,1,IF(BE402&gt;1990,2,IF(BE402&gt;1980,3,IF(BE402&gt;1973,4,IF(BE402&gt;1970,5,IF(BE402&gt;1960,6,IF(BE402&gt;1958,7,IF(BE402&gt;1953,8,9)))))))))</f>
        <v>0</v>
      </c>
      <c r="BG402" s="892">
        <v>2.2999999999999998</v>
      </c>
    </row>
    <row r="403" spans="1:60" ht="11.25" customHeight="1" x14ac:dyDescent="0.2">
      <c r="A403" s="944" t="s">
        <v>1321</v>
      </c>
      <c r="B403" s="948" t="s">
        <v>1322</v>
      </c>
      <c r="C403" s="1013" t="s">
        <v>131</v>
      </c>
      <c r="D403" s="1013" t="s">
        <v>4355</v>
      </c>
      <c r="E403" s="792">
        <v>7</v>
      </c>
      <c r="F403" s="1227">
        <v>631</v>
      </c>
      <c r="G403" s="1227" t="s">
        <v>37</v>
      </c>
      <c r="H403" s="1227" t="s">
        <v>37</v>
      </c>
      <c r="I403" s="947">
        <v>102.06</v>
      </c>
      <c r="J403" s="703">
        <f>(M403/I403)*100</f>
        <v>2.4691358024691357</v>
      </c>
      <c r="K403" s="950">
        <v>0.63</v>
      </c>
      <c r="L403" s="960">
        <v>4</v>
      </c>
      <c r="M403" s="694">
        <f>K403*L403</f>
        <v>2.52</v>
      </c>
      <c r="N403" s="943" t="s">
        <v>520</v>
      </c>
      <c r="O403" s="795">
        <v>0.59</v>
      </c>
      <c r="P403" s="934">
        <v>43406</v>
      </c>
      <c r="Q403" s="934">
        <v>43434</v>
      </c>
      <c r="R403" s="694">
        <f>(K403-O403)/O403*100</f>
        <v>6.7796610169491593</v>
      </c>
      <c r="S403" s="759">
        <f>IF(INDEX(Historical!$D$7:$D$1439,MATCH(B403,Historical!$B$7:$B$1450,0))=0,"n/a",(INDEX(Historical!$C$7:$C$1439,MATCH(B403,Historical!$B$7:$B$1450,0))/INDEX(Historical!$D$7:$D$1439,MATCH(B403,Historical!$B$7:$B$1450,0))-1)*100)</f>
        <v>7.1428571428571397</v>
      </c>
      <c r="T403" s="759">
        <f>IF(INDEX(Historical!$F$7:$F$1432,MATCH(B403,Historical!$B$7:$B$1450,0))=0,"n/a",((INDEX(Historical!$C$7:$C$1439,MATCH(B403,Historical!$B$7:$B$1450,0))/INDEX(Historical!$F$7:$F$1432,MATCH(B403,Historical!$B$7:$B$1450,0)))^(1/3)-1)*100)</f>
        <v>7.7217345015941907</v>
      </c>
      <c r="U403" s="759">
        <f>IF(INDEX(Historical!$H$7:$H$1432,MATCH(B403,Historical!$B$7:$B$1450,0))=0,"n/a",((INDEX(Historical!$C$7:$C$1439,MATCH(B403,Historical!$B$7:$B$1450,0))/INDEX(Historical!$H$7:$H$1432,MATCH(B403,Historical!$B$7:$B$1450,0)))^(1/5)-1)*100)</f>
        <v>8.8584930158139841</v>
      </c>
      <c r="V403" s="759">
        <f>IF(INDEX(Historical!$O$7:$O$1432,MATCH(B403,Historical!$B$7:$B$1450,0))=0,"n/a",((INDEX(Historical!$C$7:$C$1439,MATCH(B403,Historical!$B$7:$B$1450,0))/INDEX(Historical!$O$7:$O$1432,MATCH(B403,Historical!$B$7:$B$1450,0)))^(1/10)-1)*100)</f>
        <v>7.1773462536293131</v>
      </c>
      <c r="W403" s="760">
        <f>IF(OR(U403&lt;=0,U403="n/a",V403&lt;=0,V403="n/a"),"n/a",U403/V403)</f>
        <v>1.2342295749399828</v>
      </c>
      <c r="X403" s="761">
        <f>IF(OR(AJ403&lt;=0,AJ403="n/a",U403&lt;=0,U403="n/a"),"n/a",U403/AJ403)</f>
        <v>2.3311823725826275</v>
      </c>
      <c r="Y403" s="717"/>
      <c r="Z403" s="703">
        <f>IF(OR(AC403&lt;0.01,AC403="n/a"),"n/a",M403/AC403*100)</f>
        <v>55.875831485587589</v>
      </c>
      <c r="AA403" s="959">
        <f>IF(OR(AC403&lt;0.01,AC403="n/a"),"n/a",I403/AC403)</f>
        <v>22.629711751662974</v>
      </c>
      <c r="AB403" s="960">
        <v>12</v>
      </c>
      <c r="AC403" s="938">
        <v>4.51</v>
      </c>
      <c r="AD403" s="938">
        <v>9.44</v>
      </c>
      <c r="AE403" s="938">
        <v>3.66</v>
      </c>
      <c r="AF403" s="938">
        <v>2.17</v>
      </c>
      <c r="AG403" s="938">
        <v>9.9</v>
      </c>
      <c r="AH403" s="938">
        <v>3.2</v>
      </c>
      <c r="AI403" s="938">
        <v>2.69</v>
      </c>
      <c r="AJ403" s="938">
        <v>3.8</v>
      </c>
      <c r="AK403" s="938">
        <v>2.4</v>
      </c>
      <c r="AL403" s="951">
        <v>5160</v>
      </c>
      <c r="AM403" s="945">
        <v>0.5</v>
      </c>
      <c r="AN403" s="938">
        <v>0</v>
      </c>
      <c r="AO403" s="802">
        <f>IF(U403="n/a","n/a",IF(AA403&lt;0,"n/a",IF(AA403="n/a","n/a",J403+U403-AA403)))</f>
        <v>-11.302082933379854</v>
      </c>
      <c r="AP403" s="803">
        <f>IF(U403="n/a","n/a",J403+U403)</f>
        <v>11.32762881828312</v>
      </c>
      <c r="AQ403" s="961">
        <f>IF(OR(AC403&lt;0.01,AF403="n/a"),"n/a",(I403/SQRT(22.5*AC403*(I403/AF403))-1)*100)</f>
        <v>47.73320472483671</v>
      </c>
      <c r="AR403" s="703">
        <f>INDEX(Historical!$C$7:$C$1439,MATCH(B403,Historical!$B$7:$B$1450,0))*IF(AH403="n/a",1.03,IF(AH403&lt;0,1.01,IF(AH403&gt;10,1.1,(1+AH403/100))))</f>
        <v>2.4767999999999999</v>
      </c>
      <c r="AS403" s="959">
        <f>IF($AI403="n/a",1.03*AR403,IF($AI403&lt;0,1.01*AR403,IF($AI403&gt;10,1.1*AR403,(1+$AI403/100)*AR403)))</f>
        <v>2.5434259199999998</v>
      </c>
      <c r="AT403" s="959">
        <f>IF($AK403="n/a",1.03*AS403,IF($AK403&lt;0,1.01*AS403,IF($AK403&gt;10,1.1*AS403,(1+$AK403/100)*AS403)))</f>
        <v>2.60446814208</v>
      </c>
      <c r="AU403" s="959">
        <f>IF($AK403="n/a",1.03*AT403,IF($AK403&lt;0,1.01*AT403,IF($AK403&gt;10,1.1*AT403,(1+$AK403/100)*AT403)))</f>
        <v>2.6669753774899201</v>
      </c>
      <c r="AV403" s="959">
        <f>IF($AK403="n/a",1.03*AU403,IF($AK403&lt;0,1.01*AU403,IF($AK403&gt;10,1.1*AU403,(1+$AK403/100)*AU403)))</f>
        <v>2.7309827865496783</v>
      </c>
      <c r="AW403" s="703">
        <f>SUM(AR403:AV403)</f>
        <v>13.022652226119597</v>
      </c>
      <c r="AX403" s="810">
        <f>AW403/I403*100</f>
        <v>12.759800339133449</v>
      </c>
      <c r="AY403" s="1017">
        <v>0.28000000000000003</v>
      </c>
      <c r="AZ403" s="945">
        <v>14.280000000000001</v>
      </c>
      <c r="BA403" s="945">
        <v>-3.83</v>
      </c>
      <c r="BB403" s="945">
        <v>-0.89</v>
      </c>
      <c r="BC403" s="945">
        <v>3.0700000000000003</v>
      </c>
      <c r="BE403" s="666">
        <v>2013</v>
      </c>
      <c r="BF403" s="971">
        <f>IF(BE403&gt;2008,0,IF(BE403&gt;2001,1,IF(BE403&gt;1990,2,IF(BE403&gt;1980,3,IF(BE403&gt;1973,4,IF(BE403&gt;1970,5,IF(BE403&gt;1960,6,IF(BE403&gt;1958,7,IF(BE403&gt;1953,8,9)))))))))</f>
        <v>0</v>
      </c>
      <c r="BG403" s="955">
        <v>3.6999999999999997</v>
      </c>
      <c r="BH403" s="936"/>
    </row>
    <row r="404" spans="1:60" ht="11.25" customHeight="1" x14ac:dyDescent="0.2">
      <c r="A404" s="954" t="s">
        <v>4415</v>
      </c>
      <c r="B404" s="948" t="s">
        <v>3858</v>
      </c>
      <c r="C404" s="1013" t="s">
        <v>4216</v>
      </c>
      <c r="D404" s="1013" t="s">
        <v>4386</v>
      </c>
      <c r="E404" s="793">
        <v>6</v>
      </c>
      <c r="F404" s="1227">
        <v>722</v>
      </c>
      <c r="G404" s="1171" t="s">
        <v>106</v>
      </c>
      <c r="H404" s="1171" t="s">
        <v>106</v>
      </c>
      <c r="I404" s="947">
        <v>64.430000000000007</v>
      </c>
      <c r="J404" s="703">
        <f>(M404/I404)*100</f>
        <v>2.1729008225981681</v>
      </c>
      <c r="K404" s="950">
        <v>0.35</v>
      </c>
      <c r="L404" s="960">
        <v>4</v>
      </c>
      <c r="M404" s="694">
        <f>K404*L404</f>
        <v>1.4</v>
      </c>
      <c r="N404" s="943" t="s">
        <v>413</v>
      </c>
      <c r="O404" s="795">
        <v>0.3</v>
      </c>
      <c r="P404" s="939">
        <v>43018</v>
      </c>
      <c r="Q404" s="939">
        <v>43033</v>
      </c>
      <c r="R404" s="694">
        <f>(K404-O404)/O404*100</f>
        <v>16.666666666666664</v>
      </c>
      <c r="S404" s="759">
        <f>IF(INDEX(Historical!$D$7:$D$1439,MATCH(B404,Historical!$B$7:$B$1450,0))=0,"n/a",(INDEX(Historical!$C$7:$C$1439,MATCH(B404,Historical!$B$7:$B$1450,0))/INDEX(Historical!$D$7:$D$1439,MATCH(B404,Historical!$B$7:$B$1450,0))-1)*100)</f>
        <v>11.999999999999989</v>
      </c>
      <c r="T404" s="759">
        <f>IF(INDEX(Historical!$F$7:$F$1432,MATCH(B404,Historical!$B$7:$B$1450,0))=0,"n/a",((INDEX(Historical!$C$7:$C$1439,MATCH(B404,Historical!$B$7:$B$1450,0))/INDEX(Historical!$F$7:$F$1432,MATCH(B404,Historical!$B$7:$B$1450,0)))^(1/3)-1)*100)</f>
        <v>20.507113208761485</v>
      </c>
      <c r="U404" s="759">
        <f>IF(INDEX(Historical!$H$7:$H$1432,MATCH(B404,Historical!$B$7:$B$1450,0))=0,"n/a",((INDEX(Historical!$C$7:$C$1439,MATCH(B404,Historical!$B$7:$B$1450,0))/INDEX(Historical!$H$7:$H$1432,MATCH(B404,Historical!$B$7:$B$1450,0)))^(1/5)-1)*100)</f>
        <v>36.082210785873883</v>
      </c>
      <c r="V404" s="759" t="str">
        <f>IF(INDEX(Historical!$O$7:$O$1432,MATCH(B404,Historical!$B$7:$B$1450,0))=0,"n/a",((INDEX(Historical!$C$7:$C$1439,MATCH(B404,Historical!$B$7:$B$1450,0))/INDEX(Historical!$O$7:$O$1432,MATCH(B404,Historical!$B$7:$B$1450,0)))^(1/10)-1)*100)</f>
        <v>n/a</v>
      </c>
      <c r="W404" s="760" t="str">
        <f>IF(OR(U404&lt;=0,U404="n/a",V404&lt;=0,V404="n/a"),"n/a",U404/V404)</f>
        <v>n/a</v>
      </c>
      <c r="X404" s="761">
        <f>IF(OR(AJ404&lt;=0,AJ404="n/a",U404&lt;=0,U404="n/a"),"n/a",U404/AJ404)</f>
        <v>5.082001519137167</v>
      </c>
      <c r="Y404" s="727" t="s">
        <v>4421</v>
      </c>
      <c r="Z404" s="703">
        <f>IF(OR(AC404&lt;0.01,AC404="n/a"),"n/a",M404/AC404*100)</f>
        <v>400</v>
      </c>
      <c r="AA404" s="959">
        <f>IF(OR(AC404&lt;0.01,AC404="n/a"),"n/a",I404/AC404)</f>
        <v>184.08571428571432</v>
      </c>
      <c r="AB404" s="960">
        <v>12</v>
      </c>
      <c r="AC404" s="938">
        <v>0.35</v>
      </c>
      <c r="AD404" s="938">
        <v>12.52</v>
      </c>
      <c r="AE404" s="938">
        <v>7.32</v>
      </c>
      <c r="AF404" s="938">
        <v>2.6</v>
      </c>
      <c r="AG404" s="938">
        <v>3.3000000000000003</v>
      </c>
      <c r="AH404" s="938">
        <v>-78.600000000000009</v>
      </c>
      <c r="AI404" s="938">
        <v>385.92</v>
      </c>
      <c r="AJ404" s="938">
        <v>7.1</v>
      </c>
      <c r="AK404" s="938">
        <v>15</v>
      </c>
      <c r="AL404" s="951">
        <v>2110</v>
      </c>
      <c r="AM404" s="945">
        <v>1.0999999999999999</v>
      </c>
      <c r="AN404" s="938">
        <v>0.4</v>
      </c>
      <c r="AO404" s="802">
        <f>IF(U404="n/a","n/a",IF(AA404&lt;0,"n/a",IF(AA404="n/a","n/a",J404+U404-AA404)))</f>
        <v>-145.83060267724227</v>
      </c>
      <c r="AP404" s="803">
        <f>IF(U404="n/a","n/a",J404+U404)</f>
        <v>38.255111608472049</v>
      </c>
      <c r="AQ404" s="961">
        <f>IF(OR(AC404&lt;0.01,AF404="n/a"),"n/a",(I404/SQRT(22.5*AC404*(I404/AF404))-1)*100)</f>
        <v>361.2171612605822</v>
      </c>
      <c r="AR404" s="703">
        <f>INDEX(Historical!$C$7:$C$1439,MATCH(B404,Historical!$B$7:$B$1450,0))*IF(AH404="n/a",1.03,IF(AH404&lt;0,1.01,IF(AH404&gt;10,1.1,(1+AH404/100))))</f>
        <v>1.4139999999999999</v>
      </c>
      <c r="AS404" s="959">
        <f>IF($AI404="n/a",1.03*AR404,IF($AI404&lt;0,1.01*AR404,IF($AI404&gt;10,1.1*AR404,(1+$AI404/100)*AR404)))</f>
        <v>1.5554000000000001</v>
      </c>
      <c r="AT404" s="959">
        <f>IF($AK404="n/a",1.03*AS404,IF($AK404&lt;0,1.01*AS404,IF($AK404&gt;10,1.1*AS404,(1+$AK404/100)*AS404)))</f>
        <v>1.7109400000000003</v>
      </c>
      <c r="AU404" s="959">
        <f>IF($AK404="n/a",1.03*AT404,IF($AK404&lt;0,1.01*AT404,IF($AK404&gt;10,1.1*AT404,(1+$AK404/100)*AT404)))</f>
        <v>1.8820340000000004</v>
      </c>
      <c r="AV404" s="959">
        <f>IF($AK404="n/a",1.03*AU404,IF($AK404&lt;0,1.01*AU404,IF($AK404&gt;10,1.1*AU404,(1+$AK404/100)*AU404)))</f>
        <v>2.0702374000000008</v>
      </c>
      <c r="AW404" s="703">
        <f>SUM(AR404:AV404)</f>
        <v>8.6326114000000018</v>
      </c>
      <c r="AX404" s="810">
        <f>AW404/I404*100</f>
        <v>13.398434580164519</v>
      </c>
      <c r="AY404" s="1017">
        <v>0.97</v>
      </c>
      <c r="AZ404" s="945">
        <v>3.35</v>
      </c>
      <c r="BA404" s="945">
        <v>-22.98</v>
      </c>
      <c r="BB404" s="945">
        <v>-0.88</v>
      </c>
      <c r="BC404" s="945">
        <v>-6.58</v>
      </c>
      <c r="BE404" s="666">
        <v>2014</v>
      </c>
      <c r="BF404" s="971">
        <f>IF(BE404&gt;2008,0,IF(BE404&gt;2001,1,IF(BE404&gt;1990,2,IF(BE404&gt;1980,3,IF(BE404&gt;1973,4,IF(BE404&gt;1970,5,IF(BE404&gt;1960,6,IF(BE404&gt;1958,7,IF(BE404&gt;1953,8,9)))))))))</f>
        <v>0</v>
      </c>
      <c r="BG404" s="955">
        <v>1.9</v>
      </c>
      <c r="BH404" s="937"/>
    </row>
    <row r="405" spans="1:60" ht="11.25" customHeight="1" x14ac:dyDescent="0.2">
      <c r="A405" s="936" t="s">
        <v>1323</v>
      </c>
      <c r="B405" s="948" t="s">
        <v>1324</v>
      </c>
      <c r="C405" s="1013" t="s">
        <v>112</v>
      </c>
      <c r="D405" s="1013" t="s">
        <v>213</v>
      </c>
      <c r="E405" s="792">
        <v>10</v>
      </c>
      <c r="F405" s="1227">
        <v>357</v>
      </c>
      <c r="G405" s="1227" t="s">
        <v>106</v>
      </c>
      <c r="H405" s="1227" t="s">
        <v>106</v>
      </c>
      <c r="I405" s="947">
        <v>168.22</v>
      </c>
      <c r="J405" s="703">
        <f>(M405/I405)*100</f>
        <v>1.1889192723814053</v>
      </c>
      <c r="K405" s="950">
        <v>0.5</v>
      </c>
      <c r="L405" s="960">
        <v>4</v>
      </c>
      <c r="M405" s="694">
        <f>K405*L405</f>
        <v>2</v>
      </c>
      <c r="N405" s="943" t="s">
        <v>210</v>
      </c>
      <c r="O405" s="795">
        <v>0.43</v>
      </c>
      <c r="P405" s="934">
        <v>43601</v>
      </c>
      <c r="Q405" s="934">
        <v>43616</v>
      </c>
      <c r="R405" s="694">
        <f>(K405-O405)/O405*100</f>
        <v>16.279069767441861</v>
      </c>
      <c r="S405" s="759">
        <f>IF(INDEX(Historical!$D$7:$D$1439,MATCH(B405,Historical!$B$7:$B$1450,0))=0,"n/a",(INDEX(Historical!$C$7:$C$1439,MATCH(B405,Historical!$B$7:$B$1450,0))/INDEX(Historical!$D$7:$D$1439,MATCH(B405,Historical!$B$7:$B$1450,0))-1)*100)</f>
        <v>14.482758620689662</v>
      </c>
      <c r="T405" s="759">
        <f>IF(INDEX(Historical!$F$7:$F$1432,MATCH(B405,Historical!$B$7:$B$1450,0))=0,"n/a",((INDEX(Historical!$C$7:$C$1439,MATCH(B405,Historical!$B$7:$B$1450,0))/INDEX(Historical!$F$7:$F$1432,MATCH(B405,Historical!$B$7:$B$1450,0)))^(1/3)-1)*100)</f>
        <v>10.211979044243424</v>
      </c>
      <c r="U405" s="759">
        <f>IF(INDEX(Historical!$H$7:$H$1432,MATCH(B405,Historical!$B$7:$B$1450,0))=0,"n/a",((INDEX(Historical!$C$7:$C$1439,MATCH(B405,Historical!$B$7:$B$1450,0))/INDEX(Historical!$H$7:$H$1432,MATCH(B405,Historical!$B$7:$B$1450,0)))^(1/5)-1)*100)</f>
        <v>13.27748971668381</v>
      </c>
      <c r="V405" s="759">
        <f>IF(INDEX(Historical!$O$7:$O$1432,MATCH(B405,Historical!$B$7:$B$1450,0))=0,"n/a",((INDEX(Historical!$C$7:$C$1439,MATCH(B405,Historical!$B$7:$B$1450,0))/INDEX(Historical!$O$7:$O$1432,MATCH(B405,Historical!$B$7:$B$1450,0)))^(1/10)-1)*100)</f>
        <v>13.210493895884422</v>
      </c>
      <c r="W405" s="760">
        <f>IF(OR(U405&lt;=0,U405="n/a",V405&lt;=0,V405="n/a"),"n/a",U405/V405)</f>
        <v>1.0050714092393063</v>
      </c>
      <c r="X405" s="761">
        <f>IF(OR(AJ405&lt;=0,AJ405="n/a",U405&lt;=0,U405="n/a"),"n/a",U405/AJ405)</f>
        <v>1.1961702447462892</v>
      </c>
      <c r="Y405" s="717"/>
      <c r="Z405" s="703">
        <f>IF(OR(AC405&lt;0.01,AC405="n/a"),"n/a",M405/AC405*100)</f>
        <v>37.037037037037038</v>
      </c>
      <c r="AA405" s="959">
        <f>IF(OR(AC405&lt;0.01,AC405="n/a"),"n/a",I405/AC405)</f>
        <v>31.151851851851848</v>
      </c>
      <c r="AB405" s="960">
        <v>12</v>
      </c>
      <c r="AC405" s="938">
        <v>5.4</v>
      </c>
      <c r="AD405" s="938">
        <v>2.42</v>
      </c>
      <c r="AE405" s="938">
        <v>5.14</v>
      </c>
      <c r="AF405" s="938">
        <v>6.23</v>
      </c>
      <c r="AG405" s="938">
        <v>20.3</v>
      </c>
      <c r="AH405" s="938">
        <v>20</v>
      </c>
      <c r="AI405" s="938">
        <v>6.34</v>
      </c>
      <c r="AJ405" s="938">
        <v>11.1</v>
      </c>
      <c r="AK405" s="938">
        <v>13</v>
      </c>
      <c r="AL405" s="951">
        <v>12810</v>
      </c>
      <c r="AM405" s="945">
        <v>0.5</v>
      </c>
      <c r="AN405" s="938">
        <v>0.41</v>
      </c>
      <c r="AO405" s="802">
        <f>IF(U405="n/a","n/a",IF(AA405&lt;0,"n/a",IF(AA405="n/a","n/a",J405+U405-AA405)))</f>
        <v>-16.685442862786633</v>
      </c>
      <c r="AP405" s="803">
        <f>IF(U405="n/a","n/a",J405+U405)</f>
        <v>14.466408989065215</v>
      </c>
      <c r="AQ405" s="961">
        <f>IF(OR(AC405&lt;0.01,AF405="n/a"),"n/a",(I405/SQRT(22.5*AC405*(I405/AF405))-1)*100)</f>
        <v>193.69374603642032</v>
      </c>
      <c r="AR405" s="703">
        <f>INDEX(Historical!$C$7:$C$1439,MATCH(B405,Historical!$B$7:$B$1450,0))*IF(AH405="n/a",1.03,IF(AH405&lt;0,1.01,IF(AH405&gt;10,1.1,(1+AH405/100))))</f>
        <v>1.8260000000000001</v>
      </c>
      <c r="AS405" s="959">
        <f>IF($AI405="n/a",1.03*AR405,IF($AI405&lt;0,1.01*AR405,IF($AI405&gt;10,1.1*AR405,(1+$AI405/100)*AR405)))</f>
        <v>1.9417684</v>
      </c>
      <c r="AT405" s="959">
        <f>IF($AK405="n/a",1.03*AS405,IF($AK405&lt;0,1.01*AS405,IF($AK405&gt;10,1.1*AS405,(1+$AK405/100)*AS405)))</f>
        <v>2.1359452400000003</v>
      </c>
      <c r="AU405" s="959">
        <f>IF($AK405="n/a",1.03*AT405,IF($AK405&lt;0,1.01*AT405,IF($AK405&gt;10,1.1*AT405,(1+$AK405/100)*AT405)))</f>
        <v>2.3495397640000006</v>
      </c>
      <c r="AV405" s="959">
        <f>IF($AK405="n/a",1.03*AU405,IF($AK405&lt;0,1.01*AU405,IF($AK405&gt;10,1.1*AU405,(1+$AK405/100)*AU405)))</f>
        <v>2.584493740400001</v>
      </c>
      <c r="AW405" s="703">
        <f>SUM(AR405:AV405)</f>
        <v>10.837747144400002</v>
      </c>
      <c r="AX405" s="810">
        <f>AW405/I405*100</f>
        <v>6.4426032245868514</v>
      </c>
      <c r="AY405" s="1017">
        <v>1.2</v>
      </c>
      <c r="AZ405" s="945">
        <v>42.9</v>
      </c>
      <c r="BA405" s="945">
        <v>-3.2300000000000004</v>
      </c>
      <c r="BB405" s="945">
        <v>2.97</v>
      </c>
      <c r="BC405" s="945">
        <v>14.77</v>
      </c>
      <c r="BE405" s="666">
        <v>2010</v>
      </c>
      <c r="BF405" s="971">
        <f>IF(BE405&gt;2008,0,IF(BE405&gt;2001,1,IF(BE405&gt;1990,2,IF(BE405&gt;1980,3,IF(BE405&gt;1973,4,IF(BE405&gt;1970,5,IF(BE405&gt;1960,6,IF(BE405&gt;1958,7,IF(BE405&gt;1953,8,9)))))))))</f>
        <v>0</v>
      </c>
      <c r="BG405" s="955">
        <v>11.700000000000001</v>
      </c>
      <c r="BH405" s="937"/>
    </row>
    <row r="406" spans="1:60" ht="11.25" customHeight="1" x14ac:dyDescent="0.2">
      <c r="A406" s="944" t="s">
        <v>634</v>
      </c>
      <c r="B406" s="948" t="s">
        <v>635</v>
      </c>
      <c r="C406" s="1013" t="s">
        <v>123</v>
      </c>
      <c r="D406" s="1013" t="s">
        <v>4197</v>
      </c>
      <c r="E406" s="792">
        <v>16</v>
      </c>
      <c r="F406" s="1227">
        <v>216</v>
      </c>
      <c r="G406" s="1169" t="s">
        <v>37</v>
      </c>
      <c r="H406" s="1169" t="s">
        <v>37</v>
      </c>
      <c r="I406" s="947">
        <v>143.99</v>
      </c>
      <c r="J406" s="703">
        <f>(M406/I406)*100</f>
        <v>2.0279186054587122</v>
      </c>
      <c r="K406" s="950">
        <v>0.73</v>
      </c>
      <c r="L406" s="960">
        <v>4</v>
      </c>
      <c r="M406" s="694">
        <f>K406*L406</f>
        <v>2.92</v>
      </c>
      <c r="N406" s="943" t="s">
        <v>588</v>
      </c>
      <c r="O406" s="795">
        <v>0.69</v>
      </c>
      <c r="P406" s="660">
        <v>43364</v>
      </c>
      <c r="Q406" s="660">
        <v>43378</v>
      </c>
      <c r="R406" s="694">
        <f>(K406-O406)/O406*100</f>
        <v>5.7971014492753676</v>
      </c>
      <c r="S406" s="759">
        <f>IF(INDEX(Historical!$D$7:$D$1439,MATCH(B406,Historical!$B$7:$B$1450,0))=0,"n/a",(INDEX(Historical!$C$7:$C$1439,MATCH(B406,Historical!$B$7:$B$1450,0))/INDEX(Historical!$D$7:$D$1439,MATCH(B406,Historical!$B$7:$B$1450,0))-1)*100)</f>
        <v>7.2796934865900331</v>
      </c>
      <c r="T406" s="759">
        <f>IF(INDEX(Historical!$F$7:$F$1432,MATCH(B406,Historical!$B$7:$B$1450,0))=0,"n/a",((INDEX(Historical!$C$7:$C$1439,MATCH(B406,Historical!$B$7:$B$1450,0))/INDEX(Historical!$F$7:$F$1432,MATCH(B406,Historical!$B$7:$B$1450,0)))^(1/3)-1)*100)</f>
        <v>12.433898207203997</v>
      </c>
      <c r="U406" s="759">
        <f>IF(INDEX(Historical!$H$7:$H$1432,MATCH(B406,Historical!$B$7:$B$1450,0))=0,"n/a",((INDEX(Historical!$C$7:$C$1439,MATCH(B406,Historical!$B$7:$B$1450,0))/INDEX(Historical!$H$7:$H$1432,MATCH(B406,Historical!$B$7:$B$1450,0)))^(1/5)-1)*100)</f>
        <v>14.706435356463965</v>
      </c>
      <c r="V406" s="759">
        <f>IF(INDEX(Historical!$O$7:$O$1432,MATCH(B406,Historical!$B$7:$B$1450,0))=0,"n/a",((INDEX(Historical!$C$7:$C$1439,MATCH(B406,Historical!$B$7:$B$1450,0))/INDEX(Historical!$O$7:$O$1432,MATCH(B406,Historical!$B$7:$B$1450,0)))^(1/10)-1)*100)</f>
        <v>11.53290595998957</v>
      </c>
      <c r="W406" s="760">
        <f>IF(OR(U406&lt;=0,U406="n/a",V406&lt;=0,V406="n/a"),"n/a",U406/V406)</f>
        <v>1.2751717049878091</v>
      </c>
      <c r="X406" s="761" t="str">
        <f>IF(OR(AJ406&lt;=0,AJ406="n/a",U406&lt;=0,U406="n/a"),"n/a",U406/AJ406)</f>
        <v>n/a</v>
      </c>
      <c r="Y406" s="714"/>
      <c r="Z406" s="703">
        <f>IF(OR(AC406&lt;0.01,AC406="n/a"),"n/a",M406/AC406*100)</f>
        <v>76.842105263157904</v>
      </c>
      <c r="AA406" s="959">
        <f>IF(OR(AC406&lt;0.01,AC406="n/a"),"n/a",I406/AC406)</f>
        <v>37.892105263157902</v>
      </c>
      <c r="AB406" s="960">
        <v>12</v>
      </c>
      <c r="AC406" s="938">
        <v>3.8</v>
      </c>
      <c r="AD406" s="938">
        <v>6.09</v>
      </c>
      <c r="AE406" s="938">
        <v>3.56</v>
      </c>
      <c r="AF406" s="938">
        <v>2.65</v>
      </c>
      <c r="AG406" s="938">
        <v>7.1999999999999993</v>
      </c>
      <c r="AH406" s="938">
        <v>-22.3</v>
      </c>
      <c r="AI406" s="938">
        <v>10.34</v>
      </c>
      <c r="AJ406" s="938">
        <v>-0.2</v>
      </c>
      <c r="AK406" s="938">
        <v>6.3</v>
      </c>
      <c r="AL406" s="951">
        <v>15470</v>
      </c>
      <c r="AM406" s="945">
        <v>19.3</v>
      </c>
      <c r="AN406" s="938">
        <v>0.73</v>
      </c>
      <c r="AO406" s="802">
        <f>IF(U406="n/a","n/a",IF(AA406&lt;0,"n/a",IF(AA406="n/a","n/a",J406+U406-AA406)))</f>
        <v>-21.157751301235223</v>
      </c>
      <c r="AP406" s="803">
        <f>IF(U406="n/a","n/a",J406+U406)</f>
        <v>16.734353961922679</v>
      </c>
      <c r="AQ406" s="961">
        <f>IF(OR(AC406&lt;0.01,AF406="n/a"),"n/a",(I406/SQRT(22.5*AC406*(I406/AF406))-1)*100)</f>
        <v>111.25453730550676</v>
      </c>
      <c r="AR406" s="703">
        <f>INDEX(Historical!$C$7:$C$1439,MATCH(B406,Historical!$B$7:$B$1450,0))*IF(AH406="n/a",1.03,IF(AH406&lt;0,1.01,IF(AH406&gt;10,1.1,(1+AH406/100))))</f>
        <v>2.8279999999999998</v>
      </c>
      <c r="AS406" s="959">
        <f>IF($AI406="n/a",1.03*AR406,IF($AI406&lt;0,1.01*AR406,IF($AI406&gt;10,1.1*AR406,(1+$AI406/100)*AR406)))</f>
        <v>3.1108000000000002</v>
      </c>
      <c r="AT406" s="959">
        <f>IF($AK406="n/a",1.03*AS406,IF($AK406&lt;0,1.01*AS406,IF($AK406&gt;10,1.1*AS406,(1+$AK406/100)*AS406)))</f>
        <v>3.3067804000000001</v>
      </c>
      <c r="AU406" s="959">
        <f>IF($AK406="n/a",1.03*AT406,IF($AK406&lt;0,1.01*AT406,IF($AK406&gt;10,1.1*AT406,(1+$AK406/100)*AT406)))</f>
        <v>3.5151075651999997</v>
      </c>
      <c r="AV406" s="959">
        <f>IF($AK406="n/a",1.03*AU406,IF($AK406&lt;0,1.01*AU406,IF($AK406&gt;10,1.1*AU406,(1+$AK406/100)*AU406)))</f>
        <v>3.7365593418075993</v>
      </c>
      <c r="AW406" s="703">
        <f>SUM(AR406:AV406)</f>
        <v>16.497247307007601</v>
      </c>
      <c r="AX406" s="810">
        <f>AW406/I406*100</f>
        <v>11.457217381073407</v>
      </c>
      <c r="AY406" s="1017">
        <v>0.76</v>
      </c>
      <c r="AZ406" s="945">
        <v>18.170000000000002</v>
      </c>
      <c r="BA406" s="945">
        <v>-5.86</v>
      </c>
      <c r="BB406" s="945">
        <v>0.2</v>
      </c>
      <c r="BC406" s="945">
        <v>4.8</v>
      </c>
      <c r="BE406" s="666">
        <v>2003</v>
      </c>
      <c r="BF406" s="971">
        <f>IF(BE406&gt;2008,0,IF(BE406&gt;2001,1,IF(BE406&gt;1990,2,IF(BE406&gt;1980,3,IF(BE406&gt;1973,4,IF(BE406&gt;1970,5,IF(BE406&gt;1960,6,IF(BE406&gt;1958,7,IF(BE406&gt;1953,8,9)))))))))</f>
        <v>1</v>
      </c>
      <c r="BG406" s="955">
        <v>3.2</v>
      </c>
      <c r="BH406" s="937"/>
    </row>
    <row r="407" spans="1:60" ht="11.25" customHeight="1" x14ac:dyDescent="0.2">
      <c r="A407" s="762" t="s">
        <v>3852</v>
      </c>
      <c r="B407" s="853" t="s">
        <v>3853</v>
      </c>
      <c r="C407" s="1013" t="s">
        <v>108</v>
      </c>
      <c r="D407" s="1013" t="s">
        <v>118</v>
      </c>
      <c r="E407" s="792">
        <v>6</v>
      </c>
      <c r="F407" s="1227">
        <v>799</v>
      </c>
      <c r="G407" s="1227" t="s">
        <v>106</v>
      </c>
      <c r="H407" s="1227" t="s">
        <v>106</v>
      </c>
      <c r="I407" s="956">
        <v>37.9</v>
      </c>
      <c r="J407" s="703">
        <f>(M407/I407)*100</f>
        <v>1.0554089709762535</v>
      </c>
      <c r="K407" s="936">
        <v>0.2</v>
      </c>
      <c r="L407" s="1237">
        <v>2</v>
      </c>
      <c r="M407" s="694">
        <f>K407*L407</f>
        <v>0.4</v>
      </c>
      <c r="N407" s="1237" t="s">
        <v>4196</v>
      </c>
      <c r="O407" s="642">
        <v>0.15</v>
      </c>
      <c r="P407" s="684">
        <v>43636</v>
      </c>
      <c r="Q407" s="684">
        <v>43651</v>
      </c>
      <c r="R407" s="694">
        <f>(K407-O407)/O407*100</f>
        <v>33.33333333333335</v>
      </c>
      <c r="S407" s="759">
        <f>IF(INDEX(Historical!$D$7:$D$1439,MATCH(B407,Historical!$B$7:$B$1450,0))=0,"n/a",(INDEX(Historical!$C$7:$C$1439,MATCH(B407,Historical!$B$7:$B$1450,0))/INDEX(Historical!$D$7:$D$1439,MATCH(B407,Historical!$B$7:$B$1450,0))-1)*100)</f>
        <v>56.25</v>
      </c>
      <c r="T407" s="759">
        <f>IF(INDEX(Historical!$F$7:$F$1432,MATCH(B407,Historical!$B$7:$B$1450,0))=0,"n/a",((INDEX(Historical!$C$7:$C$1439,MATCH(B407,Historical!$B$7:$B$1450,0))/INDEX(Historical!$F$7:$F$1432,MATCH(B407,Historical!$B$7:$B$1450,0)))^(1/3)-1)*100)</f>
        <v>46.200886910643305</v>
      </c>
      <c r="U407" s="759">
        <f>IF(INDEX(Historical!$H$7:$H$1432,MATCH(B407,Historical!$B$7:$B$1450,0))=0,"n/a",((INDEX(Historical!$C$7:$C$1439,MATCH(B407,Historical!$B$7:$B$1450,0))/INDEX(Historical!$H$7:$H$1432,MATCH(B407,Historical!$B$7:$B$1450,0)))^(1/5)-1)*100)</f>
        <v>48.174814720429772</v>
      </c>
      <c r="V407" s="759">
        <f>IF(INDEX(Historical!$O$7:$O$1432,MATCH(B407,Historical!$B$7:$B$1450,0))=0,"n/a",((INDEX(Historical!$C$7:$C$1439,MATCH(B407,Historical!$B$7:$B$1450,0))/INDEX(Historical!$O$7:$O$1432,MATCH(B407,Historical!$B$7:$B$1450,0)))^(1/10)-1)*100)</f>
        <v>17.461894308801895</v>
      </c>
      <c r="W407" s="760">
        <f>IF(OR(U407&lt;=0,U407="n/a",V407&lt;=0,V407="n/a"),"n/a",U407/V407)</f>
        <v>2.7588538716642348</v>
      </c>
      <c r="X407" s="761">
        <f>IF(OR(AJ407&lt;=0,AJ407="n/a",U407&lt;=0,U407="n/a"),"n/a",U407/AJ407)</f>
        <v>2.3385832388558145</v>
      </c>
      <c r="Y407" s="704"/>
      <c r="Z407" s="703">
        <f>IF(OR(AC407&lt;0.01,AC407="n/a"),"n/a",M407/AC407*100)</f>
        <v>19.230769230769234</v>
      </c>
      <c r="AA407" s="959">
        <f>IF(OR(AC407&lt;0.01,AC407="n/a"),"n/a",I407/AC407)</f>
        <v>18.221153846153843</v>
      </c>
      <c r="AB407" s="960">
        <v>12</v>
      </c>
      <c r="AC407" s="955">
        <v>2.08</v>
      </c>
      <c r="AD407" s="955" t="s">
        <v>137</v>
      </c>
      <c r="AE407" s="938">
        <v>1.59</v>
      </c>
      <c r="AF407" s="938">
        <v>1.24</v>
      </c>
      <c r="AG407" s="938">
        <v>6.8000000000000007</v>
      </c>
      <c r="AH407" s="938">
        <v>-38.9</v>
      </c>
      <c r="AI407" s="938" t="s">
        <v>137</v>
      </c>
      <c r="AJ407" s="739">
        <v>20.599999999999998</v>
      </c>
      <c r="AK407" s="739" t="s">
        <v>137</v>
      </c>
      <c r="AL407" s="955">
        <v>567.73</v>
      </c>
      <c r="AM407" s="955">
        <v>66.600000000000009</v>
      </c>
      <c r="AN407" s="955">
        <v>0</v>
      </c>
      <c r="AO407" s="802">
        <f>IF(U407="n/a","n/a",IF(AA407&lt;0,"n/a",IF(AA407="n/a","n/a",J407+U407-AA407)))</f>
        <v>31.009069845252181</v>
      </c>
      <c r="AP407" s="803">
        <f>IF(U407="n/a","n/a",J407+U407)</f>
        <v>49.230223691406024</v>
      </c>
      <c r="AQ407" s="961">
        <f>IF(OR(AC407&lt;0.01,AF407="n/a"),"n/a",(I407/SQRT(22.5*AC407*(I407/AF407))-1)*100)</f>
        <v>0.20918292192757537</v>
      </c>
      <c r="AR407" s="703">
        <f>INDEX(Historical!$C$7:$C$1439,MATCH(B407,Historical!$B$7:$B$1450,0))*IF(AH407="n/a",1.03,IF(AH407&lt;0,1.01,IF(AH407&gt;10,1.1,(1+AH407/100))))</f>
        <v>0.2525</v>
      </c>
      <c r="AS407" s="959">
        <f>IF($AI407="n/a",1.03*AR407,IF($AI407&lt;0,1.01*AR407,IF($AI407&gt;10,1.1*AR407,(1+$AI407/100)*AR407)))</f>
        <v>0.260075</v>
      </c>
      <c r="AT407" s="959">
        <f>IF($AK407="n/a",1.03*AS407,IF($AK407&lt;0,1.01*AS407,IF($AK407&gt;10,1.1*AS407,(1+$AK407/100)*AS407)))</f>
        <v>0.26787725000000001</v>
      </c>
      <c r="AU407" s="959">
        <f>IF($AK407="n/a",1.03*AT407,IF($AK407&lt;0,1.01*AT407,IF($AK407&gt;10,1.1*AT407,(1+$AK407/100)*AT407)))</f>
        <v>0.27591356750000001</v>
      </c>
      <c r="AV407" s="959">
        <f>IF($AK407="n/a",1.03*AU407,IF($AK407&lt;0,1.01*AU407,IF($AK407&gt;10,1.1*AU407,(1+$AK407/100)*AU407)))</f>
        <v>0.28419097452500003</v>
      </c>
      <c r="AW407" s="703">
        <f>SUM(AR407:AV407)</f>
        <v>1.3405567920249999</v>
      </c>
      <c r="AX407" s="810">
        <f>AW407/I407*100</f>
        <v>3.5370891610158308</v>
      </c>
      <c r="AY407" s="788">
        <v>0.22</v>
      </c>
      <c r="AZ407" s="938">
        <v>14.67</v>
      </c>
      <c r="BA407" s="938">
        <v>-7.6499999999999995</v>
      </c>
      <c r="BB407" s="938">
        <v>0.05</v>
      </c>
      <c r="BC407" s="938">
        <v>1.81</v>
      </c>
      <c r="BE407" s="666">
        <v>2014</v>
      </c>
      <c r="BF407" s="971">
        <f>IF(BE407&gt;2008,0,IF(BE407&gt;2001,1,IF(BE407&gt;1990,2,IF(BE407&gt;1980,3,IF(BE407&gt;1973,4,IF(BE407&gt;1970,5,IF(BE407&gt;1960,6,IF(BE407&gt;1958,7,IF(BE407&gt;1953,8,9)))))))))</f>
        <v>0</v>
      </c>
      <c r="BG407" s="955">
        <v>2.9000000000000004</v>
      </c>
      <c r="BH407" s="937"/>
    </row>
    <row r="408" spans="1:60" ht="11.25" customHeight="1" x14ac:dyDescent="0.2">
      <c r="A408" s="944" t="s">
        <v>1325</v>
      </c>
      <c r="B408" s="948" t="s">
        <v>1326</v>
      </c>
      <c r="C408" s="1013" t="s">
        <v>108</v>
      </c>
      <c r="D408" s="1013" t="s">
        <v>4365</v>
      </c>
      <c r="E408" s="792">
        <v>9</v>
      </c>
      <c r="F408" s="1227">
        <v>453</v>
      </c>
      <c r="G408" s="1237" t="s">
        <v>37</v>
      </c>
      <c r="H408" s="1237" t="s">
        <v>37</v>
      </c>
      <c r="I408" s="947">
        <v>77.760000000000005</v>
      </c>
      <c r="J408" s="703">
        <f>(M408/I408)*100</f>
        <v>2.2633744855967075</v>
      </c>
      <c r="K408" s="950">
        <v>0.44</v>
      </c>
      <c r="L408" s="960">
        <v>4</v>
      </c>
      <c r="M408" s="694">
        <f>K408*L408</f>
        <v>1.76</v>
      </c>
      <c r="N408" s="943" t="s">
        <v>588</v>
      </c>
      <c r="O408" s="795">
        <v>0.38</v>
      </c>
      <c r="P408" s="934">
        <v>43546</v>
      </c>
      <c r="Q408" s="934">
        <v>43560</v>
      </c>
      <c r="R408" s="694">
        <f>(K408-O408)/O408*100</f>
        <v>15.789473684210526</v>
      </c>
      <c r="S408" s="759">
        <f>IF(INDEX(Historical!$D$7:$D$1439,MATCH(B408,Historical!$B$7:$B$1450,0))=0,"n/a",(INDEX(Historical!$C$7:$C$1439,MATCH(B408,Historical!$B$7:$B$1450,0))/INDEX(Historical!$D$7:$D$1439,MATCH(B408,Historical!$B$7:$B$1450,0))-1)*100)</f>
        <v>16.799999999999994</v>
      </c>
      <c r="T408" s="759">
        <f>IF(INDEX(Historical!$F$7:$F$1432,MATCH(B408,Historical!$B$7:$B$1450,0))=0,"n/a",((INDEX(Historical!$C$7:$C$1439,MATCH(B408,Historical!$B$7:$B$1450,0))/INDEX(Historical!$F$7:$F$1432,MATCH(B408,Historical!$B$7:$B$1450,0)))^(1/3)-1)*100)</f>
        <v>12.698350957532734</v>
      </c>
      <c r="U408" s="759">
        <f>IF(INDEX(Historical!$H$7:$H$1432,MATCH(B408,Historical!$B$7:$B$1450,0))=0,"n/a",((INDEX(Historical!$C$7:$C$1439,MATCH(B408,Historical!$B$7:$B$1450,0))/INDEX(Historical!$H$7:$H$1432,MATCH(B408,Historical!$B$7:$B$1450,0)))^(1/5)-1)*100)</f>
        <v>10.908982403443112</v>
      </c>
      <c r="V408" s="759">
        <f>IF(INDEX(Historical!$O$7:$O$1432,MATCH(B408,Historical!$B$7:$B$1450,0))=0,"n/a",((INDEX(Historical!$C$7:$C$1439,MATCH(B408,Historical!$B$7:$B$1450,0))/INDEX(Historical!$O$7:$O$1432,MATCH(B408,Historical!$B$7:$B$1450,0)))^(1/10)-1)*100)</f>
        <v>7.4754941789725082</v>
      </c>
      <c r="W408" s="760">
        <f>IF(OR(U408&lt;=0,U408="n/a",V408&lt;=0,V408="n/a"),"n/a",U408/V408)</f>
        <v>1.4592991636764983</v>
      </c>
      <c r="X408" s="761">
        <f>IF(OR(AJ408&lt;=0,AJ408="n/a",U408&lt;=0,U408="n/a"),"n/a",U408/AJ408)</f>
        <v>0.72244916579093454</v>
      </c>
      <c r="Y408" s="706"/>
      <c r="Z408" s="703">
        <f>IF(OR(AC408&lt;0.01,AC408="n/a"),"n/a",M408/AC408*100)</f>
        <v>39.909297052154194</v>
      </c>
      <c r="AA408" s="959">
        <f>IF(OR(AC408&lt;0.01,AC408="n/a"),"n/a",I408/AC408)</f>
        <v>17.632653061224492</v>
      </c>
      <c r="AB408" s="960">
        <v>12</v>
      </c>
      <c r="AC408" s="938">
        <v>4.41</v>
      </c>
      <c r="AD408" s="938">
        <v>2.21</v>
      </c>
      <c r="AE408" s="938">
        <v>6.82</v>
      </c>
      <c r="AF408" s="938">
        <v>1.99</v>
      </c>
      <c r="AG408" s="938">
        <v>11.700000000000001</v>
      </c>
      <c r="AH408" s="938">
        <v>35.099999999999994</v>
      </c>
      <c r="AI408" s="938">
        <v>12.08</v>
      </c>
      <c r="AJ408" s="938">
        <v>15.1</v>
      </c>
      <c r="AK408" s="938">
        <v>8</v>
      </c>
      <c r="AL408" s="951">
        <v>2620</v>
      </c>
      <c r="AM408" s="945">
        <v>1.3</v>
      </c>
      <c r="AN408" s="938">
        <v>0.21</v>
      </c>
      <c r="AO408" s="802">
        <f>IF(U408="n/a","n/a",IF(AA408&lt;0,"n/a",IF(AA408="n/a","n/a",J408+U408-AA408)))</f>
        <v>-4.4602961721846732</v>
      </c>
      <c r="AP408" s="803">
        <f>IF(U408="n/a","n/a",J408+U408)</f>
        <v>13.172356889039818</v>
      </c>
      <c r="AQ408" s="961">
        <f>IF(OR(AC408&lt;0.01,AF408="n/a"),"n/a",(I408/SQRT(22.5*AC408*(I408/AF408))-1)*100)</f>
        <v>24.880350899636426</v>
      </c>
      <c r="AR408" s="703">
        <f>INDEX(Historical!$C$7:$C$1439,MATCH(B408,Historical!$B$7:$B$1450,0))*IF(AH408="n/a",1.03,IF(AH408&lt;0,1.01,IF(AH408&gt;10,1.1,(1+AH408/100))))</f>
        <v>1.6060000000000001</v>
      </c>
      <c r="AS408" s="959">
        <f>IF($AI408="n/a",1.03*AR408,IF($AI408&lt;0,1.01*AR408,IF($AI408&gt;10,1.1*AR408,(1+$AI408/100)*AR408)))</f>
        <v>1.7666000000000002</v>
      </c>
      <c r="AT408" s="959">
        <f>IF($AK408="n/a",1.03*AS408,IF($AK408&lt;0,1.01*AS408,IF($AK408&gt;10,1.1*AS408,(1+$AK408/100)*AS408)))</f>
        <v>1.9079280000000003</v>
      </c>
      <c r="AU408" s="959">
        <f>IF($AK408="n/a",1.03*AT408,IF($AK408&lt;0,1.01*AT408,IF($AK408&gt;10,1.1*AT408,(1+$AK408/100)*AT408)))</f>
        <v>2.0605622400000003</v>
      </c>
      <c r="AV408" s="959">
        <f>IF($AK408="n/a",1.03*AU408,IF($AK408&lt;0,1.01*AU408,IF($AK408&gt;10,1.1*AU408,(1+$AK408/100)*AU408)))</f>
        <v>2.2254072192000005</v>
      </c>
      <c r="AW408" s="703">
        <f>SUM(AR408:AV408)</f>
        <v>9.5664974592000007</v>
      </c>
      <c r="AX408" s="810">
        <f>AW408/I408*100</f>
        <v>12.302594469135803</v>
      </c>
      <c r="AY408" s="1017">
        <v>1.1299999999999999</v>
      </c>
      <c r="AZ408" s="945">
        <v>17.61</v>
      </c>
      <c r="BA408" s="945">
        <v>-16.16</v>
      </c>
      <c r="BB408" s="945">
        <v>5.4</v>
      </c>
      <c r="BC408" s="945">
        <v>0.15</v>
      </c>
      <c r="BE408" s="666">
        <v>2011</v>
      </c>
      <c r="BF408" s="971">
        <f>IF(BE408&gt;2008,0,IF(BE408&gt;2001,1,IF(BE408&gt;1990,2,IF(BE408&gt;1980,3,IF(BE408&gt;1973,4,IF(BE408&gt;1970,5,IF(BE408&gt;1960,6,IF(BE408&gt;1958,7,IF(BE408&gt;1953,8,9)))))))))</f>
        <v>0</v>
      </c>
      <c r="BG408" s="955">
        <v>1.4000000000000001</v>
      </c>
      <c r="BH408" s="936"/>
    </row>
    <row r="409" spans="1:60" ht="11.25" customHeight="1" x14ac:dyDescent="0.2">
      <c r="A409" s="944" t="s">
        <v>1330</v>
      </c>
      <c r="B409" s="948" t="s">
        <v>1331</v>
      </c>
      <c r="C409" s="1013" t="s">
        <v>128</v>
      </c>
      <c r="D409" s="1013" t="s">
        <v>4353</v>
      </c>
      <c r="E409" s="792">
        <v>8</v>
      </c>
      <c r="F409" s="1227">
        <v>539</v>
      </c>
      <c r="G409" s="1204" t="s">
        <v>115</v>
      </c>
      <c r="H409" s="1204" t="s">
        <v>115</v>
      </c>
      <c r="I409" s="938">
        <v>77.290000000000006</v>
      </c>
      <c r="J409" s="703">
        <f>(M409/I409)*100</f>
        <v>3.234571095872687</v>
      </c>
      <c r="K409" s="950">
        <v>0.625</v>
      </c>
      <c r="L409" s="960">
        <v>4</v>
      </c>
      <c r="M409" s="694">
        <f>K409*L409</f>
        <v>2.5</v>
      </c>
      <c r="N409" s="943" t="s">
        <v>413</v>
      </c>
      <c r="O409" s="795">
        <v>0.6</v>
      </c>
      <c r="P409" s="660">
        <v>43371</v>
      </c>
      <c r="Q409" s="660">
        <v>43398</v>
      </c>
      <c r="R409" s="694">
        <f>(K409-O409)/O409*100</f>
        <v>4.1666666666666705</v>
      </c>
      <c r="S409" s="759">
        <f>IF(INDEX(Historical!$D$7:$D$1439,MATCH(B409,Historical!$B$7:$B$1450,0))=0,"n/a",(INDEX(Historical!$C$7:$C$1439,MATCH(B409,Historical!$B$7:$B$1450,0))/INDEX(Historical!$D$7:$D$1439,MATCH(B409,Historical!$B$7:$B$1450,0))-1)*100)</f>
        <v>15.476190476190466</v>
      </c>
      <c r="T409" s="759">
        <f>IF(INDEX(Historical!$F$7:$F$1432,MATCH(B409,Historical!$B$7:$B$1450,0))=0,"n/a",((INDEX(Historical!$C$7:$C$1439,MATCH(B409,Historical!$B$7:$B$1450,0))/INDEX(Historical!$F$7:$F$1432,MATCH(B409,Historical!$B$7:$B$1450,0)))^(1/3)-1)*100)</f>
        <v>12.349689762573735</v>
      </c>
      <c r="U409" s="759">
        <f>IF(INDEX(Historical!$H$7:$H$1432,MATCH(B409,Historical!$B$7:$B$1450,0))=0,"n/a",((INDEX(Historical!$C$7:$C$1439,MATCH(B409,Historical!$B$7:$B$1450,0))/INDEX(Historical!$H$7:$H$1432,MATCH(B409,Historical!$B$7:$B$1450,0)))^(1/5)-1)*100)</f>
        <v>11.613503702063532</v>
      </c>
      <c r="V409" s="759">
        <f>IF(INDEX(Historical!$O$7:$O$1432,MATCH(B409,Historical!$B$7:$B$1450,0))=0,"n/a",((INDEX(Historical!$C$7:$C$1439,MATCH(B409,Historical!$B$7:$B$1450,0))/INDEX(Historical!$O$7:$O$1432,MATCH(B409,Historical!$B$7:$B$1450,0)))^(1/10)-1)*100)</f>
        <v>16.872990485421326</v>
      </c>
      <c r="W409" s="760">
        <f>IF(OR(U409&lt;=0,U409="n/a",V409&lt;=0,V409="n/a"),"n/a",U409/V409)</f>
        <v>0.688289589927635</v>
      </c>
      <c r="X409" s="761">
        <f>IF(OR(AJ409&lt;=0,AJ409="n/a",U409&lt;=0,U409="n/a"),"n/a",U409/AJ409)</f>
        <v>2.7651199290627457</v>
      </c>
      <c r="Y409" s="706"/>
      <c r="Z409" s="703">
        <f>IF(OR(AC409&lt;0.01,AC409="n/a"),"n/a",M409/AC409*100)</f>
        <v>43.327556325823224</v>
      </c>
      <c r="AA409" s="959">
        <f>IF(OR(AC409&lt;0.01,AC409="n/a"),"n/a",I409/AC409)</f>
        <v>13.39514731369151</v>
      </c>
      <c r="AB409" s="960">
        <v>12</v>
      </c>
      <c r="AC409" s="938">
        <v>5.77</v>
      </c>
      <c r="AD409" s="938">
        <v>7.18</v>
      </c>
      <c r="AE409" s="938">
        <v>0.9</v>
      </c>
      <c r="AF409" s="938">
        <v>2.09</v>
      </c>
      <c r="AG409" s="938">
        <v>15.2</v>
      </c>
      <c r="AH409" s="938">
        <v>-15.8</v>
      </c>
      <c r="AI409" s="938">
        <v>6.67</v>
      </c>
      <c r="AJ409" s="938">
        <v>4.2</v>
      </c>
      <c r="AK409" s="938">
        <v>1.9</v>
      </c>
      <c r="AL409" s="951">
        <v>5220</v>
      </c>
      <c r="AM409" s="945">
        <v>0.6</v>
      </c>
      <c r="AN409" s="938">
        <v>0.84</v>
      </c>
      <c r="AO409" s="802">
        <f>IF(U409="n/a","n/a",IF(AA409&lt;0,"n/a",IF(AA409="n/a","n/a",J409+U409-AA409)))</f>
        <v>1.4529274842447091</v>
      </c>
      <c r="AP409" s="803">
        <f>IF(U409="n/a","n/a",J409+U409)</f>
        <v>14.848074797936219</v>
      </c>
      <c r="AQ409" s="961">
        <f>IF(OR(AC409&lt;0.01,AF409="n/a"),"n/a",(I409/SQRT(22.5*AC409*(I409/AF409))-1)*100)</f>
        <v>11.546418610002407</v>
      </c>
      <c r="AR409" s="703">
        <f>INDEX(Historical!$C$7:$C$1439,MATCH(B409,Historical!$B$7:$B$1450,0))*IF(AH409="n/a",1.03,IF(AH409&lt;0,1.01,IF(AH409&gt;10,1.1,(1+AH409/100))))</f>
        <v>2.4492499999999997</v>
      </c>
      <c r="AS409" s="959">
        <f>IF($AI409="n/a",1.03*AR409,IF($AI409&lt;0,1.01*AR409,IF($AI409&gt;10,1.1*AR409,(1+$AI409/100)*AR409)))</f>
        <v>2.6126149749999996</v>
      </c>
      <c r="AT409" s="959">
        <f>IF($AK409="n/a",1.03*AS409,IF($AK409&lt;0,1.01*AS409,IF($AK409&gt;10,1.1*AS409,(1+$AK409/100)*AS409)))</f>
        <v>2.6622546595249994</v>
      </c>
      <c r="AU409" s="959">
        <f>IF($AK409="n/a",1.03*AT409,IF($AK409&lt;0,1.01*AT409,IF($AK409&gt;10,1.1*AT409,(1+$AK409/100)*AT409)))</f>
        <v>2.7128374980559742</v>
      </c>
      <c r="AV409" s="959">
        <f>IF($AK409="n/a",1.03*AU409,IF($AK409&lt;0,1.01*AU409,IF($AK409&gt;10,1.1*AU409,(1+$AK409/100)*AU409)))</f>
        <v>2.7643814105190376</v>
      </c>
      <c r="AW409" s="703">
        <f>SUM(AR409:AV409)</f>
        <v>13.201338543100009</v>
      </c>
      <c r="AX409" s="810">
        <f>AW409/I409*100</f>
        <v>17.080267231336535</v>
      </c>
      <c r="AY409" s="1017">
        <v>0.86</v>
      </c>
      <c r="AZ409" s="945">
        <v>2.1399999999999997</v>
      </c>
      <c r="BA409" s="945">
        <v>-28.12</v>
      </c>
      <c r="BB409" s="945">
        <v>-4.22</v>
      </c>
      <c r="BC409" s="945">
        <v>-15.78</v>
      </c>
      <c r="BE409" s="666">
        <v>2011</v>
      </c>
      <c r="BF409" s="971">
        <f>IF(BE409&gt;2008,0,IF(BE409&gt;2001,1,IF(BE409&gt;1990,2,IF(BE409&gt;1980,3,IF(BE409&gt;1973,4,IF(BE409&gt;1970,5,IF(BE409&gt;1960,6,IF(BE409&gt;1958,7,IF(BE409&gt;1953,8,9)))))))))</f>
        <v>0</v>
      </c>
      <c r="BG409" s="955">
        <v>7.0000000000000009</v>
      </c>
      <c r="BH409" s="937"/>
    </row>
    <row r="410" spans="1:60" ht="11.25" customHeight="1" x14ac:dyDescent="0.2">
      <c r="A410" s="944" t="s">
        <v>3918</v>
      </c>
      <c r="B410" s="948" t="s">
        <v>3919</v>
      </c>
      <c r="C410" s="1013" t="s">
        <v>4345</v>
      </c>
      <c r="D410" s="1013" t="s">
        <v>4346</v>
      </c>
      <c r="E410" s="792">
        <v>5</v>
      </c>
      <c r="F410" s="1227">
        <v>817</v>
      </c>
      <c r="G410" s="1227" t="s">
        <v>106</v>
      </c>
      <c r="H410" s="1227" t="s">
        <v>106</v>
      </c>
      <c r="I410" s="947">
        <v>11.11</v>
      </c>
      <c r="J410" s="703">
        <f>(M410/I410)*100</f>
        <v>6.4806480648064806</v>
      </c>
      <c r="K410" s="950">
        <v>0.18</v>
      </c>
      <c r="L410" s="960">
        <v>4</v>
      </c>
      <c r="M410" s="694">
        <f>K410*L410</f>
        <v>0.72</v>
      </c>
      <c r="N410" s="943" t="s">
        <v>517</v>
      </c>
      <c r="O410" s="795">
        <v>0.17</v>
      </c>
      <c r="P410" s="939">
        <v>43146</v>
      </c>
      <c r="Q410" s="939">
        <v>43159</v>
      </c>
      <c r="R410" s="694">
        <f>(K410-O410)/O410*100</f>
        <v>5.8823529411764595</v>
      </c>
      <c r="S410" s="759">
        <f>IF(INDEX(Historical!$D$7:$D$1439,MATCH(B410,Historical!$B$7:$B$1450,0))=0,"n/a",(INDEX(Historical!$C$7:$C$1439,MATCH(B410,Historical!$B$7:$B$1450,0))/INDEX(Historical!$D$7:$D$1439,MATCH(B410,Historical!$B$7:$B$1450,0))-1)*100)</f>
        <v>7.0631970260222943</v>
      </c>
      <c r="T410" s="759">
        <f>IF(INDEX(Historical!$F$7:$F$1432,MATCH(B410,Historical!$B$7:$B$1450,0))=0,"n/a",((INDEX(Historical!$C$7:$C$1439,MATCH(B410,Historical!$B$7:$B$1450,0))/INDEX(Historical!$F$7:$F$1432,MATCH(B410,Historical!$B$7:$B$1450,0)))^(1/3)-1)*100)</f>
        <v>15.277587606658072</v>
      </c>
      <c r="U410" s="759">
        <f>IF(INDEX(Historical!$H$7:$H$1432,MATCH(B410,Historical!$B$7:$B$1450,0))=0,"n/a",((INDEX(Historical!$C$7:$C$1439,MATCH(B410,Historical!$B$7:$B$1450,0))/INDEX(Historical!$H$7:$H$1432,MATCH(B410,Historical!$B$7:$B$1450,0)))^(1/5)-1)*100)</f>
        <v>9.8560543306117623</v>
      </c>
      <c r="V410" s="759" t="str">
        <f>IF(INDEX(Historical!$O$7:$O$1432,MATCH(B410,Historical!$B$7:$B$1450,0))=0,"n/a",((INDEX(Historical!$C$7:$C$1439,MATCH(B410,Historical!$B$7:$B$1450,0))/INDEX(Historical!$O$7:$O$1432,MATCH(B410,Historical!$B$7:$B$1450,0)))^(1/10)-1)*100)</f>
        <v>n/a</v>
      </c>
      <c r="W410" s="760" t="str">
        <f>IF(OR(U410&lt;=0,U410="n/a",V410&lt;=0,V410="n/a"),"n/a",U410/V410)</f>
        <v>n/a</v>
      </c>
      <c r="X410" s="761">
        <f>IF(OR(AJ410&lt;=0,AJ410="n/a",U410&lt;=0,U410="n/a"),"n/a",U410/AJ410)</f>
        <v>0.19175202977843897</v>
      </c>
      <c r="Y410" s="949"/>
      <c r="Z410" s="703">
        <f>IF(OR(AC410&lt;0.01,AC410="n/a"),"n/a",M410/AC410*100)</f>
        <v>94.73684210526315</v>
      </c>
      <c r="AA410" s="959">
        <f>IF(OR(AC410&lt;0.01,AC410="n/a"),"n/a",I410/AC410)</f>
        <v>14.618421052631579</v>
      </c>
      <c r="AB410" s="960">
        <v>12</v>
      </c>
      <c r="AC410" s="938">
        <v>0.76</v>
      </c>
      <c r="AD410" s="938" t="s">
        <v>137</v>
      </c>
      <c r="AE410" s="938">
        <v>2.16</v>
      </c>
      <c r="AF410" s="938">
        <v>1.02</v>
      </c>
      <c r="AG410" s="938" t="s">
        <v>137</v>
      </c>
      <c r="AH410" s="940">
        <v>-14.299999999999999</v>
      </c>
      <c r="AI410" s="940">
        <v>-19.23</v>
      </c>
      <c r="AJ410" s="938">
        <v>51.4</v>
      </c>
      <c r="AK410" s="938" t="s">
        <v>137</v>
      </c>
      <c r="AL410" s="951">
        <v>1220</v>
      </c>
      <c r="AM410" s="945">
        <v>1.9</v>
      </c>
      <c r="AN410" s="940">
        <v>0.82</v>
      </c>
      <c r="AO410" s="802">
        <f>IF(U410="n/a","n/a",IF(AA410&lt;0,"n/a",IF(AA410="n/a","n/a",J410+U410-AA410)))</f>
        <v>1.7182813427866641</v>
      </c>
      <c r="AP410" s="803">
        <f>IF(U410="n/a","n/a",J410+U410)</f>
        <v>16.336702395418243</v>
      </c>
      <c r="AQ410" s="961">
        <f>IF(OR(AC410&lt;0.01,AF410="n/a"),"n/a",(I410/SQRT(22.5*AC410*(I410/AF410))-1)*100)</f>
        <v>-18.59350428952461</v>
      </c>
      <c r="AR410" s="703">
        <f>INDEX(Historical!$C$7:$C$1439,MATCH(B410,Historical!$B$7:$B$1450,0))*IF(AH410="n/a",1.03,IF(AH410&lt;0,1.01,IF(AH410&gt;10,1.1,(1+AH410/100))))</f>
        <v>0.72719999999999996</v>
      </c>
      <c r="AS410" s="959">
        <f>IF($AI410="n/a",1.03*AR410,IF($AI410&lt;0,1.01*AR410,IF($AI410&gt;10,1.1*AR410,(1+$AI410/100)*AR410)))</f>
        <v>0.73447200000000001</v>
      </c>
      <c r="AT410" s="959">
        <f>IF($AK410="n/a",1.03*AS410,IF($AK410&lt;0,1.01*AS410,IF($AK410&gt;10,1.1*AS410,(1+$AK410/100)*AS410)))</f>
        <v>0.75650616000000004</v>
      </c>
      <c r="AU410" s="959">
        <f>IF($AK410="n/a",1.03*AT410,IF($AK410&lt;0,1.01*AT410,IF($AK410&gt;10,1.1*AT410,(1+$AK410/100)*AT410)))</f>
        <v>0.77920134480000003</v>
      </c>
      <c r="AV410" s="959">
        <f>IF($AK410="n/a",1.03*AU410,IF($AK410&lt;0,1.01*AU410,IF($AK410&gt;10,1.1*AU410,(1+$AK410/100)*AU410)))</f>
        <v>0.80257738514400001</v>
      </c>
      <c r="AW410" s="703">
        <f>SUM(AR410:AV410)</f>
        <v>3.7999568899440002</v>
      </c>
      <c r="AX410" s="810">
        <f>AW410/I410*100</f>
        <v>34.203032312727274</v>
      </c>
      <c r="AY410" s="1017">
        <v>1.21</v>
      </c>
      <c r="AZ410" s="945">
        <v>19.59</v>
      </c>
      <c r="BA410" s="945">
        <v>-24.88</v>
      </c>
      <c r="BB410" s="945">
        <v>-3.9899999999999998</v>
      </c>
      <c r="BC410" s="945">
        <v>-2</v>
      </c>
      <c r="BE410" s="666">
        <v>2014</v>
      </c>
      <c r="BF410" s="971">
        <f>IF(BE410&gt;2008,0,IF(BE410&gt;2001,1,IF(BE410&gt;1990,2,IF(BE410&gt;1980,3,IF(BE410&gt;1973,4,IF(BE410&gt;1970,5,IF(BE410&gt;1960,6,IF(BE410&gt;1958,7,IF(BE410&gt;1953,8,9)))))))))</f>
        <v>0</v>
      </c>
      <c r="BG410" s="955" t="s">
        <v>137</v>
      </c>
      <c r="BH410" s="936"/>
    </row>
    <row r="411" spans="1:60" ht="11.25" customHeight="1" x14ac:dyDescent="0.2">
      <c r="A411" s="157" t="s">
        <v>2405</v>
      </c>
      <c r="B411" s="631" t="s">
        <v>2406</v>
      </c>
      <c r="C411" s="1013" t="s">
        <v>4216</v>
      </c>
      <c r="D411" s="1013" t="s">
        <v>4352</v>
      </c>
      <c r="E411" s="792">
        <v>5</v>
      </c>
      <c r="F411" s="1227">
        <v>856</v>
      </c>
      <c r="G411" s="1225" t="s">
        <v>106</v>
      </c>
      <c r="H411" s="1225" t="s">
        <v>106</v>
      </c>
      <c r="I411" s="947">
        <v>50.55</v>
      </c>
      <c r="J411" s="703">
        <f>(M411/I411)*100</f>
        <v>2.4925816023738876</v>
      </c>
      <c r="K411" s="950">
        <v>0.315</v>
      </c>
      <c r="L411" s="960">
        <v>4</v>
      </c>
      <c r="M411" s="694">
        <f>K411*L411</f>
        <v>1.26</v>
      </c>
      <c r="N411" s="943" t="s">
        <v>4453</v>
      </c>
      <c r="O411" s="795">
        <v>0.3</v>
      </c>
      <c r="P411" s="934">
        <v>43502</v>
      </c>
      <c r="Q411" s="934">
        <v>43525</v>
      </c>
      <c r="R411" s="694">
        <f>(K411-O411)/O411*100</f>
        <v>5.0000000000000044</v>
      </c>
      <c r="S411" s="759">
        <f>IF(INDEX(Historical!$D$7:$D$1439,MATCH(B411,Historical!$B$7:$B$1450,0))=0,"n/a",(INDEX(Historical!$C$7:$C$1439,MATCH(B411,Historical!$B$7:$B$1450,0))/INDEX(Historical!$D$7:$D$1439,MATCH(B411,Historical!$B$7:$B$1450,0))-1)*100)</f>
        <v>11.368909512761016</v>
      </c>
      <c r="T411" s="759">
        <f>IF(INDEX(Historical!$F$7:$F$1432,MATCH(B411,Historical!$B$7:$B$1450,0))=0,"n/a",((INDEX(Historical!$C$7:$C$1439,MATCH(B411,Historical!$B$7:$B$1450,0))/INDEX(Historical!$F$7:$F$1432,MATCH(B411,Historical!$B$7:$B$1450,0)))^(1/3)-1)*100)</f>
        <v>7.7217345015941907</v>
      </c>
      <c r="U411" s="759">
        <f>IF(INDEX(Historical!$H$7:$H$1432,MATCH(B411,Historical!$B$7:$B$1450,0))=0,"n/a",((INDEX(Historical!$C$7:$C$1439,MATCH(B411,Historical!$B$7:$B$1450,0))/INDEX(Historical!$H$7:$H$1432,MATCH(B411,Historical!$B$7:$B$1450,0)))^(1/5)-1)*100)</f>
        <v>5.9223841048812176</v>
      </c>
      <c r="V411" s="759">
        <f>IF(INDEX(Historical!$O$7:$O$1432,MATCH(B411,Historical!$B$7:$B$1450,0))=0,"n/a",((INDEX(Historical!$C$7:$C$1439,MATCH(B411,Historical!$B$7:$B$1450,0))/INDEX(Historical!$O$7:$O$1432,MATCH(B411,Historical!$B$7:$B$1450,0)))^(1/10)-1)*100)</f>
        <v>8.1632460494987846</v>
      </c>
      <c r="W411" s="760">
        <f>IF(OR(U411&lt;=0,U411="n/a",V411&lt;=0,V411="n/a"),"n/a",U411/V411)</f>
        <v>0.72549376424159684</v>
      </c>
      <c r="X411" s="761">
        <f>IF(OR(AJ411&lt;=0,AJ411="n/a",U411&lt;=0,U411="n/a"),"n/a",U411/AJ411)</f>
        <v>0.32012887053411987</v>
      </c>
      <c r="Y411" s="949"/>
      <c r="Z411" s="703">
        <f>IF(OR(AC411&lt;0.01,AC411="n/a"),"n/a",M411/AC411*100)</f>
        <v>28.899082568807337</v>
      </c>
      <c r="AA411" s="959">
        <f>IF(OR(AC411&lt;0.01,AC411="n/a"),"n/a",I411/AC411)</f>
        <v>11.594036697247706</v>
      </c>
      <c r="AB411" s="960">
        <v>12</v>
      </c>
      <c r="AC411" s="938">
        <v>4.3600000000000003</v>
      </c>
      <c r="AD411" s="938">
        <v>1.62</v>
      </c>
      <c r="AE411" s="938">
        <v>3.3</v>
      </c>
      <c r="AF411" s="938">
        <v>3.15</v>
      </c>
      <c r="AG411" s="938">
        <v>28.4</v>
      </c>
      <c r="AH411" s="938">
        <v>42.3</v>
      </c>
      <c r="AI411" s="938">
        <v>1.9</v>
      </c>
      <c r="AJ411" s="938">
        <v>18.5</v>
      </c>
      <c r="AK411" s="938">
        <v>7.33</v>
      </c>
      <c r="AL411" s="951">
        <v>234020</v>
      </c>
      <c r="AM411" s="945">
        <v>0.05</v>
      </c>
      <c r="AN411" s="938">
        <v>0.39</v>
      </c>
      <c r="AO411" s="802">
        <f>IF(U411="n/a","n/a",IF(AA411&lt;0,"n/a",IF(AA411="n/a","n/a",J411+U411-AA411)))</f>
        <v>-3.1790709899926011</v>
      </c>
      <c r="AP411" s="803">
        <f>IF(U411="n/a","n/a",J411+U411)</f>
        <v>8.4149657072551047</v>
      </c>
      <c r="AQ411" s="961">
        <f>IF(OR(AC411&lt;0.01,AF411="n/a"),"n/a",(I411/SQRT(22.5*AC411*(I411/AF411))-1)*100)</f>
        <v>27.403498288495932</v>
      </c>
      <c r="AR411" s="703">
        <f>INDEX(Historical!$C$7:$C$1439,MATCH(B411,Historical!$B$7:$B$1450,0))*IF(AH411="n/a",1.03,IF(AH411&lt;0,1.01,IF(AH411&gt;10,1.1,(1+AH411/100))))</f>
        <v>1.32</v>
      </c>
      <c r="AS411" s="959">
        <f>IF($AI411="n/a",1.03*AR411,IF($AI411&lt;0,1.01*AR411,IF($AI411&gt;10,1.1*AR411,(1+$AI411/100)*AR411)))</f>
        <v>1.3450799999999998</v>
      </c>
      <c r="AT411" s="959">
        <f>IF($AK411="n/a",1.03*AS411,IF($AK411&lt;0,1.01*AS411,IF($AK411&gt;10,1.1*AS411,(1+$AK411/100)*AS411)))</f>
        <v>1.4436743639999998</v>
      </c>
      <c r="AU411" s="959">
        <f>IF($AK411="n/a",1.03*AT411,IF($AK411&lt;0,1.01*AT411,IF($AK411&gt;10,1.1*AT411,(1+$AK411/100)*AT411)))</f>
        <v>1.5494956948811998</v>
      </c>
      <c r="AV411" s="959">
        <f>IF($AK411="n/a",1.03*AU411,IF($AK411&lt;0,1.01*AU411,IF($AK411&gt;10,1.1*AU411,(1+$AK411/100)*AU411)))</f>
        <v>1.6630737293159916</v>
      </c>
      <c r="AW411" s="703">
        <f>SUM(AR411:AV411)</f>
        <v>7.3213237881971907</v>
      </c>
      <c r="AX411" s="810">
        <f>AW411/I411*100</f>
        <v>14.48333093609731</v>
      </c>
      <c r="AY411" s="1017">
        <v>0.89</v>
      </c>
      <c r="AZ411" s="945">
        <v>19.329999999999998</v>
      </c>
      <c r="BA411" s="945">
        <v>-15.17</v>
      </c>
      <c r="BB411" s="945">
        <v>6.39</v>
      </c>
      <c r="BC411" s="945">
        <v>2.76</v>
      </c>
      <c r="BE411" s="666">
        <v>2015</v>
      </c>
      <c r="BF411" s="971">
        <f>IF(BE411&gt;2008,0,IF(BE411&gt;2001,1,IF(BE411&gt;1990,2,IF(BE411&gt;1980,3,IF(BE411&gt;1973,4,IF(BE411&gt;1970,5,IF(BE411&gt;1960,6,IF(BE411&gt;1958,7,IF(BE411&gt;1953,8,9)))))))))</f>
        <v>0</v>
      </c>
      <c r="BG411" s="955">
        <v>16.100000000000001</v>
      </c>
      <c r="BH411" s="937"/>
    </row>
    <row r="412" spans="1:60" s="838" customFormat="1" ht="11.25" customHeight="1" x14ac:dyDescent="0.2">
      <c r="A412" s="698" t="s">
        <v>1346</v>
      </c>
      <c r="B412" s="846" t="s">
        <v>1347</v>
      </c>
      <c r="C412" s="1013" t="s">
        <v>4216</v>
      </c>
      <c r="D412" s="1013" t="s">
        <v>4395</v>
      </c>
      <c r="E412" s="818">
        <v>8</v>
      </c>
      <c r="F412" s="1227">
        <v>537</v>
      </c>
      <c r="G412" s="1236" t="s">
        <v>106</v>
      </c>
      <c r="H412" s="1236" t="s">
        <v>106</v>
      </c>
      <c r="I412" s="819">
        <v>277.31</v>
      </c>
      <c r="J412" s="820">
        <f>(M412/I412)*100</f>
        <v>0.67794165374490634</v>
      </c>
      <c r="K412" s="821">
        <v>0.47</v>
      </c>
      <c r="L412" s="822">
        <v>4</v>
      </c>
      <c r="M412" s="823">
        <f>K412*L412</f>
        <v>1.88</v>
      </c>
      <c r="N412" s="824" t="s">
        <v>380</v>
      </c>
      <c r="O412" s="825">
        <v>0.39</v>
      </c>
      <c r="P412" s="826">
        <v>43382</v>
      </c>
      <c r="Q412" s="826">
        <v>43391</v>
      </c>
      <c r="R412" s="823">
        <f>(K412-O412)/O412*100</f>
        <v>20.5128205128205</v>
      </c>
      <c r="S412" s="759">
        <f>IF(INDEX(Historical!$D$7:$D$1439,MATCH(B412,Historical!$B$7:$B$1450,0))=0,"n/a",(INDEX(Historical!$C$7:$C$1439,MATCH(B412,Historical!$B$7:$B$1450,0))/INDEX(Historical!$D$7:$D$1439,MATCH(B412,Historical!$B$7:$B$1450,0))-1)*100)</f>
        <v>16.312056737588641</v>
      </c>
      <c r="T412" s="759">
        <f>IF(INDEX(Historical!$F$7:$F$1432,MATCH(B412,Historical!$B$7:$B$1450,0))=0,"n/a",((INDEX(Historical!$C$7:$C$1439,MATCH(B412,Historical!$B$7:$B$1450,0))/INDEX(Historical!$F$7:$F$1432,MATCH(B412,Historical!$B$7:$B$1450,0)))^(1/3)-1)*100)</f>
        <v>16.024983766140121</v>
      </c>
      <c r="U412" s="759">
        <f>IF(INDEX(Historical!$H$7:$H$1432,MATCH(B412,Historical!$B$7:$B$1450,0))=0,"n/a",((INDEX(Historical!$C$7:$C$1439,MATCH(B412,Historical!$B$7:$B$1450,0))/INDEX(Historical!$H$7:$H$1432,MATCH(B412,Historical!$B$7:$B$1450,0)))^(1/5)-1)*100)</f>
        <v>18.562995052566443</v>
      </c>
      <c r="V412" s="759" t="str">
        <f>IF(INDEX(Historical!$O$7:$O$1432,MATCH(B412,Historical!$B$7:$B$1450,0))=0,"n/a",((INDEX(Historical!$C$7:$C$1439,MATCH(B412,Historical!$B$7:$B$1450,0))/INDEX(Historical!$O$7:$O$1432,MATCH(B412,Historical!$B$7:$B$1450,0)))^(1/10)-1)*100)</f>
        <v>n/a</v>
      </c>
      <c r="W412" s="827" t="str">
        <f>IF(OR(U412&lt;=0,U412="n/a",V412&lt;=0,V412="n/a"),"n/a",U412/V412)</f>
        <v>n/a</v>
      </c>
      <c r="X412" s="828">
        <f>IF(OR(AJ412&lt;=0,AJ412="n/a",U412&lt;=0,U412="n/a"),"n/a",U412/AJ412)</f>
        <v>1.4850396042053153</v>
      </c>
      <c r="Y412" s="1047"/>
      <c r="Z412" s="820">
        <f>IF(OR(AC412&lt;0.01,AC412="n/a"),"n/a",M412/AC412*100)</f>
        <v>30.079999999999995</v>
      </c>
      <c r="AA412" s="830">
        <f>IF(OR(AC412&lt;0.01,AC412="n/a"),"n/a",I412/AC412)</f>
        <v>44.369599999999998</v>
      </c>
      <c r="AB412" s="822">
        <v>7</v>
      </c>
      <c r="AC412" s="831">
        <v>6.25</v>
      </c>
      <c r="AD412" s="831">
        <v>2.71</v>
      </c>
      <c r="AE412" s="831">
        <v>10.61</v>
      </c>
      <c r="AF412" s="831">
        <v>17.87</v>
      </c>
      <c r="AG412" s="831">
        <v>53</v>
      </c>
      <c r="AH412" s="831">
        <v>29.099999999999998</v>
      </c>
      <c r="AI412" s="831">
        <v>12.7</v>
      </c>
      <c r="AJ412" s="831">
        <v>12.5</v>
      </c>
      <c r="AK412" s="831">
        <v>16.5</v>
      </c>
      <c r="AL412" s="832">
        <v>71940</v>
      </c>
      <c r="AM412" s="833">
        <v>0.1</v>
      </c>
      <c r="AN412" s="831">
        <v>0.11</v>
      </c>
      <c r="AO412" s="834">
        <f>IF(U412="n/a","n/a",IF(AA412&lt;0,"n/a",IF(AA412="n/a","n/a",J412+U412-AA412)))</f>
        <v>-25.12866329368865</v>
      </c>
      <c r="AP412" s="835">
        <f>IF(U412="n/a","n/a",J412+U412)</f>
        <v>19.240936706311349</v>
      </c>
      <c r="AQ412" s="836">
        <f>IF(OR(AC412&lt;0.01,AF412="n/a"),"n/a",(I412/SQRT(22.5*AC412*(I412/AF412))-1)*100)</f>
        <v>493.62717517909431</v>
      </c>
      <c r="AR412" s="703">
        <f>INDEX(Historical!$C$7:$C$1439,MATCH(B412,Historical!$B$7:$B$1450,0))*IF(AH412="n/a",1.03,IF(AH412&lt;0,1.01,IF(AH412&gt;10,1.1,(1+AH412/100))))</f>
        <v>1.804</v>
      </c>
      <c r="AS412" s="830">
        <f>IF($AI412="n/a",1.03*AR412,IF($AI412&lt;0,1.01*AR412,IF($AI412&gt;10,1.1*AR412,(1+$AI412/100)*AR412)))</f>
        <v>1.9844000000000002</v>
      </c>
      <c r="AT412" s="830">
        <f>IF($AK412="n/a",1.03*AS412,IF($AK412&lt;0,1.01*AS412,IF($AK412&gt;10,1.1*AS412,(1+$AK412/100)*AS412)))</f>
        <v>2.1828400000000006</v>
      </c>
      <c r="AU412" s="830">
        <f>IF($AK412="n/a",1.03*AT412,IF($AK412&lt;0,1.01*AT412,IF($AK412&gt;10,1.1*AT412,(1+$AK412/100)*AT412)))</f>
        <v>2.4011240000000007</v>
      </c>
      <c r="AV412" s="830">
        <f>IF($AK412="n/a",1.03*AU412,IF($AK412&lt;0,1.01*AU412,IF($AK412&gt;10,1.1*AU412,(1+$AK412/100)*AU412)))</f>
        <v>2.6412364000000008</v>
      </c>
      <c r="AW412" s="820">
        <f>SUM(AR412:AV412)</f>
        <v>11.013600400000001</v>
      </c>
      <c r="AX412" s="837">
        <f>AW412/I412*100</f>
        <v>3.9715842919476407</v>
      </c>
      <c r="AY412" s="1018">
        <v>1.0900000000000001</v>
      </c>
      <c r="AZ412" s="833">
        <v>51.859999999999992</v>
      </c>
      <c r="BA412" s="833">
        <v>-2.69</v>
      </c>
      <c r="BB412" s="833">
        <v>5.0999999999999996</v>
      </c>
      <c r="BC412" s="833">
        <v>17.34</v>
      </c>
      <c r="BD412" s="985"/>
      <c r="BE412" s="666">
        <v>2011</v>
      </c>
      <c r="BF412" s="971">
        <f>IF(BE412&gt;2008,0,IF(BE412&gt;2001,1,IF(BE412&gt;1990,2,IF(BE412&gt;1980,3,IF(BE412&gt;1973,4,IF(BE412&gt;1970,5,IF(BE412&gt;1960,6,IF(BE412&gt;1958,7,IF(BE412&gt;1953,8,9)))))))))</f>
        <v>0</v>
      </c>
      <c r="BG412" s="892">
        <v>29.599999999999998</v>
      </c>
    </row>
    <row r="413" spans="1:60" ht="11.25" customHeight="1" x14ac:dyDescent="0.2">
      <c r="A413" s="762" t="s">
        <v>3856</v>
      </c>
      <c r="B413" s="853" t="s">
        <v>3857</v>
      </c>
      <c r="C413" s="1013" t="s">
        <v>123</v>
      </c>
      <c r="D413" s="1013" t="s">
        <v>4197</v>
      </c>
      <c r="E413" s="792">
        <v>6</v>
      </c>
      <c r="F413" s="1227">
        <v>791</v>
      </c>
      <c r="G413" s="1171" t="s">
        <v>106</v>
      </c>
      <c r="H413" s="1171" t="s">
        <v>106</v>
      </c>
      <c r="I413" s="956">
        <v>93.38</v>
      </c>
      <c r="J413" s="703">
        <f>(M413/I413)*100</f>
        <v>1.0708931248661384</v>
      </c>
      <c r="K413" s="936">
        <v>0.5</v>
      </c>
      <c r="L413" s="1237">
        <v>2</v>
      </c>
      <c r="M413" s="694">
        <f>K413*L413</f>
        <v>1</v>
      </c>
      <c r="N413" s="1237" t="s">
        <v>401</v>
      </c>
      <c r="O413" s="642">
        <v>0.45</v>
      </c>
      <c r="P413" s="684">
        <v>43605</v>
      </c>
      <c r="Q413" s="684">
        <v>43615</v>
      </c>
      <c r="R413" s="694">
        <f>(K413-O413)/O413*100</f>
        <v>11.111111111111107</v>
      </c>
      <c r="S413" s="759">
        <f>IF(INDEX(Historical!$D$7:$D$1439,MATCH(B413,Historical!$B$7:$B$1450,0))=0,"n/a",(INDEX(Historical!$C$7:$C$1439,MATCH(B413,Historical!$B$7:$B$1450,0))/INDEX(Historical!$D$7:$D$1439,MATCH(B413,Historical!$B$7:$B$1450,0))-1)*100)</f>
        <v>15.58441558441559</v>
      </c>
      <c r="T413" s="759">
        <f>IF(INDEX(Historical!$F$7:$F$1432,MATCH(B413,Historical!$B$7:$B$1450,0))=0,"n/a",((INDEX(Historical!$C$7:$C$1439,MATCH(B413,Historical!$B$7:$B$1450,0))/INDEX(Historical!$F$7:$F$1432,MATCH(B413,Historical!$B$7:$B$1450,0)))^(1/3)-1)*100)</f>
        <v>13.419237660068051</v>
      </c>
      <c r="U413" s="759">
        <f>IF(INDEX(Historical!$H$7:$H$1432,MATCH(B413,Historical!$B$7:$B$1450,0))=0,"n/a",((INDEX(Historical!$C$7:$C$1439,MATCH(B413,Historical!$B$7:$B$1450,0))/INDEX(Historical!$H$7:$H$1432,MATCH(B413,Historical!$B$7:$B$1450,0)))^(1/5)-1)*100)</f>
        <v>12.22354940932593</v>
      </c>
      <c r="V413" s="759">
        <f>IF(INDEX(Historical!$O$7:$O$1432,MATCH(B413,Historical!$B$7:$B$1450,0))=0,"n/a",((INDEX(Historical!$C$7:$C$1439,MATCH(B413,Historical!$B$7:$B$1450,0))/INDEX(Historical!$O$7:$O$1432,MATCH(B413,Historical!$B$7:$B$1450,0)))^(1/10)-1)*100)</f>
        <v>24.433982430244995</v>
      </c>
      <c r="W413" s="760">
        <f>IF(OR(U413&lt;=0,U413="n/a",V413&lt;=0,V413="n/a"),"n/a",U413/V413)</f>
        <v>0.50026840463776856</v>
      </c>
      <c r="X413" s="761">
        <f>IF(OR(AJ413&lt;=0,AJ413="n/a",U413&lt;=0,U413="n/a"),"n/a",U413/AJ413)</f>
        <v>2.9103689069823639</v>
      </c>
      <c r="Y413" s="704"/>
      <c r="Z413" s="703">
        <f>IF(OR(AC413&lt;0.01,AC413="n/a"),"n/a",M413/AC413*100)</f>
        <v>23.696682464454977</v>
      </c>
      <c r="AA413" s="959">
        <f>IF(OR(AC413&lt;0.01,AC413="n/a"),"n/a",I413/AC413)</f>
        <v>22.127962085308056</v>
      </c>
      <c r="AB413" s="960">
        <v>12</v>
      </c>
      <c r="AC413" s="955">
        <v>4.22</v>
      </c>
      <c r="AD413" s="955">
        <v>2.98</v>
      </c>
      <c r="AE413" s="938">
        <v>1.53</v>
      </c>
      <c r="AF413" s="938">
        <v>2.72</v>
      </c>
      <c r="AG413" s="938">
        <v>11</v>
      </c>
      <c r="AH413" s="938">
        <v>-5.4</v>
      </c>
      <c r="AI413" s="938">
        <v>7.4499999999999993</v>
      </c>
      <c r="AJ413" s="739">
        <v>4.2</v>
      </c>
      <c r="AK413" s="739">
        <v>7.5</v>
      </c>
      <c r="AL413" s="955">
        <v>2300</v>
      </c>
      <c r="AM413" s="955">
        <v>1.9</v>
      </c>
      <c r="AN413" s="955">
        <v>0.25</v>
      </c>
      <c r="AO413" s="802">
        <f>IF(U413="n/a","n/a",IF(AA413&lt;0,"n/a",IF(AA413="n/a","n/a",J413+U413-AA413)))</f>
        <v>-8.8335195511159874</v>
      </c>
      <c r="AP413" s="803">
        <f>IF(U413="n/a","n/a",J413+U413)</f>
        <v>13.294442534192068</v>
      </c>
      <c r="AQ413" s="961">
        <f>IF(OR(AC413&lt;0.01,AF413="n/a"),"n/a",(I413/SQRT(22.5*AC413*(I413/AF413))-1)*100)</f>
        <v>63.555028961764172</v>
      </c>
      <c r="AR413" s="703">
        <f>INDEX(Historical!$C$7:$C$1439,MATCH(B413,Historical!$B$7:$B$1450,0))*IF(AH413="n/a",1.03,IF(AH413&lt;0,1.01,IF(AH413&gt;10,1.1,(1+AH413/100))))</f>
        <v>0.89890000000000003</v>
      </c>
      <c r="AS413" s="959">
        <f>IF($AI413="n/a",1.03*AR413,IF($AI413&lt;0,1.01*AR413,IF($AI413&gt;10,1.1*AR413,(1+$AI413/100)*AR413)))</f>
        <v>0.96586805000000009</v>
      </c>
      <c r="AT413" s="959">
        <f>IF($AK413="n/a",1.03*AS413,IF($AK413&lt;0,1.01*AS413,IF($AK413&gt;10,1.1*AS413,(1+$AK413/100)*AS413)))</f>
        <v>1.0383081537500001</v>
      </c>
      <c r="AU413" s="959">
        <f>IF($AK413="n/a",1.03*AT413,IF($AK413&lt;0,1.01*AT413,IF($AK413&gt;10,1.1*AT413,(1+$AK413/100)*AT413)))</f>
        <v>1.1161812652812499</v>
      </c>
      <c r="AV413" s="959">
        <f>IF($AK413="n/a",1.03*AU413,IF($AK413&lt;0,1.01*AU413,IF($AK413&gt;10,1.1*AU413,(1+$AK413/100)*AU413)))</f>
        <v>1.1998948601773436</v>
      </c>
      <c r="AW413" s="703">
        <f>SUM(AR413:AV413)</f>
        <v>5.219152329208594</v>
      </c>
      <c r="AX413" s="810">
        <f>AW413/I413*100</f>
        <v>5.5891543469785763</v>
      </c>
      <c r="AY413" s="788">
        <v>1.28</v>
      </c>
      <c r="AZ413" s="938">
        <v>75.960000000000008</v>
      </c>
      <c r="BA413" s="938">
        <v>-1.9900000000000002</v>
      </c>
      <c r="BB413" s="938">
        <v>6.370000000000001</v>
      </c>
      <c r="BC413" s="938">
        <v>20.100000000000001</v>
      </c>
      <c r="BE413" s="666">
        <v>2014</v>
      </c>
      <c r="BF413" s="971">
        <f>IF(BE413&gt;2008,0,IF(BE413&gt;2001,1,IF(BE413&gt;1990,2,IF(BE413&gt;1980,3,IF(BE413&gt;1973,4,IF(BE413&gt;1970,5,IF(BE413&gt;1960,6,IF(BE413&gt;1958,7,IF(BE413&gt;1953,8,9)))))))))</f>
        <v>0</v>
      </c>
      <c r="BG413" s="955">
        <v>6.2</v>
      </c>
    </row>
    <row r="414" spans="1:60" ht="11.25" customHeight="1" x14ac:dyDescent="0.2">
      <c r="A414" s="944" t="s">
        <v>1342</v>
      </c>
      <c r="B414" s="948" t="s">
        <v>1343</v>
      </c>
      <c r="C414" s="1013" t="s">
        <v>123</v>
      </c>
      <c r="D414" s="1013" t="s">
        <v>4368</v>
      </c>
      <c r="E414" s="792">
        <v>9</v>
      </c>
      <c r="F414" s="1227">
        <v>398</v>
      </c>
      <c r="G414" s="1168" t="s">
        <v>37</v>
      </c>
      <c r="H414" s="1168" t="s">
        <v>37</v>
      </c>
      <c r="I414" s="947">
        <v>43.91</v>
      </c>
      <c r="J414" s="703">
        <f>(M414/I414)*100</f>
        <v>4.5547711227510819</v>
      </c>
      <c r="K414" s="950">
        <v>0.5</v>
      </c>
      <c r="L414" s="960">
        <v>4</v>
      </c>
      <c r="M414" s="694">
        <f>K414*L414</f>
        <v>2</v>
      </c>
      <c r="N414" s="943" t="s">
        <v>149</v>
      </c>
      <c r="O414" s="795">
        <v>0.47499999999999998</v>
      </c>
      <c r="P414" s="934">
        <v>43418</v>
      </c>
      <c r="Q414" s="934">
        <v>43448</v>
      </c>
      <c r="R414" s="694">
        <f>(K414-O414)/O414*100</f>
        <v>5.2631578947368478</v>
      </c>
      <c r="S414" s="759">
        <f>IF(INDEX(Historical!$D$7:$D$1439,MATCH(B414,Historical!$B$7:$B$1450,0))=0,"n/a",(INDEX(Historical!$C$7:$C$1439,MATCH(B414,Historical!$B$7:$B$1450,0))/INDEX(Historical!$D$7:$D$1439,MATCH(B414,Historical!$B$7:$B$1450,0))-1)*100)</f>
        <v>3.3557046979865612</v>
      </c>
      <c r="T414" s="759">
        <f>IF(INDEX(Historical!$F$7:$F$1432,MATCH(B414,Historical!$B$7:$B$1450,0))=0,"n/a",((INDEX(Historical!$C$7:$C$1439,MATCH(B414,Historical!$B$7:$B$1450,0))/INDEX(Historical!$F$7:$F$1432,MATCH(B414,Historical!$B$7:$B$1450,0)))^(1/3)-1)*100)</f>
        <v>5.4861953532834962</v>
      </c>
      <c r="U414" s="759">
        <f>IF(INDEX(Historical!$H$7:$H$1432,MATCH(B414,Historical!$B$7:$B$1450,0))=0,"n/a",((INDEX(Historical!$C$7:$C$1439,MATCH(B414,Historical!$B$7:$B$1450,0))/INDEX(Historical!$H$7:$H$1432,MATCH(B414,Historical!$B$7:$B$1450,0)))^(1/5)-1)*100)</f>
        <v>9.3229002162718455</v>
      </c>
      <c r="V414" s="759">
        <f>IF(INDEX(Historical!$O$7:$O$1432,MATCH(B414,Historical!$B$7:$B$1450,0))=0,"n/a",((INDEX(Historical!$C$7:$C$1439,MATCH(B414,Historical!$B$7:$B$1450,0))/INDEX(Historical!$O$7:$O$1432,MATCH(B414,Historical!$B$7:$B$1450,0)))^(1/10)-1)*100)</f>
        <v>6.9169530383853095</v>
      </c>
      <c r="W414" s="760">
        <f>IF(OR(U414&lt;=0,U414="n/a",V414&lt;=0,V414="n/a"),"n/a",U414/V414)</f>
        <v>1.3478333833603964</v>
      </c>
      <c r="X414" s="761">
        <f>IF(OR(AJ414&lt;=0,AJ414="n/a",U414&lt;=0,U414="n/a"),"n/a",U414/AJ414)</f>
        <v>13.31842888038835</v>
      </c>
      <c r="Y414" s="714"/>
      <c r="Z414" s="703">
        <f>IF(OR(AC414&lt;0.01,AC414="n/a"),"n/a",M414/AC414*100)</f>
        <v>47.732696897374701</v>
      </c>
      <c r="AA414" s="959">
        <f>IF(OR(AC414&lt;0.01,AC414="n/a"),"n/a",I414/AC414)</f>
        <v>10.479713603818613</v>
      </c>
      <c r="AB414" s="960">
        <v>12</v>
      </c>
      <c r="AC414" s="938">
        <v>4.1900000000000004</v>
      </c>
      <c r="AD414" s="938" t="s">
        <v>137</v>
      </c>
      <c r="AE414" s="938">
        <v>0.78</v>
      </c>
      <c r="AF414" s="938">
        <v>2.42</v>
      </c>
      <c r="AG414" s="938">
        <v>28.000000000000004</v>
      </c>
      <c r="AH414" s="938">
        <v>84.6</v>
      </c>
      <c r="AI414" s="938">
        <v>-7.4300000000000006</v>
      </c>
      <c r="AJ414" s="938">
        <v>0.70000000000000007</v>
      </c>
      <c r="AK414" s="938">
        <v>-1.77</v>
      </c>
      <c r="AL414" s="951">
        <v>18180</v>
      </c>
      <c r="AM414" s="945">
        <v>0.3</v>
      </c>
      <c r="AN414" s="938">
        <v>1.48</v>
      </c>
      <c r="AO414" s="802">
        <f>IF(U414="n/a","n/a",IF(AA414&lt;0,"n/a",IF(AA414="n/a","n/a",J414+U414-AA414)))</f>
        <v>3.3979577352043151</v>
      </c>
      <c r="AP414" s="803">
        <f>IF(U414="n/a","n/a",J414+U414)</f>
        <v>13.877671339022928</v>
      </c>
      <c r="AQ414" s="961">
        <f>IF(OR(AC414&lt;0.01,AF414="n/a"),"n/a",(I414/SQRT(22.5*AC414*(I414/AF414))-1)*100)</f>
        <v>6.1673875878004436</v>
      </c>
      <c r="AR414" s="703">
        <f>INDEX(Historical!$C$7:$C$1439,MATCH(B414,Historical!$B$7:$B$1450,0))*IF(AH414="n/a",1.03,IF(AH414&lt;0,1.01,IF(AH414&gt;10,1.1,(1+AH414/100))))</f>
        <v>2.1175000000000002</v>
      </c>
      <c r="AS414" s="959">
        <f>IF($AI414="n/a",1.03*AR414,IF($AI414&lt;0,1.01*AR414,IF($AI414&gt;10,1.1*AR414,(1+$AI414/100)*AR414)))</f>
        <v>2.1386750000000001</v>
      </c>
      <c r="AT414" s="959">
        <f>IF($AK414="n/a",1.03*AS414,IF($AK414&lt;0,1.01*AS414,IF($AK414&gt;10,1.1*AS414,(1+$AK414/100)*AS414)))</f>
        <v>2.1600617500000001</v>
      </c>
      <c r="AU414" s="959">
        <f>IF($AK414="n/a",1.03*AT414,IF($AK414&lt;0,1.01*AT414,IF($AK414&gt;10,1.1*AT414,(1+$AK414/100)*AT414)))</f>
        <v>2.1816623675</v>
      </c>
      <c r="AV414" s="959">
        <f>IF($AK414="n/a",1.03*AU414,IF($AK414&lt;0,1.01*AU414,IF($AK414&gt;10,1.1*AU414,(1+$AK414/100)*AU414)))</f>
        <v>2.2034789911749999</v>
      </c>
      <c r="AW414" s="703">
        <f>SUM(AR414:AV414)</f>
        <v>10.801378108675001</v>
      </c>
      <c r="AX414" s="810">
        <f>AW414/I414*100</f>
        <v>24.598902547654298</v>
      </c>
      <c r="AY414" s="1017">
        <v>1.5</v>
      </c>
      <c r="AZ414" s="945">
        <v>16.939999999999998</v>
      </c>
      <c r="BA414" s="945">
        <v>-20.09</v>
      </c>
      <c r="BB414" s="945">
        <v>1.31</v>
      </c>
      <c r="BC414" s="945">
        <v>-1.71</v>
      </c>
      <c r="BE414" s="666">
        <v>2011</v>
      </c>
      <c r="BF414" s="971">
        <f>IF(BE414&gt;2008,0,IF(BE414&gt;2001,1,IF(BE414&gt;1990,2,IF(BE414&gt;1980,3,IF(BE414&gt;1973,4,IF(BE414&gt;1970,5,IF(BE414&gt;1960,6,IF(BE414&gt;1958,7,IF(BE414&gt;1953,8,9)))))))))</f>
        <v>0</v>
      </c>
      <c r="BG414" s="955">
        <v>5.8999999999999995</v>
      </c>
      <c r="BH414" s="937"/>
    </row>
    <row r="415" spans="1:60" ht="11.25" customHeight="1" x14ac:dyDescent="0.2">
      <c r="A415" s="953" t="s">
        <v>1334</v>
      </c>
      <c r="B415" s="948" t="s">
        <v>1335</v>
      </c>
      <c r="C415" s="1013" t="s">
        <v>128</v>
      </c>
      <c r="D415" s="1013" t="s">
        <v>193</v>
      </c>
      <c r="E415" s="792">
        <v>10</v>
      </c>
      <c r="F415" s="1227">
        <v>324</v>
      </c>
      <c r="G415" s="1227" t="s">
        <v>106</v>
      </c>
      <c r="H415" s="1227" t="s">
        <v>106</v>
      </c>
      <c r="I415" s="947">
        <v>69.28</v>
      </c>
      <c r="J415" s="703">
        <f>(M415/I415)*100</f>
        <v>1.5877598152424943</v>
      </c>
      <c r="K415" s="950">
        <v>0.27500000000000002</v>
      </c>
      <c r="L415" s="960">
        <v>4</v>
      </c>
      <c r="M415" s="694">
        <f>K415*L415</f>
        <v>1.1000000000000001</v>
      </c>
      <c r="N415" s="943" t="s">
        <v>493</v>
      </c>
      <c r="O415" s="795">
        <v>0.21</v>
      </c>
      <c r="P415" s="934">
        <v>43462</v>
      </c>
      <c r="Q415" s="934">
        <v>43480</v>
      </c>
      <c r="R415" s="694">
        <f>(K415-O415)/O415*100</f>
        <v>30.95238095238097</v>
      </c>
      <c r="S415" s="759">
        <f>IF(INDEX(Historical!$D$7:$D$1439,MATCH(B415,Historical!$B$7:$B$1450,0))=0,"n/a",(INDEX(Historical!$C$7:$C$1439,MATCH(B415,Historical!$B$7:$B$1450,0))/INDEX(Historical!$D$7:$D$1439,MATCH(B415,Historical!$B$7:$B$1450,0))-1)*100)</f>
        <v>23.529411764705866</v>
      </c>
      <c r="T415" s="759">
        <f>IF(INDEX(Historical!$F$7:$F$1432,MATCH(B415,Historical!$B$7:$B$1450,0))=0,"n/a",((INDEX(Historical!$C$7:$C$1439,MATCH(B415,Historical!$B$7:$B$1450,0))/INDEX(Historical!$F$7:$F$1432,MATCH(B415,Historical!$B$7:$B$1450,0)))^(1/3)-1)*100)</f>
        <v>18.096321418390836</v>
      </c>
      <c r="U415" s="759">
        <f>IF(INDEX(Historical!$H$7:$H$1432,MATCH(B415,Historical!$B$7:$B$1450,0))=0,"n/a",((INDEX(Historical!$C$7:$C$1439,MATCH(B415,Historical!$B$7:$B$1450,0))/INDEX(Historical!$H$7:$H$1432,MATCH(B415,Historical!$B$7:$B$1450,0)))^(1/5)-1)*100)</f>
        <v>13.80604263098537</v>
      </c>
      <c r="V415" s="759">
        <f>IF(INDEX(Historical!$O$7:$O$1432,MATCH(B415,Historical!$B$7:$B$1450,0))=0,"n/a",((INDEX(Historical!$C$7:$C$1439,MATCH(B415,Historical!$B$7:$B$1450,0))/INDEX(Historical!$O$7:$O$1432,MATCH(B415,Historical!$B$7:$B$1450,0)))^(1/10)-1)*100)</f>
        <v>20.220216606602072</v>
      </c>
      <c r="W415" s="760">
        <f>IF(OR(U415&lt;=0,U415="n/a",V415&lt;=0,V415="n/a"),"n/a",U415/V415)</f>
        <v>0.68278411154495644</v>
      </c>
      <c r="X415" s="761">
        <f>IF(OR(AJ415&lt;=0,AJ415="n/a",U415&lt;=0,U415="n/a"),"n/a",U415/AJ415)</f>
        <v>2.2632856772107166</v>
      </c>
      <c r="Y415" s="714"/>
      <c r="Z415" s="703">
        <f>IF(OR(AC415&lt;0.01,AC415="n/a"),"n/a",M415/AC415*100)</f>
        <v>61.111111111111114</v>
      </c>
      <c r="AA415" s="959">
        <f>IF(OR(AC415&lt;0.01,AC415="n/a"),"n/a",I415/AC415)</f>
        <v>38.488888888888887</v>
      </c>
      <c r="AB415" s="960">
        <v>12</v>
      </c>
      <c r="AC415" s="938">
        <v>1.8</v>
      </c>
      <c r="AD415" s="938">
        <v>3.27</v>
      </c>
      <c r="AE415" s="938">
        <v>3.21</v>
      </c>
      <c r="AF415" s="938">
        <v>4.88</v>
      </c>
      <c r="AG415" s="938">
        <v>12.7</v>
      </c>
      <c r="AH415" s="938">
        <v>25.1</v>
      </c>
      <c r="AI415" s="938">
        <v>14.97</v>
      </c>
      <c r="AJ415" s="938">
        <v>6.1</v>
      </c>
      <c r="AK415" s="938">
        <v>12</v>
      </c>
      <c r="AL415" s="951">
        <v>2190</v>
      </c>
      <c r="AM415" s="945">
        <v>0.1</v>
      </c>
      <c r="AN415" s="938">
        <v>0.09</v>
      </c>
      <c r="AO415" s="802">
        <f>IF(U415="n/a","n/a",IF(AA415&lt;0,"n/a",IF(AA415="n/a","n/a",J415+U415-AA415)))</f>
        <v>-23.095086442661021</v>
      </c>
      <c r="AP415" s="803">
        <f>IF(U415="n/a","n/a",J415+U415)</f>
        <v>15.393802446227864</v>
      </c>
      <c r="AQ415" s="961">
        <f>IF(OR(AC415&lt;0.01,AF415="n/a"),"n/a",(I415/SQRT(22.5*AC415*(I415/AF415))-1)*100)</f>
        <v>188.92580960653223</v>
      </c>
      <c r="AR415" s="703">
        <f>INDEX(Historical!$C$7:$C$1439,MATCH(B415,Historical!$B$7:$B$1450,0))*IF(AH415="n/a",1.03,IF(AH415&lt;0,1.01,IF(AH415&gt;10,1.1,(1+AH415/100))))</f>
        <v>0.92400000000000004</v>
      </c>
      <c r="AS415" s="959">
        <f>IF($AI415="n/a",1.03*AR415,IF($AI415&lt;0,1.01*AR415,IF($AI415&gt;10,1.1*AR415,(1+$AI415/100)*AR415)))</f>
        <v>1.0164000000000002</v>
      </c>
      <c r="AT415" s="959">
        <f>IF($AK415="n/a",1.03*AS415,IF($AK415&lt;0,1.01*AS415,IF($AK415&gt;10,1.1*AS415,(1+$AK415/100)*AS415)))</f>
        <v>1.1180400000000004</v>
      </c>
      <c r="AU415" s="959">
        <f>IF($AK415="n/a",1.03*AT415,IF($AK415&lt;0,1.01*AT415,IF($AK415&gt;10,1.1*AT415,(1+$AK415/100)*AT415)))</f>
        <v>1.2298440000000006</v>
      </c>
      <c r="AV415" s="959">
        <f>IF($AK415="n/a",1.03*AU415,IF($AK415&lt;0,1.01*AU415,IF($AK415&gt;10,1.1*AU415,(1+$AK415/100)*AU415)))</f>
        <v>1.3528284000000008</v>
      </c>
      <c r="AW415" s="703">
        <f>SUM(AR415:AV415)</f>
        <v>5.6411124000000026</v>
      </c>
      <c r="AX415" s="810">
        <f>AW415/I415*100</f>
        <v>8.1424832563510439</v>
      </c>
      <c r="AY415" s="1017">
        <v>0.93</v>
      </c>
      <c r="AZ415" s="945">
        <v>27.779999999999998</v>
      </c>
      <c r="BA415" s="945">
        <v>-14.46</v>
      </c>
      <c r="BB415" s="945">
        <v>4.5199999999999996</v>
      </c>
      <c r="BC415" s="945">
        <v>3.7800000000000002</v>
      </c>
      <c r="BE415" s="666">
        <v>2010</v>
      </c>
      <c r="BF415" s="971">
        <f>IF(BE415&gt;2008,0,IF(BE415&gt;2001,1,IF(BE415&gt;1990,2,IF(BE415&gt;1980,3,IF(BE415&gt;1973,4,IF(BE415&gt;1970,5,IF(BE415&gt;1960,6,IF(BE415&gt;1958,7,IF(BE415&gt;1953,8,9)))))))))</f>
        <v>0</v>
      </c>
      <c r="BG415" s="955">
        <v>7.1</v>
      </c>
      <c r="BH415" s="937"/>
    </row>
    <row r="416" spans="1:60" ht="11.25" customHeight="1" x14ac:dyDescent="0.2">
      <c r="A416" s="944" t="s">
        <v>1344</v>
      </c>
      <c r="B416" s="948" t="s">
        <v>1345</v>
      </c>
      <c r="C416" s="1013" t="s">
        <v>4369</v>
      </c>
      <c r="D416" s="1013" t="s">
        <v>523</v>
      </c>
      <c r="E416" s="792">
        <v>7</v>
      </c>
      <c r="F416" s="1227">
        <v>659</v>
      </c>
      <c r="G416" s="1227" t="s">
        <v>115</v>
      </c>
      <c r="H416" s="1227" t="s">
        <v>115</v>
      </c>
      <c r="I416" s="947">
        <v>22.92</v>
      </c>
      <c r="J416" s="703">
        <f>(M416/I416)*100</f>
        <v>4.1012216404886557</v>
      </c>
      <c r="K416" s="950">
        <v>0.23499999999999999</v>
      </c>
      <c r="L416" s="960">
        <v>4</v>
      </c>
      <c r="M416" s="694">
        <f>K416*L416</f>
        <v>0.94</v>
      </c>
      <c r="N416" s="943" t="s">
        <v>149</v>
      </c>
      <c r="O416" s="795">
        <v>0.21</v>
      </c>
      <c r="P416" s="934">
        <v>43524</v>
      </c>
      <c r="Q416" s="934">
        <v>43539</v>
      </c>
      <c r="R416" s="694">
        <f>(K416-O416)/O416*100</f>
        <v>11.904761904761903</v>
      </c>
      <c r="S416" s="759">
        <f>IF(INDEX(Historical!$D$7:$D$1439,MATCH(B416,Historical!$B$7:$B$1450,0))=0,"n/a",(INDEX(Historical!$C$7:$C$1439,MATCH(B416,Historical!$B$7:$B$1450,0))/INDEX(Historical!$D$7:$D$1439,MATCH(B416,Historical!$B$7:$B$1450,0))-1)*100)</f>
        <v>16.666666666666675</v>
      </c>
      <c r="T416" s="759">
        <f>IF(INDEX(Historical!$F$7:$F$1432,MATCH(B416,Historical!$B$7:$B$1450,0))=0,"n/a",((INDEX(Historical!$C$7:$C$1439,MATCH(B416,Historical!$B$7:$B$1450,0))/INDEX(Historical!$F$7:$F$1432,MATCH(B416,Historical!$B$7:$B$1450,0)))^(1/3)-1)*100)</f>
        <v>20.507113208761506</v>
      </c>
      <c r="U416" s="759">
        <f>IF(INDEX(Historical!$H$7:$H$1432,MATCH(B416,Historical!$B$7:$B$1450,0))=0,"n/a",((INDEX(Historical!$C$7:$C$1439,MATCH(B416,Historical!$B$7:$B$1450,0))/INDEX(Historical!$H$7:$H$1432,MATCH(B416,Historical!$B$7:$B$1450,0)))^(1/5)-1)*100)</f>
        <v>22.865967908314722</v>
      </c>
      <c r="V416" s="759" t="str">
        <f>IF(INDEX(Historical!$O$7:$O$1432,MATCH(B416,Historical!$B$7:$B$1450,0))=0,"n/a",((INDEX(Historical!$C$7:$C$1439,MATCH(B416,Historical!$B$7:$B$1450,0))/INDEX(Historical!$O$7:$O$1432,MATCH(B416,Historical!$B$7:$B$1450,0)))^(1/10)-1)*100)</f>
        <v>n/a</v>
      </c>
      <c r="W416" s="760" t="str">
        <f>IF(OR(U416&lt;=0,U416="n/a",V416&lt;=0,V416="n/a"),"n/a",U416/V416)</f>
        <v>n/a</v>
      </c>
      <c r="X416" s="761">
        <f>IF(OR(AJ416&lt;=0,AJ416="n/a",U416&lt;=0,U416="n/a"),"n/a",U416/AJ416)</f>
        <v>1.0735196201086723</v>
      </c>
      <c r="Y416" s="948"/>
      <c r="Z416" s="703">
        <f>IF(OR(AC416&lt;0.01,AC416="n/a"),"n/a",M416/AC416*100)</f>
        <v>56.626506024096393</v>
      </c>
      <c r="AA416" s="959">
        <f>IF(OR(AC416&lt;0.01,AC416="n/a"),"n/a",I416/AC416)</f>
        <v>13.807228915662652</v>
      </c>
      <c r="AB416" s="960">
        <v>12</v>
      </c>
      <c r="AC416" s="938">
        <v>1.66</v>
      </c>
      <c r="AD416" s="938">
        <v>2.23</v>
      </c>
      <c r="AE416" s="938">
        <v>0.88</v>
      </c>
      <c r="AF416" s="938">
        <v>3.65</v>
      </c>
      <c r="AG416" s="938">
        <v>28.000000000000004</v>
      </c>
      <c r="AH416" s="938">
        <v>14.000000000000002</v>
      </c>
      <c r="AI416" s="938">
        <v>8.01</v>
      </c>
      <c r="AJ416" s="938">
        <v>21.3</v>
      </c>
      <c r="AK416" s="938">
        <v>6.2</v>
      </c>
      <c r="AL416" s="951">
        <v>8860</v>
      </c>
      <c r="AM416" s="945">
        <v>0.5</v>
      </c>
      <c r="AN416" s="938">
        <v>1.56</v>
      </c>
      <c r="AO416" s="802">
        <f>IF(U416="n/a","n/a",IF(AA416&lt;0,"n/a",IF(AA416="n/a","n/a",J416+U416-AA416)))</f>
        <v>13.159960633140727</v>
      </c>
      <c r="AP416" s="803">
        <f>IF(U416="n/a","n/a",J416+U416)</f>
        <v>26.967189548803379</v>
      </c>
      <c r="AQ416" s="961">
        <f>IF(OR(AC416&lt;0.01,AF416="n/a"),"n/a",(I416/SQRT(22.5*AC416*(I416/AF416))-1)*100)</f>
        <v>49.660928683130876</v>
      </c>
      <c r="AR416" s="703">
        <f>INDEX(Historical!$C$7:$C$1439,MATCH(B416,Historical!$B$7:$B$1450,0))*IF(AH416="n/a",1.03,IF(AH416&lt;0,1.01,IF(AH416&gt;10,1.1,(1+AH416/100))))</f>
        <v>0.92400000000000004</v>
      </c>
      <c r="AS416" s="959">
        <f>IF($AI416="n/a",1.03*AR416,IF($AI416&lt;0,1.01*AR416,IF($AI416&gt;10,1.1*AR416,(1+$AI416/100)*AR416)))</f>
        <v>0.99801240000000013</v>
      </c>
      <c r="AT416" s="959">
        <f>IF($AK416="n/a",1.03*AS416,IF($AK416&lt;0,1.01*AS416,IF($AK416&gt;10,1.1*AS416,(1+$AK416/100)*AS416)))</f>
        <v>1.0598891688000003</v>
      </c>
      <c r="AU416" s="959">
        <f>IF($AK416="n/a",1.03*AT416,IF($AK416&lt;0,1.01*AT416,IF($AK416&gt;10,1.1*AT416,(1+$AK416/100)*AT416)))</f>
        <v>1.1256022972656003</v>
      </c>
      <c r="AV416" s="959">
        <f>IF($AK416="n/a",1.03*AU416,IF($AK416&lt;0,1.01*AU416,IF($AK416&gt;10,1.1*AU416,(1+$AK416/100)*AU416)))</f>
        <v>1.1953896396960677</v>
      </c>
      <c r="AW416" s="703">
        <f>SUM(AR416:AV416)</f>
        <v>5.3028935057616682</v>
      </c>
      <c r="AX416" s="810">
        <f>AW416/I416*100</f>
        <v>23.136533620251605</v>
      </c>
      <c r="AY416" s="1017">
        <v>1.07</v>
      </c>
      <c r="AZ416" s="945">
        <v>16.88</v>
      </c>
      <c r="BA416" s="945">
        <v>-8.6900000000000013</v>
      </c>
      <c r="BB416" s="945">
        <v>1.9</v>
      </c>
      <c r="BC416" s="945">
        <v>1.92</v>
      </c>
      <c r="BE416" s="666">
        <v>2013</v>
      </c>
      <c r="BF416" s="971">
        <f>IF(BE416&gt;2008,0,IF(BE416&gt;2001,1,IF(BE416&gt;1990,2,IF(BE416&gt;1980,3,IF(BE416&gt;1973,4,IF(BE416&gt;1970,5,IF(BE416&gt;1960,6,IF(BE416&gt;1958,7,IF(BE416&gt;1953,8,9)))))))))</f>
        <v>0</v>
      </c>
      <c r="BG416" s="955">
        <v>4.2</v>
      </c>
      <c r="BH416" s="937"/>
    </row>
    <row r="417" spans="1:60" ht="11.25" customHeight="1" x14ac:dyDescent="0.2">
      <c r="A417" s="936" t="s">
        <v>1327</v>
      </c>
      <c r="B417" s="948" t="s">
        <v>1328</v>
      </c>
      <c r="C417" s="1013" t="s">
        <v>112</v>
      </c>
      <c r="D417" s="1013" t="s">
        <v>213</v>
      </c>
      <c r="E417" s="792">
        <v>8</v>
      </c>
      <c r="F417" s="1227">
        <v>530</v>
      </c>
      <c r="G417" s="1160" t="s">
        <v>106</v>
      </c>
      <c r="H417" s="1160" t="s">
        <v>106</v>
      </c>
      <c r="I417" s="947">
        <v>123.66</v>
      </c>
      <c r="J417" s="703">
        <f>(M417/I417)*100</f>
        <v>1.7143781335921076</v>
      </c>
      <c r="K417" s="950">
        <v>0.53</v>
      </c>
      <c r="L417" s="960">
        <v>4</v>
      </c>
      <c r="M417" s="694">
        <f>K417*L417</f>
        <v>2.12</v>
      </c>
      <c r="N417" s="943" t="s">
        <v>152</v>
      </c>
      <c r="O417" s="795">
        <v>0.45</v>
      </c>
      <c r="P417" s="660">
        <v>43349</v>
      </c>
      <c r="Q417" s="660">
        <v>43371</v>
      </c>
      <c r="R417" s="694">
        <f>(K417-O417)/O417*100</f>
        <v>17.777777777777782</v>
      </c>
      <c r="S417" s="759">
        <f>IF(INDEX(Historical!$D$7:$D$1439,MATCH(B417,Historical!$B$7:$B$1450,0))=0,"n/a",(INDEX(Historical!$C$7:$C$1439,MATCH(B417,Historical!$B$7:$B$1450,0))/INDEX(Historical!$D$7:$D$1439,MATCH(B417,Historical!$B$7:$B$1450,0))-1)*100)</f>
        <v>15.294117647058814</v>
      </c>
      <c r="T417" s="759">
        <f>IF(INDEX(Historical!$F$7:$F$1432,MATCH(B417,Historical!$B$7:$B$1450,0))=0,"n/a",((INDEX(Historical!$C$7:$C$1439,MATCH(B417,Historical!$B$7:$B$1450,0))/INDEX(Historical!$F$7:$F$1432,MATCH(B417,Historical!$B$7:$B$1450,0)))^(1/3)-1)*100)</f>
        <v>19.105740639430579</v>
      </c>
      <c r="U417" s="759">
        <f>IF(INDEX(Historical!$H$7:$H$1432,MATCH(B417,Historical!$B$7:$B$1450,0))=0,"n/a",((INDEX(Historical!$C$7:$C$1439,MATCH(B417,Historical!$B$7:$B$1450,0))/INDEX(Historical!$H$7:$H$1432,MATCH(B417,Historical!$B$7:$B$1450,0)))^(1/5)-1)*100)</f>
        <v>23.913055638362234</v>
      </c>
      <c r="V417" s="759">
        <f>IF(INDEX(Historical!$O$7:$O$1432,MATCH(B417,Historical!$B$7:$B$1450,0))=0,"n/a",((INDEX(Historical!$C$7:$C$1439,MATCH(B417,Historical!$B$7:$B$1450,0))/INDEX(Historical!$O$7:$O$1432,MATCH(B417,Historical!$B$7:$B$1450,0)))^(1/10)-1)*100)</f>
        <v>13.045370282536805</v>
      </c>
      <c r="W417" s="760">
        <f>IF(OR(U417&lt;=0,U417="n/a",V417&lt;=0,V417="n/a"),"n/a",U417/V417)</f>
        <v>1.8330683698854808</v>
      </c>
      <c r="X417" s="761">
        <f>IF(OR(AJ417&lt;=0,AJ417="n/a",U417&lt;=0,U417="n/a"),"n/a",U417/AJ417)</f>
        <v>1.1387169351601063</v>
      </c>
      <c r="Y417" s="949" t="s">
        <v>1329</v>
      </c>
      <c r="Z417" s="703">
        <f>IF(OR(AC417&lt;0.01,AC417="n/a"),"n/a",M417/AC417*100)</f>
        <v>37.062937062937067</v>
      </c>
      <c r="AA417" s="959">
        <f>IF(OR(AC417&lt;0.01,AC417="n/a"),"n/a",I417/AC417)</f>
        <v>21.61888111888112</v>
      </c>
      <c r="AB417" s="960">
        <v>12</v>
      </c>
      <c r="AC417" s="938">
        <v>5.72</v>
      </c>
      <c r="AD417" s="938">
        <v>2</v>
      </c>
      <c r="AE417" s="938">
        <v>1.92</v>
      </c>
      <c r="AF417" s="938">
        <v>4.46</v>
      </c>
      <c r="AG417" s="938">
        <v>20.200000000000003</v>
      </c>
      <c r="AH417" s="938">
        <v>6.6000000000000005</v>
      </c>
      <c r="AI417" s="938">
        <v>11.58</v>
      </c>
      <c r="AJ417" s="938">
        <v>21</v>
      </c>
      <c r="AK417" s="938">
        <v>11.07</v>
      </c>
      <c r="AL417" s="951">
        <v>30490</v>
      </c>
      <c r="AM417" s="945">
        <v>0.4</v>
      </c>
      <c r="AN417" s="938">
        <v>0.81</v>
      </c>
      <c r="AO417" s="802">
        <f>IF(U417="n/a","n/a",IF(AA417&lt;0,"n/a",IF(AA417="n/a","n/a",J417+U417-AA417)))</f>
        <v>4.0085526530732203</v>
      </c>
      <c r="AP417" s="803">
        <f>IF(U417="n/a","n/a",J417+U417)</f>
        <v>25.62743377195434</v>
      </c>
      <c r="AQ417" s="961">
        <f>IF(OR(AC417&lt;0.01,AF417="n/a"),"n/a",(I417/SQRT(22.5*AC417*(I417/AF417))-1)*100)</f>
        <v>107.01069193021549</v>
      </c>
      <c r="AR417" s="703">
        <f>INDEX(Historical!$C$7:$C$1439,MATCH(B417,Historical!$B$7:$B$1450,0))*IF(AH417="n/a",1.03,IF(AH417&lt;0,1.01,IF(AH417&gt;10,1.1,(1+AH417/100))))</f>
        <v>2.0893600000000001</v>
      </c>
      <c r="AS417" s="959">
        <f>IF($AI417="n/a",1.03*AR417,IF($AI417&lt;0,1.01*AR417,IF($AI417&gt;10,1.1*AR417,(1+$AI417/100)*AR417)))</f>
        <v>2.2982960000000001</v>
      </c>
      <c r="AT417" s="959">
        <f>IF($AK417="n/a",1.03*AS417,IF($AK417&lt;0,1.01*AS417,IF($AK417&gt;10,1.1*AS417,(1+$AK417/100)*AS417)))</f>
        <v>2.5281256000000005</v>
      </c>
      <c r="AU417" s="959">
        <f>IF($AK417="n/a",1.03*AT417,IF($AK417&lt;0,1.01*AT417,IF($AK417&gt;10,1.1*AT417,(1+$AK417/100)*AT417)))</f>
        <v>2.7809381600000007</v>
      </c>
      <c r="AV417" s="959">
        <f>IF($AK417="n/a",1.03*AU417,IF($AK417&lt;0,1.01*AU417,IF($AK417&gt;10,1.1*AU417,(1+$AK417/100)*AU417)))</f>
        <v>3.0590319760000009</v>
      </c>
      <c r="AW417" s="703">
        <f>SUM(AR417:AV417)</f>
        <v>12.755751736000001</v>
      </c>
      <c r="AX417" s="810">
        <f>AW417/I417*100</f>
        <v>10.315180119683003</v>
      </c>
      <c r="AY417" s="1017">
        <v>1.24</v>
      </c>
      <c r="AZ417" s="945">
        <v>45.23</v>
      </c>
      <c r="BA417" s="945">
        <v>-3.62</v>
      </c>
      <c r="BB417" s="945">
        <v>-0.21</v>
      </c>
      <c r="BC417" s="945">
        <v>13.900000000000002</v>
      </c>
      <c r="BE417" s="666">
        <v>2011</v>
      </c>
      <c r="BF417" s="971">
        <f>IF(BE417&gt;2008,0,IF(BE417&gt;2001,1,IF(BE417&gt;1990,2,IF(BE417&gt;1980,3,IF(BE417&gt;1973,4,IF(BE417&gt;1970,5,IF(BE417&gt;1960,6,IF(BE417&gt;1958,7,IF(BE417&gt;1953,8,9)))))))))</f>
        <v>0</v>
      </c>
      <c r="BG417" s="955">
        <v>7.6</v>
      </c>
      <c r="BH417" s="937"/>
    </row>
    <row r="418" spans="1:60" ht="11.25" customHeight="1" x14ac:dyDescent="0.2">
      <c r="A418" s="936" t="s">
        <v>1352</v>
      </c>
      <c r="B418" s="948" t="s">
        <v>1353</v>
      </c>
      <c r="C418" s="1013" t="s">
        <v>4345</v>
      </c>
      <c r="D418" s="1013" t="s">
        <v>4346</v>
      </c>
      <c r="E418" s="792">
        <v>9</v>
      </c>
      <c r="F418" s="1227">
        <v>402</v>
      </c>
      <c r="G418" s="1160" t="s">
        <v>106</v>
      </c>
      <c r="H418" s="1160" t="s">
        <v>106</v>
      </c>
      <c r="I418" s="947">
        <v>29.41</v>
      </c>
      <c r="J418" s="703">
        <f>(M418/I418)*100</f>
        <v>8.3100986059163553</v>
      </c>
      <c r="K418" s="950">
        <v>0.61099999999999999</v>
      </c>
      <c r="L418" s="960">
        <v>4</v>
      </c>
      <c r="M418" s="694">
        <f>K418*L418</f>
        <v>2.444</v>
      </c>
      <c r="N418" s="943" t="s">
        <v>164</v>
      </c>
      <c r="O418" s="795">
        <v>0.58750000000000002</v>
      </c>
      <c r="P418" s="934">
        <v>43448</v>
      </c>
      <c r="Q418" s="934">
        <v>43468</v>
      </c>
      <c r="R418" s="694">
        <f>(K418-O418)/O418*100</f>
        <v>3.9999999999999938</v>
      </c>
      <c r="S418" s="759">
        <f>IF(INDEX(Historical!$D$7:$D$1439,MATCH(B418,Historical!$B$7:$B$1450,0))=0,"n/a",(INDEX(Historical!$C$7:$C$1439,MATCH(B418,Historical!$B$7:$B$1450,0))/INDEX(Historical!$D$7:$D$1439,MATCH(B418,Historical!$B$7:$B$1450,0))-1)*100)</f>
        <v>6.8181818181818121</v>
      </c>
      <c r="T418" s="759">
        <f>IF(INDEX(Historical!$F$7:$F$1432,MATCH(B418,Historical!$B$7:$B$1450,0))=0,"n/a",((INDEX(Historical!$C$7:$C$1439,MATCH(B418,Historical!$B$7:$B$1450,0))/INDEX(Historical!$F$7:$F$1432,MATCH(B418,Historical!$B$7:$B$1450,0)))^(1/3)-1)*100)</f>
        <v>7.1547675061160776</v>
      </c>
      <c r="U418" s="759">
        <f>IF(INDEX(Historical!$H$7:$H$1432,MATCH(B418,Historical!$B$7:$B$1450,0))=0,"n/a",((INDEX(Historical!$C$7:$C$1439,MATCH(B418,Historical!$B$7:$B$1450,0))/INDEX(Historical!$H$7:$H$1432,MATCH(B418,Historical!$B$7:$B$1450,0)))^(1/5)-1)*100)</f>
        <v>16.82312553520109</v>
      </c>
      <c r="V418" s="759" t="str">
        <f>IF(INDEX(Historical!$O$7:$O$1432,MATCH(B418,Historical!$B$7:$B$1450,0))=0,"n/a",((INDEX(Historical!$C$7:$C$1439,MATCH(B418,Historical!$B$7:$B$1450,0))/INDEX(Historical!$O$7:$O$1432,MATCH(B418,Historical!$B$7:$B$1450,0)))^(1/10)-1)*100)</f>
        <v>n/a</v>
      </c>
      <c r="W418" s="760" t="str">
        <f>IF(OR(U418&lt;=0,U418="n/a",V418&lt;=0,V418="n/a"),"n/a",U418/V418)</f>
        <v>n/a</v>
      </c>
      <c r="X418" s="761">
        <f>IF(OR(AJ418&lt;=0,AJ418="n/a",U418&lt;=0,U418="n/a"),"n/a",U418/AJ418)</f>
        <v>0.72827383269268786</v>
      </c>
      <c r="Y418" s="714"/>
      <c r="Z418" s="703">
        <f>IF(OR(AC418&lt;0.01,AC418="n/a"),"n/a",M418/AC418*100)</f>
        <v>193.96825396825398</v>
      </c>
      <c r="AA418" s="959">
        <f>IF(OR(AC418&lt;0.01,AC418="n/a"),"n/a",I418/AC418)</f>
        <v>23.341269841269842</v>
      </c>
      <c r="AB418" s="960">
        <v>12</v>
      </c>
      <c r="AC418" s="938">
        <v>1.26</v>
      </c>
      <c r="AD418" s="938" t="s">
        <v>137</v>
      </c>
      <c r="AE418" s="938">
        <v>2.0299999999999998</v>
      </c>
      <c r="AF418" s="938">
        <v>4.8600000000000003</v>
      </c>
      <c r="AG418" s="938">
        <v>18.2</v>
      </c>
      <c r="AH418" s="938">
        <v>88.7</v>
      </c>
      <c r="AI418" s="938">
        <v>12.370000000000001</v>
      </c>
      <c r="AJ418" s="938">
        <v>23.1</v>
      </c>
      <c r="AK418" s="938">
        <v>-0.97</v>
      </c>
      <c r="AL418" s="951">
        <v>8620</v>
      </c>
      <c r="AM418" s="945">
        <v>1</v>
      </c>
      <c r="AN418" s="940">
        <v>4.87</v>
      </c>
      <c r="AO418" s="802">
        <f>IF(U418="n/a","n/a",IF(AA418&lt;0,"n/a",IF(AA418="n/a","n/a",J418+U418-AA418)))</f>
        <v>1.7919542998476032</v>
      </c>
      <c r="AP418" s="803">
        <f>IF(U418="n/a","n/a",J418+U418)</f>
        <v>25.133224141117445</v>
      </c>
      <c r="AQ418" s="961">
        <f>IF(OR(AC418&lt;0.01,AF418="n/a"),"n/a",(I418/SQRT(22.5*AC418*(I418/AF418))-1)*100)</f>
        <v>124.53762013779084</v>
      </c>
      <c r="AR418" s="703">
        <f>INDEX(Historical!$C$7:$C$1439,MATCH(B418,Historical!$B$7:$B$1450,0))*IF(AH418="n/a",1.03,IF(AH418&lt;0,1.01,IF(AH418&gt;10,1.1,(1+AH418/100))))</f>
        <v>2.5850000000000004</v>
      </c>
      <c r="AS418" s="959">
        <f>IF($AI418="n/a",1.03*AR418,IF($AI418&lt;0,1.01*AR418,IF($AI418&gt;10,1.1*AR418,(1+$AI418/100)*AR418)))</f>
        <v>2.8435000000000006</v>
      </c>
      <c r="AT418" s="959">
        <f>IF($AK418="n/a",1.03*AS418,IF($AK418&lt;0,1.01*AS418,IF($AK418&gt;10,1.1*AS418,(1+$AK418/100)*AS418)))</f>
        <v>2.8719350000000006</v>
      </c>
      <c r="AU418" s="959">
        <f>IF($AK418="n/a",1.03*AT418,IF($AK418&lt;0,1.01*AT418,IF($AK418&gt;10,1.1*AT418,(1+$AK418/100)*AT418)))</f>
        <v>2.9006543500000004</v>
      </c>
      <c r="AV418" s="959">
        <f>IF($AK418="n/a",1.03*AU418,IF($AK418&lt;0,1.01*AU418,IF($AK418&gt;10,1.1*AU418,(1+$AK418/100)*AU418)))</f>
        <v>2.9296608935000004</v>
      </c>
      <c r="AW418" s="703">
        <f>SUM(AR418:AV418)</f>
        <v>14.130750243500003</v>
      </c>
      <c r="AX418" s="810">
        <f>AW418/I418*100</f>
        <v>48.047433673920445</v>
      </c>
      <c r="AY418" s="1017">
        <v>0.62</v>
      </c>
      <c r="AZ418" s="945">
        <v>-0.1</v>
      </c>
      <c r="BA418" s="945">
        <v>-21.2</v>
      </c>
      <c r="BB418" s="945">
        <v>-5.46</v>
      </c>
      <c r="BC418" s="945">
        <v>-11.68</v>
      </c>
      <c r="BE418" s="666">
        <v>2011</v>
      </c>
      <c r="BF418" s="971">
        <f>IF(BE418&gt;2008,0,IF(BE418&gt;2001,1,IF(BE418&gt;1990,2,IF(BE418&gt;1980,3,IF(BE418&gt;1973,4,IF(BE418&gt;1970,5,IF(BE418&gt;1960,6,IF(BE418&gt;1958,7,IF(BE418&gt;1953,8,9)))))))))</f>
        <v>0</v>
      </c>
      <c r="BG418" s="955">
        <v>2.8000000000000003</v>
      </c>
      <c r="BH418" s="937"/>
    </row>
    <row r="419" spans="1:60" ht="11.25" customHeight="1" x14ac:dyDescent="0.2">
      <c r="A419" s="936" t="s">
        <v>639</v>
      </c>
      <c r="B419" s="948" t="s">
        <v>640</v>
      </c>
      <c r="C419" s="1013" t="s">
        <v>108</v>
      </c>
      <c r="D419" s="1013" t="s">
        <v>4365</v>
      </c>
      <c r="E419" s="793">
        <v>13</v>
      </c>
      <c r="F419" s="1227">
        <v>285</v>
      </c>
      <c r="G419" s="1237" t="s">
        <v>106</v>
      </c>
      <c r="H419" s="1237" t="s">
        <v>106</v>
      </c>
      <c r="I419" s="947">
        <v>22.55</v>
      </c>
      <c r="J419" s="703">
        <f>(M419/I419)*100</f>
        <v>4.6119733924611976</v>
      </c>
      <c r="K419" s="950">
        <v>0.26</v>
      </c>
      <c r="L419" s="960">
        <v>4</v>
      </c>
      <c r="M419" s="694">
        <f>K419*L419</f>
        <v>1.04</v>
      </c>
      <c r="N419" s="943" t="s">
        <v>152</v>
      </c>
      <c r="O419" s="795">
        <v>0.25</v>
      </c>
      <c r="P419" s="939">
        <v>43004</v>
      </c>
      <c r="Q419" s="939">
        <v>43007</v>
      </c>
      <c r="R419" s="694">
        <f>(K419-O419)/O419*100</f>
        <v>4.0000000000000036</v>
      </c>
      <c r="S419" s="759">
        <f>IF(INDEX(Historical!$D$7:$D$1439,MATCH(B419,Historical!$B$7:$B$1450,0))=0,"n/a",(INDEX(Historical!$C$7:$C$1439,MATCH(B419,Historical!$B$7:$B$1450,0))/INDEX(Historical!$D$7:$D$1439,MATCH(B419,Historical!$B$7:$B$1450,0))-1)*100)</f>
        <v>1.9607843137254832</v>
      </c>
      <c r="T419" s="759">
        <f>IF(INDEX(Historical!$F$7:$F$1432,MATCH(B419,Historical!$B$7:$B$1450,0))=0,"n/a",((INDEX(Historical!$C$7:$C$1439,MATCH(B419,Historical!$B$7:$B$1450,0))/INDEX(Historical!$F$7:$F$1432,MATCH(B419,Historical!$B$7:$B$1450,0)))^(1/3)-1)*100)</f>
        <v>3.4272939158597637</v>
      </c>
      <c r="U419" s="759">
        <f>IF(INDEX(Historical!$H$7:$H$1432,MATCH(B419,Historical!$B$7:$B$1450,0))=0,"n/a",((INDEX(Historical!$C$7:$C$1439,MATCH(B419,Historical!$B$7:$B$1450,0))/INDEX(Historical!$H$7:$H$1432,MATCH(B419,Historical!$B$7:$B$1450,0)))^(1/5)-1)*100)</f>
        <v>4.3640227150435917</v>
      </c>
      <c r="V419" s="759">
        <f>IF(INDEX(Historical!$O$7:$O$1432,MATCH(B419,Historical!$B$7:$B$1450,0))=0,"n/a",((INDEX(Historical!$C$7:$C$1439,MATCH(B419,Historical!$B$7:$B$1450,0))/INDEX(Historical!$O$7:$O$1432,MATCH(B419,Historical!$B$7:$B$1450,0)))^(1/10)-1)*100)</f>
        <v>8.0386652698788641</v>
      </c>
      <c r="W419" s="760">
        <f>IF(OR(U419&lt;=0,U419="n/a",V419&lt;=0,V419="n/a"),"n/a",U419/V419)</f>
        <v>0.54287901890824142</v>
      </c>
      <c r="X419" s="761" t="str">
        <f>IF(OR(AJ419&lt;=0,AJ419="n/a",U419&lt;=0,U419="n/a"),"n/a",U419/AJ419)</f>
        <v>n/a</v>
      </c>
      <c r="Y419" s="727" t="s">
        <v>4424</v>
      </c>
      <c r="Z419" s="703" t="str">
        <f>IF(OR(AC419&lt;0.01,AC419="n/a"),"n/a",M419/AC419*100)</f>
        <v>n/a</v>
      </c>
      <c r="AA419" s="959" t="str">
        <f>IF(OR(AC419&lt;0.01,AC419="n/a"),"n/a",I419/AC419)</f>
        <v>n/a</v>
      </c>
      <c r="AB419" s="960">
        <v>12</v>
      </c>
      <c r="AC419" s="938" t="s">
        <v>137</v>
      </c>
      <c r="AD419" s="938" t="s">
        <v>137</v>
      </c>
      <c r="AE419" s="938" t="s">
        <v>137</v>
      </c>
      <c r="AF419" s="938" t="s">
        <v>137</v>
      </c>
      <c r="AG419" s="938" t="s">
        <v>137</v>
      </c>
      <c r="AH419" s="938" t="s">
        <v>137</v>
      </c>
      <c r="AI419" s="938" t="s">
        <v>137</v>
      </c>
      <c r="AJ419" s="938" t="s">
        <v>137</v>
      </c>
      <c r="AK419" s="938" t="s">
        <v>137</v>
      </c>
      <c r="AL419" s="951" t="s">
        <v>137</v>
      </c>
      <c r="AM419" s="945" t="s">
        <v>137</v>
      </c>
      <c r="AN419" s="938" t="s">
        <v>137</v>
      </c>
      <c r="AO419" s="802" t="str">
        <f>IF(U419="n/a","n/a",IF(AA419&lt;0,"n/a",IF(AA419="n/a","n/a",J419+U419-AA419)))</f>
        <v>n/a</v>
      </c>
      <c r="AP419" s="803">
        <f>IF(U419="n/a","n/a",J419+U419)</f>
        <v>8.9759961075047894</v>
      </c>
      <c r="AQ419" s="961" t="str">
        <f>IF(OR(AC419&lt;0.01,AF419="n/a"),"n/a",(I419/SQRT(22.5*AC419*(I419/AF419))-1)*100)</f>
        <v>n/a</v>
      </c>
      <c r="AR419" s="703">
        <f>INDEX(Historical!$C$7:$C$1439,MATCH(B419,Historical!$B$7:$B$1450,0))*IF(AH419="n/a",1.03,IF(AH419&lt;0,1.01,IF(AH419&gt;10,1.1,(1+AH419/100))))</f>
        <v>1.0712000000000002</v>
      </c>
      <c r="AS419" s="959">
        <f>IF($AI419="n/a",1.03*AR419,IF($AI419&lt;0,1.01*AR419,IF($AI419&gt;10,1.1*AR419,(1+$AI419/100)*AR419)))</f>
        <v>1.1033360000000001</v>
      </c>
      <c r="AT419" s="959">
        <f>IF($AK419="n/a",1.03*AS419,IF($AK419&lt;0,1.01*AS419,IF($AK419&gt;10,1.1*AS419,(1+$AK419/100)*AS419)))</f>
        <v>1.1364360800000002</v>
      </c>
      <c r="AU419" s="959">
        <f>IF($AK419="n/a",1.03*AT419,IF($AK419&lt;0,1.01*AT419,IF($AK419&gt;10,1.1*AT419,(1+$AK419/100)*AT419)))</f>
        <v>1.1705291624000003</v>
      </c>
      <c r="AV419" s="959">
        <f>IF($AK419="n/a",1.03*AU419,IF($AK419&lt;0,1.01*AU419,IF($AK419&gt;10,1.1*AU419,(1+$AK419/100)*AU419)))</f>
        <v>1.2056450372720002</v>
      </c>
      <c r="AW419" s="703">
        <f>SUM(AR419:AV419)</f>
        <v>5.6871462796720005</v>
      </c>
      <c r="AX419" s="810">
        <f>AW419/I419*100</f>
        <v>25.220160885463415</v>
      </c>
      <c r="AY419" s="1017" t="s">
        <v>137</v>
      </c>
      <c r="AZ419" s="945" t="s">
        <v>137</v>
      </c>
      <c r="BA419" s="945" t="s">
        <v>137</v>
      </c>
      <c r="BB419" s="945" t="s">
        <v>137</v>
      </c>
      <c r="BC419" s="945" t="s">
        <v>137</v>
      </c>
      <c r="BD419" s="984" t="s">
        <v>4290</v>
      </c>
      <c r="BE419" s="666">
        <v>2007</v>
      </c>
      <c r="BF419" s="971">
        <f>IF(BE419&gt;2008,0,IF(BE419&gt;2001,1,IF(BE419&gt;1990,2,IF(BE419&gt;1980,3,IF(BE419&gt;1973,4,IF(BE419&gt;1970,5,IF(BE419&gt;1960,6,IF(BE419&gt;1958,7,IF(BE419&gt;1953,8,9)))))))))</f>
        <v>1</v>
      </c>
      <c r="BG419" s="955" t="s">
        <v>137</v>
      </c>
      <c r="BH419" s="937"/>
    </row>
    <row r="420" spans="1:60" ht="11.25" customHeight="1" x14ac:dyDescent="0.2">
      <c r="A420" s="936" t="s">
        <v>1350</v>
      </c>
      <c r="B420" s="948" t="s">
        <v>1351</v>
      </c>
      <c r="C420" s="1013" t="s">
        <v>108</v>
      </c>
      <c r="D420" s="1013" t="s">
        <v>4365</v>
      </c>
      <c r="E420" s="792">
        <v>7</v>
      </c>
      <c r="F420" s="1227">
        <v>630</v>
      </c>
      <c r="G420" s="1237" t="s">
        <v>106</v>
      </c>
      <c r="H420" s="1237" t="s">
        <v>106</v>
      </c>
      <c r="I420" s="947">
        <v>11.36</v>
      </c>
      <c r="J420" s="703">
        <f>(M420/I420)*100</f>
        <v>3.8732394366197189</v>
      </c>
      <c r="K420" s="950">
        <v>0.11</v>
      </c>
      <c r="L420" s="960">
        <v>4</v>
      </c>
      <c r="M420" s="694">
        <f>K420*L420</f>
        <v>0.44</v>
      </c>
      <c r="N420" s="943" t="s">
        <v>647</v>
      </c>
      <c r="O420" s="795">
        <v>0.09</v>
      </c>
      <c r="P420" s="934">
        <v>43412</v>
      </c>
      <c r="Q420" s="934">
        <v>43427</v>
      </c>
      <c r="R420" s="694">
        <f>(K420-O420)/O420*100</f>
        <v>22.222222222222225</v>
      </c>
      <c r="S420" s="759">
        <f>IF(INDEX(Historical!$D$7:$D$1439,MATCH(B420,Historical!$B$7:$B$1450,0))=0,"n/a",(INDEX(Historical!$C$7:$C$1439,MATCH(B420,Historical!$B$7:$B$1450,0))/INDEX(Historical!$D$7:$D$1439,MATCH(B420,Historical!$B$7:$B$1450,0))-1)*100)</f>
        <v>15.151515151515159</v>
      </c>
      <c r="T420" s="759">
        <f>IF(INDEX(Historical!$F$7:$F$1432,MATCH(B420,Historical!$B$7:$B$1450,0))=0,"n/a",((INDEX(Historical!$C$7:$C$1439,MATCH(B420,Historical!$B$7:$B$1450,0))/INDEX(Historical!$F$7:$F$1432,MATCH(B420,Historical!$B$7:$B$1450,0)))^(1/3)-1)*100)</f>
        <v>23.856232963017064</v>
      </c>
      <c r="U420" s="759">
        <f>IF(INDEX(Historical!$H$7:$H$1432,MATCH(B420,Historical!$B$7:$B$1450,0))=0,"n/a",((INDEX(Historical!$C$7:$C$1439,MATCH(B420,Historical!$B$7:$B$1450,0))/INDEX(Historical!$H$7:$H$1432,MATCH(B420,Historical!$B$7:$B$1450,0)))^(1/5)-1)*100)</f>
        <v>37.089729800393023</v>
      </c>
      <c r="V420" s="759" t="str">
        <f>IF(INDEX(Historical!$O$7:$O$1432,MATCH(B420,Historical!$B$7:$B$1450,0))=0,"n/a",((INDEX(Historical!$C$7:$C$1439,MATCH(B420,Historical!$B$7:$B$1450,0))/INDEX(Historical!$O$7:$O$1432,MATCH(B420,Historical!$B$7:$B$1450,0)))^(1/10)-1)*100)</f>
        <v>n/a</v>
      </c>
      <c r="W420" s="760" t="str">
        <f>IF(OR(U420&lt;=0,U420="n/a",V420&lt;=0,V420="n/a"),"n/a",U420/V420)</f>
        <v>n/a</v>
      </c>
      <c r="X420" s="761">
        <f>IF(OR(AJ420&lt;=0,AJ420="n/a",U420&lt;=0,U420="n/a"),"n/a",U420/AJ420)</f>
        <v>3.0154251870238227</v>
      </c>
      <c r="Y420" s="949"/>
      <c r="Z420" s="703">
        <f>IF(OR(AC420&lt;0.01,AC420="n/a"),"n/a",M420/AC420*100)</f>
        <v>66.666666666666657</v>
      </c>
      <c r="AA420" s="959">
        <f>IF(OR(AC420&lt;0.01,AC420="n/a"),"n/a",I420/AC420)</f>
        <v>17.212121212121211</v>
      </c>
      <c r="AB420" s="960">
        <v>12</v>
      </c>
      <c r="AC420" s="938">
        <v>0.66</v>
      </c>
      <c r="AD420" s="938">
        <v>1.65</v>
      </c>
      <c r="AE420" s="938">
        <v>3.04</v>
      </c>
      <c r="AF420" s="941">
        <v>1.03</v>
      </c>
      <c r="AG420" s="938">
        <v>6.7</v>
      </c>
      <c r="AH420" s="938">
        <v>17.599999999999998</v>
      </c>
      <c r="AI420" s="938">
        <v>7.2900000000000009</v>
      </c>
      <c r="AJ420" s="938">
        <v>12.3</v>
      </c>
      <c r="AK420" s="938">
        <v>10.38</v>
      </c>
      <c r="AL420" s="951">
        <v>3090</v>
      </c>
      <c r="AM420" s="945">
        <v>2.1</v>
      </c>
      <c r="AN420" s="938">
        <v>0</v>
      </c>
      <c r="AO420" s="802">
        <f>IF(U420="n/a","n/a",IF(AA420&lt;0,"n/a",IF(AA420="n/a","n/a",J420+U420-AA420)))</f>
        <v>23.750848024891532</v>
      </c>
      <c r="AP420" s="803">
        <f>IF(U420="n/a","n/a",J420+U420)</f>
        <v>40.962969237012743</v>
      </c>
      <c r="AQ420" s="961">
        <f>IF(OR(AC420&lt;0.01,AF420="n/a"),"n/a",(I420/SQRT(22.5*AC420*(I420/AF420))-1)*100)</f>
        <v>-11.23442897538146</v>
      </c>
      <c r="AR420" s="703">
        <f>INDEX(Historical!$C$7:$C$1439,MATCH(B420,Historical!$B$7:$B$1450,0))*IF(AH420="n/a",1.03,IF(AH420&lt;0,1.01,IF(AH420&gt;10,1.1,(1+AH420/100))))</f>
        <v>0.41800000000000004</v>
      </c>
      <c r="AS420" s="959">
        <f>IF($AI420="n/a",1.03*AR420,IF($AI420&lt;0,1.01*AR420,IF($AI420&gt;10,1.1*AR420,(1+$AI420/100)*AR420)))</f>
        <v>0.44847220000000004</v>
      </c>
      <c r="AT420" s="959">
        <f>IF($AK420="n/a",1.03*AS420,IF($AK420&lt;0,1.01*AS420,IF($AK420&gt;10,1.1*AS420,(1+$AK420/100)*AS420)))</f>
        <v>0.49331942000000006</v>
      </c>
      <c r="AU420" s="959">
        <f>IF($AK420="n/a",1.03*AT420,IF($AK420&lt;0,1.01*AT420,IF($AK420&gt;10,1.1*AT420,(1+$AK420/100)*AT420)))</f>
        <v>0.54265136200000008</v>
      </c>
      <c r="AV420" s="959">
        <f>IF($AK420="n/a",1.03*AU420,IF($AK420&lt;0,1.01*AU420,IF($AK420&gt;10,1.1*AU420,(1+$AK420/100)*AU420)))</f>
        <v>0.59691649820000015</v>
      </c>
      <c r="AW420" s="703">
        <f>SUM(AR420:AV420)</f>
        <v>2.4993594802000003</v>
      </c>
      <c r="AX420" s="810">
        <f>AW420/I420*100</f>
        <v>22.001403875000001</v>
      </c>
      <c r="AY420" s="1017">
        <v>0.92</v>
      </c>
      <c r="AZ420" s="945">
        <v>14.34</v>
      </c>
      <c r="BA420" s="945">
        <v>-13.41</v>
      </c>
      <c r="BB420" s="945">
        <v>4.01</v>
      </c>
      <c r="BC420" s="945">
        <v>-1.81</v>
      </c>
      <c r="BE420" s="666">
        <v>2013</v>
      </c>
      <c r="BF420" s="971">
        <f>IF(BE420&gt;2008,0,IF(BE420&gt;2001,1,IF(BE420&gt;1990,2,IF(BE420&gt;1980,3,IF(BE420&gt;1973,4,IF(BE420&gt;1970,5,IF(BE420&gt;1960,6,IF(BE420&gt;1958,7,IF(BE420&gt;1953,8,9)))))))))</f>
        <v>0</v>
      </c>
      <c r="BG420" s="955">
        <v>0.8</v>
      </c>
      <c r="BH420" s="937"/>
    </row>
    <row r="421" spans="1:60" ht="11.25" customHeight="1" x14ac:dyDescent="0.2">
      <c r="A421" s="944" t="s">
        <v>636</v>
      </c>
      <c r="B421" s="948" t="s">
        <v>637</v>
      </c>
      <c r="C421" s="1013" t="s">
        <v>247</v>
      </c>
      <c r="D421" s="1013" t="s">
        <v>4379</v>
      </c>
      <c r="E421" s="792">
        <v>14</v>
      </c>
      <c r="F421" s="1227">
        <v>279</v>
      </c>
      <c r="G421" s="1227" t="s">
        <v>106</v>
      </c>
      <c r="H421" s="1227" t="s">
        <v>106</v>
      </c>
      <c r="I421" s="947">
        <v>45.08</v>
      </c>
      <c r="J421" s="703">
        <f>(M421/I421)*100</f>
        <v>1.0869565217391304</v>
      </c>
      <c r="K421" s="950">
        <v>0.49</v>
      </c>
      <c r="L421" s="960">
        <v>1</v>
      </c>
      <c r="M421" s="694">
        <f>K421*L421</f>
        <v>0.49</v>
      </c>
      <c r="N421" s="943" t="s">
        <v>638</v>
      </c>
      <c r="O421" s="795">
        <v>0.47</v>
      </c>
      <c r="P421" s="934">
        <v>43615</v>
      </c>
      <c r="Q421" s="934">
        <v>43644</v>
      </c>
      <c r="R421" s="694">
        <f>(K421-O421)/O421*100</f>
        <v>4.2553191489361746</v>
      </c>
      <c r="S421" s="759">
        <f>IF(INDEX(Historical!$D$7:$D$1439,MATCH(B421,Historical!$B$7:$B$1450,0))=0,"n/a",(INDEX(Historical!$C$7:$C$1439,MATCH(B421,Historical!$B$7:$B$1450,0))/INDEX(Historical!$D$7:$D$1439,MATCH(B421,Historical!$B$7:$B$1450,0))-1)*100)</f>
        <v>9.302325581395344</v>
      </c>
      <c r="T421" s="759">
        <f>IF(INDEX(Historical!$F$7:$F$1432,MATCH(B421,Historical!$B$7:$B$1450,0))=0,"n/a",((INDEX(Historical!$C$7:$C$1439,MATCH(B421,Historical!$B$7:$B$1450,0))/INDEX(Historical!$F$7:$F$1432,MATCH(B421,Historical!$B$7:$B$1450,0)))^(1/3)-1)*100)</f>
        <v>21.817075763371019</v>
      </c>
      <c r="U421" s="759">
        <f>IF(INDEX(Historical!$H$7:$H$1432,MATCH(B421,Historical!$B$7:$B$1450,0))=0,"n/a",((INDEX(Historical!$C$7:$C$1439,MATCH(B421,Historical!$B$7:$B$1450,0))/INDEX(Historical!$H$7:$H$1432,MATCH(B421,Historical!$B$7:$B$1450,0)))^(1/5)-1)*100)</f>
        <v>16.395190493396548</v>
      </c>
      <c r="V421" s="759">
        <f>IF(INDEX(Historical!$O$7:$O$1432,MATCH(B421,Historical!$B$7:$B$1450,0))=0,"n/a",((INDEX(Historical!$C$7:$C$1439,MATCH(B421,Historical!$B$7:$B$1450,0))/INDEX(Historical!$O$7:$O$1432,MATCH(B421,Historical!$B$7:$B$1450,0)))^(1/10)-1)*100)</f>
        <v>14.628249734011224</v>
      </c>
      <c r="W421" s="760">
        <f>IF(OR(U421&lt;=0,U421="n/a",V421&lt;=0,V421="n/a"),"n/a",U421/V421)</f>
        <v>1.120789622238751</v>
      </c>
      <c r="X421" s="761">
        <f>IF(OR(AJ421&lt;=0,AJ421="n/a",U421&lt;=0,U421="n/a"),"n/a",U421/AJ421)</f>
        <v>1.2327210897290637</v>
      </c>
      <c r="Y421" s="949"/>
      <c r="Z421" s="703">
        <f>IF(OR(AC421&lt;0.01,AC421="n/a"),"n/a",M421/AC421*100)</f>
        <v>28.654970760233915</v>
      </c>
      <c r="AA421" s="959">
        <f>IF(OR(AC421&lt;0.01,AC421="n/a"),"n/a",I421/AC421)</f>
        <v>26.362573099415204</v>
      </c>
      <c r="AB421" s="960">
        <v>11</v>
      </c>
      <c r="AC421" s="938">
        <v>1.71</v>
      </c>
      <c r="AD421" s="938">
        <v>3.2</v>
      </c>
      <c r="AE421" s="938">
        <v>2.94</v>
      </c>
      <c r="AF421" s="938">
        <v>1.19</v>
      </c>
      <c r="AG421" s="938">
        <v>4.5999999999999996</v>
      </c>
      <c r="AH421" s="938">
        <v>-26.700000000000003</v>
      </c>
      <c r="AI421" s="938">
        <v>6.7100000000000009</v>
      </c>
      <c r="AJ421" s="938">
        <v>13.3</v>
      </c>
      <c r="AK421" s="938">
        <v>8.3000000000000007</v>
      </c>
      <c r="AL421" s="951">
        <v>1980</v>
      </c>
      <c r="AM421" s="945">
        <v>2.2999999999999998</v>
      </c>
      <c r="AN421" s="938">
        <v>0.15</v>
      </c>
      <c r="AO421" s="802">
        <f>IF(U421="n/a","n/a",IF(AA421&lt;0,"n/a",IF(AA421="n/a","n/a",J421+U421-AA421)))</f>
        <v>-8.8804260842795273</v>
      </c>
      <c r="AP421" s="803">
        <f>IF(U421="n/a","n/a",J421+U421)</f>
        <v>17.482147015135677</v>
      </c>
      <c r="AQ421" s="961">
        <f>IF(OR(AC421&lt;0.01,AF421="n/a"),"n/a",(I421/SQRT(22.5*AC421*(I421/AF421))-1)*100)</f>
        <v>18.079939002363222</v>
      </c>
      <c r="AR421" s="703">
        <f>INDEX(Historical!$C$7:$C$1439,MATCH(B421,Historical!$B$7:$B$1450,0))*IF(AH421="n/a",1.03,IF(AH421&lt;0,1.01,IF(AH421&gt;10,1.1,(1+AH421/100))))</f>
        <v>0.47469999999999996</v>
      </c>
      <c r="AS421" s="959">
        <f>IF($AI421="n/a",1.03*AR421,IF($AI421&lt;0,1.01*AR421,IF($AI421&gt;10,1.1*AR421,(1+$AI421/100)*AR421)))</f>
        <v>0.50655236999999997</v>
      </c>
      <c r="AT421" s="959">
        <f>IF($AK421="n/a",1.03*AS421,IF($AK421&lt;0,1.01*AS421,IF($AK421&gt;10,1.1*AS421,(1+$AK421/100)*AS421)))</f>
        <v>0.54859621670999992</v>
      </c>
      <c r="AU421" s="959">
        <f>IF($AK421="n/a",1.03*AT421,IF($AK421&lt;0,1.01*AT421,IF($AK421&gt;10,1.1*AT421,(1+$AK421/100)*AT421)))</f>
        <v>0.59412970269692988</v>
      </c>
      <c r="AV421" s="959">
        <f>IF($AK421="n/a",1.03*AU421,IF($AK421&lt;0,1.01*AU421,IF($AK421&gt;10,1.1*AU421,(1+$AK421/100)*AU421)))</f>
        <v>0.64344246802077509</v>
      </c>
      <c r="AW421" s="703">
        <f>SUM(AR421:AV421)</f>
        <v>2.767420757427705</v>
      </c>
      <c r="AX421" s="810">
        <f>AW421/I421*100</f>
        <v>6.1389102871067109</v>
      </c>
      <c r="AY421" s="1017">
        <v>0.69</v>
      </c>
      <c r="AZ421" s="945">
        <v>28.360000000000003</v>
      </c>
      <c r="BA421" s="945">
        <v>-1.18</v>
      </c>
      <c r="BB421" s="945">
        <v>0.16999999999999998</v>
      </c>
      <c r="BC421" s="945">
        <v>4.6100000000000003</v>
      </c>
      <c r="BE421" s="666">
        <v>2006</v>
      </c>
      <c r="BF421" s="971">
        <f>IF(BE421&gt;2008,0,IF(BE421&gt;2001,1,IF(BE421&gt;1990,2,IF(BE421&gt;1980,3,IF(BE421&gt;1973,4,IF(BE421&gt;1970,5,IF(BE421&gt;1960,6,IF(BE421&gt;1958,7,IF(BE421&gt;1953,8,9)))))))))</f>
        <v>1</v>
      </c>
      <c r="BG421" s="955">
        <v>3.3000000000000003</v>
      </c>
      <c r="BH421" s="937"/>
    </row>
    <row r="422" spans="1:60" s="838" customFormat="1" ht="11.25" customHeight="1" x14ac:dyDescent="0.2">
      <c r="A422" s="841" t="s">
        <v>3966</v>
      </c>
      <c r="B422" s="846" t="s">
        <v>3967</v>
      </c>
      <c r="C422" s="1013" t="s">
        <v>108</v>
      </c>
      <c r="D422" s="1013" t="s">
        <v>4365</v>
      </c>
      <c r="E422" s="818">
        <v>6</v>
      </c>
      <c r="F422" s="1227">
        <v>805</v>
      </c>
      <c r="G422" s="1236" t="s">
        <v>106</v>
      </c>
      <c r="H422" s="1236" t="s">
        <v>106</v>
      </c>
      <c r="I422" s="819">
        <v>24.11</v>
      </c>
      <c r="J422" s="820">
        <f>(M422/I422)*100</f>
        <v>0.91414350891746177</v>
      </c>
      <c r="K422" s="821">
        <v>5.5100000000000003E-2</v>
      </c>
      <c r="L422" s="822">
        <v>4</v>
      </c>
      <c r="M422" s="823">
        <f>K422*L422</f>
        <v>0.22040000000000001</v>
      </c>
      <c r="N422" s="824" t="s">
        <v>723</v>
      </c>
      <c r="O422" s="825">
        <v>5.2499999999999998E-2</v>
      </c>
      <c r="P422" s="826">
        <v>43651</v>
      </c>
      <c r="Q422" s="826">
        <v>43677</v>
      </c>
      <c r="R422" s="823">
        <f>(K422-O422)/O422*100</f>
        <v>4.9523809523809623</v>
      </c>
      <c r="S422" s="759">
        <f>IF(INDEX(Historical!$D$7:$D$1439,MATCH(B422,Historical!$B$7:$B$1450,0))=0,"n/a",(INDEX(Historical!$C$7:$C$1439,MATCH(B422,Historical!$B$7:$B$1450,0))/INDEX(Historical!$D$7:$D$1439,MATCH(B422,Historical!$B$7:$B$1450,0))-1)*100)</f>
        <v>26.249999999999996</v>
      </c>
      <c r="T422" s="759">
        <f>IF(INDEX(Historical!$F$7:$F$1432,MATCH(B422,Historical!$B$7:$B$1450,0))=0,"n/a",((INDEX(Historical!$C$7:$C$1439,MATCH(B422,Historical!$B$7:$B$1450,0))/INDEX(Historical!$F$7:$F$1432,MATCH(B422,Historical!$B$7:$B$1450,0)))^(1/3)-1)*100)</f>
        <v>70.809891339344944</v>
      </c>
      <c r="U422" s="759" t="str">
        <f>IF(INDEX(Historical!$H$7:$H$1432,MATCH(B422,Historical!$B$7:$B$1450,0))=0,"n/a",((INDEX(Historical!$C$7:$C$1439,MATCH(B422,Historical!$B$7:$B$1450,0))/INDEX(Historical!$H$7:$H$1432,MATCH(B422,Historical!$B$7:$B$1450,0)))^(1/5)-1)*100)</f>
        <v>n/a</v>
      </c>
      <c r="V422" s="759" t="str">
        <f>IF(INDEX(Historical!$O$7:$O$1432,MATCH(B422,Historical!$B$7:$B$1450,0))=0,"n/a",((INDEX(Historical!$C$7:$C$1439,MATCH(B422,Historical!$B$7:$B$1450,0))/INDEX(Historical!$O$7:$O$1432,MATCH(B422,Historical!$B$7:$B$1450,0)))^(1/10)-1)*100)</f>
        <v>n/a</v>
      </c>
      <c r="W422" s="827" t="str">
        <f>IF(OR(U422&lt;=0,U422="n/a",V422&lt;=0,V422="n/a"),"n/a",U422/V422)</f>
        <v>n/a</v>
      </c>
      <c r="X422" s="828" t="str">
        <f>IF(OR(AJ422&lt;=0,AJ422="n/a",U422&lt;=0,U422="n/a"),"n/a",U422/AJ422)</f>
        <v>n/a</v>
      </c>
      <c r="Y422" s="839"/>
      <c r="Z422" s="820">
        <f>IF(OR(AC422&lt;0.01,AC422="n/a"),"n/a",M422/AC422*100)</f>
        <v>14.405228758169935</v>
      </c>
      <c r="AA422" s="830">
        <f>IF(OR(AC422&lt;0.01,AC422="n/a"),"n/a",I422/AC422)</f>
        <v>15.758169934640522</v>
      </c>
      <c r="AB422" s="822">
        <v>12</v>
      </c>
      <c r="AC422" s="831">
        <v>1.53</v>
      </c>
      <c r="AD422" s="831" t="s">
        <v>137</v>
      </c>
      <c r="AE422" s="831">
        <v>3.01</v>
      </c>
      <c r="AF422" s="831">
        <v>1.1599999999999999</v>
      </c>
      <c r="AG422" s="831">
        <v>7.3</v>
      </c>
      <c r="AH422" s="831">
        <v>43.1</v>
      </c>
      <c r="AI422" s="831">
        <v>10.39</v>
      </c>
      <c r="AJ422" s="831">
        <v>25.4</v>
      </c>
      <c r="AK422" s="831" t="s">
        <v>137</v>
      </c>
      <c r="AL422" s="832">
        <v>233.04</v>
      </c>
      <c r="AM422" s="833">
        <v>4.1000000000000005</v>
      </c>
      <c r="AN422" s="831">
        <v>0.12</v>
      </c>
      <c r="AO422" s="834" t="str">
        <f>IF(U422="n/a","n/a",IF(AA422&lt;0,"n/a",IF(AA422="n/a","n/a",J422+U422-AA422)))</f>
        <v>n/a</v>
      </c>
      <c r="AP422" s="835" t="str">
        <f>IF(U422="n/a","n/a",J422+U422)</f>
        <v>n/a</v>
      </c>
      <c r="AQ422" s="836">
        <f>IF(OR(AC422&lt;0.01,AF422="n/a"),"n/a",(I422/SQRT(22.5*AC422*(I422/AF422))-1)*100)</f>
        <v>-9.8655889507650478</v>
      </c>
      <c r="AR422" s="703">
        <f>INDEX(Historical!$C$7:$C$1439,MATCH(B422,Historical!$B$7:$B$1450,0))*IF(AH422="n/a",1.03,IF(AH422&lt;0,1.01,IF(AH422&gt;10,1.1,(1+AH422/100))))</f>
        <v>0.16665000000000002</v>
      </c>
      <c r="AS422" s="830">
        <f>IF($AI422="n/a",1.03*AR422,IF($AI422&lt;0,1.01*AR422,IF($AI422&gt;10,1.1*AR422,(1+$AI422/100)*AR422)))</f>
        <v>0.18331500000000003</v>
      </c>
      <c r="AT422" s="830">
        <f>IF($AK422="n/a",1.03*AS422,IF($AK422&lt;0,1.01*AS422,IF($AK422&gt;10,1.1*AS422,(1+$AK422/100)*AS422)))</f>
        <v>0.18881445000000005</v>
      </c>
      <c r="AU422" s="830">
        <f>IF($AK422="n/a",1.03*AT422,IF($AK422&lt;0,1.01*AT422,IF($AK422&gt;10,1.1*AT422,(1+$AK422/100)*AT422)))</f>
        <v>0.19447888350000006</v>
      </c>
      <c r="AV422" s="830">
        <f>IF($AK422="n/a",1.03*AU422,IF($AK422&lt;0,1.01*AU422,IF($AK422&gt;10,1.1*AU422,(1+$AK422/100)*AU422)))</f>
        <v>0.20031325000500005</v>
      </c>
      <c r="AW422" s="820">
        <f>SUM(AR422:AV422)</f>
        <v>0.93357158350500025</v>
      </c>
      <c r="AX422" s="837">
        <f>AW422/I422*100</f>
        <v>3.8721343156574042</v>
      </c>
      <c r="AY422" s="1018">
        <v>0.15</v>
      </c>
      <c r="AZ422" s="833">
        <v>23.72</v>
      </c>
      <c r="BA422" s="833">
        <v>-15.110000000000001</v>
      </c>
      <c r="BB422" s="833">
        <v>1.9300000000000002</v>
      </c>
      <c r="BC422" s="833">
        <v>1.1199999999999999</v>
      </c>
      <c r="BD422" s="985"/>
      <c r="BE422" s="666">
        <v>2014</v>
      </c>
      <c r="BF422" s="971">
        <f>IF(BE422&gt;2008,0,IF(BE422&gt;2001,1,IF(BE422&gt;1990,2,IF(BE422&gt;1980,3,IF(BE422&gt;1973,4,IF(BE422&gt;1970,5,IF(BE422&gt;1960,6,IF(BE422&gt;1958,7,IF(BE422&gt;1953,8,9)))))))))</f>
        <v>0</v>
      </c>
      <c r="BG422" s="892">
        <v>0.8</v>
      </c>
    </row>
    <row r="423" spans="1:60" ht="11.25" customHeight="1" x14ac:dyDescent="0.2">
      <c r="A423" s="944" t="s">
        <v>1354</v>
      </c>
      <c r="B423" s="948" t="s">
        <v>1355</v>
      </c>
      <c r="C423" s="1013" t="s">
        <v>112</v>
      </c>
      <c r="D423" s="1013" t="s">
        <v>213</v>
      </c>
      <c r="E423" s="792">
        <v>7</v>
      </c>
      <c r="F423" s="1227">
        <v>673</v>
      </c>
      <c r="G423" s="1227" t="s">
        <v>37</v>
      </c>
      <c r="H423" s="1227" t="s">
        <v>37</v>
      </c>
      <c r="I423" s="947">
        <v>62.42</v>
      </c>
      <c r="J423" s="703">
        <f>(M423/I423)*100</f>
        <v>0.94200576738224917</v>
      </c>
      <c r="K423" s="950">
        <v>0.14699999999999999</v>
      </c>
      <c r="L423" s="960">
        <v>4</v>
      </c>
      <c r="M423" s="694">
        <f>K423*L423</f>
        <v>0.58799999999999997</v>
      </c>
      <c r="N423" s="943" t="s">
        <v>164</v>
      </c>
      <c r="O423" s="795">
        <v>0.13400000000000001</v>
      </c>
      <c r="P423" s="934">
        <v>43532</v>
      </c>
      <c r="Q423" s="934">
        <v>43556</v>
      </c>
      <c r="R423" s="694">
        <f>(K423-O423)/O423*100</f>
        <v>9.7014925373134204</v>
      </c>
      <c r="S423" s="759">
        <f>IF(INDEX(Historical!$D$7:$D$1439,MATCH(B423,Historical!$B$7:$B$1450,0))=0,"n/a",(INDEX(Historical!$C$7:$C$1439,MATCH(B423,Historical!$B$7:$B$1450,0))/INDEX(Historical!$D$7:$D$1439,MATCH(B423,Historical!$B$7:$B$1450,0))-1)*100)</f>
        <v>5.5118110236220597</v>
      </c>
      <c r="T423" s="759">
        <f>IF(INDEX(Historical!$F$7:$F$1432,MATCH(B423,Historical!$B$7:$B$1450,0))=0,"n/a",((INDEX(Historical!$C$7:$C$1439,MATCH(B423,Historical!$B$7:$B$1450,0))/INDEX(Historical!$F$7:$F$1432,MATCH(B423,Historical!$B$7:$B$1450,0)))^(1/3)-1)*100)</f>
        <v>4.3296131454210629</v>
      </c>
      <c r="U423" s="759">
        <f>IF(INDEX(Historical!$H$7:$H$1432,MATCH(B423,Historical!$B$7:$B$1450,0))=0,"n/a",((INDEX(Historical!$C$7:$C$1439,MATCH(B423,Historical!$B$7:$B$1450,0))/INDEX(Historical!$H$7:$H$1432,MATCH(B423,Historical!$B$7:$B$1450,0)))^(1/5)-1)*100)</f>
        <v>6.0280952775362495</v>
      </c>
      <c r="V423" s="759">
        <f>IF(INDEX(Historical!$O$7:$O$1432,MATCH(B423,Historical!$B$7:$B$1450,0))=0,"n/a",((INDEX(Historical!$C$7:$C$1439,MATCH(B423,Historical!$B$7:$B$1450,0))/INDEX(Historical!$O$7:$O$1432,MATCH(B423,Historical!$B$7:$B$1450,0)))^(1/10)-1)*100)</f>
        <v>7.1733479194260985</v>
      </c>
      <c r="W423" s="760">
        <f>IF(OR(U423&lt;=0,U423="n/a",V423&lt;=0,V423="n/a"),"n/a",U423/V423)</f>
        <v>0.84034614593439727</v>
      </c>
      <c r="X423" s="761" t="str">
        <f>IF(OR(AJ423&lt;=0,AJ423="n/a",U423&lt;=0,U423="n/a"),"n/a",U423/AJ423)</f>
        <v>n/a</v>
      </c>
      <c r="Y423" s="725"/>
      <c r="Z423" s="703">
        <f>IF(OR(AC423&lt;0.01,AC423="n/a"),"n/a",M423/AC423*100)</f>
        <v>17.396449704142011</v>
      </c>
      <c r="AA423" s="959">
        <f>IF(OR(AC423&lt;0.01,AC423="n/a"),"n/a",I423/AC423)</f>
        <v>18.467455621301777</v>
      </c>
      <c r="AB423" s="960">
        <v>12</v>
      </c>
      <c r="AC423" s="938">
        <v>3.38</v>
      </c>
      <c r="AD423" s="938">
        <v>1.56</v>
      </c>
      <c r="AE423" s="938">
        <v>2.0099999999999998</v>
      </c>
      <c r="AF423" s="938">
        <v>2.97</v>
      </c>
      <c r="AG423" s="938">
        <v>17</v>
      </c>
      <c r="AH423" s="938">
        <v>24.5</v>
      </c>
      <c r="AI423" s="938">
        <v>11.020000000000001</v>
      </c>
      <c r="AJ423" s="938">
        <v>-8.4</v>
      </c>
      <c r="AK423" s="938">
        <v>12</v>
      </c>
      <c r="AL423" s="951">
        <v>5540</v>
      </c>
      <c r="AM423" s="945">
        <v>0.5</v>
      </c>
      <c r="AN423" s="938">
        <v>7.0000000000000007E-2</v>
      </c>
      <c r="AO423" s="802">
        <f>IF(U423="n/a","n/a",IF(AA423&lt;0,"n/a",IF(AA423="n/a","n/a",J423+U423-AA423)))</f>
        <v>-11.497354576383279</v>
      </c>
      <c r="AP423" s="803">
        <f>IF(U423="n/a","n/a",J423+U423)</f>
        <v>6.9701010449184988</v>
      </c>
      <c r="AQ423" s="961">
        <f>IF(OR(AC423&lt;0.01,AF423="n/a"),"n/a",(I423/SQRT(22.5*AC423*(I423/AF423))-1)*100)</f>
        <v>56.131487599773862</v>
      </c>
      <c r="AR423" s="703">
        <f>INDEX(Historical!$C$7:$C$1439,MATCH(B423,Historical!$B$7:$B$1450,0))*IF(AH423="n/a",1.03,IF(AH423&lt;0,1.01,IF(AH423&gt;10,1.1,(1+AH423/100))))</f>
        <v>0.58960000000000012</v>
      </c>
      <c r="AS423" s="959">
        <f>IF($AI423="n/a",1.03*AR423,IF($AI423&lt;0,1.01*AR423,IF($AI423&gt;10,1.1*AR423,(1+$AI423/100)*AR423)))</f>
        <v>0.64856000000000014</v>
      </c>
      <c r="AT423" s="959">
        <f>IF($AK423="n/a",1.03*AS423,IF($AK423&lt;0,1.01*AS423,IF($AK423&gt;10,1.1*AS423,(1+$AK423/100)*AS423)))</f>
        <v>0.71341600000000016</v>
      </c>
      <c r="AU423" s="959">
        <f>IF($AK423="n/a",1.03*AT423,IF($AK423&lt;0,1.01*AT423,IF($AK423&gt;10,1.1*AT423,(1+$AK423/100)*AT423)))</f>
        <v>0.78475760000000028</v>
      </c>
      <c r="AV423" s="959">
        <f>IF($AK423="n/a",1.03*AU423,IF($AK423&lt;0,1.01*AU423,IF($AK423&gt;10,1.1*AU423,(1+$AK423/100)*AU423)))</f>
        <v>0.86323336000000039</v>
      </c>
      <c r="AW423" s="703">
        <f>SUM(AR423:AV423)</f>
        <v>3.5995669600000006</v>
      </c>
      <c r="AX423" s="810">
        <f>AW423/I423*100</f>
        <v>5.7666884972765144</v>
      </c>
      <c r="AY423" s="1017">
        <v>1.57</v>
      </c>
      <c r="AZ423" s="945">
        <v>39.050000000000004</v>
      </c>
      <c r="BA423" s="945">
        <v>-6.67</v>
      </c>
      <c r="BB423" s="945">
        <v>-0.05</v>
      </c>
      <c r="BC423" s="945">
        <v>9.66</v>
      </c>
      <c r="BD423" s="697"/>
      <c r="BE423" s="666">
        <v>2013</v>
      </c>
      <c r="BF423" s="971">
        <f>IF(BE423&gt;2008,0,IF(BE423&gt;2001,1,IF(BE423&gt;1990,2,IF(BE423&gt;1980,3,IF(BE423&gt;1973,4,IF(BE423&gt;1970,5,IF(BE423&gt;1960,6,IF(BE423&gt;1958,7,IF(BE423&gt;1953,8,9)))))))))</f>
        <v>0</v>
      </c>
      <c r="BG423" s="955">
        <v>7.9</v>
      </c>
      <c r="BH423" s="937"/>
    </row>
    <row r="424" spans="1:60" ht="11.25" customHeight="1" x14ac:dyDescent="0.2">
      <c r="A424" s="936" t="s">
        <v>257</v>
      </c>
      <c r="B424" s="948" t="s">
        <v>258</v>
      </c>
      <c r="C424" s="1013" t="s">
        <v>112</v>
      </c>
      <c r="D424" s="1013" t="s">
        <v>213</v>
      </c>
      <c r="E424" s="792">
        <v>44</v>
      </c>
      <c r="F424" s="1227">
        <v>54</v>
      </c>
      <c r="G424" s="1204" t="s">
        <v>37</v>
      </c>
      <c r="H424" s="1204" t="s">
        <v>37</v>
      </c>
      <c r="I424" s="938">
        <v>154.22999999999999</v>
      </c>
      <c r="J424" s="703">
        <f>(M424/I424)*100</f>
        <v>2.5935291447837647</v>
      </c>
      <c r="K424" s="950">
        <v>1</v>
      </c>
      <c r="L424" s="960">
        <v>4</v>
      </c>
      <c r="M424" s="694">
        <f>K424*L424</f>
        <v>4</v>
      </c>
      <c r="N424" s="943" t="s">
        <v>127</v>
      </c>
      <c r="O424" s="795">
        <v>0.78</v>
      </c>
      <c r="P424" s="660">
        <v>43370</v>
      </c>
      <c r="Q424" s="660">
        <v>43382</v>
      </c>
      <c r="R424" s="694">
        <f>(K424-O424)/O424*100</f>
        <v>28.205128205128201</v>
      </c>
      <c r="S424" s="759">
        <f>IF(INDEX(Historical!$D$7:$D$1439,MATCH(B424,Historical!$B$7:$B$1450,0))=0,"n/a",(INDEX(Historical!$C$7:$C$1439,MATCH(B424,Historical!$B$7:$B$1450,0))/INDEX(Historical!$D$7:$D$1439,MATCH(B424,Historical!$B$7:$B$1450,0))-1)*100)</f>
        <v>22.344322344322308</v>
      </c>
      <c r="T424" s="759">
        <f>IF(INDEX(Historical!$F$7:$F$1432,MATCH(B424,Historical!$B$7:$B$1450,0))=0,"n/a",((INDEX(Historical!$C$7:$C$1439,MATCH(B424,Historical!$B$7:$B$1450,0))/INDEX(Historical!$F$7:$F$1432,MATCH(B424,Historical!$B$7:$B$1450,0)))^(1/3)-1)*100)</f>
        <v>18.543395631488636</v>
      </c>
      <c r="U424" s="759">
        <f>IF(INDEX(Historical!$H$7:$H$1432,MATCH(B424,Historical!$B$7:$B$1450,0))=0,"n/a",((INDEX(Historical!$C$7:$C$1439,MATCH(B424,Historical!$B$7:$B$1450,0))/INDEX(Historical!$H$7:$H$1432,MATCH(B424,Historical!$B$7:$B$1450,0)))^(1/5)-1)*100)</f>
        <v>16.445946073795081</v>
      </c>
      <c r="V424" s="759">
        <f>IF(INDEX(Historical!$O$7:$O$1432,MATCH(B424,Historical!$B$7:$B$1450,0))=0,"n/a",((INDEX(Historical!$C$7:$C$1439,MATCH(B424,Historical!$B$7:$B$1450,0))/INDEX(Historical!$O$7:$O$1432,MATCH(B424,Historical!$B$7:$B$1450,0)))^(1/10)-1)*100)</f>
        <v>11.251240600510615</v>
      </c>
      <c r="W424" s="760">
        <f>IF(OR(U424&lt;=0,U424="n/a",V424&lt;=0,V424="n/a"),"n/a",U424/V424)</f>
        <v>1.4617006833049784</v>
      </c>
      <c r="X424" s="761">
        <f>IF(OR(AJ424&lt;=0,AJ424="n/a",U424&lt;=0,U424="n/a"),"n/a",U424/AJ424)</f>
        <v>1.0343362310562945</v>
      </c>
      <c r="Y424" s="711"/>
      <c r="Z424" s="703">
        <f>IF(OR(AC424&lt;0.01,AC424="n/a"),"n/a",M424/AC424*100)</f>
        <v>53.262316910785621</v>
      </c>
      <c r="AA424" s="959">
        <f>IF(OR(AC424&lt;0.01,AC424="n/a"),"n/a",I424/AC424)</f>
        <v>20.536617842876165</v>
      </c>
      <c r="AB424" s="960">
        <v>12</v>
      </c>
      <c r="AC424" s="938">
        <v>7.51</v>
      </c>
      <c r="AD424" s="938">
        <v>4.96</v>
      </c>
      <c r="AE424" s="938">
        <v>3.55</v>
      </c>
      <c r="AF424" s="938">
        <v>15.97</v>
      </c>
      <c r="AG424" s="938">
        <v>74.400000000000006</v>
      </c>
      <c r="AH424" s="938">
        <v>12.4</v>
      </c>
      <c r="AI424" s="938">
        <v>6.15</v>
      </c>
      <c r="AJ424" s="938">
        <v>15.9</v>
      </c>
      <c r="AK424" s="938">
        <v>4.18</v>
      </c>
      <c r="AL424" s="951">
        <v>51770</v>
      </c>
      <c r="AM424" s="945">
        <v>0.2</v>
      </c>
      <c r="AN424" s="938">
        <v>2.42</v>
      </c>
      <c r="AO424" s="802">
        <f>IF(U424="n/a","n/a",IF(AA424&lt;0,"n/a",IF(AA424="n/a","n/a",J424+U424-AA424)))</f>
        <v>-1.497142624297318</v>
      </c>
      <c r="AP424" s="803">
        <f>IF(U424="n/a","n/a",J424+U424)</f>
        <v>19.039475218578847</v>
      </c>
      <c r="AQ424" s="961">
        <f>IF(OR(AC424&lt;0.01,AF424="n/a"),"n/a",(I424/SQRT(22.5*AC424*(I424/AF424))-1)*100)</f>
        <v>281.79097652495801</v>
      </c>
      <c r="AR424" s="703">
        <f>INDEX(Historical!$C$7:$C$1439,MATCH(B424,Historical!$B$7:$B$1450,0))*IF(AH424="n/a",1.03,IF(AH424&lt;0,1.01,IF(AH424&gt;10,1.1,(1+AH424/100))))</f>
        <v>3.6739999999999999</v>
      </c>
      <c r="AS424" s="959">
        <f>IF($AI424="n/a",1.03*AR424,IF($AI424&lt;0,1.01*AR424,IF($AI424&gt;10,1.1*AR424,(1+$AI424/100)*AR424)))</f>
        <v>3.8999510000000002</v>
      </c>
      <c r="AT424" s="959">
        <f>IF($AK424="n/a",1.03*AS424,IF($AK424&lt;0,1.01*AS424,IF($AK424&gt;10,1.1*AS424,(1+$AK424/100)*AS424)))</f>
        <v>4.0629689518000003</v>
      </c>
      <c r="AU424" s="959">
        <f>IF($AK424="n/a",1.03*AT424,IF($AK424&lt;0,1.01*AT424,IF($AK424&gt;10,1.1*AT424,(1+$AK424/100)*AT424)))</f>
        <v>4.2328010539852405</v>
      </c>
      <c r="AV424" s="959">
        <f>IF($AK424="n/a",1.03*AU424,IF($AK424&lt;0,1.01*AU424,IF($AK424&gt;10,1.1*AU424,(1+$AK424/100)*AU424)))</f>
        <v>4.4097321380418242</v>
      </c>
      <c r="AW424" s="703">
        <f>SUM(AR424:AV424)</f>
        <v>20.279453143827066</v>
      </c>
      <c r="AX424" s="810">
        <f>AW424/I424*100</f>
        <v>13.14883819219806</v>
      </c>
      <c r="AY424" s="1017">
        <v>1.24</v>
      </c>
      <c r="AZ424" s="945">
        <v>30.98</v>
      </c>
      <c r="BA424" s="945">
        <v>-4.07</v>
      </c>
      <c r="BB424" s="945">
        <v>3.04</v>
      </c>
      <c r="BC424" s="945">
        <v>8.9700000000000006</v>
      </c>
      <c r="BE424" s="666">
        <v>1975</v>
      </c>
      <c r="BF424" s="971">
        <f>IF(BE424&gt;2008,0,IF(BE424&gt;2001,1,IF(BE424&gt;1990,2,IF(BE424&gt;1980,3,IF(BE424&gt;1973,4,IF(BE424&gt;1970,5,IF(BE424&gt;1960,6,IF(BE424&gt;1958,7,IF(BE424&gt;1953,8,9)))))))))</f>
        <v>4</v>
      </c>
      <c r="BG424" s="955">
        <v>16.8</v>
      </c>
      <c r="BH424" s="937"/>
    </row>
    <row r="425" spans="1:60" ht="11.25" customHeight="1" x14ac:dyDescent="0.2">
      <c r="A425" s="936" t="s">
        <v>1348</v>
      </c>
      <c r="B425" s="948" t="s">
        <v>1349</v>
      </c>
      <c r="C425" s="1013" t="s">
        <v>108</v>
      </c>
      <c r="D425" s="1013" t="s">
        <v>4361</v>
      </c>
      <c r="E425" s="792">
        <v>10</v>
      </c>
      <c r="F425" s="1227">
        <v>358</v>
      </c>
      <c r="G425" s="1227" t="s">
        <v>115</v>
      </c>
      <c r="H425" s="1227" t="s">
        <v>115</v>
      </c>
      <c r="I425" s="947">
        <v>19.190000000000001</v>
      </c>
      <c r="J425" s="703">
        <f>(M425/I425)*100</f>
        <v>6.461698801459093</v>
      </c>
      <c r="K425" s="950">
        <v>0.31</v>
      </c>
      <c r="L425" s="960">
        <v>4</v>
      </c>
      <c r="M425" s="694">
        <f>K425*L425</f>
        <v>1.24</v>
      </c>
      <c r="N425" s="943" t="s">
        <v>119</v>
      </c>
      <c r="O425" s="795">
        <v>0.3</v>
      </c>
      <c r="P425" s="934">
        <v>43594</v>
      </c>
      <c r="Q425" s="934">
        <v>43619</v>
      </c>
      <c r="R425" s="694">
        <f>(K425-O425)/O425*100</f>
        <v>3.3333333333333366</v>
      </c>
      <c r="S425" s="759">
        <f>IF(INDEX(Historical!$D$7:$D$1439,MATCH(B425,Historical!$B$7:$B$1450,0))=0,"n/a",(INDEX(Historical!$C$7:$C$1439,MATCH(B425,Historical!$B$7:$B$1450,0))/INDEX(Historical!$D$7:$D$1439,MATCH(B425,Historical!$B$7:$B$1450,0))-1)*100)</f>
        <v>3.4782608695652195</v>
      </c>
      <c r="T425" s="759">
        <f>IF(INDEX(Historical!$F$7:$F$1432,MATCH(B425,Historical!$B$7:$B$1450,0))=0,"n/a",((INDEX(Historical!$C$7:$C$1439,MATCH(B425,Historical!$B$7:$B$1450,0))/INDEX(Historical!$F$7:$F$1432,MATCH(B425,Historical!$B$7:$B$1450,0)))^(1/3)-1)*100)</f>
        <v>3.9314609252725896</v>
      </c>
      <c r="U425" s="759">
        <f>IF(INDEX(Historical!$H$7:$H$1432,MATCH(B425,Historical!$B$7:$B$1450,0))=0,"n/a",((INDEX(Historical!$C$7:$C$1439,MATCH(B425,Historical!$B$7:$B$1450,0))/INDEX(Historical!$H$7:$H$1432,MATCH(B425,Historical!$B$7:$B$1450,0)))^(1/5)-1)*100)</f>
        <v>7.0240671021675416</v>
      </c>
      <c r="V425" s="759">
        <f>IF(INDEX(Historical!$O$7:$O$1432,MATCH(B425,Historical!$B$7:$B$1450,0))=0,"n/a",((INDEX(Historical!$C$7:$C$1439,MATCH(B425,Historical!$B$7:$B$1450,0))/INDEX(Historical!$O$7:$O$1432,MATCH(B425,Historical!$B$7:$B$1450,0)))^(1/10)-1)*100)</f>
        <v>8.6311461606814355</v>
      </c>
      <c r="W425" s="760">
        <f>IF(OR(U425&lt;=0,U425="n/a",V425&lt;=0,V425="n/a"),"n/a",U425/V425)</f>
        <v>0.81380467569477311</v>
      </c>
      <c r="X425" s="761">
        <f>IF(OR(AJ425&lt;=0,AJ425="n/a",U425&lt;=0,U425="n/a"),"n/a",U425/AJ425)</f>
        <v>3.1927577737125192</v>
      </c>
      <c r="Y425" s="717"/>
      <c r="Z425" s="703">
        <f>IF(OR(AC425&lt;0.01,AC425="n/a"),"n/a",M425/AC425*100)</f>
        <v>62</v>
      </c>
      <c r="AA425" s="959">
        <f>IF(OR(AC425&lt;0.01,AC425="n/a"),"n/a",I425/AC425)</f>
        <v>9.5950000000000006</v>
      </c>
      <c r="AB425" s="960">
        <v>12</v>
      </c>
      <c r="AC425" s="938">
        <v>2</v>
      </c>
      <c r="AD425" s="938">
        <v>3.33</v>
      </c>
      <c r="AE425" s="938">
        <v>1.49</v>
      </c>
      <c r="AF425" s="938">
        <v>0.84</v>
      </c>
      <c r="AG425" s="938">
        <v>6.5</v>
      </c>
      <c r="AH425" s="938">
        <v>-7.5</v>
      </c>
      <c r="AI425" s="938">
        <v>10.74</v>
      </c>
      <c r="AJ425" s="938">
        <v>2.1999999999999997</v>
      </c>
      <c r="AK425" s="938">
        <v>2.91</v>
      </c>
      <c r="AL425" s="951">
        <v>7730</v>
      </c>
      <c r="AM425" s="945">
        <v>0.89999999999999991</v>
      </c>
      <c r="AN425" s="938">
        <v>0.73</v>
      </c>
      <c r="AO425" s="802">
        <f>IF(U425="n/a","n/a",IF(AA425&lt;0,"n/a",IF(AA425="n/a","n/a",J425+U425-AA425)))</f>
        <v>3.8907659036266349</v>
      </c>
      <c r="AP425" s="803">
        <f>IF(U425="n/a","n/a",J425+U425)</f>
        <v>13.485765903626636</v>
      </c>
      <c r="AQ425" s="961">
        <f>IF(OR(AC425&lt;0.01,AF425="n/a"),"n/a",(I425/SQRT(22.5*AC425*(I425/AF425))-1)*100)</f>
        <v>-40.149074081236357</v>
      </c>
      <c r="AR425" s="703">
        <f>INDEX(Historical!$C$7:$C$1439,MATCH(B425,Historical!$B$7:$B$1450,0))*IF(AH425="n/a",1.03,IF(AH425&lt;0,1.01,IF(AH425&gt;10,1.1,(1+AH425/100))))</f>
        <v>1.2019</v>
      </c>
      <c r="AS425" s="959">
        <f>IF($AI425="n/a",1.03*AR425,IF($AI425&lt;0,1.01*AR425,IF($AI425&gt;10,1.1*AR425,(1+$AI425/100)*AR425)))</f>
        <v>1.32209</v>
      </c>
      <c r="AT425" s="959">
        <f>IF($AK425="n/a",1.03*AS425,IF($AK425&lt;0,1.01*AS425,IF($AK425&gt;10,1.1*AS425,(1+$AK425/100)*AS425)))</f>
        <v>1.3605628189999999</v>
      </c>
      <c r="AU425" s="959">
        <f>IF($AK425="n/a",1.03*AT425,IF($AK425&lt;0,1.01*AT425,IF($AK425&gt;10,1.1*AT425,(1+$AK425/100)*AT425)))</f>
        <v>1.4001551970328998</v>
      </c>
      <c r="AV425" s="959">
        <f>IF($AK425="n/a",1.03*AU425,IF($AK425&lt;0,1.01*AU425,IF($AK425&gt;10,1.1*AU425,(1+$AK425/100)*AU425)))</f>
        <v>1.4408997132665571</v>
      </c>
      <c r="AW425" s="703">
        <f>SUM(AR425:AV425)</f>
        <v>6.7256077292994565</v>
      </c>
      <c r="AX425" s="810">
        <f>AW425/I425*100</f>
        <v>35.047460809272827</v>
      </c>
      <c r="AY425" s="1017">
        <v>1.5</v>
      </c>
      <c r="AZ425" s="945">
        <v>24.77</v>
      </c>
      <c r="BA425" s="945">
        <v>-30.45</v>
      </c>
      <c r="BB425" s="945">
        <v>-5.26</v>
      </c>
      <c r="BC425" s="945">
        <v>-2.8000000000000003</v>
      </c>
      <c r="BE425" s="666">
        <v>2010</v>
      </c>
      <c r="BF425" s="971">
        <f>IF(BE425&gt;2008,0,IF(BE425&gt;2001,1,IF(BE425&gt;1990,2,IF(BE425&gt;1980,3,IF(BE425&gt;1973,4,IF(BE425&gt;1970,5,IF(BE425&gt;1960,6,IF(BE425&gt;1958,7,IF(BE425&gt;1953,8,9)))))))))</f>
        <v>0</v>
      </c>
      <c r="BG425" s="955">
        <v>1.7000000000000002</v>
      </c>
      <c r="BH425" s="937"/>
    </row>
    <row r="426" spans="1:60" ht="11.25" customHeight="1" x14ac:dyDescent="0.2">
      <c r="A426" s="944" t="s">
        <v>645</v>
      </c>
      <c r="B426" s="948" t="s">
        <v>646</v>
      </c>
      <c r="C426" s="1013" t="s">
        <v>112</v>
      </c>
      <c r="D426" s="1013" t="s">
        <v>4383</v>
      </c>
      <c r="E426" s="792">
        <v>16</v>
      </c>
      <c r="F426" s="1227">
        <v>225</v>
      </c>
      <c r="G426" s="1227" t="s">
        <v>106</v>
      </c>
      <c r="H426" s="1227" t="s">
        <v>106</v>
      </c>
      <c r="I426" s="947">
        <v>102.37</v>
      </c>
      <c r="J426" s="703">
        <f>(M426/I426)*100</f>
        <v>1.0159226335840579</v>
      </c>
      <c r="K426" s="950">
        <v>0.26</v>
      </c>
      <c r="L426" s="960">
        <v>4</v>
      </c>
      <c r="M426" s="694">
        <f>K426*L426</f>
        <v>1.04</v>
      </c>
      <c r="N426" s="943" t="s">
        <v>435</v>
      </c>
      <c r="O426" s="795">
        <v>0.24</v>
      </c>
      <c r="P426" s="934">
        <v>43503</v>
      </c>
      <c r="Q426" s="934">
        <v>43518</v>
      </c>
      <c r="R426" s="694">
        <f>(K426-O426)/O426*100</f>
        <v>8.333333333333341</v>
      </c>
      <c r="S426" s="759">
        <f>IF(INDEX(Historical!$D$7:$D$1439,MATCH(B426,Historical!$B$7:$B$1450,0))=0,"n/a",(INDEX(Historical!$C$7:$C$1439,MATCH(B426,Historical!$B$7:$B$1450,0))/INDEX(Historical!$D$7:$D$1439,MATCH(B426,Historical!$B$7:$B$1450,0))-1)*100)</f>
        <v>4.3478260869565188</v>
      </c>
      <c r="T426" s="759">
        <f>IF(INDEX(Historical!$F$7:$F$1432,MATCH(B426,Historical!$B$7:$B$1450,0))=0,"n/a",((INDEX(Historical!$C$7:$C$1439,MATCH(B426,Historical!$B$7:$B$1450,0))/INDEX(Historical!$F$7:$F$1432,MATCH(B426,Historical!$B$7:$B$1450,0)))^(1/3)-1)*100)</f>
        <v>4.5515917149420382</v>
      </c>
      <c r="U426" s="759">
        <f>IF(INDEX(Historical!$H$7:$H$1432,MATCH(B426,Historical!$B$7:$B$1450,0))=0,"n/a",((INDEX(Historical!$C$7:$C$1439,MATCH(B426,Historical!$B$7:$B$1450,0))/INDEX(Historical!$H$7:$H$1432,MATCH(B426,Historical!$B$7:$B$1450,0)))^(1/5)-1)*100)</f>
        <v>9.8560543306117854</v>
      </c>
      <c r="V426" s="759">
        <f>IF(INDEX(Historical!$O$7:$O$1432,MATCH(B426,Historical!$B$7:$B$1450,0))=0,"n/a",((INDEX(Historical!$C$7:$C$1439,MATCH(B426,Historical!$B$7:$B$1450,0))/INDEX(Historical!$O$7:$O$1432,MATCH(B426,Historical!$B$7:$B$1450,0)))^(1/10)-1)*100)</f>
        <v>9.1493425617896982</v>
      </c>
      <c r="W426" s="760">
        <f>IF(OR(U426&lt;=0,U426="n/a",V426&lt;=0,V426="n/a"),"n/a",U426/V426)</f>
        <v>1.0772418088020357</v>
      </c>
      <c r="X426" s="761">
        <f>IF(OR(AJ426&lt;=0,AJ426="n/a",U426&lt;=0,U426="n/a"),"n/a",U426/AJ426)</f>
        <v>1.071310253327368</v>
      </c>
      <c r="Y426" s="714"/>
      <c r="Z426" s="703">
        <f>IF(OR(AC426&lt;0.01,AC426="n/a"),"n/a",M426/AC426*100)</f>
        <v>23.266219239373605</v>
      </c>
      <c r="AA426" s="959">
        <f>IF(OR(AC426&lt;0.01,AC426="n/a"),"n/a",I426/AC426)</f>
        <v>22.901565995525729</v>
      </c>
      <c r="AB426" s="960">
        <v>12</v>
      </c>
      <c r="AC426" s="938">
        <v>4.47</v>
      </c>
      <c r="AD426" s="938">
        <v>2.57</v>
      </c>
      <c r="AE426" s="938">
        <v>1.25</v>
      </c>
      <c r="AF426" s="938">
        <v>5.0599999999999996</v>
      </c>
      <c r="AG426" s="938">
        <v>23.3</v>
      </c>
      <c r="AH426" s="938">
        <v>-50.2</v>
      </c>
      <c r="AI426" s="938">
        <v>10.15</v>
      </c>
      <c r="AJ426" s="938">
        <v>9.1999999999999993</v>
      </c>
      <c r="AK426" s="938">
        <v>8.93</v>
      </c>
      <c r="AL426" s="951">
        <v>11070</v>
      </c>
      <c r="AM426" s="945">
        <v>1.3</v>
      </c>
      <c r="AN426" s="938">
        <v>0.57999999999999996</v>
      </c>
      <c r="AO426" s="802">
        <f>IF(U426="n/a","n/a",IF(AA426&lt;0,"n/a",IF(AA426="n/a","n/a",J426+U426-AA426)))</f>
        <v>-12.029589031329886</v>
      </c>
      <c r="AP426" s="803">
        <f>IF(U426="n/a","n/a",J426+U426)</f>
        <v>10.871976964195843</v>
      </c>
      <c r="AQ426" s="961">
        <f>IF(OR(AC426&lt;0.01,AF426="n/a"),"n/a",(I426/SQRT(22.5*AC426*(I426/AF426))-1)*100)</f>
        <v>126.94289437101443</v>
      </c>
      <c r="AR426" s="703">
        <f>INDEX(Historical!$C$7:$C$1439,MATCH(B426,Historical!$B$7:$B$1450,0))*IF(AH426="n/a",1.03,IF(AH426&lt;0,1.01,IF(AH426&gt;10,1.1,(1+AH426/100))))</f>
        <v>0.96960000000000002</v>
      </c>
      <c r="AS426" s="959">
        <f>IF($AI426="n/a",1.03*AR426,IF($AI426&lt;0,1.01*AR426,IF($AI426&gt;10,1.1*AR426,(1+$AI426/100)*AR426)))</f>
        <v>1.0665600000000002</v>
      </c>
      <c r="AT426" s="959">
        <f>IF($AK426="n/a",1.03*AS426,IF($AK426&lt;0,1.01*AS426,IF($AK426&gt;10,1.1*AS426,(1+$AK426/100)*AS426)))</f>
        <v>1.1618038080000002</v>
      </c>
      <c r="AU426" s="959">
        <f>IF($AK426="n/a",1.03*AT426,IF($AK426&lt;0,1.01*AT426,IF($AK426&gt;10,1.1*AT426,(1+$AK426/100)*AT426)))</f>
        <v>1.2655528880544</v>
      </c>
      <c r="AV426" s="959">
        <f>IF($AK426="n/a",1.03*AU426,IF($AK426&lt;0,1.01*AU426,IF($AK426&gt;10,1.1*AU426,(1+$AK426/100)*AU426)))</f>
        <v>1.378566760957658</v>
      </c>
      <c r="AW426" s="703">
        <f>SUM(AR426:AV426)</f>
        <v>5.8420834570120581</v>
      </c>
      <c r="AX426" s="810">
        <f>AW426/I426*100</f>
        <v>5.7068315492937947</v>
      </c>
      <c r="AY426" s="1017">
        <v>1.1499999999999999</v>
      </c>
      <c r="AZ426" s="945">
        <v>22.39</v>
      </c>
      <c r="BA426" s="945">
        <v>-19.98</v>
      </c>
      <c r="BB426" s="945">
        <v>11.129999999999999</v>
      </c>
      <c r="BC426" s="945">
        <v>2.3199999999999998</v>
      </c>
      <c r="BE426" s="666">
        <v>2004</v>
      </c>
      <c r="BF426" s="971">
        <f>IF(BE426&gt;2008,0,IF(BE426&gt;2001,1,IF(BE426&gt;1990,2,IF(BE426&gt;1980,3,IF(BE426&gt;1973,4,IF(BE426&gt;1970,5,IF(BE426&gt;1960,6,IF(BE426&gt;1958,7,IF(BE426&gt;1953,8,9)))))))))</f>
        <v>1</v>
      </c>
      <c r="BG426" s="955">
        <v>9.9</v>
      </c>
      <c r="BH426" s="937"/>
    </row>
    <row r="427" spans="1:60" ht="11.25" customHeight="1" x14ac:dyDescent="0.2">
      <c r="A427" s="944" t="s">
        <v>1358</v>
      </c>
      <c r="B427" s="948" t="s">
        <v>1359</v>
      </c>
      <c r="C427" s="1013" t="s">
        <v>112</v>
      </c>
      <c r="D427" s="1013" t="s">
        <v>1228</v>
      </c>
      <c r="E427" s="792">
        <v>7</v>
      </c>
      <c r="F427" s="1227">
        <v>614</v>
      </c>
      <c r="G427" s="1160" t="s">
        <v>115</v>
      </c>
      <c r="H427" s="1160" t="s">
        <v>115</v>
      </c>
      <c r="I427" s="947">
        <v>42.44</v>
      </c>
      <c r="J427" s="703">
        <f>(M427/I427)*100</f>
        <v>2.4505183788878417</v>
      </c>
      <c r="K427" s="950">
        <v>0.26</v>
      </c>
      <c r="L427" s="960">
        <v>4</v>
      </c>
      <c r="M427" s="694">
        <f>K427*L427</f>
        <v>1.04</v>
      </c>
      <c r="N427" s="943" t="s">
        <v>467</v>
      </c>
      <c r="O427" s="795">
        <v>0.25</v>
      </c>
      <c r="P427" s="939">
        <v>43084</v>
      </c>
      <c r="Q427" s="939">
        <v>43112</v>
      </c>
      <c r="R427" s="694">
        <f>(K427-O427)/O427*100</f>
        <v>4.0000000000000036</v>
      </c>
      <c r="S427" s="759">
        <f>IF(INDEX(Historical!$D$7:$D$1439,MATCH(B427,Historical!$B$7:$B$1450,0))=0,"n/a",(INDEX(Historical!$C$7:$C$1439,MATCH(B427,Historical!$B$7:$B$1450,0))/INDEX(Historical!$D$7:$D$1439,MATCH(B427,Historical!$B$7:$B$1450,0))-1)*100)</f>
        <v>4.0000000000000036</v>
      </c>
      <c r="T427" s="759">
        <f>IF(INDEX(Historical!$F$7:$F$1432,MATCH(B427,Historical!$B$7:$B$1450,0))=0,"n/a",((INDEX(Historical!$C$7:$C$1439,MATCH(B427,Historical!$B$7:$B$1450,0))/INDEX(Historical!$F$7:$F$1432,MATCH(B427,Historical!$B$7:$B$1450,0)))^(1/3)-1)*100)</f>
        <v>7.7018030008854321</v>
      </c>
      <c r="U427" s="759">
        <f>IF(INDEX(Historical!$H$7:$H$1432,MATCH(B427,Historical!$B$7:$B$1450,0))=0,"n/a",((INDEX(Historical!$C$7:$C$1439,MATCH(B427,Historical!$B$7:$B$1450,0))/INDEX(Historical!$H$7:$H$1432,MATCH(B427,Historical!$B$7:$B$1450,0)))^(1/5)-1)*100)</f>
        <v>9.5315783832574219</v>
      </c>
      <c r="V427" s="759">
        <f>IF(INDEX(Historical!$O$7:$O$1432,MATCH(B427,Historical!$B$7:$B$1450,0))=0,"n/a",((INDEX(Historical!$C$7:$C$1439,MATCH(B427,Historical!$B$7:$B$1450,0))/INDEX(Historical!$O$7:$O$1432,MATCH(B427,Historical!$B$7:$B$1450,0)))^(1/10)-1)*100)</f>
        <v>7.1773462536293131</v>
      </c>
      <c r="W427" s="760">
        <f>IF(OR(U427&lt;=0,U427="n/a",V427&lt;=0,V427="n/a"),"n/a",U427/V427)</f>
        <v>1.3280087160958221</v>
      </c>
      <c r="X427" s="761">
        <f>IF(OR(AJ427&lt;=0,AJ427="n/a",U427&lt;=0,U427="n/a"),"n/a",U427/AJ427)</f>
        <v>0.4838364661551991</v>
      </c>
      <c r="Y427" s="949" t="s">
        <v>734</v>
      </c>
      <c r="Z427" s="703">
        <f>IF(OR(AC427&lt;0.01,AC427="n/a"),"n/a",M427/AC427*100)</f>
        <v>55.319148936170215</v>
      </c>
      <c r="AA427" s="959">
        <f>IF(OR(AC427&lt;0.01,AC427="n/a"),"n/a",I427/AC427)</f>
        <v>22.574468085106382</v>
      </c>
      <c r="AB427" s="960">
        <v>9</v>
      </c>
      <c r="AC427" s="938">
        <v>1.88</v>
      </c>
      <c r="AD427" s="938">
        <v>0.92</v>
      </c>
      <c r="AE427" s="938">
        <v>1.34</v>
      </c>
      <c r="AF427" s="938">
        <v>1.86</v>
      </c>
      <c r="AG427" s="938">
        <v>11.5</v>
      </c>
      <c r="AH427" s="940">
        <v>39.1</v>
      </c>
      <c r="AI427" s="940">
        <v>35.549999999999997</v>
      </c>
      <c r="AJ427" s="938">
        <v>19.7</v>
      </c>
      <c r="AK427" s="938">
        <v>23.7</v>
      </c>
      <c r="AL427" s="951">
        <v>37250</v>
      </c>
      <c r="AM427" s="945">
        <v>0.2</v>
      </c>
      <c r="AN427" s="938">
        <v>0.62</v>
      </c>
      <c r="AO427" s="802">
        <f>IF(U427="n/a","n/a",IF(AA427&lt;0,"n/a",IF(AA427="n/a","n/a",J427+U427-AA427)))</f>
        <v>-10.592371322961117</v>
      </c>
      <c r="AP427" s="803">
        <f>IF(U427="n/a","n/a",J427+U427)</f>
        <v>11.982096762145265</v>
      </c>
      <c r="AQ427" s="961">
        <f>IF(OR(AC427&lt;0.01,AF427="n/a"),"n/a",(I427/SQRT(22.5*AC427*(I427/AF427))-1)*100)</f>
        <v>36.607321486397424</v>
      </c>
      <c r="AR427" s="703">
        <f>INDEX(Historical!$C$7:$C$1439,MATCH(B427,Historical!$B$7:$B$1450,0))*IF(AH427="n/a",1.03,IF(AH427&lt;0,1.01,IF(AH427&gt;10,1.1,(1+AH427/100))))</f>
        <v>1.1440000000000001</v>
      </c>
      <c r="AS427" s="959">
        <f>IF($AI427="n/a",1.03*AR427,IF($AI427&lt;0,1.01*AR427,IF($AI427&gt;10,1.1*AR427,(1+$AI427/100)*AR427)))</f>
        <v>1.2584000000000002</v>
      </c>
      <c r="AT427" s="959">
        <f>IF($AK427="n/a",1.03*AS427,IF($AK427&lt;0,1.01*AS427,IF($AK427&gt;10,1.1*AS427,(1+$AK427/100)*AS427)))</f>
        <v>1.3842400000000004</v>
      </c>
      <c r="AU427" s="959">
        <f>IF($AK427="n/a",1.03*AT427,IF($AK427&lt;0,1.01*AT427,IF($AK427&gt;10,1.1*AT427,(1+$AK427/100)*AT427)))</f>
        <v>1.5226640000000005</v>
      </c>
      <c r="AV427" s="959">
        <f>IF($AK427="n/a",1.03*AU427,IF($AK427&lt;0,1.01*AU427,IF($AK427&gt;10,1.1*AU427,(1+$AK427/100)*AU427)))</f>
        <v>1.6749304000000007</v>
      </c>
      <c r="AW427" s="703">
        <f>SUM(AR427:AV427)</f>
        <v>6.9842344000000018</v>
      </c>
      <c r="AX427" s="810">
        <f>AW427/I427*100</f>
        <v>16.456725730442983</v>
      </c>
      <c r="AY427" s="1017">
        <v>0.94</v>
      </c>
      <c r="AZ427" s="945">
        <v>49.99</v>
      </c>
      <c r="BA427" s="945">
        <v>0.62</v>
      </c>
      <c r="BB427" s="945">
        <v>5.33</v>
      </c>
      <c r="BC427" s="945">
        <v>18.23</v>
      </c>
      <c r="BE427" s="666">
        <v>2012</v>
      </c>
      <c r="BF427" s="971">
        <f>IF(BE427&gt;2008,0,IF(BE427&gt;2001,1,IF(BE427&gt;1990,2,IF(BE427&gt;1980,3,IF(BE427&gt;1973,4,IF(BE427&gt;1970,5,IF(BE427&gt;1960,6,IF(BE427&gt;1958,7,IF(BE427&gt;1953,8,9)))))))))</f>
        <v>0</v>
      </c>
      <c r="BG427" s="955">
        <v>4.9000000000000004</v>
      </c>
      <c r="BH427" s="937"/>
    </row>
    <row r="428" spans="1:60" ht="11.25" customHeight="1" x14ac:dyDescent="0.2">
      <c r="A428" s="936" t="s">
        <v>1356</v>
      </c>
      <c r="B428" s="948" t="s">
        <v>1357</v>
      </c>
      <c r="C428" s="1013" t="s">
        <v>4216</v>
      </c>
      <c r="D428" s="1013" t="s">
        <v>4395</v>
      </c>
      <c r="E428" s="792">
        <v>9</v>
      </c>
      <c r="F428" s="1227">
        <v>474</v>
      </c>
      <c r="G428" s="1227" t="s">
        <v>106</v>
      </c>
      <c r="H428" s="1227" t="s">
        <v>106</v>
      </c>
      <c r="I428" s="947">
        <v>89.09</v>
      </c>
      <c r="J428" s="703">
        <f>(M428/I428)*100</f>
        <v>2.0428779885509036</v>
      </c>
      <c r="K428" s="950">
        <v>0.45500000000000002</v>
      </c>
      <c r="L428" s="960">
        <v>4</v>
      </c>
      <c r="M428" s="694">
        <f>K428*L428</f>
        <v>1.82</v>
      </c>
      <c r="N428" s="943" t="s">
        <v>228</v>
      </c>
      <c r="O428" s="795">
        <v>0.44500000000000001</v>
      </c>
      <c r="P428" s="934">
        <v>43602</v>
      </c>
      <c r="Q428" s="934">
        <v>43620</v>
      </c>
      <c r="R428" s="694">
        <f>(K428-O428)/O428*100</f>
        <v>2.247191011235957</v>
      </c>
      <c r="S428" s="759">
        <f>IF(INDEX(Historical!$D$7:$D$1439,MATCH(B428,Historical!$B$7:$B$1450,0))=0,"n/a",(INDEX(Historical!$C$7:$C$1439,MATCH(B428,Historical!$B$7:$B$1450,0))/INDEX(Historical!$D$7:$D$1439,MATCH(B428,Historical!$B$7:$B$1450,0))-1)*100)</f>
        <v>10.526315789473673</v>
      </c>
      <c r="T428" s="759">
        <f>IF(INDEX(Historical!$F$7:$F$1432,MATCH(B428,Historical!$B$7:$B$1450,0))=0,"n/a",((INDEX(Historical!$C$7:$C$1439,MATCH(B428,Historical!$B$7:$B$1450,0))/INDEX(Historical!$F$7:$F$1432,MATCH(B428,Historical!$B$7:$B$1450,0)))^(1/3)-1)*100)</f>
        <v>11.406620776990772</v>
      </c>
      <c r="U428" s="759">
        <f>IF(INDEX(Historical!$H$7:$H$1432,MATCH(B428,Historical!$B$7:$B$1450,0))=0,"n/a",((INDEX(Historical!$C$7:$C$1439,MATCH(B428,Historical!$B$7:$B$1450,0))/INDEX(Historical!$H$7:$H$1432,MATCH(B428,Historical!$B$7:$B$1450,0)))^(1/5)-1)*100)</f>
        <v>11.496422620900493</v>
      </c>
      <c r="V428" s="759" t="str">
        <f>IF(INDEX(Historical!$O$7:$O$1432,MATCH(B428,Historical!$B$7:$B$1450,0))=0,"n/a",((INDEX(Historical!$C$7:$C$1439,MATCH(B428,Historical!$B$7:$B$1450,0))/INDEX(Historical!$O$7:$O$1432,MATCH(B428,Historical!$B$7:$B$1450,0)))^(1/10)-1)*100)</f>
        <v>n/a</v>
      </c>
      <c r="W428" s="760" t="str">
        <f>IF(OR(U428&lt;=0,U428="n/a",V428&lt;=0,V428="n/a"),"n/a",U428/V428)</f>
        <v>n/a</v>
      </c>
      <c r="X428" s="761">
        <f>IF(OR(AJ428&lt;=0,AJ428="n/a",U428&lt;=0,U428="n/a"),"n/a",U428/AJ428)</f>
        <v>4.4217010080386512</v>
      </c>
      <c r="Y428" s="949"/>
      <c r="Z428" s="703">
        <f>IF(OR(AC428&lt;0.01,AC428="n/a"),"n/a",M428/AC428*100)</f>
        <v>63.19444444444445</v>
      </c>
      <c r="AA428" s="959">
        <f>IF(OR(AC428&lt;0.01,AC428="n/a"),"n/a",I428/AC428)</f>
        <v>30.934027777777779</v>
      </c>
      <c r="AB428" s="960">
        <v>12</v>
      </c>
      <c r="AC428" s="938">
        <v>2.88</v>
      </c>
      <c r="AD428" s="938">
        <v>3.9</v>
      </c>
      <c r="AE428" s="938">
        <v>3.54</v>
      </c>
      <c r="AF428" s="938">
        <v>4.04</v>
      </c>
      <c r="AG428" s="938" t="s">
        <v>137</v>
      </c>
      <c r="AH428" s="938">
        <v>-17.8</v>
      </c>
      <c r="AI428" s="938">
        <v>7.4300000000000006</v>
      </c>
      <c r="AJ428" s="938">
        <v>2.6</v>
      </c>
      <c r="AK428" s="938">
        <v>8</v>
      </c>
      <c r="AL428" s="951">
        <v>4340</v>
      </c>
      <c r="AM428" s="945">
        <v>5.8000000000000007</v>
      </c>
      <c r="AN428" s="938">
        <v>0</v>
      </c>
      <c r="AO428" s="802">
        <f>IF(U428="n/a","n/a",IF(AA428&lt;0,"n/a",IF(AA428="n/a","n/a",J428+U428-AA428)))</f>
        <v>-17.394727168326384</v>
      </c>
      <c r="AP428" s="803">
        <f>IF(U428="n/a","n/a",J428+U428)</f>
        <v>13.539300609451397</v>
      </c>
      <c r="AQ428" s="961">
        <f>IF(OR(AC428&lt;0.01,AF428="n/a"),"n/a",(I428/SQRT(22.5*AC428*(I428/AF428))-1)*100)</f>
        <v>135.67724843968026</v>
      </c>
      <c r="AR428" s="703">
        <f>INDEX(Historical!$C$7:$C$1439,MATCH(B428,Historical!$B$7:$B$1450,0))*IF(AH428="n/a",1.03,IF(AH428&lt;0,1.01,IF(AH428&gt;10,1.1,(1+AH428/100))))</f>
        <v>1.6967999999999999</v>
      </c>
      <c r="AS428" s="959">
        <f>IF($AI428="n/a",1.03*AR428,IF($AI428&lt;0,1.01*AR428,IF($AI428&gt;10,1.1*AR428,(1+$AI428/100)*AR428)))</f>
        <v>1.8228722399999999</v>
      </c>
      <c r="AT428" s="959">
        <f>IF($AK428="n/a",1.03*AS428,IF($AK428&lt;0,1.01*AS428,IF($AK428&gt;10,1.1*AS428,(1+$AK428/100)*AS428)))</f>
        <v>1.9687020192</v>
      </c>
      <c r="AU428" s="959">
        <f>IF($AK428="n/a",1.03*AT428,IF($AK428&lt;0,1.01*AT428,IF($AK428&gt;10,1.1*AT428,(1+$AK428/100)*AT428)))</f>
        <v>2.126198180736</v>
      </c>
      <c r="AV428" s="959">
        <f>IF($AK428="n/a",1.03*AU428,IF($AK428&lt;0,1.01*AU428,IF($AK428&gt;10,1.1*AU428,(1+$AK428/100)*AU428)))</f>
        <v>2.29629403519488</v>
      </c>
      <c r="AW428" s="703">
        <f>SUM(AR428:AV428)</f>
        <v>9.910866475130879</v>
      </c>
      <c r="AX428" s="810">
        <f>AW428/I428*100</f>
        <v>11.124555477753821</v>
      </c>
      <c r="AY428" s="1017">
        <v>0.83</v>
      </c>
      <c r="AZ428" s="945">
        <v>36.909999999999997</v>
      </c>
      <c r="BA428" s="945">
        <v>-3.16</v>
      </c>
      <c r="BB428" s="945">
        <v>1.9</v>
      </c>
      <c r="BC428" s="945">
        <v>10.34</v>
      </c>
      <c r="BE428" s="666">
        <v>2011</v>
      </c>
      <c r="BF428" s="971">
        <f>IF(BE428&gt;2008,0,IF(BE428&gt;2001,1,IF(BE428&gt;1990,2,IF(BE428&gt;1980,3,IF(BE428&gt;1973,4,IF(BE428&gt;1970,5,IF(BE428&gt;1960,6,IF(BE428&gt;1958,7,IF(BE428&gt;1953,8,9)))))))))</f>
        <v>0</v>
      </c>
      <c r="BG428" s="955" t="s">
        <v>137</v>
      </c>
      <c r="BH428" s="937"/>
    </row>
    <row r="429" spans="1:60" ht="11.25" customHeight="1" x14ac:dyDescent="0.2">
      <c r="A429" s="944" t="s">
        <v>643</v>
      </c>
      <c r="B429" s="948" t="s">
        <v>644</v>
      </c>
      <c r="C429" s="1013" t="s">
        <v>128</v>
      </c>
      <c r="D429" s="1013" t="s">
        <v>4353</v>
      </c>
      <c r="E429" s="792">
        <v>15</v>
      </c>
      <c r="F429" s="1227">
        <v>248</v>
      </c>
      <c r="G429" s="1227" t="s">
        <v>106</v>
      </c>
      <c r="H429" s="1227" t="s">
        <v>106</v>
      </c>
      <c r="I429" s="947">
        <v>185.84</v>
      </c>
      <c r="J429" s="703">
        <f>(M429/I429)*100</f>
        <v>1.076194575979337</v>
      </c>
      <c r="K429" s="950">
        <v>0.5</v>
      </c>
      <c r="L429" s="960">
        <v>4</v>
      </c>
      <c r="M429" s="694">
        <f>K429*L429</f>
        <v>2</v>
      </c>
      <c r="N429" s="943" t="s">
        <v>266</v>
      </c>
      <c r="O429" s="795">
        <v>0.45</v>
      </c>
      <c r="P429" s="934">
        <v>43451</v>
      </c>
      <c r="Q429" s="934">
        <v>43469</v>
      </c>
      <c r="R429" s="694">
        <f>(K429-O429)/O429*100</f>
        <v>11.111111111111107</v>
      </c>
      <c r="S429" s="759">
        <f>IF(INDEX(Historical!$D$7:$D$1439,MATCH(B429,Historical!$B$7:$B$1450,0))=0,"n/a",(INDEX(Historical!$C$7:$C$1439,MATCH(B429,Historical!$B$7:$B$1450,0))/INDEX(Historical!$D$7:$D$1439,MATCH(B429,Historical!$B$7:$B$1450,0))-1)*100)</f>
        <v>7.1428571428571397</v>
      </c>
      <c r="T429" s="759">
        <f>IF(INDEX(Historical!$F$7:$F$1432,MATCH(B429,Historical!$B$7:$B$1450,0))=0,"n/a",((INDEX(Historical!$C$7:$C$1439,MATCH(B429,Historical!$B$7:$B$1450,0))/INDEX(Historical!$F$7:$F$1432,MATCH(B429,Historical!$B$7:$B$1450,0)))^(1/3)-1)*100)</f>
        <v>7.7217345015941907</v>
      </c>
      <c r="U429" s="759">
        <f>IF(INDEX(Historical!$H$7:$H$1432,MATCH(B429,Historical!$B$7:$B$1450,0))=0,"n/a",((INDEX(Historical!$C$7:$C$1439,MATCH(B429,Historical!$B$7:$B$1450,0))/INDEX(Historical!$H$7:$H$1432,MATCH(B429,Historical!$B$7:$B$1450,0)))^(1/5)-1)*100)</f>
        <v>22.975474292468157</v>
      </c>
      <c r="V429" s="759">
        <f>IF(INDEX(Historical!$O$7:$O$1432,MATCH(B429,Historical!$B$7:$B$1450,0))=0,"n/a",((INDEX(Historical!$C$7:$C$1439,MATCH(B429,Historical!$B$7:$B$1450,0))/INDEX(Historical!$O$7:$O$1432,MATCH(B429,Historical!$B$7:$B$1450,0)))^(1/10)-1)*100)</f>
        <v>17.140501260826912</v>
      </c>
      <c r="W429" s="760">
        <f>IF(OR(U429&lt;=0,U429="n/a",V429&lt;=0,V429="n/a"),"n/a",U429/V429)</f>
        <v>1.3404202095872513</v>
      </c>
      <c r="X429" s="761">
        <f>IF(OR(AJ429&lt;=0,AJ429="n/a",U429&lt;=0,U429="n/a"),"n/a",U429/AJ429)</f>
        <v>7.1798357163962985</v>
      </c>
      <c r="Y429" s="719"/>
      <c r="Z429" s="703">
        <f>IF(OR(AC429&lt;0.01,AC429="n/a"),"n/a",M429/AC429*100)</f>
        <v>46.296296296296291</v>
      </c>
      <c r="AA429" s="959">
        <f>IF(OR(AC429&lt;0.01,AC429="n/a"),"n/a",I429/AC429)</f>
        <v>43.018518518518519</v>
      </c>
      <c r="AB429" s="960">
        <v>9</v>
      </c>
      <c r="AC429" s="938">
        <v>4.32</v>
      </c>
      <c r="AD429" s="938">
        <v>7.14</v>
      </c>
      <c r="AE429" s="938">
        <v>2.97</v>
      </c>
      <c r="AF429" s="938">
        <v>4.43</v>
      </c>
      <c r="AG429" s="938">
        <v>11.5</v>
      </c>
      <c r="AH429" s="938">
        <v>-5.3</v>
      </c>
      <c r="AI429" s="938">
        <v>6.72</v>
      </c>
      <c r="AJ429" s="938">
        <v>3.2</v>
      </c>
      <c r="AK429" s="938">
        <v>6</v>
      </c>
      <c r="AL429" s="951">
        <v>3430</v>
      </c>
      <c r="AM429" s="945">
        <v>20.18</v>
      </c>
      <c r="AN429" s="938">
        <v>0</v>
      </c>
      <c r="AO429" s="802">
        <f>IF(U429="n/a","n/a",IF(AA429&lt;0,"n/a",IF(AA429="n/a","n/a",J429+U429-AA429)))</f>
        <v>-18.966849650071026</v>
      </c>
      <c r="AP429" s="803">
        <f>IF(U429="n/a","n/a",J429+U429)</f>
        <v>24.051668868447493</v>
      </c>
      <c r="AQ429" s="961">
        <f>IF(OR(AC429&lt;0.01,AF429="n/a"),"n/a",(I429/SQRT(22.5*AC429*(I429/AF429))-1)*100)</f>
        <v>191.03038179470545</v>
      </c>
      <c r="AR429" s="703">
        <f>INDEX(Historical!$C$7:$C$1439,MATCH(B429,Historical!$B$7:$B$1450,0))*IF(AH429="n/a",1.03,IF(AH429&lt;0,1.01,IF(AH429&gt;10,1.1,(1+AH429/100))))</f>
        <v>1.8180000000000001</v>
      </c>
      <c r="AS429" s="959">
        <f>IF($AI429="n/a",1.03*AR429,IF($AI429&lt;0,1.01*AR429,IF($AI429&gt;10,1.1*AR429,(1+$AI429/100)*AR429)))</f>
        <v>1.9401695999999999</v>
      </c>
      <c r="AT429" s="959">
        <f>IF($AK429="n/a",1.03*AS429,IF($AK429&lt;0,1.01*AS429,IF($AK429&gt;10,1.1*AS429,(1+$AK429/100)*AS429)))</f>
        <v>2.056579776</v>
      </c>
      <c r="AU429" s="959">
        <f>IF($AK429="n/a",1.03*AT429,IF($AK429&lt;0,1.01*AT429,IF($AK429&gt;10,1.1*AT429,(1+$AK429/100)*AT429)))</f>
        <v>2.17997456256</v>
      </c>
      <c r="AV429" s="959">
        <f>IF($AK429="n/a",1.03*AU429,IF($AK429&lt;0,1.01*AU429,IF($AK429&gt;10,1.1*AU429,(1+$AK429/100)*AU429)))</f>
        <v>2.3107730363136003</v>
      </c>
      <c r="AW429" s="703">
        <f>SUM(AR429:AV429)</f>
        <v>10.3054969748736</v>
      </c>
      <c r="AX429" s="810">
        <f>AW429/I429*100</f>
        <v>5.5453599735652181</v>
      </c>
      <c r="AY429" s="1017">
        <v>0.39</v>
      </c>
      <c r="AZ429" s="945">
        <v>34.28</v>
      </c>
      <c r="BA429" s="945">
        <v>-1.21</v>
      </c>
      <c r="BB429" s="945">
        <v>13.850000000000001</v>
      </c>
      <c r="BC429" s="945">
        <v>19.09</v>
      </c>
      <c r="BE429" s="666">
        <v>2005</v>
      </c>
      <c r="BF429" s="971">
        <f>IF(BE429&gt;2008,0,IF(BE429&gt;2001,1,IF(BE429&gt;1990,2,IF(BE429&gt;1980,3,IF(BE429&gt;1973,4,IF(BE429&gt;1970,5,IF(BE429&gt;1960,6,IF(BE429&gt;1958,7,IF(BE429&gt;1953,8,9)))))))))</f>
        <v>1</v>
      </c>
      <c r="BG429" s="955">
        <v>9.4</v>
      </c>
      <c r="BH429" s="937"/>
    </row>
    <row r="430" spans="1:60" ht="11.25" customHeight="1" x14ac:dyDescent="0.2">
      <c r="A430" s="944" t="s">
        <v>259</v>
      </c>
      <c r="B430" s="948" t="s">
        <v>260</v>
      </c>
      <c r="C430" s="1013" t="s">
        <v>4216</v>
      </c>
      <c r="D430" s="1013" t="s">
        <v>4351</v>
      </c>
      <c r="E430" s="792">
        <v>29</v>
      </c>
      <c r="F430" s="1227">
        <v>94</v>
      </c>
      <c r="G430" s="1225" t="s">
        <v>37</v>
      </c>
      <c r="H430" s="1225" t="s">
        <v>106</v>
      </c>
      <c r="I430" s="938">
        <v>139.69999999999999</v>
      </c>
      <c r="J430" s="703">
        <f>(M430/I430)*100</f>
        <v>1.1453113815318541</v>
      </c>
      <c r="K430" s="957">
        <v>0.4</v>
      </c>
      <c r="L430" s="960">
        <v>4</v>
      </c>
      <c r="M430" s="694">
        <f>K430*L430</f>
        <v>1.6</v>
      </c>
      <c r="N430" s="943" t="s">
        <v>595</v>
      </c>
      <c r="O430" s="796">
        <v>0.37</v>
      </c>
      <c r="P430" s="934">
        <v>43524</v>
      </c>
      <c r="Q430" s="934">
        <v>43542</v>
      </c>
      <c r="R430" s="694">
        <f>(K430-O430)/O430*100</f>
        <v>8.1081081081081159</v>
      </c>
      <c r="S430" s="759">
        <f>IF(INDEX(Historical!$D$7:$D$1439,MATCH(B430,Historical!$B$7:$B$1450,0))=0,"n/a",(INDEX(Historical!$C$7:$C$1439,MATCH(B430,Historical!$B$7:$B$1450,0))/INDEX(Historical!$D$7:$D$1439,MATCH(B430,Historical!$B$7:$B$1450,0))-1)*100)</f>
        <v>19.354838709677423</v>
      </c>
      <c r="T430" s="759">
        <f>IF(INDEX(Historical!$F$7:$F$1432,MATCH(B430,Historical!$B$7:$B$1450,0))=0,"n/a",((INDEX(Historical!$C$7:$C$1439,MATCH(B430,Historical!$B$7:$B$1450,0))/INDEX(Historical!$F$7:$F$1432,MATCH(B430,Historical!$B$7:$B$1450,0)))^(1/3)-1)*100)</f>
        <v>13.960384306101293</v>
      </c>
      <c r="U430" s="759">
        <f>IF(INDEX(Historical!$H$7:$H$1432,MATCH(B430,Historical!$B$7:$B$1450,0))=0,"n/a",((INDEX(Historical!$C$7:$C$1439,MATCH(B430,Historical!$B$7:$B$1450,0))/INDEX(Historical!$H$7:$H$1432,MATCH(B430,Historical!$B$7:$B$1450,0)))^(1/5)-1)*100)</f>
        <v>15.182836968177259</v>
      </c>
      <c r="V430" s="759">
        <f>IF(INDEX(Historical!$O$7:$O$1432,MATCH(B430,Historical!$B$7:$B$1450,0))=0,"n/a",((INDEX(Historical!$C$7:$C$1439,MATCH(B430,Historical!$B$7:$B$1450,0))/INDEX(Historical!$O$7:$O$1432,MATCH(B430,Historical!$B$7:$B$1450,0)))^(1/10)-1)*100)</f>
        <v>17.304330741852002</v>
      </c>
      <c r="W430" s="760">
        <f>IF(OR(U430&lt;=0,U430="n/a",V430&lt;=0,V430="n/a"),"n/a",U430/V430)</f>
        <v>0.87740099254207338</v>
      </c>
      <c r="X430" s="761">
        <f>IF(OR(AJ430&lt;=0,AJ430="n/a",U430&lt;=0,U430="n/a"),"n/a",U430/AJ430)</f>
        <v>1.320246692884979</v>
      </c>
      <c r="Y430" s="949" t="s">
        <v>153</v>
      </c>
      <c r="Z430" s="703">
        <f>IF(OR(AC430&lt;0.01,AC430="n/a"),"n/a",M430/AC430*100)</f>
        <v>43.715846994535518</v>
      </c>
      <c r="AA430" s="959">
        <f>IF(OR(AC430&lt;0.01,AC430="n/a"),"n/a",I430/AC430)</f>
        <v>38.169398907103819</v>
      </c>
      <c r="AB430" s="960">
        <v>6</v>
      </c>
      <c r="AC430" s="938">
        <v>3.66</v>
      </c>
      <c r="AD430" s="938">
        <v>3.46</v>
      </c>
      <c r="AE430" s="938">
        <v>6.81</v>
      </c>
      <c r="AF430" s="938">
        <v>7.53</v>
      </c>
      <c r="AG430" s="938">
        <v>21.5</v>
      </c>
      <c r="AH430" s="938">
        <v>6</v>
      </c>
      <c r="AI430" s="938">
        <v>7.23</v>
      </c>
      <c r="AJ430" s="938">
        <v>11.5</v>
      </c>
      <c r="AK430" s="938">
        <v>11</v>
      </c>
      <c r="AL430" s="951">
        <v>10740</v>
      </c>
      <c r="AM430" s="945">
        <v>0.6</v>
      </c>
      <c r="AN430" s="938">
        <v>0.02</v>
      </c>
      <c r="AO430" s="802">
        <f>IF(U430="n/a","n/a",IF(AA430&lt;0,"n/a",IF(AA430="n/a","n/a",J430+U430-AA430)))</f>
        <v>-21.841250557394705</v>
      </c>
      <c r="AP430" s="803">
        <f>IF(U430="n/a","n/a",J430+U430)</f>
        <v>16.328148349709114</v>
      </c>
      <c r="AQ430" s="961">
        <f>IF(OR(AC430&lt;0.01,AF430="n/a"),"n/a",(I430/SQRT(22.5*AC430*(I430/AF430))-1)*100)</f>
        <v>257.40768739509144</v>
      </c>
      <c r="AR430" s="703">
        <f>INDEX(Historical!$C$7:$C$1439,MATCH(B430,Historical!$B$7:$B$1450,0))*IF(AH430="n/a",1.03,IF(AH430&lt;0,1.01,IF(AH430&gt;10,1.1,(1+AH430/100))))</f>
        <v>1.5688</v>
      </c>
      <c r="AS430" s="959">
        <f>IF($AI430="n/a",1.03*AR430,IF($AI430&lt;0,1.01*AR430,IF($AI430&gt;10,1.1*AR430,(1+$AI430/100)*AR430)))</f>
        <v>1.68222424</v>
      </c>
      <c r="AT430" s="959">
        <f>IF($AK430="n/a",1.03*AS430,IF($AK430&lt;0,1.01*AS430,IF($AK430&gt;10,1.1*AS430,(1+$AK430/100)*AS430)))</f>
        <v>1.8504466640000001</v>
      </c>
      <c r="AU430" s="959">
        <f>IF($AK430="n/a",1.03*AT430,IF($AK430&lt;0,1.01*AT430,IF($AK430&gt;10,1.1*AT430,(1+$AK430/100)*AT430)))</f>
        <v>2.0354913304000002</v>
      </c>
      <c r="AV430" s="959">
        <f>IF($AK430="n/a",1.03*AU430,IF($AK430&lt;0,1.01*AU430,IF($AK430&gt;10,1.1*AU430,(1+$AK430/100)*AU430)))</f>
        <v>2.2390404634400003</v>
      </c>
      <c r="AW430" s="703">
        <f>SUM(AR430:AV430)</f>
        <v>9.3760026978400006</v>
      </c>
      <c r="AX430" s="810">
        <f>AW430/I430*100</f>
        <v>6.711526626943451</v>
      </c>
      <c r="AY430" s="1017">
        <v>0.91</v>
      </c>
      <c r="AZ430" s="945">
        <v>16.220000000000002</v>
      </c>
      <c r="BA430" s="945">
        <v>-14.649999999999999</v>
      </c>
      <c r="BB430" s="945">
        <v>2.25</v>
      </c>
      <c r="BC430" s="945">
        <v>2.02</v>
      </c>
      <c r="BE430" s="666">
        <v>1991</v>
      </c>
      <c r="BF430" s="971">
        <f>IF(BE430&gt;2008,0,IF(BE430&gt;2001,1,IF(BE430&gt;1990,2,IF(BE430&gt;1980,3,IF(BE430&gt;1973,4,IF(BE430&gt;1970,5,IF(BE430&gt;1960,6,IF(BE430&gt;1958,7,IF(BE430&gt;1953,8,9)))))))))</f>
        <v>2</v>
      </c>
      <c r="BG430" s="955">
        <v>14.7</v>
      </c>
      <c r="BH430" s="937"/>
    </row>
    <row r="431" spans="1:60" s="838" customFormat="1" ht="11.25" customHeight="1" x14ac:dyDescent="0.2">
      <c r="A431" s="817" t="s">
        <v>1362</v>
      </c>
      <c r="B431" s="846" t="s">
        <v>1363</v>
      </c>
      <c r="C431" s="1013" t="s">
        <v>4345</v>
      </c>
      <c r="D431" s="1013" t="s">
        <v>4376</v>
      </c>
      <c r="E431" s="818">
        <v>9</v>
      </c>
      <c r="F431" s="1227">
        <v>476</v>
      </c>
      <c r="G431" s="1236" t="s">
        <v>115</v>
      </c>
      <c r="H431" s="1236" t="s">
        <v>115</v>
      </c>
      <c r="I431" s="819">
        <v>145.69</v>
      </c>
      <c r="J431" s="820">
        <f>(M431/I431)*100</f>
        <v>0.59029446084151282</v>
      </c>
      <c r="K431" s="821">
        <v>0.43</v>
      </c>
      <c r="L431" s="822">
        <v>2</v>
      </c>
      <c r="M431" s="823">
        <f>K431*L431</f>
        <v>0.86</v>
      </c>
      <c r="N431" s="824" t="s">
        <v>1364</v>
      </c>
      <c r="O431" s="825">
        <v>0.41</v>
      </c>
      <c r="P431" s="826">
        <v>43601</v>
      </c>
      <c r="Q431" s="826">
        <v>43630</v>
      </c>
      <c r="R431" s="823">
        <f>(K431-O431)/O431*100</f>
        <v>4.8780487804878092</v>
      </c>
      <c r="S431" s="759">
        <f>IF(INDEX(Historical!$D$7:$D$1439,MATCH(B431,Historical!$B$7:$B$1450,0))=0,"n/a",(INDEX(Historical!$C$7:$C$1439,MATCH(B431,Historical!$B$7:$B$1450,0))/INDEX(Historical!$D$7:$D$1439,MATCH(B431,Historical!$B$7:$B$1450,0))-1)*100)</f>
        <v>13.888888888888884</v>
      </c>
      <c r="T431" s="759">
        <f>IF(INDEX(Historical!$F$7:$F$1432,MATCH(B431,Historical!$B$7:$B$1450,0))=0,"n/a",((INDEX(Historical!$C$7:$C$1439,MATCH(B431,Historical!$B$7:$B$1450,0))/INDEX(Historical!$F$7:$F$1432,MATCH(B431,Historical!$B$7:$B$1450,0)))^(1/3)-1)*100)</f>
        <v>13.555613628301177</v>
      </c>
      <c r="U431" s="759">
        <f>IF(INDEX(Historical!$H$7:$H$1432,MATCH(B431,Historical!$B$7:$B$1450,0))=0,"n/a",((INDEX(Historical!$C$7:$C$1439,MATCH(B431,Historical!$B$7:$B$1450,0))/INDEX(Historical!$H$7:$H$1432,MATCH(B431,Historical!$B$7:$B$1450,0)))^(1/5)-1)*100)</f>
        <v>13.258872838875678</v>
      </c>
      <c r="V431" s="759">
        <f>IF(INDEX(Historical!$O$7:$O$1432,MATCH(B431,Historical!$B$7:$B$1450,0))=0,"n/a",((INDEX(Historical!$C$7:$C$1439,MATCH(B431,Historical!$B$7:$B$1450,0))/INDEX(Historical!$O$7:$O$1432,MATCH(B431,Historical!$B$7:$B$1450,0)))^(1/10)-1)*100)</f>
        <v>0.89630430261684602</v>
      </c>
      <c r="W431" s="827">
        <f>IF(OR(U431&lt;=0,U431="n/a",V431&lt;=0,V431="n/a"),"n/a",U431/V431)</f>
        <v>14.792825160121549</v>
      </c>
      <c r="X431" s="828">
        <f>IF(OR(AJ431&lt;=0,AJ431="n/a",U431&lt;=0,U431="n/a"),"n/a",U431/AJ431)</f>
        <v>0.94034559140962271</v>
      </c>
      <c r="Y431" s="839"/>
      <c r="Z431" s="820">
        <f>IF(OR(AC431&lt;0.01,AC431="n/a"),"n/a",M431/AC431*100)</f>
        <v>7.7130044843049319</v>
      </c>
      <c r="AA431" s="830">
        <f>IF(OR(AC431&lt;0.01,AC431="n/a"),"n/a",I431/AC431)</f>
        <v>13.066367713004484</v>
      </c>
      <c r="AB431" s="822">
        <v>12</v>
      </c>
      <c r="AC431" s="831">
        <v>11.15</v>
      </c>
      <c r="AD431" s="831">
        <v>1.34</v>
      </c>
      <c r="AE431" s="831">
        <v>0.45</v>
      </c>
      <c r="AF431" s="831">
        <v>1.76</v>
      </c>
      <c r="AG431" s="831">
        <v>12.9</v>
      </c>
      <c r="AH431" s="840">
        <v>31.6</v>
      </c>
      <c r="AI431" s="840">
        <v>7.42</v>
      </c>
      <c r="AJ431" s="831">
        <v>14.099999999999998</v>
      </c>
      <c r="AK431" s="831">
        <v>9.7000000000000011</v>
      </c>
      <c r="AL431" s="832">
        <v>7450</v>
      </c>
      <c r="AM431" s="833">
        <v>0.5</v>
      </c>
      <c r="AN431" s="831">
        <v>0.35</v>
      </c>
      <c r="AO431" s="834">
        <f>IF(U431="n/a","n/a",IF(AA431&lt;0,"n/a",IF(AA431="n/a","n/a",J431+U431-AA431)))</f>
        <v>0.78279958671270755</v>
      </c>
      <c r="AP431" s="835">
        <f>IF(U431="n/a","n/a",J431+U431)</f>
        <v>13.849167299717191</v>
      </c>
      <c r="AQ431" s="836">
        <f>IF(OR(AC431&lt;0.01,AF431="n/a"),"n/a",(I431/SQRT(22.5*AC431*(I431/AF431))-1)*100)</f>
        <v>1.0979880553468879</v>
      </c>
      <c r="AR431" s="703">
        <f>INDEX(Historical!$C$7:$C$1439,MATCH(B431,Historical!$B$7:$B$1450,0))*IF(AH431="n/a",1.03,IF(AH431&lt;0,1.01,IF(AH431&gt;10,1.1,(1+AH431/100))))</f>
        <v>0.90200000000000002</v>
      </c>
      <c r="AS431" s="830">
        <f>IF($AI431="n/a",1.03*AR431,IF($AI431&lt;0,1.01*AR431,IF($AI431&gt;10,1.1*AR431,(1+$AI431/100)*AR431)))</f>
        <v>0.96892840000000002</v>
      </c>
      <c r="AT431" s="830">
        <f>IF($AK431="n/a",1.03*AS431,IF($AK431&lt;0,1.01*AS431,IF($AK431&gt;10,1.1*AS431,(1+$AK431/100)*AS431)))</f>
        <v>1.0629144548</v>
      </c>
      <c r="AU431" s="830">
        <f>IF($AK431="n/a",1.03*AT431,IF($AK431&lt;0,1.01*AT431,IF($AK431&gt;10,1.1*AT431,(1+$AK431/100)*AT431)))</f>
        <v>1.1660171569155999</v>
      </c>
      <c r="AV431" s="830">
        <f>IF($AK431="n/a",1.03*AU431,IF($AK431&lt;0,1.01*AU431,IF($AK431&gt;10,1.1*AU431,(1+$AK431/100)*AU431)))</f>
        <v>1.2791208211364131</v>
      </c>
      <c r="AW431" s="820">
        <f>SUM(AR431:AV431)</f>
        <v>5.3789808328520126</v>
      </c>
      <c r="AX431" s="837">
        <f>AW431/I431*100</f>
        <v>3.6920727797735005</v>
      </c>
      <c r="AY431" s="1018">
        <v>1.74</v>
      </c>
      <c r="AZ431" s="833">
        <v>21.62</v>
      </c>
      <c r="BA431" s="833">
        <v>-15.939999999999998</v>
      </c>
      <c r="BB431" s="833">
        <v>6.9599999999999991</v>
      </c>
      <c r="BC431" s="833">
        <v>2.29</v>
      </c>
      <c r="BD431" s="985"/>
      <c r="BE431" s="666">
        <v>2011</v>
      </c>
      <c r="BF431" s="971">
        <f>IF(BE431&gt;2008,0,IF(BE431&gt;2001,1,IF(BE431&gt;1990,2,IF(BE431&gt;1980,3,IF(BE431&gt;1973,4,IF(BE431&gt;1970,5,IF(BE431&gt;1960,6,IF(BE431&gt;1958,7,IF(BE431&gt;1953,8,9)))))))))</f>
        <v>0</v>
      </c>
      <c r="BG431" s="892">
        <v>4.7</v>
      </c>
    </row>
    <row r="432" spans="1:60" ht="11.25" customHeight="1" x14ac:dyDescent="0.2">
      <c r="A432" s="936" t="s">
        <v>261</v>
      </c>
      <c r="B432" s="948" t="s">
        <v>262</v>
      </c>
      <c r="C432" s="1013" t="s">
        <v>154</v>
      </c>
      <c r="D432" s="1013" t="s">
        <v>4375</v>
      </c>
      <c r="E432" s="792">
        <v>57</v>
      </c>
      <c r="F432" s="1227">
        <v>11</v>
      </c>
      <c r="G432" s="1227" t="s">
        <v>37</v>
      </c>
      <c r="H432" s="1227" t="s">
        <v>37</v>
      </c>
      <c r="I432" s="938">
        <v>130.22</v>
      </c>
      <c r="J432" s="703">
        <f>(M432/I432)*100</f>
        <v>2.9181385347872828</v>
      </c>
      <c r="K432" s="950">
        <v>0.95</v>
      </c>
      <c r="L432" s="960">
        <v>4</v>
      </c>
      <c r="M432" s="694">
        <f>K432*L432</f>
        <v>3.8</v>
      </c>
      <c r="N432" s="943" t="s">
        <v>111</v>
      </c>
      <c r="O432" s="795">
        <v>0.9</v>
      </c>
      <c r="P432" s="934">
        <v>43609</v>
      </c>
      <c r="Q432" s="934">
        <v>43627</v>
      </c>
      <c r="R432" s="694">
        <f>(K432-O432)/O432*100</f>
        <v>5.5555555555555483</v>
      </c>
      <c r="S432" s="759">
        <f>IF(INDEX(Historical!$D$7:$D$1439,MATCH(B432,Historical!$B$7:$B$1450,0))=0,"n/a",(INDEX(Historical!$C$7:$C$1439,MATCH(B432,Historical!$B$7:$B$1450,0))/INDEX(Historical!$D$7:$D$1439,MATCH(B432,Historical!$B$7:$B$1450,0))-1)*100)</f>
        <v>6.6265060240963791</v>
      </c>
      <c r="T432" s="759">
        <f>IF(INDEX(Historical!$F$7:$F$1432,MATCH(B432,Historical!$B$7:$B$1450,0))=0,"n/a",((INDEX(Historical!$C$7:$C$1439,MATCH(B432,Historical!$B$7:$B$1450,0))/INDEX(Historical!$F$7:$F$1432,MATCH(B432,Historical!$B$7:$B$1450,0)))^(1/3)-1)*100)</f>
        <v>6.2658569182611146</v>
      </c>
      <c r="U432" s="759">
        <f>IF(INDEX(Historical!$H$7:$H$1432,MATCH(B432,Historical!$B$7:$B$1450,0))=0,"n/a",((INDEX(Historical!$C$7:$C$1439,MATCH(B432,Historical!$B$7:$B$1450,0))/INDEX(Historical!$H$7:$H$1432,MATCH(B432,Historical!$B$7:$B$1450,0)))^(1/5)-1)*100)</f>
        <v>6.4487827443383994</v>
      </c>
      <c r="V432" s="759">
        <f>IF(INDEX(Historical!$O$7:$O$1432,MATCH(B432,Historical!$B$7:$B$1450,0))=0,"n/a",((INDEX(Historical!$C$7:$C$1439,MATCH(B432,Historical!$B$7:$B$1450,0))/INDEX(Historical!$O$7:$O$1432,MATCH(B432,Historical!$B$7:$B$1450,0)))^(1/10)-1)*100)</f>
        <v>7.0271302979190597</v>
      </c>
      <c r="W432" s="760">
        <f>IF(OR(U432&lt;=0,U432="n/a",V432&lt;=0,V432="n/a"),"n/a",U432/V432)</f>
        <v>0.91769790382968619</v>
      </c>
      <c r="X432" s="761">
        <f>IF(OR(AJ432&lt;=0,AJ432="n/a",U432&lt;=0,U432="n/a"),"n/a",U432/AJ432)</f>
        <v>2.0802524981736772</v>
      </c>
      <c r="Y432" s="948"/>
      <c r="Z432" s="703">
        <f>IF(OR(AC432&lt;0.01,AC432="n/a"),"n/a",M432/AC432*100)</f>
        <v>63.018242122719727</v>
      </c>
      <c r="AA432" s="959">
        <f>IF(OR(AC432&lt;0.01,AC432="n/a"),"n/a",I432/AC432)</f>
        <v>21.59535655058043</v>
      </c>
      <c r="AB432" s="960">
        <v>12</v>
      </c>
      <c r="AC432" s="938">
        <v>6.03</v>
      </c>
      <c r="AD432" s="938">
        <v>3.25</v>
      </c>
      <c r="AE432" s="938">
        <v>4.32</v>
      </c>
      <c r="AF432" s="938">
        <v>5.96</v>
      </c>
      <c r="AG432" s="938">
        <v>24.9</v>
      </c>
      <c r="AH432" s="938">
        <v>7.6</v>
      </c>
      <c r="AI432" s="938">
        <v>6.02</v>
      </c>
      <c r="AJ432" s="938">
        <v>3.1</v>
      </c>
      <c r="AK432" s="938">
        <v>6.74</v>
      </c>
      <c r="AL432" s="951">
        <v>351730</v>
      </c>
      <c r="AM432" s="945">
        <v>6.9999999999999993E-2</v>
      </c>
      <c r="AN432" s="938">
        <v>0.5</v>
      </c>
      <c r="AO432" s="802">
        <f>IF(U432="n/a","n/a",IF(AA432&lt;0,"n/a",IF(AA432="n/a","n/a",J432+U432-AA432)))</f>
        <v>-12.228435271454748</v>
      </c>
      <c r="AP432" s="803">
        <f>IF(U432="n/a","n/a",J432+U432)</f>
        <v>9.3669212791256822</v>
      </c>
      <c r="AQ432" s="961">
        <f>IF(OR(AC432&lt;0.01,AF432="n/a"),"n/a",(I432/SQRT(22.5*AC432*(I432/AF432))-1)*100)</f>
        <v>139.17295001405651</v>
      </c>
      <c r="AR432" s="703">
        <f>INDEX(Historical!$C$7:$C$1439,MATCH(B432,Historical!$B$7:$B$1450,0))*IF(AH432="n/a",1.03,IF(AH432&lt;0,1.01,IF(AH432&gt;10,1.1,(1+AH432/100))))</f>
        <v>3.8090400000000004</v>
      </c>
      <c r="AS432" s="959">
        <f>IF($AI432="n/a",1.03*AR432,IF($AI432&lt;0,1.01*AR432,IF($AI432&gt;10,1.1*AR432,(1+$AI432/100)*AR432)))</f>
        <v>4.0383442080000007</v>
      </c>
      <c r="AT432" s="959">
        <f>IF($AK432="n/a",1.03*AS432,IF($AK432&lt;0,1.01*AS432,IF($AK432&gt;10,1.1*AS432,(1+$AK432/100)*AS432)))</f>
        <v>4.3105286076192</v>
      </c>
      <c r="AU432" s="959">
        <f>IF($AK432="n/a",1.03*AT432,IF($AK432&lt;0,1.01*AT432,IF($AK432&gt;10,1.1*AT432,(1+$AK432/100)*AT432)))</f>
        <v>4.6010582357727339</v>
      </c>
      <c r="AV432" s="959">
        <f>IF($AK432="n/a",1.03*AU432,IF($AK432&lt;0,1.01*AU432,IF($AK432&gt;10,1.1*AU432,(1+$AK432/100)*AU432)))</f>
        <v>4.911169560863816</v>
      </c>
      <c r="AW432" s="703">
        <f>SUM(AR432:AV432)</f>
        <v>21.67014061225575</v>
      </c>
      <c r="AX432" s="810">
        <f>AW432/I432*100</f>
        <v>16.641176940758523</v>
      </c>
      <c r="AY432" s="1017">
        <v>0.68</v>
      </c>
      <c r="AZ432" s="945">
        <v>7.62</v>
      </c>
      <c r="BA432" s="945">
        <v>-12.6</v>
      </c>
      <c r="BB432" s="945">
        <v>-4.96</v>
      </c>
      <c r="BC432" s="945">
        <v>-4.95</v>
      </c>
      <c r="BE432" s="666">
        <v>1963</v>
      </c>
      <c r="BF432" s="971">
        <f>IF(BE432&gt;2008,0,IF(BE432&gt;2001,1,IF(BE432&gt;1990,2,IF(BE432&gt;1980,3,IF(BE432&gt;1973,4,IF(BE432&gt;1970,5,IF(BE432&gt;1960,6,IF(BE432&gt;1958,7,IF(BE432&gt;1953,8,9)))))))))</f>
        <v>6</v>
      </c>
      <c r="BG432" s="955">
        <v>10</v>
      </c>
      <c r="BH432" s="937"/>
    </row>
    <row r="433" spans="1:60" ht="11.25" customHeight="1" x14ac:dyDescent="0.2">
      <c r="A433" s="944" t="s">
        <v>1360</v>
      </c>
      <c r="B433" s="948" t="s">
        <v>1361</v>
      </c>
      <c r="C433" s="1013" t="s">
        <v>247</v>
      </c>
      <c r="D433" s="1013" t="s">
        <v>4372</v>
      </c>
      <c r="E433" s="792">
        <v>6</v>
      </c>
      <c r="F433" s="1227">
        <v>735</v>
      </c>
      <c r="G433" s="1237" t="s">
        <v>106</v>
      </c>
      <c r="H433" s="1237" t="s">
        <v>106</v>
      </c>
      <c r="I433" s="947">
        <v>67.989999999999995</v>
      </c>
      <c r="J433" s="703">
        <f>(M433/I433)*100</f>
        <v>0.82365053684365364</v>
      </c>
      <c r="K433" s="950">
        <v>0.14000000000000001</v>
      </c>
      <c r="L433" s="960">
        <v>4</v>
      </c>
      <c r="M433" s="694">
        <f>K433*L433</f>
        <v>0.56000000000000005</v>
      </c>
      <c r="N433" s="943" t="s">
        <v>3964</v>
      </c>
      <c r="O433" s="795">
        <v>0.12</v>
      </c>
      <c r="P433" s="934">
        <v>43382</v>
      </c>
      <c r="Q433" s="934">
        <v>43397</v>
      </c>
      <c r="R433" s="694">
        <f>(K433-O433)/O433*100</f>
        <v>16.666666666666682</v>
      </c>
      <c r="S433" s="759">
        <f>IF(INDEX(Historical!$D$7:$D$1439,MATCH(B433,Historical!$B$7:$B$1450,0))=0,"n/a",(INDEX(Historical!$C$7:$C$1439,MATCH(B433,Historical!$B$7:$B$1450,0))/INDEX(Historical!$D$7:$D$1439,MATCH(B433,Historical!$B$7:$B$1450,0))-1)*100)</f>
        <v>29.729729729729737</v>
      </c>
      <c r="T433" s="759">
        <f>IF(INDEX(Historical!$F$7:$F$1432,MATCH(B433,Historical!$B$7:$B$1450,0))=0,"n/a",((INDEX(Historical!$C$7:$C$1439,MATCH(B433,Historical!$B$7:$B$1450,0))/INDEX(Historical!$F$7:$F$1432,MATCH(B433,Historical!$B$7:$B$1450,0)))^(1/3)-1)*100)</f>
        <v>16.318055297195457</v>
      </c>
      <c r="U433" s="759">
        <f>IF(INDEX(Historical!$H$7:$H$1432,MATCH(B433,Historical!$B$7:$B$1450,0))=0,"n/a",((INDEX(Historical!$C$7:$C$1439,MATCH(B433,Historical!$B$7:$B$1450,0))/INDEX(Historical!$H$7:$H$1432,MATCH(B433,Historical!$B$7:$B$1450,0)))^(1/5)-1)*100)</f>
        <v>44.955932735539108</v>
      </c>
      <c r="V433" s="759">
        <f>IF(INDEX(Historical!$O$7:$O$1432,MATCH(B433,Historical!$B$7:$B$1450,0))=0,"n/a",((INDEX(Historical!$C$7:$C$1439,MATCH(B433,Historical!$B$7:$B$1450,0))/INDEX(Historical!$O$7:$O$1432,MATCH(B433,Historical!$B$7:$B$1450,0)))^(1/10)-1)*100)</f>
        <v>8.1139800821938621</v>
      </c>
      <c r="W433" s="760">
        <f>IF(OR(U433&lt;=0,U433="n/a",V433&lt;=0,V433="n/a"),"n/a",U433/V433)</f>
        <v>5.5405525130872517</v>
      </c>
      <c r="X433" s="761">
        <f>IF(OR(AJ433&lt;=0,AJ433="n/a",U433&lt;=0,U433="n/a"),"n/a",U433/AJ433)</f>
        <v>2.3293229396652388</v>
      </c>
      <c r="Y433" s="706"/>
      <c r="Z433" s="703">
        <f>IF(OR(AC433&lt;0.01,AC433="n/a"),"n/a",M433/AC433*100)</f>
        <v>12.22707423580786</v>
      </c>
      <c r="AA433" s="959">
        <f>IF(OR(AC433&lt;0.01,AC433="n/a"),"n/a",I433/AC433)</f>
        <v>14.844978165938864</v>
      </c>
      <c r="AB433" s="960">
        <v>9</v>
      </c>
      <c r="AC433" s="938">
        <v>4.58</v>
      </c>
      <c r="AD433" s="938">
        <v>1.07</v>
      </c>
      <c r="AE433" s="938">
        <v>1.27</v>
      </c>
      <c r="AF433" s="938">
        <v>2.2799999999999998</v>
      </c>
      <c r="AG433" s="938">
        <v>15.5</v>
      </c>
      <c r="AH433" s="938">
        <v>38.5</v>
      </c>
      <c r="AI433" s="938">
        <v>0.31</v>
      </c>
      <c r="AJ433" s="938">
        <v>19.3</v>
      </c>
      <c r="AK433" s="938">
        <v>14.000000000000002</v>
      </c>
      <c r="AL433" s="951">
        <v>690.16</v>
      </c>
      <c r="AM433" s="945">
        <v>1.5</v>
      </c>
      <c r="AN433" s="938">
        <v>0</v>
      </c>
      <c r="AO433" s="802">
        <f>IF(U433="n/a","n/a",IF(AA433&lt;0,"n/a",IF(AA433="n/a","n/a",J433+U433-AA433)))</f>
        <v>30.934605106443897</v>
      </c>
      <c r="AP433" s="803">
        <f>IF(U433="n/a","n/a",J433+U433)</f>
        <v>45.779583272382759</v>
      </c>
      <c r="AQ433" s="961">
        <f>IF(OR(AC433&lt;0.01,AF433="n/a"),"n/a",(I433/SQRT(22.5*AC433*(I433/AF433))-1)*100)</f>
        <v>22.649546302264746</v>
      </c>
      <c r="AR433" s="703">
        <f>INDEX(Historical!$C$7:$C$1439,MATCH(B433,Historical!$B$7:$B$1450,0))*IF(AH433="n/a",1.03,IF(AH433&lt;0,1.01,IF(AH433&gt;10,1.1,(1+AH433/100))))</f>
        <v>0.52800000000000002</v>
      </c>
      <c r="AS433" s="959">
        <f>IF($AI433="n/a",1.03*AR433,IF($AI433&lt;0,1.01*AR433,IF($AI433&gt;10,1.1*AR433,(1+$AI433/100)*AR433)))</f>
        <v>0.52963680000000013</v>
      </c>
      <c r="AT433" s="959">
        <f>IF($AK433="n/a",1.03*AS433,IF($AK433&lt;0,1.01*AS433,IF($AK433&gt;10,1.1*AS433,(1+$AK433/100)*AS433)))</f>
        <v>0.5826004800000002</v>
      </c>
      <c r="AU433" s="959">
        <f>IF($AK433="n/a",1.03*AT433,IF($AK433&lt;0,1.01*AT433,IF($AK433&gt;10,1.1*AT433,(1+$AK433/100)*AT433)))</f>
        <v>0.64086052800000026</v>
      </c>
      <c r="AV433" s="959">
        <f>IF($AK433="n/a",1.03*AU433,IF($AK433&lt;0,1.01*AU433,IF($AK433&gt;10,1.1*AU433,(1+$AK433/100)*AU433)))</f>
        <v>0.70494658080000039</v>
      </c>
      <c r="AW433" s="703">
        <f>SUM(AR433:AV433)</f>
        <v>2.9860443888000008</v>
      </c>
      <c r="AX433" s="810">
        <f>AW433/I433*100</f>
        <v>4.3918876140608933</v>
      </c>
      <c r="AY433" s="1017">
        <v>0.89</v>
      </c>
      <c r="AZ433" s="945">
        <v>24.39</v>
      </c>
      <c r="BA433" s="945">
        <v>-36.67</v>
      </c>
      <c r="BB433" s="945">
        <v>-9.56</v>
      </c>
      <c r="BC433" s="945">
        <v>-4.04</v>
      </c>
      <c r="BE433" s="666">
        <v>2013</v>
      </c>
      <c r="BF433" s="971">
        <f>IF(BE433&gt;2008,0,IF(BE433&gt;2001,1,IF(BE433&gt;1990,2,IF(BE433&gt;1980,3,IF(BE433&gt;1973,4,IF(BE433&gt;1970,5,IF(BE433&gt;1960,6,IF(BE433&gt;1958,7,IF(BE433&gt;1953,8,9)))))))))</f>
        <v>0</v>
      </c>
      <c r="BG433" s="955">
        <v>11</v>
      </c>
      <c r="BH433" s="937"/>
    </row>
    <row r="434" spans="1:60" ht="11.25" customHeight="1" x14ac:dyDescent="0.2">
      <c r="A434" s="944" t="s">
        <v>1365</v>
      </c>
      <c r="B434" s="948" t="s">
        <v>1366</v>
      </c>
      <c r="C434" s="1013" t="s">
        <v>108</v>
      </c>
      <c r="D434" s="1013" t="s">
        <v>4365</v>
      </c>
      <c r="E434" s="792">
        <v>9</v>
      </c>
      <c r="F434" s="1227">
        <v>511</v>
      </c>
      <c r="G434" s="1227" t="s">
        <v>37</v>
      </c>
      <c r="H434" s="1227" t="s">
        <v>37</v>
      </c>
      <c r="I434" s="947">
        <v>116</v>
      </c>
      <c r="J434" s="703">
        <f>(M434/I434)*100</f>
        <v>3.103448275862069</v>
      </c>
      <c r="K434" s="950">
        <v>0.9</v>
      </c>
      <c r="L434" s="960">
        <v>4</v>
      </c>
      <c r="M434" s="694">
        <f>K434*L434</f>
        <v>3.6</v>
      </c>
      <c r="N434" s="943" t="s">
        <v>161</v>
      </c>
      <c r="O434" s="795">
        <v>0.8</v>
      </c>
      <c r="P434" s="934">
        <v>43741</v>
      </c>
      <c r="Q434" s="934">
        <v>43769</v>
      </c>
      <c r="R434" s="694">
        <f>(K434-O434)/O434*100</f>
        <v>12.499999999999996</v>
      </c>
      <c r="S434" s="759">
        <f>IF(INDEX(Historical!$D$7:$D$1439,MATCH(B434,Historical!$B$7:$B$1450,0))=0,"n/a",(INDEX(Historical!$C$7:$C$1439,MATCH(B434,Historical!$B$7:$B$1450,0))/INDEX(Historical!$D$7:$D$1439,MATCH(B434,Historical!$B$7:$B$1450,0))-1)*100)</f>
        <v>21.568627450980383</v>
      </c>
      <c r="T434" s="759">
        <f>IF(INDEX(Historical!$F$7:$F$1432,MATCH(B434,Historical!$B$7:$B$1450,0))=0,"n/a",((INDEX(Historical!$C$7:$C$1439,MATCH(B434,Historical!$B$7:$B$1450,0))/INDEX(Historical!$F$7:$F$1432,MATCH(B434,Historical!$B$7:$B$1450,0)))^(1/3)-1)*100)</f>
        <v>13.862522184714066</v>
      </c>
      <c r="U434" s="759">
        <f>IF(INDEX(Historical!$H$7:$H$1432,MATCH(B434,Historical!$B$7:$B$1450,0))=0,"n/a",((INDEX(Historical!$C$7:$C$1439,MATCH(B434,Historical!$B$7:$B$1450,0))/INDEX(Historical!$H$7:$H$1432,MATCH(B434,Historical!$B$7:$B$1450,0)))^(1/5)-1)*100)</f>
        <v>12.767137012376306</v>
      </c>
      <c r="V434" s="759">
        <f>IF(INDEX(Historical!$O$7:$O$1432,MATCH(B434,Historical!$B$7:$B$1450,0))=0,"n/a",((INDEX(Historical!$C$7:$C$1439,MATCH(B434,Historical!$B$7:$B$1450,0))/INDEX(Historical!$O$7:$O$1432,MATCH(B434,Historical!$B$7:$B$1450,0)))^(1/10)-1)*100)</f>
        <v>5.0172905515339261</v>
      </c>
      <c r="W434" s="760">
        <f>IF(OR(U434&lt;=0,U434="n/a",V434&lt;=0,V434="n/a"),"n/a",U434/V434)</f>
        <v>2.5446277988571011</v>
      </c>
      <c r="X434" s="761">
        <f>IF(OR(AJ434&lt;=0,AJ434="n/a",U434&lt;=0,U434="n/a"),"n/a",U434/AJ434)</f>
        <v>0.81319344027874563</v>
      </c>
      <c r="Y434" s="949"/>
      <c r="Z434" s="703">
        <f>IF(OR(AC434&lt;0.01,AC434="n/a"),"n/a",M434/AC434*100)</f>
        <v>36.77221654749745</v>
      </c>
      <c r="AA434" s="959">
        <f>IF(OR(AC434&lt;0.01,AC434="n/a"),"n/a",I434/AC434)</f>
        <v>11.848825331971401</v>
      </c>
      <c r="AB434" s="960">
        <v>12</v>
      </c>
      <c r="AC434" s="938">
        <v>9.7899999999999991</v>
      </c>
      <c r="AD434" s="938">
        <v>2.06</v>
      </c>
      <c r="AE434" s="938">
        <v>4.42</v>
      </c>
      <c r="AF434" s="938">
        <v>1.64</v>
      </c>
      <c r="AG434" s="938">
        <v>13.3</v>
      </c>
      <c r="AH434" s="938">
        <v>31.5</v>
      </c>
      <c r="AI434" s="938">
        <v>3.2399999999999998</v>
      </c>
      <c r="AJ434" s="938">
        <v>15.7</v>
      </c>
      <c r="AK434" s="938">
        <v>5.72</v>
      </c>
      <c r="AL434" s="951">
        <v>373330</v>
      </c>
      <c r="AM434" s="945">
        <v>0.1</v>
      </c>
      <c r="AN434" s="938">
        <v>1.25</v>
      </c>
      <c r="AO434" s="802">
        <f>IF(U434="n/a","n/a",IF(AA434&lt;0,"n/a",IF(AA434="n/a","n/a",J434+U434-AA434)))</f>
        <v>4.0217599562669744</v>
      </c>
      <c r="AP434" s="803">
        <f>IF(U434="n/a","n/a",J434+U434)</f>
        <v>15.870585288238376</v>
      </c>
      <c r="AQ434" s="961">
        <f>IF(OR(AC434&lt;0.01,AF434="n/a"),"n/a",(I434/SQRT(22.5*AC434*(I434/AF434))-1)*100)</f>
        <v>-7.0673516418521825</v>
      </c>
      <c r="AR434" s="703">
        <f>INDEX(Historical!$C$7:$C$1439,MATCH(B434,Historical!$B$7:$B$1450,0))*IF(AH434="n/a",1.03,IF(AH434&lt;0,1.01,IF(AH434&gt;10,1.1,(1+AH434/100))))</f>
        <v>2.7280000000000002</v>
      </c>
      <c r="AS434" s="959">
        <f>IF($AI434="n/a",1.03*AR434,IF($AI434&lt;0,1.01*AR434,IF($AI434&gt;10,1.1*AR434,(1+$AI434/100)*AR434)))</f>
        <v>2.8163872000000003</v>
      </c>
      <c r="AT434" s="959">
        <f>IF($AK434="n/a",1.03*AS434,IF($AK434&lt;0,1.01*AS434,IF($AK434&gt;10,1.1*AS434,(1+$AK434/100)*AS434)))</f>
        <v>2.9774845478400001</v>
      </c>
      <c r="AU434" s="959">
        <f>IF($AK434="n/a",1.03*AT434,IF($AK434&lt;0,1.01*AT434,IF($AK434&gt;10,1.1*AT434,(1+$AK434/100)*AT434)))</f>
        <v>3.1477966639764476</v>
      </c>
      <c r="AV434" s="959">
        <f>IF($AK434="n/a",1.03*AU434,IF($AK434&lt;0,1.01*AU434,IF($AK434&gt;10,1.1*AU434,(1+$AK434/100)*AU434)))</f>
        <v>3.3278506331559004</v>
      </c>
      <c r="AW434" s="703">
        <f>SUM(AR434:AV434)</f>
        <v>14.99751904497235</v>
      </c>
      <c r="AX434" s="810">
        <f>AW434/I434*100</f>
        <v>12.92889572842444</v>
      </c>
      <c r="AY434" s="1017">
        <v>1.1499999999999999</v>
      </c>
      <c r="AZ434" s="945">
        <v>27.32</v>
      </c>
      <c r="BA434" s="945">
        <v>-2.7199999999999998</v>
      </c>
      <c r="BB434" s="945">
        <v>4</v>
      </c>
      <c r="BC434" s="945">
        <v>8.24</v>
      </c>
      <c r="BE434" s="666">
        <v>2011</v>
      </c>
      <c r="BF434" s="971">
        <f>IF(BE434&gt;2008,0,IF(BE434&gt;2001,1,IF(BE434&gt;1990,2,IF(BE434&gt;1980,3,IF(BE434&gt;1973,4,IF(BE434&gt;1970,5,IF(BE434&gt;1960,6,IF(BE434&gt;1958,7,IF(BE434&gt;1953,8,9)))))))))</f>
        <v>0</v>
      </c>
      <c r="BG434" s="955">
        <v>1.2</v>
      </c>
      <c r="BH434" s="937"/>
    </row>
    <row r="435" spans="1:60" ht="11.25" customHeight="1" x14ac:dyDescent="0.2">
      <c r="A435" s="936" t="s">
        <v>648</v>
      </c>
      <c r="B435" s="948" t="s">
        <v>649</v>
      </c>
      <c r="C435" s="1013" t="s">
        <v>4369</v>
      </c>
      <c r="D435" s="1013" t="s">
        <v>523</v>
      </c>
      <c r="E435" s="792">
        <v>26</v>
      </c>
      <c r="F435" s="1227">
        <v>123</v>
      </c>
      <c r="G435" s="1160" t="s">
        <v>106</v>
      </c>
      <c r="H435" s="1160" t="s">
        <v>106</v>
      </c>
      <c r="I435" s="938">
        <v>45.51</v>
      </c>
      <c r="J435" s="703">
        <f>(M435/I435)*100</f>
        <v>2.9883542078664034</v>
      </c>
      <c r="K435" s="957">
        <v>0.34</v>
      </c>
      <c r="L435" s="960">
        <v>4</v>
      </c>
      <c r="M435" s="694">
        <f>K435*L435</f>
        <v>1.36</v>
      </c>
      <c r="N435" s="943" t="s">
        <v>426</v>
      </c>
      <c r="O435" s="796">
        <v>0.33</v>
      </c>
      <c r="P435" s="934">
        <v>43655</v>
      </c>
      <c r="Q435" s="934">
        <v>43670</v>
      </c>
      <c r="R435" s="694">
        <f>(K435-O435)/O435*100</f>
        <v>3.0303030303030329</v>
      </c>
      <c r="S435" s="759">
        <f>IF(INDEX(Historical!$D$7:$D$1439,MATCH(B435,Historical!$B$7:$B$1450,0))=0,"n/a",(INDEX(Historical!$C$7:$C$1439,MATCH(B435,Historical!$B$7:$B$1450,0))/INDEX(Historical!$D$7:$D$1439,MATCH(B435,Historical!$B$7:$B$1450,0))-1)*100)</f>
        <v>3.1746031746031855</v>
      </c>
      <c r="T435" s="759">
        <f>IF(INDEX(Historical!$F$7:$F$1432,MATCH(B435,Historical!$B$7:$B$1450,0))=0,"n/a",((INDEX(Historical!$C$7:$C$1439,MATCH(B435,Historical!$B$7:$B$1450,0))/INDEX(Historical!$F$7:$F$1432,MATCH(B435,Historical!$B$7:$B$1450,0)))^(1/3)-1)*100)</f>
        <v>3.2810033473186673</v>
      </c>
      <c r="U435" s="759">
        <f>IF(INDEX(Historical!$H$7:$H$1432,MATCH(B435,Historical!$B$7:$B$1450,0))=0,"n/a",((INDEX(Historical!$C$7:$C$1439,MATCH(B435,Historical!$B$7:$B$1450,0))/INDEX(Historical!$H$7:$H$1432,MATCH(B435,Historical!$B$7:$B$1450,0)))^(1/5)-1)*100)</f>
        <v>5.814078782077714</v>
      </c>
      <c r="V435" s="759">
        <f>IF(INDEX(Historical!$O$7:$O$1432,MATCH(B435,Historical!$B$7:$B$1450,0))=0,"n/a",((INDEX(Historical!$C$7:$C$1439,MATCH(B435,Historical!$B$7:$B$1450,0))/INDEX(Historical!$O$7:$O$1432,MATCH(B435,Historical!$B$7:$B$1450,0)))^(1/10)-1)*100)</f>
        <v>10.476577475618431</v>
      </c>
      <c r="W435" s="760">
        <f>IF(OR(U435&lt;=0,U435="n/a",V435&lt;=0,V435="n/a"),"n/a",U435/V435)</f>
        <v>0.55495974669289694</v>
      </c>
      <c r="X435" s="761">
        <f>IF(OR(AJ435&lt;=0,AJ435="n/a",U435&lt;=0,U435="n/a"),"n/a",U435/AJ435)</f>
        <v>3.8760525213851427</v>
      </c>
      <c r="Y435" s="949" t="s">
        <v>650</v>
      </c>
      <c r="Z435" s="703">
        <f>IF(OR(AC435&lt;0.01,AC435="n/a"),"n/a",M435/AC435*100)</f>
        <v>46.735395189003434</v>
      </c>
      <c r="AA435" s="959">
        <f>IF(OR(AC435&lt;0.01,AC435="n/a"),"n/a",I435/AC435)</f>
        <v>15.639175257731956</v>
      </c>
      <c r="AB435" s="960">
        <v>4</v>
      </c>
      <c r="AC435" s="938">
        <v>2.91</v>
      </c>
      <c r="AD435" s="938">
        <v>1.05</v>
      </c>
      <c r="AE435" s="938">
        <v>1.43</v>
      </c>
      <c r="AF435" s="938">
        <v>2.2000000000000002</v>
      </c>
      <c r="AG435" s="938">
        <v>14.299999999999999</v>
      </c>
      <c r="AH435" s="938">
        <v>0.70000000000000007</v>
      </c>
      <c r="AI435" s="938">
        <v>18.57</v>
      </c>
      <c r="AJ435" s="938">
        <v>1.5</v>
      </c>
      <c r="AK435" s="938">
        <v>15</v>
      </c>
      <c r="AL435" s="951">
        <v>2570</v>
      </c>
      <c r="AM435" s="945">
        <v>0.3</v>
      </c>
      <c r="AN435" s="938">
        <v>0.41</v>
      </c>
      <c r="AO435" s="802">
        <f>IF(U435="n/a","n/a",IF(AA435&lt;0,"n/a",IF(AA435="n/a","n/a",J435+U435-AA435)))</f>
        <v>-6.8367422677878391</v>
      </c>
      <c r="AP435" s="803">
        <f>IF(U435="n/a","n/a",J435+U435)</f>
        <v>8.8024329899441174</v>
      </c>
      <c r="AQ435" s="961">
        <f>IF(OR(AC435&lt;0.01,AF435="n/a"),"n/a",(I435/SQRT(22.5*AC435*(I435/AF435))-1)*100)</f>
        <v>23.659362887661505</v>
      </c>
      <c r="AR435" s="703">
        <f>INDEX(Historical!$C$7:$C$1439,MATCH(B435,Historical!$B$7:$B$1450,0))*IF(AH435="n/a",1.03,IF(AH435&lt;0,1.01,IF(AH435&gt;10,1.1,(1+AH435/100))))</f>
        <v>1.3090999999999999</v>
      </c>
      <c r="AS435" s="959">
        <f>IF($AI435="n/a",1.03*AR435,IF($AI435&lt;0,1.01*AR435,IF($AI435&gt;10,1.1*AR435,(1+$AI435/100)*AR435)))</f>
        <v>1.44001</v>
      </c>
      <c r="AT435" s="959">
        <f>IF($AK435="n/a",1.03*AS435,IF($AK435&lt;0,1.01*AS435,IF($AK435&gt;10,1.1*AS435,(1+$AK435/100)*AS435)))</f>
        <v>1.5840110000000001</v>
      </c>
      <c r="AU435" s="959">
        <f>IF($AK435="n/a",1.03*AT435,IF($AK435&lt;0,1.01*AT435,IF($AK435&gt;10,1.1*AT435,(1+$AK435/100)*AT435)))</f>
        <v>1.7424121000000001</v>
      </c>
      <c r="AV435" s="959">
        <f>IF($AK435="n/a",1.03*AU435,IF($AK435&lt;0,1.01*AU435,IF($AK435&gt;10,1.1*AU435,(1+$AK435/100)*AU435)))</f>
        <v>1.9166533100000003</v>
      </c>
      <c r="AW435" s="703">
        <f>SUM(AR435:AV435)</f>
        <v>7.9921864100000004</v>
      </c>
      <c r="AX435" s="810">
        <f>AW435/I435*100</f>
        <v>17.561385212041312</v>
      </c>
      <c r="AY435" s="1017">
        <v>1.07</v>
      </c>
      <c r="AZ435" s="945">
        <v>11.93</v>
      </c>
      <c r="BA435" s="945">
        <v>-30.409999999999997</v>
      </c>
      <c r="BB435" s="945">
        <v>1.03</v>
      </c>
      <c r="BC435" s="945">
        <v>-6.43</v>
      </c>
      <c r="BE435" s="666">
        <v>1994</v>
      </c>
      <c r="BF435" s="971">
        <f>IF(BE435&gt;2008,0,IF(BE435&gt;2001,1,IF(BE435&gt;1990,2,IF(BE435&gt;1980,3,IF(BE435&gt;1973,4,IF(BE435&gt;1970,5,IF(BE435&gt;1960,6,IF(BE435&gt;1958,7,IF(BE435&gt;1953,8,9)))))))))</f>
        <v>2</v>
      </c>
      <c r="BG435" s="955">
        <v>6</v>
      </c>
      <c r="BH435" s="937"/>
    </row>
    <row r="436" spans="1:60" ht="11.25" customHeight="1" x14ac:dyDescent="0.2">
      <c r="A436" s="944" t="s">
        <v>651</v>
      </c>
      <c r="B436" s="948" t="s">
        <v>652</v>
      </c>
      <c r="C436" s="1013" t="s">
        <v>128</v>
      </c>
      <c r="D436" s="1013" t="s">
        <v>4353</v>
      </c>
      <c r="E436" s="792">
        <v>16</v>
      </c>
      <c r="F436" s="1227">
        <v>241</v>
      </c>
      <c r="G436" s="1237" t="s">
        <v>37</v>
      </c>
      <c r="H436" s="1237" t="s">
        <v>37</v>
      </c>
      <c r="I436" s="947">
        <v>58.22</v>
      </c>
      <c r="J436" s="703">
        <f>(M436/I436)*100</f>
        <v>3.9161800068704906</v>
      </c>
      <c r="K436" s="950">
        <v>0.56999999999999995</v>
      </c>
      <c r="L436" s="960">
        <v>4</v>
      </c>
      <c r="M436" s="694">
        <f>K436*L436</f>
        <v>2.2799999999999998</v>
      </c>
      <c r="N436" s="943" t="s">
        <v>149</v>
      </c>
      <c r="O436" s="795">
        <v>0.56000000000000005</v>
      </c>
      <c r="P436" s="934">
        <v>43707</v>
      </c>
      <c r="Q436" s="934">
        <v>43721</v>
      </c>
      <c r="R436" s="694">
        <f>(K436-O436)/O436*100</f>
        <v>1.7857142857142672</v>
      </c>
      <c r="S436" s="759">
        <f>IF(INDEX(Historical!$D$7:$D$1439,MATCH(B436,Historical!$B$7:$B$1450,0))=0,"n/a",(INDEX(Historical!$C$7:$C$1439,MATCH(B436,Historical!$B$7:$B$1450,0))/INDEX(Historical!$D$7:$D$1439,MATCH(B436,Historical!$B$7:$B$1450,0))-1)*100)</f>
        <v>3.7735849056603765</v>
      </c>
      <c r="T436" s="759">
        <f>IF(INDEX(Historical!$F$7:$F$1432,MATCH(B436,Historical!$B$7:$B$1450,0))=0,"n/a",((INDEX(Historical!$C$7:$C$1439,MATCH(B436,Historical!$B$7:$B$1450,0))/INDEX(Historical!$F$7:$F$1432,MATCH(B436,Historical!$B$7:$B$1450,0)))^(1/3)-1)*100)</f>
        <v>3.5744168651286268</v>
      </c>
      <c r="U436" s="759">
        <f>IF(INDEX(Historical!$H$7:$H$1432,MATCH(B436,Historical!$B$7:$B$1450,0))=0,"n/a",((INDEX(Historical!$C$7:$C$1439,MATCH(B436,Historical!$B$7:$B$1450,0))/INDEX(Historical!$H$7:$H$1432,MATCH(B436,Historical!$B$7:$B$1450,0)))^(1/5)-1)*100)</f>
        <v>4.0950396969256841</v>
      </c>
      <c r="V436" s="759">
        <f>IF(INDEX(Historical!$O$7:$O$1432,MATCH(B436,Historical!$B$7:$B$1450,0))=0,"n/a",((INDEX(Historical!$C$7:$C$1439,MATCH(B436,Historical!$B$7:$B$1450,0))/INDEX(Historical!$O$7:$O$1432,MATCH(B436,Historical!$B$7:$B$1450,0)))^(1/10)-1)*100)</f>
        <v>5.4017770031711043</v>
      </c>
      <c r="W436" s="760">
        <f>IF(OR(U436&lt;=0,U436="n/a",V436&lt;=0,V436="n/a"),"n/a",U436/V436)</f>
        <v>0.75809121600571405</v>
      </c>
      <c r="X436" s="761" t="str">
        <f>IF(OR(AJ436&lt;=0,AJ436="n/a",U436&lt;=0,U436="n/a"),"n/a",U436/AJ436)</f>
        <v>n/a</v>
      </c>
      <c r="Y436" s="722"/>
      <c r="Z436" s="703">
        <f>IF(OR(AC436&lt;0.01,AC436="n/a"),"n/a",M436/AC436*100)</f>
        <v>68.0597014925373</v>
      </c>
      <c r="AA436" s="959">
        <f>IF(OR(AC436&lt;0.01,AC436="n/a"),"n/a",I436/AC436)</f>
        <v>17.379104477611939</v>
      </c>
      <c r="AB436" s="960">
        <v>12</v>
      </c>
      <c r="AC436" s="938">
        <v>3.35</v>
      </c>
      <c r="AD436" s="938">
        <v>22.31</v>
      </c>
      <c r="AE436" s="938">
        <v>1.45</v>
      </c>
      <c r="AF436" s="938">
        <v>7.9</v>
      </c>
      <c r="AG436" s="938">
        <v>42.6</v>
      </c>
      <c r="AH436" s="938">
        <v>5.6000000000000005</v>
      </c>
      <c r="AI436" s="938">
        <v>5.2200000000000006</v>
      </c>
      <c r="AJ436" s="938">
        <v>-5.0999999999999996</v>
      </c>
      <c r="AK436" s="938">
        <v>0.77999999999999992</v>
      </c>
      <c r="AL436" s="951">
        <v>19820</v>
      </c>
      <c r="AM436" s="945">
        <v>18.8</v>
      </c>
      <c r="AN436" s="938">
        <v>3.67</v>
      </c>
      <c r="AO436" s="802">
        <f>IF(U436="n/a","n/a",IF(AA436&lt;0,"n/a",IF(AA436="n/a","n/a",J436+U436-AA436)))</f>
        <v>-9.3678847738157636</v>
      </c>
      <c r="AP436" s="803">
        <f>IF(U436="n/a","n/a",J436+U436)</f>
        <v>8.0112197037961757</v>
      </c>
      <c r="AQ436" s="961">
        <f>IF(OR(AC436&lt;0.01,AF436="n/a"),"n/a",(I436/SQRT(22.5*AC436*(I436/AF436))-1)*100)</f>
        <v>147.02219906822981</v>
      </c>
      <c r="AR436" s="703">
        <f>INDEX(Historical!$C$7:$C$1439,MATCH(B436,Historical!$B$7:$B$1450,0))*IF(AH436="n/a",1.03,IF(AH436&lt;0,1.01,IF(AH436&gt;10,1.1,(1+AH436/100))))</f>
        <v>2.3232000000000004</v>
      </c>
      <c r="AS436" s="959">
        <f>IF($AI436="n/a",1.03*AR436,IF($AI436&lt;0,1.01*AR436,IF($AI436&gt;10,1.1*AR436,(1+$AI436/100)*AR436)))</f>
        <v>2.4444710400000003</v>
      </c>
      <c r="AT436" s="959">
        <f>IF($AK436="n/a",1.03*AS436,IF($AK436&lt;0,1.01*AS436,IF($AK436&gt;10,1.1*AS436,(1+$AK436/100)*AS436)))</f>
        <v>2.4635379141120004</v>
      </c>
      <c r="AU436" s="959">
        <f>IF($AK436="n/a",1.03*AT436,IF($AK436&lt;0,1.01*AT436,IF($AK436&gt;10,1.1*AT436,(1+$AK436/100)*AT436)))</f>
        <v>2.4827535098420741</v>
      </c>
      <c r="AV436" s="959">
        <f>IF($AK436="n/a",1.03*AU436,IF($AK436&lt;0,1.01*AU436,IF($AK436&gt;10,1.1*AU436,(1+$AK436/100)*AU436)))</f>
        <v>2.5021189872188425</v>
      </c>
      <c r="AW436" s="703">
        <f>SUM(AR436:AV436)</f>
        <v>12.216081451172919</v>
      </c>
      <c r="AX436" s="810">
        <f>AW436/I436*100</f>
        <v>20.982620149730195</v>
      </c>
      <c r="AY436" s="1017">
        <v>0.63</v>
      </c>
      <c r="AZ436" s="945">
        <v>13.4</v>
      </c>
      <c r="BA436" s="945">
        <v>-22.35</v>
      </c>
      <c r="BB436" s="945">
        <v>4.74</v>
      </c>
      <c r="BC436" s="945">
        <v>-0.53</v>
      </c>
      <c r="BE436" s="666">
        <v>2004</v>
      </c>
      <c r="BF436" s="971">
        <f>IF(BE436&gt;2008,0,IF(BE436&gt;2001,1,IF(BE436&gt;1990,2,IF(BE436&gt;1980,3,IF(BE436&gt;1973,4,IF(BE436&gt;1970,5,IF(BE436&gt;1960,6,IF(BE436&gt;1958,7,IF(BE436&gt;1953,8,9)))))))))</f>
        <v>1</v>
      </c>
      <c r="BG436" s="955">
        <v>6.5</v>
      </c>
      <c r="BH436" s="937"/>
    </row>
    <row r="437" spans="1:60" ht="11.25" customHeight="1" x14ac:dyDescent="0.2">
      <c r="A437" s="944" t="s">
        <v>1367</v>
      </c>
      <c r="B437" s="948" t="s">
        <v>1368</v>
      </c>
      <c r="C437" s="1013" t="s">
        <v>112</v>
      </c>
      <c r="D437" s="1013" t="s">
        <v>213</v>
      </c>
      <c r="E437" s="792">
        <v>7</v>
      </c>
      <c r="F437" s="1227">
        <v>682</v>
      </c>
      <c r="G437" s="1227" t="s">
        <v>106</v>
      </c>
      <c r="H437" s="1227" t="s">
        <v>106</v>
      </c>
      <c r="I437" s="947">
        <v>93.46</v>
      </c>
      <c r="J437" s="703">
        <f>(M437/I437)*100</f>
        <v>0.98437834367643917</v>
      </c>
      <c r="K437" s="950">
        <v>0.23</v>
      </c>
      <c r="L437" s="960">
        <v>4</v>
      </c>
      <c r="M437" s="694">
        <f>K437*L437</f>
        <v>0.92</v>
      </c>
      <c r="N437" s="943" t="s">
        <v>696</v>
      </c>
      <c r="O437" s="795">
        <v>0.22</v>
      </c>
      <c r="P437" s="934">
        <v>43563</v>
      </c>
      <c r="Q437" s="934">
        <v>43592</v>
      </c>
      <c r="R437" s="694">
        <f>(K437-O437)/O437*100</f>
        <v>4.5454545454545494</v>
      </c>
      <c r="S437" s="759">
        <f>IF(INDEX(Historical!$D$7:$D$1439,MATCH(B437,Historical!$B$7:$B$1450,0))=0,"n/a",(INDEX(Historical!$C$7:$C$1439,MATCH(B437,Historical!$B$7:$B$1450,0))/INDEX(Historical!$D$7:$D$1439,MATCH(B437,Historical!$B$7:$B$1450,0))-1)*100)</f>
        <v>6.0975609756097393</v>
      </c>
      <c r="T437" s="759">
        <f>IF(INDEX(Historical!$F$7:$F$1432,MATCH(B437,Historical!$B$7:$B$1450,0))=0,"n/a",((INDEX(Historical!$C$7:$C$1439,MATCH(B437,Historical!$B$7:$B$1450,0))/INDEX(Historical!$F$7:$F$1432,MATCH(B437,Historical!$B$7:$B$1450,0)))^(1/3)-1)*100)</f>
        <v>9.6457423731894245</v>
      </c>
      <c r="U437" s="759">
        <f>IF(INDEX(Historical!$H$7:$H$1432,MATCH(B437,Historical!$B$7:$B$1450,0))=0,"n/a",((INDEX(Historical!$C$7:$C$1439,MATCH(B437,Historical!$B$7:$B$1450,0))/INDEX(Historical!$H$7:$H$1432,MATCH(B437,Historical!$B$7:$B$1450,0)))^(1/5)-1)*100)</f>
        <v>28.326352077692253</v>
      </c>
      <c r="V437" s="759" t="str">
        <f>IF(INDEX(Historical!$O$7:$O$1432,MATCH(B437,Historical!$B$7:$B$1450,0))=0,"n/a",((INDEX(Historical!$C$7:$C$1439,MATCH(B437,Historical!$B$7:$B$1450,0))/INDEX(Historical!$O$7:$O$1432,MATCH(B437,Historical!$B$7:$B$1450,0)))^(1/10)-1)*100)</f>
        <v>n/a</v>
      </c>
      <c r="W437" s="760" t="str">
        <f>IF(OR(U437&lt;=0,U437="n/a",V437&lt;=0,V437="n/a"),"n/a",U437/V437)</f>
        <v>n/a</v>
      </c>
      <c r="X437" s="761">
        <f>IF(OR(AJ437&lt;=0,AJ437="n/a",U437&lt;=0,U437="n/a"),"n/a",U437/AJ437)</f>
        <v>1.3750656348394299</v>
      </c>
      <c r="Y437" s="726"/>
      <c r="Z437" s="703">
        <f>IF(OR(AC437&lt;0.01,AC437="n/a"),"n/a",M437/AC437*100)</f>
        <v>17.624521072796938</v>
      </c>
      <c r="AA437" s="959">
        <f>IF(OR(AC437&lt;0.01,AC437="n/a"),"n/a",I437/AC437)</f>
        <v>17.904214559386972</v>
      </c>
      <c r="AB437" s="960">
        <v>12</v>
      </c>
      <c r="AC437" s="938">
        <v>5.22</v>
      </c>
      <c r="AD437" s="938">
        <v>2.09</v>
      </c>
      <c r="AE437" s="938">
        <v>1.49</v>
      </c>
      <c r="AF437" s="938">
        <v>2.5499999999999998</v>
      </c>
      <c r="AG437" s="938">
        <v>16.7</v>
      </c>
      <c r="AH437" s="940">
        <v>111.60000000000001</v>
      </c>
      <c r="AI437" s="940">
        <v>16.189999999999998</v>
      </c>
      <c r="AJ437" s="938">
        <v>20.599999999999998</v>
      </c>
      <c r="AK437" s="938">
        <v>8</v>
      </c>
      <c r="AL437" s="951">
        <v>975.72</v>
      </c>
      <c r="AM437" s="945">
        <v>2.8000000000000003</v>
      </c>
      <c r="AN437" s="938">
        <v>0.95</v>
      </c>
      <c r="AO437" s="802">
        <f>IF(U437="n/a","n/a",IF(AA437&lt;0,"n/a",IF(AA437="n/a","n/a",J437+U437-AA437)))</f>
        <v>11.40651586198172</v>
      </c>
      <c r="AP437" s="803">
        <f>IF(U437="n/a","n/a",J437+U437)</f>
        <v>29.310730421368692</v>
      </c>
      <c r="AQ437" s="961">
        <f>IF(OR(AC437&lt;0.01,AF437="n/a"),"n/a",(I437/SQRT(22.5*AC437*(I437/AF437))-1)*100)</f>
        <v>42.448036726749017</v>
      </c>
      <c r="AR437" s="703">
        <f>INDEX(Historical!$C$7:$C$1439,MATCH(B437,Historical!$B$7:$B$1450,0))*IF(AH437="n/a",1.03,IF(AH437&lt;0,1.01,IF(AH437&gt;10,1.1,(1+AH437/100))))</f>
        <v>0.95700000000000007</v>
      </c>
      <c r="AS437" s="959">
        <f>IF($AI437="n/a",1.03*AR437,IF($AI437&lt;0,1.01*AR437,IF($AI437&gt;10,1.1*AR437,(1+$AI437/100)*AR437)))</f>
        <v>1.0527000000000002</v>
      </c>
      <c r="AT437" s="959">
        <f>IF($AK437="n/a",1.03*AS437,IF($AK437&lt;0,1.01*AS437,IF($AK437&gt;10,1.1*AS437,(1+$AK437/100)*AS437)))</f>
        <v>1.1369160000000003</v>
      </c>
      <c r="AU437" s="959">
        <f>IF($AK437="n/a",1.03*AT437,IF($AK437&lt;0,1.01*AT437,IF($AK437&gt;10,1.1*AT437,(1+$AK437/100)*AT437)))</f>
        <v>1.2278692800000004</v>
      </c>
      <c r="AV437" s="959">
        <f>IF($AK437="n/a",1.03*AU437,IF($AK437&lt;0,1.01*AU437,IF($AK437&gt;10,1.1*AU437,(1+$AK437/100)*AU437)))</f>
        <v>1.3260988224000005</v>
      </c>
      <c r="AW437" s="703">
        <f>SUM(AR437:AV437)</f>
        <v>5.7005841024000015</v>
      </c>
      <c r="AX437" s="810">
        <f>AW437/I437*100</f>
        <v>6.0994908007703854</v>
      </c>
      <c r="AY437" s="1017">
        <v>1.22</v>
      </c>
      <c r="AZ437" s="945">
        <v>22.27</v>
      </c>
      <c r="BA437" s="945">
        <v>-16.439999999999998</v>
      </c>
      <c r="BB437" s="945">
        <v>6.5500000000000007</v>
      </c>
      <c r="BC437" s="945">
        <v>4.74</v>
      </c>
      <c r="BE437" s="666">
        <v>2013</v>
      </c>
      <c r="BF437" s="971">
        <f>IF(BE437&gt;2008,0,IF(BE437&gt;2001,1,IF(BE437&gt;1990,2,IF(BE437&gt;1980,3,IF(BE437&gt;1973,4,IF(BE437&gt;1970,5,IF(BE437&gt;1960,6,IF(BE437&gt;1958,7,IF(BE437&gt;1953,8,9)))))))))</f>
        <v>0</v>
      </c>
      <c r="BG437" s="955">
        <v>7.6</v>
      </c>
      <c r="BH437" s="937"/>
    </row>
    <row r="438" spans="1:60" ht="11.25" customHeight="1" x14ac:dyDescent="0.2">
      <c r="A438" s="936" t="s">
        <v>1369</v>
      </c>
      <c r="B438" s="948" t="s">
        <v>1370</v>
      </c>
      <c r="C438" s="1013" t="s">
        <v>123</v>
      </c>
      <c r="D438" s="1013" t="s">
        <v>4382</v>
      </c>
      <c r="E438" s="792">
        <v>8</v>
      </c>
      <c r="F438" s="1227">
        <v>559</v>
      </c>
      <c r="G438" s="1204" t="s">
        <v>106</v>
      </c>
      <c r="H438" s="1204" t="s">
        <v>106</v>
      </c>
      <c r="I438" s="947">
        <v>96.27</v>
      </c>
      <c r="J438" s="703">
        <f>(M438/I438)*100</f>
        <v>2.4929884699283265</v>
      </c>
      <c r="K438" s="950">
        <v>0.6</v>
      </c>
      <c r="L438" s="960">
        <v>4</v>
      </c>
      <c r="M438" s="694">
        <f>K438*L438</f>
        <v>2.4</v>
      </c>
      <c r="N438" s="943" t="s">
        <v>107</v>
      </c>
      <c r="O438" s="795">
        <v>0.55000000000000004</v>
      </c>
      <c r="P438" s="934">
        <v>43489</v>
      </c>
      <c r="Q438" s="934">
        <v>43511</v>
      </c>
      <c r="R438" s="694">
        <f>(K438-O438)/O438*100</f>
        <v>9.0909090909090793</v>
      </c>
      <c r="S438" s="759">
        <f>IF(INDEX(Historical!$D$7:$D$1439,MATCH(B438,Historical!$B$7:$B$1450,0))=0,"n/a",(INDEX(Historical!$C$7:$C$1439,MATCH(B438,Historical!$B$7:$B$1450,0))/INDEX(Historical!$D$7:$D$1439,MATCH(B438,Historical!$B$7:$B$1450,0))-1)*100)</f>
        <v>10.000000000000009</v>
      </c>
      <c r="T438" s="759">
        <f>IF(INDEX(Historical!$F$7:$F$1432,MATCH(B438,Historical!$B$7:$B$1450,0))=0,"n/a",((INDEX(Historical!$C$7:$C$1439,MATCH(B438,Historical!$B$7:$B$1450,0))/INDEX(Historical!$F$7:$F$1432,MATCH(B438,Historical!$B$7:$B$1450,0)))^(1/3)-1)*100)</f>
        <v>11.199004528465784</v>
      </c>
      <c r="U438" s="759">
        <f>IF(INDEX(Historical!$H$7:$H$1432,MATCH(B438,Historical!$B$7:$B$1450,0))=0,"n/a",((INDEX(Historical!$C$7:$C$1439,MATCH(B438,Historical!$B$7:$B$1450,0))/INDEX(Historical!$H$7:$H$1432,MATCH(B438,Historical!$B$7:$B$1450,0)))^(1/5)-1)*100)</f>
        <v>12.888132073019754</v>
      </c>
      <c r="V438" s="759">
        <f>IF(INDEX(Historical!$O$7:$O$1432,MATCH(B438,Historical!$B$7:$B$1450,0))=0,"n/a",((INDEX(Historical!$C$7:$C$1439,MATCH(B438,Historical!$B$7:$B$1450,0))/INDEX(Historical!$O$7:$O$1432,MATCH(B438,Historical!$B$7:$B$1450,0)))^(1/10)-1)*100)</f>
        <v>10.106850305941407</v>
      </c>
      <c r="W438" s="760">
        <f>IF(OR(U438&lt;=0,U438="n/a",V438&lt;=0,V438="n/a"),"n/a",U438/V438)</f>
        <v>1.275187786786883</v>
      </c>
      <c r="X438" s="761" t="str">
        <f>IF(OR(AJ438&lt;=0,AJ438="n/a",U438&lt;=0,U438="n/a"),"n/a",U438/AJ438)</f>
        <v>n/a</v>
      </c>
      <c r="Y438" s="949"/>
      <c r="Z438" s="703">
        <f>IF(OR(AC438&lt;0.01,AC438="n/a"),"n/a",M438/AC438*100)</f>
        <v>42.933810375670838</v>
      </c>
      <c r="AA438" s="959">
        <f>IF(OR(AC438&lt;0.01,AC438="n/a"),"n/a",I438/AC438)</f>
        <v>17.221824686940966</v>
      </c>
      <c r="AB438" s="960">
        <v>12</v>
      </c>
      <c r="AC438" s="938">
        <v>5.59</v>
      </c>
      <c r="AD438" s="938">
        <v>3.04</v>
      </c>
      <c r="AE438" s="938">
        <v>0.99</v>
      </c>
      <c r="AF438" s="938">
        <v>2.0699999999999998</v>
      </c>
      <c r="AG438" s="938">
        <v>12.2</v>
      </c>
      <c r="AH438" s="940">
        <v>13.700000000000001</v>
      </c>
      <c r="AI438" s="940">
        <v>10.02</v>
      </c>
      <c r="AJ438" s="938">
        <v>0</v>
      </c>
      <c r="AK438" s="938">
        <v>5.64</v>
      </c>
      <c r="AL438" s="951">
        <v>1530</v>
      </c>
      <c r="AM438" s="945">
        <v>1.7000000000000002</v>
      </c>
      <c r="AN438" s="938">
        <v>0.5</v>
      </c>
      <c r="AO438" s="802">
        <f>IF(U438="n/a","n/a",IF(AA438&lt;0,"n/a",IF(AA438="n/a","n/a",J438+U438-AA438)))</f>
        <v>-1.8407041439928857</v>
      </c>
      <c r="AP438" s="803">
        <f>IF(U438="n/a","n/a",J438+U438)</f>
        <v>15.38112054294808</v>
      </c>
      <c r="AQ438" s="961">
        <f>IF(OR(AC438&lt;0.01,AF438="n/a"),"n/a",(I438/SQRT(22.5*AC438*(I438/AF438))-1)*100)</f>
        <v>25.873264484503178</v>
      </c>
      <c r="AR438" s="703">
        <f>INDEX(Historical!$C$7:$C$1439,MATCH(B438,Historical!$B$7:$B$1450,0))*IF(AH438="n/a",1.03,IF(AH438&lt;0,1.01,IF(AH438&gt;10,1.1,(1+AH438/100))))</f>
        <v>2.4200000000000004</v>
      </c>
      <c r="AS438" s="959">
        <f>IF($AI438="n/a",1.03*AR438,IF($AI438&lt;0,1.01*AR438,IF($AI438&gt;10,1.1*AR438,(1+$AI438/100)*AR438)))</f>
        <v>2.6620000000000008</v>
      </c>
      <c r="AT438" s="959">
        <f>IF($AK438="n/a",1.03*AS438,IF($AK438&lt;0,1.01*AS438,IF($AK438&gt;10,1.1*AS438,(1+$AK438/100)*AS438)))</f>
        <v>2.8121368000000007</v>
      </c>
      <c r="AU438" s="959">
        <f>IF($AK438="n/a",1.03*AT438,IF($AK438&lt;0,1.01*AT438,IF($AK438&gt;10,1.1*AT438,(1+$AK438/100)*AT438)))</f>
        <v>2.9707413155200006</v>
      </c>
      <c r="AV438" s="959">
        <f>IF($AK438="n/a",1.03*AU438,IF($AK438&lt;0,1.01*AU438,IF($AK438&gt;10,1.1*AU438,(1+$AK438/100)*AU438)))</f>
        <v>3.1382911257153285</v>
      </c>
      <c r="AW438" s="703">
        <f>SUM(AR438:AV438)</f>
        <v>14.003169241235332</v>
      </c>
      <c r="AX438" s="810">
        <f>AW438/I438*100</f>
        <v>14.545724775356117</v>
      </c>
      <c r="AY438" s="1017">
        <v>1.03</v>
      </c>
      <c r="AZ438" s="945">
        <v>15.58</v>
      </c>
      <c r="BA438" s="945">
        <v>-16.28</v>
      </c>
      <c r="BB438" s="945">
        <v>2.23</v>
      </c>
      <c r="BC438" s="945">
        <v>-1.6199999999999999</v>
      </c>
      <c r="BE438" s="666">
        <v>2012</v>
      </c>
      <c r="BF438" s="971">
        <f>IF(BE438&gt;2008,0,IF(BE438&gt;2001,1,IF(BE438&gt;1990,2,IF(BE438&gt;1980,3,IF(BE438&gt;1973,4,IF(BE438&gt;1970,5,IF(BE438&gt;1960,6,IF(BE438&gt;1958,7,IF(BE438&gt;1953,8,9)))))))))</f>
        <v>0</v>
      </c>
      <c r="BG438" s="955">
        <v>6.4</v>
      </c>
      <c r="BH438" s="937"/>
    </row>
    <row r="439" spans="1:60" ht="11.25" customHeight="1" x14ac:dyDescent="0.2">
      <c r="A439" s="944" t="s">
        <v>1373</v>
      </c>
      <c r="B439" s="948" t="s">
        <v>1374</v>
      </c>
      <c r="C439" s="1013" t="s">
        <v>112</v>
      </c>
      <c r="D439" s="1013" t="s">
        <v>4348</v>
      </c>
      <c r="E439" s="792">
        <v>6</v>
      </c>
      <c r="F439" s="1227">
        <v>724</v>
      </c>
      <c r="G439" s="1161" t="s">
        <v>106</v>
      </c>
      <c r="H439" s="1161" t="s">
        <v>106</v>
      </c>
      <c r="I439" s="947">
        <v>26.74</v>
      </c>
      <c r="J439" s="703">
        <f>(M439/I439)*100</f>
        <v>5.2356020942408374</v>
      </c>
      <c r="K439" s="950">
        <v>0.35</v>
      </c>
      <c r="L439" s="960">
        <v>4</v>
      </c>
      <c r="M439" s="694">
        <f>K439*L439</f>
        <v>1.4</v>
      </c>
      <c r="N439" s="943" t="s">
        <v>506</v>
      </c>
      <c r="O439" s="795">
        <v>0.32</v>
      </c>
      <c r="P439" s="939">
        <v>43088</v>
      </c>
      <c r="Q439" s="939">
        <v>43105</v>
      </c>
      <c r="R439" s="694">
        <f>(K439-O439)/O439*100</f>
        <v>9.3749999999999911</v>
      </c>
      <c r="S439" s="759">
        <f>IF(INDEX(Historical!$D$7:$D$1439,MATCH(B439,Historical!$B$7:$B$1450,0))=0,"n/a",(INDEX(Historical!$C$7:$C$1439,MATCH(B439,Historical!$B$7:$B$1450,0))/INDEX(Historical!$D$7:$D$1439,MATCH(B439,Historical!$B$7:$B$1450,0))-1)*100)</f>
        <v>9.375</v>
      </c>
      <c r="T439" s="759">
        <f>IF(INDEX(Historical!$F$7:$F$1432,MATCH(B439,Historical!$B$7:$B$1450,0))=0,"n/a",((INDEX(Historical!$C$7:$C$1439,MATCH(B439,Historical!$B$7:$B$1450,0))/INDEX(Historical!$F$7:$F$1432,MATCH(B439,Historical!$B$7:$B$1450,0)))^(1/3)-1)*100)</f>
        <v>9.0355436729529828</v>
      </c>
      <c r="U439" s="759">
        <f>IF(INDEX(Historical!$H$7:$H$1432,MATCH(B439,Historical!$B$7:$B$1450,0))=0,"n/a",((INDEX(Historical!$C$7:$C$1439,MATCH(B439,Historical!$B$7:$B$1450,0))/INDEX(Historical!$H$7:$H$1432,MATCH(B439,Historical!$B$7:$B$1450,0)))^(1/5)-1)*100)</f>
        <v>12.995952835136615</v>
      </c>
      <c r="V439" s="759" t="str">
        <f>IF(INDEX(Historical!$O$7:$O$1432,MATCH(B439,Historical!$B$7:$B$1450,0))=0,"n/a",((INDEX(Historical!$C$7:$C$1439,MATCH(B439,Historical!$B$7:$B$1450,0))/INDEX(Historical!$O$7:$O$1432,MATCH(B439,Historical!$B$7:$B$1450,0)))^(1/10)-1)*100)</f>
        <v>n/a</v>
      </c>
      <c r="W439" s="760" t="str">
        <f>IF(OR(U439&lt;=0,U439="n/a",V439&lt;=0,V439="n/a"),"n/a",U439/V439)</f>
        <v>n/a</v>
      </c>
      <c r="X439" s="761">
        <f>IF(OR(AJ439&lt;=0,AJ439="n/a",U439&lt;=0,U439="n/a"),"n/a",U439/AJ439)</f>
        <v>0.34110112428180089</v>
      </c>
      <c r="Y439" s="714"/>
      <c r="Z439" s="703">
        <f>IF(OR(AC439&lt;0.01,AC439="n/a"),"n/a",M439/AC439*100)</f>
        <v>59.82905982905983</v>
      </c>
      <c r="AA439" s="959">
        <f>IF(OR(AC439&lt;0.01,AC439="n/a"),"n/a",I439/AC439)</f>
        <v>11.427350427350428</v>
      </c>
      <c r="AB439" s="960">
        <v>12</v>
      </c>
      <c r="AC439" s="938">
        <v>2.34</v>
      </c>
      <c r="AD439" s="938">
        <v>2.67</v>
      </c>
      <c r="AE439" s="938">
        <v>0.92</v>
      </c>
      <c r="AF439" s="938">
        <v>2.37</v>
      </c>
      <c r="AG439" s="938">
        <v>20.9</v>
      </c>
      <c r="AH439" s="938">
        <v>23.400000000000002</v>
      </c>
      <c r="AI439" s="938">
        <v>21.09</v>
      </c>
      <c r="AJ439" s="938">
        <v>38.1</v>
      </c>
      <c r="AK439" s="938">
        <v>4.3</v>
      </c>
      <c r="AL439" s="951">
        <v>3550</v>
      </c>
      <c r="AM439" s="945">
        <v>0.70000000000000007</v>
      </c>
      <c r="AN439" s="938">
        <v>1.85</v>
      </c>
      <c r="AO439" s="802">
        <f>IF(U439="n/a","n/a",IF(AA439&lt;0,"n/a",IF(AA439="n/a","n/a",J439+U439-AA439)))</f>
        <v>6.8042045020270248</v>
      </c>
      <c r="AP439" s="803">
        <f>IF(U439="n/a","n/a",J439+U439)</f>
        <v>18.231554929377452</v>
      </c>
      <c r="AQ439" s="961">
        <f>IF(OR(AC439&lt;0.01,AF439="n/a"),"n/a",(I439/SQRT(22.5*AC439*(I439/AF439))-1)*100)</f>
        <v>9.7123927221037132</v>
      </c>
      <c r="AR439" s="703">
        <f>INDEX(Historical!$C$7:$C$1439,MATCH(B439,Historical!$B$7:$B$1450,0))*IF(AH439="n/a",1.03,IF(AH439&lt;0,1.01,IF(AH439&gt;10,1.1,(1+AH439/100))))</f>
        <v>1.54</v>
      </c>
      <c r="AS439" s="959">
        <f>IF($AI439="n/a",1.03*AR439,IF($AI439&lt;0,1.01*AR439,IF($AI439&gt;10,1.1*AR439,(1+$AI439/100)*AR439)))</f>
        <v>1.6940000000000002</v>
      </c>
      <c r="AT439" s="959">
        <f>IF($AK439="n/a",1.03*AS439,IF($AK439&lt;0,1.01*AS439,IF($AK439&gt;10,1.1*AS439,(1+$AK439/100)*AS439)))</f>
        <v>1.766842</v>
      </c>
      <c r="AU439" s="959">
        <f>IF($AK439="n/a",1.03*AT439,IF($AK439&lt;0,1.01*AT439,IF($AK439&gt;10,1.1*AT439,(1+$AK439/100)*AT439)))</f>
        <v>1.842816206</v>
      </c>
      <c r="AV439" s="959">
        <f>IF($AK439="n/a",1.03*AU439,IF($AK439&lt;0,1.01*AU439,IF($AK439&gt;10,1.1*AU439,(1+$AK439/100)*AU439)))</f>
        <v>1.9220573028579999</v>
      </c>
      <c r="AW439" s="703">
        <f>SUM(AR439:AV439)</f>
        <v>8.7657155088580012</v>
      </c>
      <c r="AX439" s="810">
        <f>AW439/I439*100</f>
        <v>32.781284625497385</v>
      </c>
      <c r="AY439" s="1017">
        <v>1.1499999999999999</v>
      </c>
      <c r="AZ439" s="945">
        <v>63.139999999999993</v>
      </c>
      <c r="BA439" s="945">
        <v>-0.52</v>
      </c>
      <c r="BB439" s="945">
        <v>12.690000000000001</v>
      </c>
      <c r="BC439" s="945">
        <v>28.199999999999996</v>
      </c>
      <c r="BE439" s="666">
        <v>2013</v>
      </c>
      <c r="BF439" s="971">
        <f>IF(BE439&gt;2008,0,IF(BE439&gt;2001,1,IF(BE439&gt;1990,2,IF(BE439&gt;1980,3,IF(BE439&gt;1973,4,IF(BE439&gt;1970,5,IF(BE439&gt;1960,6,IF(BE439&gt;1958,7,IF(BE439&gt;1953,8,9)))))))))</f>
        <v>0</v>
      </c>
      <c r="BG439" s="955">
        <v>4.2</v>
      </c>
      <c r="BH439" s="937"/>
    </row>
    <row r="440" spans="1:60" ht="11.25" customHeight="1" x14ac:dyDescent="0.2">
      <c r="A440" s="944" t="s">
        <v>1377</v>
      </c>
      <c r="B440" s="948" t="s">
        <v>1378</v>
      </c>
      <c r="C440" s="1013" t="s">
        <v>154</v>
      </c>
      <c r="D440" s="1013" t="s">
        <v>4350</v>
      </c>
      <c r="E440" s="792">
        <v>6</v>
      </c>
      <c r="F440" s="1227">
        <v>734</v>
      </c>
      <c r="G440" s="1225" t="s">
        <v>106</v>
      </c>
      <c r="H440" s="1225" t="s">
        <v>106</v>
      </c>
      <c r="I440" s="938">
        <v>18.25</v>
      </c>
      <c r="J440" s="703">
        <f>(M440/I440)*100</f>
        <v>4.1643835616438354</v>
      </c>
      <c r="K440" s="950">
        <v>0.19</v>
      </c>
      <c r="L440" s="960">
        <v>4</v>
      </c>
      <c r="M440" s="694">
        <f>K440*L440</f>
        <v>0.76</v>
      </c>
      <c r="N440" s="943" t="s">
        <v>203</v>
      </c>
      <c r="O440" s="795">
        <v>0.17</v>
      </c>
      <c r="P440" s="660">
        <v>43353</v>
      </c>
      <c r="Q440" s="660">
        <v>43368</v>
      </c>
      <c r="R440" s="694">
        <f>(K440-O440)/O440*100</f>
        <v>11.764705882352935</v>
      </c>
      <c r="S440" s="759">
        <f>IF(INDEX(Historical!$D$7:$D$1439,MATCH(B440,Historical!$B$7:$B$1450,0))=0,"n/a",(INDEX(Historical!$C$7:$C$1439,MATCH(B440,Historical!$B$7:$B$1450,0))/INDEX(Historical!$D$7:$D$1439,MATCH(B440,Historical!$B$7:$B$1450,0))-1)*100)</f>
        <v>12.5</v>
      </c>
      <c r="T440" s="759">
        <f>IF(INDEX(Historical!$F$7:$F$1432,MATCH(B440,Historical!$B$7:$B$1450,0))=0,"n/a",((INDEX(Historical!$C$7:$C$1439,MATCH(B440,Historical!$B$7:$B$1450,0))/INDEX(Historical!$F$7:$F$1432,MATCH(B440,Historical!$B$7:$B$1450,0)))^(1/3)-1)*100)</f>
        <v>12.924323465723408</v>
      </c>
      <c r="U440" s="759">
        <f>IF(INDEX(Historical!$H$7:$H$1432,MATCH(B440,Historical!$B$7:$B$1450,0))=0,"n/a",((INDEX(Historical!$C$7:$C$1439,MATCH(B440,Historical!$B$7:$B$1450,0))/INDEX(Historical!$H$7:$H$1432,MATCH(B440,Historical!$B$7:$B$1450,0)))^(1/5)-1)*100)</f>
        <v>11.382417860287909</v>
      </c>
      <c r="V440" s="759">
        <f>IF(INDEX(Historical!$O$7:$O$1432,MATCH(B440,Historical!$B$7:$B$1450,0))=0,"n/a",((INDEX(Historical!$C$7:$C$1439,MATCH(B440,Historical!$B$7:$B$1450,0))/INDEX(Historical!$O$7:$O$1432,MATCH(B440,Historical!$B$7:$B$1450,0)))^(1/10)-1)*100)</f>
        <v>8.7920299324393056</v>
      </c>
      <c r="W440" s="760">
        <f>IF(OR(U440&lt;=0,U440="n/a",V440&lt;=0,V440="n/a"),"n/a",U440/V440)</f>
        <v>1.2946291070155527</v>
      </c>
      <c r="X440" s="761" t="str">
        <f>IF(OR(AJ440&lt;=0,AJ440="n/a",U440&lt;=0,U440="n/a"),"n/a",U440/AJ440)</f>
        <v>n/a</v>
      </c>
      <c r="Y440" s="948"/>
      <c r="Z440" s="703">
        <f>IF(OR(AC440&lt;0.01,AC440="n/a"),"n/a",M440/AC440*100)</f>
        <v>135.71428571428569</v>
      </c>
      <c r="AA440" s="959">
        <f>IF(OR(AC440&lt;0.01,AC440="n/a"),"n/a",I440/AC440)</f>
        <v>32.589285714285708</v>
      </c>
      <c r="AB440" s="960">
        <v>4</v>
      </c>
      <c r="AC440" s="938">
        <v>0.56000000000000005</v>
      </c>
      <c r="AD440" s="938" t="s">
        <v>137</v>
      </c>
      <c r="AE440" s="938">
        <v>0.34</v>
      </c>
      <c r="AF440" s="938">
        <v>1.05</v>
      </c>
      <c r="AG440" s="938">
        <v>3.2</v>
      </c>
      <c r="AH440" s="938">
        <v>-75.900000000000006</v>
      </c>
      <c r="AI440" s="938" t="s">
        <v>137</v>
      </c>
      <c r="AJ440" s="938">
        <v>-17.2</v>
      </c>
      <c r="AK440" s="938" t="s">
        <v>137</v>
      </c>
      <c r="AL440" s="951">
        <v>50.21</v>
      </c>
      <c r="AM440" s="945">
        <v>0.8</v>
      </c>
      <c r="AN440" s="938">
        <v>0.23</v>
      </c>
      <c r="AO440" s="802">
        <f>IF(U440="n/a","n/a",IF(AA440&lt;0,"n/a",IF(AA440="n/a","n/a",J440+U440-AA440)))</f>
        <v>-17.042484292353965</v>
      </c>
      <c r="AP440" s="803">
        <f>IF(U440="n/a","n/a",J440+U440)</f>
        <v>15.546801421931743</v>
      </c>
      <c r="AQ440" s="961">
        <f>IF(OR(AC440&lt;0.01,AF440="n/a"),"n/a",(I440/SQRT(22.5*AC440*(I440/AF440))-1)*100)</f>
        <v>23.322071557906177</v>
      </c>
      <c r="AR440" s="703">
        <f>INDEX(Historical!$C$7:$C$1439,MATCH(B440,Historical!$B$7:$B$1450,0))*IF(AH440="n/a",1.03,IF(AH440&lt;0,1.01,IF(AH440&gt;10,1.1,(1+AH440/100))))</f>
        <v>0.72719999999999996</v>
      </c>
      <c r="AS440" s="959">
        <f>IF($AI440="n/a",1.03*AR440,IF($AI440&lt;0,1.01*AR440,IF($AI440&gt;10,1.1*AR440,(1+$AI440/100)*AR440)))</f>
        <v>0.74901600000000002</v>
      </c>
      <c r="AT440" s="959">
        <f>IF($AK440="n/a",1.03*AS440,IF($AK440&lt;0,1.01*AS440,IF($AK440&gt;10,1.1*AS440,(1+$AK440/100)*AS440)))</f>
        <v>0.77148648000000009</v>
      </c>
      <c r="AU440" s="959">
        <f>IF($AK440="n/a",1.03*AT440,IF($AK440&lt;0,1.01*AT440,IF($AK440&gt;10,1.1*AT440,(1+$AK440/100)*AT440)))</f>
        <v>0.79463107440000014</v>
      </c>
      <c r="AV440" s="959">
        <f>IF($AK440="n/a",1.03*AU440,IF($AK440&lt;0,1.01*AU440,IF($AK440&gt;10,1.1*AU440,(1+$AK440/100)*AU440)))</f>
        <v>0.8184700066320002</v>
      </c>
      <c r="AW440" s="703">
        <f>SUM(AR440:AV440)</f>
        <v>3.8608035610320006</v>
      </c>
      <c r="AX440" s="810">
        <f>AW440/I440*100</f>
        <v>21.155088005654797</v>
      </c>
      <c r="AY440" s="1017">
        <v>-0.53</v>
      </c>
      <c r="AZ440" s="945">
        <v>12.809999999999999</v>
      </c>
      <c r="BA440" s="945">
        <v>-47.94</v>
      </c>
      <c r="BB440" s="945">
        <v>-7.75</v>
      </c>
      <c r="BC440" s="945">
        <v>-26.46</v>
      </c>
      <c r="BE440" s="666">
        <v>2013</v>
      </c>
      <c r="BF440" s="971">
        <f>IF(BE440&gt;2008,0,IF(BE440&gt;2001,1,IF(BE440&gt;1990,2,IF(BE440&gt;1980,3,IF(BE440&gt;1973,4,IF(BE440&gt;1970,5,IF(BE440&gt;1960,6,IF(BE440&gt;1958,7,IF(BE440&gt;1953,8,9)))))))))</f>
        <v>0</v>
      </c>
      <c r="BG440" s="955">
        <v>1.7999999999999998</v>
      </c>
      <c r="BH440" s="937"/>
    </row>
    <row r="441" spans="1:60" s="838" customFormat="1" ht="11.25" customHeight="1" x14ac:dyDescent="0.2">
      <c r="A441" s="698" t="s">
        <v>1379</v>
      </c>
      <c r="B441" s="846" t="s">
        <v>1380</v>
      </c>
      <c r="C441" s="1013" t="s">
        <v>108</v>
      </c>
      <c r="D441" s="1013" t="s">
        <v>4365</v>
      </c>
      <c r="E441" s="818">
        <v>9</v>
      </c>
      <c r="F441" s="1227">
        <v>506</v>
      </c>
      <c r="G441" s="1236" t="s">
        <v>37</v>
      </c>
      <c r="H441" s="1236" t="s">
        <v>115</v>
      </c>
      <c r="I441" s="819">
        <v>18.37</v>
      </c>
      <c r="J441" s="820">
        <f>(M441/I441)*100</f>
        <v>4.0283070223189981</v>
      </c>
      <c r="K441" s="821">
        <v>0.185</v>
      </c>
      <c r="L441" s="822">
        <v>4</v>
      </c>
      <c r="M441" s="823">
        <f>K441*L441</f>
        <v>0.74</v>
      </c>
      <c r="N441" s="824" t="s">
        <v>149</v>
      </c>
      <c r="O441" s="825">
        <v>0.17</v>
      </c>
      <c r="P441" s="826">
        <v>43703</v>
      </c>
      <c r="Q441" s="826">
        <v>43721</v>
      </c>
      <c r="R441" s="823">
        <f>(K441-O441)/O441*100</f>
        <v>8.8235294117646959</v>
      </c>
      <c r="S441" s="759">
        <f>IF(INDEX(Historical!$D$7:$D$1439,MATCH(B441,Historical!$B$7:$B$1450,0))=0,"n/a",(INDEX(Historical!$C$7:$C$1439,MATCH(B441,Historical!$B$7:$B$1450,0))/INDEX(Historical!$D$7:$D$1439,MATCH(B441,Historical!$B$7:$B$1450,0))-1)*100)</f>
        <v>48.684210526315773</v>
      </c>
      <c r="T441" s="759">
        <f>IF(INDEX(Historical!$F$7:$F$1432,MATCH(B441,Historical!$B$7:$B$1450,0))=0,"n/a",((INDEX(Historical!$C$7:$C$1439,MATCH(B441,Historical!$B$7:$B$1450,0))/INDEX(Historical!$F$7:$F$1432,MATCH(B441,Historical!$B$7:$B$1450,0)))^(1/3)-1)*100)</f>
        <v>24.896465993489869</v>
      </c>
      <c r="U441" s="759">
        <f>IF(INDEX(Historical!$H$7:$H$1432,MATCH(B441,Historical!$B$7:$B$1450,0))=0,"n/a",((INDEX(Historical!$C$7:$C$1439,MATCH(B441,Historical!$B$7:$B$1450,0))/INDEX(Historical!$H$7:$H$1432,MATCH(B441,Historical!$B$7:$B$1450,0)))^(1/5)-1)*100)</f>
        <v>21.317093665166876</v>
      </c>
      <c r="V441" s="759">
        <f>IF(INDEX(Historical!$O$7:$O$1432,MATCH(B441,Historical!$B$7:$B$1450,0))=0,"n/a",((INDEX(Historical!$C$7:$C$1439,MATCH(B441,Historical!$B$7:$B$1450,0))/INDEX(Historical!$O$7:$O$1432,MATCH(B441,Historical!$B$7:$B$1450,0)))^(1/10)-1)*100)</f>
        <v>-5.5493731089956366</v>
      </c>
      <c r="W441" s="827" t="str">
        <f>IF(OR(U441&lt;=0,U441="n/a",V441&lt;=0,V441="n/a"),"n/a",U441/V441)</f>
        <v>n/a</v>
      </c>
      <c r="X441" s="828">
        <f>IF(OR(AJ441&lt;=0,AJ441="n/a",U441&lt;=0,U441="n/a"),"n/a",U441/AJ441)</f>
        <v>1.652487881020688</v>
      </c>
      <c r="Y441" s="846"/>
      <c r="Z441" s="820">
        <f>IF(OR(AC441&lt;0.01,AC441="n/a"),"n/a",M441/AC441*100)</f>
        <v>44.311377245508979</v>
      </c>
      <c r="AA441" s="830">
        <f>IF(OR(AC441&lt;0.01,AC441="n/a"),"n/a",I441/AC441)</f>
        <v>11.000000000000002</v>
      </c>
      <c r="AB441" s="822">
        <v>12</v>
      </c>
      <c r="AC441" s="831">
        <v>1.67</v>
      </c>
      <c r="AD441" s="831">
        <v>2.5</v>
      </c>
      <c r="AE441" s="831">
        <v>3.61</v>
      </c>
      <c r="AF441" s="831">
        <v>1.29</v>
      </c>
      <c r="AG441" s="831">
        <v>12.8</v>
      </c>
      <c r="AH441" s="831">
        <v>35.5</v>
      </c>
      <c r="AI441" s="831">
        <v>9.6100000000000012</v>
      </c>
      <c r="AJ441" s="831">
        <v>12.9</v>
      </c>
      <c r="AK441" s="831">
        <v>4.43</v>
      </c>
      <c r="AL441" s="832">
        <v>18660</v>
      </c>
      <c r="AM441" s="833">
        <v>0.5</v>
      </c>
      <c r="AN441" s="831">
        <v>0.98</v>
      </c>
      <c r="AO441" s="834">
        <f>IF(U441="n/a","n/a",IF(AA441&lt;0,"n/a",IF(AA441="n/a","n/a",J441+U441-AA441)))</f>
        <v>14.345400687485872</v>
      </c>
      <c r="AP441" s="835">
        <f>IF(U441="n/a","n/a",J441+U441)</f>
        <v>25.345400687485874</v>
      </c>
      <c r="AQ441" s="836">
        <f>IF(OR(AC441&lt;0.01,AF441="n/a"),"n/a",(I441/SQRT(22.5*AC441*(I441/AF441))-1)*100)</f>
        <v>-20.585475719698053</v>
      </c>
      <c r="AR441" s="703">
        <f>INDEX(Historical!$C$7:$C$1439,MATCH(B441,Historical!$B$7:$B$1450,0))*IF(AH441="n/a",1.03,IF(AH441&lt;0,1.01,IF(AH441&gt;10,1.1,(1+AH441/100))))</f>
        <v>0.62149999999999994</v>
      </c>
      <c r="AS441" s="830">
        <f>IF($AI441="n/a",1.03*AR441,IF($AI441&lt;0,1.01*AR441,IF($AI441&gt;10,1.1*AR441,(1+$AI441/100)*AR441)))</f>
        <v>0.68122614999999997</v>
      </c>
      <c r="AT441" s="830">
        <f>IF($AK441="n/a",1.03*AS441,IF($AK441&lt;0,1.01*AS441,IF($AK441&gt;10,1.1*AS441,(1+$AK441/100)*AS441)))</f>
        <v>0.71140446844499994</v>
      </c>
      <c r="AU441" s="830">
        <f>IF($AK441="n/a",1.03*AT441,IF($AK441&lt;0,1.01*AT441,IF($AK441&gt;10,1.1*AT441,(1+$AK441/100)*AT441)))</f>
        <v>0.74291968639711348</v>
      </c>
      <c r="AV441" s="830">
        <f>IF($AK441="n/a",1.03*AU441,IF($AK441&lt;0,1.01*AU441,IF($AK441&gt;10,1.1*AU441,(1+$AK441/100)*AU441)))</f>
        <v>0.77583102850450558</v>
      </c>
      <c r="AW441" s="820">
        <f>SUM(AR441:AV441)</f>
        <v>3.5328813333466189</v>
      </c>
      <c r="AX441" s="837">
        <f>AW441/I441*100</f>
        <v>19.23179822181066</v>
      </c>
      <c r="AY441" s="1018">
        <v>1.24</v>
      </c>
      <c r="AZ441" s="833">
        <v>34.53</v>
      </c>
      <c r="BA441" s="833">
        <v>-16.16</v>
      </c>
      <c r="BB441" s="833">
        <v>6.34</v>
      </c>
      <c r="BC441" s="833">
        <v>7.91</v>
      </c>
      <c r="BD441" s="985"/>
      <c r="BE441" s="666">
        <v>2011</v>
      </c>
      <c r="BF441" s="971">
        <f>IF(BE441&gt;2008,0,IF(BE441&gt;2001,1,IF(BE441&gt;1990,2,IF(BE441&gt;1980,3,IF(BE441&gt;1973,4,IF(BE441&gt;1970,5,IF(BE441&gt;1960,6,IF(BE441&gt;1958,7,IF(BE441&gt;1953,8,9)))))))))</f>
        <v>0</v>
      </c>
      <c r="BG441" s="892">
        <v>1.3</v>
      </c>
    </row>
    <row r="442" spans="1:60" ht="11.25" customHeight="1" x14ac:dyDescent="0.2">
      <c r="A442" s="936" t="s">
        <v>1381</v>
      </c>
      <c r="B442" s="948" t="s">
        <v>1382</v>
      </c>
      <c r="C442" s="1013" t="s">
        <v>4345</v>
      </c>
      <c r="D442" s="1013" t="s">
        <v>4346</v>
      </c>
      <c r="E442" s="792">
        <v>8</v>
      </c>
      <c r="F442" s="1227">
        <v>518</v>
      </c>
      <c r="G442" s="1146" t="s">
        <v>115</v>
      </c>
      <c r="H442" s="1146" t="s">
        <v>115</v>
      </c>
      <c r="I442" s="947">
        <v>19.21</v>
      </c>
      <c r="J442" s="703">
        <f>(M442/I442)*100</f>
        <v>5.8302967204580955</v>
      </c>
      <c r="K442" s="950">
        <v>0.28000000000000003</v>
      </c>
      <c r="L442" s="960">
        <v>4</v>
      </c>
      <c r="M442" s="694">
        <f>K442*L442</f>
        <v>1.1200000000000001</v>
      </c>
      <c r="N442" s="943" t="s">
        <v>220</v>
      </c>
      <c r="O442" s="795">
        <v>0.27</v>
      </c>
      <c r="P442" s="939">
        <v>43098</v>
      </c>
      <c r="Q442" s="939">
        <v>43116</v>
      </c>
      <c r="R442" s="694">
        <f>(K442-O442)/O442*100</f>
        <v>3.7037037037037068</v>
      </c>
      <c r="S442" s="759">
        <f>IF(INDEX(Historical!$D$7:$D$1439,MATCH(B442,Historical!$B$7:$B$1450,0))=0,"n/a",(INDEX(Historical!$C$7:$C$1439,MATCH(B442,Historical!$B$7:$B$1450,0))/INDEX(Historical!$D$7:$D$1439,MATCH(B442,Historical!$B$7:$B$1450,0))-1)*100)</f>
        <v>3.7037037037036979</v>
      </c>
      <c r="T442" s="759">
        <f>IF(INDEX(Historical!$F$7:$F$1432,MATCH(B442,Historical!$B$7:$B$1450,0))=0,"n/a",((INDEX(Historical!$C$7:$C$1439,MATCH(B442,Historical!$B$7:$B$1450,0))/INDEX(Historical!$F$7:$F$1432,MATCH(B442,Historical!$B$7:$B$1450,0)))^(1/3)-1)*100)</f>
        <v>5.2726599609396629</v>
      </c>
      <c r="U442" s="759">
        <f>IF(INDEX(Historical!$H$7:$H$1432,MATCH(B442,Historical!$B$7:$B$1450,0))=0,"n/a",((INDEX(Historical!$C$7:$C$1439,MATCH(B442,Historical!$B$7:$B$1450,0))/INDEX(Historical!$H$7:$H$1432,MATCH(B442,Historical!$B$7:$B$1450,0)))^(1/5)-1)*100)</f>
        <v>5.9223841048812176</v>
      </c>
      <c r="V442" s="759">
        <f>IF(INDEX(Historical!$O$7:$O$1432,MATCH(B442,Historical!$B$7:$B$1450,0))=0,"n/a",((INDEX(Historical!$C$7:$C$1439,MATCH(B442,Historical!$B$7:$B$1450,0))/INDEX(Historical!$O$7:$O$1432,MATCH(B442,Historical!$B$7:$B$1450,0)))^(1/10)-1)*100)</f>
        <v>-3.7418706543626667</v>
      </c>
      <c r="W442" s="760" t="str">
        <f>IF(OR(U442&lt;=0,U442="n/a",V442&lt;=0,V442="n/a"),"n/a",U442/V442)</f>
        <v>n/a</v>
      </c>
      <c r="X442" s="761" t="str">
        <f>IF(OR(AJ442&lt;=0,AJ442="n/a",U442&lt;=0,U442="n/a"),"n/a",U442/AJ442)</f>
        <v>n/a</v>
      </c>
      <c r="Y442" s="714"/>
      <c r="Z442" s="703">
        <f>IF(OR(AC442&lt;0.01,AC442="n/a"),"n/a",M442/AC442*100)</f>
        <v>228.57142857142861</v>
      </c>
      <c r="AA442" s="959">
        <f>IF(OR(AC442&lt;0.01,AC442="n/a"),"n/a",I442/AC442)</f>
        <v>39.204081632653065</v>
      </c>
      <c r="AB442" s="960">
        <v>12</v>
      </c>
      <c r="AC442" s="938">
        <v>0.49</v>
      </c>
      <c r="AD442" s="938">
        <v>8.61</v>
      </c>
      <c r="AE442" s="938">
        <v>7.04</v>
      </c>
      <c r="AF442" s="938">
        <v>1.53</v>
      </c>
      <c r="AG442" s="938">
        <v>8</v>
      </c>
      <c r="AH442" s="938">
        <v>-27.6</v>
      </c>
      <c r="AI442" s="938">
        <v>-4.3900000000000006</v>
      </c>
      <c r="AJ442" s="938">
        <v>-2.8000000000000003</v>
      </c>
      <c r="AK442" s="938">
        <v>4.5999999999999996</v>
      </c>
      <c r="AL442" s="951">
        <v>8130.0000000000009</v>
      </c>
      <c r="AM442" s="945">
        <v>2.8000000000000003</v>
      </c>
      <c r="AN442" s="938">
        <v>0.92</v>
      </c>
      <c r="AO442" s="802">
        <f>IF(U442="n/a","n/a",IF(AA442&lt;0,"n/a",IF(AA442="n/a","n/a",J442+U442-AA442)))</f>
        <v>-27.451400807313753</v>
      </c>
      <c r="AP442" s="803">
        <f>IF(U442="n/a","n/a",J442+U442)</f>
        <v>11.752680825339313</v>
      </c>
      <c r="AQ442" s="961">
        <f>IF(OR(AC442&lt;0.01,AF442="n/a"),"n/a",(I442/SQRT(22.5*AC442*(I442/AF442))-1)*100)</f>
        <v>63.275152764295648</v>
      </c>
      <c r="AR442" s="703">
        <f>INDEX(Historical!$C$7:$C$1439,MATCH(B442,Historical!$B$7:$B$1450,0))*IF(AH442="n/a",1.03,IF(AH442&lt;0,1.01,IF(AH442&gt;10,1.1,(1+AH442/100))))</f>
        <v>1.1312000000000002</v>
      </c>
      <c r="AS442" s="959">
        <f>IF($AI442="n/a",1.03*AR442,IF($AI442&lt;0,1.01*AR442,IF($AI442&gt;10,1.1*AR442,(1+$AI442/100)*AR442)))</f>
        <v>1.1425120000000002</v>
      </c>
      <c r="AT442" s="959">
        <f>IF($AK442="n/a",1.03*AS442,IF($AK442&lt;0,1.01*AS442,IF($AK442&gt;10,1.1*AS442,(1+$AK442/100)*AS442)))</f>
        <v>1.1950675520000003</v>
      </c>
      <c r="AU442" s="959">
        <f>IF($AK442="n/a",1.03*AT442,IF($AK442&lt;0,1.01*AT442,IF($AK442&gt;10,1.1*AT442,(1+$AK442/100)*AT442)))</f>
        <v>1.2500406593920004</v>
      </c>
      <c r="AV442" s="959">
        <f>IF($AK442="n/a",1.03*AU442,IF($AK442&lt;0,1.01*AU442,IF($AK442&gt;10,1.1*AU442,(1+$AK442/100)*AU442)))</f>
        <v>1.3075425297240324</v>
      </c>
      <c r="AW442" s="703">
        <f>SUM(AR442:AV442)</f>
        <v>6.0263627411160341</v>
      </c>
      <c r="AX442" s="810">
        <f>AW442/I442*100</f>
        <v>31.370966898053272</v>
      </c>
      <c r="AY442" s="1017">
        <v>0.61</v>
      </c>
      <c r="AZ442" s="945">
        <v>34.43</v>
      </c>
      <c r="BA442" s="945">
        <v>-0.88</v>
      </c>
      <c r="BB442" s="945">
        <v>4.5900000000000007</v>
      </c>
      <c r="BC442" s="945">
        <v>11.78</v>
      </c>
      <c r="BE442" s="666">
        <v>2011</v>
      </c>
      <c r="BF442" s="971">
        <f>IF(BE442&gt;2008,0,IF(BE442&gt;2001,1,IF(BE442&gt;1990,2,IF(BE442&gt;1980,3,IF(BE442&gt;1973,4,IF(BE442&gt;1970,5,IF(BE442&gt;1960,6,IF(BE442&gt;1958,7,IF(BE442&gt;1953,8,9)))))))))</f>
        <v>0</v>
      </c>
      <c r="BG442" s="955">
        <v>3.9</v>
      </c>
    </row>
    <row r="443" spans="1:60" ht="11.25" customHeight="1" x14ac:dyDescent="0.2">
      <c r="A443" s="944" t="s">
        <v>1383</v>
      </c>
      <c r="B443" s="948" t="s">
        <v>1384</v>
      </c>
      <c r="C443" s="1013" t="s">
        <v>108</v>
      </c>
      <c r="D443" s="1013" t="s">
        <v>118</v>
      </c>
      <c r="E443" s="792">
        <v>8</v>
      </c>
      <c r="F443" s="1227">
        <v>519</v>
      </c>
      <c r="G443" s="1227" t="s">
        <v>106</v>
      </c>
      <c r="H443" s="1227" t="s">
        <v>106</v>
      </c>
      <c r="I443" s="947">
        <v>8.48</v>
      </c>
      <c r="J443" s="703">
        <f>(M443/I443)*100</f>
        <v>4.716981132075472</v>
      </c>
      <c r="K443" s="950">
        <v>0.1</v>
      </c>
      <c r="L443" s="960">
        <v>4</v>
      </c>
      <c r="M443" s="694">
        <f>K443*L443</f>
        <v>0.4</v>
      </c>
      <c r="N443" s="943" t="s">
        <v>149</v>
      </c>
      <c r="O443" s="795">
        <v>0.08</v>
      </c>
      <c r="P443" s="939">
        <v>43158</v>
      </c>
      <c r="Q443" s="939">
        <v>43174</v>
      </c>
      <c r="R443" s="694">
        <f>(K443-O443)/O443*100</f>
        <v>25.000000000000007</v>
      </c>
      <c r="S443" s="759">
        <f>IF(INDEX(Historical!$D$7:$D$1439,MATCH(B443,Historical!$B$7:$B$1450,0))=0,"n/a",(INDEX(Historical!$C$7:$C$1439,MATCH(B443,Historical!$B$7:$B$1450,0))/INDEX(Historical!$D$7:$D$1439,MATCH(B443,Historical!$B$7:$B$1450,0))-1)*100)</f>
        <v>32.231404958677686</v>
      </c>
      <c r="T443" s="759">
        <f>IF(INDEX(Historical!$F$7:$F$1432,MATCH(B443,Historical!$B$7:$B$1450,0))=0,"n/a",((INDEX(Historical!$C$7:$C$1439,MATCH(B443,Historical!$B$7:$B$1450,0))/INDEX(Historical!$F$7:$F$1432,MATCH(B443,Historical!$B$7:$B$1450,0)))^(1/3)-1)*100)</f>
        <v>23.47158379972165</v>
      </c>
      <c r="U443" s="759">
        <f>IF(INDEX(Historical!$H$7:$H$1432,MATCH(B443,Historical!$B$7:$B$1450,0))=0,"n/a",((INDEX(Historical!$C$7:$C$1439,MATCH(B443,Historical!$B$7:$B$1450,0))/INDEX(Historical!$H$7:$H$1432,MATCH(B443,Historical!$B$7:$B$1450,0)))^(1/5)-1)*100)</f>
        <v>20.112443398143132</v>
      </c>
      <c r="V443" s="759" t="str">
        <f>IF(INDEX(Historical!$O$7:$O$1432,MATCH(B443,Historical!$B$7:$B$1450,0))=0,"n/a",((INDEX(Historical!$C$7:$C$1439,MATCH(B443,Historical!$B$7:$B$1450,0))/INDEX(Historical!$O$7:$O$1432,MATCH(B443,Historical!$B$7:$B$1450,0)))^(1/10)-1)*100)</f>
        <v>n/a</v>
      </c>
      <c r="W443" s="760" t="str">
        <f>IF(OR(U443&lt;=0,U443="n/a",V443&lt;=0,V443="n/a"),"n/a",U443/V443)</f>
        <v>n/a</v>
      </c>
      <c r="X443" s="761" t="str">
        <f>IF(OR(AJ443&lt;=0,AJ443="n/a",U443&lt;=0,U443="n/a"),"n/a",U443/AJ443)</f>
        <v>n/a</v>
      </c>
      <c r="Y443" s="717"/>
      <c r="Z443" s="703" t="str">
        <f>IF(OR(AC443&lt;0.01,AC443="n/a"),"n/a",M443/AC443*100)</f>
        <v>n/a</v>
      </c>
      <c r="AA443" s="959" t="str">
        <f>IF(OR(AC443&lt;0.01,AC443="n/a"),"n/a",I443/AC443)</f>
        <v>n/a</v>
      </c>
      <c r="AB443" s="960">
        <v>12</v>
      </c>
      <c r="AC443" s="938">
        <v>-0.14000000000000001</v>
      </c>
      <c r="AD443" s="938" t="s">
        <v>137</v>
      </c>
      <c r="AE443" s="938">
        <v>0.76</v>
      </c>
      <c r="AF443" s="938">
        <v>1.1100000000000001</v>
      </c>
      <c r="AG443" s="938">
        <v>-1.7000000000000002</v>
      </c>
      <c r="AH443" s="938">
        <v>-68.100000000000009</v>
      </c>
      <c r="AI443" s="938">
        <v>370</v>
      </c>
      <c r="AJ443" s="938">
        <v>-10.299999999999999</v>
      </c>
      <c r="AK443" s="938" t="s">
        <v>137</v>
      </c>
      <c r="AL443" s="951">
        <v>93.09</v>
      </c>
      <c r="AM443" s="945">
        <v>9.5</v>
      </c>
      <c r="AN443" s="938">
        <v>0.35</v>
      </c>
      <c r="AO443" s="802" t="str">
        <f>IF(U443="n/a","n/a",IF(AA443&lt;0,"n/a",IF(AA443="n/a","n/a",J443+U443-AA443)))</f>
        <v>n/a</v>
      </c>
      <c r="AP443" s="803">
        <f>IF(U443="n/a","n/a",J443+U443)</f>
        <v>24.829424530218603</v>
      </c>
      <c r="AQ443" s="961" t="str">
        <f>IF(OR(AC443&lt;0.01,AF443="n/a"),"n/a",(I443/SQRT(22.5*AC443*(I443/AF443))-1)*100)</f>
        <v>n/a</v>
      </c>
      <c r="AR443" s="703">
        <f>INDEX(Historical!$C$7:$C$1439,MATCH(B443,Historical!$B$7:$B$1450,0))*IF(AH443="n/a",1.03,IF(AH443&lt;0,1.01,IF(AH443&gt;10,1.1,(1+AH443/100))))</f>
        <v>0.40400000000000003</v>
      </c>
      <c r="AS443" s="959">
        <f>IF($AI443="n/a",1.03*AR443,IF($AI443&lt;0,1.01*AR443,IF($AI443&gt;10,1.1*AR443,(1+$AI443/100)*AR443)))</f>
        <v>0.44440000000000007</v>
      </c>
      <c r="AT443" s="959">
        <f>IF($AK443="n/a",1.03*AS443,IF($AK443&lt;0,1.01*AS443,IF($AK443&gt;10,1.1*AS443,(1+$AK443/100)*AS443)))</f>
        <v>0.45773200000000008</v>
      </c>
      <c r="AU443" s="959">
        <f>IF($AK443="n/a",1.03*AT443,IF($AK443&lt;0,1.01*AT443,IF($AK443&gt;10,1.1*AT443,(1+$AK443/100)*AT443)))</f>
        <v>0.47146396000000007</v>
      </c>
      <c r="AV443" s="959">
        <f>IF($AK443="n/a",1.03*AU443,IF($AK443&lt;0,1.01*AU443,IF($AK443&gt;10,1.1*AU443,(1+$AK443/100)*AU443)))</f>
        <v>0.48560787880000006</v>
      </c>
      <c r="AW443" s="703">
        <f>SUM(AR443:AV443)</f>
        <v>2.2632038388000004</v>
      </c>
      <c r="AX443" s="810">
        <f>AW443/I443*100</f>
        <v>26.688724514150948</v>
      </c>
      <c r="AY443" s="1017">
        <v>0.6</v>
      </c>
      <c r="AZ443" s="945">
        <v>5.87</v>
      </c>
      <c r="BA443" s="945">
        <v>-58.830000000000005</v>
      </c>
      <c r="BB443" s="945">
        <v>-4.3</v>
      </c>
      <c r="BC443" s="945">
        <v>-38.5</v>
      </c>
      <c r="BE443" s="666">
        <v>2011</v>
      </c>
      <c r="BF443" s="971">
        <f>IF(BE443&gt;2008,0,IF(BE443&gt;2001,1,IF(BE443&gt;1990,2,IF(BE443&gt;1980,3,IF(BE443&gt;1973,4,IF(BE443&gt;1970,5,IF(BE443&gt;1960,6,IF(BE443&gt;1958,7,IF(BE443&gt;1953,8,9)))))))))</f>
        <v>0</v>
      </c>
      <c r="BG443" s="955">
        <v>-0.6</v>
      </c>
      <c r="BH443" s="937"/>
    </row>
    <row r="444" spans="1:60" ht="11.25" customHeight="1" x14ac:dyDescent="0.2">
      <c r="A444" s="936" t="s">
        <v>1387</v>
      </c>
      <c r="B444" s="948" t="s">
        <v>1388</v>
      </c>
      <c r="C444" s="1013" t="s">
        <v>4216</v>
      </c>
      <c r="D444" s="1013" t="s">
        <v>4352</v>
      </c>
      <c r="E444" s="792">
        <v>9</v>
      </c>
      <c r="F444" s="1227">
        <v>379</v>
      </c>
      <c r="G444" s="1170" t="s">
        <v>106</v>
      </c>
      <c r="H444" s="1170" t="s">
        <v>106</v>
      </c>
      <c r="I444" s="947">
        <v>136.32</v>
      </c>
      <c r="J444" s="703">
        <f>(M444/I444)*100</f>
        <v>2.200704225352113</v>
      </c>
      <c r="K444" s="950">
        <v>0.75</v>
      </c>
      <c r="L444" s="960">
        <v>4</v>
      </c>
      <c r="M444" s="694">
        <f>K444*L444</f>
        <v>3</v>
      </c>
      <c r="N444" s="943" t="s">
        <v>119</v>
      </c>
      <c r="O444" s="795">
        <v>0.59</v>
      </c>
      <c r="P444" s="939">
        <v>43234</v>
      </c>
      <c r="Q444" s="939">
        <v>43252</v>
      </c>
      <c r="R444" s="694">
        <f>(K444-O444)/O444*100</f>
        <v>27.118644067796616</v>
      </c>
      <c r="S444" s="759">
        <f>IF(INDEX(Historical!$D$7:$D$1439,MATCH(B444,Historical!$B$7:$B$1450,0))=0,"n/a",(INDEX(Historical!$C$7:$C$1439,MATCH(B444,Historical!$B$7:$B$1450,0))/INDEX(Historical!$D$7:$D$1439,MATCH(B444,Historical!$B$7:$B$1450,0))-1)*100)</f>
        <v>25.663716814159287</v>
      </c>
      <c r="T444" s="759">
        <f>IF(INDEX(Historical!$F$7:$F$1432,MATCH(B444,Historical!$B$7:$B$1450,0))=0,"n/a",((INDEX(Historical!$C$7:$C$1439,MATCH(B444,Historical!$B$7:$B$1450,0))/INDEX(Historical!$F$7:$F$1432,MATCH(B444,Historical!$B$7:$B$1450,0)))^(1/3)-1)*100)</f>
        <v>11.659597378386465</v>
      </c>
      <c r="U444" s="759">
        <f>IF(INDEX(Historical!$H$7:$H$1432,MATCH(B444,Historical!$B$7:$B$1450,0))=0,"n/a",((INDEX(Historical!$C$7:$C$1439,MATCH(B444,Historical!$B$7:$B$1450,0))/INDEX(Historical!$H$7:$H$1432,MATCH(B444,Historical!$B$7:$B$1450,0)))^(1/5)-1)*100)</f>
        <v>10.808706108221555</v>
      </c>
      <c r="V444" s="759">
        <f>IF(INDEX(Historical!$O$7:$O$1432,MATCH(B444,Historical!$B$7:$B$1450,0))=0,"n/a",((INDEX(Historical!$C$7:$C$1439,MATCH(B444,Historical!$B$7:$B$1450,0))/INDEX(Historical!$O$7:$O$1432,MATCH(B444,Historical!$B$7:$B$1450,0)))^(1/10)-1)*100)</f>
        <v>16.819867405851795</v>
      </c>
      <c r="W444" s="760">
        <f>IF(OR(U444&lt;=0,U444="n/a",V444&lt;=0,V444="n/a"),"n/a",U444/V444)</f>
        <v>0.64261541707879943</v>
      </c>
      <c r="X444" s="761">
        <f>IF(OR(AJ444&lt;=0,AJ444="n/a",U444&lt;=0,U444="n/a"),"n/a",U444/AJ444)</f>
        <v>0.5749311759692316</v>
      </c>
      <c r="Y444" s="717"/>
      <c r="Z444" s="703">
        <f>IF(OR(AC444&lt;0.01,AC444="n/a"),"n/a",M444/AC444*100)</f>
        <v>36.674816625916876</v>
      </c>
      <c r="AA444" s="959">
        <f>IF(OR(AC444&lt;0.01,AC444="n/a"),"n/a",I444/AC444)</f>
        <v>16.665036674816626</v>
      </c>
      <c r="AB444" s="960">
        <v>6</v>
      </c>
      <c r="AC444" s="938">
        <v>8.18</v>
      </c>
      <c r="AD444" s="938">
        <v>1.72</v>
      </c>
      <c r="AE444" s="938">
        <v>5.17</v>
      </c>
      <c r="AF444" s="938">
        <v>7.68</v>
      </c>
      <c r="AG444" s="940">
        <v>68.5</v>
      </c>
      <c r="AH444" s="938">
        <v>28.9</v>
      </c>
      <c r="AI444" s="938">
        <v>6.11</v>
      </c>
      <c r="AJ444" s="938">
        <v>18.8</v>
      </c>
      <c r="AK444" s="938">
        <v>9.93</v>
      </c>
      <c r="AL444" s="951">
        <v>22670</v>
      </c>
      <c r="AM444" s="945">
        <v>0.2</v>
      </c>
      <c r="AN444" s="940">
        <v>1.2</v>
      </c>
      <c r="AO444" s="802">
        <f>IF(U444="n/a","n/a",IF(AA444&lt;0,"n/a",IF(AA444="n/a","n/a",J444+U444-AA444)))</f>
        <v>-3.6556263412429573</v>
      </c>
      <c r="AP444" s="803">
        <f>IF(U444="n/a","n/a",J444+U444)</f>
        <v>13.009410333573669</v>
      </c>
      <c r="AQ444" s="961">
        <f>IF(OR(AC444&lt;0.01,AF444="n/a"),"n/a",(I444/SQRT(22.5*AC444*(I444/AF444))-1)*100)</f>
        <v>138.5022540425438</v>
      </c>
      <c r="AR444" s="703">
        <f>INDEX(Historical!$C$7:$C$1439,MATCH(B444,Historical!$B$7:$B$1450,0))*IF(AH444="n/a",1.03,IF(AH444&lt;0,1.01,IF(AH444&gt;10,1.1,(1+AH444/100))))</f>
        <v>3.1240000000000001</v>
      </c>
      <c r="AS444" s="959">
        <f>IF($AI444="n/a",1.03*AR444,IF($AI444&lt;0,1.01*AR444,IF($AI444&gt;10,1.1*AR444,(1+$AI444/100)*AR444)))</f>
        <v>3.3148763999999997</v>
      </c>
      <c r="AT444" s="959">
        <f>IF($AK444="n/a",1.03*AS444,IF($AK444&lt;0,1.01*AS444,IF($AK444&gt;10,1.1*AS444,(1+$AK444/100)*AS444)))</f>
        <v>3.6440436265199994</v>
      </c>
      <c r="AU444" s="959">
        <f>IF($AK444="n/a",1.03*AT444,IF($AK444&lt;0,1.01*AT444,IF($AK444&gt;10,1.1*AT444,(1+$AK444/100)*AT444)))</f>
        <v>4.0058971586334353</v>
      </c>
      <c r="AV444" s="959">
        <f>IF($AK444="n/a",1.03*AU444,IF($AK444&lt;0,1.01*AU444,IF($AK444&gt;10,1.1*AU444,(1+$AK444/100)*AU444)))</f>
        <v>4.4036827464857353</v>
      </c>
      <c r="AW444" s="703">
        <f>SUM(AR444:AV444)</f>
        <v>18.49249993163917</v>
      </c>
      <c r="AX444" s="810">
        <f>AW444/I444*100</f>
        <v>13.565507578960659</v>
      </c>
      <c r="AY444" s="1017">
        <v>1.74</v>
      </c>
      <c r="AZ444" s="945">
        <v>69.03</v>
      </c>
      <c r="BA444" s="945">
        <v>-4.4400000000000004</v>
      </c>
      <c r="BB444" s="945">
        <v>16.32</v>
      </c>
      <c r="BC444" s="945">
        <v>26.179999999999996</v>
      </c>
      <c r="BE444" s="666">
        <v>2010</v>
      </c>
      <c r="BF444" s="971">
        <f>IF(BE444&gt;2008,0,IF(BE444&gt;2001,1,IF(BE444&gt;1990,2,IF(BE444&gt;1980,3,IF(BE444&gt;1973,4,IF(BE444&gt;1970,5,IF(BE444&gt;1960,6,IF(BE444&gt;1958,7,IF(BE444&gt;1953,8,9)))))))))</f>
        <v>0</v>
      </c>
      <c r="BG444" s="955">
        <v>20</v>
      </c>
      <c r="BH444" s="937"/>
    </row>
    <row r="445" spans="1:60" ht="11.25" customHeight="1" x14ac:dyDescent="0.2">
      <c r="A445" s="936" t="s">
        <v>264</v>
      </c>
      <c r="B445" s="948" t="s">
        <v>265</v>
      </c>
      <c r="C445" s="1013" t="s">
        <v>128</v>
      </c>
      <c r="D445" s="1013" t="s">
        <v>4380</v>
      </c>
      <c r="E445" s="792">
        <v>47</v>
      </c>
      <c r="F445" s="1227">
        <v>41</v>
      </c>
      <c r="G445" s="1227" t="s">
        <v>115</v>
      </c>
      <c r="H445" s="1227" t="s">
        <v>37</v>
      </c>
      <c r="I445" s="938">
        <v>135.65</v>
      </c>
      <c r="J445" s="703">
        <f>(M445/I445)*100</f>
        <v>3.0372281607077034</v>
      </c>
      <c r="K445" s="950">
        <v>1.03</v>
      </c>
      <c r="L445" s="960">
        <v>4</v>
      </c>
      <c r="M445" s="694">
        <f>K445*L445</f>
        <v>4.12</v>
      </c>
      <c r="N445" s="943" t="s">
        <v>190</v>
      </c>
      <c r="O445" s="795">
        <v>1</v>
      </c>
      <c r="P445" s="934">
        <v>43531</v>
      </c>
      <c r="Q445" s="934">
        <v>43557</v>
      </c>
      <c r="R445" s="694">
        <f>(K445-O445)/O445*100</f>
        <v>3.0000000000000027</v>
      </c>
      <c r="S445" s="759">
        <f>IF(INDEX(Historical!$D$7:$D$1439,MATCH(B445,Historical!$B$7:$B$1450,0))=0,"n/a",(INDEX(Historical!$C$7:$C$1439,MATCH(B445,Historical!$B$7:$B$1450,0))/INDEX(Historical!$D$7:$D$1439,MATCH(B445,Historical!$B$7:$B$1450,0))-1)*100)</f>
        <v>3.6553524804177506</v>
      </c>
      <c r="T445" s="759">
        <f>IF(INDEX(Historical!$F$7:$F$1432,MATCH(B445,Historical!$B$7:$B$1450,0))=0,"n/a",((INDEX(Historical!$C$7:$C$1439,MATCH(B445,Historical!$B$7:$B$1450,0))/INDEX(Historical!$F$7:$F$1432,MATCH(B445,Historical!$B$7:$B$1450,0)))^(1/3)-1)*100)</f>
        <v>4.488963455248296</v>
      </c>
      <c r="U445" s="759">
        <f>IF(INDEX(Historical!$H$7:$H$1432,MATCH(B445,Historical!$B$7:$B$1450,0))=0,"n/a",((INDEX(Historical!$C$7:$C$1439,MATCH(B445,Historical!$B$7:$B$1450,0))/INDEX(Historical!$H$7:$H$1432,MATCH(B445,Historical!$B$7:$B$1450,0)))^(1/5)-1)*100)</f>
        <v>5.4945002481546767</v>
      </c>
      <c r="V445" s="759">
        <f>IF(INDEX(Historical!$O$7:$O$1432,MATCH(B445,Historical!$B$7:$B$1450,0))=0,"n/a",((INDEX(Historical!$C$7:$C$1439,MATCH(B445,Historical!$B$7:$B$1450,0))/INDEX(Historical!$O$7:$O$1432,MATCH(B445,Historical!$B$7:$B$1450,0)))^(1/10)-1)*100)</f>
        <v>6.1984675907025277</v>
      </c>
      <c r="W445" s="760">
        <f>IF(OR(U445&lt;=0,U445="n/a",V445&lt;=0,V445="n/a"),"n/a",U445/V445)</f>
        <v>0.88642880966195969</v>
      </c>
      <c r="X445" s="761" t="str">
        <f>IF(OR(AJ445&lt;=0,AJ445="n/a",U445&lt;=0,U445="n/a"),"n/a",U445/AJ445)</f>
        <v>n/a</v>
      </c>
      <c r="Y445" s="949"/>
      <c r="Z445" s="703">
        <f>IF(OR(AC445&lt;0.01,AC445="n/a"),"n/a",M445/AC445*100)</f>
        <v>77.882797731568999</v>
      </c>
      <c r="AA445" s="959">
        <f>IF(OR(AC445&lt;0.01,AC445="n/a"),"n/a",I445/AC445)</f>
        <v>25.642722117202268</v>
      </c>
      <c r="AB445" s="960">
        <v>12</v>
      </c>
      <c r="AC445" s="938">
        <v>5.29</v>
      </c>
      <c r="AD445" s="938">
        <v>5.46</v>
      </c>
      <c r="AE445" s="938">
        <v>2.59</v>
      </c>
      <c r="AF445" s="940" t="s">
        <v>137</v>
      </c>
      <c r="AG445" s="940">
        <v>-797.8</v>
      </c>
      <c r="AH445" s="938">
        <v>-29.4</v>
      </c>
      <c r="AI445" s="938">
        <v>5.53</v>
      </c>
      <c r="AJ445" s="938">
        <v>-2.7</v>
      </c>
      <c r="AK445" s="938">
        <v>4.79</v>
      </c>
      <c r="AL445" s="951">
        <v>47600</v>
      </c>
      <c r="AM445" s="945">
        <v>0.1</v>
      </c>
      <c r="AN445" s="941" t="s">
        <v>137</v>
      </c>
      <c r="AO445" s="802">
        <f>IF(U445="n/a","n/a",IF(AA445&lt;0,"n/a",IF(AA445="n/a","n/a",J445+U445-AA445)))</f>
        <v>-17.11099370833989</v>
      </c>
      <c r="AP445" s="803">
        <f>IF(U445="n/a","n/a",J445+U445)</f>
        <v>8.5317284088623797</v>
      </c>
      <c r="AQ445" s="961" t="str">
        <f>IF(OR(AC445&lt;0.01,AF445="n/a"),"n/a",(I445/SQRT(22.5*AC445*(I445/AF445))-1)*100)</f>
        <v>n/a</v>
      </c>
      <c r="AR445" s="703">
        <f>INDEX(Historical!$C$7:$C$1439,MATCH(B445,Historical!$B$7:$B$1450,0))*IF(AH445="n/a",1.03,IF(AH445&lt;0,1.01,IF(AH445&gt;10,1.1,(1+AH445/100))))</f>
        <v>4.0097000000000005</v>
      </c>
      <c r="AS445" s="959">
        <f>IF($AI445="n/a",1.03*AR445,IF($AI445&lt;0,1.01*AR445,IF($AI445&gt;10,1.1*AR445,(1+$AI445/100)*AR445)))</f>
        <v>4.2314364099999997</v>
      </c>
      <c r="AT445" s="959">
        <f>IF($AK445="n/a",1.03*AS445,IF($AK445&lt;0,1.01*AS445,IF($AK445&gt;10,1.1*AS445,(1+$AK445/100)*AS445)))</f>
        <v>4.4341222140390002</v>
      </c>
      <c r="AU445" s="959">
        <f>IF($AK445="n/a",1.03*AT445,IF($AK445&lt;0,1.01*AT445,IF($AK445&gt;10,1.1*AT445,(1+$AK445/100)*AT445)))</f>
        <v>4.6465166680914685</v>
      </c>
      <c r="AV445" s="959">
        <f>IF($AK445="n/a",1.03*AU445,IF($AK445&lt;0,1.01*AU445,IF($AK445&gt;10,1.1*AU445,(1+$AK445/100)*AU445)))</f>
        <v>4.86908481649305</v>
      </c>
      <c r="AW445" s="703">
        <f>SUM(AR445:AV445)</f>
        <v>22.190860108623518</v>
      </c>
      <c r="AX445" s="810">
        <f>AW445/I445*100</f>
        <v>16.358909036950621</v>
      </c>
      <c r="AY445" s="1017">
        <v>0.57999999999999996</v>
      </c>
      <c r="AZ445" s="945">
        <v>35.22</v>
      </c>
      <c r="BA445" s="945">
        <v>-3.53</v>
      </c>
      <c r="BB445" s="945">
        <v>0.52</v>
      </c>
      <c r="BC445" s="945">
        <v>12.22</v>
      </c>
      <c r="BE445" s="666">
        <v>1973</v>
      </c>
      <c r="BF445" s="971">
        <f>IF(BE445&gt;2008,0,IF(BE445&gt;2001,1,IF(BE445&gt;1990,2,IF(BE445&gt;1980,3,IF(BE445&gt;1973,4,IF(BE445&gt;1970,5,IF(BE445&gt;1960,6,IF(BE445&gt;1958,7,IF(BE445&gt;1953,8,9)))))))))</f>
        <v>5</v>
      </c>
      <c r="BG445" s="955">
        <v>12.1</v>
      </c>
      <c r="BH445" s="937"/>
    </row>
    <row r="446" spans="1:60" ht="11.25" customHeight="1" x14ac:dyDescent="0.2">
      <c r="A446" s="936" t="s">
        <v>188</v>
      </c>
      <c r="B446" s="948" t="s">
        <v>189</v>
      </c>
      <c r="C446" s="1013" t="s">
        <v>128</v>
      </c>
      <c r="D446" s="1013" t="s">
        <v>4373</v>
      </c>
      <c r="E446" s="792">
        <v>57</v>
      </c>
      <c r="F446" s="1227">
        <v>10</v>
      </c>
      <c r="G446" s="1169" t="s">
        <v>115</v>
      </c>
      <c r="H446" s="1169" t="s">
        <v>115</v>
      </c>
      <c r="I446" s="938">
        <v>52.63</v>
      </c>
      <c r="J446" s="703">
        <f>(M446/I446)*100</f>
        <v>3.040091202736082</v>
      </c>
      <c r="K446" s="950">
        <v>0.4</v>
      </c>
      <c r="L446" s="960">
        <v>4</v>
      </c>
      <c r="M446" s="694">
        <f>K446*L446</f>
        <v>1.6</v>
      </c>
      <c r="N446" s="943" t="s">
        <v>164</v>
      </c>
      <c r="O446" s="795">
        <v>0.39</v>
      </c>
      <c r="P446" s="934">
        <v>43538</v>
      </c>
      <c r="Q446" s="934">
        <v>43556</v>
      </c>
      <c r="R446" s="694">
        <f>(K446-O446)/O446*100</f>
        <v>2.5641025641025665</v>
      </c>
      <c r="S446" s="759">
        <f>IF(INDEX(Historical!$D$7:$D$1439,MATCH(B446,Historical!$B$7:$B$1450,0))=0,"n/a",(INDEX(Historical!$C$7:$C$1439,MATCH(B446,Historical!$B$7:$B$1450,0))/INDEX(Historical!$D$7:$D$1439,MATCH(B446,Historical!$B$7:$B$1450,0))-1)*100)</f>
        <v>5.4054054054054168</v>
      </c>
      <c r="T446" s="759">
        <f>IF(INDEX(Historical!$F$7:$F$1432,MATCH(B446,Historical!$B$7:$B$1450,0))=0,"n/a",((INDEX(Historical!$C$7:$C$1439,MATCH(B446,Historical!$B$7:$B$1450,0))/INDEX(Historical!$F$7:$F$1432,MATCH(B446,Historical!$B$7:$B$1450,0)))^(1/3)-1)*100)</f>
        <v>5.7264270346431223</v>
      </c>
      <c r="U446" s="759">
        <f>IF(INDEX(Historical!$H$7:$H$1432,MATCH(B446,Historical!$B$7:$B$1450,0))=0,"n/a",((INDEX(Historical!$C$7:$C$1439,MATCH(B446,Historical!$B$7:$B$1450,0))/INDEX(Historical!$H$7:$H$1432,MATCH(B446,Historical!$B$7:$B$1450,0)))^(1/5)-1)*100)</f>
        <v>6.8516702296210097</v>
      </c>
      <c r="V446" s="759">
        <f>IF(INDEX(Historical!$O$7:$O$1432,MATCH(B446,Historical!$B$7:$B$1450,0))=0,"n/a",((INDEX(Historical!$C$7:$C$1439,MATCH(B446,Historical!$B$7:$B$1450,0))/INDEX(Historical!$O$7:$O$1432,MATCH(B446,Historical!$B$7:$B$1450,0)))^(1/10)-1)*100)</f>
        <v>7.4561065135923643</v>
      </c>
      <c r="W446" s="760">
        <f>IF(OR(U446&lt;=0,U446="n/a",V446&lt;=0,V446="n/a"),"n/a",U446/V446)</f>
        <v>0.91893405990519628</v>
      </c>
      <c r="X446" s="761" t="str">
        <f>IF(OR(AJ446&lt;=0,AJ446="n/a",U446&lt;=0,U446="n/a"),"n/a",U446/AJ446)</f>
        <v>n/a</v>
      </c>
      <c r="Y446" s="717"/>
      <c r="Z446" s="703">
        <f>IF(OR(AC446&lt;0.01,AC446="n/a"),"n/a",M446/AC446*100)</f>
        <v>94.674556213017752</v>
      </c>
      <c r="AA446" s="959">
        <f>IF(OR(AC446&lt;0.01,AC446="n/a"),"n/a",I446/AC446)</f>
        <v>31.142011834319529</v>
      </c>
      <c r="AB446" s="960">
        <v>12</v>
      </c>
      <c r="AC446" s="938">
        <v>1.69</v>
      </c>
      <c r="AD446" s="938">
        <v>6.11</v>
      </c>
      <c r="AE446" s="938">
        <v>6.75</v>
      </c>
      <c r="AF446" s="938">
        <v>12.61</v>
      </c>
      <c r="AG446" s="938">
        <v>39.900000000000006</v>
      </c>
      <c r="AH446" s="938">
        <v>41.5</v>
      </c>
      <c r="AI446" s="938">
        <v>8.5400000000000009</v>
      </c>
      <c r="AJ446" s="938">
        <v>-3.9</v>
      </c>
      <c r="AK446" s="938">
        <v>5.2</v>
      </c>
      <c r="AL446" s="951">
        <v>229330</v>
      </c>
      <c r="AM446" s="945">
        <v>0.4</v>
      </c>
      <c r="AN446" s="938">
        <v>2.48</v>
      </c>
      <c r="AO446" s="802">
        <f>IF(U446="n/a","n/a",IF(AA446&lt;0,"n/a",IF(AA446="n/a","n/a",J446+U446-AA446)))</f>
        <v>-21.25025040196244</v>
      </c>
      <c r="AP446" s="803">
        <f>IF(U446="n/a","n/a",J446+U446)</f>
        <v>9.8917614323570913</v>
      </c>
      <c r="AQ446" s="961">
        <f>IF(OR(AC446&lt;0.01,AF446="n/a"),"n/a",(I446/SQRT(22.5*AC446*(I446/AF446))-1)*100)</f>
        <v>317.77227674137885</v>
      </c>
      <c r="AR446" s="703">
        <f>INDEX(Historical!$C$7:$C$1439,MATCH(B446,Historical!$B$7:$B$1450,0))*IF(AH446="n/a",1.03,IF(AH446&lt;0,1.01,IF(AH446&gt;10,1.1,(1+AH446/100))))</f>
        <v>1.7160000000000002</v>
      </c>
      <c r="AS446" s="959">
        <f>IF($AI446="n/a",1.03*AR446,IF($AI446&lt;0,1.01*AR446,IF($AI446&gt;10,1.1*AR446,(1+$AI446/100)*AR446)))</f>
        <v>1.8625464</v>
      </c>
      <c r="AT446" s="959">
        <f>IF($AK446="n/a",1.03*AS446,IF($AK446&lt;0,1.01*AS446,IF($AK446&gt;10,1.1*AS446,(1+$AK446/100)*AS446)))</f>
        <v>1.9593988128000002</v>
      </c>
      <c r="AU446" s="959">
        <f>IF($AK446="n/a",1.03*AT446,IF($AK446&lt;0,1.01*AT446,IF($AK446&gt;10,1.1*AT446,(1+$AK446/100)*AT446)))</f>
        <v>2.0612875510656004</v>
      </c>
      <c r="AV446" s="959">
        <f>IF($AK446="n/a",1.03*AU446,IF($AK446&lt;0,1.01*AU446,IF($AK446&gt;10,1.1*AU446,(1+$AK446/100)*AU446)))</f>
        <v>2.1684745037210118</v>
      </c>
      <c r="AW446" s="703">
        <f>SUM(AR446:AV446)</f>
        <v>9.7677072675866121</v>
      </c>
      <c r="AX446" s="810">
        <f>AW446/I446*100</f>
        <v>18.559200584432094</v>
      </c>
      <c r="AY446" s="1017">
        <v>0.48</v>
      </c>
      <c r="AZ446" s="945">
        <v>18.940000000000001</v>
      </c>
      <c r="BA446" s="945">
        <v>-3.9899999999999998</v>
      </c>
      <c r="BB446" s="945">
        <v>2.5</v>
      </c>
      <c r="BC446" s="945">
        <v>8.64</v>
      </c>
      <c r="BE446" s="666">
        <v>1963</v>
      </c>
      <c r="BF446" s="971">
        <f>IF(BE446&gt;2008,0,IF(BE446&gt;2001,1,IF(BE446&gt;1990,2,IF(BE446&gt;1980,3,IF(BE446&gt;1973,4,IF(BE446&gt;1970,5,IF(BE446&gt;1960,6,IF(BE446&gt;1958,7,IF(BE446&gt;1953,8,9)))))))))</f>
        <v>6</v>
      </c>
      <c r="BG446" s="955">
        <v>8.1</v>
      </c>
      <c r="BH446" s="937"/>
    </row>
    <row r="447" spans="1:60" ht="11.25" customHeight="1" x14ac:dyDescent="0.2">
      <c r="A447" s="944" t="s">
        <v>653</v>
      </c>
      <c r="B447" s="948" t="s">
        <v>654</v>
      </c>
      <c r="C447" s="1013" t="s">
        <v>128</v>
      </c>
      <c r="D447" s="1013" t="s">
        <v>4362</v>
      </c>
      <c r="E447" s="792">
        <v>14</v>
      </c>
      <c r="F447" s="1227">
        <v>281</v>
      </c>
      <c r="G447" s="1227" t="s">
        <v>106</v>
      </c>
      <c r="H447" s="1227" t="s">
        <v>106</v>
      </c>
      <c r="I447" s="947">
        <v>21.16</v>
      </c>
      <c r="J447" s="703">
        <f>(M447/I447)*100</f>
        <v>3.0245746691871456</v>
      </c>
      <c r="K447" s="950">
        <v>0.16</v>
      </c>
      <c r="L447" s="960">
        <v>4</v>
      </c>
      <c r="M447" s="694">
        <f>K447*L447</f>
        <v>0.64</v>
      </c>
      <c r="N447" s="943" t="s">
        <v>119</v>
      </c>
      <c r="O447" s="795">
        <v>0.14000000000000001</v>
      </c>
      <c r="P447" s="934">
        <v>43691</v>
      </c>
      <c r="Q447" s="934">
        <v>43709</v>
      </c>
      <c r="R447" s="694">
        <f>(K447-O447)/O447*100</f>
        <v>14.285714285714276</v>
      </c>
      <c r="S447" s="759">
        <f>IF(INDEX(Historical!$D$7:$D$1439,MATCH(B447,Historical!$B$7:$B$1450,0))=0,"n/a",(INDEX(Historical!$C$7:$C$1439,MATCH(B447,Historical!$B$7:$B$1450,0))/INDEX(Historical!$D$7:$D$1439,MATCH(B447,Historical!$B$7:$B$1450,0))-1)*100)</f>
        <v>8.163265306122458</v>
      </c>
      <c r="T447" s="759">
        <f>IF(INDEX(Historical!$F$7:$F$1432,MATCH(B447,Historical!$B$7:$B$1450,0))=0,"n/a",((INDEX(Historical!$C$7:$C$1439,MATCH(B447,Historical!$B$7:$B$1450,0))/INDEX(Historical!$F$7:$F$1432,MATCH(B447,Historical!$B$7:$B$1450,0)))^(1/3)-1)*100)</f>
        <v>10.295956506668368</v>
      </c>
      <c r="U447" s="759">
        <f>IF(INDEX(Historical!$H$7:$H$1432,MATCH(B447,Historical!$B$7:$B$1450,0))=0,"n/a",((INDEX(Historical!$C$7:$C$1439,MATCH(B447,Historical!$B$7:$B$1450,0))/INDEX(Historical!$H$7:$H$1432,MATCH(B447,Historical!$B$7:$B$1450,0)))^(1/5)-1)*100)</f>
        <v>11.502896690310127</v>
      </c>
      <c r="V447" s="759">
        <f>IF(INDEX(Historical!$O$7:$O$1432,MATCH(B447,Historical!$B$7:$B$1450,0))=0,"n/a",((INDEX(Historical!$C$7:$C$1439,MATCH(B447,Historical!$B$7:$B$1450,0))/INDEX(Historical!$O$7:$O$1432,MATCH(B447,Historical!$B$7:$B$1450,0)))^(1/10)-1)*100)</f>
        <v>11.879026051002327</v>
      </c>
      <c r="W447" s="760">
        <f>IF(OR(U447&lt;=0,U447="n/a",V447&lt;=0,V447="n/a"),"n/a",U447/V447)</f>
        <v>0.96833668357344305</v>
      </c>
      <c r="X447" s="761">
        <f>IF(OR(AJ447&lt;=0,AJ447="n/a",U447&lt;=0,U447="n/a"),"n/a",U447/AJ447)</f>
        <v>0.5477569852528632</v>
      </c>
      <c r="Y447" s="717"/>
      <c r="Z447" s="703">
        <f>IF(OR(AC447&lt;0.01,AC447="n/a"),"n/a",M447/AC447*100)</f>
        <v>28.070175438596497</v>
      </c>
      <c r="AA447" s="959">
        <f>IF(OR(AC447&lt;0.01,AC447="n/a"),"n/a",I447/AC447)</f>
        <v>9.2807017543859658</v>
      </c>
      <c r="AB447" s="960">
        <v>1</v>
      </c>
      <c r="AC447" s="938">
        <v>2.2799999999999998</v>
      </c>
      <c r="AD447" s="938">
        <v>1.62</v>
      </c>
      <c r="AE447" s="938">
        <v>0.14000000000000001</v>
      </c>
      <c r="AF447" s="938">
        <v>1.99</v>
      </c>
      <c r="AG447" s="938">
        <v>23.3</v>
      </c>
      <c r="AH447" s="938">
        <v>251.2</v>
      </c>
      <c r="AI447" s="938">
        <v>6.63</v>
      </c>
      <c r="AJ447" s="938">
        <v>21</v>
      </c>
      <c r="AK447" s="938">
        <v>5.82</v>
      </c>
      <c r="AL447" s="951">
        <v>17100</v>
      </c>
      <c r="AM447" s="945">
        <v>0.8</v>
      </c>
      <c r="AN447" s="938">
        <v>1.57</v>
      </c>
      <c r="AO447" s="802">
        <f>IF(U447="n/a","n/a",IF(AA447&lt;0,"n/a",IF(AA447="n/a","n/a",J447+U447-AA447)))</f>
        <v>5.2467696051113073</v>
      </c>
      <c r="AP447" s="803">
        <f>IF(U447="n/a","n/a",J447+U447)</f>
        <v>14.527471359497273</v>
      </c>
      <c r="AQ447" s="961">
        <f>IF(OR(AC447&lt;0.01,AF447="n/a"),"n/a",(I447/SQRT(22.5*AC447*(I447/AF447))-1)*100)</f>
        <v>-9.400523692393925</v>
      </c>
      <c r="AR447" s="703">
        <f>INDEX(Historical!$C$7:$C$1439,MATCH(B447,Historical!$B$7:$B$1450,0))*IF(AH447="n/a",1.03,IF(AH447&lt;0,1.01,IF(AH447&gt;10,1.1,(1+AH447/100))))</f>
        <v>0.58300000000000007</v>
      </c>
      <c r="AS447" s="959">
        <f>IF($AI447="n/a",1.03*AR447,IF($AI447&lt;0,1.01*AR447,IF($AI447&gt;10,1.1*AR447,(1+$AI447/100)*AR447)))</f>
        <v>0.62165290000000006</v>
      </c>
      <c r="AT447" s="959">
        <f>IF($AK447="n/a",1.03*AS447,IF($AK447&lt;0,1.01*AS447,IF($AK447&gt;10,1.1*AS447,(1+$AK447/100)*AS447)))</f>
        <v>0.65783309878000007</v>
      </c>
      <c r="AU447" s="959">
        <f>IF($AK447="n/a",1.03*AT447,IF($AK447&lt;0,1.01*AT447,IF($AK447&gt;10,1.1*AT447,(1+$AK447/100)*AT447)))</f>
        <v>0.69611898512899606</v>
      </c>
      <c r="AV447" s="959">
        <f>IF($AK447="n/a",1.03*AU447,IF($AK447&lt;0,1.01*AU447,IF($AK447&gt;10,1.1*AU447,(1+$AK447/100)*AU447)))</f>
        <v>0.73663311006350363</v>
      </c>
      <c r="AW447" s="703">
        <f>SUM(AR447:AV447)</f>
        <v>3.2952380939724999</v>
      </c>
      <c r="AX447" s="810">
        <f>AW447/I447*100</f>
        <v>15.572958856202741</v>
      </c>
      <c r="AY447" s="1017">
        <v>0.62</v>
      </c>
      <c r="AZ447" s="945">
        <v>2.2200000000000002</v>
      </c>
      <c r="BA447" s="945">
        <v>-35.370000000000005</v>
      </c>
      <c r="BB447" s="945">
        <v>-6.4</v>
      </c>
      <c r="BC447" s="945">
        <v>-19.45</v>
      </c>
      <c r="BE447" s="666">
        <v>2006</v>
      </c>
      <c r="BF447" s="971">
        <f>IF(BE447&gt;2008,0,IF(BE447&gt;2001,1,IF(BE447&gt;1990,2,IF(BE447&gt;1980,3,IF(BE447&gt;1973,4,IF(BE447&gt;1970,5,IF(BE447&gt;1960,6,IF(BE447&gt;1958,7,IF(BE447&gt;1953,8,9)))))))))</f>
        <v>1</v>
      </c>
      <c r="BG447" s="955">
        <v>4.7</v>
      </c>
      <c r="BH447" s="937"/>
    </row>
    <row r="448" spans="1:60" ht="11.25" customHeight="1" x14ac:dyDescent="0.2">
      <c r="A448" s="944" t="s">
        <v>1385</v>
      </c>
      <c r="B448" s="948" t="s">
        <v>1386</v>
      </c>
      <c r="C448" s="1013" t="s">
        <v>4345</v>
      </c>
      <c r="D448" s="1013" t="s">
        <v>4346</v>
      </c>
      <c r="E448" s="792">
        <v>5</v>
      </c>
      <c r="F448" s="1227">
        <v>814</v>
      </c>
      <c r="G448" s="1204" t="s">
        <v>115</v>
      </c>
      <c r="H448" s="1204" t="s">
        <v>115</v>
      </c>
      <c r="I448" s="947">
        <v>15.91</v>
      </c>
      <c r="J448" s="703">
        <f>(M448/I448)*100</f>
        <v>7.9824010056568193</v>
      </c>
      <c r="K448" s="950">
        <v>0.3175</v>
      </c>
      <c r="L448" s="960">
        <v>4</v>
      </c>
      <c r="M448" s="694">
        <f>K448*L448</f>
        <v>1.27</v>
      </c>
      <c r="N448" s="943" t="s">
        <v>467</v>
      </c>
      <c r="O448" s="795">
        <v>0.30249999999999999</v>
      </c>
      <c r="P448" s="939">
        <v>43104</v>
      </c>
      <c r="Q448" s="939">
        <v>43112</v>
      </c>
      <c r="R448" s="694">
        <f>(K448-O448)/O448*100</f>
        <v>4.9586776859504171</v>
      </c>
      <c r="S448" s="759">
        <f>IF(INDEX(Historical!$D$7:$D$1439,MATCH(B448,Historical!$B$7:$B$1450,0))=0,"n/a",(INDEX(Historical!$C$7:$C$1439,MATCH(B448,Historical!$B$7:$B$1450,0))/INDEX(Historical!$D$7:$D$1439,MATCH(B448,Historical!$B$7:$B$1450,0))-1)*100)</f>
        <v>4.9586776859504189</v>
      </c>
      <c r="T448" s="759">
        <f>IF(INDEX(Historical!$F$7:$F$1432,MATCH(B448,Historical!$B$7:$B$1450,0))=0,"n/a",((INDEX(Historical!$C$7:$C$1439,MATCH(B448,Historical!$B$7:$B$1450,0))/INDEX(Historical!$F$7:$F$1432,MATCH(B448,Historical!$B$7:$B$1450,0)))^(1/3)-1)*100)</f>
        <v>5.6319946630018158</v>
      </c>
      <c r="U448" s="759">
        <f>IF(INDEX(Historical!$H$7:$H$1432,MATCH(B448,Historical!$B$7:$B$1450,0))=0,"n/a",((INDEX(Historical!$C$7:$C$1439,MATCH(B448,Historical!$B$7:$B$1450,0))/INDEX(Historical!$H$7:$H$1432,MATCH(B448,Historical!$B$7:$B$1450,0)))^(1/5)-1)*100)</f>
        <v>5.7563607428677388</v>
      </c>
      <c r="V448" s="759">
        <f>IF(INDEX(Historical!$O$7:$O$1432,MATCH(B448,Historical!$B$7:$B$1450,0))=0,"n/a",((INDEX(Historical!$C$7:$C$1439,MATCH(B448,Historical!$B$7:$B$1450,0))/INDEX(Historical!$O$7:$O$1432,MATCH(B448,Historical!$B$7:$B$1450,0)))^(1/10)-1)*100)</f>
        <v>-9.0520346350250627</v>
      </c>
      <c r="W448" s="760" t="str">
        <f>IF(OR(U448&lt;=0,U448="n/a",V448&lt;=0,V448="n/a"),"n/a",U448/V448)</f>
        <v>n/a</v>
      </c>
      <c r="X448" s="761" t="str">
        <f>IF(OR(AJ448&lt;=0,AJ448="n/a",U448&lt;=0,U448="n/a"),"n/a",U448/AJ448)</f>
        <v>n/a</v>
      </c>
      <c r="Y448" s="719"/>
      <c r="Z448" s="703" t="str">
        <f>IF(OR(AC448&lt;0.01,AC448="n/a"),"n/a",M448/AC448*100)</f>
        <v>n/a</v>
      </c>
      <c r="AA448" s="959" t="str">
        <f>IF(OR(AC448&lt;0.01,AC448="n/a"),"n/a",I448/AC448)</f>
        <v>n/a</v>
      </c>
      <c r="AB448" s="960">
        <v>12</v>
      </c>
      <c r="AC448" s="938">
        <v>-0.27</v>
      </c>
      <c r="AD448" s="938" t="s">
        <v>137</v>
      </c>
      <c r="AE448" s="938">
        <v>3.85</v>
      </c>
      <c r="AF448" s="938">
        <v>0.97</v>
      </c>
      <c r="AG448" s="938">
        <v>-1.6</v>
      </c>
      <c r="AH448" s="938">
        <v>-492.2</v>
      </c>
      <c r="AI448" s="938">
        <v>-27.97</v>
      </c>
      <c r="AJ448" s="938">
        <v>-9</v>
      </c>
      <c r="AK448" s="938" t="s">
        <v>137</v>
      </c>
      <c r="AL448" s="951">
        <v>1340</v>
      </c>
      <c r="AM448" s="945">
        <v>0.70000000000000007</v>
      </c>
      <c r="AN448" s="938">
        <v>1.1599999999999999</v>
      </c>
      <c r="AO448" s="802" t="str">
        <f>IF(U448="n/a","n/a",IF(AA448&lt;0,"n/a",IF(AA448="n/a","n/a",J448+U448-AA448)))</f>
        <v>n/a</v>
      </c>
      <c r="AP448" s="803">
        <f>IF(U448="n/a","n/a",J448+U448)</f>
        <v>13.738761748524558</v>
      </c>
      <c r="AQ448" s="961" t="str">
        <f>IF(OR(AC448&lt;0.01,AF448="n/a"),"n/a",(I448/SQRT(22.5*AC448*(I448/AF448))-1)*100)</f>
        <v>n/a</v>
      </c>
      <c r="AR448" s="703">
        <f>INDEX(Historical!$C$7:$C$1439,MATCH(B448,Historical!$B$7:$B$1450,0))*IF(AH448="n/a",1.03,IF(AH448&lt;0,1.01,IF(AH448&gt;10,1.1,(1+AH448/100))))</f>
        <v>1.2827</v>
      </c>
      <c r="AS448" s="959">
        <f>IF($AI448="n/a",1.03*AR448,IF($AI448&lt;0,1.01*AR448,IF($AI448&gt;10,1.1*AR448,(1+$AI448/100)*AR448)))</f>
        <v>1.2955269999999999</v>
      </c>
      <c r="AT448" s="959">
        <f>IF($AK448="n/a",1.03*AS448,IF($AK448&lt;0,1.01*AS448,IF($AK448&gt;10,1.1*AS448,(1+$AK448/100)*AS448)))</f>
        <v>1.33439281</v>
      </c>
      <c r="AU448" s="959">
        <f>IF($AK448="n/a",1.03*AT448,IF($AK448&lt;0,1.01*AT448,IF($AK448&gt;10,1.1*AT448,(1+$AK448/100)*AT448)))</f>
        <v>1.3744245943</v>
      </c>
      <c r="AV448" s="959">
        <f>IF($AK448="n/a",1.03*AU448,IF($AK448&lt;0,1.01*AU448,IF($AK448&gt;10,1.1*AU448,(1+$AK448/100)*AU448)))</f>
        <v>1.415657332129</v>
      </c>
      <c r="AW448" s="703">
        <f>SUM(AR448:AV448)</f>
        <v>6.7027017364289998</v>
      </c>
      <c r="AX448" s="810">
        <f>AW448/I448*100</f>
        <v>42.128860694085482</v>
      </c>
      <c r="AY448" s="1017">
        <v>0.77</v>
      </c>
      <c r="AZ448" s="945">
        <v>16.470000000000002</v>
      </c>
      <c r="BA448" s="945">
        <v>-10.37</v>
      </c>
      <c r="BB448" s="945">
        <v>2.6100000000000003</v>
      </c>
      <c r="BC448" s="945">
        <v>1.04</v>
      </c>
      <c r="BE448" s="666">
        <v>2014</v>
      </c>
      <c r="BF448" s="971">
        <f>IF(BE448&gt;2008,0,IF(BE448&gt;2001,1,IF(BE448&gt;1990,2,IF(BE448&gt;1980,3,IF(BE448&gt;1973,4,IF(BE448&gt;1970,5,IF(BE448&gt;1960,6,IF(BE448&gt;1958,7,IF(BE448&gt;1953,8,9)))))))))</f>
        <v>0</v>
      </c>
      <c r="BG448" s="955">
        <v>-0.70000000000000007</v>
      </c>
      <c r="BH448" s="936"/>
    </row>
    <row r="449" spans="1:60" ht="11.25" customHeight="1" x14ac:dyDescent="0.2">
      <c r="A449" s="936" t="s">
        <v>1389</v>
      </c>
      <c r="B449" s="948" t="s">
        <v>1390</v>
      </c>
      <c r="C449" s="1013" t="s">
        <v>247</v>
      </c>
      <c r="D449" s="1013" t="s">
        <v>4374</v>
      </c>
      <c r="E449" s="792">
        <v>9</v>
      </c>
      <c r="F449" s="1227">
        <v>452</v>
      </c>
      <c r="G449" s="1227" t="s">
        <v>106</v>
      </c>
      <c r="H449" s="1227" t="s">
        <v>106</v>
      </c>
      <c r="I449" s="947">
        <v>53.86</v>
      </c>
      <c r="J449" s="703">
        <f>(M449/I449)*100</f>
        <v>4.9758633494244346</v>
      </c>
      <c r="K449" s="950">
        <v>0.67</v>
      </c>
      <c r="L449" s="960">
        <v>4</v>
      </c>
      <c r="M449" s="694">
        <f>K449*L449</f>
        <v>2.68</v>
      </c>
      <c r="N449" s="943" t="s">
        <v>289</v>
      </c>
      <c r="O449" s="795">
        <v>0.61</v>
      </c>
      <c r="P449" s="934">
        <v>43543</v>
      </c>
      <c r="Q449" s="934">
        <v>43558</v>
      </c>
      <c r="R449" s="694">
        <f>(K449-O449)/O449*100</f>
        <v>9.8360655737705009</v>
      </c>
      <c r="S449" s="759">
        <f>IF(INDEX(Historical!$D$7:$D$1439,MATCH(B449,Historical!$B$7:$B$1450,0))=0,"n/a",(INDEX(Historical!$C$7:$C$1439,MATCH(B449,Historical!$B$7:$B$1450,0))/INDEX(Historical!$D$7:$D$1439,MATCH(B449,Historical!$B$7:$B$1450,0))-1)*100)</f>
        <v>10.909090909090891</v>
      </c>
      <c r="T449" s="759">
        <f>IF(INDEX(Historical!$F$7:$F$1432,MATCH(B449,Historical!$B$7:$B$1450,0))=0,"n/a",((INDEX(Historical!$C$7:$C$1439,MATCH(B449,Historical!$B$7:$B$1450,0))/INDEX(Historical!$F$7:$F$1432,MATCH(B449,Historical!$B$7:$B$1450,0)))^(1/3)-1)*100)</f>
        <v>10.67234370322312</v>
      </c>
      <c r="U449" s="759">
        <f>IF(INDEX(Historical!$H$7:$H$1432,MATCH(B449,Historical!$B$7:$B$1450,0))=0,"n/a",((INDEX(Historical!$C$7:$C$1439,MATCH(B449,Historical!$B$7:$B$1450,0))/INDEX(Historical!$H$7:$H$1432,MATCH(B449,Historical!$B$7:$B$1450,0)))^(1/5)-1)*100)</f>
        <v>11.751241888136343</v>
      </c>
      <c r="V449" s="759" t="str">
        <f>IF(INDEX(Historical!$O$7:$O$1432,MATCH(B449,Historical!$B$7:$B$1450,0))=0,"n/a",((INDEX(Historical!$C$7:$C$1439,MATCH(B449,Historical!$B$7:$B$1450,0))/INDEX(Historical!$O$7:$O$1432,MATCH(B449,Historical!$B$7:$B$1450,0)))^(1/10)-1)*100)</f>
        <v>n/a</v>
      </c>
      <c r="W449" s="760" t="str">
        <f>IF(OR(U449&lt;=0,U449="n/a",V449&lt;=0,V449="n/a"),"n/a",U449/V449)</f>
        <v>n/a</v>
      </c>
      <c r="X449" s="761">
        <f>IF(OR(AJ449&lt;=0,AJ449="n/a",U449&lt;=0,U449="n/a"),"n/a",U449/AJ449)</f>
        <v>3.1760113211179308</v>
      </c>
      <c r="Y449" s="948"/>
      <c r="Z449" s="703">
        <f>IF(OR(AC449&lt;0.01,AC449="n/a"),"n/a",M449/AC449*100)</f>
        <v>55.833333333333336</v>
      </c>
      <c r="AA449" s="959">
        <f>IF(OR(AC449&lt;0.01,AC449="n/a"),"n/a",I449/AC449)</f>
        <v>11.220833333333333</v>
      </c>
      <c r="AB449" s="960">
        <v>1</v>
      </c>
      <c r="AC449" s="938">
        <v>4.8</v>
      </c>
      <c r="AD449" s="938">
        <v>1.39</v>
      </c>
      <c r="AE449" s="938">
        <v>0.43</v>
      </c>
      <c r="AF449" s="938">
        <v>1.58</v>
      </c>
      <c r="AG449" s="938">
        <v>14.399999999999999</v>
      </c>
      <c r="AH449" s="938">
        <v>12.8</v>
      </c>
      <c r="AI449" s="938">
        <v>4.43</v>
      </c>
      <c r="AJ449" s="938">
        <v>3.6999999999999997</v>
      </c>
      <c r="AK449" s="938">
        <v>8</v>
      </c>
      <c r="AL449" s="951">
        <v>8580</v>
      </c>
      <c r="AM449" s="945">
        <v>0.70000000000000007</v>
      </c>
      <c r="AN449" s="938">
        <v>0.59</v>
      </c>
      <c r="AO449" s="802">
        <f>IF(U449="n/a","n/a",IF(AA449&lt;0,"n/a",IF(AA449="n/a","n/a",J449+U449-AA449)))</f>
        <v>5.5062719042274448</v>
      </c>
      <c r="AP449" s="803">
        <f>IF(U449="n/a","n/a",J449+U449)</f>
        <v>16.727105237560778</v>
      </c>
      <c r="AQ449" s="961">
        <f>IF(OR(AC449&lt;0.01,AF449="n/a"),"n/a",(I449/SQRT(22.5*AC449*(I449/AF449))-1)*100)</f>
        <v>-11.233347936747561</v>
      </c>
      <c r="AR449" s="703">
        <f>INDEX(Historical!$C$7:$C$1439,MATCH(B449,Historical!$B$7:$B$1450,0))*IF(AH449="n/a",1.03,IF(AH449&lt;0,1.01,IF(AH449&gt;10,1.1,(1+AH449/100))))</f>
        <v>2.6840000000000002</v>
      </c>
      <c r="AS449" s="959">
        <f>IF($AI449="n/a",1.03*AR449,IF($AI449&lt;0,1.01*AR449,IF($AI449&gt;10,1.1*AR449,(1+$AI449/100)*AR449)))</f>
        <v>2.8029012</v>
      </c>
      <c r="AT449" s="959">
        <f>IF($AK449="n/a",1.03*AS449,IF($AK449&lt;0,1.01*AS449,IF($AK449&gt;10,1.1*AS449,(1+$AK449/100)*AS449)))</f>
        <v>3.0271332960000001</v>
      </c>
      <c r="AU449" s="959">
        <f>IF($AK449="n/a",1.03*AT449,IF($AK449&lt;0,1.01*AT449,IF($AK449&gt;10,1.1*AT449,(1+$AK449/100)*AT449)))</f>
        <v>3.2693039596800002</v>
      </c>
      <c r="AV449" s="959">
        <f>IF($AK449="n/a",1.03*AU449,IF($AK449&lt;0,1.01*AU449,IF($AK449&gt;10,1.1*AU449,(1+$AK449/100)*AU449)))</f>
        <v>3.5308482764544005</v>
      </c>
      <c r="AW449" s="703">
        <f>SUM(AR449:AV449)</f>
        <v>15.314186732134402</v>
      </c>
      <c r="AX449" s="810">
        <f>AW449/I449*100</f>
        <v>28.433321077115487</v>
      </c>
      <c r="AY449" s="1017">
        <v>1.02</v>
      </c>
      <c r="AZ449" s="945">
        <v>19.13</v>
      </c>
      <c r="BA449" s="945">
        <v>-35.33</v>
      </c>
      <c r="BB449" s="945">
        <v>9.0499999999999989</v>
      </c>
      <c r="BC449" s="945">
        <v>-15.959999999999999</v>
      </c>
      <c r="BE449" s="666">
        <v>2011</v>
      </c>
      <c r="BF449" s="971">
        <f>IF(BE449&gt;2008,0,IF(BE449&gt;2001,1,IF(BE449&gt;1990,2,IF(BE449&gt;1980,3,IF(BE449&gt;1973,4,IF(BE449&gt;1970,5,IF(BE449&gt;1960,6,IF(BE449&gt;1958,7,IF(BE449&gt;1953,8,9)))))))))</f>
        <v>0</v>
      </c>
      <c r="BG449" s="955">
        <v>5.8000000000000007</v>
      </c>
      <c r="BH449" s="937"/>
    </row>
    <row r="450" spans="1:60" ht="11.25" customHeight="1" x14ac:dyDescent="0.2">
      <c r="A450" s="944" t="s">
        <v>1371</v>
      </c>
      <c r="B450" s="948" t="s">
        <v>1372</v>
      </c>
      <c r="C450" s="1013" t="s">
        <v>112</v>
      </c>
      <c r="D450" s="1013" t="s">
        <v>4383</v>
      </c>
      <c r="E450" s="793">
        <v>7</v>
      </c>
      <c r="F450" s="1227">
        <v>613</v>
      </c>
      <c r="G450" s="1227" t="s">
        <v>106</v>
      </c>
      <c r="H450" s="1227" t="s">
        <v>106</v>
      </c>
      <c r="I450" s="947">
        <v>123.74</v>
      </c>
      <c r="J450" s="703">
        <f>(M450/I450)*100</f>
        <v>1.1637304024567643</v>
      </c>
      <c r="K450" s="950">
        <v>0.36</v>
      </c>
      <c r="L450" s="960">
        <v>4</v>
      </c>
      <c r="M450" s="694">
        <f>K450*L450</f>
        <v>1.44</v>
      </c>
      <c r="N450" s="943" t="s">
        <v>266</v>
      </c>
      <c r="O450" s="795">
        <v>0.33</v>
      </c>
      <c r="P450" s="939">
        <v>42986</v>
      </c>
      <c r="Q450" s="939">
        <v>43012</v>
      </c>
      <c r="R450" s="694">
        <f>(K450-O450)/O450*100</f>
        <v>9.0909090909090811</v>
      </c>
      <c r="S450" s="759">
        <f>IF(INDEX(Historical!$D$7:$D$1439,MATCH(B450,Historical!$B$7:$B$1450,0))=0,"n/a",(INDEX(Historical!$C$7:$C$1439,MATCH(B450,Historical!$B$7:$B$1450,0))/INDEX(Historical!$D$7:$D$1439,MATCH(B450,Historical!$B$7:$B$1450,0))-1)*100)</f>
        <v>6.6666666666666652</v>
      </c>
      <c r="T450" s="759">
        <f>IF(INDEX(Historical!$F$7:$F$1432,MATCH(B450,Historical!$B$7:$B$1450,0))=0,"n/a",((INDEX(Historical!$C$7:$C$1439,MATCH(B450,Historical!$B$7:$B$1450,0))/INDEX(Historical!$F$7:$F$1432,MATCH(B450,Historical!$B$7:$B$1450,0)))^(1/3)-1)*100)</f>
        <v>4.2764546753383037</v>
      </c>
      <c r="U450" s="759">
        <f>IF(INDEX(Historical!$H$7:$H$1432,MATCH(B450,Historical!$B$7:$B$1450,0))=0,"n/a",((INDEX(Historical!$C$7:$C$1439,MATCH(B450,Historical!$B$7:$B$1450,0))/INDEX(Historical!$H$7:$H$1432,MATCH(B450,Historical!$B$7:$B$1450,0)))^(1/5)-1)*100)</f>
        <v>11.382417860287909</v>
      </c>
      <c r="V450" s="759" t="str">
        <f>IF(INDEX(Historical!$O$7:$O$1432,MATCH(B450,Historical!$B$7:$B$1450,0))=0,"n/a",((INDEX(Historical!$C$7:$C$1439,MATCH(B450,Historical!$B$7:$B$1450,0))/INDEX(Historical!$O$7:$O$1432,MATCH(B450,Historical!$B$7:$B$1450,0)))^(1/10)-1)*100)</f>
        <v>n/a</v>
      </c>
      <c r="W450" s="760" t="str">
        <f>IF(OR(U450&lt;=0,U450="n/a",V450&lt;=0,V450="n/a"),"n/a",U450/V450)</f>
        <v>n/a</v>
      </c>
      <c r="X450" s="761">
        <f>IF(OR(AJ450&lt;=0,AJ450="n/a",U450&lt;=0,U450="n/a"),"n/a",U450/AJ450)</f>
        <v>0.86230438335514448</v>
      </c>
      <c r="Y450" s="727" t="s">
        <v>4419</v>
      </c>
      <c r="Z450" s="703">
        <f>IF(OR(AC450&lt;0.01,AC450="n/a"),"n/a",M450/AC450*100)</f>
        <v>26.568265682656829</v>
      </c>
      <c r="AA450" s="959">
        <f>IF(OR(AC450&lt;0.01,AC450="n/a"),"n/a",I450/AC450)</f>
        <v>22.830258302583026</v>
      </c>
      <c r="AB450" s="960">
        <v>12</v>
      </c>
      <c r="AC450" s="938">
        <v>5.42</v>
      </c>
      <c r="AD450" s="938">
        <v>1.59</v>
      </c>
      <c r="AE450" s="938">
        <v>4.49</v>
      </c>
      <c r="AF450" s="938">
        <v>2.59</v>
      </c>
      <c r="AG450" s="938">
        <v>11.799999999999999</v>
      </c>
      <c r="AH450" s="938">
        <v>13.5</v>
      </c>
      <c r="AI450" s="938">
        <v>14.540000000000001</v>
      </c>
      <c r="AJ450" s="938">
        <v>13.200000000000001</v>
      </c>
      <c r="AK450" s="938">
        <v>14.46</v>
      </c>
      <c r="AL450" s="951">
        <v>12480</v>
      </c>
      <c r="AM450" s="945">
        <v>0.5</v>
      </c>
      <c r="AN450" s="938">
        <v>0.56000000000000005</v>
      </c>
      <c r="AO450" s="802">
        <f>IF(U450="n/a","n/a",IF(AA450&lt;0,"n/a",IF(AA450="n/a","n/a",J450+U450-AA450)))</f>
        <v>-10.284110039838353</v>
      </c>
      <c r="AP450" s="803">
        <f>IF(U450="n/a","n/a",J450+U450)</f>
        <v>12.546148262744673</v>
      </c>
      <c r="AQ450" s="961">
        <f>IF(OR(AC450&lt;0.01,AF450="n/a"),"n/a",(I450/SQRT(22.5*AC450*(I450/AF450))-1)*100)</f>
        <v>62.111578863571658</v>
      </c>
      <c r="AR450" s="703">
        <f>INDEX(Historical!$C$7:$C$1439,MATCH(B450,Historical!$B$7:$B$1450,0))*IF(AH450="n/a",1.03,IF(AH450&lt;0,1.01,IF(AH450&gt;10,1.1,(1+AH450/100))))</f>
        <v>1.5840000000000001</v>
      </c>
      <c r="AS450" s="959">
        <f>IF($AI450="n/a",1.03*AR450,IF($AI450&lt;0,1.01*AR450,IF($AI450&gt;10,1.1*AR450,(1+$AI450/100)*AR450)))</f>
        <v>1.7424000000000002</v>
      </c>
      <c r="AT450" s="959">
        <f>IF($AK450="n/a",1.03*AS450,IF($AK450&lt;0,1.01*AS450,IF($AK450&gt;10,1.1*AS450,(1+$AK450/100)*AS450)))</f>
        <v>1.9166400000000003</v>
      </c>
      <c r="AU450" s="959">
        <f>IF($AK450="n/a",1.03*AT450,IF($AK450&lt;0,1.01*AT450,IF($AK450&gt;10,1.1*AT450,(1+$AK450/100)*AT450)))</f>
        <v>2.1083040000000004</v>
      </c>
      <c r="AV450" s="959">
        <f>IF($AK450="n/a",1.03*AU450,IF($AK450&lt;0,1.01*AU450,IF($AK450&gt;10,1.1*AU450,(1+$AK450/100)*AU450)))</f>
        <v>2.3191344000000007</v>
      </c>
      <c r="AW450" s="703">
        <f>SUM(AR450:AV450)</f>
        <v>9.6704784000000021</v>
      </c>
      <c r="AX450" s="810">
        <f>AW450/I450*100</f>
        <v>7.8151595280426731</v>
      </c>
      <c r="AY450" s="1017">
        <v>0.94</v>
      </c>
      <c r="AZ450" s="945">
        <v>36.65</v>
      </c>
      <c r="BA450" s="945">
        <v>-2.16</v>
      </c>
      <c r="BB450" s="945">
        <v>2.98</v>
      </c>
      <c r="BC450" s="945">
        <v>11.49</v>
      </c>
      <c r="BE450" s="666">
        <v>2013</v>
      </c>
      <c r="BF450" s="971">
        <f>IF(BE450&gt;2008,0,IF(BE450&gt;2001,1,IF(BE450&gt;1990,2,IF(BE450&gt;1980,3,IF(BE450&gt;1973,4,IF(BE450&gt;1970,5,IF(BE450&gt;1960,6,IF(BE450&gt;1958,7,IF(BE450&gt;1953,8,9)))))))))</f>
        <v>0</v>
      </c>
      <c r="BG450" s="955">
        <v>5.8999999999999995</v>
      </c>
      <c r="BH450" s="937"/>
    </row>
    <row r="451" spans="1:60" ht="11.25" customHeight="1" x14ac:dyDescent="0.2">
      <c r="A451" s="944" t="s">
        <v>1375</v>
      </c>
      <c r="B451" s="948" t="s">
        <v>1376</v>
      </c>
      <c r="C451" s="1013" t="s">
        <v>4345</v>
      </c>
      <c r="D451" s="1013" t="s">
        <v>4376</v>
      </c>
      <c r="E451" s="792">
        <v>9</v>
      </c>
      <c r="F451" s="1227">
        <v>403</v>
      </c>
      <c r="G451" s="1227" t="s">
        <v>106</v>
      </c>
      <c r="H451" s="1227" t="s">
        <v>106</v>
      </c>
      <c r="I451" s="947">
        <v>21.52</v>
      </c>
      <c r="J451" s="703">
        <f>(M451/I451)*100</f>
        <v>3.9033457249070631</v>
      </c>
      <c r="K451" s="950">
        <v>0.21</v>
      </c>
      <c r="L451" s="960">
        <v>4</v>
      </c>
      <c r="M451" s="694">
        <f>K451*L451</f>
        <v>0.84</v>
      </c>
      <c r="N451" s="943" t="s">
        <v>266</v>
      </c>
      <c r="O451" s="795">
        <v>0.19</v>
      </c>
      <c r="P451" s="934">
        <v>43461</v>
      </c>
      <c r="Q451" s="934">
        <v>43468</v>
      </c>
      <c r="R451" s="694">
        <f>(K451-O451)/O451*100</f>
        <v>10.52631578947368</v>
      </c>
      <c r="S451" s="759">
        <f>IF(INDEX(Historical!$D$7:$D$1439,MATCH(B451,Historical!$B$7:$B$1450,0))=0,"n/a",(INDEX(Historical!$C$7:$C$1439,MATCH(B451,Historical!$B$7:$B$1450,0))/INDEX(Historical!$D$7:$D$1439,MATCH(B451,Historical!$B$7:$B$1450,0))-1)*100)</f>
        <v>11.764705882352944</v>
      </c>
      <c r="T451" s="759">
        <f>IF(INDEX(Historical!$F$7:$F$1432,MATCH(B451,Historical!$B$7:$B$1450,0))=0,"n/a",((INDEX(Historical!$C$7:$C$1439,MATCH(B451,Historical!$B$7:$B$1450,0))/INDEX(Historical!$F$7:$F$1432,MATCH(B451,Historical!$B$7:$B$1450,0)))^(1/3)-1)*100)</f>
        <v>19.087732513870435</v>
      </c>
      <c r="U451" s="759">
        <f>IF(INDEX(Historical!$H$7:$H$1432,MATCH(B451,Historical!$B$7:$B$1450,0))=0,"n/a",((INDEX(Historical!$C$7:$C$1439,MATCH(B451,Historical!$B$7:$B$1450,0))/INDEX(Historical!$H$7:$H$1432,MATCH(B451,Historical!$B$7:$B$1450,0)))^(1/5)-1)*100)</f>
        <v>23.927602766410683</v>
      </c>
      <c r="V451" s="759" t="str">
        <f>IF(INDEX(Historical!$O$7:$O$1432,MATCH(B451,Historical!$B$7:$B$1450,0))=0,"n/a",((INDEX(Historical!$C$7:$C$1439,MATCH(B451,Historical!$B$7:$B$1450,0))/INDEX(Historical!$O$7:$O$1432,MATCH(B451,Historical!$B$7:$B$1450,0)))^(1/10)-1)*100)</f>
        <v>n/a</v>
      </c>
      <c r="W451" s="760" t="str">
        <f>IF(OR(U451&lt;=0,U451="n/a",V451&lt;=0,V451="n/a"),"n/a",U451/V451)</f>
        <v>n/a</v>
      </c>
      <c r="X451" s="761">
        <f>IF(OR(AJ451&lt;=0,AJ451="n/a",U451&lt;=0,U451="n/a"),"n/a",U451/AJ451)</f>
        <v>0.51457210250345553</v>
      </c>
      <c r="Y451" s="714"/>
      <c r="Z451" s="703">
        <f>IF(OR(AC451&lt;0.01,AC451="n/a"),"n/a",M451/AC451*100)</f>
        <v>82.35294117647058</v>
      </c>
      <c r="AA451" s="959">
        <f>IF(OR(AC451&lt;0.01,AC451="n/a"),"n/a",I451/AC451)</f>
        <v>21.098039215686274</v>
      </c>
      <c r="AB451" s="960">
        <v>12</v>
      </c>
      <c r="AC451" s="938">
        <v>1.02</v>
      </c>
      <c r="AD451" s="938">
        <v>2.64</v>
      </c>
      <c r="AE451" s="938">
        <v>4.2300000000000004</v>
      </c>
      <c r="AF451" s="938">
        <v>2.44</v>
      </c>
      <c r="AG451" s="938">
        <v>11.700000000000001</v>
      </c>
      <c r="AH451" s="940">
        <v>124.8</v>
      </c>
      <c r="AI451" s="940">
        <v>-311.10000000000002</v>
      </c>
      <c r="AJ451" s="938">
        <v>46.5</v>
      </c>
      <c r="AK451" s="938">
        <v>8</v>
      </c>
      <c r="AL451" s="951">
        <v>3060</v>
      </c>
      <c r="AM451" s="945">
        <v>4</v>
      </c>
      <c r="AN451" s="938">
        <v>4.43</v>
      </c>
      <c r="AO451" s="802">
        <f>IF(U451="n/a","n/a",IF(AA451&lt;0,"n/a",IF(AA451="n/a","n/a",J451+U451-AA451)))</f>
        <v>6.7329092756314708</v>
      </c>
      <c r="AP451" s="803">
        <f>IF(U451="n/a","n/a",J451+U451)</f>
        <v>27.830948491317745</v>
      </c>
      <c r="AQ451" s="961">
        <f>IF(OR(AC451&lt;0.01,AF451="n/a"),"n/a",(I451/SQRT(22.5*AC451*(I451/AF451))-1)*100)</f>
        <v>51.260210948292695</v>
      </c>
      <c r="AR451" s="703">
        <f>INDEX(Historical!$C$7:$C$1439,MATCH(B451,Historical!$B$7:$B$1450,0))*IF(AH451="n/a",1.03,IF(AH451&lt;0,1.01,IF(AH451&gt;10,1.1,(1+AH451/100))))</f>
        <v>0.83600000000000008</v>
      </c>
      <c r="AS451" s="959">
        <f>IF($AI451="n/a",1.03*AR451,IF($AI451&lt;0,1.01*AR451,IF($AI451&gt;10,1.1*AR451,(1+$AI451/100)*AR451)))</f>
        <v>0.84436000000000011</v>
      </c>
      <c r="AT451" s="959">
        <f>IF($AK451="n/a",1.03*AS451,IF($AK451&lt;0,1.01*AS451,IF($AK451&gt;10,1.1*AS451,(1+$AK451/100)*AS451)))</f>
        <v>0.91190880000000019</v>
      </c>
      <c r="AU451" s="959">
        <f>IF($AK451="n/a",1.03*AT451,IF($AK451&lt;0,1.01*AT451,IF($AK451&gt;10,1.1*AT451,(1+$AK451/100)*AT451)))</f>
        <v>0.98486150400000028</v>
      </c>
      <c r="AV451" s="959">
        <f>IF($AK451="n/a",1.03*AU451,IF($AK451&lt;0,1.01*AU451,IF($AK451&gt;10,1.1*AU451,(1+$AK451/100)*AU451)))</f>
        <v>1.0636504243200005</v>
      </c>
      <c r="AW451" s="703">
        <f>SUM(AR451:AV451)</f>
        <v>4.6407807283200011</v>
      </c>
      <c r="AX451" s="810">
        <f>AW451/I451*100</f>
        <v>21.564966209665435</v>
      </c>
      <c r="AY451" s="1017">
        <v>1.18</v>
      </c>
      <c r="AZ451" s="945">
        <v>24.75</v>
      </c>
      <c r="BA451" s="945">
        <v>-4.84</v>
      </c>
      <c r="BB451" s="945">
        <v>3.4000000000000004</v>
      </c>
      <c r="BC451" s="945">
        <v>6</v>
      </c>
      <c r="BE451" s="666">
        <v>2011</v>
      </c>
      <c r="BF451" s="971">
        <f>IF(BE451&gt;2008,0,IF(BE451&gt;2001,1,IF(BE451&gt;1990,2,IF(BE451&gt;1980,3,IF(BE451&gt;1973,4,IF(BE451&gt;1970,5,IF(BE451&gt;1960,6,IF(BE451&gt;1958,7,IF(BE451&gt;1953,8,9)))))))))</f>
        <v>0</v>
      </c>
      <c r="BG451" s="955">
        <v>2</v>
      </c>
      <c r="BH451" s="937"/>
    </row>
    <row r="452" spans="1:60" ht="11.25" customHeight="1" x14ac:dyDescent="0.2">
      <c r="A452" s="944" t="s">
        <v>749</v>
      </c>
      <c r="B452" s="948" t="s">
        <v>750</v>
      </c>
      <c r="C452" s="1013" t="s">
        <v>123</v>
      </c>
      <c r="D452" s="1013" t="s">
        <v>4197</v>
      </c>
      <c r="E452" s="792">
        <v>12</v>
      </c>
      <c r="F452" s="1227">
        <v>306</v>
      </c>
      <c r="G452" s="1227" t="s">
        <v>37</v>
      </c>
      <c r="H452" s="1227" t="s">
        <v>37</v>
      </c>
      <c r="I452" s="947">
        <v>187.39</v>
      </c>
      <c r="J452" s="703">
        <f>(M452/I452)*100</f>
        <v>0.82181546507284275</v>
      </c>
      <c r="K452" s="950">
        <v>0.38500000000000001</v>
      </c>
      <c r="L452" s="960">
        <v>4</v>
      </c>
      <c r="M452" s="694">
        <f>K452*L452</f>
        <v>1.54</v>
      </c>
      <c r="N452" s="943" t="s">
        <v>161</v>
      </c>
      <c r="O452" s="795">
        <v>0.37</v>
      </c>
      <c r="P452" s="934">
        <v>43662</v>
      </c>
      <c r="Q452" s="934">
        <v>43677</v>
      </c>
      <c r="R452" s="694">
        <f>(K452-O452)/O452*100</f>
        <v>4.0540540540540579</v>
      </c>
      <c r="S452" s="759">
        <f>IF(INDEX(Historical!$D$7:$D$1439,MATCH(B452,Historical!$B$7:$B$1450,0))=0,"n/a",(INDEX(Historical!$C$7:$C$1439,MATCH(B452,Historical!$B$7:$B$1450,0))/INDEX(Historical!$D$7:$D$1439,MATCH(B452,Historical!$B$7:$B$1450,0))-1)*100)</f>
        <v>3.5714285714285809</v>
      </c>
      <c r="T452" s="759">
        <f>IF(INDEX(Historical!$F$7:$F$1432,MATCH(B452,Historical!$B$7:$B$1450,0))=0,"n/a",((INDEX(Historical!$C$7:$C$1439,MATCH(B452,Historical!$B$7:$B$1450,0))/INDEX(Historical!$F$7:$F$1432,MATCH(B452,Historical!$B$7:$B$1450,0)))^(1/3)-1)*100)</f>
        <v>5.3534525175642056</v>
      </c>
      <c r="U452" s="759">
        <f>IF(INDEX(Historical!$H$7:$H$1432,MATCH(B452,Historical!$B$7:$B$1450,0))=0,"n/a",((INDEX(Historical!$C$7:$C$1439,MATCH(B452,Historical!$B$7:$B$1450,0))/INDEX(Historical!$H$7:$H$1432,MATCH(B452,Historical!$B$7:$B$1450,0)))^(1/5)-1)*100)</f>
        <v>7.9310896244752405</v>
      </c>
      <c r="V452" s="759">
        <f>IF(INDEX(Historical!$O$7:$O$1432,MATCH(B452,Historical!$B$7:$B$1450,0))=0,"n/a",((INDEX(Historical!$C$7:$C$1439,MATCH(B452,Historical!$B$7:$B$1450,0))/INDEX(Historical!$O$7:$O$1432,MATCH(B452,Historical!$B$7:$B$1450,0)))^(1/10)-1)*100)</f>
        <v>4.8267067853141166</v>
      </c>
      <c r="W452" s="760">
        <f>IF(OR(U452&lt;=0,U452="n/a",V452&lt;=0,V452="n/a"),"n/a",U452/V452)</f>
        <v>1.6431678942268904</v>
      </c>
      <c r="X452" s="761">
        <f>IF(OR(AJ452&lt;=0,AJ452="n/a",U452&lt;=0,U452="n/a"),"n/a",U452/AJ452)</f>
        <v>2.3326734189633056</v>
      </c>
      <c r="Y452" s="948"/>
      <c r="Z452" s="703">
        <f>IF(OR(AC452&lt;0.01,AC452="n/a"),"n/a",M452/AC452*100)</f>
        <v>30.019493177387918</v>
      </c>
      <c r="AA452" s="959">
        <f>IF(OR(AC452&lt;0.01,AC452="n/a"),"n/a",I452/AC452)</f>
        <v>36.528265107212476</v>
      </c>
      <c r="AB452" s="960">
        <v>12</v>
      </c>
      <c r="AC452" s="938">
        <v>5.13</v>
      </c>
      <c r="AD452" s="938">
        <v>2.89</v>
      </c>
      <c r="AE452" s="938">
        <v>2.89</v>
      </c>
      <c r="AF452" s="938">
        <v>5.64</v>
      </c>
      <c r="AG452" s="938">
        <v>13.900000000000002</v>
      </c>
      <c r="AH452" s="938">
        <v>171.2</v>
      </c>
      <c r="AI452" s="938">
        <v>22.07</v>
      </c>
      <c r="AJ452" s="938">
        <v>3.4000000000000004</v>
      </c>
      <c r="AK452" s="938">
        <v>12.75</v>
      </c>
      <c r="AL452" s="951">
        <v>2500</v>
      </c>
      <c r="AM452" s="945">
        <v>1.6</v>
      </c>
      <c r="AN452" s="938">
        <v>0.03</v>
      </c>
      <c r="AO452" s="802">
        <f>IF(U452="n/a","n/a",IF(AA452&lt;0,"n/a",IF(AA452="n/a","n/a",J452+U452-AA452)))</f>
        <v>-27.775360017664394</v>
      </c>
      <c r="AP452" s="803">
        <f>IF(U452="n/a","n/a",J452+U452)</f>
        <v>8.7529050895480829</v>
      </c>
      <c r="AQ452" s="961">
        <f>IF(OR(AC452&lt;0.01,AF452="n/a"),"n/a",(I452/SQRT(22.5*AC452*(I452/AF452))-1)*100)</f>
        <v>202.5957444106123</v>
      </c>
      <c r="AR452" s="703">
        <f>INDEX(Historical!$C$7:$C$1439,MATCH(B452,Historical!$B$7:$B$1450,0))*IF(AH452="n/a",1.03,IF(AH452&lt;0,1.01,IF(AH452&gt;10,1.1,(1+AH452/100))))</f>
        <v>1.595</v>
      </c>
      <c r="AS452" s="959">
        <f>IF($AI452="n/a",1.03*AR452,IF($AI452&lt;0,1.01*AR452,IF($AI452&gt;10,1.1*AR452,(1+$AI452/100)*AR452)))</f>
        <v>1.7545000000000002</v>
      </c>
      <c r="AT452" s="959">
        <f>IF($AK452="n/a",1.03*AS452,IF($AK452&lt;0,1.01*AS452,IF($AK452&gt;10,1.1*AS452,(1+$AK452/100)*AS452)))</f>
        <v>1.9299500000000003</v>
      </c>
      <c r="AU452" s="959">
        <f>IF($AK452="n/a",1.03*AT452,IF($AK452&lt;0,1.01*AT452,IF($AK452&gt;10,1.1*AT452,(1+$AK452/100)*AT452)))</f>
        <v>2.1229450000000005</v>
      </c>
      <c r="AV452" s="959">
        <f>IF($AK452="n/a",1.03*AU452,IF($AK452&lt;0,1.01*AU452,IF($AK452&gt;10,1.1*AU452,(1+$AK452/100)*AU452)))</f>
        <v>2.3352395000000006</v>
      </c>
      <c r="AW452" s="703">
        <f>SUM(AR452:AV452)</f>
        <v>9.7376345000000022</v>
      </c>
      <c r="AX452" s="810">
        <f>AW452/I452*100</f>
        <v>5.1964536528096499</v>
      </c>
      <c r="AY452" s="1017">
        <v>1.5</v>
      </c>
      <c r="AZ452" s="945">
        <v>15.049999999999999</v>
      </c>
      <c r="BA452" s="945">
        <v>-16.46</v>
      </c>
      <c r="BB452" s="945">
        <v>-2.7</v>
      </c>
      <c r="BC452" s="945">
        <v>-5</v>
      </c>
      <c r="BE452" s="666">
        <v>2008</v>
      </c>
      <c r="BF452" s="971">
        <f>IF(BE452&gt;2008,0,IF(BE452&gt;2001,1,IF(BE452&gt;1990,2,IF(BE452&gt;1980,3,IF(BE452&gt;1973,4,IF(BE452&gt;1970,5,IF(BE452&gt;1960,6,IF(BE452&gt;1958,7,IF(BE452&gt;1953,8,9)))))))))</f>
        <v>1</v>
      </c>
      <c r="BG452" s="955">
        <v>8.4</v>
      </c>
      <c r="BH452" s="937"/>
    </row>
    <row r="453" spans="1:60" ht="11.25" customHeight="1" x14ac:dyDescent="0.2">
      <c r="A453" s="936" t="s">
        <v>1421</v>
      </c>
      <c r="B453" s="948" t="s">
        <v>1422</v>
      </c>
      <c r="C453" s="1013" t="s">
        <v>247</v>
      </c>
      <c r="D453" s="1013" t="s">
        <v>4343</v>
      </c>
      <c r="E453" s="792">
        <v>10</v>
      </c>
      <c r="F453" s="1227">
        <v>356</v>
      </c>
      <c r="G453" s="1204" t="s">
        <v>106</v>
      </c>
      <c r="H453" s="1204" t="s">
        <v>106</v>
      </c>
      <c r="I453" s="947">
        <v>131.88</v>
      </c>
      <c r="J453" s="703">
        <f>(M453/I453)*100</f>
        <v>0.90991810737033663</v>
      </c>
      <c r="K453" s="950">
        <v>0.3</v>
      </c>
      <c r="L453" s="960">
        <v>4</v>
      </c>
      <c r="M453" s="694">
        <f>K453*L453</f>
        <v>1.2</v>
      </c>
      <c r="N453" s="943" t="s">
        <v>995</v>
      </c>
      <c r="O453" s="795">
        <v>0.28999999999999998</v>
      </c>
      <c r="P453" s="934">
        <v>43594</v>
      </c>
      <c r="Q453" s="934">
        <v>43609</v>
      </c>
      <c r="R453" s="694">
        <f>(K453-O453)/O453*100</f>
        <v>3.4482758620689689</v>
      </c>
      <c r="S453" s="759">
        <f>IF(INDEX(Historical!$D$7:$D$1439,MATCH(B453,Historical!$B$7:$B$1450,0))=0,"n/a",(INDEX(Historical!$C$7:$C$1439,MATCH(B453,Historical!$B$7:$B$1450,0))/INDEX(Historical!$D$7:$D$1439,MATCH(B453,Historical!$B$7:$B$1450,0))-1)*100)</f>
        <v>7.5471698113207308</v>
      </c>
      <c r="T453" s="759">
        <f>IF(INDEX(Historical!$F$7:$F$1432,MATCH(B453,Historical!$B$7:$B$1450,0))=0,"n/a",((INDEX(Historical!$C$7:$C$1439,MATCH(B453,Historical!$B$7:$B$1450,0))/INDEX(Historical!$F$7:$F$1432,MATCH(B453,Historical!$B$7:$B$1450,0)))^(1/3)-1)*100)</f>
        <v>14.471424255333186</v>
      </c>
      <c r="U453" s="759">
        <f>IF(INDEX(Historical!$H$7:$H$1432,MATCH(B453,Historical!$B$7:$B$1450,0))=0,"n/a",((INDEX(Historical!$C$7:$C$1439,MATCH(B453,Historical!$B$7:$B$1450,0))/INDEX(Historical!$H$7:$H$1432,MATCH(B453,Historical!$B$7:$B$1450,0)))^(1/5)-1)*100)</f>
        <v>18.397287912705451</v>
      </c>
      <c r="V453" s="759">
        <f>IF(INDEX(Historical!$O$7:$O$1432,MATCH(B453,Historical!$B$7:$B$1450,0))=0,"n/a",((INDEX(Historical!$C$7:$C$1439,MATCH(B453,Historical!$B$7:$B$1450,0))/INDEX(Historical!$O$7:$O$1432,MATCH(B453,Historical!$B$7:$B$1450,0)))^(1/10)-1)*100)</f>
        <v>9.2649067242701388</v>
      </c>
      <c r="W453" s="760">
        <f>IF(OR(U453&lt;=0,U453="n/a",V453&lt;=0,V453="n/a"),"n/a",U453/V453)</f>
        <v>1.9856959665349176</v>
      </c>
      <c r="X453" s="761">
        <f>IF(OR(AJ453&lt;=0,AJ453="n/a",U453&lt;=0,U453="n/a"),"n/a",U453/AJ453)</f>
        <v>0.89742867866855858</v>
      </c>
      <c r="Y453" s="714"/>
      <c r="Z453" s="703">
        <f>IF(OR(AC453&lt;0.01,AC453="n/a"),"n/a",M453/AC453*100)</f>
        <v>11.152416356877323</v>
      </c>
      <c r="AA453" s="959">
        <f>IF(OR(AC453&lt;0.01,AC453="n/a"),"n/a",I453/AC453)</f>
        <v>12.256505576208179</v>
      </c>
      <c r="AB453" s="960">
        <v>12</v>
      </c>
      <c r="AC453" s="938">
        <v>10.76</v>
      </c>
      <c r="AD453" s="938">
        <v>0.71</v>
      </c>
      <c r="AE453" s="938">
        <v>0.25</v>
      </c>
      <c r="AF453" s="938">
        <v>2.44</v>
      </c>
      <c r="AG453" s="938">
        <v>22.1</v>
      </c>
      <c r="AH453" s="938">
        <v>-7.8</v>
      </c>
      <c r="AI453" s="938">
        <v>6.4799999999999995</v>
      </c>
      <c r="AJ453" s="938">
        <v>20.5</v>
      </c>
      <c r="AK453" s="938">
        <v>17.2</v>
      </c>
      <c r="AL453" s="951">
        <v>3080</v>
      </c>
      <c r="AM453" s="945">
        <v>1.7999999999999998</v>
      </c>
      <c r="AN453" s="938">
        <v>2.76</v>
      </c>
      <c r="AO453" s="802">
        <f>IF(U453="n/a","n/a",IF(AA453&lt;0,"n/a",IF(AA453="n/a","n/a",J453+U453-AA453)))</f>
        <v>7.0507004438676102</v>
      </c>
      <c r="AP453" s="803">
        <f>IF(U453="n/a","n/a",J453+U453)</f>
        <v>19.307206020075789</v>
      </c>
      <c r="AQ453" s="961">
        <f>IF(OR(AC453&lt;0.01,AF453="n/a"),"n/a",(I453/SQRT(22.5*AC453*(I453/AF453))-1)*100)</f>
        <v>15.288765196012545</v>
      </c>
      <c r="AR453" s="703">
        <f>INDEX(Historical!$C$7:$C$1439,MATCH(B453,Historical!$B$7:$B$1450,0))*IF(AH453="n/a",1.03,IF(AH453&lt;0,1.01,IF(AH453&gt;10,1.1,(1+AH453/100))))</f>
        <v>1.1514</v>
      </c>
      <c r="AS453" s="959">
        <f>IF($AI453="n/a",1.03*AR453,IF($AI453&lt;0,1.01*AR453,IF($AI453&gt;10,1.1*AR453,(1+$AI453/100)*AR453)))</f>
        <v>1.2260107199999999</v>
      </c>
      <c r="AT453" s="959">
        <f>IF($AK453="n/a",1.03*AS453,IF($AK453&lt;0,1.01*AS453,IF($AK453&gt;10,1.1*AS453,(1+$AK453/100)*AS453)))</f>
        <v>1.348611792</v>
      </c>
      <c r="AU453" s="959">
        <f>IF($AK453="n/a",1.03*AT453,IF($AK453&lt;0,1.01*AT453,IF($AK453&gt;10,1.1*AT453,(1+$AK453/100)*AT453)))</f>
        <v>1.4834729712000001</v>
      </c>
      <c r="AV453" s="959">
        <f>IF($AK453="n/a",1.03*AU453,IF($AK453&lt;0,1.01*AU453,IF($AK453&gt;10,1.1*AU453,(1+$AK453/100)*AU453)))</f>
        <v>1.6318202683200003</v>
      </c>
      <c r="AW453" s="703">
        <f>SUM(AR453:AV453)</f>
        <v>6.8413157515200007</v>
      </c>
      <c r="AX453" s="810">
        <f>AW453/I453*100</f>
        <v>5.1875309004549601</v>
      </c>
      <c r="AY453" s="1017">
        <v>1.1299999999999999</v>
      </c>
      <c r="AZ453" s="945">
        <v>94.23</v>
      </c>
      <c r="BA453" s="945">
        <v>-5.24</v>
      </c>
      <c r="BB453" s="945">
        <v>10.26</v>
      </c>
      <c r="BC453" s="945">
        <v>37.32</v>
      </c>
      <c r="BE453" s="666">
        <v>2010</v>
      </c>
      <c r="BF453" s="971">
        <f>IF(BE453&gt;2008,0,IF(BE453&gt;2001,1,IF(BE453&gt;1990,2,IF(BE453&gt;1980,3,IF(BE453&gt;1973,4,IF(BE453&gt;1970,5,IF(BE453&gt;1960,6,IF(BE453&gt;1958,7,IF(BE453&gt;1953,8,9)))))))))</f>
        <v>0</v>
      </c>
      <c r="BG453" s="955">
        <v>5</v>
      </c>
      <c r="BH453" s="937"/>
    </row>
    <row r="454" spans="1:60" ht="11.25" customHeight="1" x14ac:dyDescent="0.2">
      <c r="A454" s="944" t="s">
        <v>3860</v>
      </c>
      <c r="B454" s="948" t="s">
        <v>3861</v>
      </c>
      <c r="C454" s="1013" t="s">
        <v>4345</v>
      </c>
      <c r="D454" s="1013" t="s">
        <v>4346</v>
      </c>
      <c r="E454" s="792">
        <v>6</v>
      </c>
      <c r="F454" s="1227">
        <v>777</v>
      </c>
      <c r="G454" s="1227" t="s">
        <v>106</v>
      </c>
      <c r="H454" s="1227" t="s">
        <v>106</v>
      </c>
      <c r="I454" s="947">
        <v>80.92</v>
      </c>
      <c r="J454" s="703">
        <f>(M454/I454)*100</f>
        <v>4.7454275827978245</v>
      </c>
      <c r="K454" s="950">
        <v>0.96</v>
      </c>
      <c r="L454" s="960">
        <v>4</v>
      </c>
      <c r="M454" s="694">
        <f>K454*L454</f>
        <v>3.84</v>
      </c>
      <c r="N454" s="943" t="s">
        <v>152</v>
      </c>
      <c r="O454" s="795">
        <v>0.92</v>
      </c>
      <c r="P454" s="934">
        <v>43538</v>
      </c>
      <c r="Q454" s="934">
        <v>43553</v>
      </c>
      <c r="R454" s="694">
        <f>(K454-O454)/O454*100</f>
        <v>4.3478260869565135</v>
      </c>
      <c r="S454" s="759">
        <f>IF(INDEX(Historical!$D$7:$D$1439,MATCH(B454,Historical!$B$7:$B$1450,0))=0,"n/a",(INDEX(Historical!$C$7:$C$1439,MATCH(B454,Historical!$B$7:$B$1450,0))/INDEX(Historical!$D$7:$D$1439,MATCH(B454,Historical!$B$7:$B$1450,0))-1)*100)</f>
        <v>9.93975903614459</v>
      </c>
      <c r="T454" s="759">
        <f>IF(INDEX(Historical!$F$7:$F$1432,MATCH(B454,Historical!$B$7:$B$1450,0))=0,"n/a",((INDEX(Historical!$C$7:$C$1439,MATCH(B454,Historical!$B$7:$B$1450,0))/INDEX(Historical!$F$7:$F$1432,MATCH(B454,Historical!$B$7:$B$1450,0)))^(1/3)-1)*100)</f>
        <v>9.8972243146180148</v>
      </c>
      <c r="U454" s="759" t="str">
        <f>IF(INDEX(Historical!$H$7:$H$1432,MATCH(B454,Historical!$B$7:$B$1450,0))=0,"n/a",((INDEX(Historical!$C$7:$C$1439,MATCH(B454,Historical!$B$7:$B$1450,0))/INDEX(Historical!$H$7:$H$1432,MATCH(B454,Historical!$B$7:$B$1450,0)))^(1/5)-1)*100)</f>
        <v>n/a</v>
      </c>
      <c r="V454" s="759" t="str">
        <f>IF(INDEX(Historical!$O$7:$O$1432,MATCH(B454,Historical!$B$7:$B$1450,0))=0,"n/a",((INDEX(Historical!$C$7:$C$1439,MATCH(B454,Historical!$B$7:$B$1450,0))/INDEX(Historical!$O$7:$O$1432,MATCH(B454,Historical!$B$7:$B$1450,0)))^(1/10)-1)*100)</f>
        <v>n/a</v>
      </c>
      <c r="W454" s="760" t="str">
        <f>IF(OR(U454&lt;=0,U454="n/a",V454&lt;=0,V454="n/a"),"n/a",U454/V454)</f>
        <v>n/a</v>
      </c>
      <c r="X454" s="761" t="str">
        <f>IF(OR(AJ454&lt;=0,AJ454="n/a",U454&lt;=0,U454="n/a"),"n/a",U454/AJ454)</f>
        <v>n/a</v>
      </c>
      <c r="Y454" s="727"/>
      <c r="Z454" s="703">
        <f>IF(OR(AC454&lt;0.01,AC454="n/a"),"n/a",M454/AC454*100)</f>
        <v>111.95335276967928</v>
      </c>
      <c r="AA454" s="959">
        <f>IF(OR(AC454&lt;0.01,AC454="n/a"),"n/a",I454/AC454)</f>
        <v>23.591836734693878</v>
      </c>
      <c r="AB454" s="960">
        <v>12</v>
      </c>
      <c r="AC454" s="938">
        <v>3.43</v>
      </c>
      <c r="AD454" s="938">
        <v>7.86</v>
      </c>
      <c r="AE454" s="938">
        <v>4.8600000000000003</v>
      </c>
      <c r="AF454" s="938">
        <v>7.27</v>
      </c>
      <c r="AG454" s="938">
        <v>30.9</v>
      </c>
      <c r="AH454" s="938">
        <v>-3.5000000000000004</v>
      </c>
      <c r="AI454" s="938">
        <v>1.38</v>
      </c>
      <c r="AJ454" s="938">
        <v>48.9</v>
      </c>
      <c r="AK454" s="938">
        <v>3</v>
      </c>
      <c r="AL454" s="951">
        <v>8029.9999999999991</v>
      </c>
      <c r="AM454" s="945">
        <v>0.70000000000000007</v>
      </c>
      <c r="AN454" s="938">
        <v>2.73</v>
      </c>
      <c r="AO454" s="802" t="str">
        <f>IF(U454="n/a","n/a",IF(AA454&lt;0,"n/a",IF(AA454="n/a","n/a",J454+U454-AA454)))</f>
        <v>n/a</v>
      </c>
      <c r="AP454" s="803" t="str">
        <f>IF(U454="n/a","n/a",J454+U454)</f>
        <v>n/a</v>
      </c>
      <c r="AQ454" s="961">
        <f>IF(OR(AC454&lt;0.01,AF454="n/a"),"n/a",(I454/SQRT(22.5*AC454*(I454/AF454))-1)*100)</f>
        <v>176.09390758397524</v>
      </c>
      <c r="AR454" s="703">
        <f>INDEX(Historical!$C$7:$C$1439,MATCH(B454,Historical!$B$7:$B$1450,0))*IF(AH454="n/a",1.03,IF(AH454&lt;0,1.01,IF(AH454&gt;10,1.1,(1+AH454/100))))</f>
        <v>3.6865000000000001</v>
      </c>
      <c r="AS454" s="959">
        <f>IF($AI454="n/a",1.03*AR454,IF($AI454&lt;0,1.01*AR454,IF($AI454&gt;10,1.1*AR454,(1+$AI454/100)*AR454)))</f>
        <v>3.7373737</v>
      </c>
      <c r="AT454" s="959">
        <f>IF($AK454="n/a",1.03*AS454,IF($AK454&lt;0,1.01*AS454,IF($AK454&gt;10,1.1*AS454,(1+$AK454/100)*AS454)))</f>
        <v>3.8494949110000003</v>
      </c>
      <c r="AU454" s="959">
        <f>IF($AK454="n/a",1.03*AT454,IF($AK454&lt;0,1.01*AT454,IF($AK454&gt;10,1.1*AT454,(1+$AK454/100)*AT454)))</f>
        <v>3.9649797583300006</v>
      </c>
      <c r="AV454" s="959">
        <f>IF($AK454="n/a",1.03*AU454,IF($AK454&lt;0,1.01*AU454,IF($AK454&gt;10,1.1*AU454,(1+$AK454/100)*AU454)))</f>
        <v>4.083929151079901</v>
      </c>
      <c r="AW454" s="703">
        <f>SUM(AR454:AV454)</f>
        <v>19.322277520409902</v>
      </c>
      <c r="AX454" s="810">
        <f>AW454/I454*100</f>
        <v>23.878247059330079</v>
      </c>
      <c r="AY454" s="1017">
        <v>0.97</v>
      </c>
      <c r="AZ454" s="945">
        <v>25.44</v>
      </c>
      <c r="BA454" s="945">
        <v>-4.24</v>
      </c>
      <c r="BB454" s="945">
        <v>0.47000000000000003</v>
      </c>
      <c r="BC454" s="945">
        <v>4.9799999999999995</v>
      </c>
      <c r="BE454" s="666">
        <v>2014</v>
      </c>
      <c r="BF454" s="971">
        <f>IF(BE454&gt;2008,0,IF(BE454&gt;2001,1,IF(BE454&gt;1990,2,IF(BE454&gt;1980,3,IF(BE454&gt;1973,4,IF(BE454&gt;1970,5,IF(BE454&gt;1960,6,IF(BE454&gt;1958,7,IF(BE454&gt;1953,8,9)))))))))</f>
        <v>0</v>
      </c>
      <c r="BG454" s="955">
        <v>7.3</v>
      </c>
      <c r="BH454" s="937"/>
    </row>
    <row r="455" spans="1:60" ht="11.25" customHeight="1" x14ac:dyDescent="0.2">
      <c r="A455" s="936" t="s">
        <v>267</v>
      </c>
      <c r="B455" s="948" t="s">
        <v>268</v>
      </c>
      <c r="C455" s="1013" t="s">
        <v>128</v>
      </c>
      <c r="D455" s="1013" t="s">
        <v>4353</v>
      </c>
      <c r="E455" s="792">
        <v>56</v>
      </c>
      <c r="F455" s="1227">
        <v>13</v>
      </c>
      <c r="G455" s="1160" t="s">
        <v>37</v>
      </c>
      <c r="H455" s="1160" t="s">
        <v>37</v>
      </c>
      <c r="I455" s="938">
        <v>155.82</v>
      </c>
      <c r="J455" s="703">
        <f>(M455/I455)*100</f>
        <v>1.6685919650879222</v>
      </c>
      <c r="K455" s="950">
        <v>0.65</v>
      </c>
      <c r="L455" s="960">
        <v>4</v>
      </c>
      <c r="M455" s="694">
        <f>K455*L455</f>
        <v>2.6</v>
      </c>
      <c r="N455" s="943" t="s">
        <v>152</v>
      </c>
      <c r="O455" s="795">
        <v>0.6</v>
      </c>
      <c r="P455" s="934">
        <v>43440</v>
      </c>
      <c r="Q455" s="934">
        <v>43462</v>
      </c>
      <c r="R455" s="694">
        <f>(K455-O455)/O455*100</f>
        <v>8.333333333333341</v>
      </c>
      <c r="S455" s="759">
        <f>IF(INDEX(Historical!$D$7:$D$1439,MATCH(B455,Historical!$B$7:$B$1450,0))=0,"n/a",(INDEX(Historical!$C$7:$C$1439,MATCH(B455,Historical!$B$7:$B$1450,0))/INDEX(Historical!$D$7:$D$1439,MATCH(B455,Historical!$B$7:$B$1450,0))-1)*100)</f>
        <v>8.8888888888889017</v>
      </c>
      <c r="T455" s="759">
        <f>IF(INDEX(Historical!$F$7:$F$1432,MATCH(B455,Historical!$B$7:$B$1450,0))=0,"n/a",((INDEX(Historical!$C$7:$C$1439,MATCH(B455,Historical!$B$7:$B$1450,0))/INDEX(Historical!$F$7:$F$1432,MATCH(B455,Historical!$B$7:$B$1450,0)))^(1/3)-1)*100)</f>
        <v>9.2285273387607383</v>
      </c>
      <c r="U455" s="759">
        <f>IF(INDEX(Historical!$H$7:$H$1432,MATCH(B455,Historical!$B$7:$B$1450,0))=0,"n/a",((INDEX(Historical!$C$7:$C$1439,MATCH(B455,Historical!$B$7:$B$1450,0))/INDEX(Historical!$H$7:$H$1432,MATCH(B455,Historical!$B$7:$B$1450,0)))^(1/5)-1)*100)</f>
        <v>8.6251061771879467</v>
      </c>
      <c r="V455" s="759">
        <f>IF(INDEX(Historical!$O$7:$O$1432,MATCH(B455,Historical!$B$7:$B$1450,0))=0,"n/a",((INDEX(Historical!$C$7:$C$1439,MATCH(B455,Historical!$B$7:$B$1450,0))/INDEX(Historical!$O$7:$O$1432,MATCH(B455,Historical!$B$7:$B$1450,0)))^(1/10)-1)*100)</f>
        <v>8.093942270920774</v>
      </c>
      <c r="W455" s="760">
        <f>IF(OR(U455&lt;=0,U455="n/a",V455&lt;=0,V455="n/a"),"n/a",U455/V455)</f>
        <v>1.0656248696232358</v>
      </c>
      <c r="X455" s="761">
        <f>IF(OR(AJ455&lt;=0,AJ455="n/a",U455&lt;=0,U455="n/a"),"n/a",U455/AJ455)</f>
        <v>2.2697647834705124</v>
      </c>
      <c r="Y455" s="718"/>
      <c r="Z455" s="703">
        <f>IF(OR(AC455&lt;0.01,AC455="n/a"),"n/a",M455/AC455*100)</f>
        <v>47.97047970479705</v>
      </c>
      <c r="AA455" s="959">
        <f>IF(OR(AC455&lt;0.01,AC455="n/a"),"n/a",I455/AC455)</f>
        <v>28.749077490774908</v>
      </c>
      <c r="AB455" s="960">
        <v>6</v>
      </c>
      <c r="AC455" s="938">
        <v>5.42</v>
      </c>
      <c r="AD455" s="938">
        <v>9.51</v>
      </c>
      <c r="AE455" s="938">
        <v>3.24</v>
      </c>
      <c r="AF455" s="938">
        <v>5.94</v>
      </c>
      <c r="AG455" s="938">
        <v>22.8</v>
      </c>
      <c r="AH455" s="938">
        <v>8.9</v>
      </c>
      <c r="AI455" s="938">
        <v>7.5600000000000005</v>
      </c>
      <c r="AJ455" s="938">
        <v>3.8</v>
      </c>
      <c r="AK455" s="938">
        <v>3</v>
      </c>
      <c r="AL455" s="951">
        <v>4180</v>
      </c>
      <c r="AM455" s="945">
        <v>1.0999999999999999</v>
      </c>
      <c r="AN455" s="938">
        <v>0</v>
      </c>
      <c r="AO455" s="802">
        <f>IF(U455="n/a","n/a",IF(AA455&lt;0,"n/a",IF(AA455="n/a","n/a",J455+U455-AA455)))</f>
        <v>-18.45537934849904</v>
      </c>
      <c r="AP455" s="803">
        <f>IF(U455="n/a","n/a",J455+U455)</f>
        <v>10.293698142275868</v>
      </c>
      <c r="AQ455" s="961">
        <f>IF(OR(AC455&lt;0.01,AF455="n/a"),"n/a",(I455/SQRT(22.5*AC455*(I455/AF455))-1)*100)</f>
        <v>175.49512622847931</v>
      </c>
      <c r="AR455" s="703">
        <f>INDEX(Historical!$C$7:$C$1439,MATCH(B455,Historical!$B$7:$B$1450,0))*IF(AH455="n/a",1.03,IF(AH455&lt;0,1.01,IF(AH455&gt;10,1.1,(1+AH455/100))))</f>
        <v>2.66805</v>
      </c>
      <c r="AS455" s="959">
        <f>IF($AI455="n/a",1.03*AR455,IF($AI455&lt;0,1.01*AR455,IF($AI455&gt;10,1.1*AR455,(1+$AI455/100)*AR455)))</f>
        <v>2.8697545800000004</v>
      </c>
      <c r="AT455" s="959">
        <f>IF($AK455="n/a",1.03*AS455,IF($AK455&lt;0,1.01*AS455,IF($AK455&gt;10,1.1*AS455,(1+$AK455/100)*AS455)))</f>
        <v>2.9558472174000006</v>
      </c>
      <c r="AU455" s="959">
        <f>IF($AK455="n/a",1.03*AT455,IF($AK455&lt;0,1.01*AT455,IF($AK455&gt;10,1.1*AT455,(1+$AK455/100)*AT455)))</f>
        <v>3.0445226339220008</v>
      </c>
      <c r="AV455" s="959">
        <f>IF($AK455="n/a",1.03*AU455,IF($AK455&lt;0,1.01*AU455,IF($AK455&gt;10,1.1*AU455,(1+$AK455/100)*AU455)))</f>
        <v>3.1358583129396611</v>
      </c>
      <c r="AW455" s="703">
        <f>SUM(AR455:AV455)</f>
        <v>14.674032744261662</v>
      </c>
      <c r="AX455" s="810">
        <f>AW455/I455*100</f>
        <v>9.4172973586584927</v>
      </c>
      <c r="AY455" s="1017">
        <v>0.28000000000000003</v>
      </c>
      <c r="AZ455" s="945">
        <v>10.5</v>
      </c>
      <c r="BA455" s="945">
        <v>-19.84</v>
      </c>
      <c r="BB455" s="945">
        <v>5.0200000000000005</v>
      </c>
      <c r="BC455" s="945">
        <v>-2.42</v>
      </c>
      <c r="BE455" s="666">
        <v>1964</v>
      </c>
      <c r="BF455" s="971">
        <f>IF(BE455&gt;2008,0,IF(BE455&gt;2001,1,IF(BE455&gt;1990,2,IF(BE455&gt;1980,3,IF(BE455&gt;1973,4,IF(BE455&gt;1970,5,IF(BE455&gt;1960,6,IF(BE455&gt;1958,7,IF(BE455&gt;1953,8,9)))))))))</f>
        <v>6</v>
      </c>
      <c r="BG455" s="955">
        <v>18.399999999999999</v>
      </c>
      <c r="BH455" s="937"/>
    </row>
    <row r="456" spans="1:60" ht="11.25" customHeight="1" x14ac:dyDescent="0.2">
      <c r="A456" s="106" t="s">
        <v>4002</v>
      </c>
      <c r="B456" s="631" t="s">
        <v>4003</v>
      </c>
      <c r="C456" s="1013" t="s">
        <v>4345</v>
      </c>
      <c r="D456" s="1013" t="s">
        <v>4346</v>
      </c>
      <c r="E456" s="792">
        <v>5</v>
      </c>
      <c r="F456" s="1227">
        <v>886</v>
      </c>
      <c r="G456" s="1146" t="s">
        <v>106</v>
      </c>
      <c r="H456" s="1146" t="s">
        <v>106</v>
      </c>
      <c r="I456" s="947">
        <v>11.49</v>
      </c>
      <c r="J456" s="703">
        <f>(M456/I456)*100</f>
        <v>4.657963446475196</v>
      </c>
      <c r="K456" s="950">
        <v>4.4600000000000001E-2</v>
      </c>
      <c r="L456" s="960">
        <v>12</v>
      </c>
      <c r="M456" s="694">
        <f>K456*L456</f>
        <v>0.53520000000000001</v>
      </c>
      <c r="N456" s="943" t="s">
        <v>723</v>
      </c>
      <c r="O456" s="795">
        <v>4.4499999999999998E-2</v>
      </c>
      <c r="P456" s="934">
        <v>43724</v>
      </c>
      <c r="Q456" s="934">
        <v>43738</v>
      </c>
      <c r="R456" s="694">
        <f>(K456-O456)/O456*100</f>
        <v>0.22471910112360194</v>
      </c>
      <c r="S456" s="759">
        <f>IF(INDEX(Historical!$D$7:$D$1439,MATCH(B456,Historical!$B$7:$B$1450,0))=0,"n/a",(INDEX(Historical!$C$7:$C$1439,MATCH(B456,Historical!$B$7:$B$1450,0))/INDEX(Historical!$D$7:$D$1439,MATCH(B456,Historical!$B$7:$B$1450,0))-1)*100)</f>
        <v>1.5463917525773141</v>
      </c>
      <c r="T456" s="759">
        <f>IF(INDEX(Historical!$F$7:$F$1432,MATCH(B456,Historical!$B$7:$B$1450,0))=0,"n/a",((INDEX(Historical!$C$7:$C$1439,MATCH(B456,Historical!$B$7:$B$1450,0))/INDEX(Historical!$F$7:$F$1432,MATCH(B456,Historical!$B$7:$B$1450,0)))^(1/3)-1)*100)</f>
        <v>4.5824983709269462</v>
      </c>
      <c r="U456" s="759">
        <f>IF(INDEX(Historical!$H$7:$H$1432,MATCH(B456,Historical!$B$7:$B$1450,0))=0,"n/a",((INDEX(Historical!$C$7:$C$1439,MATCH(B456,Historical!$B$7:$B$1450,0))/INDEX(Historical!$H$7:$H$1432,MATCH(B456,Historical!$B$7:$B$1450,0)))^(1/5)-1)*100)</f>
        <v>-18.617927715224436</v>
      </c>
      <c r="V456" s="759" t="str">
        <f>IF(INDEX(Historical!$O$7:$O$1432,MATCH(B456,Historical!$B$7:$B$1450,0))=0,"n/a",((INDEX(Historical!$C$7:$C$1439,MATCH(B456,Historical!$B$7:$B$1450,0))/INDEX(Historical!$O$7:$O$1432,MATCH(B456,Historical!$B$7:$B$1450,0)))^(1/10)-1)*100)</f>
        <v>n/a</v>
      </c>
      <c r="W456" s="760" t="str">
        <f>IF(OR(U456&lt;=0,U456="n/a",V456&lt;=0,V456="n/a"),"n/a",U456/V456)</f>
        <v>n/a</v>
      </c>
      <c r="X456" s="761" t="str">
        <f>IF(OR(AJ456&lt;=0,AJ456="n/a",U456&lt;=0,U456="n/a"),"n/a",U456/AJ456)</f>
        <v>n/a</v>
      </c>
      <c r="Y456" s="949"/>
      <c r="Z456" s="703">
        <f>IF(OR(AC456&lt;0.01,AC456="n/a"),"n/a",M456/AC456*100)</f>
        <v>411.69230769230768</v>
      </c>
      <c r="AA456" s="959">
        <f>IF(OR(AC456&lt;0.01,AC456="n/a"),"n/a",I456/AC456)</f>
        <v>88.384615384615387</v>
      </c>
      <c r="AB456" s="960">
        <v>12</v>
      </c>
      <c r="AC456" s="938">
        <v>0.13</v>
      </c>
      <c r="AD456" s="938">
        <v>8.9499999999999993</v>
      </c>
      <c r="AE456" s="938">
        <v>6.78</v>
      </c>
      <c r="AF456" s="938">
        <v>1.07</v>
      </c>
      <c r="AG456" s="938">
        <v>1.3</v>
      </c>
      <c r="AH456" s="938">
        <v>-166.70000000000002</v>
      </c>
      <c r="AI456" s="938">
        <v>70</v>
      </c>
      <c r="AJ456" s="938">
        <v>22.3</v>
      </c>
      <c r="AK456" s="938">
        <v>10</v>
      </c>
      <c r="AL456" s="951">
        <v>239.32</v>
      </c>
      <c r="AM456" s="945">
        <v>10</v>
      </c>
      <c r="AN456" s="938">
        <v>1.86</v>
      </c>
      <c r="AO456" s="802">
        <f>IF(U456="n/a","n/a",IF(AA456&lt;0,"n/a",IF(AA456="n/a","n/a",J456+U456-AA456)))</f>
        <v>-102.34457965336463</v>
      </c>
      <c r="AP456" s="803">
        <f>IF(U456="n/a","n/a",J456+U456)</f>
        <v>-13.959964268749239</v>
      </c>
      <c r="AQ456" s="961">
        <f>IF(OR(AC456&lt;0.01,AF456="n/a"),"n/a",(I456/SQRT(22.5*AC456*(I456/AF456))-1)*100)</f>
        <v>105.01657218818892</v>
      </c>
      <c r="AR456" s="703">
        <f>INDEX(Historical!$C$7:$C$1439,MATCH(B456,Historical!$B$7:$B$1450,0))*IF(AH456="n/a",1.03,IF(AH456&lt;0,1.01,IF(AH456&gt;10,1.1,(1+AH456/100))))</f>
        <v>0.537219</v>
      </c>
      <c r="AS456" s="959">
        <f>IF($AI456="n/a",1.03*AR456,IF($AI456&lt;0,1.01*AR456,IF($AI456&gt;10,1.1*AR456,(1+$AI456/100)*AR456)))</f>
        <v>0.5909409000000001</v>
      </c>
      <c r="AT456" s="959">
        <f>IF($AK456="n/a",1.03*AS456,IF($AK456&lt;0,1.01*AS456,IF($AK456&gt;10,1.1*AS456,(1+$AK456/100)*AS456)))</f>
        <v>0.6500349900000002</v>
      </c>
      <c r="AU456" s="959">
        <f>IF($AK456="n/a",1.03*AT456,IF($AK456&lt;0,1.01*AT456,IF($AK456&gt;10,1.1*AT456,(1+$AK456/100)*AT456)))</f>
        <v>0.71503848900000033</v>
      </c>
      <c r="AV456" s="959">
        <f>IF($AK456="n/a",1.03*AU456,IF($AK456&lt;0,1.01*AU456,IF($AK456&gt;10,1.1*AU456,(1+$AK456/100)*AU456)))</f>
        <v>0.78654233790000039</v>
      </c>
      <c r="AW456" s="703">
        <f>SUM(AR456:AV456)</f>
        <v>3.2797757169000006</v>
      </c>
      <c r="AX456" s="810">
        <f>AW456/I456*100</f>
        <v>28.544610242819846</v>
      </c>
      <c r="AY456" s="1017">
        <v>0.77</v>
      </c>
      <c r="AZ456" s="945">
        <v>3.3300000000000005</v>
      </c>
      <c r="BA456" s="945">
        <v>-17.04</v>
      </c>
      <c r="BB456" s="945">
        <v>-3.5900000000000003</v>
      </c>
      <c r="BC456" s="945">
        <v>-6.1</v>
      </c>
      <c r="BE456" s="666">
        <v>2015</v>
      </c>
      <c r="BF456" s="971">
        <f>IF(BE456&gt;2008,0,IF(BE456&gt;2001,1,IF(BE456&gt;1990,2,IF(BE456&gt;1980,3,IF(BE456&gt;1973,4,IF(BE456&gt;1970,5,IF(BE456&gt;1960,6,IF(BE456&gt;1958,7,IF(BE456&gt;1953,8,9)))))))))</f>
        <v>0</v>
      </c>
      <c r="BG456" s="955">
        <v>0.4</v>
      </c>
      <c r="BH456" s="937"/>
    </row>
    <row r="457" spans="1:60" ht="11.25" customHeight="1" x14ac:dyDescent="0.2">
      <c r="A457" s="936" t="s">
        <v>657</v>
      </c>
      <c r="B457" s="948" t="s">
        <v>658</v>
      </c>
      <c r="C457" s="1013" t="s">
        <v>108</v>
      </c>
      <c r="D457" s="1013" t="s">
        <v>4365</v>
      </c>
      <c r="E457" s="792">
        <v>17</v>
      </c>
      <c r="F457" s="1227">
        <v>186</v>
      </c>
      <c r="G457" s="1227" t="s">
        <v>106</v>
      </c>
      <c r="H457" s="1227" t="s">
        <v>106</v>
      </c>
      <c r="I457" s="947">
        <v>23.75</v>
      </c>
      <c r="J457" s="703">
        <f>(M457/I457)*100</f>
        <v>3.3684210526315788</v>
      </c>
      <c r="K457" s="950">
        <v>0.2</v>
      </c>
      <c r="L457" s="960">
        <v>4</v>
      </c>
      <c r="M457" s="694">
        <f>K457*L457</f>
        <v>0.8</v>
      </c>
      <c r="N457" s="943" t="s">
        <v>429</v>
      </c>
      <c r="O457" s="797">
        <v>0.19047619047619047</v>
      </c>
      <c r="P457" s="939">
        <v>43151</v>
      </c>
      <c r="Q457" s="939">
        <v>43166</v>
      </c>
      <c r="R457" s="694">
        <f>(K457-O457)/O457*100</f>
        <v>5.0000000000000115</v>
      </c>
      <c r="S457" s="759">
        <f>IF(INDEX(Historical!$D$7:$D$1439,MATCH(B457,Historical!$B$7:$B$1450,0))=0,"n/a",(INDEX(Historical!$C$7:$C$1439,MATCH(B457,Historical!$B$7:$B$1450,0))/INDEX(Historical!$D$7:$D$1439,MATCH(B457,Historical!$B$7:$B$1450,0))-1)*100)</f>
        <v>10.250000000000025</v>
      </c>
      <c r="T457" s="759">
        <f>IF(INDEX(Historical!$F$7:$F$1432,MATCH(B457,Historical!$B$7:$B$1450,0))=0,"n/a",((INDEX(Historical!$C$7:$C$1439,MATCH(B457,Historical!$B$7:$B$1450,0))/INDEX(Historical!$F$7:$F$1432,MATCH(B457,Historical!$B$7:$B$1450,0)))^(1/3)-1)*100)</f>
        <v>6.8107006600656161</v>
      </c>
      <c r="U457" s="759">
        <f>IF(INDEX(Historical!$H$7:$H$1432,MATCH(B457,Historical!$B$7:$B$1450,0))=0,"n/a",((INDEX(Historical!$C$7:$C$1439,MATCH(B457,Historical!$B$7:$B$1450,0))/INDEX(Historical!$H$7:$H$1432,MATCH(B457,Historical!$B$7:$B$1450,0)))^(1/5)-1)*100)</f>
        <v>6.0829823955957485</v>
      </c>
      <c r="V457" s="759">
        <f>IF(INDEX(Historical!$O$7:$O$1432,MATCH(B457,Historical!$B$7:$B$1450,0))=0,"n/a",((INDEX(Historical!$C$7:$C$1439,MATCH(B457,Historical!$B$7:$B$1450,0))/INDEX(Historical!$O$7:$O$1432,MATCH(B457,Historical!$B$7:$B$1450,0)))^(1/10)-1)*100)</f>
        <v>5.5400321148199261</v>
      </c>
      <c r="W457" s="760">
        <f>IF(OR(U457&lt;=0,U457="n/a",V457&lt;=0,V457="n/a"),"n/a",U457/V457)</f>
        <v>1.0980048977195271</v>
      </c>
      <c r="X457" s="761">
        <f>IF(OR(AJ457&lt;=0,AJ457="n/a",U457&lt;=0,U457="n/a"),"n/a",U457/AJ457)</f>
        <v>0.38993476894844542</v>
      </c>
      <c r="Y457" s="723" t="s">
        <v>440</v>
      </c>
      <c r="Z457" s="703">
        <f>IF(OR(AC457&lt;0.01,AC457="n/a"),"n/a",M457/AC457*100)</f>
        <v>33.057851239669425</v>
      </c>
      <c r="AA457" s="959">
        <f>IF(OR(AC457&lt;0.01,AC457="n/a"),"n/a",I457/AC457)</f>
        <v>9.8140495867768607</v>
      </c>
      <c r="AB457" s="960">
        <v>12</v>
      </c>
      <c r="AC457" s="938">
        <v>2.42</v>
      </c>
      <c r="AD457" s="938" t="s">
        <v>137</v>
      </c>
      <c r="AE457" s="938">
        <v>3.2</v>
      </c>
      <c r="AF457" s="938">
        <v>1.1100000000000001</v>
      </c>
      <c r="AG457" s="938">
        <v>11.600000000000001</v>
      </c>
      <c r="AH457" s="938">
        <v>160.30000000000001</v>
      </c>
      <c r="AI457" s="938" t="s">
        <v>137</v>
      </c>
      <c r="AJ457" s="938">
        <v>15.6</v>
      </c>
      <c r="AK457" s="938" t="s">
        <v>137</v>
      </c>
      <c r="AL457" s="951">
        <v>110.01</v>
      </c>
      <c r="AM457" s="945">
        <v>2.7</v>
      </c>
      <c r="AN457" s="938">
        <v>0.4</v>
      </c>
      <c r="AO457" s="802">
        <f>IF(U457="n/a","n/a",IF(AA457&lt;0,"n/a",IF(AA457="n/a","n/a",J457+U457-AA457)))</f>
        <v>-0.36264613854953254</v>
      </c>
      <c r="AP457" s="803">
        <f>IF(U457="n/a","n/a",J457+U457)</f>
        <v>9.4514034482273281</v>
      </c>
      <c r="AQ457" s="961">
        <f>IF(OR(AC457&lt;0.01,AF457="n/a"),"n/a",(I457/SQRT(22.5*AC457*(I457/AF457))-1)*100)</f>
        <v>-30.418409071484632</v>
      </c>
      <c r="AR457" s="703">
        <f>INDEX(Historical!$C$7:$C$1439,MATCH(B457,Historical!$B$7:$B$1450,0))*IF(AH457="n/a",1.03,IF(AH457&lt;0,1.01,IF(AH457&gt;10,1.1,(1+AH457/100))))</f>
        <v>0.88000000000000012</v>
      </c>
      <c r="AS457" s="959">
        <f>IF($AI457="n/a",1.03*AR457,IF($AI457&lt;0,1.01*AR457,IF($AI457&gt;10,1.1*AR457,(1+$AI457/100)*AR457)))</f>
        <v>0.90640000000000009</v>
      </c>
      <c r="AT457" s="959">
        <f>IF($AK457="n/a",1.03*AS457,IF($AK457&lt;0,1.01*AS457,IF($AK457&gt;10,1.1*AS457,(1+$AK457/100)*AS457)))</f>
        <v>0.93359200000000009</v>
      </c>
      <c r="AU457" s="959">
        <f>IF($AK457="n/a",1.03*AT457,IF($AK457&lt;0,1.01*AT457,IF($AK457&gt;10,1.1*AT457,(1+$AK457/100)*AT457)))</f>
        <v>0.96159976000000014</v>
      </c>
      <c r="AV457" s="959">
        <f>IF($AK457="n/a",1.03*AU457,IF($AK457&lt;0,1.01*AU457,IF($AK457&gt;10,1.1*AU457,(1+$AK457/100)*AU457)))</f>
        <v>0.99044775280000019</v>
      </c>
      <c r="AW457" s="703">
        <f>SUM(AR457:AV457)</f>
        <v>4.6720395128000014</v>
      </c>
      <c r="AX457" s="810">
        <f>AW457/I457*100</f>
        <v>19.67174531705264</v>
      </c>
      <c r="AY457" s="1017">
        <v>0.52</v>
      </c>
      <c r="AZ457" s="945">
        <v>13.100000000000001</v>
      </c>
      <c r="BA457" s="945">
        <v>-15.409999999999998</v>
      </c>
      <c r="BB457" s="945">
        <v>-0.57000000000000006</v>
      </c>
      <c r="BC457" s="945">
        <v>-2.35</v>
      </c>
      <c r="BE457" s="666">
        <v>2002</v>
      </c>
      <c r="BF457" s="971">
        <f>IF(BE457&gt;2008,0,IF(BE457&gt;2001,1,IF(BE457&gt;1990,2,IF(BE457&gt;1980,3,IF(BE457&gt;1973,4,IF(BE457&gt;1970,5,IF(BE457&gt;1960,6,IF(BE457&gt;1958,7,IF(BE457&gt;1953,8,9)))))))))</f>
        <v>1</v>
      </c>
      <c r="BG457" s="955">
        <v>1.0999999999999999</v>
      </c>
      <c r="BH457" s="937"/>
    </row>
    <row r="458" spans="1:60" ht="11.25" customHeight="1" x14ac:dyDescent="0.2">
      <c r="A458" s="944" t="s">
        <v>661</v>
      </c>
      <c r="B458" s="948" t="s">
        <v>662</v>
      </c>
      <c r="C458" s="1013" t="s">
        <v>108</v>
      </c>
      <c r="D458" s="1013" t="s">
        <v>4361</v>
      </c>
      <c r="E458" s="792">
        <v>12</v>
      </c>
      <c r="F458" s="1227">
        <v>301</v>
      </c>
      <c r="G458" s="1227" t="s">
        <v>106</v>
      </c>
      <c r="H458" s="1227" t="s">
        <v>106</v>
      </c>
      <c r="I458" s="947">
        <v>38.71</v>
      </c>
      <c r="J458" s="703">
        <f>(M458/I458)*100</f>
        <v>4.8566261947817093</v>
      </c>
      <c r="K458" s="950">
        <v>0.47</v>
      </c>
      <c r="L458" s="960">
        <v>4</v>
      </c>
      <c r="M458" s="694">
        <f>K458*L458</f>
        <v>1.88</v>
      </c>
      <c r="N458" s="943" t="s">
        <v>238</v>
      </c>
      <c r="O458" s="795">
        <v>0.44</v>
      </c>
      <c r="P458" s="934">
        <v>43588</v>
      </c>
      <c r="Q458" s="934">
        <v>43602</v>
      </c>
      <c r="R458" s="694">
        <f>(K458-O458)/O458*100</f>
        <v>6.8181818181818121</v>
      </c>
      <c r="S458" s="759">
        <f>IF(INDEX(Historical!$D$7:$D$1439,MATCH(B458,Historical!$B$7:$B$1450,0))=0,"n/a",(INDEX(Historical!$C$7:$C$1439,MATCH(B458,Historical!$B$7:$B$1450,0))/INDEX(Historical!$D$7:$D$1439,MATCH(B458,Historical!$B$7:$B$1450,0))-1)*100)</f>
        <v>7.453416149068337</v>
      </c>
      <c r="T458" s="759">
        <f>IF(INDEX(Historical!$F$7:$F$1432,MATCH(B458,Historical!$B$7:$B$1450,0))=0,"n/a",((INDEX(Historical!$C$7:$C$1439,MATCH(B458,Historical!$B$7:$B$1450,0))/INDEX(Historical!$F$7:$F$1432,MATCH(B458,Historical!$B$7:$B$1450,0)))^(1/3)-1)*100)</f>
        <v>8.6185776739880815</v>
      </c>
      <c r="U458" s="759">
        <f>IF(INDEX(Historical!$H$7:$H$1432,MATCH(B458,Historical!$B$7:$B$1450,0))=0,"n/a",((INDEX(Historical!$C$7:$C$1439,MATCH(B458,Historical!$B$7:$B$1450,0))/INDEX(Historical!$H$7:$H$1432,MATCH(B458,Historical!$B$7:$B$1450,0)))^(1/5)-1)*100)</f>
        <v>12.736487517594664</v>
      </c>
      <c r="V458" s="759">
        <f>IF(INDEX(Historical!$O$7:$O$1432,MATCH(B458,Historical!$B$7:$B$1450,0))=0,"n/a",((INDEX(Historical!$C$7:$C$1439,MATCH(B458,Historical!$B$7:$B$1450,0))/INDEX(Historical!$O$7:$O$1432,MATCH(B458,Historical!$B$7:$B$1450,0)))^(1/10)-1)*100)</f>
        <v>15.770687190628752</v>
      </c>
      <c r="W458" s="760">
        <f>IF(OR(U458&lt;=0,U458="n/a",V458&lt;=0,V458="n/a"),"n/a",U458/V458)</f>
        <v>0.80760510709786515</v>
      </c>
      <c r="X458" s="761">
        <f>IF(OR(AJ458&lt;=0,AJ458="n/a",U458&lt;=0,U458="n/a"),"n/a",U458/AJ458)</f>
        <v>0.4631450006398059</v>
      </c>
      <c r="Y458" s="949" t="s">
        <v>477</v>
      </c>
      <c r="Z458" s="703">
        <f>IF(OR(AC458&lt;0.01,AC458="n/a"),"n/a",M458/AC458*100)</f>
        <v>60.841423948220061</v>
      </c>
      <c r="AA458" s="959">
        <f>IF(OR(AC458&lt;0.01,AC458="n/a"),"n/a",I458/AC458)</f>
        <v>12.527508090614887</v>
      </c>
      <c r="AB458" s="960">
        <v>12</v>
      </c>
      <c r="AC458" s="938">
        <v>3.09</v>
      </c>
      <c r="AD458" s="938">
        <v>2.98</v>
      </c>
      <c r="AE458" s="938">
        <v>1.89</v>
      </c>
      <c r="AF458" s="938">
        <v>6.17</v>
      </c>
      <c r="AG458" s="940">
        <v>56.399999999999991</v>
      </c>
      <c r="AH458" s="938">
        <v>-20.200000000000003</v>
      </c>
      <c r="AI458" s="938">
        <v>13.639999999999999</v>
      </c>
      <c r="AJ458" s="938">
        <v>27.500000000000004</v>
      </c>
      <c r="AK458" s="938">
        <v>4.2</v>
      </c>
      <c r="AL458" s="951">
        <v>5020</v>
      </c>
      <c r="AM458" s="945">
        <v>1</v>
      </c>
      <c r="AN458" s="938">
        <v>2.5099999999999998</v>
      </c>
      <c r="AO458" s="802">
        <f>IF(U458="n/a","n/a",IF(AA458&lt;0,"n/a",IF(AA458="n/a","n/a",J458+U458-AA458)))</f>
        <v>5.0656056217614847</v>
      </c>
      <c r="AP458" s="803">
        <f>IF(U458="n/a","n/a",J458+U458)</f>
        <v>17.593113712376372</v>
      </c>
      <c r="AQ458" s="961">
        <f>IF(OR(AC458&lt;0.01,AF458="n/a"),"n/a",(I458/SQRT(22.5*AC458*(I458/AF458))-1)*100)</f>
        <v>85.346192502443486</v>
      </c>
      <c r="AR458" s="703">
        <f>INDEX(Historical!$C$7:$C$1439,MATCH(B458,Historical!$B$7:$B$1450,0))*IF(AH458="n/a",1.03,IF(AH458&lt;0,1.01,IF(AH458&gt;10,1.1,(1+AH458/100))))</f>
        <v>1.7473000000000001</v>
      </c>
      <c r="AS458" s="959">
        <f>IF($AI458="n/a",1.03*AR458,IF($AI458&lt;0,1.01*AR458,IF($AI458&gt;10,1.1*AR458,(1+$AI458/100)*AR458)))</f>
        <v>1.9220300000000001</v>
      </c>
      <c r="AT458" s="959">
        <f>IF($AK458="n/a",1.03*AS458,IF($AK458&lt;0,1.01*AS458,IF($AK458&gt;10,1.1*AS458,(1+$AK458/100)*AS458)))</f>
        <v>2.0027552600000003</v>
      </c>
      <c r="AU458" s="959">
        <f>IF($AK458="n/a",1.03*AT458,IF($AK458&lt;0,1.01*AT458,IF($AK458&gt;10,1.1*AT458,(1+$AK458/100)*AT458)))</f>
        <v>2.0868709809200006</v>
      </c>
      <c r="AV458" s="959">
        <f>IF($AK458="n/a",1.03*AU458,IF($AK458&lt;0,1.01*AU458,IF($AK458&gt;10,1.1*AU458,(1+$AK458/100)*AU458)))</f>
        <v>2.1745195621186406</v>
      </c>
      <c r="AW458" s="703">
        <f>SUM(AR458:AV458)</f>
        <v>9.9334758030386432</v>
      </c>
      <c r="AX458" s="810">
        <f>AW458/I458*100</f>
        <v>25.661265313972208</v>
      </c>
      <c r="AY458" s="1017">
        <v>1.69</v>
      </c>
      <c r="AZ458" s="945">
        <v>24.59</v>
      </c>
      <c r="BA458" s="945">
        <v>-28.22</v>
      </c>
      <c r="BB458" s="945">
        <v>11.24</v>
      </c>
      <c r="BC458" s="945">
        <v>4.51</v>
      </c>
      <c r="BE458" s="666">
        <v>2008</v>
      </c>
      <c r="BF458" s="971">
        <f>IF(BE458&gt;2008,0,IF(BE458&gt;2001,1,IF(BE458&gt;1990,2,IF(BE458&gt;1980,3,IF(BE458&gt;1973,4,IF(BE458&gt;1970,5,IF(BE458&gt;1960,6,IF(BE458&gt;1958,7,IF(BE458&gt;1953,8,9)))))))))</f>
        <v>1</v>
      </c>
      <c r="BG458" s="955">
        <v>10.5</v>
      </c>
      <c r="BH458" s="937"/>
    </row>
    <row r="459" spans="1:60" ht="11.25" customHeight="1" x14ac:dyDescent="0.2">
      <c r="A459" s="936" t="s">
        <v>1395</v>
      </c>
      <c r="B459" s="948" t="s">
        <v>1396</v>
      </c>
      <c r="C459" s="1013" t="s">
        <v>108</v>
      </c>
      <c r="D459" s="1013" t="s">
        <v>4365</v>
      </c>
      <c r="E459" s="792">
        <v>9</v>
      </c>
      <c r="F459" s="1227">
        <v>467</v>
      </c>
      <c r="G459" s="1225" t="s">
        <v>37</v>
      </c>
      <c r="H459" s="1225" t="s">
        <v>37</v>
      </c>
      <c r="I459" s="947">
        <v>16.38</v>
      </c>
      <c r="J459" s="703">
        <f>(M459/I459)*100</f>
        <v>3.0525030525030528</v>
      </c>
      <c r="K459" s="950">
        <v>0.125</v>
      </c>
      <c r="L459" s="960">
        <v>4</v>
      </c>
      <c r="M459" s="694">
        <f>K459*L459</f>
        <v>0.5</v>
      </c>
      <c r="N459" s="943" t="s">
        <v>107</v>
      </c>
      <c r="O459" s="795">
        <v>0.115</v>
      </c>
      <c r="P459" s="934">
        <v>43593</v>
      </c>
      <c r="Q459" s="934">
        <v>43602</v>
      </c>
      <c r="R459" s="694">
        <f>(K459-O459)/O459*100</f>
        <v>8.6956521739130395</v>
      </c>
      <c r="S459" s="759">
        <f>IF(INDEX(Historical!$D$7:$D$1439,MATCH(B459,Historical!$B$7:$B$1450,0))=0,"n/a",(INDEX(Historical!$C$7:$C$1439,MATCH(B459,Historical!$B$7:$B$1450,0))/INDEX(Historical!$D$7:$D$1439,MATCH(B459,Historical!$B$7:$B$1450,0))-1)*100)</f>
        <v>12.658227848101266</v>
      </c>
      <c r="T459" s="759">
        <f>IF(INDEX(Historical!$F$7:$F$1432,MATCH(B459,Historical!$B$7:$B$1450,0))=0,"n/a",((INDEX(Historical!$C$7:$C$1439,MATCH(B459,Historical!$B$7:$B$1450,0))/INDEX(Historical!$F$7:$F$1432,MATCH(B459,Historical!$B$7:$B$1450,0)))^(1/3)-1)*100)</f>
        <v>10.479582326247083</v>
      </c>
      <c r="U459" s="759">
        <f>IF(INDEX(Historical!$H$7:$H$1432,MATCH(B459,Historical!$B$7:$B$1450,0))=0,"n/a",((INDEX(Historical!$C$7:$C$1439,MATCH(B459,Historical!$B$7:$B$1450,0))/INDEX(Historical!$H$7:$H$1432,MATCH(B459,Historical!$B$7:$B$1450,0)))^(1/5)-1)*100)</f>
        <v>10.39190626364157</v>
      </c>
      <c r="V459" s="759">
        <f>IF(INDEX(Historical!$O$7:$O$1432,MATCH(B459,Historical!$B$7:$B$1450,0))=0,"n/a",((INDEX(Historical!$C$7:$C$1439,MATCH(B459,Historical!$B$7:$B$1450,0))/INDEX(Historical!$O$7:$O$1432,MATCH(B459,Historical!$B$7:$B$1450,0)))^(1/10)-1)*100)</f>
        <v>2.5625197421714985</v>
      </c>
      <c r="W459" s="760">
        <f>IF(OR(U459&lt;=0,U459="n/a",V459&lt;=0,V459="n/a"),"n/a",U459/V459)</f>
        <v>4.0553468106495014</v>
      </c>
      <c r="X459" s="761">
        <f>IF(OR(AJ459&lt;=0,AJ459="n/a",U459&lt;=0,U459="n/a"),"n/a",U459/AJ459)</f>
        <v>0.79327528730088304</v>
      </c>
      <c r="Y459" s="714"/>
      <c r="Z459" s="703">
        <f>IF(OR(AC459&lt;0.01,AC459="n/a"),"n/a",M459/AC459*100)</f>
        <v>38.167938931297705</v>
      </c>
      <c r="AA459" s="959">
        <f>IF(OR(AC459&lt;0.01,AC459="n/a"),"n/a",I459/AC459)</f>
        <v>12.503816793893128</v>
      </c>
      <c r="AB459" s="960">
        <v>12</v>
      </c>
      <c r="AC459" s="938">
        <v>1.31</v>
      </c>
      <c r="AD459" s="938">
        <v>1.38</v>
      </c>
      <c r="AE459" s="938">
        <v>3.58</v>
      </c>
      <c r="AF459" s="938">
        <v>1.19</v>
      </c>
      <c r="AG459" s="938">
        <v>10</v>
      </c>
      <c r="AH459" s="938">
        <v>19</v>
      </c>
      <c r="AI459" s="938">
        <v>3.38</v>
      </c>
      <c r="AJ459" s="938">
        <v>13.100000000000001</v>
      </c>
      <c r="AK459" s="938">
        <v>9</v>
      </c>
      <c r="AL459" s="951">
        <v>808.82</v>
      </c>
      <c r="AM459" s="945">
        <v>1.3</v>
      </c>
      <c r="AN459" s="938">
        <v>0.43</v>
      </c>
      <c r="AO459" s="802">
        <f>IF(U459="n/a","n/a",IF(AA459&lt;0,"n/a",IF(AA459="n/a","n/a",J459+U459-AA459)))</f>
        <v>0.94059252225149415</v>
      </c>
      <c r="AP459" s="803">
        <f>IF(U459="n/a","n/a",J459+U459)</f>
        <v>13.444409316144622</v>
      </c>
      <c r="AQ459" s="961">
        <f>IF(OR(AC459&lt;0.01,AF459="n/a"),"n/a",(I459/SQRT(22.5*AC459*(I459/AF459))-1)*100)</f>
        <v>-18.678847948443533</v>
      </c>
      <c r="AR459" s="703">
        <f>INDEX(Historical!$C$7:$C$1439,MATCH(B459,Historical!$B$7:$B$1450,0))*IF(AH459="n/a",1.03,IF(AH459&lt;0,1.01,IF(AH459&gt;10,1.1,(1+AH459/100))))</f>
        <v>0.48950000000000005</v>
      </c>
      <c r="AS459" s="959">
        <f>IF($AI459="n/a",1.03*AR459,IF($AI459&lt;0,1.01*AR459,IF($AI459&gt;10,1.1*AR459,(1+$AI459/100)*AR459)))</f>
        <v>0.50604510000000003</v>
      </c>
      <c r="AT459" s="959">
        <f>IF($AK459="n/a",1.03*AS459,IF($AK459&lt;0,1.01*AS459,IF($AK459&gt;10,1.1*AS459,(1+$AK459/100)*AS459)))</f>
        <v>0.55158915900000005</v>
      </c>
      <c r="AU459" s="959">
        <f>IF($AK459="n/a",1.03*AT459,IF($AK459&lt;0,1.01*AT459,IF($AK459&gt;10,1.1*AT459,(1+$AK459/100)*AT459)))</f>
        <v>0.60123218331000006</v>
      </c>
      <c r="AV459" s="959">
        <f>IF($AK459="n/a",1.03*AU459,IF($AK459&lt;0,1.01*AU459,IF($AK459&gt;10,1.1*AU459,(1+$AK459/100)*AU459)))</f>
        <v>0.65534307980790008</v>
      </c>
      <c r="AW459" s="703">
        <f>SUM(AR459:AV459)</f>
        <v>2.8037095221179005</v>
      </c>
      <c r="AX459" s="810">
        <f>AW459/I459*100</f>
        <v>17.116663749193535</v>
      </c>
      <c r="AY459" s="1017">
        <v>0.85</v>
      </c>
      <c r="AZ459" s="945">
        <v>18.95</v>
      </c>
      <c r="BA459" s="945">
        <v>-17.27</v>
      </c>
      <c r="BB459" s="945">
        <v>2.64</v>
      </c>
      <c r="BC459" s="945">
        <v>2.96</v>
      </c>
      <c r="BE459" s="666">
        <v>2011</v>
      </c>
      <c r="BF459" s="971">
        <f>IF(BE459&gt;2008,0,IF(BE459&gt;2001,1,IF(BE459&gt;1990,2,IF(BE459&gt;1980,3,IF(BE459&gt;1973,4,IF(BE459&gt;1970,5,IF(BE459&gt;1960,6,IF(BE459&gt;1958,7,IF(BE459&gt;1953,8,9)))))))))</f>
        <v>0</v>
      </c>
      <c r="BG459" s="955">
        <v>1.0999999999999999</v>
      </c>
      <c r="BH459" s="937"/>
    </row>
    <row r="460" spans="1:60" s="838" customFormat="1" ht="11.25" customHeight="1" x14ac:dyDescent="0.2">
      <c r="A460" s="698" t="s">
        <v>1403</v>
      </c>
      <c r="B460" s="846" t="s">
        <v>1404</v>
      </c>
      <c r="C460" s="1013" t="s">
        <v>247</v>
      </c>
      <c r="D460" s="1013" t="s">
        <v>4360</v>
      </c>
      <c r="E460" s="818">
        <v>9</v>
      </c>
      <c r="F460" s="1227">
        <v>431</v>
      </c>
      <c r="G460" s="1236" t="s">
        <v>106</v>
      </c>
      <c r="H460" s="1236" t="s">
        <v>106</v>
      </c>
      <c r="I460" s="819">
        <v>126.78</v>
      </c>
      <c r="J460" s="820">
        <f>(M460/I460)*100</f>
        <v>2.3663038334122102</v>
      </c>
      <c r="K460" s="821">
        <v>0.75</v>
      </c>
      <c r="L460" s="822">
        <v>4</v>
      </c>
      <c r="M460" s="823">
        <f>K460*L460</f>
        <v>3</v>
      </c>
      <c r="N460" s="824" t="s">
        <v>3964</v>
      </c>
      <c r="O460" s="825">
        <v>0.7</v>
      </c>
      <c r="P460" s="826">
        <v>43524</v>
      </c>
      <c r="Q460" s="826">
        <v>43544</v>
      </c>
      <c r="R460" s="823">
        <f>(K460-O460)/O460*100</f>
        <v>7.1428571428571495</v>
      </c>
      <c r="S460" s="759">
        <f>IF(INDEX(Historical!$D$7:$D$1439,MATCH(B460,Historical!$B$7:$B$1450,0))=0,"n/a",(INDEX(Historical!$C$7:$C$1439,MATCH(B460,Historical!$B$7:$B$1450,0))/INDEX(Historical!$D$7:$D$1439,MATCH(B460,Historical!$B$7:$B$1450,0))-1)*100)</f>
        <v>39.999999999999993</v>
      </c>
      <c r="T460" s="759">
        <f>IF(INDEX(Historical!$F$7:$F$1432,MATCH(B460,Historical!$B$7:$B$1450,0))=0,"n/a",((INDEX(Historical!$C$7:$C$1439,MATCH(B460,Historical!$B$7:$B$1450,0))/INDEX(Historical!$F$7:$F$1432,MATCH(B460,Historical!$B$7:$B$1450,0)))^(1/3)-1)*100)</f>
        <v>40.94597464129783</v>
      </c>
      <c r="U460" s="759">
        <f>IF(INDEX(Historical!$H$7:$H$1432,MATCH(B460,Historical!$B$7:$B$1450,0))=0,"n/a",((INDEX(Historical!$C$7:$C$1439,MATCH(B460,Historical!$B$7:$B$1450,0))/INDEX(Historical!$H$7:$H$1432,MATCH(B460,Historical!$B$7:$B$1450,0)))^(1/5)-1)*100)</f>
        <v>32.717998558276548</v>
      </c>
      <c r="V460" s="759" t="str">
        <f>IF(INDEX(Historical!$O$7:$O$1432,MATCH(B460,Historical!$B$7:$B$1450,0))=0,"n/a",((INDEX(Historical!$C$7:$C$1439,MATCH(B460,Historical!$B$7:$B$1450,0))/INDEX(Historical!$O$7:$O$1432,MATCH(B460,Historical!$B$7:$B$1450,0)))^(1/10)-1)*100)</f>
        <v>n/a</v>
      </c>
      <c r="W460" s="827" t="str">
        <f>IF(OR(U460&lt;=0,U460="n/a",V460&lt;=0,V460="n/a"),"n/a",U460/V460)</f>
        <v>n/a</v>
      </c>
      <c r="X460" s="828">
        <f>IF(OR(AJ460&lt;=0,AJ460="n/a",U460&lt;=0,U460="n/a"),"n/a",U460/AJ460)</f>
        <v>1.1602127148325019</v>
      </c>
      <c r="Y460" s="829"/>
      <c r="Z460" s="820">
        <f>IF(OR(AC460&lt;0.01,AC460="n/a"),"n/a",M460/AC460*100)</f>
        <v>19.157088122605366</v>
      </c>
      <c r="AA460" s="830">
        <f>IF(OR(AC460&lt;0.01,AC460="n/a"),"n/a",I460/AC460)</f>
        <v>8.0957854406130263</v>
      </c>
      <c r="AB460" s="822">
        <v>12</v>
      </c>
      <c r="AC460" s="831">
        <v>15.66</v>
      </c>
      <c r="AD460" s="831">
        <v>0.99</v>
      </c>
      <c r="AE460" s="831">
        <v>0.39</v>
      </c>
      <c r="AF460" s="831">
        <v>1.86</v>
      </c>
      <c r="AG460" s="831">
        <v>20.7</v>
      </c>
      <c r="AH460" s="831">
        <v>2.7</v>
      </c>
      <c r="AI460" s="831">
        <v>12.55</v>
      </c>
      <c r="AJ460" s="831">
        <v>28.199999999999996</v>
      </c>
      <c r="AK460" s="831">
        <v>8.2000000000000011</v>
      </c>
      <c r="AL460" s="832">
        <v>8060.0000000000009</v>
      </c>
      <c r="AM460" s="833">
        <v>0.2</v>
      </c>
      <c r="AN460" s="831">
        <v>0.55000000000000004</v>
      </c>
      <c r="AO460" s="834">
        <f>IF(U460="n/a","n/a",IF(AA460&lt;0,"n/a",IF(AA460="n/a","n/a",J460+U460-AA460)))</f>
        <v>26.988516951075731</v>
      </c>
      <c r="AP460" s="835">
        <f>IF(U460="n/a","n/a",J460+U460)</f>
        <v>35.084302391688759</v>
      </c>
      <c r="AQ460" s="836">
        <f>IF(OR(AC460&lt;0.01,AF460="n/a"),"n/a",(I460/SQRT(22.5*AC460*(I460/AF460))-1)*100)</f>
        <v>-18.192201079358561</v>
      </c>
      <c r="AR460" s="703">
        <f>INDEX(Historical!$C$7:$C$1439,MATCH(B460,Historical!$B$7:$B$1450,0))*IF(AH460="n/a",1.03,IF(AH460&lt;0,1.01,IF(AH460&gt;10,1.1,(1+AH460/100))))</f>
        <v>2.8755999999999995</v>
      </c>
      <c r="AS460" s="830">
        <f>IF($AI460="n/a",1.03*AR460,IF($AI460&lt;0,1.01*AR460,IF($AI460&gt;10,1.1*AR460,(1+$AI460/100)*AR460)))</f>
        <v>3.1631599999999995</v>
      </c>
      <c r="AT460" s="830">
        <f>IF($AK460="n/a",1.03*AS460,IF($AK460&lt;0,1.01*AS460,IF($AK460&gt;10,1.1*AS460,(1+$AK460/100)*AS460)))</f>
        <v>3.4225391199999997</v>
      </c>
      <c r="AU460" s="830">
        <f>IF($AK460="n/a",1.03*AT460,IF($AK460&lt;0,1.01*AT460,IF($AK460&gt;10,1.1*AT460,(1+$AK460/100)*AT460)))</f>
        <v>3.7031873278399998</v>
      </c>
      <c r="AV460" s="830">
        <f>IF($AK460="n/a",1.03*AU460,IF($AK460&lt;0,1.01*AU460,IF($AK460&gt;10,1.1*AU460,(1+$AK460/100)*AU460)))</f>
        <v>4.0068486887228802</v>
      </c>
      <c r="AW460" s="820">
        <f>SUM(AR460:AV460)</f>
        <v>17.171335136562881</v>
      </c>
      <c r="AX460" s="837">
        <f>AW460/I460*100</f>
        <v>13.544198719484839</v>
      </c>
      <c r="AY460" s="1018">
        <v>1.5</v>
      </c>
      <c r="AZ460" s="833">
        <v>10.77</v>
      </c>
      <c r="BA460" s="833">
        <v>-30.320000000000004</v>
      </c>
      <c r="BB460" s="833">
        <v>-4.41</v>
      </c>
      <c r="BC460" s="833">
        <v>-8.86</v>
      </c>
      <c r="BD460" s="985"/>
      <c r="BE460" s="666">
        <v>2011</v>
      </c>
      <c r="BF460" s="971">
        <f>IF(BE460&gt;2008,0,IF(BE460&gt;2001,1,IF(BE460&gt;1990,2,IF(BE460&gt;1980,3,IF(BE460&gt;1973,4,IF(BE460&gt;1970,5,IF(BE460&gt;1960,6,IF(BE460&gt;1958,7,IF(BE460&gt;1953,8,9)))))))))</f>
        <v>0</v>
      </c>
      <c r="BG460" s="892">
        <v>7.1999999999999993</v>
      </c>
    </row>
    <row r="461" spans="1:60" ht="11.25" customHeight="1" x14ac:dyDescent="0.2">
      <c r="A461" s="936" t="s">
        <v>663</v>
      </c>
      <c r="B461" s="948" t="s">
        <v>664</v>
      </c>
      <c r="C461" s="1013" t="s">
        <v>112</v>
      </c>
      <c r="D461" s="1013" t="s">
        <v>213</v>
      </c>
      <c r="E461" s="792">
        <v>24</v>
      </c>
      <c r="F461" s="1227">
        <v>139</v>
      </c>
      <c r="G461" s="1171" t="s">
        <v>37</v>
      </c>
      <c r="H461" s="1171" t="s">
        <v>37</v>
      </c>
      <c r="I461" s="938">
        <v>84.52</v>
      </c>
      <c r="J461" s="703">
        <f>(M461/I461)*100</f>
        <v>2.2243256034074772</v>
      </c>
      <c r="K461" s="957">
        <v>0.47</v>
      </c>
      <c r="L461" s="960">
        <v>4</v>
      </c>
      <c r="M461" s="694">
        <f>K461*L461</f>
        <v>1.88</v>
      </c>
      <c r="N461" s="943" t="s">
        <v>467</v>
      </c>
      <c r="O461" s="796">
        <v>0.39</v>
      </c>
      <c r="P461" s="934">
        <v>43462</v>
      </c>
      <c r="Q461" s="934">
        <v>43480</v>
      </c>
      <c r="R461" s="694">
        <f>(K461-O461)/O461*100</f>
        <v>20.5128205128205</v>
      </c>
      <c r="S461" s="759">
        <f>IF(INDEX(Historical!$D$7:$D$1439,MATCH(B461,Historical!$B$7:$B$1450,0))=0,"n/a",(INDEX(Historical!$C$7:$C$1439,MATCH(B461,Historical!$B$7:$B$1450,0))/INDEX(Historical!$D$7:$D$1439,MATCH(B461,Historical!$B$7:$B$1450,0))-1)*100)</f>
        <v>11.428571428571432</v>
      </c>
      <c r="T461" s="759">
        <f>IF(INDEX(Historical!$F$7:$F$1432,MATCH(B461,Historical!$B$7:$B$1450,0))=0,"n/a",((INDEX(Historical!$C$7:$C$1439,MATCH(B461,Historical!$B$7:$B$1450,0))/INDEX(Historical!$F$7:$F$1432,MATCH(B461,Historical!$B$7:$B$1450,0)))^(1/3)-1)*100)</f>
        <v>10.37961367337601</v>
      </c>
      <c r="U461" s="759">
        <f>IF(INDEX(Historical!$H$7:$H$1432,MATCH(B461,Historical!$B$7:$B$1450,0))=0,"n/a",((INDEX(Historical!$C$7:$C$1439,MATCH(B461,Historical!$B$7:$B$1450,0))/INDEX(Historical!$H$7:$H$1432,MATCH(B461,Historical!$B$7:$B$1450,0)))^(1/5)-1)*100)</f>
        <v>14.289655141156077</v>
      </c>
      <c r="V461" s="759">
        <f>IF(INDEX(Historical!$O$7:$O$1432,MATCH(B461,Historical!$B$7:$B$1450,0))=0,"n/a",((INDEX(Historical!$C$7:$C$1439,MATCH(B461,Historical!$B$7:$B$1450,0))/INDEX(Historical!$O$7:$O$1432,MATCH(B461,Historical!$B$7:$B$1450,0)))^(1/10)-1)*100)</f>
        <v>12.050928441551644</v>
      </c>
      <c r="W461" s="760">
        <f>IF(OR(U461&lt;=0,U461="n/a",V461&lt;=0,V461="n/a"),"n/a",U461/V461)</f>
        <v>1.1857721345257761</v>
      </c>
      <c r="X461" s="761">
        <f>IF(OR(AJ461&lt;=0,AJ461="n/a",U461&lt;=0,U461="n/a"),"n/a",U461/AJ461)</f>
        <v>3.3231756142223436</v>
      </c>
      <c r="Y461" s="714"/>
      <c r="Z461" s="703">
        <f>IF(OR(AC461&lt;0.01,AC461="n/a"),"n/a",M461/AC461*100)</f>
        <v>38.68312757201646</v>
      </c>
      <c r="AA461" s="959">
        <f>IF(OR(AC461&lt;0.01,AC461="n/a"),"n/a",I461/AC461)</f>
        <v>17.390946502057613</v>
      </c>
      <c r="AB461" s="960">
        <v>12</v>
      </c>
      <c r="AC461" s="938">
        <v>4.8600000000000003</v>
      </c>
      <c r="AD461" s="938">
        <v>2.3199999999999998</v>
      </c>
      <c r="AE461" s="938">
        <v>1.8</v>
      </c>
      <c r="AF461" s="938">
        <v>6.26</v>
      </c>
      <c r="AG461" s="938">
        <v>31.7</v>
      </c>
      <c r="AH461" s="938">
        <v>5.7</v>
      </c>
      <c r="AI461" s="938">
        <v>10.82</v>
      </c>
      <c r="AJ461" s="938">
        <v>4.3</v>
      </c>
      <c r="AK461" s="938">
        <v>7.6</v>
      </c>
      <c r="AL461" s="951">
        <v>5430</v>
      </c>
      <c r="AM461" s="945">
        <v>0.8</v>
      </c>
      <c r="AN461" s="938">
        <v>0.82</v>
      </c>
      <c r="AO461" s="802">
        <f>IF(U461="n/a","n/a",IF(AA461&lt;0,"n/a",IF(AA461="n/a","n/a",J461+U461-AA461)))</f>
        <v>-0.87696575749405881</v>
      </c>
      <c r="AP461" s="803">
        <f>IF(U461="n/a","n/a",J461+U461)</f>
        <v>16.513980744563554</v>
      </c>
      <c r="AQ461" s="961">
        <f>IF(OR(AC461&lt;0.01,AF461="n/a"),"n/a",(I461/SQRT(22.5*AC461*(I461/AF461))-1)*100)</f>
        <v>119.96699257730126</v>
      </c>
      <c r="AR461" s="703">
        <f>INDEX(Historical!$C$7:$C$1439,MATCH(B461,Historical!$B$7:$B$1450,0))*IF(AH461="n/a",1.03,IF(AH461&lt;0,1.01,IF(AH461&gt;10,1.1,(1+AH461/100))))</f>
        <v>1.6489199999999999</v>
      </c>
      <c r="AS461" s="959">
        <f>IF($AI461="n/a",1.03*AR461,IF($AI461&lt;0,1.01*AR461,IF($AI461&gt;10,1.1*AR461,(1+$AI461/100)*AR461)))</f>
        <v>1.813812</v>
      </c>
      <c r="AT461" s="959">
        <f>IF($AK461="n/a",1.03*AS461,IF($AK461&lt;0,1.01*AS461,IF($AK461&gt;10,1.1*AS461,(1+$AK461/100)*AS461)))</f>
        <v>1.9516617120000002</v>
      </c>
      <c r="AU461" s="959">
        <f>IF($AK461="n/a",1.03*AT461,IF($AK461&lt;0,1.01*AT461,IF($AK461&gt;10,1.1*AT461,(1+$AK461/100)*AT461)))</f>
        <v>2.0999880021120001</v>
      </c>
      <c r="AV461" s="959">
        <f>IF($AK461="n/a",1.03*AU461,IF($AK461&lt;0,1.01*AU461,IF($AK461&gt;10,1.1*AU461,(1+$AK461/100)*AU461)))</f>
        <v>2.2595870902725124</v>
      </c>
      <c r="AW461" s="703">
        <f>SUM(AR461:AV461)</f>
        <v>9.7739688043845128</v>
      </c>
      <c r="AX461" s="810">
        <f>AW461/I461*100</f>
        <v>11.564089924733215</v>
      </c>
      <c r="AY461" s="1017">
        <v>1.26</v>
      </c>
      <c r="AZ461" s="945">
        <v>16.939999999999998</v>
      </c>
      <c r="BA461" s="945">
        <v>-13.69</v>
      </c>
      <c r="BB461" s="945">
        <v>4.18</v>
      </c>
      <c r="BC461" s="945">
        <v>1.38</v>
      </c>
      <c r="BE461" s="666">
        <v>1996</v>
      </c>
      <c r="BF461" s="971">
        <f>IF(BE461&gt;2008,0,IF(BE461&gt;2001,1,IF(BE461&gt;1990,2,IF(BE461&gt;1980,3,IF(BE461&gt;1973,4,IF(BE461&gt;1970,5,IF(BE461&gt;1960,6,IF(BE461&gt;1958,7,IF(BE461&gt;1953,8,9)))))))))</f>
        <v>2</v>
      </c>
      <c r="BG461" s="955">
        <v>12</v>
      </c>
      <c r="BH461" s="936"/>
    </row>
    <row r="462" spans="1:60" ht="11.25" customHeight="1" x14ac:dyDescent="0.2">
      <c r="A462" s="936" t="s">
        <v>269</v>
      </c>
      <c r="B462" s="948" t="s">
        <v>270</v>
      </c>
      <c r="C462" s="1013" t="s">
        <v>247</v>
      </c>
      <c r="D462" s="1013" t="s">
        <v>4377</v>
      </c>
      <c r="E462" s="792">
        <v>48</v>
      </c>
      <c r="F462" s="1227">
        <v>35</v>
      </c>
      <c r="G462" s="1160" t="s">
        <v>106</v>
      </c>
      <c r="H462" s="1160" t="s">
        <v>106</v>
      </c>
      <c r="I462" s="938">
        <v>39.97</v>
      </c>
      <c r="J462" s="703">
        <f>(M462/I462)*100</f>
        <v>4.0030022516887671</v>
      </c>
      <c r="K462" s="950">
        <v>0.4</v>
      </c>
      <c r="L462" s="960">
        <v>4</v>
      </c>
      <c r="M462" s="694">
        <f>K462*L462</f>
        <v>1.6</v>
      </c>
      <c r="N462" s="943" t="s">
        <v>182</v>
      </c>
      <c r="O462" s="795">
        <v>0.38</v>
      </c>
      <c r="P462" s="934">
        <v>43629</v>
      </c>
      <c r="Q462" s="934">
        <v>43661</v>
      </c>
      <c r="R462" s="694">
        <f>(K462-O462)/O462*100</f>
        <v>5.2631578947368469</v>
      </c>
      <c r="S462" s="759">
        <f>IF(INDEX(Historical!$D$7:$D$1439,MATCH(B462,Historical!$B$7:$B$1450,0))=0,"n/a",(INDEX(Historical!$C$7:$C$1439,MATCH(B462,Historical!$B$7:$B$1450,0))/INDEX(Historical!$D$7:$D$1439,MATCH(B462,Historical!$B$7:$B$1450,0))-1)*100)</f>
        <v>5.7142857142857162</v>
      </c>
      <c r="T462" s="759">
        <f>IF(INDEX(Historical!$F$7:$F$1432,MATCH(B462,Historical!$B$7:$B$1450,0))=0,"n/a",((INDEX(Historical!$C$7:$C$1439,MATCH(B462,Historical!$B$7:$B$1450,0))/INDEX(Historical!$F$7:$F$1432,MATCH(B462,Historical!$B$7:$B$1450,0)))^(1/3)-1)*100)</f>
        <v>5.7914494538841454</v>
      </c>
      <c r="U462" s="759">
        <f>IF(INDEX(Historical!$H$7:$H$1432,MATCH(B462,Historical!$B$7:$B$1450,0))=0,"n/a",((INDEX(Historical!$C$7:$C$1439,MATCH(B462,Historical!$B$7:$B$1450,0))/INDEX(Historical!$H$7:$H$1432,MATCH(B462,Historical!$B$7:$B$1450,0)))^(1/5)-1)*100)</f>
        <v>4.8130045893357121</v>
      </c>
      <c r="V462" s="759">
        <f>IF(INDEX(Historical!$O$7:$O$1432,MATCH(B462,Historical!$B$7:$B$1450,0))=0,"n/a",((INDEX(Historical!$C$7:$C$1439,MATCH(B462,Historical!$B$7:$B$1450,0))/INDEX(Historical!$O$7:$O$1432,MATCH(B462,Historical!$B$7:$B$1450,0)))^(1/10)-1)*100)</f>
        <v>3.9982835590938182</v>
      </c>
      <c r="W462" s="760">
        <f>IF(OR(U462&lt;=0,U462="n/a",V462&lt;=0,V462="n/a"),"n/a",U462/V462)</f>
        <v>1.2037676963628223</v>
      </c>
      <c r="X462" s="761">
        <f>IF(OR(AJ462&lt;=0,AJ462="n/a",U462&lt;=0,U462="n/a"),"n/a",U462/AJ462)</f>
        <v>0.38504036714685697</v>
      </c>
      <c r="Y462" s="948"/>
      <c r="Z462" s="703">
        <f>IF(OR(AC462&lt;0.01,AC462="n/a"),"n/a",M462/AC462*100)</f>
        <v>75.117370892018783</v>
      </c>
      <c r="AA462" s="959">
        <f>IF(OR(AC462&lt;0.01,AC462="n/a"),"n/a",I462/AC462)</f>
        <v>18.76525821596244</v>
      </c>
      <c r="AB462" s="960">
        <v>12</v>
      </c>
      <c r="AC462" s="938">
        <v>2.13</v>
      </c>
      <c r="AD462" s="938">
        <v>3.64</v>
      </c>
      <c r="AE462" s="938">
        <v>1.21</v>
      </c>
      <c r="AF462" s="938">
        <v>4.53</v>
      </c>
      <c r="AG462" s="938">
        <v>24.9</v>
      </c>
      <c r="AH462" s="938">
        <v>-10.199999999999999</v>
      </c>
      <c r="AI462" s="938">
        <v>10.17</v>
      </c>
      <c r="AJ462" s="938">
        <v>12.5</v>
      </c>
      <c r="AK462" s="938">
        <v>5.2</v>
      </c>
      <c r="AL462" s="951">
        <v>5310</v>
      </c>
      <c r="AM462" s="945">
        <v>1</v>
      </c>
      <c r="AN462" s="938">
        <v>2.06</v>
      </c>
      <c r="AO462" s="802">
        <f>IF(U462="n/a","n/a",IF(AA462&lt;0,"n/a",IF(AA462="n/a","n/a",J462+U462-AA462)))</f>
        <v>-9.9492513749379619</v>
      </c>
      <c r="AP462" s="803">
        <f>IF(U462="n/a","n/a",J462+U462)</f>
        <v>8.8160068410244783</v>
      </c>
      <c r="AQ462" s="961">
        <f>IF(OR(AC462&lt;0.01,AF462="n/a"),"n/a",(I462/SQRT(22.5*AC462*(I462/AF462))-1)*100)</f>
        <v>94.372631496320452</v>
      </c>
      <c r="AR462" s="703">
        <f>INDEX(Historical!$C$7:$C$1439,MATCH(B462,Historical!$B$7:$B$1450,0))*IF(AH462="n/a",1.03,IF(AH462&lt;0,1.01,IF(AH462&gt;10,1.1,(1+AH462/100))))</f>
        <v>1.4947999999999999</v>
      </c>
      <c r="AS462" s="959">
        <f>IF($AI462="n/a",1.03*AR462,IF($AI462&lt;0,1.01*AR462,IF($AI462&gt;10,1.1*AR462,(1+$AI462/100)*AR462)))</f>
        <v>1.64428</v>
      </c>
      <c r="AT462" s="959">
        <f>IF($AK462="n/a",1.03*AS462,IF($AK462&lt;0,1.01*AS462,IF($AK462&gt;10,1.1*AS462,(1+$AK462/100)*AS462)))</f>
        <v>1.7297825600000001</v>
      </c>
      <c r="AU462" s="959">
        <f>IF($AK462="n/a",1.03*AT462,IF($AK462&lt;0,1.01*AT462,IF($AK462&gt;10,1.1*AT462,(1+$AK462/100)*AT462)))</f>
        <v>1.8197312531200001</v>
      </c>
      <c r="AV462" s="959">
        <f>IF($AK462="n/a",1.03*AU462,IF($AK462&lt;0,1.01*AU462,IF($AK462&gt;10,1.1*AU462,(1+$AK462/100)*AU462)))</f>
        <v>1.9143572782822402</v>
      </c>
      <c r="AW462" s="703">
        <f>SUM(AR462:AV462)</f>
        <v>8.6029510914022413</v>
      </c>
      <c r="AX462" s="810">
        <f>AW462/I462*100</f>
        <v>21.52352036878219</v>
      </c>
      <c r="AY462" s="1017">
        <v>1.0900000000000001</v>
      </c>
      <c r="AZ462" s="945">
        <v>19.38</v>
      </c>
      <c r="BA462" s="945">
        <v>-14.42</v>
      </c>
      <c r="BB462" s="945">
        <v>4.8099999999999996</v>
      </c>
      <c r="BC462" s="945">
        <v>0.83</v>
      </c>
      <c r="BE462" s="666">
        <v>1972</v>
      </c>
      <c r="BF462" s="971">
        <f>IF(BE462&gt;2008,0,IF(BE462&gt;2001,1,IF(BE462&gt;1990,2,IF(BE462&gt;1980,3,IF(BE462&gt;1973,4,IF(BE462&gt;1970,5,IF(BE462&gt;1960,6,IF(BE462&gt;1958,7,IF(BE462&gt;1953,8,9)))))))))</f>
        <v>5</v>
      </c>
      <c r="BG462" s="955">
        <v>7.3999999999999995</v>
      </c>
      <c r="BH462" s="937"/>
    </row>
    <row r="463" spans="1:60" ht="11.25" customHeight="1" x14ac:dyDescent="0.2">
      <c r="A463" s="936" t="s">
        <v>1423</v>
      </c>
      <c r="B463" s="948" t="s">
        <v>1424</v>
      </c>
      <c r="C463" s="1013" t="s">
        <v>4216</v>
      </c>
      <c r="D463" s="1013" t="s">
        <v>4364</v>
      </c>
      <c r="E463" s="792">
        <v>9</v>
      </c>
      <c r="F463" s="1227">
        <v>385</v>
      </c>
      <c r="G463" s="1204" t="s">
        <v>106</v>
      </c>
      <c r="H463" s="1204" t="s">
        <v>106</v>
      </c>
      <c r="I463" s="947">
        <v>168.96</v>
      </c>
      <c r="J463" s="703">
        <f>(M463/I463)*100</f>
        <v>1.0179924242424243</v>
      </c>
      <c r="K463" s="950">
        <v>0.43</v>
      </c>
      <c r="L463" s="960">
        <v>4</v>
      </c>
      <c r="M463" s="694">
        <f>K463*L463</f>
        <v>1.72</v>
      </c>
      <c r="N463" s="943" t="s">
        <v>429</v>
      </c>
      <c r="O463" s="795">
        <v>0.37</v>
      </c>
      <c r="P463" s="660">
        <v>43334</v>
      </c>
      <c r="Q463" s="660">
        <v>43349</v>
      </c>
      <c r="R463" s="694">
        <f>(K463-O463)/O463*100</f>
        <v>16.216216216216218</v>
      </c>
      <c r="S463" s="759">
        <f>IF(INDEX(Historical!$D$7:$D$1439,MATCH(B463,Historical!$B$7:$B$1450,0))=0,"n/a",(INDEX(Historical!$C$7:$C$1439,MATCH(B463,Historical!$B$7:$B$1450,0))/INDEX(Historical!$D$7:$D$1439,MATCH(B463,Historical!$B$7:$B$1450,0))-1)*100)</f>
        <v>14.285714285714302</v>
      </c>
      <c r="T463" s="759">
        <f>IF(INDEX(Historical!$F$7:$F$1432,MATCH(B463,Historical!$B$7:$B$1450,0))=0,"n/a",((INDEX(Historical!$C$7:$C$1439,MATCH(B463,Historical!$B$7:$B$1450,0))/INDEX(Historical!$F$7:$F$1432,MATCH(B463,Historical!$B$7:$B$1450,0)))^(1/3)-1)*100)</f>
        <v>13.998396445113137</v>
      </c>
      <c r="U463" s="759">
        <f>IF(INDEX(Historical!$H$7:$H$1432,MATCH(B463,Historical!$B$7:$B$1450,0))=0,"n/a",((INDEX(Historical!$C$7:$C$1439,MATCH(B463,Historical!$B$7:$B$1450,0))/INDEX(Historical!$H$7:$H$1432,MATCH(B463,Historical!$B$7:$B$1450,0)))^(1/5)-1)*100)</f>
        <v>13.754383035188301</v>
      </c>
      <c r="V463" s="759" t="str">
        <f>IF(INDEX(Historical!$O$7:$O$1432,MATCH(B463,Historical!$B$7:$B$1450,0))=0,"n/a",((INDEX(Historical!$C$7:$C$1439,MATCH(B463,Historical!$B$7:$B$1450,0))/INDEX(Historical!$O$7:$O$1432,MATCH(B463,Historical!$B$7:$B$1450,0)))^(1/10)-1)*100)</f>
        <v>n/a</v>
      </c>
      <c r="W463" s="760" t="str">
        <f>IF(OR(U463&lt;=0,U463="n/a",V463&lt;=0,V463="n/a"),"n/a",U463/V463)</f>
        <v>n/a</v>
      </c>
      <c r="X463" s="761">
        <f>IF(OR(AJ463&lt;=0,AJ463="n/a",U463&lt;=0,U463="n/a"),"n/a",U463/AJ463)</f>
        <v>1.250398457744391</v>
      </c>
      <c r="Y463" s="948"/>
      <c r="Z463" s="703">
        <f>IF(OR(AC463&lt;0.01,AC463="n/a"),"n/a",M463/AC463*100)</f>
        <v>25.787106446776615</v>
      </c>
      <c r="AA463" s="959">
        <f>IF(OR(AC463&lt;0.01,AC463="n/a"),"n/a",I463/AC463)</f>
        <v>25.331334332833585</v>
      </c>
      <c r="AB463" s="960">
        <v>12</v>
      </c>
      <c r="AC463" s="938">
        <v>6.67</v>
      </c>
      <c r="AD463" s="938">
        <v>2.36</v>
      </c>
      <c r="AE463" s="938">
        <v>2.77</v>
      </c>
      <c r="AF463" s="938">
        <v>3.1</v>
      </c>
      <c r="AG463" s="938">
        <v>11.1</v>
      </c>
      <c r="AH463" s="938">
        <v>-8.4</v>
      </c>
      <c r="AI463" s="938">
        <v>14.729999999999999</v>
      </c>
      <c r="AJ463" s="938">
        <v>11</v>
      </c>
      <c r="AK463" s="938">
        <v>12</v>
      </c>
      <c r="AL463" s="951">
        <v>4730</v>
      </c>
      <c r="AM463" s="945">
        <v>2.7</v>
      </c>
      <c r="AN463" s="938">
        <v>0.46</v>
      </c>
      <c r="AO463" s="802">
        <f>IF(U463="n/a","n/a",IF(AA463&lt;0,"n/a",IF(AA463="n/a","n/a",J463+U463-AA463)))</f>
        <v>-10.55895887340286</v>
      </c>
      <c r="AP463" s="803">
        <f>IF(U463="n/a","n/a",J463+U463)</f>
        <v>14.772375459430725</v>
      </c>
      <c r="AQ463" s="961">
        <f>IF(OR(AC463&lt;0.01,AF463="n/a"),"n/a",(I463/SQRT(22.5*AC463*(I463/AF463))-1)*100)</f>
        <v>86.817958251441624</v>
      </c>
      <c r="AR463" s="703">
        <f>INDEX(Historical!$C$7:$C$1439,MATCH(B463,Historical!$B$7:$B$1450,0))*IF(AH463="n/a",1.03,IF(AH463&lt;0,1.01,IF(AH463&gt;10,1.1,(1+AH463/100))))</f>
        <v>1.6160000000000001</v>
      </c>
      <c r="AS463" s="959">
        <f>IF($AI463="n/a",1.03*AR463,IF($AI463&lt;0,1.01*AR463,IF($AI463&gt;10,1.1*AR463,(1+$AI463/100)*AR463)))</f>
        <v>1.7776000000000003</v>
      </c>
      <c r="AT463" s="959">
        <f>IF($AK463="n/a",1.03*AS463,IF($AK463&lt;0,1.01*AS463,IF($AK463&gt;10,1.1*AS463,(1+$AK463/100)*AS463)))</f>
        <v>1.9553600000000004</v>
      </c>
      <c r="AU463" s="959">
        <f>IF($AK463="n/a",1.03*AT463,IF($AK463&lt;0,1.01*AT463,IF($AK463&gt;10,1.1*AT463,(1+$AK463/100)*AT463)))</f>
        <v>2.1508960000000008</v>
      </c>
      <c r="AV463" s="959">
        <f>IF($AK463="n/a",1.03*AU463,IF($AK463&lt;0,1.01*AU463,IF($AK463&gt;10,1.1*AU463,(1+$AK463/100)*AU463)))</f>
        <v>2.365985600000001</v>
      </c>
      <c r="AW463" s="703">
        <f>SUM(AR463:AV463)</f>
        <v>9.8658416000000031</v>
      </c>
      <c r="AX463" s="810">
        <f>AW463/I463*100</f>
        <v>5.8391581439393958</v>
      </c>
      <c r="AY463" s="1017">
        <v>1.08</v>
      </c>
      <c r="AZ463" s="945">
        <v>8.9</v>
      </c>
      <c r="BA463" s="945">
        <v>-26.450000000000003</v>
      </c>
      <c r="BB463" s="945">
        <v>-2.81</v>
      </c>
      <c r="BC463" s="945">
        <v>-6.52</v>
      </c>
      <c r="BE463" s="666">
        <v>2010</v>
      </c>
      <c r="BF463" s="971">
        <f>IF(BE463&gt;2008,0,IF(BE463&gt;2001,1,IF(BE463&gt;1990,2,IF(BE463&gt;1980,3,IF(BE463&gt;1973,4,IF(BE463&gt;1970,5,IF(BE463&gt;1960,6,IF(BE463&gt;1958,7,IF(BE463&gt;1953,8,9)))))))))</f>
        <v>0</v>
      </c>
      <c r="BG463" s="955">
        <v>6.3</v>
      </c>
      <c r="BH463" s="937"/>
    </row>
    <row r="464" spans="1:60" ht="11.25" customHeight="1" x14ac:dyDescent="0.2">
      <c r="A464" s="944" t="s">
        <v>4493</v>
      </c>
      <c r="B464" s="948" t="s">
        <v>4492</v>
      </c>
      <c r="C464" s="1013" t="s">
        <v>112</v>
      </c>
      <c r="D464" s="1013" t="s">
        <v>4371</v>
      </c>
      <c r="E464" s="792">
        <v>17</v>
      </c>
      <c r="F464" s="1227">
        <v>191</v>
      </c>
      <c r="G464" s="1237" t="s">
        <v>37</v>
      </c>
      <c r="H464" s="1237" t="s">
        <v>37</v>
      </c>
      <c r="I464" s="947">
        <v>207.6</v>
      </c>
      <c r="J464" s="703">
        <f>(M464/I464)*100</f>
        <v>1.319845857418112</v>
      </c>
      <c r="K464" s="950">
        <v>0.68500000000000005</v>
      </c>
      <c r="L464" s="960">
        <v>4</v>
      </c>
      <c r="M464" s="694">
        <f>K464*L464</f>
        <v>2.74</v>
      </c>
      <c r="N464" s="943" t="s">
        <v>608</v>
      </c>
      <c r="O464" s="795">
        <v>0.56999999999999995</v>
      </c>
      <c r="P464" s="660">
        <v>43349</v>
      </c>
      <c r="Q464" s="660">
        <v>43364</v>
      </c>
      <c r="R464" s="694">
        <f>(K464-O464)/O464*100</f>
        <v>20.175438596491247</v>
      </c>
      <c r="S464" s="759">
        <f>IF(INDEX(Historical!$D$7:$D$1439,MATCH(B464,Historical!$B$7:$B$1450,0))=0,"n/a",(INDEX(Historical!$C$7:$C$1439,MATCH(B464,Historical!$B$7:$B$1450,0))/INDEX(Historical!$D$7:$D$1439,MATCH(B464,Historical!$B$7:$B$1450,0))-1)*100)</f>
        <v>14.090909090909065</v>
      </c>
      <c r="T464" s="759">
        <f>IF(INDEX(Historical!$F$7:$F$1432,MATCH(B464,Historical!$B$7:$B$1450,0))=0,"n/a",((INDEX(Historical!$C$7:$C$1439,MATCH(B464,Historical!$B$7:$B$1450,0))/INDEX(Historical!$F$7:$F$1432,MATCH(B464,Historical!$B$7:$B$1450,0)))^(1/3)-1)*100)</f>
        <v>8.9659134497745754</v>
      </c>
      <c r="U464" s="759">
        <f>IF(INDEX(Historical!$H$7:$H$1432,MATCH(B464,Historical!$B$7:$B$1450,0))=0,"n/a",((INDEX(Historical!$C$7:$C$1439,MATCH(B464,Historical!$B$7:$B$1450,0))/INDEX(Historical!$H$7:$H$1432,MATCH(B464,Historical!$B$7:$B$1450,0)))^(1/5)-1)*100)</f>
        <v>9.6991662752555552</v>
      </c>
      <c r="V464" s="759">
        <f>IF(INDEX(Historical!$O$7:$O$1432,MATCH(B464,Historical!$B$7:$B$1450,0))=0,"n/a",((INDEX(Historical!$C$7:$C$1439,MATCH(B464,Historical!$B$7:$B$1450,0))/INDEX(Historical!$O$7:$O$1432,MATCH(B464,Historical!$B$7:$B$1450,0)))^(1/10)-1)*100)</f>
        <v>13.620728143755834</v>
      </c>
      <c r="W464" s="760">
        <f>IF(OR(U464&lt;=0,U464="n/a",V464&lt;=0,V464="n/a"),"n/a",U464/V464)</f>
        <v>0.71208867638269069</v>
      </c>
      <c r="X464" s="761">
        <f>IF(OR(AJ464&lt;=0,AJ464="n/a",U464&lt;=0,U464="n/a"),"n/a",U464/AJ464)</f>
        <v>1.4695706477659931</v>
      </c>
      <c r="Y464" s="949"/>
      <c r="Z464" s="703">
        <f>IF(OR(AC464&lt;0.01,AC464="n/a"),"n/a",M464/AC464*100)</f>
        <v>37.689133425034392</v>
      </c>
      <c r="AA464" s="959">
        <f>IF(OR(AC464&lt;0.01,AC464="n/a"),"n/a",I464/AC464)</f>
        <v>28.555708390646494</v>
      </c>
      <c r="AB464" s="960">
        <v>6</v>
      </c>
      <c r="AC464" s="938">
        <v>7.27</v>
      </c>
      <c r="AD464" s="938" t="s">
        <v>137</v>
      </c>
      <c r="AE464" s="938">
        <v>6.99</v>
      </c>
      <c r="AF464" s="938">
        <v>6.79</v>
      </c>
      <c r="AG464" s="938">
        <v>26.6</v>
      </c>
      <c r="AH464" s="938">
        <v>12.2</v>
      </c>
      <c r="AI464" s="938">
        <v>19.329999999999998</v>
      </c>
      <c r="AJ464" s="938">
        <v>6.6000000000000005</v>
      </c>
      <c r="AK464" s="938" t="s">
        <v>137</v>
      </c>
      <c r="AL464" s="951">
        <v>46160</v>
      </c>
      <c r="AM464" s="945">
        <v>0.6</v>
      </c>
      <c r="AN464" s="938">
        <v>0.98</v>
      </c>
      <c r="AO464" s="802">
        <f>IF(U464="n/a","n/a",IF(AA464&lt;0,"n/a",IF(AA464="n/a","n/a",J464+U464-AA464)))</f>
        <v>-17.536696257972828</v>
      </c>
      <c r="AP464" s="803">
        <f>IF(U464="n/a","n/a",J464+U464)</f>
        <v>11.019012132673668</v>
      </c>
      <c r="AQ464" s="961">
        <f>IF(OR(AC464&lt;0.01,AF464="n/a"),"n/a",(I464/SQRT(22.5*AC464*(I464/AF464))-1)*100)</f>
        <v>193.55541590983364</v>
      </c>
      <c r="AR464" s="703">
        <f>INDEX(Historical!$C$7:$C$1439,MATCH(B464,Historical!$B$7:$B$1450,0))*IF(AH464="n/a",1.03,IF(AH464&lt;0,1.01,IF(AH464&gt;10,1.1,(1+AH464/100))))</f>
        <v>2.7610000000000001</v>
      </c>
      <c r="AS464" s="959">
        <f>IF($AI464="n/a",1.03*AR464,IF($AI464&lt;0,1.01*AR464,IF($AI464&gt;10,1.1*AR464,(1+$AI464/100)*AR464)))</f>
        <v>3.0371000000000006</v>
      </c>
      <c r="AT464" s="959">
        <f>IF($AK464="n/a",1.03*AS464,IF($AK464&lt;0,1.01*AS464,IF($AK464&gt;10,1.1*AS464,(1+$AK464/100)*AS464)))</f>
        <v>3.1282130000000006</v>
      </c>
      <c r="AU464" s="959">
        <f>IF($AK464="n/a",1.03*AT464,IF($AK464&lt;0,1.01*AT464,IF($AK464&gt;10,1.1*AT464,(1+$AK464/100)*AT464)))</f>
        <v>3.2220593900000005</v>
      </c>
      <c r="AV464" s="959">
        <f>IF($AK464="n/a",1.03*AU464,IF($AK464&lt;0,1.01*AU464,IF($AK464&gt;10,1.1*AU464,(1+$AK464/100)*AU464)))</f>
        <v>3.3187211717000005</v>
      </c>
      <c r="AW464" s="703">
        <f>SUM(AR464:AV464)</f>
        <v>15.4670935617</v>
      </c>
      <c r="AX464" s="810">
        <f>AW464/I464*100</f>
        <v>7.4504304247109827</v>
      </c>
      <c r="AY464" s="1017">
        <v>0.95</v>
      </c>
      <c r="AZ464" s="945">
        <v>68.45</v>
      </c>
      <c r="BA464" s="945">
        <v>2.29</v>
      </c>
      <c r="BB464" s="945">
        <v>8.08</v>
      </c>
      <c r="BC464" s="945">
        <v>25.86</v>
      </c>
      <c r="BE464" s="666">
        <v>2002</v>
      </c>
      <c r="BF464" s="971">
        <f>IF(BE464&gt;2008,0,IF(BE464&gt;2001,1,IF(BE464&gt;1990,2,IF(BE464&gt;1980,3,IF(BE464&gt;1973,4,IF(BE464&gt;1970,5,IF(BE464&gt;1960,6,IF(BE464&gt;1958,7,IF(BE464&gt;1953,8,9)))))))))</f>
        <v>1</v>
      </c>
      <c r="BG464" s="955">
        <v>9.1999999999999993</v>
      </c>
      <c r="BH464" s="937"/>
    </row>
    <row r="465" spans="1:60" ht="11.25" customHeight="1" x14ac:dyDescent="0.2">
      <c r="A465" s="936" t="s">
        <v>1411</v>
      </c>
      <c r="B465" s="948" t="s">
        <v>1412</v>
      </c>
      <c r="C465" s="1013" t="s">
        <v>112</v>
      </c>
      <c r="D465" s="1013" t="s">
        <v>1228</v>
      </c>
      <c r="E465" s="792">
        <v>10</v>
      </c>
      <c r="F465" s="1227">
        <v>366</v>
      </c>
      <c r="G465" s="1227" t="s">
        <v>106</v>
      </c>
      <c r="H465" s="1227" t="s">
        <v>106</v>
      </c>
      <c r="I465" s="947">
        <v>256.48</v>
      </c>
      <c r="J465" s="703">
        <f>(M465/I465)*100</f>
        <v>1.2008733624454149</v>
      </c>
      <c r="K465" s="950">
        <v>0.77</v>
      </c>
      <c r="L465" s="960">
        <v>4</v>
      </c>
      <c r="M465" s="694">
        <f>K465*L465</f>
        <v>3.08</v>
      </c>
      <c r="N465" s="943" t="s">
        <v>572</v>
      </c>
      <c r="O465" s="795">
        <v>0.64</v>
      </c>
      <c r="P465" s="934">
        <v>43643</v>
      </c>
      <c r="Q465" s="934">
        <v>43661</v>
      </c>
      <c r="R465" s="694">
        <f>(K465-O465)/O465*100</f>
        <v>20.3125</v>
      </c>
      <c r="S465" s="759">
        <f>IF(INDEX(Historical!$D$7:$D$1439,MATCH(B465,Historical!$B$7:$B$1450,0))=0,"n/a",(INDEX(Historical!$C$7:$C$1439,MATCH(B465,Historical!$B$7:$B$1450,0))/INDEX(Historical!$D$7:$D$1439,MATCH(B465,Historical!$B$7:$B$1450,0))-1)*100)</f>
        <v>22.340425531914889</v>
      </c>
      <c r="T465" s="759">
        <f>IF(INDEX(Historical!$F$7:$F$1432,MATCH(B465,Historical!$B$7:$B$1450,0))=0,"n/a",((INDEX(Historical!$C$7:$C$1439,MATCH(B465,Historical!$B$7:$B$1450,0))/INDEX(Historical!$F$7:$F$1432,MATCH(B465,Historical!$B$7:$B$1450,0)))^(1/3)-1)*100)</f>
        <v>20.3329697389659</v>
      </c>
      <c r="U465" s="759">
        <f>IF(INDEX(Historical!$H$7:$H$1432,MATCH(B465,Historical!$B$7:$B$1450,0))=0,"n/a",((INDEX(Historical!$C$7:$C$1439,MATCH(B465,Historical!$B$7:$B$1450,0))/INDEX(Historical!$H$7:$H$1432,MATCH(B465,Historical!$B$7:$B$1450,0)))^(1/5)-1)*100)</f>
        <v>21.185046205099312</v>
      </c>
      <c r="V465" s="759">
        <f>IF(INDEX(Historical!$O$7:$O$1432,MATCH(B465,Historical!$B$7:$B$1450,0))=0,"n/a",((INDEX(Historical!$C$7:$C$1439,MATCH(B465,Historical!$B$7:$B$1450,0))/INDEX(Historical!$O$7:$O$1432,MATCH(B465,Historical!$B$7:$B$1450,0)))^(1/10)-1)*100)</f>
        <v>15.173875550226645</v>
      </c>
      <c r="W465" s="760">
        <f>IF(OR(U465&lt;=0,U465="n/a",V465&lt;=0,V465="n/a"),"n/a",U465/V465)</f>
        <v>1.3961526265966298</v>
      </c>
      <c r="X465" s="761">
        <f>IF(OR(AJ465&lt;=0,AJ465="n/a",U465&lt;=0,U465="n/a"),"n/a",U465/AJ465)</f>
        <v>1.0539823982636474</v>
      </c>
      <c r="Y465" s="948"/>
      <c r="Z465" s="703">
        <f>IF(OR(AC465&lt;0.01,AC465="n/a"),"n/a",M465/AC465*100)</f>
        <v>33.624454148471614</v>
      </c>
      <c r="AA465" s="959">
        <f>IF(OR(AC465&lt;0.01,AC465="n/a"),"n/a",I465/AC465)</f>
        <v>28</v>
      </c>
      <c r="AB465" s="960">
        <v>12</v>
      </c>
      <c r="AC465" s="938">
        <v>9.16</v>
      </c>
      <c r="AD465" s="938">
        <v>2.06</v>
      </c>
      <c r="AE465" s="938">
        <v>2.65</v>
      </c>
      <c r="AF465" s="940" t="s">
        <v>137</v>
      </c>
      <c r="AG465" s="938">
        <v>-220.8</v>
      </c>
      <c r="AH465" s="938">
        <v>12</v>
      </c>
      <c r="AI465" s="938">
        <v>6.05</v>
      </c>
      <c r="AJ465" s="938">
        <v>20.100000000000001</v>
      </c>
      <c r="AK465" s="938">
        <v>13.780000000000001</v>
      </c>
      <c r="AL465" s="951">
        <v>9970</v>
      </c>
      <c r="AM465" s="945">
        <v>1.2</v>
      </c>
      <c r="AN465" s="941" t="s">
        <v>137</v>
      </c>
      <c r="AO465" s="802">
        <f>IF(U465="n/a","n/a",IF(AA465&lt;0,"n/a",IF(AA465="n/a","n/a",J465+U465-AA465)))</f>
        <v>-5.6140804324552747</v>
      </c>
      <c r="AP465" s="803">
        <f>IF(U465="n/a","n/a",J465+U465)</f>
        <v>22.385919567544725</v>
      </c>
      <c r="AQ465" s="961" t="str">
        <f>IF(OR(AC465&lt;0.01,AF465="n/a"),"n/a",(I465/SQRT(22.5*AC465*(I465/AF465))-1)*100)</f>
        <v>n/a</v>
      </c>
      <c r="AR465" s="703">
        <f>INDEX(Historical!$C$7:$C$1439,MATCH(B465,Historical!$B$7:$B$1450,0))*IF(AH465="n/a",1.03,IF(AH465&lt;0,1.01,IF(AH465&gt;10,1.1,(1+AH465/100))))</f>
        <v>2.5299999999999998</v>
      </c>
      <c r="AS465" s="959">
        <f>IF($AI465="n/a",1.03*AR465,IF($AI465&lt;0,1.01*AR465,IF($AI465&gt;10,1.1*AR465,(1+$AI465/100)*AR465)))</f>
        <v>2.6830649999999996</v>
      </c>
      <c r="AT465" s="959">
        <f>IF($AK465="n/a",1.03*AS465,IF($AK465&lt;0,1.01*AS465,IF($AK465&gt;10,1.1*AS465,(1+$AK465/100)*AS465)))</f>
        <v>2.9513714999999996</v>
      </c>
      <c r="AU465" s="959">
        <f>IF($AK465="n/a",1.03*AT465,IF($AK465&lt;0,1.01*AT465,IF($AK465&gt;10,1.1*AT465,(1+$AK465/100)*AT465)))</f>
        <v>3.24650865</v>
      </c>
      <c r="AV465" s="959">
        <f>IF($AK465="n/a",1.03*AU465,IF($AK465&lt;0,1.01*AU465,IF($AK465&gt;10,1.1*AU465,(1+$AK465/100)*AU465)))</f>
        <v>3.5711595150000002</v>
      </c>
      <c r="AW465" s="703">
        <f>SUM(AR465:AV465)</f>
        <v>14.982104665</v>
      </c>
      <c r="AX465" s="810">
        <f>AW465/I465*100</f>
        <v>5.8414319498596381</v>
      </c>
      <c r="AY465" s="1017">
        <v>0.9</v>
      </c>
      <c r="AZ465" s="945">
        <v>44.61</v>
      </c>
      <c r="BA465" s="945">
        <v>-14.069999999999999</v>
      </c>
      <c r="BB465" s="945">
        <v>-7.08</v>
      </c>
      <c r="BC465" s="945">
        <v>4.29</v>
      </c>
      <c r="BE465" s="666">
        <v>2010</v>
      </c>
      <c r="BF465" s="971">
        <f>IF(BE465&gt;2008,0,IF(BE465&gt;2001,1,IF(BE465&gt;1990,2,IF(BE465&gt;1980,3,IF(BE465&gt;1973,4,IF(BE465&gt;1970,5,IF(BE465&gt;1960,6,IF(BE465&gt;1958,7,IF(BE465&gt;1953,8,9)))))))))</f>
        <v>0</v>
      </c>
      <c r="BG465" s="955">
        <v>17.8</v>
      </c>
      <c r="BH465" s="937"/>
    </row>
    <row r="466" spans="1:60" ht="11.25" customHeight="1" x14ac:dyDescent="0.2">
      <c r="A466" s="936" t="s">
        <v>4404</v>
      </c>
      <c r="B466" s="948" t="s">
        <v>4405</v>
      </c>
      <c r="C466" s="1013" t="s">
        <v>123</v>
      </c>
      <c r="D466" s="1013" t="s">
        <v>4197</v>
      </c>
      <c r="E466" s="792">
        <v>26</v>
      </c>
      <c r="F466" s="1227">
        <v>115</v>
      </c>
      <c r="G466" s="1227" t="s">
        <v>37</v>
      </c>
      <c r="H466" s="1227" t="s">
        <v>37</v>
      </c>
      <c r="I466" s="938">
        <v>191.28</v>
      </c>
      <c r="J466" s="703">
        <f>(M466/I466)*100</f>
        <v>1.8297783354245085</v>
      </c>
      <c r="K466" s="957">
        <v>0.875</v>
      </c>
      <c r="L466" s="960">
        <v>4</v>
      </c>
      <c r="M466" s="694">
        <f>K466*L466</f>
        <v>3.5</v>
      </c>
      <c r="N466" s="943" t="s">
        <v>149</v>
      </c>
      <c r="O466" s="796">
        <v>0.82499999999999996</v>
      </c>
      <c r="P466" s="934">
        <v>43531</v>
      </c>
      <c r="Q466" s="934">
        <v>43546</v>
      </c>
      <c r="R466" s="694">
        <f>(K466-O466)/O466*100</f>
        <v>6.0606060606060659</v>
      </c>
      <c r="S466" s="759">
        <f>IF(INDEX(Historical!$D$7:$D$1439,MATCH(B466,Historical!$B$7:$B$1450,0))=0,"n/a",(INDEX(Historical!$C$7:$C$1439,MATCH(B466,Historical!$B$7:$B$1450,0))/INDEX(Historical!$D$7:$D$1439,MATCH(B466,Historical!$B$7:$B$1450,0))-1)*100)</f>
        <v>4.7619047619047672</v>
      </c>
      <c r="T466" s="759">
        <f>IF(INDEX(Historical!$F$7:$F$1432,MATCH(B466,Historical!$B$7:$B$1450,0))=0,"n/a",((INDEX(Historical!$C$7:$C$1439,MATCH(B466,Historical!$B$7:$B$1450,0))/INDEX(Historical!$F$7:$F$1432,MATCH(B466,Historical!$B$7:$B$1450,0)))^(1/3)-1)*100)</f>
        <v>4.8856246288386806</v>
      </c>
      <c r="U466" s="759">
        <f>IF(INDEX(Historical!$H$7:$H$1432,MATCH(B466,Historical!$B$7:$B$1450,0))=0,"n/a",((INDEX(Historical!$C$7:$C$1439,MATCH(B466,Historical!$B$7:$B$1450,0))/INDEX(Historical!$H$7:$H$1432,MATCH(B466,Historical!$B$7:$B$1450,0)))^(1/5)-1)*100)</f>
        <v>6.5762756635474151</v>
      </c>
      <c r="V466" s="759">
        <f>IF(INDEX(Historical!$O$7:$O$1432,MATCH(B466,Historical!$B$7:$B$1450,0))=0,"n/a",((INDEX(Historical!$C$7:$C$1439,MATCH(B466,Historical!$B$7:$B$1450,0))/INDEX(Historical!$O$7:$O$1432,MATCH(B466,Historical!$B$7:$B$1450,0)))^(1/10)-1)*100)</f>
        <v>8.2037389818342845</v>
      </c>
      <c r="W466" s="760">
        <f>IF(OR(U466&lt;=0,U466="n/a",V466&lt;=0,V466="n/a"),"n/a",U466/V466)</f>
        <v>0.80161931993562974</v>
      </c>
      <c r="X466" s="761">
        <f>IF(OR(AJ466&lt;=0,AJ466="n/a",U466&lt;=0,U466="n/a"),"n/a",U466/AJ466)</f>
        <v>0.39856216142711609</v>
      </c>
      <c r="Y466" s="724"/>
      <c r="Z466" s="703">
        <f>IF(OR(AC466&lt;0.01,AC466="n/a"),"n/a",M466/AC466*100)</f>
        <v>34.653465346534659</v>
      </c>
      <c r="AA466" s="959">
        <f>IF(OR(AC466&lt;0.01,AC466="n/a"),"n/a",I466/AC466)</f>
        <v>18.938613861386138</v>
      </c>
      <c r="AB466" s="960">
        <v>12</v>
      </c>
      <c r="AC466" s="938">
        <v>10.1</v>
      </c>
      <c r="AD466" s="938">
        <v>1.6</v>
      </c>
      <c r="AE466" s="938">
        <v>5.69</v>
      </c>
      <c r="AF466" s="938">
        <v>2.09</v>
      </c>
      <c r="AG466" s="938">
        <v>15.4</v>
      </c>
      <c r="AH466" s="938">
        <v>122.10000000000001</v>
      </c>
      <c r="AI466" s="938">
        <v>13.350000000000001</v>
      </c>
      <c r="AJ466" s="938">
        <v>16.5</v>
      </c>
      <c r="AK466" s="938">
        <v>12.15</v>
      </c>
      <c r="AL466" s="951">
        <v>107200</v>
      </c>
      <c r="AM466" s="945">
        <v>0.1</v>
      </c>
      <c r="AN466" s="938">
        <v>0.28000000000000003</v>
      </c>
      <c r="AO466" s="802">
        <f>IF(U466="n/a","n/a",IF(AA466&lt;0,"n/a",IF(AA466="n/a","n/a",J466+U466-AA466)))</f>
        <v>-10.532559862414214</v>
      </c>
      <c r="AP466" s="803">
        <f>IF(U466="n/a","n/a",J466+U466)</f>
        <v>8.4060539989719238</v>
      </c>
      <c r="AQ466" s="961">
        <f>IF(OR(AC466&lt;0.01,AF466="n/a"),"n/a",(I466/SQRT(22.5*AC466*(I466/AF466))-1)*100)</f>
        <v>32.634339395190871</v>
      </c>
      <c r="AR466" s="703">
        <f>INDEX(Historical!$C$7:$C$1439,MATCH(B466,Historical!$B$7:$B$1450,0))*IF(AH466="n/a",1.03,IF(AH466&lt;0,1.01,IF(AH466&gt;10,1.1,(1+AH466/100))))</f>
        <v>3.63</v>
      </c>
      <c r="AS466" s="959">
        <f>IF($AI466="n/a",1.03*AR466,IF($AI466&lt;0,1.01*AR466,IF($AI466&gt;10,1.1*AR466,(1+$AI466/100)*AR466)))</f>
        <v>3.9930000000000003</v>
      </c>
      <c r="AT466" s="959">
        <f>IF($AK466="n/a",1.03*AS466,IF($AK466&lt;0,1.01*AS466,IF($AK466&gt;10,1.1*AS466,(1+$AK466/100)*AS466)))</f>
        <v>4.3923000000000005</v>
      </c>
      <c r="AU466" s="959">
        <f>IF($AK466="n/a",1.03*AT466,IF($AK466&lt;0,1.01*AT466,IF($AK466&gt;10,1.1*AT466,(1+$AK466/100)*AT466)))</f>
        <v>4.8315300000000008</v>
      </c>
      <c r="AV466" s="959">
        <f>IF($AK466="n/a",1.03*AU466,IF($AK466&lt;0,1.01*AU466,IF($AK466&gt;10,1.1*AU466,(1+$AK466/100)*AU466)))</f>
        <v>5.3146830000000014</v>
      </c>
      <c r="AW466" s="703">
        <f>SUM(AR466:AV466)</f>
        <v>22.161513000000003</v>
      </c>
      <c r="AX466" s="810">
        <f>AW466/I466*100</f>
        <v>11.58590181932246</v>
      </c>
      <c r="AY466" s="1017" t="s">
        <v>137</v>
      </c>
      <c r="AZ466" s="945">
        <v>31.06</v>
      </c>
      <c r="BA466" s="945">
        <v>-7.51</v>
      </c>
      <c r="BB466" s="945">
        <v>-3.4799999999999995</v>
      </c>
      <c r="BC466" s="945">
        <v>8.9700000000000006</v>
      </c>
      <c r="BE466" s="666">
        <v>1994</v>
      </c>
      <c r="BF466" s="971">
        <f>IF(BE466&gt;2008,0,IF(BE466&gt;2001,1,IF(BE466&gt;1990,2,IF(BE466&gt;1980,3,IF(BE466&gt;1973,4,IF(BE466&gt;1970,5,IF(BE466&gt;1960,6,IF(BE466&gt;1958,7,IF(BE466&gt;1953,8,9)))))))))</f>
        <v>2</v>
      </c>
      <c r="BG466" s="955">
        <v>7.9</v>
      </c>
      <c r="BH466" s="937"/>
    </row>
    <row r="467" spans="1:60" ht="11.25" customHeight="1" x14ac:dyDescent="0.2">
      <c r="A467" s="944" t="s">
        <v>1397</v>
      </c>
      <c r="B467" s="948" t="s">
        <v>1398</v>
      </c>
      <c r="C467" s="1013" t="s">
        <v>108</v>
      </c>
      <c r="D467" s="1013" t="s">
        <v>4365</v>
      </c>
      <c r="E467" s="792">
        <v>8</v>
      </c>
      <c r="F467" s="1227">
        <v>580</v>
      </c>
      <c r="G467" s="1237" t="s">
        <v>37</v>
      </c>
      <c r="H467" s="1237" t="s">
        <v>37</v>
      </c>
      <c r="I467" s="947">
        <v>45.99</v>
      </c>
      <c r="J467" s="703">
        <f>(M467/I467)*100</f>
        <v>2.6092628832354858</v>
      </c>
      <c r="K467" s="950">
        <v>0.3</v>
      </c>
      <c r="L467" s="960">
        <v>4</v>
      </c>
      <c r="M467" s="694">
        <f>K467*L467</f>
        <v>1.2</v>
      </c>
      <c r="N467" s="943" t="s">
        <v>567</v>
      </c>
      <c r="O467" s="795">
        <v>0.26</v>
      </c>
      <c r="P467" s="934">
        <v>43579</v>
      </c>
      <c r="Q467" s="934">
        <v>43591</v>
      </c>
      <c r="R467" s="694">
        <f>(K467-O467)/O467*100</f>
        <v>15.384615384615378</v>
      </c>
      <c r="S467" s="759">
        <f>IF(INDEX(Historical!$D$7:$D$1439,MATCH(B467,Historical!$B$7:$B$1450,0))=0,"n/a",(INDEX(Historical!$C$7:$C$1439,MATCH(B467,Historical!$B$7:$B$1450,0))/INDEX(Historical!$D$7:$D$1439,MATCH(B467,Historical!$B$7:$B$1450,0))-1)*100)</f>
        <v>17.647058823529392</v>
      </c>
      <c r="T467" s="759">
        <f>IF(INDEX(Historical!$F$7:$F$1432,MATCH(B467,Historical!$B$7:$B$1450,0))=0,"n/a",((INDEX(Historical!$C$7:$C$1439,MATCH(B467,Historical!$B$7:$B$1450,0))/INDEX(Historical!$F$7:$F$1432,MATCH(B467,Historical!$B$7:$B$1450,0)))^(1/3)-1)*100)</f>
        <v>16.650467462533602</v>
      </c>
      <c r="U467" s="759">
        <f>IF(INDEX(Historical!$H$7:$H$1432,MATCH(B467,Historical!$B$7:$B$1450,0))=0,"n/a",((INDEX(Historical!$C$7:$C$1439,MATCH(B467,Historical!$B$7:$B$1450,0))/INDEX(Historical!$H$7:$H$1432,MATCH(B467,Historical!$B$7:$B$1450,0)))^(1/5)-1)*100)</f>
        <v>15.178629837003488</v>
      </c>
      <c r="V467" s="759">
        <f>IF(INDEX(Historical!$O$7:$O$1432,MATCH(B467,Historical!$B$7:$B$1450,0))=0,"n/a",((INDEX(Historical!$C$7:$C$1439,MATCH(B467,Historical!$B$7:$B$1450,0))/INDEX(Historical!$O$7:$O$1432,MATCH(B467,Historical!$B$7:$B$1450,0)))^(1/10)-1)*100)</f>
        <v>9.5049089553367772</v>
      </c>
      <c r="W467" s="760">
        <f>IF(OR(U467&lt;=0,U467="n/a",V467&lt;=0,V467="n/a"),"n/a",U467/V467)</f>
        <v>1.5969253265157319</v>
      </c>
      <c r="X467" s="761">
        <f>IF(OR(AJ467&lt;=0,AJ467="n/a",U467&lt;=0,U467="n/a"),"n/a",U467/AJ467)</f>
        <v>1.0255830970948303</v>
      </c>
      <c r="Y467" s="949"/>
      <c r="Z467" s="703">
        <f>IF(OR(AC467&lt;0.01,AC467="n/a"),"n/a",M467/AC467*100)</f>
        <v>36.363636363636367</v>
      </c>
      <c r="AA467" s="959">
        <f>IF(OR(AC467&lt;0.01,AC467="n/a"),"n/a",I467/AC467)</f>
        <v>13.936363636363637</v>
      </c>
      <c r="AB467" s="960">
        <v>12</v>
      </c>
      <c r="AC467" s="938">
        <v>3.3</v>
      </c>
      <c r="AD467" s="938">
        <v>1.38</v>
      </c>
      <c r="AE467" s="938">
        <v>5.42</v>
      </c>
      <c r="AF467" s="938">
        <v>2.13</v>
      </c>
      <c r="AG467" s="938">
        <v>15.7</v>
      </c>
      <c r="AH467" s="938">
        <v>29.799999999999997</v>
      </c>
      <c r="AI467" s="938">
        <v>1.1599999999999999</v>
      </c>
      <c r="AJ467" s="938">
        <v>14.799999999999999</v>
      </c>
      <c r="AK467" s="938">
        <v>10</v>
      </c>
      <c r="AL467" s="951">
        <v>1150</v>
      </c>
      <c r="AM467" s="945">
        <v>2.6</v>
      </c>
      <c r="AN467" s="938">
        <v>0.06</v>
      </c>
      <c r="AO467" s="802">
        <f>IF(U467="n/a","n/a",IF(AA467&lt;0,"n/a",IF(AA467="n/a","n/a",J467+U467-AA467)))</f>
        <v>3.8515290838753344</v>
      </c>
      <c r="AP467" s="803">
        <f>IF(U467="n/a","n/a",J467+U467)</f>
        <v>17.787892720238972</v>
      </c>
      <c r="AQ467" s="961">
        <f>IF(OR(AC467&lt;0.01,AF467="n/a"),"n/a",(I467/SQRT(22.5*AC467*(I467/AF467))-1)*100)</f>
        <v>14.861181036462035</v>
      </c>
      <c r="AR467" s="703">
        <f>INDEX(Historical!$C$7:$C$1439,MATCH(B467,Historical!$B$7:$B$1450,0))*IF(AH467="n/a",1.03,IF(AH467&lt;0,1.01,IF(AH467&gt;10,1.1,(1+AH467/100))))</f>
        <v>1.1000000000000001</v>
      </c>
      <c r="AS467" s="959">
        <f>IF($AI467="n/a",1.03*AR467,IF($AI467&lt;0,1.01*AR467,IF($AI467&gt;10,1.1*AR467,(1+$AI467/100)*AR467)))</f>
        <v>1.1127600000000002</v>
      </c>
      <c r="AT467" s="959">
        <f>IF($AK467="n/a",1.03*AS467,IF($AK467&lt;0,1.01*AS467,IF($AK467&gt;10,1.1*AS467,(1+$AK467/100)*AS467)))</f>
        <v>1.2240360000000003</v>
      </c>
      <c r="AU467" s="959">
        <f>IF($AK467="n/a",1.03*AT467,IF($AK467&lt;0,1.01*AT467,IF($AK467&gt;10,1.1*AT467,(1+$AK467/100)*AT467)))</f>
        <v>1.3464396000000005</v>
      </c>
      <c r="AV467" s="959">
        <f>IF($AK467="n/a",1.03*AU467,IF($AK467&lt;0,1.01*AU467,IF($AK467&gt;10,1.1*AU467,(1+$AK467/100)*AU467)))</f>
        <v>1.4810835600000007</v>
      </c>
      <c r="AW467" s="703">
        <f>SUM(AR467:AV467)</f>
        <v>6.2643191600000021</v>
      </c>
      <c r="AX467" s="810">
        <f>AW467/I467*100</f>
        <v>13.621046227440752</v>
      </c>
      <c r="AY467" s="1017">
        <v>0.91</v>
      </c>
      <c r="AZ467" s="945">
        <v>21.709999999999997</v>
      </c>
      <c r="BA467" s="945">
        <v>-10.26</v>
      </c>
      <c r="BB467" s="945">
        <v>0.91999999999999993</v>
      </c>
      <c r="BC467" s="945">
        <v>1.78</v>
      </c>
      <c r="BE467" s="666">
        <v>2012</v>
      </c>
      <c r="BF467" s="971">
        <f>IF(BE467&gt;2008,0,IF(BE467&gt;2001,1,IF(BE467&gt;1990,2,IF(BE467&gt;1980,3,IF(BE467&gt;1973,4,IF(BE467&gt;1970,5,IF(BE467&gt;1960,6,IF(BE467&gt;1958,7,IF(BE467&gt;1953,8,9)))))))))</f>
        <v>0</v>
      </c>
      <c r="BG467" s="955">
        <v>1.7000000000000002</v>
      </c>
      <c r="BH467" s="937"/>
    </row>
    <row r="468" spans="1:60" ht="11.25" customHeight="1" x14ac:dyDescent="0.2">
      <c r="A468" s="13" t="s">
        <v>2222</v>
      </c>
      <c r="B468" s="631" t="s">
        <v>2223</v>
      </c>
      <c r="C468" s="1013" t="s">
        <v>154</v>
      </c>
      <c r="D468" s="1013" t="s">
        <v>4375</v>
      </c>
      <c r="E468" s="792">
        <v>5</v>
      </c>
      <c r="F468" s="1227">
        <v>859</v>
      </c>
      <c r="G468" s="1227" t="s">
        <v>106</v>
      </c>
      <c r="H468" s="1227" t="s">
        <v>106</v>
      </c>
      <c r="I468" s="947">
        <v>108.95</v>
      </c>
      <c r="J468" s="703">
        <f>(M468/I468)*100</f>
        <v>2.3680587425424506</v>
      </c>
      <c r="K468" s="950">
        <v>0.64500000000000002</v>
      </c>
      <c r="L468" s="960">
        <v>4</v>
      </c>
      <c r="M468" s="694">
        <f>K468*L468</f>
        <v>2.58</v>
      </c>
      <c r="N468" s="943" t="s">
        <v>4455</v>
      </c>
      <c r="O468" s="795">
        <v>0.5625</v>
      </c>
      <c r="P468" s="934">
        <v>43510</v>
      </c>
      <c r="Q468" s="934">
        <v>43532</v>
      </c>
      <c r="R468" s="694">
        <f>(K468-O468)/O468*100</f>
        <v>14.66666666666667</v>
      </c>
      <c r="S468" s="759">
        <f>IF(INDEX(Historical!$D$7:$D$1439,MATCH(B468,Historical!$B$7:$B$1450,0))=0,"n/a",(INDEX(Historical!$C$7:$C$1439,MATCH(B468,Historical!$B$7:$B$1450,0))/INDEX(Historical!$D$7:$D$1439,MATCH(B468,Historical!$B$7:$B$1450,0))-1)*100)</f>
        <v>8.1730769230769162</v>
      </c>
      <c r="T468" s="759">
        <f>IF(INDEX(Historical!$F$7:$F$1432,MATCH(B468,Historical!$B$7:$B$1450,0))=0,"n/a",((INDEX(Historical!$C$7:$C$1439,MATCH(B468,Historical!$B$7:$B$1450,0))/INDEX(Historical!$F$7:$F$1432,MATCH(B468,Historical!$B$7:$B$1450,0)))^(1/3)-1)*100)</f>
        <v>4.0041911525952045</v>
      </c>
      <c r="U468" s="759">
        <f>IF(INDEX(Historical!$H$7:$H$1432,MATCH(B468,Historical!$B$7:$B$1450,0))=0,"n/a",((INDEX(Historical!$C$7:$C$1439,MATCH(B468,Historical!$B$7:$B$1450,0))/INDEX(Historical!$H$7:$H$1432,MATCH(B468,Historical!$B$7:$B$1450,0)))^(1/5)-1)*100)</f>
        <v>2.7981477212414285</v>
      </c>
      <c r="V468" s="759">
        <f>IF(INDEX(Historical!$O$7:$O$1432,MATCH(B468,Historical!$B$7:$B$1450,0))=0,"n/a",((INDEX(Historical!$C$7:$C$1439,MATCH(B468,Historical!$B$7:$B$1450,0))/INDEX(Historical!$O$7:$O$1432,MATCH(B468,Historical!$B$7:$B$1450,0)))^(1/10)-1)*100)</f>
        <v>1.812820054538955</v>
      </c>
      <c r="W468" s="760">
        <f>IF(OR(U468&lt;=0,U468="n/a",V468&lt;=0,V468="n/a"),"n/a",U468/V468)</f>
        <v>1.5435330794335607</v>
      </c>
      <c r="X468" s="761" t="str">
        <f>IF(OR(AJ468&lt;=0,AJ468="n/a",U468&lt;=0,U468="n/a"),"n/a",U468/AJ468)</f>
        <v>n/a</v>
      </c>
      <c r="Y468" s="949"/>
      <c r="Z468" s="703">
        <f>IF(OR(AC468&lt;0.01,AC468="n/a"),"n/a",M468/AC468*100)</f>
        <v>95.20295202952029</v>
      </c>
      <c r="AA468" s="959">
        <f>IF(OR(AC468&lt;0.01,AC468="n/a"),"n/a",I468/AC468)</f>
        <v>40.202952029520297</v>
      </c>
      <c r="AB468" s="960">
        <v>12</v>
      </c>
      <c r="AC468" s="938">
        <v>2.71</v>
      </c>
      <c r="AD468" s="938">
        <v>4.3600000000000003</v>
      </c>
      <c r="AE468" s="938">
        <v>4.45</v>
      </c>
      <c r="AF468" s="938">
        <v>42.96</v>
      </c>
      <c r="AG468" s="938">
        <v>67.7</v>
      </c>
      <c r="AH468" s="938">
        <v>102.8</v>
      </c>
      <c r="AI468" s="938">
        <v>16.98</v>
      </c>
      <c r="AJ468" s="938">
        <v>-5.3</v>
      </c>
      <c r="AK468" s="938">
        <v>9.1999999999999993</v>
      </c>
      <c r="AL468" s="951">
        <v>106510</v>
      </c>
      <c r="AM468" s="945">
        <v>12.1</v>
      </c>
      <c r="AN468" s="938">
        <v>6.44</v>
      </c>
      <c r="AO468" s="802">
        <f>IF(U468="n/a","n/a",IF(AA468&lt;0,"n/a",IF(AA468="n/a","n/a",J468+U468-AA468)))</f>
        <v>-35.036745565736418</v>
      </c>
      <c r="AP468" s="803">
        <f>IF(U468="n/a","n/a",J468+U468)</f>
        <v>5.1662064637838796</v>
      </c>
      <c r="AQ468" s="961">
        <f>IF(OR(AC468&lt;0.01,AF468="n/a"),"n/a",(I468/SQRT(22.5*AC468*(I468/AF468))-1)*100)</f>
        <v>776.13261786309545</v>
      </c>
      <c r="AR468" s="703">
        <f>INDEX(Historical!$C$7:$C$1439,MATCH(B468,Historical!$B$7:$B$1450,0))*IF(AH468="n/a",1.03,IF(AH468&lt;0,1.01,IF(AH468&gt;10,1.1,(1+AH468/100))))</f>
        <v>2.4750000000000001</v>
      </c>
      <c r="AS468" s="959">
        <f>IF($AI468="n/a",1.03*AR468,IF($AI468&lt;0,1.01*AR468,IF($AI468&gt;10,1.1*AR468,(1+$AI468/100)*AR468)))</f>
        <v>2.7225000000000001</v>
      </c>
      <c r="AT468" s="959">
        <f>IF($AK468="n/a",1.03*AS468,IF($AK468&lt;0,1.01*AS468,IF($AK468&gt;10,1.1*AS468,(1+$AK468/100)*AS468)))</f>
        <v>2.9729700000000006</v>
      </c>
      <c r="AU468" s="959">
        <f>IF($AK468="n/a",1.03*AT468,IF($AK468&lt;0,1.01*AT468,IF($AK468&gt;10,1.1*AT468,(1+$AK468/100)*AT468)))</f>
        <v>3.2464832400000008</v>
      </c>
      <c r="AV468" s="959">
        <f>IF($AK468="n/a",1.03*AU468,IF($AK468&lt;0,1.01*AU468,IF($AK468&gt;10,1.1*AU468,(1+$AK468/100)*AU468)))</f>
        <v>3.5451596980800013</v>
      </c>
      <c r="AW468" s="703">
        <f>SUM(AR468:AV468)</f>
        <v>14.962112938080002</v>
      </c>
      <c r="AX468" s="810">
        <f>AW468/I468*100</f>
        <v>13.733008662762735</v>
      </c>
      <c r="AY468" s="1017">
        <v>0.18</v>
      </c>
      <c r="AZ468" s="945">
        <v>11.709999999999999</v>
      </c>
      <c r="BA468" s="945">
        <v>-17.54</v>
      </c>
      <c r="BB468" s="945">
        <v>-3.53</v>
      </c>
      <c r="BC468" s="945">
        <v>-6.419999999999999</v>
      </c>
      <c r="BE468" s="666">
        <v>2015</v>
      </c>
      <c r="BF468" s="971">
        <f>IF(BE468&gt;2008,0,IF(BE468&gt;2001,1,IF(BE468&gt;1990,2,IF(BE468&gt;1980,3,IF(BE468&gt;1973,4,IF(BE468&gt;1970,5,IF(BE468&gt;1960,6,IF(BE468&gt;1958,7,IF(BE468&gt;1953,8,9)))))))))</f>
        <v>0</v>
      </c>
      <c r="BG468" s="955">
        <v>14.799999999999999</v>
      </c>
      <c r="BH468" s="937"/>
    </row>
    <row r="469" spans="1:60" s="838" customFormat="1" ht="11.25" customHeight="1" x14ac:dyDescent="0.2">
      <c r="A469" s="698" t="s">
        <v>1407</v>
      </c>
      <c r="B469" s="846" t="s">
        <v>1408</v>
      </c>
      <c r="C469" s="1013" t="s">
        <v>108</v>
      </c>
      <c r="D469" s="1013" t="s">
        <v>4361</v>
      </c>
      <c r="E469" s="818">
        <v>9</v>
      </c>
      <c r="F469" s="1227">
        <v>493</v>
      </c>
      <c r="G469" s="1236" t="s">
        <v>106</v>
      </c>
      <c r="H469" s="1236" t="s">
        <v>106</v>
      </c>
      <c r="I469" s="819">
        <v>37.659999999999997</v>
      </c>
      <c r="J469" s="820">
        <f>(M469/I469)*100</f>
        <v>4.2485395645246955</v>
      </c>
      <c r="K469" s="821">
        <v>0.4</v>
      </c>
      <c r="L469" s="822">
        <v>4</v>
      </c>
      <c r="M469" s="823">
        <f>K469*L469</f>
        <v>1.6</v>
      </c>
      <c r="N469" s="824" t="s">
        <v>1524</v>
      </c>
      <c r="O469" s="825">
        <v>0.34</v>
      </c>
      <c r="P469" s="826">
        <v>43647</v>
      </c>
      <c r="Q469" s="826">
        <v>43668</v>
      </c>
      <c r="R469" s="823">
        <f>(K469-O469)/O469*100</f>
        <v>17.647058823529409</v>
      </c>
      <c r="S469" s="759">
        <f>IF(INDEX(Historical!$D$7:$D$1439,MATCH(B469,Historical!$B$7:$B$1450,0))=0,"n/a",(INDEX(Historical!$C$7:$C$1439,MATCH(B469,Historical!$B$7:$B$1450,0))/INDEX(Historical!$D$7:$D$1439,MATCH(B469,Historical!$B$7:$B$1450,0))-1)*100)</f>
        <v>24</v>
      </c>
      <c r="T469" s="759">
        <f>IF(INDEX(Historical!$F$7:$F$1432,MATCH(B469,Historical!$B$7:$B$1450,0))=0,"n/a",((INDEX(Historical!$C$7:$C$1439,MATCH(B469,Historical!$B$7:$B$1450,0))/INDEX(Historical!$F$7:$F$1432,MATCH(B469,Historical!$B$7:$B$1450,0)))^(1/3)-1)*100)</f>
        <v>19.866105802463508</v>
      </c>
      <c r="U469" s="759">
        <f>IF(INDEX(Historical!$H$7:$H$1432,MATCH(B469,Historical!$B$7:$B$1450,0))=0,"n/a",((INDEX(Historical!$C$7:$C$1439,MATCH(B469,Historical!$B$7:$B$1450,0))/INDEX(Historical!$H$7:$H$1432,MATCH(B469,Historical!$B$7:$B$1450,0)))^(1/5)-1)*100)</f>
        <v>19.91964554448078</v>
      </c>
      <c r="V469" s="759">
        <f>IF(INDEX(Historical!$O$7:$O$1432,MATCH(B469,Historical!$B$7:$B$1450,0))=0,"n/a",((INDEX(Historical!$C$7:$C$1439,MATCH(B469,Historical!$B$7:$B$1450,0))/INDEX(Historical!$O$7:$O$1432,MATCH(B469,Historical!$B$7:$B$1450,0)))^(1/10)-1)*100)</f>
        <v>2.5923658862717858</v>
      </c>
      <c r="W469" s="827">
        <f>IF(OR(U469&lt;=0,U469="n/a",V469&lt;=0,V469="n/a"),"n/a",U469/V469)</f>
        <v>7.6839637683738555</v>
      </c>
      <c r="X469" s="828" t="str">
        <f>IF(OR(AJ469&lt;=0,AJ469="n/a",U469&lt;=0,U469="n/a"),"n/a",U469/AJ469)</f>
        <v>n/a</v>
      </c>
      <c r="Y469" s="1148"/>
      <c r="Z469" s="820" t="str">
        <f>IF(OR(AC469&lt;0.01,AC469="n/a"),"n/a",M469/AC469*100)</f>
        <v>n/a</v>
      </c>
      <c r="AA469" s="830" t="str">
        <f>IF(OR(AC469&lt;0.01,AC469="n/a"),"n/a",I469/AC469)</f>
        <v>n/a</v>
      </c>
      <c r="AB469" s="822">
        <v>3</v>
      </c>
      <c r="AC469" s="831">
        <v>-0.36</v>
      </c>
      <c r="AD469" s="831" t="s">
        <v>137</v>
      </c>
      <c r="AE469" s="831">
        <v>1.1399999999999999</v>
      </c>
      <c r="AF469" s="831">
        <v>0.9</v>
      </c>
      <c r="AG469" s="831">
        <v>-0.89999999999999991</v>
      </c>
      <c r="AH469" s="840">
        <v>-153.29999999999998</v>
      </c>
      <c r="AI469" s="840">
        <v>13.969999999999999</v>
      </c>
      <c r="AJ469" s="831">
        <v>-16.600000000000001</v>
      </c>
      <c r="AK469" s="831">
        <v>-0.04</v>
      </c>
      <c r="AL469" s="832">
        <v>3300</v>
      </c>
      <c r="AM469" s="833">
        <v>1.4000000000000001</v>
      </c>
      <c r="AN469" s="831">
        <v>0.61</v>
      </c>
      <c r="AO469" s="834" t="str">
        <f>IF(U469="n/a","n/a",IF(AA469&lt;0,"n/a",IF(AA469="n/a","n/a",J469+U469-AA469)))</f>
        <v>n/a</v>
      </c>
      <c r="AP469" s="835">
        <f>IF(U469="n/a","n/a",J469+U469)</f>
        <v>24.168185109005474</v>
      </c>
      <c r="AQ469" s="836" t="str">
        <f>IF(OR(AC469&lt;0.01,AF469="n/a"),"n/a",(I469/SQRT(22.5*AC469*(I469/AF469))-1)*100)</f>
        <v>n/a</v>
      </c>
      <c r="AR469" s="703">
        <f>INDEX(Historical!$C$7:$C$1439,MATCH(B469,Historical!$B$7:$B$1450,0))*IF(AH469="n/a",1.03,IF(AH469&lt;0,1.01,IF(AH469&gt;10,1.1,(1+AH469/100))))</f>
        <v>1.2524</v>
      </c>
      <c r="AS469" s="830">
        <f>IF($AI469="n/a",1.03*AR469,IF($AI469&lt;0,1.01*AR469,IF($AI469&gt;10,1.1*AR469,(1+$AI469/100)*AR469)))</f>
        <v>1.37764</v>
      </c>
      <c r="AT469" s="830">
        <f>IF($AK469="n/a",1.03*AS469,IF($AK469&lt;0,1.01*AS469,IF($AK469&gt;10,1.1*AS469,(1+$AK469/100)*AS469)))</f>
        <v>1.3914164</v>
      </c>
      <c r="AU469" s="830">
        <f>IF($AK469="n/a",1.03*AT469,IF($AK469&lt;0,1.01*AT469,IF($AK469&gt;10,1.1*AT469,(1+$AK469/100)*AT469)))</f>
        <v>1.405330564</v>
      </c>
      <c r="AV469" s="830">
        <f>IF($AK469="n/a",1.03*AU469,IF($AK469&lt;0,1.01*AU469,IF($AK469&gt;10,1.1*AU469,(1+$AK469/100)*AU469)))</f>
        <v>1.4193838696400001</v>
      </c>
      <c r="AW469" s="820">
        <f>SUM(AR469:AV469)</f>
        <v>6.8461708336399996</v>
      </c>
      <c r="AX469" s="837">
        <f>AW469/I469*100</f>
        <v>18.178892282634095</v>
      </c>
      <c r="AY469" s="1018">
        <v>1.51</v>
      </c>
      <c r="AZ469" s="833">
        <v>61.980000000000004</v>
      </c>
      <c r="BA469" s="833">
        <v>-3.29</v>
      </c>
      <c r="BB469" s="833">
        <v>0.89</v>
      </c>
      <c r="BC469" s="833">
        <v>20.59</v>
      </c>
      <c r="BD469" s="985"/>
      <c r="BE469" s="666">
        <v>2011</v>
      </c>
      <c r="BF469" s="971">
        <f>IF(BE469&gt;2008,0,IF(BE469&gt;2001,1,IF(BE469&gt;1990,2,IF(BE469&gt;1980,3,IF(BE469&gt;1973,4,IF(BE469&gt;1970,5,IF(BE469&gt;1960,6,IF(BE469&gt;1958,7,IF(BE469&gt;1953,8,9)))))))))</f>
        <v>0</v>
      </c>
      <c r="BG469" s="892">
        <v>-0.4</v>
      </c>
    </row>
    <row r="470" spans="1:60" ht="11.25" customHeight="1" x14ac:dyDescent="0.2">
      <c r="A470" s="944" t="s">
        <v>1409</v>
      </c>
      <c r="B470" s="948" t="s">
        <v>1410</v>
      </c>
      <c r="C470" s="1013" t="s">
        <v>154</v>
      </c>
      <c r="D470" s="1013" t="s">
        <v>4350</v>
      </c>
      <c r="E470" s="792">
        <v>9</v>
      </c>
      <c r="F470" s="1227">
        <v>454</v>
      </c>
      <c r="G470" s="1227" t="s">
        <v>106</v>
      </c>
      <c r="H470" s="1227" t="s">
        <v>106</v>
      </c>
      <c r="I470" s="947">
        <v>33.090000000000003</v>
      </c>
      <c r="J470" s="703">
        <f>(M470/I470)*100</f>
        <v>1.0275007555152613</v>
      </c>
      <c r="K470" s="950">
        <v>8.5000000000000006E-2</v>
      </c>
      <c r="L470" s="960">
        <v>4</v>
      </c>
      <c r="M470" s="694">
        <f>K470*L470</f>
        <v>0.34</v>
      </c>
      <c r="N470" s="943" t="s">
        <v>506</v>
      </c>
      <c r="O470" s="795">
        <v>7.0000000000000007E-2</v>
      </c>
      <c r="P470" s="934">
        <v>43545</v>
      </c>
      <c r="Q470" s="934">
        <v>43560</v>
      </c>
      <c r="R470" s="694">
        <f>(K470-O470)/O470*100</f>
        <v>21.428571428571423</v>
      </c>
      <c r="S470" s="759">
        <f>IF(INDEX(Historical!$D$7:$D$1439,MATCH(B470,Historical!$B$7:$B$1450,0))=0,"n/a",(INDEX(Historical!$C$7:$C$1439,MATCH(B470,Historical!$B$7:$B$1450,0))/INDEX(Historical!$D$7:$D$1439,MATCH(B470,Historical!$B$7:$B$1450,0))-1)*100)</f>
        <v>33.333333333333329</v>
      </c>
      <c r="T470" s="759">
        <f>IF(INDEX(Historical!$F$7:$F$1432,MATCH(B470,Historical!$B$7:$B$1450,0))=0,"n/a",((INDEX(Historical!$C$7:$C$1439,MATCH(B470,Historical!$B$7:$B$1450,0))/INDEX(Historical!$F$7:$F$1432,MATCH(B470,Historical!$B$7:$B$1450,0)))^(1/3)-1)*100)</f>
        <v>20.507113208761506</v>
      </c>
      <c r="U470" s="759">
        <f>IF(INDEX(Historical!$H$7:$H$1432,MATCH(B470,Historical!$B$7:$B$1450,0))=0,"n/a",((INDEX(Historical!$C$7:$C$1439,MATCH(B470,Historical!$B$7:$B$1450,0))/INDEX(Historical!$H$7:$H$1432,MATCH(B470,Historical!$B$7:$B$1450,0)))^(1/5)-1)*100)</f>
        <v>19.479126317807506</v>
      </c>
      <c r="V470" s="759" t="str">
        <f>IF(INDEX(Historical!$O$7:$O$1432,MATCH(B470,Historical!$B$7:$B$1450,0))=0,"n/a",((INDEX(Historical!$C$7:$C$1439,MATCH(B470,Historical!$B$7:$B$1450,0))/INDEX(Historical!$O$7:$O$1432,MATCH(B470,Historical!$B$7:$B$1450,0)))^(1/10)-1)*100)</f>
        <v>n/a</v>
      </c>
      <c r="W470" s="760" t="str">
        <f>IF(OR(U470&lt;=0,U470="n/a",V470&lt;=0,V470="n/a"),"n/a",U470/V470)</f>
        <v>n/a</v>
      </c>
      <c r="X470" s="761">
        <f>IF(OR(AJ470&lt;=0,AJ470="n/a",U470&lt;=0,U470="n/a"),"n/a",U470/AJ470)</f>
        <v>0.48096608192117296</v>
      </c>
      <c r="Y470" s="948"/>
      <c r="Z470" s="703">
        <f>IF(OR(AC470&lt;0.01,AC470="n/a"),"n/a",M470/AC470*100)</f>
        <v>37.362637362637365</v>
      </c>
      <c r="AA470" s="959">
        <f>IF(OR(AC470&lt;0.01,AC470="n/a"),"n/a",I470/AC470)</f>
        <v>36.362637362637365</v>
      </c>
      <c r="AB470" s="960">
        <v>12</v>
      </c>
      <c r="AC470" s="938">
        <v>0.91</v>
      </c>
      <c r="AD470" s="938">
        <v>3.58</v>
      </c>
      <c r="AE470" s="938">
        <v>5.84</v>
      </c>
      <c r="AF470" s="938">
        <v>4.82</v>
      </c>
      <c r="AG470" s="938">
        <v>18</v>
      </c>
      <c r="AH470" s="938">
        <v>33</v>
      </c>
      <c r="AI470" s="938">
        <v>12.08</v>
      </c>
      <c r="AJ470" s="938">
        <v>40.5</v>
      </c>
      <c r="AK470" s="938">
        <v>10</v>
      </c>
      <c r="AL470" s="951">
        <v>645.16</v>
      </c>
      <c r="AM470" s="945">
        <v>17.599999999999998</v>
      </c>
      <c r="AN470" s="938">
        <v>0</v>
      </c>
      <c r="AO470" s="802">
        <f>IF(U470="n/a","n/a",IF(AA470&lt;0,"n/a",IF(AA470="n/a","n/a",J470+U470-AA470)))</f>
        <v>-15.856010289314597</v>
      </c>
      <c r="AP470" s="803">
        <f>IF(U470="n/a","n/a",J470+U470)</f>
        <v>20.506627073322768</v>
      </c>
      <c r="AQ470" s="961">
        <f>IF(OR(AC470&lt;0.01,AF470="n/a"),"n/a",(I470/SQRT(22.5*AC470*(I470/AF470))-1)*100)</f>
        <v>179.10007133078599</v>
      </c>
      <c r="AR470" s="703">
        <f>INDEX(Historical!$C$7:$C$1439,MATCH(B470,Historical!$B$7:$B$1450,0))*IF(AH470="n/a",1.03,IF(AH470&lt;0,1.01,IF(AH470&gt;10,1.1,(1+AH470/100))))</f>
        <v>0.30800000000000005</v>
      </c>
      <c r="AS470" s="959">
        <f>IF($AI470="n/a",1.03*AR470,IF($AI470&lt;0,1.01*AR470,IF($AI470&gt;10,1.1*AR470,(1+$AI470/100)*AR470)))</f>
        <v>0.3388000000000001</v>
      </c>
      <c r="AT470" s="959">
        <f>IF($AK470="n/a",1.03*AS470,IF($AK470&lt;0,1.01*AS470,IF($AK470&gt;10,1.1*AS470,(1+$AK470/100)*AS470)))</f>
        <v>0.37268000000000012</v>
      </c>
      <c r="AU470" s="959">
        <f>IF($AK470="n/a",1.03*AT470,IF($AK470&lt;0,1.01*AT470,IF($AK470&gt;10,1.1*AT470,(1+$AK470/100)*AT470)))</f>
        <v>0.40994800000000015</v>
      </c>
      <c r="AV470" s="959">
        <f>IF($AK470="n/a",1.03*AU470,IF($AK470&lt;0,1.01*AU470,IF($AK470&gt;10,1.1*AU470,(1+$AK470/100)*AU470)))</f>
        <v>0.4509428000000002</v>
      </c>
      <c r="AW470" s="703">
        <f>SUM(AR470:AV470)</f>
        <v>1.8803708000000006</v>
      </c>
      <c r="AX470" s="810">
        <f>AW470/I470*100</f>
        <v>5.6825953460259901</v>
      </c>
      <c r="AY470" s="1017">
        <v>1.1599999999999999</v>
      </c>
      <c r="AZ470" s="945">
        <v>51.859999999999992</v>
      </c>
      <c r="BA470" s="945">
        <v>-15.14</v>
      </c>
      <c r="BB470" s="945">
        <v>17.52</v>
      </c>
      <c r="BC470" s="945">
        <v>20.89</v>
      </c>
      <c r="BE470" s="666">
        <v>2011</v>
      </c>
      <c r="BF470" s="971">
        <f>IF(BE470&gt;2008,0,IF(BE470&gt;2001,1,IF(BE470&gt;1990,2,IF(BE470&gt;1980,3,IF(BE470&gt;1973,4,IF(BE470&gt;1970,5,IF(BE470&gt;1960,6,IF(BE470&gt;1958,7,IF(BE470&gt;1953,8,9)))))))))</f>
        <v>0</v>
      </c>
      <c r="BG470" s="955">
        <v>15.4</v>
      </c>
      <c r="BH470" s="937"/>
    </row>
    <row r="471" spans="1:60" ht="11.25" customHeight="1" x14ac:dyDescent="0.2">
      <c r="A471" s="936" t="s">
        <v>1417</v>
      </c>
      <c r="B471" s="948" t="s">
        <v>1418</v>
      </c>
      <c r="C471" s="1013" t="s">
        <v>128</v>
      </c>
      <c r="D471" s="1013" t="s">
        <v>4353</v>
      </c>
      <c r="E471" s="792">
        <v>11</v>
      </c>
      <c r="F471" s="1227">
        <v>312</v>
      </c>
      <c r="G471" s="1204" t="s">
        <v>106</v>
      </c>
      <c r="H471" s="1204" t="s">
        <v>106</v>
      </c>
      <c r="I471" s="947">
        <v>19.79</v>
      </c>
      <c r="J471" s="703">
        <f>(M471/I471)*100</f>
        <v>1.5159171298635674</v>
      </c>
      <c r="K471" s="950">
        <v>7.4999999999999997E-2</v>
      </c>
      <c r="L471" s="960">
        <v>4</v>
      </c>
      <c r="M471" s="694">
        <f>K471*L471</f>
        <v>0.3</v>
      </c>
      <c r="N471" s="943" t="s">
        <v>572</v>
      </c>
      <c r="O471" s="795">
        <v>6.25E-2</v>
      </c>
      <c r="P471" s="934">
        <v>43462</v>
      </c>
      <c r="Q471" s="934">
        <v>43480</v>
      </c>
      <c r="R471" s="694">
        <f>(K471-O471)/O471*100</f>
        <v>19.999999999999996</v>
      </c>
      <c r="S471" s="759">
        <f>IF(INDEX(Historical!$D$7:$D$1439,MATCH(B471,Historical!$B$7:$B$1450,0))=0,"n/a",(INDEX(Historical!$C$7:$C$1439,MATCH(B471,Historical!$B$7:$B$1450,0))/INDEX(Historical!$D$7:$D$1439,MATCH(B471,Historical!$B$7:$B$1450,0))-1)*100)</f>
        <v>13.636363636363647</v>
      </c>
      <c r="T471" s="759">
        <f>IF(INDEX(Historical!$F$7:$F$1432,MATCH(B471,Historical!$B$7:$B$1450,0))=0,"n/a",((INDEX(Historical!$C$7:$C$1439,MATCH(B471,Historical!$B$7:$B$1450,0))/INDEX(Historical!$F$7:$F$1432,MATCH(B471,Historical!$B$7:$B$1450,0)))^(1/3)-1)*100)</f>
        <v>11.57215834702825</v>
      </c>
      <c r="U471" s="759">
        <f>IF(INDEX(Historical!$H$7:$H$1432,MATCH(B471,Historical!$B$7:$B$1450,0))=0,"n/a",((INDEX(Historical!$C$7:$C$1439,MATCH(B471,Historical!$B$7:$B$1450,0))/INDEX(Historical!$H$7:$H$1432,MATCH(B471,Historical!$B$7:$B$1450,0)))^(1/5)-1)*100)</f>
        <v>10.756634324829006</v>
      </c>
      <c r="V471" s="759" t="str">
        <f>IF(INDEX(Historical!$O$7:$O$1432,MATCH(B471,Historical!$B$7:$B$1450,0))=0,"n/a",((INDEX(Historical!$C$7:$C$1439,MATCH(B471,Historical!$B$7:$B$1450,0))/INDEX(Historical!$O$7:$O$1432,MATCH(B471,Historical!$B$7:$B$1450,0)))^(1/10)-1)*100)</f>
        <v>n/a</v>
      </c>
      <c r="W471" s="760" t="str">
        <f>IF(OR(U471&lt;=0,U471="n/a",V471&lt;=0,V471="n/a"),"n/a",U471/V471)</f>
        <v>n/a</v>
      </c>
      <c r="X471" s="761">
        <f>IF(OR(AJ471&lt;=0,AJ471="n/a",U471&lt;=0,U471="n/a"),"n/a",U471/AJ471)</f>
        <v>1.0976157474315311</v>
      </c>
      <c r="Y471" s="714"/>
      <c r="Z471" s="703">
        <f>IF(OR(AC471&lt;0.01,AC471="n/a"),"n/a",M471/AC471*100)</f>
        <v>200</v>
      </c>
      <c r="AA471" s="959">
        <f>IF(OR(AC471&lt;0.01,AC471="n/a"),"n/a",I471/AC471)</f>
        <v>131.93333333333334</v>
      </c>
      <c r="AB471" s="960">
        <v>10</v>
      </c>
      <c r="AC471" s="938">
        <v>0.15</v>
      </c>
      <c r="AD471" s="938">
        <v>8.74</v>
      </c>
      <c r="AE471" s="938">
        <v>2.42</v>
      </c>
      <c r="AF471" s="938">
        <v>1.62</v>
      </c>
      <c r="AG471" s="938">
        <v>1.2</v>
      </c>
      <c r="AH471" s="938">
        <v>37.4</v>
      </c>
      <c r="AI471" s="938">
        <v>206.16</v>
      </c>
      <c r="AJ471" s="938">
        <v>9.8000000000000007</v>
      </c>
      <c r="AK471" s="938">
        <v>15</v>
      </c>
      <c r="AL471" s="951">
        <v>336.2</v>
      </c>
      <c r="AM471" s="945">
        <v>1.6</v>
      </c>
      <c r="AN471" s="938">
        <v>0.45</v>
      </c>
      <c r="AO471" s="802">
        <f>IF(U471="n/a","n/a",IF(AA471&lt;0,"n/a",IF(AA471="n/a","n/a",J471+U471-AA471)))</f>
        <v>-119.66078187864076</v>
      </c>
      <c r="AP471" s="803">
        <f>IF(U471="n/a","n/a",J471+U471)</f>
        <v>12.272551454692573</v>
      </c>
      <c r="AQ471" s="961">
        <f>IF(OR(AC471&lt;0.01,AF471="n/a"),"n/a",(I471/SQRT(22.5*AC471*(I471/AF471))-1)*100)</f>
        <v>208.20772216153185</v>
      </c>
      <c r="AR471" s="703">
        <f>INDEX(Historical!$C$7:$C$1439,MATCH(B471,Historical!$B$7:$B$1450,0))*IF(AH471="n/a",1.03,IF(AH471&lt;0,1.01,IF(AH471&gt;10,1.1,(1+AH471/100))))</f>
        <v>0.27500000000000002</v>
      </c>
      <c r="AS471" s="959">
        <f>IF($AI471="n/a",1.03*AR471,IF($AI471&lt;0,1.01*AR471,IF($AI471&gt;10,1.1*AR471,(1+$AI471/100)*AR471)))</f>
        <v>0.30250000000000005</v>
      </c>
      <c r="AT471" s="959">
        <f>IF($AK471="n/a",1.03*AS471,IF($AK471&lt;0,1.01*AS471,IF($AK471&gt;10,1.1*AS471,(1+$AK471/100)*AS471)))</f>
        <v>0.3327500000000001</v>
      </c>
      <c r="AU471" s="959">
        <f>IF($AK471="n/a",1.03*AT471,IF($AK471&lt;0,1.01*AT471,IF($AK471&gt;10,1.1*AT471,(1+$AK471/100)*AT471)))</f>
        <v>0.36602500000000016</v>
      </c>
      <c r="AV471" s="959">
        <f>IF($AK471="n/a",1.03*AU471,IF($AK471&lt;0,1.01*AU471,IF($AK471&gt;10,1.1*AU471,(1+$AK471/100)*AU471)))</f>
        <v>0.40262750000000019</v>
      </c>
      <c r="AW471" s="703">
        <f>SUM(AR471:AV471)</f>
        <v>1.6789025000000006</v>
      </c>
      <c r="AX471" s="810">
        <f>AW471/I471*100</f>
        <v>8.4835901970692316</v>
      </c>
      <c r="AY471" s="1017">
        <v>1.06</v>
      </c>
      <c r="AZ471" s="945">
        <v>9.5200000000000014</v>
      </c>
      <c r="BA471" s="945">
        <v>-40.78</v>
      </c>
      <c r="BB471" s="945">
        <v>2.41</v>
      </c>
      <c r="BC471" s="945">
        <v>-10.31</v>
      </c>
      <c r="BE471" s="666">
        <v>2009</v>
      </c>
      <c r="BF471" s="971">
        <f>IF(BE471&gt;2008,0,IF(BE471&gt;2001,1,IF(BE471&gt;1990,2,IF(BE471&gt;1980,3,IF(BE471&gt;1973,4,IF(BE471&gt;1970,5,IF(BE471&gt;1960,6,IF(BE471&gt;1958,7,IF(BE471&gt;1953,8,9)))))))))</f>
        <v>0</v>
      </c>
      <c r="BG471" s="955">
        <v>0.70000000000000007</v>
      </c>
      <c r="BH471" s="936"/>
    </row>
    <row r="472" spans="1:60" ht="11.25" customHeight="1" x14ac:dyDescent="0.2">
      <c r="A472" s="944" t="s">
        <v>667</v>
      </c>
      <c r="B472" s="948" t="s">
        <v>668</v>
      </c>
      <c r="C472" s="1013" t="s">
        <v>112</v>
      </c>
      <c r="D472" s="1013" t="s">
        <v>4371</v>
      </c>
      <c r="E472" s="792">
        <v>16</v>
      </c>
      <c r="F472" s="1227">
        <v>217</v>
      </c>
      <c r="G472" s="1227" t="s">
        <v>115</v>
      </c>
      <c r="H472" s="1227" t="s">
        <v>115</v>
      </c>
      <c r="I472" s="947">
        <v>362.17</v>
      </c>
      <c r="J472" s="703">
        <f>(M472/I472)*100</f>
        <v>2.4297981610845736</v>
      </c>
      <c r="K472" s="950">
        <v>2.2000000000000002</v>
      </c>
      <c r="L472" s="960">
        <v>4</v>
      </c>
      <c r="M472" s="694">
        <f>K472*L472</f>
        <v>8.8000000000000007</v>
      </c>
      <c r="N472" s="943" t="s">
        <v>152</v>
      </c>
      <c r="O472" s="795">
        <v>2</v>
      </c>
      <c r="P472" s="934">
        <v>43434</v>
      </c>
      <c r="Q472" s="934">
        <v>43462</v>
      </c>
      <c r="R472" s="694">
        <f>(K472-O472)/O472*100</f>
        <v>10.000000000000009</v>
      </c>
      <c r="S472" s="759">
        <f>IF(INDEX(Historical!$D$7:$D$1439,MATCH(B472,Historical!$B$7:$B$1450,0))=0,"n/a",(INDEX(Historical!$C$7:$C$1439,MATCH(B472,Historical!$B$7:$B$1450,0))/INDEX(Historical!$D$7:$D$1439,MATCH(B472,Historical!$B$7:$B$1450,0))-1)*100)</f>
        <v>9.9195710455763919</v>
      </c>
      <c r="T472" s="759">
        <f>IF(INDEX(Historical!$F$7:$F$1432,MATCH(B472,Historical!$B$7:$B$1450,0))=0,"n/a",((INDEX(Historical!$C$7:$C$1439,MATCH(B472,Historical!$B$7:$B$1450,0))/INDEX(Historical!$F$7:$F$1432,MATCH(B472,Historical!$B$7:$B$1450,0)))^(1/3)-1)*100)</f>
        <v>10.064241629820891</v>
      </c>
      <c r="U472" s="759">
        <f>IF(INDEX(Historical!$H$7:$H$1432,MATCH(B472,Historical!$B$7:$B$1450,0))=0,"n/a",((INDEX(Historical!$C$7:$C$1439,MATCH(B472,Historical!$B$7:$B$1450,0))/INDEX(Historical!$H$7:$H$1432,MATCH(B472,Historical!$B$7:$B$1450,0)))^(1/5)-1)*100)</f>
        <v>11.397948036276562</v>
      </c>
      <c r="V472" s="759">
        <f>IF(INDEX(Historical!$O$7:$O$1432,MATCH(B472,Historical!$B$7:$B$1450,0))=0,"n/a",((INDEX(Historical!$C$7:$C$1439,MATCH(B472,Historical!$B$7:$B$1450,0))/INDEX(Historical!$O$7:$O$1432,MATCH(B472,Historical!$B$7:$B$1450,0)))^(1/10)-1)*100)</f>
        <v>16.181311931182574</v>
      </c>
      <c r="W472" s="760">
        <f>IF(OR(U472&lt;=0,U472="n/a",V472&lt;=0,V472="n/a"),"n/a",U472/V472)</f>
        <v>0.70438961221134866</v>
      </c>
      <c r="X472" s="761">
        <f>IF(OR(AJ472&lt;=0,AJ472="n/a",U472&lt;=0,U472="n/a"),"n/a",U472/AJ472)</f>
        <v>0.80836510895578462</v>
      </c>
      <c r="Y472" s="948"/>
      <c r="Z472" s="703">
        <f>IF(OR(AC472&lt;0.01,AC472="n/a"),"n/a",M472/AC472*100)</f>
        <v>43.200785468826709</v>
      </c>
      <c r="AA472" s="959">
        <f>IF(OR(AC472&lt;0.01,AC472="n/a"),"n/a",I472/AC472)</f>
        <v>17.779577810505646</v>
      </c>
      <c r="AB472" s="960">
        <v>12</v>
      </c>
      <c r="AC472" s="938">
        <v>20.37</v>
      </c>
      <c r="AD472" s="938">
        <v>1.24</v>
      </c>
      <c r="AE472" s="938">
        <v>1.8</v>
      </c>
      <c r="AF472" s="940">
        <v>36.24</v>
      </c>
      <c r="AG472" s="940">
        <v>305.79999999999995</v>
      </c>
      <c r="AH472" s="938">
        <v>34.300000000000004</v>
      </c>
      <c r="AI472" s="938">
        <v>19.75</v>
      </c>
      <c r="AJ472" s="938">
        <v>14.099999999999998</v>
      </c>
      <c r="AK472" s="938">
        <v>14.469999999999999</v>
      </c>
      <c r="AL472" s="951">
        <v>103590</v>
      </c>
      <c r="AM472" s="945">
        <v>0.1</v>
      </c>
      <c r="AN472" s="938">
        <v>4.75</v>
      </c>
      <c r="AO472" s="802">
        <f>IF(U472="n/a","n/a",IF(AA472&lt;0,"n/a",IF(AA472="n/a","n/a",J472+U472-AA472)))</f>
        <v>-3.9518316131445115</v>
      </c>
      <c r="AP472" s="803">
        <f>IF(U472="n/a","n/a",J472+U472)</f>
        <v>13.827746197361135</v>
      </c>
      <c r="AQ472" s="961">
        <f>IF(OR(AC472&lt;0.01,AF472="n/a"),"n/a",(I472/SQRT(22.5*AC472*(I472/AF472))-1)*100)</f>
        <v>435.1352476410778</v>
      </c>
      <c r="AR472" s="703">
        <f>INDEX(Historical!$C$7:$C$1439,MATCH(B472,Historical!$B$7:$B$1450,0))*IF(AH472="n/a",1.03,IF(AH472&lt;0,1.01,IF(AH472&gt;10,1.1,(1+AH472/100))))</f>
        <v>9.02</v>
      </c>
      <c r="AS472" s="959">
        <f>IF($AI472="n/a",1.03*AR472,IF($AI472&lt;0,1.01*AR472,IF($AI472&gt;10,1.1*AR472,(1+$AI472/100)*AR472)))</f>
        <v>9.9220000000000006</v>
      </c>
      <c r="AT472" s="959">
        <f>IF($AK472="n/a",1.03*AS472,IF($AK472&lt;0,1.01*AS472,IF($AK472&gt;10,1.1*AS472,(1+$AK472/100)*AS472)))</f>
        <v>10.914200000000001</v>
      </c>
      <c r="AU472" s="959">
        <f>IF($AK472="n/a",1.03*AT472,IF($AK472&lt;0,1.01*AT472,IF($AK472&gt;10,1.1*AT472,(1+$AK472/100)*AT472)))</f>
        <v>12.005620000000002</v>
      </c>
      <c r="AV472" s="959">
        <f>IF($AK472="n/a",1.03*AU472,IF($AK472&lt;0,1.01*AU472,IF($AK472&gt;10,1.1*AU472,(1+$AK472/100)*AU472)))</f>
        <v>13.206182000000004</v>
      </c>
      <c r="AW472" s="703">
        <f>SUM(AR472:AV472)</f>
        <v>55.068002000000007</v>
      </c>
      <c r="AX472" s="810">
        <f>AW472/I472*100</f>
        <v>15.205014772068367</v>
      </c>
      <c r="AY472" s="1017">
        <v>0.97</v>
      </c>
      <c r="AZ472" s="945">
        <v>50.17</v>
      </c>
      <c r="BA472" s="945">
        <v>-3</v>
      </c>
      <c r="BB472" s="945">
        <v>1.6199999999999999</v>
      </c>
      <c r="BC472" s="945">
        <v>15.010000000000002</v>
      </c>
      <c r="BE472" s="666">
        <v>2003</v>
      </c>
      <c r="BF472" s="971">
        <f>IF(BE472&gt;2008,0,IF(BE472&gt;2001,1,IF(BE472&gt;1990,2,IF(BE472&gt;1980,3,IF(BE472&gt;1973,4,IF(BE472&gt;1970,5,IF(BE472&gt;1960,6,IF(BE472&gt;1958,7,IF(BE472&gt;1953,8,9)))))))))</f>
        <v>1</v>
      </c>
      <c r="BG472" s="955">
        <v>12.6</v>
      </c>
      <c r="BH472" s="937"/>
    </row>
    <row r="473" spans="1:60" ht="11.25" customHeight="1" x14ac:dyDescent="0.2">
      <c r="A473" s="944" t="s">
        <v>1419</v>
      </c>
      <c r="B473" s="948" t="s">
        <v>1420</v>
      </c>
      <c r="C473" s="1013" t="s">
        <v>108</v>
      </c>
      <c r="D473" s="1013" t="s">
        <v>118</v>
      </c>
      <c r="E473" s="792">
        <v>9</v>
      </c>
      <c r="F473" s="1227">
        <v>413</v>
      </c>
      <c r="G473" s="1227" t="s">
        <v>115</v>
      </c>
      <c r="H473" s="1227" t="s">
        <v>115</v>
      </c>
      <c r="I473" s="947">
        <v>65.34</v>
      </c>
      <c r="J473" s="703">
        <f>(M473/I473)*100</f>
        <v>2.2650749923477194</v>
      </c>
      <c r="K473" s="950">
        <v>0.37</v>
      </c>
      <c r="L473" s="960">
        <v>4</v>
      </c>
      <c r="M473" s="694">
        <f>K473*L473</f>
        <v>1.48</v>
      </c>
      <c r="N473" s="943" t="s">
        <v>140</v>
      </c>
      <c r="O473" s="795">
        <v>0.33</v>
      </c>
      <c r="P473" s="934">
        <v>43474</v>
      </c>
      <c r="Q473" s="934">
        <v>43497</v>
      </c>
      <c r="R473" s="694">
        <f>(K473-O473)/O473*100</f>
        <v>12.121212121212114</v>
      </c>
      <c r="S473" s="759">
        <f>IF(INDEX(Historical!$D$7:$D$1439,MATCH(B473,Historical!$B$7:$B$1450,0))=0,"n/a",(INDEX(Historical!$C$7:$C$1439,MATCH(B473,Historical!$B$7:$B$1450,0))/INDEX(Historical!$D$7:$D$1439,MATCH(B473,Historical!$B$7:$B$1450,0))-1)*100)</f>
        <v>13.793103448275868</v>
      </c>
      <c r="T473" s="759">
        <f>IF(INDEX(Historical!$F$7:$F$1432,MATCH(B473,Historical!$B$7:$B$1450,0))=0,"n/a",((INDEX(Historical!$C$7:$C$1439,MATCH(B473,Historical!$B$7:$B$1450,0))/INDEX(Historical!$F$7:$F$1432,MATCH(B473,Historical!$B$7:$B$1450,0)))^(1/3)-1)*100)</f>
        <v>18.166575046750122</v>
      </c>
      <c r="U473" s="759">
        <f>IF(INDEX(Historical!$H$7:$H$1432,MATCH(B473,Historical!$B$7:$B$1450,0))=0,"n/a",((INDEX(Historical!$C$7:$C$1439,MATCH(B473,Historical!$B$7:$B$1450,0))/INDEX(Historical!$H$7:$H$1432,MATCH(B473,Historical!$B$7:$B$1450,0)))^(1/5)-1)*100)</f>
        <v>22.423992536427463</v>
      </c>
      <c r="V473" s="759">
        <f>IF(INDEX(Historical!$O$7:$O$1432,MATCH(B473,Historical!$B$7:$B$1450,0))=0,"n/a",((INDEX(Historical!$C$7:$C$1439,MATCH(B473,Historical!$B$7:$B$1450,0))/INDEX(Historical!$O$7:$O$1432,MATCH(B473,Historical!$B$7:$B$1450,0)))^(1/10)-1)*100)</f>
        <v>-2.2657950703959484</v>
      </c>
      <c r="W473" s="760" t="str">
        <f>IF(OR(U473&lt;=0,U473="n/a",V473&lt;=0,V473="n/a"),"n/a",U473/V473)</f>
        <v>n/a</v>
      </c>
      <c r="X473" s="761">
        <f>IF(OR(AJ473&lt;=0,AJ473="n/a",U473&lt;=0,U473="n/a"),"n/a",U473/AJ473)</f>
        <v>2.1770866540220841</v>
      </c>
      <c r="Y473" s="714"/>
      <c r="Z473" s="703">
        <f>IF(OR(AC473&lt;0.01,AC473="n/a"),"n/a",M473/AC473*100)</f>
        <v>21.052631578947366</v>
      </c>
      <c r="AA473" s="959">
        <f>IF(OR(AC473&lt;0.01,AC473="n/a"),"n/a",I473/AC473)</f>
        <v>9.2944523470839258</v>
      </c>
      <c r="AB473" s="960">
        <v>12</v>
      </c>
      <c r="AC473" s="938">
        <v>7.03</v>
      </c>
      <c r="AD473" s="938">
        <v>0.89</v>
      </c>
      <c r="AE473" s="938">
        <v>0.79</v>
      </c>
      <c r="AF473" s="938">
        <v>0.82</v>
      </c>
      <c r="AG473" s="938">
        <v>10</v>
      </c>
      <c r="AH473" s="938">
        <v>114.5</v>
      </c>
      <c r="AI473" s="938">
        <v>10.639999999999999</v>
      </c>
      <c r="AJ473" s="938">
        <v>10.299999999999999</v>
      </c>
      <c r="AK473" s="938">
        <v>10.57</v>
      </c>
      <c r="AL473" s="951">
        <v>13300</v>
      </c>
      <c r="AM473" s="945">
        <v>0.70000000000000007</v>
      </c>
      <c r="AN473" s="938">
        <v>0.36</v>
      </c>
      <c r="AO473" s="802">
        <f>IF(U473="n/a","n/a",IF(AA473&lt;0,"n/a",IF(AA473="n/a","n/a",J473+U473-AA473)))</f>
        <v>15.394615181691258</v>
      </c>
      <c r="AP473" s="803">
        <f>IF(U473="n/a","n/a",J473+U473)</f>
        <v>24.689067528775183</v>
      </c>
      <c r="AQ473" s="961">
        <f>IF(OR(AC473&lt;0.01,AF473="n/a"),"n/a",(I473/SQRT(22.5*AC473*(I473/AF473))-1)*100)</f>
        <v>-41.799385552656197</v>
      </c>
      <c r="AR473" s="703">
        <f>INDEX(Historical!$C$7:$C$1439,MATCH(B473,Historical!$B$7:$B$1450,0))*IF(AH473="n/a",1.03,IF(AH473&lt;0,1.01,IF(AH473&gt;10,1.1,(1+AH473/100))))</f>
        <v>1.4520000000000002</v>
      </c>
      <c r="AS473" s="959">
        <f>IF($AI473="n/a",1.03*AR473,IF($AI473&lt;0,1.01*AR473,IF($AI473&gt;10,1.1*AR473,(1+$AI473/100)*AR473)))</f>
        <v>1.5972000000000004</v>
      </c>
      <c r="AT473" s="959">
        <f>IF($AK473="n/a",1.03*AS473,IF($AK473&lt;0,1.01*AS473,IF($AK473&gt;10,1.1*AS473,(1+$AK473/100)*AS473)))</f>
        <v>1.7569200000000005</v>
      </c>
      <c r="AU473" s="959">
        <f>IF($AK473="n/a",1.03*AT473,IF($AK473&lt;0,1.01*AT473,IF($AK473&gt;10,1.1*AT473,(1+$AK473/100)*AT473)))</f>
        <v>1.9326120000000007</v>
      </c>
      <c r="AV473" s="959">
        <f>IF($AK473="n/a",1.03*AU473,IF($AK473&lt;0,1.01*AU473,IF($AK473&gt;10,1.1*AU473,(1+$AK473/100)*AU473)))</f>
        <v>2.1258732000000009</v>
      </c>
      <c r="AW473" s="703">
        <f>SUM(AR473:AV473)</f>
        <v>8.8646052000000033</v>
      </c>
      <c r="AX473" s="810">
        <f>AW473/I473*100</f>
        <v>13.566888888888892</v>
      </c>
      <c r="AY473" s="1017">
        <v>1.89</v>
      </c>
      <c r="AZ473" s="945">
        <v>35.93</v>
      </c>
      <c r="BA473" s="945">
        <v>-8.32</v>
      </c>
      <c r="BB473" s="945">
        <v>1.72</v>
      </c>
      <c r="BC473" s="945">
        <v>6.2399999999999993</v>
      </c>
      <c r="BE473" s="666">
        <v>2011</v>
      </c>
      <c r="BF473" s="971">
        <f>IF(BE473&gt;2008,0,IF(BE473&gt;2001,1,IF(BE473&gt;1990,2,IF(BE473&gt;1980,3,IF(BE473&gt;1973,4,IF(BE473&gt;1970,5,IF(BE473&gt;1960,6,IF(BE473&gt;1958,7,IF(BE473&gt;1953,8,9)))))))))</f>
        <v>0</v>
      </c>
      <c r="BG473" s="955">
        <v>0.5</v>
      </c>
      <c r="BH473" s="937"/>
    </row>
    <row r="474" spans="1:60" ht="11.25" customHeight="1" x14ac:dyDescent="0.2">
      <c r="A474" s="944" t="s">
        <v>665</v>
      </c>
      <c r="B474" s="948" t="s">
        <v>666</v>
      </c>
      <c r="C474" s="1013" t="s">
        <v>112</v>
      </c>
      <c r="D474" s="1013" t="s">
        <v>213</v>
      </c>
      <c r="E474" s="792">
        <v>16</v>
      </c>
      <c r="F474" s="1227">
        <v>214</v>
      </c>
      <c r="G474" s="1121" t="s">
        <v>106</v>
      </c>
      <c r="H474" s="1121" t="s">
        <v>106</v>
      </c>
      <c r="I474" s="947">
        <v>91.22</v>
      </c>
      <c r="J474" s="703">
        <f>(M474/I474)*100</f>
        <v>1.3593510195132645</v>
      </c>
      <c r="K474" s="950">
        <v>0.31</v>
      </c>
      <c r="L474" s="960">
        <v>4</v>
      </c>
      <c r="M474" s="694">
        <f>K474*L474</f>
        <v>1.24</v>
      </c>
      <c r="N474" s="943" t="s">
        <v>210</v>
      </c>
      <c r="O474" s="795">
        <v>0.3</v>
      </c>
      <c r="P474" s="660">
        <v>43328</v>
      </c>
      <c r="Q474" s="660">
        <v>43343</v>
      </c>
      <c r="R474" s="694">
        <f>(K474-O474)/O474*100</f>
        <v>3.3333333333333366</v>
      </c>
      <c r="S474" s="759">
        <f>IF(INDEX(Historical!$D$7:$D$1439,MATCH(B474,Historical!$B$7:$B$1450,0))=0,"n/a",(INDEX(Historical!$C$7:$C$1439,MATCH(B474,Historical!$B$7:$B$1450,0))/INDEX(Historical!$D$7:$D$1439,MATCH(B474,Historical!$B$7:$B$1450,0))-1)*100)</f>
        <v>3.3898305084745894</v>
      </c>
      <c r="T474" s="759">
        <f>IF(INDEX(Historical!$F$7:$F$1432,MATCH(B474,Historical!$B$7:$B$1450,0))=0,"n/a",((INDEX(Historical!$C$7:$C$1439,MATCH(B474,Historical!$B$7:$B$1450,0))/INDEX(Historical!$F$7:$F$1432,MATCH(B474,Historical!$B$7:$B$1450,0)))^(1/3)-1)*100)</f>
        <v>3.5116064089332433</v>
      </c>
      <c r="U474" s="759">
        <f>IF(INDEX(Historical!$H$7:$H$1432,MATCH(B474,Historical!$B$7:$B$1450,0))=0,"n/a",((INDEX(Historical!$C$7:$C$1439,MATCH(B474,Historical!$B$7:$B$1450,0))/INDEX(Historical!$H$7:$H$1432,MATCH(B474,Historical!$B$7:$B$1450,0)))^(1/5)-1)*100)</f>
        <v>20.014231947553228</v>
      </c>
      <c r="V474" s="759">
        <f>IF(INDEX(Historical!$O$7:$O$1432,MATCH(B474,Historical!$B$7:$B$1450,0))=0,"n/a",((INDEX(Historical!$C$7:$C$1439,MATCH(B474,Historical!$B$7:$B$1450,0))/INDEX(Historical!$O$7:$O$1432,MATCH(B474,Historical!$B$7:$B$1450,0)))^(1/10)-1)*100)</f>
        <v>15.450597069952444</v>
      </c>
      <c r="W474" s="760">
        <f>IF(OR(U474&lt;=0,U474="n/a",V474&lt;=0,V474="n/a"),"n/a",U474/V474)</f>
        <v>1.2953694835829948</v>
      </c>
      <c r="X474" s="761" t="str">
        <f>IF(OR(AJ474&lt;=0,AJ474="n/a",U474&lt;=0,U474="n/a"),"n/a",U474/AJ474)</f>
        <v>n/a</v>
      </c>
      <c r="Y474" s="949"/>
      <c r="Z474" s="703">
        <f>IF(OR(AC474&lt;0.01,AC474="n/a"),"n/a",M474/AC474*100)</f>
        <v>309.99999999999994</v>
      </c>
      <c r="AA474" s="959">
        <f>IF(OR(AC474&lt;0.01,AC474="n/a"),"n/a",I474/AC474)</f>
        <v>228.04999999999998</v>
      </c>
      <c r="AB474" s="960">
        <v>8</v>
      </c>
      <c r="AC474" s="938">
        <v>0.4</v>
      </c>
      <c r="AD474" s="938">
        <v>10.09</v>
      </c>
      <c r="AE474" s="938">
        <v>2.15</v>
      </c>
      <c r="AF474" s="938">
        <v>3.71</v>
      </c>
      <c r="AG474" s="938">
        <v>2.1</v>
      </c>
      <c r="AH474" s="938">
        <v>-2.4</v>
      </c>
      <c r="AI474" s="938">
        <v>107.04</v>
      </c>
      <c r="AJ474" s="938">
        <v>-17.299999999999997</v>
      </c>
      <c r="AK474" s="938">
        <v>22.900000000000002</v>
      </c>
      <c r="AL474" s="951">
        <v>1000</v>
      </c>
      <c r="AM474" s="945">
        <v>0.84</v>
      </c>
      <c r="AN474" s="938">
        <v>0.43</v>
      </c>
      <c r="AO474" s="802">
        <f>IF(U474="n/a","n/a",IF(AA474&lt;0,"n/a",IF(AA474="n/a","n/a",J474+U474-AA474)))</f>
        <v>-206.6764170329335</v>
      </c>
      <c r="AP474" s="803">
        <f>IF(U474="n/a","n/a",J474+U474)</f>
        <v>21.373582967066493</v>
      </c>
      <c r="AQ474" s="961">
        <f>IF(OR(AC474&lt;0.01,AF474="n/a"),"n/a",(I474/SQRT(22.5*AC474*(I474/AF474))-1)*100)</f>
        <v>513.21212570456498</v>
      </c>
      <c r="AR474" s="703">
        <f>INDEX(Historical!$C$7:$C$1439,MATCH(B474,Historical!$B$7:$B$1450,0))*IF(AH474="n/a",1.03,IF(AH474&lt;0,1.01,IF(AH474&gt;10,1.1,(1+AH474/100))))</f>
        <v>1.2322</v>
      </c>
      <c r="AS474" s="959">
        <f>IF($AI474="n/a",1.03*AR474,IF($AI474&lt;0,1.01*AR474,IF($AI474&gt;10,1.1*AR474,(1+$AI474/100)*AR474)))</f>
        <v>1.3554200000000001</v>
      </c>
      <c r="AT474" s="959">
        <f>IF($AK474="n/a",1.03*AS474,IF($AK474&lt;0,1.01*AS474,IF($AK474&gt;10,1.1*AS474,(1+$AK474/100)*AS474)))</f>
        <v>1.4909620000000001</v>
      </c>
      <c r="AU474" s="959">
        <f>IF($AK474="n/a",1.03*AT474,IF($AK474&lt;0,1.01*AT474,IF($AK474&gt;10,1.1*AT474,(1+$AK474/100)*AT474)))</f>
        <v>1.6400582000000004</v>
      </c>
      <c r="AV474" s="959">
        <f>IF($AK474="n/a",1.03*AU474,IF($AK474&lt;0,1.01*AU474,IF($AK474&gt;10,1.1*AU474,(1+$AK474/100)*AU474)))</f>
        <v>1.8040640200000004</v>
      </c>
      <c r="AW474" s="703">
        <f>SUM(AR474:AV474)</f>
        <v>7.5227042200000014</v>
      </c>
      <c r="AX474" s="810">
        <f>AW474/I474*100</f>
        <v>8.2467706862530168</v>
      </c>
      <c r="AY474" s="1017">
        <v>0.34</v>
      </c>
      <c r="AZ474" s="945">
        <v>24.959999999999997</v>
      </c>
      <c r="BA474" s="945">
        <v>-16.689999999999998</v>
      </c>
      <c r="BB474" s="945">
        <v>10.09</v>
      </c>
      <c r="BC474" s="945">
        <v>1.54</v>
      </c>
      <c r="BE474" s="666">
        <v>2003</v>
      </c>
      <c r="BF474" s="971">
        <f>IF(BE474&gt;2008,0,IF(BE474&gt;2001,1,IF(BE474&gt;1990,2,IF(BE474&gt;1980,3,IF(BE474&gt;1973,4,IF(BE474&gt;1970,5,IF(BE474&gt;1960,6,IF(BE474&gt;1958,7,IF(BE474&gt;1953,8,9)))))))))</f>
        <v>1</v>
      </c>
      <c r="BG474" s="955">
        <v>1.0999999999999999</v>
      </c>
      <c r="BH474" s="937"/>
    </row>
    <row r="475" spans="1:60" ht="11.25" customHeight="1" x14ac:dyDescent="0.2">
      <c r="A475" s="944" t="s">
        <v>407</v>
      </c>
      <c r="B475" s="948" t="s">
        <v>408</v>
      </c>
      <c r="C475" s="1013" t="s">
        <v>131</v>
      </c>
      <c r="D475" s="1013" t="s">
        <v>4355</v>
      </c>
      <c r="E475" s="792">
        <v>16</v>
      </c>
      <c r="F475" s="1227">
        <v>224</v>
      </c>
      <c r="G475" s="1227" t="s">
        <v>37</v>
      </c>
      <c r="H475" s="1227" t="s">
        <v>37</v>
      </c>
      <c r="I475" s="947">
        <v>49.54</v>
      </c>
      <c r="J475" s="703">
        <f>(M475/I475)*100</f>
        <v>2.866370609608397</v>
      </c>
      <c r="K475" s="950">
        <v>0.35499999999999998</v>
      </c>
      <c r="L475" s="960">
        <v>4</v>
      </c>
      <c r="M475" s="694">
        <f>K475*L475</f>
        <v>1.42</v>
      </c>
      <c r="N475" s="943" t="s">
        <v>107</v>
      </c>
      <c r="O475" s="795">
        <v>0.33500000000000002</v>
      </c>
      <c r="P475" s="934">
        <v>43495</v>
      </c>
      <c r="Q475" s="934">
        <v>43511</v>
      </c>
      <c r="R475" s="694">
        <f>(K475-O475)/O475*100</f>
        <v>5.9701492537313312</v>
      </c>
      <c r="S475" s="759">
        <f>IF(INDEX(Historical!$D$7:$D$1439,MATCH(B475,Historical!$B$7:$B$1450,0))=0,"n/a",(INDEX(Historical!$C$7:$C$1439,MATCH(B475,Historical!$B$7:$B$1450,0))/INDEX(Historical!$D$7:$D$1439,MATCH(B475,Historical!$B$7:$B$1450,0))-1)*100)</f>
        <v>6.3492063492063489</v>
      </c>
      <c r="T475" s="759">
        <f>IF(INDEX(Historical!$F$7:$F$1432,MATCH(B475,Historical!$B$7:$B$1450,0))=0,"n/a",((INDEX(Historical!$C$7:$C$1439,MATCH(B475,Historical!$B$7:$B$1450,0))/INDEX(Historical!$F$7:$F$1432,MATCH(B475,Historical!$B$7:$B$1450,0)))^(1/3)-1)*100)</f>
        <v>6.799865166668817</v>
      </c>
      <c r="U475" s="759">
        <f>IF(INDEX(Historical!$H$7:$H$1432,MATCH(B475,Historical!$B$7:$B$1450,0))=0,"n/a",((INDEX(Historical!$C$7:$C$1439,MATCH(B475,Historical!$B$7:$B$1450,0))/INDEX(Historical!$H$7:$H$1432,MATCH(B475,Historical!$B$7:$B$1450,0)))^(1/5)-1)*100)</f>
        <v>7.3483538217864242</v>
      </c>
      <c r="V475" s="759">
        <f>IF(INDEX(Historical!$O$7:$O$1432,MATCH(B475,Historical!$B$7:$B$1450,0))=0,"n/a",((INDEX(Historical!$C$7:$C$1439,MATCH(B475,Historical!$B$7:$B$1450,0))/INDEX(Historical!$O$7:$O$1432,MATCH(B475,Historical!$B$7:$B$1450,0)))^(1/10)-1)*100)</f>
        <v>6.7089080581391292</v>
      </c>
      <c r="W475" s="760">
        <f>IF(OR(U475&lt;=0,U475="n/a",V475&lt;=0,V475="n/a"),"n/a",U475/V475)</f>
        <v>1.0953129418537091</v>
      </c>
      <c r="X475" s="761">
        <f>IF(OR(AJ475&lt;=0,AJ475="n/a",U475&lt;=0,U475="n/a"),"n/a",U475/AJ475)</f>
        <v>1.289184881015162</v>
      </c>
      <c r="Y475" s="714"/>
      <c r="Z475" s="703">
        <f>IF(OR(AC475&lt;0.01,AC475="n/a"),"n/a",M475/AC475*100)</f>
        <v>65.437788018433167</v>
      </c>
      <c r="AA475" s="959">
        <f>IF(OR(AC475&lt;0.01,AC475="n/a"),"n/a",I475/AC475)</f>
        <v>22.829493087557605</v>
      </c>
      <c r="AB475" s="960">
        <v>12</v>
      </c>
      <c r="AC475" s="938">
        <v>2.17</v>
      </c>
      <c r="AD475" s="938">
        <v>4.57</v>
      </c>
      <c r="AE475" s="938">
        <v>3.24</v>
      </c>
      <c r="AF475" s="938">
        <v>2.5099999999999998</v>
      </c>
      <c r="AG475" s="938">
        <v>11.4</v>
      </c>
      <c r="AH475" s="938">
        <v>13.8</v>
      </c>
      <c r="AI475" s="938">
        <v>7.23</v>
      </c>
      <c r="AJ475" s="938">
        <v>5.7</v>
      </c>
      <c r="AK475" s="938">
        <v>5</v>
      </c>
      <c r="AL475" s="951">
        <v>11700</v>
      </c>
      <c r="AM475" s="945">
        <v>0.1</v>
      </c>
      <c r="AN475" s="938">
        <v>1.31</v>
      </c>
      <c r="AO475" s="802">
        <f>IF(U475="n/a","n/a",IF(AA475&lt;0,"n/a",IF(AA475="n/a","n/a",J475+U475-AA475)))</f>
        <v>-12.614768656162784</v>
      </c>
      <c r="AP475" s="803">
        <f>IF(U475="n/a","n/a",J475+U475)</f>
        <v>10.214724431394821</v>
      </c>
      <c r="AQ475" s="961">
        <f>IF(OR(AC475&lt;0.01,AF475="n/a"),"n/a",(I475/SQRT(22.5*AC475*(I475/AF475))-1)*100)</f>
        <v>59.585612898976706</v>
      </c>
      <c r="AR475" s="703">
        <f>INDEX(Historical!$C$7:$C$1439,MATCH(B475,Historical!$B$7:$B$1450,0))*IF(AH475="n/a",1.03,IF(AH475&lt;0,1.01,IF(AH475&gt;10,1.1,(1+AH475/100))))</f>
        <v>1.4740000000000002</v>
      </c>
      <c r="AS475" s="959">
        <f>IF($AI475="n/a",1.03*AR475,IF($AI475&lt;0,1.01*AR475,IF($AI475&gt;10,1.1*AR475,(1+$AI475/100)*AR475)))</f>
        <v>1.5805702000000004</v>
      </c>
      <c r="AT475" s="959">
        <f>IF($AK475="n/a",1.03*AS475,IF($AK475&lt;0,1.01*AS475,IF($AK475&gt;10,1.1*AS475,(1+$AK475/100)*AS475)))</f>
        <v>1.6595987100000005</v>
      </c>
      <c r="AU475" s="959">
        <f>IF($AK475="n/a",1.03*AT475,IF($AK475&lt;0,1.01*AT475,IF($AK475&gt;10,1.1*AT475,(1+$AK475/100)*AT475)))</f>
        <v>1.7425786455000005</v>
      </c>
      <c r="AV475" s="959">
        <f>IF($AK475="n/a",1.03*AU475,IF($AK475&lt;0,1.01*AU475,IF($AK475&gt;10,1.1*AU475,(1+$AK475/100)*AU475)))</f>
        <v>1.8297075777750007</v>
      </c>
      <c r="AW475" s="703">
        <f>SUM(AR475:AV475)</f>
        <v>8.2864551332750018</v>
      </c>
      <c r="AX475" s="810">
        <f>AW475/I475*100</f>
        <v>16.726796797083168</v>
      </c>
      <c r="AY475" s="1017">
        <v>0.27</v>
      </c>
      <c r="AZ475" s="945">
        <v>21.78</v>
      </c>
      <c r="BA475" s="945">
        <v>-2.77</v>
      </c>
      <c r="BB475" s="945">
        <v>0.57000000000000006</v>
      </c>
      <c r="BC475" s="945">
        <v>7.62</v>
      </c>
      <c r="BE475" s="666">
        <v>2004</v>
      </c>
      <c r="BF475" s="971">
        <f>IF(BE475&gt;2008,0,IF(BE475&gt;2001,1,IF(BE475&gt;1990,2,IF(BE475&gt;1980,3,IF(BE475&gt;1973,4,IF(BE475&gt;1970,5,IF(BE475&gt;1960,6,IF(BE475&gt;1958,7,IF(BE475&gt;1953,8,9)))))))))</f>
        <v>1</v>
      </c>
      <c r="BG475" s="955">
        <v>3.4000000000000004</v>
      </c>
      <c r="BH475" s="937"/>
    </row>
    <row r="476" spans="1:60" ht="11.25" customHeight="1" x14ac:dyDescent="0.2">
      <c r="A476" s="944" t="s">
        <v>1448</v>
      </c>
      <c r="B476" s="948" t="s">
        <v>1449</v>
      </c>
      <c r="C476" s="1013" t="s">
        <v>108</v>
      </c>
      <c r="D476" s="1013" t="s">
        <v>4349</v>
      </c>
      <c r="E476" s="792">
        <v>6</v>
      </c>
      <c r="F476" s="1227">
        <v>730</v>
      </c>
      <c r="G476" s="1227" t="s">
        <v>106</v>
      </c>
      <c r="H476" s="1227" t="s">
        <v>106</v>
      </c>
      <c r="I476" s="947">
        <v>6.28</v>
      </c>
      <c r="J476" s="703">
        <f>(M476/I476)*100</f>
        <v>7.6433121019108281</v>
      </c>
      <c r="K476" s="950">
        <v>0.12</v>
      </c>
      <c r="L476" s="960">
        <v>4</v>
      </c>
      <c r="M476" s="694">
        <f>K476*L476</f>
        <v>0.48</v>
      </c>
      <c r="N476" s="943" t="s">
        <v>220</v>
      </c>
      <c r="O476" s="795">
        <v>0.11</v>
      </c>
      <c r="P476" s="939">
        <v>43199</v>
      </c>
      <c r="Q476" s="939">
        <v>43206</v>
      </c>
      <c r="R476" s="694">
        <f>(K476-O476)/O476*100</f>
        <v>9.0909090909090864</v>
      </c>
      <c r="S476" s="759">
        <f>IF(INDEX(Historical!$D$7:$D$1439,MATCH(B476,Historical!$B$7:$B$1450,0))=0,"n/a",(INDEX(Historical!$C$7:$C$1439,MATCH(B476,Historical!$B$7:$B$1450,0))/INDEX(Historical!$D$7:$D$1439,MATCH(B476,Historical!$B$7:$B$1450,0))-1)*100)</f>
        <v>14.634146341463406</v>
      </c>
      <c r="T476" s="759">
        <f>IF(INDEX(Historical!$F$7:$F$1432,MATCH(B476,Historical!$B$7:$B$1450,0))=0,"n/a",((INDEX(Historical!$C$7:$C$1439,MATCH(B476,Historical!$B$7:$B$1450,0))/INDEX(Historical!$F$7:$F$1432,MATCH(B476,Historical!$B$7:$B$1450,0)))^(1/3)-1)*100)</f>
        <v>13.670898594408598</v>
      </c>
      <c r="U476" s="759">
        <f>IF(INDEX(Historical!$H$7:$H$1432,MATCH(B476,Historical!$B$7:$B$1450,0))=0,"n/a",((INDEX(Historical!$C$7:$C$1439,MATCH(B476,Historical!$B$7:$B$1450,0))/INDEX(Historical!$H$7:$H$1432,MATCH(B476,Historical!$B$7:$B$1450,0)))^(1/5)-1)*100)</f>
        <v>73.378531678042492</v>
      </c>
      <c r="V476" s="759" t="str">
        <f>IF(INDEX(Historical!$O$7:$O$1432,MATCH(B476,Historical!$B$7:$B$1450,0))=0,"n/a",((INDEX(Historical!$C$7:$C$1439,MATCH(B476,Historical!$B$7:$B$1450,0))/INDEX(Historical!$O$7:$O$1432,MATCH(B476,Historical!$B$7:$B$1450,0)))^(1/10)-1)*100)</f>
        <v>n/a</v>
      </c>
      <c r="W476" s="760" t="str">
        <f>IF(OR(U476&lt;=0,U476="n/a",V476&lt;=0,V476="n/a"),"n/a",U476/V476)</f>
        <v>n/a</v>
      </c>
      <c r="X476" s="761">
        <f>IF(OR(AJ476&lt;=0,AJ476="n/a",U476&lt;=0,U476="n/a"),"n/a",U476/AJ476)</f>
        <v>2.5567432640432926</v>
      </c>
      <c r="Y476" s="949"/>
      <c r="Z476" s="703">
        <f>IF(OR(AC476&lt;0.01,AC476="n/a"),"n/a",M476/AC476*100)</f>
        <v>100</v>
      </c>
      <c r="AA476" s="959">
        <f>IF(OR(AC476&lt;0.01,AC476="n/a"),"n/a",I476/AC476)</f>
        <v>13.083333333333334</v>
      </c>
      <c r="AB476" s="960">
        <v>12</v>
      </c>
      <c r="AC476" s="938">
        <v>0.48</v>
      </c>
      <c r="AD476" s="938" t="s">
        <v>137</v>
      </c>
      <c r="AE476" s="938">
        <v>8.42</v>
      </c>
      <c r="AF476" s="938">
        <v>1.85</v>
      </c>
      <c r="AG476" s="938">
        <v>13.600000000000001</v>
      </c>
      <c r="AH476" s="938">
        <v>13.5</v>
      </c>
      <c r="AI476" s="938">
        <v>4.17</v>
      </c>
      <c r="AJ476" s="938">
        <v>28.7</v>
      </c>
      <c r="AK476" s="938" t="s">
        <v>137</v>
      </c>
      <c r="AL476" s="951">
        <v>61.5</v>
      </c>
      <c r="AM476" s="945">
        <v>27.900000000000002</v>
      </c>
      <c r="AN476" s="938">
        <v>0</v>
      </c>
      <c r="AO476" s="802">
        <f>IF(U476="n/a","n/a",IF(AA476&lt;0,"n/a",IF(AA476="n/a","n/a",J476+U476-AA476)))</f>
        <v>67.938510446619986</v>
      </c>
      <c r="AP476" s="803">
        <f>IF(U476="n/a","n/a",J476+U476)</f>
        <v>81.021843779953315</v>
      </c>
      <c r="AQ476" s="961">
        <f>IF(OR(AC476&lt;0.01,AF476="n/a"),"n/a",(I476/SQRT(22.5*AC476*(I476/AF476))-1)*100)</f>
        <v>3.7179223056816202</v>
      </c>
      <c r="AR476" s="703">
        <f>INDEX(Historical!$C$7:$C$1439,MATCH(B476,Historical!$B$7:$B$1450,0))*IF(AH476="n/a",1.03,IF(AH476&lt;0,1.01,IF(AH476&gt;10,1.1,(1+AH476/100))))</f>
        <v>0.51700000000000002</v>
      </c>
      <c r="AS476" s="959">
        <f>IF($AI476="n/a",1.03*AR476,IF($AI476&lt;0,1.01*AR476,IF($AI476&gt;10,1.1*AR476,(1+$AI476/100)*AR476)))</f>
        <v>0.53855890000000006</v>
      </c>
      <c r="AT476" s="959">
        <f>IF($AK476="n/a",1.03*AS476,IF($AK476&lt;0,1.01*AS476,IF($AK476&gt;10,1.1*AS476,(1+$AK476/100)*AS476)))</f>
        <v>0.55471566700000008</v>
      </c>
      <c r="AU476" s="959">
        <f>IF($AK476="n/a",1.03*AT476,IF($AK476&lt;0,1.01*AT476,IF($AK476&gt;10,1.1*AT476,(1+$AK476/100)*AT476)))</f>
        <v>0.57135713701000013</v>
      </c>
      <c r="AV476" s="959">
        <f>IF($AK476="n/a",1.03*AU476,IF($AK476&lt;0,1.01*AU476,IF($AK476&gt;10,1.1*AU476,(1+$AK476/100)*AU476)))</f>
        <v>0.58849785112030017</v>
      </c>
      <c r="AW476" s="703">
        <f>SUM(AR476:AV476)</f>
        <v>2.7701295551303007</v>
      </c>
      <c r="AX476" s="810">
        <f>AW476/I476*100</f>
        <v>44.110343234558925</v>
      </c>
      <c r="AY476" s="1017">
        <v>0.26</v>
      </c>
      <c r="AZ476" s="945">
        <v>17.599999999999998</v>
      </c>
      <c r="BA476" s="945">
        <v>-10.290000000000001</v>
      </c>
      <c r="BB476" s="945">
        <v>1.0999999999999999</v>
      </c>
      <c r="BC476" s="945">
        <v>2.4500000000000002</v>
      </c>
      <c r="BE476" s="666">
        <v>2013</v>
      </c>
      <c r="BF476" s="971">
        <f>IF(BE476&gt;2008,0,IF(BE476&gt;2001,1,IF(BE476&gt;1990,2,IF(BE476&gt;1980,3,IF(BE476&gt;1973,4,IF(BE476&gt;1970,5,IF(BE476&gt;1960,6,IF(BE476&gt;1958,7,IF(BE476&gt;1953,8,9)))))))))</f>
        <v>0</v>
      </c>
      <c r="BG476" s="955">
        <v>7.8</v>
      </c>
      <c r="BH476" s="937"/>
    </row>
    <row r="477" spans="1:60" ht="11.25" customHeight="1" x14ac:dyDescent="0.2">
      <c r="A477" s="953" t="s">
        <v>4281</v>
      </c>
      <c r="B477" s="631" t="s">
        <v>3862</v>
      </c>
      <c r="C477" s="1013" t="s">
        <v>4216</v>
      </c>
      <c r="D477" s="1013" t="s">
        <v>4344</v>
      </c>
      <c r="E477" s="792">
        <v>5</v>
      </c>
      <c r="F477" s="1227">
        <v>830</v>
      </c>
      <c r="G477" s="1171" t="s">
        <v>106</v>
      </c>
      <c r="H477" s="1171" t="s">
        <v>106</v>
      </c>
      <c r="I477" s="947">
        <v>41.24</v>
      </c>
      <c r="J477" s="703">
        <f>(M477/I477)*100</f>
        <v>1.6673132880698351</v>
      </c>
      <c r="K477" s="950">
        <v>0.68759999999999999</v>
      </c>
      <c r="L477" s="960">
        <v>1</v>
      </c>
      <c r="M477" s="694">
        <f>K477*L477</f>
        <v>0.68759999999999999</v>
      </c>
      <c r="N477" s="943" t="s">
        <v>4282</v>
      </c>
      <c r="O477" s="795">
        <v>0.6341</v>
      </c>
      <c r="P477" s="660">
        <v>43362</v>
      </c>
      <c r="Q477" s="660">
        <v>43364</v>
      </c>
      <c r="R477" s="694">
        <f>(K477-O477)/O477*100</f>
        <v>8.4371550228670547</v>
      </c>
      <c r="S477" s="759">
        <f>IF(INDEX(Historical!$D$7:$D$1439,MATCH(B477,Historical!$B$7:$B$1450,0))=0,"n/a",(INDEX(Historical!$C$7:$C$1439,MATCH(B477,Historical!$B$7:$B$1450,0))/INDEX(Historical!$D$7:$D$1439,MATCH(B477,Historical!$B$7:$B$1450,0))-1)*100)</f>
        <v>8.43715502286706</v>
      </c>
      <c r="T477" s="759">
        <f>IF(INDEX(Historical!$F$7:$F$1432,MATCH(B477,Historical!$B$7:$B$1450,0))=0,"n/a",((INDEX(Historical!$C$7:$C$1439,MATCH(B477,Historical!$B$7:$B$1450,0))/INDEX(Historical!$F$7:$F$1432,MATCH(B477,Historical!$B$7:$B$1450,0)))^(1/3)-1)*100)</f>
        <v>9.0653170384704218</v>
      </c>
      <c r="U477" s="759">
        <f>IF(INDEX(Historical!$H$7:$H$1432,MATCH(B477,Historical!$B$7:$B$1450,0))=0,"n/a",((INDEX(Historical!$C$7:$C$1439,MATCH(B477,Historical!$B$7:$B$1450,0))/INDEX(Historical!$H$7:$H$1432,MATCH(B477,Historical!$B$7:$B$1450,0)))^(1/5)-1)*100)</f>
        <v>24.486313595888287</v>
      </c>
      <c r="V477" s="759" t="str">
        <f>IF(INDEX(Historical!$O$7:$O$1432,MATCH(B477,Historical!$B$7:$B$1450,0))=0,"n/a",((INDEX(Historical!$C$7:$C$1439,MATCH(B477,Historical!$B$7:$B$1450,0))/INDEX(Historical!$O$7:$O$1432,MATCH(B477,Historical!$B$7:$B$1450,0)))^(1/10)-1)*100)</f>
        <v>n/a</v>
      </c>
      <c r="W477" s="760" t="str">
        <f>IF(OR(U477&lt;=0,U477="n/a",V477&lt;=0,V477="n/a"),"n/a",U477/V477)</f>
        <v>n/a</v>
      </c>
      <c r="X477" s="761">
        <f>IF(OR(AJ477&lt;=0,AJ477="n/a",U477&lt;=0,U477="n/a"),"n/a",U477/AJ477)</f>
        <v>1.3235845186966642</v>
      </c>
      <c r="Y477" s="949" t="s">
        <v>4285</v>
      </c>
      <c r="Z477" s="703">
        <f>IF(OR(AC477&lt;0.01,AC477="n/a"),"n/a",M477/AC477*100)</f>
        <v>43.518987341772146</v>
      </c>
      <c r="AA477" s="959">
        <f>IF(OR(AC477&lt;0.01,AC477="n/a"),"n/a",I477/AC477)</f>
        <v>26.101265822784811</v>
      </c>
      <c r="AB477" s="960">
        <v>12</v>
      </c>
      <c r="AC477" s="938">
        <v>1.58</v>
      </c>
      <c r="AD477" s="938">
        <v>3.26</v>
      </c>
      <c r="AE477" s="938">
        <v>2.5499999999999998</v>
      </c>
      <c r="AF477" s="938">
        <v>5.75</v>
      </c>
      <c r="AG477" s="938">
        <v>23.400000000000002</v>
      </c>
      <c r="AH477" s="938">
        <v>11.899999999999999</v>
      </c>
      <c r="AI477" s="938">
        <v>7.7200000000000006</v>
      </c>
      <c r="AJ477" s="938">
        <v>18.5</v>
      </c>
      <c r="AK477" s="938">
        <v>8.07</v>
      </c>
      <c r="AL477" s="951">
        <v>7200</v>
      </c>
      <c r="AM477" s="945">
        <v>6.7</v>
      </c>
      <c r="AN477" s="938">
        <v>0</v>
      </c>
      <c r="AO477" s="802">
        <f>IF(U477="n/a","n/a",IF(AA477&lt;0,"n/a",IF(AA477="n/a","n/a",J477+U477-AA477)))</f>
        <v>5.2361061173311185E-2</v>
      </c>
      <c r="AP477" s="803">
        <f>IF(U477="n/a","n/a",J477+U477)</f>
        <v>26.153626883958122</v>
      </c>
      <c r="AQ477" s="961">
        <f>IF(OR(AC477&lt;0.01,AF477="n/a"),"n/a",(I477/SQRT(22.5*AC477*(I477/AF477))-1)*100)</f>
        <v>158.26969408052904</v>
      </c>
      <c r="AR477" s="703">
        <f>INDEX(Historical!$C$7:$C$1439,MATCH(B477,Historical!$B$7:$B$1450,0))*IF(AH477="n/a",1.03,IF(AH477&lt;0,1.01,IF(AH477&gt;10,1.1,(1+AH477/100))))</f>
        <v>0.75636000000000003</v>
      </c>
      <c r="AS477" s="959">
        <f>IF($AI477="n/a",1.03*AR477,IF($AI477&lt;0,1.01*AR477,IF($AI477&gt;10,1.1*AR477,(1+$AI477/100)*AR477)))</f>
        <v>0.81475099200000001</v>
      </c>
      <c r="AT477" s="959">
        <f>IF($AK477="n/a",1.03*AS477,IF($AK477&lt;0,1.01*AS477,IF($AK477&gt;10,1.1*AS477,(1+$AK477/100)*AS477)))</f>
        <v>0.8805013970544</v>
      </c>
      <c r="AU477" s="959">
        <f>IF($AK477="n/a",1.03*AT477,IF($AK477&lt;0,1.01*AT477,IF($AK477&gt;10,1.1*AT477,(1+$AK477/100)*AT477)))</f>
        <v>0.95155785979669005</v>
      </c>
      <c r="AV477" s="959">
        <f>IF($AK477="n/a",1.03*AU477,IF($AK477&lt;0,1.01*AU477,IF($AK477&gt;10,1.1*AU477,(1+$AK477/100)*AU477)))</f>
        <v>1.0283485790822828</v>
      </c>
      <c r="AW477" s="703">
        <f>SUM(AR477:AV477)</f>
        <v>4.431518827933373</v>
      </c>
      <c r="AX477" s="810">
        <f>AW477/I477*100</f>
        <v>10.745680960071224</v>
      </c>
      <c r="AY477" s="1017">
        <v>1.28</v>
      </c>
      <c r="AZ477" s="945">
        <v>41.91</v>
      </c>
      <c r="BA477" s="945">
        <v>-17.45</v>
      </c>
      <c r="BB477" s="945">
        <v>6.7</v>
      </c>
      <c r="BC477" s="945">
        <v>11.43</v>
      </c>
      <c r="BE477" s="666">
        <v>2014</v>
      </c>
      <c r="BF477" s="971">
        <f>IF(BE477&gt;2008,0,IF(BE477&gt;2001,1,IF(BE477&gt;1990,2,IF(BE477&gt;1980,3,IF(BE477&gt;1973,4,IF(BE477&gt;1970,5,IF(BE477&gt;1960,6,IF(BE477&gt;1958,7,IF(BE477&gt;1953,8,9)))))))))</f>
        <v>0</v>
      </c>
      <c r="BG477" s="955">
        <v>12.8</v>
      </c>
      <c r="BH477" s="937"/>
    </row>
    <row r="478" spans="1:60" s="838" customFormat="1" ht="11.25" customHeight="1" x14ac:dyDescent="0.2">
      <c r="A478" s="817" t="s">
        <v>1425</v>
      </c>
      <c r="B478" s="846" t="s">
        <v>1426</v>
      </c>
      <c r="C478" s="1013" t="s">
        <v>108</v>
      </c>
      <c r="D478" s="1013" t="s">
        <v>4365</v>
      </c>
      <c r="E478" s="818">
        <v>6</v>
      </c>
      <c r="F478" s="1227">
        <v>729</v>
      </c>
      <c r="G478" s="1236" t="s">
        <v>106</v>
      </c>
      <c r="H478" s="1236" t="s">
        <v>106</v>
      </c>
      <c r="I478" s="819">
        <v>38.700000000000003</v>
      </c>
      <c r="J478" s="820">
        <f>(M478/I478)*100</f>
        <v>3.6175710594315245</v>
      </c>
      <c r="K478" s="821">
        <v>0.35</v>
      </c>
      <c r="L478" s="822">
        <v>4</v>
      </c>
      <c r="M478" s="823">
        <f>K478*L478</f>
        <v>1.4</v>
      </c>
      <c r="N478" s="824" t="s">
        <v>241</v>
      </c>
      <c r="O478" s="825">
        <v>0.3</v>
      </c>
      <c r="P478" s="847">
        <v>43171</v>
      </c>
      <c r="Q478" s="847">
        <v>43203</v>
      </c>
      <c r="R478" s="823">
        <f>(K478-O478)/O478*100</f>
        <v>16.666666666666664</v>
      </c>
      <c r="S478" s="759">
        <f>IF(INDEX(Historical!$D$7:$D$1439,MATCH(B478,Historical!$B$7:$B$1450,0))=0,"n/a",(INDEX(Historical!$C$7:$C$1439,MATCH(B478,Historical!$B$7:$B$1450,0))/INDEX(Historical!$D$7:$D$1439,MATCH(B478,Historical!$B$7:$B$1450,0))-1)*100)</f>
        <v>16.37931034482758</v>
      </c>
      <c r="T478" s="759">
        <f>IF(INDEX(Historical!$F$7:$F$1432,MATCH(B478,Historical!$B$7:$B$1450,0))=0,"n/a",((INDEX(Historical!$C$7:$C$1439,MATCH(B478,Historical!$B$7:$B$1450,0))/INDEX(Historical!$F$7:$F$1432,MATCH(B478,Historical!$B$7:$B$1450,0)))^(1/3)-1)*100)</f>
        <v>22.189536176325642</v>
      </c>
      <c r="U478" s="759">
        <f>IF(INDEX(Historical!$H$7:$H$1432,MATCH(B478,Historical!$B$7:$B$1450,0))=0,"n/a",((INDEX(Historical!$C$7:$C$1439,MATCH(B478,Historical!$B$7:$B$1450,0))/INDEX(Historical!$H$7:$H$1432,MATCH(B478,Historical!$B$7:$B$1450,0)))^(1/5)-1)*100)</f>
        <v>16.839157253320348</v>
      </c>
      <c r="V478" s="759">
        <f>IF(INDEX(Historical!$O$7:$O$1432,MATCH(B478,Historical!$B$7:$B$1450,0))=0,"n/a",((INDEX(Historical!$C$7:$C$1439,MATCH(B478,Historical!$B$7:$B$1450,0))/INDEX(Historical!$O$7:$O$1432,MATCH(B478,Historical!$B$7:$B$1450,0)))^(1/10)-1)*100)</f>
        <v>8.4471771197698544</v>
      </c>
      <c r="W478" s="827">
        <f>IF(OR(U478&lt;=0,U478="n/a",V478&lt;=0,V478="n/a"),"n/a",U478/V478)</f>
        <v>1.9934656293532453</v>
      </c>
      <c r="X478" s="828" t="str">
        <f>IF(OR(AJ478&lt;=0,AJ478="n/a",U478&lt;=0,U478="n/a"),"n/a",U478/AJ478)</f>
        <v>n/a</v>
      </c>
      <c r="Y478" s="839"/>
      <c r="Z478" s="820" t="str">
        <f>IF(OR(AC478&lt;0.01,AC478="n/a"),"n/a",M478/AC478*100)</f>
        <v>n/a</v>
      </c>
      <c r="AA478" s="830" t="str">
        <f>IF(OR(AC478&lt;0.01,AC478="n/a"),"n/a",I478/AC478)</f>
        <v>n/a</v>
      </c>
      <c r="AB478" s="822">
        <v>12</v>
      </c>
      <c r="AC478" s="831" t="s">
        <v>137</v>
      </c>
      <c r="AD478" s="831" t="s">
        <v>137</v>
      </c>
      <c r="AE478" s="831" t="s">
        <v>137</v>
      </c>
      <c r="AF478" s="831" t="s">
        <v>137</v>
      </c>
      <c r="AG478" s="831" t="s">
        <v>137</v>
      </c>
      <c r="AH478" s="831" t="s">
        <v>137</v>
      </c>
      <c r="AI478" s="831" t="s">
        <v>137</v>
      </c>
      <c r="AJ478" s="831" t="s">
        <v>137</v>
      </c>
      <c r="AK478" s="831" t="s">
        <v>137</v>
      </c>
      <c r="AL478" s="832" t="s">
        <v>137</v>
      </c>
      <c r="AM478" s="833" t="s">
        <v>137</v>
      </c>
      <c r="AN478" s="831" t="s">
        <v>137</v>
      </c>
      <c r="AO478" s="834" t="str">
        <f>IF(U478="n/a","n/a",IF(AA478&lt;0,"n/a",IF(AA478="n/a","n/a",J478+U478-AA478)))</f>
        <v>n/a</v>
      </c>
      <c r="AP478" s="835">
        <f>IF(U478="n/a","n/a",J478+U478)</f>
        <v>20.456728312751871</v>
      </c>
      <c r="AQ478" s="836" t="str">
        <f>IF(OR(AC478&lt;0.01,AF478="n/a"),"n/a",(I478/SQRT(22.5*AC478*(I478/AF478))-1)*100)</f>
        <v>n/a</v>
      </c>
      <c r="AR478" s="703">
        <f>INDEX(Historical!$C$7:$C$1439,MATCH(B478,Historical!$B$7:$B$1450,0))*IF(AH478="n/a",1.03,IF(AH478&lt;0,1.01,IF(AH478&gt;10,1.1,(1+AH478/100))))</f>
        <v>1.3905000000000001</v>
      </c>
      <c r="AS478" s="830">
        <f>IF($AI478="n/a",1.03*AR478,IF($AI478&lt;0,1.01*AR478,IF($AI478&gt;10,1.1*AR478,(1+$AI478/100)*AR478)))</f>
        <v>1.432215</v>
      </c>
      <c r="AT478" s="830">
        <f>IF($AK478="n/a",1.03*AS478,IF($AK478&lt;0,1.01*AS478,IF($AK478&gt;10,1.1*AS478,(1+$AK478/100)*AS478)))</f>
        <v>1.47518145</v>
      </c>
      <c r="AU478" s="830">
        <f>IF($AK478="n/a",1.03*AT478,IF($AK478&lt;0,1.01*AT478,IF($AK478&gt;10,1.1*AT478,(1+$AK478/100)*AT478)))</f>
        <v>1.5194368935</v>
      </c>
      <c r="AV478" s="830">
        <f>IF($AK478="n/a",1.03*AU478,IF($AK478&lt;0,1.01*AU478,IF($AK478&gt;10,1.1*AU478,(1+$AK478/100)*AU478)))</f>
        <v>1.5650200003050001</v>
      </c>
      <c r="AW478" s="820">
        <f>SUM(AR478:AV478)</f>
        <v>7.3823533438049997</v>
      </c>
      <c r="AX478" s="837">
        <f>AW478/I478*100</f>
        <v>19.075848433604651</v>
      </c>
      <c r="AY478" s="1018" t="s">
        <v>137</v>
      </c>
      <c r="AZ478" s="833" t="s">
        <v>137</v>
      </c>
      <c r="BA478" s="833" t="s">
        <v>137</v>
      </c>
      <c r="BB478" s="833" t="s">
        <v>137</v>
      </c>
      <c r="BC478" s="833" t="s">
        <v>137</v>
      </c>
      <c r="BD478" s="1235" t="s">
        <v>4290</v>
      </c>
      <c r="BE478" s="666">
        <v>2013</v>
      </c>
      <c r="BF478" s="971">
        <f>IF(BE478&gt;2008,0,IF(BE478&gt;2001,1,IF(BE478&gt;1990,2,IF(BE478&gt;1980,3,IF(BE478&gt;1973,4,IF(BE478&gt;1970,5,IF(BE478&gt;1960,6,IF(BE478&gt;1958,7,IF(BE478&gt;1953,8,9)))))))))</f>
        <v>0</v>
      </c>
      <c r="BG478" s="892" t="s">
        <v>137</v>
      </c>
    </row>
    <row r="479" spans="1:60" ht="11.25" customHeight="1" x14ac:dyDescent="0.2">
      <c r="A479" s="936" t="s">
        <v>271</v>
      </c>
      <c r="B479" s="948" t="s">
        <v>272</v>
      </c>
      <c r="C479" s="1013" t="s">
        <v>247</v>
      </c>
      <c r="D479" s="1013" t="s">
        <v>4343</v>
      </c>
      <c r="E479" s="792">
        <v>57</v>
      </c>
      <c r="F479" s="1227">
        <v>12</v>
      </c>
      <c r="G479" s="1227" t="s">
        <v>37</v>
      </c>
      <c r="H479" s="1227" t="s">
        <v>115</v>
      </c>
      <c r="I479" s="938">
        <v>101.4</v>
      </c>
      <c r="J479" s="703">
        <f>(M479/I479)*100</f>
        <v>2.1696252465483234</v>
      </c>
      <c r="K479" s="950">
        <v>0.55000000000000004</v>
      </c>
      <c r="L479" s="960">
        <v>4</v>
      </c>
      <c r="M479" s="694">
        <f>K479*L479</f>
        <v>2.2000000000000002</v>
      </c>
      <c r="N479" s="943" t="s">
        <v>273</v>
      </c>
      <c r="O479" s="795">
        <v>0.48</v>
      </c>
      <c r="P479" s="934">
        <v>43669</v>
      </c>
      <c r="Q479" s="934">
        <v>43684</v>
      </c>
      <c r="R479" s="694">
        <f>(K479-O479)/O479*100</f>
        <v>14.583333333333348</v>
      </c>
      <c r="S479" s="759">
        <f>IF(INDEX(Historical!$D$7:$D$1439,MATCH(B479,Historical!$B$7:$B$1450,0))=0,"n/a",(INDEX(Historical!$C$7:$C$1439,MATCH(B479,Historical!$B$7:$B$1450,0))/INDEX(Historical!$D$7:$D$1439,MATCH(B479,Historical!$B$7:$B$1450,0))-1)*100)</f>
        <v>17.105263157894733</v>
      </c>
      <c r="T479" s="759">
        <f>IF(INDEX(Historical!$F$7:$F$1432,MATCH(B479,Historical!$B$7:$B$1450,0))=0,"n/a",((INDEX(Historical!$C$7:$C$1439,MATCH(B479,Historical!$B$7:$B$1450,0))/INDEX(Historical!$F$7:$F$1432,MATCH(B479,Historical!$B$7:$B$1450,0)))^(1/3)-1)*100)</f>
        <v>20.394489672862392</v>
      </c>
      <c r="U479" s="759">
        <f>IF(INDEX(Historical!$H$7:$H$1432,MATCH(B479,Historical!$B$7:$B$1450,0))=0,"n/a",((INDEX(Historical!$C$7:$C$1439,MATCH(B479,Historical!$B$7:$B$1450,0))/INDEX(Historical!$H$7:$H$1432,MATCH(B479,Historical!$B$7:$B$1450,0)))^(1/5)-1)*100)</f>
        <v>21.222215738583429</v>
      </c>
      <c r="V479" s="759">
        <f>IF(INDEX(Historical!$O$7:$O$1432,MATCH(B479,Historical!$B$7:$B$1450,0))=0,"n/a",((INDEX(Historical!$C$7:$C$1439,MATCH(B479,Historical!$B$7:$B$1450,0))/INDEX(Historical!$O$7:$O$1432,MATCH(B479,Historical!$B$7:$B$1450,0)))^(1/10)-1)*100)</f>
        <v>18.356089135214827</v>
      </c>
      <c r="W479" s="760">
        <f>IF(OR(U479&lt;=0,U479="n/a",V479&lt;=0,V479="n/a"),"n/a",U479/V479)</f>
        <v>1.1561403729441555</v>
      </c>
      <c r="X479" s="761">
        <f>IF(OR(AJ479&lt;=0,AJ479="n/a",U479&lt;=0,U479="n/a"),"n/a",U479/AJ479)</f>
        <v>3.5969857184039715</v>
      </c>
      <c r="Y479" s="948"/>
      <c r="Z479" s="703">
        <f>IF(OR(AC479&lt;0.01,AC479="n/a"),"n/a",M479/AC479*100)</f>
        <v>75.342465753424676</v>
      </c>
      <c r="AA479" s="959">
        <f>IF(OR(AC479&lt;0.01,AC479="n/a"),"n/a",I479/AC479)</f>
        <v>34.726027397260275</v>
      </c>
      <c r="AB479" s="960">
        <v>1</v>
      </c>
      <c r="AC479" s="938">
        <v>2.92</v>
      </c>
      <c r="AD479" s="938">
        <v>2.5499999999999998</v>
      </c>
      <c r="AE479" s="938">
        <v>1.1499999999999999</v>
      </c>
      <c r="AF479" s="938">
        <v>25.5</v>
      </c>
      <c r="AG479" s="938">
        <v>52.400000000000006</v>
      </c>
      <c r="AH479" s="938">
        <v>-30.9</v>
      </c>
      <c r="AI479" s="938">
        <v>18.32</v>
      </c>
      <c r="AJ479" s="938">
        <v>5.8999999999999995</v>
      </c>
      <c r="AK479" s="938">
        <v>13.900000000000002</v>
      </c>
      <c r="AL479" s="951">
        <v>82600</v>
      </c>
      <c r="AM479" s="945">
        <v>0.16999999999999998</v>
      </c>
      <c r="AN479" s="938">
        <v>5.42</v>
      </c>
      <c r="AO479" s="802">
        <f>IF(U479="n/a","n/a",IF(AA479&lt;0,"n/a",IF(AA479="n/a","n/a",J479+U479-AA479)))</f>
        <v>-11.334186412128521</v>
      </c>
      <c r="AP479" s="803">
        <f>IF(U479="n/a","n/a",J479+U479)</f>
        <v>23.391840985131754</v>
      </c>
      <c r="AQ479" s="961">
        <f>IF(OR(AC479&lt;0.01,AF479="n/a"),"n/a",(I479/SQRT(22.5*AC479*(I479/AF479))-1)*100)</f>
        <v>527.34491616304376</v>
      </c>
      <c r="AR479" s="703">
        <f>INDEX(Historical!$C$7:$C$1439,MATCH(B479,Historical!$B$7:$B$1450,0))*IF(AH479="n/a",1.03,IF(AH479&lt;0,1.01,IF(AH479&gt;10,1.1,(1+AH479/100))))</f>
        <v>1.7978000000000001</v>
      </c>
      <c r="AS479" s="959">
        <f>IF($AI479="n/a",1.03*AR479,IF($AI479&lt;0,1.01*AR479,IF($AI479&gt;10,1.1*AR479,(1+$AI479/100)*AR479)))</f>
        <v>1.9775800000000003</v>
      </c>
      <c r="AT479" s="959">
        <f>IF($AK479="n/a",1.03*AS479,IF($AK479&lt;0,1.01*AS479,IF($AK479&gt;10,1.1*AS479,(1+$AK479/100)*AS479)))</f>
        <v>2.1753380000000004</v>
      </c>
      <c r="AU479" s="959">
        <f>IF($AK479="n/a",1.03*AT479,IF($AK479&lt;0,1.01*AT479,IF($AK479&gt;10,1.1*AT479,(1+$AK479/100)*AT479)))</f>
        <v>2.3928718000000009</v>
      </c>
      <c r="AV479" s="959">
        <f>IF($AK479="n/a",1.03*AU479,IF($AK479&lt;0,1.01*AU479,IF($AK479&gt;10,1.1*AU479,(1+$AK479/100)*AU479)))</f>
        <v>2.6321589800000011</v>
      </c>
      <c r="AW479" s="703">
        <f>SUM(AR479:AV479)</f>
        <v>10.975748780000002</v>
      </c>
      <c r="AX479" s="810">
        <f>AW479/I479*100</f>
        <v>10.824209842209074</v>
      </c>
      <c r="AY479" s="1017">
        <v>1.35</v>
      </c>
      <c r="AZ479" s="945">
        <v>19.650000000000002</v>
      </c>
      <c r="BA479" s="945">
        <v>-14.23</v>
      </c>
      <c r="BB479" s="945">
        <v>0.80999999999999994</v>
      </c>
      <c r="BC479" s="945">
        <v>0.86</v>
      </c>
      <c r="BE479" s="666">
        <v>1963</v>
      </c>
      <c r="BF479" s="971">
        <f>IF(BE479&gt;2008,0,IF(BE479&gt;2001,1,IF(BE479&gt;1990,2,IF(BE479&gt;1980,3,IF(BE479&gt;1973,4,IF(BE479&gt;1970,5,IF(BE479&gt;1960,6,IF(BE479&gt;1958,7,IF(BE479&gt;1953,8,9)))))))))</f>
        <v>6</v>
      </c>
      <c r="BG479" s="955">
        <v>6.2</v>
      </c>
      <c r="BH479" s="936"/>
    </row>
    <row r="480" spans="1:60" ht="11.25" customHeight="1" x14ac:dyDescent="0.2">
      <c r="A480" s="944" t="s">
        <v>1399</v>
      </c>
      <c r="B480" s="948" t="s">
        <v>1400</v>
      </c>
      <c r="C480" s="1013" t="s">
        <v>4216</v>
      </c>
      <c r="D480" s="1013" t="s">
        <v>4352</v>
      </c>
      <c r="E480" s="792">
        <v>5</v>
      </c>
      <c r="F480" s="1227">
        <v>824</v>
      </c>
      <c r="G480" s="1227" t="s">
        <v>106</v>
      </c>
      <c r="H480" s="1227" t="s">
        <v>106</v>
      </c>
      <c r="I480" s="947">
        <v>208.61</v>
      </c>
      <c r="J480" s="703">
        <f>(M480/I480)*100</f>
        <v>2.1091989837495806</v>
      </c>
      <c r="K480" s="950">
        <v>1.1000000000000001</v>
      </c>
      <c r="L480" s="960">
        <v>4</v>
      </c>
      <c r="M480" s="694">
        <f>K480*L480</f>
        <v>4.4000000000000004</v>
      </c>
      <c r="N480" s="943" t="s">
        <v>127</v>
      </c>
      <c r="O480" s="795">
        <v>0.5</v>
      </c>
      <c r="P480" s="939">
        <v>43256</v>
      </c>
      <c r="Q480" s="939">
        <v>43278</v>
      </c>
      <c r="R480" s="694">
        <f>(K480-O480)/O480*100</f>
        <v>120.00000000000001</v>
      </c>
      <c r="S480" s="759">
        <f>IF(INDEX(Historical!$D$7:$D$1439,MATCH(B480,Historical!$B$7:$B$1450,0))=0,"n/a",(INDEX(Historical!$C$7:$C$1439,MATCH(B480,Historical!$B$7:$B$1450,0))/INDEX(Historical!$D$7:$D$1439,MATCH(B480,Historical!$B$7:$B$1450,0))-1)*100)</f>
        <v>77.777777777777786</v>
      </c>
      <c r="T480" s="759">
        <f>IF(INDEX(Historical!$F$7:$F$1432,MATCH(B480,Historical!$B$7:$B$1450,0))=0,"n/a",((INDEX(Historical!$C$7:$C$1439,MATCH(B480,Historical!$B$7:$B$1450,0))/INDEX(Historical!$F$7:$F$1432,MATCH(B480,Historical!$B$7:$B$1450,0)))^(1/3)-1)*100)</f>
        <v>49.380158218572156</v>
      </c>
      <c r="U480" s="759" t="str">
        <f>IF(INDEX(Historical!$H$7:$H$1432,MATCH(B480,Historical!$B$7:$B$1450,0))=0,"n/a",((INDEX(Historical!$C$7:$C$1439,MATCH(B480,Historical!$B$7:$B$1450,0))/INDEX(Historical!$H$7:$H$1432,MATCH(B480,Historical!$B$7:$B$1450,0)))^(1/5)-1)*100)</f>
        <v>n/a</v>
      </c>
      <c r="V480" s="759" t="str">
        <f>IF(INDEX(Historical!$O$7:$O$1432,MATCH(B480,Historical!$B$7:$B$1450,0))=0,"n/a",((INDEX(Historical!$C$7:$C$1439,MATCH(B480,Historical!$B$7:$B$1450,0))/INDEX(Historical!$O$7:$O$1432,MATCH(B480,Historical!$B$7:$B$1450,0)))^(1/10)-1)*100)</f>
        <v>n/a</v>
      </c>
      <c r="W480" s="760" t="str">
        <f>IF(OR(U480&lt;=0,U480="n/a",V480&lt;=0,V480="n/a"),"n/a",U480/V480)</f>
        <v>n/a</v>
      </c>
      <c r="X480" s="761" t="str">
        <f>IF(OR(AJ480&lt;=0,AJ480="n/a",U480&lt;=0,U480="n/a"),"n/a",U480/AJ480)</f>
        <v>n/a</v>
      </c>
      <c r="Y480" s="714"/>
      <c r="Z480" s="703">
        <f>IF(OR(AC480&lt;0.01,AC480="n/a"),"n/a",M480/AC480*100)</f>
        <v>28.552887735236858</v>
      </c>
      <c r="AA480" s="959">
        <f>IF(OR(AC480&lt;0.01,AC480="n/a"),"n/a",I480/AC480)</f>
        <v>13.537313432835822</v>
      </c>
      <c r="AB480" s="960">
        <v>6</v>
      </c>
      <c r="AC480" s="938">
        <v>15.41</v>
      </c>
      <c r="AD480" s="938" t="s">
        <v>137</v>
      </c>
      <c r="AE480" s="938">
        <v>3.04</v>
      </c>
      <c r="AF480" s="938">
        <v>6.04</v>
      </c>
      <c r="AG480" s="938">
        <v>46.7</v>
      </c>
      <c r="AH480" s="938">
        <v>78.2</v>
      </c>
      <c r="AI480" s="938">
        <v>1.6099999999999999</v>
      </c>
      <c r="AJ480" s="938">
        <v>90.5</v>
      </c>
      <c r="AK480" s="938">
        <v>-0.06</v>
      </c>
      <c r="AL480" s="951">
        <v>31680</v>
      </c>
      <c r="AM480" s="945">
        <v>0.4</v>
      </c>
      <c r="AN480" s="938">
        <v>0.91</v>
      </c>
      <c r="AO480" s="802" t="str">
        <f>IF(U480="n/a","n/a",IF(AA480&lt;0,"n/a",IF(AA480="n/a","n/a",J480+U480-AA480)))</f>
        <v>n/a</v>
      </c>
      <c r="AP480" s="803" t="str">
        <f>IF(U480="n/a","n/a",J480+U480)</f>
        <v>n/a</v>
      </c>
      <c r="AQ480" s="961">
        <f>IF(OR(AC480&lt;0.01,AF480="n/a"),"n/a",(I480/SQRT(22.5*AC480*(I480/AF480))-1)*100)</f>
        <v>90.630967677025851</v>
      </c>
      <c r="AR480" s="703">
        <f>INDEX(Historical!$C$7:$C$1439,MATCH(B480,Historical!$B$7:$B$1450,0))*IF(AH480="n/a",1.03,IF(AH480&lt;0,1.01,IF(AH480&gt;10,1.1,(1+AH480/100))))</f>
        <v>3.5200000000000005</v>
      </c>
      <c r="AS480" s="959">
        <f>IF($AI480="n/a",1.03*AR480,IF($AI480&lt;0,1.01*AR480,IF($AI480&gt;10,1.1*AR480,(1+$AI480/100)*AR480)))</f>
        <v>3.5766720000000003</v>
      </c>
      <c r="AT480" s="959">
        <f>IF($AK480="n/a",1.03*AS480,IF($AK480&lt;0,1.01*AS480,IF($AK480&gt;10,1.1*AS480,(1+$AK480/100)*AS480)))</f>
        <v>3.6124387200000005</v>
      </c>
      <c r="AU480" s="959">
        <f>IF($AK480="n/a",1.03*AT480,IF($AK480&lt;0,1.01*AT480,IF($AK480&gt;10,1.1*AT480,(1+$AK480/100)*AT480)))</f>
        <v>3.6485631072000007</v>
      </c>
      <c r="AV480" s="959">
        <f>IF($AK480="n/a",1.03*AU480,IF($AK480&lt;0,1.01*AU480,IF($AK480&gt;10,1.1*AU480,(1+$AK480/100)*AU480)))</f>
        <v>3.6850487382720005</v>
      </c>
      <c r="AW480" s="703">
        <f>SUM(AR480:AV480)</f>
        <v>18.042722565472005</v>
      </c>
      <c r="AX480" s="810">
        <f>AW480/I480*100</f>
        <v>8.6490209316293569</v>
      </c>
      <c r="AY480" s="1017">
        <v>1.63</v>
      </c>
      <c r="AZ480" s="945">
        <v>70.099999999999994</v>
      </c>
      <c r="BA480" s="945">
        <v>-4.5199999999999996</v>
      </c>
      <c r="BB480" s="945">
        <v>11.04</v>
      </c>
      <c r="BC480" s="945">
        <v>22.35</v>
      </c>
      <c r="BE480" s="666">
        <v>2014</v>
      </c>
      <c r="BF480" s="971">
        <f>IF(BE480&gt;2008,0,IF(BE480&gt;2001,1,IF(BE480&gt;1990,2,IF(BE480&gt;1980,3,IF(BE480&gt;1973,4,IF(BE480&gt;1970,5,IF(BE480&gt;1960,6,IF(BE480&gt;1958,7,IF(BE480&gt;1953,8,9)))))))))</f>
        <v>0</v>
      </c>
      <c r="BG480" s="955">
        <v>22.7</v>
      </c>
      <c r="BH480" s="936"/>
    </row>
    <row r="481" spans="1:60" ht="11.25" customHeight="1" x14ac:dyDescent="0.2">
      <c r="A481" s="944" t="s">
        <v>1415</v>
      </c>
      <c r="B481" s="948" t="s">
        <v>1416</v>
      </c>
      <c r="C481" s="1013" t="s">
        <v>4345</v>
      </c>
      <c r="D481" s="1013" t="s">
        <v>4346</v>
      </c>
      <c r="E481" s="793">
        <v>6</v>
      </c>
      <c r="F481" s="1227">
        <v>715</v>
      </c>
      <c r="G481" s="1204" t="s">
        <v>106</v>
      </c>
      <c r="H481" s="1204" t="s">
        <v>106</v>
      </c>
      <c r="I481" s="947">
        <v>97.49</v>
      </c>
      <c r="J481" s="703">
        <f>(M481/I481)*100</f>
        <v>4.1029849215304139</v>
      </c>
      <c r="K481" s="950">
        <v>1</v>
      </c>
      <c r="L481" s="960">
        <v>4</v>
      </c>
      <c r="M481" s="694">
        <f>K481*L481</f>
        <v>4</v>
      </c>
      <c r="N481" s="943" t="s">
        <v>285</v>
      </c>
      <c r="O481" s="795">
        <v>0.95</v>
      </c>
      <c r="P481" s="939">
        <v>42839</v>
      </c>
      <c r="Q481" s="939">
        <v>42851</v>
      </c>
      <c r="R481" s="694">
        <f>(K481-O481)/O481*100</f>
        <v>5.2631578947368478</v>
      </c>
      <c r="S481" s="759">
        <f>IF(INDEX(Historical!$D$7:$D$1439,MATCH(B481,Historical!$B$7:$B$1450,0))=0,"n/a",(INDEX(Historical!$C$7:$C$1439,MATCH(B481,Historical!$B$7:$B$1450,0))/INDEX(Historical!$D$7:$D$1439,MATCH(B481,Historical!$B$7:$B$1450,0))-1)*100)</f>
        <v>1.2658227848101111</v>
      </c>
      <c r="T481" s="759">
        <f>IF(INDEX(Historical!$F$7:$F$1432,MATCH(B481,Historical!$B$7:$B$1450,0))=0,"n/a",((INDEX(Historical!$C$7:$C$1439,MATCH(B481,Historical!$B$7:$B$1450,0))/INDEX(Historical!$F$7:$F$1432,MATCH(B481,Historical!$B$7:$B$1450,0)))^(1/3)-1)*100)</f>
        <v>7.7217345015941907</v>
      </c>
      <c r="U481" s="759">
        <f>IF(INDEX(Historical!$H$7:$H$1432,MATCH(B481,Historical!$B$7:$B$1450,0))=0,"n/a",((INDEX(Historical!$C$7:$C$1439,MATCH(B481,Historical!$B$7:$B$1450,0))/INDEX(Historical!$H$7:$H$1432,MATCH(B481,Historical!$B$7:$B$1450,0)))^(1/5)-1)*100)</f>
        <v>14.641464238379465</v>
      </c>
      <c r="V481" s="759">
        <f>IF(INDEX(Historical!$O$7:$O$1432,MATCH(B481,Historical!$B$7:$B$1450,0))=0,"n/a",((INDEX(Historical!$C$7:$C$1439,MATCH(B481,Historical!$B$7:$B$1450,0))/INDEX(Historical!$O$7:$O$1432,MATCH(B481,Historical!$B$7:$B$1450,0)))^(1/10)-1)*100)</f>
        <v>4.6872874643600904</v>
      </c>
      <c r="W481" s="760">
        <f>IF(OR(U481&lt;=0,U481="n/a",V481&lt;=0,V481="n/a"),"n/a",U481/V481)</f>
        <v>3.123654000252003</v>
      </c>
      <c r="X481" s="761">
        <f>IF(OR(AJ481&lt;=0,AJ481="n/a",U481&lt;=0,U481="n/a"),"n/a",U481/AJ481)</f>
        <v>1.0097561543709976</v>
      </c>
      <c r="Y481" s="727" t="s">
        <v>4421</v>
      </c>
      <c r="Z481" s="703">
        <f>IF(OR(AC481&lt;0.01,AC481="n/a"),"n/a",M481/AC481*100)</f>
        <v>90.090090090090087</v>
      </c>
      <c r="AA481" s="959">
        <f>IF(OR(AC481&lt;0.01,AC481="n/a"),"n/a",I481/AC481)</f>
        <v>21.957207207207205</v>
      </c>
      <c r="AB481" s="960">
        <v>12</v>
      </c>
      <c r="AC481" s="938">
        <v>4.4400000000000004</v>
      </c>
      <c r="AD481" s="938">
        <v>4.38</v>
      </c>
      <c r="AE481" s="938">
        <v>8.25</v>
      </c>
      <c r="AF481" s="938">
        <v>2.21</v>
      </c>
      <c r="AG481" s="938">
        <v>10.199999999999999</v>
      </c>
      <c r="AH481" s="938">
        <v>113.9</v>
      </c>
      <c r="AI481" s="938">
        <v>3.52</v>
      </c>
      <c r="AJ481" s="938">
        <v>14.499999999999998</v>
      </c>
      <c r="AK481" s="938">
        <v>5</v>
      </c>
      <c r="AL481" s="951">
        <v>4580</v>
      </c>
      <c r="AM481" s="945">
        <v>0.5</v>
      </c>
      <c r="AN481" s="938">
        <v>0.88</v>
      </c>
      <c r="AO481" s="802">
        <f>IF(U481="n/a","n/a",IF(AA481&lt;0,"n/a",IF(AA481="n/a","n/a",J481+U481-AA481)))</f>
        <v>-3.2127580472973278</v>
      </c>
      <c r="AP481" s="803">
        <f>IF(U481="n/a","n/a",J481+U481)</f>
        <v>18.744449159909877</v>
      </c>
      <c r="AQ481" s="961">
        <f>IF(OR(AC481&lt;0.01,AF481="n/a"),"n/a",(I481/SQRT(22.5*AC481*(I481/AF481))-1)*100)</f>
        <v>46.856586017981705</v>
      </c>
      <c r="AR481" s="703">
        <f>INDEX(Historical!$C$7:$C$1439,MATCH(B481,Historical!$B$7:$B$1450,0))*IF(AH481="n/a",1.03,IF(AH481&lt;0,1.01,IF(AH481&gt;10,1.1,(1+AH481/100))))</f>
        <v>4.4000000000000004</v>
      </c>
      <c r="AS481" s="959">
        <f>IF($AI481="n/a",1.03*AR481,IF($AI481&lt;0,1.01*AR481,IF($AI481&gt;10,1.1*AR481,(1+$AI481/100)*AR481)))</f>
        <v>4.5548799999999998</v>
      </c>
      <c r="AT481" s="959">
        <f>IF($AK481="n/a",1.03*AS481,IF($AK481&lt;0,1.01*AS481,IF($AK481&gt;10,1.1*AS481,(1+$AK481/100)*AS481)))</f>
        <v>4.7826240000000002</v>
      </c>
      <c r="AU481" s="959">
        <f>IF($AK481="n/a",1.03*AT481,IF($AK481&lt;0,1.01*AT481,IF($AK481&gt;10,1.1*AT481,(1+$AK481/100)*AT481)))</f>
        <v>5.0217552000000003</v>
      </c>
      <c r="AV481" s="959">
        <f>IF($AK481="n/a",1.03*AU481,IF($AK481&lt;0,1.01*AU481,IF($AK481&gt;10,1.1*AU481,(1+$AK481/100)*AU481)))</f>
        <v>5.2728429600000002</v>
      </c>
      <c r="AW481" s="703">
        <f>SUM(AR481:AV481)</f>
        <v>24.032102160000001</v>
      </c>
      <c r="AX481" s="810">
        <f>AW481/I481*100</f>
        <v>24.650838198789621</v>
      </c>
      <c r="AY481" s="1017">
        <v>0.35</v>
      </c>
      <c r="AZ481" s="945">
        <v>9.64</v>
      </c>
      <c r="BA481" s="945">
        <v>-5.27</v>
      </c>
      <c r="BB481" s="945">
        <v>-0.22999999999999998</v>
      </c>
      <c r="BC481" s="945">
        <v>1.28</v>
      </c>
      <c r="BE481" s="666">
        <v>2014</v>
      </c>
      <c r="BF481" s="971">
        <f>IF(BE481&gt;2008,0,IF(BE481&gt;2001,1,IF(BE481&gt;1990,2,IF(BE481&gt;1980,3,IF(BE481&gt;1973,4,IF(BE481&gt;1970,5,IF(BE481&gt;1960,6,IF(BE481&gt;1958,7,IF(BE481&gt;1953,8,9)))))))))</f>
        <v>0</v>
      </c>
      <c r="BG481" s="955">
        <v>5.3</v>
      </c>
      <c r="BH481" s="937"/>
    </row>
    <row r="482" spans="1:60" ht="11.25" customHeight="1" x14ac:dyDescent="0.2">
      <c r="A482" s="944" t="s">
        <v>659</v>
      </c>
      <c r="B482" s="948" t="s">
        <v>660</v>
      </c>
      <c r="C482" s="1013" t="s">
        <v>112</v>
      </c>
      <c r="D482" s="1013" t="s">
        <v>4383</v>
      </c>
      <c r="E482" s="792">
        <v>15</v>
      </c>
      <c r="F482" s="1227">
        <v>263</v>
      </c>
      <c r="G482" s="1227" t="s">
        <v>106</v>
      </c>
      <c r="H482" s="1227" t="s">
        <v>106</v>
      </c>
      <c r="I482" s="947">
        <v>111.27</v>
      </c>
      <c r="J482" s="703">
        <f>(M482/I482)*100</f>
        <v>0.66504897995865908</v>
      </c>
      <c r="K482" s="950">
        <v>0.185</v>
      </c>
      <c r="L482" s="960">
        <v>4</v>
      </c>
      <c r="M482" s="694">
        <f>K482*L482</f>
        <v>0.74</v>
      </c>
      <c r="N482" s="943" t="s">
        <v>595</v>
      </c>
      <c r="O482" s="795">
        <v>0.16500000000000001</v>
      </c>
      <c r="P482" s="934">
        <v>43686</v>
      </c>
      <c r="Q482" s="934">
        <v>43707</v>
      </c>
      <c r="R482" s="694">
        <f>(K482-O482)/O482*100</f>
        <v>12.121212121212114</v>
      </c>
      <c r="S482" s="759">
        <f>IF(INDEX(Historical!$D$7:$D$1439,MATCH(B482,Historical!$B$7:$B$1450,0))=0,"n/a",(INDEX(Historical!$C$7:$C$1439,MATCH(B482,Historical!$B$7:$B$1450,0))/INDEX(Historical!$D$7:$D$1439,MATCH(B482,Historical!$B$7:$B$1450,0))-1)*100)</f>
        <v>65.789473684210535</v>
      </c>
      <c r="T482" s="759">
        <f>IF(INDEX(Historical!$F$7:$F$1432,MATCH(B482,Historical!$B$7:$B$1450,0))=0,"n/a",((INDEX(Historical!$C$7:$C$1439,MATCH(B482,Historical!$B$7:$B$1450,0))/INDEX(Historical!$F$7:$F$1432,MATCH(B482,Historical!$B$7:$B$1450,0)))^(1/3)-1)*100)</f>
        <v>28.057916498749425</v>
      </c>
      <c r="U482" s="759">
        <f>IF(INDEX(Historical!$H$7:$H$1432,MATCH(B482,Historical!$B$7:$B$1450,0))=0,"n/a",((INDEX(Historical!$C$7:$C$1439,MATCH(B482,Historical!$B$7:$B$1450,0))/INDEX(Historical!$H$7:$H$1432,MATCH(B482,Historical!$B$7:$B$1450,0)))^(1/5)-1)*100)</f>
        <v>20.304011267322686</v>
      </c>
      <c r="V482" s="759">
        <f>IF(INDEX(Historical!$O$7:$O$1432,MATCH(B482,Historical!$B$7:$B$1450,0))=0,"n/a",((INDEX(Historical!$C$7:$C$1439,MATCH(B482,Historical!$B$7:$B$1450,0))/INDEX(Historical!$O$7:$O$1432,MATCH(B482,Historical!$B$7:$B$1450,0)))^(1/10)-1)*100)</f>
        <v>15.053778275661367</v>
      </c>
      <c r="W482" s="760">
        <f>IF(OR(U482&lt;=0,U482="n/a",V482&lt;=0,V482="n/a"),"n/a",U482/V482)</f>
        <v>1.3487651336109943</v>
      </c>
      <c r="X482" s="761">
        <f>IF(OR(AJ482&lt;=0,AJ482="n/a",U482&lt;=0,U482="n/a"),"n/a",U482/AJ482)</f>
        <v>1.2085720992453979</v>
      </c>
      <c r="Y482" s="718"/>
      <c r="Z482" s="703">
        <f>IF(OR(AC482&lt;0.01,AC482="n/a"),"n/a",M482/AC482*100)</f>
        <v>12.627986348122866</v>
      </c>
      <c r="AA482" s="959">
        <f>IF(OR(AC482&lt;0.01,AC482="n/a"),"n/a",I482/AC482)</f>
        <v>18.988054607508531</v>
      </c>
      <c r="AB482" s="960">
        <v>12</v>
      </c>
      <c r="AC482" s="938">
        <v>5.86</v>
      </c>
      <c r="AD482" s="938">
        <v>7.78</v>
      </c>
      <c r="AE482" s="938">
        <v>1.02</v>
      </c>
      <c r="AF482" s="938">
        <v>6.23</v>
      </c>
      <c r="AG482" s="938">
        <v>36.5</v>
      </c>
      <c r="AH482" s="938">
        <v>36.6</v>
      </c>
      <c r="AI482" s="938">
        <v>3.5999999999999996</v>
      </c>
      <c r="AJ482" s="938">
        <v>16.8</v>
      </c>
      <c r="AK482" s="938">
        <v>2.48</v>
      </c>
      <c r="AL482" s="951">
        <v>4540</v>
      </c>
      <c r="AM482" s="945">
        <v>1</v>
      </c>
      <c r="AN482" s="938">
        <v>0.22</v>
      </c>
      <c r="AO482" s="802">
        <f>IF(U482="n/a","n/a",IF(AA482&lt;0,"n/a",IF(AA482="n/a","n/a",J482+U482-AA482)))</f>
        <v>1.981005639772814</v>
      </c>
      <c r="AP482" s="803">
        <f>IF(U482="n/a","n/a",J482+U482)</f>
        <v>20.969060247281345</v>
      </c>
      <c r="AQ482" s="961">
        <f>IF(OR(AC482&lt;0.01,AF482="n/a"),"n/a",(I482/SQRT(22.5*AC482*(I482/AF482))-1)*100)</f>
        <v>129.29416352002039</v>
      </c>
      <c r="AR482" s="703">
        <f>INDEX(Historical!$C$7:$C$1439,MATCH(B482,Historical!$B$7:$B$1450,0))*IF(AH482="n/a",1.03,IF(AH482&lt;0,1.01,IF(AH482&gt;10,1.1,(1+AH482/100))))</f>
        <v>0.69300000000000006</v>
      </c>
      <c r="AS482" s="959">
        <f>IF($AI482="n/a",1.03*AR482,IF($AI482&lt;0,1.01*AR482,IF($AI482&gt;10,1.1*AR482,(1+$AI482/100)*AR482)))</f>
        <v>0.71794800000000003</v>
      </c>
      <c r="AT482" s="959">
        <f>IF($AK482="n/a",1.03*AS482,IF($AK482&lt;0,1.01*AS482,IF($AK482&gt;10,1.1*AS482,(1+$AK482/100)*AS482)))</f>
        <v>0.73575311040000002</v>
      </c>
      <c r="AU482" s="959">
        <f>IF($AK482="n/a",1.03*AT482,IF($AK482&lt;0,1.01*AT482,IF($AK482&gt;10,1.1*AT482,(1+$AK482/100)*AT482)))</f>
        <v>0.75399978753791996</v>
      </c>
      <c r="AV482" s="959">
        <f>IF($AK482="n/a",1.03*AU482,IF($AK482&lt;0,1.01*AU482,IF($AK482&gt;10,1.1*AU482,(1+$AK482/100)*AU482)))</f>
        <v>0.77269898226886036</v>
      </c>
      <c r="AW482" s="703">
        <f>SUM(AR482:AV482)</f>
        <v>3.6733998802067802</v>
      </c>
      <c r="AX482" s="810">
        <f>AW482/I482*100</f>
        <v>3.301338977448351</v>
      </c>
      <c r="AY482" s="1017">
        <v>1.27</v>
      </c>
      <c r="AZ482" s="945">
        <v>23.32</v>
      </c>
      <c r="BA482" s="945">
        <v>-13.54</v>
      </c>
      <c r="BB482" s="945">
        <v>5.79</v>
      </c>
      <c r="BC482" s="945">
        <v>5.87</v>
      </c>
      <c r="BE482" s="666">
        <v>2005</v>
      </c>
      <c r="BF482" s="971">
        <f>IF(BE482&gt;2008,0,IF(BE482&gt;2001,1,IF(BE482&gt;1990,2,IF(BE482&gt;1980,3,IF(BE482&gt;1973,4,IF(BE482&gt;1970,5,IF(BE482&gt;1960,6,IF(BE482&gt;1958,7,IF(BE482&gt;1953,8,9)))))))))</f>
        <v>1</v>
      </c>
      <c r="BG482" s="955">
        <v>18.8</v>
      </c>
      <c r="BH482" s="937"/>
    </row>
    <row r="483" spans="1:60" ht="11.25" customHeight="1" x14ac:dyDescent="0.2">
      <c r="A483" s="936" t="s">
        <v>1405</v>
      </c>
      <c r="B483" s="948" t="s">
        <v>1406</v>
      </c>
      <c r="C483" s="1013" t="s">
        <v>108</v>
      </c>
      <c r="D483" s="1013" t="s">
        <v>4365</v>
      </c>
      <c r="E483" s="792">
        <v>9</v>
      </c>
      <c r="F483" s="1227">
        <v>416</v>
      </c>
      <c r="G483" s="1227" t="s">
        <v>106</v>
      </c>
      <c r="H483" s="1227" t="s">
        <v>106</v>
      </c>
      <c r="I483" s="947">
        <v>42.74</v>
      </c>
      <c r="J483" s="703">
        <f>(M483/I483)*100</f>
        <v>2.3397285914833881</v>
      </c>
      <c r="K483" s="950">
        <v>0.25</v>
      </c>
      <c r="L483" s="960">
        <v>4</v>
      </c>
      <c r="M483" s="694">
        <f>K483*L483</f>
        <v>1</v>
      </c>
      <c r="N483" s="943" t="s">
        <v>1246</v>
      </c>
      <c r="O483" s="795">
        <v>0.22</v>
      </c>
      <c r="P483" s="934">
        <v>43500</v>
      </c>
      <c r="Q483" s="934">
        <v>43515</v>
      </c>
      <c r="R483" s="694">
        <f>(K483-O483)/O483*100</f>
        <v>13.636363636363635</v>
      </c>
      <c r="S483" s="759">
        <f>IF(INDEX(Historical!$D$7:$D$1439,MATCH(B483,Historical!$B$7:$B$1450,0))=0,"n/a",(INDEX(Historical!$C$7:$C$1439,MATCH(B483,Historical!$B$7:$B$1450,0))/INDEX(Historical!$D$7:$D$1439,MATCH(B483,Historical!$B$7:$B$1450,0))-1)*100)</f>
        <v>14.754098360655732</v>
      </c>
      <c r="T483" s="759">
        <f>IF(INDEX(Historical!$F$7:$F$1432,MATCH(B483,Historical!$B$7:$B$1450,0))=0,"n/a",((INDEX(Historical!$C$7:$C$1439,MATCH(B483,Historical!$B$7:$B$1450,0))/INDEX(Historical!$F$7:$F$1432,MATCH(B483,Historical!$B$7:$B$1450,0)))^(1/3)-1)*100)</f>
        <v>9.0355436729529828</v>
      </c>
      <c r="U483" s="759">
        <f>IF(INDEX(Historical!$H$7:$H$1432,MATCH(B483,Historical!$B$7:$B$1450,0))=0,"n/a",((INDEX(Historical!$C$7:$C$1439,MATCH(B483,Historical!$B$7:$B$1450,0))/INDEX(Historical!$H$7:$H$1432,MATCH(B483,Historical!$B$7:$B$1450,0)))^(1/5)-1)*100)</f>
        <v>10.756634324828983</v>
      </c>
      <c r="V483" s="759">
        <f>IF(INDEX(Historical!$O$7:$O$1432,MATCH(B483,Historical!$B$7:$B$1450,0))=0,"n/a",((INDEX(Historical!$C$7:$C$1439,MATCH(B483,Historical!$B$7:$B$1450,0))/INDEX(Historical!$O$7:$O$1432,MATCH(B483,Historical!$B$7:$B$1450,0)))^(1/10)-1)*100)</f>
        <v>12.949264388677427</v>
      </c>
      <c r="W483" s="760">
        <f>IF(OR(U483&lt;=0,U483="n/a",V483&lt;=0,V483="n/a"),"n/a",U483/V483)</f>
        <v>0.83067531884161427</v>
      </c>
      <c r="X483" s="761">
        <f>IF(OR(AJ483&lt;=0,AJ483="n/a",U483&lt;=0,U483="n/a"),"n/a",U483/AJ483)</f>
        <v>0.37742576578347314</v>
      </c>
      <c r="Y483" s="949"/>
      <c r="Z483" s="703">
        <f>IF(OR(AC483&lt;0.01,AC483="n/a"),"n/a",M483/AC483*100)</f>
        <v>33.898305084745758</v>
      </c>
      <c r="AA483" s="959">
        <f>IF(OR(AC483&lt;0.01,AC483="n/a"),"n/a",I483/AC483)</f>
        <v>14.488135593220338</v>
      </c>
      <c r="AB483" s="960">
        <v>12</v>
      </c>
      <c r="AC483" s="938">
        <v>2.95</v>
      </c>
      <c r="AD483" s="938">
        <v>1.46</v>
      </c>
      <c r="AE483" s="938">
        <v>4.7699999999999996</v>
      </c>
      <c r="AF483" s="938">
        <v>1.78</v>
      </c>
      <c r="AG483" s="938">
        <v>14.2</v>
      </c>
      <c r="AH483" s="938">
        <v>33.300000000000004</v>
      </c>
      <c r="AI483" s="938">
        <v>8.83</v>
      </c>
      <c r="AJ483" s="938">
        <v>28.499999999999996</v>
      </c>
      <c r="AK483" s="938">
        <v>10</v>
      </c>
      <c r="AL483" s="951">
        <v>2080</v>
      </c>
      <c r="AM483" s="945">
        <v>1.9</v>
      </c>
      <c r="AN483" s="938">
        <v>0.12</v>
      </c>
      <c r="AO483" s="802">
        <f>IF(U483="n/a","n/a",IF(AA483&lt;0,"n/a",IF(AA483="n/a","n/a",J483+U483-AA483)))</f>
        <v>-1.3917726769079675</v>
      </c>
      <c r="AP483" s="803">
        <f>IF(U483="n/a","n/a",J483+U483)</f>
        <v>13.096362916312371</v>
      </c>
      <c r="AQ483" s="961">
        <f>IF(OR(AC483&lt;0.01,AF483="n/a"),"n/a",(I483/SQRT(22.5*AC483*(I483/AF483))-1)*100)</f>
        <v>7.0594463234374238</v>
      </c>
      <c r="AR483" s="703">
        <f>INDEX(Historical!$C$7:$C$1439,MATCH(B483,Historical!$B$7:$B$1450,0))*IF(AH483="n/a",1.03,IF(AH483&lt;0,1.01,IF(AH483&gt;10,1.1,(1+AH483/100))))</f>
        <v>0.77</v>
      </c>
      <c r="AS483" s="959">
        <f>IF($AI483="n/a",1.03*AR483,IF($AI483&lt;0,1.01*AR483,IF($AI483&gt;10,1.1*AR483,(1+$AI483/100)*AR483)))</f>
        <v>0.83799100000000004</v>
      </c>
      <c r="AT483" s="959">
        <f>IF($AK483="n/a",1.03*AS483,IF($AK483&lt;0,1.01*AS483,IF($AK483&gt;10,1.1*AS483,(1+$AK483/100)*AS483)))</f>
        <v>0.92179010000000017</v>
      </c>
      <c r="AU483" s="959">
        <f>IF($AK483="n/a",1.03*AT483,IF($AK483&lt;0,1.01*AT483,IF($AK483&gt;10,1.1*AT483,(1+$AK483/100)*AT483)))</f>
        <v>1.0139691100000003</v>
      </c>
      <c r="AV483" s="959">
        <f>IF($AK483="n/a",1.03*AU483,IF($AK483&lt;0,1.01*AU483,IF($AK483&gt;10,1.1*AU483,(1+$AK483/100)*AU483)))</f>
        <v>1.1153660210000005</v>
      </c>
      <c r="AW483" s="703">
        <f>SUM(AR483:AV483)</f>
        <v>4.6591162310000014</v>
      </c>
      <c r="AX483" s="810">
        <f>AW483/I483*100</f>
        <v>10.901067456715023</v>
      </c>
      <c r="AY483" s="1017">
        <v>1.54</v>
      </c>
      <c r="AZ483" s="945">
        <v>41.589999999999996</v>
      </c>
      <c r="BA483" s="945">
        <v>-9.41</v>
      </c>
      <c r="BB483" s="945">
        <v>6.9</v>
      </c>
      <c r="BC483" s="945">
        <v>9.6100000000000012</v>
      </c>
      <c r="BE483" s="666">
        <v>2012</v>
      </c>
      <c r="BF483" s="971">
        <f>IF(BE483&gt;2008,0,IF(BE483&gt;2001,1,IF(BE483&gt;1990,2,IF(BE483&gt;1980,3,IF(BE483&gt;1973,4,IF(BE483&gt;1970,5,IF(BE483&gt;1960,6,IF(BE483&gt;1958,7,IF(BE483&gt;1953,8,9)))))))))</f>
        <v>0</v>
      </c>
      <c r="BG483" s="955">
        <v>1.7000000000000002</v>
      </c>
      <c r="BH483" s="937"/>
    </row>
    <row r="484" spans="1:60" ht="11.25" customHeight="1" x14ac:dyDescent="0.2">
      <c r="A484" s="944" t="s">
        <v>1676</v>
      </c>
      <c r="B484" s="948" t="s">
        <v>1677</v>
      </c>
      <c r="C484" s="1013" t="s">
        <v>112</v>
      </c>
      <c r="D484" s="1013" t="s">
        <v>4359</v>
      </c>
      <c r="E484" s="792">
        <v>8</v>
      </c>
      <c r="F484" s="1227">
        <v>593</v>
      </c>
      <c r="G484" s="1098" t="s">
        <v>115</v>
      </c>
      <c r="H484" s="1098" t="s">
        <v>115</v>
      </c>
      <c r="I484" s="947">
        <v>51.53</v>
      </c>
      <c r="J484" s="703">
        <f>(M484/I484)*100</f>
        <v>1.3972443236949348</v>
      </c>
      <c r="K484" s="950">
        <v>0.18</v>
      </c>
      <c r="L484" s="960">
        <v>4</v>
      </c>
      <c r="M484" s="694">
        <f>K484*L484</f>
        <v>0.72</v>
      </c>
      <c r="N484" s="943" t="s">
        <v>289</v>
      </c>
      <c r="O484" s="795">
        <v>0.16</v>
      </c>
      <c r="P484" s="934">
        <v>43620</v>
      </c>
      <c r="Q484" s="934">
        <v>43642</v>
      </c>
      <c r="R484" s="694">
        <f>(K484-O484)/O484*100</f>
        <v>12.499999999999993</v>
      </c>
      <c r="S484" s="759">
        <f>IF(INDEX(Historical!$D$7:$D$1439,MATCH(B484,Historical!$B$7:$B$1450,0))=0,"n/a",(INDEX(Historical!$C$7:$C$1439,MATCH(B484,Historical!$B$7:$B$1450,0))/INDEX(Historical!$D$7:$D$1439,MATCH(B484,Historical!$B$7:$B$1450,0))-1)*100)</f>
        <v>19.999999999999996</v>
      </c>
      <c r="T484" s="759">
        <f>IF(INDEX(Historical!$F$7:$F$1432,MATCH(B484,Historical!$B$7:$B$1450,0))=0,"n/a",((INDEX(Historical!$C$7:$C$1439,MATCH(B484,Historical!$B$7:$B$1450,0))/INDEX(Historical!$F$7:$F$1432,MATCH(B484,Historical!$B$7:$B$1450,0)))^(1/3)-1)*100)</f>
        <v>25.99210498948732</v>
      </c>
      <c r="U484" s="759">
        <f>IF(INDEX(Historical!$H$7:$H$1432,MATCH(B484,Historical!$B$7:$B$1450,0))=0,"n/a",((INDEX(Historical!$C$7:$C$1439,MATCH(B484,Historical!$B$7:$B$1450,0))/INDEX(Historical!$H$7:$H$1432,MATCH(B484,Historical!$B$7:$B$1450,0)))^(1/5)-1)*100)</f>
        <v>34.395986872374216</v>
      </c>
      <c r="V484" s="759">
        <f>IF(INDEX(Historical!$O$7:$O$1432,MATCH(B484,Historical!$B$7:$B$1450,0))=0,"n/a",((INDEX(Historical!$C$7:$C$1439,MATCH(B484,Historical!$B$7:$B$1450,0))/INDEX(Historical!$O$7:$O$1432,MATCH(B484,Historical!$B$7:$B$1450,0)))^(1/10)-1)*100)</f>
        <v>39.792697725953815</v>
      </c>
      <c r="W484" s="760">
        <f>IF(OR(U484&lt;=0,U484="n/a",V484&lt;=0,V484="n/a"),"n/a",U484/V484)</f>
        <v>0.86437936701990115</v>
      </c>
      <c r="X484" s="761">
        <f>IF(OR(AJ484&lt;=0,AJ484="n/a",U484&lt;=0,U484="n/a"),"n/a",U484/AJ484)</f>
        <v>1.0616045330979698</v>
      </c>
      <c r="Y484" s="706"/>
      <c r="Z484" s="703">
        <f>IF(OR(AC484&lt;0.01,AC484="n/a"),"n/a",M484/AC484*100)</f>
        <v>17.061611374407583</v>
      </c>
      <c r="AA484" s="959">
        <f>IF(OR(AC484&lt;0.01,AC484="n/a"),"n/a",I484/AC484)</f>
        <v>12.21090047393365</v>
      </c>
      <c r="AB484" s="960">
        <v>12</v>
      </c>
      <c r="AC484" s="938">
        <v>4.22</v>
      </c>
      <c r="AD484" s="938">
        <v>1</v>
      </c>
      <c r="AE484" s="938">
        <v>1.33</v>
      </c>
      <c r="AF484" s="938">
        <v>2.96</v>
      </c>
      <c r="AG484" s="938">
        <v>24.8</v>
      </c>
      <c r="AH484" s="938">
        <v>24.099999999999998</v>
      </c>
      <c r="AI484" s="938">
        <v>19.2</v>
      </c>
      <c r="AJ484" s="938">
        <v>32.4</v>
      </c>
      <c r="AK484" s="938">
        <v>12.46</v>
      </c>
      <c r="AL484" s="951">
        <v>29430</v>
      </c>
      <c r="AM484" s="945">
        <v>0.3</v>
      </c>
      <c r="AN484" s="938">
        <v>0.32</v>
      </c>
      <c r="AO484" s="802">
        <f>IF(U484="n/a","n/a",IF(AA484&lt;0,"n/a",IF(AA484="n/a","n/a",J484+U484-AA484)))</f>
        <v>23.582330722135502</v>
      </c>
      <c r="AP484" s="803">
        <f>IF(U484="n/a","n/a",J484+U484)</f>
        <v>35.793231196069151</v>
      </c>
      <c r="AQ484" s="961">
        <f>IF(OR(AC484&lt;0.01,AF484="n/a"),"n/a",(I484/SQRT(22.5*AC484*(I484/AF484))-1)*100)</f>
        <v>26.744301476710895</v>
      </c>
      <c r="AR484" s="703">
        <f>INDEX(Historical!$C$7:$C$1439,MATCH(B484,Historical!$B$7:$B$1450,0))*IF(AH484="n/a",1.03,IF(AH484&lt;0,1.01,IF(AH484&gt;10,1.1,(1+AH484/100))))</f>
        <v>0.627</v>
      </c>
      <c r="AS484" s="959">
        <f>IF($AI484="n/a",1.03*AR484,IF($AI484&lt;0,1.01*AR484,IF($AI484&gt;10,1.1*AR484,(1+$AI484/100)*AR484)))</f>
        <v>0.68970000000000009</v>
      </c>
      <c r="AT484" s="959">
        <f>IF($AK484="n/a",1.03*AS484,IF($AK484&lt;0,1.01*AS484,IF($AK484&gt;10,1.1*AS484,(1+$AK484/100)*AS484)))</f>
        <v>0.75867000000000018</v>
      </c>
      <c r="AU484" s="959">
        <f>IF($AK484="n/a",1.03*AT484,IF($AK484&lt;0,1.01*AT484,IF($AK484&gt;10,1.1*AT484,(1+$AK484/100)*AT484)))</f>
        <v>0.83453700000000031</v>
      </c>
      <c r="AV484" s="959">
        <f>IF($AK484="n/a",1.03*AU484,IF($AK484&lt;0,1.01*AU484,IF($AK484&gt;10,1.1*AU484,(1+$AK484/100)*AU484)))</f>
        <v>0.91799070000000038</v>
      </c>
      <c r="AW484" s="703">
        <f>SUM(AR484:AV484)</f>
        <v>3.8278977000000007</v>
      </c>
      <c r="AX484" s="810">
        <f>AW484/I484*100</f>
        <v>7.4284837958470806</v>
      </c>
      <c r="AY484" s="1017">
        <v>1.51</v>
      </c>
      <c r="AZ484" s="945">
        <v>16.37</v>
      </c>
      <c r="BA484" s="945">
        <v>-19.509999999999998</v>
      </c>
      <c r="BB484" s="945">
        <v>0.04</v>
      </c>
      <c r="BC484" s="945">
        <v>-1.3599999999999999</v>
      </c>
      <c r="BE484" s="666">
        <v>2012</v>
      </c>
      <c r="BF484" s="971">
        <f>IF(BE484&gt;2008,0,IF(BE484&gt;2001,1,IF(BE484&gt;1990,2,IF(BE484&gt;1980,3,IF(BE484&gt;1973,4,IF(BE484&gt;1970,5,IF(BE484&gt;1960,6,IF(BE484&gt;1958,7,IF(BE484&gt;1953,8,9)))))))))</f>
        <v>0</v>
      </c>
      <c r="BG484" s="955">
        <v>9.3000000000000007</v>
      </c>
      <c r="BH484" s="936"/>
    </row>
    <row r="485" spans="1:60" ht="11.25" customHeight="1" x14ac:dyDescent="0.2">
      <c r="A485" s="944" t="s">
        <v>1401</v>
      </c>
      <c r="B485" s="948" t="s">
        <v>1402</v>
      </c>
      <c r="C485" s="1013" t="s">
        <v>247</v>
      </c>
      <c r="D485" s="1013" t="s">
        <v>4379</v>
      </c>
      <c r="E485" s="792">
        <v>8</v>
      </c>
      <c r="F485" s="1227">
        <v>568</v>
      </c>
      <c r="G485" s="1227" t="s">
        <v>106</v>
      </c>
      <c r="H485" s="1227" t="s">
        <v>106</v>
      </c>
      <c r="I485" s="947">
        <v>60.44</v>
      </c>
      <c r="J485" s="703">
        <f>(M485/I485)*100</f>
        <v>5.0959629384513576</v>
      </c>
      <c r="K485" s="950">
        <v>0.77</v>
      </c>
      <c r="L485" s="960">
        <v>4</v>
      </c>
      <c r="M485" s="694">
        <f>K485*L485</f>
        <v>3.08</v>
      </c>
      <c r="N485" s="943" t="s">
        <v>320</v>
      </c>
      <c r="O485" s="795">
        <v>0.75</v>
      </c>
      <c r="P485" s="934">
        <v>43543</v>
      </c>
      <c r="Q485" s="934">
        <v>43552</v>
      </c>
      <c r="R485" s="694">
        <f>(K485-O485)/O485*100</f>
        <v>2.6666666666666687</v>
      </c>
      <c r="S485" s="759">
        <f>IF(INDEX(Historical!$D$7:$D$1439,MATCH(B485,Historical!$B$7:$B$1450,0))=0,"n/a",(INDEX(Historical!$C$7:$C$1439,MATCH(B485,Historical!$B$7:$B$1450,0))/INDEX(Historical!$D$7:$D$1439,MATCH(B485,Historical!$B$7:$B$1450,0))-1)*100)</f>
        <v>2.7397260273972712</v>
      </c>
      <c r="T485" s="759">
        <f>IF(INDEX(Historical!$F$7:$F$1432,MATCH(B485,Historical!$B$7:$B$1450,0))=0,"n/a",((INDEX(Historical!$C$7:$C$1439,MATCH(B485,Historical!$B$7:$B$1450,0))/INDEX(Historical!$F$7:$F$1432,MATCH(B485,Historical!$B$7:$B$1450,0)))^(1/3)-1)*100)</f>
        <v>4.8856246288386806</v>
      </c>
      <c r="U485" s="759">
        <f>IF(INDEX(Historical!$H$7:$H$1432,MATCH(B485,Historical!$B$7:$B$1450,0))=0,"n/a",((INDEX(Historical!$C$7:$C$1439,MATCH(B485,Historical!$B$7:$B$1450,0))/INDEX(Historical!$H$7:$H$1432,MATCH(B485,Historical!$B$7:$B$1450,0)))^(1/5)-1)*100)</f>
        <v>16.465861577965679</v>
      </c>
      <c r="V485" s="759" t="str">
        <f>IF(INDEX(Historical!$O$7:$O$1432,MATCH(B485,Historical!$B$7:$B$1450,0))=0,"n/a",((INDEX(Historical!$C$7:$C$1439,MATCH(B485,Historical!$B$7:$B$1450,0))/INDEX(Historical!$O$7:$O$1432,MATCH(B485,Historical!$B$7:$B$1450,0)))^(1/10)-1)*100)</f>
        <v>n/a</v>
      </c>
      <c r="W485" s="760" t="str">
        <f>IF(OR(U485&lt;=0,U485="n/a",V485&lt;=0,V485="n/a"),"n/a",U485/V485)</f>
        <v>n/a</v>
      </c>
      <c r="X485" s="761">
        <f>IF(OR(AJ485&lt;=0,AJ485="n/a",U485&lt;=0,U485="n/a"),"n/a",U485/AJ485)</f>
        <v>6.8607756574857</v>
      </c>
      <c r="Y485" s="717"/>
      <c r="Z485" s="703">
        <f>IF(OR(AC485&lt;0.01,AC485="n/a"),"n/a",M485/AC485*100)</f>
        <v>89.795918367346943</v>
      </c>
      <c r="AA485" s="959">
        <f>IF(OR(AC485&lt;0.01,AC485="n/a"),"n/a",I485/AC485)</f>
        <v>17.620991253644313</v>
      </c>
      <c r="AB485" s="960">
        <v>12</v>
      </c>
      <c r="AC485" s="938">
        <v>3.43</v>
      </c>
      <c r="AD485" s="938">
        <v>5.15</v>
      </c>
      <c r="AE485" s="938">
        <v>3.39</v>
      </c>
      <c r="AF485" s="938">
        <v>8.5299999999999994</v>
      </c>
      <c r="AG485" s="938">
        <v>32.800000000000004</v>
      </c>
      <c r="AH485" s="938">
        <v>9.1</v>
      </c>
      <c r="AI485" s="938">
        <v>3.45</v>
      </c>
      <c r="AJ485" s="938">
        <v>2.4</v>
      </c>
      <c r="AK485" s="938">
        <v>3.4799999999999995</v>
      </c>
      <c r="AL485" s="951">
        <v>46880</v>
      </c>
      <c r="AM485" s="945">
        <v>20.8</v>
      </c>
      <c r="AN485" s="938">
        <v>2.16</v>
      </c>
      <c r="AO485" s="802">
        <f>IF(U485="n/a","n/a",IF(AA485&lt;0,"n/a",IF(AA485="n/a","n/a",J485+U485-AA485)))</f>
        <v>3.9408332627727241</v>
      </c>
      <c r="AP485" s="803">
        <f>IF(U485="n/a","n/a",J485+U485)</f>
        <v>21.561824516417037</v>
      </c>
      <c r="AQ485" s="961">
        <f>IF(OR(AC485&lt;0.01,AF485="n/a"),"n/a",(I485/SQRT(22.5*AC485*(I485/AF485))-1)*100)</f>
        <v>158.4630258479589</v>
      </c>
      <c r="AR485" s="703">
        <f>INDEX(Historical!$C$7:$C$1439,MATCH(B485,Historical!$B$7:$B$1450,0))*IF(AH485="n/a",1.03,IF(AH485&lt;0,1.01,IF(AH485&gt;10,1.1,(1+AH485/100))))</f>
        <v>3.2729999999999997</v>
      </c>
      <c r="AS485" s="959">
        <f>IF($AI485="n/a",1.03*AR485,IF($AI485&lt;0,1.01*AR485,IF($AI485&gt;10,1.1*AR485,(1+$AI485/100)*AR485)))</f>
        <v>3.3859184999999994</v>
      </c>
      <c r="AT485" s="959">
        <f>IF($AK485="n/a",1.03*AS485,IF($AK485&lt;0,1.01*AS485,IF($AK485&gt;10,1.1*AS485,(1+$AK485/100)*AS485)))</f>
        <v>3.5037484637999992</v>
      </c>
      <c r="AU485" s="959">
        <f>IF($AK485="n/a",1.03*AT485,IF($AK485&lt;0,1.01*AT485,IF($AK485&gt;10,1.1*AT485,(1+$AK485/100)*AT485)))</f>
        <v>3.6256789103402389</v>
      </c>
      <c r="AV485" s="959">
        <f>IF($AK485="n/a",1.03*AU485,IF($AK485&lt;0,1.01*AU485,IF($AK485&gt;10,1.1*AU485,(1+$AK485/100)*AU485)))</f>
        <v>3.751852536420079</v>
      </c>
      <c r="AW485" s="703">
        <f>SUM(AR485:AV485)</f>
        <v>17.540198410560315</v>
      </c>
      <c r="AX485" s="810">
        <f>AW485/I485*100</f>
        <v>29.020844491330767</v>
      </c>
      <c r="AY485" s="1017">
        <v>1.56</v>
      </c>
      <c r="AZ485" s="945">
        <v>27.54</v>
      </c>
      <c r="BA485" s="945">
        <v>-16.329999999999998</v>
      </c>
      <c r="BB485" s="945">
        <v>1.05</v>
      </c>
      <c r="BC485" s="945">
        <v>2.74</v>
      </c>
      <c r="BE485" s="666">
        <v>2012</v>
      </c>
      <c r="BF485" s="971">
        <f>IF(BE485&gt;2008,0,IF(BE485&gt;2001,1,IF(BE485&gt;1990,2,IF(BE485&gt;1980,3,IF(BE485&gt;1973,4,IF(BE485&gt;1970,5,IF(BE485&gt;1960,6,IF(BE485&gt;1958,7,IF(BE485&gt;1953,8,9)))))))))</f>
        <v>0</v>
      </c>
      <c r="BG485" s="955">
        <v>8.5</v>
      </c>
      <c r="BH485" s="937"/>
    </row>
    <row r="486" spans="1:60" ht="11.25" customHeight="1" x14ac:dyDescent="0.2">
      <c r="A486" s="944" t="s">
        <v>1429</v>
      </c>
      <c r="B486" s="948" t="s">
        <v>1430</v>
      </c>
      <c r="C486" s="1013" t="s">
        <v>123</v>
      </c>
      <c r="D486" s="1013" t="s">
        <v>4197</v>
      </c>
      <c r="E486" s="792">
        <v>9</v>
      </c>
      <c r="F486" s="1227">
        <v>479</v>
      </c>
      <c r="G486" s="1227" t="s">
        <v>106</v>
      </c>
      <c r="H486" s="1227" t="s">
        <v>106</v>
      </c>
      <c r="I486" s="947">
        <v>83.69</v>
      </c>
      <c r="J486" s="703">
        <f>(M486/I486)*100</f>
        <v>5.0185207312701641</v>
      </c>
      <c r="K486" s="950">
        <v>1.05</v>
      </c>
      <c r="L486" s="960">
        <v>4</v>
      </c>
      <c r="M486" s="694">
        <f>K486*L486</f>
        <v>4.2</v>
      </c>
      <c r="N486" s="943" t="s">
        <v>111</v>
      </c>
      <c r="O486" s="795">
        <v>1</v>
      </c>
      <c r="P486" s="934">
        <v>43623</v>
      </c>
      <c r="Q486" s="934">
        <v>43633</v>
      </c>
      <c r="R486" s="694">
        <f>(K486-O486)/O486*100</f>
        <v>5.0000000000000044</v>
      </c>
      <c r="S486" s="759">
        <f>IF(INDEX(Historical!$D$7:$D$1439,MATCH(B486,Historical!$B$7:$B$1450,0))=0,"n/a",(INDEX(Historical!$C$7:$C$1439,MATCH(B486,Historical!$B$7:$B$1450,0))/INDEX(Historical!$D$7:$D$1439,MATCH(B486,Historical!$B$7:$B$1450,0))-1)*100)</f>
        <v>12.676056338028152</v>
      </c>
      <c r="T486" s="759">
        <f>IF(INDEX(Historical!$F$7:$F$1432,MATCH(B486,Historical!$B$7:$B$1450,0))=0,"n/a",((INDEX(Historical!$C$7:$C$1439,MATCH(B486,Historical!$B$7:$B$1450,0))/INDEX(Historical!$F$7:$F$1432,MATCH(B486,Historical!$B$7:$B$1450,0)))^(1/3)-1)*100)</f>
        <v>9.5793708422175161</v>
      </c>
      <c r="U486" s="759">
        <f>IF(INDEX(Historical!$H$7:$H$1432,MATCH(B486,Historical!$B$7:$B$1450,0))=0,"n/a",((INDEX(Historical!$C$7:$C$1439,MATCH(B486,Historical!$B$7:$B$1450,0))/INDEX(Historical!$H$7:$H$1432,MATCH(B486,Historical!$B$7:$B$1450,0)))^(1/5)-1)*100)</f>
        <v>14.869835499703509</v>
      </c>
      <c r="V486" s="759" t="str">
        <f>IF(INDEX(Historical!$O$7:$O$1432,MATCH(B486,Historical!$B$7:$B$1450,0))=0,"n/a",((INDEX(Historical!$C$7:$C$1439,MATCH(B486,Historical!$B$7:$B$1450,0))/INDEX(Historical!$O$7:$O$1432,MATCH(B486,Historical!$B$7:$B$1450,0)))^(1/10)-1)*100)</f>
        <v>n/a</v>
      </c>
      <c r="W486" s="760" t="str">
        <f>IF(OR(U486&lt;=0,U486="n/a",V486&lt;=0,V486="n/a"),"n/a",U486/V486)</f>
        <v>n/a</v>
      </c>
      <c r="X486" s="761">
        <f>IF(OR(AJ486&lt;=0,AJ486="n/a",U486&lt;=0,U486="n/a"),"n/a",U486/AJ486)</f>
        <v>1.2089297154230494</v>
      </c>
      <c r="Y486" s="716" t="s">
        <v>1431</v>
      </c>
      <c r="Z486" s="703">
        <f>IF(OR(AC486&lt;0.01,AC486="n/a"),"n/a",M486/AC486*100)</f>
        <v>37.871956717763751</v>
      </c>
      <c r="AA486" s="959">
        <f>IF(OR(AC486&lt;0.01,AC486="n/a"),"n/a",I486/AC486)</f>
        <v>7.5464382326420196</v>
      </c>
      <c r="AB486" s="960">
        <v>12</v>
      </c>
      <c r="AC486" s="938">
        <v>11.09</v>
      </c>
      <c r="AD486" s="938">
        <v>1.82</v>
      </c>
      <c r="AE486" s="938">
        <v>0.82</v>
      </c>
      <c r="AF486" s="938">
        <v>3.1</v>
      </c>
      <c r="AG486" s="938">
        <v>40.699999999999996</v>
      </c>
      <c r="AH486" s="938">
        <v>18.2</v>
      </c>
      <c r="AI486" s="938">
        <v>18.45</v>
      </c>
      <c r="AJ486" s="938">
        <v>12.3</v>
      </c>
      <c r="AK486" s="938">
        <v>4.1900000000000004</v>
      </c>
      <c r="AL486" s="951">
        <v>31310</v>
      </c>
      <c r="AM486" s="945">
        <v>0.2</v>
      </c>
      <c r="AN486" s="938">
        <v>0.98</v>
      </c>
      <c r="AO486" s="802">
        <f>IF(U486="n/a","n/a",IF(AA486&lt;0,"n/a",IF(AA486="n/a","n/a",J486+U486-AA486)))</f>
        <v>12.341917998331654</v>
      </c>
      <c r="AP486" s="803">
        <f>IF(U486="n/a","n/a",J486+U486)</f>
        <v>19.888356230973674</v>
      </c>
      <c r="AQ486" s="961">
        <f>IF(OR(AC486&lt;0.01,AF486="n/a"),"n/a",(I486/SQRT(22.5*AC486*(I486/AF486))-1)*100)</f>
        <v>1.9672246278517713</v>
      </c>
      <c r="AR486" s="703">
        <f>INDEX(Historical!$C$7:$C$1439,MATCH(B486,Historical!$B$7:$B$1450,0))*IF(AH486="n/a",1.03,IF(AH486&lt;0,1.01,IF(AH486&gt;10,1.1,(1+AH486/100))))</f>
        <v>4.4000000000000004</v>
      </c>
      <c r="AS486" s="959">
        <f>IF($AI486="n/a",1.03*AR486,IF($AI486&lt;0,1.01*AR486,IF($AI486&gt;10,1.1*AR486,(1+$AI486/100)*AR486)))</f>
        <v>4.8400000000000007</v>
      </c>
      <c r="AT486" s="959">
        <f>IF($AK486="n/a",1.03*AS486,IF($AK486&lt;0,1.01*AS486,IF($AK486&gt;10,1.1*AS486,(1+$AK486/100)*AS486)))</f>
        <v>5.0427960000000009</v>
      </c>
      <c r="AU486" s="959">
        <f>IF($AK486="n/a",1.03*AT486,IF($AK486&lt;0,1.01*AT486,IF($AK486&gt;10,1.1*AT486,(1+$AK486/100)*AT486)))</f>
        <v>5.2540891524000015</v>
      </c>
      <c r="AV486" s="959">
        <f>IF($AK486="n/a",1.03*AU486,IF($AK486&lt;0,1.01*AU486,IF($AK486&gt;10,1.1*AU486,(1+$AK486/100)*AU486)))</f>
        <v>5.4742354878855615</v>
      </c>
      <c r="AW486" s="703">
        <f>SUM(AR486:AV486)</f>
        <v>25.011120640285565</v>
      </c>
      <c r="AX486" s="810">
        <f>AW486/I486*100</f>
        <v>29.885435106088622</v>
      </c>
      <c r="AY486" s="1017">
        <v>1.31</v>
      </c>
      <c r="AZ486" s="945">
        <v>13.19</v>
      </c>
      <c r="BA486" s="945">
        <v>-28.24</v>
      </c>
      <c r="BB486" s="945">
        <v>-0.35000000000000003</v>
      </c>
      <c r="BC486" s="945">
        <v>-3.74</v>
      </c>
      <c r="BE486" s="666">
        <v>2011</v>
      </c>
      <c r="BF486" s="971">
        <f>IF(BE486&gt;2008,0,IF(BE486&gt;2001,1,IF(BE486&gt;1990,2,IF(BE486&gt;1980,3,IF(BE486&gt;1973,4,IF(BE486&gt;1970,5,IF(BE486&gt;1960,6,IF(BE486&gt;1958,7,IF(BE486&gt;1953,8,9)))))))))</f>
        <v>0</v>
      </c>
      <c r="BG486" s="955">
        <v>15</v>
      </c>
      <c r="BH486" s="937"/>
    </row>
    <row r="487" spans="1:60" ht="11.25" customHeight="1" x14ac:dyDescent="0.2">
      <c r="A487" s="936" t="s">
        <v>669</v>
      </c>
      <c r="B487" s="948" t="s">
        <v>670</v>
      </c>
      <c r="C487" s="1013" t="s">
        <v>108</v>
      </c>
      <c r="D487" s="1013" t="s">
        <v>4365</v>
      </c>
      <c r="E487" s="792">
        <v>19</v>
      </c>
      <c r="F487" s="1227">
        <v>171</v>
      </c>
      <c r="G487" s="1168" t="s">
        <v>106</v>
      </c>
      <c r="H487" s="1168" t="s">
        <v>106</v>
      </c>
      <c r="I487" s="947">
        <v>42.49</v>
      </c>
      <c r="J487" s="703">
        <f>(M487/I487)*100</f>
        <v>2.8241939279830546</v>
      </c>
      <c r="K487" s="950">
        <v>0.3</v>
      </c>
      <c r="L487" s="960">
        <v>4</v>
      </c>
      <c r="M487" s="694">
        <f>K487*L487</f>
        <v>1.2</v>
      </c>
      <c r="N487" s="943" t="s">
        <v>493</v>
      </c>
      <c r="O487" s="795">
        <v>0.27</v>
      </c>
      <c r="P487" s="660">
        <v>43370</v>
      </c>
      <c r="Q487" s="660">
        <v>43388</v>
      </c>
      <c r="R487" s="694">
        <f>(K487-O487)/O487*100</f>
        <v>11.1111111111111</v>
      </c>
      <c r="S487" s="759">
        <f>IF(INDEX(Historical!$D$7:$D$1439,MATCH(B487,Historical!$B$7:$B$1450,0))=0,"n/a",(INDEX(Historical!$C$7:$C$1439,MATCH(B487,Historical!$B$7:$B$1450,0))/INDEX(Historical!$D$7:$D$1439,MATCH(B487,Historical!$B$7:$B$1450,0))-1)*100)</f>
        <v>7.7669902912621325</v>
      </c>
      <c r="T487" s="759">
        <f>IF(INDEX(Historical!$F$7:$F$1432,MATCH(B487,Historical!$B$7:$B$1450,0))=0,"n/a",((INDEX(Historical!$C$7:$C$1439,MATCH(B487,Historical!$B$7:$B$1450,0))/INDEX(Historical!$F$7:$F$1432,MATCH(B487,Historical!$B$7:$B$1450,0)))^(1/3)-1)*100)</f>
        <v>12.965046268916458</v>
      </c>
      <c r="U487" s="759">
        <f>IF(INDEX(Historical!$H$7:$H$1432,MATCH(B487,Historical!$B$7:$B$1450,0))=0,"n/a",((INDEX(Historical!$C$7:$C$1439,MATCH(B487,Historical!$B$7:$B$1450,0))/INDEX(Historical!$H$7:$H$1432,MATCH(B487,Historical!$B$7:$B$1450,0)))^(1/5)-1)*100)</f>
        <v>13.730973168918537</v>
      </c>
      <c r="V487" s="759">
        <f>IF(INDEX(Historical!$O$7:$O$1432,MATCH(B487,Historical!$B$7:$B$1450,0))=0,"n/a",((INDEX(Historical!$C$7:$C$1439,MATCH(B487,Historical!$B$7:$B$1450,0))/INDEX(Historical!$O$7:$O$1432,MATCH(B487,Historical!$B$7:$B$1450,0)))^(1/10)-1)*100)</f>
        <v>11.413675244823395</v>
      </c>
      <c r="W487" s="760">
        <f>IF(OR(U487&lt;=0,U487="n/a",V487&lt;=0,V487="n/a"),"n/a",U487/V487)</f>
        <v>1.2030281985766276</v>
      </c>
      <c r="X487" s="761" t="str">
        <f>IF(OR(AJ487&lt;=0,AJ487="n/a",U487&lt;=0,U487="n/a"),"n/a",U487/AJ487)</f>
        <v>n/a</v>
      </c>
      <c r="Y487" s="948"/>
      <c r="Z487" s="703" t="str">
        <f>IF(OR(AC487&lt;0.01,AC487="n/a"),"n/a",M487/AC487*100)</f>
        <v>n/a</v>
      </c>
      <c r="AA487" s="959" t="str">
        <f>IF(OR(AC487&lt;0.01,AC487="n/a"),"n/a",I487/AC487)</f>
        <v>n/a</v>
      </c>
      <c r="AB487" s="960">
        <v>12</v>
      </c>
      <c r="AC487" s="938" t="s">
        <v>137</v>
      </c>
      <c r="AD487" s="938" t="s">
        <v>137</v>
      </c>
      <c r="AE487" s="938" t="s">
        <v>137</v>
      </c>
      <c r="AF487" s="938" t="s">
        <v>137</v>
      </c>
      <c r="AG487" s="938" t="s">
        <v>137</v>
      </c>
      <c r="AH487" s="938" t="s">
        <v>137</v>
      </c>
      <c r="AI487" s="938" t="s">
        <v>137</v>
      </c>
      <c r="AJ487" s="938" t="s">
        <v>137</v>
      </c>
      <c r="AK487" s="938" t="s">
        <v>137</v>
      </c>
      <c r="AL487" s="951" t="s">
        <v>137</v>
      </c>
      <c r="AM487" s="945" t="s">
        <v>137</v>
      </c>
      <c r="AN487" s="938" t="s">
        <v>137</v>
      </c>
      <c r="AO487" s="802" t="str">
        <f>IF(U487="n/a","n/a",IF(AA487&lt;0,"n/a",IF(AA487="n/a","n/a",J487+U487-AA487)))</f>
        <v>n/a</v>
      </c>
      <c r="AP487" s="803">
        <f>IF(U487="n/a","n/a",J487+U487)</f>
        <v>16.555167096901592</v>
      </c>
      <c r="AQ487" s="961" t="str">
        <f>IF(OR(AC487&lt;0.01,AF487="n/a"),"n/a",(I487/SQRT(22.5*AC487*(I487/AF487))-1)*100)</f>
        <v>n/a</v>
      </c>
      <c r="AR487" s="703">
        <f>INDEX(Historical!$C$7:$C$1439,MATCH(B487,Historical!$B$7:$B$1450,0))*IF(AH487="n/a",1.03,IF(AH487&lt;0,1.01,IF(AH487&gt;10,1.1,(1+AH487/100))))</f>
        <v>1.1433000000000002</v>
      </c>
      <c r="AS487" s="959">
        <f>IF($AI487="n/a",1.03*AR487,IF($AI487&lt;0,1.01*AR487,IF($AI487&gt;10,1.1*AR487,(1+$AI487/100)*AR487)))</f>
        <v>1.1775990000000003</v>
      </c>
      <c r="AT487" s="959">
        <f>IF($AK487="n/a",1.03*AS487,IF($AK487&lt;0,1.01*AS487,IF($AK487&gt;10,1.1*AS487,(1+$AK487/100)*AS487)))</f>
        <v>1.2129269700000003</v>
      </c>
      <c r="AU487" s="959">
        <f>IF($AK487="n/a",1.03*AT487,IF($AK487&lt;0,1.01*AT487,IF($AK487&gt;10,1.1*AT487,(1+$AK487/100)*AT487)))</f>
        <v>1.2493147791000003</v>
      </c>
      <c r="AV487" s="959">
        <f>IF($AK487="n/a",1.03*AU487,IF($AK487&lt;0,1.01*AU487,IF($AK487&gt;10,1.1*AU487,(1+$AK487/100)*AU487)))</f>
        <v>1.2867942224730005</v>
      </c>
      <c r="AW487" s="703">
        <f>SUM(AR487:AV487)</f>
        <v>6.0699349715730015</v>
      </c>
      <c r="AX487" s="810">
        <f>AW487/I487*100</f>
        <v>14.285561241640387</v>
      </c>
      <c r="AY487" s="1017" t="s">
        <v>137</v>
      </c>
      <c r="AZ487" s="945" t="s">
        <v>137</v>
      </c>
      <c r="BA487" s="945" t="s">
        <v>137</v>
      </c>
      <c r="BB487" s="945" t="s">
        <v>137</v>
      </c>
      <c r="BC487" s="945" t="s">
        <v>137</v>
      </c>
      <c r="BD487" s="984" t="s">
        <v>4290</v>
      </c>
      <c r="BE487" s="666">
        <v>2001</v>
      </c>
      <c r="BF487" s="971">
        <f>IF(BE487&gt;2008,0,IF(BE487&gt;2001,1,IF(BE487&gt;1990,2,IF(BE487&gt;1980,3,IF(BE487&gt;1973,4,IF(BE487&gt;1970,5,IF(BE487&gt;1960,6,IF(BE487&gt;1958,7,IF(BE487&gt;1953,8,9)))))))))</f>
        <v>2</v>
      </c>
      <c r="BG487" s="955" t="s">
        <v>137</v>
      </c>
      <c r="BH487" s="937"/>
    </row>
    <row r="488" spans="1:60" s="838" customFormat="1" ht="11.25" customHeight="1" x14ac:dyDescent="0.2">
      <c r="A488" s="817" t="s">
        <v>1393</v>
      </c>
      <c r="B488" s="846" t="s">
        <v>1394</v>
      </c>
      <c r="C488" s="1013" t="s">
        <v>247</v>
      </c>
      <c r="D488" s="1013" t="s">
        <v>4377</v>
      </c>
      <c r="E488" s="818">
        <v>7</v>
      </c>
      <c r="F488" s="1227">
        <v>639</v>
      </c>
      <c r="G488" s="1236" t="s">
        <v>115</v>
      </c>
      <c r="H488" s="1236" t="s">
        <v>115</v>
      </c>
      <c r="I488" s="819">
        <v>32.99</v>
      </c>
      <c r="J488" s="820">
        <f>(M488/I488)*100</f>
        <v>1.5762352227947862</v>
      </c>
      <c r="K488" s="821">
        <v>0.13</v>
      </c>
      <c r="L488" s="822">
        <v>4</v>
      </c>
      <c r="M488" s="823">
        <f>K488*L488</f>
        <v>0.52</v>
      </c>
      <c r="N488" s="824" t="s">
        <v>327</v>
      </c>
      <c r="O488" s="825">
        <v>0.12</v>
      </c>
      <c r="P488" s="826">
        <v>43441</v>
      </c>
      <c r="Q488" s="826">
        <v>43454</v>
      </c>
      <c r="R488" s="823">
        <f>(K488-O488)/O488*100</f>
        <v>8.333333333333341</v>
      </c>
      <c r="S488" s="759">
        <f>IF(INDEX(Historical!$D$7:$D$1439,MATCH(B488,Historical!$B$7:$B$1450,0))=0,"n/a",(INDEX(Historical!$C$7:$C$1439,MATCH(B488,Historical!$B$7:$B$1450,0))/INDEX(Historical!$D$7:$D$1439,MATCH(B488,Historical!$B$7:$B$1450,0))-1)*100)</f>
        <v>8.8888888888888786</v>
      </c>
      <c r="T488" s="759">
        <f>IF(INDEX(Historical!$F$7:$F$1432,MATCH(B488,Historical!$B$7:$B$1450,0))=0,"n/a",((INDEX(Historical!$C$7:$C$1439,MATCH(B488,Historical!$B$7:$B$1450,0))/INDEX(Historical!$F$7:$F$1432,MATCH(B488,Historical!$B$7:$B$1450,0)))^(1/3)-1)*100)</f>
        <v>12.955067905975316</v>
      </c>
      <c r="U488" s="759">
        <f>IF(INDEX(Historical!$H$7:$H$1432,MATCH(B488,Historical!$B$7:$B$1450,0))=0,"n/a",((INDEX(Historical!$C$7:$C$1439,MATCH(B488,Historical!$B$7:$B$1450,0))/INDEX(Historical!$H$7:$H$1432,MATCH(B488,Historical!$B$7:$B$1450,0)))^(1/5)-1)*100)</f>
        <v>22.175665962439474</v>
      </c>
      <c r="V488" s="759">
        <f>IF(INDEX(Historical!$O$7:$O$1432,MATCH(B488,Historical!$B$7:$B$1450,0))=0,"n/a",((INDEX(Historical!$C$7:$C$1439,MATCH(B488,Historical!$B$7:$B$1450,0))/INDEX(Historical!$O$7:$O$1432,MATCH(B488,Historical!$B$7:$B$1450,0)))^(1/10)-1)*100)</f>
        <v>13.346158167069744</v>
      </c>
      <c r="W488" s="827">
        <f>IF(OR(U488&lt;=0,U488="n/a",V488&lt;=0,V488="n/a"),"n/a",U488/V488)</f>
        <v>1.6615767387768281</v>
      </c>
      <c r="X488" s="828">
        <f>IF(OR(AJ488&lt;=0,AJ488="n/a",U488&lt;=0,U488="n/a"),"n/a",U488/AJ488)</f>
        <v>3.7585874512609281</v>
      </c>
      <c r="Y488" s="851"/>
      <c r="Z488" s="820">
        <f>IF(OR(AC488&lt;0.01,AC488="n/a"),"n/a",M488/AC488*100)</f>
        <v>35.862068965517246</v>
      </c>
      <c r="AA488" s="830">
        <f>IF(OR(AC488&lt;0.01,AC488="n/a"),"n/a",I488/AC488)</f>
        <v>22.751724137931035</v>
      </c>
      <c r="AB488" s="822">
        <v>4</v>
      </c>
      <c r="AC488" s="831">
        <v>1.45</v>
      </c>
      <c r="AD488" s="831">
        <v>2.87</v>
      </c>
      <c r="AE488" s="831">
        <v>0.88</v>
      </c>
      <c r="AF488" s="831">
        <v>2.23</v>
      </c>
      <c r="AG488" s="831">
        <v>10.6</v>
      </c>
      <c r="AH488" s="831">
        <v>-19.100000000000001</v>
      </c>
      <c r="AI488" s="831">
        <v>9.1</v>
      </c>
      <c r="AJ488" s="831">
        <v>5.8999999999999995</v>
      </c>
      <c r="AK488" s="831">
        <v>7.8</v>
      </c>
      <c r="AL488" s="832">
        <v>1530</v>
      </c>
      <c r="AM488" s="833">
        <v>1.7000000000000002</v>
      </c>
      <c r="AN488" s="831">
        <v>0</v>
      </c>
      <c r="AO488" s="834">
        <f>IF(U488="n/a","n/a",IF(AA488&lt;0,"n/a",IF(AA488="n/a","n/a",J488+U488-AA488)))</f>
        <v>1.0001770473032252</v>
      </c>
      <c r="AP488" s="835">
        <f>IF(U488="n/a","n/a",J488+U488)</f>
        <v>23.75190118523426</v>
      </c>
      <c r="AQ488" s="836">
        <f>IF(OR(AC488&lt;0.01,AF488="n/a"),"n/a",(I488/SQRT(22.5*AC488*(I488/AF488))-1)*100)</f>
        <v>50.164864698897915</v>
      </c>
      <c r="AR488" s="703">
        <f>INDEX(Historical!$C$7:$C$1439,MATCH(B488,Historical!$B$7:$B$1450,0))*IF(AH488="n/a",1.03,IF(AH488&lt;0,1.01,IF(AH488&gt;10,1.1,(1+AH488/100))))</f>
        <v>0.49490000000000001</v>
      </c>
      <c r="AS488" s="830">
        <f>IF($AI488="n/a",1.03*AR488,IF($AI488&lt;0,1.01*AR488,IF($AI488&gt;10,1.1*AR488,(1+$AI488/100)*AR488)))</f>
        <v>0.53993590000000002</v>
      </c>
      <c r="AT488" s="830">
        <f>IF($AK488="n/a",1.03*AS488,IF($AK488&lt;0,1.01*AS488,IF($AK488&gt;10,1.1*AS488,(1+$AK488/100)*AS488)))</f>
        <v>0.58205090020000005</v>
      </c>
      <c r="AU488" s="830">
        <f>IF($AK488="n/a",1.03*AT488,IF($AK488&lt;0,1.01*AT488,IF($AK488&gt;10,1.1*AT488,(1+$AK488/100)*AT488)))</f>
        <v>0.6274508704156001</v>
      </c>
      <c r="AV488" s="830">
        <f>IF($AK488="n/a",1.03*AU488,IF($AK488&lt;0,1.01*AU488,IF($AK488&gt;10,1.1*AU488,(1+$AK488/100)*AU488)))</f>
        <v>0.67639203830801697</v>
      </c>
      <c r="AW488" s="820">
        <f>SUM(AR488:AV488)</f>
        <v>2.9207297089236173</v>
      </c>
      <c r="AX488" s="837">
        <f>AW488/I488*100</f>
        <v>8.8533789297472474</v>
      </c>
      <c r="AY488" s="1018">
        <v>0.77</v>
      </c>
      <c r="AZ488" s="833">
        <v>30.4</v>
      </c>
      <c r="BA488" s="833">
        <v>-15.73</v>
      </c>
      <c r="BB488" s="833">
        <v>4.42</v>
      </c>
      <c r="BC488" s="833">
        <v>6.67</v>
      </c>
      <c r="BD488" s="985"/>
      <c r="BE488" s="666">
        <v>2013</v>
      </c>
      <c r="BF488" s="971">
        <f>IF(BE488&gt;2008,0,IF(BE488&gt;2001,1,IF(BE488&gt;1990,2,IF(BE488&gt;1980,3,IF(BE488&gt;1973,4,IF(BE488&gt;1970,5,IF(BE488&gt;1960,6,IF(BE488&gt;1958,7,IF(BE488&gt;1953,8,9)))))))))</f>
        <v>0</v>
      </c>
      <c r="BG488" s="892">
        <v>6.7</v>
      </c>
    </row>
    <row r="489" spans="1:60" ht="11.25" customHeight="1" x14ac:dyDescent="0.2">
      <c r="A489" s="936" t="s">
        <v>1460</v>
      </c>
      <c r="B489" s="948" t="s">
        <v>1461</v>
      </c>
      <c r="C489" s="1013" t="s">
        <v>4216</v>
      </c>
      <c r="D489" s="1013" t="s">
        <v>4351</v>
      </c>
      <c r="E489" s="792">
        <v>8</v>
      </c>
      <c r="F489" s="1227">
        <v>557</v>
      </c>
      <c r="G489" s="1121" t="s">
        <v>106</v>
      </c>
      <c r="H489" s="1121" t="s">
        <v>106</v>
      </c>
      <c r="I489" s="947">
        <v>272.27</v>
      </c>
      <c r="J489" s="703">
        <f>(M489/I489)*100</f>
        <v>0.48481286957799252</v>
      </c>
      <c r="K489" s="950">
        <v>0.33</v>
      </c>
      <c r="L489" s="960">
        <v>4</v>
      </c>
      <c r="M489" s="694">
        <f>K489*L489</f>
        <v>1.32</v>
      </c>
      <c r="N489" s="943" t="s">
        <v>273</v>
      </c>
      <c r="O489" s="795">
        <v>0.25</v>
      </c>
      <c r="P489" s="934">
        <v>43473</v>
      </c>
      <c r="Q489" s="934">
        <v>43504</v>
      </c>
      <c r="R489" s="694">
        <f>(K489-O489)/O489*100</f>
        <v>32.000000000000007</v>
      </c>
      <c r="S489" s="759">
        <f>IF(INDEX(Historical!$D$7:$D$1439,MATCH(B489,Historical!$B$7:$B$1450,0))=0,"n/a",(INDEX(Historical!$C$7:$C$1439,MATCH(B489,Historical!$B$7:$B$1450,0))/INDEX(Historical!$D$7:$D$1439,MATCH(B489,Historical!$B$7:$B$1450,0))-1)*100)</f>
        <v>13.636363636363647</v>
      </c>
      <c r="T489" s="759">
        <f>IF(INDEX(Historical!$F$7:$F$1432,MATCH(B489,Historical!$B$7:$B$1450,0))=0,"n/a",((INDEX(Historical!$C$7:$C$1439,MATCH(B489,Historical!$B$7:$B$1450,0))/INDEX(Historical!$F$7:$F$1432,MATCH(B489,Historical!$B$7:$B$1450,0)))^(1/3)-1)*100)</f>
        <v>16.039720840319482</v>
      </c>
      <c r="U489" s="759">
        <f>IF(INDEX(Historical!$H$7:$H$1432,MATCH(B489,Historical!$B$7:$B$1450,0))=0,"n/a",((INDEX(Historical!$C$7:$C$1439,MATCH(B489,Historical!$B$7:$B$1450,0))/INDEX(Historical!$H$7:$H$1432,MATCH(B489,Historical!$B$7:$B$1450,0)))^(1/5)-1)*100)</f>
        <v>36.633168936047468</v>
      </c>
      <c r="V489" s="759">
        <f>IF(INDEX(Historical!$O$7:$O$1432,MATCH(B489,Historical!$B$7:$B$1450,0))=0,"n/a",((INDEX(Historical!$C$7:$C$1439,MATCH(B489,Historical!$B$7:$B$1450,0))/INDEX(Historical!$O$7:$O$1432,MATCH(B489,Historical!$B$7:$B$1450,0)))^(1/10)-1)*100)</f>
        <v>32.490541459126952</v>
      </c>
      <c r="W489" s="760">
        <f>IF(OR(U489&lt;=0,U489="n/a",V489&lt;=0,V489="n/a"),"n/a",U489/V489)</f>
        <v>1.1275025681591653</v>
      </c>
      <c r="X489" s="761">
        <f>IF(OR(AJ489&lt;=0,AJ489="n/a",U489&lt;=0,U489="n/a"),"n/a",U489/AJ489)</f>
        <v>2.2068174057859919</v>
      </c>
      <c r="Y489" s="714"/>
      <c r="Z489" s="703">
        <f>IF(OR(AC489&lt;0.01,AC489="n/a"),"n/a",M489/AC489*100)</f>
        <v>22.297297297297298</v>
      </c>
      <c r="AA489" s="959">
        <f>IF(OR(AC489&lt;0.01,AC489="n/a"),"n/a",I489/AC489)</f>
        <v>45.991554054054049</v>
      </c>
      <c r="AB489" s="960">
        <v>12</v>
      </c>
      <c r="AC489" s="938">
        <v>5.92</v>
      </c>
      <c r="AD489" s="938">
        <v>2.76</v>
      </c>
      <c r="AE489" s="938">
        <v>18.23</v>
      </c>
      <c r="AF489" s="938">
        <v>55.19</v>
      </c>
      <c r="AG489" s="938">
        <v>115.39999999999999</v>
      </c>
      <c r="AH489" s="938">
        <v>23.7</v>
      </c>
      <c r="AI489" s="938">
        <v>18.02</v>
      </c>
      <c r="AJ489" s="938">
        <v>16.600000000000001</v>
      </c>
      <c r="AK489" s="938">
        <v>17.059999999999999</v>
      </c>
      <c r="AL489" s="951">
        <v>278190</v>
      </c>
      <c r="AM489" s="945">
        <v>11.200000000000001</v>
      </c>
      <c r="AN489" s="938">
        <v>1.22</v>
      </c>
      <c r="AO489" s="802">
        <f>IF(U489="n/a","n/a",IF(AA489&lt;0,"n/a",IF(AA489="n/a","n/a",J489+U489-AA489)))</f>
        <v>-8.8735722484285873</v>
      </c>
      <c r="AP489" s="803">
        <f>IF(U489="n/a","n/a",J489+U489)</f>
        <v>37.117981805625462</v>
      </c>
      <c r="AQ489" s="961">
        <f>IF(OR(AC489&lt;0.01,AF489="n/a"),"n/a",(I489/SQRT(22.5*AC489*(I489/AF489))-1)*100)</f>
        <v>962.13074487994152</v>
      </c>
      <c r="AR489" s="703">
        <f>INDEX(Historical!$C$7:$C$1439,MATCH(B489,Historical!$B$7:$B$1450,0))*IF(AH489="n/a",1.03,IF(AH489&lt;0,1.01,IF(AH489&gt;10,1.1,(1+AH489/100))))</f>
        <v>1.1000000000000001</v>
      </c>
      <c r="AS489" s="959">
        <f>IF($AI489="n/a",1.03*AR489,IF($AI489&lt;0,1.01*AR489,IF($AI489&gt;10,1.1*AR489,(1+$AI489/100)*AR489)))</f>
        <v>1.2100000000000002</v>
      </c>
      <c r="AT489" s="959">
        <f>IF($AK489="n/a",1.03*AS489,IF($AK489&lt;0,1.01*AS489,IF($AK489&gt;10,1.1*AS489,(1+$AK489/100)*AS489)))</f>
        <v>1.3310000000000004</v>
      </c>
      <c r="AU489" s="959">
        <f>IF($AK489="n/a",1.03*AT489,IF($AK489&lt;0,1.01*AT489,IF($AK489&gt;10,1.1*AT489,(1+$AK489/100)*AT489)))</f>
        <v>1.4641000000000006</v>
      </c>
      <c r="AV489" s="959">
        <f>IF($AK489="n/a",1.03*AU489,IF($AK489&lt;0,1.01*AU489,IF($AK489&gt;10,1.1*AU489,(1+$AK489/100)*AU489)))</f>
        <v>1.6105100000000008</v>
      </c>
      <c r="AW489" s="703">
        <f>SUM(AR489:AV489)</f>
        <v>6.7156100000000025</v>
      </c>
      <c r="AX489" s="810">
        <f>AW489/I489*100</f>
        <v>2.4665258750505026</v>
      </c>
      <c r="AY489" s="1017">
        <v>1.08</v>
      </c>
      <c r="AZ489" s="945">
        <v>58.4</v>
      </c>
      <c r="BA489" s="945">
        <v>-3.9</v>
      </c>
      <c r="BB489" s="945">
        <v>2.44</v>
      </c>
      <c r="BC489" s="945">
        <v>19.71</v>
      </c>
      <c r="BE489" s="666">
        <v>2012</v>
      </c>
      <c r="BF489" s="971">
        <f>IF(BE489&gt;2008,0,IF(BE489&gt;2001,1,IF(BE489&gt;1990,2,IF(BE489&gt;1980,3,IF(BE489&gt;1973,4,IF(BE489&gt;1970,5,IF(BE489&gt;1960,6,IF(BE489&gt;1958,7,IF(BE489&gt;1953,8,9)))))))))</f>
        <v>0</v>
      </c>
      <c r="BG489" s="955">
        <v>26.5</v>
      </c>
      <c r="BH489" s="937"/>
    </row>
    <row r="490" spans="1:60" ht="11.25" customHeight="1" x14ac:dyDescent="0.2">
      <c r="A490" s="936" t="s">
        <v>1476</v>
      </c>
      <c r="B490" s="948" t="s">
        <v>1477</v>
      </c>
      <c r="C490" s="1013" t="s">
        <v>4345</v>
      </c>
      <c r="D490" s="1013" t="s">
        <v>4346</v>
      </c>
      <c r="E490" s="792">
        <v>9</v>
      </c>
      <c r="F490" s="1227">
        <v>411</v>
      </c>
      <c r="G490" s="1227" t="s">
        <v>37</v>
      </c>
      <c r="H490" s="1227" t="s">
        <v>37</v>
      </c>
      <c r="I490" s="947">
        <v>117.84</v>
      </c>
      <c r="J490" s="703">
        <f>(M490/I490)*100</f>
        <v>3.2586558044806515</v>
      </c>
      <c r="K490" s="950">
        <v>0.96</v>
      </c>
      <c r="L490" s="960">
        <v>4</v>
      </c>
      <c r="M490" s="694">
        <f>K490*L490</f>
        <v>3.84</v>
      </c>
      <c r="N490" s="943" t="s">
        <v>161</v>
      </c>
      <c r="O490" s="795">
        <v>0.92249999999999999</v>
      </c>
      <c r="P490" s="934">
        <v>43479</v>
      </c>
      <c r="Q490" s="934">
        <v>43496</v>
      </c>
      <c r="R490" s="694">
        <f>(K490-O490)/O490*100</f>
        <v>4.0650406504065018</v>
      </c>
      <c r="S490" s="759">
        <f>IF(INDEX(Historical!$D$7:$D$1439,MATCH(B490,Historical!$B$7:$B$1450,0))=0,"n/a",(INDEX(Historical!$C$7:$C$1439,MATCH(B490,Historical!$B$7:$B$1450,0))/INDEX(Historical!$D$7:$D$1439,MATCH(B490,Historical!$B$7:$B$1450,0))-1)*100)</f>
        <v>6.0344827586206851</v>
      </c>
      <c r="T490" s="759">
        <f>IF(INDEX(Historical!$F$7:$F$1432,MATCH(B490,Historical!$B$7:$B$1450,0))=0,"n/a",((INDEX(Historical!$C$7:$C$1439,MATCH(B490,Historical!$B$7:$B$1450,0))/INDEX(Historical!$F$7:$F$1432,MATCH(B490,Historical!$B$7:$B$1450,0)))^(1/3)-1)*100)</f>
        <v>6.208322604405847</v>
      </c>
      <c r="U490" s="759">
        <f>IF(INDEX(Historical!$H$7:$H$1432,MATCH(B490,Historical!$B$7:$B$1450,0))=0,"n/a",((INDEX(Historical!$C$7:$C$1439,MATCH(B490,Historical!$B$7:$B$1450,0))/INDEX(Historical!$H$7:$H$1432,MATCH(B490,Historical!$B$7:$B$1450,0)))^(1/5)-1)*100)</f>
        <v>5.8269583786462409</v>
      </c>
      <c r="V490" s="759">
        <f>IF(INDEX(Historical!$O$7:$O$1432,MATCH(B490,Historical!$B$7:$B$1450,0))=0,"n/a",((INDEX(Historical!$C$7:$C$1439,MATCH(B490,Historical!$B$7:$B$1450,0))/INDEX(Historical!$O$7:$O$1432,MATCH(B490,Historical!$B$7:$B$1450,0)))^(1/10)-1)*100)</f>
        <v>4.1379743992410623</v>
      </c>
      <c r="W490" s="760">
        <f>IF(OR(U490&lt;=0,U490="n/a",V490&lt;=0,V490="n/a"),"n/a",U490/V490)</f>
        <v>1.4081668508425165</v>
      </c>
      <c r="X490" s="761">
        <f>IF(OR(AJ490&lt;=0,AJ490="n/a",U490&lt;=0,U490="n/a"),"n/a",U490/AJ490)</f>
        <v>0.23401439271671651</v>
      </c>
      <c r="Y490" s="714"/>
      <c r="Z490" s="703">
        <f>IF(OR(AC490&lt;0.01,AC490="n/a"),"n/a",M490/AC490*100)</f>
        <v>187.31707317073173</v>
      </c>
      <c r="AA490" s="959">
        <f>IF(OR(AC490&lt;0.01,AC490="n/a"),"n/a",I490/AC490)</f>
        <v>57.482926829268301</v>
      </c>
      <c r="AB490" s="960">
        <v>12</v>
      </c>
      <c r="AC490" s="938">
        <v>2.0499999999999998</v>
      </c>
      <c r="AD490" s="938">
        <v>8.2899999999999991</v>
      </c>
      <c r="AE490" s="938">
        <v>8.56</v>
      </c>
      <c r="AF490" s="938">
        <v>2.2200000000000002</v>
      </c>
      <c r="AG490" s="938">
        <v>3.8</v>
      </c>
      <c r="AH490" s="938">
        <v>-32.5</v>
      </c>
      <c r="AI490" s="938">
        <v>7.0499999999999989</v>
      </c>
      <c r="AJ490" s="938">
        <v>24.9</v>
      </c>
      <c r="AK490" s="938">
        <v>7.0000000000000009</v>
      </c>
      <c r="AL490" s="951">
        <v>13580</v>
      </c>
      <c r="AM490" s="945">
        <v>0.5</v>
      </c>
      <c r="AN490" s="938">
        <v>0.75</v>
      </c>
      <c r="AO490" s="802">
        <f>IF(U490="n/a","n/a",IF(AA490&lt;0,"n/a",IF(AA490="n/a","n/a",J490+U490-AA490)))</f>
        <v>-48.397312646141408</v>
      </c>
      <c r="AP490" s="803">
        <f>IF(U490="n/a","n/a",J490+U490)</f>
        <v>9.0856141831268928</v>
      </c>
      <c r="AQ490" s="961">
        <f>IF(OR(AC490&lt;0.01,AF490="n/a"),"n/a",(I490/SQRT(22.5*AC490*(I490/AF490))-1)*100)</f>
        <v>138.15223661531726</v>
      </c>
      <c r="AR490" s="703">
        <f>INDEX(Historical!$C$7:$C$1439,MATCH(B490,Historical!$B$7:$B$1450,0))*IF(AH490="n/a",1.03,IF(AH490&lt;0,1.01,IF(AH490&gt;10,1.1,(1+AH490/100))))</f>
        <v>3.7269000000000001</v>
      </c>
      <c r="AS490" s="959">
        <f>IF($AI490="n/a",1.03*AR490,IF($AI490&lt;0,1.01*AR490,IF($AI490&gt;10,1.1*AR490,(1+$AI490/100)*AR490)))</f>
        <v>3.98964645</v>
      </c>
      <c r="AT490" s="959">
        <f>IF($AK490="n/a",1.03*AS490,IF($AK490&lt;0,1.01*AS490,IF($AK490&gt;10,1.1*AS490,(1+$AK490/100)*AS490)))</f>
        <v>4.2689217015000001</v>
      </c>
      <c r="AU490" s="959">
        <f>IF($AK490="n/a",1.03*AT490,IF($AK490&lt;0,1.01*AT490,IF($AK490&gt;10,1.1*AT490,(1+$AK490/100)*AT490)))</f>
        <v>4.5677462206050006</v>
      </c>
      <c r="AV490" s="959">
        <f>IF($AK490="n/a",1.03*AU490,IF($AK490&lt;0,1.01*AU490,IF($AK490&gt;10,1.1*AU490,(1+$AK490/100)*AU490)))</f>
        <v>4.8874884560473513</v>
      </c>
      <c r="AW490" s="703">
        <f>SUM(AR490:AV490)</f>
        <v>21.440702828152354</v>
      </c>
      <c r="AX490" s="810">
        <f>AW490/I490*100</f>
        <v>18.194758000808175</v>
      </c>
      <c r="AY490" s="1017">
        <v>0.37</v>
      </c>
      <c r="AZ490" s="945">
        <v>29.2</v>
      </c>
      <c r="BA490" s="945">
        <v>-4.88</v>
      </c>
      <c r="BB490" s="945">
        <v>-0.16</v>
      </c>
      <c r="BC490" s="945">
        <v>10.4</v>
      </c>
      <c r="BE490" s="666">
        <v>2011</v>
      </c>
      <c r="BF490" s="971">
        <f>IF(BE490&gt;2008,0,IF(BE490&gt;2001,1,IF(BE490&gt;1990,2,IF(BE490&gt;1980,3,IF(BE490&gt;1973,4,IF(BE490&gt;1970,5,IF(BE490&gt;1960,6,IF(BE490&gt;1958,7,IF(BE490&gt;1953,8,9)))))))))</f>
        <v>0</v>
      </c>
      <c r="BG490" s="955">
        <v>2.1</v>
      </c>
      <c r="BH490" s="937"/>
    </row>
    <row r="491" spans="1:60" ht="11.25" customHeight="1" x14ac:dyDescent="0.2">
      <c r="A491" s="936" t="s">
        <v>1432</v>
      </c>
      <c r="B491" s="948" t="s">
        <v>1433</v>
      </c>
      <c r="C491" s="1013" t="s">
        <v>4345</v>
      </c>
      <c r="D491" s="1013" t="s">
        <v>4346</v>
      </c>
      <c r="E491" s="792">
        <v>9</v>
      </c>
      <c r="F491" s="1227">
        <v>393</v>
      </c>
      <c r="G491" s="1237" t="s">
        <v>37</v>
      </c>
      <c r="H491" s="1237" t="s">
        <v>37</v>
      </c>
      <c r="I491" s="947">
        <v>33.049999999999997</v>
      </c>
      <c r="J491" s="703">
        <f>(M491/I491)*100</f>
        <v>9.0771558245083224</v>
      </c>
      <c r="K491" s="950">
        <v>0.75</v>
      </c>
      <c r="L491" s="960">
        <v>4</v>
      </c>
      <c r="M491" s="694">
        <f>K491*L491</f>
        <v>3</v>
      </c>
      <c r="N491" s="943" t="s">
        <v>119</v>
      </c>
      <c r="O491" s="795">
        <v>0.74</v>
      </c>
      <c r="P491" s="934">
        <v>43412</v>
      </c>
      <c r="Q491" s="934">
        <v>43437</v>
      </c>
      <c r="R491" s="694">
        <f>(K491-O491)/O491*100</f>
        <v>1.3513513513513526</v>
      </c>
      <c r="S491" s="759">
        <f>IF(INDEX(Historical!$D$7:$D$1439,MATCH(B491,Historical!$B$7:$B$1450,0))=0,"n/a",(INDEX(Historical!$C$7:$C$1439,MATCH(B491,Historical!$B$7:$B$1450,0))/INDEX(Historical!$D$7:$D$1439,MATCH(B491,Historical!$B$7:$B$1450,0))-1)*100)</f>
        <v>3.4843205574912828</v>
      </c>
      <c r="T491" s="759">
        <f>IF(INDEX(Historical!$F$7:$F$1432,MATCH(B491,Historical!$B$7:$B$1450,0))=0,"n/a",((INDEX(Historical!$C$7:$C$1439,MATCH(B491,Historical!$B$7:$B$1450,0))/INDEX(Historical!$F$7:$F$1432,MATCH(B491,Historical!$B$7:$B$1450,0)))^(1/3)-1)*100)</f>
        <v>4.1358421680133484</v>
      </c>
      <c r="U491" s="759">
        <f>IF(INDEX(Historical!$H$7:$H$1432,MATCH(B491,Historical!$B$7:$B$1450,0))=0,"n/a",((INDEX(Historical!$C$7:$C$1439,MATCH(B491,Historical!$B$7:$B$1450,0))/INDEX(Historical!$H$7:$H$1432,MATCH(B491,Historical!$B$7:$B$1450,0)))^(1/5)-1)*100)</f>
        <v>4.705353957462588</v>
      </c>
      <c r="V491" s="759">
        <f>IF(INDEX(Historical!$O$7:$O$1432,MATCH(B491,Historical!$B$7:$B$1450,0))=0,"n/a",((INDEX(Historical!$C$7:$C$1439,MATCH(B491,Historical!$B$7:$B$1450,0))/INDEX(Historical!$O$7:$O$1432,MATCH(B491,Historical!$B$7:$B$1450,0)))^(1/10)-1)*100)</f>
        <v>-0.74311372448820912</v>
      </c>
      <c r="W491" s="760" t="str">
        <f>IF(OR(U491&lt;=0,U491="n/a",V491&lt;=0,V491="n/a"),"n/a",U491/V491)</f>
        <v>n/a</v>
      </c>
      <c r="X491" s="761" t="str">
        <f>IF(OR(AJ491&lt;=0,AJ491="n/a",U491&lt;=0,U491="n/a"),"n/a",U491/AJ491)</f>
        <v>n/a</v>
      </c>
      <c r="Y491" s="714"/>
      <c r="Z491" s="703">
        <f>IF(OR(AC491&lt;0.01,AC491="n/a"),"n/a",M491/AC491*100)</f>
        <v>422.53521126760569</v>
      </c>
      <c r="AA491" s="959">
        <f>IF(OR(AC491&lt;0.01,AC491="n/a"),"n/a",I491/AC491)</f>
        <v>46.549295774647888</v>
      </c>
      <c r="AB491" s="960">
        <v>12</v>
      </c>
      <c r="AC491" s="938">
        <v>0.71</v>
      </c>
      <c r="AD491" s="938">
        <v>224.48</v>
      </c>
      <c r="AE491" s="938">
        <v>5.0199999999999996</v>
      </c>
      <c r="AF491" s="938">
        <v>1.66</v>
      </c>
      <c r="AG491" s="938">
        <v>3.4000000000000004</v>
      </c>
      <c r="AH491" s="938">
        <v>-62.9</v>
      </c>
      <c r="AI491" s="938">
        <v>15.4</v>
      </c>
      <c r="AJ491" s="938">
        <v>-14.799999999999999</v>
      </c>
      <c r="AK491" s="938">
        <v>0.21</v>
      </c>
      <c r="AL491" s="951">
        <v>4770</v>
      </c>
      <c r="AM491" s="945">
        <v>0.4</v>
      </c>
      <c r="AN491" s="938">
        <v>1.88</v>
      </c>
      <c r="AO491" s="802">
        <f>IF(U491="n/a","n/a",IF(AA491&lt;0,"n/a",IF(AA491="n/a","n/a",J491+U491-AA491)))</f>
        <v>-32.766785992676979</v>
      </c>
      <c r="AP491" s="803">
        <f>IF(U491="n/a","n/a",J491+U491)</f>
        <v>13.78250978197091</v>
      </c>
      <c r="AQ491" s="961">
        <f>IF(OR(AC491&lt;0.01,AF491="n/a"),"n/a",(I491/SQRT(22.5*AC491*(I491/AF491))-1)*100)</f>
        <v>85.318741614927404</v>
      </c>
      <c r="AR491" s="703">
        <f>INDEX(Historical!$C$7:$C$1439,MATCH(B491,Historical!$B$7:$B$1450,0))*IF(AH491="n/a",1.03,IF(AH491&lt;0,1.01,IF(AH491&gt;10,1.1,(1+AH491/100))))</f>
        <v>2.9997000000000003</v>
      </c>
      <c r="AS491" s="959">
        <f>IF($AI491="n/a",1.03*AR491,IF($AI491&lt;0,1.01*AR491,IF($AI491&gt;10,1.1*AR491,(1+$AI491/100)*AR491)))</f>
        <v>3.2996700000000008</v>
      </c>
      <c r="AT491" s="959">
        <f>IF($AK491="n/a",1.03*AS491,IF($AK491&lt;0,1.01*AS491,IF($AK491&gt;10,1.1*AS491,(1+$AK491/100)*AS491)))</f>
        <v>3.3065993070000008</v>
      </c>
      <c r="AU491" s="959">
        <f>IF($AK491="n/a",1.03*AT491,IF($AK491&lt;0,1.01*AT491,IF($AK491&gt;10,1.1*AT491,(1+$AK491/100)*AT491)))</f>
        <v>3.3135431655447007</v>
      </c>
      <c r="AV491" s="959">
        <f>IF($AK491="n/a",1.03*AU491,IF($AK491&lt;0,1.01*AU491,IF($AK491&gt;10,1.1*AU491,(1+$AK491/100)*AU491)))</f>
        <v>3.3205016061923445</v>
      </c>
      <c r="AW491" s="703">
        <f>SUM(AR491:AV491)</f>
        <v>16.240014078737047</v>
      </c>
      <c r="AX491" s="810">
        <f>AW491/I491*100</f>
        <v>49.13771279496838</v>
      </c>
      <c r="AY491" s="1017">
        <v>0.73</v>
      </c>
      <c r="AZ491" s="945">
        <v>4.82</v>
      </c>
      <c r="BA491" s="945">
        <v>-45.78</v>
      </c>
      <c r="BB491" s="945">
        <v>-5.26</v>
      </c>
      <c r="BC491" s="945">
        <v>-22.78</v>
      </c>
      <c r="BE491" s="666">
        <v>2011</v>
      </c>
      <c r="BF491" s="971">
        <f>IF(BE491&gt;2008,0,IF(BE491&gt;2001,1,IF(BE491&gt;1990,2,IF(BE491&gt;1980,3,IF(BE491&gt;1973,4,IF(BE491&gt;1970,5,IF(BE491&gt;1960,6,IF(BE491&gt;1958,7,IF(BE491&gt;1953,8,9)))))))))</f>
        <v>0</v>
      </c>
      <c r="BG491" s="955">
        <v>1.0999999999999999</v>
      </c>
      <c r="BH491" s="937"/>
    </row>
    <row r="492" spans="1:60" ht="11.25" customHeight="1" x14ac:dyDescent="0.2">
      <c r="A492" s="936" t="s">
        <v>1442</v>
      </c>
      <c r="B492" s="948" t="s">
        <v>1443</v>
      </c>
      <c r="C492" s="1013" t="s">
        <v>108</v>
      </c>
      <c r="D492" s="1013" t="s">
        <v>4361</v>
      </c>
      <c r="E492" s="792">
        <v>9</v>
      </c>
      <c r="F492" s="1227">
        <v>490</v>
      </c>
      <c r="G492" s="1227" t="s">
        <v>106</v>
      </c>
      <c r="H492" s="1227" t="s">
        <v>106</v>
      </c>
      <c r="I492" s="947">
        <v>42.7</v>
      </c>
      <c r="J492" s="703">
        <f>(M492/I492)*100</f>
        <v>5.7611241217798597</v>
      </c>
      <c r="K492" s="950">
        <v>0.20499999999999999</v>
      </c>
      <c r="L492" s="960">
        <v>12</v>
      </c>
      <c r="M492" s="694">
        <f>K492*L492</f>
        <v>2.46</v>
      </c>
      <c r="N492" s="943" t="s">
        <v>1058</v>
      </c>
      <c r="O492" s="795">
        <v>0.2</v>
      </c>
      <c r="P492" s="934">
        <v>43643</v>
      </c>
      <c r="Q492" s="934">
        <v>43661</v>
      </c>
      <c r="R492" s="694">
        <f>(K492-O492)/O492*100</f>
        <v>2.4999999999999885</v>
      </c>
      <c r="S492" s="759">
        <f>IF(INDEX(Historical!$D$7:$D$1439,MATCH(B492,Historical!$B$7:$B$1450,0))=0,"n/a",(INDEX(Historical!$C$7:$C$1439,MATCH(B492,Historical!$B$7:$B$1450,0))/INDEX(Historical!$D$7:$D$1439,MATCH(B492,Historical!$B$7:$B$1450,0))-1)*100)</f>
        <v>2.6845637583892357</v>
      </c>
      <c r="T492" s="759">
        <f>IF(INDEX(Historical!$F$7:$F$1432,MATCH(B492,Historical!$B$7:$B$1450,0))=0,"n/a",((INDEX(Historical!$C$7:$C$1439,MATCH(B492,Historical!$B$7:$B$1450,0))/INDEX(Historical!$F$7:$F$1432,MATCH(B492,Historical!$B$7:$B$1450,0)))^(1/3)-1)*100)</f>
        <v>3.004088908500635</v>
      </c>
      <c r="U492" s="759">
        <f>IF(INDEX(Historical!$H$7:$H$1432,MATCH(B492,Historical!$B$7:$B$1450,0))=0,"n/a",((INDEX(Historical!$C$7:$C$1439,MATCH(B492,Historical!$B$7:$B$1450,0))/INDEX(Historical!$H$7:$H$1432,MATCH(B492,Historical!$B$7:$B$1450,0)))^(1/5)-1)*100)</f>
        <v>4.2927091778163895</v>
      </c>
      <c r="V492" s="759">
        <f>IF(INDEX(Historical!$O$7:$O$1432,MATCH(B492,Historical!$B$7:$B$1450,0))=0,"n/a",((INDEX(Historical!$C$7:$C$1439,MATCH(B492,Historical!$B$7:$B$1450,0))/INDEX(Historical!$O$7:$O$1432,MATCH(B492,Historical!$B$7:$B$1450,0)))^(1/10)-1)*100)</f>
        <v>4.8809910694839642</v>
      </c>
      <c r="W492" s="760">
        <f>IF(OR(U492&lt;=0,U492="n/a",V492&lt;=0,V492="n/a"),"n/a",U492/V492)</f>
        <v>0.87947490923605198</v>
      </c>
      <c r="X492" s="761">
        <f>IF(OR(AJ492&lt;=0,AJ492="n/a",U492&lt;=0,U492="n/a"),"n/a",U492/AJ492)</f>
        <v>3.9024628889239907</v>
      </c>
      <c r="Y492" s="949"/>
      <c r="Z492" s="703">
        <f>IF(OR(AC492&lt;0.01,AC492="n/a"),"n/a",M492/AC492*100)</f>
        <v>88.808664259927795</v>
      </c>
      <c r="AA492" s="959">
        <f>IF(OR(AC492&lt;0.01,AC492="n/a"),"n/a",I492/AC492)</f>
        <v>15.415162454873647</v>
      </c>
      <c r="AB492" s="960">
        <v>12</v>
      </c>
      <c r="AC492" s="938">
        <v>2.77</v>
      </c>
      <c r="AD492" s="938">
        <v>2.2000000000000002</v>
      </c>
      <c r="AE492" s="938">
        <v>11.1</v>
      </c>
      <c r="AF492" s="938">
        <v>1.73</v>
      </c>
      <c r="AG492" s="938">
        <v>11.799999999999999</v>
      </c>
      <c r="AH492" s="938">
        <v>-5.6000000000000005</v>
      </c>
      <c r="AI492" s="938">
        <v>2.16</v>
      </c>
      <c r="AJ492" s="938">
        <v>1.0999999999999999</v>
      </c>
      <c r="AK492" s="938">
        <v>7.0000000000000009</v>
      </c>
      <c r="AL492" s="951">
        <v>2650</v>
      </c>
      <c r="AM492" s="945">
        <v>5.2</v>
      </c>
      <c r="AN492" s="938">
        <v>0.66</v>
      </c>
      <c r="AO492" s="802">
        <f>IF(U492="n/a","n/a",IF(AA492&lt;0,"n/a",IF(AA492="n/a","n/a",J492+U492-AA492)))</f>
        <v>-5.3613291552773976</v>
      </c>
      <c r="AP492" s="803">
        <f>IF(U492="n/a","n/a",J492+U492)</f>
        <v>10.053833299596249</v>
      </c>
      <c r="AQ492" s="961">
        <f>IF(OR(AC492&lt;0.01,AF492="n/a"),"n/a",(I492/SQRT(22.5*AC492*(I492/AF492))-1)*100)</f>
        <v>8.869404021375594</v>
      </c>
      <c r="AR492" s="703">
        <f>INDEX(Historical!$C$7:$C$1439,MATCH(B492,Historical!$B$7:$B$1450,0))*IF(AH492="n/a",1.03,IF(AH492&lt;0,1.01,IF(AH492&gt;10,1.1,(1+AH492/100))))</f>
        <v>2.3179499999999997</v>
      </c>
      <c r="AS492" s="959">
        <f>IF($AI492="n/a",1.03*AR492,IF($AI492&lt;0,1.01*AR492,IF($AI492&gt;10,1.1*AR492,(1+$AI492/100)*AR492)))</f>
        <v>2.3680177199999997</v>
      </c>
      <c r="AT492" s="959">
        <f>IF($AK492="n/a",1.03*AS492,IF($AK492&lt;0,1.01*AS492,IF($AK492&gt;10,1.1*AS492,(1+$AK492/100)*AS492)))</f>
        <v>2.5337789603999998</v>
      </c>
      <c r="AU492" s="959">
        <f>IF($AK492="n/a",1.03*AT492,IF($AK492&lt;0,1.01*AT492,IF($AK492&gt;10,1.1*AT492,(1+$AK492/100)*AT492)))</f>
        <v>2.7111434876280001</v>
      </c>
      <c r="AV492" s="959">
        <f>IF($AK492="n/a",1.03*AU492,IF($AK492&lt;0,1.01*AU492,IF($AK492&gt;10,1.1*AU492,(1+$AK492/100)*AU492)))</f>
        <v>2.9009235317619604</v>
      </c>
      <c r="AW492" s="703">
        <f>SUM(AR492:AV492)</f>
        <v>12.831813699789958</v>
      </c>
      <c r="AX492" s="810">
        <f>AW492/I492*100</f>
        <v>30.05108594798585</v>
      </c>
      <c r="AY492" s="1017">
        <v>0.85</v>
      </c>
      <c r="AZ492" s="945">
        <v>34.449999999999996</v>
      </c>
      <c r="BA492" s="945">
        <v>-0.3</v>
      </c>
      <c r="BB492" s="945">
        <v>3.7699999999999996</v>
      </c>
      <c r="BC492" s="945">
        <v>11.67</v>
      </c>
      <c r="BE492" s="666">
        <v>2011</v>
      </c>
      <c r="BF492" s="971">
        <f>IF(BE492&gt;2008,0,IF(BE492&gt;2001,1,IF(BE492&gt;1990,2,IF(BE492&gt;1980,3,IF(BE492&gt;1973,4,IF(BE492&gt;1970,5,IF(BE492&gt;1960,6,IF(BE492&gt;1958,7,IF(BE492&gt;1953,8,9)))))))))</f>
        <v>0</v>
      </c>
      <c r="BG492" s="955">
        <v>6.9</v>
      </c>
      <c r="BH492" s="937"/>
    </row>
    <row r="493" spans="1:60" ht="11.25" customHeight="1" x14ac:dyDescent="0.2">
      <c r="A493" s="944" t="s">
        <v>1450</v>
      </c>
      <c r="B493" s="948" t="s">
        <v>1451</v>
      </c>
      <c r="C493" s="1013" t="s">
        <v>112</v>
      </c>
      <c r="D493" s="1013" t="s">
        <v>4388</v>
      </c>
      <c r="E493" s="792">
        <v>9</v>
      </c>
      <c r="F493" s="1227">
        <v>477</v>
      </c>
      <c r="G493" s="1227" t="s">
        <v>106</v>
      </c>
      <c r="H493" s="1227" t="s">
        <v>106</v>
      </c>
      <c r="I493" s="947">
        <v>91.35</v>
      </c>
      <c r="J493" s="703">
        <f>(M493/I493)*100</f>
        <v>2.3864258347016971</v>
      </c>
      <c r="K493" s="950">
        <v>1.0900000000000001</v>
      </c>
      <c r="L493" s="960">
        <v>2</v>
      </c>
      <c r="M493" s="694">
        <f>K493*L493</f>
        <v>2.1800000000000002</v>
      </c>
      <c r="N493" s="943" t="s">
        <v>1364</v>
      </c>
      <c r="O493" s="795">
        <v>1.01</v>
      </c>
      <c r="P493" s="934">
        <v>43616</v>
      </c>
      <c r="Q493" s="934">
        <v>43630</v>
      </c>
      <c r="R493" s="694">
        <f>(K493-O493)/O493*100</f>
        <v>7.9207920792079278</v>
      </c>
      <c r="S493" s="759">
        <f>IF(INDEX(Historical!$D$7:$D$1439,MATCH(B493,Historical!$B$7:$B$1450,0))=0,"n/a",(INDEX(Historical!$C$7:$C$1439,MATCH(B493,Historical!$B$7:$B$1450,0))/INDEX(Historical!$D$7:$D$1439,MATCH(B493,Historical!$B$7:$B$1450,0))-1)*100)</f>
        <v>8.602150537634401</v>
      </c>
      <c r="T493" s="759">
        <f>IF(INDEX(Historical!$F$7:$F$1432,MATCH(B493,Historical!$B$7:$B$1450,0))=0,"n/a",((INDEX(Historical!$C$7:$C$1439,MATCH(B493,Historical!$B$7:$B$1450,0))/INDEX(Historical!$F$7:$F$1432,MATCH(B493,Historical!$B$7:$B$1450,0)))^(1/3)-1)*100)</f>
        <v>8.0796166472541397</v>
      </c>
      <c r="U493" s="759">
        <f>IF(INDEX(Historical!$H$7:$H$1432,MATCH(B493,Historical!$B$7:$B$1450,0))=0,"n/a",((INDEX(Historical!$C$7:$C$1439,MATCH(B493,Historical!$B$7:$B$1450,0))/INDEX(Historical!$H$7:$H$1432,MATCH(B493,Historical!$B$7:$B$1450,0)))^(1/5)-1)*100)</f>
        <v>17.034177796511329</v>
      </c>
      <c r="V493" s="759">
        <f>IF(INDEX(Historical!$O$7:$O$1432,MATCH(B493,Historical!$B$7:$B$1450,0))=0,"n/a",((INDEX(Historical!$C$7:$C$1439,MATCH(B493,Historical!$B$7:$B$1450,0))/INDEX(Historical!$O$7:$O$1432,MATCH(B493,Historical!$B$7:$B$1450,0)))^(1/10)-1)*100)</f>
        <v>10.563547528018757</v>
      </c>
      <c r="W493" s="760">
        <f>IF(OR(U493&lt;=0,U493="n/a",V493&lt;=0,V493="n/a"),"n/a",U493/V493)</f>
        <v>1.6125433005654464</v>
      </c>
      <c r="X493" s="761">
        <f>IF(OR(AJ493&lt;=0,AJ493="n/a",U493&lt;=0,U493="n/a"),"n/a",U493/AJ493)</f>
        <v>0.91581601056512518</v>
      </c>
      <c r="Y493" s="949"/>
      <c r="Z493" s="703">
        <f>IF(OR(AC493&lt;0.01,AC493="n/a"),"n/a",M493/AC493*100)</f>
        <v>27.455919395465994</v>
      </c>
      <c r="AA493" s="959">
        <f>IF(OR(AC493&lt;0.01,AC493="n/a"),"n/a",I493/AC493)</f>
        <v>11.505037783375313</v>
      </c>
      <c r="AB493" s="960">
        <v>12</v>
      </c>
      <c r="AC493" s="938">
        <v>7.94</v>
      </c>
      <c r="AD493" s="938">
        <v>5.79</v>
      </c>
      <c r="AE493" s="938">
        <v>0.26</v>
      </c>
      <c r="AF493" s="938">
        <v>2.17</v>
      </c>
      <c r="AG493" s="938">
        <v>20.8</v>
      </c>
      <c r="AH493" s="938">
        <v>30.9</v>
      </c>
      <c r="AI493" s="938">
        <v>6.34</v>
      </c>
      <c r="AJ493" s="938">
        <v>18.600000000000001</v>
      </c>
      <c r="AK493" s="938">
        <v>2</v>
      </c>
      <c r="AL493" s="951">
        <v>5580</v>
      </c>
      <c r="AM493" s="945">
        <v>0.1</v>
      </c>
      <c r="AN493" s="938">
        <v>0.41</v>
      </c>
      <c r="AO493" s="802">
        <f>IF(U493="n/a","n/a",IF(AA493&lt;0,"n/a",IF(AA493="n/a","n/a",J493+U493-AA493)))</f>
        <v>7.9155658478377138</v>
      </c>
      <c r="AP493" s="803">
        <f>IF(U493="n/a","n/a",J493+U493)</f>
        <v>19.420603631213027</v>
      </c>
      <c r="AQ493" s="961">
        <f>IF(OR(AC493&lt;0.01,AF493="n/a"),"n/a",(I493/SQRT(22.5*AC493*(I493/AF493))-1)*100)</f>
        <v>5.3374091825869163</v>
      </c>
      <c r="AR493" s="703">
        <f>INDEX(Historical!$C$7:$C$1439,MATCH(B493,Historical!$B$7:$B$1450,0))*IF(AH493="n/a",1.03,IF(AH493&lt;0,1.01,IF(AH493&gt;10,1.1,(1+AH493/100))))</f>
        <v>2.2220000000000004</v>
      </c>
      <c r="AS493" s="959">
        <f>IF($AI493="n/a",1.03*AR493,IF($AI493&lt;0,1.01*AR493,IF($AI493&gt;10,1.1*AR493,(1+$AI493/100)*AR493)))</f>
        <v>2.3628748000000002</v>
      </c>
      <c r="AT493" s="959">
        <f>IF($AK493="n/a",1.03*AS493,IF($AK493&lt;0,1.01*AS493,IF($AK493&gt;10,1.1*AS493,(1+$AK493/100)*AS493)))</f>
        <v>2.410132296</v>
      </c>
      <c r="AU493" s="959">
        <f>IF($AK493="n/a",1.03*AT493,IF($AK493&lt;0,1.01*AT493,IF($AK493&gt;10,1.1*AT493,(1+$AK493/100)*AT493)))</f>
        <v>2.45833494192</v>
      </c>
      <c r="AV493" s="959">
        <f>IF($AK493="n/a",1.03*AU493,IF($AK493&lt;0,1.01*AU493,IF($AK493&gt;10,1.1*AU493,(1+$AK493/100)*AU493)))</f>
        <v>2.5075016407584001</v>
      </c>
      <c r="AW493" s="703">
        <f>SUM(AR493:AV493)</f>
        <v>11.960843678678401</v>
      </c>
      <c r="AX493" s="810">
        <f>AW493/I493*100</f>
        <v>13.093424935608541</v>
      </c>
      <c r="AY493" s="1017">
        <v>1.54</v>
      </c>
      <c r="AZ493" s="945">
        <v>48.370000000000005</v>
      </c>
      <c r="BA493" s="945">
        <v>-6.75</v>
      </c>
      <c r="BB493" s="945">
        <v>-0.52</v>
      </c>
      <c r="BC493" s="945">
        <v>9.98</v>
      </c>
      <c r="BE493" s="666">
        <v>2011</v>
      </c>
      <c r="BF493" s="971">
        <f>IF(BE493&gt;2008,0,IF(BE493&gt;2001,1,IF(BE493&gt;1990,2,IF(BE493&gt;1980,3,IF(BE493&gt;1973,4,IF(BE493&gt;1970,5,IF(BE493&gt;1960,6,IF(BE493&gt;1958,7,IF(BE493&gt;1953,8,9)))))))))</f>
        <v>0</v>
      </c>
      <c r="BG493" s="955">
        <v>6.4</v>
      </c>
      <c r="BH493" s="937"/>
    </row>
    <row r="494" spans="1:60" ht="11.25" customHeight="1" x14ac:dyDescent="0.2">
      <c r="A494" s="763" t="s">
        <v>1456</v>
      </c>
      <c r="B494" s="948" t="s">
        <v>1457</v>
      </c>
      <c r="C494" s="1013" t="s">
        <v>247</v>
      </c>
      <c r="D494" s="1013" t="s">
        <v>4379</v>
      </c>
      <c r="E494" s="792">
        <v>10</v>
      </c>
      <c r="F494" s="1227">
        <v>363</v>
      </c>
      <c r="G494" s="1227" t="s">
        <v>115</v>
      </c>
      <c r="H494" s="1227" t="s">
        <v>115</v>
      </c>
      <c r="I494" s="947">
        <v>139.06</v>
      </c>
      <c r="J494" s="703">
        <f>(M494/I494)*100</f>
        <v>1.3806989788580468</v>
      </c>
      <c r="K494" s="950">
        <v>0.48</v>
      </c>
      <c r="L494" s="960">
        <v>4</v>
      </c>
      <c r="M494" s="694">
        <f>K494*L494</f>
        <v>1.92</v>
      </c>
      <c r="N494" s="943" t="s">
        <v>320</v>
      </c>
      <c r="O494" s="795">
        <v>0.41</v>
      </c>
      <c r="P494" s="934">
        <v>43608</v>
      </c>
      <c r="Q494" s="934">
        <v>43644</v>
      </c>
      <c r="R494" s="694">
        <f>(K494-O494)/O494*100</f>
        <v>17.073170731707318</v>
      </c>
      <c r="S494" s="759">
        <f>IF(INDEX(Historical!$D$7:$D$1439,MATCH(B494,Historical!$B$7:$B$1450,0))=0,"n/a",(INDEX(Historical!$C$7:$C$1439,MATCH(B494,Historical!$B$7:$B$1450,0))/INDEX(Historical!$D$7:$D$1439,MATCH(B494,Historical!$B$7:$B$1450,0))-1)*100)</f>
        <v>20.930232558139529</v>
      </c>
      <c r="T494" s="759">
        <f>IF(INDEX(Historical!$F$7:$F$1432,MATCH(B494,Historical!$B$7:$B$1450,0))=0,"n/a",((INDEX(Historical!$C$7:$C$1439,MATCH(B494,Historical!$B$7:$B$1450,0))/INDEX(Historical!$F$7:$F$1432,MATCH(B494,Historical!$B$7:$B$1450,0)))^(1/3)-1)*100)</f>
        <v>17.977810228482973</v>
      </c>
      <c r="U494" s="759">
        <f>IF(INDEX(Historical!$H$7:$H$1432,MATCH(B494,Historical!$B$7:$B$1450,0))=0,"n/a",((INDEX(Historical!$C$7:$C$1439,MATCH(B494,Historical!$B$7:$B$1450,0))/INDEX(Historical!$H$7:$H$1432,MATCH(B494,Historical!$B$7:$B$1450,0)))^(1/5)-1)*100)</f>
        <v>19.505783867609349</v>
      </c>
      <c r="V494" s="759">
        <f>IF(INDEX(Historical!$O$7:$O$1432,MATCH(B494,Historical!$B$7:$B$1450,0))=0,"n/a",((INDEX(Historical!$C$7:$C$1439,MATCH(B494,Historical!$B$7:$B$1450,0))/INDEX(Historical!$O$7:$O$1432,MATCH(B494,Historical!$B$7:$B$1450,0)))^(1/10)-1)*100)</f>
        <v>17.31198333344166</v>
      </c>
      <c r="W494" s="760">
        <f>IF(OR(U494&lt;=0,U494="n/a",V494&lt;=0,V494="n/a"),"n/a",U494/V494)</f>
        <v>1.1267215022053487</v>
      </c>
      <c r="X494" s="761">
        <f>IF(OR(AJ494&lt;=0,AJ494="n/a",U494&lt;=0,U494="n/a"),"n/a",U494/AJ494)</f>
        <v>0.9114852274583809</v>
      </c>
      <c r="Y494" s="730"/>
      <c r="Z494" s="703">
        <f>IF(OR(AC494&lt;0.01,AC494="n/a"),"n/a",M494/AC494*100)</f>
        <v>36.92307692307692</v>
      </c>
      <c r="AA494" s="959">
        <f>IF(OR(AC494&lt;0.01,AC494="n/a"),"n/a",I494/AC494)</f>
        <v>26.742307692307691</v>
      </c>
      <c r="AB494" s="960">
        <v>12</v>
      </c>
      <c r="AC494" s="938">
        <v>5.2</v>
      </c>
      <c r="AD494" s="938">
        <v>3.92</v>
      </c>
      <c r="AE494" s="938">
        <v>2.27</v>
      </c>
      <c r="AF494" s="938">
        <v>29.83</v>
      </c>
      <c r="AG494" s="938">
        <v>83.8</v>
      </c>
      <c r="AH494" s="938">
        <v>-2.4</v>
      </c>
      <c r="AI494" s="938">
        <v>13.13</v>
      </c>
      <c r="AJ494" s="938">
        <v>21.4</v>
      </c>
      <c r="AK494" s="938">
        <v>6.9</v>
      </c>
      <c r="AL494" s="951">
        <v>47040</v>
      </c>
      <c r="AM494" s="945">
        <v>1</v>
      </c>
      <c r="AN494" s="938">
        <v>6.4</v>
      </c>
      <c r="AO494" s="802">
        <f>IF(U494="n/a","n/a",IF(AA494&lt;0,"n/a",IF(AA494="n/a","n/a",J494+U494-AA494)))</f>
        <v>-5.8558248458402957</v>
      </c>
      <c r="AP494" s="803">
        <f>IF(U494="n/a","n/a",J494+U494)</f>
        <v>20.886482846467395</v>
      </c>
      <c r="AQ494" s="961">
        <f>IF(OR(AC494&lt;0.01,AF494="n/a"),"n/a",(I494/SQRT(22.5*AC494*(I494/AF494))-1)*100)</f>
        <v>495.43561587259177</v>
      </c>
      <c r="AR494" s="703">
        <f>INDEX(Historical!$C$7:$C$1439,MATCH(B494,Historical!$B$7:$B$1450,0))*IF(AH494="n/a",1.03,IF(AH494&lt;0,1.01,IF(AH494&gt;10,1.1,(1+AH494/100))))</f>
        <v>1.5756000000000001</v>
      </c>
      <c r="AS494" s="959">
        <f>IF($AI494="n/a",1.03*AR494,IF($AI494&lt;0,1.01*AR494,IF($AI494&gt;10,1.1*AR494,(1+$AI494/100)*AR494)))</f>
        <v>1.7331600000000003</v>
      </c>
      <c r="AT494" s="959">
        <f>IF($AK494="n/a",1.03*AS494,IF($AK494&lt;0,1.01*AS494,IF($AK494&gt;10,1.1*AS494,(1+$AK494/100)*AS494)))</f>
        <v>1.8527480400000003</v>
      </c>
      <c r="AU494" s="959">
        <f>IF($AK494="n/a",1.03*AT494,IF($AK494&lt;0,1.01*AT494,IF($AK494&gt;10,1.1*AT494,(1+$AK494/100)*AT494)))</f>
        <v>1.9805876547600001</v>
      </c>
      <c r="AV494" s="959">
        <f>IF($AK494="n/a",1.03*AU494,IF($AK494&lt;0,1.01*AU494,IF($AK494&gt;10,1.1*AU494,(1+$AK494/100)*AU494)))</f>
        <v>2.1172482029384398</v>
      </c>
      <c r="AW494" s="703">
        <f>SUM(AR494:AV494)</f>
        <v>9.2593438976984412</v>
      </c>
      <c r="AX494" s="810">
        <f>AW494/I494*100</f>
        <v>6.6585243043998572</v>
      </c>
      <c r="AY494" s="1017">
        <v>1.26</v>
      </c>
      <c r="AZ494" s="945">
        <v>38.200000000000003</v>
      </c>
      <c r="BA494" s="945">
        <v>-3.5900000000000003</v>
      </c>
      <c r="BB494" s="945">
        <v>2.85</v>
      </c>
      <c r="BC494" s="945">
        <v>12.379999999999999</v>
      </c>
      <c r="BE494" s="666">
        <v>2010</v>
      </c>
      <c r="BF494" s="971">
        <f>IF(BE494&gt;2008,0,IF(BE494&gt;2001,1,IF(BE494&gt;1990,2,IF(BE494&gt;1980,3,IF(BE494&gt;1973,4,IF(BE494&gt;1970,5,IF(BE494&gt;1960,6,IF(BE494&gt;1958,7,IF(BE494&gt;1953,8,9)))))))))</f>
        <v>0</v>
      </c>
      <c r="BG494" s="955">
        <v>7.8</v>
      </c>
      <c r="BH494" s="936"/>
    </row>
    <row r="495" spans="1:60" ht="11.25" customHeight="1" x14ac:dyDescent="0.2">
      <c r="A495" s="954" t="s">
        <v>4283</v>
      </c>
      <c r="B495" s="631" t="s">
        <v>2496</v>
      </c>
      <c r="C495" s="1013" t="s">
        <v>112</v>
      </c>
      <c r="D495" s="1013" t="s">
        <v>1228</v>
      </c>
      <c r="E495" s="792">
        <v>5</v>
      </c>
      <c r="F495" s="1227">
        <v>834</v>
      </c>
      <c r="G495" s="1204" t="s">
        <v>106</v>
      </c>
      <c r="H495" s="1204" t="s">
        <v>106</v>
      </c>
      <c r="I495" s="947">
        <v>40.770000000000003</v>
      </c>
      <c r="J495" s="703">
        <f>(M495/I495)*100</f>
        <v>1.1773362766740247</v>
      </c>
      <c r="K495" s="950">
        <v>0.12</v>
      </c>
      <c r="L495" s="960">
        <v>4</v>
      </c>
      <c r="M495" s="694">
        <f>K495*L495</f>
        <v>0.48</v>
      </c>
      <c r="N495" s="685" t="s">
        <v>925</v>
      </c>
      <c r="O495" s="795">
        <v>0.105</v>
      </c>
      <c r="P495" s="934">
        <v>43384</v>
      </c>
      <c r="Q495" s="934">
        <v>43417</v>
      </c>
      <c r="R495" s="694">
        <f>(K495-O495)/O495*100</f>
        <v>14.285714285714285</v>
      </c>
      <c r="S495" s="759">
        <f>IF(INDEX(Historical!$D$7:$D$1439,MATCH(B495,Historical!$B$7:$B$1450,0))=0,"n/a",(INDEX(Historical!$C$7:$C$1439,MATCH(B495,Historical!$B$7:$B$1450,0))/INDEX(Historical!$D$7:$D$1439,MATCH(B495,Historical!$B$7:$B$1450,0))-1)*100)</f>
        <v>7.4074074074073959</v>
      </c>
      <c r="T495" s="759">
        <f>IF(INDEX(Historical!$F$7:$F$1432,MATCH(B495,Historical!$B$7:$B$1450,0))=0,"n/a",((INDEX(Historical!$C$7:$C$1439,MATCH(B495,Historical!$B$7:$B$1450,0))/INDEX(Historical!$F$7:$F$1432,MATCH(B495,Historical!$B$7:$B$1450,0)))^(1/3)-1)*100)</f>
        <v>6.0226847710841414</v>
      </c>
      <c r="U495" s="759">
        <f>IF(INDEX(Historical!$H$7:$H$1432,MATCH(B495,Historical!$B$7:$B$1450,0))=0,"n/a",((INDEX(Historical!$C$7:$C$1439,MATCH(B495,Historical!$B$7:$B$1450,0))/INDEX(Historical!$H$7:$H$1432,MATCH(B495,Historical!$B$7:$B$1450,0)))^(1/5)-1)*100)</f>
        <v>7.7143587792743107</v>
      </c>
      <c r="V495" s="759">
        <f>IF(INDEX(Historical!$O$7:$O$1432,MATCH(B495,Historical!$B$7:$B$1450,0))=0,"n/a",((INDEX(Historical!$C$7:$C$1439,MATCH(B495,Historical!$B$7:$B$1450,0))/INDEX(Historical!$O$7:$O$1432,MATCH(B495,Historical!$B$7:$B$1450,0)))^(1/10)-1)*100)</f>
        <v>-7.2669054987885895</v>
      </c>
      <c r="W495" s="760" t="str">
        <f>IF(OR(U495&lt;=0,U495="n/a",V495&lt;=0,V495="n/a"),"n/a",U495/V495)</f>
        <v>n/a</v>
      </c>
      <c r="X495" s="761">
        <f>IF(OR(AJ495&lt;=0,AJ495="n/a",U495&lt;=0,U495="n/a"),"n/a",U495/AJ495)</f>
        <v>0.28677913677599665</v>
      </c>
      <c r="Y495" s="949"/>
      <c r="Z495" s="703">
        <f>IF(OR(AC495&lt;0.01,AC495="n/a"),"n/a",M495/AC495*100)</f>
        <v>20.960698689956331</v>
      </c>
      <c r="AA495" s="959">
        <f>IF(OR(AC495&lt;0.01,AC495="n/a"),"n/a",I495/AC495)</f>
        <v>17.803493449781662</v>
      </c>
      <c r="AB495" s="960">
        <v>12</v>
      </c>
      <c r="AC495" s="938">
        <v>2.29</v>
      </c>
      <c r="AD495" s="938">
        <v>1.98</v>
      </c>
      <c r="AE495" s="938">
        <v>1.49</v>
      </c>
      <c r="AF495" s="938" t="s">
        <v>137</v>
      </c>
      <c r="AG495" s="938">
        <v>-928.2</v>
      </c>
      <c r="AH495" s="938">
        <v>47.4</v>
      </c>
      <c r="AI495" s="938">
        <v>10.79</v>
      </c>
      <c r="AJ495" s="938">
        <v>26.900000000000002</v>
      </c>
      <c r="AK495" s="938">
        <v>9.15</v>
      </c>
      <c r="AL495" s="951">
        <v>12460</v>
      </c>
      <c r="AM495" s="945">
        <v>0.6</v>
      </c>
      <c r="AN495" s="938" t="s">
        <v>137</v>
      </c>
      <c r="AO495" s="802">
        <f>IF(U495="n/a","n/a",IF(AA495&lt;0,"n/a",IF(AA495="n/a","n/a",J495+U495-AA495)))</f>
        <v>-8.9117983938333261</v>
      </c>
      <c r="AP495" s="803">
        <f>IF(U495="n/a","n/a",J495+U495)</f>
        <v>8.8916950559483361</v>
      </c>
      <c r="AQ495" s="961" t="str">
        <f>IF(OR(AC495&lt;0.01,AF495="n/a"),"n/a",(I495/SQRT(22.5*AC495*(I495/AF495))-1)*100)</f>
        <v>n/a</v>
      </c>
      <c r="AR495" s="703">
        <f>INDEX(Historical!$C$7:$C$1439,MATCH(B495,Historical!$B$7:$B$1450,0))*IF(AH495="n/a",1.03,IF(AH495&lt;0,1.01,IF(AH495&gt;10,1.1,(1+AH495/100))))</f>
        <v>0.47850000000000004</v>
      </c>
      <c r="AS495" s="959">
        <f>IF($AI495="n/a",1.03*AR495,IF($AI495&lt;0,1.01*AR495,IF($AI495&gt;10,1.1*AR495,(1+$AI495/100)*AR495)))</f>
        <v>0.5263500000000001</v>
      </c>
      <c r="AT495" s="959">
        <f>IF($AK495="n/a",1.03*AS495,IF($AK495&lt;0,1.01*AS495,IF($AK495&gt;10,1.1*AS495,(1+$AK495/100)*AS495)))</f>
        <v>0.57451102500000006</v>
      </c>
      <c r="AU495" s="959">
        <f>IF($AK495="n/a",1.03*AT495,IF($AK495&lt;0,1.01*AT495,IF($AK495&gt;10,1.1*AT495,(1+$AK495/100)*AT495)))</f>
        <v>0.62707878378750004</v>
      </c>
      <c r="AV495" s="959">
        <f>IF($AK495="n/a",1.03*AU495,IF($AK495&lt;0,1.01*AU495,IF($AK495&gt;10,1.1*AU495,(1+$AK495/100)*AU495)))</f>
        <v>0.68445649250405627</v>
      </c>
      <c r="AW495" s="703">
        <f>SUM(AR495:AV495)</f>
        <v>2.8908963012915567</v>
      </c>
      <c r="AX495" s="810">
        <f>AW495/I495*100</f>
        <v>7.0907439325277322</v>
      </c>
      <c r="AY495" s="1017">
        <v>1.44</v>
      </c>
      <c r="AZ495" s="945">
        <v>50.83</v>
      </c>
      <c r="BA495" s="945">
        <v>-4.25</v>
      </c>
      <c r="BB495" s="945">
        <v>6.18</v>
      </c>
      <c r="BC495" s="945">
        <v>14.74</v>
      </c>
      <c r="BE495" s="666">
        <v>2014</v>
      </c>
      <c r="BF495" s="971">
        <f>IF(BE495&gt;2008,0,IF(BE495&gt;2001,1,IF(BE495&gt;1990,2,IF(BE495&gt;1980,3,IF(BE495&gt;1973,4,IF(BE495&gt;1970,5,IF(BE495&gt;1960,6,IF(BE495&gt;1958,7,IF(BE495&gt;1953,8,9)))))))))</f>
        <v>0</v>
      </c>
      <c r="BG495" s="955">
        <v>13</v>
      </c>
      <c r="BH495" s="937"/>
    </row>
    <row r="496" spans="1:60" ht="11.25" customHeight="1" x14ac:dyDescent="0.2">
      <c r="A496" s="936" t="s">
        <v>673</v>
      </c>
      <c r="B496" s="948" t="s">
        <v>674</v>
      </c>
      <c r="C496" s="1013" t="s">
        <v>112</v>
      </c>
      <c r="D496" s="1013" t="s">
        <v>4348</v>
      </c>
      <c r="E496" s="792">
        <v>24</v>
      </c>
      <c r="F496" s="1227">
        <v>138</v>
      </c>
      <c r="G496" s="1227" t="s">
        <v>106</v>
      </c>
      <c r="H496" s="1227" t="s">
        <v>106</v>
      </c>
      <c r="I496" s="938">
        <v>34.15</v>
      </c>
      <c r="J496" s="703">
        <f>(M496/I496)*100</f>
        <v>2.3426061493411421</v>
      </c>
      <c r="K496" s="957">
        <v>0.2</v>
      </c>
      <c r="L496" s="960">
        <v>4</v>
      </c>
      <c r="M496" s="694">
        <f>K496*L496</f>
        <v>0.8</v>
      </c>
      <c r="N496" s="943" t="s">
        <v>143</v>
      </c>
      <c r="O496" s="796">
        <v>0.19</v>
      </c>
      <c r="P496" s="934">
        <v>43427</v>
      </c>
      <c r="Q496" s="934">
        <v>43444</v>
      </c>
      <c r="R496" s="694">
        <f>(K496-O496)/O496*100</f>
        <v>5.2631578947368469</v>
      </c>
      <c r="S496" s="759">
        <f>IF(INDEX(Historical!$D$7:$D$1439,MATCH(B496,Historical!$B$7:$B$1450,0))=0,"n/a",(INDEX(Historical!$C$7:$C$1439,MATCH(B496,Historical!$B$7:$B$1450,0))/INDEX(Historical!$D$7:$D$1439,MATCH(B496,Historical!$B$7:$B$1450,0))-1)*100)</f>
        <v>10.000000000000009</v>
      </c>
      <c r="T496" s="759">
        <f>IF(INDEX(Historical!$F$7:$F$1432,MATCH(B496,Historical!$B$7:$B$1450,0))=0,"n/a",((INDEX(Historical!$C$7:$C$1439,MATCH(B496,Historical!$B$7:$B$1450,0))/INDEX(Historical!$F$7:$F$1432,MATCH(B496,Historical!$B$7:$B$1450,0)))^(1/3)-1)*100)</f>
        <v>12.555223611563671</v>
      </c>
      <c r="U496" s="759">
        <f>IF(INDEX(Historical!$H$7:$H$1432,MATCH(B496,Historical!$B$7:$B$1450,0))=0,"n/a",((INDEX(Historical!$C$7:$C$1439,MATCH(B496,Historical!$B$7:$B$1450,0))/INDEX(Historical!$H$7:$H$1432,MATCH(B496,Historical!$B$7:$B$1450,0)))^(1/5)-1)*100)</f>
        <v>13.433510763534517</v>
      </c>
      <c r="V496" s="759">
        <f>IF(INDEX(Historical!$O$7:$O$1432,MATCH(B496,Historical!$B$7:$B$1450,0))=0,"n/a",((INDEX(Historical!$C$7:$C$1439,MATCH(B496,Historical!$B$7:$B$1450,0))/INDEX(Historical!$O$7:$O$1432,MATCH(B496,Historical!$B$7:$B$1450,0)))^(1/10)-1)*100)</f>
        <v>12.132747661084519</v>
      </c>
      <c r="W496" s="760">
        <f>IF(OR(U496&lt;=0,U496="n/a",V496&lt;=0,V496="n/a"),"n/a",U496/V496)</f>
        <v>1.1072109252401385</v>
      </c>
      <c r="X496" s="761">
        <f>IF(OR(AJ496&lt;=0,AJ496="n/a",U496&lt;=0,U496="n/a"),"n/a",U496/AJ496)</f>
        <v>2.8581937794754291</v>
      </c>
      <c r="Y496" s="948"/>
      <c r="Z496" s="703">
        <f>IF(OR(AC496&lt;0.01,AC496="n/a"),"n/a",M496/AC496*100)</f>
        <v>37.383177570093459</v>
      </c>
      <c r="AA496" s="959">
        <f>IF(OR(AC496&lt;0.01,AC496="n/a"),"n/a",I496/AC496)</f>
        <v>15.957943925233643</v>
      </c>
      <c r="AB496" s="960">
        <v>9</v>
      </c>
      <c r="AC496" s="938">
        <v>2.14</v>
      </c>
      <c r="AD496" s="938" t="s">
        <v>137</v>
      </c>
      <c r="AE496" s="938">
        <v>0.69</v>
      </c>
      <c r="AF496" s="938">
        <v>1.32</v>
      </c>
      <c r="AG496" s="938">
        <v>8.6</v>
      </c>
      <c r="AH496" s="938">
        <v>7.5</v>
      </c>
      <c r="AI496" s="938">
        <v>8.32</v>
      </c>
      <c r="AJ496" s="938">
        <v>4.7</v>
      </c>
      <c r="AK496" s="938">
        <v>-10</v>
      </c>
      <c r="AL496" s="951">
        <v>1100</v>
      </c>
      <c r="AM496" s="945">
        <v>3.3300000000000005</v>
      </c>
      <c r="AN496" s="938">
        <v>1.1499999999999999</v>
      </c>
      <c r="AO496" s="802">
        <f>IF(U496="n/a","n/a",IF(AA496&lt;0,"n/a",IF(AA496="n/a","n/a",J496+U496-AA496)))</f>
        <v>-0.18182701235798326</v>
      </c>
      <c r="AP496" s="803">
        <f>IF(U496="n/a","n/a",J496+U496)</f>
        <v>15.77611691287566</v>
      </c>
      <c r="AQ496" s="961">
        <f>IF(OR(AC496&lt;0.01,AF496="n/a"),"n/a",(I496/SQRT(22.5*AC496*(I496/AF496))-1)*100)</f>
        <v>-3.2426035412775112</v>
      </c>
      <c r="AR496" s="703">
        <f>INDEX(Historical!$C$7:$C$1439,MATCH(B496,Historical!$B$7:$B$1450,0))*IF(AH496="n/a",1.03,IF(AH496&lt;0,1.01,IF(AH496&gt;10,1.1,(1+AH496/100))))</f>
        <v>0.82774999999999999</v>
      </c>
      <c r="AS496" s="959">
        <f>IF($AI496="n/a",1.03*AR496,IF($AI496&lt;0,1.01*AR496,IF($AI496&gt;10,1.1*AR496,(1+$AI496/100)*AR496)))</f>
        <v>0.89661879999999994</v>
      </c>
      <c r="AT496" s="959">
        <f>IF($AK496="n/a",1.03*AS496,IF($AK496&lt;0,1.01*AS496,IF($AK496&gt;10,1.1*AS496,(1+$AK496/100)*AS496)))</f>
        <v>0.90558498799999998</v>
      </c>
      <c r="AU496" s="959">
        <f>IF($AK496="n/a",1.03*AT496,IF($AK496&lt;0,1.01*AT496,IF($AK496&gt;10,1.1*AT496,(1+$AK496/100)*AT496)))</f>
        <v>0.91464083787999995</v>
      </c>
      <c r="AV496" s="959">
        <f>IF($AK496="n/a",1.03*AU496,IF($AK496&lt;0,1.01*AU496,IF($AK496&gt;10,1.1*AU496,(1+$AK496/100)*AU496)))</f>
        <v>0.92378724625879993</v>
      </c>
      <c r="AW496" s="703">
        <f>SUM(AR496:AV496)</f>
        <v>4.4683818721387993</v>
      </c>
      <c r="AX496" s="810">
        <f>AW496/I496*100</f>
        <v>13.084573564096043</v>
      </c>
      <c r="AY496" s="1017">
        <v>1.1599999999999999</v>
      </c>
      <c r="AZ496" s="945">
        <v>5.89</v>
      </c>
      <c r="BA496" s="945">
        <v>-36.409999999999997</v>
      </c>
      <c r="BB496" s="945">
        <v>-1.7500000000000002</v>
      </c>
      <c r="BC496" s="945">
        <v>-12.509999999999998</v>
      </c>
      <c r="BE496" s="666">
        <v>1996</v>
      </c>
      <c r="BF496" s="971">
        <f>IF(BE496&gt;2008,0,IF(BE496&gt;2001,1,IF(BE496&gt;1990,2,IF(BE496&gt;1980,3,IF(BE496&gt;1973,4,IF(BE496&gt;1970,5,IF(BE496&gt;1960,6,IF(BE496&gt;1958,7,IF(BE496&gt;1953,8,9)))))))))</f>
        <v>2</v>
      </c>
      <c r="BG496" s="955">
        <v>3.1</v>
      </c>
      <c r="BH496" s="937"/>
    </row>
    <row r="497" spans="1:60" s="838" customFormat="1" ht="11.25" customHeight="1" x14ac:dyDescent="0.2">
      <c r="A497" s="1056" t="s">
        <v>3867</v>
      </c>
      <c r="B497" s="1057" t="s">
        <v>3868</v>
      </c>
      <c r="C497" s="1013" t="s">
        <v>112</v>
      </c>
      <c r="D497" s="1013" t="s">
        <v>4396</v>
      </c>
      <c r="E497" s="818">
        <v>8</v>
      </c>
      <c r="F497" s="1227">
        <v>602</v>
      </c>
      <c r="G497" s="1236" t="s">
        <v>106</v>
      </c>
      <c r="H497" s="1236" t="s">
        <v>106</v>
      </c>
      <c r="I497" s="1058">
        <v>40.909999999999997</v>
      </c>
      <c r="J497" s="820">
        <f>(M497/I497)*100</f>
        <v>2.1510633097042287</v>
      </c>
      <c r="K497" s="698">
        <v>0.22</v>
      </c>
      <c r="L497" s="1236">
        <v>4</v>
      </c>
      <c r="M497" s="823">
        <f>K497*L497</f>
        <v>0.88</v>
      </c>
      <c r="N497" s="1236" t="s">
        <v>4194</v>
      </c>
      <c r="O497" s="1059">
        <v>0.21</v>
      </c>
      <c r="P497" s="1166">
        <v>43677</v>
      </c>
      <c r="Q497" s="1166">
        <v>43713</v>
      </c>
      <c r="R497" s="823">
        <f>(K497-O497)/O497*100</f>
        <v>4.7619047619047663</v>
      </c>
      <c r="S497" s="759">
        <f>IF(INDEX(Historical!$D$7:$D$1439,MATCH(B497,Historical!$B$7:$B$1450,0))=0,"n/a",(INDEX(Historical!$C$7:$C$1439,MATCH(B497,Historical!$B$7:$B$1450,0))/INDEX(Historical!$D$7:$D$1439,MATCH(B497,Historical!$B$7:$B$1450,0))-1)*100)</f>
        <v>5.12820512820511</v>
      </c>
      <c r="T497" s="759">
        <f>IF(INDEX(Historical!$F$7:$F$1432,MATCH(B497,Historical!$B$7:$B$1450,0))=0,"n/a",((INDEX(Historical!$C$7:$C$1439,MATCH(B497,Historical!$B$7:$B$1450,0))/INDEX(Historical!$F$7:$F$1432,MATCH(B497,Historical!$B$7:$B$1450,0)))^(1/3)-1)*100)</f>
        <v>5.4156936422339763</v>
      </c>
      <c r="U497" s="759">
        <f>IF(INDEX(Historical!$H$7:$H$1432,MATCH(B497,Historical!$B$7:$B$1450,0))=0,"n/a",((INDEX(Historical!$C$7:$C$1439,MATCH(B497,Historical!$B$7:$B$1450,0))/INDEX(Historical!$H$7:$H$1432,MATCH(B497,Historical!$B$7:$B$1450,0)))^(1/5)-1)*100)</f>
        <v>5.7509877630735673</v>
      </c>
      <c r="V497" s="759" t="str">
        <f>IF(INDEX(Historical!$O$7:$O$1432,MATCH(B497,Historical!$B$7:$B$1450,0))=0,"n/a",((INDEX(Historical!$C$7:$C$1439,MATCH(B497,Historical!$B$7:$B$1450,0))/INDEX(Historical!$O$7:$O$1432,MATCH(B497,Historical!$B$7:$B$1450,0)))^(1/10)-1)*100)</f>
        <v>n/a</v>
      </c>
      <c r="W497" s="827" t="str">
        <f>IF(OR(U497&lt;=0,U497="n/a",V497&lt;=0,V497="n/a"),"n/a",U497/V497)</f>
        <v>n/a</v>
      </c>
      <c r="X497" s="828">
        <f>IF(OR(AJ497&lt;=0,AJ497="n/a",U497&lt;=0,U497="n/a"),"n/a",U497/AJ497)</f>
        <v>0.36169734358953254</v>
      </c>
      <c r="Y497" s="1060"/>
      <c r="Z497" s="820">
        <f>IF(OR(AC497&lt;0.01,AC497="n/a"),"n/a",M497/AC497*100)</f>
        <v>34.375</v>
      </c>
      <c r="AA497" s="830">
        <f>IF(OR(AC497&lt;0.01,AC497="n/a"),"n/a",I497/AC497)</f>
        <v>15.980468749999998</v>
      </c>
      <c r="AB497" s="822">
        <v>12</v>
      </c>
      <c r="AC497" s="892">
        <v>2.56</v>
      </c>
      <c r="AD497" s="892">
        <v>1.0900000000000001</v>
      </c>
      <c r="AE497" s="831">
        <v>0.8</v>
      </c>
      <c r="AF497" s="831">
        <v>2.35</v>
      </c>
      <c r="AG497" s="831">
        <v>14.499999999999998</v>
      </c>
      <c r="AH497" s="831">
        <v>46</v>
      </c>
      <c r="AI497" s="831">
        <v>12.659999999999998</v>
      </c>
      <c r="AJ497" s="1061">
        <v>15.9</v>
      </c>
      <c r="AK497" s="1061">
        <v>15</v>
      </c>
      <c r="AL497" s="892">
        <v>1800</v>
      </c>
      <c r="AM497" s="892">
        <v>2</v>
      </c>
      <c r="AN497" s="892">
        <v>1.1399999999999999</v>
      </c>
      <c r="AO497" s="834">
        <f>IF(U497="n/a","n/a",IF(AA497&lt;0,"n/a",IF(AA497="n/a","n/a",J497+U497-AA497)))</f>
        <v>-8.0784176772222018</v>
      </c>
      <c r="AP497" s="835">
        <f>IF(U497="n/a","n/a",J497+U497)</f>
        <v>7.9020510727777964</v>
      </c>
      <c r="AQ497" s="836">
        <f>IF(OR(AC497&lt;0.01,AF497="n/a"),"n/a",(I497/SQRT(22.5*AC497*(I497/AF497))-1)*100)</f>
        <v>29.192537731695456</v>
      </c>
      <c r="AR497" s="703">
        <f>INDEX(Historical!$C$7:$C$1439,MATCH(B497,Historical!$B$7:$B$1450,0))*IF(AH497="n/a",1.03,IF(AH497&lt;0,1.01,IF(AH497&gt;10,1.1,(1+AH497/100))))</f>
        <v>0.90200000000000002</v>
      </c>
      <c r="AS497" s="830">
        <f>IF($AI497="n/a",1.03*AR497,IF($AI497&lt;0,1.01*AR497,IF($AI497&gt;10,1.1*AR497,(1+$AI497/100)*AR497)))</f>
        <v>0.99220000000000008</v>
      </c>
      <c r="AT497" s="830">
        <f>IF($AK497="n/a",1.03*AS497,IF($AK497&lt;0,1.01*AS497,IF($AK497&gt;10,1.1*AS497,(1+$AK497/100)*AS497)))</f>
        <v>1.0914200000000003</v>
      </c>
      <c r="AU497" s="830">
        <f>IF($AK497="n/a",1.03*AT497,IF($AK497&lt;0,1.01*AT497,IF($AK497&gt;10,1.1*AT497,(1+$AK497/100)*AT497)))</f>
        <v>1.2005620000000004</v>
      </c>
      <c r="AV497" s="830">
        <f>IF($AK497="n/a",1.03*AU497,IF($AK497&lt;0,1.01*AU497,IF($AK497&gt;10,1.1*AU497,(1+$AK497/100)*AU497)))</f>
        <v>1.3206182000000004</v>
      </c>
      <c r="AW497" s="820">
        <f>SUM(AR497:AV497)</f>
        <v>5.5068002000000007</v>
      </c>
      <c r="AX497" s="837">
        <f>AW497/I497*100</f>
        <v>13.460768027377174</v>
      </c>
      <c r="AY497" s="893">
        <v>1.56</v>
      </c>
      <c r="AZ497" s="831">
        <v>33.69</v>
      </c>
      <c r="BA497" s="831">
        <v>-2.87</v>
      </c>
      <c r="BB497" s="831">
        <v>8.1</v>
      </c>
      <c r="BC497" s="831">
        <v>11.63</v>
      </c>
      <c r="BD497" s="985"/>
      <c r="BE497" s="666">
        <v>2012</v>
      </c>
      <c r="BF497" s="971">
        <f>IF(BE497&gt;2008,0,IF(BE497&gt;2001,1,IF(BE497&gt;1990,2,IF(BE497&gt;1980,3,IF(BE497&gt;1973,4,IF(BE497&gt;1970,5,IF(BE497&gt;1960,6,IF(BE497&gt;1958,7,IF(BE497&gt;1953,8,9)))))))))</f>
        <v>0</v>
      </c>
      <c r="BG497" s="892">
        <v>4.3</v>
      </c>
    </row>
    <row r="498" spans="1:60" ht="11.25" customHeight="1" x14ac:dyDescent="0.2">
      <c r="A498" s="944" t="s">
        <v>1466</v>
      </c>
      <c r="B498" s="948" t="s">
        <v>1467</v>
      </c>
      <c r="C498" s="1013" t="s">
        <v>108</v>
      </c>
      <c r="D498" s="1013" t="s">
        <v>4365</v>
      </c>
      <c r="E498" s="792">
        <v>8</v>
      </c>
      <c r="F498" s="1227">
        <v>604</v>
      </c>
      <c r="G498" s="1161" t="s">
        <v>37</v>
      </c>
      <c r="H498" s="1161" t="s">
        <v>37</v>
      </c>
      <c r="I498" s="947">
        <v>33.6</v>
      </c>
      <c r="J498" s="703">
        <f>(M498/I498)*100</f>
        <v>3.2142857142857149</v>
      </c>
      <c r="K498" s="950">
        <v>0.27</v>
      </c>
      <c r="L498" s="960">
        <v>4</v>
      </c>
      <c r="M498" s="694">
        <f>K498*L498</f>
        <v>1.08</v>
      </c>
      <c r="N498" s="943" t="s">
        <v>712</v>
      </c>
      <c r="O498" s="795">
        <v>0.26</v>
      </c>
      <c r="P498" s="934">
        <v>43713</v>
      </c>
      <c r="Q498" s="934">
        <v>43726</v>
      </c>
      <c r="R498" s="694">
        <f>(K498-O498)/O498*100</f>
        <v>3.8461538461538494</v>
      </c>
      <c r="S498" s="759">
        <f>IF(INDEX(Historical!$D$7:$D$1439,MATCH(B498,Historical!$B$7:$B$1450,0))=0,"n/a",(INDEX(Historical!$C$7:$C$1439,MATCH(B498,Historical!$B$7:$B$1450,0))/INDEX(Historical!$D$7:$D$1439,MATCH(B498,Historical!$B$7:$B$1450,0))-1)*100)</f>
        <v>25.675675675675681</v>
      </c>
      <c r="T498" s="759">
        <f>IF(INDEX(Historical!$F$7:$F$1432,MATCH(B498,Historical!$B$7:$B$1450,0))=0,"n/a",((INDEX(Historical!$C$7:$C$1439,MATCH(B498,Historical!$B$7:$B$1450,0))/INDEX(Historical!$F$7:$F$1432,MATCH(B498,Historical!$B$7:$B$1450,0)))^(1/3)-1)*100)</f>
        <v>17.044672737199139</v>
      </c>
      <c r="U498" s="759">
        <f>IF(INDEX(Historical!$H$7:$H$1432,MATCH(B498,Historical!$B$7:$B$1450,0))=0,"n/a",((INDEX(Historical!$C$7:$C$1439,MATCH(B498,Historical!$B$7:$B$1450,0))/INDEX(Historical!$H$7:$H$1432,MATCH(B498,Historical!$B$7:$B$1450,0)))^(1/5)-1)*100)</f>
        <v>15.625623316640436</v>
      </c>
      <c r="V498" s="759">
        <f>IF(INDEX(Historical!$O$7:$O$1432,MATCH(B498,Historical!$B$7:$B$1450,0))=0,"n/a",((INDEX(Historical!$C$7:$C$1439,MATCH(B498,Historical!$B$7:$B$1450,0))/INDEX(Historical!$O$7:$O$1432,MATCH(B498,Historical!$B$7:$B$1450,0)))^(1/10)-1)*100)</f>
        <v>11.612317403390438</v>
      </c>
      <c r="W498" s="760">
        <f>IF(OR(U498&lt;=0,U498="n/a",V498&lt;=0,V498="n/a"),"n/a",U498/V498)</f>
        <v>1.345607665880562</v>
      </c>
      <c r="X498" s="761">
        <f>IF(OR(AJ498&lt;=0,AJ498="n/a",U498&lt;=0,U498="n/a"),"n/a",U498/AJ498)</f>
        <v>2.9482308144604596</v>
      </c>
      <c r="Y498" s="949"/>
      <c r="Z498" s="703">
        <f>IF(OR(AC498&lt;0.01,AC498="n/a"),"n/a",M498/AC498*100)</f>
        <v>39.416058394160586</v>
      </c>
      <c r="AA498" s="959">
        <f>IF(OR(AC498&lt;0.01,AC498="n/a"),"n/a",I498/AC498)</f>
        <v>12.262773722627736</v>
      </c>
      <c r="AB498" s="960">
        <v>12</v>
      </c>
      <c r="AC498" s="938">
        <v>2.74</v>
      </c>
      <c r="AD498" s="938">
        <v>1.53</v>
      </c>
      <c r="AE498" s="938">
        <v>3.56</v>
      </c>
      <c r="AF498" s="938">
        <v>1.44</v>
      </c>
      <c r="AG498" s="938">
        <v>11.1</v>
      </c>
      <c r="AH498" s="938">
        <v>28.000000000000004</v>
      </c>
      <c r="AI498" s="938">
        <v>-4.07</v>
      </c>
      <c r="AJ498" s="938">
        <v>5.3</v>
      </c>
      <c r="AK498" s="938">
        <v>8</v>
      </c>
      <c r="AL498" s="951">
        <v>538.22</v>
      </c>
      <c r="AM498" s="945">
        <v>1.0999999999999999</v>
      </c>
      <c r="AN498" s="938">
        <v>0.12</v>
      </c>
      <c r="AO498" s="802">
        <f>IF(U498="n/a","n/a",IF(AA498&lt;0,"n/a",IF(AA498="n/a","n/a",J498+U498-AA498)))</f>
        <v>6.5771353082984145</v>
      </c>
      <c r="AP498" s="803">
        <f>IF(U498="n/a","n/a",J498+U498)</f>
        <v>18.839909030926151</v>
      </c>
      <c r="AQ498" s="961">
        <f>IF(OR(AC498&lt;0.01,AF498="n/a"),"n/a",(I498/SQRT(22.5*AC498*(I498/AF498))-1)*100)</f>
        <v>-11.410072906217206</v>
      </c>
      <c r="AR498" s="703">
        <f>INDEX(Historical!$C$7:$C$1439,MATCH(B498,Historical!$B$7:$B$1450,0))*IF(AH498="n/a",1.03,IF(AH498&lt;0,1.01,IF(AH498&gt;10,1.1,(1+AH498/100))))</f>
        <v>1.0230000000000001</v>
      </c>
      <c r="AS498" s="959">
        <f>IF($AI498="n/a",1.03*AR498,IF($AI498&lt;0,1.01*AR498,IF($AI498&gt;10,1.1*AR498,(1+$AI498/100)*AR498)))</f>
        <v>1.0332300000000001</v>
      </c>
      <c r="AT498" s="959">
        <f>IF($AK498="n/a",1.03*AS498,IF($AK498&lt;0,1.01*AS498,IF($AK498&gt;10,1.1*AS498,(1+$AK498/100)*AS498)))</f>
        <v>1.1158884000000002</v>
      </c>
      <c r="AU498" s="959">
        <f>IF($AK498="n/a",1.03*AT498,IF($AK498&lt;0,1.01*AT498,IF($AK498&gt;10,1.1*AT498,(1+$AK498/100)*AT498)))</f>
        <v>1.2051594720000003</v>
      </c>
      <c r="AV498" s="959">
        <f>IF($AK498="n/a",1.03*AU498,IF($AK498&lt;0,1.01*AU498,IF($AK498&gt;10,1.1*AU498,(1+$AK498/100)*AU498)))</f>
        <v>1.3015722297600003</v>
      </c>
      <c r="AW498" s="703">
        <f>SUM(AR498:AV498)</f>
        <v>5.678850101760001</v>
      </c>
      <c r="AX498" s="810">
        <f>AW498/I498*100</f>
        <v>16.901339588571432</v>
      </c>
      <c r="AY498" s="1017">
        <v>0.78</v>
      </c>
      <c r="AZ498" s="945">
        <v>27.27</v>
      </c>
      <c r="BA498" s="945">
        <v>-6.5299999999999994</v>
      </c>
      <c r="BB498" s="945">
        <v>4.63</v>
      </c>
      <c r="BC498" s="945">
        <v>4.63</v>
      </c>
      <c r="BE498" s="666">
        <v>2012</v>
      </c>
      <c r="BF498" s="971">
        <f>IF(BE498&gt;2008,0,IF(BE498&gt;2001,1,IF(BE498&gt;1990,2,IF(BE498&gt;1980,3,IF(BE498&gt;1973,4,IF(BE498&gt;1970,5,IF(BE498&gt;1960,6,IF(BE498&gt;1958,7,IF(BE498&gt;1953,8,9)))))))))</f>
        <v>0</v>
      </c>
      <c r="BG498" s="955">
        <v>1.2</v>
      </c>
      <c r="BH498" s="937"/>
    </row>
    <row r="499" spans="1:60" ht="11.25" customHeight="1" x14ac:dyDescent="0.2">
      <c r="A499" s="944" t="s">
        <v>3875</v>
      </c>
      <c r="B499" s="948" t="s">
        <v>3876</v>
      </c>
      <c r="C499" s="1013" t="s">
        <v>108</v>
      </c>
      <c r="D499" s="1013" t="s">
        <v>4361</v>
      </c>
      <c r="E499" s="792">
        <v>6</v>
      </c>
      <c r="F499" s="1227">
        <v>778</v>
      </c>
      <c r="G499" s="1227" t="s">
        <v>106</v>
      </c>
      <c r="H499" s="1227" t="s">
        <v>106</v>
      </c>
      <c r="I499" s="947">
        <v>36.44</v>
      </c>
      <c r="J499" s="703">
        <f>(M499/I499)*100</f>
        <v>5.4884742041712409</v>
      </c>
      <c r="K499" s="950">
        <v>0.5</v>
      </c>
      <c r="L499" s="960">
        <v>4</v>
      </c>
      <c r="M499" s="694">
        <f>K499*L499</f>
        <v>2</v>
      </c>
      <c r="N499" s="943" t="s">
        <v>429</v>
      </c>
      <c r="O499" s="795">
        <v>0.47</v>
      </c>
      <c r="P499" s="934">
        <v>43511</v>
      </c>
      <c r="Q499" s="934">
        <v>43553</v>
      </c>
      <c r="R499" s="694">
        <f>(K499-O499)/O499*100</f>
        <v>6.3829787234042614</v>
      </c>
      <c r="S499" s="759">
        <f>IF(INDEX(Historical!$D$7:$D$1439,MATCH(B499,Historical!$B$7:$B$1450,0))=0,"n/a",(INDEX(Historical!$C$7:$C$1439,MATCH(B499,Historical!$B$7:$B$1450,0))/INDEX(Historical!$D$7:$D$1439,MATCH(B499,Historical!$B$7:$B$1450,0))-1)*100)</f>
        <v>27.027027027027017</v>
      </c>
      <c r="T499" s="759">
        <f>IF(INDEX(Historical!$F$7:$F$1432,MATCH(B499,Historical!$B$7:$B$1450,0))=0,"n/a",((INDEX(Historical!$C$7:$C$1439,MATCH(B499,Historical!$B$7:$B$1450,0))/INDEX(Historical!$F$7:$F$1432,MATCH(B499,Historical!$B$7:$B$1450,0)))^(1/3)-1)*100)</f>
        <v>23.420115855534362</v>
      </c>
      <c r="U499" s="759" t="str">
        <f>IF(INDEX(Historical!$H$7:$H$1432,MATCH(B499,Historical!$B$7:$B$1450,0))=0,"n/a",((INDEX(Historical!$C$7:$C$1439,MATCH(B499,Historical!$B$7:$B$1450,0))/INDEX(Historical!$H$7:$H$1432,MATCH(B499,Historical!$B$7:$B$1450,0)))^(1/5)-1)*100)</f>
        <v>n/a</v>
      </c>
      <c r="V499" s="759" t="str">
        <f>IF(INDEX(Historical!$O$7:$O$1432,MATCH(B499,Historical!$B$7:$B$1450,0))=0,"n/a",((INDEX(Historical!$C$7:$C$1439,MATCH(B499,Historical!$B$7:$B$1450,0))/INDEX(Historical!$O$7:$O$1432,MATCH(B499,Historical!$B$7:$B$1450,0)))^(1/10)-1)*100)</f>
        <v>n/a</v>
      </c>
      <c r="W499" s="760" t="str">
        <f>IF(OR(U499&lt;=0,U499="n/a",V499&lt;=0,V499="n/a"),"n/a",U499/V499)</f>
        <v>n/a</v>
      </c>
      <c r="X499" s="761" t="str">
        <f>IF(OR(AJ499&lt;=0,AJ499="n/a",U499&lt;=0,U499="n/a"),"n/a",U499/AJ499)</f>
        <v>n/a</v>
      </c>
      <c r="Y499" s="721"/>
      <c r="Z499" s="703">
        <f>IF(OR(AC499&lt;0.01,AC499="n/a"),"n/a",M499/AC499*100)</f>
        <v>87.336244541484717</v>
      </c>
      <c r="AA499" s="959">
        <f>IF(OR(AC499&lt;0.01,AC499="n/a"),"n/a",I499/AC499)</f>
        <v>15.912663755458514</v>
      </c>
      <c r="AB499" s="960">
        <v>12</v>
      </c>
      <c r="AC499" s="938">
        <v>2.29</v>
      </c>
      <c r="AD499" s="938" t="s">
        <v>137</v>
      </c>
      <c r="AE499" s="938">
        <v>2.69</v>
      </c>
      <c r="AF499" s="938">
        <v>5.1100000000000003</v>
      </c>
      <c r="AG499" s="938">
        <v>32.300000000000004</v>
      </c>
      <c r="AH499" s="938">
        <v>-50.3</v>
      </c>
      <c r="AI499" s="938">
        <v>24.01</v>
      </c>
      <c r="AJ499" s="938">
        <v>14.799999999999999</v>
      </c>
      <c r="AK499" s="938">
        <v>-4.7</v>
      </c>
      <c r="AL499" s="951">
        <v>2160</v>
      </c>
      <c r="AM499" s="945">
        <v>0.70000000000000007</v>
      </c>
      <c r="AN499" s="938">
        <v>0</v>
      </c>
      <c r="AO499" s="802" t="str">
        <f>IF(U499="n/a","n/a",IF(AA499&lt;0,"n/a",IF(AA499="n/a","n/a",J499+U499-AA499)))</f>
        <v>n/a</v>
      </c>
      <c r="AP499" s="803" t="str">
        <f>IF(U499="n/a","n/a",J499+U499)</f>
        <v>n/a</v>
      </c>
      <c r="AQ499" s="961">
        <f>IF(OR(AC499&lt;0.01,AF499="n/a"),"n/a",(I499/SQRT(22.5*AC499*(I499/AF499))-1)*100)</f>
        <v>90.103728165433125</v>
      </c>
      <c r="AR499" s="703">
        <f>INDEX(Historical!$C$7:$C$1439,MATCH(B499,Historical!$B$7:$B$1450,0))*IF(AH499="n/a",1.03,IF(AH499&lt;0,1.01,IF(AH499&gt;10,1.1,(1+AH499/100))))</f>
        <v>1.8987999999999998</v>
      </c>
      <c r="AS499" s="959">
        <f>IF($AI499="n/a",1.03*AR499,IF($AI499&lt;0,1.01*AR499,IF($AI499&gt;10,1.1*AR499,(1+$AI499/100)*AR499)))</f>
        <v>2.0886800000000001</v>
      </c>
      <c r="AT499" s="959">
        <f>IF($AK499="n/a",1.03*AS499,IF($AK499&lt;0,1.01*AS499,IF($AK499&gt;10,1.1*AS499,(1+$AK499/100)*AS499)))</f>
        <v>2.1095668000000001</v>
      </c>
      <c r="AU499" s="959">
        <f>IF($AK499="n/a",1.03*AT499,IF($AK499&lt;0,1.01*AT499,IF($AK499&gt;10,1.1*AT499,(1+$AK499/100)*AT499)))</f>
        <v>2.1306624680000001</v>
      </c>
      <c r="AV499" s="959">
        <f>IF($AK499="n/a",1.03*AU499,IF($AK499&lt;0,1.01*AU499,IF($AK499&gt;10,1.1*AU499,(1+$AK499/100)*AU499)))</f>
        <v>2.1519690926800004</v>
      </c>
      <c r="AW499" s="703">
        <f>SUM(AR499:AV499)</f>
        <v>10.37967836068</v>
      </c>
      <c r="AX499" s="810">
        <f>AW499/I499*100</f>
        <v>28.484298465093303</v>
      </c>
      <c r="AY499" s="1017">
        <v>2</v>
      </c>
      <c r="AZ499" s="945">
        <v>15.17</v>
      </c>
      <c r="BA499" s="945">
        <v>-40.400000000000006</v>
      </c>
      <c r="BB499" s="945">
        <v>6.94</v>
      </c>
      <c r="BC499" s="945">
        <v>-6.16</v>
      </c>
      <c r="BE499" s="666">
        <v>2014</v>
      </c>
      <c r="BF499" s="971">
        <f>IF(BE499&gt;2008,0,IF(BE499&gt;2001,1,IF(BE499&gt;1990,2,IF(BE499&gt;1980,3,IF(BE499&gt;1973,4,IF(BE499&gt;1970,5,IF(BE499&gt;1960,6,IF(BE499&gt;1958,7,IF(BE499&gt;1953,8,9)))))))))</f>
        <v>0</v>
      </c>
      <c r="BG499" s="955">
        <v>15.4</v>
      </c>
      <c r="BH499" s="937"/>
    </row>
    <row r="500" spans="1:60" ht="11.25" customHeight="1" x14ac:dyDescent="0.2">
      <c r="A500" s="944" t="s">
        <v>3863</v>
      </c>
      <c r="B500" s="948" t="s">
        <v>3864</v>
      </c>
      <c r="C500" s="1013" t="s">
        <v>108</v>
      </c>
      <c r="D500" s="1013" t="s">
        <v>4365</v>
      </c>
      <c r="E500" s="792">
        <v>5</v>
      </c>
      <c r="F500" s="1227">
        <v>839</v>
      </c>
      <c r="G500" s="1204" t="s">
        <v>106</v>
      </c>
      <c r="H500" s="1204" t="s">
        <v>106</v>
      </c>
      <c r="I500" s="947">
        <v>10.28</v>
      </c>
      <c r="J500" s="703">
        <f>(M500/I500)*100</f>
        <v>2.7237354085603118</v>
      </c>
      <c r="K500" s="950">
        <v>7.0000000000000007E-2</v>
      </c>
      <c r="L500" s="960">
        <v>4</v>
      </c>
      <c r="M500" s="694">
        <f>K500*L500</f>
        <v>0.28000000000000003</v>
      </c>
      <c r="N500" s="943" t="s">
        <v>517</v>
      </c>
      <c r="O500" s="795">
        <v>0.06</v>
      </c>
      <c r="P500" s="934">
        <v>43413</v>
      </c>
      <c r="Q500" s="934">
        <v>43432</v>
      </c>
      <c r="R500" s="694">
        <f>(K500-O500)/O500*100</f>
        <v>16.666666666666682</v>
      </c>
      <c r="S500" s="759">
        <f>IF(INDEX(Historical!$D$7:$D$1439,MATCH(B500,Historical!$B$7:$B$1450,0))=0,"n/a",(INDEX(Historical!$C$7:$C$1439,MATCH(B500,Historical!$B$7:$B$1450,0))/INDEX(Historical!$D$7:$D$1439,MATCH(B500,Historical!$B$7:$B$1450,0))-1)*100)</f>
        <v>38.888888888888886</v>
      </c>
      <c r="T500" s="759">
        <f>IF(INDEX(Historical!$F$7:$F$1432,MATCH(B500,Historical!$B$7:$B$1450,0))=0,"n/a",((INDEX(Historical!$C$7:$C$1439,MATCH(B500,Historical!$B$7:$B$1450,0))/INDEX(Historical!$F$7:$F$1432,MATCH(B500,Historical!$B$7:$B$1450,0)))^(1/3)-1)*100)</f>
        <v>31.476794716464763</v>
      </c>
      <c r="U500" s="759" t="str">
        <f>IF(INDEX(Historical!$H$7:$H$1432,MATCH(B500,Historical!$B$7:$B$1450,0))=0,"n/a",((INDEX(Historical!$C$7:$C$1439,MATCH(B500,Historical!$B$7:$B$1450,0))/INDEX(Historical!$H$7:$H$1432,MATCH(B500,Historical!$B$7:$B$1450,0)))^(1/5)-1)*100)</f>
        <v>n/a</v>
      </c>
      <c r="V500" s="759">
        <f>IF(INDEX(Historical!$O$7:$O$1432,MATCH(B500,Historical!$B$7:$B$1450,0))=0,"n/a",((INDEX(Historical!$C$7:$C$1439,MATCH(B500,Historical!$B$7:$B$1450,0))/INDEX(Historical!$O$7:$O$1432,MATCH(B500,Historical!$B$7:$B$1450,0)))^(1/10)-1)*100)</f>
        <v>-0.39143900390792297</v>
      </c>
      <c r="W500" s="760" t="str">
        <f>IF(OR(U500&lt;=0,U500="n/a",V500&lt;=0,V500="n/a"),"n/a",U500/V500)</f>
        <v>n/a</v>
      </c>
      <c r="X500" s="761" t="str">
        <f>IF(OR(AJ500&lt;=0,AJ500="n/a",U500&lt;=0,U500="n/a"),"n/a",U500/AJ500)</f>
        <v>n/a</v>
      </c>
      <c r="Y500" s="717"/>
      <c r="Z500" s="703">
        <f>IF(OR(AC500&lt;0.01,AC500="n/a"),"n/a",M500/AC500*100)</f>
        <v>33.734939759036145</v>
      </c>
      <c r="AA500" s="959">
        <f>IF(OR(AC500&lt;0.01,AC500="n/a"),"n/a",I500/AC500)</f>
        <v>12.385542168674698</v>
      </c>
      <c r="AB500" s="960">
        <v>12</v>
      </c>
      <c r="AC500" s="938">
        <v>0.83</v>
      </c>
      <c r="AD500" s="938">
        <v>1.55</v>
      </c>
      <c r="AE500" s="938">
        <v>4.71</v>
      </c>
      <c r="AF500" s="938">
        <v>1.7</v>
      </c>
      <c r="AG500" s="938">
        <v>15.2</v>
      </c>
      <c r="AH500" s="938">
        <v>39.900000000000006</v>
      </c>
      <c r="AI500" s="938">
        <v>2.69</v>
      </c>
      <c r="AJ500" s="938">
        <v>35.799999999999997</v>
      </c>
      <c r="AK500" s="938">
        <v>8</v>
      </c>
      <c r="AL500" s="951">
        <v>340.39</v>
      </c>
      <c r="AM500" s="945">
        <v>0.3</v>
      </c>
      <c r="AN500" s="938">
        <v>0.2</v>
      </c>
      <c r="AO500" s="802" t="str">
        <f>IF(U500="n/a","n/a",IF(AA500&lt;0,"n/a",IF(AA500="n/a","n/a",J500+U500-AA500)))</f>
        <v>n/a</v>
      </c>
      <c r="AP500" s="803" t="str">
        <f>IF(U500="n/a","n/a",J500+U500)</f>
        <v>n/a</v>
      </c>
      <c r="AQ500" s="961">
        <f>IF(OR(AC500&lt;0.01,AF500="n/a"),"n/a",(I500/SQRT(22.5*AC500*(I500/AF500))-1)*100)</f>
        <v>-3.2634237007026834</v>
      </c>
      <c r="AR500" s="703">
        <f>INDEX(Historical!$C$7:$C$1439,MATCH(B500,Historical!$B$7:$B$1450,0))*IF(AH500="n/a",1.03,IF(AH500&lt;0,1.01,IF(AH500&gt;10,1.1,(1+AH500/100))))</f>
        <v>0.27500000000000002</v>
      </c>
      <c r="AS500" s="959">
        <f>IF($AI500="n/a",1.03*AR500,IF($AI500&lt;0,1.01*AR500,IF($AI500&gt;10,1.1*AR500,(1+$AI500/100)*AR500)))</f>
        <v>0.28239750000000002</v>
      </c>
      <c r="AT500" s="959">
        <f>IF($AK500="n/a",1.03*AS500,IF($AK500&lt;0,1.01*AS500,IF($AK500&gt;10,1.1*AS500,(1+$AK500/100)*AS500)))</f>
        <v>0.30498930000000002</v>
      </c>
      <c r="AU500" s="959">
        <f>IF($AK500="n/a",1.03*AT500,IF($AK500&lt;0,1.01*AT500,IF($AK500&gt;10,1.1*AT500,(1+$AK500/100)*AT500)))</f>
        <v>0.32938844400000006</v>
      </c>
      <c r="AV500" s="959">
        <f>IF($AK500="n/a",1.03*AU500,IF($AK500&lt;0,1.01*AU500,IF($AK500&gt;10,1.1*AU500,(1+$AK500/100)*AU500)))</f>
        <v>0.3557395195200001</v>
      </c>
      <c r="AW500" s="703">
        <f>SUM(AR500:AV500)</f>
        <v>1.5475147635200002</v>
      </c>
      <c r="AX500" s="810">
        <f>AW500/I500*100</f>
        <v>15.053645559533077</v>
      </c>
      <c r="AY500" s="1017">
        <v>0.5</v>
      </c>
      <c r="AZ500" s="945">
        <v>16.75</v>
      </c>
      <c r="BA500" s="945">
        <v>-18.61</v>
      </c>
      <c r="BB500" s="945">
        <v>0.80999999999999994</v>
      </c>
      <c r="BC500" s="945">
        <v>0.22999999999999998</v>
      </c>
      <c r="BE500" s="666">
        <v>2014</v>
      </c>
      <c r="BF500" s="971">
        <f>IF(BE500&gt;2008,0,IF(BE500&gt;2001,1,IF(BE500&gt;1990,2,IF(BE500&gt;1980,3,IF(BE500&gt;1973,4,IF(BE500&gt;1970,5,IF(BE500&gt;1960,6,IF(BE500&gt;1958,7,IF(BE500&gt;1953,8,9)))))))))</f>
        <v>0</v>
      </c>
      <c r="BG500" s="955">
        <v>1.5</v>
      </c>
      <c r="BH500" s="937"/>
    </row>
    <row r="501" spans="1:60" ht="11.25" customHeight="1" x14ac:dyDescent="0.2">
      <c r="A501" s="936" t="s">
        <v>276</v>
      </c>
      <c r="B501" s="948" t="s">
        <v>277</v>
      </c>
      <c r="C501" s="1013" t="s">
        <v>247</v>
      </c>
      <c r="D501" s="1013" t="s">
        <v>4379</v>
      </c>
      <c r="E501" s="792">
        <v>43</v>
      </c>
      <c r="F501" s="1227">
        <v>60</v>
      </c>
      <c r="G501" s="1160" t="s">
        <v>37</v>
      </c>
      <c r="H501" s="1160" t="s">
        <v>115</v>
      </c>
      <c r="I501" s="938">
        <v>210.72</v>
      </c>
      <c r="J501" s="703">
        <f>(M501/I501)*100</f>
        <v>2.201974183750949</v>
      </c>
      <c r="K501" s="950">
        <v>1.1599999999999999</v>
      </c>
      <c r="L501" s="960">
        <v>4</v>
      </c>
      <c r="M501" s="694">
        <f>K501*L501</f>
        <v>4.6399999999999997</v>
      </c>
      <c r="N501" s="943" t="s">
        <v>149</v>
      </c>
      <c r="O501" s="795">
        <v>1.01</v>
      </c>
      <c r="P501" s="934">
        <v>43434</v>
      </c>
      <c r="Q501" s="934">
        <v>43451</v>
      </c>
      <c r="R501" s="694">
        <f>(K501-O501)/O501*100</f>
        <v>14.851485148514843</v>
      </c>
      <c r="S501" s="759">
        <f>IF(INDEX(Historical!$D$7:$D$1439,MATCH(B501,Historical!$B$7:$B$1450,0))=0,"n/a",(INDEX(Historical!$C$7:$C$1439,MATCH(B501,Historical!$B$7:$B$1450,0))/INDEX(Historical!$D$7:$D$1439,MATCH(B501,Historical!$B$7:$B$1450,0))-1)*100)</f>
        <v>9.3994778067885143</v>
      </c>
      <c r="T501" s="759">
        <f>IF(INDEX(Historical!$F$7:$F$1432,MATCH(B501,Historical!$B$7:$B$1450,0))=0,"n/a",((INDEX(Historical!$C$7:$C$1439,MATCH(B501,Historical!$B$7:$B$1450,0))/INDEX(Historical!$F$7:$F$1432,MATCH(B501,Historical!$B$7:$B$1450,0)))^(1/3)-1)*100)</f>
        <v>6.7952311637486718</v>
      </c>
      <c r="U501" s="759">
        <f>IF(INDEX(Historical!$H$7:$H$1432,MATCH(B501,Historical!$B$7:$B$1450,0))=0,"n/a",((INDEX(Historical!$C$7:$C$1439,MATCH(B501,Historical!$B$7:$B$1450,0))/INDEX(Historical!$H$7:$H$1432,MATCH(B501,Historical!$B$7:$B$1450,0)))^(1/5)-1)*100)</f>
        <v>6.0747179811308616</v>
      </c>
      <c r="V501" s="759">
        <f>IF(INDEX(Historical!$O$7:$O$1432,MATCH(B501,Historical!$B$7:$B$1450,0))=0,"n/a",((INDEX(Historical!$C$7:$C$1439,MATCH(B501,Historical!$B$7:$B$1450,0))/INDEX(Historical!$O$7:$O$1432,MATCH(B501,Historical!$B$7:$B$1450,0)))^(1/10)-1)*100)</f>
        <v>9.9350215205921799</v>
      </c>
      <c r="W501" s="760">
        <f>IF(OR(U501&lt;=0,U501="n/a",V501&lt;=0,V501="n/a"),"n/a",U501/V501)</f>
        <v>0.61144487392804114</v>
      </c>
      <c r="X501" s="761">
        <f>IF(OR(AJ501&lt;=0,AJ501="n/a",U501&lt;=0,U501="n/a"),"n/a",U501/AJ501)</f>
        <v>0.92041181532285776</v>
      </c>
      <c r="Y501" s="881"/>
      <c r="Z501" s="703">
        <f>IF(OR(AC501&lt;0.01,AC501="n/a"),"n/a",M501/AC501*100)</f>
        <v>60.732984293193716</v>
      </c>
      <c r="AA501" s="959">
        <f>IF(OR(AC501&lt;0.01,AC501="n/a"),"n/a",I501/AC501)</f>
        <v>27.581151832460733</v>
      </c>
      <c r="AB501" s="960">
        <v>12</v>
      </c>
      <c r="AC501" s="938">
        <v>7.64</v>
      </c>
      <c r="AD501" s="938">
        <v>4.2699999999999996</v>
      </c>
      <c r="AE501" s="938">
        <v>7.77</v>
      </c>
      <c r="AF501" s="938" t="s">
        <v>137</v>
      </c>
      <c r="AG501" s="941">
        <v>-93.100000000000009</v>
      </c>
      <c r="AH501" s="938">
        <v>5.7</v>
      </c>
      <c r="AI501" s="938">
        <v>8.6999999999999993</v>
      </c>
      <c r="AJ501" s="938">
        <v>6.6000000000000005</v>
      </c>
      <c r="AK501" s="938">
        <v>6.52</v>
      </c>
      <c r="AL501" s="951">
        <v>161980</v>
      </c>
      <c r="AM501" s="945">
        <v>0.06</v>
      </c>
      <c r="AN501" s="938" t="s">
        <v>137</v>
      </c>
      <c r="AO501" s="802">
        <f>IF(U501="n/a","n/a",IF(AA501&lt;0,"n/a",IF(AA501="n/a","n/a",J501+U501-AA501)))</f>
        <v>-19.304459667578925</v>
      </c>
      <c r="AP501" s="803">
        <f>IF(U501="n/a","n/a",J501+U501)</f>
        <v>8.2766921648818101</v>
      </c>
      <c r="AQ501" s="961" t="str">
        <f>IF(OR(AC501&lt;0.01,AF501="n/a"),"n/a",(I501/SQRT(22.5*AC501*(I501/AF501))-1)*100)</f>
        <v>n/a</v>
      </c>
      <c r="AR501" s="703">
        <f>INDEX(Historical!$C$7:$C$1439,MATCH(B501,Historical!$B$7:$B$1450,0))*IF(AH501="n/a",1.03,IF(AH501&lt;0,1.01,IF(AH501&gt;10,1.1,(1+AH501/100))))</f>
        <v>4.4288300000000005</v>
      </c>
      <c r="AS501" s="959">
        <f>IF($AI501="n/a",1.03*AR501,IF($AI501&lt;0,1.01*AR501,IF($AI501&gt;10,1.1*AR501,(1+$AI501/100)*AR501)))</f>
        <v>4.8141382100000003</v>
      </c>
      <c r="AT501" s="959">
        <f>IF($AK501="n/a",1.03*AS501,IF($AK501&lt;0,1.01*AS501,IF($AK501&gt;10,1.1*AS501,(1+$AK501/100)*AS501)))</f>
        <v>5.1280200212920004</v>
      </c>
      <c r="AU501" s="959">
        <f>IF($AK501="n/a",1.03*AT501,IF($AK501&lt;0,1.01*AT501,IF($AK501&gt;10,1.1*AT501,(1+$AK501/100)*AT501)))</f>
        <v>5.4623669266802386</v>
      </c>
      <c r="AV501" s="959">
        <f>IF($AK501="n/a",1.03*AU501,IF($AK501&lt;0,1.01*AU501,IF($AK501&gt;10,1.1*AU501,(1+$AK501/100)*AU501)))</f>
        <v>5.8185132502997901</v>
      </c>
      <c r="AW501" s="703">
        <f>SUM(AR501:AV501)</f>
        <v>25.65186840827203</v>
      </c>
      <c r="AX501" s="810">
        <f>AW501/I501*100</f>
        <v>12.173437931032664</v>
      </c>
      <c r="AY501" s="1017">
        <v>0.49</v>
      </c>
      <c r="AZ501" s="945">
        <v>37.61</v>
      </c>
      <c r="BA501" s="945">
        <v>-3.7600000000000002</v>
      </c>
      <c r="BB501" s="945">
        <v>1.9300000000000002</v>
      </c>
      <c r="BC501" s="945">
        <v>11.31</v>
      </c>
      <c r="BE501" s="666">
        <v>1976</v>
      </c>
      <c r="BF501" s="971">
        <f>IF(BE501&gt;2008,0,IF(BE501&gt;2001,1,IF(BE501&gt;1990,2,IF(BE501&gt;1980,3,IF(BE501&gt;1973,4,IF(BE501&gt;1970,5,IF(BE501&gt;1960,6,IF(BE501&gt;1958,7,IF(BE501&gt;1953,8,9)))))))))</f>
        <v>4</v>
      </c>
      <c r="BG501" s="955">
        <v>16.2</v>
      </c>
      <c r="BH501" s="937"/>
    </row>
    <row r="502" spans="1:60" ht="11.25" customHeight="1" x14ac:dyDescent="0.2">
      <c r="A502" s="944" t="s">
        <v>681</v>
      </c>
      <c r="B502" s="948" t="s">
        <v>682</v>
      </c>
      <c r="C502" s="1013" t="s">
        <v>4216</v>
      </c>
      <c r="D502" s="1013" t="s">
        <v>4352</v>
      </c>
      <c r="E502" s="792">
        <v>18</v>
      </c>
      <c r="F502" s="1227">
        <v>181</v>
      </c>
      <c r="G502" s="1237" t="s">
        <v>106</v>
      </c>
      <c r="H502" s="1237" t="s">
        <v>106</v>
      </c>
      <c r="I502" s="947">
        <v>94.42</v>
      </c>
      <c r="J502" s="703">
        <f>(M502/I502)*100</f>
        <v>1.5484007625503071</v>
      </c>
      <c r="K502" s="950">
        <v>0.36549999999999999</v>
      </c>
      <c r="L502" s="960">
        <v>4</v>
      </c>
      <c r="M502" s="694">
        <f>K502*L502</f>
        <v>1.462</v>
      </c>
      <c r="N502" s="943" t="s">
        <v>796</v>
      </c>
      <c r="O502" s="795">
        <v>0.36499999999999999</v>
      </c>
      <c r="P502" s="934">
        <v>43605</v>
      </c>
      <c r="Q502" s="934">
        <v>43620</v>
      </c>
      <c r="R502" s="694">
        <f>(K502-O502)/O502*100</f>
        <v>0.13698630136986314</v>
      </c>
      <c r="S502" s="759">
        <f>IF(INDEX(Historical!$D$7:$D$1439,MATCH(B502,Historical!$B$7:$B$1450,0))=0,"n/a",(INDEX(Historical!$C$7:$C$1439,MATCH(B502,Historical!$B$7:$B$1450,0))/INDEX(Historical!$D$7:$D$1439,MATCH(B502,Historical!$B$7:$B$1450,0))-1)*100)</f>
        <v>0.55286800276435066</v>
      </c>
      <c r="T502" s="759">
        <f>IF(INDEX(Historical!$F$7:$F$1432,MATCH(B502,Historical!$B$7:$B$1450,0))=0,"n/a",((INDEX(Historical!$C$7:$C$1439,MATCH(B502,Historical!$B$7:$B$1450,0))/INDEX(Historical!$F$7:$F$1432,MATCH(B502,Historical!$B$7:$B$1450,0)))^(1/3)-1)*100)</f>
        <v>0.53254072000277208</v>
      </c>
      <c r="U502" s="759">
        <f>IF(INDEX(Historical!$H$7:$H$1432,MATCH(B502,Historical!$B$7:$B$1450,0))=0,"n/a",((INDEX(Historical!$C$7:$C$1439,MATCH(B502,Historical!$B$7:$B$1450,0))/INDEX(Historical!$H$7:$H$1432,MATCH(B502,Historical!$B$7:$B$1450,0)))^(1/5)-1)*100)</f>
        <v>0.55908446688530677</v>
      </c>
      <c r="V502" s="759">
        <f>IF(INDEX(Historical!$O$7:$O$1432,MATCH(B502,Historical!$B$7:$B$1450,0))=0,"n/a",((INDEX(Historical!$C$7:$C$1439,MATCH(B502,Historical!$B$7:$B$1450,0))/INDEX(Historical!$O$7:$O$1432,MATCH(B502,Historical!$B$7:$B$1450,0)))^(1/10)-1)*100)</f>
        <v>0.92510433393966363</v>
      </c>
      <c r="W502" s="760">
        <f>IF(OR(U502&lt;=0,U502="n/a",V502&lt;=0,V502="n/a"),"n/a",U502/V502)</f>
        <v>0.60434747344051565</v>
      </c>
      <c r="X502" s="761" t="str">
        <f>IF(OR(AJ502&lt;=0,AJ502="n/a",U502&lt;=0,U502="n/a"),"n/a",U502/AJ502)</f>
        <v>n/a</v>
      </c>
      <c r="Y502" s="949"/>
      <c r="Z502" s="703">
        <f>IF(OR(AC502&lt;0.01,AC502="n/a"),"n/a",M502/AC502*100)</f>
        <v>99.455782312925166</v>
      </c>
      <c r="AA502" s="959">
        <f>IF(OR(AC502&lt;0.01,AC502="n/a"),"n/a",I502/AC502)</f>
        <v>64.231292517006807</v>
      </c>
      <c r="AB502" s="960">
        <v>3</v>
      </c>
      <c r="AC502" s="938">
        <v>1.47</v>
      </c>
      <c r="AD502" s="938">
        <v>6.34</v>
      </c>
      <c r="AE502" s="938">
        <v>4.3099999999999996</v>
      </c>
      <c r="AF502" s="938">
        <v>4.3499999999999996</v>
      </c>
      <c r="AG502" s="938">
        <v>6.9</v>
      </c>
      <c r="AH502" s="938">
        <v>-52.400000000000006</v>
      </c>
      <c r="AI502" s="938">
        <v>18.990000000000002</v>
      </c>
      <c r="AJ502" s="938">
        <v>-4.1000000000000005</v>
      </c>
      <c r="AK502" s="938">
        <v>10.38</v>
      </c>
      <c r="AL502" s="951">
        <v>23070</v>
      </c>
      <c r="AM502" s="945">
        <v>2.19</v>
      </c>
      <c r="AN502" s="938">
        <v>1.95</v>
      </c>
      <c r="AO502" s="802">
        <f>IF(U502="n/a","n/a",IF(AA502&lt;0,"n/a",IF(AA502="n/a","n/a",J502+U502-AA502)))</f>
        <v>-62.123807287571196</v>
      </c>
      <c r="AP502" s="803">
        <f>IF(U502="n/a","n/a",J502+U502)</f>
        <v>2.1074852294356141</v>
      </c>
      <c r="AQ502" s="961">
        <f>IF(OR(AC502&lt;0.01,AF502="n/a"),"n/a",(I502/SQRT(22.5*AC502*(I502/AF502))-1)*100)</f>
        <v>252.39253520217071</v>
      </c>
      <c r="AR502" s="703">
        <f>INDEX(Historical!$C$7:$C$1439,MATCH(B502,Historical!$B$7:$B$1450,0))*IF(AH502="n/a",1.03,IF(AH502&lt;0,1.01,IF(AH502&gt;10,1.1,(1+AH502/100))))</f>
        <v>1.4695500000000001</v>
      </c>
      <c r="AS502" s="959">
        <f>IF($AI502="n/a",1.03*AR502,IF($AI502&lt;0,1.01*AR502,IF($AI502&gt;10,1.1*AR502,(1+$AI502/100)*AR502)))</f>
        <v>1.6165050000000003</v>
      </c>
      <c r="AT502" s="959">
        <f>IF($AK502="n/a",1.03*AS502,IF($AK502&lt;0,1.01*AS502,IF($AK502&gt;10,1.1*AS502,(1+$AK502/100)*AS502)))</f>
        <v>1.7781555000000004</v>
      </c>
      <c r="AU502" s="959">
        <f>IF($AK502="n/a",1.03*AT502,IF($AK502&lt;0,1.01*AT502,IF($AK502&gt;10,1.1*AT502,(1+$AK502/100)*AT502)))</f>
        <v>1.9559710500000007</v>
      </c>
      <c r="AV502" s="959">
        <f>IF($AK502="n/a",1.03*AU502,IF($AK502&lt;0,1.01*AU502,IF($AK502&gt;10,1.1*AU502,(1+$AK502/100)*AU502)))</f>
        <v>2.151568155000001</v>
      </c>
      <c r="AW502" s="703">
        <f>SUM(AR502:AV502)</f>
        <v>8.9717497050000024</v>
      </c>
      <c r="AX502" s="810">
        <f>AW502/I502*100</f>
        <v>9.5019590182164819</v>
      </c>
      <c r="AY502" s="1017">
        <v>1.4</v>
      </c>
      <c r="AZ502" s="945">
        <v>55.55</v>
      </c>
      <c r="BA502" s="945">
        <v>-6.84</v>
      </c>
      <c r="BB502" s="945">
        <v>8.25</v>
      </c>
      <c r="BC502" s="945">
        <v>14.610000000000001</v>
      </c>
      <c r="BE502" s="666">
        <v>2002</v>
      </c>
      <c r="BF502" s="971">
        <f>IF(BE502&gt;2008,0,IF(BE502&gt;2001,1,IF(BE502&gt;1990,2,IF(BE502&gt;1980,3,IF(BE502&gt;1973,4,IF(BE502&gt;1970,5,IF(BE502&gt;1960,6,IF(BE502&gt;1958,7,IF(BE502&gt;1953,8,9)))))))))</f>
        <v>1</v>
      </c>
      <c r="BG502" s="955">
        <v>1.9</v>
      </c>
      <c r="BH502" s="937"/>
    </row>
    <row r="503" spans="1:60" ht="11.25" customHeight="1" x14ac:dyDescent="0.2">
      <c r="A503" s="944" t="s">
        <v>677</v>
      </c>
      <c r="B503" s="948" t="s">
        <v>678</v>
      </c>
      <c r="C503" s="1013" t="s">
        <v>154</v>
      </c>
      <c r="D503" s="1013" t="s">
        <v>4347</v>
      </c>
      <c r="E503" s="792">
        <v>11</v>
      </c>
      <c r="F503" s="1227">
        <v>309</v>
      </c>
      <c r="G503" s="1227" t="s">
        <v>115</v>
      </c>
      <c r="H503" s="1227" t="s">
        <v>115</v>
      </c>
      <c r="I503" s="947">
        <v>138.94999999999999</v>
      </c>
      <c r="J503" s="703">
        <f>(M503/I503)*100</f>
        <v>1.1227060093558834</v>
      </c>
      <c r="K503" s="950">
        <v>0.39</v>
      </c>
      <c r="L503" s="960">
        <v>4</v>
      </c>
      <c r="M503" s="694">
        <f>K503*L503</f>
        <v>1.56</v>
      </c>
      <c r="N503" s="943" t="s">
        <v>164</v>
      </c>
      <c r="O503" s="795">
        <v>0.34</v>
      </c>
      <c r="P503" s="660">
        <v>43343</v>
      </c>
      <c r="Q503" s="660">
        <v>43374</v>
      </c>
      <c r="R503" s="694">
        <f>(K503-O503)/O503*100</f>
        <v>14.705882352941172</v>
      </c>
      <c r="S503" s="759">
        <f>IF(INDEX(Historical!$D$7:$D$1439,MATCH(B503,Historical!$B$7:$B$1450,0))=0,"n/a",(INDEX(Historical!$C$7:$C$1439,MATCH(B503,Historical!$B$7:$B$1450,0))/INDEX(Historical!$D$7:$D$1439,MATCH(B503,Historical!$B$7:$B$1450,0))-1)*100)</f>
        <v>19.491525423728785</v>
      </c>
      <c r="T503" s="759">
        <f>IF(INDEX(Historical!$F$7:$F$1432,MATCH(B503,Historical!$B$7:$B$1450,0))=0,"n/a",((INDEX(Historical!$C$7:$C$1439,MATCH(B503,Historical!$B$7:$B$1450,0))/INDEX(Historical!$F$7:$F$1432,MATCH(B503,Historical!$B$7:$B$1450,0)))^(1/3)-1)*100)</f>
        <v>10.678158464107224</v>
      </c>
      <c r="U503" s="759">
        <f>IF(INDEX(Historical!$H$7:$H$1432,MATCH(B503,Historical!$B$7:$B$1450,0))=0,"n/a",((INDEX(Historical!$C$7:$C$1439,MATCH(B503,Historical!$B$7:$B$1450,0))/INDEX(Historical!$H$7:$H$1432,MATCH(B503,Historical!$B$7:$B$1450,0)))^(1/5)-1)*100)</f>
        <v>9.8872457196067742</v>
      </c>
      <c r="V503" s="759">
        <f>IF(INDEX(Historical!$O$7:$O$1432,MATCH(B503,Historical!$B$7:$B$1450,0))=0,"n/a",((INDEX(Historical!$C$7:$C$1439,MATCH(B503,Historical!$B$7:$B$1450,0))/INDEX(Historical!$O$7:$O$1432,MATCH(B503,Historical!$B$7:$B$1450,0)))^(1/10)-1)*100)</f>
        <v>12.87479699002767</v>
      </c>
      <c r="W503" s="760">
        <f>IF(OR(U503&lt;=0,U503="n/a",V503&lt;=0,V503="n/a"),"n/a",U503/V503)</f>
        <v>0.76795352402566497</v>
      </c>
      <c r="X503" s="761" t="str">
        <f>IF(OR(AJ503&lt;=0,AJ503="n/a",U503&lt;=0,U503="n/a"),"n/a",U503/AJ503)</f>
        <v>n/a</v>
      </c>
      <c r="Y503" s="717"/>
      <c r="Z503" s="703" t="str">
        <f>IF(OR(AC503&lt;0.01,AC503="n/a"),"n/a",M503/AC503*100)</f>
        <v>n/a</v>
      </c>
      <c r="AA503" s="959" t="str">
        <f>IF(OR(AC503&lt;0.01,AC503="n/a"),"n/a",I503/AC503)</f>
        <v>n/a</v>
      </c>
      <c r="AB503" s="960">
        <v>3</v>
      </c>
      <c r="AC503" s="938">
        <v>-0.41</v>
      </c>
      <c r="AD503" s="938" t="s">
        <v>137</v>
      </c>
      <c r="AE503" s="938">
        <v>0.12</v>
      </c>
      <c r="AF503" s="938">
        <v>3.35</v>
      </c>
      <c r="AG503" s="938">
        <v>0.4</v>
      </c>
      <c r="AH503" s="938">
        <v>93</v>
      </c>
      <c r="AI503" s="938">
        <v>8.61</v>
      </c>
      <c r="AJ503" s="938">
        <v>-15.4</v>
      </c>
      <c r="AK503" s="938">
        <v>6.7299999999999995</v>
      </c>
      <c r="AL503" s="951">
        <v>26400</v>
      </c>
      <c r="AM503" s="945">
        <v>0.28999999999999998</v>
      </c>
      <c r="AN503" s="938">
        <v>0.94</v>
      </c>
      <c r="AO503" s="802" t="str">
        <f>IF(U503="n/a","n/a",IF(AA503&lt;0,"n/a",IF(AA503="n/a","n/a",J503+U503-AA503)))</f>
        <v>n/a</v>
      </c>
      <c r="AP503" s="803">
        <f>IF(U503="n/a","n/a",J503+U503)</f>
        <v>11.009951728962658</v>
      </c>
      <c r="AQ503" s="961" t="str">
        <f>IF(OR(AC503&lt;0.01,AF503="n/a"),"n/a",(I503/SQRT(22.5*AC503*(I503/AF503))-1)*100)</f>
        <v>n/a</v>
      </c>
      <c r="AR503" s="703">
        <f>INDEX(Historical!$C$7:$C$1439,MATCH(B503,Historical!$B$7:$B$1450,0))*IF(AH503="n/a",1.03,IF(AH503&lt;0,1.01,IF(AH503&gt;10,1.1,(1+AH503/100))))</f>
        <v>1.5509999999999999</v>
      </c>
      <c r="AS503" s="959">
        <f>IF($AI503="n/a",1.03*AR503,IF($AI503&lt;0,1.01*AR503,IF($AI503&gt;10,1.1*AR503,(1+$AI503/100)*AR503)))</f>
        <v>1.6845411000000001</v>
      </c>
      <c r="AT503" s="959">
        <f>IF($AK503="n/a",1.03*AS503,IF($AK503&lt;0,1.01*AS503,IF($AK503&gt;10,1.1*AS503,(1+$AK503/100)*AS503)))</f>
        <v>1.7979107160300001</v>
      </c>
      <c r="AU503" s="959">
        <f>IF($AK503="n/a",1.03*AT503,IF($AK503&lt;0,1.01*AT503,IF($AK503&gt;10,1.1*AT503,(1+$AK503/100)*AT503)))</f>
        <v>1.9189101072188188</v>
      </c>
      <c r="AV503" s="959">
        <f>IF($AK503="n/a",1.03*AU503,IF($AK503&lt;0,1.01*AU503,IF($AK503&gt;10,1.1*AU503,(1+$AK503/100)*AU503)))</f>
        <v>2.048052757434645</v>
      </c>
      <c r="AW503" s="703">
        <f>SUM(AR503:AV503)</f>
        <v>9.0004146806834644</v>
      </c>
      <c r="AX503" s="810">
        <f>AW503/I503*100</f>
        <v>6.4774484927552818</v>
      </c>
      <c r="AY503" s="1017">
        <v>1.1299999999999999</v>
      </c>
      <c r="AZ503" s="945">
        <v>30.95</v>
      </c>
      <c r="BA503" s="945">
        <v>-6.2600000000000007</v>
      </c>
      <c r="BB503" s="945">
        <v>3.35</v>
      </c>
      <c r="BC503" s="945">
        <v>10.66</v>
      </c>
      <c r="BE503" s="666">
        <v>2008</v>
      </c>
      <c r="BF503" s="971">
        <f>IF(BE503&gt;2008,0,IF(BE503&gt;2001,1,IF(BE503&gt;1990,2,IF(BE503&gt;1980,3,IF(BE503&gt;1973,4,IF(BE503&gt;1970,5,IF(BE503&gt;1960,6,IF(BE503&gt;1958,7,IF(BE503&gt;1953,8,9)))))))))</f>
        <v>1</v>
      </c>
      <c r="BG503" s="955">
        <v>0.1</v>
      </c>
      <c r="BH503" s="937"/>
    </row>
    <row r="504" spans="1:60" ht="11.25" customHeight="1" x14ac:dyDescent="0.2">
      <c r="A504" s="936" t="s">
        <v>1486</v>
      </c>
      <c r="B504" s="948" t="s">
        <v>1487</v>
      </c>
      <c r="C504" s="1013" t="s">
        <v>108</v>
      </c>
      <c r="D504" s="1013" t="s">
        <v>4361</v>
      </c>
      <c r="E504" s="792">
        <v>10</v>
      </c>
      <c r="F504" s="1227">
        <v>338</v>
      </c>
      <c r="G504" s="1227" t="s">
        <v>106</v>
      </c>
      <c r="H504" s="1227" t="s">
        <v>106</v>
      </c>
      <c r="I504" s="947">
        <v>214.34</v>
      </c>
      <c r="J504" s="703">
        <f>(M504/I504)*100</f>
        <v>0.93309694877297744</v>
      </c>
      <c r="K504" s="950">
        <v>0.5</v>
      </c>
      <c r="L504" s="960">
        <v>4</v>
      </c>
      <c r="M504" s="694">
        <f>K504*L504</f>
        <v>2</v>
      </c>
      <c r="N504" s="943" t="s">
        <v>111</v>
      </c>
      <c r="O504" s="795">
        <v>0.44</v>
      </c>
      <c r="P504" s="934">
        <v>43518</v>
      </c>
      <c r="Q504" s="934">
        <v>43542</v>
      </c>
      <c r="R504" s="694">
        <f>(K504-O504)/O504*100</f>
        <v>13.636363636363635</v>
      </c>
      <c r="S504" s="759">
        <f>IF(INDEX(Historical!$D$7:$D$1439,MATCH(B504,Historical!$B$7:$B$1450,0))=0,"n/a",(INDEX(Historical!$C$7:$C$1439,MATCH(B504,Historical!$B$7:$B$1450,0))/INDEX(Historical!$D$7:$D$1439,MATCH(B504,Historical!$B$7:$B$1450,0))-1)*100)</f>
        <v>15.789473684210531</v>
      </c>
      <c r="T504" s="759">
        <f>IF(INDEX(Historical!$F$7:$F$1432,MATCH(B504,Historical!$B$7:$B$1450,0))=0,"n/a",((INDEX(Historical!$C$7:$C$1439,MATCH(B504,Historical!$B$7:$B$1450,0))/INDEX(Historical!$F$7:$F$1432,MATCH(B504,Historical!$B$7:$B$1450,0)))^(1/3)-1)*100)</f>
        <v>8.9744250818549531</v>
      </c>
      <c r="U504" s="759">
        <f>IF(INDEX(Historical!$H$7:$H$1432,MATCH(B504,Historical!$B$7:$B$1450,0))=0,"n/a",((INDEX(Historical!$C$7:$C$1439,MATCH(B504,Historical!$B$7:$B$1450,0))/INDEX(Historical!$H$7:$H$1432,MATCH(B504,Historical!$B$7:$B$1450,0)))^(1/5)-1)*100)</f>
        <v>14.354703364926591</v>
      </c>
      <c r="V504" s="759">
        <f>IF(INDEX(Historical!$O$7:$O$1432,MATCH(B504,Historical!$B$7:$B$1450,0))=0,"n/a",((INDEX(Historical!$C$7:$C$1439,MATCH(B504,Historical!$B$7:$B$1450,0))/INDEX(Historical!$O$7:$O$1432,MATCH(B504,Historical!$B$7:$B$1450,0)))^(1/10)-1)*100)</f>
        <v>15.969895987933814</v>
      </c>
      <c r="W504" s="760">
        <f>IF(OR(U504&lt;=0,U504="n/a",V504&lt;=0,V504="n/a"),"n/a",U504/V504)</f>
        <v>0.89886016638883592</v>
      </c>
      <c r="X504" s="761">
        <f>IF(OR(AJ504&lt;=0,AJ504="n/a",U504&lt;=0,U504="n/a"),"n/a",U504/AJ504)</f>
        <v>1.1670490540590723</v>
      </c>
      <c r="Y504" s="714"/>
      <c r="Z504" s="703">
        <f>IF(OR(AC504&lt;0.01,AC504="n/a"),"n/a",M504/AC504*100)</f>
        <v>31.007751937984494</v>
      </c>
      <c r="AA504" s="959">
        <f>IF(OR(AC504&lt;0.01,AC504="n/a"),"n/a",I504/AC504)</f>
        <v>33.231007751937987</v>
      </c>
      <c r="AB504" s="960">
        <v>12</v>
      </c>
      <c r="AC504" s="938">
        <v>6.45</v>
      </c>
      <c r="AD504" s="938">
        <v>2.9</v>
      </c>
      <c r="AE504" s="938">
        <v>8.64</v>
      </c>
      <c r="AF504" s="938">
        <v>311.14</v>
      </c>
      <c r="AG504" s="941">
        <v>427.20000000000005</v>
      </c>
      <c r="AH504" s="938">
        <v>0.2</v>
      </c>
      <c r="AI504" s="938">
        <v>10.4</v>
      </c>
      <c r="AJ504" s="938">
        <v>12.3</v>
      </c>
      <c r="AK504" s="938">
        <v>10.8</v>
      </c>
      <c r="AL504" s="951">
        <v>38510</v>
      </c>
      <c r="AM504" s="946">
        <v>0.4</v>
      </c>
      <c r="AN504" s="938">
        <v>45.03</v>
      </c>
      <c r="AO504" s="802">
        <f>IF(U504="n/a","n/a",IF(AA504&lt;0,"n/a",IF(AA504="n/a","n/a",J504+U504-AA504)))</f>
        <v>-17.943207438238417</v>
      </c>
      <c r="AP504" s="803">
        <f>IF(U504="n/a","n/a",J504+U504)</f>
        <v>15.287800313699568</v>
      </c>
      <c r="AQ504" s="961">
        <f>IF(OR(AC504&lt;0.01,AF504="n/a"),"n/a",(I504/SQRT(22.5*AC504*(I504/AF504))-1)*100)</f>
        <v>2043.6724202419014</v>
      </c>
      <c r="AR504" s="703">
        <f>INDEX(Historical!$C$7:$C$1439,MATCH(B504,Historical!$B$7:$B$1450,0))*IF(AH504="n/a",1.03,IF(AH504&lt;0,1.01,IF(AH504&gt;10,1.1,(1+AH504/100))))</f>
        <v>1.76352</v>
      </c>
      <c r="AS504" s="959">
        <f>IF($AI504="n/a",1.03*AR504,IF($AI504&lt;0,1.01*AR504,IF($AI504&gt;10,1.1*AR504,(1+$AI504/100)*AR504)))</f>
        <v>1.939872</v>
      </c>
      <c r="AT504" s="959">
        <f>IF($AK504="n/a",1.03*AS504,IF($AK504&lt;0,1.01*AS504,IF($AK504&gt;10,1.1*AS504,(1+$AK504/100)*AS504)))</f>
        <v>2.1338592000000003</v>
      </c>
      <c r="AU504" s="959">
        <f>IF($AK504="n/a",1.03*AT504,IF($AK504&lt;0,1.01*AT504,IF($AK504&gt;10,1.1*AT504,(1+$AK504/100)*AT504)))</f>
        <v>2.3472451200000006</v>
      </c>
      <c r="AV504" s="959">
        <f>IF($AK504="n/a",1.03*AU504,IF($AK504&lt;0,1.01*AU504,IF($AK504&gt;10,1.1*AU504,(1+$AK504/100)*AU504)))</f>
        <v>2.5819696320000007</v>
      </c>
      <c r="AW504" s="703">
        <f>SUM(AR504:AV504)</f>
        <v>10.766465952000001</v>
      </c>
      <c r="AX504" s="810">
        <f>AW504/I504*100</f>
        <v>5.0230782644396754</v>
      </c>
      <c r="AY504" s="1017">
        <v>1.25</v>
      </c>
      <c r="AZ504" s="945">
        <v>65.820000000000007</v>
      </c>
      <c r="BA504" s="945">
        <v>4</v>
      </c>
      <c r="BB504" s="945">
        <v>9.91</v>
      </c>
      <c r="BC504" s="945">
        <v>24.560000000000002</v>
      </c>
      <c r="BE504" s="666">
        <v>2010</v>
      </c>
      <c r="BF504" s="971">
        <f>IF(BE504&gt;2008,0,IF(BE504&gt;2001,1,IF(BE504&gt;1990,2,IF(BE504&gt;1980,3,IF(BE504&gt;1973,4,IF(BE504&gt;1970,5,IF(BE504&gt;1960,6,IF(BE504&gt;1958,7,IF(BE504&gt;1953,8,9)))))))))</f>
        <v>0</v>
      </c>
      <c r="BG504" s="955">
        <v>14.499999999999998</v>
      </c>
      <c r="BH504" s="937"/>
    </row>
    <row r="505" spans="1:60" ht="11.25" customHeight="1" x14ac:dyDescent="0.2">
      <c r="A505" s="944" t="s">
        <v>3865</v>
      </c>
      <c r="B505" s="948" t="s">
        <v>3866</v>
      </c>
      <c r="C505" s="1013" t="s">
        <v>4369</v>
      </c>
      <c r="D505" s="1013" t="s">
        <v>1780</v>
      </c>
      <c r="E505" s="792">
        <v>6</v>
      </c>
      <c r="F505" s="1227">
        <v>771</v>
      </c>
      <c r="G505" s="1171" t="s">
        <v>106</v>
      </c>
      <c r="H505" s="1171" t="s">
        <v>106</v>
      </c>
      <c r="I505" s="947">
        <v>34.99</v>
      </c>
      <c r="J505" s="703">
        <f>(M505/I505)*100</f>
        <v>1.8290940268648186</v>
      </c>
      <c r="K505" s="950">
        <v>0.16</v>
      </c>
      <c r="L505" s="960">
        <v>4</v>
      </c>
      <c r="M505" s="694">
        <f>K505*L505</f>
        <v>0.64</v>
      </c>
      <c r="N505" s="943" t="s">
        <v>149</v>
      </c>
      <c r="O505" s="795">
        <v>0.15</v>
      </c>
      <c r="P505" s="934">
        <v>43525</v>
      </c>
      <c r="Q505" s="934">
        <v>43539</v>
      </c>
      <c r="R505" s="694">
        <f>(K505-O505)/O505*100</f>
        <v>6.6666666666666732</v>
      </c>
      <c r="S505" s="759">
        <f>IF(INDEX(Historical!$D$7:$D$1439,MATCH(B505,Historical!$B$7:$B$1450,0))=0,"n/a",(INDEX(Historical!$C$7:$C$1439,MATCH(B505,Historical!$B$7:$B$1450,0))/INDEX(Historical!$D$7:$D$1439,MATCH(B505,Historical!$B$7:$B$1450,0))-1)*100)</f>
        <v>19.999999999999996</v>
      </c>
      <c r="T505" s="759">
        <f>IF(INDEX(Historical!$F$7:$F$1432,MATCH(B505,Historical!$B$7:$B$1450,0))=0,"n/a",((INDEX(Historical!$C$7:$C$1439,MATCH(B505,Historical!$B$7:$B$1450,0))/INDEX(Historical!$F$7:$F$1432,MATCH(B505,Historical!$B$7:$B$1450,0)))^(1/3)-1)*100)</f>
        <v>13.533091689267751</v>
      </c>
      <c r="U505" s="759">
        <f>IF(INDEX(Historical!$H$7:$H$1432,MATCH(B505,Historical!$B$7:$B$1450,0))=0,"n/a",((INDEX(Historical!$C$7:$C$1439,MATCH(B505,Historical!$B$7:$B$1450,0))/INDEX(Historical!$H$7:$H$1432,MATCH(B505,Historical!$B$7:$B$1450,0)))^(1/5)-1)*100)</f>
        <v>12.030033714161736</v>
      </c>
      <c r="V505" s="759">
        <f>IF(INDEX(Historical!$O$7:$O$1432,MATCH(B505,Historical!$B$7:$B$1450,0))=0,"n/a",((INDEX(Historical!$C$7:$C$1439,MATCH(B505,Historical!$B$7:$B$1450,0))/INDEX(Historical!$O$7:$O$1432,MATCH(B505,Historical!$B$7:$B$1450,0)))^(1/10)-1)*100)</f>
        <v>5.8442410876291984</v>
      </c>
      <c r="W505" s="760">
        <f>IF(OR(U505&lt;=0,U505="n/a",V505&lt;=0,V505="n/a"),"n/a",U505/V505)</f>
        <v>2.0584424108762929</v>
      </c>
      <c r="X505" s="761">
        <f>IF(OR(AJ505&lt;=0,AJ505="n/a",U505&lt;=0,U505="n/a"),"n/a",U505/AJ505)</f>
        <v>0.84718547282829126</v>
      </c>
      <c r="Y505" s="949"/>
      <c r="Z505" s="703">
        <f>IF(OR(AC505&lt;0.01,AC505="n/a"),"n/a",M505/AC505*100)</f>
        <v>42.384105960264904</v>
      </c>
      <c r="AA505" s="959">
        <f>IF(OR(AC505&lt;0.01,AC505="n/a"),"n/a",I505/AC505)</f>
        <v>23.172185430463578</v>
      </c>
      <c r="AB505" s="960">
        <v>12</v>
      </c>
      <c r="AC505" s="938">
        <v>1.51</v>
      </c>
      <c r="AD505" s="938">
        <v>1.53</v>
      </c>
      <c r="AE505" s="938">
        <v>1.47</v>
      </c>
      <c r="AF505" s="938">
        <v>1.74</v>
      </c>
      <c r="AG505" s="938">
        <v>10.5</v>
      </c>
      <c r="AH505" s="938">
        <v>16.3</v>
      </c>
      <c r="AI505" s="938">
        <v>21.64</v>
      </c>
      <c r="AJ505" s="938">
        <v>14.2</v>
      </c>
      <c r="AK505" s="938">
        <v>15</v>
      </c>
      <c r="AL505" s="951">
        <v>1040</v>
      </c>
      <c r="AM505" s="945">
        <v>3</v>
      </c>
      <c r="AN505" s="938">
        <v>0.5</v>
      </c>
      <c r="AO505" s="802">
        <f>IF(U505="n/a","n/a",IF(AA505&lt;0,"n/a",IF(AA505="n/a","n/a",J505+U505-AA505)))</f>
        <v>-9.3130576894370236</v>
      </c>
      <c r="AP505" s="803">
        <f>IF(U505="n/a","n/a",J505+U505)</f>
        <v>13.859127741026555</v>
      </c>
      <c r="AQ505" s="961">
        <f>IF(OR(AC505&lt;0.01,AF505="n/a"),"n/a",(I505/SQRT(22.5*AC505*(I505/AF505))-1)*100)</f>
        <v>33.864944625389136</v>
      </c>
      <c r="AR505" s="703">
        <f>INDEX(Historical!$C$7:$C$1439,MATCH(B505,Historical!$B$7:$B$1450,0))*IF(AH505="n/a",1.03,IF(AH505&lt;0,1.01,IF(AH505&gt;10,1.1,(1+AH505/100))))</f>
        <v>0.66</v>
      </c>
      <c r="AS505" s="959">
        <f>IF($AI505="n/a",1.03*AR505,IF($AI505&lt;0,1.01*AR505,IF($AI505&gt;10,1.1*AR505,(1+$AI505/100)*AR505)))</f>
        <v>0.72600000000000009</v>
      </c>
      <c r="AT505" s="959">
        <f>IF($AK505="n/a",1.03*AS505,IF($AK505&lt;0,1.01*AS505,IF($AK505&gt;10,1.1*AS505,(1+$AK505/100)*AS505)))</f>
        <v>0.7986000000000002</v>
      </c>
      <c r="AU505" s="959">
        <f>IF($AK505="n/a",1.03*AT505,IF($AK505&lt;0,1.01*AT505,IF($AK505&gt;10,1.1*AT505,(1+$AK505/100)*AT505)))</f>
        <v>0.87846000000000024</v>
      </c>
      <c r="AV505" s="959">
        <f>IF($AK505="n/a",1.03*AU505,IF($AK505&lt;0,1.01*AU505,IF($AK505&gt;10,1.1*AU505,(1+$AK505/100)*AU505)))</f>
        <v>0.96630600000000033</v>
      </c>
      <c r="AW505" s="703">
        <f>SUM(AR505:AV505)</f>
        <v>4.0293660000000013</v>
      </c>
      <c r="AX505" s="810">
        <f>AW505/I505*100</f>
        <v>11.515764504144045</v>
      </c>
      <c r="AY505" s="1017">
        <v>0.56999999999999995</v>
      </c>
      <c r="AZ505" s="945">
        <v>9.69</v>
      </c>
      <c r="BA505" s="945">
        <v>-23.64</v>
      </c>
      <c r="BB505" s="945">
        <v>2.9499999999999997</v>
      </c>
      <c r="BC505" s="945">
        <v>-10.299999999999999</v>
      </c>
      <c r="BE505" s="666">
        <v>2014</v>
      </c>
      <c r="BF505" s="971">
        <f>IF(BE505&gt;2008,0,IF(BE505&gt;2001,1,IF(BE505&gt;1990,2,IF(BE505&gt;1980,3,IF(BE505&gt;1973,4,IF(BE505&gt;1970,5,IF(BE505&gt;1960,6,IF(BE505&gt;1958,7,IF(BE505&gt;1953,8,9)))))))))</f>
        <v>0</v>
      </c>
      <c r="BG505" s="955">
        <v>4.9000000000000004</v>
      </c>
      <c r="BH505" s="937"/>
    </row>
    <row r="506" spans="1:60" ht="11.25" customHeight="1" x14ac:dyDescent="0.2">
      <c r="A506" s="944" t="s">
        <v>287</v>
      </c>
      <c r="B506" s="948" t="s">
        <v>288</v>
      </c>
      <c r="C506" s="1013" t="s">
        <v>108</v>
      </c>
      <c r="D506" s="1013" t="s">
        <v>118</v>
      </c>
      <c r="E506" s="792">
        <v>32</v>
      </c>
      <c r="F506" s="1227">
        <v>87</v>
      </c>
      <c r="G506" s="1171" t="s">
        <v>106</v>
      </c>
      <c r="H506" s="1171" t="s">
        <v>106</v>
      </c>
      <c r="I506" s="938">
        <v>56.71</v>
      </c>
      <c r="J506" s="703">
        <f>(M506/I506)*100</f>
        <v>4.4260271557044613</v>
      </c>
      <c r="K506" s="957">
        <v>0.62749999999999995</v>
      </c>
      <c r="L506" s="960">
        <v>4</v>
      </c>
      <c r="M506" s="694">
        <f>K506*L506</f>
        <v>2.5099999999999998</v>
      </c>
      <c r="N506" s="943" t="s">
        <v>289</v>
      </c>
      <c r="O506" s="796">
        <v>0.625</v>
      </c>
      <c r="P506" s="934">
        <v>43446</v>
      </c>
      <c r="Q506" s="934">
        <v>43461</v>
      </c>
      <c r="R506" s="694">
        <f>(K506-O506)/O506*100</f>
        <v>0.39999999999999153</v>
      </c>
      <c r="S506" s="759">
        <f>IF(INDEX(Historical!$D$7:$D$1439,MATCH(B506,Historical!$B$7:$B$1450,0))=0,"n/a",(INDEX(Historical!$C$7:$C$1439,MATCH(B506,Historical!$B$7:$B$1450,0))/INDEX(Historical!$D$7:$D$1439,MATCH(B506,Historical!$B$7:$B$1450,0))-1)*100)</f>
        <v>0.40120361083249012</v>
      </c>
      <c r="T506" s="759">
        <f>IF(INDEX(Historical!$F$7:$F$1432,MATCH(B506,Historical!$B$7:$B$1450,0))=0,"n/a",((INDEX(Historical!$C$7:$C$1439,MATCH(B506,Historical!$B$7:$B$1450,0))/INDEX(Historical!$F$7:$F$1432,MATCH(B506,Historical!$B$7:$B$1450,0)))^(1/3)-1)*100)</f>
        <v>0.40282408703211647</v>
      </c>
      <c r="U506" s="759">
        <f>IF(INDEX(Historical!$H$7:$H$1432,MATCH(B506,Historical!$B$7:$B$1450,0))=0,"n/a",((INDEX(Historical!$C$7:$C$1439,MATCH(B506,Historical!$B$7:$B$1450,0))/INDEX(Historical!$H$7:$H$1432,MATCH(B506,Historical!$B$7:$B$1450,0)))^(1/5)-1)*100)</f>
        <v>0.40446214426967941</v>
      </c>
      <c r="V506" s="759">
        <f>IF(INDEX(Historical!$O$7:$O$1432,MATCH(B506,Historical!$B$7:$B$1450,0))=0,"n/a",((INDEX(Historical!$C$7:$C$1439,MATCH(B506,Historical!$B$7:$B$1450,0))/INDEX(Historical!$O$7:$O$1432,MATCH(B506,Historical!$B$7:$B$1450,0)))^(1/10)-1)*100)</f>
        <v>0.76010470547180908</v>
      </c>
      <c r="W506" s="760">
        <f>IF(OR(U506&lt;=0,U506="n/a",V506&lt;=0,V506="n/a"),"n/a",U506/V506)</f>
        <v>0.53211372243594168</v>
      </c>
      <c r="X506" s="761" t="str">
        <f>IF(OR(AJ506&lt;=0,AJ506="n/a",U506&lt;=0,U506="n/a"),"n/a",U506/AJ506)</f>
        <v>n/a</v>
      </c>
      <c r="Y506" s="948"/>
      <c r="Z506" s="703">
        <f>IF(OR(AC506&lt;0.01,AC506="n/a"),"n/a",M506/AC506*100)</f>
        <v>80.448717948717942</v>
      </c>
      <c r="AA506" s="959">
        <f>IF(OR(AC506&lt;0.01,AC506="n/a"),"n/a",I506/AC506)</f>
        <v>18.176282051282051</v>
      </c>
      <c r="AB506" s="960">
        <v>12</v>
      </c>
      <c r="AC506" s="938">
        <v>3.12</v>
      </c>
      <c r="AD506" s="938">
        <v>0.48</v>
      </c>
      <c r="AE506" s="938">
        <v>0.88</v>
      </c>
      <c r="AF506" s="938">
        <v>1.84</v>
      </c>
      <c r="AG506" s="938">
        <v>10.199999999999999</v>
      </c>
      <c r="AH506" s="938">
        <v>-104.3</v>
      </c>
      <c r="AI506" s="938">
        <v>12.35</v>
      </c>
      <c r="AJ506" s="938">
        <v>-15.4</v>
      </c>
      <c r="AK506" s="938">
        <v>37.9</v>
      </c>
      <c r="AL506" s="951">
        <v>3170</v>
      </c>
      <c r="AM506" s="945">
        <v>50.71</v>
      </c>
      <c r="AN506" s="938">
        <v>0.22</v>
      </c>
      <c r="AO506" s="802">
        <f>IF(U506="n/a","n/a",IF(AA506&lt;0,"n/a",IF(AA506="n/a","n/a",J506+U506-AA506)))</f>
        <v>-13.345792751307911</v>
      </c>
      <c r="AP506" s="803">
        <f>IF(U506="n/a","n/a",J506+U506)</f>
        <v>4.8304892999741407</v>
      </c>
      <c r="AQ506" s="961">
        <f>IF(OR(AC506&lt;0.01,AF506="n/a"),"n/a",(I506/SQRT(22.5*AC506*(I506/AF506))-1)*100)</f>
        <v>21.918659540529497</v>
      </c>
      <c r="AR506" s="703">
        <f>INDEX(Historical!$C$7:$C$1439,MATCH(B506,Historical!$B$7:$B$1450,0))*IF(AH506="n/a",1.03,IF(AH506&lt;0,1.01,IF(AH506&gt;10,1.1,(1+AH506/100))))</f>
        <v>2.5275249999999998</v>
      </c>
      <c r="AS506" s="959">
        <f>IF($AI506="n/a",1.03*AR506,IF($AI506&lt;0,1.01*AR506,IF($AI506&gt;10,1.1*AR506,(1+$AI506/100)*AR506)))</f>
        <v>2.7802775</v>
      </c>
      <c r="AT506" s="959">
        <f>IF($AK506="n/a",1.03*AS506,IF($AK506&lt;0,1.01*AS506,IF($AK506&gt;10,1.1*AS506,(1+$AK506/100)*AS506)))</f>
        <v>3.0583052500000001</v>
      </c>
      <c r="AU506" s="959">
        <f>IF($AK506="n/a",1.03*AT506,IF($AK506&lt;0,1.01*AT506,IF($AK506&gt;10,1.1*AT506,(1+$AK506/100)*AT506)))</f>
        <v>3.3641357750000003</v>
      </c>
      <c r="AV506" s="959">
        <f>IF($AK506="n/a",1.03*AU506,IF($AK506&lt;0,1.01*AU506,IF($AK506&gt;10,1.1*AU506,(1+$AK506/100)*AU506)))</f>
        <v>3.7005493525000004</v>
      </c>
      <c r="AW506" s="703">
        <f>SUM(AR506:AV506)</f>
        <v>15.4307928775</v>
      </c>
      <c r="AX506" s="810">
        <f>AW506/I506*100</f>
        <v>27.210003310703577</v>
      </c>
      <c r="AY506" s="1017">
        <v>0.28000000000000003</v>
      </c>
      <c r="AZ506" s="945">
        <v>18.240000000000002</v>
      </c>
      <c r="BA506" s="945">
        <v>-13.05</v>
      </c>
      <c r="BB506" s="945">
        <v>-6.76</v>
      </c>
      <c r="BC506" s="945">
        <v>2.83</v>
      </c>
      <c r="BE506" s="666">
        <v>1988</v>
      </c>
      <c r="BF506" s="971">
        <f>IF(BE506&gt;2008,0,IF(BE506&gt;2001,1,IF(BE506&gt;1990,2,IF(BE506&gt;1980,3,IF(BE506&gt;1973,4,IF(BE506&gt;1970,5,IF(BE506&gt;1960,6,IF(BE506&gt;1958,7,IF(BE506&gt;1953,8,9)))))))))</f>
        <v>3</v>
      </c>
      <c r="BG506" s="955">
        <v>3.2</v>
      </c>
      <c r="BH506" s="937"/>
    </row>
    <row r="507" spans="1:60" s="838" customFormat="1" ht="11.25" customHeight="1" x14ac:dyDescent="0.2">
      <c r="A507" s="1056" t="s">
        <v>3877</v>
      </c>
      <c r="B507" s="1057" t="s">
        <v>3878</v>
      </c>
      <c r="C507" s="1013" t="s">
        <v>128</v>
      </c>
      <c r="D507" s="1013" t="s">
        <v>4353</v>
      </c>
      <c r="E507" s="818">
        <v>8</v>
      </c>
      <c r="F507" s="1227">
        <v>609</v>
      </c>
      <c r="G507" s="1236" t="s">
        <v>106</v>
      </c>
      <c r="H507" s="1236" t="s">
        <v>106</v>
      </c>
      <c r="I507" s="1058">
        <v>53.49</v>
      </c>
      <c r="J507" s="820">
        <f>(M507/I507)*100</f>
        <v>2.1312394840157034</v>
      </c>
      <c r="K507" s="698">
        <v>0.28499999999999998</v>
      </c>
      <c r="L507" s="1236">
        <v>4</v>
      </c>
      <c r="M507" s="823">
        <f>K507*L507</f>
        <v>1.1399999999999999</v>
      </c>
      <c r="N507" s="1236" t="s">
        <v>127</v>
      </c>
      <c r="O507" s="1059">
        <v>0.26</v>
      </c>
      <c r="P507" s="1166">
        <v>43735</v>
      </c>
      <c r="Q507" s="1166">
        <v>43752</v>
      </c>
      <c r="R507" s="823">
        <f>(K507-O507)/O507*100</f>
        <v>9.6153846153846025</v>
      </c>
      <c r="S507" s="759">
        <f>IF(INDEX(Historical!$D$7:$D$1439,MATCH(B507,Historical!$B$7:$B$1450,0))=0,"n/a",(INDEX(Historical!$C$7:$C$1439,MATCH(B507,Historical!$B$7:$B$1450,0))/INDEX(Historical!$D$7:$D$1439,MATCH(B507,Historical!$B$7:$B$1450,0))-1)*100)</f>
        <v>12.195121951219523</v>
      </c>
      <c r="T507" s="759">
        <f>IF(INDEX(Historical!$F$7:$F$1432,MATCH(B507,Historical!$B$7:$B$1450,0))=0,"n/a",((INDEX(Historical!$C$7:$C$1439,MATCH(B507,Historical!$B$7:$B$1450,0))/INDEX(Historical!$F$7:$F$1432,MATCH(B507,Historical!$B$7:$B$1450,0)))^(1/3)-1)*100)</f>
        <v>12.858935886850031</v>
      </c>
      <c r="U507" s="759">
        <f>IF(INDEX(Historical!$H$7:$H$1432,MATCH(B507,Historical!$B$7:$B$1450,0))=0,"n/a",((INDEX(Historical!$C$7:$C$1439,MATCH(B507,Historical!$B$7:$B$1450,0))/INDEX(Historical!$H$7:$H$1432,MATCH(B507,Historical!$B$7:$B$1450,0)))^(1/5)-1)*100)</f>
        <v>11.244567910677539</v>
      </c>
      <c r="V507" s="759" t="str">
        <f>IF(INDEX(Historical!$O$7:$O$1432,MATCH(B507,Historical!$B$7:$B$1450,0))=0,"n/a",((INDEX(Historical!$C$7:$C$1439,MATCH(B507,Historical!$B$7:$B$1450,0))/INDEX(Historical!$O$7:$O$1432,MATCH(B507,Historical!$B$7:$B$1450,0)))^(1/10)-1)*100)</f>
        <v>n/a</v>
      </c>
      <c r="W507" s="827" t="str">
        <f>IF(OR(U507&lt;=0,U507="n/a",V507&lt;=0,V507="n/a"),"n/a",U507/V507)</f>
        <v>n/a</v>
      </c>
      <c r="X507" s="828">
        <f>IF(OR(AJ507&lt;=0,AJ507="n/a",U507&lt;=0,U507="n/a"),"n/a",U507/AJ507)</f>
        <v>0.92930313311384616</v>
      </c>
      <c r="Y507" s="1060"/>
      <c r="Z507" s="820">
        <f>IF(OR(AC507&lt;0.01,AC507="n/a"),"n/a",M507/AC507*100)</f>
        <v>52.534562211981559</v>
      </c>
      <c r="AA507" s="830">
        <f>IF(OR(AC507&lt;0.01,AC507="n/a"),"n/a",I507/AC507)</f>
        <v>24.649769585253459</v>
      </c>
      <c r="AB507" s="822">
        <v>12</v>
      </c>
      <c r="AC507" s="892">
        <v>2.17</v>
      </c>
      <c r="AD507" s="892">
        <v>4.37</v>
      </c>
      <c r="AE507" s="831">
        <v>3.09</v>
      </c>
      <c r="AF507" s="831">
        <v>3.08</v>
      </c>
      <c r="AG507" s="831" t="s">
        <v>137</v>
      </c>
      <c r="AH507" s="831">
        <v>25.8</v>
      </c>
      <c r="AI507" s="831">
        <v>7.57</v>
      </c>
      <c r="AJ507" s="1061">
        <v>12.1</v>
      </c>
      <c r="AK507" s="1061">
        <v>5.7799999999999994</v>
      </c>
      <c r="AL507" s="892">
        <v>79420</v>
      </c>
      <c r="AM507" s="892">
        <v>0.1</v>
      </c>
      <c r="AN507" s="892">
        <v>0.75</v>
      </c>
      <c r="AO507" s="834">
        <f>IF(U507="n/a","n/a",IF(AA507&lt;0,"n/a",IF(AA507="n/a","n/a",J507+U507-AA507)))</f>
        <v>-11.273962190560217</v>
      </c>
      <c r="AP507" s="835">
        <f>IF(U507="n/a","n/a",J507+U507)</f>
        <v>13.375807394693242</v>
      </c>
      <c r="AQ507" s="836">
        <f>IF(OR(AC507&lt;0.01,AF507="n/a"),"n/a",(I507/SQRT(22.5*AC507*(I507/AF507))-1)*100)</f>
        <v>83.692122038275613</v>
      </c>
      <c r="AR507" s="703">
        <f>INDEX(Historical!$C$7:$C$1439,MATCH(B507,Historical!$B$7:$B$1450,0))*IF(AH507="n/a",1.03,IF(AH507&lt;0,1.01,IF(AH507&gt;10,1.1,(1+AH507/100))))</f>
        <v>1.0120000000000002</v>
      </c>
      <c r="AS507" s="830">
        <f>IF($AI507="n/a",1.03*AR507,IF($AI507&lt;0,1.01*AR507,IF($AI507&gt;10,1.1*AR507,(1+$AI507/100)*AR507)))</f>
        <v>1.0886084000000003</v>
      </c>
      <c r="AT507" s="830">
        <f>IF($AK507="n/a",1.03*AS507,IF($AK507&lt;0,1.01*AS507,IF($AK507&gt;10,1.1*AS507,(1+$AK507/100)*AS507)))</f>
        <v>1.1515299655200004</v>
      </c>
      <c r="AU507" s="830">
        <f>IF($AK507="n/a",1.03*AT507,IF($AK507&lt;0,1.01*AT507,IF($AK507&gt;10,1.1*AT507,(1+$AK507/100)*AT507)))</f>
        <v>1.2180883975270564</v>
      </c>
      <c r="AV507" s="830">
        <f>IF($AK507="n/a",1.03*AU507,IF($AK507&lt;0,1.01*AU507,IF($AK507&gt;10,1.1*AU507,(1+$AK507/100)*AU507)))</f>
        <v>1.2884939069041204</v>
      </c>
      <c r="AW507" s="820">
        <f>SUM(AR507:AV507)</f>
        <v>5.7587206699511775</v>
      </c>
      <c r="AX507" s="837">
        <f>AW507/I507*100</f>
        <v>10.76597620106782</v>
      </c>
      <c r="AY507" s="893">
        <v>0.83</v>
      </c>
      <c r="AZ507" s="831">
        <v>37.909999999999997</v>
      </c>
      <c r="BA507" s="831">
        <v>-4.22</v>
      </c>
      <c r="BB507" s="831">
        <v>-1.08</v>
      </c>
      <c r="BC507" s="831">
        <v>11.81</v>
      </c>
      <c r="BD507" s="985"/>
      <c r="BE507" s="666">
        <v>2012</v>
      </c>
      <c r="BF507" s="971">
        <f>IF(BE507&gt;2008,0,IF(BE507&gt;2001,1,IF(BE507&gt;1990,2,IF(BE507&gt;1980,3,IF(BE507&gt;1973,4,IF(BE507&gt;1970,5,IF(BE507&gt;1960,6,IF(BE507&gt;1958,7,IF(BE507&gt;1953,8,9)))))))))</f>
        <v>0</v>
      </c>
      <c r="BG507" s="892" t="s">
        <v>137</v>
      </c>
      <c r="BH507" s="698"/>
    </row>
    <row r="508" spans="1:60" ht="11.25" customHeight="1" x14ac:dyDescent="0.2">
      <c r="A508" s="936" t="s">
        <v>679</v>
      </c>
      <c r="B508" s="948" t="s">
        <v>680</v>
      </c>
      <c r="C508" s="1013" t="s">
        <v>4369</v>
      </c>
      <c r="D508" s="1013" t="s">
        <v>523</v>
      </c>
      <c r="E508" s="792">
        <v>26</v>
      </c>
      <c r="F508" s="1227">
        <v>113</v>
      </c>
      <c r="G508" s="1227" t="s">
        <v>106</v>
      </c>
      <c r="H508" s="1227" t="s">
        <v>106</v>
      </c>
      <c r="I508" s="938">
        <v>54.86</v>
      </c>
      <c r="J508" s="703">
        <f>(M508/I508)*100</f>
        <v>4.1924899744804955</v>
      </c>
      <c r="K508" s="957">
        <v>0.57499999999999996</v>
      </c>
      <c r="L508" s="960">
        <v>4</v>
      </c>
      <c r="M508" s="694">
        <f>K508*L508</f>
        <v>2.2999999999999998</v>
      </c>
      <c r="N508" s="943" t="s">
        <v>149</v>
      </c>
      <c r="O508" s="796">
        <v>0.54500000000000004</v>
      </c>
      <c r="P508" s="934">
        <v>43523</v>
      </c>
      <c r="Q508" s="934">
        <v>43539</v>
      </c>
      <c r="R508" s="694">
        <f>(K508-O508)/O508*100</f>
        <v>5.5045871559632875</v>
      </c>
      <c r="S508" s="759">
        <f>IF(INDEX(Historical!$D$7:$D$1439,MATCH(B508,Historical!$B$7:$B$1450,0))=0,"n/a",(INDEX(Historical!$C$7:$C$1439,MATCH(B508,Historical!$B$7:$B$1450,0))/INDEX(Historical!$D$7:$D$1439,MATCH(B508,Historical!$B$7:$B$1450,0))-1)*100)</f>
        <v>4.8076923076923128</v>
      </c>
      <c r="T508" s="759">
        <f>IF(INDEX(Historical!$F$7:$F$1432,MATCH(B508,Historical!$B$7:$B$1450,0))=0,"n/a",((INDEX(Historical!$C$7:$C$1439,MATCH(B508,Historical!$B$7:$B$1450,0))/INDEX(Historical!$F$7:$F$1432,MATCH(B508,Historical!$B$7:$B$1450,0)))^(1/3)-1)*100)</f>
        <v>6.0071441310801887</v>
      </c>
      <c r="U508" s="759">
        <f>IF(INDEX(Historical!$H$7:$H$1432,MATCH(B508,Historical!$B$7:$B$1450,0))=0,"n/a",((INDEX(Historical!$C$7:$C$1439,MATCH(B508,Historical!$B$7:$B$1450,0))/INDEX(Historical!$H$7:$H$1432,MATCH(B508,Historical!$B$7:$B$1450,0)))^(1/5)-1)*100)</f>
        <v>5.9872875752360999</v>
      </c>
      <c r="V508" s="759">
        <f>IF(INDEX(Historical!$O$7:$O$1432,MATCH(B508,Historical!$B$7:$B$1450,0))=0,"n/a",((INDEX(Historical!$C$7:$C$1439,MATCH(B508,Historical!$B$7:$B$1450,0))/INDEX(Historical!$O$7:$O$1432,MATCH(B508,Historical!$B$7:$B$1450,0)))^(1/10)-1)*100)</f>
        <v>9.7477952199753091</v>
      </c>
      <c r="W508" s="760">
        <f>IF(OR(U508&lt;=0,U508="n/a",V508&lt;=0,V508="n/a"),"n/a",U508/V508)</f>
        <v>0.6142196712305642</v>
      </c>
      <c r="X508" s="761" t="str">
        <f>IF(OR(AJ508&lt;=0,AJ508="n/a",U508&lt;=0,U508="n/a"),"n/a",U508/AJ508)</f>
        <v>n/a</v>
      </c>
      <c r="Y508" s="949"/>
      <c r="Z508" s="703">
        <f>IF(OR(AC508&lt;0.01,AC508="n/a"),"n/a",M508/AC508*100)</f>
        <v>227.7227722772277</v>
      </c>
      <c r="AA508" s="959">
        <f>IF(OR(AC508&lt;0.01,AC508="n/a"),"n/a",I508/AC508)</f>
        <v>54.316831683168317</v>
      </c>
      <c r="AB508" s="960">
        <v>6</v>
      </c>
      <c r="AC508" s="938">
        <v>1.01</v>
      </c>
      <c r="AD508" s="938">
        <v>2.17</v>
      </c>
      <c r="AE508" s="938">
        <v>0.83</v>
      </c>
      <c r="AF508" s="938">
        <v>2.4700000000000002</v>
      </c>
      <c r="AG508" s="938">
        <v>-0.2</v>
      </c>
      <c r="AH508" s="938">
        <v>-127.89999999999999</v>
      </c>
      <c r="AI508" s="938">
        <v>76.539999999999992</v>
      </c>
      <c r="AJ508" s="938">
        <v>-19.400000000000002</v>
      </c>
      <c r="AK508" s="938">
        <v>25.7</v>
      </c>
      <c r="AL508" s="951">
        <v>2630</v>
      </c>
      <c r="AM508" s="945">
        <v>0.2</v>
      </c>
      <c r="AN508" s="938">
        <v>2.89</v>
      </c>
      <c r="AO508" s="802">
        <f>IF(U508="n/a","n/a",IF(AA508&lt;0,"n/a",IF(AA508="n/a","n/a",J508+U508-AA508)))</f>
        <v>-44.13705413345172</v>
      </c>
      <c r="AP508" s="803">
        <f>IF(U508="n/a","n/a",J508+U508)</f>
        <v>10.179777549716595</v>
      </c>
      <c r="AQ508" s="961">
        <f>IF(OR(AC508&lt;0.01,AF508="n/a"),"n/a",(I508/SQRT(22.5*AC508*(I508/AF508))-1)*100)</f>
        <v>144.18806437063648</v>
      </c>
      <c r="AR508" s="703">
        <f>INDEX(Historical!$C$7:$C$1439,MATCH(B508,Historical!$B$7:$B$1450,0))*IF(AH508="n/a",1.03,IF(AH508&lt;0,1.01,IF(AH508&gt;10,1.1,(1+AH508/100))))</f>
        <v>2.2018</v>
      </c>
      <c r="AS508" s="959">
        <f>IF($AI508="n/a",1.03*AR508,IF($AI508&lt;0,1.01*AR508,IF($AI508&gt;10,1.1*AR508,(1+$AI508/100)*AR508)))</f>
        <v>2.42198</v>
      </c>
      <c r="AT508" s="959">
        <f>IF($AK508="n/a",1.03*AS508,IF($AK508&lt;0,1.01*AS508,IF($AK508&gt;10,1.1*AS508,(1+$AK508/100)*AS508)))</f>
        <v>2.6641780000000002</v>
      </c>
      <c r="AU508" s="959">
        <f>IF($AK508="n/a",1.03*AT508,IF($AK508&lt;0,1.01*AT508,IF($AK508&gt;10,1.1*AT508,(1+$AK508/100)*AT508)))</f>
        <v>2.9305958000000003</v>
      </c>
      <c r="AV508" s="959">
        <f>IF($AK508="n/a",1.03*AU508,IF($AK508&lt;0,1.01*AU508,IF($AK508&gt;10,1.1*AU508,(1+$AK508/100)*AU508)))</f>
        <v>3.2236553800000007</v>
      </c>
      <c r="AW508" s="703">
        <f>SUM(AR508:AV508)</f>
        <v>13.442209180000001</v>
      </c>
      <c r="AX508" s="810">
        <f>AW508/I508*100</f>
        <v>24.502750966095519</v>
      </c>
      <c r="AY508" s="1017">
        <v>1.1599999999999999</v>
      </c>
      <c r="AZ508" s="945">
        <v>15.6</v>
      </c>
      <c r="BA508" s="945">
        <v>-12.08</v>
      </c>
      <c r="BB508" s="945">
        <v>1.53</v>
      </c>
      <c r="BC508" s="945">
        <v>-0.84</v>
      </c>
      <c r="BE508" s="666">
        <v>1994</v>
      </c>
      <c r="BF508" s="971">
        <f>IF(BE508&gt;2008,0,IF(BE508&gt;2001,1,IF(BE508&gt;1990,2,IF(BE508&gt;1980,3,IF(BE508&gt;1973,4,IF(BE508&gt;1970,5,IF(BE508&gt;1960,6,IF(BE508&gt;1958,7,IF(BE508&gt;1953,8,9)))))))))</f>
        <v>2</v>
      </c>
      <c r="BG508" s="955">
        <v>0</v>
      </c>
      <c r="BH508" s="937"/>
    </row>
    <row r="509" spans="1:60" ht="11.25" customHeight="1" x14ac:dyDescent="0.2">
      <c r="A509" s="944" t="s">
        <v>283</v>
      </c>
      <c r="B509" s="948" t="s">
        <v>284</v>
      </c>
      <c r="C509" s="1013" t="s">
        <v>154</v>
      </c>
      <c r="D509" s="1013" t="s">
        <v>4350</v>
      </c>
      <c r="E509" s="792">
        <v>42</v>
      </c>
      <c r="F509" s="1227">
        <v>63</v>
      </c>
      <c r="G509" s="1227" t="s">
        <v>115</v>
      </c>
      <c r="H509" s="1227" t="s">
        <v>115</v>
      </c>
      <c r="I509" s="938">
        <v>101.94</v>
      </c>
      <c r="J509" s="703">
        <f>(M509/I509)*100</f>
        <v>2.1188934667451442</v>
      </c>
      <c r="K509" s="950">
        <v>0.54</v>
      </c>
      <c r="L509" s="960">
        <v>4</v>
      </c>
      <c r="M509" s="694">
        <f>K509*L509</f>
        <v>2.16</v>
      </c>
      <c r="N509" s="943" t="s">
        <v>285</v>
      </c>
      <c r="O509" s="795">
        <v>0.5</v>
      </c>
      <c r="P509" s="934">
        <v>43651</v>
      </c>
      <c r="Q509" s="934">
        <v>43671</v>
      </c>
      <c r="R509" s="694">
        <f>(K509-O509)/O509*100</f>
        <v>8.0000000000000071</v>
      </c>
      <c r="S509" s="759">
        <f>IF(INDEX(Historical!$D$7:$D$1439,MATCH(B509,Historical!$B$7:$B$1450,0))=0,"n/a",(INDEX(Historical!$C$7:$C$1439,MATCH(B509,Historical!$B$7:$B$1450,0))/INDEX(Historical!$D$7:$D$1439,MATCH(B509,Historical!$B$7:$B$1450,0))-1)*100)</f>
        <v>7.8651685393258397</v>
      </c>
      <c r="T509" s="759">
        <f>IF(INDEX(Historical!$F$7:$F$1432,MATCH(B509,Historical!$B$7:$B$1450,0))=0,"n/a",((INDEX(Historical!$C$7:$C$1439,MATCH(B509,Historical!$B$7:$B$1450,0))/INDEX(Historical!$F$7:$F$1432,MATCH(B509,Historical!$B$7:$B$1450,0)))^(1/3)-1)*100)</f>
        <v>11.907764570617285</v>
      </c>
      <c r="U509" s="759">
        <f>IF(INDEX(Historical!$H$7:$H$1432,MATCH(B509,Historical!$B$7:$B$1450,0))=0,"n/a",((INDEX(Historical!$C$7:$C$1439,MATCH(B509,Historical!$B$7:$B$1450,0))/INDEX(Historical!$H$7:$H$1432,MATCH(B509,Historical!$B$7:$B$1450,0)))^(1/5)-1)*100)</f>
        <v>12.195514544619957</v>
      </c>
      <c r="V509" s="759">
        <f>IF(INDEX(Historical!$O$7:$O$1432,MATCH(B509,Historical!$B$7:$B$1450,0))=0,"n/a",((INDEX(Historical!$C$7:$C$1439,MATCH(B509,Historical!$B$7:$B$1450,0))/INDEX(Historical!$O$7:$O$1432,MATCH(B509,Historical!$B$7:$B$1450,0)))^(1/10)-1)*100)</f>
        <v>11.877337196268623</v>
      </c>
      <c r="W509" s="760">
        <f>IF(OR(U509&lt;=0,U509="n/a",V509&lt;=0,V509="n/a"),"n/a",U509/V509)</f>
        <v>1.0267886095253145</v>
      </c>
      <c r="X509" s="761">
        <f>IF(OR(AJ509&lt;=0,AJ509="n/a",U509&lt;=0,U509="n/a"),"n/a",U509/AJ509)</f>
        <v>5.0814643935916495</v>
      </c>
      <c r="Y509" s="716" t="s">
        <v>286</v>
      </c>
      <c r="Z509" s="703">
        <f>IF(OR(AC509&lt;0.01,AC509="n/a"),"n/a",M509/AC509*100)</f>
        <v>63.529411764705891</v>
      </c>
      <c r="AA509" s="959">
        <f>IF(OR(AC509&lt;0.01,AC509="n/a"),"n/a",I509/AC509)</f>
        <v>29.982352941176472</v>
      </c>
      <c r="AB509" s="960">
        <v>4</v>
      </c>
      <c r="AC509" s="938">
        <v>3.4</v>
      </c>
      <c r="AD509" s="938">
        <v>4.41</v>
      </c>
      <c r="AE509" s="938">
        <v>4.55</v>
      </c>
      <c r="AF509" s="938">
        <v>2.78</v>
      </c>
      <c r="AG509" s="938" t="s">
        <v>137</v>
      </c>
      <c r="AH509" s="938">
        <v>-13.600000000000001</v>
      </c>
      <c r="AI509" s="938">
        <v>8.27</v>
      </c>
      <c r="AJ509" s="938">
        <v>2.4</v>
      </c>
      <c r="AK509" s="938">
        <v>6.92</v>
      </c>
      <c r="AL509" s="951">
        <v>139160</v>
      </c>
      <c r="AM509" s="945">
        <v>0.1</v>
      </c>
      <c r="AN509" s="938">
        <v>0.51</v>
      </c>
      <c r="AO509" s="802">
        <f>IF(U509="n/a","n/a",IF(AA509&lt;0,"n/a",IF(AA509="n/a","n/a",J509+U509-AA509)))</f>
        <v>-15.667944929811371</v>
      </c>
      <c r="AP509" s="803">
        <f>IF(U509="n/a","n/a",J509+U509)</f>
        <v>14.314408011365101</v>
      </c>
      <c r="AQ509" s="961">
        <f>IF(OR(AC509&lt;0.01,AF509="n/a"),"n/a",(I509/SQRT(22.5*AC509*(I509/AF509))-1)*100)</f>
        <v>92.470420441942267</v>
      </c>
      <c r="AR509" s="703">
        <f>INDEX(Historical!$C$7:$C$1439,MATCH(B509,Historical!$B$7:$B$1450,0))*IF(AH509="n/a",1.03,IF(AH509&lt;0,1.01,IF(AH509&gt;10,1.1,(1+AH509/100))))</f>
        <v>1.9392</v>
      </c>
      <c r="AS509" s="959">
        <f>IF($AI509="n/a",1.03*AR509,IF($AI509&lt;0,1.01*AR509,IF($AI509&gt;10,1.1*AR509,(1+$AI509/100)*AR509)))</f>
        <v>2.0995718399999999</v>
      </c>
      <c r="AT509" s="959">
        <f>IF($AK509="n/a",1.03*AS509,IF($AK509&lt;0,1.01*AS509,IF($AK509&gt;10,1.1*AS509,(1+$AK509/100)*AS509)))</f>
        <v>2.2448622113279999</v>
      </c>
      <c r="AU509" s="959">
        <f>IF($AK509="n/a",1.03*AT509,IF($AK509&lt;0,1.01*AT509,IF($AK509&gt;10,1.1*AT509,(1+$AK509/100)*AT509)))</f>
        <v>2.4002066763518974</v>
      </c>
      <c r="AV509" s="959">
        <f>IF($AK509="n/a",1.03*AU509,IF($AK509&lt;0,1.01*AU509,IF($AK509&gt;10,1.1*AU509,(1+$AK509/100)*AU509)))</f>
        <v>2.5663009783554487</v>
      </c>
      <c r="AW509" s="703">
        <f>SUM(AR509:AV509)</f>
        <v>11.250141706035345</v>
      </c>
      <c r="AX509" s="810">
        <f>AW509/I509*100</f>
        <v>11.036042481886742</v>
      </c>
      <c r="AY509" s="1017">
        <v>0.68</v>
      </c>
      <c r="AZ509" s="945">
        <v>24.83</v>
      </c>
      <c r="BA509" s="945">
        <v>-1.8599999999999999</v>
      </c>
      <c r="BB509" s="945">
        <v>4.6100000000000003</v>
      </c>
      <c r="BC509" s="945">
        <v>10.63</v>
      </c>
      <c r="BE509" s="666">
        <v>1978</v>
      </c>
      <c r="BF509" s="971">
        <f>IF(BE509&gt;2008,0,IF(BE509&gt;2001,1,IF(BE509&gt;1990,2,IF(BE509&gt;1980,3,IF(BE509&gt;1973,4,IF(BE509&gt;1970,5,IF(BE509&gt;1960,6,IF(BE509&gt;1958,7,IF(BE509&gt;1953,8,9)))))))))</f>
        <v>4</v>
      </c>
      <c r="BG509" s="955" t="s">
        <v>137</v>
      </c>
      <c r="BH509" s="937"/>
    </row>
    <row r="510" spans="1:60" ht="11.25" customHeight="1" x14ac:dyDescent="0.2">
      <c r="A510" s="944" t="s">
        <v>281</v>
      </c>
      <c r="B510" s="948" t="s">
        <v>282</v>
      </c>
      <c r="C510" s="1013" t="s">
        <v>131</v>
      </c>
      <c r="D510" s="1013" t="s">
        <v>4354</v>
      </c>
      <c r="E510" s="792">
        <v>28</v>
      </c>
      <c r="F510" s="1227">
        <v>96</v>
      </c>
      <c r="G510" s="1227" t="s">
        <v>37</v>
      </c>
      <c r="H510" s="1227" t="s">
        <v>37</v>
      </c>
      <c r="I510" s="938">
        <v>26.74</v>
      </c>
      <c r="J510" s="703">
        <f>(M510/I510)*100</f>
        <v>3.029169783096485</v>
      </c>
      <c r="K510" s="957">
        <v>0.20250000000000001</v>
      </c>
      <c r="L510" s="960">
        <v>4</v>
      </c>
      <c r="M510" s="694">
        <f>K510*L510</f>
        <v>0.81</v>
      </c>
      <c r="N510" s="943" t="s">
        <v>146</v>
      </c>
      <c r="O510" s="796">
        <v>0.19750000000000001</v>
      </c>
      <c r="P510" s="934">
        <v>43446</v>
      </c>
      <c r="Q510" s="934">
        <v>43466</v>
      </c>
      <c r="R510" s="694">
        <f>(K510-O510)/O510*100</f>
        <v>2.5316455696202551</v>
      </c>
      <c r="S510" s="759">
        <f>IF(INDEX(Historical!$D$7:$D$1439,MATCH(B510,Historical!$B$7:$B$1450,0))=0,"n/a",(INDEX(Historical!$C$7:$C$1439,MATCH(B510,Historical!$B$7:$B$1450,0))/INDEX(Historical!$D$7:$D$1439,MATCH(B510,Historical!$B$7:$B$1450,0))-1)*100)</f>
        <v>2.5974025974025983</v>
      </c>
      <c r="T510" s="759">
        <f>IF(INDEX(Historical!$F$7:$F$1432,MATCH(B510,Historical!$B$7:$B$1450,0))=0,"n/a",((INDEX(Historical!$C$7:$C$1439,MATCH(B510,Historical!$B$7:$B$1450,0))/INDEX(Historical!$F$7:$F$1432,MATCH(B510,Historical!$B$7:$B$1450,0)))^(1/3)-1)*100)</f>
        <v>2.6679153188025717</v>
      </c>
      <c r="U510" s="759">
        <f>IF(INDEX(Historical!$H$7:$H$1432,MATCH(B510,Historical!$B$7:$B$1450,0))=0,"n/a",((INDEX(Historical!$C$7:$C$1439,MATCH(B510,Historical!$B$7:$B$1450,0))/INDEX(Historical!$H$7:$H$1432,MATCH(B510,Historical!$B$7:$B$1450,0)))^(1/5)-1)*100)</f>
        <v>2.7437943119875463</v>
      </c>
      <c r="V510" s="759">
        <f>IF(INDEX(Historical!$O$7:$O$1432,MATCH(B510,Historical!$B$7:$B$1450,0))=0,"n/a",((INDEX(Historical!$C$7:$C$1439,MATCH(B510,Historical!$B$7:$B$1450,0))/INDEX(Historical!$O$7:$O$1432,MATCH(B510,Historical!$B$7:$B$1450,0)))^(1/10)-1)*100)</f>
        <v>2.9621275417430537</v>
      </c>
      <c r="W510" s="760">
        <f>IF(OR(U510&lt;=0,U510="n/a",V510&lt;=0,V510="n/a"),"n/a",U510/V510)</f>
        <v>0.92629175257354723</v>
      </c>
      <c r="X510" s="761">
        <f>IF(OR(AJ510&lt;=0,AJ510="n/a",U510&lt;=0,U510="n/a"),"n/a",U510/AJ510)</f>
        <v>0.31904585023111004</v>
      </c>
      <c r="Y510" s="711"/>
      <c r="Z510" s="703">
        <f>IF(OR(AC510&lt;0.01,AC510="n/a"),"n/a",M510/AC510*100)</f>
        <v>60.447761194029844</v>
      </c>
      <c r="AA510" s="959">
        <f>IF(OR(AC510&lt;0.01,AC510="n/a"),"n/a",I510/AC510)</f>
        <v>19.955223880597014</v>
      </c>
      <c r="AB510" s="960">
        <v>12</v>
      </c>
      <c r="AC510" s="938">
        <v>1.34</v>
      </c>
      <c r="AD510" s="938">
        <v>2.39</v>
      </c>
      <c r="AE510" s="938">
        <v>1.1100000000000001</v>
      </c>
      <c r="AF510" s="938">
        <v>1.97</v>
      </c>
      <c r="AG510" s="938">
        <v>10.7</v>
      </c>
      <c r="AH510" s="940">
        <v>7.3999999999999995</v>
      </c>
      <c r="AI510" s="940">
        <v>7.1999999999999993</v>
      </c>
      <c r="AJ510" s="938">
        <v>8.6</v>
      </c>
      <c r="AK510" s="938">
        <v>8.2000000000000011</v>
      </c>
      <c r="AL510" s="951">
        <v>5170</v>
      </c>
      <c r="AM510" s="945">
        <v>0.3</v>
      </c>
      <c r="AN510" s="938">
        <v>0.87</v>
      </c>
      <c r="AO510" s="802">
        <f>IF(U510="n/a","n/a",IF(AA510&lt;0,"n/a",IF(AA510="n/a","n/a",J510+U510-AA510)))</f>
        <v>-14.182259785512983</v>
      </c>
      <c r="AP510" s="803">
        <f>IF(U510="n/a","n/a",J510+U510)</f>
        <v>5.7729640950840313</v>
      </c>
      <c r="AQ510" s="961">
        <f>IF(OR(AC510&lt;0.01,AF510="n/a"),"n/a",(I510/SQRT(22.5*AC510*(I510/AF510))-1)*100)</f>
        <v>32.181341841470214</v>
      </c>
      <c r="AR510" s="703">
        <f>INDEX(Historical!$C$7:$C$1439,MATCH(B510,Historical!$B$7:$B$1450,0))*IF(AH510="n/a",1.03,IF(AH510&lt;0,1.01,IF(AH510&gt;10,1.1,(1+AH510/100))))</f>
        <v>0.8484600000000001</v>
      </c>
      <c r="AS510" s="959">
        <f>IF($AI510="n/a",1.03*AR510,IF($AI510&lt;0,1.01*AR510,IF($AI510&gt;10,1.1*AR510,(1+$AI510/100)*AR510)))</f>
        <v>0.90954912000000021</v>
      </c>
      <c r="AT510" s="959">
        <f>IF($AK510="n/a",1.03*AS510,IF($AK510&lt;0,1.01*AS510,IF($AK510&gt;10,1.1*AS510,(1+$AK510/100)*AS510)))</f>
        <v>0.98413214784000025</v>
      </c>
      <c r="AU510" s="959">
        <f>IF($AK510="n/a",1.03*AT510,IF($AK510&lt;0,1.01*AT510,IF($AK510&gt;10,1.1*AT510,(1+$AK510/100)*AT510)))</f>
        <v>1.0648309839628805</v>
      </c>
      <c r="AV510" s="959">
        <f>IF($AK510="n/a",1.03*AU510,IF($AK510&lt;0,1.01*AU510,IF($AK510&gt;10,1.1*AU510,(1+$AK510/100)*AU510)))</f>
        <v>1.1521471246478368</v>
      </c>
      <c r="AW510" s="703">
        <f>SUM(AR510:AV510)</f>
        <v>4.9591193764507171</v>
      </c>
      <c r="AX510" s="810">
        <f>AW510/I510*100</f>
        <v>18.545696994954067</v>
      </c>
      <c r="AY510" s="1017">
        <v>0.68</v>
      </c>
      <c r="AZ510" s="945">
        <v>17.64</v>
      </c>
      <c r="BA510" s="945">
        <v>-8.14</v>
      </c>
      <c r="BB510" s="945">
        <v>3.9</v>
      </c>
      <c r="BC510" s="945">
        <v>4.29</v>
      </c>
      <c r="BE510" s="666">
        <v>1992</v>
      </c>
      <c r="BF510" s="971">
        <f>IF(BE510&gt;2008,0,IF(BE510&gt;2001,1,IF(BE510&gt;1990,2,IF(BE510&gt;1980,3,IF(BE510&gt;1973,4,IF(BE510&gt;1970,5,IF(BE510&gt;1960,6,IF(BE510&gt;1958,7,IF(BE510&gt;1953,8,9)))))))))</f>
        <v>2</v>
      </c>
      <c r="BG510" s="955">
        <v>3.9</v>
      </c>
      <c r="BH510" s="937"/>
    </row>
    <row r="511" spans="1:60" ht="11.25" customHeight="1" x14ac:dyDescent="0.2">
      <c r="A511" s="944" t="s">
        <v>1470</v>
      </c>
      <c r="B511" s="948" t="s">
        <v>1471</v>
      </c>
      <c r="C511" s="1013" t="s">
        <v>123</v>
      </c>
      <c r="D511" s="1013" t="s">
        <v>4197</v>
      </c>
      <c r="E511" s="792">
        <v>9</v>
      </c>
      <c r="F511" s="1227">
        <v>482</v>
      </c>
      <c r="G511" s="1227" t="s">
        <v>106</v>
      </c>
      <c r="H511" s="1227" t="s">
        <v>106</v>
      </c>
      <c r="I511" s="947">
        <v>39.31</v>
      </c>
      <c r="J511" s="703">
        <f>(M511/I511)*100</f>
        <v>3.6631900279827012</v>
      </c>
      <c r="K511" s="950">
        <v>0.36</v>
      </c>
      <c r="L511" s="960">
        <v>4</v>
      </c>
      <c r="M511" s="694">
        <f>K511*L511</f>
        <v>1.44</v>
      </c>
      <c r="N511" s="943" t="s">
        <v>357</v>
      </c>
      <c r="O511" s="795">
        <v>0.33</v>
      </c>
      <c r="P511" s="934">
        <v>43629</v>
      </c>
      <c r="Q511" s="934">
        <v>43646</v>
      </c>
      <c r="R511" s="694">
        <f>(K511-O511)/O511*100</f>
        <v>9.0909090909090811</v>
      </c>
      <c r="S511" s="759">
        <f>IF(INDEX(Historical!$D$7:$D$1439,MATCH(B511,Historical!$B$7:$B$1450,0))=0,"n/a",(INDEX(Historical!$C$7:$C$1439,MATCH(B511,Historical!$B$7:$B$1450,0))/INDEX(Historical!$D$7:$D$1439,MATCH(B511,Historical!$B$7:$B$1450,0))-1)*100)</f>
        <v>12.340425531914923</v>
      </c>
      <c r="T511" s="759">
        <f>IF(INDEX(Historical!$F$7:$F$1432,MATCH(B511,Historical!$B$7:$B$1450,0))=0,"n/a",((INDEX(Historical!$C$7:$C$1439,MATCH(B511,Historical!$B$7:$B$1450,0))/INDEX(Historical!$F$7:$F$1432,MATCH(B511,Historical!$B$7:$B$1450,0)))^(1/3)-1)*100)</f>
        <v>7.0833187114252683</v>
      </c>
      <c r="U511" s="759">
        <f>IF(INDEX(Historical!$H$7:$H$1432,MATCH(B511,Historical!$B$7:$B$1450,0))=0,"n/a",((INDEX(Historical!$C$7:$C$1439,MATCH(B511,Historical!$B$7:$B$1450,0))/INDEX(Historical!$H$7:$H$1432,MATCH(B511,Historical!$B$7:$B$1450,0)))^(1/5)-1)*100)</f>
        <v>10.953461268949427</v>
      </c>
      <c r="V511" s="759">
        <f>IF(INDEX(Historical!$O$7:$O$1432,MATCH(B511,Historical!$B$7:$B$1450,0))=0,"n/a",((INDEX(Historical!$C$7:$C$1439,MATCH(B511,Historical!$B$7:$B$1450,0))/INDEX(Historical!$O$7:$O$1432,MATCH(B511,Historical!$B$7:$B$1450,0)))^(1/10)-1)*100)</f>
        <v>8.1139800821938621</v>
      </c>
      <c r="W511" s="760">
        <f>IF(OR(U511&lt;=0,U511="n/a",V511&lt;=0,V511="n/a"),"n/a",U511/V511)</f>
        <v>1.3499492429106166</v>
      </c>
      <c r="X511" s="761">
        <f>IF(OR(AJ511&lt;=0,AJ511="n/a",U511&lt;=0,U511="n/a"),"n/a",U511/AJ511)</f>
        <v>0.7021449531377838</v>
      </c>
      <c r="Y511" s="717"/>
      <c r="Z511" s="703">
        <f>IF(OR(AC511&lt;0.01,AC511="n/a"),"n/a",M511/AC511*100)</f>
        <v>26.086956521739129</v>
      </c>
      <c r="AA511" s="959">
        <f>IF(OR(AC511&lt;0.01,AC511="n/a"),"n/a",I511/AC511)</f>
        <v>7.121376811594204</v>
      </c>
      <c r="AB511" s="960">
        <v>12</v>
      </c>
      <c r="AC511" s="938">
        <v>5.52</v>
      </c>
      <c r="AD511" s="938">
        <v>0.33</v>
      </c>
      <c r="AE511" s="938">
        <v>0.84</v>
      </c>
      <c r="AF511" s="938">
        <v>2.08</v>
      </c>
      <c r="AG511" s="938">
        <v>29.599999999999998</v>
      </c>
      <c r="AH511" s="940">
        <v>93.2</v>
      </c>
      <c r="AI511" s="940">
        <v>56.76</v>
      </c>
      <c r="AJ511" s="938">
        <v>15.6</v>
      </c>
      <c r="AK511" s="938">
        <v>22.2</v>
      </c>
      <c r="AL511" s="951">
        <v>3100</v>
      </c>
      <c r="AM511" s="945">
        <v>0.5</v>
      </c>
      <c r="AN511" s="938">
        <v>1.41</v>
      </c>
      <c r="AO511" s="802">
        <f>IF(U511="n/a","n/a",IF(AA511&lt;0,"n/a",IF(AA511="n/a","n/a",J511+U511-AA511)))</f>
        <v>7.4952744853379238</v>
      </c>
      <c r="AP511" s="803">
        <f>IF(U511="n/a","n/a",J511+U511)</f>
        <v>14.616651296932128</v>
      </c>
      <c r="AQ511" s="961">
        <f>IF(OR(AC511&lt;0.01,AF511="n/a"),"n/a",(I511/SQRT(22.5*AC511*(I511/AF511))-1)*100)</f>
        <v>-18.862356268660641</v>
      </c>
      <c r="AR511" s="703">
        <f>INDEX(Historical!$C$7:$C$1439,MATCH(B511,Historical!$B$7:$B$1450,0))*IF(AH511="n/a",1.03,IF(AH511&lt;0,1.01,IF(AH511&gt;10,1.1,(1+AH511/100))))</f>
        <v>1.4520000000000002</v>
      </c>
      <c r="AS511" s="959">
        <f>IF($AI511="n/a",1.03*AR511,IF($AI511&lt;0,1.01*AR511,IF($AI511&gt;10,1.1*AR511,(1+$AI511/100)*AR511)))</f>
        <v>1.5972000000000004</v>
      </c>
      <c r="AT511" s="959">
        <f>IF($AK511="n/a",1.03*AS511,IF($AK511&lt;0,1.01*AS511,IF($AK511&gt;10,1.1*AS511,(1+$AK511/100)*AS511)))</f>
        <v>1.7569200000000005</v>
      </c>
      <c r="AU511" s="959">
        <f>IF($AK511="n/a",1.03*AT511,IF($AK511&lt;0,1.01*AT511,IF($AK511&gt;10,1.1*AT511,(1+$AK511/100)*AT511)))</f>
        <v>1.9326120000000007</v>
      </c>
      <c r="AV511" s="959">
        <f>IF($AK511="n/a",1.03*AU511,IF($AK511&lt;0,1.01*AU511,IF($AK511&gt;10,1.1*AU511,(1+$AK511/100)*AU511)))</f>
        <v>2.1258732000000009</v>
      </c>
      <c r="AW511" s="703">
        <f>SUM(AR511:AV511)</f>
        <v>8.8646052000000033</v>
      </c>
      <c r="AX511" s="810">
        <f>AW511/I511*100</f>
        <v>22.550509285169177</v>
      </c>
      <c r="AY511" s="1017">
        <v>1.68</v>
      </c>
      <c r="AZ511" s="945">
        <v>0.95</v>
      </c>
      <c r="BA511" s="945">
        <v>-52.769999999999996</v>
      </c>
      <c r="BB511" s="945">
        <v>-10.31</v>
      </c>
      <c r="BC511" s="945">
        <v>-27.1</v>
      </c>
      <c r="BE511" s="666">
        <v>2011</v>
      </c>
      <c r="BF511" s="971">
        <f>IF(BE511&gt;2008,0,IF(BE511&gt;2001,1,IF(BE511&gt;1990,2,IF(BE511&gt;1980,3,IF(BE511&gt;1973,4,IF(BE511&gt;1970,5,IF(BE511&gt;1960,6,IF(BE511&gt;1958,7,IF(BE511&gt;1953,8,9)))))))))</f>
        <v>0</v>
      </c>
      <c r="BG511" s="955">
        <v>9.3000000000000007</v>
      </c>
      <c r="BH511" s="937"/>
    </row>
    <row r="512" spans="1:60" ht="11.25" customHeight="1" x14ac:dyDescent="0.2">
      <c r="A512" s="944" t="s">
        <v>1472</v>
      </c>
      <c r="B512" s="948" t="s">
        <v>1473</v>
      </c>
      <c r="C512" s="1013" t="s">
        <v>108</v>
      </c>
      <c r="D512" s="1013" t="s">
        <v>118</v>
      </c>
      <c r="E512" s="792">
        <v>7</v>
      </c>
      <c r="F512" s="1227">
        <v>690</v>
      </c>
      <c r="G512" s="1227" t="s">
        <v>106</v>
      </c>
      <c r="H512" s="1227" t="s">
        <v>106</v>
      </c>
      <c r="I512" s="947">
        <v>49.42</v>
      </c>
      <c r="J512" s="703">
        <f>(M512/I512)*100</f>
        <v>3.5613112100364228</v>
      </c>
      <c r="K512" s="950">
        <v>0.44</v>
      </c>
      <c r="L512" s="960">
        <v>4</v>
      </c>
      <c r="M512" s="694">
        <f>K512*L512</f>
        <v>1.76</v>
      </c>
      <c r="N512" s="943" t="s">
        <v>263</v>
      </c>
      <c r="O512" s="795">
        <v>0.42</v>
      </c>
      <c r="P512" s="934">
        <v>43591</v>
      </c>
      <c r="Q512" s="934">
        <v>43629</v>
      </c>
      <c r="R512" s="694">
        <f>(K512-O512)/O512*100</f>
        <v>4.7619047619047663</v>
      </c>
      <c r="S512" s="759">
        <f>IF(INDEX(Historical!$D$7:$D$1439,MATCH(B512,Historical!$B$7:$B$1450,0))=0,"n/a",(INDEX(Historical!$C$7:$C$1439,MATCH(B512,Historical!$B$7:$B$1450,0))/INDEX(Historical!$D$7:$D$1439,MATCH(B512,Historical!$B$7:$B$1450,0))-1)*100)</f>
        <v>3.7499999999999867</v>
      </c>
      <c r="T512" s="759">
        <f>IF(INDEX(Historical!$F$7:$F$1432,MATCH(B512,Historical!$B$7:$B$1450,0))=0,"n/a",((INDEX(Historical!$C$7:$C$1439,MATCH(B512,Historical!$B$7:$B$1450,0))/INDEX(Historical!$F$7:$F$1432,MATCH(B512,Historical!$B$7:$B$1450,0)))^(1/3)-1)*100)</f>
        <v>4.0172471646771957</v>
      </c>
      <c r="U512" s="759">
        <f>IF(INDEX(Historical!$H$7:$H$1432,MATCH(B512,Historical!$B$7:$B$1450,0))=0,"n/a",((INDEX(Historical!$C$7:$C$1439,MATCH(B512,Historical!$B$7:$B$1450,0))/INDEX(Historical!$H$7:$H$1432,MATCH(B512,Historical!$B$7:$B$1450,0)))^(1/5)-1)*100)</f>
        <v>13.020115211642702</v>
      </c>
      <c r="V512" s="759">
        <f>IF(INDEX(Historical!$O$7:$O$1432,MATCH(B512,Historical!$B$7:$B$1450,0))=0,"n/a",((INDEX(Historical!$C$7:$C$1439,MATCH(B512,Historical!$B$7:$B$1450,0))/INDEX(Historical!$O$7:$O$1432,MATCH(B512,Historical!$B$7:$B$1450,0)))^(1/10)-1)*100)</f>
        <v>9.669709936208859</v>
      </c>
      <c r="W512" s="760">
        <f>IF(OR(U512&lt;=0,U512="n/a",V512&lt;=0,V512="n/a"),"n/a",U512/V512)</f>
        <v>1.3464845685689115</v>
      </c>
      <c r="X512" s="761">
        <f>IF(OR(AJ512&lt;=0,AJ512="n/a",U512&lt;=0,U512="n/a"),"n/a",U512/AJ512)</f>
        <v>1.1729833524002435</v>
      </c>
      <c r="Y512" s="722"/>
      <c r="Z512" s="703">
        <f>IF(OR(AC512&lt;0.01,AC512="n/a"),"n/a",M512/AC512*100)</f>
        <v>34.24124513618677</v>
      </c>
      <c r="AA512" s="959">
        <f>IF(OR(AC512&lt;0.01,AC512="n/a"),"n/a",I512/AC512)</f>
        <v>9.6147859922179002</v>
      </c>
      <c r="AB512" s="960">
        <v>12</v>
      </c>
      <c r="AC512" s="938">
        <v>5.14</v>
      </c>
      <c r="AD512" s="938">
        <v>1.56</v>
      </c>
      <c r="AE512" s="938">
        <v>0.68</v>
      </c>
      <c r="AF512" s="938">
        <v>0.82</v>
      </c>
      <c r="AG512" s="938">
        <v>9.4</v>
      </c>
      <c r="AH512" s="938">
        <v>15.299999999999999</v>
      </c>
      <c r="AI512" s="938">
        <v>8.27</v>
      </c>
      <c r="AJ512" s="938">
        <v>11.1</v>
      </c>
      <c r="AK512" s="938">
        <v>6.23</v>
      </c>
      <c r="AL512" s="951">
        <v>47010</v>
      </c>
      <c r="AM512" s="945">
        <v>0.1</v>
      </c>
      <c r="AN512" s="938">
        <v>0.28000000000000003</v>
      </c>
      <c r="AO512" s="802">
        <f>IF(U512="n/a","n/a",IF(AA512&lt;0,"n/a",IF(AA512="n/a","n/a",J512+U512-AA512)))</f>
        <v>6.9666404294612256</v>
      </c>
      <c r="AP512" s="803">
        <f>IF(U512="n/a","n/a",J512+U512)</f>
        <v>16.581426421679126</v>
      </c>
      <c r="AQ512" s="961">
        <f>IF(OR(AC512&lt;0.01,AF512="n/a"),"n/a",(I512/SQRT(22.5*AC512*(I512/AF512))-1)*100)</f>
        <v>-40.804938217904706</v>
      </c>
      <c r="AR512" s="703">
        <f>INDEX(Historical!$C$7:$C$1439,MATCH(B512,Historical!$B$7:$B$1450,0))*IF(AH512="n/a",1.03,IF(AH512&lt;0,1.01,IF(AH512&gt;10,1.1,(1+AH512/100))))</f>
        <v>1.8260000000000001</v>
      </c>
      <c r="AS512" s="959">
        <f>IF($AI512="n/a",1.03*AR512,IF($AI512&lt;0,1.01*AR512,IF($AI512&gt;10,1.1*AR512,(1+$AI512/100)*AR512)))</f>
        <v>1.9770102000000001</v>
      </c>
      <c r="AT512" s="959">
        <f>IF($AK512="n/a",1.03*AS512,IF($AK512&lt;0,1.01*AS512,IF($AK512&gt;10,1.1*AS512,(1+$AK512/100)*AS512)))</f>
        <v>2.1001779354600001</v>
      </c>
      <c r="AU512" s="959">
        <f>IF($AK512="n/a",1.03*AT512,IF($AK512&lt;0,1.01*AT512,IF($AK512&gt;10,1.1*AT512,(1+$AK512/100)*AT512)))</f>
        <v>2.2310190208391583</v>
      </c>
      <c r="AV512" s="959">
        <f>IF($AK512="n/a",1.03*AU512,IF($AK512&lt;0,1.01*AU512,IF($AK512&gt;10,1.1*AU512,(1+$AK512/100)*AU512)))</f>
        <v>2.370011505837438</v>
      </c>
      <c r="AW512" s="703">
        <f>SUM(AR512:AV512)</f>
        <v>10.504218662136596</v>
      </c>
      <c r="AX512" s="810">
        <f>AW512/I512*100</f>
        <v>21.254995269398211</v>
      </c>
      <c r="AY512" s="1017">
        <v>1.0900000000000001</v>
      </c>
      <c r="AZ512" s="945">
        <v>30.880000000000003</v>
      </c>
      <c r="BA512" s="945">
        <v>-2.9899999999999998</v>
      </c>
      <c r="BB512" s="945">
        <v>0.64</v>
      </c>
      <c r="BC512" s="945">
        <v>9.32</v>
      </c>
      <c r="BE512" s="666">
        <v>2013</v>
      </c>
      <c r="BF512" s="971">
        <f>IF(BE512&gt;2008,0,IF(BE512&gt;2001,1,IF(BE512&gt;1990,2,IF(BE512&gt;1980,3,IF(BE512&gt;1973,4,IF(BE512&gt;1970,5,IF(BE512&gt;1960,6,IF(BE512&gt;1958,7,IF(BE512&gt;1953,8,9)))))))))</f>
        <v>0</v>
      </c>
      <c r="BG512" s="955">
        <v>0.70000000000000007</v>
      </c>
      <c r="BH512" s="937"/>
    </row>
    <row r="513" spans="1:60" ht="11.25" customHeight="1" x14ac:dyDescent="0.2">
      <c r="A513" s="762" t="s">
        <v>4190</v>
      </c>
      <c r="B513" s="853" t="s">
        <v>4187</v>
      </c>
      <c r="C513" s="1013" t="s">
        <v>108</v>
      </c>
      <c r="D513" s="1013" t="s">
        <v>118</v>
      </c>
      <c r="E513" s="792">
        <v>5</v>
      </c>
      <c r="F513" s="1227">
        <v>846</v>
      </c>
      <c r="G513" s="1160" t="s">
        <v>106</v>
      </c>
      <c r="H513" s="1160" t="s">
        <v>106</v>
      </c>
      <c r="I513" s="956">
        <v>18.079999999999998</v>
      </c>
      <c r="J513" s="703">
        <f>(M513/I513)*100</f>
        <v>5.5309734513274336</v>
      </c>
      <c r="K513" s="936">
        <v>0.25</v>
      </c>
      <c r="L513" s="1237">
        <v>4</v>
      </c>
      <c r="M513" s="694">
        <f>K513*L513</f>
        <v>1</v>
      </c>
      <c r="N513" s="1237" t="s">
        <v>327</v>
      </c>
      <c r="O513" s="642">
        <v>0.22</v>
      </c>
      <c r="P513" s="684">
        <v>43423</v>
      </c>
      <c r="Q513" s="684">
        <v>43453</v>
      </c>
      <c r="R513" s="694">
        <f>(K513-O513)/O513*100</f>
        <v>13.636363636363635</v>
      </c>
      <c r="S513" s="759">
        <f>IF(INDEX(Historical!$D$7:$D$1439,MATCH(B513,Historical!$B$7:$B$1450,0))=0,"n/a",(INDEX(Historical!$C$7:$C$1439,MATCH(B513,Historical!$B$7:$B$1450,0))/INDEX(Historical!$D$7:$D$1439,MATCH(B513,Historical!$B$7:$B$1450,0))-1)*100)</f>
        <v>10.975609756097571</v>
      </c>
      <c r="T513" s="759">
        <f>IF(INDEX(Historical!$F$7:$F$1432,MATCH(B513,Historical!$B$7:$B$1450,0))=0,"n/a",((INDEX(Historical!$C$7:$C$1439,MATCH(B513,Historical!$B$7:$B$1450,0))/INDEX(Historical!$F$7:$F$1432,MATCH(B513,Historical!$B$7:$B$1450,0)))^(1/3)-1)*100)</f>
        <v>11.301022021030827</v>
      </c>
      <c r="U513" s="759">
        <f>IF(INDEX(Historical!$H$7:$H$1432,MATCH(B513,Historical!$B$7:$B$1450,0))=0,"n/a",((INDEX(Historical!$C$7:$C$1439,MATCH(B513,Historical!$B$7:$B$1450,0))/INDEX(Historical!$H$7:$H$1432,MATCH(B513,Historical!$B$7:$B$1450,0)))^(1/5)-1)*100)</f>
        <v>11.842691472014465</v>
      </c>
      <c r="V513" s="759">
        <f>IF(INDEX(Historical!$O$7:$O$1432,MATCH(B513,Historical!$B$7:$B$1450,0))=0,"n/a",((INDEX(Historical!$C$7:$C$1439,MATCH(B513,Historical!$B$7:$B$1450,0))/INDEX(Historical!$O$7:$O$1432,MATCH(B513,Historical!$B$7:$B$1450,0)))^(1/10)-1)*100)</f>
        <v>-0.9386734904589189</v>
      </c>
      <c r="W513" s="760" t="str">
        <f>IF(OR(U513&lt;=0,U513="n/a",V513&lt;=0,V513="n/a"),"n/a",U513/V513)</f>
        <v>n/a</v>
      </c>
      <c r="X513" s="761">
        <f>IF(OR(AJ513&lt;=0,AJ513="n/a",U513&lt;=0,U513="n/a"),"n/a",U513/AJ513)</f>
        <v>1.8797922971451533</v>
      </c>
      <c r="Y513" s="704" t="s">
        <v>4417</v>
      </c>
      <c r="Z513" s="703">
        <f>IF(OR(AC513&lt;0.01,AC513="n/a"),"n/a",M513/AC513*100)</f>
        <v>51.020408163265309</v>
      </c>
      <c r="AA513" s="959">
        <f>IF(OR(AC513&lt;0.01,AC513="n/a"),"n/a",I513/AC513)</f>
        <v>9.224489795918366</v>
      </c>
      <c r="AB513" s="960">
        <v>12</v>
      </c>
      <c r="AC513" s="955">
        <v>1.96</v>
      </c>
      <c r="AD513" s="955">
        <v>1.05</v>
      </c>
      <c r="AE513" s="938">
        <v>0.87</v>
      </c>
      <c r="AF513" s="938">
        <v>1.07</v>
      </c>
      <c r="AG513" s="938">
        <v>13</v>
      </c>
      <c r="AH513" s="938">
        <v>78.2</v>
      </c>
      <c r="AI513" s="938">
        <v>6.7</v>
      </c>
      <c r="AJ513" s="739">
        <v>6.3</v>
      </c>
      <c r="AK513" s="739">
        <v>8.82</v>
      </c>
      <c r="AL513" s="955">
        <v>35720</v>
      </c>
      <c r="AM513" s="955">
        <v>0.01</v>
      </c>
      <c r="AN513" s="955">
        <v>0.28999999999999998</v>
      </c>
      <c r="AO513" s="802">
        <f>IF(U513="n/a","n/a",IF(AA513&lt;0,"n/a",IF(AA513="n/a","n/a",J513+U513-AA513)))</f>
        <v>8.1491751274235327</v>
      </c>
      <c r="AP513" s="803">
        <f>IF(U513="n/a","n/a",J513+U513)</f>
        <v>17.373664923341899</v>
      </c>
      <c r="AQ513" s="961">
        <f>IF(OR(AC513&lt;0.01,AF513="n/a"),"n/a",(I513/SQRT(22.5*AC513*(I513/AF513))-1)*100)</f>
        <v>-33.767399495305092</v>
      </c>
      <c r="AR513" s="703">
        <f>INDEX(Historical!$C$7:$C$1439,MATCH(B513,Historical!$B$7:$B$1450,0))*IF(AH513="n/a",1.03,IF(AH513&lt;0,1.01,IF(AH513&gt;10,1.1,(1+AH513/100))))</f>
        <v>1.0010000000000001</v>
      </c>
      <c r="AS513" s="959">
        <f>IF($AI513="n/a",1.03*AR513,IF($AI513&lt;0,1.01*AR513,IF($AI513&gt;10,1.1*AR513,(1+$AI513/100)*AR513)))</f>
        <v>1.0680670000000001</v>
      </c>
      <c r="AT513" s="959">
        <f>IF($AK513="n/a",1.03*AS513,IF($AK513&lt;0,1.01*AS513,IF($AK513&gt;10,1.1*AS513,(1+$AK513/100)*AS513)))</f>
        <v>1.1622705094000001</v>
      </c>
      <c r="AU513" s="959">
        <f>IF($AK513="n/a",1.03*AT513,IF($AK513&lt;0,1.01*AT513,IF($AK513&gt;10,1.1*AT513,(1+$AK513/100)*AT513)))</f>
        <v>1.2647827683290802</v>
      </c>
      <c r="AV513" s="959">
        <f>IF($AK513="n/a",1.03*AU513,IF($AK513&lt;0,1.01*AU513,IF($AK513&gt;10,1.1*AU513,(1+$AK513/100)*AU513)))</f>
        <v>1.3763366084957052</v>
      </c>
      <c r="AW513" s="703">
        <f>SUM(AR513:AV513)</f>
        <v>5.8724568862247857</v>
      </c>
      <c r="AX513" s="810">
        <f>AW513/I513*100</f>
        <v>32.48040313177426</v>
      </c>
      <c r="AY513" s="788">
        <v>1.38</v>
      </c>
      <c r="AZ513" s="938">
        <v>35.630000000000003</v>
      </c>
      <c r="BA513" s="938">
        <v>-4.5900000000000007</v>
      </c>
      <c r="BB513" s="938">
        <v>0.6</v>
      </c>
      <c r="BC513" s="938">
        <v>7.5600000000000005</v>
      </c>
      <c r="BE513" s="666">
        <v>2014</v>
      </c>
      <c r="BF513" s="971">
        <f>IF(BE513&gt;2008,0,IF(BE513&gt;2001,1,IF(BE513&gt;1990,2,IF(BE513&gt;1980,3,IF(BE513&gt;1973,4,IF(BE513&gt;1970,5,IF(BE513&gt;1960,6,IF(BE513&gt;1958,7,IF(BE513&gt;1953,8,9)))))))))</f>
        <v>0</v>
      </c>
      <c r="BG513" s="955">
        <v>0.70000000000000007</v>
      </c>
      <c r="BH513" s="937"/>
    </row>
    <row r="514" spans="1:60" ht="11.25" customHeight="1" x14ac:dyDescent="0.2">
      <c r="A514" s="953" t="s">
        <v>1434</v>
      </c>
      <c r="B514" s="948" t="s">
        <v>1435</v>
      </c>
      <c r="C514" s="1013" t="s">
        <v>108</v>
      </c>
      <c r="D514" s="1013" t="s">
        <v>4365</v>
      </c>
      <c r="E514" s="793">
        <v>6</v>
      </c>
      <c r="F514" s="1227">
        <v>714</v>
      </c>
      <c r="G514" s="1227" t="s">
        <v>106</v>
      </c>
      <c r="H514" s="1227" t="s">
        <v>106</v>
      </c>
      <c r="I514" s="947">
        <v>15.4</v>
      </c>
      <c r="J514" s="703">
        <f>(M514/I514)*100</f>
        <v>3.1168831168831166</v>
      </c>
      <c r="K514" s="950">
        <v>0.12</v>
      </c>
      <c r="L514" s="960">
        <v>4</v>
      </c>
      <c r="M514" s="694">
        <f>K514*L514</f>
        <v>0.48</v>
      </c>
      <c r="N514" s="943" t="s">
        <v>623</v>
      </c>
      <c r="O514" s="795">
        <v>0.1</v>
      </c>
      <c r="P514" s="939">
        <v>42831</v>
      </c>
      <c r="Q514" s="939">
        <v>42843</v>
      </c>
      <c r="R514" s="694">
        <f>(K514-O514)/O514*100</f>
        <v>19.999999999999989</v>
      </c>
      <c r="S514" s="759">
        <f>IF(INDEX(Historical!$D$7:$D$1439,MATCH(B514,Historical!$B$7:$B$1450,0))=0,"n/a",(INDEX(Historical!$C$7:$C$1439,MATCH(B514,Historical!$B$7:$B$1450,0))/INDEX(Historical!$D$7:$D$1439,MATCH(B514,Historical!$B$7:$B$1450,0))-1)*100)</f>
        <v>4.3478260869565188</v>
      </c>
      <c r="T514" s="759">
        <f>IF(INDEX(Historical!$F$7:$F$1432,MATCH(B514,Historical!$B$7:$B$1450,0))=0,"n/a",((INDEX(Historical!$C$7:$C$1439,MATCH(B514,Historical!$B$7:$B$1450,0))/INDEX(Historical!$F$7:$F$1432,MATCH(B514,Historical!$B$7:$B$1450,0)))^(1/3)-1)*100)</f>
        <v>13.881354888032128</v>
      </c>
      <c r="U514" s="759">
        <f>IF(INDEX(Historical!$H$7:$H$1432,MATCH(B514,Historical!$B$7:$B$1450,0))=0,"n/a",((INDEX(Historical!$C$7:$C$1439,MATCH(B514,Historical!$B$7:$B$1450,0))/INDEX(Historical!$H$7:$H$1432,MATCH(B514,Historical!$B$7:$B$1450,0)))^(1/5)-1)*100)</f>
        <v>24.573093961551741</v>
      </c>
      <c r="V514" s="759" t="str">
        <f>IF(INDEX(Historical!$O$7:$O$1432,MATCH(B514,Historical!$B$7:$B$1450,0))=0,"n/a",((INDEX(Historical!$C$7:$C$1439,MATCH(B514,Historical!$B$7:$B$1450,0))/INDEX(Historical!$O$7:$O$1432,MATCH(B514,Historical!$B$7:$B$1450,0)))^(1/10)-1)*100)</f>
        <v>n/a</v>
      </c>
      <c r="W514" s="760" t="str">
        <f>IF(OR(U514&lt;=0,U514="n/a",V514&lt;=0,V514="n/a"),"n/a",U514/V514)</f>
        <v>n/a</v>
      </c>
      <c r="X514" s="761" t="str">
        <f>IF(OR(AJ514&lt;=0,AJ514="n/a",U514&lt;=0,U514="n/a"),"n/a",U514/AJ514)</f>
        <v>n/a</v>
      </c>
      <c r="Y514" s="727" t="s">
        <v>4421</v>
      </c>
      <c r="Z514" s="703">
        <f>IF(OR(AC514&lt;0.01,AC514="n/a"),"n/a",M514/AC514*100)</f>
        <v>51.063829787234042</v>
      </c>
      <c r="AA514" s="959">
        <f>IF(OR(AC514&lt;0.01,AC514="n/a"),"n/a",I514/AC514)</f>
        <v>16.382978723404257</v>
      </c>
      <c r="AB514" s="960">
        <v>12</v>
      </c>
      <c r="AC514" s="938">
        <v>0.94</v>
      </c>
      <c r="AD514" s="938">
        <v>1.68</v>
      </c>
      <c r="AE514" s="938">
        <v>2.81</v>
      </c>
      <c r="AF514" s="938">
        <v>1.1000000000000001</v>
      </c>
      <c r="AG514" s="938">
        <v>6.6000000000000005</v>
      </c>
      <c r="AH514" s="938">
        <v>-21</v>
      </c>
      <c r="AI514" s="938">
        <v>8.3000000000000007</v>
      </c>
      <c r="AJ514" s="938">
        <v>-1.2</v>
      </c>
      <c r="AK514" s="938">
        <v>10</v>
      </c>
      <c r="AL514" s="951">
        <v>169.02</v>
      </c>
      <c r="AM514" s="945">
        <v>1.5</v>
      </c>
      <c r="AN514" s="938">
        <v>0</v>
      </c>
      <c r="AO514" s="802">
        <f>IF(U514="n/a","n/a",IF(AA514&lt;0,"n/a",IF(AA514="n/a","n/a",J514+U514-AA514)))</f>
        <v>11.306998355030601</v>
      </c>
      <c r="AP514" s="803">
        <f>IF(U514="n/a","n/a",J514+U514)</f>
        <v>27.689977078434858</v>
      </c>
      <c r="AQ514" s="961">
        <f>IF(OR(AC514&lt;0.01,AF514="n/a"),"n/a",(I514/SQRT(22.5*AC514*(I514/AF514))-1)*100)</f>
        <v>-10.504434384851136</v>
      </c>
      <c r="AR514" s="703">
        <f>INDEX(Historical!$C$7:$C$1439,MATCH(B514,Historical!$B$7:$B$1450,0))*IF(AH514="n/a",1.03,IF(AH514&lt;0,1.01,IF(AH514&gt;10,1.1,(1+AH514/100))))</f>
        <v>0.48480000000000001</v>
      </c>
      <c r="AS514" s="959">
        <f>IF($AI514="n/a",1.03*AR514,IF($AI514&lt;0,1.01*AR514,IF($AI514&gt;10,1.1*AR514,(1+$AI514/100)*AR514)))</f>
        <v>0.52503840000000002</v>
      </c>
      <c r="AT514" s="959">
        <f>IF($AK514="n/a",1.03*AS514,IF($AK514&lt;0,1.01*AS514,IF($AK514&gt;10,1.1*AS514,(1+$AK514/100)*AS514)))</f>
        <v>0.5775422400000001</v>
      </c>
      <c r="AU514" s="959">
        <f>IF($AK514="n/a",1.03*AT514,IF($AK514&lt;0,1.01*AT514,IF($AK514&gt;10,1.1*AT514,(1+$AK514/100)*AT514)))</f>
        <v>0.63529646400000017</v>
      </c>
      <c r="AV514" s="959">
        <f>IF($AK514="n/a",1.03*AU514,IF($AK514&lt;0,1.01*AU514,IF($AK514&gt;10,1.1*AU514,(1+$AK514/100)*AU514)))</f>
        <v>0.6988261104000002</v>
      </c>
      <c r="AW514" s="703">
        <f>SUM(AR514:AV514)</f>
        <v>2.9215032144000004</v>
      </c>
      <c r="AX514" s="810">
        <f>AW514/I514*100</f>
        <v>18.970800093506497</v>
      </c>
      <c r="AY514" s="1017">
        <v>0.6</v>
      </c>
      <c r="AZ514" s="945">
        <v>22.24</v>
      </c>
      <c r="BA514" s="945">
        <v>-10.93</v>
      </c>
      <c r="BB514" s="945">
        <v>-2.2599999999999998</v>
      </c>
      <c r="BC514" s="945">
        <v>0.08</v>
      </c>
      <c r="BE514" s="666">
        <v>2014</v>
      </c>
      <c r="BF514" s="971">
        <f>IF(BE514&gt;2008,0,IF(BE514&gt;2001,1,IF(BE514&gt;1990,2,IF(BE514&gt;1980,3,IF(BE514&gt;1973,4,IF(BE514&gt;1970,5,IF(BE514&gt;1960,6,IF(BE514&gt;1958,7,IF(BE514&gt;1953,8,9)))))))))</f>
        <v>0</v>
      </c>
      <c r="BG514" s="955">
        <v>0.8</v>
      </c>
      <c r="BH514" s="937"/>
    </row>
    <row r="515" spans="1:60" ht="11.25" customHeight="1" x14ac:dyDescent="0.2">
      <c r="A515" s="954" t="s">
        <v>3879</v>
      </c>
      <c r="B515" s="948" t="s">
        <v>3880</v>
      </c>
      <c r="C515" s="1013" t="s">
        <v>108</v>
      </c>
      <c r="D515" s="1013" t="s">
        <v>4365</v>
      </c>
      <c r="E515" s="792">
        <v>5</v>
      </c>
      <c r="F515" s="1227">
        <v>848</v>
      </c>
      <c r="G515" s="1204" t="s">
        <v>106</v>
      </c>
      <c r="H515" s="1204" t="s">
        <v>106</v>
      </c>
      <c r="I515" s="947">
        <v>32.590000000000003</v>
      </c>
      <c r="J515" s="703">
        <f>(M515/I515)*100</f>
        <v>2.4547407180116601</v>
      </c>
      <c r="K515" s="950">
        <v>0.2</v>
      </c>
      <c r="L515" s="960">
        <v>4</v>
      </c>
      <c r="M515" s="694">
        <f>K515*L515</f>
        <v>0.8</v>
      </c>
      <c r="N515" s="943" t="s">
        <v>327</v>
      </c>
      <c r="O515" s="795">
        <v>0.18</v>
      </c>
      <c r="P515" s="934">
        <v>43447</v>
      </c>
      <c r="Q515" s="934">
        <v>43462</v>
      </c>
      <c r="R515" s="694">
        <f>(K515-O515)/O515*100</f>
        <v>11.111111111111121</v>
      </c>
      <c r="S515" s="759">
        <f>IF(INDEX(Historical!$D$7:$D$1439,MATCH(B515,Historical!$B$7:$B$1450,0))=0,"n/a",(INDEX(Historical!$C$7:$C$1439,MATCH(B515,Historical!$B$7:$B$1450,0))/INDEX(Historical!$D$7:$D$1439,MATCH(B515,Historical!$B$7:$B$1450,0))-1)*100)</f>
        <v>12.12121212121211</v>
      </c>
      <c r="T515" s="759">
        <f>IF(INDEX(Historical!$F$7:$F$1432,MATCH(B515,Historical!$B$7:$B$1450,0))=0,"n/a",((INDEX(Historical!$C$7:$C$1439,MATCH(B515,Historical!$B$7:$B$1450,0))/INDEX(Historical!$F$7:$F$1432,MATCH(B515,Historical!$B$7:$B$1450,0)))^(1/3)-1)*100)</f>
        <v>15.521679473813489</v>
      </c>
      <c r="U515" s="759">
        <f>IF(INDEX(Historical!$H$7:$H$1432,MATCH(B515,Historical!$B$7:$B$1450,0))=0,"n/a",((INDEX(Historical!$C$7:$C$1439,MATCH(B515,Historical!$B$7:$B$1450,0))/INDEX(Historical!$H$7:$H$1432,MATCH(B515,Historical!$B$7:$B$1450,0)))^(1/5)-1)*100)</f>
        <v>25.257602729679007</v>
      </c>
      <c r="V515" s="759">
        <f>IF(INDEX(Historical!$O$7:$O$1432,MATCH(B515,Historical!$B$7:$B$1450,0))=0,"n/a",((INDEX(Historical!$C$7:$C$1439,MATCH(B515,Historical!$B$7:$B$1450,0))/INDEX(Historical!$O$7:$O$1432,MATCH(B515,Historical!$B$7:$B$1450,0)))^(1/10)-1)*100)</f>
        <v>1.4624101940841294</v>
      </c>
      <c r="W515" s="760">
        <f>IF(OR(U515&lt;=0,U515="n/a",V515&lt;=0,V515="n/a"),"n/a",U515/V515)</f>
        <v>17.271216264665885</v>
      </c>
      <c r="X515" s="761">
        <f>IF(OR(AJ515&lt;=0,AJ515="n/a",U515&lt;=0,U515="n/a"),"n/a",U515/AJ515)</f>
        <v>1.741903636529587</v>
      </c>
      <c r="Y515" s="949"/>
      <c r="Z515" s="703">
        <f>IF(OR(AC515&lt;0.01,AC515="n/a"),"n/a",M515/AC515*100)</f>
        <v>32.258064516129039</v>
      </c>
      <c r="AA515" s="959">
        <f>IF(OR(AC515&lt;0.01,AC515="n/a"),"n/a",I515/AC515)</f>
        <v>13.141129032258066</v>
      </c>
      <c r="AB515" s="960">
        <v>12</v>
      </c>
      <c r="AC515" s="938">
        <v>2.48</v>
      </c>
      <c r="AD515" s="938">
        <v>2.71</v>
      </c>
      <c r="AE515" s="938">
        <v>3.36</v>
      </c>
      <c r="AF515" s="938">
        <v>1.37</v>
      </c>
      <c r="AG515" s="938">
        <v>9.4</v>
      </c>
      <c r="AH515" s="938">
        <v>15.7</v>
      </c>
      <c r="AI515" s="938">
        <v>2.96</v>
      </c>
      <c r="AJ515" s="938">
        <v>14.499999999999998</v>
      </c>
      <c r="AK515" s="938">
        <v>5</v>
      </c>
      <c r="AL515" s="951">
        <v>286.11</v>
      </c>
      <c r="AM515" s="945">
        <v>3.5999999999999996</v>
      </c>
      <c r="AN515" s="938">
        <v>0.08</v>
      </c>
      <c r="AO515" s="802">
        <f>IF(U515="n/a","n/a",IF(AA515&lt;0,"n/a",IF(AA515="n/a","n/a",J515+U515-AA515)))</f>
        <v>14.571214415432602</v>
      </c>
      <c r="AP515" s="803">
        <f>IF(U515="n/a","n/a",J515+U515)</f>
        <v>27.712343447690667</v>
      </c>
      <c r="AQ515" s="961">
        <f>IF(OR(AC515&lt;0.01,AF515="n/a"),"n/a",(I515/SQRT(22.5*AC515*(I515/AF515))-1)*100)</f>
        <v>-10.548966159148632</v>
      </c>
      <c r="AR515" s="703">
        <f>INDEX(Historical!$C$7:$C$1439,MATCH(B515,Historical!$B$7:$B$1450,0))*IF(AH515="n/a",1.03,IF(AH515&lt;0,1.01,IF(AH515&gt;10,1.1,(1+AH515/100))))</f>
        <v>0.81400000000000006</v>
      </c>
      <c r="AS515" s="959">
        <f>IF($AI515="n/a",1.03*AR515,IF($AI515&lt;0,1.01*AR515,IF($AI515&gt;10,1.1*AR515,(1+$AI515/100)*AR515)))</f>
        <v>0.83809440000000013</v>
      </c>
      <c r="AT515" s="959">
        <f>IF($AK515="n/a",1.03*AS515,IF($AK515&lt;0,1.01*AS515,IF($AK515&gt;10,1.1*AS515,(1+$AK515/100)*AS515)))</f>
        <v>0.87999912000000013</v>
      </c>
      <c r="AU515" s="959">
        <f>IF($AK515="n/a",1.03*AT515,IF($AK515&lt;0,1.01*AT515,IF($AK515&gt;10,1.1*AT515,(1+$AK515/100)*AT515)))</f>
        <v>0.9239990760000002</v>
      </c>
      <c r="AV515" s="959">
        <f>IF($AK515="n/a",1.03*AU515,IF($AK515&lt;0,1.01*AU515,IF($AK515&gt;10,1.1*AU515,(1+$AK515/100)*AU515)))</f>
        <v>0.97019902980000028</v>
      </c>
      <c r="AW515" s="703">
        <f>SUM(AR515:AV515)</f>
        <v>4.4262916258000011</v>
      </c>
      <c r="AX515" s="810">
        <f>AW515/I515*100</f>
        <v>13.581747854556614</v>
      </c>
      <c r="AY515" s="1017">
        <v>0.72</v>
      </c>
      <c r="AZ515" s="945">
        <v>34.229999999999997</v>
      </c>
      <c r="BA515" s="945">
        <v>-16.220000000000002</v>
      </c>
      <c r="BB515" s="945">
        <v>3.45</v>
      </c>
      <c r="BC515" s="945">
        <v>4.72</v>
      </c>
      <c r="BE515" s="666">
        <v>2014</v>
      </c>
      <c r="BF515" s="971">
        <f>IF(BE515&gt;2008,0,IF(BE515&gt;2001,1,IF(BE515&gt;1990,2,IF(BE515&gt;1980,3,IF(BE515&gt;1973,4,IF(BE515&gt;1970,5,IF(BE515&gt;1960,6,IF(BE515&gt;1958,7,IF(BE515&gt;1953,8,9)))))))))</f>
        <v>0</v>
      </c>
      <c r="BG515" s="955">
        <v>0.89999999999999991</v>
      </c>
      <c r="BH515" s="937"/>
    </row>
    <row r="516" spans="1:60" ht="11.25" customHeight="1" x14ac:dyDescent="0.2">
      <c r="A516" s="936" t="s">
        <v>1440</v>
      </c>
      <c r="B516" s="948" t="s">
        <v>1441</v>
      </c>
      <c r="C516" s="1013" t="s">
        <v>247</v>
      </c>
      <c r="D516" s="1013" t="s">
        <v>4360</v>
      </c>
      <c r="E516" s="792">
        <v>9</v>
      </c>
      <c r="F516" s="1227">
        <v>434</v>
      </c>
      <c r="G516" s="1121" t="s">
        <v>106</v>
      </c>
      <c r="H516" s="1121" t="s">
        <v>106</v>
      </c>
      <c r="I516" s="947">
        <v>50.42</v>
      </c>
      <c r="J516" s="703">
        <f>(M516/I516)*100</f>
        <v>2.8956763189210628</v>
      </c>
      <c r="K516" s="950">
        <v>0.36499999999999999</v>
      </c>
      <c r="L516" s="960">
        <v>4</v>
      </c>
      <c r="M516" s="694">
        <f>K516*L516</f>
        <v>1.46</v>
      </c>
      <c r="N516" s="943" t="s">
        <v>598</v>
      </c>
      <c r="O516" s="795">
        <v>0.33</v>
      </c>
      <c r="P516" s="934">
        <v>43531</v>
      </c>
      <c r="Q516" s="934">
        <v>43546</v>
      </c>
      <c r="R516" s="694">
        <f>(K516-O516)/O516*100</f>
        <v>10.606060606060598</v>
      </c>
      <c r="S516" s="759">
        <f>IF(INDEX(Historical!$D$7:$D$1439,MATCH(B516,Historical!$B$7:$B$1450,0))=0,"n/a",(INDEX(Historical!$C$7:$C$1439,MATCH(B516,Historical!$B$7:$B$1450,0))/INDEX(Historical!$D$7:$D$1439,MATCH(B516,Historical!$B$7:$B$1450,0))-1)*100)</f>
        <v>19.999999999999996</v>
      </c>
      <c r="T516" s="759">
        <f>IF(INDEX(Historical!$F$7:$F$1432,MATCH(B516,Historical!$B$7:$B$1450,0))=0,"n/a",((INDEX(Historical!$C$7:$C$1439,MATCH(B516,Historical!$B$7:$B$1450,0))/INDEX(Historical!$F$7:$F$1432,MATCH(B516,Historical!$B$7:$B$1450,0)))^(1/3)-1)*100)</f>
        <v>14.471424255333186</v>
      </c>
      <c r="U516" s="759">
        <f>IF(INDEX(Historical!$H$7:$H$1432,MATCH(B516,Historical!$B$7:$B$1450,0))=0,"n/a",((INDEX(Historical!$C$7:$C$1439,MATCH(B516,Historical!$B$7:$B$1450,0))/INDEX(Historical!$H$7:$H$1432,MATCH(B516,Historical!$B$7:$B$1450,0)))^(1/5)-1)*100)</f>
        <v>15.578962436501453</v>
      </c>
      <c r="V516" s="759">
        <f>IF(INDEX(Historical!$O$7:$O$1432,MATCH(B516,Historical!$B$7:$B$1450,0))=0,"n/a",((INDEX(Historical!$C$7:$C$1439,MATCH(B516,Historical!$B$7:$B$1450,0))/INDEX(Historical!$O$7:$O$1432,MATCH(B516,Historical!$B$7:$B$1450,0)))^(1/10)-1)*100)</f>
        <v>15.405455039564163</v>
      </c>
      <c r="W516" s="760">
        <f>IF(OR(U516&lt;=0,U516="n/a",V516&lt;=0,V516="n/a"),"n/a",U516/V516)</f>
        <v>1.0112627245668298</v>
      </c>
      <c r="X516" s="761">
        <f>IF(OR(AJ516&lt;=0,AJ516="n/a",U516&lt;=0,U516="n/a"),"n/a",U516/AJ516)</f>
        <v>1.0818723914237121</v>
      </c>
      <c r="Y516" s="949" t="s">
        <v>824</v>
      </c>
      <c r="Z516" s="703">
        <f>IF(OR(AC516&lt;0.01,AC516="n/a"),"n/a",M516/AC516*100)</f>
        <v>17.914110429447852</v>
      </c>
      <c r="AA516" s="959">
        <f>IF(OR(AC516&lt;0.01,AC516="n/a"),"n/a",I516/AC516)</f>
        <v>6.1865030674846624</v>
      </c>
      <c r="AB516" s="960">
        <v>12</v>
      </c>
      <c r="AC516" s="938">
        <v>8.15</v>
      </c>
      <c r="AD516" s="938">
        <v>2.66</v>
      </c>
      <c r="AE516" s="938">
        <v>0.39</v>
      </c>
      <c r="AF516" s="938">
        <v>1.43</v>
      </c>
      <c r="AG516" s="938">
        <v>24.7</v>
      </c>
      <c r="AH516" s="938">
        <v>14.2</v>
      </c>
      <c r="AI516" s="938">
        <v>9.5500000000000007</v>
      </c>
      <c r="AJ516" s="938">
        <v>14.399999999999999</v>
      </c>
      <c r="AK516" s="938">
        <v>2.34</v>
      </c>
      <c r="AL516" s="951">
        <v>15930</v>
      </c>
      <c r="AM516" s="945">
        <v>1.6</v>
      </c>
      <c r="AN516" s="938">
        <v>0.31</v>
      </c>
      <c r="AO516" s="802">
        <f>IF(U516="n/a","n/a",IF(AA516&lt;0,"n/a",IF(AA516="n/a","n/a",J516+U516-AA516)))</f>
        <v>12.288135687937853</v>
      </c>
      <c r="AP516" s="803">
        <f>IF(U516="n/a","n/a",J516+U516)</f>
        <v>18.474638755422514</v>
      </c>
      <c r="AQ516" s="961">
        <f>IF(OR(AC516&lt;0.01,AF516="n/a"),"n/a",(I516/SQRT(22.5*AC516*(I516/AF516))-1)*100)</f>
        <v>-37.295403725074792</v>
      </c>
      <c r="AR516" s="703">
        <f>INDEX(Historical!$C$7:$C$1439,MATCH(B516,Historical!$B$7:$B$1450,0))*IF(AH516="n/a",1.03,IF(AH516&lt;0,1.01,IF(AH516&gt;10,1.1,(1+AH516/100))))</f>
        <v>1.4520000000000002</v>
      </c>
      <c r="AS516" s="959">
        <f>IF($AI516="n/a",1.03*AR516,IF($AI516&lt;0,1.01*AR516,IF($AI516&gt;10,1.1*AR516,(1+$AI516/100)*AR516)))</f>
        <v>1.5906660000000001</v>
      </c>
      <c r="AT516" s="959">
        <f>IF($AK516="n/a",1.03*AS516,IF($AK516&lt;0,1.01*AS516,IF($AK516&gt;10,1.1*AS516,(1+$AK516/100)*AS516)))</f>
        <v>1.6278875844000003</v>
      </c>
      <c r="AU516" s="959">
        <f>IF($AK516="n/a",1.03*AT516,IF($AK516&lt;0,1.01*AT516,IF($AK516&gt;10,1.1*AT516,(1+$AK516/100)*AT516)))</f>
        <v>1.6659801538749603</v>
      </c>
      <c r="AV516" s="959">
        <f>IF($AK516="n/a",1.03*AU516,IF($AK516&lt;0,1.01*AU516,IF($AK516&gt;10,1.1*AU516,(1+$AK516/100)*AU516)))</f>
        <v>1.7049640894756346</v>
      </c>
      <c r="AW516" s="703">
        <f>SUM(AR516:AV516)</f>
        <v>8.0414978277505949</v>
      </c>
      <c r="AX516" s="810">
        <f>AW516/I516*100</f>
        <v>15.949023855118197</v>
      </c>
      <c r="AY516" s="1017">
        <v>1.62</v>
      </c>
      <c r="AZ516" s="945">
        <v>18.61</v>
      </c>
      <c r="BA516" s="945">
        <v>-17.299999999999997</v>
      </c>
      <c r="BB516" s="945">
        <v>7.35</v>
      </c>
      <c r="BC516" s="945">
        <v>2.4500000000000002</v>
      </c>
      <c r="BE516" s="666">
        <v>2011</v>
      </c>
      <c r="BF516" s="971">
        <f>IF(BE516&gt;2008,0,IF(BE516&gt;2001,1,IF(BE516&gt;1990,2,IF(BE516&gt;1980,3,IF(BE516&gt;1973,4,IF(BE516&gt;1970,5,IF(BE516&gt;1960,6,IF(BE516&gt;1958,7,IF(BE516&gt;1953,8,9)))))))))</f>
        <v>0</v>
      </c>
      <c r="BG516" s="955">
        <v>10.299999999999999</v>
      </c>
      <c r="BH516" s="937"/>
    </row>
    <row r="517" spans="1:60" s="838" customFormat="1" ht="11.25" customHeight="1" x14ac:dyDescent="0.2">
      <c r="A517" s="698" t="s">
        <v>290</v>
      </c>
      <c r="B517" s="846" t="s">
        <v>291</v>
      </c>
      <c r="C517" s="1013" t="s">
        <v>131</v>
      </c>
      <c r="D517" s="1013" t="s">
        <v>4355</v>
      </c>
      <c r="E517" s="818">
        <v>43</v>
      </c>
      <c r="F517" s="1227">
        <v>59</v>
      </c>
      <c r="G517" s="1236" t="s">
        <v>37</v>
      </c>
      <c r="H517" s="1236" t="s">
        <v>37</v>
      </c>
      <c r="I517" s="831">
        <v>74.150000000000006</v>
      </c>
      <c r="J517" s="820">
        <f>(M517/I517)*100</f>
        <v>1.8206338503034392</v>
      </c>
      <c r="K517" s="821">
        <v>0.33750000000000002</v>
      </c>
      <c r="L517" s="822">
        <v>4</v>
      </c>
      <c r="M517" s="823">
        <f>K517*L517</f>
        <v>1.35</v>
      </c>
      <c r="N517" s="824" t="s">
        <v>149</v>
      </c>
      <c r="O517" s="825">
        <v>0.32250000000000001</v>
      </c>
      <c r="P517" s="842">
        <v>43342</v>
      </c>
      <c r="Q517" s="842">
        <v>43358</v>
      </c>
      <c r="R517" s="823">
        <f>(K517-O517)/O517*100</f>
        <v>4.6511627906976782</v>
      </c>
      <c r="S517" s="759">
        <f>IF(INDEX(Historical!$D$7:$D$1439,MATCH(B517,Historical!$B$7:$B$1450,0))=0,"n/a",(INDEX(Historical!$C$7:$C$1439,MATCH(B517,Historical!$B$7:$B$1450,0))/INDEX(Historical!$D$7:$D$1439,MATCH(B517,Historical!$B$7:$B$1450,0))-1)*100)</f>
        <v>4.7619047619047672</v>
      </c>
      <c r="T517" s="759">
        <f>IF(INDEX(Historical!$F$7:$F$1432,MATCH(B517,Historical!$B$7:$B$1450,0))=0,"n/a",((INDEX(Historical!$C$7:$C$1439,MATCH(B517,Historical!$B$7:$B$1450,0))/INDEX(Historical!$F$7:$F$1432,MATCH(B517,Historical!$B$7:$B$1450,0)))^(1/3)-1)*100)</f>
        <v>4.5515917149420382</v>
      </c>
      <c r="U517" s="759">
        <f>IF(INDEX(Historical!$H$7:$H$1432,MATCH(B517,Historical!$B$7:$B$1450,0))=0,"n/a",((INDEX(Historical!$C$7:$C$1439,MATCH(B517,Historical!$B$7:$B$1450,0))/INDEX(Historical!$H$7:$H$1432,MATCH(B517,Historical!$B$7:$B$1450,0)))^(1/5)-1)*100)</f>
        <v>4.2836891288649426</v>
      </c>
      <c r="V517" s="759">
        <f>IF(INDEX(Historical!$O$7:$O$1432,MATCH(B517,Historical!$B$7:$B$1450,0))=0,"n/a",((INDEX(Historical!$C$7:$C$1439,MATCH(B517,Historical!$B$7:$B$1450,0))/INDEX(Historical!$O$7:$O$1432,MATCH(B517,Historical!$B$7:$B$1450,0)))^(1/10)-1)*100)</f>
        <v>3.2832223307625474</v>
      </c>
      <c r="W517" s="827">
        <f>IF(OR(U517&lt;=0,U517="n/a",V517&lt;=0,V517="n/a"),"n/a",U517/V517)</f>
        <v>1.3047210019036484</v>
      </c>
      <c r="X517" s="828">
        <f>IF(OR(AJ517&lt;=0,AJ517="n/a",U517&lt;=0,U517="n/a"),"n/a",U517/AJ517)</f>
        <v>1.7848704703603928</v>
      </c>
      <c r="Y517" s="843"/>
      <c r="Z517" s="820">
        <f>IF(OR(AC517&lt;0.01,AC517="n/a"),"n/a",M517/AC517*100)</f>
        <v>52.941176470588246</v>
      </c>
      <c r="AA517" s="830">
        <f>IF(OR(AC517&lt;0.01,AC517="n/a"),"n/a",I517/AC517)</f>
        <v>29.078431372549023</v>
      </c>
      <c r="AB517" s="822">
        <v>12</v>
      </c>
      <c r="AC517" s="831">
        <v>2.5499999999999998</v>
      </c>
      <c r="AD517" s="831">
        <v>7.35</v>
      </c>
      <c r="AE517" s="831">
        <v>4.55</v>
      </c>
      <c r="AF517" s="831">
        <v>3.13</v>
      </c>
      <c r="AG517" s="831">
        <v>10.9</v>
      </c>
      <c r="AH517" s="831">
        <v>11</v>
      </c>
      <c r="AI517" s="831" t="s">
        <v>137</v>
      </c>
      <c r="AJ517" s="831">
        <v>2.4</v>
      </c>
      <c r="AK517" s="831">
        <v>4</v>
      </c>
      <c r="AL517" s="832">
        <v>2590</v>
      </c>
      <c r="AM517" s="833">
        <v>0.21</v>
      </c>
      <c r="AN517" s="831">
        <v>0.63</v>
      </c>
      <c r="AO517" s="834">
        <f>IF(U517="n/a","n/a",IF(AA517&lt;0,"n/a",IF(AA517="n/a","n/a",J517+U517-AA517)))</f>
        <v>-22.974108393380639</v>
      </c>
      <c r="AP517" s="835">
        <f>IF(U517="n/a","n/a",J517+U517)</f>
        <v>6.1043229791683817</v>
      </c>
      <c r="AQ517" s="836">
        <f>IF(OR(AC517&lt;0.01,AF517="n/a"),"n/a",(I517/SQRT(22.5*AC517*(I517/AF517))-1)*100)</f>
        <v>101.12515749163471</v>
      </c>
      <c r="AR517" s="703">
        <f>INDEX(Historical!$C$7:$C$1439,MATCH(B517,Historical!$B$7:$B$1450,0))*IF(AH517="n/a",1.03,IF(AH517&lt;0,1.01,IF(AH517&gt;10,1.1,(1+AH517/100))))</f>
        <v>1.4520000000000002</v>
      </c>
      <c r="AS517" s="830">
        <f>IF($AI517="n/a",1.03*AR517,IF($AI517&lt;0,1.01*AR517,IF($AI517&gt;10,1.1*AR517,(1+$AI517/100)*AR517)))</f>
        <v>1.4955600000000002</v>
      </c>
      <c r="AT517" s="830">
        <f>IF($AK517="n/a",1.03*AS517,IF($AK517&lt;0,1.01*AS517,IF($AK517&gt;10,1.1*AS517,(1+$AK517/100)*AS517)))</f>
        <v>1.5553824000000003</v>
      </c>
      <c r="AU517" s="830">
        <f>IF($AK517="n/a",1.03*AT517,IF($AK517&lt;0,1.01*AT517,IF($AK517&gt;10,1.1*AT517,(1+$AK517/100)*AT517)))</f>
        <v>1.6175976960000003</v>
      </c>
      <c r="AV517" s="830">
        <f>IF($AK517="n/a",1.03*AU517,IF($AK517&lt;0,1.01*AU517,IF($AK517&gt;10,1.1*AU517,(1+$AK517/100)*AU517)))</f>
        <v>1.6823016038400003</v>
      </c>
      <c r="AW517" s="820">
        <f>SUM(AR517:AV517)</f>
        <v>7.802841699840001</v>
      </c>
      <c r="AX517" s="837">
        <f>AW517/I517*100</f>
        <v>10.523050168361429</v>
      </c>
      <c r="AY517" s="1018">
        <v>0.42</v>
      </c>
      <c r="AZ517" s="833">
        <v>30.91</v>
      </c>
      <c r="BA517" s="833">
        <v>-3</v>
      </c>
      <c r="BB517" s="833">
        <v>3.74</v>
      </c>
      <c r="BC517" s="833">
        <v>11.85</v>
      </c>
      <c r="BD517" s="985"/>
      <c r="BE517" s="666">
        <v>1976</v>
      </c>
      <c r="BF517" s="971">
        <f>IF(BE517&gt;2008,0,IF(BE517&gt;2001,1,IF(BE517&gt;1990,2,IF(BE517&gt;1980,3,IF(BE517&gt;1973,4,IF(BE517&gt;1970,5,IF(BE517&gt;1960,6,IF(BE517&gt;1958,7,IF(BE517&gt;1953,8,9)))))))))</f>
        <v>4</v>
      </c>
      <c r="BG517" s="892">
        <v>4.5</v>
      </c>
      <c r="BH517" s="698"/>
    </row>
    <row r="518" spans="1:60" ht="11.25" customHeight="1" x14ac:dyDescent="0.2">
      <c r="A518" s="944" t="s">
        <v>278</v>
      </c>
      <c r="B518" s="948" t="s">
        <v>279</v>
      </c>
      <c r="C518" s="1013" t="s">
        <v>112</v>
      </c>
      <c r="D518" s="1013" t="s">
        <v>4348</v>
      </c>
      <c r="E518" s="792">
        <v>27</v>
      </c>
      <c r="F518" s="1227">
        <v>105</v>
      </c>
      <c r="G518" s="1237" t="s">
        <v>106</v>
      </c>
      <c r="H518" s="1237" t="s">
        <v>106</v>
      </c>
      <c r="I518" s="938">
        <v>68.11</v>
      </c>
      <c r="J518" s="703">
        <f>(M518/I518)*100</f>
        <v>2.2023197768315961</v>
      </c>
      <c r="K518" s="957">
        <v>0.375</v>
      </c>
      <c r="L518" s="960">
        <v>4</v>
      </c>
      <c r="M518" s="694">
        <f>K518*L518</f>
        <v>1.5</v>
      </c>
      <c r="N518" s="943" t="s">
        <v>723</v>
      </c>
      <c r="O518" s="796">
        <v>0.34</v>
      </c>
      <c r="P518" s="934">
        <v>43567</v>
      </c>
      <c r="Q518" s="934">
        <v>43585</v>
      </c>
      <c r="R518" s="694">
        <f>(K518-O518)/O518*100</f>
        <v>10.294117647058815</v>
      </c>
      <c r="S518" s="759">
        <f>IF(INDEX(Historical!$D$7:$D$1439,MATCH(B518,Historical!$B$7:$B$1450,0))=0,"n/a",(INDEX(Historical!$C$7:$C$1439,MATCH(B518,Historical!$B$7:$B$1450,0))/INDEX(Historical!$D$7:$D$1439,MATCH(B518,Historical!$B$7:$B$1450,0))-1)*100)</f>
        <v>23.671497584541058</v>
      </c>
      <c r="T518" s="759">
        <f>IF(INDEX(Historical!$F$7:$F$1432,MATCH(B518,Historical!$B$7:$B$1450,0))=0,"n/a",((INDEX(Historical!$C$7:$C$1439,MATCH(B518,Historical!$B$7:$B$1450,0))/INDEX(Historical!$F$7:$F$1432,MATCH(B518,Historical!$B$7:$B$1450,0)))^(1/3)-1)*100)</f>
        <v>8.7582713977603976</v>
      </c>
      <c r="U518" s="759">
        <f>IF(INDEX(Historical!$H$7:$H$1432,MATCH(B518,Historical!$B$7:$B$1450,0))=0,"n/a",((INDEX(Historical!$C$7:$C$1439,MATCH(B518,Historical!$B$7:$B$1450,0))/INDEX(Historical!$H$7:$H$1432,MATCH(B518,Historical!$B$7:$B$1450,0)))^(1/5)-1)*100)</f>
        <v>6.0330660435381933</v>
      </c>
      <c r="V518" s="759">
        <f>IF(INDEX(Historical!$O$7:$O$1432,MATCH(B518,Historical!$B$7:$B$1450,0))=0,"n/a",((INDEX(Historical!$C$7:$C$1439,MATCH(B518,Historical!$B$7:$B$1450,0))/INDEX(Historical!$O$7:$O$1432,MATCH(B518,Historical!$B$7:$B$1450,0)))^(1/10)-1)*100)</f>
        <v>5.0779367632917571</v>
      </c>
      <c r="W518" s="760">
        <f>IF(OR(U518&lt;=0,U518="n/a",V518&lt;=0,V518="n/a"),"n/a",U518/V518)</f>
        <v>1.188093969021244</v>
      </c>
      <c r="X518" s="761">
        <f>IF(OR(AJ518&lt;=0,AJ518="n/a",U518&lt;=0,U518="n/a"),"n/a",U518/AJ518)</f>
        <v>0.42787702436441094</v>
      </c>
      <c r="Y518" s="948"/>
      <c r="Z518" s="703">
        <f>IF(OR(AC518&lt;0.01,AC518="n/a"),"n/a",M518/AC518*100)</f>
        <v>44.117647058823529</v>
      </c>
      <c r="AA518" s="959">
        <f>IF(OR(AC518&lt;0.01,AC518="n/a"),"n/a",I518/AC518)</f>
        <v>20.03235294117647</v>
      </c>
      <c r="AB518" s="960">
        <v>12</v>
      </c>
      <c r="AC518" s="938">
        <v>3.4</v>
      </c>
      <c r="AD518" s="938">
        <v>1.96</v>
      </c>
      <c r="AE518" s="938">
        <v>3.13</v>
      </c>
      <c r="AF518" s="938">
        <v>2.77</v>
      </c>
      <c r="AG518" s="938">
        <v>14.899999999999999</v>
      </c>
      <c r="AH518" s="938">
        <v>52.7</v>
      </c>
      <c r="AI518" s="938">
        <v>8.4500000000000011</v>
      </c>
      <c r="AJ518" s="938">
        <v>14.099999999999998</v>
      </c>
      <c r="AK518" s="938">
        <v>10</v>
      </c>
      <c r="AL518" s="951">
        <v>1610</v>
      </c>
      <c r="AM518" s="945">
        <v>0.8</v>
      </c>
      <c r="AN518" s="938">
        <v>0.5</v>
      </c>
      <c r="AO518" s="802">
        <f>IF(U518="n/a","n/a",IF(AA518&lt;0,"n/a",IF(AA518="n/a","n/a",J518+U518-AA518)))</f>
        <v>-11.796967120806681</v>
      </c>
      <c r="AP518" s="803">
        <f>IF(U518="n/a","n/a",J518+U518)</f>
        <v>8.2353858203697889</v>
      </c>
      <c r="AQ518" s="961">
        <f>IF(OR(AC518&lt;0.01,AF518="n/a"),"n/a",(I518/SQRT(22.5*AC518*(I518/AF518))-1)*100)</f>
        <v>57.041562293495083</v>
      </c>
      <c r="AR518" s="703">
        <f>INDEX(Historical!$C$7:$C$1439,MATCH(B518,Historical!$B$7:$B$1450,0))*IF(AH518="n/a",1.03,IF(AH518&lt;0,1.01,IF(AH518&gt;10,1.1,(1+AH518/100))))</f>
        <v>1.4080000000000001</v>
      </c>
      <c r="AS518" s="959">
        <f>IF($AI518="n/a",1.03*AR518,IF($AI518&lt;0,1.01*AR518,IF($AI518&gt;10,1.1*AR518,(1+$AI518/100)*AR518)))</f>
        <v>1.5269760000000001</v>
      </c>
      <c r="AT518" s="959">
        <f>IF($AK518="n/a",1.03*AS518,IF($AK518&lt;0,1.01*AS518,IF($AK518&gt;10,1.1*AS518,(1+$AK518/100)*AS518)))</f>
        <v>1.6796736000000003</v>
      </c>
      <c r="AU518" s="959">
        <f>IF($AK518="n/a",1.03*AT518,IF($AK518&lt;0,1.01*AT518,IF($AK518&gt;10,1.1*AT518,(1+$AK518/100)*AT518)))</f>
        <v>1.8476409600000006</v>
      </c>
      <c r="AV518" s="959">
        <f>IF($AK518="n/a",1.03*AU518,IF($AK518&lt;0,1.01*AU518,IF($AK518&gt;10,1.1*AU518,(1+$AK518/100)*AU518)))</f>
        <v>2.0324050560000009</v>
      </c>
      <c r="AW518" s="703">
        <f>SUM(AR518:AV518)</f>
        <v>8.4946956160000013</v>
      </c>
      <c r="AX518" s="810">
        <f>AW518/I518*100</f>
        <v>12.472024102187639</v>
      </c>
      <c r="AY518" s="1017">
        <v>0.77</v>
      </c>
      <c r="AZ518" s="945">
        <v>48.55</v>
      </c>
      <c r="BA518" s="945">
        <v>1.0999999999999999</v>
      </c>
      <c r="BB518" s="945">
        <v>11.23</v>
      </c>
      <c r="BC518" s="945">
        <v>21.7</v>
      </c>
      <c r="BE518" s="666">
        <v>1993</v>
      </c>
      <c r="BF518" s="971">
        <f>IF(BE518&gt;2008,0,IF(BE518&gt;2001,1,IF(BE518&gt;1990,2,IF(BE518&gt;1980,3,IF(BE518&gt;1973,4,IF(BE518&gt;1970,5,IF(BE518&gt;1960,6,IF(BE518&gt;1958,7,IF(BE518&gt;1953,8,9)))))))))</f>
        <v>2</v>
      </c>
      <c r="BG518" s="955">
        <v>6.9</v>
      </c>
      <c r="BH518" s="937"/>
    </row>
    <row r="519" spans="1:60" ht="11.25" customHeight="1" x14ac:dyDescent="0.2">
      <c r="A519" s="944" t="s">
        <v>3873</v>
      </c>
      <c r="B519" s="948" t="s">
        <v>3874</v>
      </c>
      <c r="C519" s="1013" t="s">
        <v>112</v>
      </c>
      <c r="D519" s="1013" t="s">
        <v>4348</v>
      </c>
      <c r="E519" s="792">
        <v>6</v>
      </c>
      <c r="F519" s="1227">
        <v>769</v>
      </c>
      <c r="G519" s="1237" t="s">
        <v>106</v>
      </c>
      <c r="H519" s="1237" t="s">
        <v>106</v>
      </c>
      <c r="I519" s="947">
        <v>33.96</v>
      </c>
      <c r="J519" s="703">
        <f>(M519/I519)*100</f>
        <v>3.2391048292108362</v>
      </c>
      <c r="K519" s="950">
        <v>0.27500000000000002</v>
      </c>
      <c r="L519" s="960">
        <v>4</v>
      </c>
      <c r="M519" s="694">
        <f>K519*L519</f>
        <v>1.1000000000000001</v>
      </c>
      <c r="N519" s="943" t="s">
        <v>136</v>
      </c>
      <c r="O519" s="795">
        <v>0.25</v>
      </c>
      <c r="P519" s="934">
        <v>43522</v>
      </c>
      <c r="Q519" s="934">
        <v>43537</v>
      </c>
      <c r="R519" s="694">
        <f>(K519-O519)/O519*100</f>
        <v>10.000000000000009</v>
      </c>
      <c r="S519" s="759">
        <f>IF(INDEX(Historical!$D$7:$D$1439,MATCH(B519,Historical!$B$7:$B$1450,0))=0,"n/a",(INDEX(Historical!$C$7:$C$1439,MATCH(B519,Historical!$B$7:$B$1450,0))/INDEX(Historical!$D$7:$D$1439,MATCH(B519,Historical!$B$7:$B$1450,0))-1)*100)</f>
        <v>10.132158590308361</v>
      </c>
      <c r="T519" s="759">
        <f>IF(INDEX(Historical!$F$7:$F$1432,MATCH(B519,Historical!$B$7:$B$1450,0))=0,"n/a",((INDEX(Historical!$C$7:$C$1439,MATCH(B519,Historical!$B$7:$B$1450,0))/INDEX(Historical!$F$7:$F$1432,MATCH(B519,Historical!$B$7:$B$1450,0)))^(1/3)-1)*100)</f>
        <v>10.162250801492224</v>
      </c>
      <c r="U519" s="759" t="str">
        <f>IF(INDEX(Historical!$H$7:$H$1432,MATCH(B519,Historical!$B$7:$B$1450,0))=0,"n/a",((INDEX(Historical!$C$7:$C$1439,MATCH(B519,Historical!$B$7:$B$1450,0))/INDEX(Historical!$H$7:$H$1432,MATCH(B519,Historical!$B$7:$B$1450,0)))^(1/5)-1)*100)</f>
        <v>n/a</v>
      </c>
      <c r="V519" s="759" t="str">
        <f>IF(INDEX(Historical!$O$7:$O$1432,MATCH(B519,Historical!$B$7:$B$1450,0))=0,"n/a",((INDEX(Historical!$C$7:$C$1439,MATCH(B519,Historical!$B$7:$B$1450,0))/INDEX(Historical!$O$7:$O$1432,MATCH(B519,Historical!$B$7:$B$1450,0)))^(1/10)-1)*100)</f>
        <v>n/a</v>
      </c>
      <c r="W519" s="760" t="str">
        <f>IF(OR(U519&lt;=0,U519="n/a",V519&lt;=0,V519="n/a"),"n/a",U519/V519)</f>
        <v>n/a</v>
      </c>
      <c r="X519" s="761" t="str">
        <f>IF(OR(AJ519&lt;=0,AJ519="n/a",U519&lt;=0,U519="n/a"),"n/a",U519/AJ519)</f>
        <v>n/a</v>
      </c>
      <c r="Y519" s="714"/>
      <c r="Z519" s="703" t="str">
        <f>IF(OR(AC519&lt;0.01,AC519="n/a"),"n/a",M519/AC519*100)</f>
        <v>n/a</v>
      </c>
      <c r="AA519" s="959" t="str">
        <f>IF(OR(AC519&lt;0.01,AC519="n/a"),"n/a",I519/AC519)</f>
        <v>n/a</v>
      </c>
      <c r="AB519" s="960">
        <v>12</v>
      </c>
      <c r="AC519" s="938">
        <v>-0.12</v>
      </c>
      <c r="AD519" s="938" t="s">
        <v>137</v>
      </c>
      <c r="AE519" s="938">
        <v>2.57</v>
      </c>
      <c r="AF519" s="938">
        <v>1.88</v>
      </c>
      <c r="AG519" s="938">
        <v>-0.6</v>
      </c>
      <c r="AH519" s="938">
        <v>-116.9</v>
      </c>
      <c r="AI519" s="938">
        <v>10.879999999999999</v>
      </c>
      <c r="AJ519" s="938">
        <v>-18.5</v>
      </c>
      <c r="AK519" s="938">
        <v>14.000000000000002</v>
      </c>
      <c r="AL519" s="951">
        <v>1550</v>
      </c>
      <c r="AM519" s="945">
        <v>1.6</v>
      </c>
      <c r="AN519" s="938">
        <v>1.0900000000000001</v>
      </c>
      <c r="AO519" s="802" t="str">
        <f>IF(U519="n/a","n/a",IF(AA519&lt;0,"n/a",IF(AA519="n/a","n/a",J519+U519-AA519)))</f>
        <v>n/a</v>
      </c>
      <c r="AP519" s="803" t="str">
        <f>IF(U519="n/a","n/a",J519+U519)</f>
        <v>n/a</v>
      </c>
      <c r="AQ519" s="961" t="str">
        <f>IF(OR(AC519&lt;0.01,AF519="n/a"),"n/a",(I519/SQRT(22.5*AC519*(I519/AF519))-1)*100)</f>
        <v>n/a</v>
      </c>
      <c r="AR519" s="703">
        <f>INDEX(Historical!$C$7:$C$1439,MATCH(B519,Historical!$B$7:$B$1450,0))*IF(AH519="n/a",1.03,IF(AH519&lt;0,1.01,IF(AH519&gt;10,1.1,(1+AH519/100))))</f>
        <v>1.01</v>
      </c>
      <c r="AS519" s="959">
        <f>IF($AI519="n/a",1.03*AR519,IF($AI519&lt;0,1.01*AR519,IF($AI519&gt;10,1.1*AR519,(1+$AI519/100)*AR519)))</f>
        <v>1.1110000000000002</v>
      </c>
      <c r="AT519" s="959">
        <f>IF($AK519="n/a",1.03*AS519,IF($AK519&lt;0,1.01*AS519,IF($AK519&gt;10,1.1*AS519,(1+$AK519/100)*AS519)))</f>
        <v>1.2221000000000004</v>
      </c>
      <c r="AU519" s="959">
        <f>IF($AK519="n/a",1.03*AT519,IF($AK519&lt;0,1.01*AT519,IF($AK519&gt;10,1.1*AT519,(1+$AK519/100)*AT519)))</f>
        <v>1.3443100000000006</v>
      </c>
      <c r="AV519" s="959">
        <f>IF($AK519="n/a",1.03*AU519,IF($AK519&lt;0,1.01*AU519,IF($AK519&gt;10,1.1*AU519,(1+$AK519/100)*AU519)))</f>
        <v>1.4787410000000007</v>
      </c>
      <c r="AW519" s="703">
        <f>SUM(AR519:AV519)</f>
        <v>6.1661510000000028</v>
      </c>
      <c r="AX519" s="810">
        <f>AW519/I519*100</f>
        <v>18.157099528857486</v>
      </c>
      <c r="AY519" s="1017">
        <v>1.61</v>
      </c>
      <c r="AZ519" s="945">
        <v>15.27</v>
      </c>
      <c r="BA519" s="945">
        <v>-26.650000000000002</v>
      </c>
      <c r="BB519" s="945">
        <v>6.5299999999999994</v>
      </c>
      <c r="BC519" s="945">
        <v>-3.5900000000000003</v>
      </c>
      <c r="BE519" s="666">
        <v>2014</v>
      </c>
      <c r="BF519" s="971">
        <f>IF(BE519&gt;2008,0,IF(BE519&gt;2001,1,IF(BE519&gt;1990,2,IF(BE519&gt;1980,3,IF(BE519&gt;1973,4,IF(BE519&gt;1970,5,IF(BE519&gt;1960,6,IF(BE519&gt;1958,7,IF(BE519&gt;1953,8,9)))))))))</f>
        <v>0</v>
      </c>
      <c r="BG519" s="955">
        <v>-0.2</v>
      </c>
      <c r="BH519" s="937"/>
    </row>
    <row r="520" spans="1:60" ht="11.25" customHeight="1" x14ac:dyDescent="0.2">
      <c r="A520" s="936" t="s">
        <v>274</v>
      </c>
      <c r="B520" s="948" t="s">
        <v>275</v>
      </c>
      <c r="C520" s="1013" t="s">
        <v>128</v>
      </c>
      <c r="D520" s="1013" t="s">
        <v>4353</v>
      </c>
      <c r="E520" s="792">
        <v>33</v>
      </c>
      <c r="F520" s="1227">
        <v>82</v>
      </c>
      <c r="G520" s="1227" t="s">
        <v>37</v>
      </c>
      <c r="H520" s="1227" t="s">
        <v>37</v>
      </c>
      <c r="I520" s="938">
        <v>158.54</v>
      </c>
      <c r="J520" s="703">
        <f>(M520/I520)*100</f>
        <v>1.4381228711996972</v>
      </c>
      <c r="K520" s="957">
        <v>0.56999999999999995</v>
      </c>
      <c r="L520" s="960">
        <v>4</v>
      </c>
      <c r="M520" s="694">
        <f>K520*L520</f>
        <v>2.2799999999999998</v>
      </c>
      <c r="N520" s="943" t="s">
        <v>220</v>
      </c>
      <c r="O520" s="796">
        <v>0.52</v>
      </c>
      <c r="P520" s="934">
        <v>43462</v>
      </c>
      <c r="Q520" s="934">
        <v>43479</v>
      </c>
      <c r="R520" s="694">
        <f>(K520-O520)/O520*100</f>
        <v>9.6153846153846025</v>
      </c>
      <c r="S520" s="759">
        <f>IF(INDEX(Historical!$D$7:$D$1439,MATCH(B520,Historical!$B$7:$B$1450,0))=0,"n/a",(INDEX(Historical!$C$7:$C$1439,MATCH(B520,Historical!$B$7:$B$1450,0))/INDEX(Historical!$D$7:$D$1439,MATCH(B520,Historical!$B$7:$B$1450,0))-1)*100)</f>
        <v>10.638297872340431</v>
      </c>
      <c r="T520" s="759">
        <f>IF(INDEX(Historical!$F$7:$F$1432,MATCH(B520,Historical!$B$7:$B$1450,0))=0,"n/a",((INDEX(Historical!$C$7:$C$1439,MATCH(B520,Historical!$B$7:$B$1450,0))/INDEX(Historical!$F$7:$F$1432,MATCH(B520,Historical!$B$7:$B$1450,0)))^(1/3)-1)*100)</f>
        <v>9.1392883061105934</v>
      </c>
      <c r="U520" s="759">
        <f>IF(INDEX(Historical!$H$7:$H$1432,MATCH(B520,Historical!$B$7:$B$1450,0))=0,"n/a",((INDEX(Historical!$C$7:$C$1439,MATCH(B520,Historical!$B$7:$B$1450,0))/INDEX(Historical!$H$7:$H$1432,MATCH(B520,Historical!$B$7:$B$1450,0)))^(1/5)-1)*100)</f>
        <v>8.8691633250776114</v>
      </c>
      <c r="V520" s="759">
        <f>IF(INDEX(Historical!$O$7:$O$1432,MATCH(B520,Historical!$B$7:$B$1450,0))=0,"n/a",((INDEX(Historical!$C$7:$C$1439,MATCH(B520,Historical!$B$7:$B$1450,0))/INDEX(Historical!$O$7:$O$1432,MATCH(B520,Historical!$B$7:$B$1450,0)))^(1/10)-1)*100)</f>
        <v>8.9828262537239301</v>
      </c>
      <c r="W520" s="760">
        <f>IF(OR(U520&lt;=0,U520="n/a",V520&lt;=0,V520="n/a"),"n/a",U520/V520)</f>
        <v>0.98734664064116806</v>
      </c>
      <c r="X520" s="761">
        <f>IF(OR(AJ520&lt;=0,AJ520="n/a",U520&lt;=0,U520="n/a"),"n/a",U520/AJ520)</f>
        <v>0.86108381796870026</v>
      </c>
      <c r="Y520" s="948" t="s">
        <v>3989</v>
      </c>
      <c r="Z520" s="703">
        <f>IF(OR(AC520&lt;0.01,AC520="n/a"),"n/a",M520/AC520*100)</f>
        <v>44.705882352941174</v>
      </c>
      <c r="AA520" s="959">
        <f>IF(OR(AC520&lt;0.01,AC520="n/a"),"n/a",I520/AC520)</f>
        <v>31.086274509803921</v>
      </c>
      <c r="AB520" s="960">
        <v>11</v>
      </c>
      <c r="AC520" s="942">
        <v>5.0999999999999996</v>
      </c>
      <c r="AD520" s="942">
        <v>3.4</v>
      </c>
      <c r="AE520" s="942">
        <v>3.93</v>
      </c>
      <c r="AF520" s="942">
        <v>6.33</v>
      </c>
      <c r="AG520" s="938">
        <v>21.099999999999998</v>
      </c>
      <c r="AH520" s="942">
        <v>27.6</v>
      </c>
      <c r="AI520" s="942">
        <v>7.16</v>
      </c>
      <c r="AJ520" s="938">
        <v>10.299999999999999</v>
      </c>
      <c r="AK520" s="938">
        <v>9.3000000000000007</v>
      </c>
      <c r="AL520" s="764">
        <v>21130</v>
      </c>
      <c r="AM520" s="945">
        <v>6.9999999999999993E-2</v>
      </c>
      <c r="AN520" s="938">
        <v>1.39</v>
      </c>
      <c r="AO520" s="802">
        <f>IF(U520="n/a","n/a",IF(AA520&lt;0,"n/a",IF(AA520="n/a","n/a",J520+U520-AA520)))</f>
        <v>-20.778988313526611</v>
      </c>
      <c r="AP520" s="803">
        <f>IF(U520="n/a","n/a",J520+U520)</f>
        <v>10.307286196277309</v>
      </c>
      <c r="AQ520" s="961">
        <f>IF(OR(AC520&lt;0.01,AF520="n/a"),"n/a",(I520/SQRT(22.5*AC520*(I520/AF520))-1)*100)</f>
        <v>195.72969463275359</v>
      </c>
      <c r="AR520" s="703">
        <f>INDEX(Historical!$C$7:$C$1439,MATCH(B520,Historical!$B$7:$B$1450,0))*IF(AH520="n/a",1.03,IF(AH520&lt;0,1.01,IF(AH520&gt;10,1.1,(1+AH520/100))))</f>
        <v>2.2880000000000003</v>
      </c>
      <c r="AS520" s="959">
        <f>IF($AI520="n/a",1.03*AR520,IF($AI520&lt;0,1.01*AR520,IF($AI520&gt;10,1.1*AR520,(1+$AI520/100)*AR520)))</f>
        <v>2.4518208000000006</v>
      </c>
      <c r="AT520" s="959">
        <f>IF($AK520="n/a",1.03*AS520,IF($AK520&lt;0,1.01*AS520,IF($AK520&gt;10,1.1*AS520,(1+$AK520/100)*AS520)))</f>
        <v>2.6798401344000005</v>
      </c>
      <c r="AU520" s="959">
        <f>IF($AK520="n/a",1.03*AT520,IF($AK520&lt;0,1.01*AT520,IF($AK520&gt;10,1.1*AT520,(1+$AK520/100)*AT520)))</f>
        <v>2.9290652668992005</v>
      </c>
      <c r="AV520" s="959">
        <f>IF($AK520="n/a",1.03*AU520,IF($AK520&lt;0,1.01*AU520,IF($AK520&gt;10,1.1*AU520,(1+$AK520/100)*AU520)))</f>
        <v>3.2014683367208261</v>
      </c>
      <c r="AW520" s="703">
        <f>SUM(AR520:AV520)</f>
        <v>13.550194538020028</v>
      </c>
      <c r="AX520" s="810">
        <f>AW520/I520*100</f>
        <v>8.5468616992683426</v>
      </c>
      <c r="AY520" s="1017">
        <v>0.18</v>
      </c>
      <c r="AZ520" s="945">
        <v>36.25</v>
      </c>
      <c r="BA520" s="945">
        <v>-3.15</v>
      </c>
      <c r="BB520" s="945">
        <v>0.94000000000000006</v>
      </c>
      <c r="BC520" s="945">
        <v>8.4</v>
      </c>
      <c r="BE520" s="666">
        <v>1987</v>
      </c>
      <c r="BF520" s="971">
        <f>IF(BE520&gt;2008,0,IF(BE520&gt;2001,1,IF(BE520&gt;1990,2,IF(BE520&gt;1980,3,IF(BE520&gt;1973,4,IF(BE520&gt;1970,5,IF(BE520&gt;1960,6,IF(BE520&gt;1958,7,IF(BE520&gt;1953,8,9)))))))))</f>
        <v>3</v>
      </c>
      <c r="BG520" s="955">
        <v>6.7</v>
      </c>
      <c r="BH520" s="937"/>
    </row>
    <row r="521" spans="1:60" ht="11.25" customHeight="1" x14ac:dyDescent="0.2">
      <c r="A521" s="944" t="s">
        <v>1482</v>
      </c>
      <c r="B521" s="948" t="s">
        <v>1483</v>
      </c>
      <c r="C521" s="1013" t="s">
        <v>4216</v>
      </c>
      <c r="D521" s="1013" t="s">
        <v>4352</v>
      </c>
      <c r="E521" s="792">
        <v>8</v>
      </c>
      <c r="F521" s="1227">
        <v>523</v>
      </c>
      <c r="G521" s="1015" t="s">
        <v>106</v>
      </c>
      <c r="H521" s="1015" t="s">
        <v>106</v>
      </c>
      <c r="I521" s="947">
        <v>85.13</v>
      </c>
      <c r="J521" s="703">
        <f>(M521/I521)*100</f>
        <v>0.93973922236579355</v>
      </c>
      <c r="K521" s="950">
        <v>0.2</v>
      </c>
      <c r="L521" s="960">
        <v>4</v>
      </c>
      <c r="M521" s="694">
        <f>K521*L521</f>
        <v>0.8</v>
      </c>
      <c r="N521" s="943" t="s">
        <v>250</v>
      </c>
      <c r="O521" s="795">
        <v>0.18</v>
      </c>
      <c r="P521" s="939">
        <v>43244</v>
      </c>
      <c r="Q521" s="939">
        <v>43259</v>
      </c>
      <c r="R521" s="694">
        <f>(K521-O521)/O521*100</f>
        <v>11.111111111111121</v>
      </c>
      <c r="S521" s="759">
        <f>IF(INDEX(Historical!$D$7:$D$1439,MATCH(B521,Historical!$B$7:$B$1450,0))=0,"n/a",(INDEX(Historical!$C$7:$C$1439,MATCH(B521,Historical!$B$7:$B$1450,0))/INDEX(Historical!$D$7:$D$1439,MATCH(B521,Historical!$B$7:$B$1450,0))-1)*100)</f>
        <v>10.638297872340452</v>
      </c>
      <c r="T521" s="759">
        <f>IF(INDEX(Historical!$F$7:$F$1432,MATCH(B521,Historical!$B$7:$B$1450,0))=0,"n/a",((INDEX(Historical!$C$7:$C$1439,MATCH(B521,Historical!$B$7:$B$1450,0))/INDEX(Historical!$F$7:$F$1432,MATCH(B521,Historical!$B$7:$B$1450,0)))^(1/3)-1)*100)</f>
        <v>4.9373944420962212</v>
      </c>
      <c r="U521" s="759">
        <f>IF(INDEX(Historical!$H$7:$H$1432,MATCH(B521,Historical!$B$7:$B$1450,0))=0,"n/a",((INDEX(Historical!$C$7:$C$1439,MATCH(B521,Historical!$B$7:$B$1450,0))/INDEX(Historical!$H$7:$H$1432,MATCH(B521,Historical!$B$7:$B$1450,0)))^(1/5)-1)*100)</f>
        <v>4.0358274630921898</v>
      </c>
      <c r="V521" s="759" t="str">
        <f>IF(INDEX(Historical!$O$7:$O$1432,MATCH(B521,Historical!$B$7:$B$1450,0))=0,"n/a",((INDEX(Historical!$C$7:$C$1439,MATCH(B521,Historical!$B$7:$B$1450,0))/INDEX(Historical!$O$7:$O$1432,MATCH(B521,Historical!$B$7:$B$1450,0)))^(1/10)-1)*100)</f>
        <v>n/a</v>
      </c>
      <c r="W521" s="760" t="str">
        <f>IF(OR(U521&lt;=0,U521="n/a",V521&lt;=0,V521="n/a"),"n/a",U521/V521)</f>
        <v>n/a</v>
      </c>
      <c r="X521" s="761">
        <f>IF(OR(AJ521&lt;=0,AJ521="n/a",U521&lt;=0,U521="n/a"),"n/a",U521/AJ521)</f>
        <v>6.6707891951937021E-2</v>
      </c>
      <c r="Y521" s="949"/>
      <c r="Z521" s="703">
        <f>IF(OR(AC521&lt;0.01,AC521="n/a"),"n/a",M521/AC521*100)</f>
        <v>14.625228519195613</v>
      </c>
      <c r="AA521" s="959">
        <f>IF(OR(AC521&lt;0.01,AC521="n/a"),"n/a",I521/AC521)</f>
        <v>15.563071297989032</v>
      </c>
      <c r="AB521" s="960">
        <v>12</v>
      </c>
      <c r="AC521" s="938">
        <v>5.47</v>
      </c>
      <c r="AD521" s="938">
        <v>3.41</v>
      </c>
      <c r="AE521" s="938">
        <v>2.41</v>
      </c>
      <c r="AF521" s="938">
        <v>2.5099999999999998</v>
      </c>
      <c r="AG521" s="938">
        <v>16.2</v>
      </c>
      <c r="AH521" s="938">
        <v>14.399999999999999</v>
      </c>
      <c r="AI521" s="938">
        <v>43.97</v>
      </c>
      <c r="AJ521" s="938">
        <v>60.5</v>
      </c>
      <c r="AK521" s="938">
        <v>4.78</v>
      </c>
      <c r="AL521" s="951">
        <v>4780</v>
      </c>
      <c r="AM521" s="945">
        <v>0.4</v>
      </c>
      <c r="AN521" s="938">
        <v>0.51</v>
      </c>
      <c r="AO521" s="802">
        <f>IF(U521="n/a","n/a",IF(AA521&lt;0,"n/a",IF(AA521="n/a","n/a",J521+U521-AA521)))</f>
        <v>-10.587504612531049</v>
      </c>
      <c r="AP521" s="803">
        <f>IF(U521="n/a","n/a",J521+U521)</f>
        <v>4.9755666854579834</v>
      </c>
      <c r="AQ521" s="961">
        <f>IF(OR(AC521&lt;0.01,AF521="n/a"),"n/a",(I521/SQRT(22.5*AC521*(I521/AF521))-1)*100)</f>
        <v>31.762933513104798</v>
      </c>
      <c r="AR521" s="703">
        <f>INDEX(Historical!$C$7:$C$1439,MATCH(B521,Historical!$B$7:$B$1450,0))*IF(AH521="n/a",1.03,IF(AH521&lt;0,1.01,IF(AH521&gt;10,1.1,(1+AH521/100))))</f>
        <v>0.8580000000000001</v>
      </c>
      <c r="AS521" s="959">
        <f>IF($AI521="n/a",1.03*AR521,IF($AI521&lt;0,1.01*AR521,IF($AI521&gt;10,1.1*AR521,(1+$AI521/100)*AR521)))</f>
        <v>0.94380000000000019</v>
      </c>
      <c r="AT521" s="959">
        <f>IF($AK521="n/a",1.03*AS521,IF($AK521&lt;0,1.01*AS521,IF($AK521&gt;10,1.1*AS521,(1+$AK521/100)*AS521)))</f>
        <v>0.98891364000000026</v>
      </c>
      <c r="AU521" s="959">
        <f>IF($AK521="n/a",1.03*AT521,IF($AK521&lt;0,1.01*AT521,IF($AK521&gt;10,1.1*AT521,(1+$AK521/100)*AT521)))</f>
        <v>1.0361837119920003</v>
      </c>
      <c r="AV521" s="959">
        <f>IF($AK521="n/a",1.03*AU521,IF($AK521&lt;0,1.01*AU521,IF($AK521&gt;10,1.1*AU521,(1+$AK521/100)*AU521)))</f>
        <v>1.0857132934252181</v>
      </c>
      <c r="AW521" s="703">
        <f>SUM(AR521:AV521)</f>
        <v>4.9126106454172191</v>
      </c>
      <c r="AX521" s="810">
        <f>AW521/I521*100</f>
        <v>5.7707161346378708</v>
      </c>
      <c r="AY521" s="1017">
        <v>1.45</v>
      </c>
      <c r="AZ521" s="945">
        <v>51.019999999999996</v>
      </c>
      <c r="BA521" s="945">
        <v>-18.029999999999998</v>
      </c>
      <c r="BB521" s="945">
        <v>10.119999999999999</v>
      </c>
      <c r="BC521" s="945">
        <v>7.1999999999999993</v>
      </c>
      <c r="BE521" s="666">
        <v>2011</v>
      </c>
      <c r="BF521" s="971">
        <f>IF(BE521&gt;2008,0,IF(BE521&gt;2001,1,IF(BE521&gt;1990,2,IF(BE521&gt;1980,3,IF(BE521&gt;1973,4,IF(BE521&gt;1970,5,IF(BE521&gt;1960,6,IF(BE521&gt;1958,7,IF(BE521&gt;1953,8,9)))))))))</f>
        <v>0</v>
      </c>
      <c r="BG521" s="955">
        <v>10.8</v>
      </c>
    </row>
    <row r="522" spans="1:60" ht="11.25" customHeight="1" x14ac:dyDescent="0.2">
      <c r="A522" s="936" t="s">
        <v>1454</v>
      </c>
      <c r="B522" s="948" t="s">
        <v>1455</v>
      </c>
      <c r="C522" s="1013" t="s">
        <v>108</v>
      </c>
      <c r="D522" s="1013" t="s">
        <v>4361</v>
      </c>
      <c r="E522" s="792">
        <v>11</v>
      </c>
      <c r="F522" s="1227">
        <v>313</v>
      </c>
      <c r="G522" s="1227" t="s">
        <v>106</v>
      </c>
      <c r="H522" s="1227" t="s">
        <v>106</v>
      </c>
      <c r="I522" s="947">
        <v>337.04</v>
      </c>
      <c r="J522" s="703">
        <f>(M522/I522)*100</f>
        <v>0.60526940422501785</v>
      </c>
      <c r="K522" s="950">
        <v>0.51</v>
      </c>
      <c r="L522" s="960">
        <v>4</v>
      </c>
      <c r="M522" s="694">
        <f>K522*L522</f>
        <v>2.04</v>
      </c>
      <c r="N522" s="943" t="s">
        <v>517</v>
      </c>
      <c r="O522" s="795">
        <v>0.42</v>
      </c>
      <c r="P522" s="934">
        <v>43508</v>
      </c>
      <c r="Q522" s="934">
        <v>43523</v>
      </c>
      <c r="R522" s="694">
        <f>(K522-O522)/O522*100</f>
        <v>21.428571428571434</v>
      </c>
      <c r="S522" s="759">
        <f>IF(INDEX(Historical!$D$7:$D$1439,MATCH(B522,Historical!$B$7:$B$1450,0))=0,"n/a",(INDEX(Historical!$C$7:$C$1439,MATCH(B522,Historical!$B$7:$B$1450,0))/INDEX(Historical!$D$7:$D$1439,MATCH(B522,Historical!$B$7:$B$1450,0))-1)*100)</f>
        <v>27.27272727272727</v>
      </c>
      <c r="T522" s="759">
        <f>IF(INDEX(Historical!$F$7:$F$1432,MATCH(B522,Historical!$B$7:$B$1450,0))=0,"n/a",((INDEX(Historical!$C$7:$C$1439,MATCH(B522,Historical!$B$7:$B$1450,0))/INDEX(Historical!$F$7:$F$1432,MATCH(B522,Historical!$B$7:$B$1450,0)))^(1/3)-1)*100)</f>
        <v>28.057916498749425</v>
      </c>
      <c r="U522" s="759">
        <f>IF(INDEX(Historical!$H$7:$H$1432,MATCH(B522,Historical!$B$7:$B$1450,0))=0,"n/a",((INDEX(Historical!$C$7:$C$1439,MATCH(B522,Historical!$B$7:$B$1450,0))/INDEX(Historical!$H$7:$H$1432,MATCH(B522,Historical!$B$7:$B$1450,0)))^(1/5)-1)*100)</f>
        <v>26.433216777748171</v>
      </c>
      <c r="V522" s="759" t="str">
        <f>IF(INDEX(Historical!$O$7:$O$1432,MATCH(B522,Historical!$B$7:$B$1450,0))=0,"n/a",((INDEX(Historical!$C$7:$C$1439,MATCH(B522,Historical!$B$7:$B$1450,0))/INDEX(Historical!$O$7:$O$1432,MATCH(B522,Historical!$B$7:$B$1450,0)))^(1/10)-1)*100)</f>
        <v>n/a</v>
      </c>
      <c r="W522" s="760" t="str">
        <f>IF(OR(U522&lt;=0,U522="n/a",V522&lt;=0,V522="n/a"),"n/a",U522/V522)</f>
        <v>n/a</v>
      </c>
      <c r="X522" s="761">
        <f>IF(OR(AJ522&lt;=0,AJ522="n/a",U522&lt;=0,U522="n/a"),"n/a",U522/AJ522)</f>
        <v>1.3021289053077916</v>
      </c>
      <c r="Y522" s="948"/>
      <c r="Z522" s="703">
        <f>IF(OR(AC522&lt;0.01,AC522="n/a"),"n/a",M522/AC522*100)</f>
        <v>41.803278688524593</v>
      </c>
      <c r="AA522" s="959">
        <f>IF(OR(AC522&lt;0.01,AC522="n/a"),"n/a",I522/AC522)</f>
        <v>69.06557377049181</v>
      </c>
      <c r="AB522" s="960">
        <v>12</v>
      </c>
      <c r="AC522" s="938">
        <v>4.88</v>
      </c>
      <c r="AD522" s="938">
        <v>5.17</v>
      </c>
      <c r="AE522" s="938">
        <v>27</v>
      </c>
      <c r="AF522" s="938">
        <v>19.72</v>
      </c>
      <c r="AG522" s="938">
        <v>29.099999999999998</v>
      </c>
      <c r="AH522" s="938">
        <v>8.4</v>
      </c>
      <c r="AI522" s="938">
        <v>15.8</v>
      </c>
      <c r="AJ522" s="938">
        <v>20.3</v>
      </c>
      <c r="AK522" s="938">
        <v>13.33</v>
      </c>
      <c r="AL522" s="951">
        <v>12520</v>
      </c>
      <c r="AM522" s="945">
        <v>3.5000000000000004</v>
      </c>
      <c r="AN522" s="938">
        <v>0</v>
      </c>
      <c r="AO522" s="802">
        <f>IF(U522="n/a","n/a",IF(AA522&lt;0,"n/a",IF(AA522="n/a","n/a",J522+U522-AA522)))</f>
        <v>-42.027087588518619</v>
      </c>
      <c r="AP522" s="803">
        <f>IF(U522="n/a","n/a",J522+U522)</f>
        <v>27.038486181973191</v>
      </c>
      <c r="AQ522" s="961">
        <f>IF(OR(AC522&lt;0.01,AF522="n/a"),"n/a",(I522/SQRT(22.5*AC522*(I522/AF522))-1)*100)</f>
        <v>678.02402555136746</v>
      </c>
      <c r="AR522" s="703">
        <f>INDEX(Historical!$C$7:$C$1439,MATCH(B522,Historical!$B$7:$B$1450,0))*IF(AH522="n/a",1.03,IF(AH522&lt;0,1.01,IF(AH522&gt;10,1.1,(1+AH522/100))))</f>
        <v>1.8211200000000001</v>
      </c>
      <c r="AS522" s="959">
        <f>IF($AI522="n/a",1.03*AR522,IF($AI522&lt;0,1.01*AR522,IF($AI522&gt;10,1.1*AR522,(1+$AI522/100)*AR522)))</f>
        <v>2.0032320000000001</v>
      </c>
      <c r="AT522" s="959">
        <f>IF($AK522="n/a",1.03*AS522,IF($AK522&lt;0,1.01*AS522,IF($AK522&gt;10,1.1*AS522,(1+$AK522/100)*AS522)))</f>
        <v>2.2035552000000003</v>
      </c>
      <c r="AU522" s="959">
        <f>IF($AK522="n/a",1.03*AT522,IF($AK522&lt;0,1.01*AT522,IF($AK522&gt;10,1.1*AT522,(1+$AK522/100)*AT522)))</f>
        <v>2.4239107200000003</v>
      </c>
      <c r="AV522" s="959">
        <f>IF($AK522="n/a",1.03*AU522,IF($AK522&lt;0,1.01*AU522,IF($AK522&gt;10,1.1*AU522,(1+$AK522/100)*AU522)))</f>
        <v>2.6663017920000005</v>
      </c>
      <c r="AW522" s="703">
        <f>SUM(AR522:AV522)</f>
        <v>11.118119712</v>
      </c>
      <c r="AX522" s="810">
        <f>AW522/I522*100</f>
        <v>3.29875377165915</v>
      </c>
      <c r="AY522" s="1017">
        <v>0.22</v>
      </c>
      <c r="AZ522" s="945">
        <v>95.850000000000009</v>
      </c>
      <c r="BA522" s="945">
        <v>-9.879999999999999</v>
      </c>
      <c r="BB522" s="945">
        <v>2.78</v>
      </c>
      <c r="BC522" s="945">
        <v>32.33</v>
      </c>
      <c r="BE522" s="666">
        <v>2009</v>
      </c>
      <c r="BF522" s="971">
        <f>IF(BE522&gt;2008,0,IF(BE522&gt;2001,1,IF(BE522&gt;1990,2,IF(BE522&gt;1980,3,IF(BE522&gt;1973,4,IF(BE522&gt;1970,5,IF(BE522&gt;1960,6,IF(BE522&gt;1958,7,IF(BE522&gt;1953,8,9)))))))))</f>
        <v>0</v>
      </c>
      <c r="BG522" s="955">
        <v>25.3</v>
      </c>
      <c r="BH522" s="937"/>
    </row>
    <row r="523" spans="1:60" ht="11.25" customHeight="1" x14ac:dyDescent="0.2">
      <c r="A523" s="936" t="s">
        <v>1446</v>
      </c>
      <c r="B523" s="948" t="s">
        <v>1447</v>
      </c>
      <c r="C523" s="1013" t="s">
        <v>108</v>
      </c>
      <c r="D523" s="1013" t="s">
        <v>4365</v>
      </c>
      <c r="E523" s="792">
        <v>9</v>
      </c>
      <c r="F523" s="1227">
        <v>374</v>
      </c>
      <c r="G523" s="1034" t="s">
        <v>106</v>
      </c>
      <c r="H523" s="1034" t="s">
        <v>106</v>
      </c>
      <c r="I523" s="947">
        <v>23.4</v>
      </c>
      <c r="J523" s="703">
        <f>(M523/I523)*100</f>
        <v>4.2735042735042734</v>
      </c>
      <c r="K523" s="950">
        <v>0.25</v>
      </c>
      <c r="L523" s="960">
        <v>4</v>
      </c>
      <c r="M523" s="694">
        <f>K523*L523</f>
        <v>1</v>
      </c>
      <c r="N523" s="943" t="s">
        <v>190</v>
      </c>
      <c r="O523" s="797">
        <v>0.23809523809523808</v>
      </c>
      <c r="P523" s="939">
        <v>43083</v>
      </c>
      <c r="Q523" s="939">
        <v>43103</v>
      </c>
      <c r="R523" s="694">
        <f>(K523-O523)/O523*100</f>
        <v>5.0000000000000062</v>
      </c>
      <c r="S523" s="759">
        <f>IF(INDEX(Historical!$D$7:$D$1439,MATCH(B523,Historical!$B$7:$B$1450,0))=0,"n/a",(INDEX(Historical!$C$7:$C$1439,MATCH(B523,Historical!$B$7:$B$1450,0))/INDEX(Historical!$D$7:$D$1439,MATCH(B523,Historical!$B$7:$B$1450,0))-1)*100)</f>
        <v>5.0000000000000044</v>
      </c>
      <c r="T523" s="759">
        <f>IF(INDEX(Historical!$F$7:$F$1432,MATCH(B523,Historical!$B$7:$B$1450,0))=0,"n/a",((INDEX(Historical!$C$7:$C$1439,MATCH(B523,Historical!$B$7:$B$1450,0))/INDEX(Historical!$F$7:$F$1432,MATCH(B523,Historical!$B$7:$B$1450,0)))^(1/3)-1)*100)</f>
        <v>9.4879784971972256</v>
      </c>
      <c r="U523" s="759">
        <f>IF(INDEX(Historical!$H$7:$H$1432,MATCH(B523,Historical!$B$7:$B$1450,0))=0,"n/a",((INDEX(Historical!$C$7:$C$1439,MATCH(B523,Historical!$B$7:$B$1450,0))/INDEX(Historical!$H$7:$H$1432,MATCH(B523,Historical!$B$7:$B$1450,0)))^(1/5)-1)*100)</f>
        <v>11.842691472014465</v>
      </c>
      <c r="V523" s="759">
        <f>IF(INDEX(Historical!$O$7:$O$1432,MATCH(B523,Historical!$B$7:$B$1450,0))=0,"n/a",((INDEX(Historical!$C$7:$C$1439,MATCH(B523,Historical!$B$7:$B$1450,0))/INDEX(Historical!$O$7:$O$1432,MATCH(B523,Historical!$B$7:$B$1450,0)))^(1/10)-1)*100)</f>
        <v>12.616994313374752</v>
      </c>
      <c r="W523" s="760">
        <f>IF(OR(U523&lt;=0,U523="n/a",V523&lt;=0,V523="n/a"),"n/a",U523/V523)</f>
        <v>0.93863016641455721</v>
      </c>
      <c r="X523" s="761" t="str">
        <f>IF(OR(AJ523&lt;=0,AJ523="n/a",U523&lt;=0,U523="n/a"),"n/a",U523/AJ523)</f>
        <v>n/a</v>
      </c>
      <c r="Y523" s="723" t="s">
        <v>440</v>
      </c>
      <c r="Z523" s="703" t="str">
        <f>IF(OR(AC523&lt;0.01,AC523="n/a"),"n/a",M523/AC523*100)</f>
        <v>n/a</v>
      </c>
      <c r="AA523" s="959" t="str">
        <f>IF(OR(AC523&lt;0.01,AC523="n/a"),"n/a",I523/AC523)</f>
        <v>n/a</v>
      </c>
      <c r="AB523" s="960">
        <v>12</v>
      </c>
      <c r="AC523" s="938" t="s">
        <v>137</v>
      </c>
      <c r="AD523" s="938" t="s">
        <v>137</v>
      </c>
      <c r="AE523" s="938" t="s">
        <v>137</v>
      </c>
      <c r="AF523" s="940" t="s">
        <v>137</v>
      </c>
      <c r="AG523" s="938" t="s">
        <v>137</v>
      </c>
      <c r="AH523" s="938" t="s">
        <v>137</v>
      </c>
      <c r="AI523" s="938" t="s">
        <v>137</v>
      </c>
      <c r="AJ523" s="938" t="s">
        <v>137</v>
      </c>
      <c r="AK523" s="938" t="s">
        <v>137</v>
      </c>
      <c r="AL523" s="951" t="s">
        <v>137</v>
      </c>
      <c r="AM523" s="945" t="s">
        <v>137</v>
      </c>
      <c r="AN523" s="938" t="s">
        <v>137</v>
      </c>
      <c r="AO523" s="802" t="str">
        <f>IF(U523="n/a","n/a",IF(AA523&lt;0,"n/a",IF(AA523="n/a","n/a",J523+U523-AA523)))</f>
        <v>n/a</v>
      </c>
      <c r="AP523" s="803">
        <f>IF(U523="n/a","n/a",J523+U523)</f>
        <v>16.116195745518738</v>
      </c>
      <c r="AQ523" s="961" t="str">
        <f>IF(OR(AC523&lt;0.01,AF523="n/a"),"n/a",(I523/SQRT(22.5*AC523*(I523/AF523))-1)*100)</f>
        <v>n/a</v>
      </c>
      <c r="AR523" s="703">
        <f>INDEX(Historical!$C$7:$C$1439,MATCH(B523,Historical!$B$7:$B$1450,0))*IF(AH523="n/a",1.03,IF(AH523&lt;0,1.01,IF(AH523&gt;10,1.1,(1+AH523/100))))</f>
        <v>1.03</v>
      </c>
      <c r="AS523" s="959">
        <f>IF($AI523="n/a",1.03*AR523,IF($AI523&lt;0,1.01*AR523,IF($AI523&gt;10,1.1*AR523,(1+$AI523/100)*AR523)))</f>
        <v>1.0609</v>
      </c>
      <c r="AT523" s="959">
        <f>IF($AK523="n/a",1.03*AS523,IF($AK523&lt;0,1.01*AS523,IF($AK523&gt;10,1.1*AS523,(1+$AK523/100)*AS523)))</f>
        <v>1.092727</v>
      </c>
      <c r="AU523" s="959">
        <f>IF($AK523="n/a",1.03*AT523,IF($AK523&lt;0,1.01*AT523,IF($AK523&gt;10,1.1*AT523,(1+$AK523/100)*AT523)))</f>
        <v>1.1255088100000001</v>
      </c>
      <c r="AV523" s="959">
        <f>IF($AK523="n/a",1.03*AU523,IF($AK523&lt;0,1.01*AU523,IF($AK523&gt;10,1.1*AU523,(1+$AK523/100)*AU523)))</f>
        <v>1.1592740743000001</v>
      </c>
      <c r="AW523" s="703">
        <f>SUM(AR523:AV523)</f>
        <v>5.4684098842999997</v>
      </c>
      <c r="AX523" s="810">
        <f>AW523/I523*100</f>
        <v>23.369273009829062</v>
      </c>
      <c r="AY523" s="1017" t="s">
        <v>137</v>
      </c>
      <c r="AZ523" s="945" t="s">
        <v>137</v>
      </c>
      <c r="BA523" s="945" t="s">
        <v>137</v>
      </c>
      <c r="BB523" s="945" t="s">
        <v>137</v>
      </c>
      <c r="BC523" s="945" t="s">
        <v>137</v>
      </c>
      <c r="BD523" s="984" t="s">
        <v>4290</v>
      </c>
      <c r="BE523" s="666">
        <v>2010</v>
      </c>
      <c r="BF523" s="971">
        <f>IF(BE523&gt;2008,0,IF(BE523&gt;2001,1,IF(BE523&gt;1990,2,IF(BE523&gt;1980,3,IF(BE523&gt;1973,4,IF(BE523&gt;1970,5,IF(BE523&gt;1960,6,IF(BE523&gt;1958,7,IF(BE523&gt;1953,8,9)))))))))</f>
        <v>0</v>
      </c>
      <c r="BG523" s="955" t="s">
        <v>137</v>
      </c>
    </row>
    <row r="524" spans="1:60" ht="11.25" customHeight="1" x14ac:dyDescent="0.2">
      <c r="A524" s="944" t="s">
        <v>1287</v>
      </c>
      <c r="B524" s="948" t="s">
        <v>1288</v>
      </c>
      <c r="C524" s="1013" t="s">
        <v>112</v>
      </c>
      <c r="D524" s="1013" t="s">
        <v>4348</v>
      </c>
      <c r="E524" s="792">
        <v>8</v>
      </c>
      <c r="F524" s="1227">
        <v>610</v>
      </c>
      <c r="G524" s="1227" t="s">
        <v>106</v>
      </c>
      <c r="H524" s="1227" t="s">
        <v>106</v>
      </c>
      <c r="I524" s="938">
        <v>45.34</v>
      </c>
      <c r="J524" s="703">
        <f>(M524/I524)*100</f>
        <v>1.8526687251874723</v>
      </c>
      <c r="K524" s="950">
        <v>0.21</v>
      </c>
      <c r="L524" s="960">
        <v>4</v>
      </c>
      <c r="M524" s="694">
        <f>K524*L524</f>
        <v>0.84</v>
      </c>
      <c r="N524" s="943" t="s">
        <v>493</v>
      </c>
      <c r="O524" s="795">
        <v>0.19750000000000001</v>
      </c>
      <c r="P524" s="934">
        <v>43707</v>
      </c>
      <c r="Q524" s="934">
        <v>43753</v>
      </c>
      <c r="R524" s="694">
        <f>(K524-O524)/O524*100</f>
        <v>6.329113924050624</v>
      </c>
      <c r="S524" s="759">
        <f>IF(INDEX(Historical!$D$7:$D$1439,MATCH(B524,Historical!$B$7:$B$1450,0))=0,"n/a",(INDEX(Historical!$C$7:$C$1439,MATCH(B524,Historical!$B$7:$B$1450,0))/INDEX(Historical!$D$7:$D$1439,MATCH(B524,Historical!$B$7:$B$1450,0))-1)*100)</f>
        <v>6.8840579710145011</v>
      </c>
      <c r="T524" s="759">
        <f>IF(INDEX(Historical!$F$7:$F$1432,MATCH(B524,Historical!$B$7:$B$1450,0))=0,"n/a",((INDEX(Historical!$C$7:$C$1439,MATCH(B524,Historical!$B$7:$B$1450,0))/INDEX(Historical!$F$7:$F$1432,MATCH(B524,Historical!$B$7:$B$1450,0)))^(1/3)-1)*100)</f>
        <v>9.1269589693240061</v>
      </c>
      <c r="U524" s="759">
        <f>IF(INDEX(Historical!$H$7:$H$1432,MATCH(B524,Historical!$B$7:$B$1450,0))=0,"n/a",((INDEX(Historical!$C$7:$C$1439,MATCH(B524,Historical!$B$7:$B$1450,0))/INDEX(Historical!$H$7:$H$1432,MATCH(B524,Historical!$B$7:$B$1450,0)))^(1/5)-1)*100)</f>
        <v>9.1977482660523524</v>
      </c>
      <c r="V524" s="759">
        <f>IF(INDEX(Historical!$O$7:$O$1432,MATCH(B524,Historical!$B$7:$B$1450,0))=0,"n/a",((INDEX(Historical!$C$7:$C$1439,MATCH(B524,Historical!$B$7:$B$1450,0))/INDEX(Historical!$O$7:$O$1432,MATCH(B524,Historical!$B$7:$B$1450,0)))^(1/10)-1)*100)</f>
        <v>7.6767493355860195</v>
      </c>
      <c r="W524" s="760">
        <f>IF(OR(U524&lt;=0,U524="n/a",V524&lt;=0,V524="n/a"),"n/a",U524/V524)</f>
        <v>1.19813059720677</v>
      </c>
      <c r="X524" s="761">
        <f>IF(OR(AJ524&lt;=0,AJ524="n/a",U524&lt;=0,U524="n/a"),"n/a",U524/AJ524)</f>
        <v>0.85960264168713585</v>
      </c>
      <c r="Y524" s="948"/>
      <c r="Z524" s="703">
        <f>IF(OR(AC524&lt;0.01,AC524="n/a"),"n/a",M524/AC524*100)</f>
        <v>30.76923076923077</v>
      </c>
      <c r="AA524" s="959">
        <f>IF(OR(AC524&lt;0.01,AC524="n/a"),"n/a",I524/AC524)</f>
        <v>16.608058608058609</v>
      </c>
      <c r="AB524" s="960">
        <v>5</v>
      </c>
      <c r="AC524" s="938">
        <v>2.73</v>
      </c>
      <c r="AD524" s="938" t="s">
        <v>137</v>
      </c>
      <c r="AE524" s="938">
        <v>1.05</v>
      </c>
      <c r="AF524" s="938">
        <v>3.78</v>
      </c>
      <c r="AG524" s="938">
        <v>20</v>
      </c>
      <c r="AH524" s="938">
        <v>-5.8000000000000007</v>
      </c>
      <c r="AI524" s="938">
        <v>9.83</v>
      </c>
      <c r="AJ524" s="938">
        <v>10.7</v>
      </c>
      <c r="AK524" s="938" t="s">
        <v>137</v>
      </c>
      <c r="AL524" s="951">
        <v>2700</v>
      </c>
      <c r="AM524" s="945">
        <v>0.1</v>
      </c>
      <c r="AN524" s="938">
        <v>0.39</v>
      </c>
      <c r="AO524" s="802">
        <f>IF(U524="n/a","n/a",IF(AA524&lt;0,"n/a",IF(AA524="n/a","n/a",J524+U524-AA524)))</f>
        <v>-5.5576416168187848</v>
      </c>
      <c r="AP524" s="803">
        <f>IF(U524="n/a","n/a",J524+U524)</f>
        <v>11.050416991239825</v>
      </c>
      <c r="AQ524" s="961">
        <f>IF(OR(AC524&lt;0.01,AF524="n/a"),"n/a",(I524/SQRT(22.5*AC524*(I524/AF524))-1)*100)</f>
        <v>67.037536085571077</v>
      </c>
      <c r="AR524" s="703">
        <f>INDEX(Historical!$C$7:$C$1439,MATCH(B524,Historical!$B$7:$B$1450,0))*IF(AH524="n/a",1.03,IF(AH524&lt;0,1.01,IF(AH524&gt;10,1.1,(1+AH524/100))))</f>
        <v>0.74487500000000006</v>
      </c>
      <c r="AS524" s="959">
        <f>IF($AI524="n/a",1.03*AR524,IF($AI524&lt;0,1.01*AR524,IF($AI524&gt;10,1.1*AR524,(1+$AI524/100)*AR524)))</f>
        <v>0.81809621250000009</v>
      </c>
      <c r="AT524" s="959">
        <f>IF($AK524="n/a",1.03*AS524,IF($AK524&lt;0,1.01*AS524,IF($AK524&gt;10,1.1*AS524,(1+$AK524/100)*AS524)))</f>
        <v>0.8426390988750001</v>
      </c>
      <c r="AU524" s="959">
        <f>IF($AK524="n/a",1.03*AT524,IF($AK524&lt;0,1.01*AT524,IF($AK524&gt;10,1.1*AT524,(1+$AK524/100)*AT524)))</f>
        <v>0.86791827184125014</v>
      </c>
      <c r="AV524" s="959">
        <f>IF($AK524="n/a",1.03*AU524,IF($AK524&lt;0,1.01*AU524,IF($AK524&gt;10,1.1*AU524,(1+$AK524/100)*AU524)))</f>
        <v>0.89395581999648766</v>
      </c>
      <c r="AW524" s="703">
        <f>SUM(AR524:AV524)</f>
        <v>4.1674844032127378</v>
      </c>
      <c r="AX524" s="810">
        <f>AW524/I524*100</f>
        <v>9.1916285911176381</v>
      </c>
      <c r="AY524" s="1017">
        <v>1.62</v>
      </c>
      <c r="AZ524" s="945">
        <v>58.199999999999996</v>
      </c>
      <c r="BA524" s="945">
        <v>-1.28</v>
      </c>
      <c r="BB524" s="945">
        <v>10.82</v>
      </c>
      <c r="BC524" s="945">
        <v>25.06</v>
      </c>
      <c r="BE524" s="666">
        <v>2012</v>
      </c>
      <c r="BF524" s="971">
        <f>IF(BE524&gt;2008,0,IF(BE524&gt;2001,1,IF(BE524&gt;1990,2,IF(BE524&gt;1980,3,IF(BE524&gt;1973,4,IF(BE524&gt;1970,5,IF(BE524&gt;1960,6,IF(BE524&gt;1958,7,IF(BE524&gt;1953,8,9)))))))))</f>
        <v>0</v>
      </c>
      <c r="BG524" s="955">
        <v>9.1</v>
      </c>
      <c r="BH524" s="937"/>
    </row>
    <row r="525" spans="1:60" ht="11.25" customHeight="1" x14ac:dyDescent="0.2">
      <c r="A525" s="936" t="s">
        <v>1458</v>
      </c>
      <c r="B525" s="948" t="s">
        <v>1459</v>
      </c>
      <c r="C525" s="1013" t="s">
        <v>108</v>
      </c>
      <c r="D525" s="1013" t="s">
        <v>118</v>
      </c>
      <c r="E525" s="792">
        <v>10</v>
      </c>
      <c r="F525" s="1227">
        <v>368</v>
      </c>
      <c r="G525" s="1237" t="s">
        <v>115</v>
      </c>
      <c r="H525" s="1237" t="s">
        <v>115</v>
      </c>
      <c r="I525" s="947">
        <v>98.8</v>
      </c>
      <c r="J525" s="703">
        <f>(M525/I525)*100</f>
        <v>1.8421052631578949</v>
      </c>
      <c r="K525" s="950">
        <v>0.45500000000000002</v>
      </c>
      <c r="L525" s="960">
        <v>4</v>
      </c>
      <c r="M525" s="694">
        <f>K525*L525</f>
        <v>1.82</v>
      </c>
      <c r="N525" s="943" t="s">
        <v>107</v>
      </c>
      <c r="O525" s="795">
        <v>0.41499999999999998</v>
      </c>
      <c r="P525" s="934">
        <v>43656</v>
      </c>
      <c r="Q525" s="934">
        <v>43692</v>
      </c>
      <c r="R525" s="694">
        <f>(K525-O525)/O525*100</f>
        <v>9.6385542168674796</v>
      </c>
      <c r="S525" s="759">
        <f>IF(INDEX(Historical!$D$7:$D$1439,MATCH(B525,Historical!$B$7:$B$1450,0))=0,"n/a",(INDEX(Historical!$C$7:$C$1439,MATCH(B525,Historical!$B$7:$B$1450,0))/INDEX(Historical!$D$7:$D$1439,MATCH(B525,Historical!$B$7:$B$1450,0))-1)*100)</f>
        <v>10.489510489510479</v>
      </c>
      <c r="T525" s="759">
        <f>IF(INDEX(Historical!$F$7:$F$1432,MATCH(B525,Historical!$B$7:$B$1450,0))=0,"n/a",((INDEX(Historical!$C$7:$C$1439,MATCH(B525,Historical!$B$7:$B$1450,0))/INDEX(Historical!$F$7:$F$1432,MATCH(B525,Historical!$B$7:$B$1450,0)))^(1/3)-1)*100)</f>
        <v>10.219480540253834</v>
      </c>
      <c r="U525" s="759">
        <f>IF(INDEX(Historical!$H$7:$H$1432,MATCH(B525,Historical!$B$7:$B$1450,0))=0,"n/a",((INDEX(Historical!$C$7:$C$1439,MATCH(B525,Historical!$B$7:$B$1450,0))/INDEX(Historical!$H$7:$H$1432,MATCH(B525,Historical!$B$7:$B$1450,0)))^(1/5)-1)*100)</f>
        <v>10.478347805926491</v>
      </c>
      <c r="V525" s="759">
        <f>IF(INDEX(Historical!$O$7:$O$1432,MATCH(B525,Historical!$B$7:$B$1450,0))=0,"n/a",((INDEX(Historical!$C$7:$C$1439,MATCH(B525,Historical!$B$7:$B$1450,0))/INDEX(Historical!$O$7:$O$1432,MATCH(B525,Historical!$B$7:$B$1450,0)))^(1/10)-1)*100)</f>
        <v>7.0426149595711474</v>
      </c>
      <c r="W525" s="760">
        <f>IF(OR(U525&lt;=0,U525="n/a",V525&lt;=0,V525="n/a"),"n/a",U525/V525)</f>
        <v>1.4878490256926611</v>
      </c>
      <c r="X525" s="761">
        <f>IF(OR(AJ525&lt;=0,AJ525="n/a",U525&lt;=0,U525="n/a"),"n/a",U525/AJ525)</f>
        <v>1.7759911535468631</v>
      </c>
      <c r="Y525" s="717"/>
      <c r="Z525" s="703">
        <f>IF(OR(AC525&lt;0.01,AC525="n/a"),"n/a",M525/AC525*100)</f>
        <v>55.657492354740072</v>
      </c>
      <c r="AA525" s="959">
        <f>IF(OR(AC525&lt;0.01,AC525="n/a"),"n/a",I525/AC525)</f>
        <v>30.214067278287462</v>
      </c>
      <c r="AB525" s="960">
        <v>12</v>
      </c>
      <c r="AC525" s="938">
        <v>3.27</v>
      </c>
      <c r="AD525" s="938">
        <v>3.66</v>
      </c>
      <c r="AE525" s="938">
        <v>3.4</v>
      </c>
      <c r="AF525" s="938">
        <v>6.41</v>
      </c>
      <c r="AG525" s="938">
        <v>21.9</v>
      </c>
      <c r="AH525" s="938">
        <v>-14.299999999999999</v>
      </c>
      <c r="AI525" s="938">
        <v>11.360000000000001</v>
      </c>
      <c r="AJ525" s="938">
        <v>5.8999999999999995</v>
      </c>
      <c r="AK525" s="938">
        <v>8.4</v>
      </c>
      <c r="AL525" s="951">
        <v>51010</v>
      </c>
      <c r="AM525" s="945">
        <v>0.2</v>
      </c>
      <c r="AN525" s="938">
        <v>1.65</v>
      </c>
      <c r="AO525" s="802">
        <f>IF(U525="n/a","n/a",IF(AA525&lt;0,"n/a",IF(AA525="n/a","n/a",J525+U525-AA525)))</f>
        <v>-17.893614209203076</v>
      </c>
      <c r="AP525" s="803">
        <f>IF(U525="n/a","n/a",J525+U525)</f>
        <v>12.320453069084387</v>
      </c>
      <c r="AQ525" s="961">
        <f>IF(OR(AC525&lt;0.01,AF525="n/a"),"n/a",(I525/SQRT(22.5*AC525*(I525/AF525))-1)*100)</f>
        <v>193.38800343104432</v>
      </c>
      <c r="AR525" s="703">
        <f>INDEX(Historical!$C$7:$C$1439,MATCH(B525,Historical!$B$7:$B$1450,0))*IF(AH525="n/a",1.03,IF(AH525&lt;0,1.01,IF(AH525&gt;10,1.1,(1+AH525/100))))</f>
        <v>1.5958000000000001</v>
      </c>
      <c r="AS525" s="959">
        <f>IF($AI525="n/a",1.03*AR525,IF($AI525&lt;0,1.01*AR525,IF($AI525&gt;10,1.1*AR525,(1+$AI525/100)*AR525)))</f>
        <v>1.7553800000000002</v>
      </c>
      <c r="AT525" s="959">
        <f>IF($AK525="n/a",1.03*AS525,IF($AK525&lt;0,1.01*AS525,IF($AK525&gt;10,1.1*AS525,(1+$AK525/100)*AS525)))</f>
        <v>1.9028319200000003</v>
      </c>
      <c r="AU525" s="959">
        <f>IF($AK525="n/a",1.03*AT525,IF($AK525&lt;0,1.01*AT525,IF($AK525&gt;10,1.1*AT525,(1+$AK525/100)*AT525)))</f>
        <v>2.0626698012800007</v>
      </c>
      <c r="AV525" s="959">
        <f>IF($AK525="n/a",1.03*AU525,IF($AK525&lt;0,1.01*AU525,IF($AK525&gt;10,1.1*AU525,(1+$AK525/100)*AU525)))</f>
        <v>2.235934064587521</v>
      </c>
      <c r="AW525" s="703">
        <f>SUM(AR525:AV525)</f>
        <v>9.5526157858675234</v>
      </c>
      <c r="AX525" s="810">
        <f>AW525/I525*100</f>
        <v>9.6686394593800848</v>
      </c>
      <c r="AY525" s="1017">
        <v>0.76</v>
      </c>
      <c r="AZ525" s="945">
        <v>32.97</v>
      </c>
      <c r="BA525" s="945">
        <v>-4.42</v>
      </c>
      <c r="BB525" s="945">
        <v>-0.52</v>
      </c>
      <c r="BC525" s="945">
        <v>8.86</v>
      </c>
      <c r="BE525" s="666">
        <v>2010</v>
      </c>
      <c r="BF525" s="971">
        <f>IF(BE525&gt;2008,0,IF(BE525&gt;2001,1,IF(BE525&gt;1990,2,IF(BE525&gt;1980,3,IF(BE525&gt;1973,4,IF(BE525&gt;1970,5,IF(BE525&gt;1960,6,IF(BE525&gt;1958,7,IF(BE525&gt;1953,8,9)))))))))</f>
        <v>0</v>
      </c>
      <c r="BG525" s="955">
        <v>7.1</v>
      </c>
      <c r="BH525" s="936"/>
    </row>
    <row r="526" spans="1:60" ht="11.25" customHeight="1" x14ac:dyDescent="0.2">
      <c r="A526" s="936" t="s">
        <v>109</v>
      </c>
      <c r="B526" s="948" t="s">
        <v>110</v>
      </c>
      <c r="C526" s="1013" t="s">
        <v>112</v>
      </c>
      <c r="D526" s="1013" t="s">
        <v>4387</v>
      </c>
      <c r="E526" s="792">
        <v>61</v>
      </c>
      <c r="F526" s="1227">
        <v>8</v>
      </c>
      <c r="G526" s="1204" t="s">
        <v>37</v>
      </c>
      <c r="H526" s="1204" t="s">
        <v>37</v>
      </c>
      <c r="I526" s="938">
        <v>174.72</v>
      </c>
      <c r="J526" s="703">
        <f>(M526/I526)*100</f>
        <v>3.296703296703297</v>
      </c>
      <c r="K526" s="950">
        <v>1.44</v>
      </c>
      <c r="L526" s="960">
        <v>4</v>
      </c>
      <c r="M526" s="694">
        <f>K526*L526</f>
        <v>5.76</v>
      </c>
      <c r="N526" s="943" t="s">
        <v>111</v>
      </c>
      <c r="O526" s="795">
        <v>1.36</v>
      </c>
      <c r="P526" s="934">
        <v>43510</v>
      </c>
      <c r="Q526" s="934">
        <v>43536</v>
      </c>
      <c r="R526" s="694">
        <f>(K526-O526)/O526*100</f>
        <v>5.8823529411764595</v>
      </c>
      <c r="S526" s="759">
        <f>IF(INDEX(Historical!$D$7:$D$1439,MATCH(B526,Historical!$B$7:$B$1450,0))=0,"n/a",(INDEX(Historical!$C$7:$C$1439,MATCH(B526,Historical!$B$7:$B$1450,0))/INDEX(Historical!$D$7:$D$1439,MATCH(B526,Historical!$B$7:$B$1450,0))-1)*100)</f>
        <v>15.744680851063841</v>
      </c>
      <c r="T526" s="759">
        <f>IF(INDEX(Historical!$F$7:$F$1432,MATCH(B526,Historical!$B$7:$B$1450,0))=0,"n/a",((INDEX(Historical!$C$7:$C$1439,MATCH(B526,Historical!$B$7:$B$1450,0))/INDEX(Historical!$F$7:$F$1432,MATCH(B526,Historical!$B$7:$B$1450,0)))^(1/3)-1)*100)</f>
        <v>9.8849835900442162</v>
      </c>
      <c r="U526" s="759">
        <f>IF(INDEX(Historical!$H$7:$H$1432,MATCH(B526,Historical!$B$7:$B$1450,0))=0,"n/a",((INDEX(Historical!$C$7:$C$1439,MATCH(B526,Historical!$B$7:$B$1450,0))/INDEX(Historical!$H$7:$H$1432,MATCH(B526,Historical!$B$7:$B$1450,0)))^(1/5)-1)*100)</f>
        <v>16.453631622684096</v>
      </c>
      <c r="V526" s="759">
        <f>IF(INDEX(Historical!$O$7:$O$1432,MATCH(B526,Historical!$B$7:$B$1450,0))=0,"n/a",((INDEX(Historical!$C$7:$C$1439,MATCH(B526,Historical!$B$7:$B$1450,0))/INDEX(Historical!$O$7:$O$1432,MATCH(B526,Historical!$B$7:$B$1450,0)))^(1/10)-1)*100)</f>
        <v>10.524075385601739</v>
      </c>
      <c r="W526" s="760">
        <f>IF(OR(U526&lt;=0,U526="n/a",V526&lt;=0,V526="n/a"),"n/a",U526/V526)</f>
        <v>1.5634277615679888</v>
      </c>
      <c r="X526" s="761">
        <f>IF(OR(AJ526&lt;=0,AJ526="n/a",U526&lt;=0,U526="n/a"),"n/a",U526/AJ526)</f>
        <v>2.5708799410443897</v>
      </c>
      <c r="Y526" s="948"/>
      <c r="Z526" s="703">
        <f>IF(OR(AC526&lt;0.01,AC526="n/a"),"n/a",M526/AC526*100)</f>
        <v>61.472785485592318</v>
      </c>
      <c r="AA526" s="959">
        <f>IF(OR(AC526&lt;0.01,AC526="n/a"),"n/a",I526/AC526)</f>
        <v>18.646744930629669</v>
      </c>
      <c r="AB526" s="960">
        <v>12</v>
      </c>
      <c r="AC526" s="938">
        <v>9.3699999999999992</v>
      </c>
      <c r="AD526" s="938">
        <v>5.52</v>
      </c>
      <c r="AE526" s="938">
        <v>3.24</v>
      </c>
      <c r="AF526" s="938">
        <v>10.57</v>
      </c>
      <c r="AG526" s="938">
        <v>53.300000000000004</v>
      </c>
      <c r="AH526" s="938">
        <v>0.1</v>
      </c>
      <c r="AI526" s="938">
        <v>9.1300000000000008</v>
      </c>
      <c r="AJ526" s="938">
        <v>6.4</v>
      </c>
      <c r="AK526" s="938">
        <v>3.4299999999999997</v>
      </c>
      <c r="AL526" s="951">
        <v>104830</v>
      </c>
      <c r="AM526" s="945">
        <v>0.1</v>
      </c>
      <c r="AN526" s="938">
        <v>1.7</v>
      </c>
      <c r="AO526" s="802">
        <f>IF(U526="n/a","n/a",IF(AA526&lt;0,"n/a",IF(AA526="n/a","n/a",J526+U526-AA526)))</f>
        <v>1.1035899887577223</v>
      </c>
      <c r="AP526" s="803">
        <f>IF(U526="n/a","n/a",J526+U526)</f>
        <v>19.750334919387392</v>
      </c>
      <c r="AQ526" s="961">
        <f>IF(OR(AC526&lt;0.01,AF526="n/a"),"n/a",(I526/SQRT(22.5*AC526*(I526/AF526))-1)*100)</f>
        <v>195.97003896172077</v>
      </c>
      <c r="AR526" s="703">
        <f>INDEX(Historical!$C$7:$C$1439,MATCH(B526,Historical!$B$7:$B$1450,0))*IF(AH526="n/a",1.03,IF(AH526&lt;0,1.01,IF(AH526&gt;10,1.1,(1+AH526/100))))</f>
        <v>5.4454399999999996</v>
      </c>
      <c r="AS526" s="959">
        <f>IF($AI526="n/a",1.03*AR526,IF($AI526&lt;0,1.01*AR526,IF($AI526&gt;10,1.1*AR526,(1+$AI526/100)*AR526)))</f>
        <v>5.9426086719999995</v>
      </c>
      <c r="AT526" s="959">
        <f>IF($AK526="n/a",1.03*AS526,IF($AK526&lt;0,1.01*AS526,IF($AK526&gt;10,1.1*AS526,(1+$AK526/100)*AS526)))</f>
        <v>6.1464401494495995</v>
      </c>
      <c r="AU526" s="959">
        <f>IF($AK526="n/a",1.03*AT526,IF($AK526&lt;0,1.01*AT526,IF($AK526&gt;10,1.1*AT526,(1+$AK526/100)*AT526)))</f>
        <v>6.3572630465757207</v>
      </c>
      <c r="AV526" s="959">
        <f>IF($AK526="n/a",1.03*AU526,IF($AK526&lt;0,1.01*AU526,IF($AK526&gt;10,1.1*AU526,(1+$AK526/100)*AU526)))</f>
        <v>6.5753171690732684</v>
      </c>
      <c r="AW526" s="703">
        <f>SUM(AR526:AV526)</f>
        <v>30.467069037098589</v>
      </c>
      <c r="AX526" s="810">
        <f>AW526/I526*100</f>
        <v>17.437653981855878</v>
      </c>
      <c r="AY526" s="1017">
        <v>1.0900000000000001</v>
      </c>
      <c r="AZ526" s="945">
        <v>9.67</v>
      </c>
      <c r="BA526" s="945">
        <v>-20.49</v>
      </c>
      <c r="BB526" s="945">
        <v>2.7</v>
      </c>
      <c r="BC526" s="945">
        <v>-8.85</v>
      </c>
      <c r="BE526" s="666">
        <v>1959</v>
      </c>
      <c r="BF526" s="971">
        <f>IF(BE526&gt;2008,0,IF(BE526&gt;2001,1,IF(BE526&gt;1990,2,IF(BE526&gt;1980,3,IF(BE526&gt;1973,4,IF(BE526&gt;1970,5,IF(BE526&gt;1960,6,IF(BE526&gt;1958,7,IF(BE526&gt;1953,8,9)))))))))</f>
        <v>7</v>
      </c>
      <c r="BG526" s="955">
        <v>14.299999999999999</v>
      </c>
      <c r="BH526" s="937"/>
    </row>
    <row r="527" spans="1:60" s="838" customFormat="1" ht="11.25" customHeight="1" x14ac:dyDescent="0.2">
      <c r="A527" s="698" t="s">
        <v>671</v>
      </c>
      <c r="B527" s="846" t="s">
        <v>672</v>
      </c>
      <c r="C527" s="1013" t="s">
        <v>179</v>
      </c>
      <c r="D527" s="1013" t="s">
        <v>4363</v>
      </c>
      <c r="E527" s="818">
        <v>19</v>
      </c>
      <c r="F527" s="1227">
        <v>175</v>
      </c>
      <c r="G527" s="1236" t="s">
        <v>106</v>
      </c>
      <c r="H527" s="1236" t="s">
        <v>106</v>
      </c>
      <c r="I527" s="819">
        <v>66.14</v>
      </c>
      <c r="J527" s="820">
        <f>(M527/I527)*100</f>
        <v>6.1233746598125185</v>
      </c>
      <c r="K527" s="844">
        <v>1.0125</v>
      </c>
      <c r="L527" s="822">
        <v>4</v>
      </c>
      <c r="M527" s="823">
        <f>K527*L527</f>
        <v>4.05</v>
      </c>
      <c r="N527" s="824" t="s">
        <v>107</v>
      </c>
      <c r="O527" s="845">
        <v>1.0049999999999999</v>
      </c>
      <c r="P527" s="826">
        <v>43683</v>
      </c>
      <c r="Q527" s="826">
        <v>43691</v>
      </c>
      <c r="R527" s="823">
        <f>(K527-O527)/O527*100</f>
        <v>0.74626865671642417</v>
      </c>
      <c r="S527" s="759">
        <f>IF(INDEX(Historical!$D$7:$D$1439,MATCH(B527,Historical!$B$7:$B$1450,0))=0,"n/a",(INDEX(Historical!$C$7:$C$1439,MATCH(B527,Historical!$B$7:$B$1450,0))/INDEX(Historical!$D$7:$D$1439,MATCH(B527,Historical!$B$7:$B$1450,0))-1)*100)</f>
        <v>7.6650106458481249</v>
      </c>
      <c r="T527" s="759">
        <f>IF(INDEX(Historical!$F$7:$F$1432,MATCH(B527,Historical!$B$7:$B$1450,0))=0,"n/a",((INDEX(Historical!$C$7:$C$1439,MATCH(B527,Historical!$B$7:$B$1450,0))/INDEX(Historical!$F$7:$F$1432,MATCH(B527,Historical!$B$7:$B$1450,0)))^(1/3)-1)*100)</f>
        <v>9.1680811549087693</v>
      </c>
      <c r="U527" s="759">
        <f>IF(INDEX(Historical!$H$7:$H$1432,MATCH(B527,Historical!$B$7:$B$1450,0))=0,"n/a",((INDEX(Historical!$C$7:$C$1439,MATCH(B527,Historical!$B$7:$B$1450,0))/INDEX(Historical!$H$7:$H$1432,MATCH(B527,Historical!$B$7:$B$1450,0)))^(1/5)-1)*100)</f>
        <v>12.575717597746516</v>
      </c>
      <c r="V527" s="759">
        <f>IF(INDEX(Historical!$O$7:$O$1432,MATCH(B527,Historical!$B$7:$B$1450,0))=0,"n/a",((INDEX(Historical!$C$7:$C$1439,MATCH(B527,Historical!$B$7:$B$1450,0))/INDEX(Historical!$O$7:$O$1432,MATCH(B527,Historical!$B$7:$B$1450,0)))^(1/10)-1)*100)</f>
        <v>10.791577584678326</v>
      </c>
      <c r="W527" s="827">
        <f>IF(OR(U527&lt;=0,U527="n/a",V527&lt;=0,V527="n/a"),"n/a",U527/V527)</f>
        <v>1.1653270802223836</v>
      </c>
      <c r="X527" s="828">
        <f>IF(OR(AJ527&lt;=0,AJ527="n/a",U527&lt;=0,U527="n/a"),"n/a",U527/AJ527)</f>
        <v>0.70255405574002894</v>
      </c>
      <c r="Y527" s="839"/>
      <c r="Z527" s="820">
        <f>IF(OR(AC527&lt;0.01,AC527="n/a"),"n/a",M527/AC527*100)</f>
        <v>69.587628865979383</v>
      </c>
      <c r="AA527" s="830">
        <f>IF(OR(AC527&lt;0.01,AC527="n/a"),"n/a",I527/AC527)</f>
        <v>11.364261168384878</v>
      </c>
      <c r="AB527" s="822">
        <v>12</v>
      </c>
      <c r="AC527" s="831">
        <v>5.82</v>
      </c>
      <c r="AD527" s="831">
        <v>3.83</v>
      </c>
      <c r="AE527" s="831">
        <v>5.43</v>
      </c>
      <c r="AF527" s="831">
        <v>5.72</v>
      </c>
      <c r="AG527" s="831">
        <v>53.400000000000006</v>
      </c>
      <c r="AH527" s="831">
        <v>53.2</v>
      </c>
      <c r="AI527" s="831">
        <v>8.5</v>
      </c>
      <c r="AJ527" s="831">
        <v>17.899999999999999</v>
      </c>
      <c r="AK527" s="831">
        <v>2.94</v>
      </c>
      <c r="AL527" s="832">
        <v>15080</v>
      </c>
      <c r="AM527" s="833">
        <v>0.1</v>
      </c>
      <c r="AN527" s="831">
        <v>1.64</v>
      </c>
      <c r="AO527" s="834">
        <f>IF(U527="n/a","n/a",IF(AA527&lt;0,"n/a",IF(AA527="n/a","n/a",J527+U527-AA527)))</f>
        <v>7.3348310891741555</v>
      </c>
      <c r="AP527" s="835">
        <f>IF(U527="n/a","n/a",J527+U527)</f>
        <v>18.699092257559034</v>
      </c>
      <c r="AQ527" s="836">
        <f>IF(OR(AC527&lt;0.01,AF527="n/a"),"n/a",(I527/SQRT(22.5*AC527*(I527/AF527))-1)*100)</f>
        <v>69.971989696552981</v>
      </c>
      <c r="AR527" s="703">
        <f>INDEX(Historical!$C$7:$C$1439,MATCH(B527,Historical!$B$7:$B$1450,0))*IF(AH527="n/a",1.03,IF(AH527&lt;0,1.01,IF(AH527&gt;10,1.1,(1+AH527/100))))</f>
        <v>4.1717500000000003</v>
      </c>
      <c r="AS527" s="830">
        <f>IF($AI527="n/a",1.03*AR527,IF($AI527&lt;0,1.01*AR527,IF($AI527&gt;10,1.1*AR527,(1+$AI527/100)*AR527)))</f>
        <v>4.5263487500000004</v>
      </c>
      <c r="AT527" s="830">
        <f>IF($AK527="n/a",1.03*AS527,IF($AK527&lt;0,1.01*AS527,IF($AK527&gt;10,1.1*AS527,(1+$AK527/100)*AS527)))</f>
        <v>4.6594234032500008</v>
      </c>
      <c r="AU527" s="830">
        <f>IF($AK527="n/a",1.03*AT527,IF($AK527&lt;0,1.01*AT527,IF($AK527&gt;10,1.1*AT527,(1+$AK527/100)*AT527)))</f>
        <v>4.796410451305551</v>
      </c>
      <c r="AV527" s="830">
        <f>IF($AK527="n/a",1.03*AU527,IF($AK527&lt;0,1.01*AU527,IF($AK527&gt;10,1.1*AU527,(1+$AK527/100)*AU527)))</f>
        <v>4.9374249185739343</v>
      </c>
      <c r="AW527" s="820">
        <f>SUM(AR527:AV527)</f>
        <v>23.091357523129485</v>
      </c>
      <c r="AX527" s="837">
        <f>AW527/I527*100</f>
        <v>34.912847782173394</v>
      </c>
      <c r="AY527" s="1018">
        <v>0.74</v>
      </c>
      <c r="AZ527" s="833">
        <v>21.92</v>
      </c>
      <c r="BA527" s="833">
        <v>-9.27</v>
      </c>
      <c r="BB527" s="833">
        <v>3.66</v>
      </c>
      <c r="BC527" s="833">
        <v>7.3599999999999994</v>
      </c>
      <c r="BD527" s="985"/>
      <c r="BE527" s="666">
        <v>2001</v>
      </c>
      <c r="BF527" s="971">
        <f>IF(BE527&gt;2008,0,IF(BE527&gt;2001,1,IF(BE527&gt;1990,2,IF(BE527&gt;1980,3,IF(BE527&gt;1973,4,IF(BE527&gt;1970,5,IF(BE527&gt;1960,6,IF(BE527&gt;1958,7,IF(BE527&gt;1953,8,9)))))))))</f>
        <v>2</v>
      </c>
      <c r="BG527" s="892">
        <v>17.299999999999997</v>
      </c>
    </row>
    <row r="528" spans="1:60" ht="11.25" customHeight="1" x14ac:dyDescent="0.2">
      <c r="A528" s="953" t="s">
        <v>4024</v>
      </c>
      <c r="B528" s="948" t="s">
        <v>4025</v>
      </c>
      <c r="C528" s="1013" t="s">
        <v>108</v>
      </c>
      <c r="D528" s="1013" t="s">
        <v>4365</v>
      </c>
      <c r="E528" s="792">
        <v>6</v>
      </c>
      <c r="F528" s="1227">
        <v>746</v>
      </c>
      <c r="G528" s="1204" t="s">
        <v>106</v>
      </c>
      <c r="H528" s="1204" t="s">
        <v>106</v>
      </c>
      <c r="I528" s="947">
        <v>32.22</v>
      </c>
      <c r="J528" s="703">
        <f>(M528/I528)*100</f>
        <v>3.1036623215394168</v>
      </c>
      <c r="K528" s="950">
        <v>0.25</v>
      </c>
      <c r="L528" s="960">
        <v>4</v>
      </c>
      <c r="M528" s="694">
        <f>K528*L528</f>
        <v>1</v>
      </c>
      <c r="N528" s="943" t="s">
        <v>164</v>
      </c>
      <c r="O528" s="795">
        <v>0.13</v>
      </c>
      <c r="P528" s="934">
        <v>43454</v>
      </c>
      <c r="Q528" s="934">
        <v>43467</v>
      </c>
      <c r="R528" s="694">
        <f>(K528-O528)/O528*100</f>
        <v>92.307692307692307</v>
      </c>
      <c r="S528" s="759">
        <f>IF(INDEX(Historical!$D$7:$D$1439,MATCH(B528,Historical!$B$7:$B$1450,0))=0,"n/a",(INDEX(Historical!$C$7:$C$1439,MATCH(B528,Historical!$B$7:$B$1450,0))/INDEX(Historical!$D$7:$D$1439,MATCH(B528,Historical!$B$7:$B$1450,0))-1)*100)</f>
        <v>56.574923547400616</v>
      </c>
      <c r="T528" s="759">
        <f>IF(INDEX(Historical!$F$7:$F$1432,MATCH(B528,Historical!$B$7:$B$1450,0))=0,"n/a",((INDEX(Historical!$C$7:$C$1439,MATCH(B528,Historical!$B$7:$B$1450,0))/INDEX(Historical!$F$7:$F$1432,MATCH(B528,Historical!$B$7:$B$1450,0)))^(1/3)-1)*100)</f>
        <v>26.99221961596805</v>
      </c>
      <c r="U528" s="759" t="str">
        <f>IF(INDEX(Historical!$H$7:$H$1432,MATCH(B528,Historical!$B$7:$B$1450,0))=0,"n/a",((INDEX(Historical!$C$7:$C$1439,MATCH(B528,Historical!$B$7:$B$1450,0))/INDEX(Historical!$H$7:$H$1432,MATCH(B528,Historical!$B$7:$B$1450,0)))^(1/5)-1)*100)</f>
        <v>n/a</v>
      </c>
      <c r="V528" s="759">
        <f>IF(INDEX(Historical!$O$7:$O$1432,MATCH(B528,Historical!$B$7:$B$1450,0))=0,"n/a",((INDEX(Historical!$C$7:$C$1439,MATCH(B528,Historical!$B$7:$B$1450,0))/INDEX(Historical!$O$7:$O$1432,MATCH(B528,Historical!$B$7:$B$1450,0)))^(1/10)-1)*100)</f>
        <v>-4.968169983507309</v>
      </c>
      <c r="W528" s="760" t="str">
        <f>IF(OR(U528&lt;=0,U528="n/a",V528&lt;=0,V528="n/a"),"n/a",U528/V528)</f>
        <v>n/a</v>
      </c>
      <c r="X528" s="761" t="str">
        <f>IF(OR(AJ528&lt;=0,AJ528="n/a",U528&lt;=0,U528="n/a"),"n/a",U528/AJ528)</f>
        <v>n/a</v>
      </c>
      <c r="Y528" s="949"/>
      <c r="Z528" s="703" t="str">
        <f>IF(OR(AC528&lt;0.01,AC528="n/a"),"n/a",M528/AC528*100)</f>
        <v>n/a</v>
      </c>
      <c r="AA528" s="959" t="str">
        <f>IF(OR(AC528&lt;0.01,AC528="n/a"),"n/a",I528/AC528)</f>
        <v>n/a</v>
      </c>
      <c r="AB528" s="960">
        <v>12</v>
      </c>
      <c r="AC528" s="938" t="s">
        <v>137</v>
      </c>
      <c r="AD528" s="938" t="s">
        <v>137</v>
      </c>
      <c r="AE528" s="938" t="s">
        <v>137</v>
      </c>
      <c r="AF528" s="938" t="s">
        <v>137</v>
      </c>
      <c r="AG528" s="938" t="s">
        <v>137</v>
      </c>
      <c r="AH528" s="938" t="s">
        <v>137</v>
      </c>
      <c r="AI528" s="938" t="s">
        <v>137</v>
      </c>
      <c r="AJ528" s="938" t="s">
        <v>137</v>
      </c>
      <c r="AK528" s="938" t="s">
        <v>137</v>
      </c>
      <c r="AL528" s="951" t="s">
        <v>137</v>
      </c>
      <c r="AM528" s="945" t="s">
        <v>137</v>
      </c>
      <c r="AN528" s="938" t="s">
        <v>137</v>
      </c>
      <c r="AO528" s="802" t="str">
        <f>IF(U528="n/a","n/a",IF(AA528&lt;0,"n/a",IF(AA528="n/a","n/a",J528+U528-AA528)))</f>
        <v>n/a</v>
      </c>
      <c r="AP528" s="803" t="str">
        <f>IF(U528="n/a","n/a",J528+U528)</f>
        <v>n/a</v>
      </c>
      <c r="AQ528" s="961" t="str">
        <f>IF(OR(AC528&lt;0.01,AF528="n/a"),"n/a",(I528/SQRT(22.5*AC528*(I528/AF528))-1)*100)</f>
        <v>n/a</v>
      </c>
      <c r="AR528" s="703">
        <f>INDEX(Historical!$C$7:$C$1439,MATCH(B528,Historical!$B$7:$B$1450,0))*IF(AH528="n/a",1.03,IF(AH528&lt;0,1.01,IF(AH528&gt;10,1.1,(1+AH528/100))))</f>
        <v>0.65920000000000001</v>
      </c>
      <c r="AS528" s="959">
        <f>IF($AI528="n/a",1.03*AR528,IF($AI528&lt;0,1.01*AR528,IF($AI528&gt;10,1.1*AR528,(1+$AI528/100)*AR528)))</f>
        <v>0.67897600000000002</v>
      </c>
      <c r="AT528" s="959">
        <f>IF($AK528="n/a",1.03*AS528,IF($AK528&lt;0,1.01*AS528,IF($AK528&gt;10,1.1*AS528,(1+$AK528/100)*AS528)))</f>
        <v>0.69934528000000007</v>
      </c>
      <c r="AU528" s="959">
        <f>IF($AK528="n/a",1.03*AT528,IF($AK528&lt;0,1.01*AT528,IF($AK528&gt;10,1.1*AT528,(1+$AK528/100)*AT528)))</f>
        <v>0.72032563840000008</v>
      </c>
      <c r="AV528" s="959">
        <f>IF($AK528="n/a",1.03*AU528,IF($AK528&lt;0,1.01*AU528,IF($AK528&gt;10,1.1*AU528,(1+$AK528/100)*AU528)))</f>
        <v>0.74193540755200005</v>
      </c>
      <c r="AW528" s="703">
        <f>SUM(AR528:AV528)</f>
        <v>3.4997823259520002</v>
      </c>
      <c r="AX528" s="810">
        <f>AW528/I528*100</f>
        <v>10.862142538646804</v>
      </c>
      <c r="AY528" s="1017" t="s">
        <v>137</v>
      </c>
      <c r="AZ528" s="945" t="s">
        <v>137</v>
      </c>
      <c r="BA528" s="945" t="s">
        <v>137</v>
      </c>
      <c r="BB528" s="945" t="s">
        <v>137</v>
      </c>
      <c r="BC528" s="945" t="s">
        <v>137</v>
      </c>
      <c r="BD528" s="984" t="s">
        <v>4290</v>
      </c>
      <c r="BE528" s="666">
        <v>2014</v>
      </c>
      <c r="BF528" s="971">
        <f>IF(BE528&gt;2008,0,IF(BE528&gt;2001,1,IF(BE528&gt;1990,2,IF(BE528&gt;1980,3,IF(BE528&gt;1973,4,IF(BE528&gt;1970,5,IF(BE528&gt;1960,6,IF(BE528&gt;1958,7,IF(BE528&gt;1953,8,9)))))))))</f>
        <v>0</v>
      </c>
      <c r="BG528" s="955" t="s">
        <v>137</v>
      </c>
      <c r="BH528" s="937"/>
    </row>
    <row r="529" spans="1:60" ht="11.25" customHeight="1" x14ac:dyDescent="0.2">
      <c r="A529" s="944" t="s">
        <v>4152</v>
      </c>
      <c r="B529" s="948" t="s">
        <v>687</v>
      </c>
      <c r="C529" s="1013" t="s">
        <v>247</v>
      </c>
      <c r="D529" s="1013" t="s">
        <v>4343</v>
      </c>
      <c r="E529" s="792">
        <v>15</v>
      </c>
      <c r="F529" s="1227">
        <v>258</v>
      </c>
      <c r="G529" s="1160" t="s">
        <v>106</v>
      </c>
      <c r="H529" s="1160" t="s">
        <v>106</v>
      </c>
      <c r="I529" s="947">
        <v>84.21</v>
      </c>
      <c r="J529" s="703">
        <f>(M529/I529)*100</f>
        <v>1.0450065312908206</v>
      </c>
      <c r="K529" s="950">
        <v>0.22</v>
      </c>
      <c r="L529" s="960">
        <v>4</v>
      </c>
      <c r="M529" s="694">
        <f>K529*L529</f>
        <v>0.88</v>
      </c>
      <c r="N529" s="943" t="s">
        <v>111</v>
      </c>
      <c r="O529" s="795">
        <v>0.2</v>
      </c>
      <c r="P529" s="934">
        <v>43616</v>
      </c>
      <c r="Q529" s="934">
        <v>43633</v>
      </c>
      <c r="R529" s="694">
        <f>(K529-O529)/O529*100</f>
        <v>9.9999999999999947</v>
      </c>
      <c r="S529" s="759">
        <f>IF(INDEX(Historical!$D$7:$D$1439,MATCH(B529,Historical!$B$7:$B$1450,0))=0,"n/a",(INDEX(Historical!$C$7:$C$1439,MATCH(B529,Historical!$B$7:$B$1450,0))/INDEX(Historical!$D$7:$D$1439,MATCH(B529,Historical!$B$7:$B$1450,0))-1)*100)</f>
        <v>9.8591549295774517</v>
      </c>
      <c r="T529" s="759">
        <f>IF(INDEX(Historical!$F$7:$F$1432,MATCH(B529,Historical!$B$7:$B$1450,0))=0,"n/a",((INDEX(Historical!$C$7:$C$1439,MATCH(B529,Historical!$B$7:$B$1450,0))/INDEX(Historical!$F$7:$F$1432,MATCH(B529,Historical!$B$7:$B$1450,0)))^(1/3)-1)*100)</f>
        <v>10.37961367337601</v>
      </c>
      <c r="U529" s="759">
        <f>IF(INDEX(Historical!$H$7:$H$1432,MATCH(B529,Historical!$B$7:$B$1450,0))=0,"n/a",((INDEX(Historical!$C$7:$C$1439,MATCH(B529,Historical!$B$7:$B$1450,0))/INDEX(Historical!$H$7:$H$1432,MATCH(B529,Historical!$B$7:$B$1450,0)))^(1/5)-1)*100)</f>
        <v>12.648452347095173</v>
      </c>
      <c r="V529" s="759">
        <f>IF(INDEX(Historical!$O$7:$O$1432,MATCH(B529,Historical!$B$7:$B$1450,0))=0,"n/a",((INDEX(Historical!$C$7:$C$1439,MATCH(B529,Historical!$B$7:$B$1450,0))/INDEX(Historical!$O$7:$O$1432,MATCH(B529,Historical!$B$7:$B$1450,0)))^(1/10)-1)*100)</f>
        <v>17.164882683060824</v>
      </c>
      <c r="W529" s="760">
        <f>IF(OR(U529&lt;=0,U529="n/a",V529&lt;=0,V529="n/a"),"n/a",U529/V529)</f>
        <v>0.73687962688945763</v>
      </c>
      <c r="X529" s="761">
        <f>IF(OR(AJ529&lt;=0,AJ529="n/a",U529&lt;=0,U529="n/a"),"n/a",U529/AJ529)</f>
        <v>1.7326647050815305</v>
      </c>
      <c r="Y529" s="714"/>
      <c r="Z529" s="703">
        <f>IF(OR(AC529&lt;0.01,AC529="n/a"),"n/a",M529/AC529*100)</f>
        <v>36.514522821576762</v>
      </c>
      <c r="AA529" s="959">
        <f>IF(OR(AC529&lt;0.01,AC529="n/a"),"n/a",I529/AC529)</f>
        <v>34.941908713692939</v>
      </c>
      <c r="AB529" s="960">
        <v>3</v>
      </c>
      <c r="AC529" s="938">
        <v>2.41</v>
      </c>
      <c r="AD529" s="938">
        <v>1.96</v>
      </c>
      <c r="AE529" s="938">
        <v>2.3199999999999998</v>
      </c>
      <c r="AF529" s="938">
        <v>4.03</v>
      </c>
      <c r="AG529" s="938">
        <v>11.899999999999999</v>
      </c>
      <c r="AH529" s="938">
        <v>15.1</v>
      </c>
      <c r="AI529" s="938">
        <v>14.790000000000001</v>
      </c>
      <c r="AJ529" s="938">
        <v>7.3</v>
      </c>
      <c r="AK529" s="938">
        <v>18</v>
      </c>
      <c r="AL529" s="951">
        <v>2830</v>
      </c>
      <c r="AM529" s="945">
        <v>0.89999999999999991</v>
      </c>
      <c r="AN529" s="938">
        <v>0.56999999999999995</v>
      </c>
      <c r="AO529" s="802">
        <f>IF(U529="n/a","n/a",IF(AA529&lt;0,"n/a",IF(AA529="n/a","n/a",J529+U529-AA529)))</f>
        <v>-21.248449835306946</v>
      </c>
      <c r="AP529" s="803">
        <f>IF(U529="n/a","n/a",J529+U529)</f>
        <v>13.693458878385993</v>
      </c>
      <c r="AQ529" s="961">
        <f>IF(OR(AC529&lt;0.01,AF529="n/a"),"n/a",(I529/SQRT(22.5*AC529*(I529/AF529))-1)*100)</f>
        <v>150.16962433622027</v>
      </c>
      <c r="AR529" s="703">
        <f>INDEX(Historical!$C$7:$C$1439,MATCH(B529,Historical!$B$7:$B$1450,0))*IF(AH529="n/a",1.03,IF(AH529&lt;0,1.01,IF(AH529&gt;10,1.1,(1+AH529/100))))</f>
        <v>0.8580000000000001</v>
      </c>
      <c r="AS529" s="959">
        <f>IF($AI529="n/a",1.03*AR529,IF($AI529&lt;0,1.01*AR529,IF($AI529&gt;10,1.1*AR529,(1+$AI529/100)*AR529)))</f>
        <v>0.94380000000000019</v>
      </c>
      <c r="AT529" s="959">
        <f>IF($AK529="n/a",1.03*AS529,IF($AK529&lt;0,1.01*AS529,IF($AK529&gt;10,1.1*AS529,(1+$AK529/100)*AS529)))</f>
        <v>1.0381800000000003</v>
      </c>
      <c r="AU529" s="959">
        <f>IF($AK529="n/a",1.03*AT529,IF($AK529&lt;0,1.01*AT529,IF($AK529&gt;10,1.1*AT529,(1+$AK529/100)*AT529)))</f>
        <v>1.1419980000000005</v>
      </c>
      <c r="AV529" s="959">
        <f>IF($AK529="n/a",1.03*AU529,IF($AK529&lt;0,1.01*AU529,IF($AK529&gt;10,1.1*AU529,(1+$AK529/100)*AU529)))</f>
        <v>1.2561978000000007</v>
      </c>
      <c r="AW529" s="703">
        <f>SUM(AR529:AV529)</f>
        <v>5.2381758000000023</v>
      </c>
      <c r="AX529" s="810">
        <f>AW529/I529*100</f>
        <v>6.2203726398290016</v>
      </c>
      <c r="AY529" s="1017">
        <v>0.77</v>
      </c>
      <c r="AZ529" s="945">
        <v>38.550000000000004</v>
      </c>
      <c r="BA529" s="945">
        <v>-6.1400000000000006</v>
      </c>
      <c r="BB529" s="945">
        <v>0.27999999999999997</v>
      </c>
      <c r="BC529" s="945">
        <v>7.4899999999999993</v>
      </c>
      <c r="BE529" s="666">
        <v>2005</v>
      </c>
      <c r="BF529" s="971">
        <f>IF(BE529&gt;2008,0,IF(BE529&gt;2001,1,IF(BE529&gt;1990,2,IF(BE529&gt;1980,3,IF(BE529&gt;1973,4,IF(BE529&gt;1970,5,IF(BE529&gt;1960,6,IF(BE529&gt;1958,7,IF(BE529&gt;1953,8,9)))))))))</f>
        <v>1</v>
      </c>
      <c r="BG529" s="955">
        <v>6.3</v>
      </c>
      <c r="BH529" s="937"/>
    </row>
    <row r="530" spans="1:60" ht="11.25" customHeight="1" x14ac:dyDescent="0.2">
      <c r="A530" s="936" t="s">
        <v>124</v>
      </c>
      <c r="B530" s="948" t="s">
        <v>125</v>
      </c>
      <c r="C530" s="1013" t="s">
        <v>128</v>
      </c>
      <c r="D530" s="1013" t="s">
        <v>126</v>
      </c>
      <c r="E530" s="792">
        <v>49</v>
      </c>
      <c r="F530" s="1227">
        <v>29</v>
      </c>
      <c r="G530" s="1227" t="s">
        <v>115</v>
      </c>
      <c r="H530" s="1227" t="s">
        <v>115</v>
      </c>
      <c r="I530" s="938">
        <v>47.07</v>
      </c>
      <c r="J530" s="703">
        <f>(M530/I530)*100</f>
        <v>6.798385383471425</v>
      </c>
      <c r="K530" s="950">
        <v>0.8</v>
      </c>
      <c r="L530" s="960">
        <v>4</v>
      </c>
      <c r="M530" s="694">
        <f>K530*L530</f>
        <v>3.2</v>
      </c>
      <c r="N530" s="943" t="s">
        <v>127</v>
      </c>
      <c r="O530" s="795">
        <v>0.7</v>
      </c>
      <c r="P530" s="660">
        <v>43356</v>
      </c>
      <c r="Q530" s="660">
        <v>43383</v>
      </c>
      <c r="R530" s="694">
        <f>(K530-O530)/O530*100</f>
        <v>14.285714285714299</v>
      </c>
      <c r="S530" s="759">
        <f>IF(INDEX(Historical!$D$7:$D$1439,MATCH(B530,Historical!$B$7:$B$1450,0))=0,"n/a",(INDEX(Historical!$C$7:$C$1439,MATCH(B530,Historical!$B$7:$B$1450,0))/INDEX(Historical!$D$7:$D$1439,MATCH(B530,Historical!$B$7:$B$1450,0))-1)*100)</f>
        <v>14.859437751004002</v>
      </c>
      <c r="T530" s="759">
        <f>IF(INDEX(Historical!$F$7:$F$1432,MATCH(B530,Historical!$B$7:$B$1450,0))=0,"n/a",((INDEX(Historical!$C$7:$C$1439,MATCH(B530,Historical!$B$7:$B$1450,0))/INDEX(Historical!$F$7:$F$1432,MATCH(B530,Historical!$B$7:$B$1450,0)))^(1/3)-1)*100)</f>
        <v>10.408463547578739</v>
      </c>
      <c r="U530" s="759">
        <f>IF(INDEX(Historical!$H$7:$H$1432,MATCH(B530,Historical!$B$7:$B$1450,0))=0,"n/a",((INDEX(Historical!$C$7:$C$1439,MATCH(B530,Historical!$B$7:$B$1450,0))/INDEX(Historical!$H$7:$H$1432,MATCH(B530,Historical!$B$7:$B$1450,0)))^(1/5)-1)*100)</f>
        <v>9.7030508754273104</v>
      </c>
      <c r="V530" s="759">
        <f>IF(INDEX(Historical!$O$7:$O$1432,MATCH(B530,Historical!$B$7:$B$1450,0))=0,"n/a",((INDEX(Historical!$C$7:$C$1439,MATCH(B530,Historical!$B$7:$B$1450,0))/INDEX(Historical!$O$7:$O$1432,MATCH(B530,Historical!$B$7:$B$1450,0)))^(1/10)-1)*100)</f>
        <v>9.455509929680094</v>
      </c>
      <c r="W530" s="760">
        <f>IF(OR(U530&lt;=0,U530="n/a",V530&lt;=0,V530="n/a"),"n/a",U530/V530)</f>
        <v>1.0261795447932645</v>
      </c>
      <c r="X530" s="761">
        <f>IF(OR(AJ530&lt;=0,AJ530="n/a",U530&lt;=0,U530="n/a"),"n/a",U530/AJ530)</f>
        <v>0.89843063661363975</v>
      </c>
      <c r="Y530" s="880"/>
      <c r="Z530" s="703">
        <f>IF(OR(AC530&lt;0.01,AC530="n/a"),"n/a",M530/AC530*100)</f>
        <v>94.955489614243334</v>
      </c>
      <c r="AA530" s="959">
        <f>IF(OR(AC530&lt;0.01,AC530="n/a"),"n/a",I530/AC530)</f>
        <v>13.967359050445104</v>
      </c>
      <c r="AB530" s="960">
        <v>12</v>
      </c>
      <c r="AC530" s="938">
        <v>3.37</v>
      </c>
      <c r="AD530" s="938">
        <v>2</v>
      </c>
      <c r="AE530" s="938">
        <v>3.65</v>
      </c>
      <c r="AF530" s="938">
        <v>6.46</v>
      </c>
      <c r="AG530" s="940">
        <v>41.099999999999994</v>
      </c>
      <c r="AH530" s="938">
        <v>6.2</v>
      </c>
      <c r="AI530" s="938">
        <v>6.9500000000000011</v>
      </c>
      <c r="AJ530" s="938">
        <v>10.8</v>
      </c>
      <c r="AK530" s="938">
        <v>7.1800000000000006</v>
      </c>
      <c r="AL530" s="951">
        <v>90890</v>
      </c>
      <c r="AM530" s="945">
        <v>0.1</v>
      </c>
      <c r="AN530" s="938">
        <v>2.0699999999999998</v>
      </c>
      <c r="AO530" s="802">
        <f>IF(U530="n/a","n/a",IF(AA530&lt;0,"n/a",IF(AA530="n/a","n/a",J530+U530-AA530)))</f>
        <v>2.5340772084536312</v>
      </c>
      <c r="AP530" s="803">
        <f>IF(U530="n/a","n/a",J530+U530)</f>
        <v>16.501436258898735</v>
      </c>
      <c r="AQ530" s="961">
        <f>IF(OR(AC530&lt;0.01,AF530="n/a"),"n/a",(I530/SQRT(22.5*AC530*(I530/AF530))-1)*100)</f>
        <v>100.25443756034792</v>
      </c>
      <c r="AR530" s="703">
        <f>INDEX(Historical!$C$7:$C$1439,MATCH(B530,Historical!$B$7:$B$1450,0))*IF(AH530="n/a",1.03,IF(AH530&lt;0,1.01,IF(AH530&gt;10,1.1,(1+AH530/100))))</f>
        <v>3.0373200000000002</v>
      </c>
      <c r="AS530" s="959">
        <f>IF($AI530="n/a",1.03*AR530,IF($AI530&lt;0,1.01*AR530,IF($AI530&gt;10,1.1*AR530,(1+$AI530/100)*AR530)))</f>
        <v>3.2484137400000006</v>
      </c>
      <c r="AT530" s="959">
        <f>IF($AK530="n/a",1.03*AS530,IF($AK530&lt;0,1.01*AS530,IF($AK530&gt;10,1.1*AS530,(1+$AK530/100)*AS530)))</f>
        <v>3.4816498465320009</v>
      </c>
      <c r="AU530" s="959">
        <f>IF($AK530="n/a",1.03*AT530,IF($AK530&lt;0,1.01*AT530,IF($AK530&gt;10,1.1*AT530,(1+$AK530/100)*AT530)))</f>
        <v>3.7316323055129987</v>
      </c>
      <c r="AV530" s="959">
        <f>IF($AK530="n/a",1.03*AU530,IF($AK530&lt;0,1.01*AU530,IF($AK530&gt;10,1.1*AU530,(1+$AK530/100)*AU530)))</f>
        <v>3.9995635050488323</v>
      </c>
      <c r="AW530" s="703">
        <f>SUM(AR530:AV530)</f>
        <v>17.498579397093835</v>
      </c>
      <c r="AX530" s="810">
        <f>AW530/I530*100</f>
        <v>37.175652001474049</v>
      </c>
      <c r="AY530" s="1017">
        <v>0.41</v>
      </c>
      <c r="AZ530" s="945">
        <v>11.01</v>
      </c>
      <c r="BA530" s="945">
        <v>-28.73</v>
      </c>
      <c r="BB530" s="945">
        <v>-5.75</v>
      </c>
      <c r="BC530" s="945">
        <v>-11.26</v>
      </c>
      <c r="BE530" s="666">
        <v>1970</v>
      </c>
      <c r="BF530" s="971">
        <f>IF(BE530&gt;2008,0,IF(BE530&gt;2001,1,IF(BE530&gt;1990,2,IF(BE530&gt;1980,3,IF(BE530&gt;1973,4,IF(BE530&gt;1970,5,IF(BE530&gt;1960,6,IF(BE530&gt;1958,7,IF(BE530&gt;1953,8,9)))))))))</f>
        <v>6</v>
      </c>
      <c r="BG530" s="955">
        <v>12.2</v>
      </c>
      <c r="BH530" s="937"/>
    </row>
    <row r="531" spans="1:60" ht="11.25" customHeight="1" x14ac:dyDescent="0.2">
      <c r="A531" s="936" t="s">
        <v>1478</v>
      </c>
      <c r="B531" s="948" t="s">
        <v>1479</v>
      </c>
      <c r="C531" s="1013" t="s">
        <v>108</v>
      </c>
      <c r="D531" s="1013" t="s">
        <v>4365</v>
      </c>
      <c r="E531" s="792">
        <v>9</v>
      </c>
      <c r="F531" s="1227">
        <v>430</v>
      </c>
      <c r="G531" s="1161" t="s">
        <v>106</v>
      </c>
      <c r="H531" s="1161" t="s">
        <v>106</v>
      </c>
      <c r="I531" s="947">
        <v>31.07</v>
      </c>
      <c r="J531" s="703">
        <f>(M531/I531)*100</f>
        <v>2.6070164145477954</v>
      </c>
      <c r="K531" s="950">
        <v>0.20250000000000001</v>
      </c>
      <c r="L531" s="960">
        <v>4</v>
      </c>
      <c r="M531" s="694">
        <f>K531*L531</f>
        <v>0.81</v>
      </c>
      <c r="N531" s="943" t="s">
        <v>149</v>
      </c>
      <c r="O531" s="795">
        <v>0.19500000000000001</v>
      </c>
      <c r="P531" s="934">
        <v>43523</v>
      </c>
      <c r="Q531" s="934">
        <v>43539</v>
      </c>
      <c r="R531" s="694">
        <f>(K531-O531)/O531*100</f>
        <v>3.8461538461538494</v>
      </c>
      <c r="S531" s="759">
        <f>IF(INDEX(Historical!$D$7:$D$1439,MATCH(B531,Historical!$B$7:$B$1450,0))=0,"n/a",(INDEX(Historical!$C$7:$C$1439,MATCH(B531,Historical!$B$7:$B$1450,0))/INDEX(Historical!$D$7:$D$1439,MATCH(B531,Historical!$B$7:$B$1450,0))-1)*100)</f>
        <v>16.417910447761198</v>
      </c>
      <c r="T531" s="759">
        <f>IF(INDEX(Historical!$F$7:$F$1432,MATCH(B531,Historical!$B$7:$B$1450,0))=0,"n/a",((INDEX(Historical!$C$7:$C$1439,MATCH(B531,Historical!$B$7:$B$1450,0))/INDEX(Historical!$F$7:$F$1432,MATCH(B531,Historical!$B$7:$B$1450,0)))^(1/3)-1)*100)</f>
        <v>9.1392883061105934</v>
      </c>
      <c r="U531" s="759">
        <f>IF(INDEX(Historical!$H$7:$H$1432,MATCH(B531,Historical!$B$7:$B$1450,0))=0,"n/a",((INDEX(Historical!$C$7:$C$1439,MATCH(B531,Historical!$B$7:$B$1450,0))/INDEX(Historical!$H$7:$H$1432,MATCH(B531,Historical!$B$7:$B$1450,0)))^(1/5)-1)*100)</f>
        <v>9.3011973943858628</v>
      </c>
      <c r="V531" s="759">
        <f>IF(INDEX(Historical!$O$7:$O$1432,MATCH(B531,Historical!$B$7:$B$1450,0))=0,"n/a",((INDEX(Historical!$C$7:$C$1439,MATCH(B531,Historical!$B$7:$B$1450,0))/INDEX(Historical!$O$7:$O$1432,MATCH(B531,Historical!$B$7:$B$1450,0)))^(1/10)-1)*100)</f>
        <v>5.4800556934348377</v>
      </c>
      <c r="W531" s="760">
        <f>IF(OR(U531&lt;=0,U531="n/a",V531&lt;=0,V531="n/a"),"n/a",U531/V531)</f>
        <v>1.6972815450632721</v>
      </c>
      <c r="X531" s="761">
        <f>IF(OR(AJ531&lt;=0,AJ531="n/a",U531&lt;=0,U531="n/a"),"n/a",U531/AJ531)</f>
        <v>3.5773836132253316</v>
      </c>
      <c r="Y531" s="949"/>
      <c r="Z531" s="703">
        <f>IF(OR(AC531&lt;0.01,AC531="n/a"),"n/a",M531/AC531*100)</f>
        <v>33.196721311475414</v>
      </c>
      <c r="AA531" s="959">
        <f>IF(OR(AC531&lt;0.01,AC531="n/a"),"n/a",I531/AC531)</f>
        <v>12.733606557377049</v>
      </c>
      <c r="AB531" s="960">
        <v>12</v>
      </c>
      <c r="AC531" s="938">
        <v>2.44</v>
      </c>
      <c r="AD531" s="938">
        <v>1.58</v>
      </c>
      <c r="AE531" s="938">
        <v>3.54</v>
      </c>
      <c r="AF531" s="938">
        <v>1.03</v>
      </c>
      <c r="AG531" s="938">
        <v>8.6</v>
      </c>
      <c r="AH531" s="938">
        <v>36.6</v>
      </c>
      <c r="AI531" s="938">
        <v>6.88</v>
      </c>
      <c r="AJ531" s="938">
        <v>2.6</v>
      </c>
      <c r="AK531" s="938">
        <v>8</v>
      </c>
      <c r="AL531" s="951">
        <v>464.12</v>
      </c>
      <c r="AM531" s="945">
        <v>2.1</v>
      </c>
      <c r="AN531" s="938">
        <v>0.09</v>
      </c>
      <c r="AO531" s="802">
        <f>IF(U531="n/a","n/a",IF(AA531&lt;0,"n/a",IF(AA531="n/a","n/a",J531+U531-AA531)))</f>
        <v>-0.82539274844339161</v>
      </c>
      <c r="AP531" s="803">
        <f>IF(U531="n/a","n/a",J531+U531)</f>
        <v>11.908213808933658</v>
      </c>
      <c r="AQ531" s="961">
        <f>IF(OR(AC531&lt;0.01,AF531="n/a"),"n/a",(I531/SQRT(22.5*AC531*(I531/AF531))-1)*100)</f>
        <v>-23.651050348203185</v>
      </c>
      <c r="AR531" s="703">
        <f>INDEX(Historical!$C$7:$C$1439,MATCH(B531,Historical!$B$7:$B$1450,0))*IF(AH531="n/a",1.03,IF(AH531&lt;0,1.01,IF(AH531&gt;10,1.1,(1+AH531/100))))</f>
        <v>0.8580000000000001</v>
      </c>
      <c r="AS531" s="959">
        <f>IF($AI531="n/a",1.03*AR531,IF($AI531&lt;0,1.01*AR531,IF($AI531&gt;10,1.1*AR531,(1+$AI531/100)*AR531)))</f>
        <v>0.91703040000000002</v>
      </c>
      <c r="AT531" s="959">
        <f>IF($AK531="n/a",1.03*AS531,IF($AK531&lt;0,1.01*AS531,IF($AK531&gt;10,1.1*AS531,(1+$AK531/100)*AS531)))</f>
        <v>0.99039283200000006</v>
      </c>
      <c r="AU531" s="959">
        <f>IF($AK531="n/a",1.03*AT531,IF($AK531&lt;0,1.01*AT531,IF($AK531&gt;10,1.1*AT531,(1+$AK531/100)*AT531)))</f>
        <v>1.0696242585600002</v>
      </c>
      <c r="AV531" s="959">
        <f>IF($AK531="n/a",1.03*AU531,IF($AK531&lt;0,1.01*AU531,IF($AK531&gt;10,1.1*AU531,(1+$AK531/100)*AU531)))</f>
        <v>1.1551941992448003</v>
      </c>
      <c r="AW531" s="703">
        <f>SUM(AR531:AV531)</f>
        <v>4.990241689804801</v>
      </c>
      <c r="AX531" s="810">
        <f>AW531/I531*100</f>
        <v>16.061286417138078</v>
      </c>
      <c r="AY531" s="1017">
        <v>0.94</v>
      </c>
      <c r="AZ531" s="945">
        <v>30.570000000000004</v>
      </c>
      <c r="BA531" s="945">
        <v>-11.73</v>
      </c>
      <c r="BB531" s="945">
        <v>11.020000000000001</v>
      </c>
      <c r="BC531" s="945">
        <v>9.27</v>
      </c>
      <c r="BE531" s="666">
        <v>2011</v>
      </c>
      <c r="BF531" s="971">
        <f>IF(BE531&gt;2008,0,IF(BE531&gt;2001,1,IF(BE531&gt;1990,2,IF(BE531&gt;1980,3,IF(BE531&gt;1973,4,IF(BE531&gt;1970,5,IF(BE531&gt;1960,6,IF(BE531&gt;1958,7,IF(BE531&gt;1953,8,9)))))))))</f>
        <v>0</v>
      </c>
      <c r="BG531" s="955">
        <v>0.89999999999999991</v>
      </c>
      <c r="BH531" s="937"/>
    </row>
    <row r="532" spans="1:60" ht="11.25" customHeight="1" x14ac:dyDescent="0.2">
      <c r="A532" s="936" t="s">
        <v>1488</v>
      </c>
      <c r="B532" s="948" t="s">
        <v>1489</v>
      </c>
      <c r="C532" s="1013" t="s">
        <v>108</v>
      </c>
      <c r="D532" s="1013" t="s">
        <v>4361</v>
      </c>
      <c r="E532" s="792">
        <v>9</v>
      </c>
      <c r="F532" s="1227">
        <v>412</v>
      </c>
      <c r="G532" s="1227" t="s">
        <v>106</v>
      </c>
      <c r="H532" s="1227" t="s">
        <v>106</v>
      </c>
      <c r="I532" s="947">
        <v>151.97999999999999</v>
      </c>
      <c r="J532" s="703">
        <f>(M532/I532)*100</f>
        <v>0.73693907093038569</v>
      </c>
      <c r="K532" s="950">
        <v>0.28000000000000003</v>
      </c>
      <c r="L532" s="960">
        <v>4</v>
      </c>
      <c r="M532" s="694">
        <f>K532*L532</f>
        <v>1.1200000000000001</v>
      </c>
      <c r="N532" s="943" t="s">
        <v>161</v>
      </c>
      <c r="O532" s="795">
        <v>0.25</v>
      </c>
      <c r="P532" s="934">
        <v>43468</v>
      </c>
      <c r="Q532" s="934">
        <v>43496</v>
      </c>
      <c r="R532" s="694">
        <f>(K532-O532)/O532*100</f>
        <v>12.000000000000011</v>
      </c>
      <c r="S532" s="759">
        <f>IF(INDEX(Historical!$D$7:$D$1439,MATCH(B532,Historical!$B$7:$B$1450,0))=0,"n/a",(INDEX(Historical!$C$7:$C$1439,MATCH(B532,Historical!$B$7:$B$1450,0))/INDEX(Historical!$D$7:$D$1439,MATCH(B532,Historical!$B$7:$B$1450,0))-1)*100)</f>
        <v>8.6956521739130377</v>
      </c>
      <c r="T532" s="759">
        <f>IF(INDEX(Historical!$F$7:$F$1432,MATCH(B532,Historical!$B$7:$B$1450,0))=0,"n/a",((INDEX(Historical!$C$7:$C$1439,MATCH(B532,Historical!$B$7:$B$1450,0))/INDEX(Historical!$F$7:$F$1432,MATCH(B532,Historical!$B$7:$B$1450,0)))^(1/3)-1)*100)</f>
        <v>9.5793708422175161</v>
      </c>
      <c r="U532" s="759">
        <f>IF(INDEX(Historical!$H$7:$H$1432,MATCH(B532,Historical!$B$7:$B$1450,0))=0,"n/a",((INDEX(Historical!$C$7:$C$1439,MATCH(B532,Historical!$B$7:$B$1450,0))/INDEX(Historical!$H$7:$H$1432,MATCH(B532,Historical!$B$7:$B$1450,0)))^(1/5)-1)*100)</f>
        <v>14.869835499703509</v>
      </c>
      <c r="V532" s="759" t="str">
        <f>IF(INDEX(Historical!$O$7:$O$1432,MATCH(B532,Historical!$B$7:$B$1450,0))=0,"n/a",((INDEX(Historical!$C$7:$C$1439,MATCH(B532,Historical!$B$7:$B$1450,0))/INDEX(Historical!$O$7:$O$1432,MATCH(B532,Historical!$B$7:$B$1450,0)))^(1/10)-1)*100)</f>
        <v>n/a</v>
      </c>
      <c r="W532" s="760" t="str">
        <f>IF(OR(U532&lt;=0,U532="n/a",V532&lt;=0,V532="n/a"),"n/a",U532/V532)</f>
        <v>n/a</v>
      </c>
      <c r="X532" s="761">
        <f>IF(OR(AJ532&lt;=0,AJ532="n/a",U532&lt;=0,U532="n/a"),"n/a",U532/AJ532)</f>
        <v>1.5020035858286371</v>
      </c>
      <c r="Y532" s="714"/>
      <c r="Z532" s="703">
        <f>IF(OR(AC532&lt;0.01,AC532="n/a"),"n/a",M532/AC532*100)</f>
        <v>27.654320987654323</v>
      </c>
      <c r="AA532" s="959">
        <f>IF(OR(AC532&lt;0.01,AC532="n/a"),"n/a",I532/AC532)</f>
        <v>37.525925925925925</v>
      </c>
      <c r="AB532" s="960">
        <v>12</v>
      </c>
      <c r="AC532" s="938">
        <v>4.05</v>
      </c>
      <c r="AD532" s="938">
        <v>2.36</v>
      </c>
      <c r="AE532" s="938">
        <v>6.22</v>
      </c>
      <c r="AF532" s="938">
        <v>6.72</v>
      </c>
      <c r="AG532" s="938">
        <v>19.8</v>
      </c>
      <c r="AH532" s="938">
        <v>44.9</v>
      </c>
      <c r="AI532" s="938" t="s">
        <v>137</v>
      </c>
      <c r="AJ532" s="938">
        <v>9.9</v>
      </c>
      <c r="AK532" s="938">
        <v>16</v>
      </c>
      <c r="AL532" s="951">
        <v>6440</v>
      </c>
      <c r="AM532" s="945">
        <v>51.7</v>
      </c>
      <c r="AN532" s="938">
        <v>0.03</v>
      </c>
      <c r="AO532" s="802">
        <f>IF(U532="n/a","n/a",IF(AA532&lt;0,"n/a",IF(AA532="n/a","n/a",J532+U532-AA532)))</f>
        <v>-21.91915135529203</v>
      </c>
      <c r="AP532" s="803">
        <f>IF(U532="n/a","n/a",J532+U532)</f>
        <v>15.606774570633895</v>
      </c>
      <c r="AQ532" s="961">
        <f>IF(OR(AC532&lt;0.01,AF532="n/a"),"n/a",(I532/SQRT(22.5*AC532*(I532/AF532))-1)*100)</f>
        <v>234.77967695002846</v>
      </c>
      <c r="AR532" s="703">
        <f>INDEX(Historical!$C$7:$C$1439,MATCH(B532,Historical!$B$7:$B$1450,0))*IF(AH532="n/a",1.03,IF(AH532&lt;0,1.01,IF(AH532&gt;10,1.1,(1+AH532/100))))</f>
        <v>1.1000000000000001</v>
      </c>
      <c r="AS532" s="959">
        <f>IF($AI532="n/a",1.03*AR532,IF($AI532&lt;0,1.01*AR532,IF($AI532&gt;10,1.1*AR532,(1+$AI532/100)*AR532)))</f>
        <v>1.1330000000000002</v>
      </c>
      <c r="AT532" s="959">
        <f>IF($AK532="n/a",1.03*AS532,IF($AK532&lt;0,1.01*AS532,IF($AK532&gt;10,1.1*AS532,(1+$AK532/100)*AS532)))</f>
        <v>1.2463000000000004</v>
      </c>
      <c r="AU532" s="959">
        <f>IF($AK532="n/a",1.03*AT532,IF($AK532&lt;0,1.01*AT532,IF($AK532&gt;10,1.1*AT532,(1+$AK532/100)*AT532)))</f>
        <v>1.3709300000000006</v>
      </c>
      <c r="AV532" s="959">
        <f>IF($AK532="n/a",1.03*AU532,IF($AK532&lt;0,1.01*AU532,IF($AK532&gt;10,1.1*AU532,(1+$AK532/100)*AU532)))</f>
        <v>1.5080230000000008</v>
      </c>
      <c r="AW532" s="703">
        <f>SUM(AR532:AV532)</f>
        <v>6.3582530000000022</v>
      </c>
      <c r="AX532" s="810">
        <f>AW532/I532*100</f>
        <v>4.1836116594288733</v>
      </c>
      <c r="AY532" s="1017">
        <v>0.82</v>
      </c>
      <c r="AZ532" s="945">
        <v>52.480000000000004</v>
      </c>
      <c r="BA532" s="945">
        <v>-3.7900000000000005</v>
      </c>
      <c r="BB532" s="945">
        <v>4.16</v>
      </c>
      <c r="BC532" s="945">
        <v>18.529999999999998</v>
      </c>
      <c r="BE532" s="666">
        <v>2011</v>
      </c>
      <c r="BF532" s="971">
        <f>IF(BE532&gt;2008,0,IF(BE532&gt;2001,1,IF(BE532&gt;1990,2,IF(BE532&gt;1980,3,IF(BE532&gt;1973,4,IF(BE532&gt;1970,5,IF(BE532&gt;1960,6,IF(BE532&gt;1958,7,IF(BE532&gt;1953,8,9)))))))))</f>
        <v>0</v>
      </c>
      <c r="BG532" s="955">
        <v>12.5</v>
      </c>
      <c r="BH532" s="937"/>
    </row>
    <row r="533" spans="1:60" ht="11.25" customHeight="1" x14ac:dyDescent="0.2">
      <c r="A533" s="944" t="s">
        <v>1474</v>
      </c>
      <c r="B533" s="948" t="s">
        <v>1475</v>
      </c>
      <c r="C533" s="1013" t="s">
        <v>108</v>
      </c>
      <c r="D533" s="1013" t="s">
        <v>4365</v>
      </c>
      <c r="E533" s="792">
        <v>6</v>
      </c>
      <c r="F533" s="1227">
        <v>789</v>
      </c>
      <c r="G533" s="1146" t="s">
        <v>37</v>
      </c>
      <c r="H533" s="1146" t="s">
        <v>37</v>
      </c>
      <c r="I533" s="947">
        <v>26.05</v>
      </c>
      <c r="J533" s="703">
        <f>(M533/I533)*100</f>
        <v>2.7639155470249519</v>
      </c>
      <c r="K533" s="950">
        <v>0.18</v>
      </c>
      <c r="L533" s="960">
        <v>4</v>
      </c>
      <c r="M533" s="694">
        <f>K533*L533</f>
        <v>0.72</v>
      </c>
      <c r="N533" s="943" t="s">
        <v>467</v>
      </c>
      <c r="O533" s="795">
        <v>0.15</v>
      </c>
      <c r="P533" s="934">
        <v>43592</v>
      </c>
      <c r="Q533" s="934">
        <v>43612</v>
      </c>
      <c r="R533" s="694">
        <f>(K533-O533)/O533*100</f>
        <v>20</v>
      </c>
      <c r="S533" s="759">
        <f>IF(INDEX(Historical!$D$7:$D$1439,MATCH(B533,Historical!$B$7:$B$1450,0))=0,"n/a",(INDEX(Historical!$C$7:$C$1439,MATCH(B533,Historical!$B$7:$B$1450,0))/INDEX(Historical!$D$7:$D$1439,MATCH(B533,Historical!$B$7:$B$1450,0))-1)*100)</f>
        <v>15.384615384615374</v>
      </c>
      <c r="T533" s="759">
        <f>IF(INDEX(Historical!$F$7:$F$1432,MATCH(B533,Historical!$B$7:$B$1450,0))=0,"n/a",((INDEX(Historical!$C$7:$C$1439,MATCH(B533,Historical!$B$7:$B$1450,0))/INDEX(Historical!$F$7:$F$1432,MATCH(B533,Historical!$B$7:$B$1450,0)))^(1/3)-1)*100)</f>
        <v>10.891823393038823</v>
      </c>
      <c r="U533" s="759">
        <f>IF(INDEX(Historical!$H$7:$H$1432,MATCH(B533,Historical!$B$7:$B$1450,0))=0,"n/a",((INDEX(Historical!$C$7:$C$1439,MATCH(B533,Historical!$B$7:$B$1450,0))/INDEX(Historical!$H$7:$H$1432,MATCH(B533,Historical!$B$7:$B$1450,0)))^(1/5)-1)*100)</f>
        <v>24.573093961551741</v>
      </c>
      <c r="V533" s="759">
        <f>IF(INDEX(Historical!$O$7:$O$1432,MATCH(B533,Historical!$B$7:$B$1450,0))=0,"n/a",((INDEX(Historical!$C$7:$C$1439,MATCH(B533,Historical!$B$7:$B$1450,0))/INDEX(Historical!$O$7:$O$1432,MATCH(B533,Historical!$B$7:$B$1450,0)))^(1/10)-1)*100)</f>
        <v>-2.8358342136926562</v>
      </c>
      <c r="W533" s="760" t="str">
        <f>IF(OR(U533&lt;=0,U533="n/a",V533&lt;=0,V533="n/a"),"n/a",U533/V533)</f>
        <v>n/a</v>
      </c>
      <c r="X533" s="761">
        <f>IF(OR(AJ533&lt;=0,AJ533="n/a",U533&lt;=0,U533="n/a"),"n/a",U533/AJ533)</f>
        <v>10.683953896326845</v>
      </c>
      <c r="Y533" s="731"/>
      <c r="Z533" s="703">
        <f>IF(OR(AC533&lt;0.01,AC533="n/a"),"n/a",M533/AC533*100)</f>
        <v>41.142857142857139</v>
      </c>
      <c r="AA533" s="959">
        <f>IF(OR(AC533&lt;0.01,AC533="n/a"),"n/a",I533/AC533)</f>
        <v>14.885714285714286</v>
      </c>
      <c r="AB533" s="960">
        <v>12</v>
      </c>
      <c r="AC533" s="938">
        <v>1.75</v>
      </c>
      <c r="AD533" s="938" t="s">
        <v>137</v>
      </c>
      <c r="AE533" s="938">
        <v>2.81</v>
      </c>
      <c r="AF533" s="938">
        <v>0.97</v>
      </c>
      <c r="AG533" s="938">
        <v>5.2</v>
      </c>
      <c r="AH533" s="938">
        <v>-23.9</v>
      </c>
      <c r="AI533" s="938">
        <v>7.0000000000000009</v>
      </c>
      <c r="AJ533" s="938">
        <v>2.2999999999999998</v>
      </c>
      <c r="AK533" s="938" t="s">
        <v>137</v>
      </c>
      <c r="AL533" s="951">
        <v>220.21</v>
      </c>
      <c r="AM533" s="945">
        <v>2.5</v>
      </c>
      <c r="AN533" s="938">
        <v>0.35</v>
      </c>
      <c r="AO533" s="802">
        <f>IF(U533="n/a","n/a",IF(AA533&lt;0,"n/a",IF(AA533="n/a","n/a",J533+U533-AA533)))</f>
        <v>12.451295222862406</v>
      </c>
      <c r="AP533" s="803">
        <f>IF(U533="n/a","n/a",J533+U533)</f>
        <v>27.337009508576692</v>
      </c>
      <c r="AQ533" s="961">
        <f>IF(OR(AC533&lt;0.01,AF533="n/a"),"n/a",(I533/SQRT(22.5*AC533*(I533/AF533))-1)*100)</f>
        <v>-19.891343630061897</v>
      </c>
      <c r="AR533" s="703">
        <f>INDEX(Historical!$C$7:$C$1439,MATCH(B533,Historical!$B$7:$B$1450,0))*IF(AH533="n/a",1.03,IF(AH533&lt;0,1.01,IF(AH533&gt;10,1.1,(1+AH533/100))))</f>
        <v>0.60599999999999998</v>
      </c>
      <c r="AS533" s="959">
        <f>IF($AI533="n/a",1.03*AR533,IF($AI533&lt;0,1.01*AR533,IF($AI533&gt;10,1.1*AR533,(1+$AI533/100)*AR533)))</f>
        <v>0.64842</v>
      </c>
      <c r="AT533" s="959">
        <f>IF($AK533="n/a",1.03*AS533,IF($AK533&lt;0,1.01*AS533,IF($AK533&gt;10,1.1*AS533,(1+$AK533/100)*AS533)))</f>
        <v>0.66787260000000004</v>
      </c>
      <c r="AU533" s="959">
        <f>IF($AK533="n/a",1.03*AT533,IF($AK533&lt;0,1.01*AT533,IF($AK533&gt;10,1.1*AT533,(1+$AK533/100)*AT533)))</f>
        <v>0.68790877800000005</v>
      </c>
      <c r="AV533" s="959">
        <f>IF($AK533="n/a",1.03*AU533,IF($AK533&lt;0,1.01*AU533,IF($AK533&gt;10,1.1*AU533,(1+$AK533/100)*AU533)))</f>
        <v>0.7085460413400001</v>
      </c>
      <c r="AW533" s="703">
        <f>SUM(AR533:AV533)</f>
        <v>3.3187474193400002</v>
      </c>
      <c r="AX533" s="810">
        <f>AW533/I533*100</f>
        <v>12.73991331800384</v>
      </c>
      <c r="AY533" s="1017">
        <v>0.53</v>
      </c>
      <c r="AZ533" s="945">
        <v>20.94</v>
      </c>
      <c r="BA533" s="945">
        <v>-20.36</v>
      </c>
      <c r="BB533" s="945">
        <v>3.1399999999999997</v>
      </c>
      <c r="BC533" s="945">
        <v>5.29</v>
      </c>
      <c r="BE533" s="666">
        <v>2014</v>
      </c>
      <c r="BF533" s="971">
        <f>IF(BE533&gt;2008,0,IF(BE533&gt;2001,1,IF(BE533&gt;1990,2,IF(BE533&gt;1980,3,IF(BE533&gt;1973,4,IF(BE533&gt;1970,5,IF(BE533&gt;1960,6,IF(BE533&gt;1958,7,IF(BE533&gt;1953,8,9)))))))))</f>
        <v>0</v>
      </c>
      <c r="BG533" s="955">
        <v>0.5</v>
      </c>
      <c r="BH533" s="937"/>
    </row>
    <row r="534" spans="1:60" ht="11.25" customHeight="1" x14ac:dyDescent="0.2">
      <c r="A534" s="944" t="s">
        <v>1452</v>
      </c>
      <c r="B534" s="948" t="s">
        <v>1453</v>
      </c>
      <c r="C534" s="1013" t="s">
        <v>179</v>
      </c>
      <c r="D534" s="1013" t="s">
        <v>4363</v>
      </c>
      <c r="E534" s="792">
        <v>9</v>
      </c>
      <c r="F534" s="1227">
        <v>427</v>
      </c>
      <c r="G534" s="1227" t="s">
        <v>37</v>
      </c>
      <c r="H534" s="1227" t="s">
        <v>37</v>
      </c>
      <c r="I534" s="947">
        <v>56.39</v>
      </c>
      <c r="J534" s="703">
        <f>(M534/I534)*100</f>
        <v>3.7595318318850866</v>
      </c>
      <c r="K534" s="950">
        <v>0.53</v>
      </c>
      <c r="L534" s="960">
        <v>4</v>
      </c>
      <c r="M534" s="694">
        <f>K534*L534</f>
        <v>2.12</v>
      </c>
      <c r="N534" s="943" t="s">
        <v>111</v>
      </c>
      <c r="O534" s="795">
        <v>0.46</v>
      </c>
      <c r="P534" s="934">
        <v>43515</v>
      </c>
      <c r="Q534" s="934">
        <v>43535</v>
      </c>
      <c r="R534" s="694">
        <f>(K534-O534)/O534*100</f>
        <v>15.217391304347828</v>
      </c>
      <c r="S534" s="759">
        <f>IF(INDEX(Historical!$D$7:$D$1439,MATCH(B534,Historical!$B$7:$B$1450,0))=0,"n/a",(INDEX(Historical!$C$7:$C$1439,MATCH(B534,Historical!$B$7:$B$1450,0))/INDEX(Historical!$D$7:$D$1439,MATCH(B534,Historical!$B$7:$B$1450,0))-1)*100)</f>
        <v>21.052631578947366</v>
      </c>
      <c r="T534" s="759">
        <f>IF(INDEX(Historical!$F$7:$F$1432,MATCH(B534,Historical!$B$7:$B$1450,0))=0,"n/a",((INDEX(Historical!$C$7:$C$1439,MATCH(B534,Historical!$B$7:$B$1450,0))/INDEX(Historical!$F$7:$F$1432,MATCH(B534,Historical!$B$7:$B$1450,0)))^(1/3)-1)*100)</f>
        <v>17.301704780226679</v>
      </c>
      <c r="U534" s="759">
        <f>IF(INDEX(Historical!$H$7:$H$1432,MATCH(B534,Historical!$B$7:$B$1450,0))=0,"n/a",((INDEX(Historical!$C$7:$C$1439,MATCH(B534,Historical!$B$7:$B$1450,0))/INDEX(Historical!$H$7:$H$1432,MATCH(B534,Historical!$B$7:$B$1450,0)))^(1/5)-1)*100)</f>
        <v>19.032462870372502</v>
      </c>
      <c r="V534" s="759" t="str">
        <f>IF(INDEX(Historical!$O$7:$O$1432,MATCH(B534,Historical!$B$7:$B$1450,0))=0,"n/a",((INDEX(Historical!$C$7:$C$1439,MATCH(B534,Historical!$B$7:$B$1450,0))/INDEX(Historical!$O$7:$O$1432,MATCH(B534,Historical!$B$7:$B$1450,0)))^(1/10)-1)*100)</f>
        <v>n/a</v>
      </c>
      <c r="W534" s="760" t="str">
        <f>IF(OR(U534&lt;=0,U534="n/a",V534&lt;=0,V534="n/a"),"n/a",U534/V534)</f>
        <v>n/a</v>
      </c>
      <c r="X534" s="761">
        <f>IF(OR(AJ534&lt;=0,AJ534="n/a",U534&lt;=0,U534="n/a"),"n/a",U534/AJ534)</f>
        <v>1.9621095742652062</v>
      </c>
      <c r="Y534" s="949"/>
      <c r="Z534" s="703">
        <f>IF(OR(AC534&lt;0.01,AC534="n/a"),"n/a",M534/AC534*100)</f>
        <v>40.613026819923377</v>
      </c>
      <c r="AA534" s="959">
        <f>IF(OR(AC534&lt;0.01,AC534="n/a"),"n/a",I534/AC534)</f>
        <v>10.802681992337165</v>
      </c>
      <c r="AB534" s="960">
        <v>12</v>
      </c>
      <c r="AC534" s="938">
        <v>5.22</v>
      </c>
      <c r="AD534" s="938">
        <v>1.6</v>
      </c>
      <c r="AE534" s="938">
        <v>0.35</v>
      </c>
      <c r="AF534" s="938">
        <v>1.1299999999999999</v>
      </c>
      <c r="AG534" s="938">
        <v>11</v>
      </c>
      <c r="AH534" s="938">
        <v>40.200000000000003</v>
      </c>
      <c r="AI534" s="938">
        <v>71.33</v>
      </c>
      <c r="AJ534" s="938">
        <v>9.7000000000000011</v>
      </c>
      <c r="AK534" s="938">
        <v>6.84</v>
      </c>
      <c r="AL534" s="951">
        <v>37580</v>
      </c>
      <c r="AM534" s="945">
        <v>0.4</v>
      </c>
      <c r="AN534" s="938">
        <v>0.83</v>
      </c>
      <c r="AO534" s="802">
        <f>IF(U534="n/a","n/a",IF(AA534&lt;0,"n/a",IF(AA534="n/a","n/a",J534+U534-AA534)))</f>
        <v>11.989312709920425</v>
      </c>
      <c r="AP534" s="803">
        <f>IF(U534="n/a","n/a",J534+U534)</f>
        <v>22.79199470225759</v>
      </c>
      <c r="AQ534" s="961">
        <f>IF(OR(AC534&lt;0.01,AF534="n/a"),"n/a",(I534/SQRT(22.5*AC534*(I534/AF534))-1)*100)</f>
        <v>-26.343045432548905</v>
      </c>
      <c r="AR534" s="703">
        <f>INDEX(Historical!$C$7:$C$1439,MATCH(B534,Historical!$B$7:$B$1450,0))*IF(AH534="n/a",1.03,IF(AH534&lt;0,1.01,IF(AH534&gt;10,1.1,(1+AH534/100))))</f>
        <v>2.0240000000000005</v>
      </c>
      <c r="AS534" s="959">
        <f>IF($AI534="n/a",1.03*AR534,IF($AI534&lt;0,1.01*AR534,IF($AI534&gt;10,1.1*AR534,(1+$AI534/100)*AR534)))</f>
        <v>2.2264000000000008</v>
      </c>
      <c r="AT534" s="959">
        <f>IF($AK534="n/a",1.03*AS534,IF($AK534&lt;0,1.01*AS534,IF($AK534&gt;10,1.1*AS534,(1+$AK534/100)*AS534)))</f>
        <v>2.3786857600000011</v>
      </c>
      <c r="AU534" s="959">
        <f>IF($AK534="n/a",1.03*AT534,IF($AK534&lt;0,1.01*AT534,IF($AK534&gt;10,1.1*AT534,(1+$AK534/100)*AT534)))</f>
        <v>2.5413878659840012</v>
      </c>
      <c r="AV534" s="959">
        <f>IF($AK534="n/a",1.03*AU534,IF($AK534&lt;0,1.01*AU534,IF($AK534&gt;10,1.1*AU534,(1+$AK534/100)*AU534)))</f>
        <v>2.7152187960173069</v>
      </c>
      <c r="AW534" s="703">
        <f>SUM(AR534:AV534)</f>
        <v>11.885692422001311</v>
      </c>
      <c r="AX534" s="810">
        <f>AW534/I534*100</f>
        <v>21.077659907787393</v>
      </c>
      <c r="AY534" s="1017">
        <v>1.68</v>
      </c>
      <c r="AZ534" s="945">
        <v>24.02</v>
      </c>
      <c r="BA534" s="945">
        <v>-36.25</v>
      </c>
      <c r="BB534" s="945">
        <v>8.0399999999999991</v>
      </c>
      <c r="BC534" s="945">
        <v>-6.64</v>
      </c>
      <c r="BE534" s="666">
        <v>2011</v>
      </c>
      <c r="BF534" s="971">
        <f>IF(BE534&gt;2008,0,IF(BE534&gt;2001,1,IF(BE534&gt;1990,2,IF(BE534&gt;1980,3,IF(BE534&gt;1973,4,IF(BE534&gt;1970,5,IF(BE534&gt;1960,6,IF(BE534&gt;1958,7,IF(BE534&gt;1953,8,9)))))))))</f>
        <v>0</v>
      </c>
      <c r="BG534" s="955">
        <v>3.6999999999999997</v>
      </c>
      <c r="BH534" s="937"/>
    </row>
    <row r="535" spans="1:60" ht="11.25" customHeight="1" x14ac:dyDescent="0.2">
      <c r="A535" s="944" t="s">
        <v>1492</v>
      </c>
      <c r="B535" s="948" t="s">
        <v>1493</v>
      </c>
      <c r="C535" s="1013" t="s">
        <v>179</v>
      </c>
      <c r="D535" s="1013" t="s">
        <v>4363</v>
      </c>
      <c r="E535" s="792">
        <v>7</v>
      </c>
      <c r="F535" s="1227">
        <v>706</v>
      </c>
      <c r="G535" s="1168" t="s">
        <v>106</v>
      </c>
      <c r="H535" s="1168" t="s">
        <v>106</v>
      </c>
      <c r="I535" s="947">
        <v>29.35</v>
      </c>
      <c r="J535" s="703">
        <f>(M535/I535)*100</f>
        <v>9.0971039182282798</v>
      </c>
      <c r="K535" s="950">
        <v>0.66749999999999998</v>
      </c>
      <c r="L535" s="960">
        <v>4</v>
      </c>
      <c r="M535" s="694">
        <f>K535*L535</f>
        <v>2.67</v>
      </c>
      <c r="N535" s="943" t="s">
        <v>107</v>
      </c>
      <c r="O535" s="795">
        <v>0.65749999999999997</v>
      </c>
      <c r="P535" s="934">
        <v>43679</v>
      </c>
      <c r="Q535" s="934">
        <v>43691</v>
      </c>
      <c r="R535" s="694">
        <f>(K535-O535)/O535*100</f>
        <v>1.5209125475285186</v>
      </c>
      <c r="S535" s="759">
        <f>IF(INDEX(Historical!$D$7:$D$1439,MATCH(B535,Historical!$B$7:$B$1450,0))=0,"n/a",(INDEX(Historical!$C$7:$C$1439,MATCH(B535,Historical!$B$7:$B$1450,0))/INDEX(Historical!$D$7:$D$1439,MATCH(B535,Historical!$B$7:$B$1450,0))-1)*100)</f>
        <v>12.669683257918575</v>
      </c>
      <c r="T535" s="759">
        <f>IF(INDEX(Historical!$F$7:$F$1432,MATCH(B535,Historical!$B$7:$B$1450,0))=0,"n/a",((INDEX(Historical!$C$7:$C$1439,MATCH(B535,Historical!$B$7:$B$1450,0))/INDEX(Historical!$F$7:$F$1432,MATCH(B535,Historical!$B$7:$B$1450,0)))^(1/3)-1)*100)</f>
        <v>13.510858634417634</v>
      </c>
      <c r="U535" s="759">
        <f>IF(INDEX(Historical!$H$7:$H$1432,MATCH(B535,Historical!$B$7:$B$1450,0))=0,"n/a",((INDEX(Historical!$C$7:$C$1439,MATCH(B535,Historical!$B$7:$B$1450,0))/INDEX(Historical!$H$7:$H$1432,MATCH(B535,Historical!$B$7:$B$1450,0)))^(1/5)-1)*100)</f>
        <v>19.264817218650322</v>
      </c>
      <c r="V535" s="759" t="str">
        <f>IF(INDEX(Historical!$O$7:$O$1432,MATCH(B535,Historical!$B$7:$B$1450,0))=0,"n/a",((INDEX(Historical!$C$7:$C$1439,MATCH(B535,Historical!$B$7:$B$1450,0))/INDEX(Historical!$O$7:$O$1432,MATCH(B535,Historical!$B$7:$B$1450,0)))^(1/10)-1)*100)</f>
        <v>n/a</v>
      </c>
      <c r="W535" s="760" t="str">
        <f>IF(OR(U535&lt;=0,U535="n/a",V535&lt;=0,V535="n/a"),"n/a",U535/V535)</f>
        <v>n/a</v>
      </c>
      <c r="X535" s="761">
        <f>IF(OR(AJ535&lt;=0,AJ535="n/a",U535&lt;=0,U535="n/a"),"n/a",U535/AJ535)</f>
        <v>1.1135732496329667</v>
      </c>
      <c r="Y535" s="949"/>
      <c r="Z535" s="703">
        <f>IF(OR(AC535&lt;0.01,AC535="n/a"),"n/a",M535/AC535*100)</f>
        <v>116.5938864628821</v>
      </c>
      <c r="AA535" s="959">
        <f>IF(OR(AC535&lt;0.01,AC535="n/a"),"n/a",I535/AC535)</f>
        <v>12.816593886462883</v>
      </c>
      <c r="AB535" s="960">
        <v>12</v>
      </c>
      <c r="AC535" s="938">
        <v>2.29</v>
      </c>
      <c r="AD535" s="938">
        <v>1.44</v>
      </c>
      <c r="AE535" s="938">
        <v>3.58</v>
      </c>
      <c r="AF535" s="938">
        <v>3.49</v>
      </c>
      <c r="AG535" s="938">
        <v>27</v>
      </c>
      <c r="AH535" s="938">
        <v>116.19999999999999</v>
      </c>
      <c r="AI535" s="938">
        <v>7.5</v>
      </c>
      <c r="AJ535" s="938">
        <v>17.299999999999997</v>
      </c>
      <c r="AK535" s="938">
        <v>8.91</v>
      </c>
      <c r="AL535" s="951">
        <v>23790</v>
      </c>
      <c r="AM535" s="945">
        <v>0.1</v>
      </c>
      <c r="AN535" s="938">
        <v>2.2200000000000002</v>
      </c>
      <c r="AO535" s="802">
        <f>IF(U535="n/a","n/a",IF(AA535&lt;0,"n/a",IF(AA535="n/a","n/a",J535+U535-AA535)))</f>
        <v>15.545327250415717</v>
      </c>
      <c r="AP535" s="803">
        <f>IF(U535="n/a","n/a",J535+U535)</f>
        <v>28.3619211368786</v>
      </c>
      <c r="AQ535" s="961">
        <f>IF(OR(AC535&lt;0.01,AF535="n/a"),"n/a",(I535/SQRT(22.5*AC535*(I535/AF535))-1)*100)</f>
        <v>40.996316206812011</v>
      </c>
      <c r="AR535" s="703">
        <f>INDEX(Historical!$C$7:$C$1439,MATCH(B535,Historical!$B$7:$B$1450,0))*IF(AH535="n/a",1.03,IF(AH535&lt;0,1.01,IF(AH535&gt;10,1.1,(1+AH535/100))))</f>
        <v>2.7390000000000003</v>
      </c>
      <c r="AS535" s="959">
        <f>IF($AI535="n/a",1.03*AR535,IF($AI535&lt;0,1.01*AR535,IF($AI535&gt;10,1.1*AR535,(1+$AI535/100)*AR535)))</f>
        <v>2.9444250000000003</v>
      </c>
      <c r="AT535" s="959">
        <f>IF($AK535="n/a",1.03*AS535,IF($AK535&lt;0,1.01*AS535,IF($AK535&gt;10,1.1*AS535,(1+$AK535/100)*AS535)))</f>
        <v>3.2067732675</v>
      </c>
      <c r="AU535" s="959">
        <f>IF($AK535="n/a",1.03*AT535,IF($AK535&lt;0,1.01*AT535,IF($AK535&gt;10,1.1*AT535,(1+$AK535/100)*AT535)))</f>
        <v>3.4924967656342498</v>
      </c>
      <c r="AV535" s="959">
        <f>IF($AK535="n/a",1.03*AU535,IF($AK535&lt;0,1.01*AU535,IF($AK535&gt;10,1.1*AU535,(1+$AK535/100)*AU535)))</f>
        <v>3.8036782274522611</v>
      </c>
      <c r="AW535" s="703">
        <f>SUM(AR535:AV535)</f>
        <v>16.186373260586514</v>
      </c>
      <c r="AX535" s="810">
        <f>AW535/I535*100</f>
        <v>55.149483000294765</v>
      </c>
      <c r="AY535" s="1017">
        <v>1.1200000000000001</v>
      </c>
      <c r="AZ535" s="945">
        <v>4</v>
      </c>
      <c r="BA535" s="945">
        <v>-24.759999999999998</v>
      </c>
      <c r="BB535" s="945">
        <v>-6.7</v>
      </c>
      <c r="BC535" s="945">
        <v>-10.199999999999999</v>
      </c>
      <c r="BE535" s="666">
        <v>2013</v>
      </c>
      <c r="BF535" s="971">
        <f>IF(BE535&gt;2008,0,IF(BE535&gt;2001,1,IF(BE535&gt;1990,2,IF(BE535&gt;1980,3,IF(BE535&gt;1973,4,IF(BE535&gt;1970,5,IF(BE535&gt;1960,6,IF(BE535&gt;1958,7,IF(BE535&gt;1953,8,9)))))))))</f>
        <v>0</v>
      </c>
      <c r="BG535" s="955">
        <v>8.1</v>
      </c>
      <c r="BH535" s="937"/>
    </row>
    <row r="536" spans="1:60" ht="11.25" customHeight="1" x14ac:dyDescent="0.2">
      <c r="A536" s="944" t="s">
        <v>3869</v>
      </c>
      <c r="B536" s="948" t="s">
        <v>3870</v>
      </c>
      <c r="C536" s="1013" t="s">
        <v>4345</v>
      </c>
      <c r="D536" s="1013" t="s">
        <v>4346</v>
      </c>
      <c r="E536" s="792">
        <v>5</v>
      </c>
      <c r="F536" s="1227">
        <v>820</v>
      </c>
      <c r="G536" s="1227" t="s">
        <v>106</v>
      </c>
      <c r="H536" s="1227" t="s">
        <v>106</v>
      </c>
      <c r="I536" s="947">
        <v>17.5</v>
      </c>
      <c r="J536" s="703">
        <f>(M536/I536)*100</f>
        <v>5.7142857142857144</v>
      </c>
      <c r="K536" s="950">
        <v>0.25</v>
      </c>
      <c r="L536" s="960">
        <v>4</v>
      </c>
      <c r="M536" s="694">
        <f>K536*L536</f>
        <v>1</v>
      </c>
      <c r="N536" s="943" t="s">
        <v>467</v>
      </c>
      <c r="O536" s="795">
        <v>0.24</v>
      </c>
      <c r="P536" s="939">
        <v>43173</v>
      </c>
      <c r="Q536" s="939">
        <v>43202</v>
      </c>
      <c r="R536" s="694">
        <f>(K536-O536)/O536*100</f>
        <v>4.1666666666666705</v>
      </c>
      <c r="S536" s="759">
        <f>IF(INDEX(Historical!$D$7:$D$1439,MATCH(B536,Historical!$B$7:$B$1450,0))=0,"n/a",(INDEX(Historical!$C$7:$C$1439,MATCH(B536,Historical!$B$7:$B$1450,0))/INDEX(Historical!$D$7:$D$1439,MATCH(B536,Historical!$B$7:$B$1450,0))-1)*100)</f>
        <v>4.2105263157894868</v>
      </c>
      <c r="T536" s="759">
        <f>IF(INDEX(Historical!$F$7:$F$1432,MATCH(B536,Historical!$B$7:$B$1450,0))=0,"n/a",((INDEX(Historical!$C$7:$C$1439,MATCH(B536,Historical!$B$7:$B$1450,0))/INDEX(Historical!$F$7:$F$1432,MATCH(B536,Historical!$B$7:$B$1450,0)))^(1/3)-1)*100)</f>
        <v>4.4011575622509014</v>
      </c>
      <c r="U536" s="759">
        <f>IF(INDEX(Historical!$H$7:$H$1432,MATCH(B536,Historical!$B$7:$B$1450,0))=0,"n/a",((INDEX(Historical!$C$7:$C$1439,MATCH(B536,Historical!$B$7:$B$1450,0))/INDEX(Historical!$H$7:$H$1432,MATCH(B536,Historical!$B$7:$B$1450,0)))^(1/5)-1)*100)</f>
        <v>4.353985782494485</v>
      </c>
      <c r="V536" s="759">
        <f>IF(INDEX(Historical!$O$7:$O$1432,MATCH(B536,Historical!$B$7:$B$1450,0))=0,"n/a",((INDEX(Historical!$C$7:$C$1439,MATCH(B536,Historical!$B$7:$B$1450,0))/INDEX(Historical!$O$7:$O$1432,MATCH(B536,Historical!$B$7:$B$1450,0)))^(1/10)-1)*100)</f>
        <v>-0.86633923554794157</v>
      </c>
      <c r="W536" s="760" t="str">
        <f>IF(OR(U536&lt;=0,U536="n/a",V536&lt;=0,V536="n/a"),"n/a",U536/V536)</f>
        <v>n/a</v>
      </c>
      <c r="X536" s="761">
        <f>IF(OR(AJ536&lt;=0,AJ536="n/a",U536&lt;=0,U536="n/a"),"n/a",U536/AJ536)</f>
        <v>0.11863721478186606</v>
      </c>
      <c r="Y536" s="949"/>
      <c r="Z536" s="703">
        <f>IF(OR(AC536&lt;0.01,AC536="n/a"),"n/a",M536/AC536*100)</f>
        <v>36.764705882352935</v>
      </c>
      <c r="AA536" s="959">
        <f>IF(OR(AC536&lt;0.01,AC536="n/a"),"n/a",I536/AC536)</f>
        <v>6.4338235294117645</v>
      </c>
      <c r="AB536" s="960">
        <v>12</v>
      </c>
      <c r="AC536" s="938">
        <v>2.72</v>
      </c>
      <c r="AD536" s="938">
        <v>1.05</v>
      </c>
      <c r="AE536" s="938">
        <v>10.3</v>
      </c>
      <c r="AF536" s="938">
        <v>1.38</v>
      </c>
      <c r="AG536" s="938">
        <v>22.5</v>
      </c>
      <c r="AH536" s="938">
        <v>236.10000000000002</v>
      </c>
      <c r="AI536" s="938">
        <v>22.37</v>
      </c>
      <c r="AJ536" s="938">
        <v>36.700000000000003</v>
      </c>
      <c r="AK536" s="938">
        <v>6.21</v>
      </c>
      <c r="AL536" s="951">
        <v>7820</v>
      </c>
      <c r="AM536" s="945">
        <v>1.2</v>
      </c>
      <c r="AN536" s="938">
        <v>0.83</v>
      </c>
      <c r="AO536" s="802">
        <f>IF(U536="n/a","n/a",IF(AA536&lt;0,"n/a",IF(AA536="n/a","n/a",J536+U536-AA536)))</f>
        <v>3.634447967368434</v>
      </c>
      <c r="AP536" s="803">
        <f>IF(U536="n/a","n/a",J536+U536)</f>
        <v>10.068271496780199</v>
      </c>
      <c r="AQ536" s="961">
        <f>IF(OR(AC536&lt;0.01,AF536="n/a"),"n/a",(I536/SQRT(22.5*AC536*(I536/AF536))-1)*100)</f>
        <v>-37.182180622274473</v>
      </c>
      <c r="AR536" s="703">
        <f>INDEX(Historical!$C$7:$C$1439,MATCH(B536,Historical!$B$7:$B$1450,0))*IF(AH536="n/a",1.03,IF(AH536&lt;0,1.01,IF(AH536&gt;10,1.1,(1+AH536/100))))</f>
        <v>1.089</v>
      </c>
      <c r="AS536" s="959">
        <f>IF($AI536="n/a",1.03*AR536,IF($AI536&lt;0,1.01*AR536,IF($AI536&gt;10,1.1*AR536,(1+$AI536/100)*AR536)))</f>
        <v>1.1979</v>
      </c>
      <c r="AT536" s="959">
        <f>IF($AK536="n/a",1.03*AS536,IF($AK536&lt;0,1.01*AS536,IF($AK536&gt;10,1.1*AS536,(1+$AK536/100)*AS536)))</f>
        <v>1.27228959</v>
      </c>
      <c r="AU536" s="959">
        <f>IF($AK536="n/a",1.03*AT536,IF($AK536&lt;0,1.01*AT536,IF($AK536&gt;10,1.1*AT536,(1+$AK536/100)*AT536)))</f>
        <v>1.3512987735390001</v>
      </c>
      <c r="AV536" s="959">
        <f>IF($AK536="n/a",1.03*AU536,IF($AK536&lt;0,1.01*AU536,IF($AK536&gt;10,1.1*AU536,(1+$AK536/100)*AU536)))</f>
        <v>1.4352144273757721</v>
      </c>
      <c r="AW536" s="703">
        <f>SUM(AR536:AV536)</f>
        <v>6.3457027909147721</v>
      </c>
      <c r="AX536" s="810">
        <f>AW536/I536*100</f>
        <v>36.261158805227268</v>
      </c>
      <c r="AY536" s="1017">
        <v>0.63</v>
      </c>
      <c r="AZ536" s="945">
        <v>25.180000000000003</v>
      </c>
      <c r="BA536" s="945">
        <v>-7.51</v>
      </c>
      <c r="BB536" s="945">
        <v>-2.83</v>
      </c>
      <c r="BC536" s="945">
        <v>0.54999999999999993</v>
      </c>
      <c r="BE536" s="666">
        <v>2014</v>
      </c>
      <c r="BF536" s="971">
        <f>IF(BE536&gt;2008,0,IF(BE536&gt;2001,1,IF(BE536&gt;1990,2,IF(BE536&gt;1980,3,IF(BE536&gt;1973,4,IF(BE536&gt;1970,5,IF(BE536&gt;1960,6,IF(BE536&gt;1958,7,IF(BE536&gt;1953,8,9)))))))))</f>
        <v>0</v>
      </c>
      <c r="BG536" s="955">
        <v>11.1</v>
      </c>
      <c r="BH536" s="936"/>
    </row>
    <row r="537" spans="1:60" s="838" customFormat="1" ht="11.25" customHeight="1" x14ac:dyDescent="0.2">
      <c r="A537" s="1249" t="s">
        <v>4026</v>
      </c>
      <c r="B537" s="1063" t="s">
        <v>4027</v>
      </c>
      <c r="C537" s="1013" t="s">
        <v>247</v>
      </c>
      <c r="D537" s="1013" t="s">
        <v>4372</v>
      </c>
      <c r="E537" s="818">
        <v>5</v>
      </c>
      <c r="F537" s="1227">
        <v>860</v>
      </c>
      <c r="G537" s="1236" t="s">
        <v>106</v>
      </c>
      <c r="H537" s="1236" t="s">
        <v>106</v>
      </c>
      <c r="I537" s="819">
        <v>16.059999999999999</v>
      </c>
      <c r="J537" s="820">
        <f>(M537/I537)*100</f>
        <v>2.9887920298879203</v>
      </c>
      <c r="K537" s="821">
        <v>0.12</v>
      </c>
      <c r="L537" s="822">
        <v>4</v>
      </c>
      <c r="M537" s="823">
        <f>K537*L537</f>
        <v>0.48</v>
      </c>
      <c r="N537" s="824" t="s">
        <v>4454</v>
      </c>
      <c r="O537" s="825">
        <v>0.1</v>
      </c>
      <c r="P537" s="826">
        <v>43504</v>
      </c>
      <c r="Q537" s="826">
        <v>43535</v>
      </c>
      <c r="R537" s="823">
        <f>(K537-O537)/O537*100</f>
        <v>19.999999999999989</v>
      </c>
      <c r="S537" s="759">
        <f>IF(INDEX(Historical!$D$7:$D$1439,MATCH(B537,Historical!$B$7:$B$1450,0))=0,"n/a",(INDEX(Historical!$C$7:$C$1439,MATCH(B537,Historical!$B$7:$B$1450,0))/INDEX(Historical!$D$7:$D$1439,MATCH(B537,Historical!$B$7:$B$1450,0))-1)*100)</f>
        <v>42.857142857142861</v>
      </c>
      <c r="T537" s="759">
        <f>IF(INDEX(Historical!$F$7:$F$1432,MATCH(B537,Historical!$B$7:$B$1450,0))=0,"n/a",((INDEX(Historical!$C$7:$C$1439,MATCH(B537,Historical!$B$7:$B$1450,0))/INDEX(Historical!$F$7:$F$1432,MATCH(B537,Historical!$B$7:$B$1450,0)))^(1/3)-1)*100)</f>
        <v>35.72088082974534</v>
      </c>
      <c r="U537" s="759">
        <f>IF(INDEX(Historical!$H$7:$H$1432,MATCH(B537,Historical!$B$7:$B$1450,0))=0,"n/a",((INDEX(Historical!$C$7:$C$1439,MATCH(B537,Historical!$B$7:$B$1450,0))/INDEX(Historical!$H$7:$H$1432,MATCH(B537,Historical!$B$7:$B$1450,0)))^(1/5)-1)*100)</f>
        <v>27.22596365393921</v>
      </c>
      <c r="V537" s="759">
        <f>IF(INDEX(Historical!$O$7:$O$1432,MATCH(B537,Historical!$B$7:$B$1450,0))=0,"n/a",((INDEX(Historical!$C$7:$C$1439,MATCH(B537,Historical!$B$7:$B$1450,0))/INDEX(Historical!$O$7:$O$1432,MATCH(B537,Historical!$B$7:$B$1450,0)))^(1/10)-1)*100)</f>
        <v>4.4019629627884527</v>
      </c>
      <c r="W537" s="827">
        <f>IF(OR(U537&lt;=0,U537="n/a",V537&lt;=0,V537="n/a"),"n/a",U537/V537)</f>
        <v>6.1849597291233778</v>
      </c>
      <c r="X537" s="828">
        <f>IF(OR(AJ537&lt;=0,AJ537="n/a",U537&lt;=0,U537="n/a"),"n/a",U537/AJ537)</f>
        <v>0.84030752018330901</v>
      </c>
      <c r="Y537" s="839"/>
      <c r="Z537" s="820">
        <f>IF(OR(AC537&lt;0.01,AC537="n/a"),"n/a",M537/AC537*100)</f>
        <v>57.831325301204814</v>
      </c>
      <c r="AA537" s="830">
        <f>IF(OR(AC537&lt;0.01,AC537="n/a"),"n/a",I537/AC537)</f>
        <v>19.349397590361445</v>
      </c>
      <c r="AB537" s="822">
        <v>12</v>
      </c>
      <c r="AC537" s="831">
        <v>0.83</v>
      </c>
      <c r="AD537" s="831">
        <v>1.95</v>
      </c>
      <c r="AE537" s="831">
        <v>1.78</v>
      </c>
      <c r="AF537" s="831">
        <v>7.26</v>
      </c>
      <c r="AG537" s="831">
        <v>36.1</v>
      </c>
      <c r="AH537" s="831">
        <v>36.6</v>
      </c>
      <c r="AI537" s="831">
        <v>8.24</v>
      </c>
      <c r="AJ537" s="831">
        <v>32.4</v>
      </c>
      <c r="AK537" s="831">
        <v>10</v>
      </c>
      <c r="AL537" s="832">
        <v>532.76</v>
      </c>
      <c r="AM537" s="833">
        <v>10.4</v>
      </c>
      <c r="AN537" s="831">
        <v>0</v>
      </c>
      <c r="AO537" s="834">
        <f>IF(U537="n/a","n/a",IF(AA537&lt;0,"n/a",IF(AA537="n/a","n/a",J537+U537-AA537)))</f>
        <v>10.865358093465687</v>
      </c>
      <c r="AP537" s="835">
        <f>IF(U537="n/a","n/a",J537+U537)</f>
        <v>30.214755683827132</v>
      </c>
      <c r="AQ537" s="836">
        <f>IF(OR(AC537&lt;0.01,AF537="n/a"),"n/a",(I537/SQRT(22.5*AC537*(I537/AF537))-1)*100)</f>
        <v>149.86807764278254</v>
      </c>
      <c r="AR537" s="703">
        <f>INDEX(Historical!$C$7:$C$1439,MATCH(B537,Historical!$B$7:$B$1450,0))*IF(AH537="n/a",1.03,IF(AH537&lt;0,1.01,IF(AH537&gt;10,1.1,(1+AH537/100))))</f>
        <v>0.44000000000000006</v>
      </c>
      <c r="AS537" s="830">
        <f>IF($AI537="n/a",1.03*AR537,IF($AI537&lt;0,1.01*AR537,IF($AI537&gt;10,1.1*AR537,(1+$AI537/100)*AR537)))</f>
        <v>0.47625600000000007</v>
      </c>
      <c r="AT537" s="830">
        <f>IF($AK537="n/a",1.03*AS537,IF($AK537&lt;0,1.01*AS537,IF($AK537&gt;10,1.1*AS537,(1+$AK537/100)*AS537)))</f>
        <v>0.52388160000000017</v>
      </c>
      <c r="AU537" s="830">
        <f>IF($AK537="n/a",1.03*AT537,IF($AK537&lt;0,1.01*AT537,IF($AK537&gt;10,1.1*AT537,(1+$AK537/100)*AT537)))</f>
        <v>0.57626976000000019</v>
      </c>
      <c r="AV537" s="830">
        <f>IF($AK537="n/a",1.03*AU537,IF($AK537&lt;0,1.01*AU537,IF($AK537&gt;10,1.1*AU537,(1+$AK537/100)*AU537)))</f>
        <v>0.63389673600000029</v>
      </c>
      <c r="AW537" s="820">
        <f>SUM(AR537:AV537)</f>
        <v>2.6503040960000011</v>
      </c>
      <c r="AX537" s="837">
        <f>AW537/I537*100</f>
        <v>16.502516164383568</v>
      </c>
      <c r="AY537" s="1018">
        <v>0.5</v>
      </c>
      <c r="AZ537" s="833">
        <v>28.689999999999998</v>
      </c>
      <c r="BA537" s="833">
        <v>-34.99</v>
      </c>
      <c r="BB537" s="833">
        <v>7.12</v>
      </c>
      <c r="BC537" s="833">
        <v>-1.6400000000000001</v>
      </c>
      <c r="BD537" s="985"/>
      <c r="BE537" s="666">
        <v>2015</v>
      </c>
      <c r="BF537" s="971">
        <f>IF(BE537&gt;2008,0,IF(BE537&gt;2001,1,IF(BE537&gt;1990,2,IF(BE537&gt;1980,3,IF(BE537&gt;1973,4,IF(BE537&gt;1970,5,IF(BE537&gt;1960,6,IF(BE537&gt;1958,7,IF(BE537&gt;1953,8,9)))))))))</f>
        <v>0</v>
      </c>
      <c r="BG537" s="892">
        <v>25.2</v>
      </c>
    </row>
    <row r="538" spans="1:60" ht="11.25" customHeight="1" x14ac:dyDescent="0.2">
      <c r="A538" s="944" t="s">
        <v>1468</v>
      </c>
      <c r="B538" s="948" t="s">
        <v>1469</v>
      </c>
      <c r="C538" s="1013" t="s">
        <v>154</v>
      </c>
      <c r="D538" s="1013" t="s">
        <v>4375</v>
      </c>
      <c r="E538" s="792">
        <v>8</v>
      </c>
      <c r="F538" s="1227">
        <v>552</v>
      </c>
      <c r="G538" s="1237" t="s">
        <v>115</v>
      </c>
      <c r="H538" s="1237" t="s">
        <v>115</v>
      </c>
      <c r="I538" s="947">
        <v>82.99</v>
      </c>
      <c r="J538" s="703">
        <f>(M538/I538)*100</f>
        <v>2.6509217978069652</v>
      </c>
      <c r="K538" s="950">
        <v>0.55000000000000004</v>
      </c>
      <c r="L538" s="960">
        <v>4</v>
      </c>
      <c r="M538" s="694">
        <f>K538*L538</f>
        <v>2.2000000000000002</v>
      </c>
      <c r="N538" s="943" t="s">
        <v>601</v>
      </c>
      <c r="O538" s="795">
        <v>0.48</v>
      </c>
      <c r="P538" s="934">
        <v>43448</v>
      </c>
      <c r="Q538" s="934">
        <v>43473</v>
      </c>
      <c r="R538" s="694">
        <f>(K538-O538)/O538*100</f>
        <v>14.583333333333348</v>
      </c>
      <c r="S538" s="759">
        <f>IF(INDEX(Historical!$D$7:$D$1439,MATCH(B538,Historical!$B$7:$B$1450,0))=0,"n/a",(INDEX(Historical!$C$7:$C$1439,MATCH(B538,Historical!$B$7:$B$1450,0))/INDEX(Historical!$D$7:$D$1439,MATCH(B538,Historical!$B$7:$B$1450,0))-1)*100)</f>
        <v>2.1276595744680771</v>
      </c>
      <c r="T538" s="759">
        <f>IF(INDEX(Historical!$F$7:$F$1432,MATCH(B538,Historical!$B$7:$B$1450,0))=0,"n/a",((INDEX(Historical!$C$7:$C$1439,MATCH(B538,Historical!$B$7:$B$1450,0))/INDEX(Historical!$F$7:$F$1432,MATCH(B538,Historical!$B$7:$B$1450,0)))^(1/3)-1)*100)</f>
        <v>2.1745909858070789</v>
      </c>
      <c r="U538" s="759">
        <f>IF(INDEX(Historical!$H$7:$H$1432,MATCH(B538,Historical!$B$7:$B$1450,0))=0,"n/a",((INDEX(Historical!$C$7:$C$1439,MATCH(B538,Historical!$B$7:$B$1450,0))/INDEX(Historical!$H$7:$H$1432,MATCH(B538,Historical!$B$7:$B$1450,0)))^(1/5)-1)*100)</f>
        <v>2.2243967495911177</v>
      </c>
      <c r="V538" s="759">
        <f>IF(INDEX(Historical!$O$7:$O$1432,MATCH(B538,Historical!$B$7:$B$1450,0))=0,"n/a",((INDEX(Historical!$C$7:$C$1439,MATCH(B538,Historical!$B$7:$B$1450,0))/INDEX(Historical!$O$7:$O$1432,MATCH(B538,Historical!$B$7:$B$1450,0)))^(1/10)-1)*100)</f>
        <v>2.3636502037103657</v>
      </c>
      <c r="W538" s="760">
        <f>IF(OR(U538&lt;=0,U538="n/a",V538&lt;=0,V538="n/a"),"n/a",U538/V538)</f>
        <v>0.94108542207275281</v>
      </c>
      <c r="X538" s="761">
        <f>IF(OR(AJ538&lt;=0,AJ538="n/a",U538&lt;=0,U538="n/a"),"n/a",U538/AJ538)</f>
        <v>0.20984874996142619</v>
      </c>
      <c r="Y538" s="714"/>
      <c r="Z538" s="703">
        <f>IF(OR(AC538&lt;0.01,AC538="n/a"),"n/a",M538/AC538*100)</f>
        <v>66.465256797583081</v>
      </c>
      <c r="AA538" s="959">
        <f>IF(OR(AC538&lt;0.01,AC538="n/a"),"n/a",I538/AC538)</f>
        <v>25.072507552870089</v>
      </c>
      <c r="AB538" s="960">
        <v>12</v>
      </c>
      <c r="AC538" s="938">
        <v>3.31</v>
      </c>
      <c r="AD538" s="938">
        <v>2.6</v>
      </c>
      <c r="AE538" s="938">
        <v>5</v>
      </c>
      <c r="AF538" s="938">
        <v>7.82</v>
      </c>
      <c r="AG538" s="938">
        <v>28.199999999999996</v>
      </c>
      <c r="AH538" s="938">
        <v>33</v>
      </c>
      <c r="AI538" s="938">
        <v>12.1</v>
      </c>
      <c r="AJ538" s="938">
        <v>10.6</v>
      </c>
      <c r="AK538" s="938">
        <v>9.68</v>
      </c>
      <c r="AL538" s="951">
        <v>215230</v>
      </c>
      <c r="AM538" s="945">
        <v>0.1</v>
      </c>
      <c r="AN538" s="938">
        <v>0.94</v>
      </c>
      <c r="AO538" s="802">
        <f>IF(U538="n/a","n/a",IF(AA538&lt;0,"n/a",IF(AA538="n/a","n/a",J538+U538-AA538)))</f>
        <v>-20.197189005472005</v>
      </c>
      <c r="AP538" s="803">
        <f>IF(U538="n/a","n/a",J538+U538)</f>
        <v>4.8753185473980825</v>
      </c>
      <c r="AQ538" s="961">
        <f>IF(OR(AC538&lt;0.01,AF538="n/a"),"n/a",(I538/SQRT(22.5*AC538*(I538/AF538))-1)*100)</f>
        <v>195.19636331954749</v>
      </c>
      <c r="AR538" s="703">
        <f>INDEX(Historical!$C$7:$C$1439,MATCH(B538,Historical!$B$7:$B$1450,0))*IF(AH538="n/a",1.03,IF(AH538&lt;0,1.01,IF(AH538&gt;10,1.1,(1+AH538/100))))</f>
        <v>2.1120000000000001</v>
      </c>
      <c r="AS538" s="959">
        <f>IF($AI538="n/a",1.03*AR538,IF($AI538&lt;0,1.01*AR538,IF($AI538&gt;10,1.1*AR538,(1+$AI538/100)*AR538)))</f>
        <v>2.3232000000000004</v>
      </c>
      <c r="AT538" s="959">
        <f>IF($AK538="n/a",1.03*AS538,IF($AK538&lt;0,1.01*AS538,IF($AK538&gt;10,1.1*AS538,(1+$AK538/100)*AS538)))</f>
        <v>2.5480857600000002</v>
      </c>
      <c r="AU538" s="959">
        <f>IF($AK538="n/a",1.03*AT538,IF($AK538&lt;0,1.01*AT538,IF($AK538&gt;10,1.1*AT538,(1+$AK538/100)*AT538)))</f>
        <v>2.7947404615680003</v>
      </c>
      <c r="AV538" s="959">
        <f>IF($AK538="n/a",1.03*AU538,IF($AK538&lt;0,1.01*AU538,IF($AK538&gt;10,1.1*AU538,(1+$AK538/100)*AU538)))</f>
        <v>3.0652713382477828</v>
      </c>
      <c r="AW538" s="703">
        <f>SUM(AR538:AV538)</f>
        <v>12.843297559815783</v>
      </c>
      <c r="AX538" s="810">
        <f>AW538/I538*100</f>
        <v>15.475717025925753</v>
      </c>
      <c r="AY538" s="1017">
        <v>0.56999999999999995</v>
      </c>
      <c r="AZ538" s="945">
        <v>27.93</v>
      </c>
      <c r="BA538" s="945">
        <v>-4.6899999999999995</v>
      </c>
      <c r="BB538" s="945">
        <v>0.57000000000000006</v>
      </c>
      <c r="BC538" s="945">
        <v>5.9499999999999993</v>
      </c>
      <c r="BE538" s="666">
        <v>2012</v>
      </c>
      <c r="BF538" s="971">
        <f>IF(BE538&gt;2008,0,IF(BE538&gt;2001,1,IF(BE538&gt;1990,2,IF(BE538&gt;1980,3,IF(BE538&gt;1973,4,IF(BE538&gt;1970,5,IF(BE538&gt;1960,6,IF(BE538&gt;1958,7,IF(BE538&gt;1953,8,9)))))))))</f>
        <v>0</v>
      </c>
      <c r="BG538" s="955">
        <v>10</v>
      </c>
      <c r="BH538" s="937"/>
    </row>
    <row r="539" spans="1:60" ht="11.25" customHeight="1" x14ac:dyDescent="0.2">
      <c r="A539" s="936" t="s">
        <v>4214</v>
      </c>
      <c r="B539" s="948" t="s">
        <v>4210</v>
      </c>
      <c r="C539" s="1013" t="s">
        <v>108</v>
      </c>
      <c r="D539" s="1013" t="s">
        <v>4361</v>
      </c>
      <c r="E539" s="792">
        <v>6</v>
      </c>
      <c r="F539" s="1227">
        <v>810</v>
      </c>
      <c r="G539" s="1169" t="s">
        <v>106</v>
      </c>
      <c r="H539" s="1169" t="s">
        <v>106</v>
      </c>
      <c r="I539" s="952">
        <v>44.56</v>
      </c>
      <c r="J539" s="703">
        <f>(M539/I539)*100</f>
        <v>3.141831238779174</v>
      </c>
      <c r="K539" s="957">
        <v>0.35</v>
      </c>
      <c r="L539" s="666">
        <v>4</v>
      </c>
      <c r="M539" s="694">
        <f>K539*L539</f>
        <v>1.4</v>
      </c>
      <c r="N539" s="666" t="s">
        <v>560</v>
      </c>
      <c r="O539" s="796">
        <v>0.3</v>
      </c>
      <c r="P539" s="684">
        <v>43676</v>
      </c>
      <c r="Q539" s="684">
        <v>43692</v>
      </c>
      <c r="R539" s="694">
        <f>(K539-O539)/O539*100</f>
        <v>16.666666666666664</v>
      </c>
      <c r="S539" s="759">
        <f>IF(INDEX(Historical!$D$7:$D$1439,MATCH(B539,Historical!$B$7:$B$1450,0))=0,"n/a",(INDEX(Historical!$C$7:$C$1439,MATCH(B539,Historical!$B$7:$B$1450,0))/INDEX(Historical!$D$7:$D$1439,MATCH(B539,Historical!$B$7:$B$1450,0))-1)*100)</f>
        <v>22.222222222222232</v>
      </c>
      <c r="T539" s="759">
        <f>IF(INDEX(Historical!$F$7:$F$1432,MATCH(B539,Historical!$B$7:$B$1450,0))=0,"n/a",((INDEX(Historical!$C$7:$C$1439,MATCH(B539,Historical!$B$7:$B$1450,0))/INDEX(Historical!$F$7:$F$1432,MATCH(B539,Historical!$B$7:$B$1450,0)))^(1/3)-1)*100)</f>
        <v>25.99210498948732</v>
      </c>
      <c r="U539" s="759">
        <f>IF(INDEX(Historical!$H$7:$H$1432,MATCH(B539,Historical!$B$7:$B$1450,0))=0,"n/a",((INDEX(Historical!$C$7:$C$1439,MATCH(B539,Historical!$B$7:$B$1450,0))/INDEX(Historical!$H$7:$H$1432,MATCH(B539,Historical!$B$7:$B$1450,0)))^(1/5)-1)*100)</f>
        <v>40.628238838763522</v>
      </c>
      <c r="V539" s="759">
        <f>IF(INDEX(Historical!$O$7:$O$1432,MATCH(B539,Historical!$B$7:$B$1450,0))=0,"n/a",((INDEX(Historical!$C$7:$C$1439,MATCH(B539,Historical!$B$7:$B$1450,0))/INDEX(Historical!$O$7:$O$1432,MATCH(B539,Historical!$B$7:$B$1450,0)))^(1/10)-1)*100)</f>
        <v>0.1836598351406149</v>
      </c>
      <c r="W539" s="760">
        <f>IF(OR(U539&lt;=0,U539="n/a",V539&lt;=0,V539="n/a"),"n/a",U539/V539)</f>
        <v>221.21461019311843</v>
      </c>
      <c r="X539" s="761">
        <f>IF(OR(AJ539&lt;=0,AJ539="n/a",U539&lt;=0,U539="n/a"),"n/a",U539/AJ539)</f>
        <v>1.45100852995584</v>
      </c>
      <c r="Y539" s="948"/>
      <c r="Z539" s="703">
        <f>IF(OR(AC539&lt;0.01,AC539="n/a"),"n/a",M539/AC539*100)</f>
        <v>30.501089324618736</v>
      </c>
      <c r="AA539" s="959">
        <f>IF(OR(AC539&lt;0.01,AC539="n/a"),"n/a",I539/AC539)</f>
        <v>9.7080610021786509</v>
      </c>
      <c r="AB539" s="1237">
        <v>12</v>
      </c>
      <c r="AC539" s="952">
        <v>4.59</v>
      </c>
      <c r="AD539" s="952">
        <v>1.22</v>
      </c>
      <c r="AE539" s="952">
        <v>1.43</v>
      </c>
      <c r="AF539" s="952">
        <v>1.03</v>
      </c>
      <c r="AG539" s="952">
        <v>11.600000000000001</v>
      </c>
      <c r="AH539" s="952">
        <v>26.6</v>
      </c>
      <c r="AI539" s="952">
        <v>6.77</v>
      </c>
      <c r="AJ539" s="952">
        <v>28.000000000000004</v>
      </c>
      <c r="AK539" s="952">
        <v>7.9699999999999989</v>
      </c>
      <c r="AL539" s="952">
        <v>73720</v>
      </c>
      <c r="AM539" s="952">
        <v>23.9</v>
      </c>
      <c r="AN539" s="952">
        <v>5.79</v>
      </c>
      <c r="AO539" s="802">
        <f>IF(U539="n/a","n/a",IF(AA539&lt;0,"n/a",IF(AA539="n/a","n/a",J539+U539-AA539)))</f>
        <v>34.062009075364045</v>
      </c>
      <c r="AP539" s="803">
        <f>IF(U539="n/a","n/a",J539+U539)</f>
        <v>43.770070077542698</v>
      </c>
      <c r="AQ539" s="961">
        <f>IF(OR(AC539&lt;0.01,AF539="n/a"),"n/a",(I539/SQRT(22.5*AC539*(I539/AF539))-1)*100)</f>
        <v>-33.335657266358275</v>
      </c>
      <c r="AR539" s="703">
        <f>INDEX(Historical!$C$7:$C$1439,MATCH(B539,Historical!$B$7:$B$1450,0))*IF(AH539="n/a",1.03,IF(AH539&lt;0,1.01,IF(AH539&gt;10,1.1,(1+AH539/100))))</f>
        <v>1.2100000000000002</v>
      </c>
      <c r="AS539" s="959">
        <f>IF($AI539="n/a",1.03*AR539,IF($AI539&lt;0,1.01*AR539,IF($AI539&gt;10,1.1*AR539,(1+$AI539/100)*AR539)))</f>
        <v>1.2919170000000002</v>
      </c>
      <c r="AT539" s="959">
        <f>IF($AK539="n/a",1.03*AS539,IF($AK539&lt;0,1.01*AS539,IF($AK539&gt;10,1.1*AS539,(1+$AK539/100)*AS539)))</f>
        <v>1.3948827849000001</v>
      </c>
      <c r="AU539" s="959">
        <f>IF($AK539="n/a",1.03*AT539,IF($AK539&lt;0,1.01*AT539,IF($AK539&gt;10,1.1*AT539,(1+$AK539/100)*AT539)))</f>
        <v>1.50605494285653</v>
      </c>
      <c r="AV539" s="959">
        <f>IF($AK539="n/a",1.03*AU539,IF($AK539&lt;0,1.01*AU539,IF($AK539&gt;10,1.1*AU539,(1+$AK539/100)*AU539)))</f>
        <v>1.6260875218021953</v>
      </c>
      <c r="AW539" s="703">
        <f>SUM(AR539:AV539)</f>
        <v>7.0289422495587255</v>
      </c>
      <c r="AX539" s="810">
        <f>AW539/I539*100</f>
        <v>15.774107382313119</v>
      </c>
      <c r="AY539" s="788">
        <v>1.31</v>
      </c>
      <c r="AZ539" s="955">
        <v>21.279999999999998</v>
      </c>
      <c r="BA539" s="955">
        <v>-12.93</v>
      </c>
      <c r="BB539" s="955">
        <v>2.41</v>
      </c>
      <c r="BC539" s="955">
        <v>2.6</v>
      </c>
      <c r="BE539" s="666">
        <v>2014</v>
      </c>
      <c r="BF539" s="971">
        <f>IF(BE539&gt;2008,0,IF(BE539&gt;2001,1,IF(BE539&gt;1990,2,IF(BE539&gt;1980,3,IF(BE539&gt;1973,4,IF(BE539&gt;1970,5,IF(BE539&gt;1960,6,IF(BE539&gt;1958,7,IF(BE539&gt;1953,8,9)))))))))</f>
        <v>0</v>
      </c>
      <c r="BG539" s="955">
        <v>0.89999999999999991</v>
      </c>
      <c r="BH539" s="937"/>
    </row>
    <row r="540" spans="1:60" ht="11.25" customHeight="1" x14ac:dyDescent="0.2">
      <c r="A540" s="936" t="s">
        <v>294</v>
      </c>
      <c r="B540" s="948" t="s">
        <v>295</v>
      </c>
      <c r="C540" s="1013" t="s">
        <v>112</v>
      </c>
      <c r="D540" s="1013" t="s">
        <v>4348</v>
      </c>
      <c r="E540" s="792">
        <v>48</v>
      </c>
      <c r="F540" s="1227">
        <v>34</v>
      </c>
      <c r="G540" s="1227" t="s">
        <v>106</v>
      </c>
      <c r="H540" s="1227" t="s">
        <v>106</v>
      </c>
      <c r="I540" s="938">
        <v>105.35</v>
      </c>
      <c r="J540" s="703">
        <f>(M540/I540)*100</f>
        <v>1.59468438538206</v>
      </c>
      <c r="K540" s="950">
        <v>0.42</v>
      </c>
      <c r="L540" s="960">
        <v>4</v>
      </c>
      <c r="M540" s="694">
        <f>K540*L540</f>
        <v>1.68</v>
      </c>
      <c r="N540" s="943" t="s">
        <v>296</v>
      </c>
      <c r="O540" s="795">
        <v>0.38</v>
      </c>
      <c r="P540" s="934">
        <v>43602</v>
      </c>
      <c r="Q540" s="934">
        <v>43626</v>
      </c>
      <c r="R540" s="694">
        <f>(K540-O540)/O540*100</f>
        <v>10.52631578947368</v>
      </c>
      <c r="S540" s="759">
        <f>IF(INDEX(Historical!$D$7:$D$1439,MATCH(B540,Historical!$B$7:$B$1450,0))=0,"n/a",(INDEX(Historical!$C$7:$C$1439,MATCH(B540,Historical!$B$7:$B$1450,0))/INDEX(Historical!$D$7:$D$1439,MATCH(B540,Historical!$B$7:$B$1450,0))-1)*100)</f>
        <v>7.9710144927536364</v>
      </c>
      <c r="T540" s="759">
        <f>IF(INDEX(Historical!$F$7:$F$1432,MATCH(B540,Historical!$B$7:$B$1450,0))=0,"n/a",((INDEX(Historical!$C$7:$C$1439,MATCH(B540,Historical!$B$7:$B$1450,0))/INDEX(Historical!$F$7:$F$1432,MATCH(B540,Historical!$B$7:$B$1450,0)))^(1/3)-1)*100)</f>
        <v>5.469652673292047</v>
      </c>
      <c r="U540" s="759">
        <f>IF(INDEX(Historical!$H$7:$H$1432,MATCH(B540,Historical!$B$7:$B$1450,0))=0,"n/a",((INDEX(Historical!$C$7:$C$1439,MATCH(B540,Historical!$B$7:$B$1450,0))/INDEX(Historical!$H$7:$H$1432,MATCH(B540,Historical!$B$7:$B$1450,0)))^(1/5)-1)*100)</f>
        <v>4.7757678435632389</v>
      </c>
      <c r="V540" s="759">
        <f>IF(INDEX(Historical!$O$7:$O$1432,MATCH(B540,Historical!$B$7:$B$1450,0))=0,"n/a",((INDEX(Historical!$C$7:$C$1439,MATCH(B540,Historical!$B$7:$B$1450,0))/INDEX(Historical!$O$7:$O$1432,MATCH(B540,Historical!$B$7:$B$1450,0)))^(1/10)-1)*100)</f>
        <v>4.7142632556182562</v>
      </c>
      <c r="W540" s="760">
        <f>IF(OR(U540&lt;=0,U540="n/a",V540&lt;=0,V540="n/a"),"n/a",U540/V540)</f>
        <v>1.0130464898988583</v>
      </c>
      <c r="X540" s="761">
        <f>IF(OR(AJ540&lt;=0,AJ540="n/a",U540&lt;=0,U540="n/a"),"n/a",U540/AJ540)</f>
        <v>0.70231880052400564</v>
      </c>
      <c r="Y540" s="717"/>
      <c r="Z540" s="703">
        <f>IF(OR(AC540&lt;0.01,AC540="n/a"),"n/a",M540/AC540*100)</f>
        <v>54.901960784313722</v>
      </c>
      <c r="AA540" s="959">
        <f>IF(OR(AC540&lt;0.01,AC540="n/a"),"n/a",I540/AC540)</f>
        <v>34.428104575163395</v>
      </c>
      <c r="AB540" s="960">
        <v>12</v>
      </c>
      <c r="AC540" s="938">
        <v>3.06</v>
      </c>
      <c r="AD540" s="938">
        <v>1.93</v>
      </c>
      <c r="AE540" s="938">
        <v>2.97</v>
      </c>
      <c r="AF540" s="938">
        <v>6.01</v>
      </c>
      <c r="AG540" s="938">
        <v>18.600000000000001</v>
      </c>
      <c r="AH540" s="938">
        <v>165</v>
      </c>
      <c r="AI540" s="938">
        <v>8.77</v>
      </c>
      <c r="AJ540" s="938">
        <v>6.8000000000000007</v>
      </c>
      <c r="AK540" s="938">
        <v>18</v>
      </c>
      <c r="AL540" s="951">
        <v>4070.0000000000005</v>
      </c>
      <c r="AM540" s="945">
        <v>4.3</v>
      </c>
      <c r="AN540" s="938">
        <v>0.57999999999999996</v>
      </c>
      <c r="AO540" s="802">
        <f>IF(U540="n/a","n/a",IF(AA540&lt;0,"n/a",IF(AA540="n/a","n/a",J540+U540-AA540)))</f>
        <v>-28.057652346218099</v>
      </c>
      <c r="AP540" s="803">
        <f>IF(U540="n/a","n/a",J540+U540)</f>
        <v>6.3704522289452985</v>
      </c>
      <c r="AQ540" s="961">
        <f>IF(OR(AC540&lt;0.01,AF540="n/a"),"n/a",(I540/SQRT(22.5*AC540*(I540/AF540))-1)*100)</f>
        <v>203.25120389738638</v>
      </c>
      <c r="AR540" s="703">
        <f>INDEX(Historical!$C$7:$C$1439,MATCH(B540,Historical!$B$7:$B$1450,0))*IF(AH540="n/a",1.03,IF(AH540&lt;0,1.01,IF(AH540&gt;10,1.1,(1+AH540/100))))</f>
        <v>1.639</v>
      </c>
      <c r="AS540" s="959">
        <f>IF($AI540="n/a",1.03*AR540,IF($AI540&lt;0,1.01*AR540,IF($AI540&gt;10,1.1*AR540,(1+$AI540/100)*AR540)))</f>
        <v>1.7827402999999997</v>
      </c>
      <c r="AT540" s="959">
        <f>IF($AK540="n/a",1.03*AS540,IF($AK540&lt;0,1.01*AS540,IF($AK540&gt;10,1.1*AS540,(1+$AK540/100)*AS540)))</f>
        <v>1.9610143299999998</v>
      </c>
      <c r="AU540" s="959">
        <f>IF($AK540="n/a",1.03*AT540,IF($AK540&lt;0,1.01*AT540,IF($AK540&gt;10,1.1*AT540,(1+$AK540/100)*AT540)))</f>
        <v>2.1571157629999997</v>
      </c>
      <c r="AV540" s="959">
        <f>IF($AK540="n/a",1.03*AU540,IF($AK540&lt;0,1.01*AU540,IF($AK540&gt;10,1.1*AU540,(1+$AK540/100)*AU540)))</f>
        <v>2.3728273393000001</v>
      </c>
      <c r="AW540" s="703">
        <f>SUM(AR540:AV540)</f>
        <v>9.9126977322999998</v>
      </c>
      <c r="AX540" s="810">
        <f>AW540/I540*100</f>
        <v>9.4093001730422401</v>
      </c>
      <c r="AY540" s="1017">
        <v>1.25</v>
      </c>
      <c r="AZ540" s="945">
        <v>21.48</v>
      </c>
      <c r="BA540" s="945">
        <v>-6.8199999999999994</v>
      </c>
      <c r="BB540" s="945">
        <v>1.39</v>
      </c>
      <c r="BC540" s="945">
        <v>2.31</v>
      </c>
      <c r="BE540" s="666">
        <v>1972</v>
      </c>
      <c r="BF540" s="971">
        <f>IF(BE540&gt;2008,0,IF(BE540&gt;2001,1,IF(BE540&gt;1990,2,IF(BE540&gt;1980,3,IF(BE540&gt;1973,4,IF(BE540&gt;1970,5,IF(BE540&gt;1960,6,IF(BE540&gt;1958,7,IF(BE540&gt;1953,8,9)))))))))</f>
        <v>5</v>
      </c>
      <c r="BG540" s="955">
        <v>7.3</v>
      </c>
      <c r="BH540" s="937"/>
    </row>
    <row r="541" spans="1:60" ht="11.25" customHeight="1" x14ac:dyDescent="0.2">
      <c r="A541" s="953" t="s">
        <v>4235</v>
      </c>
      <c r="B541" s="948" t="s">
        <v>4232</v>
      </c>
      <c r="C541" s="1013" t="s">
        <v>108</v>
      </c>
      <c r="D541" s="1013" t="s">
        <v>4361</v>
      </c>
      <c r="E541" s="792">
        <v>5</v>
      </c>
      <c r="F541" s="1227">
        <v>829</v>
      </c>
      <c r="G541" s="1146" t="s">
        <v>106</v>
      </c>
      <c r="H541" s="1146" t="s">
        <v>106</v>
      </c>
      <c r="I541" s="947">
        <v>227.24</v>
      </c>
      <c r="J541" s="703">
        <f>(M541/I541)*100</f>
        <v>1.0209470163703571</v>
      </c>
      <c r="K541" s="950">
        <v>0.57999999999999996</v>
      </c>
      <c r="L541" s="960">
        <v>4</v>
      </c>
      <c r="M541" s="694">
        <f>K541*L541</f>
        <v>2.3199999999999998</v>
      </c>
      <c r="N541" s="943" t="s">
        <v>520</v>
      </c>
      <c r="O541" s="795">
        <v>0.38</v>
      </c>
      <c r="P541" s="660">
        <v>43327</v>
      </c>
      <c r="Q541" s="660">
        <v>43342</v>
      </c>
      <c r="R541" s="694">
        <f>(K541-O541)/O541*100</f>
        <v>52.631578947368411</v>
      </c>
      <c r="S541" s="759">
        <f>IF(INDEX(Historical!$D$7:$D$1439,MATCH(B541,Historical!$B$7:$B$1450,0))=0,"n/a",(INDEX(Historical!$C$7:$C$1439,MATCH(B541,Historical!$B$7:$B$1450,0))/INDEX(Historical!$D$7:$D$1439,MATCH(B541,Historical!$B$7:$B$1450,0))-1)*100)</f>
        <v>45.454545454545439</v>
      </c>
      <c r="T541" s="759">
        <f>IF(INDEX(Historical!$F$7:$F$1432,MATCH(B541,Historical!$B$7:$B$1450,0))=0,"n/a",((INDEX(Historical!$C$7:$C$1439,MATCH(B541,Historical!$B$7:$B$1450,0))/INDEX(Historical!$F$7:$F$1432,MATCH(B541,Historical!$B$7:$B$1450,0)))^(1/3)-1)*100)</f>
        <v>33.886590016433907</v>
      </c>
      <c r="U541" s="759" t="str">
        <f>IF(INDEX(Historical!$H$7:$H$1432,MATCH(B541,Historical!$B$7:$B$1450,0))=0,"n/a",((INDEX(Historical!$C$7:$C$1439,MATCH(B541,Historical!$B$7:$B$1450,0))/INDEX(Historical!$H$7:$H$1432,MATCH(B541,Historical!$B$7:$B$1450,0)))^(1/5)-1)*100)</f>
        <v>n/a</v>
      </c>
      <c r="V541" s="759" t="str">
        <f>IF(INDEX(Historical!$O$7:$O$1432,MATCH(B541,Historical!$B$7:$B$1450,0))=0,"n/a",((INDEX(Historical!$C$7:$C$1439,MATCH(B541,Historical!$B$7:$B$1450,0))/INDEX(Historical!$O$7:$O$1432,MATCH(B541,Historical!$B$7:$B$1450,0)))^(1/10)-1)*100)</f>
        <v>n/a</v>
      </c>
      <c r="W541" s="760" t="str">
        <f>IF(OR(U541&lt;=0,U541="n/a",V541&lt;=0,V541="n/a"),"n/a",U541/V541)</f>
        <v>n/a</v>
      </c>
      <c r="X541" s="761" t="str">
        <f>IF(OR(AJ541&lt;=0,AJ541="n/a",U541&lt;=0,U541="n/a"),"n/a",U541/AJ541)</f>
        <v>n/a</v>
      </c>
      <c r="Y541" s="714"/>
      <c r="Z541" s="703">
        <f>IF(OR(AC541&lt;0.01,AC541="n/a"),"n/a",M541/AC541*100)</f>
        <v>36.137071651090338</v>
      </c>
      <c r="AA541" s="959">
        <f>IF(OR(AC541&lt;0.01,AC541="n/a"),"n/a",I541/AC541)</f>
        <v>35.395638629283489</v>
      </c>
      <c r="AB541" s="960">
        <v>12</v>
      </c>
      <c r="AC541" s="938">
        <v>6.42</v>
      </c>
      <c r="AD541" s="938">
        <v>2.48</v>
      </c>
      <c r="AE541" s="938">
        <v>12.97</v>
      </c>
      <c r="AF541" s="938" t="s">
        <v>137</v>
      </c>
      <c r="AG541" s="938">
        <v>944.3</v>
      </c>
      <c r="AH541" s="938">
        <v>50.4</v>
      </c>
      <c r="AI541" s="938">
        <v>14.84</v>
      </c>
      <c r="AJ541" s="938">
        <v>27.500000000000004</v>
      </c>
      <c r="AK541" s="938">
        <v>14.299999999999999</v>
      </c>
      <c r="AL541" s="951">
        <v>18860</v>
      </c>
      <c r="AM541" s="945">
        <v>2.8000000000000003</v>
      </c>
      <c r="AN541" s="938" t="s">
        <v>137</v>
      </c>
      <c r="AO541" s="802" t="str">
        <f>IF(U541="n/a","n/a",IF(AA541&lt;0,"n/a",IF(AA541="n/a","n/a",J541+U541-AA541)))</f>
        <v>n/a</v>
      </c>
      <c r="AP541" s="803" t="str">
        <f>IF(U541="n/a","n/a",J541+U541)</f>
        <v>n/a</v>
      </c>
      <c r="AQ541" s="961" t="str">
        <f>IF(OR(AC541&lt;0.01,AF541="n/a"),"n/a",(I541/SQRT(22.5*AC541*(I541/AF541))-1)*100)</f>
        <v>n/a</v>
      </c>
      <c r="AR541" s="703">
        <f>INDEX(Historical!$C$7:$C$1439,MATCH(B541,Historical!$B$7:$B$1450,0))*IF(AH541="n/a",1.03,IF(AH541&lt;0,1.01,IF(AH541&gt;10,1.1,(1+AH541/100))))</f>
        <v>2.1120000000000001</v>
      </c>
      <c r="AS541" s="959">
        <f>IF($AI541="n/a",1.03*AR541,IF($AI541&lt;0,1.01*AR541,IF($AI541&gt;10,1.1*AR541,(1+$AI541/100)*AR541)))</f>
        <v>2.3232000000000004</v>
      </c>
      <c r="AT541" s="959">
        <f>IF($AK541="n/a",1.03*AS541,IF($AK541&lt;0,1.01*AS541,IF($AK541&gt;10,1.1*AS541,(1+$AK541/100)*AS541)))</f>
        <v>2.5555200000000005</v>
      </c>
      <c r="AU541" s="959">
        <f>IF($AK541="n/a",1.03*AT541,IF($AK541&lt;0,1.01*AT541,IF($AK541&gt;10,1.1*AT541,(1+$AK541/100)*AT541)))</f>
        <v>2.8110720000000007</v>
      </c>
      <c r="AV541" s="959">
        <f>IF($AK541="n/a",1.03*AU541,IF($AK541&lt;0,1.01*AU541,IF($AK541&gt;10,1.1*AU541,(1+$AK541/100)*AU541)))</f>
        <v>3.0921792000000008</v>
      </c>
      <c r="AW541" s="703">
        <f>SUM(AR541:AV541)</f>
        <v>12.893971200000001</v>
      </c>
      <c r="AX541" s="810">
        <f>AW541/I541*100</f>
        <v>5.6741644076747058</v>
      </c>
      <c r="AY541" s="1017">
        <v>1.1100000000000001</v>
      </c>
      <c r="AZ541" s="945">
        <v>69.23</v>
      </c>
      <c r="BA541" s="945">
        <v>-8.2100000000000009</v>
      </c>
      <c r="BB541" s="945">
        <v>-2.87</v>
      </c>
      <c r="BC541" s="945">
        <v>19.66</v>
      </c>
      <c r="BE541" s="666">
        <v>2014</v>
      </c>
      <c r="BF541" s="971">
        <f>IF(BE541&gt;2008,0,IF(BE541&gt;2001,1,IF(BE541&gt;1990,2,IF(BE541&gt;1980,3,IF(BE541&gt;1973,4,IF(BE541&gt;1970,5,IF(BE541&gt;1960,6,IF(BE541&gt;1958,7,IF(BE541&gt;1953,8,9)))))))))</f>
        <v>0</v>
      </c>
      <c r="BG541" s="955">
        <v>16</v>
      </c>
      <c r="BH541" s="937"/>
    </row>
    <row r="542" spans="1:60" ht="11.25" customHeight="1" x14ac:dyDescent="0.2">
      <c r="A542" s="936" t="s">
        <v>292</v>
      </c>
      <c r="B542" s="948" t="s">
        <v>293</v>
      </c>
      <c r="C542" s="1013" t="s">
        <v>131</v>
      </c>
      <c r="D542" s="1013" t="s">
        <v>4367</v>
      </c>
      <c r="E542" s="792">
        <v>46</v>
      </c>
      <c r="F542" s="1227">
        <v>44</v>
      </c>
      <c r="G542" s="1227" t="s">
        <v>37</v>
      </c>
      <c r="H542" s="1227" t="s">
        <v>37</v>
      </c>
      <c r="I542" s="938">
        <v>62.63</v>
      </c>
      <c r="J542" s="703">
        <f>(M542/I542)*100</f>
        <v>1.5328117515567619</v>
      </c>
      <c r="K542" s="950">
        <v>0.24</v>
      </c>
      <c r="L542" s="960">
        <v>4</v>
      </c>
      <c r="M542" s="694">
        <f>K542*L542</f>
        <v>0.96</v>
      </c>
      <c r="N542" s="943" t="s">
        <v>119</v>
      </c>
      <c r="O542" s="795">
        <v>0.22375</v>
      </c>
      <c r="P542" s="934">
        <v>43418</v>
      </c>
      <c r="Q542" s="934">
        <v>43437</v>
      </c>
      <c r="R542" s="694">
        <f>(K542-O542)/O542*100</f>
        <v>7.2625698324022281</v>
      </c>
      <c r="S542" s="759">
        <f>IF(INDEX(Historical!$D$7:$D$1439,MATCH(B542,Historical!$B$7:$B$1450,0))=0,"n/a",(INDEX(Historical!$C$7:$C$1439,MATCH(B542,Historical!$B$7:$B$1450,0))/INDEX(Historical!$D$7:$D$1439,MATCH(B542,Historical!$B$7:$B$1450,0))-1)*100)</f>
        <v>6.2682215743440128</v>
      </c>
      <c r="T542" s="759">
        <f>IF(INDEX(Historical!$F$7:$F$1432,MATCH(B542,Historical!$B$7:$B$1450,0))=0,"n/a",((INDEX(Historical!$C$7:$C$1439,MATCH(B542,Historical!$B$7:$B$1450,0))/INDEX(Historical!$F$7:$F$1432,MATCH(B542,Historical!$B$7:$B$1450,0)))^(1/3)-1)*100)</f>
        <v>5.4901660750877879</v>
      </c>
      <c r="U542" s="759">
        <f>IF(INDEX(Historical!$H$7:$H$1432,MATCH(B542,Historical!$B$7:$B$1450,0))=0,"n/a",((INDEX(Historical!$C$7:$C$1439,MATCH(B542,Historical!$B$7:$B$1450,0))/INDEX(Historical!$H$7:$H$1432,MATCH(B542,Historical!$B$7:$B$1450,0)))^(1/5)-1)*100)</f>
        <v>3.9025502799553857</v>
      </c>
      <c r="V542" s="759">
        <f>IF(INDEX(Historical!$O$7:$O$1432,MATCH(B542,Historical!$B$7:$B$1450,0))=0,"n/a",((INDEX(Historical!$C$7:$C$1439,MATCH(B542,Historical!$B$7:$B$1450,0))/INDEX(Historical!$O$7:$O$1432,MATCH(B542,Historical!$B$7:$B$1450,0)))^(1/10)-1)*100)</f>
        <v>2.6358589590341319</v>
      </c>
      <c r="W542" s="760">
        <f>IF(OR(U542&lt;=0,U542="n/a",V542&lt;=0,V542="n/a"),"n/a",U542/V542)</f>
        <v>1.4805611152219664</v>
      </c>
      <c r="X542" s="761">
        <f>IF(OR(AJ542&lt;=0,AJ542="n/a",U542&lt;=0,U542="n/a"),"n/a",U542/AJ542)</f>
        <v>0.28075901294643058</v>
      </c>
      <c r="Y542" s="948"/>
      <c r="Z542" s="703">
        <f>IF(OR(AC542&lt;0.01,AC542="n/a"),"n/a",M542/AC542*100)</f>
        <v>46.153846153846153</v>
      </c>
      <c r="AA542" s="959">
        <f>IF(OR(AC542&lt;0.01,AC542="n/a"),"n/a",I542/AC542)</f>
        <v>30.110576923076923</v>
      </c>
      <c r="AB542" s="960">
        <v>12</v>
      </c>
      <c r="AC542" s="938">
        <v>2.08</v>
      </c>
      <c r="AD542" s="938">
        <v>11.05</v>
      </c>
      <c r="AE542" s="938">
        <v>7.31</v>
      </c>
      <c r="AF542" s="938">
        <v>4.01</v>
      </c>
      <c r="AG542" s="938">
        <v>14.000000000000002</v>
      </c>
      <c r="AH542" s="938">
        <v>45.800000000000004</v>
      </c>
      <c r="AI542" s="938">
        <v>3.2300000000000004</v>
      </c>
      <c r="AJ542" s="938">
        <v>13.900000000000002</v>
      </c>
      <c r="AK542" s="938">
        <v>2.7</v>
      </c>
      <c r="AL542" s="955">
        <v>1010</v>
      </c>
      <c r="AM542" s="945">
        <v>1.4000000000000001</v>
      </c>
      <c r="AN542" s="938">
        <v>0.85</v>
      </c>
      <c r="AO542" s="802">
        <f>IF(U542="n/a","n/a",IF(AA542&lt;0,"n/a",IF(AA542="n/a","n/a",J542+U542-AA542)))</f>
        <v>-24.675214891564778</v>
      </c>
      <c r="AP542" s="803">
        <f>IF(U542="n/a","n/a",J542+U542)</f>
        <v>5.4353620315121471</v>
      </c>
      <c r="AQ542" s="961">
        <f>IF(OR(AC542&lt;0.01,AF542="n/a"),"n/a",(I542/SQRT(22.5*AC542*(I542/AF542))-1)*100)</f>
        <v>131.65435311307948</v>
      </c>
      <c r="AR542" s="703">
        <f>INDEX(Historical!$C$7:$C$1439,MATCH(B542,Historical!$B$7:$B$1450,0))*IF(AH542="n/a",1.03,IF(AH542&lt;0,1.01,IF(AH542&gt;10,1.1,(1+AH542/100))))</f>
        <v>1.002375</v>
      </c>
      <c r="AS542" s="959">
        <f>IF($AI542="n/a",1.03*AR542,IF($AI542&lt;0,1.01*AR542,IF($AI542&gt;10,1.1*AR542,(1+$AI542/100)*AR542)))</f>
        <v>1.0347517125000001</v>
      </c>
      <c r="AT542" s="959">
        <f>IF($AK542="n/a",1.03*AS542,IF($AK542&lt;0,1.01*AS542,IF($AK542&gt;10,1.1*AS542,(1+$AK542/100)*AS542)))</f>
        <v>1.0626900087375</v>
      </c>
      <c r="AU542" s="959">
        <f>IF($AK542="n/a",1.03*AT542,IF($AK542&lt;0,1.01*AT542,IF($AK542&gt;10,1.1*AT542,(1+$AK542/100)*AT542)))</f>
        <v>1.0913826389734125</v>
      </c>
      <c r="AV542" s="959">
        <f>IF($AK542="n/a",1.03*AU542,IF($AK542&lt;0,1.01*AU542,IF($AK542&gt;10,1.1*AU542,(1+$AK542/100)*AU542)))</f>
        <v>1.1208499702256944</v>
      </c>
      <c r="AW542" s="703">
        <f>SUM(AR542:AV542)</f>
        <v>5.312049330436607</v>
      </c>
      <c r="AX542" s="810">
        <f>AW542/I542*100</f>
        <v>8.4816371234817289</v>
      </c>
      <c r="AY542" s="1017">
        <v>0.33</v>
      </c>
      <c r="AZ542" s="945">
        <v>47.92</v>
      </c>
      <c r="BA542" s="945">
        <v>-1.6400000000000001</v>
      </c>
      <c r="BB542" s="945">
        <v>3.9600000000000004</v>
      </c>
      <c r="BC542" s="945">
        <v>12.83</v>
      </c>
      <c r="BE542" s="666">
        <v>1974</v>
      </c>
      <c r="BF542" s="971">
        <f>IF(BE542&gt;2008,0,IF(BE542&gt;2001,1,IF(BE542&gt;1990,2,IF(BE542&gt;1980,3,IF(BE542&gt;1973,4,IF(BE542&gt;1970,5,IF(BE542&gt;1960,6,IF(BE542&gt;1958,7,IF(BE542&gt;1953,8,9)))))))))</f>
        <v>4</v>
      </c>
      <c r="BG542" s="955">
        <v>4.5</v>
      </c>
      <c r="BH542" s="937"/>
    </row>
    <row r="543" spans="1:60" ht="11.25" customHeight="1" x14ac:dyDescent="0.2">
      <c r="A543" s="944" t="s">
        <v>683</v>
      </c>
      <c r="B543" s="948" t="s">
        <v>684</v>
      </c>
      <c r="C543" s="1013" t="s">
        <v>4216</v>
      </c>
      <c r="D543" s="1013" t="s">
        <v>4395</v>
      </c>
      <c r="E543" s="792">
        <v>17</v>
      </c>
      <c r="F543" s="1227">
        <v>192</v>
      </c>
      <c r="G543" s="1227" t="s">
        <v>37</v>
      </c>
      <c r="H543" s="1227" t="s">
        <v>115</v>
      </c>
      <c r="I543" s="947">
        <v>136.27000000000001</v>
      </c>
      <c r="J543" s="703">
        <f>(M543/I543)*100</f>
        <v>1.3502605122183899</v>
      </c>
      <c r="K543" s="950">
        <v>0.46</v>
      </c>
      <c r="L543" s="960">
        <v>4</v>
      </c>
      <c r="M543" s="694">
        <f>K543*L543</f>
        <v>1.84</v>
      </c>
      <c r="N543" s="943" t="s">
        <v>136</v>
      </c>
      <c r="O543" s="795">
        <v>0.42</v>
      </c>
      <c r="P543" s="934">
        <v>43418</v>
      </c>
      <c r="Q543" s="934">
        <v>43447</v>
      </c>
      <c r="R543" s="694">
        <f>(K543-O543)/O543*100</f>
        <v>9.5238095238095326</v>
      </c>
      <c r="S543" s="759">
        <f>IF(INDEX(Historical!$D$7:$D$1439,MATCH(B543,Historical!$B$7:$B$1450,0))=0,"n/a",(INDEX(Historical!$C$7:$C$1439,MATCH(B543,Historical!$B$7:$B$1450,0))/INDEX(Historical!$D$7:$D$1439,MATCH(B543,Historical!$B$7:$B$1450,0))-1)*100)</f>
        <v>8.1761006289308149</v>
      </c>
      <c r="T543" s="759">
        <f>IF(INDEX(Historical!$F$7:$F$1432,MATCH(B543,Historical!$B$7:$B$1450,0))=0,"n/a",((INDEX(Historical!$C$7:$C$1439,MATCH(B543,Historical!$B$7:$B$1450,0))/INDEX(Historical!$F$7:$F$1432,MATCH(B543,Historical!$B$7:$B$1450,0)))^(1/3)-1)*100)</f>
        <v>10.064241629820891</v>
      </c>
      <c r="U543" s="759">
        <f>IF(INDEX(Historical!$H$7:$H$1432,MATCH(B543,Historical!$B$7:$B$1450,0))=0,"n/a",((INDEX(Historical!$C$7:$C$1439,MATCH(B543,Historical!$B$7:$B$1450,0))/INDEX(Historical!$H$7:$H$1432,MATCH(B543,Historical!$B$7:$B$1450,0)))^(1/5)-1)*100)</f>
        <v>12.137622091418399</v>
      </c>
      <c r="V543" s="759">
        <f>IF(INDEX(Historical!$O$7:$O$1432,MATCH(B543,Historical!$B$7:$B$1450,0))=0,"n/a",((INDEX(Historical!$C$7:$C$1439,MATCH(B543,Historical!$B$7:$B$1450,0))/INDEX(Historical!$O$7:$O$1432,MATCH(B543,Historical!$B$7:$B$1450,0)))^(1/10)-1)*100)</f>
        <v>14.097745081381818</v>
      </c>
      <c r="W543" s="760">
        <f>IF(OR(U543&lt;=0,U543="n/a",V543&lt;=0,V543="n/a"),"n/a",U543/V543)</f>
        <v>0.86096194968427575</v>
      </c>
      <c r="X543" s="761">
        <f>IF(OR(AJ543&lt;=0,AJ543="n/a",U543&lt;=0,U543="n/a"),"n/a",U543/AJ543)</f>
        <v>1.4279555401668704</v>
      </c>
      <c r="Y543" s="948" t="s">
        <v>153</v>
      </c>
      <c r="Z543" s="703">
        <f>IF(OR(AC543&lt;0.01,AC543="n/a"),"n/a",M543/AC543*100)</f>
        <v>36.220472440944881</v>
      </c>
      <c r="AA543" s="959">
        <f>IF(OR(AC543&lt;0.01,AC543="n/a"),"n/a",I543/AC543)</f>
        <v>26.8248031496063</v>
      </c>
      <c r="AB543" s="960">
        <v>6</v>
      </c>
      <c r="AC543" s="938">
        <v>5.08</v>
      </c>
      <c r="AD543" s="938">
        <v>1.9</v>
      </c>
      <c r="AE543" s="938">
        <v>8.48</v>
      </c>
      <c r="AF543" s="938">
        <v>11.36</v>
      </c>
      <c r="AG543" s="938">
        <v>37.700000000000003</v>
      </c>
      <c r="AH543" s="938">
        <v>19.3</v>
      </c>
      <c r="AI543" s="938">
        <v>13.34</v>
      </c>
      <c r="AJ543" s="938">
        <v>8.5</v>
      </c>
      <c r="AK543" s="938">
        <v>14.530000000000001</v>
      </c>
      <c r="AL543" s="951">
        <v>1066730</v>
      </c>
      <c r="AM543" s="945">
        <v>0.1</v>
      </c>
      <c r="AN543" s="938">
        <v>0.83</v>
      </c>
      <c r="AO543" s="802">
        <f>IF(U543="n/a","n/a",IF(AA543&lt;0,"n/a",IF(AA543="n/a","n/a",J543+U543-AA543)))</f>
        <v>-13.336920545969512</v>
      </c>
      <c r="AP543" s="803">
        <f>IF(U543="n/a","n/a",J543+U543)</f>
        <v>13.487882603636788</v>
      </c>
      <c r="AQ543" s="961">
        <f>IF(OR(AC543&lt;0.01,AF543="n/a"),"n/a",(I543/SQRT(22.5*AC543*(I543/AF543))-1)*100)</f>
        <v>268.01555750902554</v>
      </c>
      <c r="AR543" s="703">
        <f>INDEX(Historical!$C$7:$C$1439,MATCH(B543,Historical!$B$7:$B$1450,0))*IF(AH543="n/a",1.03,IF(AH543&lt;0,1.01,IF(AH543&gt;10,1.1,(1+AH543/100))))</f>
        <v>1.8920000000000001</v>
      </c>
      <c r="AS543" s="959">
        <f>IF($AI543="n/a",1.03*AR543,IF($AI543&lt;0,1.01*AR543,IF($AI543&gt;10,1.1*AR543,(1+$AI543/100)*AR543)))</f>
        <v>2.0812000000000004</v>
      </c>
      <c r="AT543" s="959">
        <f>IF($AK543="n/a",1.03*AS543,IF($AK543&lt;0,1.01*AS543,IF($AK543&gt;10,1.1*AS543,(1+$AK543/100)*AS543)))</f>
        <v>2.2893200000000005</v>
      </c>
      <c r="AU543" s="959">
        <f>IF($AK543="n/a",1.03*AT543,IF($AK543&lt;0,1.01*AT543,IF($AK543&gt;10,1.1*AT543,(1+$AK543/100)*AT543)))</f>
        <v>2.5182520000000008</v>
      </c>
      <c r="AV543" s="959">
        <f>IF($AK543="n/a",1.03*AU543,IF($AK543&lt;0,1.01*AU543,IF($AK543&gt;10,1.1*AU543,(1+$AK543/100)*AU543)))</f>
        <v>2.7700772000000011</v>
      </c>
      <c r="AW543" s="703">
        <f>SUM(AR543:AV543)</f>
        <v>11.550849200000002</v>
      </c>
      <c r="AX543" s="810">
        <f>AW543/I543*100</f>
        <v>8.47644323768988</v>
      </c>
      <c r="AY543" s="1017">
        <v>1.23</v>
      </c>
      <c r="AZ543" s="945">
        <v>45.03</v>
      </c>
      <c r="BA543" s="945">
        <v>-3.82</v>
      </c>
      <c r="BB543" s="945">
        <v>2.0699999999999998</v>
      </c>
      <c r="BC543" s="945">
        <v>16.45</v>
      </c>
      <c r="BE543" s="666">
        <v>2002</v>
      </c>
      <c r="BF543" s="971">
        <f>IF(BE543&gt;2008,0,IF(BE543&gt;2001,1,IF(BE543&gt;1990,2,IF(BE543&gt;1980,3,IF(BE543&gt;1973,4,IF(BE543&gt;1970,5,IF(BE543&gt;1960,6,IF(BE543&gt;1958,7,IF(BE543&gt;1953,8,9)))))))))</f>
        <v>1</v>
      </c>
      <c r="BG543" s="955">
        <v>12.9</v>
      </c>
      <c r="BH543" s="937"/>
    </row>
    <row r="544" spans="1:60" ht="11.25" customHeight="1" x14ac:dyDescent="0.2">
      <c r="A544" s="944" t="s">
        <v>1490</v>
      </c>
      <c r="B544" s="948" t="s">
        <v>1491</v>
      </c>
      <c r="C544" s="1013" t="s">
        <v>4216</v>
      </c>
      <c r="D544" s="1013" t="s">
        <v>4386</v>
      </c>
      <c r="E544" s="792">
        <v>9</v>
      </c>
      <c r="F544" s="1227">
        <v>410</v>
      </c>
      <c r="G544" s="1237" t="s">
        <v>106</v>
      </c>
      <c r="H544" s="1237" t="s">
        <v>106</v>
      </c>
      <c r="I544" s="947">
        <v>165.96</v>
      </c>
      <c r="J544" s="703">
        <f>(M544/I544)*100</f>
        <v>1.3738250180766447</v>
      </c>
      <c r="K544" s="950">
        <v>0.56999999999999995</v>
      </c>
      <c r="L544" s="960">
        <v>4</v>
      </c>
      <c r="M544" s="694">
        <f>K544*L544</f>
        <v>2.2799999999999998</v>
      </c>
      <c r="N544" s="943" t="s">
        <v>467</v>
      </c>
      <c r="O544" s="795">
        <v>0.52</v>
      </c>
      <c r="P544" s="934">
        <v>43447</v>
      </c>
      <c r="Q544" s="934">
        <v>43480</v>
      </c>
      <c r="R544" s="694">
        <f>(K544-O544)/O544*100</f>
        <v>9.6153846153846025</v>
      </c>
      <c r="S544" s="759">
        <f>IF(INDEX(Historical!$D$7:$D$1439,MATCH(B544,Historical!$B$7:$B$1450,0))=0,"n/a",(INDEX(Historical!$C$7:$C$1439,MATCH(B544,Historical!$B$7:$B$1450,0))/INDEX(Historical!$D$7:$D$1439,MATCH(B544,Historical!$B$7:$B$1450,0))-1)*100)</f>
        <v>10.638297872340431</v>
      </c>
      <c r="T544" s="759">
        <f>IF(INDEX(Historical!$F$7:$F$1432,MATCH(B544,Historical!$B$7:$B$1450,0))=0,"n/a",((INDEX(Historical!$C$7:$C$1439,MATCH(B544,Historical!$B$7:$B$1450,0))/INDEX(Historical!$F$7:$F$1432,MATCH(B544,Historical!$B$7:$B$1450,0)))^(1/3)-1)*100)</f>
        <v>15.21476602058922</v>
      </c>
      <c r="U544" s="759">
        <f>IF(INDEX(Historical!$H$7:$H$1432,MATCH(B544,Historical!$B$7:$B$1450,0))=0,"n/a",((INDEX(Historical!$C$7:$C$1439,MATCH(B544,Historical!$B$7:$B$1450,0))/INDEX(Historical!$H$7:$H$1432,MATCH(B544,Historical!$B$7:$B$1450,0)))^(1/5)-1)*100)</f>
        <v>13.796097158262377</v>
      </c>
      <c r="V544" s="759">
        <f>IF(INDEX(Historical!$O$7:$O$1432,MATCH(B544,Historical!$B$7:$B$1450,0))=0,"n/a",((INDEX(Historical!$C$7:$C$1439,MATCH(B544,Historical!$B$7:$B$1450,0))/INDEX(Historical!$O$7:$O$1432,MATCH(B544,Historical!$B$7:$B$1450,0)))^(1/10)-1)*100)</f>
        <v>9.9100123746509894</v>
      </c>
      <c r="W544" s="760">
        <f>IF(OR(U544&lt;=0,U544="n/a",V544&lt;=0,V544="n/a"),"n/a",U544/V544)</f>
        <v>1.3921372281584308</v>
      </c>
      <c r="X544" s="761">
        <f>IF(OR(AJ544&lt;=0,AJ544="n/a",U544&lt;=0,U544="n/a"),"n/a",U544/AJ544)</f>
        <v>1.6423925188407591</v>
      </c>
      <c r="Y544" s="714"/>
      <c r="Z544" s="703">
        <f>IF(OR(AC544&lt;0.01,AC544="n/a"),"n/a",M544/AC544*100)</f>
        <v>42.857142857142847</v>
      </c>
      <c r="AA544" s="959">
        <f>IF(OR(AC544&lt;0.01,AC544="n/a"),"n/a",I544/AC544)</f>
        <v>31.195488721804512</v>
      </c>
      <c r="AB544" s="960">
        <v>12</v>
      </c>
      <c r="AC544" s="938">
        <v>5.32</v>
      </c>
      <c r="AD544" s="938">
        <v>3.56</v>
      </c>
      <c r="AE544" s="938">
        <v>3.62</v>
      </c>
      <c r="AF544" s="938" t="s">
        <v>137</v>
      </c>
      <c r="AG544" s="941">
        <v>-75.2</v>
      </c>
      <c r="AH544" s="940">
        <v>23.200000000000003</v>
      </c>
      <c r="AI544" s="940">
        <v>10.7</v>
      </c>
      <c r="AJ544" s="938">
        <v>8.4</v>
      </c>
      <c r="AK544" s="938">
        <v>8.76</v>
      </c>
      <c r="AL544" s="951">
        <v>27280</v>
      </c>
      <c r="AM544" s="945">
        <v>0.2</v>
      </c>
      <c r="AN544" s="938" t="s">
        <v>137</v>
      </c>
      <c r="AO544" s="802">
        <f>IF(U544="n/a","n/a",IF(AA544&lt;0,"n/a",IF(AA544="n/a","n/a",J544+U544-AA544)))</f>
        <v>-16.025566545465491</v>
      </c>
      <c r="AP544" s="803">
        <f>IF(U544="n/a","n/a",J544+U544)</f>
        <v>15.169922176339021</v>
      </c>
      <c r="AQ544" s="961" t="str">
        <f>IF(OR(AC544&lt;0.01,AF544="n/a"),"n/a",(I544/SQRT(22.5*AC544*(I544/AF544))-1)*100)</f>
        <v>n/a</v>
      </c>
      <c r="AR544" s="703">
        <f>INDEX(Historical!$C$7:$C$1439,MATCH(B544,Historical!$B$7:$B$1450,0))*IF(AH544="n/a",1.03,IF(AH544&lt;0,1.01,IF(AH544&gt;10,1.1,(1+AH544/100))))</f>
        <v>2.2880000000000003</v>
      </c>
      <c r="AS544" s="959">
        <f>IF($AI544="n/a",1.03*AR544,IF($AI544&lt;0,1.01*AR544,IF($AI544&gt;10,1.1*AR544,(1+$AI544/100)*AR544)))</f>
        <v>2.5168000000000004</v>
      </c>
      <c r="AT544" s="959">
        <f>IF($AK544="n/a",1.03*AS544,IF($AK544&lt;0,1.01*AS544,IF($AK544&gt;10,1.1*AS544,(1+$AK544/100)*AS544)))</f>
        <v>2.7372716800000001</v>
      </c>
      <c r="AU544" s="959">
        <f>IF($AK544="n/a",1.03*AT544,IF($AK544&lt;0,1.01*AT544,IF($AK544&gt;10,1.1*AT544,(1+$AK544/100)*AT544)))</f>
        <v>2.9770566791679998</v>
      </c>
      <c r="AV544" s="959">
        <f>IF($AK544="n/a",1.03*AU544,IF($AK544&lt;0,1.01*AU544,IF($AK544&gt;10,1.1*AU544,(1+$AK544/100)*AU544)))</f>
        <v>3.2378468442631161</v>
      </c>
      <c r="AW544" s="703">
        <f>SUM(AR544:AV544)</f>
        <v>13.756975203431116</v>
      </c>
      <c r="AX544" s="810">
        <f>AW544/I544*100</f>
        <v>8.289331889269171</v>
      </c>
      <c r="AY544" s="1017">
        <v>0.56999999999999995</v>
      </c>
      <c r="AZ544" s="945">
        <v>53.31</v>
      </c>
      <c r="BA544" s="945">
        <v>-4.3099999999999996</v>
      </c>
      <c r="BB544" s="945">
        <v>1.59</v>
      </c>
      <c r="BC544" s="945">
        <v>19.43</v>
      </c>
      <c r="BE544" s="666">
        <v>2011</v>
      </c>
      <c r="BF544" s="971">
        <f>IF(BE544&gt;2008,0,IF(BE544&gt;2001,1,IF(BE544&gt;1990,2,IF(BE544&gt;1980,3,IF(BE544&gt;1973,4,IF(BE544&gt;1970,5,IF(BE544&gt;1960,6,IF(BE544&gt;1958,7,IF(BE544&gt;1953,8,9)))))))))</f>
        <v>0</v>
      </c>
      <c r="BG544" s="955">
        <v>10.7</v>
      </c>
      <c r="BH544" s="937"/>
    </row>
    <row r="545" spans="1:60" ht="11.25" customHeight="1" x14ac:dyDescent="0.2">
      <c r="A545" s="944" t="s">
        <v>688</v>
      </c>
      <c r="B545" s="948" t="s">
        <v>689</v>
      </c>
      <c r="C545" s="1013" t="s">
        <v>112</v>
      </c>
      <c r="D545" s="1013" t="s">
        <v>4358</v>
      </c>
      <c r="E545" s="792">
        <v>17</v>
      </c>
      <c r="F545" s="1227">
        <v>207</v>
      </c>
      <c r="G545" s="1158" t="s">
        <v>106</v>
      </c>
      <c r="H545" s="1158" t="s">
        <v>106</v>
      </c>
      <c r="I545" s="947">
        <v>71.05</v>
      </c>
      <c r="J545" s="703">
        <f>(M545/I545)*100</f>
        <v>4.2223786066150595</v>
      </c>
      <c r="K545" s="950">
        <v>0.75</v>
      </c>
      <c r="L545" s="960">
        <v>4</v>
      </c>
      <c r="M545" s="694">
        <f>K545*L545</f>
        <v>3</v>
      </c>
      <c r="N545" s="943" t="s">
        <v>723</v>
      </c>
      <c r="O545" s="795">
        <v>0.63</v>
      </c>
      <c r="P545" s="934">
        <v>43668</v>
      </c>
      <c r="Q545" s="934">
        <v>43683</v>
      </c>
      <c r="R545" s="694">
        <f>(K545-O545)/O545*100</f>
        <v>19.047619047619047</v>
      </c>
      <c r="S545" s="759">
        <f>IF(INDEX(Historical!$D$7:$D$1439,MATCH(B545,Historical!$B$7:$B$1450,0))=0,"n/a",(INDEX(Historical!$C$7:$C$1439,MATCH(B545,Historical!$B$7:$B$1450,0))/INDEX(Historical!$D$7:$D$1439,MATCH(B545,Historical!$B$7:$B$1450,0))-1)*100)</f>
        <v>29.508196721311485</v>
      </c>
      <c r="T545" s="759">
        <f>IF(INDEX(Historical!$F$7:$F$1432,MATCH(B545,Historical!$B$7:$B$1450,0))=0,"n/a",((INDEX(Historical!$C$7:$C$1439,MATCH(B545,Historical!$B$7:$B$1450,0))/INDEX(Historical!$F$7:$F$1432,MATCH(B545,Historical!$B$7:$B$1450,0)))^(1/3)-1)*100)</f>
        <v>13.288783635834456</v>
      </c>
      <c r="U545" s="759">
        <f>IF(INDEX(Historical!$H$7:$H$1432,MATCH(B545,Historical!$B$7:$B$1450,0))=0,"n/a",((INDEX(Historical!$C$7:$C$1439,MATCH(B545,Historical!$B$7:$B$1450,0))/INDEX(Historical!$H$7:$H$1432,MATCH(B545,Historical!$B$7:$B$1450,0)))^(1/5)-1)*100)</f>
        <v>14.016747231069825</v>
      </c>
      <c r="V545" s="759">
        <f>IF(INDEX(Historical!$O$7:$O$1432,MATCH(B545,Historical!$B$7:$B$1450,0))=0,"n/a",((INDEX(Historical!$C$7:$C$1439,MATCH(B545,Historical!$B$7:$B$1450,0))/INDEX(Historical!$O$7:$O$1432,MATCH(B545,Historical!$B$7:$B$1450,0)))^(1/10)-1)*100)</f>
        <v>12.04525655621287</v>
      </c>
      <c r="W545" s="760">
        <f>IF(OR(U545&lt;=0,U545="n/a",V545&lt;=0,V545="n/a"),"n/a",U545/V545)</f>
        <v>1.1636736142278408</v>
      </c>
      <c r="X545" s="761">
        <f>IF(OR(AJ545&lt;=0,AJ545="n/a",U545&lt;=0,U545="n/a"),"n/a",U545/AJ545)</f>
        <v>2.2248805128682263</v>
      </c>
      <c r="Y545" s="716"/>
      <c r="Z545" s="703">
        <f>IF(OR(AC545&lt;0.01,AC545="n/a"),"n/a",M545/AC545*100)</f>
        <v>56.818181818181813</v>
      </c>
      <c r="AA545" s="959">
        <f>IF(OR(AC545&lt;0.01,AC545="n/a"),"n/a",I545/AC545)</f>
        <v>13.456439393939393</v>
      </c>
      <c r="AB545" s="960">
        <v>8</v>
      </c>
      <c r="AC545" s="938">
        <v>5.28</v>
      </c>
      <c r="AD545" s="938">
        <v>3.78</v>
      </c>
      <c r="AE545" s="938">
        <v>1.17</v>
      </c>
      <c r="AF545" s="938">
        <v>2.74</v>
      </c>
      <c r="AG545" s="938">
        <v>21</v>
      </c>
      <c r="AH545" s="938">
        <v>25.5</v>
      </c>
      <c r="AI545" s="938">
        <v>3.3000000000000003</v>
      </c>
      <c r="AJ545" s="938">
        <v>6.3</v>
      </c>
      <c r="AK545" s="938">
        <v>3.5999999999999996</v>
      </c>
      <c r="AL545" s="951">
        <v>3930</v>
      </c>
      <c r="AM545" s="945">
        <v>0.8</v>
      </c>
      <c r="AN545" s="938">
        <v>0.37</v>
      </c>
      <c r="AO545" s="802">
        <f>IF(U545="n/a","n/a",IF(AA545&lt;0,"n/a",IF(AA545="n/a","n/a",J545+U545-AA545)))</f>
        <v>4.7826864437454919</v>
      </c>
      <c r="AP545" s="803">
        <f>IF(U545="n/a","n/a",J545+U545)</f>
        <v>18.239125837684885</v>
      </c>
      <c r="AQ545" s="961">
        <f>IF(OR(AC545&lt;0.01,AF545="n/a"),"n/a",(I545/SQRT(22.5*AC545*(I545/AF545))-1)*100)</f>
        <v>28.011534097333836</v>
      </c>
      <c r="AR545" s="703">
        <f>INDEX(Historical!$C$7:$C$1439,MATCH(B545,Historical!$B$7:$B$1450,0))*IF(AH545="n/a",1.03,IF(AH545&lt;0,1.01,IF(AH545&gt;10,1.1,(1+AH545/100))))</f>
        <v>2.6070000000000002</v>
      </c>
      <c r="AS545" s="959">
        <f>IF($AI545="n/a",1.03*AR545,IF($AI545&lt;0,1.01*AR545,IF($AI545&gt;10,1.1*AR545,(1+$AI545/100)*AR545)))</f>
        <v>2.693031</v>
      </c>
      <c r="AT545" s="959">
        <f>IF($AK545="n/a",1.03*AS545,IF($AK545&lt;0,1.01*AS545,IF($AK545&gt;10,1.1*AS545,(1+$AK545/100)*AS545)))</f>
        <v>2.7899801160000002</v>
      </c>
      <c r="AU545" s="959">
        <f>IF($AK545="n/a",1.03*AT545,IF($AK545&lt;0,1.01*AT545,IF($AK545&gt;10,1.1*AT545,(1+$AK545/100)*AT545)))</f>
        <v>2.8904194001760004</v>
      </c>
      <c r="AV545" s="959">
        <f>IF($AK545="n/a",1.03*AU545,IF($AK545&lt;0,1.01*AU545,IF($AK545&gt;10,1.1*AU545,(1+$AK545/100)*AU545)))</f>
        <v>2.9944744985823366</v>
      </c>
      <c r="AW545" s="703">
        <f>SUM(AR545:AV545)</f>
        <v>13.974905014758338</v>
      </c>
      <c r="AX545" s="810">
        <f>AW545/I545*100</f>
        <v>19.669113321264376</v>
      </c>
      <c r="AY545" s="1017">
        <v>0.88</v>
      </c>
      <c r="AZ545" s="945">
        <v>5.65</v>
      </c>
      <c r="BA545" s="945">
        <v>-21.27</v>
      </c>
      <c r="BB545" s="945">
        <v>-1.7399999999999998</v>
      </c>
      <c r="BC545" s="945">
        <v>-10.82</v>
      </c>
      <c r="BE545" s="666">
        <v>2003</v>
      </c>
      <c r="BF545" s="971">
        <f>IF(BE545&gt;2008,0,IF(BE545&gt;2001,1,IF(BE545&gt;1990,2,IF(BE545&gt;1980,3,IF(BE545&gt;1973,4,IF(BE545&gt;1970,5,IF(BE545&gt;1960,6,IF(BE545&gt;1958,7,IF(BE545&gt;1953,8,9)))))))))</f>
        <v>1</v>
      </c>
      <c r="BG545" s="955">
        <v>12.8</v>
      </c>
      <c r="BH545" s="937"/>
    </row>
    <row r="546" spans="1:60" ht="11.25" customHeight="1" x14ac:dyDescent="0.2">
      <c r="A546" s="944" t="s">
        <v>1770</v>
      </c>
      <c r="B546" s="948" t="s">
        <v>1771</v>
      </c>
      <c r="C546" s="1013" t="s">
        <v>247</v>
      </c>
      <c r="D546" s="1013" t="s">
        <v>4379</v>
      </c>
      <c r="E546" s="792">
        <v>9</v>
      </c>
      <c r="F546" s="1227">
        <v>455</v>
      </c>
      <c r="G546" s="1227" t="s">
        <v>106</v>
      </c>
      <c r="H546" s="1227" t="s">
        <v>106</v>
      </c>
      <c r="I546" s="947">
        <v>246.52</v>
      </c>
      <c r="J546" s="703">
        <f>(M546/I546)*100</f>
        <v>2.8557520687976634</v>
      </c>
      <c r="K546" s="950">
        <v>1.76</v>
      </c>
      <c r="L546" s="960">
        <v>4</v>
      </c>
      <c r="M546" s="694">
        <f>K546*L546</f>
        <v>7.04</v>
      </c>
      <c r="N546" s="943" t="s">
        <v>925</v>
      </c>
      <c r="O546" s="795">
        <v>1.47</v>
      </c>
      <c r="P546" s="934">
        <v>43550</v>
      </c>
      <c r="Q546" s="934">
        <v>43566</v>
      </c>
      <c r="R546" s="694">
        <f>(K546-O546)/O546*100</f>
        <v>19.727891156462587</v>
      </c>
      <c r="S546" s="759">
        <f>IF(INDEX(Historical!$D$7:$D$1439,MATCH(B546,Historical!$B$7:$B$1450,0))=0,"n/a",(INDEX(Historical!$C$7:$C$1439,MATCH(B546,Historical!$B$7:$B$1450,0))/INDEX(Historical!$D$7:$D$1439,MATCH(B546,Historical!$B$7:$B$1450,0))-1)*100)</f>
        <v>37.641723356009081</v>
      </c>
      <c r="T546" s="759">
        <f>IF(INDEX(Historical!$F$7:$F$1432,MATCH(B546,Historical!$B$7:$B$1450,0))=0,"n/a",((INDEX(Historical!$C$7:$C$1439,MATCH(B546,Historical!$B$7:$B$1450,0))/INDEX(Historical!$F$7:$F$1432,MATCH(B546,Historical!$B$7:$B$1450,0)))^(1/3)-1)*100)</f>
        <v>33.764274408406393</v>
      </c>
      <c r="U546" s="759">
        <f>IF(INDEX(Historical!$H$7:$H$1432,MATCH(B546,Historical!$B$7:$B$1450,0))=0,"n/a",((INDEX(Historical!$C$7:$C$1439,MATCH(B546,Historical!$B$7:$B$1450,0))/INDEX(Historical!$H$7:$H$1432,MATCH(B546,Historical!$B$7:$B$1450,0)))^(1/5)-1)*100)</f>
        <v>46.483678124948405</v>
      </c>
      <c r="V546" s="759" t="str">
        <f>IF(INDEX(Historical!$O$7:$O$1432,MATCH(B546,Historical!$B$7:$B$1450,0))=0,"n/a",((INDEX(Historical!$C$7:$C$1439,MATCH(B546,Historical!$B$7:$B$1450,0))/INDEX(Historical!$O$7:$O$1432,MATCH(B546,Historical!$B$7:$B$1450,0)))^(1/10)-1)*100)</f>
        <v>n/a</v>
      </c>
      <c r="W546" s="760" t="str">
        <f>IF(OR(U546&lt;=0,U546="n/a",V546&lt;=0,V546="n/a"),"n/a",U546/V546)</f>
        <v>n/a</v>
      </c>
      <c r="X546" s="761">
        <f>IF(OR(AJ546&lt;=0,AJ546="n/a",U546&lt;=0,U546="n/a"),"n/a",U546/AJ546)</f>
        <v>0.9390642045444122</v>
      </c>
      <c r="Y546" s="949"/>
      <c r="Z546" s="703">
        <f>IF(OR(AC546&lt;0.01,AC546="n/a"),"n/a",M546/AC546*100)</f>
        <v>96.438356164383563</v>
      </c>
      <c r="AA546" s="959">
        <f>IF(OR(AC546&lt;0.01,AC546="n/a"),"n/a",I546/AC546)</f>
        <v>33.769863013698632</v>
      </c>
      <c r="AB546" s="960">
        <v>7</v>
      </c>
      <c r="AC546" s="938">
        <v>7.3</v>
      </c>
      <c r="AD546" s="938">
        <v>22.56</v>
      </c>
      <c r="AE546" s="938">
        <v>4.4000000000000004</v>
      </c>
      <c r="AF546" s="938">
        <v>5.97</v>
      </c>
      <c r="AG546" s="938">
        <v>20.3</v>
      </c>
      <c r="AH546" s="938">
        <v>46.9</v>
      </c>
      <c r="AI546" s="938">
        <v>13.750000000000002</v>
      </c>
      <c r="AJ546" s="938">
        <v>49.5</v>
      </c>
      <c r="AK546" s="938">
        <v>1.5</v>
      </c>
      <c r="AL546" s="951">
        <v>9860</v>
      </c>
      <c r="AM546" s="945">
        <v>0.8</v>
      </c>
      <c r="AN546" s="938">
        <v>0.82</v>
      </c>
      <c r="AO546" s="802">
        <f>IF(U546="n/a","n/a",IF(AA546&lt;0,"n/a",IF(AA546="n/a","n/a",J546+U546-AA546)))</f>
        <v>15.569567180047436</v>
      </c>
      <c r="AP546" s="803">
        <f>IF(U546="n/a","n/a",J546+U546)</f>
        <v>49.339430193746068</v>
      </c>
      <c r="AQ546" s="961">
        <f>IF(OR(AC546&lt;0.01,AF546="n/a"),"n/a",(I546/SQRT(22.5*AC546*(I546/AF546))-1)*100)</f>
        <v>199.33710628043934</v>
      </c>
      <c r="AR546" s="703">
        <f>INDEX(Historical!$C$7:$C$1439,MATCH(B546,Historical!$B$7:$B$1450,0))*IF(AH546="n/a",1.03,IF(AH546&lt;0,1.01,IF(AH546&gt;10,1.1,(1+AH546/100))))</f>
        <v>6.0093000000000005</v>
      </c>
      <c r="AS546" s="959">
        <f>IF($AI546="n/a",1.03*AR546,IF($AI546&lt;0,1.01*AR546,IF($AI546&gt;10,1.1*AR546,(1+$AI546/100)*AR546)))</f>
        <v>6.6102300000000014</v>
      </c>
      <c r="AT546" s="959">
        <f>IF($AK546="n/a",1.03*AS546,IF($AK546&lt;0,1.01*AS546,IF($AK546&gt;10,1.1*AS546,(1+$AK546/100)*AS546)))</f>
        <v>6.7093834500000007</v>
      </c>
      <c r="AU546" s="959">
        <f>IF($AK546="n/a",1.03*AT546,IF($AK546&lt;0,1.01*AT546,IF($AK546&gt;10,1.1*AT546,(1+$AK546/100)*AT546)))</f>
        <v>6.8100242017500001</v>
      </c>
      <c r="AV546" s="959">
        <f>IF($AK546="n/a",1.03*AU546,IF($AK546&lt;0,1.01*AU546,IF($AK546&gt;10,1.1*AU546,(1+$AK546/100)*AU546)))</f>
        <v>6.9121745647762491</v>
      </c>
      <c r="AW546" s="703">
        <f>SUM(AR546:AV546)</f>
        <v>33.051112216526249</v>
      </c>
      <c r="AX546" s="810">
        <f>AW546/I546*100</f>
        <v>13.407071319376215</v>
      </c>
      <c r="AY546" s="1017">
        <v>0.67</v>
      </c>
      <c r="AZ546" s="945">
        <v>37.26</v>
      </c>
      <c r="BA546" s="945">
        <v>-18.579999999999998</v>
      </c>
      <c r="BB546" s="945">
        <v>8.24</v>
      </c>
      <c r="BC546" s="945">
        <v>9.8000000000000007</v>
      </c>
      <c r="BE546" s="666">
        <v>2011</v>
      </c>
      <c r="BF546" s="971">
        <f>IF(BE546&gt;2008,0,IF(BE546&gt;2001,1,IF(BE546&gt;1990,2,IF(BE546&gt;1980,3,IF(BE546&gt;1973,4,IF(BE546&gt;1970,5,IF(BE546&gt;1960,6,IF(BE546&gt;1958,7,IF(BE546&gt;1953,8,9)))))))))</f>
        <v>0</v>
      </c>
      <c r="BG546" s="955">
        <v>7.3</v>
      </c>
      <c r="BH546" s="937"/>
    </row>
    <row r="547" spans="1:60" s="838" customFormat="1" ht="11.25" customHeight="1" x14ac:dyDescent="0.2">
      <c r="A547" s="817" t="s">
        <v>1462</v>
      </c>
      <c r="B547" s="846" t="s">
        <v>1463</v>
      </c>
      <c r="C547" s="1013" t="s">
        <v>123</v>
      </c>
      <c r="D547" s="1013" t="s">
        <v>4382</v>
      </c>
      <c r="E547" s="818">
        <v>7</v>
      </c>
      <c r="F547" s="1227">
        <v>688</v>
      </c>
      <c r="G547" s="1236" t="s">
        <v>106</v>
      </c>
      <c r="H547" s="1236" t="s">
        <v>106</v>
      </c>
      <c r="I547" s="819">
        <v>62.13</v>
      </c>
      <c r="J547" s="820">
        <f>(M547/I547)*100</f>
        <v>0.70819249959761787</v>
      </c>
      <c r="K547" s="821">
        <v>0.11</v>
      </c>
      <c r="L547" s="822">
        <v>4</v>
      </c>
      <c r="M547" s="823">
        <f>K547*L547</f>
        <v>0.44</v>
      </c>
      <c r="N547" s="824" t="s">
        <v>1002</v>
      </c>
      <c r="O547" s="825">
        <v>0.105</v>
      </c>
      <c r="P547" s="826">
        <v>43602</v>
      </c>
      <c r="Q547" s="826">
        <v>43621</v>
      </c>
      <c r="R547" s="823">
        <f>(K547-O547)/O547*100</f>
        <v>4.7619047619047663</v>
      </c>
      <c r="S547" s="759">
        <f>IF(INDEX(Historical!$D$7:$D$1439,MATCH(B547,Historical!$B$7:$B$1450,0))=0,"n/a",(INDEX(Historical!$C$7:$C$1439,MATCH(B547,Historical!$B$7:$B$1450,0))/INDEX(Historical!$D$7:$D$1439,MATCH(B547,Historical!$B$7:$B$1450,0))-1)*100)</f>
        <v>5.0632911392404889</v>
      </c>
      <c r="T547" s="759">
        <f>IF(INDEX(Historical!$F$7:$F$1432,MATCH(B547,Historical!$B$7:$B$1450,0))=0,"n/a",((INDEX(Historical!$C$7:$C$1439,MATCH(B547,Historical!$B$7:$B$1450,0))/INDEX(Historical!$F$7:$F$1432,MATCH(B547,Historical!$B$7:$B$1450,0)))^(1/3)-1)*100)</f>
        <v>5.343218065147215</v>
      </c>
      <c r="U547" s="759">
        <f>IF(INDEX(Historical!$H$7:$H$1432,MATCH(B547,Historical!$B$7:$B$1450,0))=0,"n/a",((INDEX(Historical!$C$7:$C$1439,MATCH(B547,Historical!$B$7:$B$1450,0))/INDEX(Historical!$H$7:$H$1432,MATCH(B547,Historical!$B$7:$B$1450,0)))^(1/5)-1)*100)</f>
        <v>5.6689783679528372</v>
      </c>
      <c r="V547" s="759" t="str">
        <f>IF(INDEX(Historical!$O$7:$O$1432,MATCH(B547,Historical!$B$7:$B$1450,0))=0,"n/a",((INDEX(Historical!$C$7:$C$1439,MATCH(B547,Historical!$B$7:$B$1450,0))/INDEX(Historical!$O$7:$O$1432,MATCH(B547,Historical!$B$7:$B$1450,0)))^(1/10)-1)*100)</f>
        <v>n/a</v>
      </c>
      <c r="W547" s="827" t="str">
        <f>IF(OR(U547&lt;=0,U547="n/a",V547&lt;=0,V547="n/a"),"n/a",U547/V547)</f>
        <v>n/a</v>
      </c>
      <c r="X547" s="828" t="str">
        <f>IF(OR(AJ547&lt;=0,AJ547="n/a",U547&lt;=0,U547="n/a"),"n/a",U547/AJ547)</f>
        <v>n/a</v>
      </c>
      <c r="Y547" s="839"/>
      <c r="Z547" s="820">
        <f>IF(OR(AC547&lt;0.01,AC547="n/a"),"n/a",M547/AC547*100)</f>
        <v>56.410256410256409</v>
      </c>
      <c r="AA547" s="830">
        <f>IF(OR(AC547&lt;0.01,AC547="n/a"),"n/a",I547/AC547)</f>
        <v>79.65384615384616</v>
      </c>
      <c r="AB547" s="822">
        <v>12</v>
      </c>
      <c r="AC547" s="831">
        <v>0.78</v>
      </c>
      <c r="AD547" s="831">
        <v>6.63</v>
      </c>
      <c r="AE547" s="831">
        <v>1.05</v>
      </c>
      <c r="AF547" s="831">
        <v>2.23</v>
      </c>
      <c r="AG547" s="831">
        <v>3.8</v>
      </c>
      <c r="AH547" s="831">
        <v>-66.3</v>
      </c>
      <c r="AI547" s="831">
        <v>6.2</v>
      </c>
      <c r="AJ547" s="831">
        <v>-13.3</v>
      </c>
      <c r="AK547" s="831">
        <v>12</v>
      </c>
      <c r="AL547" s="832">
        <v>1260</v>
      </c>
      <c r="AM547" s="833">
        <v>1.3</v>
      </c>
      <c r="AN547" s="831">
        <v>0.04</v>
      </c>
      <c r="AO547" s="834">
        <f>IF(U547="n/a","n/a",IF(AA547&lt;0,"n/a",IF(AA547="n/a","n/a",J547+U547-AA547)))</f>
        <v>-73.276675286295699</v>
      </c>
      <c r="AP547" s="835">
        <f>IF(U547="n/a","n/a",J547+U547)</f>
        <v>6.377170867550455</v>
      </c>
      <c r="AQ547" s="836">
        <f>IF(OR(AC547&lt;0.01,AF547="n/a"),"n/a",(I547/SQRT(22.5*AC547*(I547/AF547))-1)*100)</f>
        <v>180.97297372845657</v>
      </c>
      <c r="AR547" s="703">
        <f>INDEX(Historical!$C$7:$C$1439,MATCH(B547,Historical!$B$7:$B$1450,0))*IF(AH547="n/a",1.03,IF(AH547&lt;0,1.01,IF(AH547&gt;10,1.1,(1+AH547/100))))</f>
        <v>0.41914999999999997</v>
      </c>
      <c r="AS547" s="830">
        <f>IF($AI547="n/a",1.03*AR547,IF($AI547&lt;0,1.01*AR547,IF($AI547&gt;10,1.1*AR547,(1+$AI547/100)*AR547)))</f>
        <v>0.44513730000000001</v>
      </c>
      <c r="AT547" s="830">
        <f>IF($AK547="n/a",1.03*AS547,IF($AK547&lt;0,1.01*AS547,IF($AK547&gt;10,1.1*AS547,(1+$AK547/100)*AS547)))</f>
        <v>0.48965103000000004</v>
      </c>
      <c r="AU547" s="830">
        <f>IF($AK547="n/a",1.03*AT547,IF($AK547&lt;0,1.01*AT547,IF($AK547&gt;10,1.1*AT547,(1+$AK547/100)*AT547)))</f>
        <v>0.53861613300000011</v>
      </c>
      <c r="AV547" s="830">
        <f>IF($AK547="n/a",1.03*AU547,IF($AK547&lt;0,1.01*AU547,IF($AK547&gt;10,1.1*AU547,(1+$AK547/100)*AU547)))</f>
        <v>0.59247774630000016</v>
      </c>
      <c r="AW547" s="820">
        <f>SUM(AR547:AV547)</f>
        <v>2.4850322093000003</v>
      </c>
      <c r="AX547" s="837">
        <f>AW547/I547*100</f>
        <v>3.9997299361017222</v>
      </c>
      <c r="AY547" s="1018">
        <v>0.88</v>
      </c>
      <c r="AZ547" s="833">
        <v>46.19</v>
      </c>
      <c r="BA547" s="833">
        <v>-13.669999999999998</v>
      </c>
      <c r="BB547" s="833">
        <v>-3.3000000000000003</v>
      </c>
      <c r="BC547" s="833">
        <v>9.36</v>
      </c>
      <c r="BD547" s="985"/>
      <c r="BE547" s="666">
        <v>2013</v>
      </c>
      <c r="BF547" s="971">
        <f>IF(BE547&gt;2008,0,IF(BE547&gt;2001,1,IF(BE547&gt;1990,2,IF(BE547&gt;1980,3,IF(BE547&gt;1973,4,IF(BE547&gt;1970,5,IF(BE547&gt;1960,6,IF(BE547&gt;1958,7,IF(BE547&gt;1953,8,9)))))))))</f>
        <v>0</v>
      </c>
      <c r="BG547" s="892">
        <v>2.6</v>
      </c>
    </row>
    <row r="548" spans="1:60" ht="11.25" customHeight="1" x14ac:dyDescent="0.2">
      <c r="A548" s="944" t="s">
        <v>675</v>
      </c>
      <c r="B548" s="948" t="s">
        <v>676</v>
      </c>
      <c r="C548" s="1013" t="s">
        <v>4216</v>
      </c>
      <c r="D548" s="1013" t="s">
        <v>4352</v>
      </c>
      <c r="E548" s="792">
        <v>18</v>
      </c>
      <c r="F548" s="1227">
        <v>185</v>
      </c>
      <c r="G548" s="1204" t="s">
        <v>106</v>
      </c>
      <c r="H548" s="1204" t="s">
        <v>106</v>
      </c>
      <c r="I548" s="947">
        <v>59.19</v>
      </c>
      <c r="J548" s="703">
        <f>(M548/I548)*100</f>
        <v>3.2437911809427269</v>
      </c>
      <c r="K548" s="950">
        <v>0.48</v>
      </c>
      <c r="L548" s="960">
        <v>4</v>
      </c>
      <c r="M548" s="694">
        <f>K548*L548</f>
        <v>1.92</v>
      </c>
      <c r="N548" s="943" t="s">
        <v>149</v>
      </c>
      <c r="O548" s="795">
        <v>0.46</v>
      </c>
      <c r="P548" s="934">
        <v>43705</v>
      </c>
      <c r="Q548" s="934">
        <v>43721</v>
      </c>
      <c r="R548" s="694">
        <f>(K548-O548)/O548*100</f>
        <v>4.3478260869565135</v>
      </c>
      <c r="S548" s="759">
        <f>IF(INDEX(Historical!$D$7:$D$1439,MATCH(B548,Historical!$B$7:$B$1450,0))=0,"n/a",(INDEX(Historical!$C$7:$C$1439,MATCH(B548,Historical!$B$7:$B$1450,0))/INDEX(Historical!$D$7:$D$1439,MATCH(B548,Historical!$B$7:$B$1450,0))-1)*100)</f>
        <v>27.536231884057983</v>
      </c>
      <c r="T548" s="759">
        <f>IF(INDEX(Historical!$F$7:$F$1432,MATCH(B548,Historical!$B$7:$B$1450,0))=0,"n/a",((INDEX(Historical!$C$7:$C$1439,MATCH(B548,Historical!$B$7:$B$1450,0))/INDEX(Historical!$F$7:$F$1432,MATCH(B548,Historical!$B$7:$B$1450,0)))^(1/3)-1)*100)</f>
        <v>14.90834232364584</v>
      </c>
      <c r="U548" s="759">
        <f>IF(INDEX(Historical!$H$7:$H$1432,MATCH(B548,Historical!$B$7:$B$1450,0))=0,"n/a",((INDEX(Historical!$C$7:$C$1439,MATCH(B548,Historical!$B$7:$B$1450,0))/INDEX(Historical!$H$7:$H$1432,MATCH(B548,Historical!$B$7:$B$1450,0)))^(1/5)-1)*100)</f>
        <v>11.970220528043152</v>
      </c>
      <c r="V548" s="759">
        <f>IF(INDEX(Historical!$O$7:$O$1432,MATCH(B548,Historical!$B$7:$B$1450,0))=0,"n/a",((INDEX(Historical!$C$7:$C$1439,MATCH(B548,Historical!$B$7:$B$1450,0))/INDEX(Historical!$O$7:$O$1432,MATCH(B548,Historical!$B$7:$B$1450,0)))^(1/10)-1)*100)</f>
        <v>8.5478176819006269</v>
      </c>
      <c r="W548" s="760">
        <f>IF(OR(U548&lt;=0,U548="n/a",V548&lt;=0,V548="n/a"),"n/a",U548/V548)</f>
        <v>1.4003832292058838</v>
      </c>
      <c r="X548" s="761">
        <f>IF(OR(AJ548&lt;=0,AJ548="n/a",U548&lt;=0,U548="n/a"),"n/a",U548/AJ548)</f>
        <v>1.1187121988825377</v>
      </c>
      <c r="Y548" s="948"/>
      <c r="Z548" s="703">
        <f>IF(OR(AC548&lt;0.01,AC548="n/a"),"n/a",M548/AC548*100)</f>
        <v>79.668049792531122</v>
      </c>
      <c r="AA548" s="959">
        <f>IF(OR(AC548&lt;0.01,AC548="n/a"),"n/a",I548/AC548)</f>
        <v>24.560165975103732</v>
      </c>
      <c r="AB548" s="960">
        <v>6</v>
      </c>
      <c r="AC548" s="938">
        <v>2.41</v>
      </c>
      <c r="AD548" s="938">
        <v>3.48</v>
      </c>
      <c r="AE548" s="938">
        <v>7.26</v>
      </c>
      <c r="AF548" s="938">
        <v>10.53</v>
      </c>
      <c r="AG548" s="938" t="s">
        <v>137</v>
      </c>
      <c r="AH548" s="938">
        <v>26.6</v>
      </c>
      <c r="AI548" s="938">
        <v>7.3400000000000007</v>
      </c>
      <c r="AJ548" s="938">
        <v>10.7</v>
      </c>
      <c r="AK548" s="938">
        <v>7.66</v>
      </c>
      <c r="AL548" s="951">
        <v>17350</v>
      </c>
      <c r="AM548" s="945">
        <v>0.2</v>
      </c>
      <c r="AN548" s="938">
        <v>0.6</v>
      </c>
      <c r="AO548" s="802">
        <f>IF(U548="n/a","n/a",IF(AA548&lt;0,"n/a",IF(AA548="n/a","n/a",J548+U548-AA548)))</f>
        <v>-9.3461542661178534</v>
      </c>
      <c r="AP548" s="803">
        <f>IF(U548="n/a","n/a",J548+U548)</f>
        <v>15.214011708985879</v>
      </c>
      <c r="AQ548" s="961">
        <f>IF(OR(AC548&lt;0.01,AF548="n/a"),"n/a",(I548/SQRT(22.5*AC548*(I548/AF548))-1)*100)</f>
        <v>239.03034785028527</v>
      </c>
      <c r="AR548" s="703">
        <f>INDEX(Historical!$C$7:$C$1439,MATCH(B548,Historical!$B$7:$B$1450,0))*IF(AH548="n/a",1.03,IF(AH548&lt;0,1.01,IF(AH548&gt;10,1.1,(1+AH548/100))))</f>
        <v>1.9360000000000002</v>
      </c>
      <c r="AS548" s="959">
        <f>IF($AI548="n/a",1.03*AR548,IF($AI548&lt;0,1.01*AR548,IF($AI548&gt;10,1.1*AR548,(1+$AI548/100)*AR548)))</f>
        <v>2.0781024000000001</v>
      </c>
      <c r="AT548" s="959">
        <f>IF($AK548="n/a",1.03*AS548,IF($AK548&lt;0,1.01*AS548,IF($AK548&gt;10,1.1*AS548,(1+$AK548/100)*AS548)))</f>
        <v>2.23728504384</v>
      </c>
      <c r="AU548" s="959">
        <f>IF($AK548="n/a",1.03*AT548,IF($AK548&lt;0,1.01*AT548,IF($AK548&gt;10,1.1*AT548,(1+$AK548/100)*AT548)))</f>
        <v>2.4086610781981439</v>
      </c>
      <c r="AV548" s="959">
        <f>IF($AK548="n/a",1.03*AU548,IF($AK548&lt;0,1.01*AU548,IF($AK548&gt;10,1.1*AU548,(1+$AK548/100)*AU548)))</f>
        <v>2.5931645167881219</v>
      </c>
      <c r="AW548" s="703">
        <f>SUM(AR548:AV548)</f>
        <v>11.253213038826265</v>
      </c>
      <c r="AX548" s="810">
        <f>AW548/I548*100</f>
        <v>19.012017298236639</v>
      </c>
      <c r="AY548" s="1017">
        <v>1.38</v>
      </c>
      <c r="AZ548" s="945">
        <v>26.91</v>
      </c>
      <c r="BA548" s="945">
        <v>-9.9500000000000011</v>
      </c>
      <c r="BB548" s="945">
        <v>0.9900000000000001</v>
      </c>
      <c r="BC548" s="945">
        <v>7.31</v>
      </c>
      <c r="BE548" s="666">
        <v>2002</v>
      </c>
      <c r="BF548" s="971">
        <f>IF(BE548&gt;2008,0,IF(BE548&gt;2001,1,IF(BE548&gt;1990,2,IF(BE548&gt;1980,3,IF(BE548&gt;1973,4,IF(BE548&gt;1970,5,IF(BE548&gt;1960,6,IF(BE548&gt;1958,7,IF(BE548&gt;1953,8,9)))))))))</f>
        <v>1</v>
      </c>
      <c r="BG548" s="955" t="s">
        <v>137</v>
      </c>
      <c r="BH548" s="937"/>
    </row>
    <row r="549" spans="1:60" ht="11.25" customHeight="1" x14ac:dyDescent="0.2">
      <c r="A549" s="936" t="s">
        <v>690</v>
      </c>
      <c r="B549" s="948" t="s">
        <v>691</v>
      </c>
      <c r="C549" s="1013" t="s">
        <v>108</v>
      </c>
      <c r="D549" s="1013" t="s">
        <v>4365</v>
      </c>
      <c r="E549" s="792">
        <v>17</v>
      </c>
      <c r="F549" s="1227">
        <v>190</v>
      </c>
      <c r="G549" s="1160" t="s">
        <v>37</v>
      </c>
      <c r="H549" s="1160" t="s">
        <v>106</v>
      </c>
      <c r="I549" s="947">
        <v>38.5</v>
      </c>
      <c r="J549" s="703">
        <f>(M549/I549)*100</f>
        <v>3.4285714285714288</v>
      </c>
      <c r="K549" s="957">
        <v>0.33</v>
      </c>
      <c r="L549" s="960">
        <v>4</v>
      </c>
      <c r="M549" s="694">
        <f>K549*L549</f>
        <v>1.32</v>
      </c>
      <c r="N549" s="943" t="s">
        <v>149</v>
      </c>
      <c r="O549" s="796">
        <v>0.32</v>
      </c>
      <c r="P549" s="660">
        <v>43347</v>
      </c>
      <c r="Q549" s="660">
        <v>43358</v>
      </c>
      <c r="R549" s="694">
        <f>(K549-O549)/O549*100</f>
        <v>3.1250000000000027</v>
      </c>
      <c r="S549" s="759">
        <f>IF(INDEX(Historical!$D$7:$D$1439,MATCH(B549,Historical!$B$7:$B$1450,0))=0,"n/a",(INDEX(Historical!$C$7:$C$1439,MATCH(B549,Historical!$B$7:$B$1450,0))/INDEX(Historical!$D$7:$D$1439,MATCH(B549,Historical!$B$7:$B$1450,0))-1)*100)</f>
        <v>6.5573770491803351</v>
      </c>
      <c r="T549" s="759">
        <f>IF(INDEX(Historical!$F$7:$F$1432,MATCH(B549,Historical!$B$7:$B$1450,0))=0,"n/a",((INDEX(Historical!$C$7:$C$1439,MATCH(B549,Historical!$B$7:$B$1450,0))/INDEX(Historical!$F$7:$F$1432,MATCH(B549,Historical!$B$7:$B$1450,0)))^(1/3)-1)*100)</f>
        <v>9.1392883061105934</v>
      </c>
      <c r="U549" s="759">
        <f>IF(INDEX(Historical!$H$7:$H$1432,MATCH(B549,Historical!$B$7:$B$1450,0))=0,"n/a",((INDEX(Historical!$C$7:$C$1439,MATCH(B549,Historical!$B$7:$B$1450,0))/INDEX(Historical!$H$7:$H$1432,MATCH(B549,Historical!$B$7:$B$1450,0)))^(1/5)-1)*100)</f>
        <v>10.197228772148016</v>
      </c>
      <c r="V549" s="759">
        <f>IF(INDEX(Historical!$O$7:$O$1432,MATCH(B549,Historical!$B$7:$B$1450,0))=0,"n/a",((INDEX(Historical!$C$7:$C$1439,MATCH(B549,Historical!$B$7:$B$1450,0))/INDEX(Historical!$O$7:$O$1432,MATCH(B549,Historical!$B$7:$B$1450,0)))^(1/10)-1)*100)</f>
        <v>8.9828262537239301</v>
      </c>
      <c r="W549" s="760">
        <f>IF(OR(U549&lt;=0,U549="n/a",V549&lt;=0,V549="n/a"),"n/a",U549/V549)</f>
        <v>1.1351915849335994</v>
      </c>
      <c r="X549" s="761" t="str">
        <f>IF(OR(AJ549&lt;=0,AJ549="n/a",U549&lt;=0,U549="n/a"),"n/a",U549/AJ549)</f>
        <v>n/a</v>
      </c>
      <c r="Y549" s="949"/>
      <c r="Z549" s="703" t="str">
        <f>IF(OR(AC549&lt;0.01,AC549="n/a"),"n/a",M549/AC549*100)</f>
        <v>n/a</v>
      </c>
      <c r="AA549" s="959" t="str">
        <f>IF(OR(AC549&lt;0.01,AC549="n/a"),"n/a",I549/AC549)</f>
        <v>n/a</v>
      </c>
      <c r="AB549" s="960">
        <v>12</v>
      </c>
      <c r="AC549" s="938" t="s">
        <v>137</v>
      </c>
      <c r="AD549" s="938" t="s">
        <v>137</v>
      </c>
      <c r="AE549" s="938" t="s">
        <v>137</v>
      </c>
      <c r="AF549" s="938" t="s">
        <v>137</v>
      </c>
      <c r="AG549" s="938" t="s">
        <v>137</v>
      </c>
      <c r="AH549" s="938" t="s">
        <v>137</v>
      </c>
      <c r="AI549" s="938" t="s">
        <v>137</v>
      </c>
      <c r="AJ549" s="938" t="s">
        <v>137</v>
      </c>
      <c r="AK549" s="938" t="s">
        <v>137</v>
      </c>
      <c r="AL549" s="951" t="s">
        <v>137</v>
      </c>
      <c r="AM549" s="945" t="s">
        <v>137</v>
      </c>
      <c r="AN549" s="938" t="s">
        <v>137</v>
      </c>
      <c r="AO549" s="802" t="str">
        <f>IF(U549="n/a","n/a",IF(AA549&lt;0,"n/a",IF(AA549="n/a","n/a",J549+U549-AA549)))</f>
        <v>n/a</v>
      </c>
      <c r="AP549" s="803">
        <f>IF(U549="n/a","n/a",J549+U549)</f>
        <v>13.625800200719445</v>
      </c>
      <c r="AQ549" s="961" t="str">
        <f>IF(OR(AC549&lt;0.01,AF549="n/a"),"n/a",(I549/SQRT(22.5*AC549*(I549/AF549))-1)*100)</f>
        <v>n/a</v>
      </c>
      <c r="AR549" s="703">
        <f>INDEX(Historical!$C$7:$C$1439,MATCH(B549,Historical!$B$7:$B$1450,0))*IF(AH549="n/a",1.03,IF(AH549&lt;0,1.01,IF(AH549&gt;10,1.1,(1+AH549/100))))</f>
        <v>1.3390000000000002</v>
      </c>
      <c r="AS549" s="959">
        <f>IF($AI549="n/a",1.03*AR549,IF($AI549&lt;0,1.01*AR549,IF($AI549&gt;10,1.1*AR549,(1+$AI549/100)*AR549)))</f>
        <v>1.3791700000000002</v>
      </c>
      <c r="AT549" s="959">
        <f>IF($AK549="n/a",1.03*AS549,IF($AK549&lt;0,1.01*AS549,IF($AK549&gt;10,1.1*AS549,(1+$AK549/100)*AS549)))</f>
        <v>1.4205451000000002</v>
      </c>
      <c r="AU549" s="959">
        <f>IF($AK549="n/a",1.03*AT549,IF($AK549&lt;0,1.01*AT549,IF($AK549&gt;10,1.1*AT549,(1+$AK549/100)*AT549)))</f>
        <v>1.4631614530000003</v>
      </c>
      <c r="AV549" s="959">
        <f>IF($AK549="n/a",1.03*AU549,IF($AK549&lt;0,1.01*AU549,IF($AK549&gt;10,1.1*AU549,(1+$AK549/100)*AU549)))</f>
        <v>1.5070562965900003</v>
      </c>
      <c r="AW549" s="703">
        <f>SUM(AR549:AV549)</f>
        <v>7.1089328495900013</v>
      </c>
      <c r="AX549" s="810">
        <f>AW549/I549*100</f>
        <v>18.464760648285715</v>
      </c>
      <c r="AY549" s="1017" t="s">
        <v>137</v>
      </c>
      <c r="AZ549" s="945" t="s">
        <v>137</v>
      </c>
      <c r="BA549" s="945" t="s">
        <v>137</v>
      </c>
      <c r="BB549" s="945" t="s">
        <v>137</v>
      </c>
      <c r="BC549" s="945" t="s">
        <v>137</v>
      </c>
      <c r="BD549" s="984" t="s">
        <v>4290</v>
      </c>
      <c r="BE549" s="666">
        <v>2002</v>
      </c>
      <c r="BF549" s="971">
        <f>IF(BE549&gt;2008,0,IF(BE549&gt;2001,1,IF(BE549&gt;1990,2,IF(BE549&gt;1980,3,IF(BE549&gt;1973,4,IF(BE549&gt;1970,5,IF(BE549&gt;1960,6,IF(BE549&gt;1958,7,IF(BE549&gt;1953,8,9)))))))))</f>
        <v>1</v>
      </c>
      <c r="BG549" s="955" t="s">
        <v>137</v>
      </c>
      <c r="BH549" s="937"/>
    </row>
    <row r="550" spans="1:60" ht="11.25" customHeight="1" x14ac:dyDescent="0.2">
      <c r="A550" s="944" t="s">
        <v>3881</v>
      </c>
      <c r="B550" s="948" t="s">
        <v>3882</v>
      </c>
      <c r="C550" s="1013" t="s">
        <v>108</v>
      </c>
      <c r="D550" s="1013" t="s">
        <v>4357</v>
      </c>
      <c r="E550" s="792">
        <v>5</v>
      </c>
      <c r="F550" s="1227">
        <v>818</v>
      </c>
      <c r="G550" s="1227" t="s">
        <v>106</v>
      </c>
      <c r="H550" s="1227" t="s">
        <v>106</v>
      </c>
      <c r="I550" s="947">
        <v>40.25</v>
      </c>
      <c r="J550" s="703">
        <f>(M550/I550)*100</f>
        <v>4.9689440993788816</v>
      </c>
      <c r="K550" s="950">
        <v>0.5</v>
      </c>
      <c r="L550" s="960">
        <v>4</v>
      </c>
      <c r="M550" s="694">
        <f>K550*L550</f>
        <v>2</v>
      </c>
      <c r="N550" s="943" t="s">
        <v>320</v>
      </c>
      <c r="O550" s="795">
        <v>0.32</v>
      </c>
      <c r="P550" s="939">
        <v>43174</v>
      </c>
      <c r="Q550" s="939">
        <v>43189</v>
      </c>
      <c r="R550" s="694">
        <f>(K550-O550)/O550*100</f>
        <v>56.25</v>
      </c>
      <c r="S550" s="759">
        <f>IF(INDEX(Historical!$D$7:$D$1439,MATCH(B550,Historical!$B$7:$B$1450,0))=0,"n/a",(INDEX(Historical!$C$7:$C$1439,MATCH(B550,Historical!$B$7:$B$1450,0))/INDEX(Historical!$D$7:$D$1439,MATCH(B550,Historical!$B$7:$B$1450,0))-1)*100)</f>
        <v>56.25</v>
      </c>
      <c r="T550" s="759">
        <f>IF(INDEX(Historical!$F$7:$F$1432,MATCH(B550,Historical!$B$7:$B$1450,0))=0,"n/a",((INDEX(Historical!$C$7:$C$1439,MATCH(B550,Historical!$B$7:$B$1450,0))/INDEX(Historical!$F$7:$F$1432,MATCH(B550,Historical!$B$7:$B$1450,0)))^(1/3)-1)*100)</f>
        <v>35.72088082974534</v>
      </c>
      <c r="U550" s="759" t="str">
        <f>IF(INDEX(Historical!$H$7:$H$1432,MATCH(B550,Historical!$B$7:$B$1450,0))=0,"n/a",((INDEX(Historical!$C$7:$C$1439,MATCH(B550,Historical!$B$7:$B$1450,0))/INDEX(Historical!$H$7:$H$1432,MATCH(B550,Historical!$B$7:$B$1450,0)))^(1/5)-1)*100)</f>
        <v>n/a</v>
      </c>
      <c r="V550" s="759">
        <f>IF(INDEX(Historical!$O$7:$O$1432,MATCH(B550,Historical!$B$7:$B$1450,0))=0,"n/a",((INDEX(Historical!$C$7:$C$1439,MATCH(B550,Historical!$B$7:$B$1450,0))/INDEX(Historical!$O$7:$O$1432,MATCH(B550,Historical!$B$7:$B$1450,0)))^(1/10)-1)*100)</f>
        <v>8.3125420397767602</v>
      </c>
      <c r="W550" s="760" t="str">
        <f>IF(OR(U550&lt;=0,U550="n/a",V550&lt;=0,V550="n/a"),"n/a",U550/V550)</f>
        <v>n/a</v>
      </c>
      <c r="X550" s="761" t="str">
        <f>IF(OR(AJ550&lt;=0,AJ550="n/a",U550&lt;=0,U550="n/a"),"n/a",U550/AJ550)</f>
        <v>n/a</v>
      </c>
      <c r="Y550" s="949"/>
      <c r="Z550" s="703" t="str">
        <f>IF(OR(AC550&lt;0.01,AC550="n/a"),"n/a",M550/AC550*100)</f>
        <v>n/a</v>
      </c>
      <c r="AA550" s="959" t="str">
        <f>IF(OR(AC550&lt;0.01,AC550="n/a"),"n/a",I550/AC550)</f>
        <v>n/a</v>
      </c>
      <c r="AB550" s="960">
        <v>12</v>
      </c>
      <c r="AC550" s="938" t="s">
        <v>137</v>
      </c>
      <c r="AD550" s="938" t="s">
        <v>137</v>
      </c>
      <c r="AE550" s="938" t="s">
        <v>137</v>
      </c>
      <c r="AF550" s="938" t="s">
        <v>137</v>
      </c>
      <c r="AG550" s="938" t="s">
        <v>137</v>
      </c>
      <c r="AH550" s="938" t="s">
        <v>137</v>
      </c>
      <c r="AI550" s="938" t="s">
        <v>137</v>
      </c>
      <c r="AJ550" s="938" t="s">
        <v>137</v>
      </c>
      <c r="AK550" s="938" t="s">
        <v>137</v>
      </c>
      <c r="AL550" s="951" t="s">
        <v>137</v>
      </c>
      <c r="AM550" s="945" t="s">
        <v>137</v>
      </c>
      <c r="AN550" s="938" t="s">
        <v>137</v>
      </c>
      <c r="AO550" s="802" t="str">
        <f>IF(U550="n/a","n/a",IF(AA550&lt;0,"n/a",IF(AA550="n/a","n/a",J550+U550-AA550)))</f>
        <v>n/a</v>
      </c>
      <c r="AP550" s="803" t="str">
        <f>IF(U550="n/a","n/a",J550+U550)</f>
        <v>n/a</v>
      </c>
      <c r="AQ550" s="961" t="str">
        <f>IF(OR(AC550&lt;0.01,AF550="n/a"),"n/a",(I550/SQRT(22.5*AC550*(I550/AF550))-1)*100)</f>
        <v>n/a</v>
      </c>
      <c r="AR550" s="703">
        <f>INDEX(Historical!$C$7:$C$1439,MATCH(B550,Historical!$B$7:$B$1450,0))*IF(AH550="n/a",1.03,IF(AH550&lt;0,1.01,IF(AH550&gt;10,1.1,(1+AH550/100))))</f>
        <v>2.06</v>
      </c>
      <c r="AS550" s="959">
        <f>IF($AI550="n/a",1.03*AR550,IF($AI550&lt;0,1.01*AR550,IF($AI550&gt;10,1.1*AR550,(1+$AI550/100)*AR550)))</f>
        <v>2.1217999999999999</v>
      </c>
      <c r="AT550" s="959">
        <f>IF($AK550="n/a",1.03*AS550,IF($AK550&lt;0,1.01*AS550,IF($AK550&gt;10,1.1*AS550,(1+$AK550/100)*AS550)))</f>
        <v>2.185454</v>
      </c>
      <c r="AU550" s="959">
        <f>IF($AK550="n/a",1.03*AT550,IF($AK550&lt;0,1.01*AT550,IF($AK550&gt;10,1.1*AT550,(1+$AK550/100)*AT550)))</f>
        <v>2.2510176200000003</v>
      </c>
      <c r="AV550" s="959">
        <f>IF($AK550="n/a",1.03*AU550,IF($AK550&lt;0,1.01*AU550,IF($AK550&gt;10,1.1*AU550,(1+$AK550/100)*AU550)))</f>
        <v>2.3185481486000001</v>
      </c>
      <c r="AW550" s="703">
        <f>SUM(AR550:AV550)</f>
        <v>10.936819768599999</v>
      </c>
      <c r="AX550" s="810">
        <f>AW550/I550*100</f>
        <v>27.17222302757764</v>
      </c>
      <c r="AY550" s="1017" t="s">
        <v>137</v>
      </c>
      <c r="AZ550" s="945" t="s">
        <v>137</v>
      </c>
      <c r="BA550" s="945" t="s">
        <v>137</v>
      </c>
      <c r="BB550" s="945" t="s">
        <v>137</v>
      </c>
      <c r="BC550" s="945" t="s">
        <v>137</v>
      </c>
      <c r="BD550" s="984" t="s">
        <v>4290</v>
      </c>
      <c r="BE550" s="666">
        <v>2014</v>
      </c>
      <c r="BF550" s="971">
        <f>IF(BE550&gt;2008,0,IF(BE550&gt;2001,1,IF(BE550&gt;1990,2,IF(BE550&gt;1980,3,IF(BE550&gt;1973,4,IF(BE550&gt;1970,5,IF(BE550&gt;1960,6,IF(BE550&gt;1958,7,IF(BE550&gt;1953,8,9)))))))))</f>
        <v>0</v>
      </c>
      <c r="BG550" s="955" t="s">
        <v>137</v>
      </c>
      <c r="BH550" s="936"/>
    </row>
    <row r="551" spans="1:60" ht="11.25" customHeight="1" x14ac:dyDescent="0.2">
      <c r="A551" s="944" t="s">
        <v>2549</v>
      </c>
      <c r="B551" s="948" t="s">
        <v>2550</v>
      </c>
      <c r="C551" s="1013" t="s">
        <v>4216</v>
      </c>
      <c r="D551" s="1013" t="s">
        <v>4364</v>
      </c>
      <c r="E551" s="792">
        <v>6</v>
      </c>
      <c r="F551" s="1227">
        <v>764</v>
      </c>
      <c r="G551" s="1160" t="s">
        <v>106</v>
      </c>
      <c r="H551" s="1160" t="s">
        <v>106</v>
      </c>
      <c r="I551" s="947">
        <v>41.76</v>
      </c>
      <c r="J551" s="703">
        <f>(M551/I551)*100</f>
        <v>2.3946360153256707</v>
      </c>
      <c r="K551" s="950">
        <v>0.25</v>
      </c>
      <c r="L551" s="960">
        <v>4</v>
      </c>
      <c r="M551" s="694">
        <f>K551*L551</f>
        <v>1</v>
      </c>
      <c r="N551" s="943" t="s">
        <v>305</v>
      </c>
      <c r="O551" s="795">
        <v>0.23</v>
      </c>
      <c r="P551" s="934">
        <v>43504</v>
      </c>
      <c r="Q551" s="934">
        <v>43528</v>
      </c>
      <c r="R551" s="694">
        <f>(K551-O551)/O551*100</f>
        <v>8.6956521739130395</v>
      </c>
      <c r="S551" s="759">
        <f>IF(INDEX(Historical!$D$7:$D$1439,MATCH(B551,Historical!$B$7:$B$1450,0))=0,"n/a",(INDEX(Historical!$C$7:$C$1439,MATCH(B551,Historical!$B$7:$B$1450,0))/INDEX(Historical!$D$7:$D$1439,MATCH(B551,Historical!$B$7:$B$1450,0))-1)*100)</f>
        <v>9.5238095238095344</v>
      </c>
      <c r="T551" s="759">
        <f>IF(INDEX(Historical!$F$7:$F$1432,MATCH(B551,Historical!$B$7:$B$1450,0))=0,"n/a",((INDEX(Historical!$C$7:$C$1439,MATCH(B551,Historical!$B$7:$B$1450,0))/INDEX(Historical!$F$7:$F$1432,MATCH(B551,Historical!$B$7:$B$1450,0)))^(1/3)-1)*100)</f>
        <v>6.5756716652330516</v>
      </c>
      <c r="U551" s="759">
        <f>IF(INDEX(Historical!$H$7:$H$1432,MATCH(B551,Historical!$B$7:$B$1450,0))=0,"n/a",((INDEX(Historical!$C$7:$C$1439,MATCH(B551,Historical!$B$7:$B$1450,0))/INDEX(Historical!$H$7:$H$1432,MATCH(B551,Historical!$B$7:$B$1450,0)))^(1/5)-1)*100)</f>
        <v>10.438362870438155</v>
      </c>
      <c r="V551" s="759">
        <f>IF(INDEX(Historical!$O$7:$O$1432,MATCH(B551,Historical!$B$7:$B$1450,0))=0,"n/a",((INDEX(Historical!$C$7:$C$1439,MATCH(B551,Historical!$B$7:$B$1450,0))/INDEX(Historical!$O$7:$O$1432,MATCH(B551,Historical!$B$7:$B$1450,0)))^(1/10)-1)*100)</f>
        <v>12.110067771001809</v>
      </c>
      <c r="W551" s="760">
        <f>IF(OR(U551&lt;=0,U551="n/a",V551&lt;=0,V551="n/a"),"n/a",U551/V551)</f>
        <v>0.86195742813540333</v>
      </c>
      <c r="X551" s="761">
        <f>IF(OR(AJ551&lt;=0,AJ551="n/a",U551&lt;=0,U551="n/a"),"n/a",U551/AJ551)</f>
        <v>0.86986357253651292</v>
      </c>
      <c r="Y551" s="949"/>
      <c r="Z551" s="703">
        <f>IF(OR(AC551&lt;0.01,AC551="n/a"),"n/a",M551/AC551*100)</f>
        <v>89.285714285714278</v>
      </c>
      <c r="AA551" s="959">
        <f>IF(OR(AC551&lt;0.01,AC551="n/a"),"n/a",I551/AC551)</f>
        <v>37.285714285714278</v>
      </c>
      <c r="AB551" s="960">
        <v>12</v>
      </c>
      <c r="AC551" s="938">
        <v>1.1200000000000001</v>
      </c>
      <c r="AD551" s="938">
        <v>6.94</v>
      </c>
      <c r="AE551" s="938">
        <v>4.38</v>
      </c>
      <c r="AF551" s="938">
        <v>4.97</v>
      </c>
      <c r="AG551" s="938">
        <v>12.8</v>
      </c>
      <c r="AH551" s="938">
        <v>21.6</v>
      </c>
      <c r="AI551" s="938">
        <v>17.87</v>
      </c>
      <c r="AJ551" s="938">
        <v>12</v>
      </c>
      <c r="AK551" s="938">
        <v>5.79</v>
      </c>
      <c r="AL551" s="951">
        <v>5950</v>
      </c>
      <c r="AM551" s="945">
        <v>0.89999999999999991</v>
      </c>
      <c r="AN551" s="938">
        <v>0</v>
      </c>
      <c r="AO551" s="802">
        <f>IF(U551="n/a","n/a",IF(AA551&lt;0,"n/a",IF(AA551="n/a","n/a",J551+U551-AA551)))</f>
        <v>-24.452715399950453</v>
      </c>
      <c r="AP551" s="803">
        <f>IF(U551="n/a","n/a",J551+U551)</f>
        <v>12.832998885763825</v>
      </c>
      <c r="AQ551" s="961">
        <f>IF(OR(AC551&lt;0.01,AF551="n/a"),"n/a",(I551/SQRT(22.5*AC551*(I551/AF551))-1)*100)</f>
        <v>186.9843201291666</v>
      </c>
      <c r="AR551" s="703">
        <f>INDEX(Historical!$C$7:$C$1439,MATCH(B551,Historical!$B$7:$B$1450,0))*IF(AH551="n/a",1.03,IF(AH551&lt;0,1.01,IF(AH551&gt;10,1.1,(1+AH551/100))))</f>
        <v>1.0120000000000002</v>
      </c>
      <c r="AS551" s="959">
        <f>IF($AI551="n/a",1.03*AR551,IF($AI551&lt;0,1.01*AR551,IF($AI551&gt;10,1.1*AR551,(1+$AI551/100)*AR551)))</f>
        <v>1.1132000000000004</v>
      </c>
      <c r="AT551" s="959">
        <f>IF($AK551="n/a",1.03*AS551,IF($AK551&lt;0,1.01*AS551,IF($AK551&gt;10,1.1*AS551,(1+$AK551/100)*AS551)))</f>
        <v>1.1776542800000005</v>
      </c>
      <c r="AU551" s="959">
        <f>IF($AK551="n/a",1.03*AT551,IF($AK551&lt;0,1.01*AT551,IF($AK551&gt;10,1.1*AT551,(1+$AK551/100)*AT551)))</f>
        <v>1.2458404628120006</v>
      </c>
      <c r="AV551" s="959">
        <f>IF($AK551="n/a",1.03*AU551,IF($AK551&lt;0,1.01*AU551,IF($AK551&gt;10,1.1*AU551,(1+$AK551/100)*AU551)))</f>
        <v>1.3179746256088154</v>
      </c>
      <c r="AW551" s="703">
        <f>SUM(AR551:AV551)</f>
        <v>5.8666693684208173</v>
      </c>
      <c r="AX551" s="810">
        <f>AW551/I551*100</f>
        <v>14.048537759628394</v>
      </c>
      <c r="AY551" s="1017">
        <v>0.94</v>
      </c>
      <c r="AZ551" s="945">
        <v>9.8699999999999992</v>
      </c>
      <c r="BA551" s="945">
        <v>-18.12</v>
      </c>
      <c r="BB551" s="945">
        <v>0.82000000000000006</v>
      </c>
      <c r="BC551" s="945">
        <v>-6.5299999999999994</v>
      </c>
      <c r="BE551" s="666">
        <v>2014</v>
      </c>
      <c r="BF551" s="971">
        <f>IF(BE551&gt;2008,0,IF(BE551&gt;2001,1,IF(BE551&gt;1990,2,IF(BE551&gt;1980,3,IF(BE551&gt;1973,4,IF(BE551&gt;1970,5,IF(BE551&gt;1960,6,IF(BE551&gt;1958,7,IF(BE551&gt;1953,8,9)))))))))</f>
        <v>0</v>
      </c>
      <c r="BG551" s="955">
        <v>9.4</v>
      </c>
      <c r="BH551" s="937"/>
    </row>
    <row r="552" spans="1:60" ht="11.25" customHeight="1" x14ac:dyDescent="0.2">
      <c r="A552" s="953" t="s">
        <v>4131</v>
      </c>
      <c r="B552" s="948" t="s">
        <v>4132</v>
      </c>
      <c r="C552" s="1013" t="s">
        <v>108</v>
      </c>
      <c r="D552" s="1013" t="s">
        <v>4365</v>
      </c>
      <c r="E552" s="792">
        <v>6</v>
      </c>
      <c r="F552" s="1227">
        <v>744</v>
      </c>
      <c r="G552" s="1160" t="s">
        <v>106</v>
      </c>
      <c r="H552" s="1160" t="s">
        <v>106</v>
      </c>
      <c r="I552" s="947">
        <v>38.700000000000003</v>
      </c>
      <c r="J552" s="703">
        <f>(M552/I552)*100</f>
        <v>2.6873385012919893</v>
      </c>
      <c r="K552" s="950">
        <v>0.26</v>
      </c>
      <c r="L552" s="960">
        <v>4</v>
      </c>
      <c r="M552" s="694">
        <f>K552*L552</f>
        <v>1.04</v>
      </c>
      <c r="N552" s="943" t="s">
        <v>149</v>
      </c>
      <c r="O552" s="795">
        <v>0.25</v>
      </c>
      <c r="P552" s="934">
        <v>43433</v>
      </c>
      <c r="Q552" s="934">
        <v>43448</v>
      </c>
      <c r="R552" s="694">
        <f>(K552-O552)/O552*100</f>
        <v>4.0000000000000036</v>
      </c>
      <c r="S552" s="759">
        <f>IF(INDEX(Historical!$D$7:$D$1439,MATCH(B552,Historical!$B$7:$B$1450,0))=0,"n/a",(INDEX(Historical!$C$7:$C$1439,MATCH(B552,Historical!$B$7:$B$1450,0))/INDEX(Historical!$D$7:$D$1439,MATCH(B552,Historical!$B$7:$B$1450,0))-1)*100)</f>
        <v>7.6086956521739024</v>
      </c>
      <c r="T552" s="759">
        <f>IF(INDEX(Historical!$F$7:$F$1432,MATCH(B552,Historical!$B$7:$B$1450,0))=0,"n/a",((INDEX(Historical!$C$7:$C$1439,MATCH(B552,Historical!$B$7:$B$1450,0))/INDEX(Historical!$F$7:$F$1432,MATCH(B552,Historical!$B$7:$B$1450,0)))^(1/3)-1)*100)</f>
        <v>4.4011575622509014</v>
      </c>
      <c r="U552" s="759">
        <f>IF(INDEX(Historical!$H$7:$H$1432,MATCH(B552,Historical!$B$7:$B$1450,0))=0,"n/a",((INDEX(Historical!$C$7:$C$1439,MATCH(B552,Historical!$B$7:$B$1450,0))/INDEX(Historical!$H$7:$H$1432,MATCH(B552,Historical!$B$7:$B$1450,0)))^(1/5)-1)*100)</f>
        <v>3.3406482938779236</v>
      </c>
      <c r="V552" s="759">
        <f>IF(INDEX(Historical!$O$7:$O$1432,MATCH(B552,Historical!$B$7:$B$1450,0))=0,"n/a",((INDEX(Historical!$C$7:$C$1439,MATCH(B552,Historical!$B$7:$B$1450,0))/INDEX(Historical!$O$7:$O$1432,MATCH(B552,Historical!$B$7:$B$1450,0)))^(1/10)-1)*100)</f>
        <v>2.1537986481630966</v>
      </c>
      <c r="W552" s="760">
        <f>IF(OR(U552&lt;=0,U552="n/a",V552&lt;=0,V552="n/a"),"n/a",U552/V552)</f>
        <v>1.5510494895737128</v>
      </c>
      <c r="X552" s="761">
        <f>IF(OR(AJ552&lt;=0,AJ552="n/a",U552&lt;=0,U552="n/a"),"n/a",U552/AJ552)</f>
        <v>0.30931928647017809</v>
      </c>
      <c r="Y552" s="949"/>
      <c r="Z552" s="703">
        <f>IF(OR(AC552&lt;0.01,AC552="n/a"),"n/a",M552/AC552*100)</f>
        <v>40.625</v>
      </c>
      <c r="AA552" s="959">
        <f>IF(OR(AC552&lt;0.01,AC552="n/a"),"n/a",I552/AC552)</f>
        <v>15.1171875</v>
      </c>
      <c r="AB552" s="960">
        <v>12</v>
      </c>
      <c r="AC552" s="938">
        <v>2.56</v>
      </c>
      <c r="AD552" s="938">
        <v>3.02</v>
      </c>
      <c r="AE552" s="938">
        <v>4.57</v>
      </c>
      <c r="AF552" s="938">
        <v>1.64</v>
      </c>
      <c r="AG552" s="938">
        <v>11.200000000000001</v>
      </c>
      <c r="AH552" s="938">
        <v>23.599999999999998</v>
      </c>
      <c r="AI552" s="938">
        <v>-1.54</v>
      </c>
      <c r="AJ552" s="938">
        <v>10.8</v>
      </c>
      <c r="AK552" s="938">
        <v>5</v>
      </c>
      <c r="AL552" s="951">
        <v>1660</v>
      </c>
      <c r="AM552" s="945">
        <v>1.7999999999999998</v>
      </c>
      <c r="AN552" s="938">
        <v>0.17</v>
      </c>
      <c r="AO552" s="802">
        <f>IF(U552="n/a","n/a",IF(AA552&lt;0,"n/a",IF(AA552="n/a","n/a",J552+U552-AA552)))</f>
        <v>-9.0892007048300876</v>
      </c>
      <c r="AP552" s="803">
        <f>IF(U552="n/a","n/a",J552+U552)</f>
        <v>6.0279867951699124</v>
      </c>
      <c r="AQ552" s="961">
        <f>IF(OR(AC552&lt;0.01,AF552="n/a"),"n/a",(I552/SQRT(22.5*AC552*(I552/AF552))-1)*100)</f>
        <v>4.9702338760850839</v>
      </c>
      <c r="AR552" s="703">
        <f>INDEX(Historical!$C$7:$C$1439,MATCH(B552,Historical!$B$7:$B$1450,0))*IF(AH552="n/a",1.03,IF(AH552&lt;0,1.01,IF(AH552&gt;10,1.1,(1+AH552/100))))</f>
        <v>1.089</v>
      </c>
      <c r="AS552" s="959">
        <f>IF($AI552="n/a",1.03*AR552,IF($AI552&lt;0,1.01*AR552,IF($AI552&gt;10,1.1*AR552,(1+$AI552/100)*AR552)))</f>
        <v>1.09989</v>
      </c>
      <c r="AT552" s="959">
        <f>IF($AK552="n/a",1.03*AS552,IF($AK552&lt;0,1.01*AS552,IF($AK552&gt;10,1.1*AS552,(1+$AK552/100)*AS552)))</f>
        <v>1.1548845000000001</v>
      </c>
      <c r="AU552" s="959">
        <f>IF($AK552="n/a",1.03*AT552,IF($AK552&lt;0,1.01*AT552,IF($AK552&gt;10,1.1*AT552,(1+$AK552/100)*AT552)))</f>
        <v>1.2126287250000001</v>
      </c>
      <c r="AV552" s="959">
        <f>IF($AK552="n/a",1.03*AU552,IF($AK552&lt;0,1.01*AU552,IF($AK552&gt;10,1.1*AU552,(1+$AK552/100)*AU552)))</f>
        <v>1.2732601612500001</v>
      </c>
      <c r="AW552" s="703">
        <f>SUM(AR552:AV552)</f>
        <v>5.8296633862500009</v>
      </c>
      <c r="AX552" s="810">
        <f>AW552/I552*100</f>
        <v>15.06372968023256</v>
      </c>
      <c r="AY552" s="1017">
        <v>0.83</v>
      </c>
      <c r="AZ552" s="945">
        <v>27.47</v>
      </c>
      <c r="BA552" s="945">
        <v>-6.660000000000001</v>
      </c>
      <c r="BB552" s="945">
        <v>4.2799999999999994</v>
      </c>
      <c r="BC552" s="945">
        <v>4.7300000000000004</v>
      </c>
      <c r="BE552" s="666">
        <v>2013</v>
      </c>
      <c r="BF552" s="971">
        <f>IF(BE552&gt;2008,0,IF(BE552&gt;2001,1,IF(BE552&gt;1990,2,IF(BE552&gt;1980,3,IF(BE552&gt;1973,4,IF(BE552&gt;1970,5,IF(BE552&gt;1960,6,IF(BE552&gt;1958,7,IF(BE552&gt;1953,8,9)))))))))</f>
        <v>0</v>
      </c>
      <c r="BG552" s="955">
        <v>1.2</v>
      </c>
      <c r="BH552" s="937"/>
    </row>
    <row r="553" spans="1:60" ht="11.25" customHeight="1" x14ac:dyDescent="0.2">
      <c r="A553" s="944" t="s">
        <v>297</v>
      </c>
      <c r="B553" s="852" t="s">
        <v>298</v>
      </c>
      <c r="C553" s="1013" t="s">
        <v>179</v>
      </c>
      <c r="D553" s="1013" t="s">
        <v>4363</v>
      </c>
      <c r="E553" s="793">
        <v>34</v>
      </c>
      <c r="F553" s="1227">
        <v>79</v>
      </c>
      <c r="G553" s="1160" t="s">
        <v>106</v>
      </c>
      <c r="H553" s="1160" t="s">
        <v>106</v>
      </c>
      <c r="I553" s="938">
        <v>53.15</v>
      </c>
      <c r="J553" s="703">
        <f>(M553/I553)*100</f>
        <v>1.4299153339604893</v>
      </c>
      <c r="K553" s="950">
        <v>0.19</v>
      </c>
      <c r="L553" s="960">
        <v>4</v>
      </c>
      <c r="M553" s="694">
        <f>K553*L553</f>
        <v>0.76</v>
      </c>
      <c r="N553" s="943" t="s">
        <v>149</v>
      </c>
      <c r="O553" s="800">
        <v>0.16500000000000001</v>
      </c>
      <c r="P553" s="934">
        <v>43615</v>
      </c>
      <c r="Q553" s="934">
        <v>43630</v>
      </c>
      <c r="R553" s="694">
        <f>(K553-O553)/O553*100</f>
        <v>15.151515151515147</v>
      </c>
      <c r="S553" s="759">
        <f>IF(INDEX(Historical!$D$7:$D$1439,MATCH(B553,Historical!$B$7:$B$1450,0))=0,"n/a",(INDEX(Historical!$C$7:$C$1439,MATCH(B553,Historical!$B$7:$B$1450,0))/INDEX(Historical!$D$7:$D$1439,MATCH(B553,Historical!$B$7:$B$1450,0))-1)*100)</f>
        <v>56.685810230337033</v>
      </c>
      <c r="T553" s="759">
        <f>IF(INDEX(Historical!$F$7:$F$1432,MATCH(B553,Historical!$B$7:$B$1450,0))=0,"n/a",((INDEX(Historical!$C$7:$C$1439,MATCH(B553,Historical!$B$7:$B$1450,0))/INDEX(Historical!$F$7:$F$1432,MATCH(B553,Historical!$B$7:$B$1450,0)))^(1/3)-1)*100)</f>
        <v>26.050072660197188</v>
      </c>
      <c r="U553" s="759">
        <f>IF(INDEX(Historical!$H$7:$H$1432,MATCH(B553,Historical!$B$7:$B$1450,0))=0,"n/a",((INDEX(Historical!$C$7:$C$1439,MATCH(B553,Historical!$B$7:$B$1450,0))/INDEX(Historical!$H$7:$H$1432,MATCH(B553,Historical!$B$7:$B$1450,0)))^(1/5)-1)*100)</f>
        <v>15.917529946169019</v>
      </c>
      <c r="V553" s="759">
        <f>IF(INDEX(Historical!$O$7:$O$1432,MATCH(B553,Historical!$B$7:$B$1450,0))=0,"n/a",((INDEX(Historical!$C$7:$C$1439,MATCH(B553,Historical!$B$7:$B$1450,0))/INDEX(Historical!$O$7:$O$1432,MATCH(B553,Historical!$B$7:$B$1450,0)))^(1/10)-1)*100)</f>
        <v>12.379414795633203</v>
      </c>
      <c r="W553" s="760">
        <f>IF(OR(U553&lt;=0,U553="n/a",V553&lt;=0,V553="n/a"),"n/a",U553/V553)</f>
        <v>1.2858063332512191</v>
      </c>
      <c r="X553" s="761" t="str">
        <f>IF(OR(AJ553&lt;=0,AJ553="n/a",U553&lt;=0,U553="n/a"),"n/a",U553/AJ553)</f>
        <v>n/a</v>
      </c>
      <c r="Y553" s="727" t="s">
        <v>4430</v>
      </c>
      <c r="Z553" s="703">
        <f>IF(OR(AC553&lt;0.01,AC553="n/a"),"n/a",M553/AC553*100)</f>
        <v>12.751677852348994</v>
      </c>
      <c r="AA553" s="959">
        <f>IF(OR(AC553&lt;0.01,AC553="n/a"),"n/a",I553/AC553)</f>
        <v>8.9177852348993287</v>
      </c>
      <c r="AB553" s="960">
        <v>12</v>
      </c>
      <c r="AC553" s="938">
        <v>5.96</v>
      </c>
      <c r="AD553" s="938" t="s">
        <v>137</v>
      </c>
      <c r="AE553" s="938">
        <v>2.4300000000000002</v>
      </c>
      <c r="AF553" s="938">
        <v>1.33</v>
      </c>
      <c r="AG553" s="938">
        <v>16.900000000000002</v>
      </c>
      <c r="AH553" s="938">
        <v>35.6</v>
      </c>
      <c r="AI553" s="938" t="s">
        <v>137</v>
      </c>
      <c r="AJ553" s="938">
        <v>-1.7999999999999998</v>
      </c>
      <c r="AK553" s="938" t="s">
        <v>137</v>
      </c>
      <c r="AL553" s="951">
        <v>350.99</v>
      </c>
      <c r="AM553" s="945">
        <v>5</v>
      </c>
      <c r="AN553" s="938">
        <v>0.05</v>
      </c>
      <c r="AO553" s="802">
        <f>IF(U553="n/a","n/a",IF(AA553&lt;0,"n/a",IF(AA553="n/a","n/a",J553+U553-AA553)))</f>
        <v>8.4296600452301806</v>
      </c>
      <c r="AP553" s="803">
        <f>IF(U553="n/a","n/a",J553+U553)</f>
        <v>17.347445280129509</v>
      </c>
      <c r="AQ553" s="961">
        <f>IF(OR(AC553&lt;0.01,AF553="n/a"),"n/a",(I553/SQRT(22.5*AC553*(I553/AF553))-1)*100)</f>
        <v>-27.395579068133856</v>
      </c>
      <c r="AR553" s="703">
        <f>INDEX(Historical!$C$7:$C$1439,MATCH(B553,Historical!$B$7:$B$1450,0))*IF(AH553="n/a",1.03,IF(AH553&lt;0,1.01,IF(AH553&gt;10,1.1,(1+AH553/100))))</f>
        <v>0.72600000000000009</v>
      </c>
      <c r="AS553" s="959">
        <f>IF($AI553="n/a",1.03*AR553,IF($AI553&lt;0,1.01*AR553,IF($AI553&gt;10,1.1*AR553,(1+$AI553/100)*AR553)))</f>
        <v>0.74778000000000011</v>
      </c>
      <c r="AT553" s="959">
        <f>IF($AK553="n/a",1.03*AS553,IF($AK553&lt;0,1.01*AS553,IF($AK553&gt;10,1.1*AS553,(1+$AK553/100)*AS553)))</f>
        <v>0.77021340000000016</v>
      </c>
      <c r="AU553" s="959">
        <f>IF($AK553="n/a",1.03*AT553,IF($AK553&lt;0,1.01*AT553,IF($AK553&gt;10,1.1*AT553,(1+$AK553/100)*AT553)))</f>
        <v>0.79331980200000018</v>
      </c>
      <c r="AV553" s="959">
        <f>IF($AK553="n/a",1.03*AU553,IF($AK553&lt;0,1.01*AU553,IF($AK553&gt;10,1.1*AU553,(1+$AK553/100)*AU553)))</f>
        <v>0.81711939606000017</v>
      </c>
      <c r="AW553" s="703">
        <f>SUM(AR553:AV553)</f>
        <v>3.8544325980600007</v>
      </c>
      <c r="AX553" s="810">
        <f>AW553/I553*100</f>
        <v>7.2519898364252127</v>
      </c>
      <c r="AY553" s="1017">
        <v>0.32</v>
      </c>
      <c r="AZ553" s="945">
        <v>84.740000000000009</v>
      </c>
      <c r="BA553" s="945">
        <v>-2.46</v>
      </c>
      <c r="BB553" s="945">
        <v>3.7900000000000005</v>
      </c>
      <c r="BC553" s="945">
        <v>31.369999999999997</v>
      </c>
      <c r="BE553" s="666">
        <v>1987</v>
      </c>
      <c r="BF553" s="971">
        <f>IF(BE553&gt;2008,0,IF(BE553&gt;2001,1,IF(BE553&gt;1990,2,IF(BE553&gt;1980,3,IF(BE553&gt;1973,4,IF(BE553&gt;1970,5,IF(BE553&gt;1960,6,IF(BE553&gt;1958,7,IF(BE553&gt;1953,8,9)))))))))</f>
        <v>3</v>
      </c>
      <c r="BG553" s="955">
        <v>11.1</v>
      </c>
    </row>
    <row r="554" spans="1:60" ht="11.25" customHeight="1" x14ac:dyDescent="0.2">
      <c r="A554" s="944" t="s">
        <v>1494</v>
      </c>
      <c r="B554" s="948" t="s">
        <v>1495</v>
      </c>
      <c r="C554" s="1013" t="s">
        <v>108</v>
      </c>
      <c r="D554" s="1013" t="s">
        <v>4361</v>
      </c>
      <c r="E554" s="792">
        <v>8</v>
      </c>
      <c r="F554" s="1227">
        <v>594</v>
      </c>
      <c r="G554" s="1227" t="s">
        <v>106</v>
      </c>
      <c r="H554" s="1227" t="s">
        <v>106</v>
      </c>
      <c r="I554" s="947">
        <v>96.37</v>
      </c>
      <c r="J554" s="703">
        <f>(M554/I554)*100</f>
        <v>1.9508145688492267</v>
      </c>
      <c r="K554" s="950">
        <v>0.47</v>
      </c>
      <c r="L554" s="960">
        <v>4</v>
      </c>
      <c r="M554" s="694">
        <f>K554*L554</f>
        <v>1.88</v>
      </c>
      <c r="N554" s="943" t="s">
        <v>152</v>
      </c>
      <c r="O554" s="795">
        <v>0.44</v>
      </c>
      <c r="P554" s="934">
        <v>43629</v>
      </c>
      <c r="Q554" s="934">
        <v>43644</v>
      </c>
      <c r="R554" s="694">
        <f>(K554-O554)/O554*100</f>
        <v>6.8181818181818121</v>
      </c>
      <c r="S554" s="759">
        <f>IF(INDEX(Historical!$D$7:$D$1439,MATCH(B554,Historical!$B$7:$B$1450,0))=0,"n/a",(INDEX(Historical!$C$7:$C$1439,MATCH(B554,Historical!$B$7:$B$1450,0))/INDEX(Historical!$D$7:$D$1439,MATCH(B554,Historical!$B$7:$B$1450,0))-1)*100)</f>
        <v>16.438356164383539</v>
      </c>
      <c r="T554" s="759">
        <f>IF(INDEX(Historical!$F$7:$F$1432,MATCH(B554,Historical!$B$7:$B$1450,0))=0,"n/a",((INDEX(Historical!$C$7:$C$1439,MATCH(B554,Historical!$B$7:$B$1450,0))/INDEX(Historical!$F$7:$F$1432,MATCH(B554,Historical!$B$7:$B$1450,0)))^(1/3)-1)*100)</f>
        <v>23.614325642206314</v>
      </c>
      <c r="U554" s="759">
        <f>IF(INDEX(Historical!$H$7:$H$1432,MATCH(B554,Historical!$B$7:$B$1450,0))=0,"n/a",((INDEX(Historical!$C$7:$C$1439,MATCH(B554,Historical!$B$7:$B$1450,0))/INDEX(Historical!$H$7:$H$1432,MATCH(B554,Historical!$B$7:$B$1450,0)))^(1/5)-1)*100)</f>
        <v>26.732824917687136</v>
      </c>
      <c r="V554" s="759" t="str">
        <f>IF(INDEX(Historical!$O$7:$O$1432,MATCH(B554,Historical!$B$7:$B$1450,0))=0,"n/a",((INDEX(Historical!$C$7:$C$1439,MATCH(B554,Historical!$B$7:$B$1450,0))/INDEX(Historical!$O$7:$O$1432,MATCH(B554,Historical!$B$7:$B$1450,0)))^(1/10)-1)*100)</f>
        <v>n/a</v>
      </c>
      <c r="W554" s="760" t="str">
        <f>IF(OR(U554&lt;=0,U554="n/a",V554&lt;=0,V554="n/a"),"n/a",U554/V554)</f>
        <v>n/a</v>
      </c>
      <c r="X554" s="761">
        <f>IF(OR(AJ554&lt;=0,AJ554="n/a",U554&lt;=0,U554="n/a"),"n/a",U554/AJ554)</f>
        <v>1.8185595182100094</v>
      </c>
      <c r="Y554" s="717"/>
      <c r="Z554" s="703">
        <f>IF(OR(AC554&lt;0.01,AC554="n/a"),"n/a",M554/AC554*100)</f>
        <v>37.903225806451616</v>
      </c>
      <c r="AA554" s="959">
        <f>IF(OR(AC554&lt;0.01,AC554="n/a"),"n/a",I554/AC554)</f>
        <v>19.429435483870968</v>
      </c>
      <c r="AB554" s="960">
        <v>12</v>
      </c>
      <c r="AC554" s="938">
        <v>4.96</v>
      </c>
      <c r="AD554" s="938">
        <v>3.59</v>
      </c>
      <c r="AE554" s="938">
        <v>3.8</v>
      </c>
      <c r="AF554" s="938">
        <v>2.91</v>
      </c>
      <c r="AG554" s="938">
        <v>8.3000000000000007</v>
      </c>
      <c r="AH554" s="938">
        <v>18.2</v>
      </c>
      <c r="AI554" s="938">
        <v>8.6900000000000013</v>
      </c>
      <c r="AJ554" s="938">
        <v>14.7</v>
      </c>
      <c r="AK554" s="938">
        <v>5.43</v>
      </c>
      <c r="AL554" s="951">
        <v>15970</v>
      </c>
      <c r="AM554" s="945">
        <v>0.5</v>
      </c>
      <c r="AN554" s="938">
        <v>0.65</v>
      </c>
      <c r="AO554" s="802">
        <f>IF(U554="n/a","n/a",IF(AA554&lt;0,"n/a",IF(AA554="n/a","n/a",J554+U554-AA554)))</f>
        <v>9.2542040026653964</v>
      </c>
      <c r="AP554" s="803">
        <f>IF(U554="n/a","n/a",J554+U554)</f>
        <v>28.683639486536364</v>
      </c>
      <c r="AQ554" s="961">
        <f>IF(OR(AC554&lt;0.01,AF554="n/a"),"n/a",(I554/SQRT(22.5*AC554*(I554/AF554))-1)*100)</f>
        <v>58.520461010999433</v>
      </c>
      <c r="AR554" s="703">
        <f>INDEX(Historical!$C$7:$C$1439,MATCH(B554,Historical!$B$7:$B$1450,0))*IF(AH554="n/a",1.03,IF(AH554&lt;0,1.01,IF(AH554&gt;10,1.1,(1+AH554/100))))</f>
        <v>1.87</v>
      </c>
      <c r="AS554" s="959">
        <f>IF($AI554="n/a",1.03*AR554,IF($AI554&lt;0,1.01*AR554,IF($AI554&gt;10,1.1*AR554,(1+$AI554/100)*AR554)))</f>
        <v>2.0325030000000002</v>
      </c>
      <c r="AT554" s="959">
        <f>IF($AK554="n/a",1.03*AS554,IF($AK554&lt;0,1.01*AS554,IF($AK554&gt;10,1.1*AS554,(1+$AK554/100)*AS554)))</f>
        <v>2.1428679129000003</v>
      </c>
      <c r="AU554" s="959">
        <f>IF($AK554="n/a",1.03*AT554,IF($AK554&lt;0,1.01*AT554,IF($AK554&gt;10,1.1*AT554,(1+$AK554/100)*AT554)))</f>
        <v>2.2592256405704703</v>
      </c>
      <c r="AV554" s="959">
        <f>IF($AK554="n/a",1.03*AU554,IF($AK554&lt;0,1.01*AU554,IF($AK554&gt;10,1.1*AU554,(1+$AK554/100)*AU554)))</f>
        <v>2.3819015928534468</v>
      </c>
      <c r="AW554" s="703">
        <f>SUM(AR554:AV554)</f>
        <v>10.686498146323919</v>
      </c>
      <c r="AX554" s="810">
        <f>AW554/I554*100</f>
        <v>11.089029932887744</v>
      </c>
      <c r="AY554" s="1017">
        <v>0.67</v>
      </c>
      <c r="AZ554" s="945">
        <v>27.66</v>
      </c>
      <c r="BA554" s="945">
        <v>-7.95</v>
      </c>
      <c r="BB554" s="945">
        <v>-0.59</v>
      </c>
      <c r="BC554" s="945">
        <v>8.1100000000000012</v>
      </c>
      <c r="BE554" s="666">
        <v>2012</v>
      </c>
      <c r="BF554" s="971">
        <f>IF(BE554&gt;2008,0,IF(BE554&gt;2001,1,IF(BE554&gt;1990,2,IF(BE554&gt;1980,3,IF(BE554&gt;1973,4,IF(BE554&gt;1970,5,IF(BE554&gt;1960,6,IF(BE554&gt;1958,7,IF(BE554&gt;1953,8,9)))))))))</f>
        <v>0</v>
      </c>
      <c r="BG554" s="955">
        <v>3</v>
      </c>
      <c r="BH554" s="937"/>
    </row>
    <row r="555" spans="1:60" ht="11.25" customHeight="1" x14ac:dyDescent="0.2">
      <c r="A555" s="936" t="s">
        <v>303</v>
      </c>
      <c r="B555" s="948" t="s">
        <v>304</v>
      </c>
      <c r="C555" s="1013" t="s">
        <v>112</v>
      </c>
      <c r="D555" s="1013" t="s">
        <v>213</v>
      </c>
      <c r="E555" s="792">
        <v>55</v>
      </c>
      <c r="F555" s="1227">
        <v>16</v>
      </c>
      <c r="G555" s="1227" t="s">
        <v>37</v>
      </c>
      <c r="H555" s="1227" t="s">
        <v>37</v>
      </c>
      <c r="I555" s="938">
        <v>141.66</v>
      </c>
      <c r="J555" s="703">
        <f>(M555/I555)*100</f>
        <v>0.98828180149654088</v>
      </c>
      <c r="K555" s="950">
        <v>0.35</v>
      </c>
      <c r="L555" s="960">
        <v>4</v>
      </c>
      <c r="M555" s="694">
        <f>K555*L555</f>
        <v>1.4</v>
      </c>
      <c r="N555" s="943" t="s">
        <v>305</v>
      </c>
      <c r="O555" s="795">
        <v>0.3</v>
      </c>
      <c r="P555" s="660">
        <v>43332</v>
      </c>
      <c r="Q555" s="660">
        <v>43347</v>
      </c>
      <c r="R555" s="694">
        <f>(K555-O555)/O555*100</f>
        <v>16.666666666666664</v>
      </c>
      <c r="S555" s="759">
        <f>IF(INDEX(Historical!$D$7:$D$1439,MATCH(B555,Historical!$B$7:$B$1450,0))=0,"n/a",(INDEX(Historical!$C$7:$C$1439,MATCH(B555,Historical!$B$7:$B$1450,0))/INDEX(Historical!$D$7:$D$1439,MATCH(B555,Historical!$B$7:$B$1450,0))-1)*100)</f>
        <v>9.6491228070175303</v>
      </c>
      <c r="T555" s="759">
        <f>IF(INDEX(Historical!$F$7:$F$1432,MATCH(B555,Historical!$B$7:$B$1450,0))=0,"n/a",((INDEX(Historical!$C$7:$C$1439,MATCH(B555,Historical!$B$7:$B$1450,0))/INDEX(Historical!$F$7:$F$1432,MATCH(B555,Historical!$B$7:$B$1450,0)))^(1/3)-1)*100)</f>
        <v>11.57215834702825</v>
      </c>
      <c r="U555" s="759">
        <f>IF(INDEX(Historical!$H$7:$H$1432,MATCH(B555,Historical!$B$7:$B$1450,0))=0,"n/a",((INDEX(Historical!$C$7:$C$1439,MATCH(B555,Historical!$B$7:$B$1450,0))/INDEX(Historical!$H$7:$H$1432,MATCH(B555,Historical!$B$7:$B$1450,0)))^(1/5)-1)*100)</f>
        <v>14.686920820567927</v>
      </c>
      <c r="V555" s="759">
        <f>IF(INDEX(Historical!$O$7:$O$1432,MATCH(B555,Historical!$B$7:$B$1450,0))=0,"n/a",((INDEX(Historical!$C$7:$C$1439,MATCH(B555,Historical!$B$7:$B$1450,0))/INDEX(Historical!$O$7:$O$1432,MATCH(B555,Historical!$B$7:$B$1450,0)))^(1/10)-1)*100)</f>
        <v>13.099768206017703</v>
      </c>
      <c r="W555" s="760">
        <f>IF(OR(U555&lt;=0,U555="n/a",V555&lt;=0,V555="n/a"),"n/a",U555/V555)</f>
        <v>1.1211588319418604</v>
      </c>
      <c r="X555" s="761">
        <f>IF(OR(AJ555&lt;=0,AJ555="n/a",U555&lt;=0,U555="n/a"),"n/a",U555/AJ555)</f>
        <v>1.2137951091378452</v>
      </c>
      <c r="Y555" s="717"/>
      <c r="Z555" s="703">
        <f>IF(OR(AC555&lt;0.01,AC555="n/a"),"n/a",M555/AC555*100)</f>
        <v>25.408348457350272</v>
      </c>
      <c r="AA555" s="959">
        <f>IF(OR(AC555&lt;0.01,AC555="n/a"),"n/a",I555/AC555)</f>
        <v>25.709618874773142</v>
      </c>
      <c r="AB555" s="960">
        <v>10</v>
      </c>
      <c r="AC555" s="938">
        <v>5.51</v>
      </c>
      <c r="AD555" s="938">
        <v>2.72</v>
      </c>
      <c r="AE555" s="938">
        <v>3.71</v>
      </c>
      <c r="AF555" s="938">
        <v>5.55</v>
      </c>
      <c r="AG555" s="938">
        <v>22.400000000000002</v>
      </c>
      <c r="AH555" s="938">
        <v>18.8</v>
      </c>
      <c r="AI555" s="938">
        <v>12.07</v>
      </c>
      <c r="AJ555" s="938">
        <v>12.1</v>
      </c>
      <c r="AK555" s="938">
        <v>9.5</v>
      </c>
      <c r="AL555" s="951">
        <v>8160</v>
      </c>
      <c r="AM555" s="945">
        <v>0.89999999999999991</v>
      </c>
      <c r="AN555" s="938">
        <v>0.94</v>
      </c>
      <c r="AO555" s="802">
        <f>IF(U555="n/a","n/a",IF(AA555&lt;0,"n/a",IF(AA555="n/a","n/a",J555+U555-AA555)))</f>
        <v>-10.034416252708674</v>
      </c>
      <c r="AP555" s="803">
        <f>IF(U555="n/a","n/a",J555+U555)</f>
        <v>15.675202622064468</v>
      </c>
      <c r="AQ555" s="961">
        <f>IF(OR(AC555&lt;0.01,AF555="n/a"),"n/a",(I555/SQRT(22.5*AC555*(I555/AF555))-1)*100)</f>
        <v>151.82744070316696</v>
      </c>
      <c r="AR555" s="703">
        <f>INDEX(Historical!$C$7:$C$1439,MATCH(B555,Historical!$B$7:$B$1450,0))*IF(AH555="n/a",1.03,IF(AH555&lt;0,1.01,IF(AH555&gt;10,1.1,(1+AH555/100))))</f>
        <v>1.375</v>
      </c>
      <c r="AS555" s="959">
        <f>IF($AI555="n/a",1.03*AR555,IF($AI555&lt;0,1.01*AR555,IF($AI555&gt;10,1.1*AR555,(1+$AI555/100)*AR555)))</f>
        <v>1.5125000000000002</v>
      </c>
      <c r="AT555" s="959">
        <f>IF($AK555="n/a",1.03*AS555,IF($AK555&lt;0,1.01*AS555,IF($AK555&gt;10,1.1*AS555,(1+$AK555/100)*AS555)))</f>
        <v>1.6561875000000001</v>
      </c>
      <c r="AU555" s="959">
        <f>IF($AK555="n/a",1.03*AT555,IF($AK555&lt;0,1.01*AT555,IF($AK555&gt;10,1.1*AT555,(1+$AK555/100)*AT555)))</f>
        <v>1.8135253125000002</v>
      </c>
      <c r="AV555" s="959">
        <f>IF($AK555="n/a",1.03*AU555,IF($AK555&lt;0,1.01*AU555,IF($AK555&gt;10,1.1*AU555,(1+$AK555/100)*AU555)))</f>
        <v>1.9858102171875001</v>
      </c>
      <c r="AW555" s="703">
        <f>SUM(AR555:AV555)</f>
        <v>8.343023029687501</v>
      </c>
      <c r="AX555" s="810">
        <f>AW555/I555*100</f>
        <v>5.8894698783619237</v>
      </c>
      <c r="AY555" s="1017">
        <v>1.22</v>
      </c>
      <c r="AZ555" s="945">
        <v>28.59</v>
      </c>
      <c r="BA555" s="945">
        <v>-5.07</v>
      </c>
      <c r="BB555" s="945">
        <v>4.99</v>
      </c>
      <c r="BC555" s="945">
        <v>8.17</v>
      </c>
      <c r="BE555" s="666">
        <v>1964</v>
      </c>
      <c r="BF555" s="971">
        <f>IF(BE555&gt;2008,0,IF(BE555&gt;2001,1,IF(BE555&gt;1990,2,IF(BE555&gt;1980,3,IF(BE555&gt;1973,4,IF(BE555&gt;1970,5,IF(BE555&gt;1960,6,IF(BE555&gt;1958,7,IF(BE555&gt;1953,8,9)))))))))</f>
        <v>6</v>
      </c>
      <c r="BG555" s="955">
        <v>9.3000000000000007</v>
      </c>
      <c r="BH555" s="937"/>
    </row>
    <row r="556" spans="1:60" ht="11.25" customHeight="1" x14ac:dyDescent="0.2">
      <c r="A556" s="944" t="s">
        <v>703</v>
      </c>
      <c r="B556" s="948" t="s">
        <v>704</v>
      </c>
      <c r="C556" s="1013" t="s">
        <v>131</v>
      </c>
      <c r="D556" s="1013" t="s">
        <v>4355</v>
      </c>
      <c r="E556" s="792">
        <v>25</v>
      </c>
      <c r="F556" s="1227">
        <v>131</v>
      </c>
      <c r="G556" s="1237" t="s">
        <v>37</v>
      </c>
      <c r="H556" s="1237" t="s">
        <v>37</v>
      </c>
      <c r="I556" s="938">
        <v>207.17</v>
      </c>
      <c r="J556" s="703">
        <f>(M556/I556)*100</f>
        <v>2.4134768547569632</v>
      </c>
      <c r="K556" s="957">
        <v>1.25</v>
      </c>
      <c r="L556" s="960">
        <v>4</v>
      </c>
      <c r="M556" s="694">
        <f>K556*L556</f>
        <v>5</v>
      </c>
      <c r="N556" s="943" t="s">
        <v>149</v>
      </c>
      <c r="O556" s="796">
        <v>1.1100000000000001</v>
      </c>
      <c r="P556" s="934">
        <v>43523</v>
      </c>
      <c r="Q556" s="934">
        <v>43539</v>
      </c>
      <c r="R556" s="694">
        <f>(K556-O556)/O556*100</f>
        <v>12.612612612612603</v>
      </c>
      <c r="S556" s="759">
        <f>IF(INDEX(Historical!$D$7:$D$1439,MATCH(B556,Historical!$B$7:$B$1450,0))=0,"n/a",(INDEX(Historical!$C$7:$C$1439,MATCH(B556,Historical!$B$7:$B$1450,0))/INDEX(Historical!$D$7:$D$1439,MATCH(B556,Historical!$B$7:$B$1450,0))-1)*100)</f>
        <v>12.977099236641232</v>
      </c>
      <c r="T556" s="759">
        <f>IF(INDEX(Historical!$F$7:$F$1432,MATCH(B556,Historical!$B$7:$B$1450,0))=0,"n/a",((INDEX(Historical!$C$7:$C$1439,MATCH(B556,Historical!$B$7:$B$1450,0))/INDEX(Historical!$F$7:$F$1432,MATCH(B556,Historical!$B$7:$B$1450,0)))^(1/3)-1)*100)</f>
        <v>12.965046268916458</v>
      </c>
      <c r="U556" s="759">
        <f>IF(INDEX(Historical!$H$7:$H$1432,MATCH(B556,Historical!$B$7:$B$1450,0))=0,"n/a",((INDEX(Historical!$C$7:$C$1439,MATCH(B556,Historical!$B$7:$B$1450,0))/INDEX(Historical!$H$7:$H$1432,MATCH(B556,Historical!$B$7:$B$1450,0)))^(1/5)-1)*100)</f>
        <v>10.957281717318423</v>
      </c>
      <c r="V556" s="759">
        <f>IF(INDEX(Historical!$O$7:$O$1432,MATCH(B556,Historical!$B$7:$B$1450,0))=0,"n/a",((INDEX(Historical!$C$7:$C$1439,MATCH(B556,Historical!$B$7:$B$1450,0))/INDEX(Historical!$O$7:$O$1432,MATCH(B556,Historical!$B$7:$B$1450,0)))^(1/10)-1)*100)</f>
        <v>9.5711694232714084</v>
      </c>
      <c r="W556" s="760">
        <f>IF(OR(U556&lt;=0,U556="n/a",V556&lt;=0,V556="n/a"),"n/a",U556/V556)</f>
        <v>1.1448216234347302</v>
      </c>
      <c r="X556" s="761">
        <f>IF(OR(AJ556&lt;=0,AJ556="n/a",U556&lt;=0,U556="n/a"),"n/a",U556/AJ556)</f>
        <v>0.40582524878957121</v>
      </c>
      <c r="Y556" s="948"/>
      <c r="Z556" s="703">
        <f>IF(OR(AC556&lt;0.01,AC556="n/a"),"n/a",M556/AC556*100)</f>
        <v>71.022727272727266</v>
      </c>
      <c r="AA556" s="959">
        <f>IF(OR(AC556&lt;0.01,AC556="n/a"),"n/a",I556/AC556)</f>
        <v>29.427556818181817</v>
      </c>
      <c r="AB556" s="960">
        <v>12</v>
      </c>
      <c r="AC556" s="938">
        <v>7.04</v>
      </c>
      <c r="AD556" s="938">
        <v>3.72</v>
      </c>
      <c r="AE556" s="938">
        <v>5.62</v>
      </c>
      <c r="AF556" s="938">
        <v>2.87</v>
      </c>
      <c r="AG556" s="938">
        <v>9.7000000000000011</v>
      </c>
      <c r="AH556" s="938">
        <v>75.599999999999994</v>
      </c>
      <c r="AI556" s="938">
        <v>7.9399999999999995</v>
      </c>
      <c r="AJ556" s="938">
        <v>27</v>
      </c>
      <c r="AK556" s="938">
        <v>7.99</v>
      </c>
      <c r="AL556" s="951">
        <v>100280</v>
      </c>
      <c r="AM556" s="945">
        <v>0.2</v>
      </c>
      <c r="AN556" s="938">
        <v>1.19</v>
      </c>
      <c r="AO556" s="802">
        <f>IF(U556="n/a","n/a",IF(AA556&lt;0,"n/a",IF(AA556="n/a","n/a",J556+U556-AA556)))</f>
        <v>-16.056798246106432</v>
      </c>
      <c r="AP556" s="803">
        <f>IF(U556="n/a","n/a",J556+U556)</f>
        <v>13.370758572075387</v>
      </c>
      <c r="AQ556" s="961">
        <f>IF(OR(AC556&lt;0.01,AF556="n/a"),"n/a",(I556/SQRT(22.5*AC556*(I556/AF556))-1)*100)</f>
        <v>93.743344623392375</v>
      </c>
      <c r="AR556" s="703">
        <f>INDEX(Historical!$C$7:$C$1439,MATCH(B556,Historical!$B$7:$B$1450,0))*IF(AH556="n/a",1.03,IF(AH556&lt;0,1.01,IF(AH556&gt;10,1.1,(1+AH556/100))))</f>
        <v>4.8840000000000012</v>
      </c>
      <c r="AS556" s="959">
        <f>IF($AI556="n/a",1.03*AR556,IF($AI556&lt;0,1.01*AR556,IF($AI556&gt;10,1.1*AR556,(1+$AI556/100)*AR556)))</f>
        <v>5.2717896000000009</v>
      </c>
      <c r="AT556" s="959">
        <f>IF($AK556="n/a",1.03*AS556,IF($AK556&lt;0,1.01*AS556,IF($AK556&gt;10,1.1*AS556,(1+$AK556/100)*AS556)))</f>
        <v>5.6930055890400011</v>
      </c>
      <c r="AU556" s="959">
        <f>IF($AK556="n/a",1.03*AT556,IF($AK556&lt;0,1.01*AT556,IF($AK556&gt;10,1.1*AT556,(1+$AK556/100)*AT556)))</f>
        <v>6.1478767356042976</v>
      </c>
      <c r="AV556" s="959">
        <f>IF($AK556="n/a",1.03*AU556,IF($AK556&lt;0,1.01*AU556,IF($AK556&gt;10,1.1*AU556,(1+$AK556/100)*AU556)))</f>
        <v>6.6390920867790815</v>
      </c>
      <c r="AW556" s="703">
        <f>SUM(AR556:AV556)</f>
        <v>28.635764011423383</v>
      </c>
      <c r="AX556" s="810">
        <f>AW556/I556*100</f>
        <v>13.822350731970548</v>
      </c>
      <c r="AY556" s="1017">
        <v>0.22</v>
      </c>
      <c r="AZ556" s="945">
        <v>26.13</v>
      </c>
      <c r="BA556" s="945">
        <v>-2.5100000000000002</v>
      </c>
      <c r="BB556" s="945">
        <v>0.71000000000000008</v>
      </c>
      <c r="BC556" s="945">
        <v>10.209999999999999</v>
      </c>
      <c r="BE556" s="666">
        <v>1995</v>
      </c>
      <c r="BF556" s="971">
        <f>IF(BE556&gt;2008,0,IF(BE556&gt;2001,1,IF(BE556&gt;1990,2,IF(BE556&gt;1980,3,IF(BE556&gt;1973,4,IF(BE556&gt;1970,5,IF(BE556&gt;1960,6,IF(BE556&gt;1958,7,IF(BE556&gt;1953,8,9)))))))))</f>
        <v>2</v>
      </c>
      <c r="BG556" s="955">
        <v>3.2</v>
      </c>
      <c r="BH556" s="937"/>
    </row>
    <row r="557" spans="1:60" s="838" customFormat="1" ht="11.25" customHeight="1" x14ac:dyDescent="0.2">
      <c r="A557" s="817" t="s">
        <v>3885</v>
      </c>
      <c r="B557" s="846" t="s">
        <v>3886</v>
      </c>
      <c r="C557" s="1013" t="s">
        <v>131</v>
      </c>
      <c r="D557" s="1013" t="s">
        <v>4356</v>
      </c>
      <c r="E557" s="818">
        <v>6</v>
      </c>
      <c r="F557" s="1227">
        <v>809</v>
      </c>
      <c r="G557" s="1236" t="s">
        <v>106</v>
      </c>
      <c r="H557" s="1236" t="s">
        <v>106</v>
      </c>
      <c r="I557" s="819">
        <v>48.64</v>
      </c>
      <c r="J557" s="820">
        <f>(M557/I557)*100</f>
        <v>4.1324013157894735</v>
      </c>
      <c r="K557" s="821">
        <v>0.50249999999999995</v>
      </c>
      <c r="L557" s="822">
        <v>4</v>
      </c>
      <c r="M557" s="823">
        <f>K557*L557</f>
        <v>2.0099999999999998</v>
      </c>
      <c r="N557" s="824" t="s">
        <v>107</v>
      </c>
      <c r="O557" s="825">
        <v>0.48249999999999998</v>
      </c>
      <c r="P557" s="826">
        <v>43682</v>
      </c>
      <c r="Q557" s="826">
        <v>43691</v>
      </c>
      <c r="R557" s="823">
        <f>(K557-O557)/O557*100</f>
        <v>4.1450777202072464</v>
      </c>
      <c r="S557" s="759">
        <f>IF(INDEX(Historical!$D$7:$D$1439,MATCH(B557,Historical!$B$7:$B$1450,0))=0,"n/a",(INDEX(Historical!$C$7:$C$1439,MATCH(B557,Historical!$B$7:$B$1450,0))/INDEX(Historical!$D$7:$D$1439,MATCH(B557,Historical!$B$7:$B$1450,0))-1)*100)</f>
        <v>14.932885906040273</v>
      </c>
      <c r="T557" s="759">
        <f>IF(INDEX(Historical!$F$7:$F$1432,MATCH(B557,Historical!$B$7:$B$1450,0))=0,"n/a",((INDEX(Historical!$C$7:$C$1439,MATCH(B557,Historical!$B$7:$B$1450,0))/INDEX(Historical!$F$7:$F$1432,MATCH(B557,Historical!$B$7:$B$1450,0)))^(1/3)-1)*100)</f>
        <v>23.687933497096946</v>
      </c>
      <c r="U557" s="759" t="str">
        <f>IF(INDEX(Historical!$H$7:$H$1432,MATCH(B557,Historical!$B$7:$B$1450,0))=0,"n/a",((INDEX(Historical!$C$7:$C$1439,MATCH(B557,Historical!$B$7:$B$1450,0))/INDEX(Historical!$H$7:$H$1432,MATCH(B557,Historical!$B$7:$B$1450,0)))^(1/5)-1)*100)</f>
        <v>n/a</v>
      </c>
      <c r="V557" s="759" t="str">
        <f>IF(INDEX(Historical!$O$7:$O$1432,MATCH(B557,Historical!$B$7:$B$1450,0))=0,"n/a",((INDEX(Historical!$C$7:$C$1439,MATCH(B557,Historical!$B$7:$B$1450,0))/INDEX(Historical!$O$7:$O$1432,MATCH(B557,Historical!$B$7:$B$1450,0)))^(1/10)-1)*100)</f>
        <v>n/a</v>
      </c>
      <c r="W557" s="827" t="str">
        <f>IF(OR(U557&lt;=0,U557="n/a",V557&lt;=0,V557="n/a"),"n/a",U557/V557)</f>
        <v>n/a</v>
      </c>
      <c r="X557" s="828" t="str">
        <f>IF(OR(AJ557&lt;=0,AJ557="n/a",U557&lt;=0,U557="n/a"),"n/a",U557/AJ557)</f>
        <v>n/a</v>
      </c>
      <c r="Y557" s="839"/>
      <c r="Z557" s="820" t="str">
        <f>IF(OR(AC557&lt;0.01,AC557="n/a"),"n/a",M557/AC557*100)</f>
        <v>n/a</v>
      </c>
      <c r="AA557" s="830" t="str">
        <f>IF(OR(AC557&lt;0.01,AC557="n/a"),"n/a",I557/AC557)</f>
        <v>n/a</v>
      </c>
      <c r="AB557" s="822">
        <v>12</v>
      </c>
      <c r="AC557" s="831">
        <v>-0.84</v>
      </c>
      <c r="AD557" s="831" t="s">
        <v>137</v>
      </c>
      <c r="AE557" s="831">
        <v>3.81</v>
      </c>
      <c r="AF557" s="831">
        <v>1.64</v>
      </c>
      <c r="AG557" s="831">
        <v>-2.1999999999999997</v>
      </c>
      <c r="AH557" s="840">
        <v>337.9</v>
      </c>
      <c r="AI557" s="840">
        <v>94.710000000000008</v>
      </c>
      <c r="AJ557" s="831">
        <v>68.400000000000006</v>
      </c>
      <c r="AK557" s="831">
        <v>-10.8</v>
      </c>
      <c r="AL557" s="832">
        <v>2780</v>
      </c>
      <c r="AM557" s="833">
        <v>0.6</v>
      </c>
      <c r="AN557" s="831">
        <v>2.56</v>
      </c>
      <c r="AO557" s="834" t="str">
        <f>IF(U557="n/a","n/a",IF(AA557&lt;0,"n/a",IF(AA557="n/a","n/a",J557+U557-AA557)))</f>
        <v>n/a</v>
      </c>
      <c r="AP557" s="835" t="str">
        <f>IF(U557="n/a","n/a",J557+U557)</f>
        <v>n/a</v>
      </c>
      <c r="AQ557" s="836" t="str">
        <f>IF(OR(AC557&lt;0.01,AF557="n/a"),"n/a",(I557/SQRT(22.5*AC557*(I557/AF557))-1)*100)</f>
        <v>n/a</v>
      </c>
      <c r="AR557" s="703">
        <f>INDEX(Historical!$C$7:$C$1439,MATCH(B557,Historical!$B$7:$B$1450,0))*IF(AH557="n/a",1.03,IF(AH557&lt;0,1.01,IF(AH557&gt;10,1.1,(1+AH557/100))))</f>
        <v>1.88375</v>
      </c>
      <c r="AS557" s="830">
        <f>IF($AI557="n/a",1.03*AR557,IF($AI557&lt;0,1.01*AR557,IF($AI557&gt;10,1.1*AR557,(1+$AI557/100)*AR557)))</f>
        <v>2.0721250000000002</v>
      </c>
      <c r="AT557" s="830">
        <f>IF($AK557="n/a",1.03*AS557,IF($AK557&lt;0,1.01*AS557,IF($AK557&gt;10,1.1*AS557,(1+$AK557/100)*AS557)))</f>
        <v>2.09284625</v>
      </c>
      <c r="AU557" s="830">
        <f>IF($AK557="n/a",1.03*AT557,IF($AK557&lt;0,1.01*AT557,IF($AK557&gt;10,1.1*AT557,(1+$AK557/100)*AT557)))</f>
        <v>2.1137747125000002</v>
      </c>
      <c r="AV557" s="830">
        <f>IF($AK557="n/a",1.03*AU557,IF($AK557&lt;0,1.01*AU557,IF($AK557&gt;10,1.1*AU557,(1+$AK557/100)*AU557)))</f>
        <v>2.1349124596250002</v>
      </c>
      <c r="AW557" s="820">
        <f>SUM(AR557:AV557)</f>
        <v>10.297408422124999</v>
      </c>
      <c r="AX557" s="837">
        <f>AW557/I557*100</f>
        <v>21.170658762592513</v>
      </c>
      <c r="AY557" s="1018">
        <v>0.94</v>
      </c>
      <c r="AZ557" s="833">
        <v>23.61</v>
      </c>
      <c r="BA557" s="833">
        <v>-4.6100000000000003</v>
      </c>
      <c r="BB557" s="833">
        <v>1.78</v>
      </c>
      <c r="BC557" s="833">
        <v>6.8199999999999994</v>
      </c>
      <c r="BD557" s="985"/>
      <c r="BE557" s="666">
        <v>2014</v>
      </c>
      <c r="BF557" s="971">
        <f>IF(BE557&gt;2008,0,IF(BE557&gt;2001,1,IF(BE557&gt;1990,2,IF(BE557&gt;1980,3,IF(BE557&gt;1973,4,IF(BE557&gt;1970,5,IF(BE557&gt;1960,6,IF(BE557&gt;1958,7,IF(BE557&gt;1953,8,9)))))))))</f>
        <v>0</v>
      </c>
      <c r="BG557" s="892">
        <v>-0.4</v>
      </c>
    </row>
    <row r="558" spans="1:60" ht="11.25" customHeight="1" x14ac:dyDescent="0.2">
      <c r="A558" s="944" t="s">
        <v>701</v>
      </c>
      <c r="B558" s="948" t="s">
        <v>702</v>
      </c>
      <c r="C558" s="1013" t="s">
        <v>123</v>
      </c>
      <c r="D558" s="1013" t="s">
        <v>4197</v>
      </c>
      <c r="E558" s="793">
        <v>13</v>
      </c>
      <c r="F558" s="1227">
        <v>283</v>
      </c>
      <c r="G558" s="1227" t="s">
        <v>106</v>
      </c>
      <c r="H558" s="1227" t="s">
        <v>106</v>
      </c>
      <c r="I558" s="947">
        <v>421.61</v>
      </c>
      <c r="J558" s="703">
        <f>(M558/I558)*100</f>
        <v>1.6603021749958491</v>
      </c>
      <c r="K558" s="950">
        <v>1.75</v>
      </c>
      <c r="L558" s="960">
        <v>4</v>
      </c>
      <c r="M558" s="694">
        <f>K558*L558</f>
        <v>7</v>
      </c>
      <c r="N558" s="943" t="s">
        <v>190</v>
      </c>
      <c r="O558" s="795">
        <v>1.6</v>
      </c>
      <c r="P558" s="939">
        <v>42807</v>
      </c>
      <c r="Q558" s="939">
        <v>42828</v>
      </c>
      <c r="R558" s="694">
        <f>(K558-O558)/O558*100</f>
        <v>9.3749999999999947</v>
      </c>
      <c r="S558" s="759">
        <f>IF(INDEX(Historical!$D$7:$D$1439,MATCH(B558,Historical!$B$7:$B$1450,0))=0,"n/a",(INDEX(Historical!$C$7:$C$1439,MATCH(B558,Historical!$B$7:$B$1450,0))/INDEX(Historical!$D$7:$D$1439,MATCH(B558,Historical!$B$7:$B$1450,0))-1)*100)</f>
        <v>2.1897810218978186</v>
      </c>
      <c r="T558" s="759">
        <f>IF(INDEX(Historical!$F$7:$F$1432,MATCH(B558,Historical!$B$7:$B$1450,0))=0,"n/a",((INDEX(Historical!$C$7:$C$1439,MATCH(B558,Historical!$B$7:$B$1450,0))/INDEX(Historical!$F$7:$F$1432,MATCH(B558,Historical!$B$7:$B$1450,0)))^(1/3)-1)*100)</f>
        <v>7.7217345015941907</v>
      </c>
      <c r="U558" s="759">
        <f>IF(INDEX(Historical!$H$7:$H$1432,MATCH(B558,Historical!$B$7:$B$1450,0))=0,"n/a",((INDEX(Historical!$C$7:$C$1439,MATCH(B558,Historical!$B$7:$B$1450,0))/INDEX(Historical!$H$7:$H$1432,MATCH(B558,Historical!$B$7:$B$1450,0)))^(1/5)-1)*100)</f>
        <v>15.200877980413008</v>
      </c>
      <c r="V558" s="759">
        <f>IF(INDEX(Historical!$O$7:$O$1432,MATCH(B558,Historical!$B$7:$B$1450,0))=0,"n/a",((INDEX(Historical!$C$7:$C$1439,MATCH(B558,Historical!$B$7:$B$1450,0))/INDEX(Historical!$O$7:$O$1432,MATCH(B558,Historical!$B$7:$B$1450,0)))^(1/10)-1)*100)</f>
        <v>24.222654472360073</v>
      </c>
      <c r="W558" s="760">
        <f>IF(OR(U558&lt;=0,U558="n/a",V558&lt;=0,V558="n/a"),"n/a",U558/V558)</f>
        <v>0.62754798396510958</v>
      </c>
      <c r="X558" s="761">
        <f>IF(OR(AJ558&lt;=0,AJ558="n/a",U558&lt;=0,U558="n/a"),"n/a",U558/AJ558)</f>
        <v>8.9416929296547103</v>
      </c>
      <c r="Y558" s="727" t="s">
        <v>4420</v>
      </c>
      <c r="Z558" s="703">
        <f>IF(OR(AC558&lt;0.01,AC558="n/a"),"n/a",M558/AC558*100)</f>
        <v>34.860557768924302</v>
      </c>
      <c r="AA558" s="959">
        <f>IF(OR(AC558&lt;0.01,AC558="n/a"),"n/a",I558/AC558)</f>
        <v>20.996513944223111</v>
      </c>
      <c r="AB558" s="960">
        <v>12</v>
      </c>
      <c r="AC558" s="938">
        <v>20.079999999999998</v>
      </c>
      <c r="AD558" s="938">
        <v>2.78</v>
      </c>
      <c r="AE558" s="938">
        <v>2.12</v>
      </c>
      <c r="AF558" s="938">
        <v>8.91</v>
      </c>
      <c r="AG558" s="938">
        <v>44</v>
      </c>
      <c r="AH558" s="938">
        <v>5.5</v>
      </c>
      <c r="AI558" s="938">
        <v>9.5699999999999985</v>
      </c>
      <c r="AJ558" s="938">
        <v>1.7000000000000002</v>
      </c>
      <c r="AK558" s="938">
        <v>7.7</v>
      </c>
      <c r="AL558" s="951">
        <v>4730</v>
      </c>
      <c r="AM558" s="945">
        <v>6.4</v>
      </c>
      <c r="AN558" s="938">
        <v>1.47</v>
      </c>
      <c r="AO558" s="802">
        <f>IF(U558="n/a","n/a",IF(AA558&lt;0,"n/a",IF(AA558="n/a","n/a",J558+U558-AA558)))</f>
        <v>-4.1353337888142541</v>
      </c>
      <c r="AP558" s="803">
        <f>IF(U558="n/a","n/a",J558+U558)</f>
        <v>16.861180155408857</v>
      </c>
      <c r="AQ558" s="961">
        <f>IF(OR(AC558&lt;0.01,AF558="n/a"),"n/a",(I558/SQRT(22.5*AC558*(I558/AF558))-1)*100)</f>
        <v>188.35081969559843</v>
      </c>
      <c r="AR558" s="703">
        <f>INDEX(Historical!$C$7:$C$1439,MATCH(B558,Historical!$B$7:$B$1450,0))*IF(AH558="n/a",1.03,IF(AH558&lt;0,1.01,IF(AH558&gt;10,1.1,(1+AH558/100))))</f>
        <v>7.3849999999999998</v>
      </c>
      <c r="AS558" s="959">
        <f>IF($AI558="n/a",1.03*AR558,IF($AI558&lt;0,1.01*AR558,IF($AI558&gt;10,1.1*AR558,(1+$AI558/100)*AR558)))</f>
        <v>8.091744499999999</v>
      </c>
      <c r="AT558" s="959">
        <f>IF($AK558="n/a",1.03*AS558,IF($AK558&lt;0,1.01*AS558,IF($AK558&gt;10,1.1*AS558,(1+$AK558/100)*AS558)))</f>
        <v>8.7148088264999988</v>
      </c>
      <c r="AU558" s="959">
        <f>IF($AK558="n/a",1.03*AT558,IF($AK558&lt;0,1.01*AT558,IF($AK558&gt;10,1.1*AT558,(1+$AK558/100)*AT558)))</f>
        <v>9.3858491061404976</v>
      </c>
      <c r="AV558" s="959">
        <f>IF($AK558="n/a",1.03*AU558,IF($AK558&lt;0,1.01*AU558,IF($AK558&gt;10,1.1*AU558,(1+$AK558/100)*AU558)))</f>
        <v>10.108559487313315</v>
      </c>
      <c r="AW558" s="703">
        <f>SUM(AR558:AV558)</f>
        <v>43.685961919953812</v>
      </c>
      <c r="AX558" s="810">
        <f>AW558/I558*100</f>
        <v>10.361699656069307</v>
      </c>
      <c r="AY558" s="1017">
        <v>0.53</v>
      </c>
      <c r="AZ558" s="945">
        <v>19.470000000000002</v>
      </c>
      <c r="BA558" s="945">
        <v>-6.83</v>
      </c>
      <c r="BB558" s="945">
        <v>3.71</v>
      </c>
      <c r="BC558" s="945">
        <v>2.4699999999999998</v>
      </c>
      <c r="BE558" s="666">
        <v>2006</v>
      </c>
      <c r="BF558" s="971">
        <f>IF(BE558&gt;2008,0,IF(BE558&gt;2001,1,IF(BE558&gt;1990,2,IF(BE558&gt;1980,3,IF(BE558&gt;1973,4,IF(BE558&gt;1970,5,IF(BE558&gt;1960,6,IF(BE558&gt;1958,7,IF(BE558&gt;1953,8,9)))))))))</f>
        <v>1</v>
      </c>
      <c r="BG558" s="955">
        <v>13.3</v>
      </c>
      <c r="BH558" s="937"/>
    </row>
    <row r="559" spans="1:60" ht="11.25" customHeight="1" x14ac:dyDescent="0.2">
      <c r="A559" s="954" t="s">
        <v>4401</v>
      </c>
      <c r="B559" s="948" t="s">
        <v>3884</v>
      </c>
      <c r="C559" s="1013" t="s">
        <v>4369</v>
      </c>
      <c r="D559" s="1013" t="s">
        <v>523</v>
      </c>
      <c r="E559" s="792">
        <v>5</v>
      </c>
      <c r="F559" s="1227">
        <v>837</v>
      </c>
      <c r="G559" s="1158" t="s">
        <v>106</v>
      </c>
      <c r="H559" s="1158" t="s">
        <v>106</v>
      </c>
      <c r="I559" s="947">
        <v>10.77</v>
      </c>
      <c r="J559" s="703">
        <f>(M559/I559)*100</f>
        <v>14.113277623026926</v>
      </c>
      <c r="K559" s="950">
        <v>0.38</v>
      </c>
      <c r="L559" s="960">
        <v>4</v>
      </c>
      <c r="M559" s="694">
        <f>K559*L559</f>
        <v>1.52</v>
      </c>
      <c r="N559" s="943" t="s">
        <v>327</v>
      </c>
      <c r="O559" s="795">
        <v>0.37</v>
      </c>
      <c r="P559" s="934">
        <v>43412</v>
      </c>
      <c r="Q559" s="934">
        <v>43424</v>
      </c>
      <c r="R559" s="694">
        <f>(K559-O559)/O559*100</f>
        <v>2.7027027027027053</v>
      </c>
      <c r="S559" s="759">
        <f>IF(INDEX(Historical!$D$7:$D$1439,MATCH(B559,Historical!$B$7:$B$1450,0))=0,"n/a",(INDEX(Historical!$C$7:$C$1439,MATCH(B559,Historical!$B$7:$B$1450,0))/INDEX(Historical!$D$7:$D$1439,MATCH(B559,Historical!$B$7:$B$1450,0))-1)*100)</f>
        <v>4.929577464788748</v>
      </c>
      <c r="T559" s="759">
        <f>IF(INDEX(Historical!$F$7:$F$1432,MATCH(B559,Historical!$B$7:$B$1450,0))=0,"n/a",((INDEX(Historical!$C$7:$C$1439,MATCH(B559,Historical!$B$7:$B$1450,0))/INDEX(Historical!$F$7:$F$1432,MATCH(B559,Historical!$B$7:$B$1450,0)))^(1/3)-1)*100)</f>
        <v>4.9217484907025488</v>
      </c>
      <c r="U559" s="759" t="str">
        <f>IF(INDEX(Historical!$H$7:$H$1432,MATCH(B559,Historical!$B$7:$B$1450,0))=0,"n/a",((INDEX(Historical!$C$7:$C$1439,MATCH(B559,Historical!$B$7:$B$1450,0))/INDEX(Historical!$H$7:$H$1432,MATCH(B559,Historical!$B$7:$B$1450,0)))^(1/5)-1)*100)</f>
        <v>n/a</v>
      </c>
      <c r="V559" s="759" t="str">
        <f>IF(INDEX(Historical!$O$7:$O$1432,MATCH(B559,Historical!$B$7:$B$1450,0))=0,"n/a",((INDEX(Historical!$C$7:$C$1439,MATCH(B559,Historical!$B$7:$B$1450,0))/INDEX(Historical!$O$7:$O$1432,MATCH(B559,Historical!$B$7:$B$1450,0)))^(1/10)-1)*100)</f>
        <v>n/a</v>
      </c>
      <c r="W559" s="760" t="str">
        <f>IF(OR(U559&lt;=0,U559="n/a",V559&lt;=0,V559="n/a"),"n/a",U559/V559)</f>
        <v>n/a</v>
      </c>
      <c r="X559" s="761" t="str">
        <f>IF(OR(AJ559&lt;=0,AJ559="n/a",U559&lt;=0,U559="n/a"),"n/a",U559/AJ559)</f>
        <v>n/a</v>
      </c>
      <c r="Y559" s="949"/>
      <c r="Z559" s="703">
        <f>IF(OR(AC559&lt;0.01,AC559="n/a"),"n/a",M559/AC559*100)</f>
        <v>1169.2307692307691</v>
      </c>
      <c r="AA559" s="959">
        <f>IF(OR(AC559&lt;0.01,AC559="n/a"),"n/a",I559/AC559)</f>
        <v>82.84615384615384</v>
      </c>
      <c r="AB559" s="960">
        <v>12</v>
      </c>
      <c r="AC559" s="938">
        <v>0.13</v>
      </c>
      <c r="AD559" s="938" t="s">
        <v>137</v>
      </c>
      <c r="AE559" s="938">
        <v>0.4</v>
      </c>
      <c r="AF559" s="938">
        <v>0.93</v>
      </c>
      <c r="AG559" s="938">
        <v>1.4000000000000001</v>
      </c>
      <c r="AH559" s="938">
        <v>390.3</v>
      </c>
      <c r="AI559" s="938">
        <v>29.509999999999998</v>
      </c>
      <c r="AJ559" s="938">
        <v>-59.8</v>
      </c>
      <c r="AK559" s="938" t="s">
        <v>137</v>
      </c>
      <c r="AL559" s="951">
        <v>634.70000000000005</v>
      </c>
      <c r="AM559" s="945">
        <v>0.4</v>
      </c>
      <c r="AN559" s="938">
        <v>0.65</v>
      </c>
      <c r="AO559" s="802" t="str">
        <f>IF(U559="n/a","n/a",IF(AA559&lt;0,"n/a",IF(AA559="n/a","n/a",J559+U559-AA559)))</f>
        <v>n/a</v>
      </c>
      <c r="AP559" s="803" t="str">
        <f>IF(U559="n/a","n/a",J559+U559)</f>
        <v>n/a</v>
      </c>
      <c r="AQ559" s="961">
        <f>IF(OR(AC559&lt;0.01,AF559="n/a"),"n/a",(I559/SQRT(22.5*AC559*(I559/AF559))-1)*100)</f>
        <v>85.048850099310044</v>
      </c>
      <c r="AR559" s="703">
        <f>INDEX(Historical!$C$7:$C$1439,MATCH(B559,Historical!$B$7:$B$1450,0))*IF(AH559="n/a",1.03,IF(AH559&lt;0,1.01,IF(AH559&gt;10,1.1,(1+AH559/100))))</f>
        <v>1.639</v>
      </c>
      <c r="AS559" s="959">
        <f>IF($AI559="n/a",1.03*AR559,IF($AI559&lt;0,1.01*AR559,IF($AI559&gt;10,1.1*AR559,(1+$AI559/100)*AR559)))</f>
        <v>1.8029000000000002</v>
      </c>
      <c r="AT559" s="959">
        <f>IF($AK559="n/a",1.03*AS559,IF($AK559&lt;0,1.01*AS559,IF($AK559&gt;10,1.1*AS559,(1+$AK559/100)*AS559)))</f>
        <v>1.8569870000000002</v>
      </c>
      <c r="AU559" s="959">
        <f>IF($AK559="n/a",1.03*AT559,IF($AK559&lt;0,1.01*AT559,IF($AK559&gt;10,1.1*AT559,(1+$AK559/100)*AT559)))</f>
        <v>1.9126966100000002</v>
      </c>
      <c r="AV559" s="959">
        <f>IF($AK559="n/a",1.03*AU559,IF($AK559&lt;0,1.01*AU559,IF($AK559&gt;10,1.1*AU559,(1+$AK559/100)*AU559)))</f>
        <v>1.9700775083000004</v>
      </c>
      <c r="AW559" s="703">
        <f>SUM(AR559:AV559)</f>
        <v>9.181661118300001</v>
      </c>
      <c r="AX559" s="810">
        <f>AW559/I559*100</f>
        <v>85.252192370473551</v>
      </c>
      <c r="AY559" s="1017">
        <v>1.18</v>
      </c>
      <c r="AZ559" s="945">
        <v>26.56</v>
      </c>
      <c r="BA559" s="945">
        <v>-40.369999999999997</v>
      </c>
      <c r="BB559" s="945">
        <v>13.74</v>
      </c>
      <c r="BC559" s="945">
        <v>-9.0499999999999989</v>
      </c>
      <c r="BE559" s="666">
        <v>2014</v>
      </c>
      <c r="BF559" s="971">
        <f>IF(BE559&gt;2008,0,IF(BE559&gt;2001,1,IF(BE559&gt;1990,2,IF(BE559&gt;1980,3,IF(BE559&gt;1973,4,IF(BE559&gt;1970,5,IF(BE559&gt;1960,6,IF(BE559&gt;1958,7,IF(BE559&gt;1953,8,9)))))))))</f>
        <v>0</v>
      </c>
      <c r="BG559" s="955">
        <v>0.70000000000000007</v>
      </c>
      <c r="BH559" s="937"/>
    </row>
    <row r="560" spans="1:60" ht="11.25" customHeight="1" x14ac:dyDescent="0.2">
      <c r="A560" s="944" t="s">
        <v>1512</v>
      </c>
      <c r="B560" s="948" t="s">
        <v>1513</v>
      </c>
      <c r="C560" s="1013" t="s">
        <v>108</v>
      </c>
      <c r="D560" s="1013" t="s">
        <v>4357</v>
      </c>
      <c r="E560" s="793">
        <v>7</v>
      </c>
      <c r="F560" s="1227">
        <v>683</v>
      </c>
      <c r="G560" s="1170" t="s">
        <v>106</v>
      </c>
      <c r="H560" s="1170" t="s">
        <v>106</v>
      </c>
      <c r="I560" s="947">
        <v>15.65</v>
      </c>
      <c r="J560" s="703">
        <f>(M560/I560)*100</f>
        <v>2.8115015974440891</v>
      </c>
      <c r="K560" s="950">
        <v>0.11</v>
      </c>
      <c r="L560" s="960">
        <v>4</v>
      </c>
      <c r="M560" s="694">
        <f>K560*L560</f>
        <v>0.44</v>
      </c>
      <c r="N560" s="943" t="s">
        <v>443</v>
      </c>
      <c r="O560" s="795">
        <v>0.1</v>
      </c>
      <c r="P560" s="934">
        <v>43592</v>
      </c>
      <c r="Q560" s="934">
        <v>43607</v>
      </c>
      <c r="R560" s="694">
        <f>(K560-O560)/O560*100</f>
        <v>9.9999999999999947</v>
      </c>
      <c r="S560" s="759">
        <f>IF(INDEX(Historical!$D$7:$D$1439,MATCH(B560,Historical!$B$7:$B$1450,0))=0,"n/a",(INDEX(Historical!$C$7:$C$1439,MATCH(B560,Historical!$B$7:$B$1450,0))/INDEX(Historical!$D$7:$D$1439,MATCH(B560,Historical!$B$7:$B$1450,0))-1)*100)</f>
        <v>17.647058823529438</v>
      </c>
      <c r="T560" s="759">
        <f>IF(INDEX(Historical!$F$7:$F$1432,MATCH(B560,Historical!$B$7:$B$1450,0))=0,"n/a",((INDEX(Historical!$C$7:$C$1439,MATCH(B560,Historical!$B$7:$B$1450,0))/INDEX(Historical!$F$7:$F$1432,MATCH(B560,Historical!$B$7:$B$1450,0)))^(1/3)-1)*100)</f>
        <v>12.624788044360603</v>
      </c>
      <c r="U560" s="759">
        <f>IF(INDEX(Historical!$H$7:$H$1432,MATCH(B560,Historical!$B$7:$B$1450,0))=0,"n/a",((INDEX(Historical!$C$7:$C$1439,MATCH(B560,Historical!$B$7:$B$1450,0))/INDEX(Historical!$H$7:$H$1432,MATCH(B560,Historical!$B$7:$B$1450,0)))^(1/5)-1)*100)</f>
        <v>10.756634324829006</v>
      </c>
      <c r="V560" s="759">
        <f>IF(INDEX(Historical!$O$7:$O$1432,MATCH(B560,Historical!$B$7:$B$1450,0))=0,"n/a",((INDEX(Historical!$C$7:$C$1439,MATCH(B560,Historical!$B$7:$B$1450,0))/INDEX(Historical!$O$7:$O$1432,MATCH(B560,Historical!$B$7:$B$1450,0)))^(1/10)-1)*100)</f>
        <v>30.233140403018034</v>
      </c>
      <c r="W560" s="760">
        <f>IF(OR(U560&lt;=0,U560="n/a",V560&lt;=0,V560="n/a"),"n/a",U560/V560)</f>
        <v>0.35578951380635343</v>
      </c>
      <c r="X560" s="761">
        <f>IF(OR(AJ560&lt;=0,AJ560="n/a",U560&lt;=0,U560="n/a"),"n/a",U560/AJ560)</f>
        <v>0.54326435983984878</v>
      </c>
      <c r="Y560" s="727" t="s">
        <v>4421</v>
      </c>
      <c r="Z560" s="703">
        <f>IF(OR(AC560&lt;0.01,AC560="n/a"),"n/a",M560/AC560*100)</f>
        <v>57.894736842105267</v>
      </c>
      <c r="AA560" s="959">
        <f>IF(OR(AC560&lt;0.01,AC560="n/a"),"n/a",I560/AC560)</f>
        <v>20.592105263157894</v>
      </c>
      <c r="AB560" s="960">
        <v>12</v>
      </c>
      <c r="AC560" s="938">
        <v>0.76</v>
      </c>
      <c r="AD560" s="938">
        <v>2.59</v>
      </c>
      <c r="AE560" s="938">
        <v>4.8899999999999997</v>
      </c>
      <c r="AF560" s="938">
        <v>1.0900000000000001</v>
      </c>
      <c r="AG560" s="938">
        <v>6</v>
      </c>
      <c r="AH560" s="938">
        <v>13.200000000000001</v>
      </c>
      <c r="AI560" s="938">
        <v>4.92</v>
      </c>
      <c r="AJ560" s="938">
        <v>19.8</v>
      </c>
      <c r="AK560" s="938">
        <v>8</v>
      </c>
      <c r="AL560" s="951">
        <v>764.88</v>
      </c>
      <c r="AM560" s="945">
        <v>2.2999999999999998</v>
      </c>
      <c r="AN560" s="938">
        <v>0.6</v>
      </c>
      <c r="AO560" s="802">
        <f>IF(U560="n/a","n/a",IF(AA560&lt;0,"n/a",IF(AA560="n/a","n/a",J560+U560-AA560)))</f>
        <v>-7.0239693408847987</v>
      </c>
      <c r="AP560" s="803">
        <f>IF(U560="n/a","n/a",J560+U560)</f>
        <v>13.568135922273095</v>
      </c>
      <c r="AQ560" s="961">
        <f>IF(OR(AC560&lt;0.01,AF560="n/a"),"n/a",(I560/SQRT(22.5*AC560*(I560/AF560))-1)*100)</f>
        <v>-0.12141874179405487</v>
      </c>
      <c r="AR560" s="703">
        <f>INDEX(Historical!$C$7:$C$1439,MATCH(B560,Historical!$B$7:$B$1450,0))*IF(AH560="n/a",1.03,IF(AH560&lt;0,1.01,IF(AH560&gt;10,1.1,(1+AH560/100))))</f>
        <v>0.44000000000000006</v>
      </c>
      <c r="AS560" s="959">
        <f>IF($AI560="n/a",1.03*AR560,IF($AI560&lt;0,1.01*AR560,IF($AI560&gt;10,1.1*AR560,(1+$AI560/100)*AR560)))</f>
        <v>0.461648</v>
      </c>
      <c r="AT560" s="959">
        <f>IF($AK560="n/a",1.03*AS560,IF($AK560&lt;0,1.01*AS560,IF($AK560&gt;10,1.1*AS560,(1+$AK560/100)*AS560)))</f>
        <v>0.49857984000000005</v>
      </c>
      <c r="AU560" s="959">
        <f>IF($AK560="n/a",1.03*AT560,IF($AK560&lt;0,1.01*AT560,IF($AK560&gt;10,1.1*AT560,(1+$AK560/100)*AT560)))</f>
        <v>0.53846622720000004</v>
      </c>
      <c r="AV560" s="959">
        <f>IF($AK560="n/a",1.03*AU560,IF($AK560&lt;0,1.01*AU560,IF($AK560&gt;10,1.1*AU560,(1+$AK560/100)*AU560)))</f>
        <v>0.58154352537600007</v>
      </c>
      <c r="AW560" s="703">
        <f>SUM(AR560:AV560)</f>
        <v>2.5202375925760001</v>
      </c>
      <c r="AX560" s="810">
        <f>AW560/I560*100</f>
        <v>16.10375458515016</v>
      </c>
      <c r="AY560" s="1017">
        <v>0.54</v>
      </c>
      <c r="AZ560" s="945">
        <v>22.650000000000002</v>
      </c>
      <c r="BA560" s="945">
        <v>-6.4600000000000009</v>
      </c>
      <c r="BB560" s="945">
        <v>1.5599999999999998</v>
      </c>
      <c r="BC560" s="945">
        <v>7.99</v>
      </c>
      <c r="BE560" s="666">
        <v>2014</v>
      </c>
      <c r="BF560" s="971">
        <f>IF(BE560&gt;2008,0,IF(BE560&gt;2001,1,IF(BE560&gt;1990,2,IF(BE560&gt;1980,3,IF(BE560&gt;1973,4,IF(BE560&gt;1970,5,IF(BE560&gt;1960,6,IF(BE560&gt;1958,7,IF(BE560&gt;1953,8,9)))))))))</f>
        <v>0</v>
      </c>
      <c r="BG560" s="955">
        <v>0.89999999999999991</v>
      </c>
      <c r="BH560" s="937"/>
    </row>
    <row r="561" spans="1:60" ht="11.25" customHeight="1" x14ac:dyDescent="0.2">
      <c r="A561" s="936" t="s">
        <v>299</v>
      </c>
      <c r="B561" s="948" t="s">
        <v>300</v>
      </c>
      <c r="C561" s="1013" t="s">
        <v>131</v>
      </c>
      <c r="D561" s="1013" t="s">
        <v>4366</v>
      </c>
      <c r="E561" s="792">
        <v>49</v>
      </c>
      <c r="F561" s="1227">
        <v>31</v>
      </c>
      <c r="G561" s="1227" t="s">
        <v>37</v>
      </c>
      <c r="H561" s="1227" t="s">
        <v>37</v>
      </c>
      <c r="I561" s="938">
        <v>47.74</v>
      </c>
      <c r="J561" s="703">
        <f>(M561/I561)*100</f>
        <v>3.6447423544197735</v>
      </c>
      <c r="K561" s="950">
        <v>0.435</v>
      </c>
      <c r="L561" s="960">
        <v>4</v>
      </c>
      <c r="M561" s="694">
        <f>K561*L561</f>
        <v>1.74</v>
      </c>
      <c r="N561" s="943" t="s">
        <v>182</v>
      </c>
      <c r="O561" s="795">
        <v>0.42499999999999999</v>
      </c>
      <c r="P561" s="934">
        <v>43643</v>
      </c>
      <c r="Q561" s="934">
        <v>43661</v>
      </c>
      <c r="R561" s="694">
        <f>(K561-O561)/O561*100</f>
        <v>2.3529411764705901</v>
      </c>
      <c r="S561" s="759">
        <f>IF(INDEX(Historical!$D$7:$D$1439,MATCH(B561,Historical!$B$7:$B$1450,0))=0,"n/a",(INDEX(Historical!$C$7:$C$1439,MATCH(B561,Historical!$B$7:$B$1450,0))/INDEX(Historical!$D$7:$D$1439,MATCH(B561,Historical!$B$7:$B$1450,0))-1)*100)</f>
        <v>2.4390243902438824</v>
      </c>
      <c r="T561" s="759">
        <f>IF(INDEX(Historical!$F$7:$F$1432,MATCH(B561,Historical!$B$7:$B$1450,0))=0,"n/a",((INDEX(Historical!$C$7:$C$1439,MATCH(B561,Historical!$B$7:$B$1450,0))/INDEX(Historical!$F$7:$F$1432,MATCH(B561,Historical!$B$7:$B$1450,0)))^(1/3)-1)*100)</f>
        <v>2.501029596576787</v>
      </c>
      <c r="U561" s="759">
        <f>IF(INDEX(Historical!$H$7:$H$1432,MATCH(B561,Historical!$B$7:$B$1450,0))=0,"n/a",((INDEX(Historical!$C$7:$C$1439,MATCH(B561,Historical!$B$7:$B$1450,0))/INDEX(Historical!$H$7:$H$1432,MATCH(B561,Historical!$B$7:$B$1450,0)))^(1/5)-1)*100)</f>
        <v>2.5674393510510152</v>
      </c>
      <c r="V561" s="759">
        <f>IF(INDEX(Historical!$O$7:$O$1432,MATCH(B561,Historical!$B$7:$B$1450,0))=0,"n/a",((INDEX(Historical!$C$7:$C$1439,MATCH(B561,Historical!$B$7:$B$1450,0))/INDEX(Historical!$O$7:$O$1432,MATCH(B561,Historical!$B$7:$B$1450,0)))^(1/10)-1)*100)</f>
        <v>2.8372740444087441</v>
      </c>
      <c r="W561" s="760">
        <f>IF(OR(U561&lt;=0,U561="n/a",V561&lt;=0,V561="n/a"),"n/a",U561/V561)</f>
        <v>0.90489649955051854</v>
      </c>
      <c r="X561" s="761">
        <f>IF(OR(AJ561&lt;=0,AJ561="n/a",U561&lt;=0,U561="n/a"),"n/a",U561/AJ561)</f>
        <v>1.6046495944068844</v>
      </c>
      <c r="Y561" s="948"/>
      <c r="Z561" s="703">
        <f>IF(OR(AC561&lt;0.01,AC561="n/a"),"n/a",M561/AC561*100)</f>
        <v>51.479289940828401</v>
      </c>
      <c r="AA561" s="959">
        <f>IF(OR(AC561&lt;0.01,AC561="n/a"),"n/a",I561/AC561)</f>
        <v>14.124260355029588</v>
      </c>
      <c r="AB561" s="960">
        <v>9</v>
      </c>
      <c r="AC561" s="938">
        <v>3.38</v>
      </c>
      <c r="AD561" s="938">
        <v>1.65</v>
      </c>
      <c r="AE561" s="938">
        <v>2.48</v>
      </c>
      <c r="AF561" s="938">
        <v>1.95</v>
      </c>
      <c r="AG561" s="938">
        <v>14.7</v>
      </c>
      <c r="AH561" s="938">
        <v>1.0999999999999999</v>
      </c>
      <c r="AI561" s="938">
        <v>-6.09</v>
      </c>
      <c r="AJ561" s="938">
        <v>1.6</v>
      </c>
      <c r="AK561" s="938">
        <v>8.5</v>
      </c>
      <c r="AL561" s="951">
        <v>4150</v>
      </c>
      <c r="AM561" s="945">
        <v>1.0999999999999999</v>
      </c>
      <c r="AN561" s="938">
        <v>1.02</v>
      </c>
      <c r="AO561" s="802">
        <f>IF(U561="n/a","n/a",IF(AA561&lt;0,"n/a",IF(AA561="n/a","n/a",J561+U561-AA561)))</f>
        <v>-7.9120786495587989</v>
      </c>
      <c r="AP561" s="803">
        <f>IF(U561="n/a","n/a",J561+U561)</f>
        <v>6.2121817054707886</v>
      </c>
      <c r="AQ561" s="961">
        <f>IF(OR(AC561&lt;0.01,AF561="n/a"),"n/a",(I561/SQRT(22.5*AC561*(I561/AF561))-1)*100)</f>
        <v>10.6391686566093</v>
      </c>
      <c r="AR561" s="703">
        <f>INDEX(Historical!$C$7:$C$1439,MATCH(B561,Historical!$B$7:$B$1450,0))*IF(AH561="n/a",1.03,IF(AH561&lt;0,1.01,IF(AH561&gt;10,1.1,(1+AH561/100))))</f>
        <v>1.6984799999999998</v>
      </c>
      <c r="AS561" s="959">
        <f>IF($AI561="n/a",1.03*AR561,IF($AI561&lt;0,1.01*AR561,IF($AI561&gt;10,1.1*AR561,(1+$AI561/100)*AR561)))</f>
        <v>1.7154647999999997</v>
      </c>
      <c r="AT561" s="959">
        <f>IF($AK561="n/a",1.03*AS561,IF($AK561&lt;0,1.01*AS561,IF($AK561&gt;10,1.1*AS561,(1+$AK561/100)*AS561)))</f>
        <v>1.8612793079999996</v>
      </c>
      <c r="AU561" s="959">
        <f>IF($AK561="n/a",1.03*AT561,IF($AK561&lt;0,1.01*AT561,IF($AK561&gt;10,1.1*AT561,(1+$AK561/100)*AT561)))</f>
        <v>2.0194880491799996</v>
      </c>
      <c r="AV561" s="959">
        <f>IF($AK561="n/a",1.03*AU561,IF($AK561&lt;0,1.01*AU561,IF($AK561&gt;10,1.1*AU561,(1+$AK561/100)*AU561)))</f>
        <v>2.1911445333602995</v>
      </c>
      <c r="AW561" s="703">
        <f>SUM(AR561:AV561)</f>
        <v>9.4858566905402988</v>
      </c>
      <c r="AX561" s="810">
        <f>AW561/I561*100</f>
        <v>19.869829682740466</v>
      </c>
      <c r="AY561" s="1017">
        <v>0.8</v>
      </c>
      <c r="AZ561" s="945">
        <v>4.26</v>
      </c>
      <c r="BA561" s="945">
        <v>-22.64</v>
      </c>
      <c r="BB561" s="945">
        <v>-9.67</v>
      </c>
      <c r="BC561" s="945">
        <v>-14.66</v>
      </c>
      <c r="BE561" s="666">
        <v>1971</v>
      </c>
      <c r="BF561" s="971">
        <f>IF(BE561&gt;2008,0,IF(BE561&gt;2001,1,IF(BE561&gt;1990,2,IF(BE561&gt;1980,3,IF(BE561&gt;1973,4,IF(BE561&gt;1970,5,IF(BE561&gt;1960,6,IF(BE561&gt;1958,7,IF(BE561&gt;1953,8,9)))))))))</f>
        <v>5</v>
      </c>
      <c r="BG561" s="955">
        <v>4.8</v>
      </c>
      <c r="BH561" s="937"/>
    </row>
    <row r="562" spans="1:60" ht="11.25" customHeight="1" x14ac:dyDescent="0.2">
      <c r="A562" s="944" t="s">
        <v>697</v>
      </c>
      <c r="B562" s="948" t="s">
        <v>698</v>
      </c>
      <c r="C562" s="1013" t="s">
        <v>154</v>
      </c>
      <c r="D562" s="1013" t="s">
        <v>4347</v>
      </c>
      <c r="E562" s="792">
        <v>16</v>
      </c>
      <c r="F562" s="1227">
        <v>240</v>
      </c>
      <c r="G562" s="1227" t="s">
        <v>106</v>
      </c>
      <c r="H562" s="1227" t="s">
        <v>106</v>
      </c>
      <c r="I562" s="947">
        <v>87.6</v>
      </c>
      <c r="J562" s="703">
        <f>(M562/I562)*100</f>
        <v>2.3744292237442921</v>
      </c>
      <c r="K562" s="950">
        <v>0.52</v>
      </c>
      <c r="L562" s="960">
        <v>4</v>
      </c>
      <c r="M562" s="694">
        <f>K562*L562</f>
        <v>2.08</v>
      </c>
      <c r="N562" s="943" t="s">
        <v>119</v>
      </c>
      <c r="O562" s="795">
        <v>0.5</v>
      </c>
      <c r="P562" s="934">
        <v>43643</v>
      </c>
      <c r="Q562" s="934">
        <v>43707</v>
      </c>
      <c r="R562" s="694">
        <f>(K562-O562)/O562*100</f>
        <v>4.0000000000000036</v>
      </c>
      <c r="S562" s="759">
        <f>IF(INDEX(Historical!$D$7:$D$1439,MATCH(B562,Historical!$B$7:$B$1450,0))=0,"n/a",(INDEX(Historical!$C$7:$C$1439,MATCH(B562,Historical!$B$7:$B$1450,0))/INDEX(Historical!$D$7:$D$1439,MATCH(B562,Historical!$B$7:$B$1450,0))-1)*100)</f>
        <v>5.3763440860215006</v>
      </c>
      <c r="T562" s="759">
        <f>IF(INDEX(Historical!$F$7:$F$1432,MATCH(B562,Historical!$B$7:$B$1450,0))=0,"n/a",((INDEX(Historical!$C$7:$C$1439,MATCH(B562,Historical!$B$7:$B$1450,0))/INDEX(Historical!$F$7:$F$1432,MATCH(B562,Historical!$B$7:$B$1450,0)))^(1/3)-1)*100)</f>
        <v>9.8157887721507677</v>
      </c>
      <c r="U562" s="759">
        <f>IF(INDEX(Historical!$H$7:$H$1432,MATCH(B562,Historical!$B$7:$B$1450,0))=0,"n/a",((INDEX(Historical!$C$7:$C$1439,MATCH(B562,Historical!$B$7:$B$1450,0))/INDEX(Historical!$H$7:$H$1432,MATCH(B562,Historical!$B$7:$B$1450,0)))^(1/5)-1)*100)</f>
        <v>9.5889781040844788</v>
      </c>
      <c r="V562" s="759">
        <f>IF(INDEX(Historical!$O$7:$O$1432,MATCH(B562,Historical!$B$7:$B$1450,0))=0,"n/a",((INDEX(Historical!$C$7:$C$1439,MATCH(B562,Historical!$B$7:$B$1450,0))/INDEX(Historical!$O$7:$O$1432,MATCH(B562,Historical!$B$7:$B$1450,0)))^(1/10)-1)*100)</f>
        <v>8.093942270920774</v>
      </c>
      <c r="W562" s="760">
        <f>IF(OR(U562&lt;=0,U562="n/a",V562&lt;=0,V562="n/a"),"n/a",U562/V562)</f>
        <v>1.1847104640880552</v>
      </c>
      <c r="X562" s="761">
        <f>IF(OR(AJ562&lt;=0,AJ562="n/a",U562&lt;=0,U562="n/a"),"n/a",U562/AJ562)</f>
        <v>2.8202876776719052</v>
      </c>
      <c r="Y562" s="717"/>
      <c r="Z562" s="703">
        <f>IF(OR(AC562&lt;0.01,AC562="n/a"),"n/a",M562/AC562*100)</f>
        <v>37.613019891500905</v>
      </c>
      <c r="AA562" s="959">
        <f>IF(OR(AC562&lt;0.01,AC562="n/a"),"n/a",I562/AC562)</f>
        <v>15.840867992766725</v>
      </c>
      <c r="AB562" s="960">
        <v>12</v>
      </c>
      <c r="AC562" s="938">
        <v>5.53</v>
      </c>
      <c r="AD562" s="938" t="s">
        <v>137</v>
      </c>
      <c r="AE562" s="938">
        <v>1.34</v>
      </c>
      <c r="AF562" s="938">
        <v>1.79</v>
      </c>
      <c r="AG562" s="938">
        <v>11.4</v>
      </c>
      <c r="AH562" s="938">
        <v>-6.7</v>
      </c>
      <c r="AI562" s="938" t="s">
        <v>137</v>
      </c>
      <c r="AJ562" s="938">
        <v>3.4000000000000004</v>
      </c>
      <c r="AK562" s="938" t="s">
        <v>137</v>
      </c>
      <c r="AL562" s="951">
        <v>1320</v>
      </c>
      <c r="AM562" s="945">
        <v>10</v>
      </c>
      <c r="AN562" s="938">
        <v>0.11</v>
      </c>
      <c r="AO562" s="802">
        <f>IF(U562="n/a","n/a",IF(AA562&lt;0,"n/a",IF(AA562="n/a","n/a",J562+U562-AA562)))</f>
        <v>-3.8774606649379546</v>
      </c>
      <c r="AP562" s="803">
        <f>IF(U562="n/a","n/a",J562+U562)</f>
        <v>11.96340732782877</v>
      </c>
      <c r="AQ562" s="961">
        <f>IF(OR(AC562&lt;0.01,AF562="n/a"),"n/a",(I562/SQRT(22.5*AC562*(I562/AF562))-1)*100)</f>
        <v>12.259923999919732</v>
      </c>
      <c r="AR562" s="703">
        <f>INDEX(Historical!$C$7:$C$1439,MATCH(B562,Historical!$B$7:$B$1450,0))*IF(AH562="n/a",1.03,IF(AH562&lt;0,1.01,IF(AH562&gt;10,1.1,(1+AH562/100))))</f>
        <v>1.9796</v>
      </c>
      <c r="AS562" s="959">
        <f>IF($AI562="n/a",1.03*AR562,IF($AI562&lt;0,1.01*AR562,IF($AI562&gt;10,1.1*AR562,(1+$AI562/100)*AR562)))</f>
        <v>2.0389880000000002</v>
      </c>
      <c r="AT562" s="959">
        <f>IF($AK562="n/a",1.03*AS562,IF($AK562&lt;0,1.01*AS562,IF($AK562&gt;10,1.1*AS562,(1+$AK562/100)*AS562)))</f>
        <v>2.1001576400000004</v>
      </c>
      <c r="AU562" s="959">
        <f>IF($AK562="n/a",1.03*AT562,IF($AK562&lt;0,1.01*AT562,IF($AK562&gt;10,1.1*AT562,(1+$AK562/100)*AT562)))</f>
        <v>2.1631623692000006</v>
      </c>
      <c r="AV562" s="959">
        <f>IF($AK562="n/a",1.03*AU562,IF($AK562&lt;0,1.01*AU562,IF($AK562&gt;10,1.1*AU562,(1+$AK562/100)*AU562)))</f>
        <v>2.2280572402760006</v>
      </c>
      <c r="AW562" s="703">
        <f>SUM(AR562:AV562)</f>
        <v>10.509965249476</v>
      </c>
      <c r="AX562" s="810">
        <f>AW562/I562*100</f>
        <v>11.997677225429225</v>
      </c>
      <c r="AY562" s="1017">
        <v>0.31</v>
      </c>
      <c r="AZ562" s="945">
        <v>25.83</v>
      </c>
      <c r="BA562" s="945">
        <v>-0.47000000000000003</v>
      </c>
      <c r="BB562" s="945">
        <v>8.2100000000000009</v>
      </c>
      <c r="BC562" s="945">
        <v>11.06</v>
      </c>
      <c r="BE562" s="666">
        <v>2004</v>
      </c>
      <c r="BF562" s="971">
        <f>IF(BE562&gt;2008,0,IF(BE562&gt;2001,1,IF(BE562&gt;1990,2,IF(BE562&gt;1980,3,IF(BE562&gt;1973,4,IF(BE562&gt;1970,5,IF(BE562&gt;1960,6,IF(BE562&gt;1958,7,IF(BE562&gt;1953,8,9)))))))))</f>
        <v>1</v>
      </c>
      <c r="BG562" s="955">
        <v>7.3</v>
      </c>
      <c r="BH562" s="937"/>
    </row>
    <row r="563" spans="1:60" ht="11.25" customHeight="1" x14ac:dyDescent="0.2">
      <c r="A563" s="936" t="s">
        <v>694</v>
      </c>
      <c r="B563" s="948" t="s">
        <v>695</v>
      </c>
      <c r="C563" s="1013" t="s">
        <v>4345</v>
      </c>
      <c r="D563" s="1013" t="s">
        <v>4346</v>
      </c>
      <c r="E563" s="792">
        <v>17</v>
      </c>
      <c r="F563" s="1227">
        <v>200</v>
      </c>
      <c r="G563" s="1227" t="s">
        <v>115</v>
      </c>
      <c r="H563" s="1227" t="s">
        <v>115</v>
      </c>
      <c r="I563" s="947">
        <v>79.38</v>
      </c>
      <c r="J563" s="703">
        <f>(M563/I563)*100</f>
        <v>5.2910052910052912</v>
      </c>
      <c r="K563" s="950">
        <v>1.05</v>
      </c>
      <c r="L563" s="960">
        <v>4</v>
      </c>
      <c r="M563" s="694">
        <f>K563*L563</f>
        <v>4.2</v>
      </c>
      <c r="N563" s="943" t="s">
        <v>696</v>
      </c>
      <c r="O563" s="795">
        <v>1</v>
      </c>
      <c r="P563" s="934">
        <v>43552</v>
      </c>
      <c r="Q563" s="934">
        <v>43595</v>
      </c>
      <c r="R563" s="694">
        <f>(K563-O563)/O563*100</f>
        <v>5.0000000000000044</v>
      </c>
      <c r="S563" s="759">
        <f>IF(INDEX(Historical!$D$7:$D$1439,MATCH(B563,Historical!$B$7:$B$1450,0))=0,"n/a",(INDEX(Historical!$C$7:$C$1439,MATCH(B563,Historical!$B$7:$B$1450,0))/INDEX(Historical!$D$7:$D$1439,MATCH(B563,Historical!$B$7:$B$1450,0))-1)*100)</f>
        <v>5.3333333333333455</v>
      </c>
      <c r="T563" s="759">
        <f>IF(INDEX(Historical!$F$7:$F$1432,MATCH(B563,Historical!$B$7:$B$1450,0))=0,"n/a",((INDEX(Historical!$C$7:$C$1439,MATCH(B563,Historical!$B$7:$B$1450,0))/INDEX(Historical!$F$7:$F$1432,MATCH(B563,Historical!$B$7:$B$1450,0)))^(1/3)-1)*100)</f>
        <v>5.9626970955666714</v>
      </c>
      <c r="U563" s="759">
        <f>IF(INDEX(Historical!$H$7:$H$1432,MATCH(B563,Historical!$B$7:$B$1450,0))=0,"n/a",((INDEX(Historical!$C$7:$C$1439,MATCH(B563,Historical!$B$7:$B$1450,0))/INDEX(Historical!$H$7:$H$1432,MATCH(B563,Historical!$B$7:$B$1450,0)))^(1/5)-1)*100)</f>
        <v>6.8584342779267615</v>
      </c>
      <c r="V563" s="759">
        <f>IF(INDEX(Historical!$O$7:$O$1432,MATCH(B563,Historical!$B$7:$B$1450,0))=0,"n/a",((INDEX(Historical!$C$7:$C$1439,MATCH(B563,Historical!$B$7:$B$1450,0))/INDEX(Historical!$O$7:$O$1432,MATCH(B563,Historical!$B$7:$B$1450,0)))^(1/10)-1)*100)</f>
        <v>6.271268263592078</v>
      </c>
      <c r="W563" s="760">
        <f>IF(OR(U563&lt;=0,U563="n/a",V563&lt;=0,V563="n/a"),"n/a",U563/V563)</f>
        <v>1.0936279536538858</v>
      </c>
      <c r="X563" s="761">
        <f>IF(OR(AJ563&lt;=0,AJ563="n/a",U563&lt;=0,U563="n/a"),"n/a",U563/AJ563)</f>
        <v>1.1824886686080622</v>
      </c>
      <c r="Y563" s="949"/>
      <c r="Z563" s="703">
        <f>IF(OR(AC563&lt;0.01,AC563="n/a"),"n/a",M563/AC563*100)</f>
        <v>117.64705882352942</v>
      </c>
      <c r="AA563" s="959">
        <f>IF(OR(AC563&lt;0.01,AC563="n/a"),"n/a",I563/AC563)</f>
        <v>22.235294117647058</v>
      </c>
      <c r="AB563" s="960">
        <v>12</v>
      </c>
      <c r="AC563" s="938">
        <v>3.57</v>
      </c>
      <c r="AD563" s="938">
        <v>2.2400000000000002</v>
      </c>
      <c r="AE563" s="938">
        <v>11.54</v>
      </c>
      <c r="AF563" s="938">
        <v>2.42</v>
      </c>
      <c r="AG563" s="938">
        <v>11</v>
      </c>
      <c r="AH563" s="938">
        <v>-5.3</v>
      </c>
      <c r="AI563" s="938">
        <v>0.4</v>
      </c>
      <c r="AJ563" s="938">
        <v>5.8000000000000007</v>
      </c>
      <c r="AK563" s="938">
        <v>10</v>
      </c>
      <c r="AL563" s="951">
        <v>3440</v>
      </c>
      <c r="AM563" s="945">
        <v>0.6</v>
      </c>
      <c r="AN563" s="938">
        <v>0.91</v>
      </c>
      <c r="AO563" s="802">
        <f>IF(U563="n/a","n/a",IF(AA563&lt;0,"n/a",IF(AA563="n/a","n/a",J563+U563-AA563)))</f>
        <v>-10.085854548715005</v>
      </c>
      <c r="AP563" s="803">
        <f>IF(U563="n/a","n/a",J563+U563)</f>
        <v>12.149439568932053</v>
      </c>
      <c r="AQ563" s="961">
        <f>IF(OR(AC563&lt;0.01,AF563="n/a"),"n/a",(I563/SQRT(22.5*AC563*(I563/AF563))-1)*100)</f>
        <v>54.645705138057622</v>
      </c>
      <c r="AR563" s="703">
        <f>INDEX(Historical!$C$7:$C$1439,MATCH(B563,Historical!$B$7:$B$1450,0))*IF(AH563="n/a",1.03,IF(AH563&lt;0,1.01,IF(AH563&gt;10,1.1,(1+AH563/100))))</f>
        <v>3.9895</v>
      </c>
      <c r="AS563" s="959">
        <f>IF($AI563="n/a",1.03*AR563,IF($AI563&lt;0,1.01*AR563,IF($AI563&gt;10,1.1*AR563,(1+$AI563/100)*AR563)))</f>
        <v>4.005458</v>
      </c>
      <c r="AT563" s="959">
        <f>IF($AK563="n/a",1.03*AS563,IF($AK563&lt;0,1.01*AS563,IF($AK563&gt;10,1.1*AS563,(1+$AK563/100)*AS563)))</f>
        <v>4.4060038000000006</v>
      </c>
      <c r="AU563" s="959">
        <f>IF($AK563="n/a",1.03*AT563,IF($AK563&lt;0,1.01*AT563,IF($AK563&gt;10,1.1*AT563,(1+$AK563/100)*AT563)))</f>
        <v>4.8466041800000008</v>
      </c>
      <c r="AV563" s="959">
        <f>IF($AK563="n/a",1.03*AU563,IF($AK563&lt;0,1.01*AU563,IF($AK563&gt;10,1.1*AU563,(1+$AK563/100)*AU563)))</f>
        <v>5.3312645980000015</v>
      </c>
      <c r="AW563" s="703">
        <f>SUM(AR563:AV563)</f>
        <v>22.578830578000002</v>
      </c>
      <c r="AX563" s="810">
        <f>AW563/I563*100</f>
        <v>28.443979060216684</v>
      </c>
      <c r="AY563" s="1017">
        <v>0.4</v>
      </c>
      <c r="AZ563" s="945">
        <v>12.53</v>
      </c>
      <c r="BA563" s="945">
        <v>-6.1400000000000006</v>
      </c>
      <c r="BB563" s="945">
        <v>0.32</v>
      </c>
      <c r="BC563" s="945">
        <v>1.94</v>
      </c>
      <c r="BE563" s="666">
        <v>2003</v>
      </c>
      <c r="BF563" s="971">
        <f>IF(BE563&gt;2008,0,IF(BE563&gt;2001,1,IF(BE563&gt;1990,2,IF(BE563&gt;1980,3,IF(BE563&gt;1973,4,IF(BE563&gt;1970,5,IF(BE563&gt;1960,6,IF(BE563&gt;1958,7,IF(BE563&gt;1953,8,9)))))))))</f>
        <v>1</v>
      </c>
      <c r="BG563" s="955">
        <v>5.6000000000000005</v>
      </c>
      <c r="BH563" s="937"/>
    </row>
    <row r="564" spans="1:60" ht="11.25" customHeight="1" x14ac:dyDescent="0.2">
      <c r="A564" s="944" t="s">
        <v>4098</v>
      </c>
      <c r="B564" s="948" t="s">
        <v>3883</v>
      </c>
      <c r="C564" s="1013" t="s">
        <v>128</v>
      </c>
      <c r="D564" s="1013" t="s">
        <v>193</v>
      </c>
      <c r="E564" s="792">
        <v>5</v>
      </c>
      <c r="F564" s="1227">
        <v>838</v>
      </c>
      <c r="G564" s="1168" t="s">
        <v>106</v>
      </c>
      <c r="H564" s="1168" t="s">
        <v>106</v>
      </c>
      <c r="I564" s="947">
        <v>7.51</v>
      </c>
      <c r="J564" s="703">
        <f>(M564/I564)*100</f>
        <v>8.5219707057256997</v>
      </c>
      <c r="K564" s="950">
        <v>0.16</v>
      </c>
      <c r="L564" s="960">
        <v>4</v>
      </c>
      <c r="M564" s="694">
        <f>K564*L564</f>
        <v>0.64</v>
      </c>
      <c r="N564" s="943" t="s">
        <v>228</v>
      </c>
      <c r="O564" s="795">
        <v>0.15</v>
      </c>
      <c r="P564" s="934">
        <v>43413</v>
      </c>
      <c r="Q564" s="934">
        <v>43427</v>
      </c>
      <c r="R564" s="694">
        <f>(K564-O564)/O564*100</f>
        <v>6.6666666666666732</v>
      </c>
      <c r="S564" s="759">
        <f>IF(INDEX(Historical!$D$7:$D$1439,MATCH(B564,Historical!$B$7:$B$1450,0))=0,"n/a",(INDEX(Historical!$C$7:$C$1439,MATCH(B564,Historical!$B$7:$B$1450,0))/INDEX(Historical!$D$7:$D$1439,MATCH(B564,Historical!$B$7:$B$1450,0))-1)*100)</f>
        <v>38.095238095238095</v>
      </c>
      <c r="T564" s="759">
        <f>IF(INDEX(Historical!$F$7:$F$1432,MATCH(B564,Historical!$B$7:$B$1450,0))=0,"n/a",((INDEX(Historical!$C$7:$C$1439,MATCH(B564,Historical!$B$7:$B$1450,0))/INDEX(Historical!$F$7:$F$1432,MATCH(B564,Historical!$B$7:$B$1450,0)))^(1/3)-1)*100)</f>
        <v>60.607807189026744</v>
      </c>
      <c r="U564" s="759" t="str">
        <f>IF(INDEX(Historical!$H$7:$H$1432,MATCH(B564,Historical!$B$7:$B$1450,0))=0,"n/a",((INDEX(Historical!$C$7:$C$1439,MATCH(B564,Historical!$B$7:$B$1450,0))/INDEX(Historical!$H$7:$H$1432,MATCH(B564,Historical!$B$7:$B$1450,0)))^(1/5)-1)*100)</f>
        <v>n/a</v>
      </c>
      <c r="V564" s="759" t="str">
        <f>IF(INDEX(Historical!$O$7:$O$1432,MATCH(B564,Historical!$B$7:$B$1450,0))=0,"n/a",((INDEX(Historical!$C$7:$C$1439,MATCH(B564,Historical!$B$7:$B$1450,0))/INDEX(Historical!$O$7:$O$1432,MATCH(B564,Historical!$B$7:$B$1450,0)))^(1/10)-1)*100)</f>
        <v>n/a</v>
      </c>
      <c r="W564" s="760" t="str">
        <f>IF(OR(U564&lt;=0,U564="n/a",V564&lt;=0,V564="n/a"),"n/a",U564/V564)</f>
        <v>n/a</v>
      </c>
      <c r="X564" s="761" t="str">
        <f>IF(OR(AJ564&lt;=0,AJ564="n/a",U564&lt;=0,U564="n/a"),"n/a",U564/AJ564)</f>
        <v>n/a</v>
      </c>
      <c r="Y564" s="948"/>
      <c r="Z564" s="703">
        <f>IF(OR(AC564&lt;0.01,AC564="n/a"),"n/a",M564/AC564*100)</f>
        <v>36.994219653179194</v>
      </c>
      <c r="AA564" s="959">
        <f>IF(OR(AC564&lt;0.01,AC564="n/a"),"n/a",I564/AC564)</f>
        <v>4.3410404624277454</v>
      </c>
      <c r="AB564" s="960">
        <v>12</v>
      </c>
      <c r="AC564" s="938">
        <v>1.73</v>
      </c>
      <c r="AD564" s="938" t="s">
        <v>137</v>
      </c>
      <c r="AE564" s="938">
        <v>0.52</v>
      </c>
      <c r="AF564" s="938">
        <v>0.99</v>
      </c>
      <c r="AG564" s="938">
        <v>23.200000000000003</v>
      </c>
      <c r="AH564" s="938">
        <v>-33.5</v>
      </c>
      <c r="AI564" s="938" t="s">
        <v>137</v>
      </c>
      <c r="AJ564" s="938">
        <v>49.6</v>
      </c>
      <c r="AK564" s="938" t="s">
        <v>137</v>
      </c>
      <c r="AL564" s="951">
        <v>82.95</v>
      </c>
      <c r="AM564" s="945">
        <v>2.1</v>
      </c>
      <c r="AN564" s="938">
        <v>0</v>
      </c>
      <c r="AO564" s="802" t="str">
        <f>IF(U564="n/a","n/a",IF(AA564&lt;0,"n/a",IF(AA564="n/a","n/a",J564+U564-AA564)))</f>
        <v>n/a</v>
      </c>
      <c r="AP564" s="803" t="str">
        <f>IF(U564="n/a","n/a",J564+U564)</f>
        <v>n/a</v>
      </c>
      <c r="AQ564" s="961">
        <f>IF(OR(AC564&lt;0.01,AF564="n/a"),"n/a",(I564/SQRT(22.5*AC564*(I564/AF564))-1)*100)</f>
        <v>-56.295791924939223</v>
      </c>
      <c r="AR564" s="703">
        <f>INDEX(Historical!$C$7:$C$1439,MATCH(B564,Historical!$B$7:$B$1450,0))*IF(AH564="n/a",1.03,IF(AH564&lt;0,1.01,IF(AH564&gt;10,1.1,(1+AH564/100))))</f>
        <v>0.58579999999999999</v>
      </c>
      <c r="AS564" s="959">
        <f>IF($AI564="n/a",1.03*AR564,IF($AI564&lt;0,1.01*AR564,IF($AI564&gt;10,1.1*AR564,(1+$AI564/100)*AR564)))</f>
        <v>0.60337399999999997</v>
      </c>
      <c r="AT564" s="959">
        <f>IF($AK564="n/a",1.03*AS564,IF($AK564&lt;0,1.01*AS564,IF($AK564&gt;10,1.1*AS564,(1+$AK564/100)*AS564)))</f>
        <v>0.62147521999999999</v>
      </c>
      <c r="AU564" s="959">
        <f>IF($AK564="n/a",1.03*AT564,IF($AK564&lt;0,1.01*AT564,IF($AK564&gt;10,1.1*AT564,(1+$AK564/100)*AT564)))</f>
        <v>0.64011947660000001</v>
      </c>
      <c r="AV564" s="959">
        <f>IF($AK564="n/a",1.03*AU564,IF($AK564&lt;0,1.01*AU564,IF($AK564&gt;10,1.1*AU564,(1+$AK564/100)*AU564)))</f>
        <v>0.65932306089800008</v>
      </c>
      <c r="AW564" s="703">
        <f>SUM(AR564:AV564)</f>
        <v>3.110091757498</v>
      </c>
      <c r="AX564" s="810">
        <f>AW564/I564*100</f>
        <v>41.412673202370179</v>
      </c>
      <c r="AY564" s="1017">
        <v>1.17</v>
      </c>
      <c r="AZ564" s="945">
        <v>13.81</v>
      </c>
      <c r="BA564" s="945">
        <v>-72.040000000000006</v>
      </c>
      <c r="BB564" s="945">
        <v>-9.56</v>
      </c>
      <c r="BC564" s="945">
        <v>-48.449999999999996</v>
      </c>
      <c r="BE564" s="666">
        <v>2014</v>
      </c>
      <c r="BF564" s="971">
        <f>IF(BE564&gt;2008,0,IF(BE564&gt;2001,1,IF(BE564&gt;1990,2,IF(BE564&gt;1980,3,IF(BE564&gt;1973,4,IF(BE564&gt;1970,5,IF(BE564&gt;1960,6,IF(BE564&gt;1958,7,IF(BE564&gt;1953,8,9)))))))))</f>
        <v>0</v>
      </c>
      <c r="BG564" s="955">
        <v>13.200000000000001</v>
      </c>
      <c r="BH564" s="937"/>
    </row>
    <row r="565" spans="1:60" ht="11.25" customHeight="1" x14ac:dyDescent="0.2">
      <c r="A565" s="944" t="s">
        <v>1508</v>
      </c>
      <c r="B565" s="948" t="s">
        <v>1509</v>
      </c>
      <c r="C565" s="1013" t="s">
        <v>131</v>
      </c>
      <c r="D565" s="1013" t="s">
        <v>4354</v>
      </c>
      <c r="E565" s="792">
        <v>8</v>
      </c>
      <c r="F565" s="1227">
        <v>562</v>
      </c>
      <c r="G565" s="1169" t="s">
        <v>37</v>
      </c>
      <c r="H565" s="1169" t="s">
        <v>37</v>
      </c>
      <c r="I565" s="947">
        <v>29.69</v>
      </c>
      <c r="J565" s="703">
        <f>(M565/I565)*100</f>
        <v>2.6945099360053888</v>
      </c>
      <c r="K565" s="950">
        <v>0.2</v>
      </c>
      <c r="L565" s="960">
        <v>4</v>
      </c>
      <c r="M565" s="694">
        <f>K565*L565</f>
        <v>0.8</v>
      </c>
      <c r="N565" s="943" t="s">
        <v>1246</v>
      </c>
      <c r="O565" s="795">
        <v>0.19500000000000001</v>
      </c>
      <c r="P565" s="934">
        <v>43504</v>
      </c>
      <c r="Q565" s="934">
        <v>43516</v>
      </c>
      <c r="R565" s="694">
        <f>(K565-O565)/O565*100</f>
        <v>2.5641025641025665</v>
      </c>
      <c r="S565" s="759">
        <f>IF(INDEX(Historical!$D$7:$D$1439,MATCH(B565,Historical!$B$7:$B$1450,0))=0,"n/a",(INDEX(Historical!$C$7:$C$1439,MATCH(B565,Historical!$B$7:$B$1450,0))/INDEX(Historical!$D$7:$D$1439,MATCH(B565,Historical!$B$7:$B$1450,0))-1)*100)</f>
        <v>11.428571428571432</v>
      </c>
      <c r="T565" s="759">
        <f>IF(INDEX(Historical!$F$7:$F$1432,MATCH(B565,Historical!$B$7:$B$1450,0))=0,"n/a",((INDEX(Historical!$C$7:$C$1439,MATCH(B565,Historical!$B$7:$B$1450,0))/INDEX(Historical!$F$7:$F$1432,MATCH(B565,Historical!$B$7:$B$1450,0)))^(1/3)-1)*100)</f>
        <v>14.89127877948726</v>
      </c>
      <c r="U565" s="759">
        <f>IF(INDEX(Historical!$H$7:$H$1432,MATCH(B565,Historical!$B$7:$B$1450,0))=0,"n/a",((INDEX(Historical!$C$7:$C$1439,MATCH(B565,Historical!$B$7:$B$1450,0))/INDEX(Historical!$H$7:$H$1432,MATCH(B565,Historical!$B$7:$B$1450,0)))^(1/5)-1)*100)</f>
        <v>15.16307146417617</v>
      </c>
      <c r="V565" s="759">
        <f>IF(INDEX(Historical!$O$7:$O$1432,MATCH(B565,Historical!$B$7:$B$1450,0))=0,"n/a",((INDEX(Historical!$C$7:$C$1439,MATCH(B565,Historical!$B$7:$B$1450,0))/INDEX(Historical!$O$7:$O$1432,MATCH(B565,Historical!$B$7:$B$1450,0)))^(1/10)-1)*100)</f>
        <v>7.9943495153367294</v>
      </c>
      <c r="W565" s="760">
        <f>IF(OR(U565&lt;=0,U565="n/a",V565&lt;=0,V565="n/a"),"n/a",U565/V565)</f>
        <v>1.8967236089798967</v>
      </c>
      <c r="X565" s="761" t="str">
        <f>IF(OR(AJ565&lt;=0,AJ565="n/a",U565&lt;=0,U565="n/a"),"n/a",U565/AJ565)</f>
        <v>n/a</v>
      </c>
      <c r="Y565" s="706"/>
      <c r="Z565" s="703" t="str">
        <f>IF(OR(AC565&lt;0.01,AC565="n/a"),"n/a",M565/AC565*100)</f>
        <v>n/a</v>
      </c>
      <c r="AA565" s="959" t="str">
        <f>IF(OR(AC565&lt;0.01,AC565="n/a"),"n/a",I565/AC565)</f>
        <v>n/a</v>
      </c>
      <c r="AB565" s="960">
        <v>12</v>
      </c>
      <c r="AC565" s="938">
        <v>-0.39</v>
      </c>
      <c r="AD565" s="938" t="s">
        <v>137</v>
      </c>
      <c r="AE565" s="938">
        <v>2.1</v>
      </c>
      <c r="AF565" s="938">
        <v>2.25</v>
      </c>
      <c r="AG565" s="938">
        <v>-2.8000000000000003</v>
      </c>
      <c r="AH565" s="938">
        <v>-121</v>
      </c>
      <c r="AI565" s="938">
        <v>6.29</v>
      </c>
      <c r="AJ565" s="938">
        <v>-16.2</v>
      </c>
      <c r="AK565" s="938">
        <v>4.5600000000000005</v>
      </c>
      <c r="AL565" s="951">
        <v>11000</v>
      </c>
      <c r="AM565" s="945">
        <v>0.4</v>
      </c>
      <c r="AN565" s="938">
        <v>1.89</v>
      </c>
      <c r="AO565" s="802" t="str">
        <f>IF(U565="n/a","n/a",IF(AA565&lt;0,"n/a",IF(AA565="n/a","n/a",J565+U565-AA565)))</f>
        <v>n/a</v>
      </c>
      <c r="AP565" s="803">
        <f>IF(U565="n/a","n/a",J565+U565)</f>
        <v>17.857581400181559</v>
      </c>
      <c r="AQ565" s="961" t="str">
        <f>IF(OR(AC565&lt;0.01,AF565="n/a"),"n/a",(I565/SQRT(22.5*AC565*(I565/AF565))-1)*100)</f>
        <v>n/a</v>
      </c>
      <c r="AR565" s="703">
        <f>INDEX(Historical!$C$7:$C$1439,MATCH(B565,Historical!$B$7:$B$1450,0))*IF(AH565="n/a",1.03,IF(AH565&lt;0,1.01,IF(AH565&gt;10,1.1,(1+AH565/100))))</f>
        <v>0.78780000000000006</v>
      </c>
      <c r="AS565" s="959">
        <f>IF($AI565="n/a",1.03*AR565,IF($AI565&lt;0,1.01*AR565,IF($AI565&gt;10,1.1*AR565,(1+$AI565/100)*AR565)))</f>
        <v>0.83735261999999999</v>
      </c>
      <c r="AT565" s="959">
        <f>IF($AK565="n/a",1.03*AS565,IF($AK565&lt;0,1.01*AS565,IF($AK565&gt;10,1.1*AS565,(1+$AK565/100)*AS565)))</f>
        <v>0.87553589947200006</v>
      </c>
      <c r="AU565" s="959">
        <f>IF($AK565="n/a",1.03*AT565,IF($AK565&lt;0,1.01*AT565,IF($AK565&gt;10,1.1*AT565,(1+$AK565/100)*AT565)))</f>
        <v>0.91546033648792335</v>
      </c>
      <c r="AV565" s="959">
        <f>IF($AK565="n/a",1.03*AU565,IF($AK565&lt;0,1.01*AU565,IF($AK565&gt;10,1.1*AU565,(1+$AK565/100)*AU565)))</f>
        <v>0.9572053278317727</v>
      </c>
      <c r="AW565" s="703">
        <f>SUM(AR565:AV565)</f>
        <v>4.3733541837916965</v>
      </c>
      <c r="AX565" s="810">
        <f>AW565/I565*100</f>
        <v>14.730057877371831</v>
      </c>
      <c r="AY565" s="1017">
        <v>0.22</v>
      </c>
      <c r="AZ565" s="945">
        <v>22.74</v>
      </c>
      <c r="BA565" s="945">
        <v>-0.54</v>
      </c>
      <c r="BB565" s="945">
        <v>2.78</v>
      </c>
      <c r="BC565" s="945">
        <v>8.74</v>
      </c>
      <c r="BE565" s="666">
        <v>2012</v>
      </c>
      <c r="BF565" s="971">
        <f>IF(BE565&gt;2008,0,IF(BE565&gt;2001,1,IF(BE565&gt;1990,2,IF(BE565&gt;1980,3,IF(BE565&gt;1973,4,IF(BE565&gt;1970,5,IF(BE565&gt;1960,6,IF(BE565&gt;1958,7,IF(BE565&gt;1953,8,9)))))))))</f>
        <v>0</v>
      </c>
      <c r="BG565" s="955">
        <v>-0.6</v>
      </c>
      <c r="BH565" s="937"/>
    </row>
    <row r="566" spans="1:60" ht="11.25" customHeight="1" x14ac:dyDescent="0.2">
      <c r="A566" s="936" t="s">
        <v>707</v>
      </c>
      <c r="B566" s="948" t="s">
        <v>708</v>
      </c>
      <c r="C566" s="1013" t="s">
        <v>108</v>
      </c>
      <c r="D566" s="1013" t="s">
        <v>4357</v>
      </c>
      <c r="E566" s="792">
        <v>24</v>
      </c>
      <c r="F566" s="1227">
        <v>137</v>
      </c>
      <c r="G566" s="1237" t="s">
        <v>106</v>
      </c>
      <c r="H566" s="1237" t="s">
        <v>106</v>
      </c>
      <c r="I566" s="938">
        <v>37</v>
      </c>
      <c r="J566" s="703">
        <f>(M566/I566)*100</f>
        <v>2.7027027027027026</v>
      </c>
      <c r="K566" s="957">
        <v>0.25</v>
      </c>
      <c r="L566" s="960">
        <v>4</v>
      </c>
      <c r="M566" s="694">
        <f>K566*L566</f>
        <v>1</v>
      </c>
      <c r="N566" s="943" t="s">
        <v>709</v>
      </c>
      <c r="O566" s="796">
        <v>0.24</v>
      </c>
      <c r="P566" s="934">
        <v>43409</v>
      </c>
      <c r="Q566" s="934">
        <v>43424</v>
      </c>
      <c r="R566" s="694">
        <f>(K566-O566)/O566*100</f>
        <v>4.1666666666666705</v>
      </c>
      <c r="S566" s="759">
        <f>IF(INDEX(Historical!$D$7:$D$1439,MATCH(B566,Historical!$B$7:$B$1450,0))=0,"n/a",(INDEX(Historical!$C$7:$C$1439,MATCH(B566,Historical!$B$7:$B$1450,0))/INDEX(Historical!$D$7:$D$1439,MATCH(B566,Historical!$B$7:$B$1450,0))-1)*100)</f>
        <v>7.7777777777777724</v>
      </c>
      <c r="T566" s="759">
        <f>IF(INDEX(Historical!$F$7:$F$1432,MATCH(B566,Historical!$B$7:$B$1450,0))=0,"n/a",((INDEX(Historical!$C$7:$C$1439,MATCH(B566,Historical!$B$7:$B$1450,0))/INDEX(Historical!$F$7:$F$1432,MATCH(B566,Historical!$B$7:$B$1450,0)))^(1/3)-1)*100)</f>
        <v>6.1929221960223879</v>
      </c>
      <c r="U566" s="759">
        <f>IF(INDEX(Historical!$H$7:$H$1432,MATCH(B566,Historical!$B$7:$B$1450,0))=0,"n/a",((INDEX(Historical!$C$7:$C$1439,MATCH(B566,Historical!$B$7:$B$1450,0))/INDEX(Historical!$H$7:$H$1432,MATCH(B566,Historical!$B$7:$B$1450,0)))^(1/5)-1)*100)</f>
        <v>4.8629472762032666</v>
      </c>
      <c r="V566" s="759">
        <f>IF(INDEX(Historical!$O$7:$O$1432,MATCH(B566,Historical!$B$7:$B$1450,0))=0,"n/a",((INDEX(Historical!$C$7:$C$1439,MATCH(B566,Historical!$B$7:$B$1450,0))/INDEX(Historical!$O$7:$O$1432,MATCH(B566,Historical!$B$7:$B$1450,0)))^(1/10)-1)*100)</f>
        <v>3.9256572754381214</v>
      </c>
      <c r="W566" s="760">
        <f>IF(OR(U566&lt;=0,U566="n/a",V566&lt;=0,V566="n/a"),"n/a",U566/V566)</f>
        <v>1.238760017750286</v>
      </c>
      <c r="X566" s="761" t="str">
        <f>IF(OR(AJ566&lt;=0,AJ566="n/a",U566&lt;=0,U566="n/a"),"n/a",U566/AJ566)</f>
        <v>n/a</v>
      </c>
      <c r="Y566" s="718"/>
      <c r="Z566" s="703" t="str">
        <f>IF(OR(AC566&lt;0.01,AC566="n/a"),"n/a",M566/AC566*100)</f>
        <v>n/a</v>
      </c>
      <c r="AA566" s="959" t="str">
        <f>IF(OR(AC566&lt;0.01,AC566="n/a"),"n/a",I566/AC566)</f>
        <v>n/a</v>
      </c>
      <c r="AB566" s="960">
        <v>12</v>
      </c>
      <c r="AC566" s="938" t="s">
        <v>137</v>
      </c>
      <c r="AD566" s="938" t="s">
        <v>137</v>
      </c>
      <c r="AE566" s="938" t="s">
        <v>137</v>
      </c>
      <c r="AF566" s="938" t="s">
        <v>137</v>
      </c>
      <c r="AG566" s="938" t="s">
        <v>137</v>
      </c>
      <c r="AH566" s="938" t="s">
        <v>137</v>
      </c>
      <c r="AI566" s="938" t="s">
        <v>137</v>
      </c>
      <c r="AJ566" s="938" t="s">
        <v>137</v>
      </c>
      <c r="AK566" s="938" t="s">
        <v>137</v>
      </c>
      <c r="AL566" s="951" t="s">
        <v>137</v>
      </c>
      <c r="AM566" s="945" t="s">
        <v>137</v>
      </c>
      <c r="AN566" s="938" t="s">
        <v>137</v>
      </c>
      <c r="AO566" s="802" t="str">
        <f>IF(U566="n/a","n/a",IF(AA566&lt;0,"n/a",IF(AA566="n/a","n/a",J566+U566-AA566)))</f>
        <v>n/a</v>
      </c>
      <c r="AP566" s="803">
        <f>IF(U566="n/a","n/a",J566+U566)</f>
        <v>7.5656499789059692</v>
      </c>
      <c r="AQ566" s="961" t="str">
        <f>IF(OR(AC566&lt;0.01,AF566="n/a"),"n/a",(I566/SQRT(22.5*AC566*(I566/AF566))-1)*100)</f>
        <v>n/a</v>
      </c>
      <c r="AR566" s="703">
        <f>INDEX(Historical!$C$7:$C$1439,MATCH(B566,Historical!$B$7:$B$1450,0))*IF(AH566="n/a",1.03,IF(AH566&lt;0,1.01,IF(AH566&gt;10,1.1,(1+AH566/100))))</f>
        <v>0.99909999999999999</v>
      </c>
      <c r="AS566" s="959">
        <f>IF($AI566="n/a",1.03*AR566,IF($AI566&lt;0,1.01*AR566,IF($AI566&gt;10,1.1*AR566,(1+$AI566/100)*AR566)))</f>
        <v>1.0290729999999999</v>
      </c>
      <c r="AT566" s="959">
        <f>IF($AK566="n/a",1.03*AS566,IF($AK566&lt;0,1.01*AS566,IF($AK566&gt;10,1.1*AS566,(1+$AK566/100)*AS566)))</f>
        <v>1.0599451899999999</v>
      </c>
      <c r="AU566" s="959">
        <f>IF($AK566="n/a",1.03*AT566,IF($AK566&lt;0,1.01*AT566,IF($AK566&gt;10,1.1*AT566,(1+$AK566/100)*AT566)))</f>
        <v>1.0917435457</v>
      </c>
      <c r="AV566" s="959">
        <f>IF($AK566="n/a",1.03*AU566,IF($AK566&lt;0,1.01*AU566,IF($AK566&gt;10,1.1*AU566,(1+$AK566/100)*AU566)))</f>
        <v>1.124495852071</v>
      </c>
      <c r="AW566" s="703">
        <f>SUM(AR566:AV566)</f>
        <v>5.3043575877709994</v>
      </c>
      <c r="AX566" s="810">
        <f>AW566/I566*100</f>
        <v>14.336101588570269</v>
      </c>
      <c r="AY566" s="1017" t="s">
        <v>137</v>
      </c>
      <c r="AZ566" s="945" t="s">
        <v>137</v>
      </c>
      <c r="BA566" s="945" t="s">
        <v>137</v>
      </c>
      <c r="BB566" s="945" t="s">
        <v>137</v>
      </c>
      <c r="BC566" s="945" t="s">
        <v>137</v>
      </c>
      <c r="BD566" s="984" t="s">
        <v>4290</v>
      </c>
      <c r="BE566" s="666">
        <v>1996</v>
      </c>
      <c r="BF566" s="971">
        <f>IF(BE566&gt;2008,0,IF(BE566&gt;2001,1,IF(BE566&gt;1990,2,IF(BE566&gt;1980,3,IF(BE566&gt;1973,4,IF(BE566&gt;1970,5,IF(BE566&gt;1960,6,IF(BE566&gt;1958,7,IF(BE566&gt;1953,8,9)))))))))</f>
        <v>2</v>
      </c>
      <c r="BG566" s="955" t="s">
        <v>137</v>
      </c>
      <c r="BH566" s="937"/>
    </row>
    <row r="567" spans="1:60" s="838" customFormat="1" ht="11.25" customHeight="1" x14ac:dyDescent="0.2">
      <c r="A567" s="698" t="s">
        <v>699</v>
      </c>
      <c r="B567" s="846" t="s">
        <v>700</v>
      </c>
      <c r="C567" s="1013" t="s">
        <v>131</v>
      </c>
      <c r="D567" s="1013" t="s">
        <v>4366</v>
      </c>
      <c r="E567" s="818">
        <v>23</v>
      </c>
      <c r="F567" s="1227">
        <v>144</v>
      </c>
      <c r="G567" s="1236" t="s">
        <v>37</v>
      </c>
      <c r="H567" s="1236" t="s">
        <v>37</v>
      </c>
      <c r="I567" s="831">
        <v>49.87</v>
      </c>
      <c r="J567" s="820">
        <f>(M567/I567)*100</f>
        <v>2.3460998596350513</v>
      </c>
      <c r="K567" s="844">
        <v>0.29249999999999998</v>
      </c>
      <c r="L567" s="822">
        <v>4</v>
      </c>
      <c r="M567" s="823">
        <f>K567*L567</f>
        <v>1.17</v>
      </c>
      <c r="N567" s="824" t="s">
        <v>164</v>
      </c>
      <c r="O567" s="845">
        <v>0.27250000000000002</v>
      </c>
      <c r="P567" s="842">
        <v>43363</v>
      </c>
      <c r="Q567" s="842">
        <v>43374</v>
      </c>
      <c r="R567" s="823">
        <f>(K567-O567)/O567*100</f>
        <v>7.339449541284389</v>
      </c>
      <c r="S567" s="759">
        <f>IF(INDEX(Historical!$D$7:$D$1439,MATCH(B567,Historical!$B$7:$B$1450,0))=0,"n/a",(INDEX(Historical!$C$7:$C$1439,MATCH(B567,Historical!$B$7:$B$1450,0))/INDEX(Historical!$D$7:$D$1439,MATCH(B567,Historical!$B$7:$B$1450,0))-1)*100)</f>
        <v>6.9879518072289093</v>
      </c>
      <c r="T567" s="759">
        <f>IF(INDEX(Historical!$F$7:$F$1432,MATCH(B567,Historical!$B$7:$B$1450,0))=0,"n/a",((INDEX(Historical!$C$7:$C$1439,MATCH(B567,Historical!$B$7:$B$1450,0))/INDEX(Historical!$F$7:$F$1432,MATCH(B567,Historical!$B$7:$B$1450,0)))^(1/3)-1)*100)</f>
        <v>6.6515802889484332</v>
      </c>
      <c r="U567" s="759">
        <f>IF(INDEX(Historical!$H$7:$H$1432,MATCH(B567,Historical!$B$7:$B$1450,0))=0,"n/a",((INDEX(Historical!$C$7:$C$1439,MATCH(B567,Historical!$B$7:$B$1450,0))/INDEX(Historical!$H$7:$H$1432,MATCH(B567,Historical!$B$7:$B$1450,0)))^(1/5)-1)*100)</f>
        <v>6.5044102740563714</v>
      </c>
      <c r="V567" s="759">
        <f>IF(INDEX(Historical!$O$7:$O$1432,MATCH(B567,Historical!$B$7:$B$1450,0))=0,"n/a",((INDEX(Historical!$C$7:$C$1439,MATCH(B567,Historical!$B$7:$B$1450,0))/INDEX(Historical!$O$7:$O$1432,MATCH(B567,Historical!$B$7:$B$1450,0)))^(1/10)-1)*100)</f>
        <v>7.3396490345766674</v>
      </c>
      <c r="W567" s="827">
        <f>IF(OR(U567&lt;=0,U567="n/a",V567&lt;=0,V567="n/a"),"n/a",U567/V567)</f>
        <v>0.88620181202322701</v>
      </c>
      <c r="X567" s="828">
        <f>IF(OR(AJ567&lt;=0,AJ567="n/a",U567&lt;=0,U567="n/a"),"n/a",U567/AJ567)</f>
        <v>1.22724722152007</v>
      </c>
      <c r="Y567" s="843"/>
      <c r="Z567" s="820">
        <f>IF(OR(AC567&lt;0.01,AC567="n/a"),"n/a",M567/AC567*100)</f>
        <v>94.354838709677409</v>
      </c>
      <c r="AA567" s="830">
        <f>IF(OR(AC567&lt;0.01,AC567="n/a"),"n/a",I567/AC567)</f>
        <v>40.217741935483872</v>
      </c>
      <c r="AB567" s="822">
        <v>9</v>
      </c>
      <c r="AC567" s="831">
        <v>1.24</v>
      </c>
      <c r="AD567" s="831">
        <v>6.71</v>
      </c>
      <c r="AE567" s="831">
        <v>1.55</v>
      </c>
      <c r="AF567" s="831">
        <v>2.83</v>
      </c>
      <c r="AG567" s="831">
        <v>8.6999999999999993</v>
      </c>
      <c r="AH567" s="831">
        <v>17.2</v>
      </c>
      <c r="AI567" s="831">
        <v>10.38</v>
      </c>
      <c r="AJ567" s="831">
        <v>5.3</v>
      </c>
      <c r="AK567" s="831">
        <v>6</v>
      </c>
      <c r="AL567" s="832">
        <v>4440</v>
      </c>
      <c r="AM567" s="833">
        <v>0.6</v>
      </c>
      <c r="AN567" s="831">
        <v>0.86</v>
      </c>
      <c r="AO567" s="834">
        <f>IF(U567="n/a","n/a",IF(AA567&lt;0,"n/a",IF(AA567="n/a","n/a",J567+U567-AA567)))</f>
        <v>-31.36723180179245</v>
      </c>
      <c r="AP567" s="835">
        <f>IF(U567="n/a","n/a",J567+U567)</f>
        <v>8.8505101336914223</v>
      </c>
      <c r="AQ567" s="836">
        <f>IF(OR(AC567&lt;0.01,AF567="n/a"),"n/a",(I567/SQRT(22.5*AC567*(I567/AF567))-1)*100)</f>
        <v>124.91105370535492</v>
      </c>
      <c r="AR567" s="703">
        <f>INDEX(Historical!$C$7:$C$1439,MATCH(B567,Historical!$B$7:$B$1450,0))*IF(AH567="n/a",1.03,IF(AH567&lt;0,1.01,IF(AH567&gt;10,1.1,(1+AH567/100))))</f>
        <v>1.2210000000000003</v>
      </c>
      <c r="AS567" s="830">
        <f>IF($AI567="n/a",1.03*AR567,IF($AI567&lt;0,1.01*AR567,IF($AI567&gt;10,1.1*AR567,(1+$AI567/100)*AR567)))</f>
        <v>1.3431000000000004</v>
      </c>
      <c r="AT567" s="830">
        <f>IF($AK567="n/a",1.03*AS567,IF($AK567&lt;0,1.01*AS567,IF($AK567&gt;10,1.1*AS567,(1+$AK567/100)*AS567)))</f>
        <v>1.4236860000000005</v>
      </c>
      <c r="AU567" s="830">
        <f>IF($AK567="n/a",1.03*AT567,IF($AK567&lt;0,1.01*AT567,IF($AK567&gt;10,1.1*AT567,(1+$AK567/100)*AT567)))</f>
        <v>1.5091071600000006</v>
      </c>
      <c r="AV567" s="830">
        <f>IF($AK567="n/a",1.03*AU567,IF($AK567&lt;0,1.01*AU567,IF($AK567&gt;10,1.1*AU567,(1+$AK567/100)*AU567)))</f>
        <v>1.5996535896000006</v>
      </c>
      <c r="AW567" s="820">
        <f>SUM(AR567:AV567)</f>
        <v>7.0965467496000025</v>
      </c>
      <c r="AX567" s="837">
        <f>AW567/I567*100</f>
        <v>14.230091737718073</v>
      </c>
      <c r="AY567" s="1018">
        <v>0.35</v>
      </c>
      <c r="AZ567" s="833">
        <v>14.62</v>
      </c>
      <c r="BA567" s="833">
        <v>-3.7800000000000002</v>
      </c>
      <c r="BB567" s="833">
        <v>0.91</v>
      </c>
      <c r="BC567" s="833">
        <v>3.3000000000000003</v>
      </c>
      <c r="BD567" s="985"/>
      <c r="BE567" s="666">
        <v>1996</v>
      </c>
      <c r="BF567" s="971">
        <f>IF(BE567&gt;2008,0,IF(BE567&gt;2001,1,IF(BE567&gt;1990,2,IF(BE567&gt;1980,3,IF(BE567&gt;1973,4,IF(BE567&gt;1970,5,IF(BE567&gt;1960,6,IF(BE567&gt;1958,7,IF(BE567&gt;1953,8,9)))))))))</f>
        <v>2</v>
      </c>
      <c r="BG567" s="892">
        <v>3.1</v>
      </c>
    </row>
    <row r="568" spans="1:60" ht="11.25" customHeight="1" x14ac:dyDescent="0.2">
      <c r="A568" s="944" t="s">
        <v>705</v>
      </c>
      <c r="B568" s="948" t="s">
        <v>706</v>
      </c>
      <c r="C568" s="1013" t="s">
        <v>247</v>
      </c>
      <c r="D568" s="1013" t="s">
        <v>4384</v>
      </c>
      <c r="E568" s="792">
        <v>17</v>
      </c>
      <c r="F568" s="1227">
        <v>193</v>
      </c>
      <c r="G568" s="1146" t="s">
        <v>115</v>
      </c>
      <c r="H568" s="1146" t="s">
        <v>115</v>
      </c>
      <c r="I568" s="947">
        <v>86.03</v>
      </c>
      <c r="J568" s="703">
        <f>(M568/I568)*100</f>
        <v>1.0228989887248634</v>
      </c>
      <c r="K568" s="950">
        <v>0.22</v>
      </c>
      <c r="L568" s="960">
        <v>4</v>
      </c>
      <c r="M568" s="694">
        <f>K568*L568</f>
        <v>0.88</v>
      </c>
      <c r="N568" s="943" t="s">
        <v>164</v>
      </c>
      <c r="O568" s="795">
        <v>0.2</v>
      </c>
      <c r="P568" s="934">
        <v>43434</v>
      </c>
      <c r="Q568" s="934">
        <v>43467</v>
      </c>
      <c r="R568" s="694">
        <f>(K568-O568)/O568*100</f>
        <v>9.9999999999999947</v>
      </c>
      <c r="S568" s="759">
        <f>IF(INDEX(Historical!$D$7:$D$1439,MATCH(B568,Historical!$B$7:$B$1450,0))=0,"n/a",(INDEX(Historical!$C$7:$C$1439,MATCH(B568,Historical!$B$7:$B$1450,0))/INDEX(Historical!$D$7:$D$1439,MATCH(B568,Historical!$B$7:$B$1450,0))-1)*100)</f>
        <v>11.111111111111116</v>
      </c>
      <c r="T568" s="759">
        <f>IF(INDEX(Historical!$F$7:$F$1432,MATCH(B568,Historical!$B$7:$B$1450,0))=0,"n/a",((INDEX(Historical!$C$7:$C$1439,MATCH(B568,Historical!$B$7:$B$1450,0))/INDEX(Historical!$F$7:$F$1432,MATCH(B568,Historical!$B$7:$B$1450,0)))^(1/3)-1)*100)</f>
        <v>12.624788044360603</v>
      </c>
      <c r="U568" s="759">
        <f>IF(INDEX(Historical!$H$7:$H$1432,MATCH(B568,Historical!$B$7:$B$1450,0))=0,"n/a",((INDEX(Historical!$C$7:$C$1439,MATCH(B568,Historical!$B$7:$B$1450,0))/INDEX(Historical!$H$7:$H$1432,MATCH(B568,Historical!$B$7:$B$1450,0)))^(1/5)-1)*100)</f>
        <v>13.754383035188301</v>
      </c>
      <c r="V568" s="759">
        <f>IF(INDEX(Historical!$O$7:$O$1432,MATCH(B568,Historical!$B$7:$B$1450,0))=0,"n/a",((INDEX(Historical!$C$7:$C$1439,MATCH(B568,Historical!$B$7:$B$1450,0))/INDEX(Historical!$O$7:$O$1432,MATCH(B568,Historical!$B$7:$B$1450,0)))^(1/10)-1)*100)</f>
        <v>13.032208304260662</v>
      </c>
      <c r="W568" s="760">
        <f>IF(OR(U568&lt;=0,U568="n/a",V568&lt;=0,V568="n/a"),"n/a",U568/V568)</f>
        <v>1.055414609256325</v>
      </c>
      <c r="X568" s="761">
        <f>IF(OR(AJ568&lt;=0,AJ568="n/a",U568&lt;=0,U568="n/a"),"n/a",U568/AJ568)</f>
        <v>1.2618700032282844</v>
      </c>
      <c r="Y568" s="714"/>
      <c r="Z568" s="703">
        <f>IF(OR(AC568&lt;0.01,AC568="n/a"),"n/a",M568/AC568*100)</f>
        <v>35.341365461847388</v>
      </c>
      <c r="AA568" s="959">
        <f>IF(OR(AC568&lt;0.01,AC568="n/a"),"n/a",I568/AC568)</f>
        <v>34.550200803212846</v>
      </c>
      <c r="AB568" s="960">
        <v>5</v>
      </c>
      <c r="AC568" s="938">
        <v>2.4900000000000002</v>
      </c>
      <c r="AD568" s="938">
        <v>2.21</v>
      </c>
      <c r="AE568" s="938">
        <v>3.48</v>
      </c>
      <c r="AF568" s="938">
        <v>15.14</v>
      </c>
      <c r="AG568" s="938">
        <v>45.1</v>
      </c>
      <c r="AH568" s="938">
        <v>4.1000000000000005</v>
      </c>
      <c r="AI568" s="938">
        <v>17.07</v>
      </c>
      <c r="AJ568" s="938">
        <v>10.9</v>
      </c>
      <c r="AK568" s="938">
        <v>15.85</v>
      </c>
      <c r="AL568" s="951">
        <v>136230</v>
      </c>
      <c r="AM568" s="945">
        <v>0.2</v>
      </c>
      <c r="AN568" s="938">
        <v>0.38</v>
      </c>
      <c r="AO568" s="802">
        <f>IF(U568="n/a","n/a",IF(AA568&lt;0,"n/a",IF(AA568="n/a","n/a",J568+U568-AA568)))</f>
        <v>-19.77291877929968</v>
      </c>
      <c r="AP568" s="803">
        <f>IF(U568="n/a","n/a",J568+U568)</f>
        <v>14.777282023913164</v>
      </c>
      <c r="AQ568" s="961">
        <f>IF(OR(AC568&lt;0.01,AF568="n/a"),"n/a",(I568/SQRT(22.5*AC568*(I568/AF568))-1)*100)</f>
        <v>382.16642592949057</v>
      </c>
      <c r="AR568" s="703">
        <f>INDEX(Historical!$C$7:$C$1439,MATCH(B568,Historical!$B$7:$B$1450,0))*IF(AH568="n/a",1.03,IF(AH568&lt;0,1.01,IF(AH568&gt;10,1.1,(1+AH568/100))))</f>
        <v>0.83279999999999998</v>
      </c>
      <c r="AS568" s="959">
        <f>IF($AI568="n/a",1.03*AR568,IF($AI568&lt;0,1.01*AR568,IF($AI568&gt;10,1.1*AR568,(1+$AI568/100)*AR568)))</f>
        <v>0.91608000000000001</v>
      </c>
      <c r="AT568" s="959">
        <f>IF($AK568="n/a",1.03*AS568,IF($AK568&lt;0,1.01*AS568,IF($AK568&gt;10,1.1*AS568,(1+$AK568/100)*AS568)))</f>
        <v>1.0076880000000001</v>
      </c>
      <c r="AU568" s="959">
        <f>IF($AK568="n/a",1.03*AT568,IF($AK568&lt;0,1.01*AT568,IF($AK568&gt;10,1.1*AT568,(1+$AK568/100)*AT568)))</f>
        <v>1.1084568000000004</v>
      </c>
      <c r="AV568" s="959">
        <f>IF($AK568="n/a",1.03*AU568,IF($AK568&lt;0,1.01*AU568,IF($AK568&gt;10,1.1*AU568,(1+$AK568/100)*AU568)))</f>
        <v>1.2193024800000005</v>
      </c>
      <c r="AW568" s="703">
        <f>SUM(AR568:AV568)</f>
        <v>5.084327280000001</v>
      </c>
      <c r="AX568" s="810">
        <f>AW568/I568*100</f>
        <v>5.9099468557479957</v>
      </c>
      <c r="AY568" s="1017">
        <v>0.79</v>
      </c>
      <c r="AZ568" s="945">
        <v>29.310000000000002</v>
      </c>
      <c r="BA568" s="945">
        <v>-4.41</v>
      </c>
      <c r="BB568" s="945">
        <v>1.78</v>
      </c>
      <c r="BC568" s="945">
        <v>5.9799999999999995</v>
      </c>
      <c r="BE568" s="666">
        <v>2003</v>
      </c>
      <c r="BF568" s="971">
        <f>IF(BE568&gt;2008,0,IF(BE568&gt;2001,1,IF(BE568&gt;1990,2,IF(BE568&gt;1980,3,IF(BE568&gt;1973,4,IF(BE568&gt;1970,5,IF(BE568&gt;1960,6,IF(BE568&gt;1958,7,IF(BE568&gt;1953,8,9)))))))))</f>
        <v>1</v>
      </c>
      <c r="BG568" s="955">
        <v>17.599999999999998</v>
      </c>
      <c r="BH568" s="937"/>
    </row>
    <row r="569" spans="1:60" ht="11.25" customHeight="1" x14ac:dyDescent="0.2">
      <c r="A569" s="936" t="s">
        <v>692</v>
      </c>
      <c r="B569" s="948" t="s">
        <v>693</v>
      </c>
      <c r="C569" s="1013" t="s">
        <v>108</v>
      </c>
      <c r="D569" s="1013" t="s">
        <v>4365</v>
      </c>
      <c r="E569" s="792">
        <v>20</v>
      </c>
      <c r="F569" s="1227">
        <v>167</v>
      </c>
      <c r="G569" s="1227" t="s">
        <v>106</v>
      </c>
      <c r="H569" s="1227" t="s">
        <v>106</v>
      </c>
      <c r="I569" s="947">
        <v>36.64</v>
      </c>
      <c r="J569" s="703">
        <f>(M569/I569)*100</f>
        <v>3.6572052401746729</v>
      </c>
      <c r="K569" s="957">
        <v>0.67</v>
      </c>
      <c r="L569" s="960">
        <v>2</v>
      </c>
      <c r="M569" s="694">
        <f>K569*L569</f>
        <v>1.34</v>
      </c>
      <c r="N569" s="943" t="s">
        <v>579</v>
      </c>
      <c r="O569" s="796">
        <v>0.63</v>
      </c>
      <c r="P569" s="934">
        <v>43609</v>
      </c>
      <c r="Q569" s="934">
        <v>43619</v>
      </c>
      <c r="R569" s="694">
        <f>(K569-O569)/O569*100</f>
        <v>6.3492063492063542</v>
      </c>
      <c r="S569" s="759">
        <f>IF(INDEX(Historical!$D$7:$D$1439,MATCH(B569,Historical!$B$7:$B$1450,0))=0,"n/a",(INDEX(Historical!$C$7:$C$1439,MATCH(B569,Historical!$B$7:$B$1450,0))/INDEX(Historical!$D$7:$D$1439,MATCH(B569,Historical!$B$7:$B$1450,0))-1)*100)</f>
        <v>3.4188034188034289</v>
      </c>
      <c r="T569" s="759">
        <f>IF(INDEX(Historical!$F$7:$F$1432,MATCH(B569,Historical!$B$7:$B$1450,0))=0,"n/a",((INDEX(Historical!$C$7:$C$1439,MATCH(B569,Historical!$B$7:$B$1450,0))/INDEX(Historical!$F$7:$F$1432,MATCH(B569,Historical!$B$7:$B$1450,0)))^(1/3)-1)*100)</f>
        <v>2.0062635129698858</v>
      </c>
      <c r="U569" s="759">
        <f>IF(INDEX(Historical!$H$7:$H$1432,MATCH(B569,Historical!$B$7:$B$1450,0))=0,"n/a",((INDEX(Historical!$C$7:$C$1439,MATCH(B569,Historical!$B$7:$B$1450,0))/INDEX(Historical!$H$7:$H$1432,MATCH(B569,Historical!$B$7:$B$1450,0)))^(1/5)-1)*100)</f>
        <v>1.5578432959528765</v>
      </c>
      <c r="V569" s="759">
        <f>IF(INDEX(Historical!$O$7:$O$1432,MATCH(B569,Historical!$B$7:$B$1450,0))=0,"n/a",((INDEX(Historical!$C$7:$C$1439,MATCH(B569,Historical!$B$7:$B$1450,0))/INDEX(Historical!$O$7:$O$1432,MATCH(B569,Historical!$B$7:$B$1450,0)))^(1/10)-1)*100)</f>
        <v>4.2244323206472645</v>
      </c>
      <c r="W569" s="760">
        <f>IF(OR(U569&lt;=0,U569="n/a",V569&lt;=0,V569="n/a"),"n/a",U569/V569)</f>
        <v>0.36876985538122786</v>
      </c>
      <c r="X569" s="761" t="str">
        <f>IF(OR(AJ569&lt;=0,AJ569="n/a",U569&lt;=0,U569="n/a"),"n/a",U569/AJ569)</f>
        <v>n/a</v>
      </c>
      <c r="Y569" s="949"/>
      <c r="Z569" s="703">
        <f>IF(OR(AC569&lt;0.01,AC569="n/a"),"n/a",M569/AC569*100)</f>
        <v>53.6</v>
      </c>
      <c r="AA569" s="959">
        <f>IF(OR(AC569&lt;0.01,AC569="n/a"),"n/a",I569/AC569)</f>
        <v>14.656000000000001</v>
      </c>
      <c r="AB569" s="960">
        <v>12</v>
      </c>
      <c r="AC569" s="938">
        <v>2.5</v>
      </c>
      <c r="AD569" s="938" t="s">
        <v>137</v>
      </c>
      <c r="AE569" s="938">
        <v>5.47</v>
      </c>
      <c r="AF569" s="938">
        <v>1.41</v>
      </c>
      <c r="AG569" s="938">
        <v>8.6999999999999993</v>
      </c>
      <c r="AH569" s="938">
        <v>3.2</v>
      </c>
      <c r="AI569" s="938">
        <v>-0.79</v>
      </c>
      <c r="AJ569" s="938">
        <v>-1.9</v>
      </c>
      <c r="AK569" s="938" t="s">
        <v>137</v>
      </c>
      <c r="AL569" s="951">
        <v>240.15</v>
      </c>
      <c r="AM569" s="945">
        <v>0.70000000000000007</v>
      </c>
      <c r="AN569" s="938">
        <v>0</v>
      </c>
      <c r="AO569" s="802">
        <f>IF(U569="n/a","n/a",IF(AA569&lt;0,"n/a",IF(AA569="n/a","n/a",J569+U569-AA569)))</f>
        <v>-9.4409514638724517</v>
      </c>
      <c r="AP569" s="803">
        <f>IF(U569="n/a","n/a",J569+U569)</f>
        <v>5.2150485361275489</v>
      </c>
      <c r="AQ569" s="961">
        <f>IF(OR(AC569&lt;0.01,AF569="n/a"),"n/a",(I569/SQRT(22.5*AC569*(I569/AF569))-1)*100)</f>
        <v>-4.1645855298435785</v>
      </c>
      <c r="AR569" s="703">
        <f>INDEX(Historical!$C$7:$C$1439,MATCH(B569,Historical!$B$7:$B$1450,0))*IF(AH569="n/a",1.03,IF(AH569&lt;0,1.01,IF(AH569&gt;10,1.1,(1+AH569/100))))</f>
        <v>1.2487200000000001</v>
      </c>
      <c r="AS569" s="959">
        <f>IF($AI569="n/a",1.03*AR569,IF($AI569&lt;0,1.01*AR569,IF($AI569&gt;10,1.1*AR569,(1+$AI569/100)*AR569)))</f>
        <v>1.2612072000000001</v>
      </c>
      <c r="AT569" s="959">
        <f>IF($AK569="n/a",1.03*AS569,IF($AK569&lt;0,1.01*AS569,IF($AK569&gt;10,1.1*AS569,(1+$AK569/100)*AS569)))</f>
        <v>1.2990434160000002</v>
      </c>
      <c r="AU569" s="959">
        <f>IF($AK569="n/a",1.03*AT569,IF($AK569&lt;0,1.01*AT569,IF($AK569&gt;10,1.1*AT569,(1+$AK569/100)*AT569)))</f>
        <v>1.3380147184800002</v>
      </c>
      <c r="AV569" s="959">
        <f>IF($AK569="n/a",1.03*AU569,IF($AK569&lt;0,1.01*AU569,IF($AK569&gt;10,1.1*AU569,(1+$AK569/100)*AU569)))</f>
        <v>1.3781551600344002</v>
      </c>
      <c r="AW569" s="703">
        <f>SUM(AR569:AV569)</f>
        <v>6.5251404945144005</v>
      </c>
      <c r="AX569" s="810">
        <f>AW569/I569*100</f>
        <v>17.808789559264191</v>
      </c>
      <c r="AY569" s="1017">
        <v>0.47</v>
      </c>
      <c r="AZ569" s="945">
        <v>8.89</v>
      </c>
      <c r="BA569" s="945">
        <v>-23.03</v>
      </c>
      <c r="BB569" s="945">
        <v>-2.58</v>
      </c>
      <c r="BC569" s="945">
        <v>-8</v>
      </c>
      <c r="BE569" s="666">
        <v>2001</v>
      </c>
      <c r="BF569" s="971">
        <f>IF(BE569&gt;2008,0,IF(BE569&gt;2001,1,IF(BE569&gt;1990,2,IF(BE569&gt;1980,3,IF(BE569&gt;1973,4,IF(BE569&gt;1970,5,IF(BE569&gt;1960,6,IF(BE569&gt;1958,7,IF(BE569&gt;1953,8,9)))))))))</f>
        <v>2</v>
      </c>
      <c r="BG569" s="955">
        <v>1.3</v>
      </c>
      <c r="BH569" s="937"/>
    </row>
    <row r="570" spans="1:60" ht="11.25" customHeight="1" x14ac:dyDescent="0.2">
      <c r="A570" s="954" t="s">
        <v>1506</v>
      </c>
      <c r="B570" s="948" t="s">
        <v>1507</v>
      </c>
      <c r="C570" s="1013" t="s">
        <v>112</v>
      </c>
      <c r="D570" s="1013" t="s">
        <v>4388</v>
      </c>
      <c r="E570" s="792">
        <v>6</v>
      </c>
      <c r="F570" s="1227">
        <v>732</v>
      </c>
      <c r="G570" s="1227" t="s">
        <v>106</v>
      </c>
      <c r="H570" s="1227" t="s">
        <v>106</v>
      </c>
      <c r="I570" s="947">
        <v>23.16</v>
      </c>
      <c r="J570" s="703">
        <f>(M570/I570)*100</f>
        <v>6.0449050086355784</v>
      </c>
      <c r="K570" s="950">
        <v>0.35</v>
      </c>
      <c r="L570" s="960">
        <v>4</v>
      </c>
      <c r="M570" s="694">
        <f>K570*L570</f>
        <v>1.4</v>
      </c>
      <c r="N570" s="943" t="s">
        <v>327</v>
      </c>
      <c r="O570" s="795">
        <v>0.34</v>
      </c>
      <c r="P570" s="939">
        <v>43256</v>
      </c>
      <c r="Q570" s="939">
        <v>43271</v>
      </c>
      <c r="R570" s="694">
        <f>(K570-O570)/O570*100</f>
        <v>2.9411764705882213</v>
      </c>
      <c r="S570" s="759">
        <f>IF(INDEX(Historical!$D$7:$D$1439,MATCH(B570,Historical!$B$7:$B$1450,0))=0,"n/a",(INDEX(Historical!$C$7:$C$1439,MATCH(B570,Historical!$B$7:$B$1450,0))/INDEX(Historical!$D$7:$D$1439,MATCH(B570,Historical!$B$7:$B$1450,0))-1)*100)</f>
        <v>4.5112781954887105</v>
      </c>
      <c r="T570" s="759">
        <f>IF(INDEX(Historical!$F$7:$F$1432,MATCH(B570,Historical!$B$7:$B$1450,0))=0,"n/a",((INDEX(Historical!$C$7:$C$1439,MATCH(B570,Historical!$B$7:$B$1450,0))/INDEX(Historical!$F$7:$F$1432,MATCH(B570,Historical!$B$7:$B$1450,0)))^(1/3)-1)*100)</f>
        <v>8.4416459500336707</v>
      </c>
      <c r="U570" s="759">
        <f>IF(INDEX(Historical!$H$7:$H$1432,MATCH(B570,Historical!$B$7:$B$1450,0))=0,"n/a",((INDEX(Historical!$C$7:$C$1439,MATCH(B570,Historical!$B$7:$B$1450,0))/INDEX(Historical!$H$7:$H$1432,MATCH(B570,Historical!$B$7:$B$1450,0)))^(1/5)-1)*100)</f>
        <v>14.060812461697925</v>
      </c>
      <c r="V570" s="759" t="str">
        <f>IF(INDEX(Historical!$O$7:$O$1432,MATCH(B570,Historical!$B$7:$B$1450,0))=0,"n/a",((INDEX(Historical!$C$7:$C$1439,MATCH(B570,Historical!$B$7:$B$1450,0))/INDEX(Historical!$O$7:$O$1432,MATCH(B570,Historical!$B$7:$B$1450,0)))^(1/10)-1)*100)</f>
        <v>n/a</v>
      </c>
      <c r="W570" s="760" t="str">
        <f>IF(OR(U570&lt;=0,U570="n/a",V570&lt;=0,V570="n/a"),"n/a",U570/V570)</f>
        <v>n/a</v>
      </c>
      <c r="X570" s="761" t="str">
        <f>IF(OR(AJ570&lt;=0,AJ570="n/a",U570&lt;=0,U570="n/a"),"n/a",U570/AJ570)</f>
        <v>n/a</v>
      </c>
      <c r="Y570" s="949" t="s">
        <v>808</v>
      </c>
      <c r="Z570" s="703" t="str">
        <f>IF(OR(AC570&lt;0.01,AC570="n/a"),"n/a",M570/AC570*100)</f>
        <v>n/a</v>
      </c>
      <c r="AA570" s="959" t="str">
        <f>IF(OR(AC570&lt;0.01,AC570="n/a"),"n/a",I570/AC570)</f>
        <v>n/a</v>
      </c>
      <c r="AB570" s="960">
        <v>12</v>
      </c>
      <c r="AC570" s="938">
        <v>-2.74</v>
      </c>
      <c r="AD570" s="938" t="s">
        <v>137</v>
      </c>
      <c r="AE570" s="938">
        <v>1.27</v>
      </c>
      <c r="AF570" s="938">
        <v>2.92</v>
      </c>
      <c r="AG570" s="938">
        <v>-21.7</v>
      </c>
      <c r="AH570" s="938">
        <v>-277.59999999999997</v>
      </c>
      <c r="AI570" s="938">
        <v>6.63</v>
      </c>
      <c r="AJ570" s="938">
        <v>-34</v>
      </c>
      <c r="AK570" s="938">
        <v>0.95</v>
      </c>
      <c r="AL570" s="951">
        <v>8180</v>
      </c>
      <c r="AM570" s="945">
        <v>0.4</v>
      </c>
      <c r="AN570" s="938">
        <v>3.09</v>
      </c>
      <c r="AO570" s="802" t="str">
        <f>IF(U570="n/a","n/a",IF(AA570&lt;0,"n/a",IF(AA570="n/a","n/a",J570+U570-AA570)))</f>
        <v>n/a</v>
      </c>
      <c r="AP570" s="803">
        <f>IF(U570="n/a","n/a",J570+U570)</f>
        <v>20.105717470333502</v>
      </c>
      <c r="AQ570" s="961" t="str">
        <f>IF(OR(AC570&lt;0.01,AF570="n/a"),"n/a",(I570/SQRT(22.5*AC570*(I570/AF570))-1)*100)</f>
        <v>n/a</v>
      </c>
      <c r="AR570" s="703">
        <f>INDEX(Historical!$C$7:$C$1439,MATCH(B570,Historical!$B$7:$B$1450,0))*IF(AH570="n/a",1.03,IF(AH570&lt;0,1.01,IF(AH570&gt;10,1.1,(1+AH570/100))))</f>
        <v>1.4038999999999999</v>
      </c>
      <c r="AS570" s="959">
        <f>IF($AI570="n/a",1.03*AR570,IF($AI570&lt;0,1.01*AR570,IF($AI570&gt;10,1.1*AR570,(1+$AI570/100)*AR570)))</f>
        <v>1.49697857</v>
      </c>
      <c r="AT570" s="959">
        <f>IF($AK570="n/a",1.03*AS570,IF($AK570&lt;0,1.01*AS570,IF($AK570&gt;10,1.1*AS570,(1+$AK570/100)*AS570)))</f>
        <v>1.5111998664150001</v>
      </c>
      <c r="AU570" s="959">
        <f>IF($AK570="n/a",1.03*AT570,IF($AK570&lt;0,1.01*AT570,IF($AK570&gt;10,1.1*AT570,(1+$AK570/100)*AT570)))</f>
        <v>1.5255562651459427</v>
      </c>
      <c r="AV570" s="959">
        <f>IF($AK570="n/a",1.03*AU570,IF($AK570&lt;0,1.01*AU570,IF($AK570&gt;10,1.1*AU570,(1+$AK570/100)*AU570)))</f>
        <v>1.5400490496648291</v>
      </c>
      <c r="AW570" s="703">
        <f>SUM(AR570:AV570)</f>
        <v>7.4776837512257712</v>
      </c>
      <c r="AX570" s="810">
        <f>AW570/I570*100</f>
        <v>32.287062829126818</v>
      </c>
      <c r="AY570" s="1017">
        <v>0.89</v>
      </c>
      <c r="AZ570" s="945">
        <v>7.6700000000000008</v>
      </c>
      <c r="BA570" s="945">
        <v>-18.740000000000002</v>
      </c>
      <c r="BB570" s="945">
        <v>0.6</v>
      </c>
      <c r="BC570" s="945">
        <v>-7.41</v>
      </c>
      <c r="BE570" s="666">
        <v>2013</v>
      </c>
      <c r="BF570" s="971">
        <f>IF(BE570&gt;2008,0,IF(BE570&gt;2001,1,IF(BE570&gt;1990,2,IF(BE570&gt;1980,3,IF(BE570&gt;1973,4,IF(BE570&gt;1970,5,IF(BE570&gt;1960,6,IF(BE570&gt;1958,7,IF(BE570&gt;1953,8,9)))))))))</f>
        <v>0</v>
      </c>
      <c r="BG570" s="955">
        <v>-4.5999999999999996</v>
      </c>
      <c r="BH570" s="937"/>
    </row>
    <row r="571" spans="1:60" ht="11.25" customHeight="1" x14ac:dyDescent="0.2">
      <c r="A571" s="944" t="s">
        <v>301</v>
      </c>
      <c r="B571" s="948" t="s">
        <v>302</v>
      </c>
      <c r="C571" s="1013" t="s">
        <v>4345</v>
      </c>
      <c r="D571" s="1013" t="s">
        <v>4346</v>
      </c>
      <c r="E571" s="792">
        <v>30</v>
      </c>
      <c r="F571" s="1227">
        <v>92</v>
      </c>
      <c r="G571" s="1227" t="s">
        <v>37</v>
      </c>
      <c r="H571" s="1227" t="s">
        <v>37</v>
      </c>
      <c r="I571" s="938">
        <v>52.24</v>
      </c>
      <c r="J571" s="703">
        <f>(M571/I571)*100</f>
        <v>3.9433384379785608</v>
      </c>
      <c r="K571" s="957">
        <v>0.51500000000000001</v>
      </c>
      <c r="L571" s="960">
        <v>4</v>
      </c>
      <c r="M571" s="694">
        <f>K571*L571</f>
        <v>2.06</v>
      </c>
      <c r="N571" s="943" t="s">
        <v>107</v>
      </c>
      <c r="O571" s="796">
        <v>0.5</v>
      </c>
      <c r="P571" s="934">
        <v>43676</v>
      </c>
      <c r="Q571" s="934">
        <v>43692</v>
      </c>
      <c r="R571" s="694">
        <f>(K571-O571)/O571*100</f>
        <v>3.0000000000000027</v>
      </c>
      <c r="S571" s="759">
        <f>IF(INDEX(Historical!$D$7:$D$1439,MATCH(B571,Historical!$B$7:$B$1450,0))=0,"n/a",(INDEX(Historical!$C$7:$C$1439,MATCH(B571,Historical!$B$7:$B$1450,0))/INDEX(Historical!$D$7:$D$1439,MATCH(B571,Historical!$B$7:$B$1450,0))-1)*100)</f>
        <v>4.8387096774193505</v>
      </c>
      <c r="T571" s="759">
        <f>IF(INDEX(Historical!$F$7:$F$1432,MATCH(B571,Historical!$B$7:$B$1450,0))=0,"n/a",((INDEX(Historical!$C$7:$C$1439,MATCH(B571,Historical!$B$7:$B$1450,0))/INDEX(Historical!$F$7:$F$1432,MATCH(B571,Historical!$B$7:$B$1450,0)))^(1/3)-1)*100)</f>
        <v>4.4751091772477825</v>
      </c>
      <c r="U571" s="759">
        <f>IF(INDEX(Historical!$H$7:$H$1432,MATCH(B571,Historical!$B$7:$B$1450,0))=0,"n/a",((INDEX(Historical!$C$7:$C$1439,MATCH(B571,Historical!$B$7:$B$1450,0))/INDEX(Historical!$H$7:$H$1432,MATCH(B571,Historical!$B$7:$B$1450,0)))^(1/5)-1)*100)</f>
        <v>4.0358274630921898</v>
      </c>
      <c r="V571" s="759">
        <f>IF(INDEX(Historical!$O$7:$O$1432,MATCH(B571,Historical!$B$7:$B$1450,0))=0,"n/a",((INDEX(Historical!$C$7:$C$1439,MATCH(B571,Historical!$B$7:$B$1450,0))/INDEX(Historical!$O$7:$O$1432,MATCH(B571,Historical!$B$7:$B$1450,0)))^(1/10)-1)*100)</f>
        <v>2.7962541849970046</v>
      </c>
      <c r="W571" s="760">
        <f>IF(OR(U571&lt;=0,U571="n/a",V571&lt;=0,V571="n/a"),"n/a",U571/V571)</f>
        <v>1.4432977819920592</v>
      </c>
      <c r="X571" s="761">
        <f>IF(OR(AJ571&lt;=0,AJ571="n/a",U571&lt;=0,U571="n/a"),"n/a",U571/AJ571)</f>
        <v>0.42482394348338842</v>
      </c>
      <c r="Y571" s="948"/>
      <c r="Z571" s="703">
        <f>IF(OR(AC571&lt;0.01,AC571="n/a"),"n/a",M571/AC571*100)</f>
        <v>140.1360544217687</v>
      </c>
      <c r="AA571" s="959">
        <f>IF(OR(AC571&lt;0.01,AC571="n/a"),"n/a",I571/AC571)</f>
        <v>35.537414965986393</v>
      </c>
      <c r="AB571" s="960">
        <v>12</v>
      </c>
      <c r="AC571" s="938">
        <v>1.47</v>
      </c>
      <c r="AD571" s="938">
        <v>3.58</v>
      </c>
      <c r="AE571" s="938">
        <v>13.44</v>
      </c>
      <c r="AF571" s="938">
        <v>2.41</v>
      </c>
      <c r="AG571" s="938" t="s">
        <v>137</v>
      </c>
      <c r="AH571" s="938">
        <v>13.700000000000001</v>
      </c>
      <c r="AI571" s="938">
        <v>1.5</v>
      </c>
      <c r="AJ571" s="938">
        <v>9.5</v>
      </c>
      <c r="AK571" s="938">
        <v>10</v>
      </c>
      <c r="AL571" s="951">
        <v>8510</v>
      </c>
      <c r="AM571" s="945">
        <v>0.6</v>
      </c>
      <c r="AN571" s="938">
        <v>0.81</v>
      </c>
      <c r="AO571" s="802">
        <f>IF(U571="n/a","n/a",IF(AA571&lt;0,"n/a",IF(AA571="n/a","n/a",J571+U571-AA571)))</f>
        <v>-27.558249064915643</v>
      </c>
      <c r="AP571" s="803">
        <f>IF(U571="n/a","n/a",J571+U571)</f>
        <v>7.9791659010707505</v>
      </c>
      <c r="AQ571" s="961">
        <f>IF(OR(AC571&lt;0.01,AF571="n/a"),"n/a",(I571/SQRT(22.5*AC571*(I571/AF571))-1)*100)</f>
        <v>95.101307095145586</v>
      </c>
      <c r="AR571" s="703">
        <f>INDEX(Historical!$C$7:$C$1439,MATCH(B571,Historical!$B$7:$B$1450,0))*IF(AH571="n/a",1.03,IF(AH571&lt;0,1.01,IF(AH571&gt;10,1.1,(1+AH571/100))))</f>
        <v>2.145</v>
      </c>
      <c r="AS571" s="959">
        <f>IF($AI571="n/a",1.03*AR571,IF($AI571&lt;0,1.01*AR571,IF($AI571&gt;10,1.1*AR571,(1+$AI571/100)*AR571)))</f>
        <v>2.1771749999999996</v>
      </c>
      <c r="AT571" s="959">
        <f>IF($AK571="n/a",1.03*AS571,IF($AK571&lt;0,1.01*AS571,IF($AK571&gt;10,1.1*AS571,(1+$AK571/100)*AS571)))</f>
        <v>2.3948924999999996</v>
      </c>
      <c r="AU571" s="959">
        <f>IF($AK571="n/a",1.03*AT571,IF($AK571&lt;0,1.01*AT571,IF($AK571&gt;10,1.1*AT571,(1+$AK571/100)*AT571)))</f>
        <v>2.6343817499999997</v>
      </c>
      <c r="AV571" s="959">
        <f>IF($AK571="n/a",1.03*AU571,IF($AK571&lt;0,1.01*AU571,IF($AK571&gt;10,1.1*AU571,(1+$AK571/100)*AU571)))</f>
        <v>2.8978199249999999</v>
      </c>
      <c r="AW571" s="703">
        <f>SUM(AR571:AV571)</f>
        <v>12.249269174999998</v>
      </c>
      <c r="AX571" s="810">
        <f>AW571/I571*100</f>
        <v>23.448065036370593</v>
      </c>
      <c r="AY571" s="1017">
        <v>0.14000000000000001</v>
      </c>
      <c r="AZ571" s="945">
        <v>21.57</v>
      </c>
      <c r="BA571" s="945">
        <v>-6.660000000000001</v>
      </c>
      <c r="BB571" s="945">
        <v>-2.58</v>
      </c>
      <c r="BC571" s="945">
        <v>1.53</v>
      </c>
      <c r="BD571" s="697"/>
      <c r="BE571" s="666">
        <v>1990</v>
      </c>
      <c r="BF571" s="971">
        <f>IF(BE571&gt;2008,0,IF(BE571&gt;2001,1,IF(BE571&gt;1990,2,IF(BE571&gt;1980,3,IF(BE571&gt;1973,4,IF(BE571&gt;1970,5,IF(BE571&gt;1960,6,IF(BE571&gt;1958,7,IF(BE571&gt;1953,8,9)))))))))</f>
        <v>3</v>
      </c>
      <c r="BG571" s="955" t="s">
        <v>137</v>
      </c>
      <c r="BH571" s="937"/>
    </row>
    <row r="572" spans="1:60" ht="11.25" customHeight="1" x14ac:dyDescent="0.2">
      <c r="A572" s="944" t="s">
        <v>710</v>
      </c>
      <c r="B572" s="948" t="s">
        <v>711</v>
      </c>
      <c r="C572" s="1013" t="s">
        <v>112</v>
      </c>
      <c r="D572" s="1013" t="s">
        <v>4371</v>
      </c>
      <c r="E572" s="792">
        <v>16</v>
      </c>
      <c r="F572" s="1227">
        <v>237</v>
      </c>
      <c r="G572" s="1122" t="s">
        <v>37</v>
      </c>
      <c r="H572" s="1122" t="s">
        <v>37</v>
      </c>
      <c r="I572" s="947">
        <v>345.57</v>
      </c>
      <c r="J572" s="703">
        <f>(M572/I572)*100</f>
        <v>1.5279104088896607</v>
      </c>
      <c r="K572" s="950">
        <v>1.32</v>
      </c>
      <c r="L572" s="960">
        <v>4</v>
      </c>
      <c r="M572" s="694">
        <f>K572*L572</f>
        <v>5.28</v>
      </c>
      <c r="N572" s="943" t="s">
        <v>712</v>
      </c>
      <c r="O572" s="795">
        <v>1.2</v>
      </c>
      <c r="P572" s="934">
        <v>43616</v>
      </c>
      <c r="Q572" s="934">
        <v>43635</v>
      </c>
      <c r="R572" s="694">
        <f>(K572-O572)/O572*100</f>
        <v>10.000000000000009</v>
      </c>
      <c r="S572" s="759">
        <f>IF(INDEX(Historical!$D$7:$D$1439,MATCH(B572,Historical!$B$7:$B$1450,0))=0,"n/a",(INDEX(Historical!$C$7:$C$1439,MATCH(B572,Historical!$B$7:$B$1450,0))/INDEX(Historical!$D$7:$D$1439,MATCH(B572,Historical!$B$7:$B$1450,0))-1)*100)</f>
        <v>20.512820512820529</v>
      </c>
      <c r="T572" s="759">
        <f>IF(INDEX(Historical!$F$7:$F$1432,MATCH(B572,Historical!$B$7:$B$1450,0))=0,"n/a",((INDEX(Historical!$C$7:$C$1439,MATCH(B572,Historical!$B$7:$B$1450,0))/INDEX(Historical!$F$7:$F$1432,MATCH(B572,Historical!$B$7:$B$1450,0)))^(1/3)-1)*100)</f>
        <v>14.880254240805124</v>
      </c>
      <c r="U572" s="759">
        <f>IF(INDEX(Historical!$H$7:$H$1432,MATCH(B572,Historical!$B$7:$B$1450,0))=0,"n/a",((INDEX(Historical!$C$7:$C$1439,MATCH(B572,Historical!$B$7:$B$1450,0))/INDEX(Historical!$H$7:$H$1432,MATCH(B572,Historical!$B$7:$B$1450,0)))^(1/5)-1)*100)</f>
        <v>14.578776431254514</v>
      </c>
      <c r="V572" s="759">
        <f>IF(INDEX(Historical!$O$7:$O$1432,MATCH(B572,Historical!$B$7:$B$1450,0))=0,"n/a",((INDEX(Historical!$C$7:$C$1439,MATCH(B572,Historical!$B$7:$B$1450,0))/INDEX(Historical!$O$7:$O$1432,MATCH(B572,Historical!$B$7:$B$1450,0)))^(1/10)-1)*100)</f>
        <v>12.726754861394163</v>
      </c>
      <c r="W572" s="760">
        <f>IF(OR(U572&lt;=0,U572="n/a",V572&lt;=0,V572="n/a"),"n/a",U572/V572)</f>
        <v>1.1455219016969005</v>
      </c>
      <c r="X572" s="761">
        <f>IF(OR(AJ572&lt;=0,AJ572="n/a",U572&lt;=0,U572="n/a"),"n/a",U572/AJ572)</f>
        <v>0.87823954405147664</v>
      </c>
      <c r="Y572" s="948"/>
      <c r="Z572" s="703">
        <f>IF(OR(AC572&lt;0.01,AC572="n/a"),"n/a",M572/AC572*100)</f>
        <v>26.061204343534055</v>
      </c>
      <c r="AA572" s="959">
        <f>IF(OR(AC572&lt;0.01,AC572="n/a"),"n/a",I572/AC572)</f>
        <v>17.056762092793679</v>
      </c>
      <c r="AB572" s="960">
        <v>12</v>
      </c>
      <c r="AC572" s="938">
        <v>20.260000000000002</v>
      </c>
      <c r="AD572" s="938">
        <v>2.2000000000000002</v>
      </c>
      <c r="AE572" s="938">
        <v>1.83</v>
      </c>
      <c r="AF572" s="938">
        <v>6.5</v>
      </c>
      <c r="AG572" s="938">
        <v>40</v>
      </c>
      <c r="AH572" s="938">
        <v>0.3</v>
      </c>
      <c r="AI572" s="938">
        <v>14.46</v>
      </c>
      <c r="AJ572" s="938">
        <v>16.600000000000001</v>
      </c>
      <c r="AK572" s="938">
        <v>7.9</v>
      </c>
      <c r="AL572" s="951">
        <v>60080</v>
      </c>
      <c r="AM572" s="945">
        <v>0.3</v>
      </c>
      <c r="AN572" s="938">
        <v>1.78</v>
      </c>
      <c r="AO572" s="802">
        <f>IF(U572="n/a","n/a",IF(AA572&lt;0,"n/a",IF(AA572="n/a","n/a",J572+U572-AA572)))</f>
        <v>-0.95007525264950488</v>
      </c>
      <c r="AP572" s="803">
        <f>IF(U572="n/a","n/a",J572+U572)</f>
        <v>16.106686840144175</v>
      </c>
      <c r="AQ572" s="961">
        <f>IF(OR(AC572&lt;0.01,AF572="n/a"),"n/a",(I572/SQRT(22.5*AC572*(I572/AF572))-1)*100)</f>
        <v>121.97993262971511</v>
      </c>
      <c r="AR572" s="703">
        <f>INDEX(Historical!$C$7:$C$1439,MATCH(B572,Historical!$B$7:$B$1450,0))*IF(AH572="n/a",1.03,IF(AH572&lt;0,1.01,IF(AH572&gt;10,1.1,(1+AH572/100))))</f>
        <v>4.7140999999999993</v>
      </c>
      <c r="AS572" s="959">
        <f>IF($AI572="n/a",1.03*AR572,IF($AI572&lt;0,1.01*AR572,IF($AI572&gt;10,1.1*AR572,(1+$AI572/100)*AR572)))</f>
        <v>5.1855099999999998</v>
      </c>
      <c r="AT572" s="959">
        <f>IF($AK572="n/a",1.03*AS572,IF($AK572&lt;0,1.01*AS572,IF($AK572&gt;10,1.1*AS572,(1+$AK572/100)*AS572)))</f>
        <v>5.5951652899999997</v>
      </c>
      <c r="AU572" s="959">
        <f>IF($AK572="n/a",1.03*AT572,IF($AK572&lt;0,1.01*AT572,IF($AK572&gt;10,1.1*AT572,(1+$AK572/100)*AT572)))</f>
        <v>6.0371833479099992</v>
      </c>
      <c r="AV572" s="959">
        <f>IF($AK572="n/a",1.03*AU572,IF($AK572&lt;0,1.01*AU572,IF($AK572&gt;10,1.1*AU572,(1+$AK572/100)*AU572)))</f>
        <v>6.5141208323948891</v>
      </c>
      <c r="AW572" s="703">
        <f>SUM(AR572:AV572)</f>
        <v>28.046079470304889</v>
      </c>
      <c r="AX572" s="810">
        <f>AW572/I572*100</f>
        <v>8.1158895362169421</v>
      </c>
      <c r="AY572" s="1017">
        <v>0.82</v>
      </c>
      <c r="AZ572" s="945">
        <v>54.53</v>
      </c>
      <c r="BA572" s="945">
        <v>-3.73</v>
      </c>
      <c r="BB572" s="945">
        <v>7.8</v>
      </c>
      <c r="BC572" s="945">
        <v>20.76</v>
      </c>
      <c r="BE572" s="666">
        <v>2004</v>
      </c>
      <c r="BF572" s="971">
        <f>IF(BE572&gt;2008,0,IF(BE572&gt;2001,1,IF(BE572&gt;1990,2,IF(BE572&gt;1980,3,IF(BE572&gt;1973,4,IF(BE572&gt;1970,5,IF(BE572&gt;1960,6,IF(BE572&gt;1958,7,IF(BE572&gt;1953,8,9)))))))))</f>
        <v>1</v>
      </c>
      <c r="BG572" s="955">
        <v>9.1</v>
      </c>
      <c r="BH572" s="936"/>
    </row>
    <row r="573" spans="1:60" ht="11.25" customHeight="1" x14ac:dyDescent="0.2">
      <c r="A573" s="936" t="s">
        <v>1498</v>
      </c>
      <c r="B573" s="948" t="s">
        <v>1499</v>
      </c>
      <c r="C573" s="1013" t="s">
        <v>123</v>
      </c>
      <c r="D573" s="1013" t="s">
        <v>4392</v>
      </c>
      <c r="E573" s="792">
        <v>9</v>
      </c>
      <c r="F573" s="1227">
        <v>422</v>
      </c>
      <c r="G573" s="1169" t="s">
        <v>106</v>
      </c>
      <c r="H573" s="1169" t="s">
        <v>106</v>
      </c>
      <c r="I573" s="947">
        <v>65.709999999999994</v>
      </c>
      <c r="J573" s="703">
        <f>(M573/I573)*100</f>
        <v>2.7393090853751336</v>
      </c>
      <c r="K573" s="950">
        <v>0.45</v>
      </c>
      <c r="L573" s="960">
        <v>4</v>
      </c>
      <c r="M573" s="694">
        <f>K573*L573</f>
        <v>1.8</v>
      </c>
      <c r="N573" s="943" t="s">
        <v>1002</v>
      </c>
      <c r="O573" s="795">
        <v>0.41</v>
      </c>
      <c r="P573" s="934">
        <v>43510</v>
      </c>
      <c r="Q573" s="934">
        <v>43528</v>
      </c>
      <c r="R573" s="694">
        <f>(K573-O573)/O573*100</f>
        <v>9.7560975609756184</v>
      </c>
      <c r="S573" s="759">
        <f>IF(INDEX(Historical!$D$7:$D$1439,MATCH(B573,Historical!$B$7:$B$1450,0))=0,"n/a",(INDEX(Historical!$C$7:$C$1439,MATCH(B573,Historical!$B$7:$B$1450,0))/INDEX(Historical!$D$7:$D$1439,MATCH(B573,Historical!$B$7:$B$1450,0))-1)*100)</f>
        <v>10.810810810810811</v>
      </c>
      <c r="T573" s="759">
        <f>IF(INDEX(Historical!$F$7:$F$1432,MATCH(B573,Historical!$B$7:$B$1450,0))=0,"n/a",((INDEX(Historical!$C$7:$C$1439,MATCH(B573,Historical!$B$7:$B$1450,0))/INDEX(Historical!$F$7:$F$1432,MATCH(B573,Historical!$B$7:$B$1450,0)))^(1/3)-1)*100)</f>
        <v>10.973904713454852</v>
      </c>
      <c r="U573" s="759">
        <f>IF(INDEX(Historical!$H$7:$H$1432,MATCH(B573,Historical!$B$7:$B$1450,0))=0,"n/a",((INDEX(Historical!$C$7:$C$1439,MATCH(B573,Historical!$B$7:$B$1450,0))/INDEX(Historical!$H$7:$H$1432,MATCH(B573,Historical!$B$7:$B$1450,0)))^(1/5)-1)*100)</f>
        <v>18.562995052566443</v>
      </c>
      <c r="V573" s="759">
        <f>IF(INDEX(Historical!$O$7:$O$1432,MATCH(B573,Historical!$B$7:$B$1450,0))=0,"n/a",((INDEX(Historical!$C$7:$C$1439,MATCH(B573,Historical!$B$7:$B$1450,0))/INDEX(Historical!$O$7:$O$1432,MATCH(B573,Historical!$B$7:$B$1450,0)))^(1/10)-1)*100)</f>
        <v>15.153829617873171</v>
      </c>
      <c r="W573" s="760">
        <f>IF(OR(U573&lt;=0,U573="n/a",V573&lt;=0,V573="n/a"),"n/a",U573/V573)</f>
        <v>1.224970553362454</v>
      </c>
      <c r="X573" s="761" t="str">
        <f>IF(OR(AJ573&lt;=0,AJ573="n/a",U573&lt;=0,U573="n/a"),"n/a",U573/AJ573)</f>
        <v>n/a</v>
      </c>
      <c r="Y573" s="727"/>
      <c r="Z573" s="703">
        <f>IF(OR(AC573&lt;0.01,AC573="n/a"),"n/a",M573/AC573*100)</f>
        <v>94.736842105263165</v>
      </c>
      <c r="AA573" s="959">
        <f>IF(OR(AC573&lt;0.01,AC573="n/a"),"n/a",I573/AC573)</f>
        <v>34.584210526315786</v>
      </c>
      <c r="AB573" s="960">
        <v>12</v>
      </c>
      <c r="AC573" s="938">
        <v>1.9</v>
      </c>
      <c r="AD573" s="938">
        <v>6.84</v>
      </c>
      <c r="AE573" s="938">
        <v>1.0900000000000001</v>
      </c>
      <c r="AF573" s="938">
        <v>2.79</v>
      </c>
      <c r="AG573" s="938">
        <v>8.1</v>
      </c>
      <c r="AH573" s="938">
        <v>-49.4</v>
      </c>
      <c r="AI573" s="938">
        <v>19.07</v>
      </c>
      <c r="AJ573" s="938">
        <v>-5.6000000000000005</v>
      </c>
      <c r="AK573" s="938">
        <v>5</v>
      </c>
      <c r="AL573" s="951">
        <v>1100</v>
      </c>
      <c r="AM573" s="945">
        <v>1.7000000000000002</v>
      </c>
      <c r="AN573" s="938">
        <v>0.62</v>
      </c>
      <c r="AO573" s="802">
        <f>IF(U573="n/a","n/a",IF(AA573&lt;0,"n/a",IF(AA573="n/a","n/a",J573+U573-AA573)))</f>
        <v>-13.28190638837421</v>
      </c>
      <c r="AP573" s="803">
        <f>IF(U573="n/a","n/a",J573+U573)</f>
        <v>21.302304137941576</v>
      </c>
      <c r="AQ573" s="961">
        <f>IF(OR(AC573&lt;0.01,AF573="n/a"),"n/a",(I573/SQRT(22.5*AC573*(I573/AF573))-1)*100)</f>
        <v>107.08554042383444</v>
      </c>
      <c r="AR573" s="703">
        <f>INDEX(Historical!$C$7:$C$1439,MATCH(B573,Historical!$B$7:$B$1450,0))*IF(AH573="n/a",1.03,IF(AH573&lt;0,1.01,IF(AH573&gt;10,1.1,(1+AH573/100))))</f>
        <v>1.6563999999999999</v>
      </c>
      <c r="AS573" s="959">
        <f>IF($AI573="n/a",1.03*AR573,IF($AI573&lt;0,1.01*AR573,IF($AI573&gt;10,1.1*AR573,(1+$AI573/100)*AR573)))</f>
        <v>1.8220400000000001</v>
      </c>
      <c r="AT573" s="959">
        <f>IF($AK573="n/a",1.03*AS573,IF($AK573&lt;0,1.01*AS573,IF($AK573&gt;10,1.1*AS573,(1+$AK573/100)*AS573)))</f>
        <v>1.9131420000000001</v>
      </c>
      <c r="AU573" s="959">
        <f>IF($AK573="n/a",1.03*AT573,IF($AK573&lt;0,1.01*AT573,IF($AK573&gt;10,1.1*AT573,(1+$AK573/100)*AT573)))</f>
        <v>2.0087991000000001</v>
      </c>
      <c r="AV573" s="959">
        <f>IF($AK573="n/a",1.03*AU573,IF($AK573&lt;0,1.01*AU573,IF($AK573&gt;10,1.1*AU573,(1+$AK573/100)*AU573)))</f>
        <v>2.1092390550000002</v>
      </c>
      <c r="AW573" s="703">
        <f>SUM(AR573:AV573)</f>
        <v>9.5096201550000004</v>
      </c>
      <c r="AX573" s="810">
        <f>AW573/I573*100</f>
        <v>14.472104938365549</v>
      </c>
      <c r="AY573" s="1017">
        <v>1.31</v>
      </c>
      <c r="AZ573" s="945">
        <v>15.939999999999998</v>
      </c>
      <c r="BA573" s="945">
        <v>-31.66</v>
      </c>
      <c r="BB573" s="945">
        <v>4.7300000000000004</v>
      </c>
      <c r="BC573" s="945">
        <v>-1.17</v>
      </c>
      <c r="BE573" s="666">
        <v>2011</v>
      </c>
      <c r="BF573" s="971">
        <f>IF(BE573&gt;2008,0,IF(BE573&gt;2001,1,IF(BE573&gt;1990,2,IF(BE573&gt;1980,3,IF(BE573&gt;1973,4,IF(BE573&gt;1970,5,IF(BE573&gt;1960,6,IF(BE573&gt;1958,7,IF(BE573&gt;1953,8,9)))))))))</f>
        <v>0</v>
      </c>
      <c r="BG573" s="955">
        <v>3.5999999999999996</v>
      </c>
      <c r="BH573" s="937"/>
    </row>
    <row r="574" spans="1:60" ht="11.25" customHeight="1" x14ac:dyDescent="0.2">
      <c r="A574" s="954" t="s">
        <v>4079</v>
      </c>
      <c r="B574" s="948" t="s">
        <v>4080</v>
      </c>
      <c r="C574" s="1013" t="s">
        <v>112</v>
      </c>
      <c r="D574" s="1013" t="s">
        <v>213</v>
      </c>
      <c r="E574" s="792">
        <v>5</v>
      </c>
      <c r="F574" s="1227">
        <v>862</v>
      </c>
      <c r="G574" s="1227" t="s">
        <v>106</v>
      </c>
      <c r="H574" s="1227" t="s">
        <v>106</v>
      </c>
      <c r="I574" s="947">
        <v>71.040000000000006</v>
      </c>
      <c r="J574" s="703">
        <f>(M574/I574)*100</f>
        <v>1.4076576576576576</v>
      </c>
      <c r="K574" s="950">
        <v>0.25</v>
      </c>
      <c r="L574" s="960">
        <v>4</v>
      </c>
      <c r="M574" s="694">
        <f>K574*L574</f>
        <v>1</v>
      </c>
      <c r="N574" s="943" t="s">
        <v>327</v>
      </c>
      <c r="O574" s="795">
        <v>0.24</v>
      </c>
      <c r="P574" s="934">
        <v>43529</v>
      </c>
      <c r="Q574" s="934">
        <v>43544</v>
      </c>
      <c r="R574" s="694">
        <f>(K574-O574)/O574*100</f>
        <v>4.1666666666666705</v>
      </c>
      <c r="S574" s="759">
        <f>IF(INDEX(Historical!$D$7:$D$1439,MATCH(B574,Historical!$B$7:$B$1450,0))=0,"n/a",(INDEX(Historical!$C$7:$C$1439,MATCH(B574,Historical!$B$7:$B$1450,0))/INDEX(Historical!$D$7:$D$1439,MATCH(B574,Historical!$B$7:$B$1450,0))-1)*100)</f>
        <v>9.0909090909090828</v>
      </c>
      <c r="T574" s="759">
        <f>IF(INDEX(Historical!$F$7:$F$1432,MATCH(B574,Historical!$B$7:$B$1450,0))=0,"n/a",((INDEX(Historical!$C$7:$C$1439,MATCH(B574,Historical!$B$7:$B$1450,0))/INDEX(Historical!$F$7:$F$1432,MATCH(B574,Historical!$B$7:$B$1450,0)))^(1/3)-1)*100)</f>
        <v>6.2658569182611146</v>
      </c>
      <c r="U574" s="759" t="str">
        <f>IF(INDEX(Historical!$H$7:$H$1432,MATCH(B574,Historical!$B$7:$B$1450,0))=0,"n/a",((INDEX(Historical!$C$7:$C$1439,MATCH(B574,Historical!$B$7:$B$1450,0))/INDEX(Historical!$H$7:$H$1432,MATCH(B574,Historical!$B$7:$B$1450,0)))^(1/5)-1)*100)</f>
        <v>n/a</v>
      </c>
      <c r="V574" s="759" t="str">
        <f>IF(INDEX(Historical!$O$7:$O$1432,MATCH(B574,Historical!$B$7:$B$1450,0))=0,"n/a",((INDEX(Historical!$C$7:$C$1439,MATCH(B574,Historical!$B$7:$B$1450,0))/INDEX(Historical!$O$7:$O$1432,MATCH(B574,Historical!$B$7:$B$1450,0)))^(1/10)-1)*100)</f>
        <v>n/a</v>
      </c>
      <c r="W574" s="760" t="str">
        <f>IF(OR(U574&lt;=0,U574="n/a",V574&lt;=0,V574="n/a"),"n/a",U574/V574)</f>
        <v>n/a</v>
      </c>
      <c r="X574" s="761" t="str">
        <f>IF(OR(AJ574&lt;=0,AJ574="n/a",U574&lt;=0,U574="n/a"),"n/a",U574/AJ574)</f>
        <v>n/a</v>
      </c>
      <c r="Y574" s="949"/>
      <c r="Z574" s="703">
        <f>IF(OR(AC574&lt;0.01,AC574="n/a"),"n/a",M574/AC574*100)</f>
        <v>77.519379844961236</v>
      </c>
      <c r="AA574" s="959">
        <f>IF(OR(AC574&lt;0.01,AC574="n/a"),"n/a",I574/AC574)</f>
        <v>55.069767441860471</v>
      </c>
      <c r="AB574" s="960">
        <v>12</v>
      </c>
      <c r="AC574" s="938">
        <v>1.29</v>
      </c>
      <c r="AD574" s="938">
        <v>6.92</v>
      </c>
      <c r="AE574" s="938">
        <v>0.96</v>
      </c>
      <c r="AF574" s="938">
        <v>1.7</v>
      </c>
      <c r="AG574" s="938">
        <v>2.9000000000000004</v>
      </c>
      <c r="AH574" s="938">
        <v>-94.5</v>
      </c>
      <c r="AI574" s="938">
        <v>18.690000000000001</v>
      </c>
      <c r="AJ574" s="938">
        <v>1.7999999999999998</v>
      </c>
      <c r="AK574" s="938">
        <v>8</v>
      </c>
      <c r="AL574" s="951">
        <v>1460</v>
      </c>
      <c r="AM574" s="945">
        <v>1.6</v>
      </c>
      <c r="AN574" s="938">
        <v>0.54</v>
      </c>
      <c r="AO574" s="802" t="str">
        <f>IF(U574="n/a","n/a",IF(AA574&lt;0,"n/a",IF(AA574="n/a","n/a",J574+U574-AA574)))</f>
        <v>n/a</v>
      </c>
      <c r="AP574" s="803" t="str">
        <f>IF(U574="n/a","n/a",J574+U574)</f>
        <v>n/a</v>
      </c>
      <c r="AQ574" s="961">
        <f>IF(OR(AC574&lt;0.01,AF574="n/a"),"n/a",(I574/SQRT(22.5*AC574*(I574/AF574))-1)*100)</f>
        <v>103.98104993810118</v>
      </c>
      <c r="AR574" s="703">
        <f>INDEX(Historical!$C$7:$C$1439,MATCH(B574,Historical!$B$7:$B$1450,0))*IF(AH574="n/a",1.03,IF(AH574&lt;0,1.01,IF(AH574&gt;10,1.1,(1+AH574/100))))</f>
        <v>0.96960000000000002</v>
      </c>
      <c r="AS574" s="959">
        <f>IF($AI574="n/a",1.03*AR574,IF($AI574&lt;0,1.01*AR574,IF($AI574&gt;10,1.1*AR574,(1+$AI574/100)*AR574)))</f>
        <v>1.0665600000000002</v>
      </c>
      <c r="AT574" s="959">
        <f>IF($AK574="n/a",1.03*AS574,IF($AK574&lt;0,1.01*AS574,IF($AK574&gt;10,1.1*AS574,(1+$AK574/100)*AS574)))</f>
        <v>1.1518848000000004</v>
      </c>
      <c r="AU574" s="959">
        <f>IF($AK574="n/a",1.03*AT574,IF($AK574&lt;0,1.01*AT574,IF($AK574&gt;10,1.1*AT574,(1+$AK574/100)*AT574)))</f>
        <v>1.2440355840000006</v>
      </c>
      <c r="AV574" s="959">
        <f>IF($AK574="n/a",1.03*AU574,IF($AK574&lt;0,1.01*AU574,IF($AK574&gt;10,1.1*AU574,(1+$AK574/100)*AU574)))</f>
        <v>1.3435584307200008</v>
      </c>
      <c r="AW574" s="703">
        <f>SUM(AR574:AV574)</f>
        <v>5.7756388147200015</v>
      </c>
      <c r="AX574" s="810">
        <f>AW574/I574*100</f>
        <v>8.1301222054054065</v>
      </c>
      <c r="AY574" s="1017">
        <v>1.79</v>
      </c>
      <c r="AZ574" s="945">
        <v>28.16</v>
      </c>
      <c r="BA574" s="945">
        <v>-9.2799999999999994</v>
      </c>
      <c r="BB574" s="945">
        <v>13.750000000000002</v>
      </c>
      <c r="BC574" s="945">
        <v>8.6999999999999993</v>
      </c>
      <c r="BE574" s="666">
        <v>2015</v>
      </c>
      <c r="BF574" s="971">
        <f>IF(BE574&gt;2008,0,IF(BE574&gt;2001,1,IF(BE574&gt;1990,2,IF(BE574&gt;1980,3,IF(BE574&gt;1973,4,IF(BE574&gt;1970,5,IF(BE574&gt;1960,6,IF(BE574&gt;1958,7,IF(BE574&gt;1953,8,9)))))))))</f>
        <v>0</v>
      </c>
      <c r="BG574" s="955">
        <v>1.4000000000000001</v>
      </c>
      <c r="BH574" s="937"/>
    </row>
    <row r="575" spans="1:60" ht="11.25" customHeight="1" x14ac:dyDescent="0.2">
      <c r="A575" s="944" t="s">
        <v>1514</v>
      </c>
      <c r="B575" s="948" t="s">
        <v>1515</v>
      </c>
      <c r="C575" s="1013" t="s">
        <v>108</v>
      </c>
      <c r="D575" s="1013" t="s">
        <v>4365</v>
      </c>
      <c r="E575" s="792">
        <v>10</v>
      </c>
      <c r="F575" s="1227">
        <v>341</v>
      </c>
      <c r="G575" s="1098" t="s">
        <v>106</v>
      </c>
      <c r="H575" s="1098" t="s">
        <v>106</v>
      </c>
      <c r="I575" s="947">
        <v>38.97</v>
      </c>
      <c r="J575" s="703">
        <f>(M575/I575)*100</f>
        <v>3.0792917628945342</v>
      </c>
      <c r="K575" s="950">
        <v>0.3</v>
      </c>
      <c r="L575" s="960">
        <v>4</v>
      </c>
      <c r="M575" s="694">
        <f>K575*L575</f>
        <v>1.2</v>
      </c>
      <c r="N575" s="943" t="s">
        <v>595</v>
      </c>
      <c r="O575" s="795">
        <v>0.27</v>
      </c>
      <c r="P575" s="934">
        <v>43537</v>
      </c>
      <c r="Q575" s="934">
        <v>43546</v>
      </c>
      <c r="R575" s="694">
        <f>(K575-O575)/O575*100</f>
        <v>11.1111111111111</v>
      </c>
      <c r="S575" s="759">
        <f>IF(INDEX(Historical!$D$7:$D$1439,MATCH(B575,Historical!$B$7:$B$1450,0))=0,"n/a",(INDEX(Historical!$C$7:$C$1439,MATCH(B575,Historical!$B$7:$B$1450,0))/INDEX(Historical!$D$7:$D$1439,MATCH(B575,Historical!$B$7:$B$1450,0))-1)*100)</f>
        <v>18.604651162790709</v>
      </c>
      <c r="T575" s="759">
        <f>IF(INDEX(Historical!$F$7:$F$1432,MATCH(B575,Historical!$B$7:$B$1450,0))=0,"n/a",((INDEX(Historical!$C$7:$C$1439,MATCH(B575,Historical!$B$7:$B$1450,0))/INDEX(Historical!$F$7:$F$1432,MATCH(B575,Historical!$B$7:$B$1450,0)))^(1/3)-1)*100)</f>
        <v>11.290002117788411</v>
      </c>
      <c r="U575" s="759">
        <f>IF(INDEX(Historical!$H$7:$H$1432,MATCH(B575,Historical!$B$7:$B$1450,0))=0,"n/a",((INDEX(Historical!$C$7:$C$1439,MATCH(B575,Historical!$B$7:$B$1450,0))/INDEX(Historical!$H$7:$H$1432,MATCH(B575,Historical!$B$7:$B$1450,0)))^(1/5)-1)*100)</f>
        <v>9.7700948713745017</v>
      </c>
      <c r="V575" s="759">
        <f>IF(INDEX(Historical!$O$7:$O$1432,MATCH(B575,Historical!$B$7:$B$1450,0))=0,"n/a",((INDEX(Historical!$C$7:$C$1439,MATCH(B575,Historical!$B$7:$B$1450,0))/INDEX(Historical!$O$7:$O$1432,MATCH(B575,Historical!$B$7:$B$1450,0)))^(1/10)-1)*100)</f>
        <v>4.4493216110784273</v>
      </c>
      <c r="W575" s="760">
        <f>IF(OR(U575&lt;=0,U575="n/a",V575&lt;=0,V575="n/a"),"n/a",U575/V575)</f>
        <v>2.1958616898018359</v>
      </c>
      <c r="X575" s="761">
        <f>IF(OR(AJ575&lt;=0,AJ575="n/a",U575&lt;=0,U575="n/a"),"n/a",U575/AJ575)</f>
        <v>1.1494229260440589</v>
      </c>
      <c r="Y575" s="948"/>
      <c r="Z575" s="703">
        <f>IF(OR(AC575&lt;0.01,AC575="n/a"),"n/a",M575/AC575*100)</f>
        <v>42.402826855123671</v>
      </c>
      <c r="AA575" s="959">
        <f>IF(OR(AC575&lt;0.01,AC575="n/a"),"n/a",I575/AC575)</f>
        <v>13.770318021201412</v>
      </c>
      <c r="AB575" s="960">
        <v>12</v>
      </c>
      <c r="AC575" s="938">
        <v>2.83</v>
      </c>
      <c r="AD575" s="938" t="s">
        <v>137</v>
      </c>
      <c r="AE575" s="938">
        <v>3.88</v>
      </c>
      <c r="AF575" s="938">
        <v>1.25</v>
      </c>
      <c r="AG575" s="938">
        <v>9.9</v>
      </c>
      <c r="AH575" s="938">
        <v>23.3</v>
      </c>
      <c r="AI575" s="938">
        <v>5</v>
      </c>
      <c r="AJ575" s="938">
        <v>8.5</v>
      </c>
      <c r="AK575" s="938" t="s">
        <v>137</v>
      </c>
      <c r="AL575" s="951">
        <v>257.23</v>
      </c>
      <c r="AM575" s="945">
        <v>1</v>
      </c>
      <c r="AN575" s="938">
        <v>0.05</v>
      </c>
      <c r="AO575" s="802">
        <f>IF(U575="n/a","n/a",IF(AA575&lt;0,"n/a",IF(AA575="n/a","n/a",J575+U575-AA575)))</f>
        <v>-0.92093138693237542</v>
      </c>
      <c r="AP575" s="803">
        <f>IF(U575="n/a","n/a",J575+U575)</f>
        <v>12.849386634269036</v>
      </c>
      <c r="AQ575" s="961">
        <f>IF(OR(AC575&lt;0.01,AF575="n/a"),"n/a",(I575/SQRT(22.5*AC575*(I575/AF575))-1)*100)</f>
        <v>-12.534711579705926</v>
      </c>
      <c r="AR575" s="703">
        <f>INDEX(Historical!$C$7:$C$1439,MATCH(B575,Historical!$B$7:$B$1450,0))*IF(AH575="n/a",1.03,IF(AH575&lt;0,1.01,IF(AH575&gt;10,1.1,(1+AH575/100))))</f>
        <v>1.1220000000000001</v>
      </c>
      <c r="AS575" s="959">
        <f>IF($AI575="n/a",1.03*AR575,IF($AI575&lt;0,1.01*AR575,IF($AI575&gt;10,1.1*AR575,(1+$AI575/100)*AR575)))</f>
        <v>1.1781000000000001</v>
      </c>
      <c r="AT575" s="959">
        <f>IF($AK575="n/a",1.03*AS575,IF($AK575&lt;0,1.01*AS575,IF($AK575&gt;10,1.1*AS575,(1+$AK575/100)*AS575)))</f>
        <v>1.2134430000000003</v>
      </c>
      <c r="AU575" s="959">
        <f>IF($AK575="n/a",1.03*AT575,IF($AK575&lt;0,1.01*AT575,IF($AK575&gt;10,1.1*AT575,(1+$AK575/100)*AT575)))</f>
        <v>1.2498462900000002</v>
      </c>
      <c r="AV575" s="959">
        <f>IF($AK575="n/a",1.03*AU575,IF($AK575&lt;0,1.01*AU575,IF($AK575&gt;10,1.1*AU575,(1+$AK575/100)*AU575)))</f>
        <v>1.2873416787000003</v>
      </c>
      <c r="AW575" s="703">
        <f>SUM(AR575:AV575)</f>
        <v>6.0507309687000017</v>
      </c>
      <c r="AX575" s="810">
        <f>AW575/I575*100</f>
        <v>15.52663835950732</v>
      </c>
      <c r="AY575" s="1017">
        <v>0.74</v>
      </c>
      <c r="AZ575" s="945">
        <v>31.39</v>
      </c>
      <c r="BA575" s="945">
        <v>-14.16</v>
      </c>
      <c r="BB575" s="945">
        <v>11.16</v>
      </c>
      <c r="BC575" s="945">
        <v>9.4</v>
      </c>
      <c r="BE575" s="666">
        <v>2010</v>
      </c>
      <c r="BF575" s="971">
        <f>IF(BE575&gt;2008,0,IF(BE575&gt;2001,1,IF(BE575&gt;1990,2,IF(BE575&gt;1980,3,IF(BE575&gt;1973,4,IF(BE575&gt;1970,5,IF(BE575&gt;1960,6,IF(BE575&gt;1958,7,IF(BE575&gt;1953,8,9)))))))))</f>
        <v>0</v>
      </c>
      <c r="BG575" s="955">
        <v>1.4000000000000001</v>
      </c>
      <c r="BH575" s="937"/>
    </row>
    <row r="576" spans="1:60" s="838" customFormat="1" ht="11.25" customHeight="1" x14ac:dyDescent="0.2">
      <c r="A576" s="841" t="s">
        <v>1502</v>
      </c>
      <c r="B576" s="846" t="s">
        <v>1503</v>
      </c>
      <c r="C576" s="1013" t="s">
        <v>108</v>
      </c>
      <c r="D576" s="1013" t="s">
        <v>4349</v>
      </c>
      <c r="E576" s="1027">
        <v>6</v>
      </c>
      <c r="F576" s="1227">
        <v>717</v>
      </c>
      <c r="G576" s="1236" t="s">
        <v>106</v>
      </c>
      <c r="H576" s="1236" t="s">
        <v>106</v>
      </c>
      <c r="I576" s="819">
        <v>15.69</v>
      </c>
      <c r="J576" s="820">
        <f>(M576/I576)*100</f>
        <v>12.746972594008923</v>
      </c>
      <c r="K576" s="821">
        <v>0.5</v>
      </c>
      <c r="L576" s="822">
        <v>4</v>
      </c>
      <c r="M576" s="823">
        <f>K576*L576</f>
        <v>2</v>
      </c>
      <c r="N576" s="824" t="s">
        <v>280</v>
      </c>
      <c r="O576" s="825">
        <v>0.48</v>
      </c>
      <c r="P576" s="847">
        <v>42915</v>
      </c>
      <c r="Q576" s="847">
        <v>42944</v>
      </c>
      <c r="R576" s="823">
        <f>(K576-O576)/O576*100</f>
        <v>4.1666666666666705</v>
      </c>
      <c r="S576" s="759">
        <f>IF(INDEX(Historical!$D$7:$D$1439,MATCH(B576,Historical!$B$7:$B$1450,0))=0,"n/a",(INDEX(Historical!$C$7:$C$1439,MATCH(B576,Historical!$B$7:$B$1450,0))/INDEX(Historical!$D$7:$D$1439,MATCH(B576,Historical!$B$7:$B$1450,0))-1)*100)</f>
        <v>3.0927835051546504</v>
      </c>
      <c r="T576" s="759">
        <f>IF(INDEX(Historical!$F$7:$F$1432,MATCH(B576,Historical!$B$7:$B$1450,0))=0,"n/a",((INDEX(Historical!$C$7:$C$1439,MATCH(B576,Historical!$B$7:$B$1450,0))/INDEX(Historical!$F$7:$F$1432,MATCH(B576,Historical!$B$7:$B$1450,0)))^(1/3)-1)*100)</f>
        <v>6.1951073254973732</v>
      </c>
      <c r="U576" s="759">
        <f>IF(INDEX(Historical!$H$7:$H$1432,MATCH(B576,Historical!$B$7:$B$1450,0))=0,"n/a",((INDEX(Historical!$C$7:$C$1439,MATCH(B576,Historical!$B$7:$B$1450,0))/INDEX(Historical!$H$7:$H$1432,MATCH(B576,Historical!$B$7:$B$1450,0)))^(1/5)-1)*100)</f>
        <v>32.485022284631285</v>
      </c>
      <c r="V576" s="759" t="str">
        <f>IF(INDEX(Historical!$O$7:$O$1432,MATCH(B576,Historical!$B$7:$B$1450,0))=0,"n/a",((INDEX(Historical!$C$7:$C$1439,MATCH(B576,Historical!$B$7:$B$1450,0))/INDEX(Historical!$O$7:$O$1432,MATCH(B576,Historical!$B$7:$B$1450,0)))^(1/10)-1)*100)</f>
        <v>n/a</v>
      </c>
      <c r="W576" s="827" t="str">
        <f>IF(OR(U576&lt;=0,U576="n/a",V576&lt;=0,V576="n/a"),"n/a",U576/V576)</f>
        <v>n/a</v>
      </c>
      <c r="X576" s="828">
        <f>IF(OR(AJ576&lt;=0,AJ576="n/a",U576&lt;=0,U576="n/a"),"n/a",U576/AJ576)</f>
        <v>5.1563527435922678</v>
      </c>
      <c r="Y576" s="1016" t="s">
        <v>4421</v>
      </c>
      <c r="Z576" s="820">
        <f>IF(OR(AC576&lt;0.01,AC576="n/a"),"n/a",M576/AC576*100)</f>
        <v>139.86013986013987</v>
      </c>
      <c r="AA576" s="830">
        <f>IF(OR(AC576&lt;0.01,AC576="n/a"),"n/a",I576/AC576)</f>
        <v>10.972027972027972</v>
      </c>
      <c r="AB576" s="822">
        <v>12</v>
      </c>
      <c r="AC576" s="831">
        <v>1.43</v>
      </c>
      <c r="AD576" s="831" t="s">
        <v>137</v>
      </c>
      <c r="AE576" s="831">
        <v>3.26</v>
      </c>
      <c r="AF576" s="831">
        <v>0.89</v>
      </c>
      <c r="AG576" s="831">
        <v>8.3000000000000007</v>
      </c>
      <c r="AH576" s="831">
        <v>-9.7000000000000011</v>
      </c>
      <c r="AI576" s="831">
        <v>3.92</v>
      </c>
      <c r="AJ576" s="831">
        <v>6.3</v>
      </c>
      <c r="AK576" s="831">
        <v>-1.1400000000000001</v>
      </c>
      <c r="AL576" s="832">
        <v>6450</v>
      </c>
      <c r="AM576" s="833">
        <v>0.4</v>
      </c>
      <c r="AN576" s="831">
        <v>3.72</v>
      </c>
      <c r="AO576" s="834">
        <f>IF(U576="n/a","n/a",IF(AA576&lt;0,"n/a",IF(AA576="n/a","n/a",J576+U576-AA576)))</f>
        <v>34.259966906612235</v>
      </c>
      <c r="AP576" s="835">
        <f>IF(U576="n/a","n/a",J576+U576)</f>
        <v>45.231994878640208</v>
      </c>
      <c r="AQ576" s="836">
        <f>IF(OR(AC576&lt;0.01,AF576="n/a"),"n/a",(I576/SQRT(22.5*AC576*(I576/AF576))-1)*100)</f>
        <v>-34.120969800348298</v>
      </c>
      <c r="AR576" s="703">
        <f>INDEX(Historical!$C$7:$C$1439,MATCH(B576,Historical!$B$7:$B$1450,0))*IF(AH576="n/a",1.03,IF(AH576&lt;0,1.01,IF(AH576&gt;10,1.1,(1+AH576/100))))</f>
        <v>2.02</v>
      </c>
      <c r="AS576" s="830">
        <f>IF($AI576="n/a",1.03*AR576,IF($AI576&lt;0,1.01*AR576,IF($AI576&gt;10,1.1*AR576,(1+$AI576/100)*AR576)))</f>
        <v>2.0991839999999997</v>
      </c>
      <c r="AT576" s="830">
        <f>IF($AK576="n/a",1.03*AS576,IF($AK576&lt;0,1.01*AS576,IF($AK576&gt;10,1.1*AS576,(1+$AK576/100)*AS576)))</f>
        <v>2.1201758399999999</v>
      </c>
      <c r="AU576" s="830">
        <f>IF($AK576="n/a",1.03*AT576,IF($AK576&lt;0,1.01*AT576,IF($AK576&gt;10,1.1*AT576,(1+$AK576/100)*AT576)))</f>
        <v>2.1413775984000001</v>
      </c>
      <c r="AV576" s="830">
        <f>IF($AK576="n/a",1.03*AU576,IF($AK576&lt;0,1.01*AU576,IF($AK576&gt;10,1.1*AU576,(1+$AK576/100)*AU576)))</f>
        <v>2.1627913743840002</v>
      </c>
      <c r="AW576" s="820">
        <f>SUM(AR576:AV576)</f>
        <v>10.543528812784</v>
      </c>
      <c r="AX576" s="837">
        <f>AW576/I576*100</f>
        <v>67.199036410350544</v>
      </c>
      <c r="AY576" s="1018">
        <v>1.03</v>
      </c>
      <c r="AZ576" s="833">
        <v>13.200000000000001</v>
      </c>
      <c r="BA576" s="833">
        <v>-16.3</v>
      </c>
      <c r="BB576" s="833">
        <v>0.38999999999999996</v>
      </c>
      <c r="BC576" s="833">
        <v>-4.2299999999999995</v>
      </c>
      <c r="BD576" s="985"/>
      <c r="BE576" s="666">
        <v>2014</v>
      </c>
      <c r="BF576" s="971">
        <f>IF(BE576&gt;2008,0,IF(BE576&gt;2001,1,IF(BE576&gt;1990,2,IF(BE576&gt;1980,3,IF(BE576&gt;1973,4,IF(BE576&gt;1970,5,IF(BE576&gt;1960,6,IF(BE576&gt;1958,7,IF(BE576&gt;1953,8,9)))))))))</f>
        <v>0</v>
      </c>
      <c r="BG576" s="892">
        <v>1.7000000000000002</v>
      </c>
    </row>
    <row r="577" spans="1:60" ht="11.25" customHeight="1" x14ac:dyDescent="0.2">
      <c r="A577" s="936" t="s">
        <v>1332</v>
      </c>
      <c r="B577" s="948" t="s">
        <v>1333</v>
      </c>
      <c r="C577" s="1013" t="s">
        <v>112</v>
      </c>
      <c r="D577" s="1013" t="s">
        <v>4388</v>
      </c>
      <c r="E577" s="792">
        <v>9</v>
      </c>
      <c r="F577" s="1227">
        <v>436</v>
      </c>
      <c r="G577" s="1160" t="s">
        <v>106</v>
      </c>
      <c r="H577" s="1160" t="s">
        <v>106</v>
      </c>
      <c r="I577" s="947">
        <v>106.35</v>
      </c>
      <c r="J577" s="703">
        <f>(M577/I577)*100</f>
        <v>1.1283497884344147</v>
      </c>
      <c r="K577" s="950">
        <v>0.3</v>
      </c>
      <c r="L577" s="960">
        <v>4</v>
      </c>
      <c r="M577" s="694">
        <f>K577*L577</f>
        <v>1.2</v>
      </c>
      <c r="N577" s="943" t="s">
        <v>608</v>
      </c>
      <c r="O577" s="795">
        <v>0.2</v>
      </c>
      <c r="P577" s="934">
        <v>43537</v>
      </c>
      <c r="Q577" s="934">
        <v>43552</v>
      </c>
      <c r="R577" s="694">
        <f>(K577-O577)/O577*100</f>
        <v>49.999999999999986</v>
      </c>
      <c r="S577" s="759">
        <f>IF(INDEX(Historical!$D$7:$D$1439,MATCH(B577,Historical!$B$7:$B$1450,0))=0,"n/a",(INDEX(Historical!$C$7:$C$1439,MATCH(B577,Historical!$B$7:$B$1450,0))/INDEX(Historical!$D$7:$D$1439,MATCH(B577,Historical!$B$7:$B$1450,0))-1)*100)</f>
        <v>39.130434782608717</v>
      </c>
      <c r="T577" s="759">
        <f>IF(INDEX(Historical!$F$7:$F$1432,MATCH(B577,Historical!$B$7:$B$1450,0))=0,"n/a",((INDEX(Historical!$C$7:$C$1439,MATCH(B577,Historical!$B$7:$B$1450,0))/INDEX(Historical!$F$7:$F$1432,MATCH(B577,Historical!$B$7:$B$1450,0)))^(1/3)-1)*100)</f>
        <v>23.47158379972165</v>
      </c>
      <c r="U577" s="759">
        <f>IF(INDEX(Historical!$H$7:$H$1432,MATCH(B577,Historical!$B$7:$B$1450,0))=0,"n/a",((INDEX(Historical!$C$7:$C$1439,MATCH(B577,Historical!$B$7:$B$1450,0))/INDEX(Historical!$H$7:$H$1432,MATCH(B577,Historical!$B$7:$B$1450,0)))^(1/5)-1)*100)</f>
        <v>18.664882623542333</v>
      </c>
      <c r="V577" s="759">
        <f>IF(INDEX(Historical!$O$7:$O$1432,MATCH(B577,Historical!$B$7:$B$1450,0))=0,"n/a",((INDEX(Historical!$C$7:$C$1439,MATCH(B577,Historical!$B$7:$B$1450,0))/INDEX(Historical!$O$7:$O$1432,MATCH(B577,Historical!$B$7:$B$1450,0)))^(1/10)-1)*100)</f>
        <v>12.79448730054995</v>
      </c>
      <c r="W577" s="760">
        <f>IF(OR(U577&lt;=0,U577="n/a",V577&lt;=0,V577="n/a"),"n/a",U577/V577)</f>
        <v>1.4588222400080115</v>
      </c>
      <c r="X577" s="761">
        <f>IF(OR(AJ577&lt;=0,AJ577="n/a",U577&lt;=0,U577="n/a"),"n/a",U577/AJ577)</f>
        <v>0.88880393445439676</v>
      </c>
      <c r="Y577" s="714"/>
      <c r="Z577" s="703">
        <f>IF(OR(AC577&lt;0.01,AC577="n/a"),"n/a",M577/AC577*100)</f>
        <v>30.848329048843187</v>
      </c>
      <c r="AA577" s="959">
        <f>IF(OR(AC577&lt;0.01,AC577="n/a"),"n/a",I577/AC577)</f>
        <v>27.339331619537273</v>
      </c>
      <c r="AB577" s="960">
        <v>12</v>
      </c>
      <c r="AC577" s="938">
        <v>3.89</v>
      </c>
      <c r="AD577" s="938">
        <v>1.52</v>
      </c>
      <c r="AE577" s="938">
        <v>1.07</v>
      </c>
      <c r="AF577" s="938">
        <v>36.340000000000003</v>
      </c>
      <c r="AG577" s="940" t="s">
        <v>137</v>
      </c>
      <c r="AH577" s="938">
        <v>55.800000000000004</v>
      </c>
      <c r="AI577" s="938">
        <v>17.43</v>
      </c>
      <c r="AJ577" s="938">
        <v>21</v>
      </c>
      <c r="AK577" s="938">
        <v>18</v>
      </c>
      <c r="AL577" s="951">
        <v>4230</v>
      </c>
      <c r="AM577" s="945">
        <v>2.5</v>
      </c>
      <c r="AN577" s="938">
        <v>1.21</v>
      </c>
      <c r="AO577" s="802">
        <f>IF(U577="n/a","n/a",IF(AA577&lt;0,"n/a",IF(AA577="n/a","n/a",J577+U577-AA577)))</f>
        <v>-7.5460992075605269</v>
      </c>
      <c r="AP577" s="803">
        <f>IF(U577="n/a","n/a",J577+U577)</f>
        <v>19.793232411976746</v>
      </c>
      <c r="AQ577" s="961">
        <f>IF(OR(AC577&lt;0.01,AF577="n/a"),"n/a",(I577/SQRT(22.5*AC577*(I577/AF577))-1)*100)</f>
        <v>564.50025033152519</v>
      </c>
      <c r="AR577" s="703">
        <f>INDEX(Historical!$C$7:$C$1439,MATCH(B577,Historical!$B$7:$B$1450,0))*IF(AH577="n/a",1.03,IF(AH577&lt;0,1.01,IF(AH577&gt;10,1.1,(1+AH577/100))))</f>
        <v>0.88000000000000012</v>
      </c>
      <c r="AS577" s="959">
        <f>IF($AI577="n/a",1.03*AR577,IF($AI577&lt;0,1.01*AR577,IF($AI577&gt;10,1.1*AR577,(1+$AI577/100)*AR577)))</f>
        <v>0.96800000000000019</v>
      </c>
      <c r="AT577" s="959">
        <f>IF($AK577="n/a",1.03*AS577,IF($AK577&lt;0,1.01*AS577,IF($AK577&gt;10,1.1*AS577,(1+$AK577/100)*AS577)))</f>
        <v>1.0648000000000002</v>
      </c>
      <c r="AU577" s="959">
        <f>IF($AK577="n/a",1.03*AT577,IF($AK577&lt;0,1.01*AT577,IF($AK577&gt;10,1.1*AT577,(1+$AK577/100)*AT577)))</f>
        <v>1.1712800000000003</v>
      </c>
      <c r="AV577" s="959">
        <f>IF($AK577="n/a",1.03*AU577,IF($AK577&lt;0,1.01*AU577,IF($AK577&gt;10,1.1*AU577,(1+$AK577/100)*AU577)))</f>
        <v>1.2884080000000004</v>
      </c>
      <c r="AW577" s="703">
        <f>SUM(AR577:AV577)</f>
        <v>5.3724880000000015</v>
      </c>
      <c r="AX577" s="810">
        <f>AW577/I577*100</f>
        <v>5.0517047484720283</v>
      </c>
      <c r="AY577" s="1017">
        <v>1.04</v>
      </c>
      <c r="AZ577" s="945">
        <v>22.759999999999998</v>
      </c>
      <c r="BA577" s="945">
        <v>-26.61</v>
      </c>
      <c r="BB577" s="945">
        <v>-13.900000000000002</v>
      </c>
      <c r="BC577" s="945">
        <v>-7.1800000000000006</v>
      </c>
      <c r="BE577" s="666">
        <v>2011</v>
      </c>
      <c r="BF577" s="971">
        <f>IF(BE577&gt;2008,0,IF(BE577&gt;2001,1,IF(BE577&gt;1990,2,IF(BE577&gt;1980,3,IF(BE577&gt;1973,4,IF(BE577&gt;1970,5,IF(BE577&gt;1960,6,IF(BE577&gt;1958,7,IF(BE577&gt;1953,8,9)))))))))</f>
        <v>0</v>
      </c>
      <c r="BG577" s="955" t="s">
        <v>137</v>
      </c>
      <c r="BH577" s="937"/>
    </row>
    <row r="578" spans="1:60" ht="11.25" customHeight="1" x14ac:dyDescent="0.2">
      <c r="A578" s="944" t="s">
        <v>1500</v>
      </c>
      <c r="B578" s="948" t="s">
        <v>1501</v>
      </c>
      <c r="C578" s="1013" t="s">
        <v>4216</v>
      </c>
      <c r="D578" s="1013" t="s">
        <v>4344</v>
      </c>
      <c r="E578" s="792">
        <v>7</v>
      </c>
      <c r="F578" s="1227">
        <v>702</v>
      </c>
      <c r="G578" s="1227" t="s">
        <v>106</v>
      </c>
      <c r="H578" s="1227" t="s">
        <v>106</v>
      </c>
      <c r="I578" s="947">
        <v>58.49</v>
      </c>
      <c r="J578" s="703">
        <f>(M578/I578)*100</f>
        <v>3.2826124123781844</v>
      </c>
      <c r="K578" s="950">
        <v>0.48</v>
      </c>
      <c r="L578" s="960">
        <v>4</v>
      </c>
      <c r="M578" s="694">
        <f>K578*L578</f>
        <v>1.92</v>
      </c>
      <c r="N578" s="943" t="s">
        <v>285</v>
      </c>
      <c r="O578" s="795">
        <v>0.4</v>
      </c>
      <c r="P578" s="934">
        <v>43649</v>
      </c>
      <c r="Q578" s="934">
        <v>43670</v>
      </c>
      <c r="R578" s="694">
        <f>(K578-O578)/O578*100</f>
        <v>19.999999999999989</v>
      </c>
      <c r="S578" s="759">
        <f>IF(INDEX(Historical!$D$7:$D$1439,MATCH(B578,Historical!$B$7:$B$1450,0))=0,"n/a",(INDEX(Historical!$C$7:$C$1439,MATCH(B578,Historical!$B$7:$B$1450,0))/INDEX(Historical!$D$7:$D$1439,MATCH(B578,Historical!$B$7:$B$1450,0))-1)*100)</f>
        <v>53.846153846153832</v>
      </c>
      <c r="T578" s="759">
        <f>IF(INDEX(Historical!$F$7:$F$1432,MATCH(B578,Historical!$B$7:$B$1450,0))=0,"n/a",((INDEX(Historical!$C$7:$C$1439,MATCH(B578,Historical!$B$7:$B$1450,0))/INDEX(Historical!$F$7:$F$1432,MATCH(B578,Historical!$B$7:$B$1450,0)))^(1/3)-1)*100)</f>
        <v>20.25709773288682</v>
      </c>
      <c r="U578" s="759">
        <f>IF(INDEX(Historical!$H$7:$H$1432,MATCH(B578,Historical!$B$7:$B$1450,0))=0,"n/a",((INDEX(Historical!$C$7:$C$1439,MATCH(B578,Historical!$B$7:$B$1450,0))/INDEX(Historical!$H$7:$H$1432,MATCH(B578,Historical!$B$7:$B$1450,0)))^(1/5)-1)*100)</f>
        <v>31.95079107728942</v>
      </c>
      <c r="V578" s="759" t="str">
        <f>IF(INDEX(Historical!$O$7:$O$1432,MATCH(B578,Historical!$B$7:$B$1450,0))=0,"n/a",((INDEX(Historical!$C$7:$C$1439,MATCH(B578,Historical!$B$7:$B$1450,0))/INDEX(Historical!$O$7:$O$1432,MATCH(B578,Historical!$B$7:$B$1450,0)))^(1/10)-1)*100)</f>
        <v>n/a</v>
      </c>
      <c r="W578" s="760" t="str">
        <f>IF(OR(U578&lt;=0,U578="n/a",V578&lt;=0,V578="n/a"),"n/a",U578/V578)</f>
        <v>n/a</v>
      </c>
      <c r="X578" s="761">
        <f>IF(OR(AJ578&lt;=0,AJ578="n/a",U578&lt;=0,U578="n/a"),"n/a",U578/AJ578)</f>
        <v>1.6136763170348192</v>
      </c>
      <c r="Y578" s="727"/>
      <c r="Z578" s="703">
        <f>IF(OR(AC578&lt;0.01,AC578="n/a"),"n/a",M578/AC578*100)</f>
        <v>42.197802197802197</v>
      </c>
      <c r="AA578" s="959">
        <f>IF(OR(AC578&lt;0.01,AC578="n/a"),"n/a",I578/AC578)</f>
        <v>12.854945054945055</v>
      </c>
      <c r="AB578" s="960">
        <v>4</v>
      </c>
      <c r="AC578" s="938">
        <v>4.55</v>
      </c>
      <c r="AD578" s="938">
        <v>0.96</v>
      </c>
      <c r="AE578" s="938">
        <v>2.37</v>
      </c>
      <c r="AF578" s="938">
        <v>13.37</v>
      </c>
      <c r="AG578" s="938">
        <v>81</v>
      </c>
      <c r="AH578" s="938">
        <v>27.900000000000002</v>
      </c>
      <c r="AI578" s="938">
        <v>11.49</v>
      </c>
      <c r="AJ578" s="938">
        <v>19.8</v>
      </c>
      <c r="AK578" s="938">
        <v>13.669999999999998</v>
      </c>
      <c r="AL578" s="951">
        <v>14580</v>
      </c>
      <c r="AM578" s="945">
        <v>0.2</v>
      </c>
      <c r="AN578" s="938">
        <v>1.64</v>
      </c>
      <c r="AO578" s="802">
        <f>IF(U578="n/a","n/a",IF(AA578&lt;0,"n/a",IF(AA578="n/a","n/a",J578+U578-AA578)))</f>
        <v>22.378458434722546</v>
      </c>
      <c r="AP578" s="803">
        <f>IF(U578="n/a","n/a",J578+U578)</f>
        <v>35.233403489667602</v>
      </c>
      <c r="AQ578" s="961">
        <f>IF(OR(AC578&lt;0.01,AF578="n/a"),"n/a",(I578/SQRT(22.5*AC578*(I578/AF578))-1)*100)</f>
        <v>176.38187381038608</v>
      </c>
      <c r="AR578" s="703">
        <f>INDEX(Historical!$C$7:$C$1439,MATCH(B578,Historical!$B$7:$B$1450,0))*IF(AH578="n/a",1.03,IF(AH578&lt;0,1.01,IF(AH578&gt;10,1.1,(1+AH578/100))))</f>
        <v>1.32</v>
      </c>
      <c r="AS578" s="959">
        <f>IF($AI578="n/a",1.03*AR578,IF($AI578&lt;0,1.01*AR578,IF($AI578&gt;10,1.1*AR578,(1+$AI578/100)*AR578)))</f>
        <v>1.4520000000000002</v>
      </c>
      <c r="AT578" s="959">
        <f>IF($AK578="n/a",1.03*AS578,IF($AK578&lt;0,1.01*AS578,IF($AK578&gt;10,1.1*AS578,(1+$AK578/100)*AS578)))</f>
        <v>1.5972000000000004</v>
      </c>
      <c r="AU578" s="959">
        <f>IF($AK578="n/a",1.03*AT578,IF($AK578&lt;0,1.01*AT578,IF($AK578&gt;10,1.1*AT578,(1+$AK578/100)*AT578)))</f>
        <v>1.7569200000000005</v>
      </c>
      <c r="AV578" s="959">
        <f>IF($AK578="n/a",1.03*AU578,IF($AK578&lt;0,1.01*AU578,IF($AK578&gt;10,1.1*AU578,(1+$AK578/100)*AU578)))</f>
        <v>1.9326120000000007</v>
      </c>
      <c r="AW578" s="703">
        <f>SUM(AR578:AV578)</f>
        <v>8.0587320000000027</v>
      </c>
      <c r="AX578" s="810">
        <f>AW578/I578*100</f>
        <v>13.777965464181916</v>
      </c>
      <c r="AY578" s="1017">
        <v>1.46</v>
      </c>
      <c r="AZ578" s="945">
        <v>7.32</v>
      </c>
      <c r="BA578" s="945">
        <v>-33.589999999999996</v>
      </c>
      <c r="BB578" s="945">
        <v>-4.3600000000000003</v>
      </c>
      <c r="BC578" s="945">
        <v>-12.19</v>
      </c>
      <c r="BE578" s="666">
        <v>2013</v>
      </c>
      <c r="BF578" s="971">
        <f>IF(BE578&gt;2008,0,IF(BE578&gt;2001,1,IF(BE578&gt;1990,2,IF(BE578&gt;1980,3,IF(BE578&gt;1973,4,IF(BE578&gt;1970,5,IF(BE578&gt;1960,6,IF(BE578&gt;1958,7,IF(BE578&gt;1953,8,9)))))))))</f>
        <v>0</v>
      </c>
      <c r="BG578" s="955">
        <v>13.5</v>
      </c>
      <c r="BH578" s="937"/>
    </row>
    <row r="579" spans="1:60" ht="11.25" customHeight="1" x14ac:dyDescent="0.2">
      <c r="A579" s="944" t="s">
        <v>1510</v>
      </c>
      <c r="B579" s="948" t="s">
        <v>1511</v>
      </c>
      <c r="C579" s="1013" t="s">
        <v>108</v>
      </c>
      <c r="D579" s="1013" t="s">
        <v>4361</v>
      </c>
      <c r="E579" s="792">
        <v>8</v>
      </c>
      <c r="F579" s="1227">
        <v>606</v>
      </c>
      <c r="G579" s="1170" t="s">
        <v>106</v>
      </c>
      <c r="H579" s="1170" t="s">
        <v>106</v>
      </c>
      <c r="I579" s="947">
        <v>98</v>
      </c>
      <c r="J579" s="703">
        <f>(M579/I579)*100</f>
        <v>2.8571428571428572</v>
      </c>
      <c r="K579" s="950">
        <v>0.7</v>
      </c>
      <c r="L579" s="960">
        <v>4</v>
      </c>
      <c r="M579" s="694">
        <f>K579*L579</f>
        <v>2.8</v>
      </c>
      <c r="N579" s="943" t="s">
        <v>146</v>
      </c>
      <c r="O579" s="795">
        <v>0.6</v>
      </c>
      <c r="P579" s="934">
        <v>43720</v>
      </c>
      <c r="Q579" s="934">
        <v>43739</v>
      </c>
      <c r="R579" s="694">
        <f>(K579-O579)/O579*100</f>
        <v>16.666666666666664</v>
      </c>
      <c r="S579" s="759">
        <f>IF(INDEX(Historical!$D$7:$D$1439,MATCH(B579,Historical!$B$7:$B$1450,0))=0,"n/a",(INDEX(Historical!$C$7:$C$1439,MATCH(B579,Historical!$B$7:$B$1450,0))/INDEX(Historical!$D$7:$D$1439,MATCH(B579,Historical!$B$7:$B$1450,0))-1)*100)</f>
        <v>24.358974358974361</v>
      </c>
      <c r="T579" s="759">
        <f>IF(INDEX(Historical!$F$7:$F$1432,MATCH(B579,Historical!$B$7:$B$1450,0))=0,"n/a",((INDEX(Historical!$C$7:$C$1439,MATCH(B579,Historical!$B$7:$B$1450,0))/INDEX(Historical!$F$7:$F$1432,MATCH(B579,Historical!$B$7:$B$1450,0)))^(1/3)-1)*100)</f>
        <v>12.023089984572778</v>
      </c>
      <c r="U579" s="759">
        <f>IF(INDEX(Historical!$H$7:$H$1432,MATCH(B579,Historical!$B$7:$B$1450,0))=0,"n/a",((INDEX(Historical!$C$7:$C$1439,MATCH(B579,Historical!$B$7:$B$1450,0))/INDEX(Historical!$H$7:$H$1432,MATCH(B579,Historical!$B$7:$B$1450,0)))^(1/5)-1)*100)</f>
        <v>9.7206520442751021</v>
      </c>
      <c r="V579" s="759">
        <f>IF(INDEX(Historical!$O$7:$O$1432,MATCH(B579,Historical!$B$7:$B$1450,0))=0,"n/a",((INDEX(Historical!$C$7:$C$1439,MATCH(B579,Historical!$B$7:$B$1450,0))/INDEX(Historical!$O$7:$O$1432,MATCH(B579,Historical!$B$7:$B$1450,0)))^(1/10)-1)*100)</f>
        <v>5.6472922994543762</v>
      </c>
      <c r="W579" s="760">
        <f>IF(OR(U579&lt;=0,U579="n/a",V579&lt;=0,V579="n/a"),"n/a",U579/V579)</f>
        <v>1.7212942997858074</v>
      </c>
      <c r="X579" s="761">
        <f>IF(OR(AJ579&lt;=0,AJ579="n/a",U579&lt;=0,U579="n/a"),"n/a",U579/AJ579)</f>
        <v>0.56515418862064548</v>
      </c>
      <c r="Y579" s="717"/>
      <c r="Z579" s="703">
        <f>IF(OR(AC579&lt;0.01,AC579="n/a"),"n/a",M579/AC579*100)</f>
        <v>42.944785276073624</v>
      </c>
      <c r="AA579" s="959">
        <f>IF(OR(AC579&lt;0.01,AC579="n/a"),"n/a",I579/AC579)</f>
        <v>15.030674846625768</v>
      </c>
      <c r="AB579" s="960">
        <v>12</v>
      </c>
      <c r="AC579" s="938">
        <v>6.52</v>
      </c>
      <c r="AD579" s="938" t="s">
        <v>137</v>
      </c>
      <c r="AE579" s="938">
        <v>3.34</v>
      </c>
      <c r="AF579" s="938">
        <v>2.2200000000000002</v>
      </c>
      <c r="AG579" s="938">
        <v>15.6</v>
      </c>
      <c r="AH579" s="938">
        <v>41</v>
      </c>
      <c r="AI579" s="938">
        <v>7.24</v>
      </c>
      <c r="AJ579" s="938">
        <v>17.2</v>
      </c>
      <c r="AK579" s="938">
        <v>-0.91</v>
      </c>
      <c r="AL579" s="951">
        <v>21440</v>
      </c>
      <c r="AM579" s="945">
        <v>0.4</v>
      </c>
      <c r="AN579" s="940">
        <v>11.07</v>
      </c>
      <c r="AO579" s="802">
        <f>IF(U579="n/a","n/a",IF(AA579&lt;0,"n/a",IF(AA579="n/a","n/a",J579+U579-AA579)))</f>
        <v>-2.4528799452078083</v>
      </c>
      <c r="AP579" s="803">
        <f>IF(U579="n/a","n/a",J579+U579)</f>
        <v>12.57779490141796</v>
      </c>
      <c r="AQ579" s="961">
        <f>IF(OR(AC579&lt;0.01,AF579="n/a"),"n/a",(I579/SQRT(22.5*AC579*(I579/AF579))-1)*100)</f>
        <v>21.779578947665755</v>
      </c>
      <c r="AR579" s="703">
        <f>INDEX(Historical!$C$7:$C$1439,MATCH(B579,Historical!$B$7:$B$1450,0))*IF(AH579="n/a",1.03,IF(AH579&lt;0,1.01,IF(AH579&gt;10,1.1,(1+AH579/100))))</f>
        <v>2.1339999999999999</v>
      </c>
      <c r="AS579" s="959">
        <f>IF($AI579="n/a",1.03*AR579,IF($AI579&lt;0,1.01*AR579,IF($AI579&gt;10,1.1*AR579,(1+$AI579/100)*AR579)))</f>
        <v>2.2885016</v>
      </c>
      <c r="AT579" s="959">
        <f>IF($AK579="n/a",1.03*AS579,IF($AK579&lt;0,1.01*AS579,IF($AK579&gt;10,1.1*AS579,(1+$AK579/100)*AS579)))</f>
        <v>2.3113866160000001</v>
      </c>
      <c r="AU579" s="959">
        <f>IF($AK579="n/a",1.03*AT579,IF($AK579&lt;0,1.01*AT579,IF($AK579&gt;10,1.1*AT579,(1+$AK579/100)*AT579)))</f>
        <v>2.3345004821600002</v>
      </c>
      <c r="AV579" s="959">
        <f>IF($AK579="n/a",1.03*AU579,IF($AK579&lt;0,1.01*AU579,IF($AK579&gt;10,1.1*AU579,(1+$AK579/100)*AU579)))</f>
        <v>2.3578454869816001</v>
      </c>
      <c r="AW579" s="703">
        <f>SUM(AR579:AV579)</f>
        <v>11.426234185141599</v>
      </c>
      <c r="AX579" s="810">
        <f>AW579/I579*100</f>
        <v>11.659422637899592</v>
      </c>
      <c r="AY579" s="1017">
        <v>1.17</v>
      </c>
      <c r="AZ579" s="945">
        <v>29.020000000000003</v>
      </c>
      <c r="BA579" s="945">
        <v>-13.07</v>
      </c>
      <c r="BB579" s="945">
        <v>8.36</v>
      </c>
      <c r="BC579" s="945">
        <v>6.9099999999999993</v>
      </c>
      <c r="BE579" s="666">
        <v>2012</v>
      </c>
      <c r="BF579" s="971">
        <f>IF(BE579&gt;2008,0,IF(BE579&gt;2001,1,IF(BE579&gt;1990,2,IF(BE579&gt;1980,3,IF(BE579&gt;1973,4,IF(BE579&gt;1970,5,IF(BE579&gt;1960,6,IF(BE579&gt;1958,7,IF(BE579&gt;1953,8,9)))))))))</f>
        <v>0</v>
      </c>
      <c r="BG579" s="955">
        <v>1.0999999999999999</v>
      </c>
      <c r="BH579" s="937"/>
    </row>
    <row r="580" spans="1:60" ht="11.25" customHeight="1" x14ac:dyDescent="0.2">
      <c r="A580" s="936" t="s">
        <v>308</v>
      </c>
      <c r="B580" s="948" t="s">
        <v>309</v>
      </c>
      <c r="C580" s="1013" t="s">
        <v>123</v>
      </c>
      <c r="D580" s="1013" t="s">
        <v>4382</v>
      </c>
      <c r="E580" s="792">
        <v>46</v>
      </c>
      <c r="F580" s="1227">
        <v>47</v>
      </c>
      <c r="G580" s="1227" t="s">
        <v>37</v>
      </c>
      <c r="H580" s="1227" t="s">
        <v>37</v>
      </c>
      <c r="I580" s="938">
        <v>54.38</v>
      </c>
      <c r="J580" s="703">
        <f>(M580/I580)*100</f>
        <v>2.9422581831555719</v>
      </c>
      <c r="K580" s="950">
        <v>0.4</v>
      </c>
      <c r="L580" s="960">
        <v>4</v>
      </c>
      <c r="M580" s="694">
        <f>K580*L580</f>
        <v>1.6</v>
      </c>
      <c r="N580" s="943" t="s">
        <v>273</v>
      </c>
      <c r="O580" s="795">
        <v>0.38</v>
      </c>
      <c r="P580" s="934">
        <v>43462</v>
      </c>
      <c r="Q580" s="934">
        <v>43507</v>
      </c>
      <c r="R580" s="694">
        <f>(K580-O580)/O580*100</f>
        <v>5.2631578947368469</v>
      </c>
      <c r="S580" s="759">
        <f>IF(INDEX(Historical!$D$7:$D$1439,MATCH(B580,Historical!$B$7:$B$1450,0))=0,"n/a",(INDEX(Historical!$C$7:$C$1439,MATCH(B580,Historical!$B$7:$B$1450,0))/INDEX(Historical!$D$7:$D$1439,MATCH(B580,Historical!$B$7:$B$1450,0))-1)*100)</f>
        <v>0.66225165562914245</v>
      </c>
      <c r="T580" s="759">
        <f>IF(INDEX(Historical!$F$7:$F$1432,MATCH(B580,Historical!$B$7:$B$1450,0))=0,"n/a",((INDEX(Historical!$C$7:$C$1439,MATCH(B580,Historical!$B$7:$B$1450,0))/INDEX(Historical!$F$7:$F$1432,MATCH(B580,Historical!$B$7:$B$1450,0)))^(1/3)-1)*100)</f>
        <v>0.66668635521671682</v>
      </c>
      <c r="U580" s="759">
        <f>IF(INDEX(Historical!$H$7:$H$1432,MATCH(B580,Historical!$B$7:$B$1450,0))=0,"n/a",((INDEX(Historical!$C$7:$C$1439,MATCH(B580,Historical!$B$7:$B$1450,0))/INDEX(Historical!$H$7:$H$1432,MATCH(B580,Historical!$B$7:$B$1450,0)))^(1/5)-1)*100)</f>
        <v>0.67120120767354408</v>
      </c>
      <c r="V580" s="759">
        <f>IF(INDEX(Historical!$O$7:$O$1432,MATCH(B580,Historical!$B$7:$B$1450,0))=0,"n/a",((INDEX(Historical!$C$7:$C$1439,MATCH(B580,Historical!$B$7:$B$1450,0))/INDEX(Historical!$O$7:$O$1432,MATCH(B580,Historical!$B$7:$B$1450,0)))^(1/10)-1)*100)</f>
        <v>1.4979403088807741</v>
      </c>
      <c r="W580" s="760">
        <f>IF(OR(U580&lt;=0,U580="n/a",V580&lt;=0,V580="n/a"),"n/a",U580/V580)</f>
        <v>0.44808274648477142</v>
      </c>
      <c r="X580" s="761">
        <f>IF(OR(AJ580&lt;=0,AJ580="n/a",U580&lt;=0,U580="n/a"),"n/a",U580/AJ580)</f>
        <v>1.7994670447011907E-2</v>
      </c>
      <c r="Y580" s="732"/>
      <c r="Z580" s="703">
        <f>IF(OR(AC580&lt;0.01,AC580="n/a"),"n/a",M580/AC580*100)</f>
        <v>21.419009370816603</v>
      </c>
      <c r="AA580" s="959">
        <f>IF(OR(AC580&lt;0.01,AC580="n/a"),"n/a",I580/AC580)</f>
        <v>7.2797858099062926</v>
      </c>
      <c r="AB580" s="960">
        <v>12</v>
      </c>
      <c r="AC580" s="938">
        <v>7.47</v>
      </c>
      <c r="AD580" s="938" t="s">
        <v>137</v>
      </c>
      <c r="AE580" s="938">
        <v>0.68</v>
      </c>
      <c r="AF580" s="938">
        <v>1.71</v>
      </c>
      <c r="AG580" s="938">
        <v>24.099999999999998</v>
      </c>
      <c r="AH580" s="938">
        <v>109.60000000000001</v>
      </c>
      <c r="AI580" s="938">
        <v>-6.1400000000000006</v>
      </c>
      <c r="AJ580" s="938">
        <v>37.299999999999997</v>
      </c>
      <c r="AK580" s="938">
        <v>-3.92</v>
      </c>
      <c r="AL580" s="951">
        <v>17160</v>
      </c>
      <c r="AM580" s="945">
        <v>0.70000000000000007</v>
      </c>
      <c r="AN580" s="938">
        <v>0.43</v>
      </c>
      <c r="AO580" s="802">
        <f>IF(U580="n/a","n/a",IF(AA580&lt;0,"n/a",IF(AA580="n/a","n/a",J580+U580-AA580)))</f>
        <v>-3.6663264190771767</v>
      </c>
      <c r="AP580" s="803">
        <f>IF(U580="n/a","n/a",J580+U580)</f>
        <v>3.6134593908291159</v>
      </c>
      <c r="AQ580" s="961">
        <f>IF(OR(AC580&lt;0.01,AF580="n/a"),"n/a",(I580/SQRT(22.5*AC580*(I580/AF580))-1)*100)</f>
        <v>-25.618300533472738</v>
      </c>
      <c r="AR580" s="703">
        <f>INDEX(Historical!$C$7:$C$1439,MATCH(B580,Historical!$B$7:$B$1450,0))*IF(AH580="n/a",1.03,IF(AH580&lt;0,1.01,IF(AH580&gt;10,1.1,(1+AH580/100))))</f>
        <v>1.6720000000000002</v>
      </c>
      <c r="AS580" s="959">
        <f>IF($AI580="n/a",1.03*AR580,IF($AI580&lt;0,1.01*AR580,IF($AI580&gt;10,1.1*AR580,(1+$AI580/100)*AR580)))</f>
        <v>1.6887200000000002</v>
      </c>
      <c r="AT580" s="959">
        <f>IF($AK580="n/a",1.03*AS580,IF($AK580&lt;0,1.01*AS580,IF($AK580&gt;10,1.1*AS580,(1+$AK580/100)*AS580)))</f>
        <v>1.7056072000000002</v>
      </c>
      <c r="AU580" s="959">
        <f>IF($AK580="n/a",1.03*AT580,IF($AK580&lt;0,1.01*AT580,IF($AK580&gt;10,1.1*AT580,(1+$AK580/100)*AT580)))</f>
        <v>1.7226632720000001</v>
      </c>
      <c r="AV580" s="959">
        <f>IF($AK580="n/a",1.03*AU580,IF($AK580&lt;0,1.01*AU580,IF($AK580&gt;10,1.1*AU580,(1+$AK580/100)*AU580)))</f>
        <v>1.73988990472</v>
      </c>
      <c r="AW580" s="703">
        <f>SUM(AR580:AV580)</f>
        <v>8.5288803767200001</v>
      </c>
      <c r="AX580" s="810">
        <f>AW580/I580*100</f>
        <v>15.683855050974623</v>
      </c>
      <c r="AY580" s="1017">
        <v>1.62</v>
      </c>
      <c r="AZ580" s="945">
        <v>15.379999999999999</v>
      </c>
      <c r="BA580" s="945">
        <v>-19.75</v>
      </c>
      <c r="BB580" s="945">
        <v>1.72</v>
      </c>
      <c r="BC580" s="945">
        <v>-4.71</v>
      </c>
      <c r="BE580" s="666">
        <v>1974</v>
      </c>
      <c r="BF580" s="971">
        <f>IF(BE580&gt;2008,0,IF(BE580&gt;2001,1,IF(BE580&gt;1990,2,IF(BE580&gt;1980,3,IF(BE580&gt;1973,4,IF(BE580&gt;1970,5,IF(BE580&gt;1960,6,IF(BE580&gt;1958,7,IF(BE580&gt;1953,8,9)))))))))</f>
        <v>4</v>
      </c>
      <c r="BG580" s="955">
        <v>13.200000000000001</v>
      </c>
      <c r="BH580" s="937"/>
    </row>
    <row r="581" spans="1:60" ht="11.25" customHeight="1" x14ac:dyDescent="0.2">
      <c r="A581" s="944" t="s">
        <v>717</v>
      </c>
      <c r="B581" s="948" t="s">
        <v>718</v>
      </c>
      <c r="C581" s="1013" t="s">
        <v>128</v>
      </c>
      <c r="D581" s="1013" t="s">
        <v>193</v>
      </c>
      <c r="E581" s="792">
        <v>19</v>
      </c>
      <c r="F581" s="1227">
        <v>173</v>
      </c>
      <c r="G581" s="1227" t="s">
        <v>106</v>
      </c>
      <c r="H581" s="1227" t="s">
        <v>106</v>
      </c>
      <c r="I581" s="947">
        <v>39.979999999999997</v>
      </c>
      <c r="J581" s="703">
        <f>(M581/I581)*100</f>
        <v>3.7018509254627316</v>
      </c>
      <c r="K581" s="950">
        <v>0.37</v>
      </c>
      <c r="L581" s="960">
        <v>4</v>
      </c>
      <c r="M581" s="694">
        <f>K581*L581</f>
        <v>1.48</v>
      </c>
      <c r="N581" s="943" t="s">
        <v>136</v>
      </c>
      <c r="O581" s="795">
        <v>0.36499999999999999</v>
      </c>
      <c r="P581" s="934">
        <v>43518</v>
      </c>
      <c r="Q581" s="934">
        <v>43537</v>
      </c>
      <c r="R581" s="694">
        <f>(K581-O581)/O581*100</f>
        <v>1.3698630136986314</v>
      </c>
      <c r="S581" s="759">
        <f>IF(INDEX(Historical!$D$7:$D$1439,MATCH(B581,Historical!$B$7:$B$1450,0))=0,"n/a",(INDEX(Historical!$C$7:$C$1439,MATCH(B581,Historical!$B$7:$B$1450,0))/INDEX(Historical!$D$7:$D$1439,MATCH(B581,Historical!$B$7:$B$1450,0))-1)*100)</f>
        <v>1.388888888888884</v>
      </c>
      <c r="T581" s="759">
        <f>IF(INDEX(Historical!$F$7:$F$1432,MATCH(B581,Historical!$B$7:$B$1450,0))=0,"n/a",((INDEX(Historical!$C$7:$C$1439,MATCH(B581,Historical!$B$7:$B$1450,0))/INDEX(Historical!$F$7:$F$1432,MATCH(B581,Historical!$B$7:$B$1450,0)))^(1/3)-1)*100)</f>
        <v>1.4086357131201765</v>
      </c>
      <c r="U581" s="759">
        <f>IF(INDEX(Historical!$H$7:$H$1432,MATCH(B581,Historical!$B$7:$B$1450,0))=0,"n/a",((INDEX(Historical!$C$7:$C$1439,MATCH(B581,Historical!$B$7:$B$1450,0))/INDEX(Historical!$H$7:$H$1432,MATCH(B581,Historical!$B$7:$B$1450,0)))^(1/5)-1)*100)</f>
        <v>4.0002353139918068</v>
      </c>
      <c r="V581" s="759">
        <f>IF(INDEX(Historical!$O$7:$O$1432,MATCH(B581,Historical!$B$7:$B$1450,0))=0,"n/a",((INDEX(Historical!$C$7:$C$1439,MATCH(B581,Historical!$B$7:$B$1450,0))/INDEX(Historical!$O$7:$O$1432,MATCH(B581,Historical!$B$7:$B$1450,0)))^(1/10)-1)*100)</f>
        <v>12.743111905242532</v>
      </c>
      <c r="W581" s="760">
        <f>IF(OR(U581&lt;=0,U581="n/a",V581&lt;=0,V581="n/a"),"n/a",U581/V581)</f>
        <v>0.31391353569971436</v>
      </c>
      <c r="X581" s="761" t="str">
        <f>IF(OR(AJ581&lt;=0,AJ581="n/a",U581&lt;=0,U581="n/a"),"n/a",U581/AJ581)</f>
        <v>n/a</v>
      </c>
      <c r="Y581" s="717"/>
      <c r="Z581" s="703">
        <f>IF(OR(AC581&lt;0.01,AC581="n/a"),"n/a",M581/AC581*100)</f>
        <v>64.912280701754383</v>
      </c>
      <c r="AA581" s="959">
        <f>IF(OR(AC581&lt;0.01,AC581="n/a"),"n/a",I581/AC581)</f>
        <v>17.535087719298247</v>
      </c>
      <c r="AB581" s="960">
        <v>12</v>
      </c>
      <c r="AC581" s="938">
        <v>2.2799999999999998</v>
      </c>
      <c r="AD581" s="938">
        <v>1.96</v>
      </c>
      <c r="AE581" s="938">
        <v>0.84</v>
      </c>
      <c r="AF581" s="938">
        <v>2.78</v>
      </c>
      <c r="AG581" s="938">
        <v>16</v>
      </c>
      <c r="AH581" s="938">
        <v>-33.200000000000003</v>
      </c>
      <c r="AI581" s="938">
        <v>8.5</v>
      </c>
      <c r="AJ581" s="938">
        <v>-18.3</v>
      </c>
      <c r="AK581" s="938">
        <v>9.09</v>
      </c>
      <c r="AL581" s="951">
        <v>2250</v>
      </c>
      <c r="AM581" s="945">
        <v>1.0999999999999999</v>
      </c>
      <c r="AN581" s="938">
        <v>0.49</v>
      </c>
      <c r="AO581" s="802">
        <f>IF(U581="n/a","n/a",IF(AA581&lt;0,"n/a",IF(AA581="n/a","n/a",J581+U581-AA581)))</f>
        <v>-9.8330014798437091</v>
      </c>
      <c r="AP581" s="803">
        <f>IF(U581="n/a","n/a",J581+U581)</f>
        <v>7.7020862394545384</v>
      </c>
      <c r="AQ581" s="961">
        <f>IF(OR(AC581&lt;0.01,AF581="n/a"),"n/a",(I581/SQRT(22.5*AC581*(I581/AF581))-1)*100)</f>
        <v>47.192306350342015</v>
      </c>
      <c r="AR581" s="703">
        <f>INDEX(Historical!$C$7:$C$1439,MATCH(B581,Historical!$B$7:$B$1450,0))*IF(AH581="n/a",1.03,IF(AH581&lt;0,1.01,IF(AH581&gt;10,1.1,(1+AH581/100))))</f>
        <v>1.4745999999999999</v>
      </c>
      <c r="AS581" s="959">
        <f>IF($AI581="n/a",1.03*AR581,IF($AI581&lt;0,1.01*AR581,IF($AI581&gt;10,1.1*AR581,(1+$AI581/100)*AR581)))</f>
        <v>1.5999409999999998</v>
      </c>
      <c r="AT581" s="959">
        <f>IF($AK581="n/a",1.03*AS581,IF($AK581&lt;0,1.01*AS581,IF($AK581&gt;10,1.1*AS581,(1+$AK581/100)*AS581)))</f>
        <v>1.7453756368999997</v>
      </c>
      <c r="AU581" s="959">
        <f>IF($AK581="n/a",1.03*AT581,IF($AK581&lt;0,1.01*AT581,IF($AK581&gt;10,1.1*AT581,(1+$AK581/100)*AT581)))</f>
        <v>1.9040302822942097</v>
      </c>
      <c r="AV581" s="959">
        <f>IF($AK581="n/a",1.03*AU581,IF($AK581&lt;0,1.01*AU581,IF($AK581&gt;10,1.1*AU581,(1+$AK581/100)*AU581)))</f>
        <v>2.0771066349547533</v>
      </c>
      <c r="AW581" s="703">
        <f>SUM(AR581:AV581)</f>
        <v>8.8010535541489627</v>
      </c>
      <c r="AX581" s="810">
        <f>AW581/I581*100</f>
        <v>22.013640705725273</v>
      </c>
      <c r="AY581" s="1017">
        <v>0.63</v>
      </c>
      <c r="AZ581" s="945">
        <v>14.13</v>
      </c>
      <c r="BA581" s="945">
        <v>-54.92</v>
      </c>
      <c r="BB581" s="945">
        <v>-14.46</v>
      </c>
      <c r="BC581" s="945">
        <v>-30.099999999999998</v>
      </c>
      <c r="BE581" s="666">
        <v>2001</v>
      </c>
      <c r="BF581" s="971">
        <f>IF(BE581&gt;2008,0,IF(BE581&gt;2001,1,IF(BE581&gt;1990,2,IF(BE581&gt;1980,3,IF(BE581&gt;1973,4,IF(BE581&gt;1970,5,IF(BE581&gt;1960,6,IF(BE581&gt;1958,7,IF(BE581&gt;1953,8,9)))))))))</f>
        <v>2</v>
      </c>
      <c r="BG581" s="955">
        <v>7.5</v>
      </c>
      <c r="BH581" s="937"/>
    </row>
    <row r="582" spans="1:60" ht="11.25" customHeight="1" x14ac:dyDescent="0.2">
      <c r="A582" s="944" t="s">
        <v>1518</v>
      </c>
      <c r="B582" s="948" t="s">
        <v>1519</v>
      </c>
      <c r="C582" s="1013" t="s">
        <v>4216</v>
      </c>
      <c r="D582" s="1013" t="s">
        <v>4352</v>
      </c>
      <c r="E582" s="792">
        <v>7</v>
      </c>
      <c r="F582" s="1227">
        <v>640</v>
      </c>
      <c r="G582" s="1227" t="s">
        <v>106</v>
      </c>
      <c r="H582" s="1227" t="s">
        <v>106</v>
      </c>
      <c r="I582" s="947">
        <v>168.72</v>
      </c>
      <c r="J582" s="703">
        <f>(M582/I582)*100</f>
        <v>0.37932669511616879</v>
      </c>
      <c r="K582" s="950">
        <v>0.16</v>
      </c>
      <c r="L582" s="960">
        <v>4</v>
      </c>
      <c r="M582" s="694">
        <f>K582*L582</f>
        <v>0.64</v>
      </c>
      <c r="N582" s="943" t="s">
        <v>149</v>
      </c>
      <c r="O582" s="795">
        <v>0.15</v>
      </c>
      <c r="P582" s="934">
        <v>43433</v>
      </c>
      <c r="Q582" s="934">
        <v>43455</v>
      </c>
      <c r="R582" s="694">
        <f>(K582-O582)/O582*100</f>
        <v>6.6666666666666732</v>
      </c>
      <c r="S582" s="759">
        <f>IF(INDEX(Historical!$D$7:$D$1439,MATCH(B582,Historical!$B$7:$B$1450,0))=0,"n/a",(INDEX(Historical!$C$7:$C$1439,MATCH(B582,Historical!$B$7:$B$1450,0))/INDEX(Historical!$D$7:$D$1439,MATCH(B582,Historical!$B$7:$B$1450,0))-1)*100)</f>
        <v>7.0175438596491002</v>
      </c>
      <c r="T582" s="759">
        <f>IF(INDEX(Historical!$F$7:$F$1432,MATCH(B582,Historical!$B$7:$B$1450,0))=0,"n/a",((INDEX(Historical!$C$7:$C$1439,MATCH(B582,Historical!$B$7:$B$1450,0))/INDEX(Historical!$F$7:$F$1432,MATCH(B582,Historical!$B$7:$B$1450,0)))^(1/3)-1)*100)</f>
        <v>17.606914407753237</v>
      </c>
      <c r="U582" s="759">
        <f>IF(INDEX(Historical!$H$7:$H$1432,MATCH(B582,Historical!$B$7:$B$1450,0))=0,"n/a",((INDEX(Historical!$C$7:$C$1439,MATCH(B582,Historical!$B$7:$B$1450,0))/INDEX(Historical!$H$7:$H$1432,MATCH(B582,Historical!$B$7:$B$1450,0)))^(1/5)-1)*100)</f>
        <v>14.496873612332051</v>
      </c>
      <c r="V582" s="759" t="str">
        <f>IF(INDEX(Historical!$O$7:$O$1432,MATCH(B582,Historical!$B$7:$B$1450,0))=0,"n/a",((INDEX(Historical!$C$7:$C$1439,MATCH(B582,Historical!$B$7:$B$1450,0))/INDEX(Historical!$O$7:$O$1432,MATCH(B582,Historical!$B$7:$B$1450,0)))^(1/10)-1)*100)</f>
        <v>n/a</v>
      </c>
      <c r="W582" s="760" t="str">
        <f>IF(OR(U582&lt;=0,U582="n/a",V582&lt;=0,V582="n/a"),"n/a",U582/V582)</f>
        <v>n/a</v>
      </c>
      <c r="X582" s="761">
        <f>IF(OR(AJ582&lt;=0,AJ582="n/a",U582&lt;=0,U582="n/a"),"n/a",U582/AJ582)</f>
        <v>0.27771788529371744</v>
      </c>
      <c r="Y582" s="712"/>
      <c r="Z582" s="703">
        <f>IF(OR(AC582&lt;0.01,AC582="n/a"),"n/a",M582/AC582*100)</f>
        <v>13.646055437100213</v>
      </c>
      <c r="AA582" s="959">
        <f>IF(OR(AC582&lt;0.01,AC582="n/a"),"n/a",I582/AC582)</f>
        <v>35.974413646055432</v>
      </c>
      <c r="AB582" s="960">
        <v>1</v>
      </c>
      <c r="AC582" s="938">
        <v>4.6900000000000004</v>
      </c>
      <c r="AD582" s="938">
        <v>3.54</v>
      </c>
      <c r="AE582" s="938">
        <v>9.86</v>
      </c>
      <c r="AF582" s="938">
        <v>10.97</v>
      </c>
      <c r="AG582" s="938">
        <v>35.299999999999997</v>
      </c>
      <c r="AH582" s="938">
        <v>30.9</v>
      </c>
      <c r="AI582" s="938">
        <v>34.160000000000004</v>
      </c>
      <c r="AJ582" s="938">
        <v>52.2</v>
      </c>
      <c r="AK582" s="938">
        <v>10.58</v>
      </c>
      <c r="AL582" s="951">
        <v>105820</v>
      </c>
      <c r="AM582" s="945">
        <v>0.4</v>
      </c>
      <c r="AN582" s="938">
        <v>0</v>
      </c>
      <c r="AO582" s="802">
        <f>IF(U582="n/a","n/a",IF(AA582&lt;0,"n/a",IF(AA582="n/a","n/a",J582+U582-AA582)))</f>
        <v>-21.098213338607213</v>
      </c>
      <c r="AP582" s="803">
        <f>IF(U582="n/a","n/a",J582+U582)</f>
        <v>14.876200307448219</v>
      </c>
      <c r="AQ582" s="961">
        <f>IF(OR(AC582&lt;0.01,AF582="n/a"),"n/a",(I582/SQRT(22.5*AC582*(I582/AF582))-1)*100)</f>
        <v>318.80216368815377</v>
      </c>
      <c r="AR582" s="703">
        <f>INDEX(Historical!$C$7:$C$1439,MATCH(B582,Historical!$B$7:$B$1450,0))*IF(AH582="n/a",1.03,IF(AH582&lt;0,1.01,IF(AH582&gt;10,1.1,(1+AH582/100))))</f>
        <v>0.67100000000000004</v>
      </c>
      <c r="AS582" s="959">
        <f>IF($AI582="n/a",1.03*AR582,IF($AI582&lt;0,1.01*AR582,IF($AI582&gt;10,1.1*AR582,(1+$AI582/100)*AR582)))</f>
        <v>0.73810000000000009</v>
      </c>
      <c r="AT582" s="959">
        <f>IF($AK582="n/a",1.03*AS582,IF($AK582&lt;0,1.01*AS582,IF($AK582&gt;10,1.1*AS582,(1+$AK582/100)*AS582)))</f>
        <v>0.81191000000000013</v>
      </c>
      <c r="AU582" s="959">
        <f>IF($AK582="n/a",1.03*AT582,IF($AK582&lt;0,1.01*AT582,IF($AK582&gt;10,1.1*AT582,(1+$AK582/100)*AT582)))</f>
        <v>0.89310100000000026</v>
      </c>
      <c r="AV582" s="959">
        <f>IF($AK582="n/a",1.03*AU582,IF($AK582&lt;0,1.01*AU582,IF($AK582&gt;10,1.1*AU582,(1+$AK582/100)*AU582)))</f>
        <v>0.98241110000000031</v>
      </c>
      <c r="AW582" s="703">
        <f>SUM(AR582:AV582)</f>
        <v>4.0965221000000005</v>
      </c>
      <c r="AX582" s="810">
        <f>AW582/I582*100</f>
        <v>2.4280002963489808</v>
      </c>
      <c r="AY582" s="1017">
        <v>2.06</v>
      </c>
      <c r="AZ582" s="945">
        <v>35.56</v>
      </c>
      <c r="BA582" s="945">
        <v>-42.370000000000005</v>
      </c>
      <c r="BB582" s="945">
        <v>7.7399999999999993</v>
      </c>
      <c r="BC582" s="945">
        <v>1.32</v>
      </c>
      <c r="BE582" s="666">
        <v>2013</v>
      </c>
      <c r="BF582" s="971">
        <f>IF(BE582&gt;2008,0,IF(BE582&gt;2001,1,IF(BE582&gt;1990,2,IF(BE582&gt;1980,3,IF(BE582&gt;1973,4,IF(BE582&gt;1970,5,IF(BE582&gt;1960,6,IF(BE582&gt;1958,7,IF(BE582&gt;1953,8,9)))))))))</f>
        <v>0</v>
      </c>
      <c r="BG582" s="955">
        <v>24.4</v>
      </c>
      <c r="BH582" s="937"/>
    </row>
    <row r="583" spans="1:60" ht="11.25" customHeight="1" x14ac:dyDescent="0.2">
      <c r="A583" s="936" t="s">
        <v>1516</v>
      </c>
      <c r="B583" s="948" t="s">
        <v>1517</v>
      </c>
      <c r="C583" s="1013" t="s">
        <v>108</v>
      </c>
      <c r="D583" s="1013" t="s">
        <v>4357</v>
      </c>
      <c r="E583" s="792">
        <v>10</v>
      </c>
      <c r="F583" s="1227">
        <v>329</v>
      </c>
      <c r="G583" s="1171" t="s">
        <v>37</v>
      </c>
      <c r="H583" s="1171" t="s">
        <v>37</v>
      </c>
      <c r="I583" s="947">
        <v>17.149999999999999</v>
      </c>
      <c r="J583" s="703">
        <f>(M583/I583)*100</f>
        <v>4.1982507288629742</v>
      </c>
      <c r="K583" s="950">
        <v>0.18</v>
      </c>
      <c r="L583" s="960">
        <v>4</v>
      </c>
      <c r="M583" s="694">
        <f>K583*L583</f>
        <v>0.72</v>
      </c>
      <c r="N583" s="943" t="s">
        <v>107</v>
      </c>
      <c r="O583" s="795">
        <v>0.17</v>
      </c>
      <c r="P583" s="934">
        <v>43496</v>
      </c>
      <c r="Q583" s="934">
        <v>43510</v>
      </c>
      <c r="R583" s="694">
        <f>(K583-O583)/O583*100</f>
        <v>5.8823529411764595</v>
      </c>
      <c r="S583" s="759">
        <f>IF(INDEX(Historical!$D$7:$D$1439,MATCH(B583,Historical!$B$7:$B$1450,0))=0,"n/a",(INDEX(Historical!$C$7:$C$1439,MATCH(B583,Historical!$B$7:$B$1450,0))/INDEX(Historical!$D$7:$D$1439,MATCH(B583,Historical!$B$7:$B$1450,0))-1)*100)</f>
        <v>6.25</v>
      </c>
      <c r="T583" s="759">
        <f>IF(INDEX(Historical!$F$7:$F$1432,MATCH(B583,Historical!$B$7:$B$1450,0))=0,"n/a",((INDEX(Historical!$C$7:$C$1439,MATCH(B583,Historical!$B$7:$B$1450,0))/INDEX(Historical!$F$7:$F$1432,MATCH(B583,Historical!$B$7:$B$1450,0)))^(1/3)-1)*100)</f>
        <v>6.6858844342181811</v>
      </c>
      <c r="U583" s="759">
        <f>IF(INDEX(Historical!$H$7:$H$1432,MATCH(B583,Historical!$B$7:$B$1450,0))=0,"n/a",((INDEX(Historical!$C$7:$C$1439,MATCH(B583,Historical!$B$7:$B$1450,0))/INDEX(Historical!$H$7:$H$1432,MATCH(B583,Historical!$B$7:$B$1450,0)))^(1/5)-1)*100)</f>
        <v>6.342724238285391</v>
      </c>
      <c r="V583" s="759">
        <f>IF(INDEX(Historical!$O$7:$O$1432,MATCH(B583,Historical!$B$7:$B$1450,0))=0,"n/a",((INDEX(Historical!$C$7:$C$1439,MATCH(B583,Historical!$B$7:$B$1450,0))/INDEX(Historical!$O$7:$O$1432,MATCH(B583,Historical!$B$7:$B$1450,0)))^(1/10)-1)*100)</f>
        <v>5.6865908080909522</v>
      </c>
      <c r="W583" s="760">
        <f>IF(OR(U583&lt;=0,U583="n/a",V583&lt;=0,V583="n/a"),"n/a",U583/V583)</f>
        <v>1.1153825644111555</v>
      </c>
      <c r="X583" s="761">
        <f>IF(OR(AJ583&lt;=0,AJ583="n/a",U583&lt;=0,U583="n/a"),"n/a",U583/AJ583)</f>
        <v>0.90610346261219865</v>
      </c>
      <c r="Y583" s="714"/>
      <c r="Z583" s="703">
        <f>IF(OR(AC583&lt;0.01,AC583="n/a"),"n/a",M583/AC583*100)</f>
        <v>71.287128712871279</v>
      </c>
      <c r="AA583" s="959">
        <f>IF(OR(AC583&lt;0.01,AC583="n/a"),"n/a",I583/AC583)</f>
        <v>16.980198019801978</v>
      </c>
      <c r="AB583" s="960">
        <v>12</v>
      </c>
      <c r="AC583" s="938">
        <v>1.01</v>
      </c>
      <c r="AD583" s="938">
        <v>2.4500000000000002</v>
      </c>
      <c r="AE583" s="938">
        <v>4.5599999999999996</v>
      </c>
      <c r="AF583" s="938">
        <v>1.35</v>
      </c>
      <c r="AG583" s="938">
        <v>8.4</v>
      </c>
      <c r="AH583" s="938">
        <v>14.299999999999999</v>
      </c>
      <c r="AI583" s="938">
        <v>3.17</v>
      </c>
      <c r="AJ583" s="938">
        <v>7.0000000000000009</v>
      </c>
      <c r="AK583" s="938">
        <v>7.0000000000000009</v>
      </c>
      <c r="AL583" s="951">
        <v>1830</v>
      </c>
      <c r="AM583" s="945">
        <v>0.89999999999999991</v>
      </c>
      <c r="AN583" s="938">
        <v>0.18</v>
      </c>
      <c r="AO583" s="802">
        <f>IF(U583="n/a","n/a",IF(AA583&lt;0,"n/a",IF(AA583="n/a","n/a",J583+U583-AA583)))</f>
        <v>-6.4392230526536132</v>
      </c>
      <c r="AP583" s="803">
        <f>IF(U583="n/a","n/a",J583+U583)</f>
        <v>10.540974967148365</v>
      </c>
      <c r="AQ583" s="961">
        <f>IF(OR(AC583&lt;0.01,AF583="n/a"),"n/a",(I583/SQRT(22.5*AC583*(I583/AF583))-1)*100)</f>
        <v>0.93621159861898562</v>
      </c>
      <c r="AR583" s="703">
        <f>INDEX(Historical!$C$7:$C$1439,MATCH(B583,Historical!$B$7:$B$1450,0))*IF(AH583="n/a",1.03,IF(AH583&lt;0,1.01,IF(AH583&gt;10,1.1,(1+AH583/100))))</f>
        <v>0.74800000000000011</v>
      </c>
      <c r="AS583" s="959">
        <f>IF($AI583="n/a",1.03*AR583,IF($AI583&lt;0,1.01*AR583,IF($AI583&gt;10,1.1*AR583,(1+$AI583/100)*AR583)))</f>
        <v>0.77171160000000016</v>
      </c>
      <c r="AT583" s="959">
        <f>IF($AK583="n/a",1.03*AS583,IF($AK583&lt;0,1.01*AS583,IF($AK583&gt;10,1.1*AS583,(1+$AK583/100)*AS583)))</f>
        <v>0.82573141200000022</v>
      </c>
      <c r="AU583" s="959">
        <f>IF($AK583="n/a",1.03*AT583,IF($AK583&lt;0,1.01*AT583,IF($AK583&gt;10,1.1*AT583,(1+$AK583/100)*AT583)))</f>
        <v>0.88353261084000023</v>
      </c>
      <c r="AV583" s="959">
        <f>IF($AK583="n/a",1.03*AU583,IF($AK583&lt;0,1.01*AU583,IF($AK583&gt;10,1.1*AU583,(1+$AK583/100)*AU583)))</f>
        <v>0.94537989359880026</v>
      </c>
      <c r="AW583" s="703">
        <f>SUM(AR583:AV583)</f>
        <v>4.1743555164388013</v>
      </c>
      <c r="AX583" s="810">
        <f>AW583/I583*100</f>
        <v>24.340265401975518</v>
      </c>
      <c r="AY583" s="1017">
        <v>0.62</v>
      </c>
      <c r="AZ583" s="945">
        <v>10.65</v>
      </c>
      <c r="BA583" s="945">
        <v>-8.83</v>
      </c>
      <c r="BB583" s="945">
        <v>-0.37</v>
      </c>
      <c r="BC583" s="945">
        <v>-0.67999999999999994</v>
      </c>
      <c r="BE583" s="666">
        <v>2010</v>
      </c>
      <c r="BF583" s="971">
        <f>IF(BE583&gt;2008,0,IF(BE583&gt;2001,1,IF(BE583&gt;1990,2,IF(BE583&gt;1980,3,IF(BE583&gt;1973,4,IF(BE583&gt;1970,5,IF(BE583&gt;1960,6,IF(BE583&gt;1958,7,IF(BE583&gt;1953,8,9)))))))))</f>
        <v>0</v>
      </c>
      <c r="BG583" s="955">
        <v>1.0999999999999999</v>
      </c>
      <c r="BH583" s="937"/>
    </row>
    <row r="584" spans="1:60" ht="11.25" customHeight="1" x14ac:dyDescent="0.2">
      <c r="A584" s="944" t="s">
        <v>713</v>
      </c>
      <c r="B584" s="948" t="s">
        <v>714</v>
      </c>
      <c r="C584" s="1013" t="s">
        <v>131</v>
      </c>
      <c r="D584" s="1013" t="s">
        <v>4354</v>
      </c>
      <c r="E584" s="792">
        <v>15</v>
      </c>
      <c r="F584" s="1227">
        <v>254</v>
      </c>
      <c r="G584" s="1169" t="s">
        <v>37</v>
      </c>
      <c r="H584" s="1169" t="s">
        <v>37</v>
      </c>
      <c r="I584" s="947">
        <v>69.92</v>
      </c>
      <c r="J584" s="703">
        <f>(M584/I584)*100</f>
        <v>3.2894736842105261</v>
      </c>
      <c r="K584" s="950">
        <v>0.57499999999999996</v>
      </c>
      <c r="L584" s="960">
        <v>4</v>
      </c>
      <c r="M584" s="694">
        <f>K584*L584</f>
        <v>2.2999999999999998</v>
      </c>
      <c r="N584" s="943" t="s">
        <v>320</v>
      </c>
      <c r="O584" s="795">
        <v>0.55000000000000004</v>
      </c>
      <c r="P584" s="934">
        <v>43538</v>
      </c>
      <c r="Q584" s="934">
        <v>43553</v>
      </c>
      <c r="R584" s="694">
        <f>(K584-O584)/O584*100</f>
        <v>4.545454545454529</v>
      </c>
      <c r="S584" s="759">
        <f>IF(INDEX(Historical!$D$7:$D$1439,MATCH(B584,Historical!$B$7:$B$1450,0))=0,"n/a",(INDEX(Historical!$C$7:$C$1439,MATCH(B584,Historical!$B$7:$B$1450,0))/INDEX(Historical!$D$7:$D$1439,MATCH(B584,Historical!$B$7:$B$1450,0))-1)*100)</f>
        <v>4.7619047619047672</v>
      </c>
      <c r="T584" s="759">
        <f>IF(INDEX(Historical!$F$7:$F$1432,MATCH(B584,Historical!$B$7:$B$1450,0))=0,"n/a",((INDEX(Historical!$C$7:$C$1439,MATCH(B584,Historical!$B$7:$B$1450,0))/INDEX(Historical!$F$7:$F$1432,MATCH(B584,Historical!$B$7:$B$1450,0)))^(1/3)-1)*100)</f>
        <v>4.6422696369909477</v>
      </c>
      <c r="U584" s="759">
        <f>IF(INDEX(Historical!$H$7:$H$1432,MATCH(B584,Historical!$B$7:$B$1450,0))=0,"n/a",((INDEX(Historical!$C$7:$C$1439,MATCH(B584,Historical!$B$7:$B$1450,0))/INDEX(Historical!$H$7:$H$1432,MATCH(B584,Historical!$B$7:$B$1450,0)))^(1/5)-1)*100)</f>
        <v>7.6752325943092448</v>
      </c>
      <c r="V584" s="759">
        <f>IF(INDEX(Historical!$O$7:$O$1432,MATCH(B584,Historical!$B$7:$B$1450,0))=0,"n/a",((INDEX(Historical!$C$7:$C$1439,MATCH(B584,Historical!$B$7:$B$1450,0))/INDEX(Historical!$O$7:$O$1432,MATCH(B584,Historical!$B$7:$B$1450,0)))^(1/10)-1)*100)</f>
        <v>5.2409779148925528</v>
      </c>
      <c r="W584" s="760">
        <f>IF(OR(U584&lt;=0,U584="n/a",V584&lt;=0,V584="n/a"),"n/a",U584/V584)</f>
        <v>1.4644657388270252</v>
      </c>
      <c r="X584" s="761">
        <f>IF(OR(AJ584&lt;=0,AJ584="n/a",U584&lt;=0,U584="n/a"),"n/a",U584/AJ584)</f>
        <v>1.0371935938255736</v>
      </c>
      <c r="Y584" s="717"/>
      <c r="Z584" s="703">
        <f>IF(OR(AC584&lt;0.01,AC584="n/a"),"n/a",M584/AC584*100)</f>
        <v>64.245810055865917</v>
      </c>
      <c r="AA584" s="959">
        <f>IF(OR(AC584&lt;0.01,AC584="n/a"),"n/a",I584/AC584)</f>
        <v>19.53072625698324</v>
      </c>
      <c r="AB584" s="960">
        <v>12</v>
      </c>
      <c r="AC584" s="938">
        <v>3.58</v>
      </c>
      <c r="AD584" s="938">
        <v>5.38</v>
      </c>
      <c r="AE584" s="938">
        <v>2.83</v>
      </c>
      <c r="AF584" s="938">
        <v>1.76</v>
      </c>
      <c r="AG584" s="938">
        <v>11</v>
      </c>
      <c r="AH584" s="938">
        <v>5.4</v>
      </c>
      <c r="AI584" s="938">
        <v>1.04</v>
      </c>
      <c r="AJ584" s="938">
        <v>7.3999999999999995</v>
      </c>
      <c r="AK584" s="938">
        <v>3.64</v>
      </c>
      <c r="AL584" s="951">
        <v>3520</v>
      </c>
      <c r="AM584" s="945">
        <v>0.89999999999999991</v>
      </c>
      <c r="AN584" s="938">
        <v>1.08</v>
      </c>
      <c r="AO584" s="802">
        <f>IF(U584="n/a","n/a",IF(AA584&lt;0,"n/a",IF(AA584="n/a","n/a",J584+U584-AA584)))</f>
        <v>-8.5660199784634692</v>
      </c>
      <c r="AP584" s="803">
        <f>IF(U584="n/a","n/a",J584+U584)</f>
        <v>10.96470627851977</v>
      </c>
      <c r="AQ584" s="961">
        <f>IF(OR(AC584&lt;0.01,AF584="n/a"),"n/a",(I584/SQRT(22.5*AC584*(I584/AF584))-1)*100)</f>
        <v>23.601650856092292</v>
      </c>
      <c r="AR584" s="703">
        <f>INDEX(Historical!$C$7:$C$1439,MATCH(B584,Historical!$B$7:$B$1450,0))*IF(AH584="n/a",1.03,IF(AH584&lt;0,1.01,IF(AH584&gt;10,1.1,(1+AH584/100))))</f>
        <v>2.3188000000000004</v>
      </c>
      <c r="AS584" s="959">
        <f>IF($AI584="n/a",1.03*AR584,IF($AI584&lt;0,1.01*AR584,IF($AI584&gt;10,1.1*AR584,(1+$AI584/100)*AR584)))</f>
        <v>2.3429155200000005</v>
      </c>
      <c r="AT584" s="959">
        <f>IF($AK584="n/a",1.03*AS584,IF($AK584&lt;0,1.01*AS584,IF($AK584&gt;10,1.1*AS584,(1+$AK584/100)*AS584)))</f>
        <v>2.4281976449280003</v>
      </c>
      <c r="AU584" s="959">
        <f>IF($AK584="n/a",1.03*AT584,IF($AK584&lt;0,1.01*AT584,IF($AK584&gt;10,1.1*AT584,(1+$AK584/100)*AT584)))</f>
        <v>2.5165840392033796</v>
      </c>
      <c r="AV584" s="959">
        <f>IF($AK584="n/a",1.03*AU584,IF($AK584&lt;0,1.01*AU584,IF($AK584&gt;10,1.1*AU584,(1+$AK584/100)*AU584)))</f>
        <v>2.6081876982303824</v>
      </c>
      <c r="AW584" s="703">
        <f>SUM(AR584:AV584)</f>
        <v>12.214684902361764</v>
      </c>
      <c r="AX584" s="810">
        <f>AW584/I584*100</f>
        <v>17.469515020540278</v>
      </c>
      <c r="AY584" s="1017">
        <v>0.26</v>
      </c>
      <c r="AZ584" s="945">
        <v>24.349999999999998</v>
      </c>
      <c r="BA584" s="945">
        <v>-6.11</v>
      </c>
      <c r="BB584" s="945">
        <v>-3.2800000000000002</v>
      </c>
      <c r="BC584" s="945">
        <v>4.5199999999999996</v>
      </c>
      <c r="BE584" s="666">
        <v>2005</v>
      </c>
      <c r="BF584" s="971">
        <f>IF(BE584&gt;2008,0,IF(BE584&gt;2001,1,IF(BE584&gt;1990,2,IF(BE584&gt;1980,3,IF(BE584&gt;1973,4,IF(BE584&gt;1970,5,IF(BE584&gt;1960,6,IF(BE584&gt;1958,7,IF(BE584&gt;1953,8,9)))))))))</f>
        <v>1</v>
      </c>
      <c r="BG584" s="955">
        <v>3.8</v>
      </c>
      <c r="BH584" s="937"/>
    </row>
    <row r="585" spans="1:60" s="838" customFormat="1" ht="11.25" customHeight="1" x14ac:dyDescent="0.2">
      <c r="A585" s="698" t="s">
        <v>715</v>
      </c>
      <c r="B585" s="846" t="s">
        <v>716</v>
      </c>
      <c r="C585" s="1013" t="s">
        <v>108</v>
      </c>
      <c r="D585" s="1013" t="s">
        <v>4365</v>
      </c>
      <c r="E585" s="818">
        <v>21</v>
      </c>
      <c r="F585" s="1227">
        <v>159</v>
      </c>
      <c r="G585" s="1236" t="s">
        <v>37</v>
      </c>
      <c r="H585" s="1236" t="s">
        <v>37</v>
      </c>
      <c r="I585" s="819">
        <v>34.619999999999997</v>
      </c>
      <c r="J585" s="820">
        <f>(M585/I585)*100</f>
        <v>2.7729636048526864</v>
      </c>
      <c r="K585" s="844">
        <v>0.24</v>
      </c>
      <c r="L585" s="822">
        <v>4</v>
      </c>
      <c r="M585" s="823">
        <f>K585*L585</f>
        <v>0.96</v>
      </c>
      <c r="N585" s="824" t="s">
        <v>140</v>
      </c>
      <c r="O585" s="845">
        <v>0.22</v>
      </c>
      <c r="P585" s="826">
        <v>43479</v>
      </c>
      <c r="Q585" s="826">
        <v>43497</v>
      </c>
      <c r="R585" s="823">
        <f>(K585-O585)/O585*100</f>
        <v>9.0909090909090864</v>
      </c>
      <c r="S585" s="759">
        <f>IF(INDEX(Historical!$D$7:$D$1439,MATCH(B585,Historical!$B$7:$B$1450,0))=0,"n/a",(INDEX(Historical!$C$7:$C$1439,MATCH(B585,Historical!$B$7:$B$1450,0))/INDEX(Historical!$D$7:$D$1439,MATCH(B585,Historical!$B$7:$B$1450,0))-1)*100)</f>
        <v>1.5385396450305011</v>
      </c>
      <c r="T585" s="759">
        <f>IF(INDEX(Historical!$F$7:$F$1432,MATCH(B585,Historical!$B$7:$B$1450,0))=0,"n/a",((INDEX(Historical!$C$7:$C$1439,MATCH(B585,Historical!$B$7:$B$1450,0))/INDEX(Historical!$F$7:$F$1432,MATCH(B585,Historical!$B$7:$B$1450,0)))^(1/3)-1)*100)</f>
        <v>2.3818422453631971</v>
      </c>
      <c r="U585" s="759">
        <f>IF(INDEX(Historical!$H$7:$H$1432,MATCH(B585,Historical!$B$7:$B$1450,0))=0,"n/a",((INDEX(Historical!$C$7:$C$1439,MATCH(B585,Historical!$B$7:$B$1450,0))/INDEX(Historical!$H$7:$H$1432,MATCH(B585,Historical!$B$7:$B$1450,0)))^(1/5)-1)*100)</f>
        <v>2.9098437658536813</v>
      </c>
      <c r="V585" s="759">
        <f>IF(INDEX(Historical!$O$7:$O$1432,MATCH(B585,Historical!$B$7:$B$1450,0))=0,"n/a",((INDEX(Historical!$C$7:$C$1439,MATCH(B585,Historical!$B$7:$B$1450,0))/INDEX(Historical!$O$7:$O$1432,MATCH(B585,Historical!$B$7:$B$1450,0)))^(1/10)-1)*100)</f>
        <v>3.7998346359950252</v>
      </c>
      <c r="W585" s="827">
        <f>IF(OR(U585&lt;=0,U585="n/a",V585&lt;=0,V585="n/a"),"n/a",U585/V585)</f>
        <v>0.76578168383680445</v>
      </c>
      <c r="X585" s="828">
        <f>IF(OR(AJ585&lt;=0,AJ585="n/a",U585&lt;=0,U585="n/a"),"n/a",U585/AJ585)</f>
        <v>0.4217164878048813</v>
      </c>
      <c r="Y585" s="1200"/>
      <c r="Z585" s="820">
        <f>IF(OR(AC585&lt;0.01,AC585="n/a"),"n/a",M585/AC585*100)</f>
        <v>44.036697247706421</v>
      </c>
      <c r="AA585" s="830">
        <f>IF(OR(AC585&lt;0.01,AC585="n/a"),"n/a",I585/AC585)</f>
        <v>15.880733944954127</v>
      </c>
      <c r="AB585" s="822">
        <v>12</v>
      </c>
      <c r="AC585" s="831">
        <v>2.1800000000000002</v>
      </c>
      <c r="AD585" s="831" t="s">
        <v>137</v>
      </c>
      <c r="AE585" s="831">
        <v>4.9000000000000004</v>
      </c>
      <c r="AF585" s="831">
        <v>1.72</v>
      </c>
      <c r="AG585" s="831">
        <v>11.3</v>
      </c>
      <c r="AH585" s="831">
        <v>20.9</v>
      </c>
      <c r="AI585" s="831" t="s">
        <v>137</v>
      </c>
      <c r="AJ585" s="831">
        <v>6.9</v>
      </c>
      <c r="AK585" s="831" t="s">
        <v>137</v>
      </c>
      <c r="AL585" s="832">
        <v>215.21</v>
      </c>
      <c r="AM585" s="833">
        <v>1.0999999999999999</v>
      </c>
      <c r="AN585" s="831">
        <v>0</v>
      </c>
      <c r="AO585" s="834">
        <f>IF(U585="n/a","n/a",IF(AA585&lt;0,"n/a",IF(AA585="n/a","n/a",J585+U585-AA585)))</f>
        <v>-10.197926574247759</v>
      </c>
      <c r="AP585" s="835">
        <f>IF(U585="n/a","n/a",J585+U585)</f>
        <v>5.6828073707063673</v>
      </c>
      <c r="AQ585" s="836">
        <f>IF(OR(AC585&lt;0.01,AF585="n/a"),"n/a",(I585/SQRT(22.5*AC585*(I585/AF585))-1)*100)</f>
        <v>10.181390615296216</v>
      </c>
      <c r="AR585" s="703">
        <f>INDEX(Historical!$C$7:$C$1439,MATCH(B585,Historical!$B$7:$B$1450,0))*IF(AH585="n/a",1.03,IF(AH585&lt;0,1.01,IF(AH585&gt;10,1.1,(1+AH585/100))))</f>
        <v>0.96800000000000008</v>
      </c>
      <c r="AS585" s="830">
        <f>IF($AI585="n/a",1.03*AR585,IF($AI585&lt;0,1.01*AR585,IF($AI585&gt;10,1.1*AR585,(1+$AI585/100)*AR585)))</f>
        <v>0.99704000000000015</v>
      </c>
      <c r="AT585" s="830">
        <f>IF($AK585="n/a",1.03*AS585,IF($AK585&lt;0,1.01*AS585,IF($AK585&gt;10,1.1*AS585,(1+$AK585/100)*AS585)))</f>
        <v>1.0269512000000003</v>
      </c>
      <c r="AU585" s="830">
        <f>IF($AK585="n/a",1.03*AT585,IF($AK585&lt;0,1.01*AT585,IF($AK585&gt;10,1.1*AT585,(1+$AK585/100)*AT585)))</f>
        <v>1.0577597360000004</v>
      </c>
      <c r="AV585" s="830">
        <f>IF($AK585="n/a",1.03*AU585,IF($AK585&lt;0,1.01*AU585,IF($AK585&gt;10,1.1*AU585,(1+$AK585/100)*AU585)))</f>
        <v>1.0894925280800005</v>
      </c>
      <c r="AW585" s="820">
        <f>SUM(AR585:AV585)</f>
        <v>5.1392434640800015</v>
      </c>
      <c r="AX585" s="837">
        <f>AW585/I585*100</f>
        <v>14.844724044136342</v>
      </c>
      <c r="AY585" s="1018">
        <v>0.31</v>
      </c>
      <c r="AZ585" s="833">
        <v>23.29</v>
      </c>
      <c r="BA585" s="833">
        <v>-14.69</v>
      </c>
      <c r="BB585" s="833">
        <v>3.52</v>
      </c>
      <c r="BC585" s="833">
        <v>5.3</v>
      </c>
      <c r="BD585" s="985"/>
      <c r="BE585" s="666">
        <v>2000</v>
      </c>
      <c r="BF585" s="971">
        <f>IF(BE585&gt;2008,0,IF(BE585&gt;2001,1,IF(BE585&gt;1990,2,IF(BE585&gt;1980,3,IF(BE585&gt;1973,4,IF(BE585&gt;1970,5,IF(BE585&gt;1960,6,IF(BE585&gt;1958,7,IF(BE585&gt;1953,8,9)))))))))</f>
        <v>2</v>
      </c>
      <c r="BG585" s="892">
        <v>1.2</v>
      </c>
    </row>
    <row r="586" spans="1:60" ht="11.25" customHeight="1" x14ac:dyDescent="0.2">
      <c r="A586" s="936" t="s">
        <v>306</v>
      </c>
      <c r="B586" s="948" t="s">
        <v>307</v>
      </c>
      <c r="C586" s="1013" t="s">
        <v>131</v>
      </c>
      <c r="D586" s="1013" t="s">
        <v>4366</v>
      </c>
      <c r="E586" s="792">
        <v>63</v>
      </c>
      <c r="F586" s="1227">
        <v>3</v>
      </c>
      <c r="G586" s="1227" t="s">
        <v>37</v>
      </c>
      <c r="H586" s="1227" t="s">
        <v>37</v>
      </c>
      <c r="I586" s="938">
        <v>71.42</v>
      </c>
      <c r="J586" s="703">
        <f>(M586/I586)*100</f>
        <v>2.6603192383085967</v>
      </c>
      <c r="K586" s="950">
        <v>0.47499999999999998</v>
      </c>
      <c r="L586" s="960">
        <v>4</v>
      </c>
      <c r="M586" s="694">
        <f>K586*L586</f>
        <v>1.9</v>
      </c>
      <c r="N586" s="943" t="s">
        <v>107</v>
      </c>
      <c r="O586" s="795">
        <v>0.47249999999999998</v>
      </c>
      <c r="P586" s="934">
        <v>43403</v>
      </c>
      <c r="Q586" s="934">
        <v>43419</v>
      </c>
      <c r="R586" s="694">
        <f>(K586-O586)/O586*100</f>
        <v>0.52910052910052963</v>
      </c>
      <c r="S586" s="759">
        <f>IF(INDEX(Historical!$D$7:$D$1439,MATCH(B586,Historical!$B$7:$B$1450,0))=0,"n/a",(INDEX(Historical!$C$7:$C$1439,MATCH(B586,Historical!$B$7:$B$1450,0))/INDEX(Historical!$D$7:$D$1439,MATCH(B586,Historical!$B$7:$B$1450,0))-1)*100)</f>
        <v>0.53120849933601111</v>
      </c>
      <c r="T586" s="759">
        <f>IF(INDEX(Historical!$F$7:$F$1432,MATCH(B586,Historical!$B$7:$B$1450,0))=0,"n/a",((INDEX(Historical!$C$7:$C$1439,MATCH(B586,Historical!$B$7:$B$1450,0))/INDEX(Historical!$F$7:$F$1432,MATCH(B586,Historical!$B$7:$B$1450,0)))^(1/3)-1)*100)</f>
        <v>0.6693639692964215</v>
      </c>
      <c r="U586" s="759">
        <f>IF(INDEX(Historical!$H$7:$H$1432,MATCH(B586,Historical!$B$7:$B$1450,0))=0,"n/a",((INDEX(Historical!$C$7:$C$1439,MATCH(B586,Historical!$B$7:$B$1450,0))/INDEX(Historical!$H$7:$H$1432,MATCH(B586,Historical!$B$7:$B$1450,0)))^(1/5)-1)*100)</f>
        <v>0.72901888375003221</v>
      </c>
      <c r="V586" s="759">
        <f>IF(INDEX(Historical!$O$7:$O$1432,MATCH(B586,Historical!$B$7:$B$1450,0))=0,"n/a",((INDEX(Historical!$C$7:$C$1439,MATCH(B586,Historical!$B$7:$B$1450,0))/INDEX(Historical!$O$7:$O$1432,MATCH(B586,Historical!$B$7:$B$1450,0)))^(1/10)-1)*100)</f>
        <v>2.2160819615437921</v>
      </c>
      <c r="W586" s="760">
        <f>IF(OR(U586&lt;=0,U586="n/a",V586&lt;=0,V586="n/a"),"n/a",U586/V586)</f>
        <v>0.32896747340616178</v>
      </c>
      <c r="X586" s="761">
        <f>IF(OR(AJ586&lt;=0,AJ586="n/a",U586&lt;=0,U586="n/a"),"n/a",U586/AJ586)</f>
        <v>0.91127360468754026</v>
      </c>
      <c r="Y586" s="948"/>
      <c r="Z586" s="703">
        <f>IF(OR(AC586&lt;0.01,AC586="n/a"),"n/a",M586/AC586*100)</f>
        <v>80.168776371308013</v>
      </c>
      <c r="AA586" s="959">
        <f>IF(OR(AC586&lt;0.01,AC586="n/a"),"n/a",I586/AC586)</f>
        <v>30.135021097046412</v>
      </c>
      <c r="AB586" s="960">
        <v>12</v>
      </c>
      <c r="AC586" s="938">
        <v>2.37</v>
      </c>
      <c r="AD586" s="938">
        <v>7.53</v>
      </c>
      <c r="AE586" s="938">
        <v>2.94</v>
      </c>
      <c r="AF586" s="938">
        <v>2.6</v>
      </c>
      <c r="AG586" s="938">
        <v>8.6999999999999993</v>
      </c>
      <c r="AH586" s="940">
        <v>-2.7</v>
      </c>
      <c r="AI586" s="940">
        <v>5.6899999999999995</v>
      </c>
      <c r="AJ586" s="938">
        <v>0.8</v>
      </c>
      <c r="AK586" s="938">
        <v>4</v>
      </c>
      <c r="AL586" s="951">
        <v>2140</v>
      </c>
      <c r="AM586" s="945">
        <v>0.5</v>
      </c>
      <c r="AN586" s="938">
        <v>1.1499999999999999</v>
      </c>
      <c r="AO586" s="802">
        <f>IF(U586="n/a","n/a",IF(AA586&lt;0,"n/a",IF(AA586="n/a","n/a",J586+U586-AA586)))</f>
        <v>-26.745682974987783</v>
      </c>
      <c r="AP586" s="803">
        <f>IF(U586="n/a","n/a",J586+U586)</f>
        <v>3.3893381220586289</v>
      </c>
      <c r="AQ586" s="961">
        <f>IF(OR(AC586&lt;0.01,AF586="n/a"),"n/a",(I586/SQRT(22.5*AC586*(I586/AF586))-1)*100)</f>
        <v>86.608389536686843</v>
      </c>
      <c r="AR586" s="703">
        <f>INDEX(Historical!$C$7:$C$1439,MATCH(B586,Historical!$B$7:$B$1450,0))*IF(AH586="n/a",1.03,IF(AH586&lt;0,1.01,IF(AH586&gt;10,1.1,(1+AH586/100))))</f>
        <v>1.9114250000000002</v>
      </c>
      <c r="AS586" s="959">
        <f>IF($AI586="n/a",1.03*AR586,IF($AI586&lt;0,1.01*AR586,IF($AI586&gt;10,1.1*AR586,(1+$AI586/100)*AR586)))</f>
        <v>2.0201850825000003</v>
      </c>
      <c r="AT586" s="959">
        <f>IF($AK586="n/a",1.03*AS586,IF($AK586&lt;0,1.01*AS586,IF($AK586&gt;10,1.1*AS586,(1+$AK586/100)*AS586)))</f>
        <v>2.1009924858000004</v>
      </c>
      <c r="AU586" s="959">
        <f>IF($AK586="n/a",1.03*AT586,IF($AK586&lt;0,1.01*AT586,IF($AK586&gt;10,1.1*AT586,(1+$AK586/100)*AT586)))</f>
        <v>2.1850321852320005</v>
      </c>
      <c r="AV586" s="959">
        <f>IF($AK586="n/a",1.03*AU586,IF($AK586&lt;0,1.01*AU586,IF($AK586&gt;10,1.1*AU586,(1+$AK586/100)*AU586)))</f>
        <v>2.2724334726412807</v>
      </c>
      <c r="AW586" s="703">
        <f>SUM(AR586:AV586)</f>
        <v>10.490068226173282</v>
      </c>
      <c r="AX586" s="810">
        <f>AW586/I586*100</f>
        <v>14.687858059609749</v>
      </c>
      <c r="AY586" s="1017">
        <v>0.28999999999999998</v>
      </c>
      <c r="AZ586" s="945">
        <v>24.86</v>
      </c>
      <c r="BA586" s="945">
        <v>-0.89999999999999991</v>
      </c>
      <c r="BB586" s="945">
        <v>2.68</v>
      </c>
      <c r="BC586" s="945">
        <v>7.99</v>
      </c>
      <c r="BE586" s="666">
        <v>1957</v>
      </c>
      <c r="BF586" s="971">
        <f>IF(BE586&gt;2008,0,IF(BE586&gt;2001,1,IF(BE586&gt;1990,2,IF(BE586&gt;1980,3,IF(BE586&gt;1973,4,IF(BE586&gt;1970,5,IF(BE586&gt;1960,6,IF(BE586&gt;1958,7,IF(BE586&gt;1953,8,9)))))))))</f>
        <v>8</v>
      </c>
      <c r="BG586" s="955">
        <v>2.1</v>
      </c>
      <c r="BH586" s="937"/>
    </row>
    <row r="587" spans="1:60" ht="11.25" customHeight="1" x14ac:dyDescent="0.2">
      <c r="A587" s="944" t="s">
        <v>1504</v>
      </c>
      <c r="B587" s="948" t="s">
        <v>1505</v>
      </c>
      <c r="C587" s="1013" t="s">
        <v>4369</v>
      </c>
      <c r="D587" s="1013" t="s">
        <v>523</v>
      </c>
      <c r="E587" s="792">
        <v>7</v>
      </c>
      <c r="F587" s="1227">
        <v>653</v>
      </c>
      <c r="G587" s="1168" t="s">
        <v>106</v>
      </c>
      <c r="H587" s="1168" t="s">
        <v>106</v>
      </c>
      <c r="I587" s="947">
        <v>101.77</v>
      </c>
      <c r="J587" s="703">
        <f>(M587/I587)*100</f>
        <v>1.7686941141790313</v>
      </c>
      <c r="K587" s="950">
        <v>0.45</v>
      </c>
      <c r="L587" s="960">
        <v>4</v>
      </c>
      <c r="M587" s="694">
        <f>K587*L587</f>
        <v>1.8</v>
      </c>
      <c r="N587" s="943" t="s">
        <v>1002</v>
      </c>
      <c r="O587" s="795">
        <v>0.375</v>
      </c>
      <c r="P587" s="934">
        <v>43503</v>
      </c>
      <c r="Q587" s="934">
        <v>43518</v>
      </c>
      <c r="R587" s="694">
        <f>(K587-O587)/O587*100</f>
        <v>20.000000000000004</v>
      </c>
      <c r="S587" s="759">
        <f>IF(INDEX(Historical!$D$7:$D$1439,MATCH(B587,Historical!$B$7:$B$1450,0))=0,"n/a",(INDEX(Historical!$C$7:$C$1439,MATCH(B587,Historical!$B$7:$B$1450,0))/INDEX(Historical!$D$7:$D$1439,MATCH(B587,Historical!$B$7:$B$1450,0))-1)*100)</f>
        <v>25</v>
      </c>
      <c r="T587" s="759">
        <f>IF(INDEX(Historical!$F$7:$F$1432,MATCH(B587,Historical!$B$7:$B$1450,0))=0,"n/a",((INDEX(Historical!$C$7:$C$1439,MATCH(B587,Historical!$B$7:$B$1450,0))/INDEX(Historical!$F$7:$F$1432,MATCH(B587,Historical!$B$7:$B$1450,0)))^(1/3)-1)*100)</f>
        <v>25.437066493119676</v>
      </c>
      <c r="U587" s="759">
        <f>IF(INDEX(Historical!$H$7:$H$1432,MATCH(B587,Historical!$B$7:$B$1450,0))=0,"n/a",((INDEX(Historical!$C$7:$C$1439,MATCH(B587,Historical!$B$7:$B$1450,0))/INDEX(Historical!$H$7:$H$1432,MATCH(B587,Historical!$B$7:$B$1450,0)))^(1/5)-1)*100)</f>
        <v>25.594321575479007</v>
      </c>
      <c r="V587" s="759" t="str">
        <f>IF(INDEX(Historical!$O$7:$O$1432,MATCH(B587,Historical!$B$7:$B$1450,0))=0,"n/a",((INDEX(Historical!$C$7:$C$1439,MATCH(B587,Historical!$B$7:$B$1450,0))/INDEX(Historical!$O$7:$O$1432,MATCH(B587,Historical!$B$7:$B$1450,0)))^(1/10)-1)*100)</f>
        <v>n/a</v>
      </c>
      <c r="W587" s="760" t="str">
        <f>IF(OR(U587&lt;=0,U587="n/a",V587&lt;=0,V587="n/a"),"n/a",U587/V587)</f>
        <v>n/a</v>
      </c>
      <c r="X587" s="761">
        <f>IF(OR(AJ587&lt;=0,AJ587="n/a",U587&lt;=0,U587="n/a"),"n/a",U587/AJ587)</f>
        <v>0.15189508353400005</v>
      </c>
      <c r="Y587" s="717"/>
      <c r="Z587" s="703">
        <f>IF(OR(AC587&lt;0.01,AC587="n/a"),"n/a",M587/AC587*100)</f>
        <v>21.5311004784689</v>
      </c>
      <c r="AA587" s="959">
        <f>IF(OR(AC587&lt;0.01,AC587="n/a"),"n/a",I587/AC587)</f>
        <v>12.173444976076555</v>
      </c>
      <c r="AB587" s="960">
        <v>12</v>
      </c>
      <c r="AC587" s="938">
        <v>8.36</v>
      </c>
      <c r="AD587" s="938" t="s">
        <v>137</v>
      </c>
      <c r="AE587" s="938">
        <v>1.75</v>
      </c>
      <c r="AF587" s="938">
        <v>2.5099999999999998</v>
      </c>
      <c r="AG587" s="938">
        <v>22.3</v>
      </c>
      <c r="AH587" s="938">
        <v>153.5</v>
      </c>
      <c r="AI587" s="938">
        <v>76.55</v>
      </c>
      <c r="AJ587" s="938">
        <v>168.5</v>
      </c>
      <c r="AK587" s="938">
        <v>-2.6100000000000003</v>
      </c>
      <c r="AL587" s="951">
        <v>4850</v>
      </c>
      <c r="AM587" s="945">
        <v>0.70000000000000007</v>
      </c>
      <c r="AN587" s="940">
        <v>2.0699999999999998</v>
      </c>
      <c r="AO587" s="802">
        <f>IF(U587="n/a","n/a",IF(AA587&lt;0,"n/a",IF(AA587="n/a","n/a",J587+U587-AA587)))</f>
        <v>15.189570713581483</v>
      </c>
      <c r="AP587" s="803">
        <f>IF(U587="n/a","n/a",J587+U587)</f>
        <v>27.363015689658038</v>
      </c>
      <c r="AQ587" s="961">
        <f>IF(OR(AC587&lt;0.01,AF587="n/a"),"n/a",(I587/SQRT(22.5*AC587*(I587/AF587))-1)*100)</f>
        <v>16.533918552977809</v>
      </c>
      <c r="AR587" s="703">
        <f>INDEX(Historical!$C$7:$C$1439,MATCH(B587,Historical!$B$7:$B$1450,0))*IF(AH587="n/a",1.03,IF(AH587&lt;0,1.01,IF(AH587&gt;10,1.1,(1+AH587/100))))</f>
        <v>1.6500000000000001</v>
      </c>
      <c r="AS587" s="959">
        <f>IF($AI587="n/a",1.03*AR587,IF($AI587&lt;0,1.01*AR587,IF($AI587&gt;10,1.1*AR587,(1+$AI587/100)*AR587)))</f>
        <v>1.8150000000000004</v>
      </c>
      <c r="AT587" s="959">
        <f>IF($AK587="n/a",1.03*AS587,IF($AK587&lt;0,1.01*AS587,IF($AK587&gt;10,1.1*AS587,(1+$AK587/100)*AS587)))</f>
        <v>1.8331500000000005</v>
      </c>
      <c r="AU587" s="959">
        <f>IF($AK587="n/a",1.03*AT587,IF($AK587&lt;0,1.01*AT587,IF($AK587&gt;10,1.1*AT587,(1+$AK587/100)*AT587)))</f>
        <v>1.8514815000000004</v>
      </c>
      <c r="AV587" s="959">
        <f>IF($AK587="n/a",1.03*AU587,IF($AK587&lt;0,1.01*AU587,IF($AK587&gt;10,1.1*AU587,(1+$AK587/100)*AU587)))</f>
        <v>1.8699963150000005</v>
      </c>
      <c r="AW587" s="703">
        <f>SUM(AR587:AV587)</f>
        <v>9.0196278150000015</v>
      </c>
      <c r="AX587" s="810">
        <f>AW587/I587*100</f>
        <v>8.8627570158199891</v>
      </c>
      <c r="AY587" s="1017">
        <v>1.46</v>
      </c>
      <c r="AZ587" s="945">
        <v>45.2</v>
      </c>
      <c r="BA587" s="945">
        <v>-15.14</v>
      </c>
      <c r="BB587" s="945">
        <v>-1.24</v>
      </c>
      <c r="BC587" s="945">
        <v>7.41</v>
      </c>
      <c r="BE587" s="666">
        <v>2013</v>
      </c>
      <c r="BF587" s="971">
        <f>IF(BE587&gt;2008,0,IF(BE587&gt;2001,1,IF(BE587&gt;1990,2,IF(BE587&gt;1980,3,IF(BE587&gt;1973,4,IF(BE587&gt;1970,5,IF(BE587&gt;1960,6,IF(BE587&gt;1958,7,IF(BE587&gt;1953,8,9)))))))))</f>
        <v>0</v>
      </c>
      <c r="BG587" s="955">
        <v>5.6000000000000005</v>
      </c>
      <c r="BH587" s="937"/>
    </row>
    <row r="588" spans="1:60" ht="11.25" customHeight="1" x14ac:dyDescent="0.2">
      <c r="A588" s="936" t="s">
        <v>755</v>
      </c>
      <c r="B588" s="948" t="s">
        <v>756</v>
      </c>
      <c r="C588" s="1013" t="s">
        <v>4345</v>
      </c>
      <c r="D588" s="1013" t="s">
        <v>4346</v>
      </c>
      <c r="E588" s="792">
        <v>26</v>
      </c>
      <c r="F588" s="1227">
        <v>120</v>
      </c>
      <c r="G588" s="1170" t="s">
        <v>115</v>
      </c>
      <c r="H588" s="1170" t="s">
        <v>115</v>
      </c>
      <c r="I588" s="938">
        <v>69.209999999999994</v>
      </c>
      <c r="J588" s="703">
        <f>(M588/I588)*100</f>
        <v>3.9271781534460342</v>
      </c>
      <c r="K588" s="957">
        <v>0.22650000000000001</v>
      </c>
      <c r="L588" s="960">
        <v>12</v>
      </c>
      <c r="M588" s="694">
        <f>K588*L588</f>
        <v>2.718</v>
      </c>
      <c r="N588" s="943" t="s">
        <v>757</v>
      </c>
      <c r="O588" s="796">
        <v>0.22600000000000001</v>
      </c>
      <c r="P588" s="934">
        <v>43644</v>
      </c>
      <c r="Q588" s="934">
        <v>43661</v>
      </c>
      <c r="R588" s="694">
        <f>(K588-O588)/O588*100</f>
        <v>0.22123893805309752</v>
      </c>
      <c r="S588" s="759">
        <f>IF(INDEX(Historical!$D$7:$D$1439,MATCH(B588,Historical!$B$7:$B$1450,0))=0,"n/a",(INDEX(Historical!$C$7:$C$1439,MATCH(B588,Historical!$B$7:$B$1450,0))/INDEX(Historical!$D$7:$D$1439,MATCH(B588,Historical!$B$7:$B$1450,0))-1)*100)</f>
        <v>3.7672583826430017</v>
      </c>
      <c r="T588" s="759">
        <f>IF(INDEX(Historical!$F$7:$F$1432,MATCH(B588,Historical!$B$7:$B$1450,0))=0,"n/a",((INDEX(Historical!$C$7:$C$1439,MATCH(B588,Historical!$B$7:$B$1450,0))/INDEX(Historical!$F$7:$F$1432,MATCH(B588,Historical!$B$7:$B$1450,0)))^(1/3)-1)*100)</f>
        <v>5.0139909898903712</v>
      </c>
      <c r="U588" s="759">
        <f>IF(INDEX(Historical!$H$7:$H$1432,MATCH(B588,Historical!$B$7:$B$1450,0))=0,"n/a",((INDEX(Historical!$C$7:$C$1439,MATCH(B588,Historical!$B$7:$B$1450,0))/INDEX(Historical!$H$7:$H$1432,MATCH(B588,Historical!$B$7:$B$1450,0)))^(1/5)-1)*100)</f>
        <v>4.1412286598989656</v>
      </c>
      <c r="V588" s="759">
        <f>IF(INDEX(Historical!$O$7:$O$1432,MATCH(B588,Historical!$B$7:$B$1450,0))=0,"n/a",((INDEX(Historical!$C$7:$C$1439,MATCH(B588,Historical!$B$7:$B$1450,0))/INDEX(Historical!$O$7:$O$1432,MATCH(B588,Historical!$B$7:$B$1450,0)))^(1/10)-1)*100)</f>
        <v>4.4560019595793143</v>
      </c>
      <c r="W588" s="760">
        <f>IF(OR(U588&lt;=0,U588="n/a",V588&lt;=0,V588="n/a"),"n/a",U588/V588)</f>
        <v>0.92935970348853569</v>
      </c>
      <c r="X588" s="761">
        <f>IF(OR(AJ588&lt;=0,AJ588="n/a",U588&lt;=0,U588="n/a"),"n/a",U588/AJ588)</f>
        <v>0.35095158134736998</v>
      </c>
      <c r="Y588" s="949"/>
      <c r="Z588" s="703">
        <f>IF(OR(AC588&lt;0.01,AC588="n/a"),"n/a",M588/AC588*100)</f>
        <v>204.3609022556391</v>
      </c>
      <c r="AA588" s="959">
        <f>IF(OR(AC588&lt;0.01,AC588="n/a"),"n/a",I588/AC588)</f>
        <v>52.037593984962399</v>
      </c>
      <c r="AB588" s="960">
        <v>12</v>
      </c>
      <c r="AC588" s="938">
        <v>1.33</v>
      </c>
      <c r="AD588" s="938">
        <v>6.76</v>
      </c>
      <c r="AE588" s="938">
        <v>16.010000000000002</v>
      </c>
      <c r="AF588" s="938">
        <v>2.66</v>
      </c>
      <c r="AG588" s="938">
        <v>5</v>
      </c>
      <c r="AH588" s="938">
        <v>13.900000000000002</v>
      </c>
      <c r="AI588" s="938">
        <v>3.25</v>
      </c>
      <c r="AJ588" s="938">
        <v>11.799999999999999</v>
      </c>
      <c r="AK588" s="938">
        <v>7.8</v>
      </c>
      <c r="AL588" s="951">
        <v>21830</v>
      </c>
      <c r="AM588" s="945">
        <v>0.2</v>
      </c>
      <c r="AN588" s="938">
        <v>0.88</v>
      </c>
      <c r="AO588" s="802">
        <f>IF(U588="n/a","n/a",IF(AA588&lt;0,"n/a",IF(AA588="n/a","n/a",J588+U588-AA588)))</f>
        <v>-43.969187171617399</v>
      </c>
      <c r="AP588" s="803">
        <f>IF(U588="n/a","n/a",J588+U588)</f>
        <v>8.0684068133449998</v>
      </c>
      <c r="AQ588" s="961">
        <f>IF(OR(AC588&lt;0.01,AF588="n/a"),"n/a",(I588/SQRT(22.5*AC588*(I588/AF588))-1)*100)</f>
        <v>148.03225596683993</v>
      </c>
      <c r="AR588" s="703">
        <f>INDEX(Historical!$C$7:$C$1439,MATCH(B588,Historical!$B$7:$B$1450,0))*IF(AH588="n/a",1.03,IF(AH588&lt;0,1.01,IF(AH588&gt;10,1.1,(1+AH588/100))))</f>
        <v>2.8935500000000003</v>
      </c>
      <c r="AS588" s="959">
        <f>IF($AI588="n/a",1.03*AR588,IF($AI588&lt;0,1.01*AR588,IF($AI588&gt;10,1.1*AR588,(1+$AI588/100)*AR588)))</f>
        <v>2.9875903750000004</v>
      </c>
      <c r="AT588" s="959">
        <f>IF($AK588="n/a",1.03*AS588,IF($AK588&lt;0,1.01*AS588,IF($AK588&gt;10,1.1*AS588,(1+$AK588/100)*AS588)))</f>
        <v>3.2206224242500006</v>
      </c>
      <c r="AU588" s="959">
        <f>IF($AK588="n/a",1.03*AT588,IF($AK588&lt;0,1.01*AT588,IF($AK588&gt;10,1.1*AT588,(1+$AK588/100)*AT588)))</f>
        <v>3.4718309733415009</v>
      </c>
      <c r="AV588" s="959">
        <f>IF($AK588="n/a",1.03*AU588,IF($AK588&lt;0,1.01*AU588,IF($AK588&gt;10,1.1*AU588,(1+$AK588/100)*AU588)))</f>
        <v>3.7426337892621384</v>
      </c>
      <c r="AW588" s="703">
        <f>SUM(AR588:AV588)</f>
        <v>16.316227561853641</v>
      </c>
      <c r="AX588" s="810">
        <f>AW588/I588*100</f>
        <v>23.574956743033727</v>
      </c>
      <c r="AY588" s="1017">
        <v>0.12</v>
      </c>
      <c r="AZ588" s="945">
        <v>25.81</v>
      </c>
      <c r="BA588" s="945">
        <v>-6.65</v>
      </c>
      <c r="BB588" s="945">
        <v>-1.9300000000000002</v>
      </c>
      <c r="BC588" s="945">
        <v>2.5100000000000002</v>
      </c>
      <c r="BE588" s="666">
        <v>1994</v>
      </c>
      <c r="BF588" s="971">
        <f>IF(BE588&gt;2008,0,IF(BE588&gt;2001,1,IF(BE588&gt;1990,2,IF(BE588&gt;1980,3,IF(BE588&gt;1973,4,IF(BE588&gt;1970,5,IF(BE588&gt;1960,6,IF(BE588&gt;1958,7,IF(BE588&gt;1953,8,9)))))))))</f>
        <v>2</v>
      </c>
      <c r="BG588" s="955">
        <v>2.6</v>
      </c>
      <c r="BH588" s="937"/>
    </row>
    <row r="589" spans="1:60" ht="11.25" customHeight="1" x14ac:dyDescent="0.2">
      <c r="A589" s="936" t="s">
        <v>1834</v>
      </c>
      <c r="B589" s="948" t="s">
        <v>1835</v>
      </c>
      <c r="C589" s="1013" t="s">
        <v>112</v>
      </c>
      <c r="D589" s="1013" t="s">
        <v>1228</v>
      </c>
      <c r="E589" s="792">
        <v>6</v>
      </c>
      <c r="F589" s="1227">
        <v>752</v>
      </c>
      <c r="G589" s="1237" t="s">
        <v>106</v>
      </c>
      <c r="H589" s="1237" t="s">
        <v>106</v>
      </c>
      <c r="I589" s="947">
        <v>58</v>
      </c>
      <c r="J589" s="703">
        <f>(M589/I589)*100</f>
        <v>1.5172413793103448</v>
      </c>
      <c r="K589" s="950">
        <v>0.22</v>
      </c>
      <c r="L589" s="960">
        <v>4</v>
      </c>
      <c r="M589" s="694">
        <f>K589*L589</f>
        <v>0.88</v>
      </c>
      <c r="N589" s="943" t="s">
        <v>572</v>
      </c>
      <c r="O589" s="795">
        <v>0.21</v>
      </c>
      <c r="P589" s="934">
        <v>43467</v>
      </c>
      <c r="Q589" s="934">
        <v>43483</v>
      </c>
      <c r="R589" s="694">
        <f>(K589-O589)/O589*100</f>
        <v>4.7619047619047663</v>
      </c>
      <c r="S589" s="759">
        <f>IF(INDEX(Historical!$D$7:$D$1439,MATCH(B589,Historical!$B$7:$B$1450,0))=0,"n/a",(INDEX(Historical!$C$7:$C$1439,MATCH(B589,Historical!$B$7:$B$1450,0))/INDEX(Historical!$D$7:$D$1439,MATCH(B589,Historical!$B$7:$B$1450,0))-1)*100)</f>
        <v>4.9999999999999822</v>
      </c>
      <c r="T589" s="759">
        <f>IF(INDEX(Historical!$F$7:$F$1432,MATCH(B589,Historical!$B$7:$B$1450,0))=0,"n/a",((INDEX(Historical!$C$7:$C$1439,MATCH(B589,Historical!$B$7:$B$1450,0))/INDEX(Historical!$F$7:$F$1432,MATCH(B589,Historical!$B$7:$B$1450,0)))^(1/3)-1)*100)</f>
        <v>7.8288138310443234</v>
      </c>
      <c r="U589" s="759" t="str">
        <f>IF(INDEX(Historical!$H$7:$H$1432,MATCH(B589,Historical!$B$7:$B$1450,0))=0,"n/a",((INDEX(Historical!$C$7:$C$1439,MATCH(B589,Historical!$B$7:$B$1450,0))/INDEX(Historical!$H$7:$H$1432,MATCH(B589,Historical!$B$7:$B$1450,0)))^(1/5)-1)*100)</f>
        <v>n/a</v>
      </c>
      <c r="V589" s="759" t="str">
        <f>IF(INDEX(Historical!$O$7:$O$1432,MATCH(B589,Historical!$B$7:$B$1450,0))=0,"n/a",((INDEX(Historical!$C$7:$C$1439,MATCH(B589,Historical!$B$7:$B$1450,0))/INDEX(Historical!$O$7:$O$1432,MATCH(B589,Historical!$B$7:$B$1450,0)))^(1/10)-1)*100)</f>
        <v>n/a</v>
      </c>
      <c r="W589" s="760" t="str">
        <f>IF(OR(U589&lt;=0,U589="n/a",V589&lt;=0,V589="n/a"),"n/a",U589/V589)</f>
        <v>n/a</v>
      </c>
      <c r="X589" s="761" t="str">
        <f>IF(OR(AJ589&lt;=0,AJ589="n/a",U589&lt;=0,U589="n/a"),"n/a",U589/AJ589)</f>
        <v>n/a</v>
      </c>
      <c r="Y589" s="714"/>
      <c r="Z589" s="703">
        <f>IF(OR(AC589&lt;0.01,AC589="n/a"),"n/a",M589/AC589*100)</f>
        <v>18.884120171673818</v>
      </c>
      <c r="AA589" s="959">
        <f>IF(OR(AC589&lt;0.01,AC589="n/a"),"n/a",I589/AC589)</f>
        <v>12.446351931330472</v>
      </c>
      <c r="AB589" s="960">
        <v>12</v>
      </c>
      <c r="AC589" s="938">
        <v>4.66</v>
      </c>
      <c r="AD589" s="938">
        <v>1.19</v>
      </c>
      <c r="AE589" s="938">
        <v>0.9</v>
      </c>
      <c r="AF589" s="938">
        <v>1.43</v>
      </c>
      <c r="AG589" s="938">
        <v>12</v>
      </c>
      <c r="AH589" s="938">
        <v>49.3</v>
      </c>
      <c r="AI589" s="938">
        <v>14.14</v>
      </c>
      <c r="AJ589" s="938">
        <v>23.400000000000002</v>
      </c>
      <c r="AK589" s="938">
        <v>10.4</v>
      </c>
      <c r="AL589" s="951">
        <v>6450</v>
      </c>
      <c r="AM589" s="945">
        <v>1.5</v>
      </c>
      <c r="AN589" s="938">
        <v>0.77</v>
      </c>
      <c r="AO589" s="802" t="str">
        <f>IF(U589="n/a","n/a",IF(AA589&lt;0,"n/a",IF(AA589="n/a","n/a",J589+U589-AA589)))</f>
        <v>n/a</v>
      </c>
      <c r="AP589" s="803" t="str">
        <f>IF(U589="n/a","n/a",J589+U589)</f>
        <v>n/a</v>
      </c>
      <c r="AQ589" s="961">
        <f>IF(OR(AC589&lt;0.01,AF589="n/a"),"n/a",(I589/SQRT(22.5*AC589*(I589/AF589))-1)*100)</f>
        <v>-11.059862174849888</v>
      </c>
      <c r="AR589" s="703">
        <f>INDEX(Historical!$C$7:$C$1439,MATCH(B589,Historical!$B$7:$B$1450,0))*IF(AH589="n/a",1.03,IF(AH589&lt;0,1.01,IF(AH589&gt;10,1.1,(1+AH589/100))))</f>
        <v>0.92400000000000004</v>
      </c>
      <c r="AS589" s="959">
        <f>IF($AI589="n/a",1.03*AR589,IF($AI589&lt;0,1.01*AR589,IF($AI589&gt;10,1.1*AR589,(1+$AI589/100)*AR589)))</f>
        <v>1.0164000000000002</v>
      </c>
      <c r="AT589" s="959">
        <f>IF($AK589="n/a",1.03*AS589,IF($AK589&lt;0,1.01*AS589,IF($AK589&gt;10,1.1*AS589,(1+$AK589/100)*AS589)))</f>
        <v>1.1180400000000004</v>
      </c>
      <c r="AU589" s="959">
        <f>IF($AK589="n/a",1.03*AT589,IF($AK589&lt;0,1.01*AT589,IF($AK589&gt;10,1.1*AT589,(1+$AK589/100)*AT589)))</f>
        <v>1.2298440000000006</v>
      </c>
      <c r="AV589" s="959">
        <f>IF($AK589="n/a",1.03*AU589,IF($AK589&lt;0,1.01*AU589,IF($AK589&gt;10,1.1*AU589,(1+$AK589/100)*AU589)))</f>
        <v>1.3528284000000008</v>
      </c>
      <c r="AW589" s="703">
        <f>SUM(AR589:AV589)</f>
        <v>5.6411124000000026</v>
      </c>
      <c r="AX589" s="810">
        <f>AW589/I589*100</f>
        <v>9.7260558620689697</v>
      </c>
      <c r="AY589" s="1017">
        <v>1.26</v>
      </c>
      <c r="AZ589" s="945">
        <v>42.72</v>
      </c>
      <c r="BA589" s="945">
        <v>-8.36</v>
      </c>
      <c r="BB589" s="945">
        <v>8.6</v>
      </c>
      <c r="BC589" s="945">
        <v>15.82</v>
      </c>
      <c r="BE589" s="666">
        <v>2014</v>
      </c>
      <c r="BF589" s="971">
        <f>IF(BE589&gt;2008,0,IF(BE589&gt;2001,1,IF(BE589&gt;1990,2,IF(BE589&gt;1980,3,IF(BE589&gt;1973,4,IF(BE589&gt;1970,5,IF(BE589&gt;1960,6,IF(BE589&gt;1958,7,IF(BE589&gt;1953,8,9)))))))))</f>
        <v>0</v>
      </c>
      <c r="BG589" s="955">
        <v>5.0999999999999996</v>
      </c>
      <c r="BH589" s="937"/>
    </row>
    <row r="590" spans="1:60" ht="11.25" customHeight="1" x14ac:dyDescent="0.2">
      <c r="A590" s="953" t="s">
        <v>4329</v>
      </c>
      <c r="B590" s="631" t="s">
        <v>4325</v>
      </c>
      <c r="C590" s="1013" t="s">
        <v>108</v>
      </c>
      <c r="D590" s="1013" t="s">
        <v>4357</v>
      </c>
      <c r="E590" s="792">
        <v>5</v>
      </c>
      <c r="F590" s="1227">
        <v>836</v>
      </c>
      <c r="G590" s="1122" t="s">
        <v>106</v>
      </c>
      <c r="H590" s="1122" t="s">
        <v>106</v>
      </c>
      <c r="I590" s="947">
        <v>24.4</v>
      </c>
      <c r="J590" s="703">
        <f>(M590/I590)*100</f>
        <v>2.7868852459016398</v>
      </c>
      <c r="K590" s="950">
        <v>0.17</v>
      </c>
      <c r="L590" s="960">
        <v>4</v>
      </c>
      <c r="M590" s="694">
        <f>K590*L590</f>
        <v>0.68</v>
      </c>
      <c r="N590" s="943" t="s">
        <v>107</v>
      </c>
      <c r="O590" s="795">
        <v>0.15</v>
      </c>
      <c r="P590" s="934">
        <v>43406</v>
      </c>
      <c r="Q590" s="934">
        <v>43420</v>
      </c>
      <c r="R590" s="694">
        <f>(K590-O590)/O590*100</f>
        <v>13.333333333333346</v>
      </c>
      <c r="S590" s="759">
        <f>IF(INDEX(Historical!$D$7:$D$1439,MATCH(B590,Historical!$B$7:$B$1450,0))=0,"n/a",(INDEX(Historical!$C$7:$C$1439,MATCH(B590,Historical!$B$7:$B$1450,0))/INDEX(Historical!$D$7:$D$1439,MATCH(B590,Historical!$B$7:$B$1450,0))-1)*100)</f>
        <v>3.3333333333333437</v>
      </c>
      <c r="T590" s="759">
        <f>IF(INDEX(Historical!$F$7:$F$1432,MATCH(B590,Historical!$B$7:$B$1450,0))=0,"n/a",((INDEX(Historical!$C$7:$C$1439,MATCH(B590,Historical!$B$7:$B$1450,0))/INDEX(Historical!$F$7:$F$1432,MATCH(B590,Historical!$B$7:$B$1450,0)))^(1/3)-1)*100)</f>
        <v>6.0383062071096782</v>
      </c>
      <c r="U590" s="759">
        <f>IF(INDEX(Historical!$H$7:$H$1432,MATCH(B590,Historical!$B$7:$B$1450,0))=0,"n/a",((INDEX(Historical!$C$7:$C$1439,MATCH(B590,Historical!$B$7:$B$1450,0))/INDEX(Historical!$H$7:$H$1432,MATCH(B590,Historical!$B$7:$B$1450,0)))^(1/5)-1)*100)</f>
        <v>5.2519353814266312</v>
      </c>
      <c r="V590" s="759">
        <f>IF(INDEX(Historical!$O$7:$O$1432,MATCH(B590,Historical!$B$7:$B$1450,0))=0,"n/a",((INDEX(Historical!$C$7:$C$1439,MATCH(B590,Historical!$B$7:$B$1450,0))/INDEX(Historical!$O$7:$O$1432,MATCH(B590,Historical!$B$7:$B$1450,0)))^(1/10)-1)*100)</f>
        <v>-2.5167117230349811</v>
      </c>
      <c r="W590" s="760" t="str">
        <f>IF(OR(U590&lt;=0,U590="n/a",V590&lt;=0,V590="n/a"),"n/a",U590/V590)</f>
        <v>n/a</v>
      </c>
      <c r="X590" s="761">
        <f>IF(OR(AJ590&lt;=0,AJ590="n/a",U590&lt;=0,U590="n/a"),"n/a",U590/AJ590)</f>
        <v>0.57713575620072877</v>
      </c>
      <c r="Y590" s="714"/>
      <c r="Z590" s="703">
        <f>IF(OR(AC590&lt;0.01,AC590="n/a"),"n/a",M590/AC590*100)</f>
        <v>38.857142857142861</v>
      </c>
      <c r="AA590" s="959">
        <f>IF(OR(AC590&lt;0.01,AC590="n/a"),"n/a",I590/AC590)</f>
        <v>13.942857142857141</v>
      </c>
      <c r="AB590" s="960">
        <v>12</v>
      </c>
      <c r="AC590" s="938">
        <v>1.75</v>
      </c>
      <c r="AD590" s="938">
        <v>1.39</v>
      </c>
      <c r="AE590" s="938">
        <v>4.3</v>
      </c>
      <c r="AF590" s="938">
        <v>1.07</v>
      </c>
      <c r="AG590" s="938">
        <v>8.3000000000000007</v>
      </c>
      <c r="AH590" s="938">
        <v>5.6000000000000005</v>
      </c>
      <c r="AI590" s="938">
        <v>6.01</v>
      </c>
      <c r="AJ590" s="938">
        <v>9.1</v>
      </c>
      <c r="AK590" s="938">
        <v>10</v>
      </c>
      <c r="AL590" s="951">
        <v>1250</v>
      </c>
      <c r="AM590" s="945">
        <v>1.7999999999999998</v>
      </c>
      <c r="AN590" s="938">
        <v>0.09</v>
      </c>
      <c r="AO590" s="802">
        <f>IF(U590="n/a","n/a",IF(AA590&lt;0,"n/a",IF(AA590="n/a","n/a",J590+U590-AA590)))</f>
        <v>-5.9040365155288708</v>
      </c>
      <c r="AP590" s="803">
        <f>IF(U590="n/a","n/a",J590+U590)</f>
        <v>8.0388206273282705</v>
      </c>
      <c r="AQ590" s="961">
        <f>IF(OR(AC590&lt;0.01,AF590="n/a"),"n/a",(I590/SQRT(22.5*AC590*(I590/AF590))-1)*100)</f>
        <v>-18.571484266240155</v>
      </c>
      <c r="AR590" s="703">
        <f>INDEX(Historical!$C$7:$C$1439,MATCH(B590,Historical!$B$7:$B$1450,0))*IF(AH590="n/a",1.03,IF(AH590&lt;0,1.01,IF(AH590&gt;10,1.1,(1+AH590/100))))</f>
        <v>0.65472000000000008</v>
      </c>
      <c r="AS590" s="959">
        <f>IF($AI590="n/a",1.03*AR590,IF($AI590&lt;0,1.01*AR590,IF($AI590&gt;10,1.1*AR590,(1+$AI590/100)*AR590)))</f>
        <v>0.69406867200000011</v>
      </c>
      <c r="AT590" s="959">
        <f>IF($AK590="n/a",1.03*AS590,IF($AK590&lt;0,1.01*AS590,IF($AK590&gt;10,1.1*AS590,(1+$AK590/100)*AS590)))</f>
        <v>0.76347553920000022</v>
      </c>
      <c r="AU590" s="959">
        <f>IF($AK590="n/a",1.03*AT590,IF($AK590&lt;0,1.01*AT590,IF($AK590&gt;10,1.1*AT590,(1+$AK590/100)*AT590)))</f>
        <v>0.83982309312000036</v>
      </c>
      <c r="AV590" s="959">
        <f>IF($AK590="n/a",1.03*AU590,IF($AK590&lt;0,1.01*AU590,IF($AK590&gt;10,1.1*AU590,(1+$AK590/100)*AU590)))</f>
        <v>0.92380540243200049</v>
      </c>
      <c r="AW590" s="703">
        <f>SUM(AR590:AV590)</f>
        <v>3.8758927067520013</v>
      </c>
      <c r="AX590" s="810">
        <f>AW590/I590*100</f>
        <v>15.88480617521312</v>
      </c>
      <c r="AY590" s="1017">
        <v>0.73</v>
      </c>
      <c r="AZ590" s="945">
        <v>14.549999999999999</v>
      </c>
      <c r="BA590" s="945">
        <v>-17.87</v>
      </c>
      <c r="BB590" s="945">
        <v>-1.27</v>
      </c>
      <c r="BC590" s="945">
        <v>-0.84</v>
      </c>
      <c r="BE590" s="666">
        <v>2014</v>
      </c>
      <c r="BF590" s="971">
        <f>IF(BE590&gt;2008,0,IF(BE590&gt;2001,1,IF(BE590&gt;1990,2,IF(BE590&gt;1980,3,IF(BE590&gt;1973,4,IF(BE590&gt;1970,5,IF(BE590&gt;1960,6,IF(BE590&gt;1958,7,IF(BE590&gt;1953,8,9)))))))))</f>
        <v>0</v>
      </c>
      <c r="BG590" s="955">
        <v>1.0999999999999999</v>
      </c>
      <c r="BH590" s="937"/>
    </row>
    <row r="591" spans="1:60" ht="11.25" customHeight="1" x14ac:dyDescent="0.2">
      <c r="A591" s="944" t="s">
        <v>724</v>
      </c>
      <c r="B591" s="948" t="s">
        <v>725</v>
      </c>
      <c r="C591" s="1013" t="s">
        <v>128</v>
      </c>
      <c r="D591" s="1013" t="s">
        <v>4380</v>
      </c>
      <c r="E591" s="792">
        <v>17</v>
      </c>
      <c r="F591" s="1227">
        <v>209</v>
      </c>
      <c r="G591" s="1168" t="s">
        <v>106</v>
      </c>
      <c r="H591" s="1168" t="s">
        <v>106</v>
      </c>
      <c r="I591" s="947">
        <v>35.43</v>
      </c>
      <c r="J591" s="703">
        <f>(M591/I591)*100</f>
        <v>2.822466836014677</v>
      </c>
      <c r="K591" s="950">
        <v>0.25</v>
      </c>
      <c r="L591" s="960">
        <v>4</v>
      </c>
      <c r="M591" s="694">
        <f>K591*L591</f>
        <v>1</v>
      </c>
      <c r="N591" s="943" t="s">
        <v>119</v>
      </c>
      <c r="O591" s="795">
        <v>0.24</v>
      </c>
      <c r="P591" s="934">
        <v>43692</v>
      </c>
      <c r="Q591" s="934">
        <v>43707</v>
      </c>
      <c r="R591" s="694">
        <f>(K591-O591)/O591*100</f>
        <v>4.1666666666666705</v>
      </c>
      <c r="S591" s="759">
        <f>IF(INDEX(Historical!$D$7:$D$1439,MATCH(B591,Historical!$B$7:$B$1450,0))=0,"n/a",(INDEX(Historical!$C$7:$C$1439,MATCH(B591,Historical!$B$7:$B$1450,0))/INDEX(Historical!$D$7:$D$1439,MATCH(B591,Historical!$B$7:$B$1450,0))-1)*100)</f>
        <v>4.4444444444444287</v>
      </c>
      <c r="T591" s="759">
        <f>IF(INDEX(Historical!$F$7:$F$1432,MATCH(B591,Historical!$B$7:$B$1450,0))=0,"n/a",((INDEX(Historical!$C$7:$C$1439,MATCH(B591,Historical!$B$7:$B$1450,0))/INDEX(Historical!$F$7:$F$1432,MATCH(B591,Historical!$B$7:$B$1450,0)))^(1/3)-1)*100)</f>
        <v>4.6577355357731998</v>
      </c>
      <c r="U591" s="759">
        <f>IF(INDEX(Historical!$H$7:$H$1432,MATCH(B591,Historical!$B$7:$B$1450,0))=0,"n/a",((INDEX(Historical!$C$7:$C$1439,MATCH(B591,Historical!$B$7:$B$1450,0))/INDEX(Historical!$H$7:$H$1432,MATCH(B591,Historical!$B$7:$B$1450,0)))^(1/5)-1)*100)</f>
        <v>4.9009030249425933</v>
      </c>
      <c r="V591" s="759">
        <f>IF(INDEX(Historical!$O$7:$O$1432,MATCH(B591,Historical!$B$7:$B$1450,0))=0,"n/a",((INDEX(Historical!$C$7:$C$1439,MATCH(B591,Historical!$B$7:$B$1450,0))/INDEX(Historical!$O$7:$O$1432,MATCH(B591,Historical!$B$7:$B$1450,0)))^(1/10)-1)*100)</f>
        <v>5.6996159590350093</v>
      </c>
      <c r="W591" s="760">
        <f>IF(OR(U591&lt;=0,U591="n/a",V591&lt;=0,V591="n/a"),"n/a",U591/V591)</f>
        <v>0.85986548219511194</v>
      </c>
      <c r="X591" s="761" t="str">
        <f>IF(OR(AJ591&lt;=0,AJ591="n/a",U591&lt;=0,U591="n/a"),"n/a",U591/AJ591)</f>
        <v>n/a</v>
      </c>
      <c r="Y591" s="718"/>
      <c r="Z591" s="703">
        <f>IF(OR(AC591&lt;0.01,AC591="n/a"),"n/a",M591/AC591*100)</f>
        <v>64.935064935064929</v>
      </c>
      <c r="AA591" s="959">
        <f>IF(OR(AC591&lt;0.01,AC591="n/a"),"n/a",I591/AC591)</f>
        <v>23.006493506493506</v>
      </c>
      <c r="AB591" s="960">
        <v>7</v>
      </c>
      <c r="AC591" s="938">
        <v>1.54</v>
      </c>
      <c r="AD591" s="938" t="s">
        <v>137</v>
      </c>
      <c r="AE591" s="938">
        <v>0.97</v>
      </c>
      <c r="AF591" s="938">
        <v>1.84</v>
      </c>
      <c r="AG591" s="938">
        <v>7.0000000000000009</v>
      </c>
      <c r="AH591" s="938">
        <v>13.3</v>
      </c>
      <c r="AI591" s="938" t="s">
        <v>137</v>
      </c>
      <c r="AJ591" s="938">
        <v>-4.3</v>
      </c>
      <c r="AK591" s="938" t="s">
        <v>137</v>
      </c>
      <c r="AL591" s="951">
        <v>265.36</v>
      </c>
      <c r="AM591" s="945">
        <v>0.6</v>
      </c>
      <c r="AN591" s="938">
        <v>0.04</v>
      </c>
      <c r="AO591" s="802">
        <f>IF(U591="n/a","n/a",IF(AA591&lt;0,"n/a",IF(AA591="n/a","n/a",J591+U591-AA591)))</f>
        <v>-15.283123645536236</v>
      </c>
      <c r="AP591" s="803">
        <f>IF(U591="n/a","n/a",J591+U591)</f>
        <v>7.7233698609572699</v>
      </c>
      <c r="AQ591" s="961">
        <f>IF(OR(AC591&lt;0.01,AF591="n/a"),"n/a",(I591/SQRT(22.5*AC591*(I591/AF591))-1)*100)</f>
        <v>37.164861149636778</v>
      </c>
      <c r="AR591" s="703">
        <f>INDEX(Historical!$C$7:$C$1439,MATCH(B591,Historical!$B$7:$B$1450,0))*IF(AH591="n/a",1.03,IF(AH591&lt;0,1.01,IF(AH591&gt;10,1.1,(1+AH591/100))))</f>
        <v>1.034</v>
      </c>
      <c r="AS591" s="959">
        <f>IF($AI591="n/a",1.03*AR591,IF($AI591&lt;0,1.01*AR591,IF($AI591&gt;10,1.1*AR591,(1+$AI591/100)*AR591)))</f>
        <v>1.0650200000000001</v>
      </c>
      <c r="AT591" s="959">
        <f>IF($AK591="n/a",1.03*AS591,IF($AK591&lt;0,1.01*AS591,IF($AK591&gt;10,1.1*AS591,(1+$AK591/100)*AS591)))</f>
        <v>1.0969706000000001</v>
      </c>
      <c r="AU591" s="959">
        <f>IF($AK591="n/a",1.03*AT591,IF($AK591&lt;0,1.01*AT591,IF($AK591&gt;10,1.1*AT591,(1+$AK591/100)*AT591)))</f>
        <v>1.1298797180000002</v>
      </c>
      <c r="AV591" s="959">
        <f>IF($AK591="n/a",1.03*AU591,IF($AK591&lt;0,1.01*AU591,IF($AK591&gt;10,1.1*AU591,(1+$AK591/100)*AU591)))</f>
        <v>1.1637761095400003</v>
      </c>
      <c r="AW591" s="703">
        <f>SUM(AR591:AV591)</f>
        <v>5.4896464275400012</v>
      </c>
      <c r="AX591" s="810">
        <f>AW591/I591*100</f>
        <v>15.494344983178102</v>
      </c>
      <c r="AY591" s="1017">
        <v>1.06</v>
      </c>
      <c r="AZ591" s="945">
        <v>46.1</v>
      </c>
      <c r="BA591" s="945">
        <v>-17.8</v>
      </c>
      <c r="BB591" s="945">
        <v>11.33</v>
      </c>
      <c r="BC591" s="945">
        <v>17.11</v>
      </c>
      <c r="BE591" s="666">
        <v>2003</v>
      </c>
      <c r="BF591" s="971">
        <f>IF(BE591&gt;2008,0,IF(BE591&gt;2001,1,IF(BE591&gt;1990,2,IF(BE591&gt;1980,3,IF(BE591&gt;1973,4,IF(BE591&gt;1970,5,IF(BE591&gt;1960,6,IF(BE591&gt;1958,7,IF(BE591&gt;1953,8,9)))))))))</f>
        <v>1</v>
      </c>
      <c r="BG591" s="955">
        <v>4.8</v>
      </c>
      <c r="BH591" s="937"/>
    </row>
    <row r="592" spans="1:60" ht="11.25" customHeight="1" x14ac:dyDescent="0.2">
      <c r="A592" s="944" t="s">
        <v>721</v>
      </c>
      <c r="B592" s="948" t="s">
        <v>722</v>
      </c>
      <c r="C592" s="1013" t="s">
        <v>131</v>
      </c>
      <c r="D592" s="1013" t="s">
        <v>4355</v>
      </c>
      <c r="E592" s="792">
        <v>12</v>
      </c>
      <c r="F592" s="1227">
        <v>295</v>
      </c>
      <c r="G592" s="1159" t="s">
        <v>37</v>
      </c>
      <c r="H592" s="1159" t="s">
        <v>37</v>
      </c>
      <c r="I592" s="947">
        <v>42.95</v>
      </c>
      <c r="J592" s="703">
        <f>(M592/I592)*100</f>
        <v>3.3993015133876598</v>
      </c>
      <c r="K592" s="950">
        <v>0.36499999999999999</v>
      </c>
      <c r="L592" s="960">
        <v>4</v>
      </c>
      <c r="M592" s="694">
        <f>K592*L592</f>
        <v>1.46</v>
      </c>
      <c r="N592" s="943" t="s">
        <v>723</v>
      </c>
      <c r="O592" s="795">
        <v>0.33250000000000002</v>
      </c>
      <c r="P592" s="934">
        <v>43382</v>
      </c>
      <c r="Q592" s="934">
        <v>43403</v>
      </c>
      <c r="R592" s="694">
        <f>(K592-O592)/O592*100</f>
        <v>9.7744360902255547</v>
      </c>
      <c r="S592" s="759">
        <f>IF(INDEX(Historical!$D$7:$D$1439,MATCH(B592,Historical!$B$7:$B$1450,0))=0,"n/a",(INDEX(Historical!$C$7:$C$1439,MATCH(B592,Historical!$B$7:$B$1450,0))/INDEX(Historical!$D$7:$D$1439,MATCH(B592,Historical!$B$7:$B$1450,0))-1)*100)</f>
        <v>9.8790322580645231</v>
      </c>
      <c r="T592" s="759">
        <f>IF(INDEX(Historical!$F$7:$F$1432,MATCH(B592,Historical!$B$7:$B$1450,0))=0,"n/a",((INDEX(Historical!$C$7:$C$1439,MATCH(B592,Historical!$B$7:$B$1450,0))/INDEX(Historical!$F$7:$F$1432,MATCH(B592,Historical!$B$7:$B$1450,0)))^(1/3)-1)*100)</f>
        <v>9.9522738601315766</v>
      </c>
      <c r="U592" s="759">
        <f>IF(INDEX(Historical!$H$7:$H$1432,MATCH(B592,Historical!$B$7:$B$1450,0))=0,"n/a",((INDEX(Historical!$C$7:$C$1439,MATCH(B592,Historical!$B$7:$B$1450,0))/INDEX(Historical!$H$7:$H$1432,MATCH(B592,Historical!$B$7:$B$1450,0)))^(1/5)-1)*100)</f>
        <v>10.288443378735135</v>
      </c>
      <c r="V592" s="759">
        <f>IF(INDEX(Historical!$O$7:$O$1432,MATCH(B592,Historical!$B$7:$B$1450,0))=0,"n/a",((INDEX(Historical!$C$7:$C$1439,MATCH(B592,Historical!$B$7:$B$1450,0))/INDEX(Historical!$O$7:$O$1432,MATCH(B592,Historical!$B$7:$B$1450,0)))^(1/10)-1)*100)</f>
        <v>6.9633929631707225</v>
      </c>
      <c r="W592" s="760">
        <f>IF(OR(U592&lt;=0,U592="n/a",V592&lt;=0,V592="n/a"),"n/a",U592/V592)</f>
        <v>1.4775043478302248</v>
      </c>
      <c r="X592" s="761">
        <f>IF(OR(AJ592&lt;=0,AJ592="n/a",U592&lt;=0,U592="n/a"),"n/a",U592/AJ592)</f>
        <v>5.7158018770750756</v>
      </c>
      <c r="Y592" s="949"/>
      <c r="Z592" s="703">
        <f>IF(OR(AC592&lt;0.01,AC592="n/a"),"n/a",M592/AC592*100)</f>
        <v>70.192307692307693</v>
      </c>
      <c r="AA592" s="959">
        <f>IF(OR(AC592&lt;0.01,AC592="n/a"),"n/a",I592/AC592)</f>
        <v>20.649038461538463</v>
      </c>
      <c r="AB592" s="960">
        <v>12</v>
      </c>
      <c r="AC592" s="938">
        <v>2.08</v>
      </c>
      <c r="AD592" s="938">
        <v>5.44</v>
      </c>
      <c r="AE592" s="938">
        <v>3.79</v>
      </c>
      <c r="AF592" s="938">
        <v>2.16</v>
      </c>
      <c r="AG592" s="938" t="s">
        <v>137</v>
      </c>
      <c r="AH592" s="938">
        <v>13.5</v>
      </c>
      <c r="AI592" s="938">
        <v>7.53</v>
      </c>
      <c r="AJ592" s="938">
        <v>1.7999999999999998</v>
      </c>
      <c r="AK592" s="938">
        <v>3.8</v>
      </c>
      <c r="AL592" s="951">
        <v>8600</v>
      </c>
      <c r="AM592" s="945">
        <v>0.2</v>
      </c>
      <c r="AN592" s="938">
        <v>0.82</v>
      </c>
      <c r="AO592" s="802">
        <f>IF(U592="n/a","n/a",IF(AA592&lt;0,"n/a",IF(AA592="n/a","n/a",J592+U592-AA592)))</f>
        <v>-6.9612935694156697</v>
      </c>
      <c r="AP592" s="803">
        <f>IF(U592="n/a","n/a",J592+U592)</f>
        <v>13.687744892122794</v>
      </c>
      <c r="AQ592" s="961">
        <f>IF(OR(AC592&lt;0.01,AF592="n/a"),"n/a",(I592/SQRT(22.5*AC592*(I592/AF592))-1)*100)</f>
        <v>40.794449191283547</v>
      </c>
      <c r="AR592" s="703">
        <f>INDEX(Historical!$C$7:$C$1439,MATCH(B592,Historical!$B$7:$B$1450,0))*IF(AH592="n/a",1.03,IF(AH592&lt;0,1.01,IF(AH592&gt;10,1.1,(1+AH592/100))))</f>
        <v>1.4987500000000002</v>
      </c>
      <c r="AS592" s="959">
        <f>IF($AI592="n/a",1.03*AR592,IF($AI592&lt;0,1.01*AR592,IF($AI592&gt;10,1.1*AR592,(1+$AI592/100)*AR592)))</f>
        <v>1.6116058750000002</v>
      </c>
      <c r="AT592" s="959">
        <f>IF($AK592="n/a",1.03*AS592,IF($AK592&lt;0,1.01*AS592,IF($AK592&gt;10,1.1*AS592,(1+$AK592/100)*AS592)))</f>
        <v>1.6728468982500002</v>
      </c>
      <c r="AU592" s="959">
        <f>IF($AK592="n/a",1.03*AT592,IF($AK592&lt;0,1.01*AT592,IF($AK592&gt;10,1.1*AT592,(1+$AK592/100)*AT592)))</f>
        <v>1.7364150803835003</v>
      </c>
      <c r="AV592" s="959">
        <f>IF($AK592="n/a",1.03*AU592,IF($AK592&lt;0,1.01*AU592,IF($AK592&gt;10,1.1*AU592,(1+$AK592/100)*AU592)))</f>
        <v>1.8023988534380735</v>
      </c>
      <c r="AW592" s="703">
        <f>SUM(AR592:AV592)</f>
        <v>8.322016707071576</v>
      </c>
      <c r="AX592" s="810">
        <f>AW592/I592*100</f>
        <v>19.376057525195751</v>
      </c>
      <c r="AY592" s="1017">
        <v>0.47</v>
      </c>
      <c r="AZ592" s="945">
        <v>21.709999999999997</v>
      </c>
      <c r="BA592" s="945">
        <v>-3.2800000000000002</v>
      </c>
      <c r="BB592" s="945">
        <v>0.1</v>
      </c>
      <c r="BC592" s="945">
        <v>4.5</v>
      </c>
      <c r="BE592" s="666">
        <v>2007</v>
      </c>
      <c r="BF592" s="971">
        <f>IF(BE592&gt;2008,0,IF(BE592&gt;2001,1,IF(BE592&gt;1990,2,IF(BE592&gt;1980,3,IF(BE592&gt;1973,4,IF(BE592&gt;1970,5,IF(BE592&gt;1960,6,IF(BE592&gt;1958,7,IF(BE592&gt;1953,8,9)))))))))</f>
        <v>1</v>
      </c>
      <c r="BG592" s="955" t="s">
        <v>137</v>
      </c>
      <c r="BH592" s="937"/>
    </row>
    <row r="593" spans="1:60" ht="11.25" customHeight="1" x14ac:dyDescent="0.2">
      <c r="A593" s="944" t="s">
        <v>3891</v>
      </c>
      <c r="B593" s="948" t="s">
        <v>3892</v>
      </c>
      <c r="C593" s="1013" t="s">
        <v>131</v>
      </c>
      <c r="D593" s="1013" t="s">
        <v>4366</v>
      </c>
      <c r="E593" s="792">
        <v>6</v>
      </c>
      <c r="F593" s="1227">
        <v>766</v>
      </c>
      <c r="G593" s="1160" t="s">
        <v>115</v>
      </c>
      <c r="H593" s="1160" t="s">
        <v>115</v>
      </c>
      <c r="I593" s="947">
        <v>91.18</v>
      </c>
      <c r="J593" s="703">
        <f>(M593/I593)*100</f>
        <v>2.1934634788330776</v>
      </c>
      <c r="K593" s="950">
        <v>0.5</v>
      </c>
      <c r="L593" s="960">
        <v>4</v>
      </c>
      <c r="M593" s="694">
        <f>K593*L593</f>
        <v>2</v>
      </c>
      <c r="N593" s="943" t="s">
        <v>228</v>
      </c>
      <c r="O593" s="795">
        <v>0.46</v>
      </c>
      <c r="P593" s="934">
        <v>43517</v>
      </c>
      <c r="Q593" s="934">
        <v>43532</v>
      </c>
      <c r="R593" s="694">
        <f>(K593-O593)/O593*100</f>
        <v>8.6956521739130395</v>
      </c>
      <c r="S593" s="759">
        <f>IF(INDEX(Historical!$D$7:$D$1439,MATCH(B593,Historical!$B$7:$B$1450,0))=0,"n/a",(INDEX(Historical!$C$7:$C$1439,MATCH(B593,Historical!$B$7:$B$1450,0))/INDEX(Historical!$D$7:$D$1439,MATCH(B593,Historical!$B$7:$B$1450,0))-1)*100)</f>
        <v>9.5238095238095344</v>
      </c>
      <c r="T593" s="759">
        <f>IF(INDEX(Historical!$F$7:$F$1432,MATCH(B593,Historical!$B$7:$B$1450,0))=0,"n/a",((INDEX(Historical!$C$7:$C$1439,MATCH(B593,Historical!$B$7:$B$1450,0))/INDEX(Historical!$F$7:$F$1432,MATCH(B593,Historical!$B$7:$B$1450,0)))^(1/3)-1)*100)</f>
        <v>15.313156133323268</v>
      </c>
      <c r="U593" s="759" t="str">
        <f>IF(INDEX(Historical!$H$7:$H$1432,MATCH(B593,Historical!$B$7:$B$1450,0))=0,"n/a",((INDEX(Historical!$C$7:$C$1439,MATCH(B593,Historical!$B$7:$B$1450,0))/INDEX(Historical!$H$7:$H$1432,MATCH(B593,Historical!$B$7:$B$1450,0)))^(1/5)-1)*100)</f>
        <v>n/a</v>
      </c>
      <c r="V593" s="759" t="str">
        <f>IF(INDEX(Historical!$O$7:$O$1432,MATCH(B593,Historical!$B$7:$B$1450,0))=0,"n/a",((INDEX(Historical!$C$7:$C$1439,MATCH(B593,Historical!$B$7:$B$1450,0))/INDEX(Historical!$O$7:$O$1432,MATCH(B593,Historical!$B$7:$B$1450,0)))^(1/10)-1)*100)</f>
        <v>n/a</v>
      </c>
      <c r="W593" s="760" t="str">
        <f>IF(OR(U593&lt;=0,U593="n/a",V593&lt;=0,V593="n/a"),"n/a",U593/V593)</f>
        <v>n/a</v>
      </c>
      <c r="X593" s="761" t="str">
        <f>IF(OR(AJ593&lt;=0,AJ593="n/a",U593&lt;=0,U593="n/a"),"n/a",U593/AJ593)</f>
        <v>n/a</v>
      </c>
      <c r="Y593" s="706"/>
      <c r="Z593" s="703">
        <f>IF(OR(AC593&lt;0.01,AC593="n/a"),"n/a",M593/AC593*100)</f>
        <v>60.790273556231</v>
      </c>
      <c r="AA593" s="959">
        <f>IF(OR(AC593&lt;0.01,AC593="n/a"),"n/a",I593/AC593)</f>
        <v>27.714285714285715</v>
      </c>
      <c r="AB593" s="960">
        <v>12</v>
      </c>
      <c r="AC593" s="938">
        <v>3.29</v>
      </c>
      <c r="AD593" s="938">
        <v>5.57</v>
      </c>
      <c r="AE593" s="938">
        <v>2.88</v>
      </c>
      <c r="AF593" s="938">
        <v>2.2999999999999998</v>
      </c>
      <c r="AG593" s="938">
        <v>8.6</v>
      </c>
      <c r="AH593" s="938">
        <v>4.2</v>
      </c>
      <c r="AI593" s="938">
        <v>4.25</v>
      </c>
      <c r="AJ593" s="938">
        <v>11.200000000000001</v>
      </c>
      <c r="AK593" s="938">
        <v>5</v>
      </c>
      <c r="AL593" s="951">
        <v>4780</v>
      </c>
      <c r="AM593" s="945">
        <v>1.0999999999999999</v>
      </c>
      <c r="AN593" s="938">
        <v>0.75</v>
      </c>
      <c r="AO593" s="802" t="str">
        <f>IF(U593="n/a","n/a",IF(AA593&lt;0,"n/a",IF(AA593="n/a","n/a",J593+U593-AA593)))</f>
        <v>n/a</v>
      </c>
      <c r="AP593" s="803" t="str">
        <f>IF(U593="n/a","n/a",J593+U593)</f>
        <v>n/a</v>
      </c>
      <c r="AQ593" s="961">
        <f>IF(OR(AC593&lt;0.01,AF593="n/a"),"n/a",(I593/SQRT(22.5*AC593*(I593/AF593))-1)*100)</f>
        <v>68.31565206527506</v>
      </c>
      <c r="AR593" s="703">
        <f>INDEX(Historical!$C$7:$C$1439,MATCH(B593,Historical!$B$7:$B$1450,0))*IF(AH593="n/a",1.03,IF(AH593&lt;0,1.01,IF(AH593&gt;10,1.1,(1+AH593/100))))</f>
        <v>1.9172800000000001</v>
      </c>
      <c r="AS593" s="959">
        <f>IF($AI593="n/a",1.03*AR593,IF($AI593&lt;0,1.01*AR593,IF($AI593&gt;10,1.1*AR593,(1+$AI593/100)*AR593)))</f>
        <v>1.9987644</v>
      </c>
      <c r="AT593" s="959">
        <f>IF($AK593="n/a",1.03*AS593,IF($AK593&lt;0,1.01*AS593,IF($AK593&gt;10,1.1*AS593,(1+$AK593/100)*AS593)))</f>
        <v>2.0987026200000001</v>
      </c>
      <c r="AU593" s="959">
        <f>IF($AK593="n/a",1.03*AT593,IF($AK593&lt;0,1.01*AT593,IF($AK593&gt;10,1.1*AT593,(1+$AK593/100)*AT593)))</f>
        <v>2.203637751</v>
      </c>
      <c r="AV593" s="959">
        <f>IF($AK593="n/a",1.03*AU593,IF($AK593&lt;0,1.01*AU593,IF($AK593&gt;10,1.1*AU593,(1+$AK593/100)*AU593)))</f>
        <v>2.3138196385500001</v>
      </c>
      <c r="AW593" s="703">
        <f>SUM(AR593:AV593)</f>
        <v>10.532204409550001</v>
      </c>
      <c r="AX593" s="810">
        <f>AW593/I593*100</f>
        <v>11.551002861976311</v>
      </c>
      <c r="AY593" s="1017">
        <v>0.32</v>
      </c>
      <c r="AZ593" s="945">
        <v>22.66</v>
      </c>
      <c r="BA593" s="945">
        <v>-1.6</v>
      </c>
      <c r="BB593" s="945">
        <v>1.04</v>
      </c>
      <c r="BC593" s="945">
        <v>6.34</v>
      </c>
      <c r="BE593" s="666">
        <v>2014</v>
      </c>
      <c r="BF593" s="971">
        <f>IF(BE593&gt;2008,0,IF(BE593&gt;2001,1,IF(BE593&gt;1990,2,IF(BE593&gt;1980,3,IF(BE593&gt;1973,4,IF(BE593&gt;1970,5,IF(BE593&gt;1960,6,IF(BE593&gt;1958,7,IF(BE593&gt;1953,8,9)))))))))</f>
        <v>0</v>
      </c>
      <c r="BG593" s="955">
        <v>3.3000000000000003</v>
      </c>
      <c r="BH593" s="937"/>
    </row>
    <row r="594" spans="1:60" ht="11.25" customHeight="1" x14ac:dyDescent="0.2">
      <c r="A594" s="944" t="s">
        <v>726</v>
      </c>
      <c r="B594" s="948" t="s">
        <v>727</v>
      </c>
      <c r="C594" s="1013" t="s">
        <v>4345</v>
      </c>
      <c r="D594" s="1013" t="s">
        <v>4346</v>
      </c>
      <c r="E594" s="792">
        <v>16</v>
      </c>
      <c r="F594" s="1227">
        <v>212</v>
      </c>
      <c r="G594" s="1227" t="s">
        <v>37</v>
      </c>
      <c r="H594" s="1227" t="s">
        <v>37</v>
      </c>
      <c r="I594" s="947">
        <v>36.299999999999997</v>
      </c>
      <c r="J594" s="703">
        <f>(M594/I594)*100</f>
        <v>7.2727272727272734</v>
      </c>
      <c r="K594" s="950">
        <v>0.66</v>
      </c>
      <c r="L594" s="960">
        <v>4</v>
      </c>
      <c r="M594" s="694">
        <f>K594*L594</f>
        <v>2.64</v>
      </c>
      <c r="N594" s="943" t="s">
        <v>107</v>
      </c>
      <c r="O594" s="795">
        <v>0.65</v>
      </c>
      <c r="P594" s="939">
        <v>43130</v>
      </c>
      <c r="Q594" s="939">
        <v>43146</v>
      </c>
      <c r="R594" s="694">
        <f>(K594-O594)/O594*100</f>
        <v>1.5384615384615397</v>
      </c>
      <c r="S594" s="759">
        <f>IF(INDEX(Historical!$D$7:$D$1439,MATCH(B594,Historical!$B$7:$B$1450,0))=0,"n/a",(INDEX(Historical!$C$7:$C$1439,MATCH(B594,Historical!$B$7:$B$1450,0))/INDEX(Historical!$D$7:$D$1439,MATCH(B594,Historical!$B$7:$B$1450,0))-1)*100)</f>
        <v>3.937007874015741</v>
      </c>
      <c r="T594" s="759">
        <f>IF(INDEX(Historical!$F$7:$F$1432,MATCH(B594,Historical!$B$7:$B$1450,0))=0,"n/a",((INDEX(Historical!$C$7:$C$1439,MATCH(B594,Historical!$B$7:$B$1450,0))/INDEX(Historical!$F$7:$F$1432,MATCH(B594,Historical!$B$7:$B$1450,0)))^(1/3)-1)*100)</f>
        <v>6.5898401939383122</v>
      </c>
      <c r="U594" s="759">
        <f>IF(INDEX(Historical!$H$7:$H$1432,MATCH(B594,Historical!$B$7:$B$1450,0))=0,"n/a",((INDEX(Historical!$C$7:$C$1439,MATCH(B594,Historical!$B$7:$B$1450,0))/INDEX(Historical!$H$7:$H$1432,MATCH(B594,Historical!$B$7:$B$1450,0)))^(1/5)-1)*100)</f>
        <v>7.2551603577834634</v>
      </c>
      <c r="V594" s="759">
        <f>IF(INDEX(Historical!$O$7:$O$1432,MATCH(B594,Historical!$B$7:$B$1450,0))=0,"n/a",((INDEX(Historical!$C$7:$C$1439,MATCH(B594,Historical!$B$7:$B$1450,0))/INDEX(Historical!$O$7:$O$1432,MATCH(B594,Historical!$B$7:$B$1450,0)))^(1/10)-1)*100)</f>
        <v>8.2943244689550166</v>
      </c>
      <c r="W594" s="760">
        <f>IF(OR(U594&lt;=0,U594="n/a",V594&lt;=0,V594="n/a"),"n/a",U594/V594)</f>
        <v>0.87471383413307979</v>
      </c>
      <c r="X594" s="761" t="str">
        <f>IF(OR(AJ594&lt;=0,AJ594="n/a",U594&lt;=0,U594="n/a"),"n/a",U594/AJ594)</f>
        <v>n/a</v>
      </c>
      <c r="Y594" s="949"/>
      <c r="Z594" s="703">
        <f>IF(OR(AC594&lt;0.01,AC594="n/a"),"n/a",M594/AC594*100)</f>
        <v>207.87401574803147</v>
      </c>
      <c r="AA594" s="959">
        <f>IF(OR(AC594&lt;0.01,AC594="n/a"),"n/a",I594/AC594)</f>
        <v>28.58267716535433</v>
      </c>
      <c r="AB594" s="960">
        <v>12</v>
      </c>
      <c r="AC594" s="938">
        <v>1.27</v>
      </c>
      <c r="AD594" s="938">
        <v>1.83</v>
      </c>
      <c r="AE594" s="938">
        <v>8.4600000000000009</v>
      </c>
      <c r="AF594" s="938">
        <v>2.11</v>
      </c>
      <c r="AG594" s="938">
        <v>7.6</v>
      </c>
      <c r="AH594" s="938">
        <v>176.5</v>
      </c>
      <c r="AI594" s="938">
        <v>9.01</v>
      </c>
      <c r="AJ594" s="938">
        <v>-1.7000000000000002</v>
      </c>
      <c r="AK594" s="938">
        <v>15.8</v>
      </c>
      <c r="AL594" s="951">
        <v>7490</v>
      </c>
      <c r="AM594" s="945">
        <v>0.5</v>
      </c>
      <c r="AN594" s="938">
        <v>1.25</v>
      </c>
      <c r="AO594" s="802">
        <f>IF(U594="n/a","n/a",IF(AA594&lt;0,"n/a",IF(AA594="n/a","n/a",J594+U594-AA594)))</f>
        <v>-14.054789534843593</v>
      </c>
      <c r="AP594" s="803">
        <f>IF(U594="n/a","n/a",J594+U594)</f>
        <v>14.527887630510737</v>
      </c>
      <c r="AQ594" s="961">
        <f>IF(OR(AC594&lt;0.01,AF594="n/a"),"n/a",(I594/SQRT(22.5*AC594*(I594/AF594))-1)*100)</f>
        <v>63.719881123416464</v>
      </c>
      <c r="AR594" s="703">
        <f>INDEX(Historical!$C$7:$C$1439,MATCH(B594,Historical!$B$7:$B$1450,0))*IF(AH594="n/a",1.03,IF(AH594&lt;0,1.01,IF(AH594&gt;10,1.1,(1+AH594/100))))</f>
        <v>2.9040000000000004</v>
      </c>
      <c r="AS594" s="959">
        <f>IF($AI594="n/a",1.03*AR594,IF($AI594&lt;0,1.01*AR594,IF($AI594&gt;10,1.1*AR594,(1+$AI594/100)*AR594)))</f>
        <v>3.1656504000000005</v>
      </c>
      <c r="AT594" s="959">
        <f>IF($AK594="n/a",1.03*AS594,IF($AK594&lt;0,1.01*AS594,IF($AK594&gt;10,1.1*AS594,(1+$AK594/100)*AS594)))</f>
        <v>3.4822154400000009</v>
      </c>
      <c r="AU594" s="959">
        <f>IF($AK594="n/a",1.03*AT594,IF($AK594&lt;0,1.01*AT594,IF($AK594&gt;10,1.1*AT594,(1+$AK594/100)*AT594)))</f>
        <v>3.8304369840000012</v>
      </c>
      <c r="AV594" s="959">
        <f>IF($AK594="n/a",1.03*AU594,IF($AK594&lt;0,1.01*AU594,IF($AK594&gt;10,1.1*AU594,(1+$AK594/100)*AU594)))</f>
        <v>4.213480682400002</v>
      </c>
      <c r="AW594" s="703">
        <f>SUM(AR594:AV594)</f>
        <v>17.595783506400004</v>
      </c>
      <c r="AX594" s="810">
        <f>AW594/I594*100</f>
        <v>48.473232800000012</v>
      </c>
      <c r="AY594" s="1017">
        <v>0.38</v>
      </c>
      <c r="AZ594" s="945">
        <v>24.15</v>
      </c>
      <c r="BA594" s="945">
        <v>-9.93</v>
      </c>
      <c r="BB594" s="945">
        <v>-1.26</v>
      </c>
      <c r="BC594" s="945">
        <v>-0.04</v>
      </c>
      <c r="BE594" s="666">
        <v>2003</v>
      </c>
      <c r="BF594" s="971">
        <f>IF(BE594&gt;2008,0,IF(BE594&gt;2001,1,IF(BE594&gt;1990,2,IF(BE594&gt;1980,3,IF(BE594&gt;1973,4,IF(BE594&gt;1970,5,IF(BE594&gt;1960,6,IF(BE594&gt;1958,7,IF(BE594&gt;1953,8,9)))))))))</f>
        <v>1</v>
      </c>
      <c r="BG594" s="955">
        <v>3.1</v>
      </c>
      <c r="BH594" s="937"/>
    </row>
    <row r="595" spans="1:60" ht="11.25" customHeight="1" x14ac:dyDescent="0.2">
      <c r="A595" s="944" t="s">
        <v>728</v>
      </c>
      <c r="B595" s="948" t="s">
        <v>729</v>
      </c>
      <c r="C595" s="1013" t="s">
        <v>179</v>
      </c>
      <c r="D595" s="1013" t="s">
        <v>4363</v>
      </c>
      <c r="E595" s="792">
        <v>17</v>
      </c>
      <c r="F595" s="1227">
        <v>208</v>
      </c>
      <c r="G595" s="1227" t="s">
        <v>37</v>
      </c>
      <c r="H595" s="1227" t="s">
        <v>37</v>
      </c>
      <c r="I595" s="947">
        <v>70.08</v>
      </c>
      <c r="J595" s="703">
        <f>(M595/I595)*100</f>
        <v>5.0799086757990874</v>
      </c>
      <c r="K595" s="950">
        <v>0.89</v>
      </c>
      <c r="L595" s="960">
        <v>4</v>
      </c>
      <c r="M595" s="694">
        <f>K595*L595</f>
        <v>3.56</v>
      </c>
      <c r="N595" s="943" t="s">
        <v>107</v>
      </c>
      <c r="O595" s="795">
        <v>0.86499999999999999</v>
      </c>
      <c r="P595" s="934">
        <v>43682</v>
      </c>
      <c r="Q595" s="934">
        <v>43691</v>
      </c>
      <c r="R595" s="694">
        <f>(K595-O595)/O595*100</f>
        <v>2.8901734104046271</v>
      </c>
      <c r="S595" s="759">
        <f>IF(INDEX(Historical!$D$7:$D$1439,MATCH(B595,Historical!$B$7:$B$1450,0))=0,"n/a",(INDEX(Historical!$C$7:$C$1439,MATCH(B595,Historical!$B$7:$B$1450,0))/INDEX(Historical!$D$7:$D$1439,MATCH(B595,Historical!$B$7:$B$1450,0))-1)*100)</f>
        <v>19.301470588235304</v>
      </c>
      <c r="T595" s="759">
        <f>IF(INDEX(Historical!$F$7:$F$1432,MATCH(B595,Historical!$B$7:$B$1450,0))=0,"n/a",((INDEX(Historical!$C$7:$C$1439,MATCH(B595,Historical!$B$7:$B$1450,0))/INDEX(Historical!$F$7:$F$1432,MATCH(B595,Historical!$B$7:$B$1450,0)))^(1/3)-1)*100)</f>
        <v>10.120829938829123</v>
      </c>
      <c r="U595" s="759">
        <f>IF(INDEX(Historical!$H$7:$H$1432,MATCH(B595,Historical!$B$7:$B$1450,0))=0,"n/a",((INDEX(Historical!$C$7:$C$1439,MATCH(B595,Historical!$B$7:$B$1450,0))/INDEX(Historical!$H$7:$H$1432,MATCH(B595,Historical!$B$7:$B$1450,0)))^(1/5)-1)*100)</f>
        <v>20.217544136583896</v>
      </c>
      <c r="V595" s="759">
        <f>IF(INDEX(Historical!$O$7:$O$1432,MATCH(B595,Historical!$B$7:$B$1450,0))=0,"n/a",((INDEX(Historical!$C$7:$C$1439,MATCH(B595,Historical!$B$7:$B$1450,0))/INDEX(Historical!$O$7:$O$1432,MATCH(B595,Historical!$B$7:$B$1450,0)))^(1/10)-1)*100)</f>
        <v>16.896265558942723</v>
      </c>
      <c r="W595" s="760">
        <f>IF(OR(U595&lt;=0,U595="n/a",V595&lt;=0,V595="n/a"),"n/a",U595/V595)</f>
        <v>1.1965687959895559</v>
      </c>
      <c r="X595" s="761">
        <f>IF(OR(AJ595&lt;=0,AJ595="n/a",U595&lt;=0,U595="n/a"),"n/a",U595/AJ595)</f>
        <v>1.2715436563889242</v>
      </c>
      <c r="Y595" s="949"/>
      <c r="Z595" s="703">
        <f>IF(OR(AC595&lt;0.01,AC595="n/a"),"n/a",M595/AC595*100)</f>
        <v>120.67796610169491</v>
      </c>
      <c r="AA595" s="959">
        <f>IF(OR(AC595&lt;0.01,AC595="n/a"),"n/a",I595/AC595)</f>
        <v>23.755932203389829</v>
      </c>
      <c r="AB595" s="960">
        <v>12</v>
      </c>
      <c r="AC595" s="938">
        <v>2.95</v>
      </c>
      <c r="AD595" s="938">
        <v>1.67</v>
      </c>
      <c r="AE595" s="938">
        <v>2.2599999999999998</v>
      </c>
      <c r="AF595" s="938">
        <v>4.3099999999999996</v>
      </c>
      <c r="AG595" s="940">
        <v>18.600000000000001</v>
      </c>
      <c r="AH595" s="938">
        <v>57.599999999999994</v>
      </c>
      <c r="AI595" s="938">
        <v>21.2</v>
      </c>
      <c r="AJ595" s="938">
        <v>15.9</v>
      </c>
      <c r="AK595" s="938">
        <v>13.639999999999999</v>
      </c>
      <c r="AL595" s="951">
        <v>27770</v>
      </c>
      <c r="AM595" s="945">
        <v>0.4</v>
      </c>
      <c r="AN595" s="940">
        <v>1.61</v>
      </c>
      <c r="AO595" s="802">
        <f>IF(U595="n/a","n/a",IF(AA595&lt;0,"n/a",IF(AA595="n/a","n/a",J595+U595-AA595)))</f>
        <v>1.5415206089931566</v>
      </c>
      <c r="AP595" s="803">
        <f>IF(U595="n/a","n/a",J595+U595)</f>
        <v>25.297452812382986</v>
      </c>
      <c r="AQ595" s="961">
        <f>IF(OR(AC595&lt;0.01,AF595="n/a"),"n/a",(I595/SQRT(22.5*AC595*(I595/AF595))-1)*100)</f>
        <v>113.32090359269648</v>
      </c>
      <c r="AR595" s="703">
        <f>INDEX(Historical!$C$7:$C$1439,MATCH(B595,Historical!$B$7:$B$1450,0))*IF(AH595="n/a",1.03,IF(AH595&lt;0,1.01,IF(AH595&gt;10,1.1,(1+AH595/100))))</f>
        <v>3.5695000000000006</v>
      </c>
      <c r="AS595" s="959">
        <f>IF($AI595="n/a",1.03*AR595,IF($AI595&lt;0,1.01*AR595,IF($AI595&gt;10,1.1*AR595,(1+$AI595/100)*AR595)))</f>
        <v>3.9264500000000009</v>
      </c>
      <c r="AT595" s="959">
        <f>IF($AK595="n/a",1.03*AS595,IF($AK595&lt;0,1.01*AS595,IF($AK595&gt;10,1.1*AS595,(1+$AK595/100)*AS595)))</f>
        <v>4.3190950000000017</v>
      </c>
      <c r="AU595" s="959">
        <f>IF($AK595="n/a",1.03*AT595,IF($AK595&lt;0,1.01*AT595,IF($AK595&gt;10,1.1*AT595,(1+$AK595/100)*AT595)))</f>
        <v>4.7510045000000023</v>
      </c>
      <c r="AV595" s="959">
        <f>IF($AK595="n/a",1.03*AU595,IF($AK595&lt;0,1.01*AU595,IF($AK595&gt;10,1.1*AU595,(1+$AK595/100)*AU595)))</f>
        <v>5.2261049500000025</v>
      </c>
      <c r="AW595" s="703">
        <f>SUM(AR595:AV595)</f>
        <v>21.792154450000009</v>
      </c>
      <c r="AX595" s="810">
        <f>AW595/I595*100</f>
        <v>31.09611080194065</v>
      </c>
      <c r="AY595" s="1017">
        <v>1.1399999999999999</v>
      </c>
      <c r="AZ595" s="945">
        <v>39.43</v>
      </c>
      <c r="BA595" s="945">
        <v>-1.8900000000000001</v>
      </c>
      <c r="BB595" s="945">
        <v>4.0199999999999996</v>
      </c>
      <c r="BC595" s="945">
        <v>7.6499999999999995</v>
      </c>
      <c r="BE595" s="666">
        <v>2003</v>
      </c>
      <c r="BF595" s="971">
        <f>IF(BE595&gt;2008,0,IF(BE595&gt;2001,1,IF(BE595&gt;1990,2,IF(BE595&gt;1980,3,IF(BE595&gt;1973,4,IF(BE595&gt;1970,5,IF(BE595&gt;1960,6,IF(BE595&gt;1958,7,IF(BE595&gt;1953,8,9)))))))))</f>
        <v>1</v>
      </c>
      <c r="BG595" s="955">
        <v>6.8000000000000007</v>
      </c>
      <c r="BH595" s="937"/>
    </row>
    <row r="596" spans="1:60" ht="11.25" customHeight="1" x14ac:dyDescent="0.2">
      <c r="A596" s="762" t="s">
        <v>3889</v>
      </c>
      <c r="B596" s="853" t="s">
        <v>3890</v>
      </c>
      <c r="C596" s="1013" t="s">
        <v>108</v>
      </c>
      <c r="D596" s="1013" t="s">
        <v>4365</v>
      </c>
      <c r="E596" s="792">
        <v>6</v>
      </c>
      <c r="F596" s="1227">
        <v>779</v>
      </c>
      <c r="G596" s="1227" t="s">
        <v>106</v>
      </c>
      <c r="H596" s="1227" t="s">
        <v>106</v>
      </c>
      <c r="I596" s="956">
        <v>28.24</v>
      </c>
      <c r="J596" s="703">
        <f>(M596/I596)*100</f>
        <v>1.6997167138810201</v>
      </c>
      <c r="K596" s="936">
        <v>0.12</v>
      </c>
      <c r="L596" s="1237">
        <v>4</v>
      </c>
      <c r="M596" s="694">
        <f>K596*L596</f>
        <v>0.48</v>
      </c>
      <c r="N596" s="1237" t="s">
        <v>203</v>
      </c>
      <c r="O596" s="642">
        <v>0.1</v>
      </c>
      <c r="P596" s="684">
        <v>43538</v>
      </c>
      <c r="Q596" s="684">
        <v>43553</v>
      </c>
      <c r="R596" s="694">
        <f>(K596-O596)/O596*100</f>
        <v>19.999999999999989</v>
      </c>
      <c r="S596" s="759">
        <f>IF(INDEX(Historical!$D$7:$D$1439,MATCH(B596,Historical!$B$7:$B$1450,0))=0,"n/a",(INDEX(Historical!$C$7:$C$1439,MATCH(B596,Historical!$B$7:$B$1450,0))/INDEX(Historical!$D$7:$D$1439,MATCH(B596,Historical!$B$7:$B$1450,0))-1)*100)</f>
        <v>18.75</v>
      </c>
      <c r="T596" s="759">
        <f>IF(INDEX(Historical!$F$7:$F$1432,MATCH(B596,Historical!$B$7:$B$1450,0))=0,"n/a",((INDEX(Historical!$C$7:$C$1439,MATCH(B596,Historical!$B$7:$B$1450,0))/INDEX(Historical!$F$7:$F$1432,MATCH(B596,Historical!$B$7:$B$1450,0)))^(1/3)-1)*100)</f>
        <v>21.858202395720227</v>
      </c>
      <c r="U596" s="759">
        <f>IF(INDEX(Historical!$H$7:$H$1432,MATCH(B596,Historical!$B$7:$B$1450,0))=0,"n/a",((INDEX(Historical!$C$7:$C$1439,MATCH(B596,Historical!$B$7:$B$1450,0))/INDEX(Historical!$H$7:$H$1432,MATCH(B596,Historical!$B$7:$B$1450,0)))^(1/5)-1)*100)</f>
        <v>18.88654957871243</v>
      </c>
      <c r="V596" s="759">
        <f>IF(INDEX(Historical!$O$7:$O$1432,MATCH(B596,Historical!$B$7:$B$1450,0))=0,"n/a",((INDEX(Historical!$C$7:$C$1439,MATCH(B596,Historical!$B$7:$B$1450,0))/INDEX(Historical!$O$7:$O$1432,MATCH(B596,Historical!$B$7:$B$1450,0)))^(1/10)-1)*100)</f>
        <v>12.217408495208026</v>
      </c>
      <c r="W596" s="760">
        <f>IF(OR(U596&lt;=0,U596="n/a",V596&lt;=0,V596="n/a"),"n/a",U596/V596)</f>
        <v>1.5458719896384088</v>
      </c>
      <c r="X596" s="761">
        <f>IF(OR(AJ596&lt;=0,AJ596="n/a",U596&lt;=0,U596="n/a"),"n/a",U596/AJ596)</f>
        <v>1.2761182147778669</v>
      </c>
      <c r="Y596" s="704"/>
      <c r="Z596" s="703">
        <f>IF(OR(AC596&lt;0.01,AC596="n/a"),"n/a",M596/AC596*100)</f>
        <v>22.966507177033492</v>
      </c>
      <c r="AA596" s="959">
        <f>IF(OR(AC596&lt;0.01,AC596="n/a"),"n/a",I596/AC596)</f>
        <v>13.511961722488039</v>
      </c>
      <c r="AB596" s="960">
        <v>12</v>
      </c>
      <c r="AC596" s="955">
        <v>2.09</v>
      </c>
      <c r="AD596" s="955" t="s">
        <v>137</v>
      </c>
      <c r="AE596" s="938">
        <v>3.86</v>
      </c>
      <c r="AF596" s="938">
        <v>1.28</v>
      </c>
      <c r="AG596" s="938">
        <v>7.3999999999999995</v>
      </c>
      <c r="AH596" s="938">
        <v>22.8</v>
      </c>
      <c r="AI596" s="938">
        <v>11.92</v>
      </c>
      <c r="AJ596" s="739">
        <v>14.799999999999999</v>
      </c>
      <c r="AK596" s="739" t="s">
        <v>137</v>
      </c>
      <c r="AL596" s="955">
        <v>480.45</v>
      </c>
      <c r="AM596" s="955">
        <v>5.7</v>
      </c>
      <c r="AN596" s="955">
        <v>0.1</v>
      </c>
      <c r="AO596" s="802">
        <f>IF(U596="n/a","n/a",IF(AA596&lt;0,"n/a",IF(AA596="n/a","n/a",J596+U596-AA596)))</f>
        <v>7.0743045701054115</v>
      </c>
      <c r="AP596" s="803">
        <f>IF(U596="n/a","n/a",J596+U596)</f>
        <v>20.58626629259345</v>
      </c>
      <c r="AQ596" s="961">
        <f>IF(OR(AC596&lt;0.01,AF596="n/a"),"n/a",(I596/SQRT(22.5*AC596*(I596/AF596))-1)*100)</f>
        <v>-12.325574475703483</v>
      </c>
      <c r="AR596" s="703">
        <f>INDEX(Historical!$C$7:$C$1439,MATCH(B596,Historical!$B$7:$B$1450,0))*IF(AH596="n/a",1.03,IF(AH596&lt;0,1.01,IF(AH596&gt;10,1.1,(1+AH596/100))))</f>
        <v>0.41800000000000004</v>
      </c>
      <c r="AS596" s="959">
        <f>IF($AI596="n/a",1.03*AR596,IF($AI596&lt;0,1.01*AR596,IF($AI596&gt;10,1.1*AR596,(1+$AI596/100)*AR596)))</f>
        <v>0.4598000000000001</v>
      </c>
      <c r="AT596" s="959">
        <f>IF($AK596="n/a",1.03*AS596,IF($AK596&lt;0,1.01*AS596,IF($AK596&gt;10,1.1*AS596,(1+$AK596/100)*AS596)))</f>
        <v>0.47359400000000013</v>
      </c>
      <c r="AU596" s="959">
        <f>IF($AK596="n/a",1.03*AT596,IF($AK596&lt;0,1.01*AT596,IF($AK596&gt;10,1.1*AT596,(1+$AK596/100)*AT596)))</f>
        <v>0.48780182000000016</v>
      </c>
      <c r="AV596" s="959">
        <f>IF($AK596="n/a",1.03*AU596,IF($AK596&lt;0,1.01*AU596,IF($AK596&gt;10,1.1*AU596,(1+$AK596/100)*AU596)))</f>
        <v>0.50243587460000017</v>
      </c>
      <c r="AW596" s="703">
        <f>SUM(AR596:AV596)</f>
        <v>2.3416316946000006</v>
      </c>
      <c r="AX596" s="810">
        <f>AW596/I596*100</f>
        <v>8.2918969355524101</v>
      </c>
      <c r="AY596" s="788">
        <v>0.59</v>
      </c>
      <c r="AZ596" s="938">
        <v>17.080000000000002</v>
      </c>
      <c r="BA596" s="938">
        <v>-19.489999999999998</v>
      </c>
      <c r="BB596" s="938">
        <v>9.0499999999999989</v>
      </c>
      <c r="BC596" s="938">
        <v>4.1099999999999994</v>
      </c>
      <c r="BE596" s="666">
        <v>2014</v>
      </c>
      <c r="BF596" s="971">
        <f>IF(BE596&gt;2008,0,IF(BE596&gt;2001,1,IF(BE596&gt;1990,2,IF(BE596&gt;1980,3,IF(BE596&gt;1973,4,IF(BE596&gt;1970,5,IF(BE596&gt;1960,6,IF(BE596&gt;1958,7,IF(BE596&gt;1953,8,9)))))))))</f>
        <v>0</v>
      </c>
      <c r="BG596" s="955">
        <v>0.89999999999999991</v>
      </c>
      <c r="BH596" s="937"/>
    </row>
    <row r="597" spans="1:60" ht="11.25" customHeight="1" x14ac:dyDescent="0.2">
      <c r="A597" s="936" t="s">
        <v>1525</v>
      </c>
      <c r="B597" s="948" t="s">
        <v>1526</v>
      </c>
      <c r="C597" s="1013" t="s">
        <v>4345</v>
      </c>
      <c r="D597" s="1013" t="s">
        <v>4346</v>
      </c>
      <c r="E597" s="792">
        <v>8</v>
      </c>
      <c r="F597" s="1227">
        <v>517</v>
      </c>
      <c r="G597" s="1147" t="s">
        <v>106</v>
      </c>
      <c r="H597" s="1147" t="s">
        <v>106</v>
      </c>
      <c r="I597" s="947">
        <v>28.66</v>
      </c>
      <c r="J597" s="703">
        <f>(M597/I597)*100</f>
        <v>6.2805303558967198</v>
      </c>
      <c r="K597" s="950">
        <v>0.45</v>
      </c>
      <c r="L597" s="960">
        <v>4</v>
      </c>
      <c r="M597" s="694">
        <f>K597*L597</f>
        <v>1.8</v>
      </c>
      <c r="N597" s="943" t="s">
        <v>506</v>
      </c>
      <c r="O597" s="795">
        <v>0.43</v>
      </c>
      <c r="P597" s="939">
        <v>43090</v>
      </c>
      <c r="Q597" s="939">
        <v>43105</v>
      </c>
      <c r="R597" s="694">
        <f>(K597-O597)/O597*100</f>
        <v>4.6511627906976782</v>
      </c>
      <c r="S597" s="759">
        <f>IF(INDEX(Historical!$D$7:$D$1439,MATCH(B597,Historical!$B$7:$B$1450,0))=0,"n/a",(INDEX(Historical!$C$7:$C$1439,MATCH(B597,Historical!$B$7:$B$1450,0))/INDEX(Historical!$D$7:$D$1439,MATCH(B597,Historical!$B$7:$B$1450,0))-1)*100)</f>
        <v>4.6511627906976827</v>
      </c>
      <c r="T597" s="759">
        <f>IF(INDEX(Historical!$F$7:$F$1432,MATCH(B597,Historical!$B$7:$B$1450,0))=0,"n/a",((INDEX(Historical!$C$7:$C$1439,MATCH(B597,Historical!$B$7:$B$1450,0))/INDEX(Historical!$F$7:$F$1432,MATCH(B597,Historical!$B$7:$B$1450,0)))^(1/3)-1)*100)</f>
        <v>4.8856246288386806</v>
      </c>
      <c r="U597" s="759">
        <f>IF(INDEX(Historical!$H$7:$H$1432,MATCH(B597,Historical!$B$7:$B$1450,0))=0,"n/a",((INDEX(Historical!$C$7:$C$1439,MATCH(B597,Historical!$B$7:$B$1450,0))/INDEX(Historical!$H$7:$H$1432,MATCH(B597,Historical!$B$7:$B$1450,0)))^(1/5)-1)*100)</f>
        <v>5.1547496797280434</v>
      </c>
      <c r="V597" s="759">
        <f>IF(INDEX(Historical!$O$7:$O$1432,MATCH(B597,Historical!$B$7:$B$1450,0))=0,"n/a",((INDEX(Historical!$C$7:$C$1439,MATCH(B597,Historical!$B$7:$B$1450,0))/INDEX(Historical!$O$7:$O$1432,MATCH(B597,Historical!$B$7:$B$1450,0)))^(1/10)-1)*100)</f>
        <v>2.2565182563572872</v>
      </c>
      <c r="W597" s="760">
        <f>IF(OR(U597&lt;=0,U597="n/a",V597&lt;=0,V597="n/a"),"n/a",U597/V597)</f>
        <v>2.2843819965584462</v>
      </c>
      <c r="X597" s="761" t="str">
        <f>IF(OR(AJ597&lt;=0,AJ597="n/a",U597&lt;=0,U597="n/a"),"n/a",U597/AJ597)</f>
        <v>n/a</v>
      </c>
      <c r="Y597" s="949" t="s">
        <v>3991</v>
      </c>
      <c r="Z597" s="703">
        <f>IF(OR(AC597&lt;0.01,AC597="n/a"),"n/a",M597/AC597*100)</f>
        <v>191.48936170212767</v>
      </c>
      <c r="AA597" s="959">
        <f>IF(OR(AC597&lt;0.01,AC597="n/a"),"n/a",I597/AC597)</f>
        <v>30.48936170212766</v>
      </c>
      <c r="AB597" s="960">
        <v>12</v>
      </c>
      <c r="AC597" s="938">
        <v>0.94</v>
      </c>
      <c r="AD597" s="938">
        <v>5.13</v>
      </c>
      <c r="AE597" s="938">
        <v>6.98</v>
      </c>
      <c r="AF597" s="938">
        <v>1.85</v>
      </c>
      <c r="AG597" s="938" t="s">
        <v>137</v>
      </c>
      <c r="AH597" s="938">
        <v>-18</v>
      </c>
      <c r="AI597" s="938">
        <v>-2.3800000000000003</v>
      </c>
      <c r="AJ597" s="938">
        <v>-1.0999999999999999</v>
      </c>
      <c r="AK597" s="938">
        <v>6</v>
      </c>
      <c r="AL597" s="951">
        <v>563.13</v>
      </c>
      <c r="AM597" s="945">
        <v>1.6</v>
      </c>
      <c r="AN597" s="938">
        <v>1.51</v>
      </c>
      <c r="AO597" s="802">
        <f>IF(U597="n/a","n/a",IF(AA597&lt;0,"n/a",IF(AA597="n/a","n/a",J597+U597-AA597)))</f>
        <v>-19.054081666502896</v>
      </c>
      <c r="AP597" s="803">
        <f>IF(U597="n/a","n/a",J597+U597)</f>
        <v>11.435280035624764</v>
      </c>
      <c r="AQ597" s="961">
        <f>IF(OR(AC597&lt;0.01,AF597="n/a"),"n/a",(I597/SQRT(22.5*AC597*(I597/AF597))-1)*100)</f>
        <v>58.332026870309875</v>
      </c>
      <c r="AR597" s="703">
        <f>INDEX(Historical!$C$7:$C$1439,MATCH(B597,Historical!$B$7:$B$1450,0))*IF(AH597="n/a",1.03,IF(AH597&lt;0,1.01,IF(AH597&gt;10,1.1,(1+AH597/100))))</f>
        <v>1.8180000000000001</v>
      </c>
      <c r="AS597" s="959">
        <f>IF($AI597="n/a",1.03*AR597,IF($AI597&lt;0,1.01*AR597,IF($AI597&gt;10,1.1*AR597,(1+$AI597/100)*AR597)))</f>
        <v>1.8361800000000001</v>
      </c>
      <c r="AT597" s="959">
        <f>IF($AK597="n/a",1.03*AS597,IF($AK597&lt;0,1.01*AS597,IF($AK597&gt;10,1.1*AS597,(1+$AK597/100)*AS597)))</f>
        <v>1.9463508000000003</v>
      </c>
      <c r="AU597" s="959">
        <f>IF($AK597="n/a",1.03*AT597,IF($AK597&lt;0,1.01*AT597,IF($AK597&gt;10,1.1*AT597,(1+$AK597/100)*AT597)))</f>
        <v>2.0631318480000003</v>
      </c>
      <c r="AV597" s="959">
        <f>IF($AK597="n/a",1.03*AU597,IF($AK597&lt;0,1.01*AU597,IF($AK597&gt;10,1.1*AU597,(1+$AK597/100)*AU597)))</f>
        <v>2.1869197588800002</v>
      </c>
      <c r="AW597" s="703">
        <f>SUM(AR597:AV597)</f>
        <v>9.850582406880001</v>
      </c>
      <c r="AX597" s="810">
        <f>AW597/I597*100</f>
        <v>34.370489905373347</v>
      </c>
      <c r="AY597" s="1017">
        <v>0.76</v>
      </c>
      <c r="AZ597" s="945">
        <v>24.5</v>
      </c>
      <c r="BA597" s="945">
        <v>-9.82</v>
      </c>
      <c r="BB597" s="945">
        <v>-2.12</v>
      </c>
      <c r="BC597" s="945">
        <v>3.73</v>
      </c>
      <c r="BE597" s="666">
        <v>2011</v>
      </c>
      <c r="BF597" s="971">
        <f>IF(BE597&gt;2008,0,IF(BE597&gt;2001,1,IF(BE597&gt;1990,2,IF(BE597&gt;1980,3,IF(BE597&gt;1973,4,IF(BE597&gt;1970,5,IF(BE597&gt;1960,6,IF(BE597&gt;1958,7,IF(BE597&gt;1953,8,9)))))))))</f>
        <v>0</v>
      </c>
      <c r="BG597" s="955" t="s">
        <v>137</v>
      </c>
      <c r="BH597" s="937"/>
    </row>
    <row r="598" spans="1:60" ht="11.25" customHeight="1" x14ac:dyDescent="0.2">
      <c r="A598" s="936" t="s">
        <v>1522</v>
      </c>
      <c r="B598" s="948" t="s">
        <v>1523</v>
      </c>
      <c r="C598" s="1013" t="s">
        <v>4369</v>
      </c>
      <c r="D598" s="1013" t="s">
        <v>523</v>
      </c>
      <c r="E598" s="792">
        <v>10</v>
      </c>
      <c r="F598" s="1227">
        <v>352</v>
      </c>
      <c r="G598" s="1227" t="s">
        <v>37</v>
      </c>
      <c r="H598" s="1227" t="s">
        <v>37</v>
      </c>
      <c r="I598" s="947">
        <v>80.22</v>
      </c>
      <c r="J598" s="703">
        <f>(M598/I598)*100</f>
        <v>3.241087010720519</v>
      </c>
      <c r="K598" s="950">
        <v>0.65</v>
      </c>
      <c r="L598" s="960">
        <v>4</v>
      </c>
      <c r="M598" s="694">
        <f>K598*L598</f>
        <v>2.6</v>
      </c>
      <c r="N598" s="943" t="s">
        <v>1524</v>
      </c>
      <c r="O598" s="795">
        <v>0.6</v>
      </c>
      <c r="P598" s="934">
        <v>43532</v>
      </c>
      <c r="Q598" s="934">
        <v>43564</v>
      </c>
      <c r="R598" s="694">
        <f>(K598-O598)/O598*100</f>
        <v>8.333333333333341</v>
      </c>
      <c r="S598" s="759">
        <f>IF(INDEX(Historical!$D$7:$D$1439,MATCH(B598,Historical!$B$7:$B$1450,0))=0,"n/a",(INDEX(Historical!$C$7:$C$1439,MATCH(B598,Historical!$B$7:$B$1450,0))/INDEX(Historical!$D$7:$D$1439,MATCH(B598,Historical!$B$7:$B$1450,0))-1)*100)</f>
        <v>9.0909090909090828</v>
      </c>
      <c r="T598" s="759">
        <f>IF(INDEX(Historical!$F$7:$F$1432,MATCH(B598,Historical!$B$7:$B$1450,0))=0,"n/a",((INDEX(Historical!$C$7:$C$1439,MATCH(B598,Historical!$B$7:$B$1450,0))/INDEX(Historical!$F$7:$F$1432,MATCH(B598,Historical!$B$7:$B$1450,0)))^(1/3)-1)*100)</f>
        <v>6.2658569182611146</v>
      </c>
      <c r="U598" s="759">
        <f>IF(INDEX(Historical!$H$7:$H$1432,MATCH(B598,Historical!$B$7:$B$1450,0))=0,"n/a",((INDEX(Historical!$C$7:$C$1439,MATCH(B598,Historical!$B$7:$B$1450,0))/INDEX(Historical!$H$7:$H$1432,MATCH(B598,Historical!$B$7:$B$1450,0)))^(1/5)-1)*100)</f>
        <v>9.8560543306117623</v>
      </c>
      <c r="V598" s="759">
        <f>IF(INDEX(Historical!$O$7:$O$1432,MATCH(B598,Historical!$B$7:$B$1450,0))=0,"n/a",((INDEX(Historical!$C$7:$C$1439,MATCH(B598,Historical!$B$7:$B$1450,0))/INDEX(Historical!$O$7:$O$1432,MATCH(B598,Historical!$B$7:$B$1450,0)))^(1/10)-1)*100)</f>
        <v>14.869835499703509</v>
      </c>
      <c r="W598" s="760">
        <f>IF(OR(U598&lt;=0,U598="n/a",V598&lt;=0,V598="n/a"),"n/a",U598/V598)</f>
        <v>0.66282201513313865</v>
      </c>
      <c r="X598" s="761">
        <f>IF(OR(AJ598&lt;=0,AJ598="n/a",U598&lt;=0,U598="n/a"),"n/a",U598/AJ598)</f>
        <v>0.99556104349613761</v>
      </c>
      <c r="Y598" s="714"/>
      <c r="Z598" s="703">
        <f>IF(OR(AC598&lt;0.01,AC598="n/a"),"n/a",M598/AC598*100)</f>
        <v>42.833607907743001</v>
      </c>
      <c r="AA598" s="959">
        <f>IF(OR(AC598&lt;0.01,AC598="n/a"),"n/a",I598/AC598)</f>
        <v>13.215815485996703</v>
      </c>
      <c r="AB598" s="960">
        <v>12</v>
      </c>
      <c r="AC598" s="938">
        <v>6.07</v>
      </c>
      <c r="AD598" s="938">
        <v>2.84</v>
      </c>
      <c r="AE598" s="938">
        <v>1.17</v>
      </c>
      <c r="AF598" s="938">
        <v>7.38</v>
      </c>
      <c r="AG598" s="938">
        <v>54.500000000000007</v>
      </c>
      <c r="AH598" s="938">
        <v>16.7</v>
      </c>
      <c r="AI598" s="938">
        <v>5.42</v>
      </c>
      <c r="AJ598" s="938">
        <v>9.9</v>
      </c>
      <c r="AK598" s="938">
        <v>4.7</v>
      </c>
      <c r="AL598" s="951">
        <v>17600</v>
      </c>
      <c r="AM598" s="945">
        <v>0.70000000000000007</v>
      </c>
      <c r="AN598" s="938">
        <v>2.35</v>
      </c>
      <c r="AO598" s="802">
        <f>IF(U598="n/a","n/a",IF(AA598&lt;0,"n/a",IF(AA598="n/a","n/a",J598+U598-AA598)))</f>
        <v>-0.11867414466442128</v>
      </c>
      <c r="AP598" s="803">
        <f>IF(U598="n/a","n/a",J598+U598)</f>
        <v>13.097141341332282</v>
      </c>
      <c r="AQ598" s="961">
        <f>IF(OR(AC598&lt;0.01,AF598="n/a"),"n/a",(I598/SQRT(22.5*AC598*(I598/AF598))-1)*100)</f>
        <v>108.20152447585296</v>
      </c>
      <c r="AR598" s="703">
        <f>INDEX(Historical!$C$7:$C$1439,MATCH(B598,Historical!$B$7:$B$1450,0))*IF(AH598="n/a",1.03,IF(AH598&lt;0,1.01,IF(AH598&gt;10,1.1,(1+AH598/100))))</f>
        <v>2.64</v>
      </c>
      <c r="AS598" s="959">
        <f>IF($AI598="n/a",1.03*AR598,IF($AI598&lt;0,1.01*AR598,IF($AI598&gt;10,1.1*AR598,(1+$AI598/100)*AR598)))</f>
        <v>2.7830880000000002</v>
      </c>
      <c r="AT598" s="959">
        <f>IF($AK598="n/a",1.03*AS598,IF($AK598&lt;0,1.01*AS598,IF($AK598&gt;10,1.1*AS598,(1+$AK598/100)*AS598)))</f>
        <v>2.913893136</v>
      </c>
      <c r="AU598" s="959">
        <f>IF($AK598="n/a",1.03*AT598,IF($AK598&lt;0,1.01*AT598,IF($AK598&gt;10,1.1*AT598,(1+$AK598/100)*AT598)))</f>
        <v>3.0508461133919997</v>
      </c>
      <c r="AV598" s="959">
        <f>IF($AK598="n/a",1.03*AU598,IF($AK598&lt;0,1.01*AU598,IF($AK598&gt;10,1.1*AU598,(1+$AK598/100)*AU598)))</f>
        <v>3.1942358807214237</v>
      </c>
      <c r="AW598" s="703">
        <f>SUM(AR598:AV598)</f>
        <v>14.582063130113424</v>
      </c>
      <c r="AX598" s="810">
        <f>AW598/I598*100</f>
        <v>18.177590538660464</v>
      </c>
      <c r="AY598" s="1017">
        <v>0.72</v>
      </c>
      <c r="AZ598" s="945">
        <v>21.82</v>
      </c>
      <c r="BA598" s="945">
        <v>-5.6800000000000006</v>
      </c>
      <c r="BB598" s="945">
        <v>-0.72</v>
      </c>
      <c r="BC598" s="945">
        <v>4.2</v>
      </c>
      <c r="BE598" s="666">
        <v>2010</v>
      </c>
      <c r="BF598" s="971">
        <f>IF(BE598&gt;2008,0,IF(BE598&gt;2001,1,IF(BE598&gt;1990,2,IF(BE598&gt;1980,3,IF(BE598&gt;1973,4,IF(BE598&gt;1970,5,IF(BE598&gt;1960,6,IF(BE598&gt;1958,7,IF(BE598&gt;1953,8,9)))))))))</f>
        <v>0</v>
      </c>
      <c r="BG598" s="955">
        <v>5.5</v>
      </c>
      <c r="BH598" s="937"/>
    </row>
    <row r="599" spans="1:60" ht="11.25" customHeight="1" x14ac:dyDescent="0.2">
      <c r="A599" s="936" t="s">
        <v>1529</v>
      </c>
      <c r="B599" s="948" t="s">
        <v>1530</v>
      </c>
      <c r="C599" s="1013" t="s">
        <v>4216</v>
      </c>
      <c r="D599" s="1013" t="s">
        <v>4395</v>
      </c>
      <c r="E599" s="793">
        <v>11</v>
      </c>
      <c r="F599" s="1227">
        <v>315</v>
      </c>
      <c r="G599" s="1159" t="s">
        <v>106</v>
      </c>
      <c r="H599" s="1159" t="s">
        <v>106</v>
      </c>
      <c r="I599" s="947">
        <v>56.3</v>
      </c>
      <c r="J599" s="703">
        <f>(M599/I599)*100</f>
        <v>1.7051509769094138</v>
      </c>
      <c r="K599" s="950">
        <v>0.24</v>
      </c>
      <c r="L599" s="960">
        <v>4</v>
      </c>
      <c r="M599" s="694">
        <f>K599*L599</f>
        <v>0.96</v>
      </c>
      <c r="N599" s="943" t="s">
        <v>285</v>
      </c>
      <c r="O599" s="795">
        <v>0.19</v>
      </c>
      <c r="P599" s="934">
        <v>43566</v>
      </c>
      <c r="Q599" s="934">
        <v>43580</v>
      </c>
      <c r="R599" s="694">
        <f>(K599-O599)/O599*100</f>
        <v>26.315789473684205</v>
      </c>
      <c r="S599" s="759">
        <f>IF(INDEX(Historical!$D$7:$D$1439,MATCH(B599,Historical!$B$7:$B$1450,0))=0,"n/a",(INDEX(Historical!$C$7:$C$1439,MATCH(B599,Historical!$B$7:$B$1450,0))/INDEX(Historical!$D$7:$D$1439,MATCH(B599,Historical!$B$7:$B$1450,0))-1)*100)</f>
        <v>5.5555555555555358</v>
      </c>
      <c r="T599" s="759">
        <f>IF(INDEX(Historical!$F$7:$F$1432,MATCH(B599,Historical!$B$7:$B$1450,0))=0,"n/a",((INDEX(Historical!$C$7:$C$1439,MATCH(B599,Historical!$B$7:$B$1450,0))/INDEX(Historical!$F$7:$F$1432,MATCH(B599,Historical!$B$7:$B$1450,0)))^(1/3)-1)*100)</f>
        <v>10.064241629820891</v>
      </c>
      <c r="U599" s="759">
        <f>IF(INDEX(Historical!$H$7:$H$1432,MATCH(B599,Historical!$B$7:$B$1450,0))=0,"n/a",((INDEX(Historical!$C$7:$C$1439,MATCH(B599,Historical!$B$7:$B$1450,0))/INDEX(Historical!$H$7:$H$1432,MATCH(B599,Historical!$B$7:$B$1450,0)))^(1/5)-1)*100)</f>
        <v>12.593380967869239</v>
      </c>
      <c r="V599" s="759" t="str">
        <f>IF(INDEX(Historical!$O$7:$O$1432,MATCH(B599,Historical!$B$7:$B$1450,0))=0,"n/a",((INDEX(Historical!$C$7:$C$1439,MATCH(B599,Historical!$B$7:$B$1450,0))/INDEX(Historical!$O$7:$O$1432,MATCH(B599,Historical!$B$7:$B$1450,0)))^(1/10)-1)*100)</f>
        <v>n/a</v>
      </c>
      <c r="W599" s="760" t="str">
        <f>IF(OR(U599&lt;=0,U599="n/a",V599&lt;=0,V599="n/a"),"n/a",U599/V599)</f>
        <v>n/a</v>
      </c>
      <c r="X599" s="761">
        <f>IF(OR(AJ599&lt;=0,AJ599="n/a",U599&lt;=0,U599="n/a"),"n/a",U599/AJ599)</f>
        <v>3.3140476231234839</v>
      </c>
      <c r="Y599" s="717" t="s">
        <v>4422</v>
      </c>
      <c r="Z599" s="703">
        <f>IF(OR(AC599&lt;0.01,AC599="n/a"),"n/a",M599/AC599*100)</f>
        <v>33.103448275862071</v>
      </c>
      <c r="AA599" s="959">
        <f>IF(OR(AC599&lt;0.01,AC599="n/a"),"n/a",I599/AC599)</f>
        <v>19.413793103448274</v>
      </c>
      <c r="AB599" s="960">
        <v>5</v>
      </c>
      <c r="AC599" s="938">
        <v>2.9</v>
      </c>
      <c r="AD599" s="938">
        <v>2.1</v>
      </c>
      <c r="AE599" s="938">
        <v>4.84</v>
      </c>
      <c r="AF599" s="938">
        <v>8.94</v>
      </c>
      <c r="AG599" s="938">
        <v>38.800000000000004</v>
      </c>
      <c r="AH599" s="938">
        <v>16.100000000000001</v>
      </c>
      <c r="AI599" s="938">
        <v>7.37</v>
      </c>
      <c r="AJ599" s="938">
        <v>3.8</v>
      </c>
      <c r="AK599" s="938">
        <v>9.43</v>
      </c>
      <c r="AL599" s="951">
        <v>191090</v>
      </c>
      <c r="AM599" s="945">
        <v>34.300000000000004</v>
      </c>
      <c r="AN599" s="938">
        <v>2.58</v>
      </c>
      <c r="AO599" s="802">
        <f>IF(U599="n/a","n/a",IF(AA599&lt;0,"n/a",IF(AA599="n/a","n/a",J599+U599-AA599)))</f>
        <v>-5.1152611586696217</v>
      </c>
      <c r="AP599" s="803">
        <f>IF(U599="n/a","n/a",J599+U599)</f>
        <v>14.298531944778652</v>
      </c>
      <c r="AQ599" s="961">
        <f>IF(OR(AC599&lt;0.01,AF599="n/a"),"n/a",(I599/SQRT(22.5*AC599*(I599/AF599))-1)*100)</f>
        <v>177.73633407310575</v>
      </c>
      <c r="AR599" s="703">
        <f>INDEX(Historical!$C$7:$C$1439,MATCH(B599,Historical!$B$7:$B$1450,0))*IF(AH599="n/a",1.03,IF(AH599&lt;0,1.01,IF(AH599&gt;10,1.1,(1+AH599/100))))</f>
        <v>0.83600000000000008</v>
      </c>
      <c r="AS599" s="959">
        <f>IF($AI599="n/a",1.03*AR599,IF($AI599&lt;0,1.01*AR599,IF($AI599&gt;10,1.1*AR599,(1+$AI599/100)*AR599)))</f>
        <v>0.89761320000000011</v>
      </c>
      <c r="AT599" s="959">
        <f>IF($AK599="n/a",1.03*AS599,IF($AK599&lt;0,1.01*AS599,IF($AK599&gt;10,1.1*AS599,(1+$AK599/100)*AS599)))</f>
        <v>0.98225812476000018</v>
      </c>
      <c r="AU599" s="959">
        <f>IF($AK599="n/a",1.03*AT599,IF($AK599&lt;0,1.01*AT599,IF($AK599&gt;10,1.1*AT599,(1+$AK599/100)*AT599)))</f>
        <v>1.0748850659248683</v>
      </c>
      <c r="AV599" s="959">
        <f>IF($AK599="n/a",1.03*AU599,IF($AK599&lt;0,1.01*AU599,IF($AK599&gt;10,1.1*AU599,(1+$AK599/100)*AU599)))</f>
        <v>1.1762467276415836</v>
      </c>
      <c r="AW599" s="703">
        <f>SUM(AR599:AV599)</f>
        <v>4.9670031183264518</v>
      </c>
      <c r="AX599" s="810">
        <f>AW599/I599*100</f>
        <v>8.8223856453400575</v>
      </c>
      <c r="AY599" s="1017">
        <v>1.1499999999999999</v>
      </c>
      <c r="AZ599" s="945">
        <v>32.78</v>
      </c>
      <c r="BA599" s="945">
        <v>-6.94</v>
      </c>
      <c r="BB599" s="945">
        <v>0.95</v>
      </c>
      <c r="BC599" s="945">
        <v>8.58</v>
      </c>
      <c r="BE599" s="666">
        <v>2010</v>
      </c>
      <c r="BF599" s="971">
        <f>IF(BE599&gt;2008,0,IF(BE599&gt;2001,1,IF(BE599&gt;1990,2,IF(BE599&gt;1980,3,IF(BE599&gt;1973,4,IF(BE599&gt;1970,5,IF(BE599&gt;1960,6,IF(BE599&gt;1958,7,IF(BE599&gt;1953,8,9)))))))))</f>
        <v>0</v>
      </c>
      <c r="BG599" s="955">
        <v>9.5</v>
      </c>
      <c r="BH599" s="937"/>
    </row>
    <row r="600" spans="1:60" ht="11.25" customHeight="1" x14ac:dyDescent="0.2">
      <c r="A600" s="944" t="s">
        <v>310</v>
      </c>
      <c r="B600" s="948" t="s">
        <v>311</v>
      </c>
      <c r="C600" s="1013" t="s">
        <v>108</v>
      </c>
      <c r="D600" s="1013" t="s">
        <v>118</v>
      </c>
      <c r="E600" s="792">
        <v>38</v>
      </c>
      <c r="F600" s="1227">
        <v>69</v>
      </c>
      <c r="G600" s="1227" t="s">
        <v>37</v>
      </c>
      <c r="H600" s="1227" t="s">
        <v>115</v>
      </c>
      <c r="I600" s="938">
        <v>22.81</v>
      </c>
      <c r="J600" s="703">
        <f>(M600/I600)*100</f>
        <v>3.5072336694432273</v>
      </c>
      <c r="K600" s="950">
        <v>0.2</v>
      </c>
      <c r="L600" s="960">
        <v>4</v>
      </c>
      <c r="M600" s="694">
        <f>K600*L600</f>
        <v>0.8</v>
      </c>
      <c r="N600" s="943" t="s">
        <v>149</v>
      </c>
      <c r="O600" s="795">
        <v>0.19500000000000001</v>
      </c>
      <c r="P600" s="934">
        <v>43528</v>
      </c>
      <c r="Q600" s="934">
        <v>43539</v>
      </c>
      <c r="R600" s="694">
        <f>(K600-O600)/O600*100</f>
        <v>2.5641025641025665</v>
      </c>
      <c r="S600" s="759">
        <f>IF(INDEX(Historical!$D$7:$D$1439,MATCH(B600,Historical!$B$7:$B$1450,0))=0,"n/a",(INDEX(Historical!$C$7:$C$1439,MATCH(B600,Historical!$B$7:$B$1450,0))/INDEX(Historical!$D$7:$D$1439,MATCH(B600,Historical!$B$7:$B$1450,0))-1)*100)</f>
        <v>2.6315789473684292</v>
      </c>
      <c r="T600" s="759">
        <f>IF(INDEX(Historical!$F$7:$F$1432,MATCH(B600,Historical!$B$7:$B$1450,0))=0,"n/a",((INDEX(Historical!$C$7:$C$1439,MATCH(B600,Historical!$B$7:$B$1450,0))/INDEX(Historical!$F$7:$F$1432,MATCH(B600,Historical!$B$7:$B$1450,0)))^(1/3)-1)*100)</f>
        <v>1.7702780305301591</v>
      </c>
      <c r="U600" s="759">
        <f>IF(INDEX(Historical!$H$7:$H$1432,MATCH(B600,Historical!$B$7:$B$1450,0))=0,"n/a",((INDEX(Historical!$C$7:$C$1439,MATCH(B600,Historical!$B$7:$B$1450,0))/INDEX(Historical!$H$7:$H$1432,MATCH(B600,Historical!$B$7:$B$1450,0)))^(1/5)-1)*100)</f>
        <v>1.6137364741595661</v>
      </c>
      <c r="V600" s="759">
        <f>IF(INDEX(Historical!$O$7:$O$1432,MATCH(B600,Historical!$B$7:$B$1450,0))=0,"n/a",((INDEX(Historical!$C$7:$C$1439,MATCH(B600,Historical!$B$7:$B$1450,0))/INDEX(Historical!$O$7:$O$1432,MATCH(B600,Historical!$B$7:$B$1450,0)))^(1/10)-1)*100)</f>
        <v>1.5317753086725894</v>
      </c>
      <c r="W600" s="760">
        <f>IF(OR(U600&lt;=0,U600="n/a",V600&lt;=0,V600="n/a"),"n/a",U600/V600)</f>
        <v>1.0535073029464113</v>
      </c>
      <c r="X600" s="761" t="str">
        <f>IF(OR(AJ600&lt;=0,AJ600="n/a",U600&lt;=0,U600="n/a"),"n/a",U600/AJ600)</f>
        <v>n/a</v>
      </c>
      <c r="Y600" s="721"/>
      <c r="Z600" s="703">
        <f>IF(OR(AC600&lt;0.01,AC600="n/a"),"n/a",M600/AC600*100)</f>
        <v>30.888030888030894</v>
      </c>
      <c r="AA600" s="959">
        <f>IF(OR(AC600&lt;0.01,AC600="n/a"),"n/a",I600/AC600)</f>
        <v>8.8069498069498078</v>
      </c>
      <c r="AB600" s="960">
        <v>12</v>
      </c>
      <c r="AC600" s="938">
        <v>2.59</v>
      </c>
      <c r="AD600" s="938">
        <v>0.88</v>
      </c>
      <c r="AE600" s="938">
        <v>1.0900000000000001</v>
      </c>
      <c r="AF600" s="938">
        <v>1.21</v>
      </c>
      <c r="AG600" s="938">
        <v>7.0000000000000009</v>
      </c>
      <c r="AH600" s="938">
        <v>-40.9</v>
      </c>
      <c r="AI600" s="938">
        <v>5.41</v>
      </c>
      <c r="AJ600" s="938">
        <v>-4.8</v>
      </c>
      <c r="AK600" s="938">
        <v>10</v>
      </c>
      <c r="AL600" s="951">
        <v>6910</v>
      </c>
      <c r="AM600" s="945">
        <v>0.4</v>
      </c>
      <c r="AN600" s="938">
        <v>0.17</v>
      </c>
      <c r="AO600" s="802">
        <f>IF(U600="n/a","n/a",IF(AA600&lt;0,"n/a",IF(AA600="n/a","n/a",J600+U600-AA600)))</f>
        <v>-3.6859796633470143</v>
      </c>
      <c r="AP600" s="803">
        <f>IF(U600="n/a","n/a",J600+U600)</f>
        <v>5.1209701436027935</v>
      </c>
      <c r="AQ600" s="961">
        <f>IF(OR(AC600&lt;0.01,AF600="n/a"),"n/a",(I600/SQRT(22.5*AC600*(I600/AF600))-1)*100)</f>
        <v>-31.180076313745474</v>
      </c>
      <c r="AR600" s="703">
        <f>INDEX(Historical!$C$7:$C$1439,MATCH(B600,Historical!$B$7:$B$1450,0))*IF(AH600="n/a",1.03,IF(AH600&lt;0,1.01,IF(AH600&gt;10,1.1,(1+AH600/100))))</f>
        <v>0.78780000000000006</v>
      </c>
      <c r="AS600" s="959">
        <f>IF($AI600="n/a",1.03*AR600,IF($AI600&lt;0,1.01*AR600,IF($AI600&gt;10,1.1*AR600,(1+$AI600/100)*AR600)))</f>
        <v>0.83041998000000006</v>
      </c>
      <c r="AT600" s="959">
        <f>IF($AK600="n/a",1.03*AS600,IF($AK600&lt;0,1.01*AS600,IF($AK600&gt;10,1.1*AS600,(1+$AK600/100)*AS600)))</f>
        <v>0.91346197800000017</v>
      </c>
      <c r="AU600" s="959">
        <f>IF($AK600="n/a",1.03*AT600,IF($AK600&lt;0,1.01*AT600,IF($AK600&gt;10,1.1*AT600,(1+$AK600/100)*AT600)))</f>
        <v>1.0048081758000003</v>
      </c>
      <c r="AV600" s="959">
        <f>IF($AK600="n/a",1.03*AU600,IF($AK600&lt;0,1.01*AU600,IF($AK600&gt;10,1.1*AU600,(1+$AK600/100)*AU600)))</f>
        <v>1.1052889933800003</v>
      </c>
      <c r="AW600" s="703">
        <f>SUM(AR600:AV600)</f>
        <v>4.6417791271800004</v>
      </c>
      <c r="AX600" s="810">
        <f>AW600/I600*100</f>
        <v>20.349755051205616</v>
      </c>
      <c r="AY600" s="1017">
        <v>0.83</v>
      </c>
      <c r="AZ600" s="945">
        <v>16.68</v>
      </c>
      <c r="BA600" s="945">
        <v>-2.48</v>
      </c>
      <c r="BB600" s="945">
        <v>0.48</v>
      </c>
      <c r="BC600" s="945">
        <v>5.79</v>
      </c>
      <c r="BE600" s="666">
        <v>1982</v>
      </c>
      <c r="BF600" s="971">
        <f>IF(BE600&gt;2008,0,IF(BE600&gt;2001,1,IF(BE600&gt;1990,2,IF(BE600&gt;1980,3,IF(BE600&gt;1973,4,IF(BE600&gt;1970,5,IF(BE600&gt;1960,6,IF(BE600&gt;1958,7,IF(BE600&gt;1953,8,9)))))))))</f>
        <v>3</v>
      </c>
      <c r="BG600" s="955">
        <v>1.9</v>
      </c>
      <c r="BH600" s="937"/>
    </row>
    <row r="601" spans="1:60" ht="11.25" customHeight="1" x14ac:dyDescent="0.2">
      <c r="A601" s="157" t="s">
        <v>4151</v>
      </c>
      <c r="B601" s="631" t="s">
        <v>2634</v>
      </c>
      <c r="C601" s="1013" t="s">
        <v>108</v>
      </c>
      <c r="D601" s="1013" t="s">
        <v>4365</v>
      </c>
      <c r="E601" s="792">
        <v>5</v>
      </c>
      <c r="F601" s="1227">
        <v>852</v>
      </c>
      <c r="G601" s="1227" t="s">
        <v>106</v>
      </c>
      <c r="H601" s="1227" t="s">
        <v>106</v>
      </c>
      <c r="I601" s="947">
        <v>22.87</v>
      </c>
      <c r="J601" s="703">
        <f>(M601/I601)*100</f>
        <v>2.6235242675994752</v>
      </c>
      <c r="K601" s="950">
        <v>0.15</v>
      </c>
      <c r="L601" s="960">
        <v>4</v>
      </c>
      <c r="M601" s="694">
        <f>K601*L601</f>
        <v>0.6</v>
      </c>
      <c r="N601" s="943" t="s">
        <v>696</v>
      </c>
      <c r="O601" s="795">
        <v>0.13</v>
      </c>
      <c r="P601" s="934">
        <v>43497</v>
      </c>
      <c r="Q601" s="934">
        <v>43507</v>
      </c>
      <c r="R601" s="694">
        <f>(K601-O601)/O601*100</f>
        <v>15.384615384615378</v>
      </c>
      <c r="S601" s="759">
        <f>IF(INDEX(Historical!$D$7:$D$1439,MATCH(B601,Historical!$B$7:$B$1450,0))=0,"n/a",(INDEX(Historical!$C$7:$C$1439,MATCH(B601,Historical!$B$7:$B$1450,0))/INDEX(Historical!$D$7:$D$1439,MATCH(B601,Historical!$B$7:$B$1450,0))-1)*100)</f>
        <v>19.047619047619047</v>
      </c>
      <c r="T601" s="759">
        <f>IF(INDEX(Historical!$F$7:$F$1432,MATCH(B601,Historical!$B$7:$B$1450,0))=0,"n/a",((INDEX(Historical!$C$7:$C$1439,MATCH(B601,Historical!$B$7:$B$1450,0))/INDEX(Historical!$F$7:$F$1432,MATCH(B601,Historical!$B$7:$B$1450,0)))^(1/3)-1)*100)</f>
        <v>31.476794716464763</v>
      </c>
      <c r="U601" s="759" t="str">
        <f>IF(INDEX(Historical!$H$7:$H$1432,MATCH(B601,Historical!$B$7:$B$1450,0))=0,"n/a",((INDEX(Historical!$C$7:$C$1439,MATCH(B601,Historical!$B$7:$B$1450,0))/INDEX(Historical!$H$7:$H$1432,MATCH(B601,Historical!$B$7:$B$1450,0)))^(1/5)-1)*100)</f>
        <v>n/a</v>
      </c>
      <c r="V601" s="759">
        <f>IF(INDEX(Historical!$O$7:$O$1432,MATCH(B601,Historical!$B$7:$B$1450,0))=0,"n/a",((INDEX(Historical!$C$7:$C$1439,MATCH(B601,Historical!$B$7:$B$1450,0))/INDEX(Historical!$O$7:$O$1432,MATCH(B601,Historical!$B$7:$B$1450,0)))^(1/10)-1)*100)</f>
        <v>-5.3882500820729984</v>
      </c>
      <c r="W601" s="760" t="str">
        <f>IF(OR(U601&lt;=0,U601="n/a",V601&lt;=0,V601="n/a"),"n/a",U601/V601)</f>
        <v>n/a</v>
      </c>
      <c r="X601" s="761" t="str">
        <f>IF(OR(AJ601&lt;=0,AJ601="n/a",U601&lt;=0,U601="n/a"),"n/a",U601/AJ601)</f>
        <v>n/a</v>
      </c>
      <c r="Y601" s="949"/>
      <c r="Z601" s="703">
        <f>IF(OR(AC601&lt;0.01,AC601="n/a"),"n/a",M601/AC601*100)</f>
        <v>50</v>
      </c>
      <c r="AA601" s="959">
        <f>IF(OR(AC601&lt;0.01,AC601="n/a"),"n/a",I601/AC601)</f>
        <v>19.058333333333334</v>
      </c>
      <c r="AB601" s="960">
        <v>12</v>
      </c>
      <c r="AC601" s="938">
        <v>1.2</v>
      </c>
      <c r="AD601" s="938" t="s">
        <v>137</v>
      </c>
      <c r="AE601" s="938">
        <v>2.67</v>
      </c>
      <c r="AF601" s="938">
        <v>1.1599999999999999</v>
      </c>
      <c r="AG601" s="938">
        <v>8</v>
      </c>
      <c r="AH601" s="938">
        <v>15</v>
      </c>
      <c r="AI601" s="938">
        <v>15.89</v>
      </c>
      <c r="AJ601" s="938">
        <v>3.9</v>
      </c>
      <c r="AK601" s="938" t="s">
        <v>137</v>
      </c>
      <c r="AL601" s="951">
        <v>211.52</v>
      </c>
      <c r="AM601" s="945">
        <v>2.2999999999999998</v>
      </c>
      <c r="AN601" s="938">
        <v>0.18</v>
      </c>
      <c r="AO601" s="802" t="str">
        <f>IF(U601="n/a","n/a",IF(AA601&lt;0,"n/a",IF(AA601="n/a","n/a",J601+U601-AA601)))</f>
        <v>n/a</v>
      </c>
      <c r="AP601" s="803" t="str">
        <f>IF(U601="n/a","n/a",J601+U601)</f>
        <v>n/a</v>
      </c>
      <c r="AQ601" s="961">
        <f>IF(OR(AC601&lt;0.01,AF601="n/a"),"n/a",(I601/SQRT(22.5*AC601*(I601/AF601))-1)*100)</f>
        <v>-0.8756859815432283</v>
      </c>
      <c r="AR601" s="703">
        <f>INDEX(Historical!$C$7:$C$1439,MATCH(B601,Historical!$B$7:$B$1450,0))*IF(AH601="n/a",1.03,IF(AH601&lt;0,1.01,IF(AH601&gt;10,1.1,(1+AH601/100))))</f>
        <v>0.55000000000000004</v>
      </c>
      <c r="AS601" s="959">
        <f>IF($AI601="n/a",1.03*AR601,IF($AI601&lt;0,1.01*AR601,IF($AI601&gt;10,1.1*AR601,(1+$AI601/100)*AR601)))</f>
        <v>0.60500000000000009</v>
      </c>
      <c r="AT601" s="959">
        <f>IF($AK601="n/a",1.03*AS601,IF($AK601&lt;0,1.01*AS601,IF($AK601&gt;10,1.1*AS601,(1+$AK601/100)*AS601)))</f>
        <v>0.62315000000000009</v>
      </c>
      <c r="AU601" s="959">
        <f>IF($AK601="n/a",1.03*AT601,IF($AK601&lt;0,1.01*AT601,IF($AK601&gt;10,1.1*AT601,(1+$AK601/100)*AT601)))</f>
        <v>0.64184450000000015</v>
      </c>
      <c r="AV601" s="959">
        <f>IF($AK601="n/a",1.03*AU601,IF($AK601&lt;0,1.01*AU601,IF($AK601&gt;10,1.1*AU601,(1+$AK601/100)*AU601)))</f>
        <v>0.66109983500000014</v>
      </c>
      <c r="AW601" s="703">
        <f>SUM(AR601:AV601)</f>
        <v>3.0810943350000004</v>
      </c>
      <c r="AX601" s="810">
        <f>AW601/I601*100</f>
        <v>13.47220959772628</v>
      </c>
      <c r="AY601" s="1017">
        <v>0.56999999999999995</v>
      </c>
      <c r="AZ601" s="945">
        <v>32.229999999999997</v>
      </c>
      <c r="BA601" s="945">
        <v>-13.700000000000001</v>
      </c>
      <c r="BB601" s="945">
        <v>5.9499999999999993</v>
      </c>
      <c r="BC601" s="945">
        <v>11.75</v>
      </c>
      <c r="BE601" s="666">
        <v>2015</v>
      </c>
      <c r="BF601" s="971">
        <f>IF(BE601&gt;2008,0,IF(BE601&gt;2001,1,IF(BE601&gt;1990,2,IF(BE601&gt;1980,3,IF(BE601&gt;1973,4,IF(BE601&gt;1970,5,IF(BE601&gt;1960,6,IF(BE601&gt;1958,7,IF(BE601&gt;1953,8,9)))))))))</f>
        <v>0</v>
      </c>
      <c r="BG601" s="955">
        <v>0.70000000000000007</v>
      </c>
      <c r="BH601" s="937"/>
    </row>
    <row r="602" spans="1:60" ht="11.25" customHeight="1" x14ac:dyDescent="0.2">
      <c r="A602" s="944" t="s">
        <v>1531</v>
      </c>
      <c r="B602" s="948" t="s">
        <v>1532</v>
      </c>
      <c r="C602" s="1013" t="s">
        <v>112</v>
      </c>
      <c r="D602" s="1013" t="s">
        <v>213</v>
      </c>
      <c r="E602" s="792">
        <v>6</v>
      </c>
      <c r="F602" s="1227">
        <v>739</v>
      </c>
      <c r="G602" s="1158" t="s">
        <v>106</v>
      </c>
      <c r="H602" s="1158" t="s">
        <v>106</v>
      </c>
      <c r="I602" s="947">
        <v>83.57</v>
      </c>
      <c r="J602" s="703">
        <f>(M602/I602)*100</f>
        <v>1.2923297834151013</v>
      </c>
      <c r="K602" s="950">
        <v>0.27</v>
      </c>
      <c r="L602" s="960">
        <v>4</v>
      </c>
      <c r="M602" s="694">
        <f>K602*L602</f>
        <v>1.08</v>
      </c>
      <c r="N602" s="943" t="s">
        <v>520</v>
      </c>
      <c r="O602" s="795">
        <v>0.24</v>
      </c>
      <c r="P602" s="934">
        <v>43420</v>
      </c>
      <c r="Q602" s="934">
        <v>43437</v>
      </c>
      <c r="R602" s="694">
        <f>(K602-O602)/O602*100</f>
        <v>12.500000000000011</v>
      </c>
      <c r="S602" s="759">
        <f>IF(INDEX(Historical!$D$7:$D$1439,MATCH(B602,Historical!$B$7:$B$1450,0))=0,"n/a",(INDEX(Historical!$C$7:$C$1439,MATCH(B602,Historical!$B$7:$B$1450,0))/INDEX(Historical!$D$7:$D$1439,MATCH(B602,Historical!$B$7:$B$1450,0))-1)*100)</f>
        <v>13.793103448275868</v>
      </c>
      <c r="T602" s="759">
        <f>IF(INDEX(Historical!$F$7:$F$1432,MATCH(B602,Historical!$B$7:$B$1450,0))=0,"n/a",((INDEX(Historical!$C$7:$C$1439,MATCH(B602,Historical!$B$7:$B$1450,0))/INDEX(Historical!$F$7:$F$1432,MATCH(B602,Historical!$B$7:$B$1450,0)))^(1/3)-1)*100)</f>
        <v>12.248113698841312</v>
      </c>
      <c r="U602" s="759">
        <f>IF(INDEX(Historical!$H$7:$H$1432,MATCH(B602,Historical!$B$7:$B$1450,0))=0,"n/a",((INDEX(Historical!$C$7:$C$1439,MATCH(B602,Historical!$B$7:$B$1450,0))/INDEX(Historical!$H$7:$H$1432,MATCH(B602,Historical!$B$7:$B$1450,0)))^(1/5)-1)*100)</f>
        <v>45.850790433421949</v>
      </c>
      <c r="V602" s="759">
        <f>IF(INDEX(Historical!$O$7:$O$1432,MATCH(B602,Historical!$B$7:$B$1450,0))=0,"n/a",((INDEX(Historical!$C$7:$C$1439,MATCH(B602,Historical!$B$7:$B$1450,0))/INDEX(Historical!$O$7:$O$1432,MATCH(B602,Historical!$B$7:$B$1450,0)))^(1/10)-1)*100)</f>
        <v>9.4857304883770652</v>
      </c>
      <c r="W602" s="760">
        <f>IF(OR(U602&lt;=0,U602="n/a",V602&lt;=0,V602="n/a"),"n/a",U602/V602)</f>
        <v>4.8336594097421655</v>
      </c>
      <c r="X602" s="761">
        <f>IF(OR(AJ602&lt;=0,AJ602="n/a",U602&lt;=0,U602="n/a"),"n/a",U602/AJ602)</f>
        <v>3.9188709772155508</v>
      </c>
      <c r="Y602" s="717"/>
      <c r="Z602" s="703">
        <f>IF(OR(AC602&lt;0.01,AC602="n/a"),"n/a",M602/AC602*100)</f>
        <v>14.438502673796791</v>
      </c>
      <c r="AA602" s="959">
        <f>IF(OR(AC602&lt;0.01,AC602="n/a"),"n/a",I602/AC602)</f>
        <v>11.172459893048126</v>
      </c>
      <c r="AB602" s="960">
        <v>9</v>
      </c>
      <c r="AC602" s="938">
        <v>7.48</v>
      </c>
      <c r="AD602" s="938">
        <v>2.34</v>
      </c>
      <c r="AE602" s="938">
        <v>0.73</v>
      </c>
      <c r="AF602" s="938">
        <v>2.35</v>
      </c>
      <c r="AG602" s="938">
        <v>22</v>
      </c>
      <c r="AH602" s="938">
        <v>63.2</v>
      </c>
      <c r="AI602" s="938">
        <v>1.25</v>
      </c>
      <c r="AJ602" s="938">
        <v>11.700000000000001</v>
      </c>
      <c r="AK602" s="938">
        <v>4.78</v>
      </c>
      <c r="AL602" s="951">
        <v>5840</v>
      </c>
      <c r="AM602" s="945">
        <v>0.89999999999999991</v>
      </c>
      <c r="AN602" s="938">
        <v>0.33</v>
      </c>
      <c r="AO602" s="802">
        <f>IF(U602="n/a","n/a",IF(AA602&lt;0,"n/a",IF(AA602="n/a","n/a",J602+U602-AA602)))</f>
        <v>35.97066032378892</v>
      </c>
      <c r="AP602" s="803">
        <f>IF(U602="n/a","n/a",J602+U602)</f>
        <v>47.143120216837048</v>
      </c>
      <c r="AQ602" s="961">
        <f>IF(OR(AC602&lt;0.01,AF602="n/a"),"n/a",(I602/SQRT(22.5*AC602*(I602/AF602))-1)*100)</f>
        <v>8.0232089232331827</v>
      </c>
      <c r="AR602" s="703">
        <f>INDEX(Historical!$C$7:$C$1439,MATCH(B602,Historical!$B$7:$B$1450,0))*IF(AH602="n/a",1.03,IF(AH602&lt;0,1.01,IF(AH602&gt;10,1.1,(1+AH602/100))))</f>
        <v>1.089</v>
      </c>
      <c r="AS602" s="959">
        <f>IF($AI602="n/a",1.03*AR602,IF($AI602&lt;0,1.01*AR602,IF($AI602&gt;10,1.1*AR602,(1+$AI602/100)*AR602)))</f>
        <v>1.1026125</v>
      </c>
      <c r="AT602" s="959">
        <f>IF($AK602="n/a",1.03*AS602,IF($AK602&lt;0,1.01*AS602,IF($AK602&gt;10,1.1*AS602,(1+$AK602/100)*AS602)))</f>
        <v>1.1553173775000001</v>
      </c>
      <c r="AU602" s="959">
        <f>IF($AK602="n/a",1.03*AT602,IF($AK602&lt;0,1.01*AT602,IF($AK602&gt;10,1.1*AT602,(1+$AK602/100)*AT602)))</f>
        <v>1.2105415481445001</v>
      </c>
      <c r="AV602" s="959">
        <f>IF($AK602="n/a",1.03*AU602,IF($AK602&lt;0,1.01*AU602,IF($AK602&gt;10,1.1*AU602,(1+$AK602/100)*AU602)))</f>
        <v>1.2684054341458073</v>
      </c>
      <c r="AW602" s="703">
        <f>SUM(AR602:AV602)</f>
        <v>5.8258768597903074</v>
      </c>
      <c r="AX602" s="810">
        <f>AW602/I602*100</f>
        <v>6.9712538707554241</v>
      </c>
      <c r="AY602" s="1017">
        <v>1.94</v>
      </c>
      <c r="AZ602" s="945">
        <v>62.519999999999996</v>
      </c>
      <c r="BA602" s="945">
        <v>-3.3300000000000005</v>
      </c>
      <c r="BB602" s="945">
        <v>3.82</v>
      </c>
      <c r="BC602" s="945">
        <v>13.669999999999998</v>
      </c>
      <c r="BE602" s="666">
        <v>2014</v>
      </c>
      <c r="BF602" s="971">
        <f>IF(BE602&gt;2008,0,IF(BE602&gt;2001,1,IF(BE602&gt;1990,2,IF(BE602&gt;1980,3,IF(BE602&gt;1973,4,IF(BE602&gt;1970,5,IF(BE602&gt;1960,6,IF(BE602&gt;1958,7,IF(BE602&gt;1953,8,9)))))))))</f>
        <v>0</v>
      </c>
      <c r="BG602" s="955">
        <v>10.299999999999999</v>
      </c>
      <c r="BH602" s="937"/>
    </row>
    <row r="603" spans="1:60" ht="11.25" customHeight="1" x14ac:dyDescent="0.2">
      <c r="A603" s="944" t="s">
        <v>1527</v>
      </c>
      <c r="B603" s="948" t="s">
        <v>1528</v>
      </c>
      <c r="C603" s="1013" t="s">
        <v>4216</v>
      </c>
      <c r="D603" s="1013" t="s">
        <v>4395</v>
      </c>
      <c r="E603" s="792">
        <v>7</v>
      </c>
      <c r="F603" s="1227">
        <v>697</v>
      </c>
      <c r="G603" s="1160" t="s">
        <v>106</v>
      </c>
      <c r="H603" s="1160" t="s">
        <v>106</v>
      </c>
      <c r="I603" s="947">
        <v>42.63</v>
      </c>
      <c r="J603" s="703">
        <f>(M603/I603)*100</f>
        <v>1.6382828993666432</v>
      </c>
      <c r="K603" s="950">
        <v>0.17460000000000001</v>
      </c>
      <c r="L603" s="960">
        <v>4</v>
      </c>
      <c r="M603" s="694">
        <f>K603*L603</f>
        <v>0.69840000000000002</v>
      </c>
      <c r="N603" s="943" t="s">
        <v>595</v>
      </c>
      <c r="O603" s="795">
        <v>0.15179999999999999</v>
      </c>
      <c r="P603" s="934">
        <v>43615</v>
      </c>
      <c r="Q603" s="934">
        <v>43637</v>
      </c>
      <c r="R603" s="694">
        <f>(K603-O603)/O603*100</f>
        <v>15.019762845849813</v>
      </c>
      <c r="S603" s="759">
        <f>IF(INDEX(Historical!$D$7:$D$1439,MATCH(B603,Historical!$B$7:$B$1450,0))=0,"n/a",(INDEX(Historical!$C$7:$C$1439,MATCH(B603,Historical!$B$7:$B$1450,0))/INDEX(Historical!$D$7:$D$1439,MATCH(B603,Historical!$B$7:$B$1450,0))-1)*100)</f>
        <v>14.95107632093935</v>
      </c>
      <c r="T603" s="759">
        <f>IF(INDEX(Historical!$F$7:$F$1432,MATCH(B603,Historical!$B$7:$B$1450,0))=0,"n/a",((INDEX(Historical!$C$7:$C$1439,MATCH(B603,Historical!$B$7:$B$1450,0))/INDEX(Historical!$F$7:$F$1432,MATCH(B603,Historical!$B$7:$B$1450,0)))^(1/3)-1)*100)</f>
        <v>14.972722307386288</v>
      </c>
      <c r="U603" s="759">
        <f>IF(INDEX(Historical!$H$7:$H$1432,MATCH(B603,Historical!$B$7:$B$1450,0))=0,"n/a",((INDEX(Historical!$C$7:$C$1439,MATCH(B603,Historical!$B$7:$B$1450,0))/INDEX(Historical!$H$7:$H$1432,MATCH(B603,Historical!$B$7:$B$1450,0)))^(1/5)-1)*100)</f>
        <v>21.157494817672351</v>
      </c>
      <c r="V603" s="759" t="str">
        <f>IF(INDEX(Historical!$O$7:$O$1432,MATCH(B603,Historical!$B$7:$B$1450,0))=0,"n/a",((INDEX(Historical!$C$7:$C$1439,MATCH(B603,Historical!$B$7:$B$1450,0))/INDEX(Historical!$O$7:$O$1432,MATCH(B603,Historical!$B$7:$B$1450,0)))^(1/10)-1)*100)</f>
        <v>n/a</v>
      </c>
      <c r="W603" s="760" t="str">
        <f>IF(OR(U603&lt;=0,U603="n/a",V603&lt;=0,V603="n/a"),"n/a",U603/V603)</f>
        <v>n/a</v>
      </c>
      <c r="X603" s="761">
        <f>IF(OR(AJ603&lt;=0,AJ603="n/a",U603&lt;=0,U603="n/a"),"n/a",U603/AJ603)</f>
        <v>2.2997276975730818</v>
      </c>
      <c r="Y603" s="949" t="s">
        <v>824</v>
      </c>
      <c r="Z603" s="703">
        <f>IF(OR(AC603&lt;0.01,AC603="n/a"),"n/a",M603/AC603*100)</f>
        <v>68.470588235294116</v>
      </c>
      <c r="AA603" s="959">
        <f>IF(OR(AC603&lt;0.01,AC603="n/a"),"n/a",I603/AC603)</f>
        <v>41.794117647058826</v>
      </c>
      <c r="AB603" s="960">
        <v>6</v>
      </c>
      <c r="AC603" s="938">
        <v>1.02</v>
      </c>
      <c r="AD603" s="938">
        <v>3.81</v>
      </c>
      <c r="AE603" s="938">
        <v>4.03</v>
      </c>
      <c r="AF603" s="938">
        <v>3.03</v>
      </c>
      <c r="AG603" s="938">
        <v>7.3</v>
      </c>
      <c r="AH603" s="938">
        <v>-75.599999999999994</v>
      </c>
      <c r="AI603" s="938">
        <v>7.9</v>
      </c>
      <c r="AJ603" s="938">
        <v>9.1999999999999993</v>
      </c>
      <c r="AK603" s="938">
        <v>11.15</v>
      </c>
      <c r="AL603" s="951">
        <v>11600</v>
      </c>
      <c r="AM603" s="945">
        <v>2.2999999999999998</v>
      </c>
      <c r="AN603" s="938">
        <v>0.68</v>
      </c>
      <c r="AO603" s="802">
        <f>IF(U603="n/a","n/a",IF(AA603&lt;0,"n/a",IF(AA603="n/a","n/a",J603+U603-AA603)))</f>
        <v>-18.998339930019831</v>
      </c>
      <c r="AP603" s="803">
        <f>IF(U603="n/a","n/a",J603+U603)</f>
        <v>22.795777717038995</v>
      </c>
      <c r="AQ603" s="961">
        <f>IF(OR(AC603&lt;0.01,AF603="n/a"),"n/a",(I603/SQRT(22.5*AC603*(I603/AF603))-1)*100)</f>
        <v>137.23984719696483</v>
      </c>
      <c r="AR603" s="703">
        <f>INDEX(Historical!$C$7:$C$1439,MATCH(B603,Historical!$B$7:$B$1450,0))*IF(AH603="n/a",1.03,IF(AH603&lt;0,1.01,IF(AH603&gt;10,1.1,(1+AH603/100))))</f>
        <v>0.59327400000000008</v>
      </c>
      <c r="AS603" s="959">
        <f>IF($AI603="n/a",1.03*AR603,IF($AI603&lt;0,1.01*AR603,IF($AI603&gt;10,1.1*AR603,(1+$AI603/100)*AR603)))</f>
        <v>0.64014264600000004</v>
      </c>
      <c r="AT603" s="959">
        <f>IF($AK603="n/a",1.03*AS603,IF($AK603&lt;0,1.01*AS603,IF($AK603&gt;10,1.1*AS603,(1+$AK603/100)*AS603)))</f>
        <v>0.70415691060000007</v>
      </c>
      <c r="AU603" s="959">
        <f>IF($AK603="n/a",1.03*AT603,IF($AK603&lt;0,1.01*AT603,IF($AK603&gt;10,1.1*AT603,(1+$AK603/100)*AT603)))</f>
        <v>0.77457260166000019</v>
      </c>
      <c r="AV603" s="959">
        <f>IF($AK603="n/a",1.03*AU603,IF($AK603&lt;0,1.01*AU603,IF($AK603&gt;10,1.1*AU603,(1+$AK603/100)*AU603)))</f>
        <v>0.85202986182600027</v>
      </c>
      <c r="AW603" s="703">
        <f>SUM(AR603:AV603)</f>
        <v>3.5641760200860007</v>
      </c>
      <c r="AX603" s="810">
        <f>AW603/I603*100</f>
        <v>8.3607225430119634</v>
      </c>
      <c r="AY603" s="1017">
        <v>0.54</v>
      </c>
      <c r="AZ603" s="945">
        <v>37.56</v>
      </c>
      <c r="BA603" s="945">
        <v>-4.18</v>
      </c>
      <c r="BB603" s="945">
        <v>2.4699999999999998</v>
      </c>
      <c r="BC603" s="945">
        <v>14.08</v>
      </c>
      <c r="BE603" s="666">
        <v>2013</v>
      </c>
      <c r="BF603" s="971">
        <f>IF(BE603&gt;2008,0,IF(BE603&gt;2001,1,IF(BE603&gt;1990,2,IF(BE603&gt;1980,3,IF(BE603&gt;1973,4,IF(BE603&gt;1970,5,IF(BE603&gt;1960,6,IF(BE603&gt;1958,7,IF(BE603&gt;1953,8,9)))))))))</f>
        <v>0</v>
      </c>
      <c r="BG603" s="955">
        <v>3.5999999999999996</v>
      </c>
      <c r="BH603" s="937"/>
    </row>
    <row r="604" spans="1:60" s="838" customFormat="1" ht="11.25" customHeight="1" x14ac:dyDescent="0.2">
      <c r="A604" s="698" t="s">
        <v>2637</v>
      </c>
      <c r="B604" s="846" t="s">
        <v>2638</v>
      </c>
      <c r="C604" s="1013" t="s">
        <v>131</v>
      </c>
      <c r="D604" s="1013" t="s">
        <v>4355</v>
      </c>
      <c r="E604" s="818">
        <v>6</v>
      </c>
      <c r="F604" s="1227">
        <v>768</v>
      </c>
      <c r="G604" s="1236" t="s">
        <v>37</v>
      </c>
      <c r="H604" s="1236" t="s">
        <v>37</v>
      </c>
      <c r="I604" s="819">
        <v>53.38</v>
      </c>
      <c r="J604" s="820">
        <f>(M604/I604)*100</f>
        <v>2.6227051330086173</v>
      </c>
      <c r="K604" s="821">
        <v>0.35</v>
      </c>
      <c r="L604" s="822">
        <v>4</v>
      </c>
      <c r="M604" s="823">
        <f>K604*L604</f>
        <v>1.4</v>
      </c>
      <c r="N604" s="824" t="s">
        <v>296</v>
      </c>
      <c r="O604" s="825">
        <v>0.33500000000000002</v>
      </c>
      <c r="P604" s="826">
        <v>43510</v>
      </c>
      <c r="Q604" s="826">
        <v>43533</v>
      </c>
      <c r="R604" s="823">
        <f>(K604-O604)/O604*100</f>
        <v>4.4776119402984946</v>
      </c>
      <c r="S604" s="759">
        <f>IF(INDEX(Historical!$D$7:$D$1439,MATCH(B604,Historical!$B$7:$B$1450,0))=0,"n/a",(INDEX(Historical!$C$7:$C$1439,MATCH(B604,Historical!$B$7:$B$1450,0))/INDEX(Historical!$D$7:$D$1439,MATCH(B604,Historical!$B$7:$B$1450,0))-1)*100)</f>
        <v>4.6875</v>
      </c>
      <c r="T604" s="759">
        <f>IF(INDEX(Historical!$F$7:$F$1432,MATCH(B604,Historical!$B$7:$B$1450,0))=0,"n/a",((INDEX(Historical!$C$7:$C$1439,MATCH(B604,Historical!$B$7:$B$1450,0))/INDEX(Historical!$F$7:$F$1432,MATCH(B604,Historical!$B$7:$B$1450,0)))^(1/3)-1)*100)</f>
        <v>2.8963325043393606</v>
      </c>
      <c r="U604" s="759">
        <f>IF(INDEX(Historical!$H$7:$H$1432,MATCH(B604,Historical!$B$7:$B$1450,0))=0,"n/a",((INDEX(Historical!$C$7:$C$1439,MATCH(B604,Historical!$B$7:$B$1450,0))/INDEX(Historical!$H$7:$H$1432,MATCH(B604,Historical!$B$7:$B$1450,0)))^(1/5)-1)*100)</f>
        <v>2.4027376750527463</v>
      </c>
      <c r="V604" s="759">
        <f>IF(INDEX(Historical!$O$7:$O$1432,MATCH(B604,Historical!$B$7:$B$1450,0))=0,"n/a",((INDEX(Historical!$C$7:$C$1439,MATCH(B604,Historical!$B$7:$B$1450,0))/INDEX(Historical!$O$7:$O$1432,MATCH(B604,Historical!$B$7:$B$1450,0)))^(1/10)-1)*100)</f>
        <v>1.1942378177002499</v>
      </c>
      <c r="W604" s="827">
        <f>IF(OR(U604&lt;=0,U604="n/a",V604&lt;=0,V604="n/a"),"n/a",U604/V604)</f>
        <v>2.0119423781769958</v>
      </c>
      <c r="X604" s="828">
        <f>IF(OR(AJ604&lt;=0,AJ604="n/a",U604&lt;=0,U604="n/a"),"n/a",U604/AJ604)</f>
        <v>0.25835888979061788</v>
      </c>
      <c r="Y604" s="849"/>
      <c r="Z604" s="820">
        <f>IF(OR(AC604&lt;0.01,AC604="n/a"),"n/a",M604/AC604*100)</f>
        <v>67.632850241545896</v>
      </c>
      <c r="AA604" s="830">
        <f>IF(OR(AC604&lt;0.01,AC604="n/a"),"n/a",I604/AC604)</f>
        <v>25.787439613526573</v>
      </c>
      <c r="AB604" s="822">
        <v>12</v>
      </c>
      <c r="AC604" s="831">
        <v>2.0699999999999998</v>
      </c>
      <c r="AD604" s="831">
        <v>2.88</v>
      </c>
      <c r="AE604" s="831">
        <v>2.27</v>
      </c>
      <c r="AF604" s="831">
        <v>2.87</v>
      </c>
      <c r="AG604" s="831">
        <v>11.3</v>
      </c>
      <c r="AH604" s="831">
        <v>10.6</v>
      </c>
      <c r="AI604" s="831">
        <v>9.73</v>
      </c>
      <c r="AJ604" s="831">
        <v>9.3000000000000007</v>
      </c>
      <c r="AK604" s="831">
        <v>9</v>
      </c>
      <c r="AL604" s="832">
        <v>2090</v>
      </c>
      <c r="AM604" s="833">
        <v>1.6</v>
      </c>
      <c r="AN604" s="831">
        <v>0.86</v>
      </c>
      <c r="AO604" s="834">
        <f>IF(U604="n/a","n/a",IF(AA604&lt;0,"n/a",IF(AA604="n/a","n/a",J604+U604-AA604)))</f>
        <v>-20.761996805465209</v>
      </c>
      <c r="AP604" s="835">
        <f>IF(U604="n/a","n/a",J604+U604)</f>
        <v>5.0254428080613636</v>
      </c>
      <c r="AQ604" s="836">
        <f>IF(OR(AC604&lt;0.01,AF604="n/a"),"n/a",(I604/SQRT(22.5*AC604*(I604/AF604))-1)*100)</f>
        <v>81.365134087528617</v>
      </c>
      <c r="AR604" s="703">
        <f>INDEX(Historical!$C$7:$C$1439,MATCH(B604,Historical!$B$7:$B$1450,0))*IF(AH604="n/a",1.03,IF(AH604&lt;0,1.01,IF(AH604&gt;10,1.1,(1+AH604/100))))</f>
        <v>1.4740000000000002</v>
      </c>
      <c r="AS604" s="830">
        <f>IF($AI604="n/a",1.03*AR604,IF($AI604&lt;0,1.01*AR604,IF($AI604&gt;10,1.1*AR604,(1+$AI604/100)*AR604)))</f>
        <v>1.6174202000000002</v>
      </c>
      <c r="AT604" s="830">
        <f>IF($AK604="n/a",1.03*AS604,IF($AK604&lt;0,1.01*AS604,IF($AK604&gt;10,1.1*AS604,(1+$AK604/100)*AS604)))</f>
        <v>1.7629880180000004</v>
      </c>
      <c r="AU604" s="830">
        <f>IF($AK604="n/a",1.03*AT604,IF($AK604&lt;0,1.01*AT604,IF($AK604&gt;10,1.1*AT604,(1+$AK604/100)*AT604)))</f>
        <v>1.9216569396200005</v>
      </c>
      <c r="AV604" s="830">
        <f>IF($AK604="n/a",1.03*AU604,IF($AK604&lt;0,1.01*AU604,IF($AK604&gt;10,1.1*AU604,(1+$AK604/100)*AU604)))</f>
        <v>2.0946060641858009</v>
      </c>
      <c r="AW604" s="820">
        <f>SUM(AR604:AV604)</f>
        <v>8.8706712218058019</v>
      </c>
      <c r="AX604" s="837">
        <f>AW604/I604*100</f>
        <v>16.617967819044214</v>
      </c>
      <c r="AY604" s="1018">
        <v>0.34</v>
      </c>
      <c r="AZ604" s="833">
        <v>20.71</v>
      </c>
      <c r="BA604" s="833">
        <v>-0.89</v>
      </c>
      <c r="BB604" s="833">
        <v>2.82</v>
      </c>
      <c r="BC604" s="833">
        <v>7.4700000000000006</v>
      </c>
      <c r="BD604" s="985"/>
      <c r="BE604" s="666">
        <v>2014</v>
      </c>
      <c r="BF604" s="971">
        <f>IF(BE604&gt;2008,0,IF(BE604&gt;2001,1,IF(BE604&gt;1990,2,IF(BE604&gt;1980,3,IF(BE604&gt;1973,4,IF(BE604&gt;1970,5,IF(BE604&gt;1960,6,IF(BE604&gt;1958,7,IF(BE604&gt;1953,8,9)))))))))</f>
        <v>0</v>
      </c>
      <c r="BG604" s="892">
        <v>4</v>
      </c>
    </row>
    <row r="605" spans="1:60" ht="11.25" customHeight="1" x14ac:dyDescent="0.2">
      <c r="A605" s="944" t="s">
        <v>3887</v>
      </c>
      <c r="B605" s="948" t="s">
        <v>3888</v>
      </c>
      <c r="C605" s="1013" t="s">
        <v>108</v>
      </c>
      <c r="D605" s="1013" t="s">
        <v>4365</v>
      </c>
      <c r="E605" s="792">
        <v>6</v>
      </c>
      <c r="F605" s="1227">
        <v>758</v>
      </c>
      <c r="G605" s="1204" t="s">
        <v>106</v>
      </c>
      <c r="H605" s="1204" t="s">
        <v>106</v>
      </c>
      <c r="I605" s="947">
        <v>18.739999999999998</v>
      </c>
      <c r="J605" s="703">
        <f>(M605/I605)*100</f>
        <v>1.4407684098185702</v>
      </c>
      <c r="K605" s="950">
        <v>0.13500000000000001</v>
      </c>
      <c r="L605" s="960">
        <v>2</v>
      </c>
      <c r="M605" s="694">
        <f>K605*L605</f>
        <v>0.27</v>
      </c>
      <c r="N605" s="943" t="s">
        <v>273</v>
      </c>
      <c r="O605" s="795">
        <v>0.13</v>
      </c>
      <c r="P605" s="934">
        <v>43490</v>
      </c>
      <c r="Q605" s="934">
        <v>43504</v>
      </c>
      <c r="R605" s="694">
        <f>(K605-O605)/O605*100</f>
        <v>3.8461538461538494</v>
      </c>
      <c r="S605" s="759">
        <f>IF(INDEX(Historical!$D$7:$D$1439,MATCH(B605,Historical!$B$7:$B$1450,0))=0,"n/a",(INDEX(Historical!$C$7:$C$1439,MATCH(B605,Historical!$B$7:$B$1450,0))/INDEX(Historical!$D$7:$D$1439,MATCH(B605,Historical!$B$7:$B$1450,0))-1)*100)</f>
        <v>4.0000000000000036</v>
      </c>
      <c r="T605" s="759">
        <f>IF(INDEX(Historical!$F$7:$F$1432,MATCH(B605,Historical!$B$7:$B$1450,0))=0,"n/a",((INDEX(Historical!$C$7:$C$1439,MATCH(B605,Historical!$B$7:$B$1450,0))/INDEX(Historical!$F$7:$F$1432,MATCH(B605,Historical!$B$7:$B$1450,0)))^(1/3)-1)*100)</f>
        <v>7.3786693294802586</v>
      </c>
      <c r="U605" s="759" t="str">
        <f>IF(INDEX(Historical!$H$7:$H$1432,MATCH(B605,Historical!$B$7:$B$1450,0))=0,"n/a",((INDEX(Historical!$C$7:$C$1439,MATCH(B605,Historical!$B$7:$B$1450,0))/INDEX(Historical!$H$7:$H$1432,MATCH(B605,Historical!$B$7:$B$1450,0)))^(1/5)-1)*100)</f>
        <v>n/a</v>
      </c>
      <c r="V605" s="759">
        <f>IF(INDEX(Historical!$O$7:$O$1432,MATCH(B605,Historical!$B$7:$B$1450,0))=0,"n/a",((INDEX(Historical!$C$7:$C$1439,MATCH(B605,Historical!$B$7:$B$1450,0))/INDEX(Historical!$O$7:$O$1432,MATCH(B605,Historical!$B$7:$B$1450,0)))^(1/10)-1)*100)</f>
        <v>13.237743997702346</v>
      </c>
      <c r="W605" s="760" t="str">
        <f>IF(OR(U605&lt;=0,U605="n/a",V605&lt;=0,V605="n/a"),"n/a",U605/V605)</f>
        <v>n/a</v>
      </c>
      <c r="X605" s="761" t="str">
        <f>IF(OR(AJ605&lt;=0,AJ605="n/a",U605&lt;=0,U605="n/a"),"n/a",U605/AJ605)</f>
        <v>n/a</v>
      </c>
      <c r="Y605" s="949"/>
      <c r="Z605" s="703">
        <f>IF(OR(AC605&lt;0.01,AC605="n/a"),"n/a",M605/AC605*100)</f>
        <v>17.880794701986755</v>
      </c>
      <c r="AA605" s="959">
        <f>IF(OR(AC605&lt;0.01,AC605="n/a"),"n/a",I605/AC605)</f>
        <v>12.410596026490065</v>
      </c>
      <c r="AB605" s="960">
        <v>12</v>
      </c>
      <c r="AC605" s="938">
        <v>1.51</v>
      </c>
      <c r="AD605" s="938" t="s">
        <v>137</v>
      </c>
      <c r="AE605" s="938">
        <v>3.73</v>
      </c>
      <c r="AF605" s="938">
        <v>1.49</v>
      </c>
      <c r="AG605" s="938">
        <v>11.799999999999999</v>
      </c>
      <c r="AH605" s="938">
        <v>14.2</v>
      </c>
      <c r="AI605" s="938" t="s">
        <v>137</v>
      </c>
      <c r="AJ605" s="938">
        <v>13.900000000000002</v>
      </c>
      <c r="AK605" s="938" t="s">
        <v>137</v>
      </c>
      <c r="AL605" s="951">
        <v>155.58000000000001</v>
      </c>
      <c r="AM605" s="945">
        <v>10.100000000000001</v>
      </c>
      <c r="AN605" s="938">
        <v>0</v>
      </c>
      <c r="AO605" s="802" t="str">
        <f>IF(U605="n/a","n/a",IF(AA605&lt;0,"n/a",IF(AA605="n/a","n/a",J605+U605-AA605)))</f>
        <v>n/a</v>
      </c>
      <c r="AP605" s="803" t="str">
        <f>IF(U605="n/a","n/a",J605+U605)</f>
        <v>n/a</v>
      </c>
      <c r="AQ605" s="961">
        <f>IF(OR(AC605&lt;0.01,AF605="n/a"),"n/a",(I605/SQRT(22.5*AC605*(I605/AF605))-1)*100)</f>
        <v>-9.3436572557411672</v>
      </c>
      <c r="AR605" s="703">
        <f>INDEX(Historical!$C$7:$C$1439,MATCH(B605,Historical!$B$7:$B$1450,0))*IF(AH605="n/a",1.03,IF(AH605&lt;0,1.01,IF(AH605&gt;10,1.1,(1+AH605/100))))</f>
        <v>0.28600000000000003</v>
      </c>
      <c r="AS605" s="959">
        <f>IF($AI605="n/a",1.03*AR605,IF($AI605&lt;0,1.01*AR605,IF($AI605&gt;10,1.1*AR605,(1+$AI605/100)*AR605)))</f>
        <v>0.29458000000000006</v>
      </c>
      <c r="AT605" s="959">
        <f>IF($AK605="n/a",1.03*AS605,IF($AK605&lt;0,1.01*AS605,IF($AK605&gt;10,1.1*AS605,(1+$AK605/100)*AS605)))</f>
        <v>0.30341740000000006</v>
      </c>
      <c r="AU605" s="959">
        <f>IF($AK605="n/a",1.03*AT605,IF($AK605&lt;0,1.01*AT605,IF($AK605&gt;10,1.1*AT605,(1+$AK605/100)*AT605)))</f>
        <v>0.31251992200000006</v>
      </c>
      <c r="AV605" s="959">
        <f>IF($AK605="n/a",1.03*AU605,IF($AK605&lt;0,1.01*AU605,IF($AK605&gt;10,1.1*AU605,(1+$AK605/100)*AU605)))</f>
        <v>0.32189551966000007</v>
      </c>
      <c r="AW605" s="703">
        <f>SUM(AR605:AV605)</f>
        <v>1.5184128416600005</v>
      </c>
      <c r="AX605" s="810">
        <f>AW605/I605*100</f>
        <v>8.1025231678762033</v>
      </c>
      <c r="AY605" s="1017">
        <v>0.42</v>
      </c>
      <c r="AZ605" s="945">
        <v>14.34</v>
      </c>
      <c r="BA605" s="945">
        <v>-17.190000000000001</v>
      </c>
      <c r="BB605" s="945">
        <v>-2.73</v>
      </c>
      <c r="BC605" s="945">
        <v>0.98</v>
      </c>
      <c r="BE605" s="666">
        <v>2014</v>
      </c>
      <c r="BF605" s="971">
        <f>IF(BE605&gt;2008,0,IF(BE605&gt;2001,1,IF(BE605&gt;1990,2,IF(BE605&gt;1980,3,IF(BE605&gt;1973,4,IF(BE605&gt;1970,5,IF(BE605&gt;1960,6,IF(BE605&gt;1958,7,IF(BE605&gt;1953,8,9)))))))))</f>
        <v>0</v>
      </c>
      <c r="BG605" s="955">
        <v>1.0999999999999999</v>
      </c>
      <c r="BH605" s="937"/>
    </row>
    <row r="606" spans="1:60" ht="11.25" customHeight="1" x14ac:dyDescent="0.2">
      <c r="A606" s="936" t="s">
        <v>1533</v>
      </c>
      <c r="B606" s="948" t="s">
        <v>1534</v>
      </c>
      <c r="C606" s="1013" t="s">
        <v>247</v>
      </c>
      <c r="D606" s="1013" t="s">
        <v>4384</v>
      </c>
      <c r="E606" s="792">
        <v>9</v>
      </c>
      <c r="F606" s="1227">
        <v>465</v>
      </c>
      <c r="G606" s="1160" t="s">
        <v>106</v>
      </c>
      <c r="H606" s="1160" t="s">
        <v>106</v>
      </c>
      <c r="I606" s="947">
        <v>73.19</v>
      </c>
      <c r="J606" s="703">
        <f>(M606/I606)*100</f>
        <v>2.0221341713348817</v>
      </c>
      <c r="K606" s="950">
        <v>0.37</v>
      </c>
      <c r="L606" s="960">
        <v>4</v>
      </c>
      <c r="M606" s="694">
        <f>K606*L606</f>
        <v>1.48</v>
      </c>
      <c r="N606" s="943" t="s">
        <v>187</v>
      </c>
      <c r="O606" s="795">
        <v>0.34</v>
      </c>
      <c r="P606" s="934">
        <v>43572</v>
      </c>
      <c r="Q606" s="934">
        <v>43588</v>
      </c>
      <c r="R606" s="694">
        <f>(K606-O606)/O606*100</f>
        <v>8.8235294117646959</v>
      </c>
      <c r="S606" s="759">
        <f>IF(INDEX(Historical!$D$7:$D$1439,MATCH(B606,Historical!$B$7:$B$1450,0))=0,"n/a",(INDEX(Historical!$C$7:$C$1439,MATCH(B606,Historical!$B$7:$B$1450,0))/INDEX(Historical!$D$7:$D$1439,MATCH(B606,Historical!$B$7:$B$1450,0))-1)*100)</f>
        <v>19.444444444444443</v>
      </c>
      <c r="T606" s="759">
        <f>IF(INDEX(Historical!$F$7:$F$1432,MATCH(B606,Historical!$B$7:$B$1450,0))=0,"n/a",((INDEX(Historical!$C$7:$C$1439,MATCH(B606,Historical!$B$7:$B$1450,0))/INDEX(Historical!$F$7:$F$1432,MATCH(B606,Historical!$B$7:$B$1450,0)))^(1/3)-1)*100)</f>
        <v>10.3501240610526</v>
      </c>
      <c r="U606" s="759">
        <f>IF(INDEX(Historical!$H$7:$H$1432,MATCH(B606,Historical!$B$7:$B$1450,0))=0,"n/a",((INDEX(Historical!$C$7:$C$1439,MATCH(B606,Historical!$B$7:$B$1450,0))/INDEX(Historical!$H$7:$H$1432,MATCH(B606,Historical!$B$7:$B$1450,0)))^(1/5)-1)*100)</f>
        <v>13.330844220540294</v>
      </c>
      <c r="V606" s="759">
        <f>IF(INDEX(Historical!$O$7:$O$1432,MATCH(B606,Historical!$B$7:$B$1450,0))=0,"n/a",((INDEX(Historical!$C$7:$C$1439,MATCH(B606,Historical!$B$7:$B$1450,0))/INDEX(Historical!$O$7:$O$1432,MATCH(B606,Historical!$B$7:$B$1450,0)))^(1/10)-1)*100)</f>
        <v>6.0048464743126528</v>
      </c>
      <c r="W606" s="760">
        <f>IF(OR(U606&lt;=0,U606="n/a",V606&lt;=0,V606="n/a"),"n/a",U606/V606)</f>
        <v>2.2200141631541404</v>
      </c>
      <c r="X606" s="761">
        <f>IF(OR(AJ606&lt;=0,AJ606="n/a",U606&lt;=0,U606="n/a"),"n/a",U606/AJ606)</f>
        <v>4.1658888189188419</v>
      </c>
      <c r="Y606" s="717"/>
      <c r="Z606" s="703">
        <f>IF(OR(AC606&lt;0.01,AC606="n/a"),"n/a",M606/AC606*100)</f>
        <v>37</v>
      </c>
      <c r="AA606" s="959">
        <f>IF(OR(AC606&lt;0.01,AC606="n/a"),"n/a",I606/AC606)</f>
        <v>18.297499999999999</v>
      </c>
      <c r="AB606" s="960">
        <v>1</v>
      </c>
      <c r="AC606" s="938">
        <v>4</v>
      </c>
      <c r="AD606" s="938">
        <v>1.83</v>
      </c>
      <c r="AE606" s="938">
        <v>1.1100000000000001</v>
      </c>
      <c r="AF606" s="938">
        <v>2.48</v>
      </c>
      <c r="AG606" s="938">
        <v>14.2</v>
      </c>
      <c r="AH606" s="938">
        <v>23.799999999999997</v>
      </c>
      <c r="AI606" s="938">
        <v>8.1100000000000012</v>
      </c>
      <c r="AJ606" s="938">
        <v>3.2</v>
      </c>
      <c r="AK606" s="938">
        <v>10</v>
      </c>
      <c r="AL606" s="951">
        <v>1230</v>
      </c>
      <c r="AM606" s="945">
        <v>2.8000000000000003</v>
      </c>
      <c r="AN606" s="938">
        <v>7.0000000000000007E-2</v>
      </c>
      <c r="AO606" s="802">
        <f>IF(U606="n/a","n/a",IF(AA606&lt;0,"n/a",IF(AA606="n/a","n/a",J606+U606-AA606)))</f>
        <v>-2.9445216081248233</v>
      </c>
      <c r="AP606" s="803">
        <f>IF(U606="n/a","n/a",J606+U606)</f>
        <v>15.352978391875176</v>
      </c>
      <c r="AQ606" s="961">
        <f>IF(OR(AC606&lt;0.01,AF606="n/a"),"n/a",(I606/SQRT(22.5*AC606*(I606/AF606))-1)*100)</f>
        <v>42.013770850263363</v>
      </c>
      <c r="AR606" s="703">
        <f>INDEX(Historical!$C$7:$C$1439,MATCH(B606,Historical!$B$7:$B$1450,0))*IF(AH606="n/a",1.03,IF(AH606&lt;0,1.01,IF(AH606&gt;10,1.1,(1+AH606/100))))</f>
        <v>1.4190000000000003</v>
      </c>
      <c r="AS606" s="959">
        <f>IF($AI606="n/a",1.03*AR606,IF($AI606&lt;0,1.01*AR606,IF($AI606&gt;10,1.1*AR606,(1+$AI606/100)*AR606)))</f>
        <v>1.5340809000000002</v>
      </c>
      <c r="AT606" s="959">
        <f>IF($AK606="n/a",1.03*AS606,IF($AK606&lt;0,1.01*AS606,IF($AK606&gt;10,1.1*AS606,(1+$AK606/100)*AS606)))</f>
        <v>1.6874889900000003</v>
      </c>
      <c r="AU606" s="959">
        <f>IF($AK606="n/a",1.03*AT606,IF($AK606&lt;0,1.01*AT606,IF($AK606&gt;10,1.1*AT606,(1+$AK606/100)*AT606)))</f>
        <v>1.8562378890000004</v>
      </c>
      <c r="AV606" s="959">
        <f>IF($AK606="n/a",1.03*AU606,IF($AK606&lt;0,1.01*AU606,IF($AK606&gt;10,1.1*AU606,(1+$AK606/100)*AU606)))</f>
        <v>2.0418616779000005</v>
      </c>
      <c r="AW606" s="703">
        <f>SUM(AR606:AV606)</f>
        <v>8.538669456900001</v>
      </c>
      <c r="AX606" s="810">
        <f>AW606/I606*100</f>
        <v>11.666442761169559</v>
      </c>
      <c r="AY606" s="1017">
        <v>0.45</v>
      </c>
      <c r="AZ606" s="945">
        <v>15.260000000000002</v>
      </c>
      <c r="BA606" s="945">
        <v>-24.04</v>
      </c>
      <c r="BB606" s="945">
        <v>1.02</v>
      </c>
      <c r="BC606" s="945">
        <v>-5.16</v>
      </c>
      <c r="BE606" s="666">
        <v>2011</v>
      </c>
      <c r="BF606" s="971">
        <f>IF(BE606&gt;2008,0,IF(BE606&gt;2001,1,IF(BE606&gt;1990,2,IF(BE606&gt;1980,3,IF(BE606&gt;1973,4,IF(BE606&gt;1970,5,IF(BE606&gt;1960,6,IF(BE606&gt;1958,7,IF(BE606&gt;1953,8,9)))))))))</f>
        <v>0</v>
      </c>
      <c r="BG606" s="955">
        <v>8.5</v>
      </c>
      <c r="BH606" s="937"/>
    </row>
    <row r="607" spans="1:60" ht="11.25" customHeight="1" x14ac:dyDescent="0.2">
      <c r="A607" s="944" t="s">
        <v>719</v>
      </c>
      <c r="B607" s="948" t="s">
        <v>720</v>
      </c>
      <c r="C607" s="1013" t="s">
        <v>179</v>
      </c>
      <c r="D607" s="1013" t="s">
        <v>4363</v>
      </c>
      <c r="E607" s="792">
        <v>16</v>
      </c>
      <c r="F607" s="1227">
        <v>242</v>
      </c>
      <c r="G607" s="1227" t="s">
        <v>37</v>
      </c>
      <c r="H607" s="1227" t="s">
        <v>37</v>
      </c>
      <c r="I607" s="947">
        <v>51.36</v>
      </c>
      <c r="J607" s="703">
        <f>(M607/I607)*100</f>
        <v>6.1526479750778824</v>
      </c>
      <c r="K607" s="950">
        <v>0.79</v>
      </c>
      <c r="L607" s="960">
        <v>4</v>
      </c>
      <c r="M607" s="694">
        <f>K607*L607</f>
        <v>3.16</v>
      </c>
      <c r="N607" s="943" t="s">
        <v>220</v>
      </c>
      <c r="O607" s="795">
        <v>0.78</v>
      </c>
      <c r="P607" s="934">
        <v>43717</v>
      </c>
      <c r="Q607" s="934">
        <v>43753</v>
      </c>
      <c r="R607" s="694">
        <f>(K607-O607)/O607*100</f>
        <v>1.2820512820512833</v>
      </c>
      <c r="S607" s="759">
        <f>IF(INDEX(Historical!$D$7:$D$1439,MATCH(B607,Historical!$B$7:$B$1450,0))=0,"n/a",(INDEX(Historical!$C$7:$C$1439,MATCH(B607,Historical!$B$7:$B$1450,0))/INDEX(Historical!$D$7:$D$1439,MATCH(B607,Historical!$B$7:$B$1450,0))-1)*100)</f>
        <v>1.3114754098360493</v>
      </c>
      <c r="T607" s="759">
        <f>IF(INDEX(Historical!$F$7:$F$1432,MATCH(B607,Historical!$B$7:$B$1450,0))=0,"n/a",((INDEX(Historical!$C$7:$C$1439,MATCH(B607,Historical!$B$7:$B$1450,0))/INDEX(Historical!$F$7:$F$1432,MATCH(B607,Historical!$B$7:$B$1450,0)))^(1/3)-1)*100)</f>
        <v>1.6725500735793153</v>
      </c>
      <c r="U607" s="759">
        <f>IF(INDEX(Historical!$H$7:$H$1432,MATCH(B607,Historical!$B$7:$B$1450,0))=0,"n/a",((INDEX(Historical!$C$7:$C$1439,MATCH(B607,Historical!$B$7:$B$1450,0))/INDEX(Historical!$H$7:$H$1432,MATCH(B607,Historical!$B$7:$B$1450,0)))^(1/5)-1)*100)</f>
        <v>5.4109461407648718</v>
      </c>
      <c r="V607" s="759">
        <f>IF(INDEX(Historical!$O$7:$O$1432,MATCH(B607,Historical!$B$7:$B$1450,0))=0,"n/a",((INDEX(Historical!$C$7:$C$1439,MATCH(B607,Historical!$B$7:$B$1450,0))/INDEX(Historical!$O$7:$O$1432,MATCH(B607,Historical!$B$7:$B$1450,0)))^(1/10)-1)*100)</f>
        <v>10.219345911703549</v>
      </c>
      <c r="W607" s="760">
        <f>IF(OR(U607&lt;=0,U607="n/a",V607&lt;=0,V607="n/a"),"n/a",U607/V607)</f>
        <v>0.52948067200348592</v>
      </c>
      <c r="X607" s="761" t="str">
        <f>IF(OR(AJ607&lt;=0,AJ607="n/a",U607&lt;=0,U607="n/a"),"n/a",U607/AJ607)</f>
        <v>n/a</v>
      </c>
      <c r="Y607" s="949"/>
      <c r="Z607" s="703">
        <f>IF(OR(AC607&lt;0.01,AC607="n/a"),"n/a",M607/AC607*100)</f>
        <v>59.962049335863391</v>
      </c>
      <c r="AA607" s="959">
        <f>IF(OR(AC607&lt;0.01,AC607="n/a"),"n/a",I607/AC607)</f>
        <v>9.7457305502846303</v>
      </c>
      <c r="AB607" s="960">
        <v>12</v>
      </c>
      <c r="AC607" s="938">
        <v>5.27</v>
      </c>
      <c r="AD607" s="938" t="s">
        <v>137</v>
      </c>
      <c r="AE607" s="938">
        <v>2.17</v>
      </c>
      <c r="AF607" s="938">
        <v>1.85</v>
      </c>
      <c r="AG607" s="938">
        <v>19</v>
      </c>
      <c r="AH607" s="940">
        <v>216.8</v>
      </c>
      <c r="AI607" s="940">
        <v>-3.53</v>
      </c>
      <c r="AJ607" s="938">
        <v>-2.6</v>
      </c>
      <c r="AK607" s="938">
        <v>-5.83</v>
      </c>
      <c r="AL607" s="951">
        <v>39290</v>
      </c>
      <c r="AM607" s="945">
        <v>0.2</v>
      </c>
      <c r="AN607" s="938">
        <v>0.49</v>
      </c>
      <c r="AO607" s="802">
        <f>IF(U607="n/a","n/a",IF(AA607&lt;0,"n/a",IF(AA607="n/a","n/a",J607+U607-AA607)))</f>
        <v>1.8178635655581239</v>
      </c>
      <c r="AP607" s="803">
        <f>IF(U607="n/a","n/a",J607+U607)</f>
        <v>11.563594115842754</v>
      </c>
      <c r="AQ607" s="961">
        <f>IF(OR(AC607&lt;0.01,AF607="n/a"),"n/a",(I607/SQRT(22.5*AC607*(I607/AF607))-1)*100)</f>
        <v>-10.483765549292512</v>
      </c>
      <c r="AR607" s="703">
        <f>INDEX(Historical!$C$7:$C$1439,MATCH(B607,Historical!$B$7:$B$1450,0))*IF(AH607="n/a",1.03,IF(AH607&lt;0,1.01,IF(AH607&gt;10,1.1,(1+AH607/100))))</f>
        <v>3.399</v>
      </c>
      <c r="AS607" s="959">
        <f>IF($AI607="n/a",1.03*AR607,IF($AI607&lt;0,1.01*AR607,IF($AI607&gt;10,1.1*AR607,(1+$AI607/100)*AR607)))</f>
        <v>3.4329900000000002</v>
      </c>
      <c r="AT607" s="959">
        <f>IF($AK607="n/a",1.03*AS607,IF($AK607&lt;0,1.01*AS607,IF($AK607&gt;10,1.1*AS607,(1+$AK607/100)*AS607)))</f>
        <v>3.4673199000000001</v>
      </c>
      <c r="AU607" s="959">
        <f>IF($AK607="n/a",1.03*AT607,IF($AK607&lt;0,1.01*AT607,IF($AK607&gt;10,1.1*AT607,(1+$AK607/100)*AT607)))</f>
        <v>3.5019930990000003</v>
      </c>
      <c r="AV607" s="959">
        <f>IF($AK607="n/a",1.03*AU607,IF($AK607&lt;0,1.01*AU607,IF($AK607&gt;10,1.1*AU607,(1+$AK607/100)*AU607)))</f>
        <v>3.5370130299900002</v>
      </c>
      <c r="AW607" s="703">
        <f>SUM(AR607:AV607)</f>
        <v>17.33831602899</v>
      </c>
      <c r="AX607" s="810">
        <f>AW607/I607*100</f>
        <v>33.758403483235981</v>
      </c>
      <c r="AY607" s="1017">
        <v>0.85</v>
      </c>
      <c r="AZ607" s="945">
        <v>9.2799999999999994</v>
      </c>
      <c r="BA607" s="945">
        <v>-39.25</v>
      </c>
      <c r="BB607" s="945">
        <v>1.49</v>
      </c>
      <c r="BC607" s="945">
        <v>-17.2</v>
      </c>
      <c r="BE607" s="666">
        <v>2004</v>
      </c>
      <c r="BF607" s="971">
        <f>IF(BE607&gt;2008,0,IF(BE607&gt;2001,1,IF(BE607&gt;1990,2,IF(BE607&gt;1980,3,IF(BE607&gt;1973,4,IF(BE607&gt;1970,5,IF(BE607&gt;1960,6,IF(BE607&gt;1958,7,IF(BE607&gt;1953,8,9)))))))))</f>
        <v>1</v>
      </c>
      <c r="BG607" s="955">
        <v>9.1</v>
      </c>
      <c r="BH607" s="937"/>
    </row>
    <row r="608" spans="1:60" ht="11.25" customHeight="1" x14ac:dyDescent="0.2">
      <c r="A608" s="936" t="s">
        <v>4411</v>
      </c>
      <c r="B608" s="948" t="s">
        <v>4208</v>
      </c>
      <c r="C608" s="1013" t="s">
        <v>108</v>
      </c>
      <c r="D608" s="1013" t="s">
        <v>4365</v>
      </c>
      <c r="E608" s="792">
        <v>23</v>
      </c>
      <c r="F608" s="1227">
        <v>150</v>
      </c>
      <c r="G608" s="1227" t="s">
        <v>106</v>
      </c>
      <c r="H608" s="1227" t="s">
        <v>106</v>
      </c>
      <c r="I608" s="947">
        <v>30.58</v>
      </c>
      <c r="J608" s="703">
        <f>(M608/I608)*100</f>
        <v>3.1393067364290386</v>
      </c>
      <c r="K608" s="957">
        <v>0.24</v>
      </c>
      <c r="L608" s="960">
        <v>4</v>
      </c>
      <c r="M608" s="694">
        <f>K608*L608</f>
        <v>0.96</v>
      </c>
      <c r="N608" s="943" t="s">
        <v>460</v>
      </c>
      <c r="O608" s="796">
        <v>0.23</v>
      </c>
      <c r="P608" s="934">
        <v>43657</v>
      </c>
      <c r="Q608" s="934">
        <v>43665</v>
      </c>
      <c r="R608" s="694">
        <f>(K608-O608)/O608*100</f>
        <v>4.3478260869565135</v>
      </c>
      <c r="S608" s="759">
        <f>IF(INDEX(Historical!$D$7:$D$1439,MATCH(B608,Historical!$B$7:$B$1450,0))=0,"n/a",(INDEX(Historical!$C$7:$C$1439,MATCH(B608,Historical!$B$7:$B$1450,0))/INDEX(Historical!$D$7:$D$1439,MATCH(B608,Historical!$B$7:$B$1450,0))-1)*100)</f>
        <v>11.971830985915499</v>
      </c>
      <c r="T608" s="759">
        <f>IF(INDEX(Historical!$F$7:$F$1432,MATCH(B608,Historical!$B$7:$B$1450,0))=0,"n/a",((INDEX(Historical!$C$7:$C$1439,MATCH(B608,Historical!$B$7:$B$1450,0))/INDEX(Historical!$F$7:$F$1432,MATCH(B608,Historical!$B$7:$B$1450,0)))^(1/3)-1)*100)</f>
        <v>13.066725033322268</v>
      </c>
      <c r="U608" s="759">
        <f>IF(INDEX(Historical!$H$7:$H$1432,MATCH(B608,Historical!$B$7:$B$1450,0))=0,"n/a",((INDEX(Historical!$C$7:$C$1439,MATCH(B608,Historical!$B$7:$B$1450,0))/INDEX(Historical!$H$7:$H$1432,MATCH(B608,Historical!$B$7:$B$1450,0)))^(1/5)-1)*100)</f>
        <v>17.169054553092657</v>
      </c>
      <c r="V608" s="759">
        <f>IF(INDEX(Historical!$O$7:$O$1432,MATCH(B608,Historical!$B$7:$B$1450,0))=0,"n/a",((INDEX(Historical!$C$7:$C$1439,MATCH(B608,Historical!$B$7:$B$1450,0))/INDEX(Historical!$O$7:$O$1432,MATCH(B608,Historical!$B$7:$B$1450,0)))^(1/10)-1)*100)</f>
        <v>20.322185454786457</v>
      </c>
      <c r="W608" s="760">
        <f>IF(OR(U608&lt;=0,U608="n/a",V608&lt;=0,V608="n/a"),"n/a",U608/V608)</f>
        <v>0.84484292259270044</v>
      </c>
      <c r="X608" s="761">
        <f>IF(OR(AJ608&lt;=0,AJ608="n/a",U608&lt;=0,U608="n/a"),"n/a",U608/AJ608)</f>
        <v>0.82543531505253154</v>
      </c>
      <c r="Y608" s="949" t="s">
        <v>4452</v>
      </c>
      <c r="Z608" s="703">
        <f>IF(OR(AC608&lt;0.01,AC608="n/a"),"n/a",M608/AC608*100)</f>
        <v>30.094043887147336</v>
      </c>
      <c r="AA608" s="959">
        <f>IF(OR(AC608&lt;0.01,AC608="n/a"),"n/a",I608/AC608)</f>
        <v>9.5862068965517242</v>
      </c>
      <c r="AB608" s="960">
        <v>12</v>
      </c>
      <c r="AC608" s="938">
        <v>3.19</v>
      </c>
      <c r="AD608" s="938">
        <v>0.8</v>
      </c>
      <c r="AE608" s="938">
        <v>3.29</v>
      </c>
      <c r="AF608" s="938">
        <v>1.02</v>
      </c>
      <c r="AG608" s="938">
        <v>11.200000000000001</v>
      </c>
      <c r="AH608" s="938">
        <v>-13.600000000000001</v>
      </c>
      <c r="AI608" s="938">
        <v>-2.2599999999999998</v>
      </c>
      <c r="AJ608" s="938">
        <v>20.8</v>
      </c>
      <c r="AK608" s="938">
        <v>12</v>
      </c>
      <c r="AL608" s="951">
        <v>3820</v>
      </c>
      <c r="AM608" s="945">
        <v>1</v>
      </c>
      <c r="AN608" s="938">
        <v>0.09</v>
      </c>
      <c r="AO608" s="802">
        <f>IF(U608="n/a","n/a",IF(AA608&lt;0,"n/a",IF(AA608="n/a","n/a",J608+U608-AA608)))</f>
        <v>10.722154392969971</v>
      </c>
      <c r="AP608" s="803">
        <f>IF(U608="n/a","n/a",J608+U608)</f>
        <v>20.308361289521695</v>
      </c>
      <c r="AQ608" s="961">
        <f>IF(OR(AC608&lt;0.01,AF608="n/a"),"n/a",(I608/SQRT(22.5*AC608*(I608/AF608))-1)*100)</f>
        <v>-34.077719044038069</v>
      </c>
      <c r="AR608" s="703">
        <f>INDEX(Historical!$C$7:$C$1439,MATCH(B608,Historical!$B$7:$B$1450,0))*IF(AH608="n/a",1.03,IF(AH608&lt;0,1.01,IF(AH608&gt;10,1.1,(1+AH608/100))))</f>
        <v>0.80295000000000005</v>
      </c>
      <c r="AS608" s="959">
        <f>IF($AI608="n/a",1.03*AR608,IF($AI608&lt;0,1.01*AR608,IF($AI608&gt;10,1.1*AR608,(1+$AI608/100)*AR608)))</f>
        <v>0.81097950000000008</v>
      </c>
      <c r="AT608" s="959">
        <f>IF($AK608="n/a",1.03*AS608,IF($AK608&lt;0,1.01*AS608,IF($AK608&gt;10,1.1*AS608,(1+$AK608/100)*AS608)))</f>
        <v>0.89207745000000016</v>
      </c>
      <c r="AU608" s="959">
        <f>IF($AK608="n/a",1.03*AT608,IF($AK608&lt;0,1.01*AT608,IF($AK608&gt;10,1.1*AT608,(1+$AK608/100)*AT608)))</f>
        <v>0.98128519500000022</v>
      </c>
      <c r="AV608" s="959">
        <f>IF($AK608="n/a",1.03*AU608,IF($AK608&lt;0,1.01*AU608,IF($AK608&gt;10,1.1*AU608,(1+$AK608/100)*AU608)))</f>
        <v>1.0794137145000002</v>
      </c>
      <c r="AW608" s="703">
        <f>SUM(AR608:AV608)</f>
        <v>4.5667058595000007</v>
      </c>
      <c r="AX608" s="810">
        <f>AW608/I608*100</f>
        <v>14.933635904185746</v>
      </c>
      <c r="AY608" s="1017">
        <v>1.81</v>
      </c>
      <c r="AZ608" s="945">
        <v>45.48</v>
      </c>
      <c r="BA608" s="945">
        <v>-26.72</v>
      </c>
      <c r="BB608" s="945">
        <v>2.04</v>
      </c>
      <c r="BC608" s="945">
        <v>4.33</v>
      </c>
      <c r="BE608" s="666">
        <v>1997</v>
      </c>
      <c r="BF608" s="971">
        <f>IF(BE608&gt;2008,0,IF(BE608&gt;2001,1,IF(BE608&gt;1990,2,IF(BE608&gt;1980,3,IF(BE608&gt;1973,4,IF(BE608&gt;1970,5,IF(BE608&gt;1960,6,IF(BE608&gt;1958,7,IF(BE608&gt;1953,8,9)))))))))</f>
        <v>2</v>
      </c>
      <c r="BG608" s="955">
        <v>1.9</v>
      </c>
      <c r="BH608" s="937"/>
    </row>
    <row r="609" spans="1:60" ht="11.25" customHeight="1" x14ac:dyDescent="0.2">
      <c r="A609" s="936" t="s">
        <v>1551</v>
      </c>
      <c r="B609" s="948" t="s">
        <v>1552</v>
      </c>
      <c r="C609" s="1013" t="s">
        <v>247</v>
      </c>
      <c r="D609" s="1013" t="s">
        <v>4343</v>
      </c>
      <c r="E609" s="792">
        <v>9</v>
      </c>
      <c r="F609" s="1227">
        <v>504</v>
      </c>
      <c r="G609" s="1171" t="s">
        <v>106</v>
      </c>
      <c r="H609" s="1171" t="s">
        <v>106</v>
      </c>
      <c r="I609" s="947">
        <v>45.97</v>
      </c>
      <c r="J609" s="703">
        <f>(M609/I609)*100</f>
        <v>3.4805307809440946</v>
      </c>
      <c r="K609" s="950">
        <v>0.4</v>
      </c>
      <c r="L609" s="960">
        <v>4</v>
      </c>
      <c r="M609" s="694">
        <f>K609*L609</f>
        <v>1.6</v>
      </c>
      <c r="N609" s="943" t="s">
        <v>119</v>
      </c>
      <c r="O609" s="795">
        <v>0.39</v>
      </c>
      <c r="P609" s="934">
        <v>43685</v>
      </c>
      <c r="Q609" s="934">
        <v>43712</v>
      </c>
      <c r="R609" s="694">
        <f>(K609-O609)/O609*100</f>
        <v>2.5641025641025665</v>
      </c>
      <c r="S609" s="759">
        <f>IF(INDEX(Historical!$D$7:$D$1439,MATCH(B609,Historical!$B$7:$B$1450,0))=0,"n/a",(INDEX(Historical!$C$7:$C$1439,MATCH(B609,Historical!$B$7:$B$1450,0))/INDEX(Historical!$D$7:$D$1439,MATCH(B609,Historical!$B$7:$B$1450,0))-1)*100)</f>
        <v>12.698412698412698</v>
      </c>
      <c r="T609" s="759">
        <f>IF(INDEX(Historical!$F$7:$F$1432,MATCH(B609,Historical!$B$7:$B$1450,0))=0,"n/a",((INDEX(Historical!$C$7:$C$1439,MATCH(B609,Historical!$B$7:$B$1450,0))/INDEX(Historical!$F$7:$F$1432,MATCH(B609,Historical!$B$7:$B$1450,0)))^(1/3)-1)*100)</f>
        <v>14.741405029518994</v>
      </c>
      <c r="U609" s="759">
        <f>IF(INDEX(Historical!$H$7:$H$1432,MATCH(B609,Historical!$B$7:$B$1450,0))=0,"n/a",((INDEX(Historical!$C$7:$C$1439,MATCH(B609,Historical!$B$7:$B$1450,0))/INDEX(Historical!$H$7:$H$1432,MATCH(B609,Historical!$B$7:$B$1450,0)))^(1/5)-1)*100)</f>
        <v>18.026446295116184</v>
      </c>
      <c r="V609" s="759">
        <f>IF(INDEX(Historical!$O$7:$O$1432,MATCH(B609,Historical!$B$7:$B$1450,0))=0,"n/a",((INDEX(Historical!$C$7:$C$1439,MATCH(B609,Historical!$B$7:$B$1450,0))/INDEX(Historical!$O$7:$O$1432,MATCH(B609,Historical!$B$7:$B$1450,0)))^(1/10)-1)*100)</f>
        <v>14.709288067146996</v>
      </c>
      <c r="W609" s="760">
        <f>IF(OR(U609&lt;=0,U609="n/a",V609&lt;=0,V609="n/a"),"n/a",U609/V609)</f>
        <v>1.2255145329146158</v>
      </c>
      <c r="X609" s="761">
        <f>IF(OR(AJ609&lt;=0,AJ609="n/a",U609&lt;=0,U609="n/a"),"n/a",U609/AJ609)</f>
        <v>1.1938043904050453</v>
      </c>
      <c r="Y609" s="949"/>
      <c r="Z609" s="703">
        <f>IF(OR(AC609&lt;0.01,AC609="n/a"),"n/a",M609/AC609*100)</f>
        <v>29.357798165137616</v>
      </c>
      <c r="AA609" s="959">
        <f>IF(OR(AC609&lt;0.01,AC609="n/a"),"n/a",I609/AC609)</f>
        <v>8.4348623853211002</v>
      </c>
      <c r="AB609" s="960">
        <v>12</v>
      </c>
      <c r="AC609" s="938">
        <v>5.45</v>
      </c>
      <c r="AD609" s="938">
        <v>1.8</v>
      </c>
      <c r="AE609" s="938">
        <v>0.17</v>
      </c>
      <c r="AF609" s="938">
        <v>1.44</v>
      </c>
      <c r="AG609" s="938">
        <v>17.899999999999999</v>
      </c>
      <c r="AH609" s="938">
        <v>28.199999999999996</v>
      </c>
      <c r="AI609" s="938">
        <v>2.68</v>
      </c>
      <c r="AJ609" s="938">
        <v>15.1</v>
      </c>
      <c r="AK609" s="938">
        <v>4.5999999999999996</v>
      </c>
      <c r="AL609" s="951">
        <v>3790</v>
      </c>
      <c r="AM609" s="945">
        <v>1.7999999999999998</v>
      </c>
      <c r="AN609" s="938">
        <v>2.3199999999999998</v>
      </c>
      <c r="AO609" s="802">
        <f>IF(U609="n/a","n/a",IF(AA609&lt;0,"n/a",IF(AA609="n/a","n/a",J609+U609-AA609)))</f>
        <v>13.072114690739177</v>
      </c>
      <c r="AP609" s="803">
        <f>IF(U609="n/a","n/a",J609+U609)</f>
        <v>21.506977076060277</v>
      </c>
      <c r="AQ609" s="961">
        <f>IF(OR(AC609&lt;0.01,AF609="n/a"),"n/a",(I609/SQRT(22.5*AC609*(I609/AF609))-1)*100)</f>
        <v>-26.5267944989093</v>
      </c>
      <c r="AR609" s="703">
        <f>INDEX(Historical!$C$7:$C$1439,MATCH(B609,Historical!$B$7:$B$1450,0))*IF(AH609="n/a",1.03,IF(AH609&lt;0,1.01,IF(AH609&gt;10,1.1,(1+AH609/100))))</f>
        <v>1.5620000000000001</v>
      </c>
      <c r="AS609" s="959">
        <f>IF($AI609="n/a",1.03*AR609,IF($AI609&lt;0,1.01*AR609,IF($AI609&gt;10,1.1*AR609,(1+$AI609/100)*AR609)))</f>
        <v>1.6038615999999999</v>
      </c>
      <c r="AT609" s="959">
        <f>IF($AK609="n/a",1.03*AS609,IF($AK609&lt;0,1.01*AS609,IF($AK609&gt;10,1.1*AS609,(1+$AK609/100)*AS609)))</f>
        <v>1.6776392335999999</v>
      </c>
      <c r="AU609" s="959">
        <f>IF($AK609="n/a",1.03*AT609,IF($AK609&lt;0,1.01*AT609,IF($AK609&gt;10,1.1*AT609,(1+$AK609/100)*AT609)))</f>
        <v>1.7548106383455999</v>
      </c>
      <c r="AV609" s="959">
        <f>IF($AK609="n/a",1.03*AU609,IF($AK609&lt;0,1.01*AU609,IF($AK609&gt;10,1.1*AU609,(1+$AK609/100)*AU609)))</f>
        <v>1.8355319277094977</v>
      </c>
      <c r="AW609" s="703">
        <f>SUM(AR609:AV609)</f>
        <v>8.4338433996550979</v>
      </c>
      <c r="AX609" s="810">
        <f>AW609/I609*100</f>
        <v>18.346407221351093</v>
      </c>
      <c r="AY609" s="1017">
        <v>1.31</v>
      </c>
      <c r="AZ609" s="945">
        <v>19.43</v>
      </c>
      <c r="BA609" s="945">
        <v>-14.610000000000001</v>
      </c>
      <c r="BB609" s="945">
        <v>0.65</v>
      </c>
      <c r="BC609" s="945">
        <v>3.44</v>
      </c>
      <c r="BE609" s="666">
        <v>2011</v>
      </c>
      <c r="BF609" s="971">
        <f>IF(BE609&gt;2008,0,IF(BE609&gt;2001,1,IF(BE609&gt;1990,2,IF(BE609&gt;1980,3,IF(BE609&gt;1973,4,IF(BE609&gt;1970,5,IF(BE609&gt;1960,6,IF(BE609&gt;1958,7,IF(BE609&gt;1953,8,9)))))))))</f>
        <v>0</v>
      </c>
      <c r="BG609" s="955">
        <v>4.1000000000000005</v>
      </c>
      <c r="BH609" s="937"/>
    </row>
    <row r="610" spans="1:60" ht="11.25" customHeight="1" x14ac:dyDescent="0.2">
      <c r="A610" s="936" t="s">
        <v>1547</v>
      </c>
      <c r="B610" s="948" t="s">
        <v>1548</v>
      </c>
      <c r="C610" s="1013" t="s">
        <v>4216</v>
      </c>
      <c r="D610" s="1013" t="s">
        <v>4351</v>
      </c>
      <c r="E610" s="792">
        <v>9</v>
      </c>
      <c r="F610" s="1227">
        <v>471</v>
      </c>
      <c r="G610" s="1121" t="s">
        <v>37</v>
      </c>
      <c r="H610" s="1121" t="s">
        <v>37</v>
      </c>
      <c r="I610" s="947">
        <v>83.05</v>
      </c>
      <c r="J610" s="703">
        <f>(M610/I610)*100</f>
        <v>2.9861529199277546</v>
      </c>
      <c r="K610" s="950">
        <v>0.62</v>
      </c>
      <c r="L610" s="960">
        <v>4</v>
      </c>
      <c r="M610" s="694">
        <f>K610*L610</f>
        <v>2.48</v>
      </c>
      <c r="N610" s="943" t="s">
        <v>647</v>
      </c>
      <c r="O610" s="795">
        <v>0.56000000000000005</v>
      </c>
      <c r="P610" s="934">
        <v>43599</v>
      </c>
      <c r="Q610" s="934">
        <v>43615</v>
      </c>
      <c r="R610" s="694">
        <f>(K610-O610)/O610*100</f>
        <v>10.714285714285703</v>
      </c>
      <c r="S610" s="759">
        <f>IF(INDEX(Historical!$D$7:$D$1439,MATCH(B610,Historical!$B$7:$B$1450,0))=0,"n/a",(INDEX(Historical!$C$7:$C$1439,MATCH(B610,Historical!$B$7:$B$1450,0))/INDEX(Historical!$D$7:$D$1439,MATCH(B610,Historical!$B$7:$B$1450,0))-1)*100)</f>
        <v>13.541666666666675</v>
      </c>
      <c r="T610" s="759">
        <f>IF(INDEX(Historical!$F$7:$F$1432,MATCH(B610,Historical!$B$7:$B$1450,0))=0,"n/a",((INDEX(Historical!$C$7:$C$1439,MATCH(B610,Historical!$B$7:$B$1450,0))/INDEX(Historical!$F$7:$F$1432,MATCH(B610,Historical!$B$7:$B$1450,0)))^(1/3)-1)*100)</f>
        <v>10.861011548331589</v>
      </c>
      <c r="U610" s="759">
        <f>IF(INDEX(Historical!$H$7:$H$1432,MATCH(B610,Historical!$B$7:$B$1450,0))=0,"n/a",((INDEX(Historical!$C$7:$C$1439,MATCH(B610,Historical!$B$7:$B$1450,0))/INDEX(Historical!$H$7:$H$1432,MATCH(B610,Historical!$B$7:$B$1450,0)))^(1/5)-1)*100)</f>
        <v>9.8964129213460872</v>
      </c>
      <c r="V610" s="759">
        <f>IF(INDEX(Historical!$O$7:$O$1432,MATCH(B610,Historical!$B$7:$B$1450,0))=0,"n/a",((INDEX(Historical!$C$7:$C$1439,MATCH(B610,Historical!$B$7:$B$1450,0))/INDEX(Historical!$O$7:$O$1432,MATCH(B610,Historical!$B$7:$B$1450,0)))^(1/10)-1)*100)</f>
        <v>5.9765229305059897</v>
      </c>
      <c r="W610" s="760">
        <f>IF(OR(U610&lt;=0,U610="n/a",V610&lt;=0,V610="n/a"),"n/a",U610/V610)</f>
        <v>1.6558813605201426</v>
      </c>
      <c r="X610" s="761">
        <f>IF(OR(AJ610&lt;=0,AJ610="n/a",U610&lt;=0,U610="n/a"),"n/a",U610/AJ610)</f>
        <v>0.91633452975426732</v>
      </c>
      <c r="Y610" s="718"/>
      <c r="Z610" s="703">
        <f>IF(OR(AC610&lt;0.01,AC610="n/a"),"n/a",M610/AC610*100)</f>
        <v>86.71328671328672</v>
      </c>
      <c r="AA610" s="959">
        <f>IF(OR(AC610&lt;0.01,AC610="n/a"),"n/a",I610/AC610)</f>
        <v>29.03846153846154</v>
      </c>
      <c r="AB610" s="960">
        <v>5</v>
      </c>
      <c r="AC610" s="938">
        <v>2.86</v>
      </c>
      <c r="AD610" s="938">
        <v>3.31</v>
      </c>
      <c r="AE610" s="938">
        <v>8.1</v>
      </c>
      <c r="AF610" s="938">
        <v>11.82</v>
      </c>
      <c r="AG610" s="938">
        <v>41.3</v>
      </c>
      <c r="AH610" s="938">
        <v>13.700000000000001</v>
      </c>
      <c r="AI610" s="938">
        <v>8.1</v>
      </c>
      <c r="AJ610" s="938">
        <v>10.8</v>
      </c>
      <c r="AK610" s="938">
        <v>9.1</v>
      </c>
      <c r="AL610" s="951">
        <v>30540</v>
      </c>
      <c r="AM610" s="945">
        <v>10.7</v>
      </c>
      <c r="AN610" s="938">
        <v>0</v>
      </c>
      <c r="AO610" s="802">
        <f>IF(U610="n/a","n/a",IF(AA610&lt;0,"n/a",IF(AA610="n/a","n/a",J610+U610-AA610)))</f>
        <v>-16.155895697187699</v>
      </c>
      <c r="AP610" s="803">
        <f>IF(U610="n/a","n/a",J610+U610)</f>
        <v>12.882565841273841</v>
      </c>
      <c r="AQ610" s="961">
        <f>IF(OR(AC610&lt;0.01,AF610="n/a"),"n/a",(I610/SQRT(22.5*AC610*(I610/AF610))-1)*100)</f>
        <v>290.57485575586907</v>
      </c>
      <c r="AR610" s="703">
        <f>INDEX(Historical!$C$7:$C$1439,MATCH(B610,Historical!$B$7:$B$1450,0))*IF(AH610="n/a",1.03,IF(AH610&lt;0,1.01,IF(AH610&gt;10,1.1,(1+AH610/100))))</f>
        <v>2.3980000000000006</v>
      </c>
      <c r="AS610" s="959">
        <f>IF($AI610="n/a",1.03*AR610,IF($AI610&lt;0,1.01*AR610,IF($AI610&gt;10,1.1*AR610,(1+$AI610/100)*AR610)))</f>
        <v>2.5922380000000005</v>
      </c>
      <c r="AT610" s="959">
        <f>IF($AK610="n/a",1.03*AS610,IF($AK610&lt;0,1.01*AS610,IF($AK610&gt;10,1.1*AS610,(1+$AK610/100)*AS610)))</f>
        <v>2.8281316580000007</v>
      </c>
      <c r="AU610" s="959">
        <f>IF($AK610="n/a",1.03*AT610,IF($AK610&lt;0,1.01*AT610,IF($AK610&gt;10,1.1*AT610,(1+$AK610/100)*AT610)))</f>
        <v>3.0854916388780005</v>
      </c>
      <c r="AV610" s="959">
        <f>IF($AK610="n/a",1.03*AU610,IF($AK610&lt;0,1.01*AU610,IF($AK610&gt;10,1.1*AU610,(1+$AK610/100)*AU610)))</f>
        <v>3.3662713780158984</v>
      </c>
      <c r="AW610" s="703">
        <f>SUM(AR610:AV610)</f>
        <v>14.270132674893901</v>
      </c>
      <c r="AX610" s="810">
        <f>AW610/I610*100</f>
        <v>17.182579981810839</v>
      </c>
      <c r="AY610" s="1017">
        <v>0.85</v>
      </c>
      <c r="AZ610" s="945">
        <v>35.44</v>
      </c>
      <c r="BA610" s="945">
        <v>-6.08</v>
      </c>
      <c r="BB610" s="945">
        <v>-3.05</v>
      </c>
      <c r="BC610" s="945">
        <v>8.67</v>
      </c>
      <c r="BE610" s="666">
        <v>2011</v>
      </c>
      <c r="BF610" s="971">
        <f>IF(BE610&gt;2008,0,IF(BE610&gt;2001,1,IF(BE610&gt;1990,2,IF(BE610&gt;1980,3,IF(BE610&gt;1973,4,IF(BE610&gt;1970,5,IF(BE610&gt;1960,6,IF(BE610&gt;1958,7,IF(BE610&gt;1953,8,9)))))))))</f>
        <v>0</v>
      </c>
      <c r="BG610" s="955">
        <v>12.5</v>
      </c>
    </row>
    <row r="611" spans="1:60" ht="11.25" customHeight="1" x14ac:dyDescent="0.2">
      <c r="A611" s="936" t="s">
        <v>743</v>
      </c>
      <c r="B611" s="948" t="s">
        <v>744</v>
      </c>
      <c r="C611" s="1013" t="s">
        <v>108</v>
      </c>
      <c r="D611" s="1013" t="s">
        <v>4365</v>
      </c>
      <c r="E611" s="792">
        <v>21</v>
      </c>
      <c r="F611" s="1227">
        <v>158</v>
      </c>
      <c r="G611" s="1227" t="s">
        <v>37</v>
      </c>
      <c r="H611" s="1227" t="s">
        <v>37</v>
      </c>
      <c r="I611" s="947">
        <v>69.39</v>
      </c>
      <c r="J611" s="703">
        <f>(M611/I611)*100</f>
        <v>2.3634529471105346</v>
      </c>
      <c r="K611" s="957">
        <v>0.41</v>
      </c>
      <c r="L611" s="960">
        <v>4</v>
      </c>
      <c r="M611" s="694">
        <f>K611*L611</f>
        <v>1.64</v>
      </c>
      <c r="N611" s="943" t="s">
        <v>164</v>
      </c>
      <c r="O611" s="796">
        <v>0.36</v>
      </c>
      <c r="P611" s="934">
        <v>43447</v>
      </c>
      <c r="Q611" s="934">
        <v>43467</v>
      </c>
      <c r="R611" s="694">
        <f>(K611-O611)/O611*100</f>
        <v>13.888888888888888</v>
      </c>
      <c r="S611" s="759">
        <f>IF(INDEX(Historical!$D$7:$D$1439,MATCH(B611,Historical!$B$7:$B$1450,0))=0,"n/a",(INDEX(Historical!$C$7:$C$1439,MATCH(B611,Historical!$B$7:$B$1450,0))/INDEX(Historical!$D$7:$D$1439,MATCH(B611,Historical!$B$7:$B$1450,0))-1)*100)</f>
        <v>5.8823529411764497</v>
      </c>
      <c r="T611" s="759">
        <f>IF(INDEX(Historical!$F$7:$F$1432,MATCH(B611,Historical!$B$7:$B$1450,0))=0,"n/a",((INDEX(Historical!$C$7:$C$1439,MATCH(B611,Historical!$B$7:$B$1450,0))/INDEX(Historical!$F$7:$F$1432,MATCH(B611,Historical!$B$7:$B$1450,0)))^(1/3)-1)*100)</f>
        <v>9.7266191355609202</v>
      </c>
      <c r="U611" s="759">
        <f>IF(INDEX(Historical!$H$7:$H$1432,MATCH(B611,Historical!$B$7:$B$1450,0))=0,"n/a",((INDEX(Historical!$C$7:$C$1439,MATCH(B611,Historical!$B$7:$B$1450,0))/INDEX(Historical!$H$7:$H$1432,MATCH(B611,Historical!$B$7:$B$1450,0)))^(1/5)-1)*100)</f>
        <v>10.859472602645347</v>
      </c>
      <c r="V611" s="759">
        <f>IF(INDEX(Historical!$O$7:$O$1432,MATCH(B611,Historical!$B$7:$B$1450,0))=0,"n/a",((INDEX(Historical!$C$7:$C$1439,MATCH(B611,Historical!$B$7:$B$1450,0))/INDEX(Historical!$O$7:$O$1432,MATCH(B611,Historical!$B$7:$B$1450,0)))^(1/10)-1)*100)</f>
        <v>11.157622371784459</v>
      </c>
      <c r="W611" s="760">
        <f>IF(OR(U611&lt;=0,U611="n/a",V611&lt;=0,V611="n/a"),"n/a",U611/V611)</f>
        <v>0.97327837784749938</v>
      </c>
      <c r="X611" s="761">
        <f>IF(OR(AJ611&lt;=0,AJ611="n/a",U611&lt;=0,U611="n/a"),"n/a",U611/AJ611)</f>
        <v>2.3105260856692227</v>
      </c>
      <c r="Y611" s="711"/>
      <c r="Z611" s="703">
        <f>IF(OR(AC611&lt;0.01,AC611="n/a"),"n/a",M611/AC611*100)</f>
        <v>34.672304439746291</v>
      </c>
      <c r="AA611" s="959">
        <f>IF(OR(AC611&lt;0.01,AC611="n/a"),"n/a",I611/AC611)</f>
        <v>14.670190274841437</v>
      </c>
      <c r="AB611" s="960">
        <v>12</v>
      </c>
      <c r="AC611" s="938">
        <v>4.7300000000000004</v>
      </c>
      <c r="AD611" s="938">
        <v>1.61</v>
      </c>
      <c r="AE611" s="938">
        <v>6.46</v>
      </c>
      <c r="AF611" s="938">
        <v>1.18</v>
      </c>
      <c r="AG611" s="938">
        <v>8</v>
      </c>
      <c r="AH611" s="938">
        <v>17.100000000000001</v>
      </c>
      <c r="AI611" s="938">
        <v>12.46</v>
      </c>
      <c r="AJ611" s="938">
        <v>4.7</v>
      </c>
      <c r="AK611" s="938">
        <v>9.120000000000001</v>
      </c>
      <c r="AL611" s="951">
        <v>4820</v>
      </c>
      <c r="AM611" s="945">
        <v>1.0999999999999999</v>
      </c>
      <c r="AN611" s="938">
        <v>0</v>
      </c>
      <c r="AO611" s="802">
        <f>IF(U611="n/a","n/a",IF(AA611&lt;0,"n/a",IF(AA611="n/a","n/a",J611+U611-AA611)))</f>
        <v>-1.4472647250855548</v>
      </c>
      <c r="AP611" s="803">
        <f>IF(U611="n/a","n/a",J611+U611)</f>
        <v>13.222925549755882</v>
      </c>
      <c r="AQ611" s="961">
        <f>IF(OR(AC611&lt;0.01,AF611="n/a"),"n/a",(I611/SQRT(22.5*AC611*(I611/AF611))-1)*100)</f>
        <v>-12.286262258506452</v>
      </c>
      <c r="AR611" s="703">
        <f>INDEX(Historical!$C$7:$C$1439,MATCH(B611,Historical!$B$7:$B$1450,0))*IF(AH611="n/a",1.03,IF(AH611&lt;0,1.01,IF(AH611&gt;10,1.1,(1+AH611/100))))</f>
        <v>1.5840000000000001</v>
      </c>
      <c r="AS611" s="959">
        <f>IF($AI611="n/a",1.03*AR611,IF($AI611&lt;0,1.01*AR611,IF($AI611&gt;10,1.1*AR611,(1+$AI611/100)*AR611)))</f>
        <v>1.7424000000000002</v>
      </c>
      <c r="AT611" s="959">
        <f>IF($AK611="n/a",1.03*AS611,IF($AK611&lt;0,1.01*AS611,IF($AK611&gt;10,1.1*AS611,(1+$AK611/100)*AS611)))</f>
        <v>1.9013068800000001</v>
      </c>
      <c r="AU611" s="959">
        <f>IF($AK611="n/a",1.03*AT611,IF($AK611&lt;0,1.01*AT611,IF($AK611&gt;10,1.1*AT611,(1+$AK611/100)*AT611)))</f>
        <v>2.0747060674559998</v>
      </c>
      <c r="AV611" s="959">
        <f>IF($AK611="n/a",1.03*AU611,IF($AK611&lt;0,1.01*AU611,IF($AK611&gt;10,1.1*AU611,(1+$AK611/100)*AU611)))</f>
        <v>2.2639192608079868</v>
      </c>
      <c r="AW611" s="703">
        <f>SUM(AR611:AV611)</f>
        <v>9.5663322082639866</v>
      </c>
      <c r="AX611" s="810">
        <f>AW611/I611*100</f>
        <v>13.786326860158503</v>
      </c>
      <c r="AY611" s="1017">
        <v>1.35</v>
      </c>
      <c r="AZ611" s="945">
        <v>21.72</v>
      </c>
      <c r="BA611" s="945">
        <v>-9</v>
      </c>
      <c r="BB611" s="945">
        <v>3.54</v>
      </c>
      <c r="BC611" s="945">
        <v>1.08</v>
      </c>
      <c r="BE611" s="666">
        <v>2000</v>
      </c>
      <c r="BF611" s="971">
        <f>IF(BE611&gt;2008,0,IF(BE611&gt;2001,1,IF(BE611&gt;1990,2,IF(BE611&gt;1980,3,IF(BE611&gt;1973,4,IF(BE611&gt;1970,5,IF(BE611&gt;1960,6,IF(BE611&gt;1958,7,IF(BE611&gt;1953,8,9)))))))))</f>
        <v>2</v>
      </c>
      <c r="BG611" s="955">
        <v>1.4000000000000001</v>
      </c>
      <c r="BH611" s="937"/>
    </row>
    <row r="612" spans="1:60" ht="11.25" customHeight="1" x14ac:dyDescent="0.2">
      <c r="A612" s="944" t="s">
        <v>316</v>
      </c>
      <c r="B612" s="948" t="s">
        <v>317</v>
      </c>
      <c r="C612" s="1013" t="s">
        <v>108</v>
      </c>
      <c r="D612" s="1013" t="s">
        <v>4365</v>
      </c>
      <c r="E612" s="792">
        <v>27</v>
      </c>
      <c r="F612" s="1227">
        <v>106</v>
      </c>
      <c r="G612" s="1158" t="s">
        <v>37</v>
      </c>
      <c r="H612" s="1158" t="s">
        <v>115</v>
      </c>
      <c r="I612" s="938">
        <v>16.420000000000002</v>
      </c>
      <c r="J612" s="703">
        <f>(M612/I612)*100</f>
        <v>4.3239951278928128</v>
      </c>
      <c r="K612" s="957">
        <v>0.17749999999999999</v>
      </c>
      <c r="L612" s="960">
        <v>4</v>
      </c>
      <c r="M612" s="694">
        <f>K612*L612</f>
        <v>0.71</v>
      </c>
      <c r="N612" s="943" t="s">
        <v>107</v>
      </c>
      <c r="O612" s="796">
        <v>0.17499999999999999</v>
      </c>
      <c r="P612" s="934">
        <v>43585</v>
      </c>
      <c r="Q612" s="934">
        <v>43600</v>
      </c>
      <c r="R612" s="694">
        <f>(K612-O612)/O612*100</f>
        <v>1.4285714285714299</v>
      </c>
      <c r="S612" s="759">
        <f>IF(INDEX(Historical!$D$7:$D$1439,MATCH(B612,Historical!$B$7:$B$1450,0))=0,"n/a",(INDEX(Historical!$C$7:$C$1439,MATCH(B612,Historical!$B$7:$B$1450,0))/INDEX(Historical!$D$7:$D$1439,MATCH(B612,Historical!$B$7:$B$1450,0))-1)*100)</f>
        <v>1.4545454545454639</v>
      </c>
      <c r="T612" s="759">
        <f>IF(INDEX(Historical!$F$7:$F$1432,MATCH(B612,Historical!$B$7:$B$1450,0))=0,"n/a",((INDEX(Historical!$C$7:$C$1439,MATCH(B612,Historical!$B$7:$B$1450,0))/INDEX(Historical!$F$7:$F$1432,MATCH(B612,Historical!$B$7:$B$1450,0)))^(1/3)-1)*100)</f>
        <v>1.73087418261475</v>
      </c>
      <c r="U612" s="759">
        <f>IF(INDEX(Historical!$H$7:$H$1432,MATCH(B612,Historical!$B$7:$B$1450,0))=0,"n/a",((INDEX(Historical!$C$7:$C$1439,MATCH(B612,Historical!$B$7:$B$1450,0))/INDEX(Historical!$H$7:$H$1432,MATCH(B612,Historical!$B$7:$B$1450,0)))^(1/5)-1)*100)</f>
        <v>1.4987953575060553</v>
      </c>
      <c r="V612" s="759">
        <f>IF(INDEX(Historical!$O$7:$O$1432,MATCH(B612,Historical!$B$7:$B$1450,0))=0,"n/a",((INDEX(Historical!$C$7:$C$1439,MATCH(B612,Historical!$B$7:$B$1450,0))/INDEX(Historical!$O$7:$O$1432,MATCH(B612,Historical!$B$7:$B$1450,0)))^(1/10)-1)*100)</f>
        <v>1.803565795420603</v>
      </c>
      <c r="W612" s="760">
        <f>IF(OR(U612&lt;=0,U612="n/a",V612&lt;=0,V612="n/a"),"n/a",U612/V612)</f>
        <v>0.83101784327004646</v>
      </c>
      <c r="X612" s="761">
        <f>IF(OR(AJ612&lt;=0,AJ612="n/a",U612&lt;=0,U612="n/a"),"n/a",U612/AJ612)</f>
        <v>0.13263675730142083</v>
      </c>
      <c r="Y612" s="948"/>
      <c r="Z612" s="703">
        <f>IF(OR(AC612&lt;0.01,AC612="n/a"),"n/a",M612/AC612*100)</f>
        <v>55.46875</v>
      </c>
      <c r="AA612" s="959">
        <f>IF(OR(AC612&lt;0.01,AC612="n/a"),"n/a",I612/AC612)</f>
        <v>12.828125000000002</v>
      </c>
      <c r="AB612" s="960">
        <v>12</v>
      </c>
      <c r="AC612" s="938">
        <v>1.28</v>
      </c>
      <c r="AD612" s="938">
        <v>0.95</v>
      </c>
      <c r="AE612" s="938">
        <v>3.77</v>
      </c>
      <c r="AF612" s="938">
        <v>0.97</v>
      </c>
      <c r="AG612" s="938">
        <v>7.6</v>
      </c>
      <c r="AH612" s="938">
        <v>33.1</v>
      </c>
      <c r="AI612" s="938">
        <v>6.3100000000000005</v>
      </c>
      <c r="AJ612" s="938">
        <v>11.3</v>
      </c>
      <c r="AK612" s="938">
        <v>13.73</v>
      </c>
      <c r="AL612" s="951">
        <v>6540</v>
      </c>
      <c r="AM612" s="945">
        <v>0.6</v>
      </c>
      <c r="AN612" s="938">
        <v>0.14000000000000001</v>
      </c>
      <c r="AO612" s="802">
        <f>IF(U612="n/a","n/a",IF(AA612&lt;0,"n/a",IF(AA612="n/a","n/a",J612+U612-AA612)))</f>
        <v>-7.0053345146011337</v>
      </c>
      <c r="AP612" s="803">
        <f>IF(U612="n/a","n/a",J612+U612)</f>
        <v>5.8227904853988681</v>
      </c>
      <c r="AQ612" s="961">
        <f>IF(OR(AC612&lt;0.01,AF612="n/a"),"n/a",(I612/SQRT(22.5*AC612*(I612/AF612))-1)*100)</f>
        <v>-25.633695653056542</v>
      </c>
      <c r="AR612" s="703">
        <f>INDEX(Historical!$C$7:$C$1439,MATCH(B612,Historical!$B$7:$B$1450,0))*IF(AH612="n/a",1.03,IF(AH612&lt;0,1.01,IF(AH612&gt;10,1.1,(1+AH612/100))))</f>
        <v>0.7672500000000001</v>
      </c>
      <c r="AS612" s="959">
        <f>IF($AI612="n/a",1.03*AR612,IF($AI612&lt;0,1.01*AR612,IF($AI612&gt;10,1.1*AR612,(1+$AI612/100)*AR612)))</f>
        <v>0.81566347500000003</v>
      </c>
      <c r="AT612" s="959">
        <f>IF($AK612="n/a",1.03*AS612,IF($AK612&lt;0,1.01*AS612,IF($AK612&gt;10,1.1*AS612,(1+$AK612/100)*AS612)))</f>
        <v>0.89722982250000005</v>
      </c>
      <c r="AU612" s="959">
        <f>IF($AK612="n/a",1.03*AT612,IF($AK612&lt;0,1.01*AT612,IF($AK612&gt;10,1.1*AT612,(1+$AK612/100)*AT612)))</f>
        <v>0.98695280475000013</v>
      </c>
      <c r="AV612" s="959">
        <f>IF($AK612="n/a",1.03*AU612,IF($AK612&lt;0,1.01*AU612,IF($AK612&gt;10,1.1*AU612,(1+$AK612/100)*AU612)))</f>
        <v>1.0856480852250003</v>
      </c>
      <c r="AW612" s="703">
        <f>SUM(AR612:AV612)</f>
        <v>4.5527441874750005</v>
      </c>
      <c r="AX612" s="810">
        <f>AW612/I612*100</f>
        <v>27.726822091808774</v>
      </c>
      <c r="AY612" s="1017">
        <v>1.18</v>
      </c>
      <c r="AZ612" s="945">
        <v>20.200000000000003</v>
      </c>
      <c r="BA612" s="945">
        <v>-13.58</v>
      </c>
      <c r="BB612" s="945">
        <v>0.42</v>
      </c>
      <c r="BC612" s="945">
        <v>0.38999999999999996</v>
      </c>
      <c r="BE612" s="666">
        <v>1993</v>
      </c>
      <c r="BF612" s="971">
        <f>IF(BE612&gt;2008,0,IF(BE612&gt;2001,1,IF(BE612&gt;1990,2,IF(BE612&gt;1980,3,IF(BE612&gt;1973,4,IF(BE612&gt;1970,5,IF(BE612&gt;1960,6,IF(BE612&gt;1958,7,IF(BE612&gt;1953,8,9)))))))))</f>
        <v>2</v>
      </c>
      <c r="BG612" s="955">
        <v>1</v>
      </c>
      <c r="BH612" s="937"/>
    </row>
    <row r="613" spans="1:60" ht="11.25" customHeight="1" x14ac:dyDescent="0.2">
      <c r="A613" s="944" t="s">
        <v>3897</v>
      </c>
      <c r="B613" s="948" t="s">
        <v>3898</v>
      </c>
      <c r="C613" s="1013" t="s">
        <v>179</v>
      </c>
      <c r="D613" s="1013" t="s">
        <v>4363</v>
      </c>
      <c r="E613" s="792">
        <v>6</v>
      </c>
      <c r="F613" s="1227">
        <v>792</v>
      </c>
      <c r="G613" s="1204" t="s">
        <v>106</v>
      </c>
      <c r="H613" s="1204" t="s">
        <v>106</v>
      </c>
      <c r="I613" s="947">
        <v>21.83</v>
      </c>
      <c r="J613" s="703">
        <f>(M613/I613)*100</f>
        <v>9.3449381584974809</v>
      </c>
      <c r="K613" s="950">
        <v>0.51</v>
      </c>
      <c r="L613" s="960">
        <v>4</v>
      </c>
      <c r="M613" s="694">
        <f>K613*L613</f>
        <v>2.04</v>
      </c>
      <c r="N613" s="943" t="s">
        <v>136</v>
      </c>
      <c r="O613" s="795">
        <v>0.505</v>
      </c>
      <c r="P613" s="934">
        <v>43599</v>
      </c>
      <c r="Q613" s="934">
        <v>43615</v>
      </c>
      <c r="R613" s="694">
        <f>(K613-O613)/O613*100</f>
        <v>0.99009900990099098</v>
      </c>
      <c r="S613" s="759">
        <f>IF(INDEX(Historical!$D$7:$D$1439,MATCH(B613,Historical!$B$7:$B$1450,0))=0,"n/a",(INDEX(Historical!$C$7:$C$1439,MATCH(B613,Historical!$B$7:$B$1450,0))/INDEX(Historical!$D$7:$D$1439,MATCH(B613,Historical!$B$7:$B$1450,0))-1)*100)</f>
        <v>5.9139784946236507</v>
      </c>
      <c r="T613" s="759">
        <f>IF(INDEX(Historical!$F$7:$F$1432,MATCH(B613,Historical!$B$7:$B$1450,0))=0,"n/a",((INDEX(Historical!$C$7:$C$1439,MATCH(B613,Historical!$B$7:$B$1450,0))/INDEX(Historical!$F$7:$F$1432,MATCH(B613,Historical!$B$7:$B$1450,0)))^(1/3)-1)*100)</f>
        <v>11.011484772105717</v>
      </c>
      <c r="U613" s="759" t="str">
        <f>IF(INDEX(Historical!$H$7:$H$1432,MATCH(B613,Historical!$B$7:$B$1450,0))=0,"n/a",((INDEX(Historical!$C$7:$C$1439,MATCH(B613,Historical!$B$7:$B$1450,0))/INDEX(Historical!$H$7:$H$1432,MATCH(B613,Historical!$B$7:$B$1450,0)))^(1/5)-1)*100)</f>
        <v>n/a</v>
      </c>
      <c r="V613" s="759" t="str">
        <f>IF(INDEX(Historical!$O$7:$O$1432,MATCH(B613,Historical!$B$7:$B$1450,0))=0,"n/a",((INDEX(Historical!$C$7:$C$1439,MATCH(B613,Historical!$B$7:$B$1450,0))/INDEX(Historical!$O$7:$O$1432,MATCH(B613,Historical!$B$7:$B$1450,0)))^(1/10)-1)*100)</f>
        <v>n/a</v>
      </c>
      <c r="W613" s="760" t="str">
        <f>IF(OR(U613&lt;=0,U613="n/a",V613&lt;=0,V613="n/a"),"n/a",U613/V613)</f>
        <v>n/a</v>
      </c>
      <c r="X613" s="761" t="str">
        <f>IF(OR(AJ613&lt;=0,AJ613="n/a",U613&lt;=0,U613="n/a"),"n/a",U613/AJ613)</f>
        <v>n/a</v>
      </c>
      <c r="Y613" s="949"/>
      <c r="Z613" s="703">
        <f>IF(OR(AC613&lt;0.01,AC613="n/a"),"n/a",M613/AC613*100)</f>
        <v>126.70807453416148</v>
      </c>
      <c r="AA613" s="959">
        <f>IF(OR(AC613&lt;0.01,AC613="n/a"),"n/a",I613/AC613)</f>
        <v>13.559006211180122</v>
      </c>
      <c r="AB613" s="960">
        <v>12</v>
      </c>
      <c r="AC613" s="938">
        <v>1.61</v>
      </c>
      <c r="AD613" s="938">
        <v>4.3499999999999996</v>
      </c>
      <c r="AE613" s="938">
        <v>4.5</v>
      </c>
      <c r="AF613" s="938">
        <v>77.36</v>
      </c>
      <c r="AG613" s="941" t="s">
        <v>137</v>
      </c>
      <c r="AH613" s="938">
        <v>-20.399999999999999</v>
      </c>
      <c r="AI613" s="938">
        <v>18.86</v>
      </c>
      <c r="AJ613" s="938">
        <v>37.9</v>
      </c>
      <c r="AK613" s="938">
        <v>3.09</v>
      </c>
      <c r="AL613" s="951">
        <v>1340</v>
      </c>
      <c r="AM613" s="945">
        <v>0.70000000000000007</v>
      </c>
      <c r="AN613" s="938">
        <v>48.41</v>
      </c>
      <c r="AO613" s="802" t="str">
        <f>IF(U613="n/a","n/a",IF(AA613&lt;0,"n/a",IF(AA613="n/a","n/a",J613+U613-AA613)))</f>
        <v>n/a</v>
      </c>
      <c r="AP613" s="803" t="str">
        <f>IF(U613="n/a","n/a",J613+U613)</f>
        <v>n/a</v>
      </c>
      <c r="AQ613" s="961">
        <f>IF(OR(AC613&lt;0.01,AF613="n/a"),"n/a",(I613/SQRT(22.5*AC613*(I613/AF613))-1)*100)</f>
        <v>582.7801730171185</v>
      </c>
      <c r="AR613" s="703">
        <f>INDEX(Historical!$C$7:$C$1439,MATCH(B613,Historical!$B$7:$B$1450,0))*IF(AH613="n/a",1.03,IF(AH613&lt;0,1.01,IF(AH613&gt;10,1.1,(1+AH613/100))))</f>
        <v>1.9897</v>
      </c>
      <c r="AS613" s="959">
        <f>IF($AI613="n/a",1.03*AR613,IF($AI613&lt;0,1.01*AR613,IF($AI613&gt;10,1.1*AR613,(1+$AI613/100)*AR613)))</f>
        <v>2.1886700000000001</v>
      </c>
      <c r="AT613" s="959">
        <f>IF($AK613="n/a",1.03*AS613,IF($AK613&lt;0,1.01*AS613,IF($AK613&gt;10,1.1*AS613,(1+$AK613/100)*AS613)))</f>
        <v>2.2562999029999999</v>
      </c>
      <c r="AU613" s="959">
        <f>IF($AK613="n/a",1.03*AT613,IF($AK613&lt;0,1.01*AT613,IF($AK613&gt;10,1.1*AT613,(1+$AK613/100)*AT613)))</f>
        <v>2.3260195700026998</v>
      </c>
      <c r="AV613" s="959">
        <f>IF($AK613="n/a",1.03*AU613,IF($AK613&lt;0,1.01*AU613,IF($AK613&gt;10,1.1*AU613,(1+$AK613/100)*AU613)))</f>
        <v>2.3978935747157832</v>
      </c>
      <c r="AW613" s="703">
        <f>SUM(AR613:AV613)</f>
        <v>11.158583047718484</v>
      </c>
      <c r="AX613" s="810">
        <f>AW613/I613*100</f>
        <v>51.115817900680184</v>
      </c>
      <c r="AY613" s="1017">
        <v>0.77</v>
      </c>
      <c r="AZ613" s="945">
        <v>13.88</v>
      </c>
      <c r="BA613" s="945">
        <v>-7.85</v>
      </c>
      <c r="BB613" s="945">
        <v>5.0299999999999994</v>
      </c>
      <c r="BC613" s="945">
        <v>3.2399999999999998</v>
      </c>
      <c r="BE613" s="666">
        <v>2014</v>
      </c>
      <c r="BF613" s="971">
        <f>IF(BE613&gt;2008,0,IF(BE613&gt;2001,1,IF(BE613&gt;1990,2,IF(BE613&gt;1980,3,IF(BE613&gt;1973,4,IF(BE613&gt;1970,5,IF(BE613&gt;1960,6,IF(BE613&gt;1958,7,IF(BE613&gt;1953,8,9)))))))))</f>
        <v>0</v>
      </c>
      <c r="BG613" s="955" t="s">
        <v>137</v>
      </c>
      <c r="BH613" s="937"/>
    </row>
    <row r="614" spans="1:60" s="838" customFormat="1" ht="11.25" customHeight="1" x14ac:dyDescent="0.2">
      <c r="A614" s="698" t="s">
        <v>1537</v>
      </c>
      <c r="B614" s="846" t="s">
        <v>1538</v>
      </c>
      <c r="C614" s="1013" t="s">
        <v>112</v>
      </c>
      <c r="D614" s="1013" t="s">
        <v>213</v>
      </c>
      <c r="E614" s="818">
        <v>9</v>
      </c>
      <c r="F614" s="1227">
        <v>423</v>
      </c>
      <c r="G614" s="1236" t="s">
        <v>106</v>
      </c>
      <c r="H614" s="1236" t="s">
        <v>106</v>
      </c>
      <c r="I614" s="819">
        <v>70.14</v>
      </c>
      <c r="J614" s="820">
        <f>(M614/I614)*100</f>
        <v>1.8249215854006275</v>
      </c>
      <c r="K614" s="821">
        <v>0.32</v>
      </c>
      <c r="L614" s="822">
        <v>4</v>
      </c>
      <c r="M614" s="823">
        <f>K614*L614</f>
        <v>1.28</v>
      </c>
      <c r="N614" s="824" t="s">
        <v>796</v>
      </c>
      <c r="O614" s="825">
        <v>0.28000000000000003</v>
      </c>
      <c r="P614" s="826">
        <v>43507</v>
      </c>
      <c r="Q614" s="826">
        <v>43529</v>
      </c>
      <c r="R614" s="823">
        <f>(K614-O614)/O614*100</f>
        <v>14.285714285714276</v>
      </c>
      <c r="S614" s="759">
        <f>IF(INDEX(Historical!$D$7:$D$1439,MATCH(B614,Historical!$B$7:$B$1450,0))=0,"n/a",(INDEX(Historical!$C$7:$C$1439,MATCH(B614,Historical!$B$7:$B$1450,0))/INDEX(Historical!$D$7:$D$1439,MATCH(B614,Historical!$B$7:$B$1450,0))-1)*100)</f>
        <v>10.1010101010101</v>
      </c>
      <c r="T614" s="759">
        <f>IF(INDEX(Historical!$F$7:$F$1432,MATCH(B614,Historical!$B$7:$B$1450,0))=0,"n/a",((INDEX(Historical!$C$7:$C$1439,MATCH(B614,Historical!$B$7:$B$1450,0))/INDEX(Historical!$F$7:$F$1432,MATCH(B614,Historical!$B$7:$B$1450,0)))^(1/3)-1)*100)</f>
        <v>5.8147532470133934</v>
      </c>
      <c r="U614" s="759">
        <f>IF(INDEX(Historical!$H$7:$H$1432,MATCH(B614,Historical!$B$7:$B$1450,0))=0,"n/a",((INDEX(Historical!$C$7:$C$1439,MATCH(B614,Historical!$B$7:$B$1450,0))/INDEX(Historical!$H$7:$H$1432,MATCH(B614,Historical!$B$7:$B$1450,0)))^(1/5)-1)*100)</f>
        <v>6.3817921122524268</v>
      </c>
      <c r="V614" s="759">
        <f>IF(INDEX(Historical!$O$7:$O$1432,MATCH(B614,Historical!$B$7:$B$1450,0))=0,"n/a",((INDEX(Historical!$C$7:$C$1439,MATCH(B614,Historical!$B$7:$B$1450,0))/INDEX(Historical!$O$7:$O$1432,MATCH(B614,Historical!$B$7:$B$1450,0)))^(1/10)-1)*100)</f>
        <v>4.233999023071866</v>
      </c>
      <c r="W614" s="827">
        <f>IF(OR(U614&lt;=0,U614="n/a",V614&lt;=0,V614="n/a"),"n/a",U614/V614)</f>
        <v>1.5072729297944634</v>
      </c>
      <c r="X614" s="828">
        <f>IF(OR(AJ614&lt;=0,AJ614="n/a",U614&lt;=0,U614="n/a"),"n/a",U614/AJ614)</f>
        <v>0.46924942001856074</v>
      </c>
      <c r="Y614" s="1251"/>
      <c r="Z614" s="820">
        <f>IF(OR(AC614&lt;0.01,AC614="n/a"),"n/a",M614/AC614*100)</f>
        <v>18.823529411764707</v>
      </c>
      <c r="AA614" s="830">
        <f>IF(OR(AC614&lt;0.01,AC614="n/a"),"n/a",I614/AC614)</f>
        <v>10.314705882352941</v>
      </c>
      <c r="AB614" s="822">
        <v>12</v>
      </c>
      <c r="AC614" s="831">
        <v>6.8</v>
      </c>
      <c r="AD614" s="831" t="s">
        <v>137</v>
      </c>
      <c r="AE614" s="831">
        <v>0.98</v>
      </c>
      <c r="AF614" s="831">
        <v>2.71</v>
      </c>
      <c r="AG614" s="831">
        <v>24.6</v>
      </c>
      <c r="AH614" s="831">
        <v>46.6</v>
      </c>
      <c r="AI614" s="831">
        <v>-15.68</v>
      </c>
      <c r="AJ614" s="831">
        <v>13.600000000000001</v>
      </c>
      <c r="AK614" s="831">
        <v>-1.27</v>
      </c>
      <c r="AL614" s="832">
        <v>24590</v>
      </c>
      <c r="AM614" s="833">
        <v>1.5</v>
      </c>
      <c r="AN614" s="831">
        <v>1.1200000000000001</v>
      </c>
      <c r="AO614" s="834">
        <f>IF(U614="n/a","n/a",IF(AA614&lt;0,"n/a",IF(AA614="n/a","n/a",J614+U614-AA614)))</f>
        <v>-2.1079921846998868</v>
      </c>
      <c r="AP614" s="835">
        <f>IF(U614="n/a","n/a",J614+U614)</f>
        <v>8.2067136976530541</v>
      </c>
      <c r="AQ614" s="836">
        <f>IF(OR(AC614&lt;0.01,AF614="n/a"),"n/a",(I614/SQRT(22.5*AC614*(I614/AF614))-1)*100)</f>
        <v>11.460711446134365</v>
      </c>
      <c r="AR614" s="703">
        <f>INDEX(Historical!$C$7:$C$1439,MATCH(B614,Historical!$B$7:$B$1450,0))*IF(AH614="n/a",1.03,IF(AH614&lt;0,1.01,IF(AH614&gt;10,1.1,(1+AH614/100))))</f>
        <v>1.1990000000000003</v>
      </c>
      <c r="AS614" s="830">
        <f>IF($AI614="n/a",1.03*AR614,IF($AI614&lt;0,1.01*AR614,IF($AI614&gt;10,1.1*AR614,(1+$AI614/100)*AR614)))</f>
        <v>1.2109900000000002</v>
      </c>
      <c r="AT614" s="830">
        <f>IF($AK614="n/a",1.03*AS614,IF($AK614&lt;0,1.01*AS614,IF($AK614&gt;10,1.1*AS614,(1+$AK614/100)*AS614)))</f>
        <v>1.2230999000000002</v>
      </c>
      <c r="AU614" s="830">
        <f>IF($AK614="n/a",1.03*AT614,IF($AK614&lt;0,1.01*AT614,IF($AK614&gt;10,1.1*AT614,(1+$AK614/100)*AT614)))</f>
        <v>1.2353308990000003</v>
      </c>
      <c r="AV614" s="830">
        <f>IF($AK614="n/a",1.03*AU614,IF($AK614&lt;0,1.01*AU614,IF($AK614&gt;10,1.1*AU614,(1+$AK614/100)*AU614)))</f>
        <v>1.2476842079900003</v>
      </c>
      <c r="AW614" s="820">
        <f>SUM(AR614:AV614)</f>
        <v>6.1161050069900007</v>
      </c>
      <c r="AX614" s="837">
        <f>AW614/I614*100</f>
        <v>8.7198531608069594</v>
      </c>
      <c r="AY614" s="1018">
        <v>1.25</v>
      </c>
      <c r="AZ614" s="833">
        <v>34.619999999999997</v>
      </c>
      <c r="BA614" s="833">
        <v>-3.92</v>
      </c>
      <c r="BB614" s="833">
        <v>6.9999999999999993E-2</v>
      </c>
      <c r="BC614" s="833">
        <v>7.91</v>
      </c>
      <c r="BD614" s="985"/>
      <c r="BE614" s="666">
        <v>2011</v>
      </c>
      <c r="BF614" s="971">
        <f>IF(BE614&gt;2008,0,IF(BE614&gt;2001,1,IF(BE614&gt;1990,2,IF(BE614&gt;1980,3,IF(BE614&gt;1973,4,IF(BE614&gt;1970,5,IF(BE614&gt;1960,6,IF(BE614&gt;1958,7,IF(BE614&gt;1953,8,9)))))))))</f>
        <v>0</v>
      </c>
      <c r="BG614" s="892">
        <v>8.6999999999999993</v>
      </c>
    </row>
    <row r="615" spans="1:60" ht="11.25" customHeight="1" x14ac:dyDescent="0.2">
      <c r="A615" s="936" t="s">
        <v>1545</v>
      </c>
      <c r="B615" s="948" t="s">
        <v>1546</v>
      </c>
      <c r="C615" s="1013" t="s">
        <v>154</v>
      </c>
      <c r="D615" s="1013" t="s">
        <v>4347</v>
      </c>
      <c r="E615" s="793">
        <v>9</v>
      </c>
      <c r="F615" s="1227">
        <v>371</v>
      </c>
      <c r="G615" s="1227" t="s">
        <v>106</v>
      </c>
      <c r="H615" s="1227" t="s">
        <v>106</v>
      </c>
      <c r="I615" s="947">
        <v>19.8</v>
      </c>
      <c r="J615" s="703">
        <f>(M615/I615)*100</f>
        <v>5.2525252525252526</v>
      </c>
      <c r="K615" s="950">
        <v>0.26</v>
      </c>
      <c r="L615" s="960">
        <v>4</v>
      </c>
      <c r="M615" s="694">
        <f>K615*L615</f>
        <v>1.04</v>
      </c>
      <c r="N615" s="943" t="s">
        <v>280</v>
      </c>
      <c r="O615" s="795">
        <v>0.24</v>
      </c>
      <c r="P615" s="939">
        <v>42837</v>
      </c>
      <c r="Q615" s="939">
        <v>42853</v>
      </c>
      <c r="R615" s="694">
        <f>(K615-O615)/O615*100</f>
        <v>8.333333333333341</v>
      </c>
      <c r="S615" s="759">
        <f>IF(INDEX(Historical!$D$7:$D$1439,MATCH(B615,Historical!$B$7:$B$1450,0))=0,"n/a",(INDEX(Historical!$C$7:$C$1439,MATCH(B615,Historical!$B$7:$B$1450,0))/INDEX(Historical!$D$7:$D$1439,MATCH(B615,Historical!$B$7:$B$1450,0))-1)*100)</f>
        <v>1.9607843137254832</v>
      </c>
      <c r="T615" s="759">
        <f>IF(INDEX(Historical!$F$7:$F$1432,MATCH(B615,Historical!$B$7:$B$1450,0))=0,"n/a",((INDEX(Historical!$C$7:$C$1439,MATCH(B615,Historical!$B$7:$B$1450,0))/INDEX(Historical!$F$7:$F$1432,MATCH(B615,Historical!$B$7:$B$1450,0)))^(1/3)-1)*100)</f>
        <v>6.5397392040924318</v>
      </c>
      <c r="U615" s="759">
        <f>IF(INDEX(Historical!$H$7:$H$1432,MATCH(B615,Historical!$B$7:$B$1450,0))=0,"n/a",((INDEX(Historical!$C$7:$C$1439,MATCH(B615,Historical!$B$7:$B$1450,0))/INDEX(Historical!$H$7:$H$1432,MATCH(B615,Historical!$B$7:$B$1450,0)))^(1/5)-1)*100)</f>
        <v>10.899178727659798</v>
      </c>
      <c r="V615" s="759" t="str">
        <f>IF(INDEX(Historical!$O$7:$O$1432,MATCH(B615,Historical!$B$7:$B$1450,0))=0,"n/a",((INDEX(Historical!$C$7:$C$1439,MATCH(B615,Historical!$B$7:$B$1450,0))/INDEX(Historical!$O$7:$O$1432,MATCH(B615,Historical!$B$7:$B$1450,0)))^(1/10)-1)*100)</f>
        <v>n/a</v>
      </c>
      <c r="W615" s="760" t="str">
        <f>IF(OR(U615&lt;=0,U615="n/a",V615&lt;=0,V615="n/a"),"n/a",U615/V615)</f>
        <v>n/a</v>
      </c>
      <c r="X615" s="761" t="str">
        <f>IF(OR(AJ615&lt;=0,AJ615="n/a",U615&lt;=0,U615="n/a"),"n/a",U615/AJ615)</f>
        <v>n/a</v>
      </c>
      <c r="Y615" s="717" t="s">
        <v>4423</v>
      </c>
      <c r="Z615" s="703">
        <f>IF(OR(AC615&lt;0.01,AC615="n/a"),"n/a",M615/AC615*100)</f>
        <v>120.93023255813955</v>
      </c>
      <c r="AA615" s="959">
        <f>IF(OR(AC615&lt;0.01,AC615="n/a"),"n/a",I615/AC615)</f>
        <v>23.02325581395349</v>
      </c>
      <c r="AB615" s="960">
        <v>4</v>
      </c>
      <c r="AC615" s="938">
        <v>0.86</v>
      </c>
      <c r="AD615" s="938">
        <v>9.06</v>
      </c>
      <c r="AE615" s="938">
        <v>0.34</v>
      </c>
      <c r="AF615" s="938">
        <v>1.26</v>
      </c>
      <c r="AG615" s="938">
        <v>5.7</v>
      </c>
      <c r="AH615" s="938">
        <v>-35.199999999999996</v>
      </c>
      <c r="AI615" s="938">
        <v>6.58</v>
      </c>
      <c r="AJ615" s="938">
        <v>-12.5</v>
      </c>
      <c r="AK615" s="938">
        <v>2.56</v>
      </c>
      <c r="AL615" s="951">
        <v>1890</v>
      </c>
      <c r="AM615" s="945">
        <v>0.4</v>
      </c>
      <c r="AN615" s="938">
        <v>0.51</v>
      </c>
      <c r="AO615" s="802">
        <f>IF(U615="n/a","n/a",IF(AA615&lt;0,"n/a",IF(AA615="n/a","n/a",J615+U615-AA615)))</f>
        <v>-6.8715518337684394</v>
      </c>
      <c r="AP615" s="803">
        <f>IF(U615="n/a","n/a",J615+U615)</f>
        <v>16.151703980185051</v>
      </c>
      <c r="AQ615" s="961">
        <f>IF(OR(AC615&lt;0.01,AF615="n/a"),"n/a",(I615/SQRT(22.5*AC615*(I615/AF615))-1)*100)</f>
        <v>13.547449358468434</v>
      </c>
      <c r="AR615" s="703">
        <f>INDEX(Historical!$C$7:$C$1439,MATCH(B615,Historical!$B$7:$B$1450,0))*IF(AH615="n/a",1.03,IF(AH615&lt;0,1.01,IF(AH615&gt;10,1.1,(1+AH615/100))))</f>
        <v>1.0504</v>
      </c>
      <c r="AS615" s="959">
        <f>IF($AI615="n/a",1.03*AR615,IF($AI615&lt;0,1.01*AR615,IF($AI615&gt;10,1.1*AR615,(1+$AI615/100)*AR615)))</f>
        <v>1.11951632</v>
      </c>
      <c r="AT615" s="959">
        <f>IF($AK615="n/a",1.03*AS615,IF($AK615&lt;0,1.01*AS615,IF($AK615&gt;10,1.1*AS615,(1+$AK615/100)*AS615)))</f>
        <v>1.148175937792</v>
      </c>
      <c r="AU615" s="959">
        <f>IF($AK615="n/a",1.03*AT615,IF($AK615&lt;0,1.01*AT615,IF($AK615&gt;10,1.1*AT615,(1+$AK615/100)*AT615)))</f>
        <v>1.1775692417994752</v>
      </c>
      <c r="AV615" s="959">
        <f>IF($AK615="n/a",1.03*AU615,IF($AK615&lt;0,1.01*AU615,IF($AK615&gt;10,1.1*AU615,(1+$AK615/100)*AU615)))</f>
        <v>1.2077150143895419</v>
      </c>
      <c r="AW615" s="703">
        <f>SUM(AR615:AV615)</f>
        <v>5.7033765139810182</v>
      </c>
      <c r="AX615" s="810">
        <f>AW615/I615*100</f>
        <v>28.804931888793021</v>
      </c>
      <c r="AY615" s="1017">
        <v>1.25</v>
      </c>
      <c r="AZ615" s="945">
        <v>4.54</v>
      </c>
      <c r="BA615" s="945">
        <v>-25.56</v>
      </c>
      <c r="BB615" s="945">
        <v>-9.44</v>
      </c>
      <c r="BC615" s="945">
        <v>-11.44</v>
      </c>
      <c r="BE615" s="666">
        <v>2011</v>
      </c>
      <c r="BF615" s="971">
        <f>IF(BE615&gt;2008,0,IF(BE615&gt;2001,1,IF(BE615&gt;1990,2,IF(BE615&gt;1980,3,IF(BE615&gt;1973,4,IF(BE615&gt;1970,5,IF(BE615&gt;1960,6,IF(BE615&gt;1958,7,IF(BE615&gt;1953,8,9)))))))))</f>
        <v>0</v>
      </c>
      <c r="BG615" s="955">
        <v>2.5</v>
      </c>
      <c r="BH615" s="937"/>
    </row>
    <row r="616" spans="1:60" ht="11.25" customHeight="1" x14ac:dyDescent="0.2">
      <c r="A616" s="944" t="s">
        <v>1553</v>
      </c>
      <c r="B616" s="948" t="s">
        <v>1554</v>
      </c>
      <c r="C616" s="1013" t="s">
        <v>108</v>
      </c>
      <c r="D616" s="1013" t="s">
        <v>4365</v>
      </c>
      <c r="E616" s="792">
        <v>7</v>
      </c>
      <c r="F616" s="1227">
        <v>660</v>
      </c>
      <c r="G616" s="1158" t="s">
        <v>37</v>
      </c>
      <c r="H616" s="1158" t="s">
        <v>115</v>
      </c>
      <c r="I616" s="947">
        <v>27.12</v>
      </c>
      <c r="J616" s="703">
        <f>(M616/I616)*100</f>
        <v>2.0648967551622417</v>
      </c>
      <c r="K616" s="950">
        <v>0.14000000000000001</v>
      </c>
      <c r="L616" s="960">
        <v>4</v>
      </c>
      <c r="M616" s="694">
        <f>K616*L616</f>
        <v>0.56000000000000005</v>
      </c>
      <c r="N616" s="943" t="s">
        <v>149</v>
      </c>
      <c r="O616" s="797">
        <v>0.13</v>
      </c>
      <c r="P616" s="934">
        <v>43525</v>
      </c>
      <c r="Q616" s="934">
        <v>43539</v>
      </c>
      <c r="R616" s="694">
        <f>(K616-O616)/O616*100</f>
        <v>7.6923076923076987</v>
      </c>
      <c r="S616" s="759">
        <f>IF(INDEX(Historical!$D$7:$D$1439,MATCH(B616,Historical!$B$7:$B$1450,0))=0,"n/a",(INDEX(Historical!$C$7:$C$1439,MATCH(B616,Historical!$B$7:$B$1450,0))/INDEX(Historical!$D$7:$D$1439,MATCH(B616,Historical!$B$7:$B$1450,0))-1)*100)</f>
        <v>19.166666666666686</v>
      </c>
      <c r="T616" s="759">
        <f>IF(INDEX(Historical!$F$7:$F$1432,MATCH(B616,Historical!$B$7:$B$1450,0))=0,"n/a",((INDEX(Historical!$C$7:$C$1439,MATCH(B616,Historical!$B$7:$B$1450,0))/INDEX(Historical!$F$7:$F$1432,MATCH(B616,Historical!$B$7:$B$1450,0)))^(1/3)-1)*100)</f>
        <v>26.885695877421956</v>
      </c>
      <c r="U616" s="759">
        <f>IF(INDEX(Historical!$H$7:$H$1432,MATCH(B616,Historical!$B$7:$B$1450,0))=0,"n/a",((INDEX(Historical!$C$7:$C$1439,MATCH(B616,Historical!$B$7:$B$1450,0))/INDEX(Historical!$H$7:$H$1432,MATCH(B616,Historical!$B$7:$B$1450,0)))^(1/5)-1)*100)</f>
        <v>36.660484645734968</v>
      </c>
      <c r="V616" s="759">
        <f>IF(INDEX(Historical!$O$7:$O$1432,MATCH(B616,Historical!$B$7:$B$1450,0))=0,"n/a",((INDEX(Historical!$C$7:$C$1439,MATCH(B616,Historical!$B$7:$B$1450,0))/INDEX(Historical!$O$7:$O$1432,MATCH(B616,Historical!$B$7:$B$1450,0)))^(1/10)-1)*100)</f>
        <v>1.7689934520530581</v>
      </c>
      <c r="W616" s="760">
        <f>IF(OR(U616&lt;=0,U616="n/a",V616&lt;=0,V616="n/a"),"n/a",U616/V616)</f>
        <v>20.723923315367589</v>
      </c>
      <c r="X616" s="761">
        <f>IF(OR(AJ616&lt;=0,AJ616="n/a",U616&lt;=0,U616="n/a"),"n/a",U616/AJ616)</f>
        <v>2.0480717679181546</v>
      </c>
      <c r="Y616" s="723" t="s">
        <v>440</v>
      </c>
      <c r="Z616" s="703">
        <f>IF(OR(AC616&lt;0.01,AC616="n/a"),"n/a",M616/AC616*100)</f>
        <v>24.561403508771935</v>
      </c>
      <c r="AA616" s="959">
        <f>IF(OR(AC616&lt;0.01,AC616="n/a"),"n/a",I616/AC616)</f>
        <v>11.894736842105265</v>
      </c>
      <c r="AB616" s="960">
        <v>12</v>
      </c>
      <c r="AC616" s="938">
        <v>2.2799999999999998</v>
      </c>
      <c r="AD616" s="938" t="s">
        <v>137</v>
      </c>
      <c r="AE616" s="938">
        <v>3.44</v>
      </c>
      <c r="AF616" s="938">
        <v>1.29</v>
      </c>
      <c r="AG616" s="938">
        <v>11</v>
      </c>
      <c r="AH616" s="938">
        <v>24.2</v>
      </c>
      <c r="AI616" s="938" t="s">
        <v>137</v>
      </c>
      <c r="AJ616" s="938">
        <v>17.899999999999999</v>
      </c>
      <c r="AK616" s="938" t="s">
        <v>137</v>
      </c>
      <c r="AL616" s="951">
        <v>160.94999999999999</v>
      </c>
      <c r="AM616" s="945">
        <v>7.5</v>
      </c>
      <c r="AN616" s="938">
        <v>0.16</v>
      </c>
      <c r="AO616" s="802">
        <f>IF(U616="n/a","n/a",IF(AA616&lt;0,"n/a",IF(AA616="n/a","n/a",J616+U616-AA616)))</f>
        <v>26.830644558791946</v>
      </c>
      <c r="AP616" s="803">
        <f>IF(U616="n/a","n/a",J616+U616)</f>
        <v>38.725381400897213</v>
      </c>
      <c r="AQ616" s="961">
        <f>IF(OR(AC616&lt;0.01,AF616="n/a"),"n/a",(I616/SQRT(22.5*AC616*(I616/AF616))-1)*100)</f>
        <v>-17.418833122757238</v>
      </c>
      <c r="AR616" s="703">
        <f>INDEX(Historical!$C$7:$C$1439,MATCH(B616,Historical!$B$7:$B$1450,0))*IF(AH616="n/a",1.03,IF(AH616&lt;0,1.01,IF(AH616&gt;10,1.1,(1+AH616/100))))</f>
        <v>0.57200000000000006</v>
      </c>
      <c r="AS616" s="959">
        <f>IF($AI616="n/a",1.03*AR616,IF($AI616&lt;0,1.01*AR616,IF($AI616&gt;10,1.1*AR616,(1+$AI616/100)*AR616)))</f>
        <v>0.58916000000000013</v>
      </c>
      <c r="AT616" s="959">
        <f>IF($AK616="n/a",1.03*AS616,IF($AK616&lt;0,1.01*AS616,IF($AK616&gt;10,1.1*AS616,(1+$AK616/100)*AS616)))</f>
        <v>0.60683480000000012</v>
      </c>
      <c r="AU616" s="959">
        <f>IF($AK616="n/a",1.03*AT616,IF($AK616&lt;0,1.01*AT616,IF($AK616&gt;10,1.1*AT616,(1+$AK616/100)*AT616)))</f>
        <v>0.62503984400000012</v>
      </c>
      <c r="AV616" s="959">
        <f>IF($AK616="n/a",1.03*AU616,IF($AK616&lt;0,1.01*AU616,IF($AK616&gt;10,1.1*AU616,(1+$AK616/100)*AU616)))</f>
        <v>0.64379103932000015</v>
      </c>
      <c r="AW616" s="703">
        <f>SUM(AR616:AV616)</f>
        <v>3.0368256833200009</v>
      </c>
      <c r="AX616" s="810">
        <f>AW616/I616*100</f>
        <v>11.197734820501477</v>
      </c>
      <c r="AY616" s="1017">
        <v>0.74</v>
      </c>
      <c r="AZ616" s="945">
        <v>35.92</v>
      </c>
      <c r="BA616" s="945">
        <v>-20.979999999999997</v>
      </c>
      <c r="BB616" s="945">
        <v>-2.59</v>
      </c>
      <c r="BC616" s="945">
        <v>-0.89</v>
      </c>
      <c r="BE616" s="666">
        <v>2013</v>
      </c>
      <c r="BF616" s="971">
        <f>IF(BE616&gt;2008,0,IF(BE616&gt;2001,1,IF(BE616&gt;1990,2,IF(BE616&gt;1980,3,IF(BE616&gt;1973,4,IF(BE616&gt;1970,5,IF(BE616&gt;1960,6,IF(BE616&gt;1958,7,IF(BE616&gt;1953,8,9)))))))))</f>
        <v>0</v>
      </c>
      <c r="BG616" s="955">
        <v>1.2</v>
      </c>
      <c r="BH616" s="937"/>
    </row>
    <row r="617" spans="1:60" ht="11.25" customHeight="1" x14ac:dyDescent="0.2">
      <c r="A617" s="944" t="s">
        <v>1595</v>
      </c>
      <c r="B617" s="948" t="s">
        <v>34</v>
      </c>
      <c r="C617" s="1013" t="s">
        <v>131</v>
      </c>
      <c r="D617" s="1013" t="s">
        <v>4354</v>
      </c>
      <c r="E617" s="792">
        <v>8</v>
      </c>
      <c r="F617" s="1227">
        <v>572</v>
      </c>
      <c r="G617" s="1170" t="s">
        <v>37</v>
      </c>
      <c r="H617" s="1170" t="s">
        <v>37</v>
      </c>
      <c r="I617" s="947">
        <v>57.15</v>
      </c>
      <c r="J617" s="703">
        <f>(M617/I617)*100</f>
        <v>3.2895888013998253</v>
      </c>
      <c r="K617" s="950">
        <v>0.47</v>
      </c>
      <c r="L617" s="960">
        <v>4</v>
      </c>
      <c r="M617" s="694">
        <f>K617*L617</f>
        <v>1.88</v>
      </c>
      <c r="N617" s="943" t="s">
        <v>320</v>
      </c>
      <c r="O617" s="795">
        <v>0.45</v>
      </c>
      <c r="P617" s="934">
        <v>43531</v>
      </c>
      <c r="Q617" s="934">
        <v>43553</v>
      </c>
      <c r="R617" s="694">
        <f>(K617-O617)/O617*100</f>
        <v>4.4444444444444366</v>
      </c>
      <c r="S617" s="759">
        <f>IF(INDEX(Historical!$D$7:$D$1439,MATCH(B617,Historical!$B$7:$B$1450,0))=0,"n/a",(INDEX(Historical!$C$7:$C$1439,MATCH(B617,Historical!$B$7:$B$1450,0))/INDEX(Historical!$D$7:$D$1439,MATCH(B617,Historical!$B$7:$B$1450,0))-1)*100)</f>
        <v>4.6511627906976827</v>
      </c>
      <c r="T617" s="759">
        <f>IF(INDEX(Historical!$F$7:$F$1432,MATCH(B617,Historical!$B$7:$B$1450,0))=0,"n/a",((INDEX(Historical!$C$7:$C$1439,MATCH(B617,Historical!$B$7:$B$1450,0))/INDEX(Historical!$F$7:$F$1432,MATCH(B617,Historical!$B$7:$B$1450,0)))^(1/3)-1)*100)</f>
        <v>4.8856246288386806</v>
      </c>
      <c r="U617" s="759">
        <f>IF(INDEX(Historical!$H$7:$H$1432,MATCH(B617,Historical!$B$7:$B$1450,0))=0,"n/a",((INDEX(Historical!$C$7:$C$1439,MATCH(B617,Historical!$B$7:$B$1450,0))/INDEX(Historical!$H$7:$H$1432,MATCH(B617,Historical!$B$7:$B$1450,0)))^(1/5)-1)*100)</f>
        <v>4.5639552591273169</v>
      </c>
      <c r="V617" s="759">
        <f>IF(INDEX(Historical!$O$7:$O$1432,MATCH(B617,Historical!$B$7:$B$1450,0))=0,"n/a",((INDEX(Historical!$C$7:$C$1439,MATCH(B617,Historical!$B$7:$B$1450,0))/INDEX(Historical!$O$7:$O$1432,MATCH(B617,Historical!$B$7:$B$1450,0)))^(1/10)-1)*100)</f>
        <v>3.3875584783562118</v>
      </c>
      <c r="W617" s="760">
        <f>IF(OR(U617&lt;=0,U617="n/a",V617&lt;=0,V617="n/a"),"n/a",U617/V617)</f>
        <v>1.3472698075287377</v>
      </c>
      <c r="X617" s="761">
        <f>IF(OR(AJ617&lt;=0,AJ617="n/a",U617&lt;=0,U617="n/a"),"n/a",U617/AJ617)</f>
        <v>1.5213184197091056</v>
      </c>
      <c r="Y617" s="706"/>
      <c r="Z617" s="703">
        <f>IF(OR(AC617&lt;0.01,AC617="n/a"),"n/a",M617/AC617*100)</f>
        <v>60.256410256410255</v>
      </c>
      <c r="AA617" s="959">
        <f>IF(OR(AC617&lt;0.01,AC617="n/a"),"n/a",I617/AC617)</f>
        <v>18.31730769230769</v>
      </c>
      <c r="AB617" s="960">
        <v>12</v>
      </c>
      <c r="AC617" s="938">
        <v>3.12</v>
      </c>
      <c r="AD617" s="938">
        <v>3.78</v>
      </c>
      <c r="AE617" s="938">
        <v>2.97</v>
      </c>
      <c r="AF617" s="938">
        <v>1.97</v>
      </c>
      <c r="AG617" s="938">
        <v>11</v>
      </c>
      <c r="AH617" s="938">
        <v>73.5</v>
      </c>
      <c r="AI617" s="938">
        <v>6.84</v>
      </c>
      <c r="AJ617" s="938">
        <v>3</v>
      </c>
      <c r="AK617" s="938">
        <v>4.91</v>
      </c>
      <c r="AL617" s="951">
        <v>29310</v>
      </c>
      <c r="AM617" s="945">
        <v>0.1</v>
      </c>
      <c r="AN617" s="938">
        <v>1.03</v>
      </c>
      <c r="AO617" s="802">
        <f>IF(U617="n/a","n/a",IF(AA617&lt;0,"n/a",IF(AA617="n/a","n/a",J617+U617-AA617)))</f>
        <v>-10.463763631780548</v>
      </c>
      <c r="AP617" s="803">
        <f>IF(U617="n/a","n/a",J617+U617)</f>
        <v>7.8535440605271418</v>
      </c>
      <c r="AQ617" s="961">
        <f>IF(OR(AC617&lt;0.01,AF617="n/a"),"n/a",(I617/SQRT(22.5*AC617*(I617/AF617))-1)*100)</f>
        <v>26.640516868893549</v>
      </c>
      <c r="AR617" s="703">
        <f>INDEX(Historical!$C$7:$C$1439,MATCH(B617,Historical!$B$7:$B$1450,0))*IF(AH617="n/a",1.03,IF(AH617&lt;0,1.01,IF(AH617&gt;10,1.1,(1+AH617/100))))</f>
        <v>1.9800000000000002</v>
      </c>
      <c r="AS617" s="959">
        <f>IF($AI617="n/a",1.03*AR617,IF($AI617&lt;0,1.01*AR617,IF($AI617&gt;10,1.1*AR617,(1+$AI617/100)*AR617)))</f>
        <v>2.1154320000000002</v>
      </c>
      <c r="AT617" s="959">
        <f>IF($AK617="n/a",1.03*AS617,IF($AK617&lt;0,1.01*AS617,IF($AK617&gt;10,1.1*AS617,(1+$AK617/100)*AS617)))</f>
        <v>2.2192997112000001</v>
      </c>
      <c r="AU617" s="959">
        <f>IF($AK617="n/a",1.03*AT617,IF($AK617&lt;0,1.01*AT617,IF($AK617&gt;10,1.1*AT617,(1+$AK617/100)*AT617)))</f>
        <v>2.3282673270199199</v>
      </c>
      <c r="AV617" s="959">
        <f>IF($AK617="n/a",1.03*AU617,IF($AK617&lt;0,1.01*AU617,IF($AK617&gt;10,1.1*AU617,(1+$AK617/100)*AU617)))</f>
        <v>2.4425852527765977</v>
      </c>
      <c r="AW617" s="703">
        <f>SUM(AR617:AV617)</f>
        <v>11.085584290996517</v>
      </c>
      <c r="AX617" s="810">
        <f>AW617/I617*100</f>
        <v>19.39734784076381</v>
      </c>
      <c r="AY617" s="1017">
        <v>0.36</v>
      </c>
      <c r="AZ617" s="945">
        <v>16.100000000000001</v>
      </c>
      <c r="BA617" s="945">
        <v>-7.2700000000000005</v>
      </c>
      <c r="BB617" s="945">
        <v>-4.71</v>
      </c>
      <c r="BC617" s="945">
        <v>0.38999999999999996</v>
      </c>
      <c r="BE617" s="666">
        <v>2012</v>
      </c>
      <c r="BF617" s="971">
        <f>IF(BE617&gt;2008,0,IF(BE617&gt;2001,1,IF(BE617&gt;1990,2,IF(BE617&gt;1980,3,IF(BE617&gt;1973,4,IF(BE617&gt;1970,5,IF(BE617&gt;1960,6,IF(BE617&gt;1958,7,IF(BE617&gt;1953,8,9)))))))))</f>
        <v>0</v>
      </c>
      <c r="BG617" s="955">
        <v>3.5000000000000004</v>
      </c>
      <c r="BH617" s="937"/>
    </row>
    <row r="618" spans="1:60" ht="11.25" customHeight="1" x14ac:dyDescent="0.2">
      <c r="A618" s="944" t="s">
        <v>1543</v>
      </c>
      <c r="B618" s="948" t="s">
        <v>1544</v>
      </c>
      <c r="C618" s="1013" t="s">
        <v>131</v>
      </c>
      <c r="D618" s="1013" t="s">
        <v>4356</v>
      </c>
      <c r="E618" s="792">
        <v>5</v>
      </c>
      <c r="F618" s="1227">
        <v>815</v>
      </c>
      <c r="G618" s="1227" t="s">
        <v>106</v>
      </c>
      <c r="H618" s="1227" t="s">
        <v>106</v>
      </c>
      <c r="I618" s="947">
        <v>22.93</v>
      </c>
      <c r="J618" s="703">
        <f>(M618/I618)*100</f>
        <v>7.361535106846925</v>
      </c>
      <c r="K618" s="950">
        <v>0.42199999999999999</v>
      </c>
      <c r="L618" s="960">
        <v>4</v>
      </c>
      <c r="M618" s="694">
        <f>K618*L618</f>
        <v>1.6879999999999999</v>
      </c>
      <c r="N618" s="943" t="s">
        <v>161</v>
      </c>
      <c r="O618" s="795">
        <v>0.42</v>
      </c>
      <c r="P618" s="939">
        <v>43097</v>
      </c>
      <c r="Q618" s="939">
        <v>43131</v>
      </c>
      <c r="R618" s="694">
        <f>(K618-O618)/O618*100</f>
        <v>0.47619047619047666</v>
      </c>
      <c r="S618" s="759">
        <f>IF(INDEX(Historical!$D$7:$D$1439,MATCH(B618,Historical!$B$7:$B$1450,0))=0,"n/a",(INDEX(Historical!$C$7:$C$1439,MATCH(B618,Historical!$B$7:$B$1450,0))/INDEX(Historical!$D$7:$D$1439,MATCH(B618,Historical!$B$7:$B$1450,0))-1)*100)</f>
        <v>0.4761904761904745</v>
      </c>
      <c r="T618" s="759">
        <f>IF(INDEX(Historical!$F$7:$F$1432,MATCH(B618,Historical!$B$7:$B$1450,0))=0,"n/a",((INDEX(Historical!$C$7:$C$1439,MATCH(B618,Historical!$B$7:$B$1450,0))/INDEX(Historical!$F$7:$F$1432,MATCH(B618,Historical!$B$7:$B$1450,0)))^(1/3)-1)*100)</f>
        <v>5.7093505144201862</v>
      </c>
      <c r="U618" s="759">
        <f>IF(INDEX(Historical!$H$7:$H$1432,MATCH(B618,Historical!$B$7:$B$1450,0))=0,"n/a",((INDEX(Historical!$C$7:$C$1439,MATCH(B618,Historical!$B$7:$B$1450,0))/INDEX(Historical!$H$7:$H$1432,MATCH(B618,Historical!$B$7:$B$1450,0)))^(1/5)-1)*100)</f>
        <v>40.121405250166319</v>
      </c>
      <c r="V618" s="759" t="str">
        <f>IF(INDEX(Historical!$O$7:$O$1432,MATCH(B618,Historical!$B$7:$B$1450,0))=0,"n/a",((INDEX(Historical!$C$7:$C$1439,MATCH(B618,Historical!$B$7:$B$1450,0))/INDEX(Historical!$O$7:$O$1432,MATCH(B618,Historical!$B$7:$B$1450,0)))^(1/10)-1)*100)</f>
        <v>n/a</v>
      </c>
      <c r="W618" s="760" t="str">
        <f>IF(OR(U618&lt;=0,U618="n/a",V618&lt;=0,V618="n/a"),"n/a",U618/V618)</f>
        <v>n/a</v>
      </c>
      <c r="X618" s="761">
        <f>IF(OR(AJ618&lt;=0,AJ618="n/a",U618&lt;=0,U618="n/a"),"n/a",U618/AJ618)</f>
        <v>1.1697202696841491</v>
      </c>
      <c r="Y618" s="714"/>
      <c r="Z618" s="703" t="str">
        <f>IF(OR(AC618&lt;0.01,AC618="n/a"),"n/a",M618/AC618*100)</f>
        <v>n/a</v>
      </c>
      <c r="AA618" s="959" t="str">
        <f>IF(OR(AC618&lt;0.01,AC618="n/a"),"n/a",I618/AC618)</f>
        <v>n/a</v>
      </c>
      <c r="AB618" s="960">
        <v>12</v>
      </c>
      <c r="AC618" s="938">
        <v>-0.22</v>
      </c>
      <c r="AD618" s="938" t="s">
        <v>137</v>
      </c>
      <c r="AE618" s="938">
        <v>4.68</v>
      </c>
      <c r="AF618" s="938">
        <v>2.48</v>
      </c>
      <c r="AG618" s="938" t="s">
        <v>137</v>
      </c>
      <c r="AH618" s="938">
        <v>820.1</v>
      </c>
      <c r="AI618" s="938">
        <v>124.10000000000001</v>
      </c>
      <c r="AJ618" s="938">
        <v>34.300000000000004</v>
      </c>
      <c r="AK618" s="938">
        <v>30</v>
      </c>
      <c r="AL618" s="951">
        <v>2370</v>
      </c>
      <c r="AM618" s="945">
        <v>1.3</v>
      </c>
      <c r="AN618" s="938">
        <v>2.4700000000000002</v>
      </c>
      <c r="AO618" s="802" t="str">
        <f>IF(U618="n/a","n/a",IF(AA618&lt;0,"n/a",IF(AA618="n/a","n/a",J618+U618-AA618)))</f>
        <v>n/a</v>
      </c>
      <c r="AP618" s="803">
        <f>IF(U618="n/a","n/a",J618+U618)</f>
        <v>47.482940357013241</v>
      </c>
      <c r="AQ618" s="961" t="str">
        <f>IF(OR(AC618&lt;0.01,AF618="n/a"),"n/a",(I618/SQRT(22.5*AC618*(I618/AF618))-1)*100)</f>
        <v>n/a</v>
      </c>
      <c r="AR618" s="703">
        <f>INDEX(Historical!$C$7:$C$1439,MATCH(B618,Historical!$B$7:$B$1450,0))*IF(AH618="n/a",1.03,IF(AH618&lt;0,1.01,IF(AH618&gt;10,1.1,(1+AH618/100))))</f>
        <v>1.8568</v>
      </c>
      <c r="AS618" s="959">
        <f>IF($AI618="n/a",1.03*AR618,IF($AI618&lt;0,1.01*AR618,IF($AI618&gt;10,1.1*AR618,(1+$AI618/100)*AR618)))</f>
        <v>2.0424800000000003</v>
      </c>
      <c r="AT618" s="959">
        <f>IF($AK618="n/a",1.03*AS618,IF($AK618&lt;0,1.01*AS618,IF($AK618&gt;10,1.1*AS618,(1+$AK618/100)*AS618)))</f>
        <v>2.2467280000000005</v>
      </c>
      <c r="AU618" s="959">
        <f>IF($AK618="n/a",1.03*AT618,IF($AK618&lt;0,1.01*AT618,IF($AK618&gt;10,1.1*AT618,(1+$AK618/100)*AT618)))</f>
        <v>2.471400800000001</v>
      </c>
      <c r="AV618" s="959">
        <f>IF($AK618="n/a",1.03*AU618,IF($AK618&lt;0,1.01*AU618,IF($AK618&gt;10,1.1*AU618,(1+$AK618/100)*AU618)))</f>
        <v>2.7185408800000013</v>
      </c>
      <c r="AW618" s="703">
        <f>SUM(AR618:AV618)</f>
        <v>11.335949680000002</v>
      </c>
      <c r="AX618" s="810">
        <f>AW618/I618*100</f>
        <v>49.437198778892295</v>
      </c>
      <c r="AY618" s="1017">
        <v>1.0900000000000001</v>
      </c>
      <c r="AZ618" s="945">
        <v>33.08</v>
      </c>
      <c r="BA618" s="945">
        <v>-5.79</v>
      </c>
      <c r="BB618" s="945">
        <v>0.38</v>
      </c>
      <c r="BC618" s="945">
        <v>7.9699999999999989</v>
      </c>
      <c r="BE618" s="666">
        <v>2014</v>
      </c>
      <c r="BF618" s="971">
        <f>IF(BE618&gt;2008,0,IF(BE618&gt;2001,1,IF(BE618&gt;1990,2,IF(BE618&gt;1980,3,IF(BE618&gt;1973,4,IF(BE618&gt;1970,5,IF(BE618&gt;1960,6,IF(BE618&gt;1958,7,IF(BE618&gt;1953,8,9)))))))))</f>
        <v>0</v>
      </c>
      <c r="BG618" s="955" t="s">
        <v>137</v>
      </c>
      <c r="BH618" s="937"/>
    </row>
    <row r="619" spans="1:60" ht="11.25" customHeight="1" x14ac:dyDescent="0.2">
      <c r="A619" s="936" t="s">
        <v>318</v>
      </c>
      <c r="B619" s="948" t="s">
        <v>319</v>
      </c>
      <c r="C619" s="1013" t="s">
        <v>128</v>
      </c>
      <c r="D619" s="1013" t="s">
        <v>4373</v>
      </c>
      <c r="E619" s="792">
        <v>47</v>
      </c>
      <c r="F619" s="1227">
        <v>42</v>
      </c>
      <c r="G619" s="1159" t="s">
        <v>115</v>
      </c>
      <c r="H619" s="1159" t="s">
        <v>115</v>
      </c>
      <c r="I619" s="938">
        <v>127.81</v>
      </c>
      <c r="J619" s="703">
        <f>(M619/I619)*100</f>
        <v>2.9888115170956886</v>
      </c>
      <c r="K619" s="950">
        <v>0.95499999999999996</v>
      </c>
      <c r="L619" s="960">
        <v>4</v>
      </c>
      <c r="M619" s="694">
        <f>K619*L619</f>
        <v>3.82</v>
      </c>
      <c r="N619" s="943" t="s">
        <v>320</v>
      </c>
      <c r="O619" s="795">
        <v>0.92749999999999999</v>
      </c>
      <c r="P619" s="934">
        <v>43622</v>
      </c>
      <c r="Q619" s="934">
        <v>43644</v>
      </c>
      <c r="R619" s="694">
        <f>(K619-O619)/O619*100</f>
        <v>2.9649595687331503</v>
      </c>
      <c r="S619" s="759">
        <f>IF(INDEX(Historical!$D$7:$D$1439,MATCH(B619,Historical!$B$7:$B$1450,0))=0,"n/a",(INDEX(Historical!$C$7:$C$1439,MATCH(B619,Historical!$B$7:$B$1450,0))/INDEX(Historical!$D$7:$D$1439,MATCH(B619,Historical!$B$7:$B$1450,0))-1)*100)</f>
        <v>11.235955056179758</v>
      </c>
      <c r="T619" s="759">
        <f>IF(INDEX(Historical!$F$7:$F$1432,MATCH(B619,Historical!$B$7:$B$1450,0))=0,"n/a",((INDEX(Historical!$C$7:$C$1439,MATCH(B619,Historical!$B$7:$B$1450,0))/INDEX(Historical!$F$7:$F$1432,MATCH(B619,Historical!$B$7:$B$1450,0)))^(1/3)-1)*100)</f>
        <v>8.4703733566916295</v>
      </c>
      <c r="U619" s="759">
        <f>IF(INDEX(Historical!$H$7:$H$1432,MATCH(B619,Historical!$B$7:$B$1450,0))=0,"n/a",((INDEX(Historical!$C$7:$C$1439,MATCH(B619,Historical!$B$7:$B$1450,0))/INDEX(Historical!$H$7:$H$1432,MATCH(B619,Historical!$B$7:$B$1450,0)))^(1/5)-1)*100)</f>
        <v>9.4113037287753887</v>
      </c>
      <c r="V619" s="759">
        <f>IF(INDEX(Historical!$O$7:$O$1432,MATCH(B619,Historical!$B$7:$B$1450,0))=0,"n/a",((INDEX(Historical!$C$7:$C$1439,MATCH(B619,Historical!$B$7:$B$1450,0))/INDEX(Historical!$O$7:$O$1432,MATCH(B619,Historical!$B$7:$B$1450,0)))^(1/10)-1)*100)</f>
        <v>8.0334699791991149</v>
      </c>
      <c r="W619" s="760">
        <f>IF(OR(U619&lt;=0,U619="n/a",V619&lt;=0,V619="n/a"),"n/a",U619/V619)</f>
        <v>1.1715116572469764</v>
      </c>
      <c r="X619" s="761">
        <f>IF(OR(AJ619&lt;=0,AJ619="n/a",U619&lt;=0,U619="n/a"),"n/a",U619/AJ619)</f>
        <v>0.61916471899838088</v>
      </c>
      <c r="Y619" s="722"/>
      <c r="Z619" s="703">
        <f>IF(OR(AC619&lt;0.01,AC619="n/a"),"n/a",M619/AC619*100)</f>
        <v>45.260663507109008</v>
      </c>
      <c r="AA619" s="959">
        <f>IF(OR(AC619&lt;0.01,AC619="n/a"),"n/a",I619/AC619)</f>
        <v>15.143364928909953</v>
      </c>
      <c r="AB619" s="960">
        <v>12</v>
      </c>
      <c r="AC619" s="938">
        <v>8.44</v>
      </c>
      <c r="AD619" s="938">
        <v>4.13</v>
      </c>
      <c r="AE619" s="938">
        <v>2.8</v>
      </c>
      <c r="AF619" s="938">
        <v>13.1</v>
      </c>
      <c r="AG619" s="938">
        <v>96.7</v>
      </c>
      <c r="AH619" s="938">
        <v>71.3</v>
      </c>
      <c r="AI619" s="938">
        <v>8.0399999999999991</v>
      </c>
      <c r="AJ619" s="938">
        <v>15.2</v>
      </c>
      <c r="AK619" s="938">
        <v>3.75</v>
      </c>
      <c r="AL619" s="951">
        <v>182800</v>
      </c>
      <c r="AM619" s="945">
        <v>0.1</v>
      </c>
      <c r="AN619" s="938">
        <v>2.2400000000000002</v>
      </c>
      <c r="AO619" s="802">
        <f>IF(U619="n/a","n/a",IF(AA619&lt;0,"n/a",IF(AA619="n/a","n/a",J619+U619-AA619)))</f>
        <v>-2.7432496830388757</v>
      </c>
      <c r="AP619" s="803">
        <f>IF(U619="n/a","n/a",J619+U619)</f>
        <v>12.400115245871078</v>
      </c>
      <c r="AQ619" s="961">
        <f>IF(OR(AC619&lt;0.01,AF619="n/a"),"n/a",(I619/SQRT(22.5*AC619*(I619/AF619))-1)*100)</f>
        <v>196.93102870585983</v>
      </c>
      <c r="AR619" s="703">
        <f>INDEX(Historical!$C$7:$C$1439,MATCH(B619,Historical!$B$7:$B$1450,0))*IF(AH619="n/a",1.03,IF(AH619&lt;0,1.01,IF(AH619&gt;10,1.1,(1+AH619/100))))</f>
        <v>3.8115000000000001</v>
      </c>
      <c r="AS619" s="959">
        <f>IF($AI619="n/a",1.03*AR619,IF($AI619&lt;0,1.01*AR619,IF($AI619&gt;10,1.1*AR619,(1+$AI619/100)*AR619)))</f>
        <v>4.1179446000000004</v>
      </c>
      <c r="AT619" s="959">
        <f>IF($AK619="n/a",1.03*AS619,IF($AK619&lt;0,1.01*AS619,IF($AK619&gt;10,1.1*AS619,(1+$AK619/100)*AS619)))</f>
        <v>4.2723675225000006</v>
      </c>
      <c r="AU619" s="959">
        <f>IF($AK619="n/a",1.03*AT619,IF($AK619&lt;0,1.01*AT619,IF($AK619&gt;10,1.1*AT619,(1+$AK619/100)*AT619)))</f>
        <v>4.432581304593751</v>
      </c>
      <c r="AV619" s="959">
        <f>IF($AK619="n/a",1.03*AU619,IF($AK619&lt;0,1.01*AU619,IF($AK619&gt;10,1.1*AU619,(1+$AK619/100)*AU619)))</f>
        <v>4.5988031035160173</v>
      </c>
      <c r="AW619" s="703">
        <f>SUM(AR619:AV619)</f>
        <v>21.233196530609767</v>
      </c>
      <c r="AX619" s="810">
        <f>AW619/I619*100</f>
        <v>16.613094852210132</v>
      </c>
      <c r="AY619" s="1017">
        <v>0.6</v>
      </c>
      <c r="AZ619" s="945">
        <v>22.27</v>
      </c>
      <c r="BA619" s="945">
        <v>-5.5</v>
      </c>
      <c r="BB619" s="945">
        <v>-2.94</v>
      </c>
      <c r="BC619" s="945">
        <v>6.3299999999999992</v>
      </c>
      <c r="BE619" s="666">
        <v>1973</v>
      </c>
      <c r="BF619" s="971">
        <f>IF(BE619&gt;2008,0,IF(BE619&gt;2001,1,IF(BE619&gt;1990,2,IF(BE619&gt;1980,3,IF(BE619&gt;1973,4,IF(BE619&gt;1970,5,IF(BE619&gt;1960,6,IF(BE619&gt;1958,7,IF(BE619&gt;1953,8,9)))))))))</f>
        <v>5</v>
      </c>
      <c r="BG619" s="955">
        <v>17</v>
      </c>
      <c r="BH619" s="937"/>
    </row>
    <row r="620" spans="1:60" ht="11.25" customHeight="1" x14ac:dyDescent="0.2">
      <c r="A620" s="936" t="s">
        <v>1557</v>
      </c>
      <c r="B620" s="948" t="s">
        <v>1558</v>
      </c>
      <c r="C620" s="1013" t="s">
        <v>247</v>
      </c>
      <c r="D620" s="1013" t="s">
        <v>4390</v>
      </c>
      <c r="E620" s="792">
        <v>10</v>
      </c>
      <c r="F620" s="1227">
        <v>319</v>
      </c>
      <c r="G620" s="1171" t="s">
        <v>106</v>
      </c>
      <c r="H620" s="1171" t="s">
        <v>106</v>
      </c>
      <c r="I620" s="947">
        <v>17.37</v>
      </c>
      <c r="J620" s="703">
        <f>(M620/I620)*100</f>
        <v>6.2176165803108807</v>
      </c>
      <c r="K620" s="950">
        <v>0.27</v>
      </c>
      <c r="L620" s="960">
        <v>4</v>
      </c>
      <c r="M620" s="694">
        <f>K620*L620</f>
        <v>1.08</v>
      </c>
      <c r="N620" s="943" t="s">
        <v>973</v>
      </c>
      <c r="O620" s="795">
        <v>0.25</v>
      </c>
      <c r="P620" s="660">
        <v>43314</v>
      </c>
      <c r="Q620" s="660">
        <v>43322</v>
      </c>
      <c r="R620" s="694">
        <f>(K620-O620)/O620*100</f>
        <v>8.0000000000000071</v>
      </c>
      <c r="S620" s="759">
        <f>IF(INDEX(Historical!$D$7:$D$1439,MATCH(B620,Historical!$B$7:$B$1450,0))=0,"n/a",(INDEX(Historical!$C$7:$C$1439,MATCH(B620,Historical!$B$7:$B$1450,0))/INDEX(Historical!$D$7:$D$1439,MATCH(B620,Historical!$B$7:$B$1450,0))-1)*100)</f>
        <v>31.645569620253156</v>
      </c>
      <c r="T620" s="759">
        <f>IF(INDEX(Historical!$F$7:$F$1432,MATCH(B620,Historical!$B$7:$B$1450,0))=0,"n/a",((INDEX(Historical!$C$7:$C$1439,MATCH(B620,Historical!$B$7:$B$1450,0))/INDEX(Historical!$F$7:$F$1432,MATCH(B620,Historical!$B$7:$B$1450,0)))^(1/3)-1)*100)</f>
        <v>13.568615187108213</v>
      </c>
      <c r="U620" s="759">
        <f>IF(INDEX(Historical!$H$7:$H$1432,MATCH(B620,Historical!$B$7:$B$1450,0))=0,"n/a",((INDEX(Historical!$C$7:$C$1439,MATCH(B620,Historical!$B$7:$B$1450,0))/INDEX(Historical!$H$7:$H$1432,MATCH(B620,Historical!$B$7:$B$1450,0)))^(1/5)-1)*100)</f>
        <v>10.197228772148016</v>
      </c>
      <c r="V620" s="759" t="str">
        <f>IF(INDEX(Historical!$O$7:$O$1432,MATCH(B620,Historical!$B$7:$B$1450,0))=0,"n/a",((INDEX(Historical!$C$7:$C$1439,MATCH(B620,Historical!$B$7:$B$1450,0))/INDEX(Historical!$O$7:$O$1432,MATCH(B620,Historical!$B$7:$B$1450,0)))^(1/10)-1)*100)</f>
        <v>n/a</v>
      </c>
      <c r="W620" s="760" t="str">
        <f>IF(OR(U620&lt;=0,U620="n/a",V620&lt;=0,V620="n/a"),"n/a",U620/V620)</f>
        <v>n/a</v>
      </c>
      <c r="X620" s="761">
        <f>IF(OR(AJ620&lt;=0,AJ620="n/a",U620&lt;=0,U620="n/a"),"n/a",U620/AJ620)</f>
        <v>0.65788572723535588</v>
      </c>
      <c r="Y620" s="717"/>
      <c r="Z620" s="703">
        <f>IF(OR(AC620&lt;0.01,AC620="n/a"),"n/a",M620/AC620*100)</f>
        <v>72.483221476510067</v>
      </c>
      <c r="AA620" s="959">
        <f>IF(OR(AC620&lt;0.01,AC620="n/a"),"n/a",I620/AC620)</f>
        <v>11.65771812080537</v>
      </c>
      <c r="AB620" s="960">
        <v>3</v>
      </c>
      <c r="AC620" s="938">
        <v>1.49</v>
      </c>
      <c r="AD620" s="938">
        <v>1.53</v>
      </c>
      <c r="AE620" s="938">
        <v>1.24</v>
      </c>
      <c r="AF620" s="938">
        <v>2.57</v>
      </c>
      <c r="AG620" s="938">
        <v>31.7</v>
      </c>
      <c r="AH620" s="938">
        <v>8.1</v>
      </c>
      <c r="AI620" s="938">
        <v>5.4399999999999995</v>
      </c>
      <c r="AJ620" s="938">
        <v>15.5</v>
      </c>
      <c r="AK620" s="938">
        <v>7.39</v>
      </c>
      <c r="AL620" s="951">
        <v>343.17</v>
      </c>
      <c r="AM620" s="945">
        <v>3.84</v>
      </c>
      <c r="AN620" s="938">
        <v>0</v>
      </c>
      <c r="AO620" s="802">
        <f>IF(U620="n/a","n/a",IF(AA620&lt;0,"n/a",IF(AA620="n/a","n/a",J620+U620-AA620)))</f>
        <v>4.7571272316535271</v>
      </c>
      <c r="AP620" s="803">
        <f>IF(U620="n/a","n/a",J620+U620)</f>
        <v>16.414845352458897</v>
      </c>
      <c r="AQ620" s="961">
        <f>IF(OR(AC620&lt;0.01,AF620="n/a"),"n/a",(I620/SQRT(22.5*AC620*(I620/AF620))-1)*100)</f>
        <v>15.393694359729126</v>
      </c>
      <c r="AR620" s="703">
        <f>INDEX(Historical!$C$7:$C$1439,MATCH(B620,Historical!$B$7:$B$1450,0))*IF(AH620="n/a",1.03,IF(AH620&lt;0,1.01,IF(AH620&gt;10,1.1,(1+AH620/100))))</f>
        <v>1.1242399999999999</v>
      </c>
      <c r="AS620" s="959">
        <f>IF($AI620="n/a",1.03*AR620,IF($AI620&lt;0,1.01*AR620,IF($AI620&gt;10,1.1*AR620,(1+$AI620/100)*AR620)))</f>
        <v>1.1853986559999998</v>
      </c>
      <c r="AT620" s="959">
        <f>IF($AK620="n/a",1.03*AS620,IF($AK620&lt;0,1.01*AS620,IF($AK620&gt;10,1.1*AS620,(1+$AK620/100)*AS620)))</f>
        <v>1.2729996166783999</v>
      </c>
      <c r="AU620" s="959">
        <f>IF($AK620="n/a",1.03*AT620,IF($AK620&lt;0,1.01*AT620,IF($AK620&gt;10,1.1*AT620,(1+$AK620/100)*AT620)))</f>
        <v>1.3670742883509337</v>
      </c>
      <c r="AV620" s="959">
        <f>IF($AK620="n/a",1.03*AU620,IF($AK620&lt;0,1.01*AU620,IF($AK620&gt;10,1.1*AU620,(1+$AK620/100)*AU620)))</f>
        <v>1.4681010782600679</v>
      </c>
      <c r="AW620" s="703">
        <f>SUM(AR620:AV620)</f>
        <v>6.4178136392894007</v>
      </c>
      <c r="AX620" s="810">
        <f>AW620/I620*100</f>
        <v>36.947689345362122</v>
      </c>
      <c r="AY620" s="1017">
        <v>0.52</v>
      </c>
      <c r="AZ620" s="945">
        <v>15.8</v>
      </c>
      <c r="BA620" s="945">
        <v>-55.35</v>
      </c>
      <c r="BB620" s="945">
        <v>3.62</v>
      </c>
      <c r="BC620" s="945">
        <v>-20.8</v>
      </c>
      <c r="BE620" s="666">
        <v>2009</v>
      </c>
      <c r="BF620" s="971">
        <f>IF(BE620&gt;2008,0,IF(BE620&gt;2001,1,IF(BE620&gt;1990,2,IF(BE620&gt;1980,3,IF(BE620&gt;1973,4,IF(BE620&gt;1970,5,IF(BE620&gt;1960,6,IF(BE620&gt;1958,7,IF(BE620&gt;1953,8,9)))))))))</f>
        <v>0</v>
      </c>
      <c r="BG620" s="955">
        <v>27</v>
      </c>
      <c r="BH620" s="937"/>
    </row>
    <row r="621" spans="1:60" ht="11.25" customHeight="1" x14ac:dyDescent="0.2">
      <c r="A621" s="936" t="s">
        <v>3899</v>
      </c>
      <c r="B621" s="948" t="s">
        <v>3900</v>
      </c>
      <c r="C621" s="1013" t="s">
        <v>108</v>
      </c>
      <c r="D621" s="1013" t="s">
        <v>4365</v>
      </c>
      <c r="E621" s="792">
        <v>6</v>
      </c>
      <c r="F621" s="1227">
        <v>753</v>
      </c>
      <c r="G621" s="1227" t="s">
        <v>106</v>
      </c>
      <c r="H621" s="1227" t="s">
        <v>106</v>
      </c>
      <c r="I621" s="947">
        <v>54.19</v>
      </c>
      <c r="J621" s="703">
        <f>(M621/I621)*100</f>
        <v>2.2144307067724673</v>
      </c>
      <c r="K621" s="950">
        <v>0.3</v>
      </c>
      <c r="L621" s="960">
        <v>4</v>
      </c>
      <c r="M621" s="694">
        <f>K621*L621</f>
        <v>1.2</v>
      </c>
      <c r="N621" s="943" t="s">
        <v>3977</v>
      </c>
      <c r="O621" s="795">
        <v>0.25</v>
      </c>
      <c r="P621" s="934">
        <v>43472</v>
      </c>
      <c r="Q621" s="934">
        <v>43487</v>
      </c>
      <c r="R621" s="694">
        <f>(K621-O621)/O621*100</f>
        <v>19.999999999999996</v>
      </c>
      <c r="S621" s="759">
        <f>IF(INDEX(Historical!$D$7:$D$1439,MATCH(B621,Historical!$B$7:$B$1450,0))=0,"n/a",(INDEX(Historical!$C$7:$C$1439,MATCH(B621,Historical!$B$7:$B$1450,0))/INDEX(Historical!$D$7:$D$1439,MATCH(B621,Historical!$B$7:$B$1450,0))-1)*100)</f>
        <v>17.499999999999982</v>
      </c>
      <c r="T621" s="759">
        <f>IF(INDEX(Historical!$F$7:$F$1432,MATCH(B621,Historical!$B$7:$B$1450,0))=0,"n/a",((INDEX(Historical!$C$7:$C$1439,MATCH(B621,Historical!$B$7:$B$1450,0))/INDEX(Historical!$F$7:$F$1432,MATCH(B621,Historical!$B$7:$B$1450,0)))^(1/3)-1)*100)</f>
        <v>26.898554176646329</v>
      </c>
      <c r="U621" s="759" t="str">
        <f>IF(INDEX(Historical!$H$7:$H$1432,MATCH(B621,Historical!$B$7:$B$1450,0))=0,"n/a",((INDEX(Historical!$C$7:$C$1439,MATCH(B621,Historical!$B$7:$B$1450,0))/INDEX(Historical!$H$7:$H$1432,MATCH(B621,Historical!$B$7:$B$1450,0)))^(1/5)-1)*100)</f>
        <v>n/a</v>
      </c>
      <c r="V621" s="759">
        <f>IF(INDEX(Historical!$O$7:$O$1432,MATCH(B621,Historical!$B$7:$B$1450,0))=0,"n/a",((INDEX(Historical!$C$7:$C$1439,MATCH(B621,Historical!$B$7:$B$1450,0))/INDEX(Historical!$O$7:$O$1432,MATCH(B621,Historical!$B$7:$B$1450,0)))^(1/10)-1)*100)</f>
        <v>7.1773462536293131</v>
      </c>
      <c r="W621" s="760" t="str">
        <f>IF(OR(U621&lt;=0,U621="n/a",V621&lt;=0,V621="n/a"),"n/a",U621/V621)</f>
        <v>n/a</v>
      </c>
      <c r="X621" s="761" t="str">
        <f>IF(OR(AJ621&lt;=0,AJ621="n/a",U621&lt;=0,U621="n/a"),"n/a",U621/AJ621)</f>
        <v>n/a</v>
      </c>
      <c r="Y621" s="714"/>
      <c r="Z621" s="703">
        <f>IF(OR(AC621&lt;0.01,AC621="n/a"),"n/a",M621/AC621*100)</f>
        <v>24.242424242424239</v>
      </c>
      <c r="AA621" s="959">
        <f>IF(OR(AC621&lt;0.01,AC621="n/a"),"n/a",I621/AC621)</f>
        <v>10.947474747474747</v>
      </c>
      <c r="AB621" s="960">
        <v>12</v>
      </c>
      <c r="AC621" s="938">
        <v>4.95</v>
      </c>
      <c r="AD621" s="938">
        <v>1.1000000000000001</v>
      </c>
      <c r="AE621" s="938">
        <v>3.77</v>
      </c>
      <c r="AF621" s="938">
        <v>1.91</v>
      </c>
      <c r="AG621" s="938">
        <v>17.100000000000001</v>
      </c>
      <c r="AH621" s="938">
        <v>37.299999999999997</v>
      </c>
      <c r="AI621" s="938">
        <v>4.54</v>
      </c>
      <c r="AJ621" s="938">
        <v>26.700000000000003</v>
      </c>
      <c r="AK621" s="938">
        <v>10</v>
      </c>
      <c r="AL621" s="951">
        <v>821.33</v>
      </c>
      <c r="AM621" s="945">
        <v>2.2999999999999998</v>
      </c>
      <c r="AN621" s="938">
        <v>0.23</v>
      </c>
      <c r="AO621" s="802" t="str">
        <f>IF(U621="n/a","n/a",IF(AA621&lt;0,"n/a",IF(AA621="n/a","n/a",J621+U621-AA621)))</f>
        <v>n/a</v>
      </c>
      <c r="AP621" s="803" t="str">
        <f>IF(U621="n/a","n/a",J621+U621)</f>
        <v>n/a</v>
      </c>
      <c r="AQ621" s="961">
        <f>IF(OR(AC621&lt;0.01,AF621="n/a"),"n/a",(I621/SQRT(22.5*AC621*(I621/AF621))-1)*100)</f>
        <v>-3.5988087494609355</v>
      </c>
      <c r="AR621" s="703">
        <f>INDEX(Historical!$C$7:$C$1439,MATCH(B621,Historical!$B$7:$B$1450,0))*IF(AH621="n/a",1.03,IF(AH621&lt;0,1.01,IF(AH621&gt;10,1.1,(1+AH621/100))))</f>
        <v>1.034</v>
      </c>
      <c r="AS621" s="959">
        <f>IF($AI621="n/a",1.03*AR621,IF($AI621&lt;0,1.01*AR621,IF($AI621&gt;10,1.1*AR621,(1+$AI621/100)*AR621)))</f>
        <v>1.0809436000000001</v>
      </c>
      <c r="AT621" s="959">
        <f>IF($AK621="n/a",1.03*AS621,IF($AK621&lt;0,1.01*AS621,IF($AK621&gt;10,1.1*AS621,(1+$AK621/100)*AS621)))</f>
        <v>1.1890379600000003</v>
      </c>
      <c r="AU621" s="959">
        <f>IF($AK621="n/a",1.03*AT621,IF($AK621&lt;0,1.01*AT621,IF($AK621&gt;10,1.1*AT621,(1+$AK621/100)*AT621)))</f>
        <v>1.3079417560000004</v>
      </c>
      <c r="AV621" s="959">
        <f>IF($AK621="n/a",1.03*AU621,IF($AK621&lt;0,1.01*AU621,IF($AK621&gt;10,1.1*AU621,(1+$AK621/100)*AU621)))</f>
        <v>1.4387359316000006</v>
      </c>
      <c r="AW621" s="703">
        <f>SUM(AR621:AV621)</f>
        <v>6.0506592476000005</v>
      </c>
      <c r="AX621" s="810">
        <f>AW621/I621*100</f>
        <v>11.165638028418529</v>
      </c>
      <c r="AY621" s="1017">
        <v>1.2</v>
      </c>
      <c r="AZ621" s="945">
        <v>35.93</v>
      </c>
      <c r="BA621" s="945">
        <v>-15.52</v>
      </c>
      <c r="BB621" s="945">
        <v>13.170000000000002</v>
      </c>
      <c r="BC621" s="945">
        <v>12.120000000000001</v>
      </c>
      <c r="BE621" s="666">
        <v>2014</v>
      </c>
      <c r="BF621" s="971">
        <f>IF(BE621&gt;2008,0,IF(BE621&gt;2001,1,IF(BE621&gt;1990,2,IF(BE621&gt;1980,3,IF(BE621&gt;1973,4,IF(BE621&gt;1970,5,IF(BE621&gt;1960,6,IF(BE621&gt;1958,7,IF(BE621&gt;1953,8,9)))))))))</f>
        <v>0</v>
      </c>
      <c r="BG621" s="955">
        <v>1.7000000000000002</v>
      </c>
      <c r="BH621" s="937"/>
    </row>
    <row r="622" spans="1:60" ht="11.25" customHeight="1" x14ac:dyDescent="0.2">
      <c r="A622" s="936" t="s">
        <v>1559</v>
      </c>
      <c r="B622" s="948" t="s">
        <v>1560</v>
      </c>
      <c r="C622" s="1013" t="s">
        <v>154</v>
      </c>
      <c r="D622" s="1013" t="s">
        <v>4375</v>
      </c>
      <c r="E622" s="792">
        <v>9</v>
      </c>
      <c r="F622" s="1227">
        <v>421</v>
      </c>
      <c r="G622" s="1237" t="s">
        <v>37</v>
      </c>
      <c r="H622" s="1237" t="s">
        <v>37</v>
      </c>
      <c r="I622" s="947">
        <v>38.840000000000003</v>
      </c>
      <c r="J622" s="703">
        <f>(M622/I622)*100</f>
        <v>3.7075180226570539</v>
      </c>
      <c r="K622" s="950">
        <v>0.36</v>
      </c>
      <c r="L622" s="960">
        <v>4</v>
      </c>
      <c r="M622" s="694">
        <f>K622*L622</f>
        <v>1.44</v>
      </c>
      <c r="N622" s="943" t="s">
        <v>119</v>
      </c>
      <c r="O622" s="795">
        <v>0.34</v>
      </c>
      <c r="P622" s="934">
        <v>43496</v>
      </c>
      <c r="Q622" s="934">
        <v>43525</v>
      </c>
      <c r="R622" s="694">
        <f>(K622-O622)/O622*100</f>
        <v>5.8823529411764595</v>
      </c>
      <c r="S622" s="759">
        <f>IF(INDEX(Historical!$D$7:$D$1439,MATCH(B622,Historical!$B$7:$B$1450,0))=0,"n/a",(INDEX(Historical!$C$7:$C$1439,MATCH(B622,Historical!$B$7:$B$1450,0))/INDEX(Historical!$D$7:$D$1439,MATCH(B622,Historical!$B$7:$B$1450,0))-1)*100)</f>
        <v>6.25</v>
      </c>
      <c r="T622" s="759">
        <f>IF(INDEX(Historical!$F$7:$F$1432,MATCH(B622,Historical!$B$7:$B$1450,0))=0,"n/a",((INDEX(Historical!$C$7:$C$1439,MATCH(B622,Historical!$B$7:$B$1450,0))/INDEX(Historical!$F$7:$F$1432,MATCH(B622,Historical!$B$7:$B$1450,0)))^(1/3)-1)*100)</f>
        <v>6.6858844342181811</v>
      </c>
      <c r="U622" s="759">
        <f>IF(INDEX(Historical!$H$7:$H$1432,MATCH(B622,Historical!$B$7:$B$1450,0))=0,"n/a",((INDEX(Historical!$C$7:$C$1439,MATCH(B622,Historical!$B$7:$B$1450,0))/INDEX(Historical!$H$7:$H$1432,MATCH(B622,Historical!$B$7:$B$1450,0)))^(1/5)-1)*100)</f>
        <v>7.2145025900850923</v>
      </c>
      <c r="V622" s="759">
        <f>IF(INDEX(Historical!$O$7:$O$1432,MATCH(B622,Historical!$B$7:$B$1450,0))=0,"n/a",((INDEX(Historical!$C$7:$C$1439,MATCH(B622,Historical!$B$7:$B$1450,0))/INDEX(Historical!$O$7:$O$1432,MATCH(B622,Historical!$B$7:$B$1450,0)))^(1/10)-1)*100)</f>
        <v>0.60808760979120802</v>
      </c>
      <c r="W622" s="760">
        <f>IF(OR(U622&lt;=0,U622="n/a",V622&lt;=0,V622="n/a"),"n/a",U622/V622)</f>
        <v>11.864248627861786</v>
      </c>
      <c r="X622" s="761">
        <f>IF(OR(AJ622&lt;=0,AJ622="n/a",U622&lt;=0,U622="n/a"),"n/a",U622/AJ622)</f>
        <v>7.2145025900850923</v>
      </c>
      <c r="Y622" s="714"/>
      <c r="Z622" s="703">
        <f>IF(OR(AC622&lt;0.01,AC622="n/a"),"n/a",M622/AC622*100)</f>
        <v>79.55801104972376</v>
      </c>
      <c r="AA622" s="959">
        <f>IF(OR(AC622&lt;0.01,AC622="n/a"),"n/a",I622/AC622)</f>
        <v>21.458563535911605</v>
      </c>
      <c r="AB622" s="960">
        <v>12</v>
      </c>
      <c r="AC622" s="938">
        <v>1.81</v>
      </c>
      <c r="AD622" s="938">
        <v>3.29</v>
      </c>
      <c r="AE622" s="938">
        <v>4.0599999999999996</v>
      </c>
      <c r="AF622" s="938">
        <v>3.72</v>
      </c>
      <c r="AG622" s="938">
        <v>17.399999999999999</v>
      </c>
      <c r="AH622" s="938">
        <v>-11.899999999999999</v>
      </c>
      <c r="AI622" s="938">
        <v>5.2299999999999995</v>
      </c>
      <c r="AJ622" s="938">
        <v>1</v>
      </c>
      <c r="AK622" s="938">
        <v>6.5299999999999994</v>
      </c>
      <c r="AL622" s="951">
        <v>218580</v>
      </c>
      <c r="AM622" s="945">
        <v>0.1</v>
      </c>
      <c r="AN622" s="938">
        <v>0.77</v>
      </c>
      <c r="AO622" s="802">
        <f>IF(U622="n/a","n/a",IF(AA622&lt;0,"n/a",IF(AA622="n/a","n/a",J622+U622-AA622)))</f>
        <v>-10.536542923169458</v>
      </c>
      <c r="AP622" s="803">
        <f>IF(U622="n/a","n/a",J622+U622)</f>
        <v>10.922020612742147</v>
      </c>
      <c r="AQ622" s="961">
        <f>IF(OR(AC622&lt;0.01,AF622="n/a"),"n/a",(I622/SQRT(22.5*AC622*(I622/AF622))-1)*100)</f>
        <v>88.35646625314952</v>
      </c>
      <c r="AR622" s="703">
        <f>INDEX(Historical!$C$7:$C$1439,MATCH(B622,Historical!$B$7:$B$1450,0))*IF(AH622="n/a",1.03,IF(AH622&lt;0,1.01,IF(AH622&gt;10,1.1,(1+AH622/100))))</f>
        <v>1.3736000000000002</v>
      </c>
      <c r="AS622" s="959">
        <f>IF($AI622="n/a",1.03*AR622,IF($AI622&lt;0,1.01*AR622,IF($AI622&gt;10,1.1*AR622,(1+$AI622/100)*AR622)))</f>
        <v>1.4454392800000002</v>
      </c>
      <c r="AT622" s="959">
        <f>IF($AK622="n/a",1.03*AS622,IF($AK622&lt;0,1.01*AS622,IF($AK622&gt;10,1.1*AS622,(1+$AK622/100)*AS622)))</f>
        <v>1.5398264649840001</v>
      </c>
      <c r="AU622" s="959">
        <f>IF($AK622="n/a",1.03*AT622,IF($AK622&lt;0,1.01*AT622,IF($AK622&gt;10,1.1*AT622,(1+$AK622/100)*AT622)))</f>
        <v>1.6403771331474553</v>
      </c>
      <c r="AV622" s="959">
        <f>IF($AK622="n/a",1.03*AU622,IF($AK622&lt;0,1.01*AU622,IF($AK622&gt;10,1.1*AU622,(1+$AK622/100)*AU622)))</f>
        <v>1.747493759941984</v>
      </c>
      <c r="AW622" s="703">
        <f>SUM(AR622:AV622)</f>
        <v>7.7467366380734397</v>
      </c>
      <c r="AX622" s="810">
        <f>AW622/I622*100</f>
        <v>19.945253960024303</v>
      </c>
      <c r="AY622" s="1017">
        <v>0.62</v>
      </c>
      <c r="AZ622" s="945">
        <v>1.8399999999999999</v>
      </c>
      <c r="BA622" s="945">
        <v>-16.420000000000002</v>
      </c>
      <c r="BB622" s="945">
        <v>-9.16</v>
      </c>
      <c r="BC622" s="945">
        <v>-8.73</v>
      </c>
      <c r="BE622" s="666">
        <v>2011</v>
      </c>
      <c r="BF622" s="971">
        <f>IF(BE622&gt;2008,0,IF(BE622&gt;2001,1,IF(BE622&gt;1990,2,IF(BE622&gt;1980,3,IF(BE622&gt;1973,4,IF(BE622&gt;1970,5,IF(BE622&gt;1960,6,IF(BE622&gt;1958,7,IF(BE622&gt;1953,8,9)))))))))</f>
        <v>0</v>
      </c>
      <c r="BG622" s="955">
        <v>7.1</v>
      </c>
      <c r="BH622" s="937"/>
    </row>
    <row r="623" spans="1:60" ht="11.25" customHeight="1" x14ac:dyDescent="0.2">
      <c r="A623" s="944" t="s">
        <v>1587</v>
      </c>
      <c r="B623" s="948" t="s">
        <v>1588</v>
      </c>
      <c r="C623" s="1013" t="s">
        <v>108</v>
      </c>
      <c r="D623" s="1013" t="s">
        <v>118</v>
      </c>
      <c r="E623" s="792">
        <v>11</v>
      </c>
      <c r="F623" s="1227">
        <v>318</v>
      </c>
      <c r="G623" s="1204" t="s">
        <v>106</v>
      </c>
      <c r="H623" s="1204" t="s">
        <v>106</v>
      </c>
      <c r="I623" s="947">
        <v>58.04</v>
      </c>
      <c r="J623" s="703">
        <f>(M623/I623)*100</f>
        <v>3.790489317711923</v>
      </c>
      <c r="K623" s="950">
        <v>0.55000000000000004</v>
      </c>
      <c r="L623" s="960">
        <v>4</v>
      </c>
      <c r="M623" s="694">
        <f>K623*L623</f>
        <v>2.2000000000000002</v>
      </c>
      <c r="N623" s="943" t="s">
        <v>152</v>
      </c>
      <c r="O623" s="795">
        <v>0.54</v>
      </c>
      <c r="P623" s="934">
        <v>43712</v>
      </c>
      <c r="Q623" s="934">
        <v>43735</v>
      </c>
      <c r="R623" s="694">
        <f>(K623-O623)/O623*100</f>
        <v>1.8518518518518534</v>
      </c>
      <c r="S623" s="759">
        <f>IF(INDEX(Historical!$D$7:$D$1439,MATCH(B623,Historical!$B$7:$B$1450,0))=0,"n/a",(INDEX(Historical!$C$7:$C$1439,MATCH(B623,Historical!$B$7:$B$1450,0))/INDEX(Historical!$D$7:$D$1439,MATCH(B623,Historical!$B$7:$B$1450,0))-1)*100)</f>
        <v>12.299465240641716</v>
      </c>
      <c r="T623" s="759">
        <f>IF(INDEX(Historical!$F$7:$F$1432,MATCH(B623,Historical!$B$7:$B$1450,0))=0,"n/a",((INDEX(Historical!$C$7:$C$1439,MATCH(B623,Historical!$B$7:$B$1450,0))/INDEX(Historical!$F$7:$F$1432,MATCH(B623,Historical!$B$7:$B$1450,0)))^(1/3)-1)*100)</f>
        <v>11.868894208139679</v>
      </c>
      <c r="U623" s="759">
        <f>IF(INDEX(Historical!$H$7:$H$1432,MATCH(B623,Historical!$B$7:$B$1450,0))=0,"n/a",((INDEX(Historical!$C$7:$C$1439,MATCH(B623,Historical!$B$7:$B$1450,0))/INDEX(Historical!$H$7:$H$1432,MATCH(B623,Historical!$B$7:$B$1450,0)))^(1/5)-1)*100)</f>
        <v>16.465861577965679</v>
      </c>
      <c r="V623" s="759">
        <f>IF(INDEX(Historical!$O$7:$O$1432,MATCH(B623,Historical!$B$7:$B$1450,0))=0,"n/a",((INDEX(Historical!$C$7:$C$1439,MATCH(B623,Historical!$B$7:$B$1450,0))/INDEX(Historical!$O$7:$O$1432,MATCH(B623,Historical!$B$7:$B$1450,0)))^(1/10)-1)*100)</f>
        <v>16.654280155455027</v>
      </c>
      <c r="W623" s="760">
        <f>IF(OR(U623&lt;=0,U623="n/a",V623&lt;=0,V623="n/a"),"n/a",U623/V623)</f>
        <v>0.98868647724605307</v>
      </c>
      <c r="X623" s="761">
        <f>IF(OR(AJ623&lt;=0,AJ623="n/a",U623&lt;=0,U623="n/a"),"n/a",U623/AJ623)</f>
        <v>1.2965245336980851</v>
      </c>
      <c r="Y623" s="949"/>
      <c r="Z623" s="703">
        <f>IF(OR(AC623&lt;0.01,AC623="n/a"),"n/a",M623/AC623*100)</f>
        <v>39.855072463768124</v>
      </c>
      <c r="AA623" s="959">
        <f>IF(OR(AC623&lt;0.01,AC623="n/a"),"n/a",I623/AC623)</f>
        <v>10.514492753623189</v>
      </c>
      <c r="AB623" s="960">
        <v>12</v>
      </c>
      <c r="AC623" s="938">
        <v>5.52</v>
      </c>
      <c r="AD623" s="938">
        <v>1.59</v>
      </c>
      <c r="AE623" s="938">
        <v>1.1000000000000001</v>
      </c>
      <c r="AF623" s="938">
        <v>1.3</v>
      </c>
      <c r="AG623" s="938">
        <v>13</v>
      </c>
      <c r="AH623" s="938">
        <v>-8.4</v>
      </c>
      <c r="AI623" s="938">
        <v>7.22</v>
      </c>
      <c r="AJ623" s="938">
        <v>12.7</v>
      </c>
      <c r="AK623" s="938">
        <v>6.76</v>
      </c>
      <c r="AL623" s="951">
        <v>16560</v>
      </c>
      <c r="AM623" s="945">
        <v>0.4</v>
      </c>
      <c r="AN623" s="938">
        <v>0.26</v>
      </c>
      <c r="AO623" s="802">
        <f>IF(U623="n/a","n/a",IF(AA623&lt;0,"n/a",IF(AA623="n/a","n/a",J623+U623-AA623)))</f>
        <v>9.7418581420544132</v>
      </c>
      <c r="AP623" s="803">
        <f>IF(U623="n/a","n/a",J623+U623)</f>
        <v>20.256350895677603</v>
      </c>
      <c r="AQ623" s="961">
        <f>IF(OR(AC623&lt;0.01,AF623="n/a"),"n/a",(I623/SQRT(22.5*AC623*(I623/AF623))-1)*100)</f>
        <v>-22.057455406889915</v>
      </c>
      <c r="AR623" s="703">
        <f>INDEX(Historical!$C$7:$C$1439,MATCH(B623,Historical!$B$7:$B$1450,0))*IF(AH623="n/a",1.03,IF(AH623&lt;0,1.01,IF(AH623&gt;10,1.1,(1+AH623/100))))</f>
        <v>2.121</v>
      </c>
      <c r="AS623" s="959">
        <f>IF($AI623="n/a",1.03*AR623,IF($AI623&lt;0,1.01*AR623,IF($AI623&gt;10,1.1*AR623,(1+$AI623/100)*AR623)))</f>
        <v>2.2741362000000001</v>
      </c>
      <c r="AT623" s="959">
        <f>IF($AK623="n/a",1.03*AS623,IF($AK623&lt;0,1.01*AS623,IF($AK623&gt;10,1.1*AS623,(1+$AK623/100)*AS623)))</f>
        <v>2.4278678071200002</v>
      </c>
      <c r="AU623" s="959">
        <f>IF($AK623="n/a",1.03*AT623,IF($AK623&lt;0,1.01*AT623,IF($AK623&gt;10,1.1*AT623,(1+$AK623/100)*AT623)))</f>
        <v>2.5919916708813124</v>
      </c>
      <c r="AV623" s="959">
        <f>IF($AK623="n/a",1.03*AU623,IF($AK623&lt;0,1.01*AU623,IF($AK623&gt;10,1.1*AU623,(1+$AK623/100)*AU623)))</f>
        <v>2.7672103078328893</v>
      </c>
      <c r="AW623" s="703">
        <f>SUM(AR623:AV623)</f>
        <v>12.182205985834202</v>
      </c>
      <c r="AX623" s="810">
        <f>AW623/I623*100</f>
        <v>20.989328025213993</v>
      </c>
      <c r="AY623" s="1017">
        <v>1.54</v>
      </c>
      <c r="AZ623" s="945">
        <v>43.59</v>
      </c>
      <c r="BA623" s="945">
        <v>-5.04</v>
      </c>
      <c r="BB623" s="945">
        <v>2.1</v>
      </c>
      <c r="BC623" s="945">
        <v>12.06</v>
      </c>
      <c r="BE623" s="666">
        <v>2009</v>
      </c>
      <c r="BF623" s="971">
        <f>IF(BE623&gt;2008,0,IF(BE623&gt;2001,1,IF(BE623&gt;1990,2,IF(BE623&gt;1980,3,IF(BE623&gt;1973,4,IF(BE623&gt;1970,5,IF(BE623&gt;1960,6,IF(BE623&gt;1958,7,IF(BE623&gt;1953,8,9)))))))))</f>
        <v>0</v>
      </c>
      <c r="BG623" s="955">
        <v>0.6</v>
      </c>
      <c r="BH623" s="937"/>
    </row>
    <row r="624" spans="1:60" s="838" customFormat="1" ht="11.25" customHeight="1" x14ac:dyDescent="0.2">
      <c r="A624" s="698" t="s">
        <v>1591</v>
      </c>
      <c r="B624" s="846" t="s">
        <v>1592</v>
      </c>
      <c r="C624" s="1013" t="s">
        <v>108</v>
      </c>
      <c r="D624" s="1013" t="s">
        <v>4357</v>
      </c>
      <c r="E624" s="818">
        <v>9</v>
      </c>
      <c r="F624" s="1227">
        <v>419</v>
      </c>
      <c r="G624" s="1236" t="s">
        <v>106</v>
      </c>
      <c r="H624" s="1236" t="s">
        <v>106</v>
      </c>
      <c r="I624" s="819">
        <v>24.18</v>
      </c>
      <c r="J624" s="820">
        <f>(M624/I624)*100</f>
        <v>3.8047973531844503</v>
      </c>
      <c r="K624" s="821">
        <v>0.23</v>
      </c>
      <c r="L624" s="822">
        <v>4</v>
      </c>
      <c r="M624" s="823">
        <f>K624*L624</f>
        <v>0.92</v>
      </c>
      <c r="N624" s="824" t="s">
        <v>210</v>
      </c>
      <c r="O624" s="825">
        <v>0.21</v>
      </c>
      <c r="P624" s="826">
        <v>43510</v>
      </c>
      <c r="Q624" s="826">
        <v>43524</v>
      </c>
      <c r="R624" s="823">
        <f>(K624-O624)/O624*100</f>
        <v>9.5238095238095326</v>
      </c>
      <c r="S624" s="759">
        <f>IF(INDEX(Historical!$D$7:$D$1439,MATCH(B624,Historical!$B$7:$B$1450,0))=0,"n/a",(INDEX(Historical!$C$7:$C$1439,MATCH(B624,Historical!$B$7:$B$1450,0))/INDEX(Historical!$D$7:$D$1439,MATCH(B624,Historical!$B$7:$B$1450,0))-1)*100)</f>
        <v>5.12820512820511</v>
      </c>
      <c r="T624" s="759">
        <f>IF(INDEX(Historical!$F$7:$F$1432,MATCH(B624,Historical!$B$7:$B$1450,0))=0,"n/a",((INDEX(Historical!$C$7:$C$1439,MATCH(B624,Historical!$B$7:$B$1450,0))/INDEX(Historical!$F$7:$F$1432,MATCH(B624,Historical!$B$7:$B$1450,0)))^(1/3)-1)*100)</f>
        <v>8.0521713396629391</v>
      </c>
      <c r="U624" s="759">
        <f>IF(INDEX(Historical!$H$7:$H$1432,MATCH(B624,Historical!$B$7:$B$1450,0))=0,"n/a",((INDEX(Historical!$C$7:$C$1439,MATCH(B624,Historical!$B$7:$B$1450,0))/INDEX(Historical!$H$7:$H$1432,MATCH(B624,Historical!$B$7:$B$1450,0)))^(1/5)-1)*100)</f>
        <v>7.9257722981303402</v>
      </c>
      <c r="V624" s="759">
        <f>IF(INDEX(Historical!$O$7:$O$1432,MATCH(B624,Historical!$B$7:$B$1450,0))=0,"n/a",((INDEX(Historical!$C$7:$C$1439,MATCH(B624,Historical!$B$7:$B$1450,0))/INDEX(Historical!$O$7:$O$1432,MATCH(B624,Historical!$B$7:$B$1450,0)))^(1/10)-1)*100)</f>
        <v>6.4231520106765583</v>
      </c>
      <c r="W624" s="827">
        <f>IF(OR(U624&lt;=0,U624="n/a",V624&lt;=0,V624="n/a"),"n/a",U624/V624)</f>
        <v>1.2339381482730174</v>
      </c>
      <c r="X624" s="828">
        <f>IF(OR(AJ624&lt;=0,AJ624="n/a",U624&lt;=0,U624="n/a"),"n/a",U624/AJ624)</f>
        <v>0.97849040717658531</v>
      </c>
      <c r="Y624" s="839"/>
      <c r="Z624" s="820">
        <f>IF(OR(AC624&lt;0.01,AC624="n/a"),"n/a",M624/AC624*100)</f>
        <v>49.462365591397848</v>
      </c>
      <c r="AA624" s="830">
        <f>IF(OR(AC624&lt;0.01,AC624="n/a"),"n/a",I624/AC624)</f>
        <v>13</v>
      </c>
      <c r="AB624" s="822">
        <v>12</v>
      </c>
      <c r="AC624" s="831">
        <v>1.86</v>
      </c>
      <c r="AD624" s="831">
        <v>1.6</v>
      </c>
      <c r="AE624" s="831">
        <v>4.5199999999999996</v>
      </c>
      <c r="AF624" s="831">
        <v>1.1299999999999999</v>
      </c>
      <c r="AG624" s="831">
        <v>9</v>
      </c>
      <c r="AH624" s="831">
        <v>20</v>
      </c>
      <c r="AI624" s="831">
        <v>1.73</v>
      </c>
      <c r="AJ624" s="831">
        <v>8.1</v>
      </c>
      <c r="AK624" s="831">
        <v>8</v>
      </c>
      <c r="AL624" s="832">
        <v>1650</v>
      </c>
      <c r="AM624" s="833">
        <v>2.1</v>
      </c>
      <c r="AN624" s="831">
        <v>1.02</v>
      </c>
      <c r="AO624" s="834">
        <f>IF(U624="n/a","n/a",IF(AA624&lt;0,"n/a",IF(AA624="n/a","n/a",J624+U624-AA624)))</f>
        <v>-1.2694303486852085</v>
      </c>
      <c r="AP624" s="835">
        <f>IF(U624="n/a","n/a",J624+U624)</f>
        <v>11.730569651314791</v>
      </c>
      <c r="AQ624" s="836">
        <f>IF(OR(AC624&lt;0.01,AF624="n/a"),"n/a",(I624/SQRT(22.5*AC624*(I624/AF624))-1)*100)</f>
        <v>-19.198459860662997</v>
      </c>
      <c r="AR624" s="703">
        <f>INDEX(Historical!$C$7:$C$1439,MATCH(B624,Historical!$B$7:$B$1450,0))*IF(AH624="n/a",1.03,IF(AH624&lt;0,1.01,IF(AH624&gt;10,1.1,(1+AH624/100))))</f>
        <v>0.90200000000000002</v>
      </c>
      <c r="AS624" s="830">
        <f>IF($AI624="n/a",1.03*AR624,IF($AI624&lt;0,1.01*AR624,IF($AI624&gt;10,1.1*AR624,(1+$AI624/100)*AR624)))</f>
        <v>0.9176046000000001</v>
      </c>
      <c r="AT624" s="830">
        <f>IF($AK624="n/a",1.03*AS624,IF($AK624&lt;0,1.01*AS624,IF($AK624&gt;10,1.1*AS624,(1+$AK624/100)*AS624)))</f>
        <v>0.99101296800000016</v>
      </c>
      <c r="AU624" s="830">
        <f>IF($AK624="n/a",1.03*AT624,IF($AK624&lt;0,1.01*AT624,IF($AK624&gt;10,1.1*AT624,(1+$AK624/100)*AT624)))</f>
        <v>1.0702940054400003</v>
      </c>
      <c r="AV624" s="830">
        <f>IF($AK624="n/a",1.03*AU624,IF($AK624&lt;0,1.01*AU624,IF($AK624&gt;10,1.1*AU624,(1+$AK624/100)*AU624)))</f>
        <v>1.1559175258752004</v>
      </c>
      <c r="AW624" s="820">
        <f>SUM(AR624:AV624)</f>
        <v>5.0368290993152005</v>
      </c>
      <c r="AX624" s="837">
        <f>AW624/I624*100</f>
        <v>20.830558723387927</v>
      </c>
      <c r="AY624" s="1018">
        <v>0.57999999999999996</v>
      </c>
      <c r="AZ624" s="833">
        <v>9.6100000000000012</v>
      </c>
      <c r="BA624" s="833">
        <v>-13.4</v>
      </c>
      <c r="BB624" s="833">
        <v>-6.9999999999999993E-2</v>
      </c>
      <c r="BC624" s="833">
        <v>-3.71</v>
      </c>
      <c r="BD624" s="985"/>
      <c r="BE624" s="666">
        <v>2011</v>
      </c>
      <c r="BF624" s="971">
        <f>IF(BE624&gt;2008,0,IF(BE624&gt;2001,1,IF(BE624&gt;1990,2,IF(BE624&gt;1980,3,IF(BE624&gt;1973,4,IF(BE624&gt;1970,5,IF(BE624&gt;1960,6,IF(BE624&gt;1958,7,IF(BE624&gt;1953,8,9)))))))))</f>
        <v>0</v>
      </c>
      <c r="BG624" s="892">
        <v>1.2</v>
      </c>
    </row>
    <row r="625" spans="1:60" ht="11.25" customHeight="1" x14ac:dyDescent="0.2">
      <c r="A625" s="936" t="s">
        <v>323</v>
      </c>
      <c r="B625" s="948" t="s">
        <v>324</v>
      </c>
      <c r="C625" s="1013" t="s">
        <v>128</v>
      </c>
      <c r="D625" s="1013" t="s">
        <v>4380</v>
      </c>
      <c r="E625" s="792">
        <v>63</v>
      </c>
      <c r="F625" s="1227">
        <v>5</v>
      </c>
      <c r="G625" s="1204" t="s">
        <v>37</v>
      </c>
      <c r="H625" s="1204" t="s">
        <v>115</v>
      </c>
      <c r="I625" s="938">
        <v>118.04</v>
      </c>
      <c r="J625" s="703">
        <f>(M625/I625)*100</f>
        <v>2.5276177566926465</v>
      </c>
      <c r="K625" s="950">
        <v>0.74590000000000001</v>
      </c>
      <c r="L625" s="960">
        <v>4</v>
      </c>
      <c r="M625" s="694">
        <f>K625*L625</f>
        <v>2.9836</v>
      </c>
      <c r="N625" s="943" t="s">
        <v>107</v>
      </c>
      <c r="O625" s="795">
        <v>0.71719999999999995</v>
      </c>
      <c r="P625" s="934">
        <v>43572</v>
      </c>
      <c r="Q625" s="934">
        <v>43600</v>
      </c>
      <c r="R625" s="694">
        <f>(K625-O625)/O625*100</f>
        <v>4.001673173452323</v>
      </c>
      <c r="S625" s="759">
        <f>IF(INDEX(Historical!$D$7:$D$1439,MATCH(B625,Historical!$B$7:$B$1450,0))=0,"n/a",(INDEX(Historical!$C$7:$C$1439,MATCH(B625,Historical!$B$7:$B$1450,0))/INDEX(Historical!$D$7:$D$1439,MATCH(B625,Historical!$B$7:$B$1450,0))-1)*100)</f>
        <v>3.7578059379907325</v>
      </c>
      <c r="T625" s="759">
        <f>IF(INDEX(Historical!$F$7:$F$1432,MATCH(B625,Historical!$B$7:$B$1450,0))=0,"n/a",((INDEX(Historical!$C$7:$C$1439,MATCH(B625,Historical!$B$7:$B$1450,0))/INDEX(Historical!$F$7:$F$1432,MATCH(B625,Historical!$B$7:$B$1450,0)))^(1/3)-1)*100)</f>
        <v>2.5782945017231329</v>
      </c>
      <c r="U625" s="759">
        <f>IF(INDEX(Historical!$H$7:$H$1432,MATCH(B625,Historical!$B$7:$B$1450,0))=0,"n/a",((INDEX(Historical!$C$7:$C$1439,MATCH(B625,Historical!$B$7:$B$1450,0))/INDEX(Historical!$H$7:$H$1432,MATCH(B625,Historical!$B$7:$B$1450,0)))^(1/5)-1)*100)</f>
        <v>3.7239529350821643</v>
      </c>
      <c r="V625" s="759">
        <f>IF(INDEX(Historical!$O$7:$O$1432,MATCH(B625,Historical!$B$7:$B$1450,0))=0,"n/a",((INDEX(Historical!$C$7:$C$1439,MATCH(B625,Historical!$B$7:$B$1450,0))/INDEX(Historical!$O$7:$O$1432,MATCH(B625,Historical!$B$7:$B$1450,0)))^(1/10)-1)*100)</f>
        <v>6.2470818736873879</v>
      </c>
      <c r="W625" s="760">
        <f>IF(OR(U625&lt;=0,U625="n/a",V625&lt;=0,V625="n/a"),"n/a",U625/V625)</f>
        <v>0.59611079386799726</v>
      </c>
      <c r="X625" s="761">
        <f>IF(OR(AJ625&lt;=0,AJ625="n/a",U625&lt;=0,U625="n/a"),"n/a",U625/AJ625)</f>
        <v>2.4826352900547763</v>
      </c>
      <c r="Y625" s="948"/>
      <c r="Z625" s="703">
        <f>IF(OR(AC625&lt;0.01,AC625="n/a"),"n/a",M625/AC625*100)</f>
        <v>71.549160671462829</v>
      </c>
      <c r="AA625" s="959">
        <f>IF(OR(AC625&lt;0.01,AC625="n/a"),"n/a",I625/AC625)</f>
        <v>28.306954436450841</v>
      </c>
      <c r="AB625" s="960">
        <v>6</v>
      </c>
      <c r="AC625" s="938">
        <v>4.17</v>
      </c>
      <c r="AD625" s="938">
        <v>4.46</v>
      </c>
      <c r="AE625" s="938">
        <v>4.5</v>
      </c>
      <c r="AF625" s="938">
        <v>5.58</v>
      </c>
      <c r="AG625" s="938">
        <v>20.5</v>
      </c>
      <c r="AH625" s="938">
        <v>5.6000000000000005</v>
      </c>
      <c r="AI625" s="938">
        <v>6.15</v>
      </c>
      <c r="AJ625" s="938">
        <v>1.5</v>
      </c>
      <c r="AK625" s="938">
        <v>6.4799999999999995</v>
      </c>
      <c r="AL625" s="951">
        <v>302120</v>
      </c>
      <c r="AM625" s="945">
        <v>0.1</v>
      </c>
      <c r="AN625" s="938">
        <v>0.56000000000000005</v>
      </c>
      <c r="AO625" s="802">
        <f>IF(U625="n/a","n/a",IF(AA625&lt;0,"n/a",IF(AA625="n/a","n/a",J625+U625-AA625)))</f>
        <v>-22.055383744676028</v>
      </c>
      <c r="AP625" s="803">
        <f>IF(U625="n/a","n/a",J625+U625)</f>
        <v>6.2515706917748108</v>
      </c>
      <c r="AQ625" s="961">
        <f>IF(OR(AC625&lt;0.01,AF625="n/a"),"n/a",(I625/SQRT(22.5*AC625*(I625/AF625))-1)*100)</f>
        <v>164.9551792330131</v>
      </c>
      <c r="AR625" s="703">
        <f>INDEX(Historical!$C$7:$C$1439,MATCH(B625,Historical!$B$7:$B$1450,0))*IF(AH625="n/a",1.03,IF(AH625&lt;0,1.01,IF(AH625&gt;10,1.1,(1+AH625/100))))</f>
        <v>3.0003072000000004</v>
      </c>
      <c r="AS625" s="959">
        <f>IF($AI625="n/a",1.03*AR625,IF($AI625&lt;0,1.01*AR625,IF($AI625&gt;10,1.1*AR625,(1+$AI625/100)*AR625)))</f>
        <v>3.1848260928000007</v>
      </c>
      <c r="AT625" s="959">
        <f>IF($AK625="n/a",1.03*AS625,IF($AK625&lt;0,1.01*AS625,IF($AK625&gt;10,1.1*AS625,(1+$AK625/100)*AS625)))</f>
        <v>3.3912028236134408</v>
      </c>
      <c r="AU625" s="959">
        <f>IF($AK625="n/a",1.03*AT625,IF($AK625&lt;0,1.01*AT625,IF($AK625&gt;10,1.1*AT625,(1+$AK625/100)*AT625)))</f>
        <v>3.6109527665835919</v>
      </c>
      <c r="AV625" s="959">
        <f>IF($AK625="n/a",1.03*AU625,IF($AK625&lt;0,1.01*AU625,IF($AK625&gt;10,1.1*AU625,(1+$AK625/100)*AU625)))</f>
        <v>3.8449425058582087</v>
      </c>
      <c r="AW625" s="703">
        <f>SUM(AR625:AV625)</f>
        <v>17.032231388855244</v>
      </c>
      <c r="AX625" s="810">
        <f>AW625/I625*100</f>
        <v>14.429203142032568</v>
      </c>
      <c r="AY625" s="1017">
        <v>0.43</v>
      </c>
      <c r="AZ625" s="945">
        <v>50.39</v>
      </c>
      <c r="BA625" s="945">
        <v>-3.06</v>
      </c>
      <c r="BB625" s="945">
        <v>6.5</v>
      </c>
      <c r="BC625" s="945">
        <v>17.88</v>
      </c>
      <c r="BE625" s="666">
        <v>1957</v>
      </c>
      <c r="BF625" s="971">
        <f>IF(BE625&gt;2008,0,IF(BE625&gt;2001,1,IF(BE625&gt;1990,2,IF(BE625&gt;1980,3,IF(BE625&gt;1973,4,IF(BE625&gt;1970,5,IF(BE625&gt;1960,6,IF(BE625&gt;1958,7,IF(BE625&gt;1953,8,9)))))))))</f>
        <v>8</v>
      </c>
      <c r="BG625" s="955">
        <v>8.9</v>
      </c>
      <c r="BH625" s="937"/>
    </row>
    <row r="626" spans="1:60" ht="11.25" customHeight="1" x14ac:dyDescent="0.2">
      <c r="A626" s="936" t="s">
        <v>312</v>
      </c>
      <c r="B626" s="948" t="s">
        <v>313</v>
      </c>
      <c r="C626" s="1013" t="s">
        <v>112</v>
      </c>
      <c r="D626" s="1013" t="s">
        <v>213</v>
      </c>
      <c r="E626" s="792">
        <v>63</v>
      </c>
      <c r="F626" s="1227">
        <v>6</v>
      </c>
      <c r="G626" s="1227" t="s">
        <v>37</v>
      </c>
      <c r="H626" s="1227" t="s">
        <v>37</v>
      </c>
      <c r="I626" s="938">
        <v>175.08</v>
      </c>
      <c r="J626" s="703">
        <f>(M626/I626)*100</f>
        <v>2.0105094813799402</v>
      </c>
      <c r="K626" s="950">
        <v>0.88</v>
      </c>
      <c r="L626" s="960">
        <v>4</v>
      </c>
      <c r="M626" s="694">
        <f>K626*L626</f>
        <v>3.52</v>
      </c>
      <c r="N626" s="943" t="s">
        <v>296</v>
      </c>
      <c r="O626" s="795">
        <v>0.76</v>
      </c>
      <c r="P626" s="934">
        <v>43594</v>
      </c>
      <c r="Q626" s="934">
        <v>43623</v>
      </c>
      <c r="R626" s="694">
        <f>(K626-O626)/O626*100</f>
        <v>15.789473684210526</v>
      </c>
      <c r="S626" s="759">
        <f>IF(INDEX(Historical!$D$7:$D$1439,MATCH(B626,Historical!$B$7:$B$1450,0))=0,"n/a",(INDEX(Historical!$C$7:$C$1439,MATCH(B626,Historical!$B$7:$B$1450,0))/INDEX(Historical!$D$7:$D$1439,MATCH(B626,Historical!$B$7:$B$1450,0))-1)*100)</f>
        <v>11.363636363636353</v>
      </c>
      <c r="T626" s="759">
        <f>IF(INDEX(Historical!$F$7:$F$1432,MATCH(B626,Historical!$B$7:$B$1450,0))=0,"n/a",((INDEX(Historical!$C$7:$C$1439,MATCH(B626,Historical!$B$7:$B$1450,0))/INDEX(Historical!$F$7:$F$1432,MATCH(B626,Historical!$B$7:$B$1450,0)))^(1/3)-1)*100)</f>
        <v>5.2726599609396629</v>
      </c>
      <c r="U626" s="759">
        <f>IF(INDEX(Historical!$H$7:$H$1432,MATCH(B626,Historical!$B$7:$B$1450,0))=0,"n/a",((INDEX(Historical!$C$7:$C$1439,MATCH(B626,Historical!$B$7:$B$1450,0))/INDEX(Historical!$H$7:$H$1432,MATCH(B626,Historical!$B$7:$B$1450,0)))^(1/5)-1)*100)</f>
        <v>10.556801476705168</v>
      </c>
      <c r="V626" s="759">
        <f>IF(INDEX(Historical!$O$7:$O$1432,MATCH(B626,Historical!$B$7:$B$1450,0))=0,"n/a",((INDEX(Historical!$C$7:$C$1439,MATCH(B626,Historical!$B$7:$B$1450,0))/INDEX(Historical!$O$7:$O$1432,MATCH(B626,Historical!$B$7:$B$1450,0)))^(1/10)-1)*100)</f>
        <v>12.319704007936782</v>
      </c>
      <c r="W626" s="760">
        <f>IF(OR(U626&lt;=0,U626="n/a",V626&lt;=0,V626="n/a"),"n/a",U626/V626)</f>
        <v>0.85690382414253696</v>
      </c>
      <c r="X626" s="761">
        <f>IF(OR(AJ626&lt;=0,AJ626="n/a",U626&lt;=0,U626="n/a"),"n/a",U626/AJ626)</f>
        <v>0.94257156042010415</v>
      </c>
      <c r="Y626" s="949" t="s">
        <v>153</v>
      </c>
      <c r="Z626" s="703">
        <f>IF(OR(AC626&lt;0.01,AC626="n/a"),"n/a",M626/AC626*100)</f>
        <v>31.344612644701691</v>
      </c>
      <c r="AA626" s="959">
        <f>IF(OR(AC626&lt;0.01,AC626="n/a"),"n/a",I626/AC626)</f>
        <v>15.590382902938558</v>
      </c>
      <c r="AB626" s="960">
        <v>6</v>
      </c>
      <c r="AC626" s="938">
        <v>11.23</v>
      </c>
      <c r="AD626" s="938">
        <v>1.72</v>
      </c>
      <c r="AE626" s="938">
        <v>1.59</v>
      </c>
      <c r="AF626" s="938">
        <v>3.79</v>
      </c>
      <c r="AG626" s="938">
        <v>24.4</v>
      </c>
      <c r="AH626" s="938">
        <v>46.300000000000004</v>
      </c>
      <c r="AI626" s="938">
        <v>3.32</v>
      </c>
      <c r="AJ626" s="938">
        <v>11.200000000000001</v>
      </c>
      <c r="AK626" s="938">
        <v>9.16</v>
      </c>
      <c r="AL626" s="951">
        <v>22990</v>
      </c>
      <c r="AM626" s="945">
        <v>0.4</v>
      </c>
      <c r="AN626" s="938">
        <v>0.88</v>
      </c>
      <c r="AO626" s="802">
        <f>IF(U626="n/a","n/a",IF(AA626&lt;0,"n/a",IF(AA626="n/a","n/a",J626+U626-AA626)))</f>
        <v>-3.0230719448534487</v>
      </c>
      <c r="AP626" s="803">
        <f>IF(U626="n/a","n/a",J626+U626)</f>
        <v>12.567310958085109</v>
      </c>
      <c r="AQ626" s="961">
        <f>IF(OR(AC626&lt;0.01,AF626="n/a"),"n/a",(I626/SQRT(22.5*AC626*(I626/AF626))-1)*100)</f>
        <v>62.052873678983246</v>
      </c>
      <c r="AR626" s="703">
        <f>INDEX(Historical!$C$7:$C$1439,MATCH(B626,Historical!$B$7:$B$1450,0))*IF(AH626="n/a",1.03,IF(AH626&lt;0,1.01,IF(AH626&gt;10,1.1,(1+AH626/100))))</f>
        <v>3.234</v>
      </c>
      <c r="AS626" s="959">
        <f>IF($AI626="n/a",1.03*AR626,IF($AI626&lt;0,1.01*AR626,IF($AI626&gt;10,1.1*AR626,(1+$AI626/100)*AR626)))</f>
        <v>3.3413687999999997</v>
      </c>
      <c r="AT626" s="959">
        <f>IF($AK626="n/a",1.03*AS626,IF($AK626&lt;0,1.01*AS626,IF($AK626&gt;10,1.1*AS626,(1+$AK626/100)*AS626)))</f>
        <v>3.6474381820799993</v>
      </c>
      <c r="AU626" s="959">
        <f>IF($AK626="n/a",1.03*AT626,IF($AK626&lt;0,1.01*AT626,IF($AK626&gt;10,1.1*AT626,(1+$AK626/100)*AT626)))</f>
        <v>3.9815435195585267</v>
      </c>
      <c r="AV626" s="959">
        <f>IF($AK626="n/a",1.03*AU626,IF($AK626&lt;0,1.01*AU626,IF($AK626&gt;10,1.1*AU626,(1+$AK626/100)*AU626)))</f>
        <v>4.3462529059500872</v>
      </c>
      <c r="AW626" s="703">
        <f>SUM(AR626:AV626)</f>
        <v>18.550603407588611</v>
      </c>
      <c r="AX626" s="810">
        <f>AW626/I626*100</f>
        <v>10.595501146669299</v>
      </c>
      <c r="AY626" s="1017">
        <v>1.53</v>
      </c>
      <c r="AZ626" s="945">
        <v>24.33</v>
      </c>
      <c r="BA626" s="945">
        <v>-9.370000000000001</v>
      </c>
      <c r="BB626" s="945">
        <v>5.25</v>
      </c>
      <c r="BC626" s="945">
        <v>5.2</v>
      </c>
      <c r="BE626" s="666">
        <v>1957</v>
      </c>
      <c r="BF626" s="971">
        <f>IF(BE626&gt;2008,0,IF(BE626&gt;2001,1,IF(BE626&gt;1990,2,IF(BE626&gt;1980,3,IF(BE626&gt;1973,4,IF(BE626&gt;1970,5,IF(BE626&gt;1960,6,IF(BE626&gt;1958,7,IF(BE626&gt;1953,8,9)))))))))</f>
        <v>8</v>
      </c>
      <c r="BG626" s="955">
        <v>9.4</v>
      </c>
      <c r="BH626" s="937"/>
    </row>
    <row r="627" spans="1:60" ht="11.25" customHeight="1" x14ac:dyDescent="0.2">
      <c r="A627" s="936" t="s">
        <v>737</v>
      </c>
      <c r="B627" s="948" t="s">
        <v>738</v>
      </c>
      <c r="C627" s="1013" t="s">
        <v>247</v>
      </c>
      <c r="D627" s="1013" t="s">
        <v>4372</v>
      </c>
      <c r="E627" s="792">
        <v>24</v>
      </c>
      <c r="F627" s="1227">
        <v>140</v>
      </c>
      <c r="G627" s="1170" t="s">
        <v>37</v>
      </c>
      <c r="H627" s="1170" t="s">
        <v>37</v>
      </c>
      <c r="I627" s="938">
        <v>94.67</v>
      </c>
      <c r="J627" s="703">
        <f>(M627/I627)*100</f>
        <v>2.5773740361254882</v>
      </c>
      <c r="K627" s="957">
        <v>0.61</v>
      </c>
      <c r="L627" s="960">
        <v>4</v>
      </c>
      <c r="M627" s="694">
        <f>K627*L627</f>
        <v>2.44</v>
      </c>
      <c r="N627" s="943" t="s">
        <v>149</v>
      </c>
      <c r="O627" s="796">
        <v>0.6</v>
      </c>
      <c r="P627" s="934">
        <v>43524</v>
      </c>
      <c r="Q627" s="934">
        <v>43539</v>
      </c>
      <c r="R627" s="694">
        <f>(K627-O627)/O627*100</f>
        <v>1.6666666666666683</v>
      </c>
      <c r="S627" s="759">
        <f>IF(INDEX(Historical!$D$7:$D$1439,MATCH(B627,Historical!$B$7:$B$1450,0))=0,"n/a",(INDEX(Historical!$C$7:$C$1439,MATCH(B627,Historical!$B$7:$B$1450,0))/INDEX(Historical!$D$7:$D$1439,MATCH(B627,Historical!$B$7:$B$1450,0))-1)*100)</f>
        <v>3.4482758620689724</v>
      </c>
      <c r="T627" s="759">
        <f>IF(INDEX(Historical!$F$7:$F$1432,MATCH(B627,Historical!$B$7:$B$1450,0))=0,"n/a",((INDEX(Historical!$C$7:$C$1439,MATCH(B627,Historical!$B$7:$B$1450,0))/INDEX(Historical!$F$7:$F$1432,MATCH(B627,Historical!$B$7:$B$1450,0)))^(1/3)-1)*100)</f>
        <v>4.2217737766512498</v>
      </c>
      <c r="U627" s="759">
        <f>IF(INDEX(Historical!$H$7:$H$1432,MATCH(B627,Historical!$B$7:$B$1450,0))=0,"n/a",((INDEX(Historical!$C$7:$C$1439,MATCH(B627,Historical!$B$7:$B$1450,0))/INDEX(Historical!$H$7:$H$1432,MATCH(B627,Historical!$B$7:$B$1450,0)))^(1/5)-1)*100)</f>
        <v>7.3940923785779322</v>
      </c>
      <c r="V627" s="759">
        <f>IF(INDEX(Historical!$O$7:$O$1432,MATCH(B627,Historical!$B$7:$B$1450,0))=0,"n/a",((INDEX(Historical!$C$7:$C$1439,MATCH(B627,Historical!$B$7:$B$1450,0))/INDEX(Historical!$O$7:$O$1432,MATCH(B627,Historical!$B$7:$B$1450,0)))^(1/10)-1)*100)</f>
        <v>12.186284523575219</v>
      </c>
      <c r="W627" s="760">
        <f>IF(OR(U627&lt;=0,U627="n/a",V627&lt;=0,V627="n/a"),"n/a",U627/V627)</f>
        <v>0.60675527182001565</v>
      </c>
      <c r="X627" s="761" t="str">
        <f>IF(OR(AJ627&lt;=0,AJ627="n/a",U627&lt;=0,U627="n/a"),"n/a",U627/AJ627)</f>
        <v>n/a</v>
      </c>
      <c r="Y627" s="717"/>
      <c r="Z627" s="703">
        <f>IF(OR(AC627&lt;0.01,AC627="n/a"),"n/a",M627/AC627*100)</f>
        <v>47.104247104247108</v>
      </c>
      <c r="AA627" s="959">
        <f>IF(OR(AC627&lt;0.01,AC627="n/a"),"n/a",I627/AC627)</f>
        <v>18.276061776061777</v>
      </c>
      <c r="AB627" s="960">
        <v>12</v>
      </c>
      <c r="AC627" s="938">
        <v>5.18</v>
      </c>
      <c r="AD627" s="938">
        <v>1.22</v>
      </c>
      <c r="AE627" s="938">
        <v>0.88</v>
      </c>
      <c r="AF627" s="938">
        <v>6.11</v>
      </c>
      <c r="AG627" s="938">
        <v>36</v>
      </c>
      <c r="AH627" s="938">
        <v>47.599999999999994</v>
      </c>
      <c r="AI627" s="938">
        <v>9.09</v>
      </c>
      <c r="AJ627" s="938">
        <v>-0.6</v>
      </c>
      <c r="AK627" s="938">
        <v>15</v>
      </c>
      <c r="AL627" s="951">
        <v>5770</v>
      </c>
      <c r="AM627" s="945">
        <v>1.2</v>
      </c>
      <c r="AN627" s="938">
        <v>1.99</v>
      </c>
      <c r="AO627" s="802">
        <f>IF(U627="n/a","n/a",IF(AA627&lt;0,"n/a",IF(AA627="n/a","n/a",J627+U627-AA627)))</f>
        <v>-8.3045953613583556</v>
      </c>
      <c r="AP627" s="803">
        <f>IF(U627="n/a","n/a",J627+U627)</f>
        <v>9.9714664147034213</v>
      </c>
      <c r="AQ627" s="961">
        <f>IF(OR(AC627&lt;0.01,AF627="n/a"),"n/a",(I627/SQRT(22.5*AC627*(I627/AF627))-1)*100)</f>
        <v>122.77715567279581</v>
      </c>
      <c r="AR627" s="703">
        <f>INDEX(Historical!$C$7:$C$1439,MATCH(B627,Historical!$B$7:$B$1450,0))*IF(AH627="n/a",1.03,IF(AH627&lt;0,1.01,IF(AH627&gt;10,1.1,(1+AH627/100))))</f>
        <v>2.64</v>
      </c>
      <c r="AS627" s="959">
        <f>IF($AI627="n/a",1.03*AR627,IF($AI627&lt;0,1.01*AR627,IF($AI627&gt;10,1.1*AR627,(1+$AI627/100)*AR627)))</f>
        <v>2.8799760000000001</v>
      </c>
      <c r="AT627" s="959">
        <f>IF($AK627="n/a",1.03*AS627,IF($AK627&lt;0,1.01*AS627,IF($AK627&gt;10,1.1*AS627,(1+$AK627/100)*AS627)))</f>
        <v>3.1679736000000003</v>
      </c>
      <c r="AU627" s="959">
        <f>IF($AK627="n/a",1.03*AT627,IF($AK627&lt;0,1.01*AT627,IF($AK627&gt;10,1.1*AT627,(1+$AK627/100)*AT627)))</f>
        <v>3.4847709600000005</v>
      </c>
      <c r="AV627" s="959">
        <f>IF($AK627="n/a",1.03*AU627,IF($AK627&lt;0,1.01*AU627,IF($AK627&gt;10,1.1*AU627,(1+$AK627/100)*AU627)))</f>
        <v>3.8332480560000008</v>
      </c>
      <c r="AW627" s="703">
        <f>SUM(AR627:AV627)</f>
        <v>16.005968616000001</v>
      </c>
      <c r="AX627" s="810">
        <f>AW627/I627*100</f>
        <v>16.907118005704024</v>
      </c>
      <c r="AY627" s="1017">
        <v>1.37</v>
      </c>
      <c r="AZ627" s="945">
        <v>34.72</v>
      </c>
      <c r="BA627" s="945">
        <v>-17.96</v>
      </c>
      <c r="BB627" s="945">
        <v>7.6</v>
      </c>
      <c r="BC627" s="945">
        <v>7.35</v>
      </c>
      <c r="BE627" s="666">
        <v>1996</v>
      </c>
      <c r="BF627" s="971">
        <f>IF(BE627&gt;2008,0,IF(BE627&gt;2001,1,IF(BE627&gt;1990,2,IF(BE627&gt;1980,3,IF(BE627&gt;1973,4,IF(BE627&gt;1970,5,IF(BE627&gt;1960,6,IF(BE627&gt;1958,7,IF(BE627&gt;1953,8,9)))))))))</f>
        <v>2</v>
      </c>
      <c r="BG627" s="955">
        <v>7.6</v>
      </c>
      <c r="BH627" s="937"/>
    </row>
    <row r="628" spans="1:60" ht="11.25" customHeight="1" x14ac:dyDescent="0.2">
      <c r="A628" s="944" t="s">
        <v>3895</v>
      </c>
      <c r="B628" s="948" t="s">
        <v>3896</v>
      </c>
      <c r="C628" s="1013" t="s">
        <v>108</v>
      </c>
      <c r="D628" s="1013" t="s">
        <v>4365</v>
      </c>
      <c r="E628" s="792">
        <v>6</v>
      </c>
      <c r="F628" s="1227">
        <v>803</v>
      </c>
      <c r="G628" s="1169" t="s">
        <v>106</v>
      </c>
      <c r="H628" s="1169" t="s">
        <v>106</v>
      </c>
      <c r="I628" s="947">
        <v>23.97</v>
      </c>
      <c r="J628" s="703">
        <f>(M628/I628)*100</f>
        <v>2.6700041718815188</v>
      </c>
      <c r="K628" s="950">
        <v>0.16</v>
      </c>
      <c r="L628" s="960">
        <v>4</v>
      </c>
      <c r="M628" s="694">
        <f>K628*L628</f>
        <v>0.64</v>
      </c>
      <c r="N628" s="943" t="s">
        <v>280</v>
      </c>
      <c r="O628" s="795">
        <v>0.14000000000000001</v>
      </c>
      <c r="P628" s="934">
        <v>43657</v>
      </c>
      <c r="Q628" s="934">
        <v>43672</v>
      </c>
      <c r="R628" s="694">
        <f>(K628-O628)/O628*100</f>
        <v>14.285714285714276</v>
      </c>
      <c r="S628" s="759">
        <f>IF(INDEX(Historical!$D$7:$D$1439,MATCH(B628,Historical!$B$7:$B$1450,0))=0,"n/a",(INDEX(Historical!$C$7:$C$1439,MATCH(B628,Historical!$B$7:$B$1450,0))/INDEX(Historical!$D$7:$D$1439,MATCH(B628,Historical!$B$7:$B$1450,0))-1)*100)</f>
        <v>18.181818181818187</v>
      </c>
      <c r="T628" s="759">
        <f>IF(INDEX(Historical!$F$7:$F$1432,MATCH(B628,Historical!$B$7:$B$1450,0))=0,"n/a",((INDEX(Historical!$C$7:$C$1439,MATCH(B628,Historical!$B$7:$B$1450,0))/INDEX(Historical!$F$7:$F$1432,MATCH(B628,Historical!$B$7:$B$1450,0)))^(1/3)-1)*100)</f>
        <v>29.398934610938454</v>
      </c>
      <c r="U628" s="759" t="str">
        <f>IF(INDEX(Historical!$H$7:$H$1432,MATCH(B628,Historical!$B$7:$B$1450,0))=0,"n/a",((INDEX(Historical!$C$7:$C$1439,MATCH(B628,Historical!$B$7:$B$1450,0))/INDEX(Historical!$H$7:$H$1432,MATCH(B628,Historical!$B$7:$B$1450,0)))^(1/5)-1)*100)</f>
        <v>n/a</v>
      </c>
      <c r="V628" s="759" t="str">
        <f>IF(INDEX(Historical!$O$7:$O$1432,MATCH(B628,Historical!$B$7:$B$1450,0))=0,"n/a",((INDEX(Historical!$C$7:$C$1439,MATCH(B628,Historical!$B$7:$B$1450,0))/INDEX(Historical!$O$7:$O$1432,MATCH(B628,Historical!$B$7:$B$1450,0)))^(1/10)-1)*100)</f>
        <v>n/a</v>
      </c>
      <c r="W628" s="760" t="str">
        <f>IF(OR(U628&lt;=0,U628="n/a",V628&lt;=0,V628="n/a"),"n/a",U628/V628)</f>
        <v>n/a</v>
      </c>
      <c r="X628" s="761" t="str">
        <f>IF(OR(AJ628&lt;=0,AJ628="n/a",U628&lt;=0,U628="n/a"),"n/a",U628/AJ628)</f>
        <v>n/a</v>
      </c>
      <c r="Y628" s="724" t="s">
        <v>4147</v>
      </c>
      <c r="Z628" s="703">
        <f>IF(OR(AC628&lt;0.01,AC628="n/a"),"n/a",M628/AC628*100)</f>
        <v>25.396825396825395</v>
      </c>
      <c r="AA628" s="959">
        <f>IF(OR(AC628&lt;0.01,AC628="n/a"),"n/a",I628/AC628)</f>
        <v>9.511904761904761</v>
      </c>
      <c r="AB628" s="960">
        <v>12</v>
      </c>
      <c r="AC628" s="938">
        <v>2.52</v>
      </c>
      <c r="AD628" s="938">
        <v>0.36</v>
      </c>
      <c r="AE628" s="938">
        <v>3.56</v>
      </c>
      <c r="AF628" s="938">
        <v>1.61</v>
      </c>
      <c r="AG628" s="938">
        <v>16.5</v>
      </c>
      <c r="AH628" s="938">
        <v>58.699999999999996</v>
      </c>
      <c r="AI628" s="938" t="s">
        <v>137</v>
      </c>
      <c r="AJ628" s="938">
        <v>16.400000000000002</v>
      </c>
      <c r="AK628" s="938">
        <v>26.3</v>
      </c>
      <c r="AL628" s="951">
        <v>254.96</v>
      </c>
      <c r="AM628" s="945">
        <v>11.3</v>
      </c>
      <c r="AN628" s="938">
        <v>0.08</v>
      </c>
      <c r="AO628" s="802" t="str">
        <f>IF(U628="n/a","n/a",IF(AA628&lt;0,"n/a",IF(AA628="n/a","n/a",J628+U628-AA628)))</f>
        <v>n/a</v>
      </c>
      <c r="AP628" s="803" t="str">
        <f>IF(U628="n/a","n/a",J628+U628)</f>
        <v>n/a</v>
      </c>
      <c r="AQ628" s="961">
        <f>IF(OR(AC628&lt;0.01,AF628="n/a"),"n/a",(I628/SQRT(22.5*AC628*(I628/AF628))-1)*100)</f>
        <v>-17.499719416863215</v>
      </c>
      <c r="AR628" s="703">
        <f>INDEX(Historical!$C$7:$C$1439,MATCH(B628,Historical!$B$7:$B$1450,0))*IF(AH628="n/a",1.03,IF(AH628&lt;0,1.01,IF(AH628&gt;10,1.1,(1+AH628/100))))</f>
        <v>0.57200000000000006</v>
      </c>
      <c r="AS628" s="959">
        <f>IF($AI628="n/a",1.03*AR628,IF($AI628&lt;0,1.01*AR628,IF($AI628&gt;10,1.1*AR628,(1+$AI628/100)*AR628)))</f>
        <v>0.58916000000000013</v>
      </c>
      <c r="AT628" s="959">
        <f>IF($AK628="n/a",1.03*AS628,IF($AK628&lt;0,1.01*AS628,IF($AK628&gt;10,1.1*AS628,(1+$AK628/100)*AS628)))</f>
        <v>0.64807600000000021</v>
      </c>
      <c r="AU628" s="959">
        <f>IF($AK628="n/a",1.03*AT628,IF($AK628&lt;0,1.01*AT628,IF($AK628&gt;10,1.1*AT628,(1+$AK628/100)*AT628)))</f>
        <v>0.71288360000000028</v>
      </c>
      <c r="AV628" s="959">
        <f>IF($AK628="n/a",1.03*AU628,IF($AK628&lt;0,1.01*AU628,IF($AK628&gt;10,1.1*AU628,(1+$AK628/100)*AU628)))</f>
        <v>0.78417196000000033</v>
      </c>
      <c r="AW628" s="703">
        <f>SUM(AR628:AV628)</f>
        <v>3.3062915600000009</v>
      </c>
      <c r="AX628" s="810">
        <f>AW628/I628*100</f>
        <v>13.793456654151026</v>
      </c>
      <c r="AY628" s="1017">
        <v>0.64</v>
      </c>
      <c r="AZ628" s="945">
        <v>43.45</v>
      </c>
      <c r="BA628" s="945">
        <v>-1.96</v>
      </c>
      <c r="BB628" s="945">
        <v>4.43</v>
      </c>
      <c r="BC628" s="945">
        <v>14.46</v>
      </c>
      <c r="BE628" s="666">
        <v>2014</v>
      </c>
      <c r="BF628" s="971">
        <f>IF(BE628&gt;2008,0,IF(BE628&gt;2001,1,IF(BE628&gt;1990,2,IF(BE628&gt;1980,3,IF(BE628&gt;1973,4,IF(BE628&gt;1970,5,IF(BE628&gt;1960,6,IF(BE628&gt;1958,7,IF(BE628&gt;1953,8,9)))))))))</f>
        <v>0</v>
      </c>
      <c r="BG628" s="955">
        <v>1.7000000000000002</v>
      </c>
      <c r="BH628" s="937"/>
    </row>
    <row r="629" spans="1:60" ht="11.25" customHeight="1" x14ac:dyDescent="0.2">
      <c r="A629" s="944" t="s">
        <v>1539</v>
      </c>
      <c r="B629" s="948" t="s">
        <v>1540</v>
      </c>
      <c r="C629" s="1013" t="s">
        <v>123</v>
      </c>
      <c r="D629" s="1013" t="s">
        <v>4368</v>
      </c>
      <c r="E629" s="792">
        <v>8</v>
      </c>
      <c r="F629" s="1227">
        <v>524</v>
      </c>
      <c r="G629" s="1160" t="s">
        <v>106</v>
      </c>
      <c r="H629" s="1160" t="s">
        <v>106</v>
      </c>
      <c r="I629" s="947">
        <v>100.97</v>
      </c>
      <c r="J629" s="703">
        <f>(M629/I629)*100</f>
        <v>3.1296424680598198</v>
      </c>
      <c r="K629" s="950">
        <v>0.79</v>
      </c>
      <c r="L629" s="960">
        <v>4</v>
      </c>
      <c r="M629" s="694">
        <f>K629*L629</f>
        <v>3.16</v>
      </c>
      <c r="N629" s="943" t="s">
        <v>182</v>
      </c>
      <c r="O629" s="795">
        <v>0.63</v>
      </c>
      <c r="P629" s="939">
        <v>43265</v>
      </c>
      <c r="Q629" s="939">
        <v>43294</v>
      </c>
      <c r="R629" s="694">
        <f>(K629-O629)/O629*100</f>
        <v>25.396825396825403</v>
      </c>
      <c r="S629" s="759">
        <f>IF(INDEX(Historical!$D$7:$D$1439,MATCH(B629,Historical!$B$7:$B$1450,0))=0,"n/a",(INDEX(Historical!$C$7:$C$1439,MATCH(B629,Historical!$B$7:$B$1450,0))/INDEX(Historical!$D$7:$D$1439,MATCH(B629,Historical!$B$7:$B$1450,0))-1)*100)</f>
        <v>12.698412698412698</v>
      </c>
      <c r="T629" s="759">
        <f>IF(INDEX(Historical!$F$7:$F$1432,MATCH(B629,Historical!$B$7:$B$1450,0))=0,"n/a",((INDEX(Historical!$C$7:$C$1439,MATCH(B629,Historical!$B$7:$B$1450,0))/INDEX(Historical!$F$7:$F$1432,MATCH(B629,Historical!$B$7:$B$1450,0)))^(1/3)-1)*100)</f>
        <v>11.477741034746503</v>
      </c>
      <c r="U629" s="759">
        <f>IF(INDEX(Historical!$H$7:$H$1432,MATCH(B629,Historical!$B$7:$B$1450,0))=0,"n/a",((INDEX(Historical!$C$7:$C$1439,MATCH(B629,Historical!$B$7:$B$1450,0))/INDEX(Historical!$H$7:$H$1432,MATCH(B629,Historical!$B$7:$B$1450,0)))^(1/5)-1)*100)</f>
        <v>15.823415016251396</v>
      </c>
      <c r="V629" s="759">
        <f>IF(INDEX(Historical!$O$7:$O$1432,MATCH(B629,Historical!$B$7:$B$1450,0))=0,"n/a",((INDEX(Historical!$C$7:$C$1439,MATCH(B629,Historical!$B$7:$B$1450,0))/INDEX(Historical!$O$7:$O$1432,MATCH(B629,Historical!$B$7:$B$1450,0)))^(1/10)-1)*100)</f>
        <v>8.996790356615092</v>
      </c>
      <c r="W629" s="760">
        <f>IF(OR(U629&lt;=0,U629="n/a",V629&lt;=0,V629="n/a"),"n/a",U629/V629)</f>
        <v>1.7587844541266735</v>
      </c>
      <c r="X629" s="761">
        <f>IF(OR(AJ629&lt;=0,AJ629="n/a",U629&lt;=0,U629="n/a"),"n/a",U629/AJ629)</f>
        <v>1.3880188610746838</v>
      </c>
      <c r="Y629" s="717"/>
      <c r="Z629" s="703">
        <f>IF(OR(AC629&lt;0.01,AC629="n/a"),"n/a",M629/AC629*100)</f>
        <v>37.889688249400486</v>
      </c>
      <c r="AA629" s="959">
        <f>IF(OR(AC629&lt;0.01,AC629="n/a"),"n/a",I629/AC629)</f>
        <v>12.106714628297363</v>
      </c>
      <c r="AB629" s="960">
        <v>12</v>
      </c>
      <c r="AC629" s="938">
        <v>8.34</v>
      </c>
      <c r="AD629" s="938">
        <v>6.23</v>
      </c>
      <c r="AE629" s="938">
        <v>1.38</v>
      </c>
      <c r="AF629" s="938">
        <v>3.46</v>
      </c>
      <c r="AG629" s="938">
        <v>28.199999999999996</v>
      </c>
      <c r="AH629" s="938">
        <v>34.699999999999996</v>
      </c>
      <c r="AI629" s="938">
        <v>-5.28</v>
      </c>
      <c r="AJ629" s="938">
        <v>11.4</v>
      </c>
      <c r="AK629" s="938">
        <v>1.9900000000000002</v>
      </c>
      <c r="AL629" s="951">
        <v>9740</v>
      </c>
      <c r="AM629" s="945">
        <v>1.3</v>
      </c>
      <c r="AN629" s="938">
        <v>0.9</v>
      </c>
      <c r="AO629" s="802">
        <f>IF(U629="n/a","n/a",IF(AA629&lt;0,"n/a",IF(AA629="n/a","n/a",J629+U629-AA629)))</f>
        <v>6.8463428560138535</v>
      </c>
      <c r="AP629" s="803">
        <f>IF(U629="n/a","n/a",J629+U629)</f>
        <v>18.953057484311216</v>
      </c>
      <c r="AQ629" s="961">
        <f>IF(OR(AC629&lt;0.01,AF629="n/a"),"n/a",(I629/SQRT(22.5*AC629*(I629/AF629))-1)*100)</f>
        <v>36.445728102029015</v>
      </c>
      <c r="AR629" s="703">
        <f>INDEX(Historical!$C$7:$C$1439,MATCH(B629,Historical!$B$7:$B$1450,0))*IF(AH629="n/a",1.03,IF(AH629&lt;0,1.01,IF(AH629&gt;10,1.1,(1+AH629/100))))</f>
        <v>3.1240000000000001</v>
      </c>
      <c r="AS629" s="959">
        <f>IF($AI629="n/a",1.03*AR629,IF($AI629&lt;0,1.01*AR629,IF($AI629&gt;10,1.1*AR629,(1+$AI629/100)*AR629)))</f>
        <v>3.15524</v>
      </c>
      <c r="AT629" s="959">
        <f>IF($AK629="n/a",1.03*AS629,IF($AK629&lt;0,1.01*AS629,IF($AK629&gt;10,1.1*AS629,(1+$AK629/100)*AS629)))</f>
        <v>3.2180292760000002</v>
      </c>
      <c r="AU629" s="959">
        <f>IF($AK629="n/a",1.03*AT629,IF($AK629&lt;0,1.01*AT629,IF($AK629&gt;10,1.1*AT629,(1+$AK629/100)*AT629)))</f>
        <v>3.2820680585924005</v>
      </c>
      <c r="AV629" s="959">
        <f>IF($AK629="n/a",1.03*AU629,IF($AK629&lt;0,1.01*AU629,IF($AK629&gt;10,1.1*AU629,(1+$AK629/100)*AU629)))</f>
        <v>3.3473812129583895</v>
      </c>
      <c r="AW629" s="703">
        <f>SUM(AR629:AV629)</f>
        <v>16.126718547550791</v>
      </c>
      <c r="AX629" s="810">
        <f>AW629/I629*100</f>
        <v>15.971792163564219</v>
      </c>
      <c r="AY629" s="1017">
        <v>1.72</v>
      </c>
      <c r="AZ629" s="945">
        <v>29.609999999999996</v>
      </c>
      <c r="BA629" s="945">
        <v>-15.07</v>
      </c>
      <c r="BB629" s="945">
        <v>5.17</v>
      </c>
      <c r="BC629" s="945">
        <v>6.22</v>
      </c>
      <c r="BE629" s="666">
        <v>2011</v>
      </c>
      <c r="BF629" s="971">
        <f>IF(BE629&gt;2008,0,IF(BE629&gt;2001,1,IF(BE629&gt;1990,2,IF(BE629&gt;1980,3,IF(BE629&gt;1973,4,IF(BE629&gt;1970,5,IF(BE629&gt;1960,6,IF(BE629&gt;1958,7,IF(BE629&gt;1953,8,9)))))))))</f>
        <v>0</v>
      </c>
      <c r="BG629" s="955">
        <v>11.1</v>
      </c>
      <c r="BH629" s="937"/>
    </row>
    <row r="630" spans="1:60" ht="11.25" customHeight="1" x14ac:dyDescent="0.2">
      <c r="A630" s="936" t="s">
        <v>3816</v>
      </c>
      <c r="B630" s="948" t="s">
        <v>3817</v>
      </c>
      <c r="C630" s="1013" t="s">
        <v>247</v>
      </c>
      <c r="D630" s="1013" t="s">
        <v>4343</v>
      </c>
      <c r="E630" s="792">
        <v>6</v>
      </c>
      <c r="F630" s="1227">
        <v>786</v>
      </c>
      <c r="G630" s="1171" t="s">
        <v>106</v>
      </c>
      <c r="H630" s="1171" t="s">
        <v>106</v>
      </c>
      <c r="I630" s="947">
        <v>97.67</v>
      </c>
      <c r="J630" s="703">
        <f>(M630/I630)*100</f>
        <v>2.2934370840585649</v>
      </c>
      <c r="K630" s="950">
        <v>0.56000000000000005</v>
      </c>
      <c r="L630" s="960">
        <v>4</v>
      </c>
      <c r="M630" s="694">
        <f>K630*L630</f>
        <v>2.2400000000000002</v>
      </c>
      <c r="N630" s="943" t="s">
        <v>4077</v>
      </c>
      <c r="O630" s="795">
        <v>0.5</v>
      </c>
      <c r="P630" s="934">
        <v>43567</v>
      </c>
      <c r="Q630" s="934">
        <v>43581</v>
      </c>
      <c r="R630" s="694">
        <f>(K630-O630)/O630*100</f>
        <v>12.000000000000011</v>
      </c>
      <c r="S630" s="759">
        <f>IF(INDEX(Historical!$D$7:$D$1439,MATCH(B630,Historical!$B$7:$B$1450,0))=0,"n/a",(INDEX(Historical!$C$7:$C$1439,MATCH(B630,Historical!$B$7:$B$1450,0))/INDEX(Historical!$D$7:$D$1439,MATCH(B630,Historical!$B$7:$B$1450,0))-1)*100)</f>
        <v>42.857142857142861</v>
      </c>
      <c r="T630" s="759">
        <f>IF(INDEX(Historical!$F$7:$F$1432,MATCH(B630,Historical!$B$7:$B$1450,0))=0,"n/a",((INDEX(Historical!$C$7:$C$1439,MATCH(B630,Historical!$B$7:$B$1450,0))/INDEX(Historical!$F$7:$F$1432,MATCH(B630,Historical!$B$7:$B$1450,0)))^(1/3)-1)*100)</f>
        <v>50.861361205363153</v>
      </c>
      <c r="U630" s="759" t="str">
        <f>IF(INDEX(Historical!$H$7:$H$1432,MATCH(B630,Historical!$B$7:$B$1450,0))=0,"n/a",((INDEX(Historical!$C$7:$C$1439,MATCH(B630,Historical!$B$7:$B$1450,0))/INDEX(Historical!$H$7:$H$1432,MATCH(B630,Historical!$B$7:$B$1450,0)))^(1/5)-1)*100)</f>
        <v>n/a</v>
      </c>
      <c r="V630" s="759" t="str">
        <f>IF(INDEX(Historical!$O$7:$O$1432,MATCH(B630,Historical!$B$7:$B$1450,0))=0,"n/a",((INDEX(Historical!$C$7:$C$1439,MATCH(B630,Historical!$B$7:$B$1450,0))/INDEX(Historical!$O$7:$O$1432,MATCH(B630,Historical!$B$7:$B$1450,0)))^(1/10)-1)*100)</f>
        <v>n/a</v>
      </c>
      <c r="W630" s="760" t="str">
        <f>IF(OR(U630&lt;=0,U630="n/a",V630&lt;=0,V630="n/a"),"n/a",U630/V630)</f>
        <v>n/a</v>
      </c>
      <c r="X630" s="761" t="str">
        <f>IF(OR(AJ630&lt;=0,AJ630="n/a",U630&lt;=0,U630="n/a"),"n/a",U630/AJ630)</f>
        <v>n/a</v>
      </c>
      <c r="Y630" s="717"/>
      <c r="Z630" s="703">
        <f>IF(OR(AC630&lt;0.01,AC630="n/a"),"n/a",M630/AC630*100)</f>
        <v>50</v>
      </c>
      <c r="AA630" s="959">
        <f>IF(OR(AC630&lt;0.01,AC630="n/a"),"n/a",I630/AC630)</f>
        <v>21.801339285714285</v>
      </c>
      <c r="AB630" s="960">
        <v>1</v>
      </c>
      <c r="AC630" s="938">
        <v>4.4800000000000004</v>
      </c>
      <c r="AD630" s="938">
        <v>2.2599999999999998</v>
      </c>
      <c r="AE630" s="938">
        <v>0.81</v>
      </c>
      <c r="AF630" s="938">
        <v>5.55</v>
      </c>
      <c r="AG630" s="938">
        <v>23.400000000000002</v>
      </c>
      <c r="AH630" s="938">
        <v>-20.3</v>
      </c>
      <c r="AI630" s="938">
        <v>37.64</v>
      </c>
      <c r="AJ630" s="938">
        <v>20.9</v>
      </c>
      <c r="AK630" s="938">
        <v>9.7000000000000011</v>
      </c>
      <c r="AL630" s="951">
        <v>1550</v>
      </c>
      <c r="AM630" s="945">
        <v>3.5000000000000004</v>
      </c>
      <c r="AN630" s="938">
        <v>0.55000000000000004</v>
      </c>
      <c r="AO630" s="802" t="str">
        <f>IF(U630="n/a","n/a",IF(AA630&lt;0,"n/a",IF(AA630="n/a","n/a",J630+U630-AA630)))</f>
        <v>n/a</v>
      </c>
      <c r="AP630" s="803" t="str">
        <f>IF(U630="n/a","n/a",J630+U630)</f>
        <v>n/a</v>
      </c>
      <c r="AQ630" s="961">
        <f>IF(OR(AC630&lt;0.01,AF630="n/a"),"n/a",(I630/SQRT(22.5*AC630*(I630/AF630))-1)*100)</f>
        <v>131.89790189814548</v>
      </c>
      <c r="AR630" s="703">
        <f>INDEX(Historical!$C$7:$C$1439,MATCH(B630,Historical!$B$7:$B$1450,0))*IF(AH630="n/a",1.03,IF(AH630&lt;0,1.01,IF(AH630&gt;10,1.1,(1+AH630/100))))</f>
        <v>2.02</v>
      </c>
      <c r="AS630" s="959">
        <f>IF($AI630="n/a",1.03*AR630,IF($AI630&lt;0,1.01*AR630,IF($AI630&gt;10,1.1*AR630,(1+$AI630/100)*AR630)))</f>
        <v>2.2220000000000004</v>
      </c>
      <c r="AT630" s="959">
        <f>IF($AK630="n/a",1.03*AS630,IF($AK630&lt;0,1.01*AS630,IF($AK630&gt;10,1.1*AS630,(1+$AK630/100)*AS630)))</f>
        <v>2.4375340000000003</v>
      </c>
      <c r="AU630" s="959">
        <f>IF($AK630="n/a",1.03*AT630,IF($AK630&lt;0,1.01*AT630,IF($AK630&gt;10,1.1*AT630,(1+$AK630/100)*AT630)))</f>
        <v>2.6739747980000002</v>
      </c>
      <c r="AV630" s="959">
        <f>IF($AK630="n/a",1.03*AU630,IF($AK630&lt;0,1.01*AU630,IF($AK630&gt;10,1.1*AU630,(1+$AK630/100)*AU630)))</f>
        <v>2.9333503534059999</v>
      </c>
      <c r="AW630" s="703">
        <f>SUM(AR630:AV630)</f>
        <v>12.286859151406002</v>
      </c>
      <c r="AX630" s="810">
        <f>AW630/I630*100</f>
        <v>12.57997251091021</v>
      </c>
      <c r="AY630" s="1017">
        <v>0.82</v>
      </c>
      <c r="AZ630" s="945">
        <v>19.040000000000003</v>
      </c>
      <c r="BA630" s="945">
        <v>-39.04</v>
      </c>
      <c r="BB630" s="945">
        <v>1.6</v>
      </c>
      <c r="BC630" s="945">
        <v>-6.32</v>
      </c>
      <c r="BE630" s="666">
        <v>2014</v>
      </c>
      <c r="BF630" s="971">
        <f>IF(BE630&gt;2008,0,IF(BE630&gt;2001,1,IF(BE630&gt;1990,2,IF(BE630&gt;1980,3,IF(BE630&gt;1973,4,IF(BE630&gt;1970,5,IF(BE630&gt;1960,6,IF(BE630&gt;1958,7,IF(BE630&gt;1953,8,9)))))))))</f>
        <v>0</v>
      </c>
      <c r="BG630" s="955">
        <v>8</v>
      </c>
      <c r="BH630" s="937"/>
    </row>
    <row r="631" spans="1:60" ht="11.25" customHeight="1" x14ac:dyDescent="0.2">
      <c r="A631" s="936" t="s">
        <v>3901</v>
      </c>
      <c r="B631" s="948" t="s">
        <v>3902</v>
      </c>
      <c r="C631" s="1013" t="s">
        <v>4345</v>
      </c>
      <c r="D631" s="1013" t="s">
        <v>4346</v>
      </c>
      <c r="E631" s="792">
        <v>6</v>
      </c>
      <c r="F631" s="1227">
        <v>780</v>
      </c>
      <c r="G631" s="1237" t="s">
        <v>106</v>
      </c>
      <c r="H631" s="1237" t="s">
        <v>106</v>
      </c>
      <c r="I631" s="947">
        <v>80.61</v>
      </c>
      <c r="J631" s="703">
        <f>(M631/I631)*100</f>
        <v>2.6299466567423395</v>
      </c>
      <c r="K631" s="950">
        <v>0.53</v>
      </c>
      <c r="L631" s="960">
        <v>4</v>
      </c>
      <c r="M631" s="694">
        <f>K631*L631</f>
        <v>2.12</v>
      </c>
      <c r="N631" s="943" t="s">
        <v>152</v>
      </c>
      <c r="O631" s="795">
        <v>0.48</v>
      </c>
      <c r="P631" s="934">
        <v>43538</v>
      </c>
      <c r="Q631" s="934">
        <v>43553</v>
      </c>
      <c r="R631" s="694">
        <f>(K631-O631)/O631*100</f>
        <v>10.416666666666677</v>
      </c>
      <c r="S631" s="759">
        <f>IF(INDEX(Historical!$D$7:$D$1439,MATCH(B631,Historical!$B$7:$B$1450,0))=0,"n/a",(INDEX(Historical!$C$7:$C$1439,MATCH(B631,Historical!$B$7:$B$1450,0))/INDEX(Historical!$D$7:$D$1439,MATCH(B631,Historical!$B$7:$B$1450,0))-1)*100)</f>
        <v>9.0909090909090828</v>
      </c>
      <c r="T631" s="759">
        <f>IF(INDEX(Historical!$F$7:$F$1432,MATCH(B631,Historical!$B$7:$B$1450,0))=0,"n/a",((INDEX(Historical!$C$7:$C$1439,MATCH(B631,Historical!$B$7:$B$1450,0))/INDEX(Historical!$F$7:$F$1432,MATCH(B631,Historical!$B$7:$B$1450,0)))^(1/3)-1)*100)</f>
        <v>8.0983869874452274</v>
      </c>
      <c r="U631" s="759">
        <f>IF(INDEX(Historical!$H$7:$H$1432,MATCH(B631,Historical!$B$7:$B$1450,0))=0,"n/a",((INDEX(Historical!$C$7:$C$1439,MATCH(B631,Historical!$B$7:$B$1450,0))/INDEX(Historical!$H$7:$H$1432,MATCH(B631,Historical!$B$7:$B$1450,0)))^(1/5)-1)*100)</f>
        <v>11.382417860287886</v>
      </c>
      <c r="V631" s="759">
        <f>IF(INDEX(Historical!$O$7:$O$1432,MATCH(B631,Historical!$B$7:$B$1450,0))=0,"n/a",((INDEX(Historical!$C$7:$C$1439,MATCH(B631,Historical!$B$7:$B$1450,0))/INDEX(Historical!$O$7:$O$1432,MATCH(B631,Historical!$B$7:$B$1450,0)))^(1/10)-1)*100)</f>
        <v>2.0981006815159908</v>
      </c>
      <c r="W631" s="760">
        <f>IF(OR(U631&lt;=0,U631="n/a",V631&lt;=0,V631="n/a"),"n/a",U631/V631)</f>
        <v>5.4251056493930863</v>
      </c>
      <c r="X631" s="761">
        <f>IF(OR(AJ631&lt;=0,AJ631="n/a",U631&lt;=0,U631="n/a"),"n/a",U631/AJ631)</f>
        <v>0.22584162421206122</v>
      </c>
      <c r="Y631" s="727"/>
      <c r="Z631" s="703">
        <f>IF(OR(AC631&lt;0.01,AC631="n/a"),"n/a",M631/AC631*100)</f>
        <v>74.125874125874134</v>
      </c>
      <c r="AA631" s="959">
        <f>IF(OR(AC631&lt;0.01,AC631="n/a"),"n/a",I631/AC631)</f>
        <v>28.185314685314687</v>
      </c>
      <c r="AB631" s="960">
        <v>12</v>
      </c>
      <c r="AC631" s="938">
        <v>2.86</v>
      </c>
      <c r="AD631" s="938" t="s">
        <v>137</v>
      </c>
      <c r="AE631" s="938">
        <v>16.940000000000001</v>
      </c>
      <c r="AF631" s="938">
        <v>2.3199999999999998</v>
      </c>
      <c r="AG631" s="938">
        <v>7.5</v>
      </c>
      <c r="AH631" s="938">
        <v>0.1</v>
      </c>
      <c r="AI631" s="938">
        <v>-16.669999999999998</v>
      </c>
      <c r="AJ631" s="938">
        <v>50.4</v>
      </c>
      <c r="AK631" s="938">
        <v>-6.05</v>
      </c>
      <c r="AL631" s="951">
        <v>51690</v>
      </c>
      <c r="AM631" s="945">
        <v>0.67</v>
      </c>
      <c r="AN631" s="938">
        <v>0.49</v>
      </c>
      <c r="AO631" s="802">
        <f>IF(U631="n/a","n/a",IF(AA631&lt;0,"n/a",IF(AA631="n/a","n/a",J631+U631-AA631)))</f>
        <v>-14.172950168284462</v>
      </c>
      <c r="AP631" s="803">
        <f>IF(U631="n/a","n/a",J631+U631)</f>
        <v>14.012364517030225</v>
      </c>
      <c r="AQ631" s="961">
        <f>IF(OR(AC631&lt;0.01,AF631="n/a"),"n/a",(I631/SQRT(22.5*AC631*(I631/AF631))-1)*100)</f>
        <v>70.476365347784053</v>
      </c>
      <c r="AR631" s="703">
        <f>INDEX(Historical!$C$7:$C$1439,MATCH(B631,Historical!$B$7:$B$1450,0))*IF(AH631="n/a",1.03,IF(AH631&lt;0,1.01,IF(AH631&gt;10,1.1,(1+AH631/100))))</f>
        <v>1.9219199999999996</v>
      </c>
      <c r="AS631" s="959">
        <f>IF($AI631="n/a",1.03*AR631,IF($AI631&lt;0,1.01*AR631,IF($AI631&gt;10,1.1*AR631,(1+$AI631/100)*AR631)))</f>
        <v>1.9411391999999996</v>
      </c>
      <c r="AT631" s="959">
        <f>IF($AK631="n/a",1.03*AS631,IF($AK631&lt;0,1.01*AS631,IF($AK631&gt;10,1.1*AS631,(1+$AK631/100)*AS631)))</f>
        <v>1.9605505919999997</v>
      </c>
      <c r="AU631" s="959">
        <f>IF($AK631="n/a",1.03*AT631,IF($AK631&lt;0,1.01*AT631,IF($AK631&gt;10,1.1*AT631,(1+$AK631/100)*AT631)))</f>
        <v>1.9801560979199997</v>
      </c>
      <c r="AV631" s="959">
        <f>IF($AK631="n/a",1.03*AU631,IF($AK631&lt;0,1.01*AU631,IF($AK631&gt;10,1.1*AU631,(1+$AK631/100)*AU631)))</f>
        <v>1.9999576588991996</v>
      </c>
      <c r="AW631" s="703">
        <f>SUM(AR631:AV631)</f>
        <v>9.8037235488191996</v>
      </c>
      <c r="AX631" s="810">
        <f>AW631/I631*100</f>
        <v>12.161919797567547</v>
      </c>
      <c r="AY631" s="1017">
        <v>1.05</v>
      </c>
      <c r="AZ631" s="945">
        <v>46.01</v>
      </c>
      <c r="BA631" s="945">
        <v>-4.0199999999999996</v>
      </c>
      <c r="BB631" s="945">
        <v>1.38</v>
      </c>
      <c r="BC631" s="945">
        <v>13.33</v>
      </c>
      <c r="BE631" s="666">
        <v>2014</v>
      </c>
      <c r="BF631" s="971">
        <f>IF(BE631&gt;2008,0,IF(BE631&gt;2001,1,IF(BE631&gt;1990,2,IF(BE631&gt;1980,3,IF(BE631&gt;1973,4,IF(BE631&gt;1970,5,IF(BE631&gt;1960,6,IF(BE631&gt;1958,7,IF(BE631&gt;1953,8,9)))))))))</f>
        <v>0</v>
      </c>
      <c r="BG631" s="955">
        <v>4.3999999999999995</v>
      </c>
      <c r="BH631" s="937"/>
    </row>
    <row r="632" spans="1:60" ht="11.25" customHeight="1" x14ac:dyDescent="0.2">
      <c r="A632" s="936" t="s">
        <v>1127</v>
      </c>
      <c r="B632" s="948" t="s">
        <v>1128</v>
      </c>
      <c r="C632" s="1013" t="s">
        <v>112</v>
      </c>
      <c r="D632" s="1013" t="s">
        <v>213</v>
      </c>
      <c r="E632" s="792">
        <v>10</v>
      </c>
      <c r="F632" s="1227">
        <v>346</v>
      </c>
      <c r="G632" s="1227" t="s">
        <v>115</v>
      </c>
      <c r="H632" s="1227" t="s">
        <v>115</v>
      </c>
      <c r="I632" s="947">
        <v>41.1</v>
      </c>
      <c r="J632" s="703">
        <f>(M632/I632)*100</f>
        <v>2.6520681265206814</v>
      </c>
      <c r="K632" s="950">
        <v>0.27250000000000002</v>
      </c>
      <c r="L632" s="960">
        <v>4</v>
      </c>
      <c r="M632" s="694">
        <f>K632*L632</f>
        <v>1.0900000000000001</v>
      </c>
      <c r="N632" s="943" t="s">
        <v>320</v>
      </c>
      <c r="O632" s="795">
        <v>0.26500000000000001</v>
      </c>
      <c r="P632" s="934">
        <v>43542</v>
      </c>
      <c r="Q632" s="934">
        <v>43553</v>
      </c>
      <c r="R632" s="694">
        <f>(K632-O632)/O632*100</f>
        <v>2.8301886792452855</v>
      </c>
      <c r="S632" s="759">
        <f>IF(INDEX(Historical!$D$7:$D$1439,MATCH(B632,Historical!$B$7:$B$1450,0))=0,"n/a",(INDEX(Historical!$C$7:$C$1439,MATCH(B632,Historical!$B$7:$B$1450,0))/INDEX(Historical!$D$7:$D$1439,MATCH(B632,Historical!$B$7:$B$1450,0))-1)*100)</f>
        <v>10.416666666666675</v>
      </c>
      <c r="T632" s="759">
        <f>IF(INDEX(Historical!$F$7:$F$1432,MATCH(B632,Historical!$B$7:$B$1450,0))=0,"n/a",((INDEX(Historical!$C$7:$C$1439,MATCH(B632,Historical!$B$7:$B$1450,0))/INDEX(Historical!$F$7:$F$1432,MATCH(B632,Historical!$B$7:$B$1450,0)))^(1/3)-1)*100)</f>
        <v>5.9998586670435561</v>
      </c>
      <c r="U632" s="759">
        <f>IF(INDEX(Historical!$H$7:$H$1432,MATCH(B632,Historical!$B$7:$B$1450,0))=0,"n/a",((INDEX(Historical!$C$7:$C$1439,MATCH(B632,Historical!$B$7:$B$1450,0))/INDEX(Historical!$H$7:$H$1432,MATCH(B632,Historical!$B$7:$B$1450,0)))^(1/5)-1)*100)</f>
        <v>4.8875347432512095</v>
      </c>
      <c r="V632" s="759" t="str">
        <f>IF(INDEX(Historical!$O$7:$O$1432,MATCH(B632,Historical!$B$7:$B$1450,0))=0,"n/a",((INDEX(Historical!$C$7:$C$1439,MATCH(B632,Historical!$B$7:$B$1450,0))/INDEX(Historical!$O$7:$O$1432,MATCH(B632,Historical!$B$7:$B$1450,0)))^(1/10)-1)*100)</f>
        <v>n/a</v>
      </c>
      <c r="W632" s="760" t="str">
        <f>IF(OR(U632&lt;=0,U632="n/a",V632&lt;=0,V632="n/a"),"n/a",U632/V632)</f>
        <v>n/a</v>
      </c>
      <c r="X632" s="761">
        <f>IF(OR(AJ632&lt;=0,AJ632="n/a",U632&lt;=0,U632="n/a"),"n/a",U632/AJ632)</f>
        <v>0.1645634593687276</v>
      </c>
      <c r="Y632" s="714"/>
      <c r="Z632" s="703">
        <f>IF(OR(AC632&lt;0.01,AC632="n/a"),"n/a",M632/AC632*100)</f>
        <v>55.050505050505052</v>
      </c>
      <c r="AA632" s="959">
        <f>IF(OR(AC632&lt;0.01,AC632="n/a"),"n/a",I632/AC632)</f>
        <v>20.757575757575758</v>
      </c>
      <c r="AB632" s="960">
        <v>12</v>
      </c>
      <c r="AC632" s="938">
        <v>1.98</v>
      </c>
      <c r="AD632" s="938">
        <v>1.39</v>
      </c>
      <c r="AE632" s="938">
        <v>1.74</v>
      </c>
      <c r="AF632" s="938">
        <v>3.39</v>
      </c>
      <c r="AG632" s="938" t="s">
        <v>137</v>
      </c>
      <c r="AH632" s="938">
        <v>-44.1</v>
      </c>
      <c r="AI632" s="938">
        <v>9.15</v>
      </c>
      <c r="AJ632" s="938">
        <v>29.7</v>
      </c>
      <c r="AK632" s="938">
        <v>15</v>
      </c>
      <c r="AL632" s="951">
        <v>928.01</v>
      </c>
      <c r="AM632" s="945">
        <v>2.1999999999999997</v>
      </c>
      <c r="AN632" s="938">
        <v>0.95</v>
      </c>
      <c r="AO632" s="802">
        <f>IF(U632="n/a","n/a",IF(AA632&lt;0,"n/a",IF(AA632="n/a","n/a",J632+U632-AA632)))</f>
        <v>-13.217972887803867</v>
      </c>
      <c r="AP632" s="803">
        <f>IF(U632="n/a","n/a",J632+U632)</f>
        <v>7.5396028697718904</v>
      </c>
      <c r="AQ632" s="961">
        <f>IF(OR(AC632&lt;0.01,AF632="n/a"),"n/a",(I632/SQRT(22.5*AC632*(I632/AF632))-1)*100)</f>
        <v>76.846677873087231</v>
      </c>
      <c r="AR632" s="703">
        <f>INDEX(Historical!$C$7:$C$1439,MATCH(B632,Historical!$B$7:$B$1450,0))*IF(AH632="n/a",1.03,IF(AH632&lt;0,1.01,IF(AH632&gt;10,1.1,(1+AH632/100))))</f>
        <v>1.0706</v>
      </c>
      <c r="AS632" s="959">
        <f>IF($AI632="n/a",1.03*AR632,IF($AI632&lt;0,1.01*AR632,IF($AI632&gt;10,1.1*AR632,(1+$AI632/100)*AR632)))</f>
        <v>1.1685599</v>
      </c>
      <c r="AT632" s="959">
        <f>IF($AK632="n/a",1.03*AS632,IF($AK632&lt;0,1.01*AS632,IF($AK632&gt;10,1.1*AS632,(1+$AK632/100)*AS632)))</f>
        <v>1.2854158900000001</v>
      </c>
      <c r="AU632" s="959">
        <f>IF($AK632="n/a",1.03*AT632,IF($AK632&lt;0,1.01*AT632,IF($AK632&gt;10,1.1*AT632,(1+$AK632/100)*AT632)))</f>
        <v>1.4139574790000002</v>
      </c>
      <c r="AV632" s="959">
        <f>IF($AK632="n/a",1.03*AU632,IF($AK632&lt;0,1.01*AU632,IF($AK632&gt;10,1.1*AU632,(1+$AK632/100)*AU632)))</f>
        <v>1.5553532269000003</v>
      </c>
      <c r="AW632" s="703">
        <f>SUM(AR632:AV632)</f>
        <v>6.4938864959000009</v>
      </c>
      <c r="AX632" s="810">
        <f>AW632/I632*100</f>
        <v>15.800210452311436</v>
      </c>
      <c r="AY632" s="1017">
        <v>0.68</v>
      </c>
      <c r="AZ632" s="945">
        <v>22.54</v>
      </c>
      <c r="BA632" s="945">
        <v>-16.8</v>
      </c>
      <c r="BB632" s="945">
        <v>5.58</v>
      </c>
      <c r="BC632" s="945">
        <v>7.61</v>
      </c>
      <c r="BE632" s="666">
        <v>2010</v>
      </c>
      <c r="BF632" s="971">
        <f>IF(BE632&gt;2008,0,IF(BE632&gt;2001,1,IF(BE632&gt;1990,2,IF(BE632&gt;1980,3,IF(BE632&gt;1973,4,IF(BE632&gt;1970,5,IF(BE632&gt;1960,6,IF(BE632&gt;1958,7,IF(BE632&gt;1953,8,9)))))))))</f>
        <v>0</v>
      </c>
      <c r="BG632" s="955" t="s">
        <v>137</v>
      </c>
      <c r="BH632" s="937"/>
    </row>
    <row r="633" spans="1:60" ht="11.25" customHeight="1" x14ac:dyDescent="0.2">
      <c r="A633" s="936" t="s">
        <v>735</v>
      </c>
      <c r="B633" s="948" t="s">
        <v>736</v>
      </c>
      <c r="C633" s="1013" t="s">
        <v>128</v>
      </c>
      <c r="D633" s="1013" t="s">
        <v>126</v>
      </c>
      <c r="E633" s="792">
        <v>11</v>
      </c>
      <c r="F633" s="1227">
        <v>308</v>
      </c>
      <c r="G633" s="1204" t="s">
        <v>115</v>
      </c>
      <c r="H633" s="1204" t="s">
        <v>115</v>
      </c>
      <c r="I633" s="947">
        <v>83.61</v>
      </c>
      <c r="J633" s="703">
        <f>(M633/I633)*100</f>
        <v>5.4538930749910293</v>
      </c>
      <c r="K633" s="950">
        <v>1.1399999999999999</v>
      </c>
      <c r="L633" s="960">
        <v>4</v>
      </c>
      <c r="M633" s="694">
        <f>K633*L633</f>
        <v>4.5599999999999996</v>
      </c>
      <c r="N633" s="943" t="s">
        <v>111</v>
      </c>
      <c r="O633" s="795">
        <v>1.07</v>
      </c>
      <c r="P633" s="939">
        <v>43272</v>
      </c>
      <c r="Q633" s="939">
        <v>43292</v>
      </c>
      <c r="R633" s="694">
        <f>(K633-O633)/O633*100</f>
        <v>6.5420560747663394</v>
      </c>
      <c r="S633" s="759">
        <f>IF(INDEX(Historical!$D$7:$D$1439,MATCH(B633,Historical!$B$7:$B$1450,0))=0,"n/a",(INDEX(Historical!$C$7:$C$1439,MATCH(B633,Historical!$B$7:$B$1450,0))/INDEX(Historical!$D$7:$D$1439,MATCH(B633,Historical!$B$7:$B$1450,0))-1)*100)</f>
        <v>5.4892601431980825</v>
      </c>
      <c r="T633" s="759">
        <f>IF(INDEX(Historical!$F$7:$F$1432,MATCH(B633,Historical!$B$7:$B$1450,0))=0,"n/a",((INDEX(Historical!$C$7:$C$1439,MATCH(B633,Historical!$B$7:$B$1450,0))/INDEX(Historical!$F$7:$F$1432,MATCH(B633,Historical!$B$7:$B$1450,0)))^(1/3)-1)*100)</f>
        <v>3.2124464049385182</v>
      </c>
      <c r="U633" s="759">
        <f>IF(INDEX(Historical!$H$7:$H$1432,MATCH(B633,Historical!$B$7:$B$1450,0))=0,"n/a",((INDEX(Historical!$C$7:$C$1439,MATCH(B633,Historical!$B$7:$B$1450,0))/INDEX(Historical!$H$7:$H$1432,MATCH(B633,Historical!$B$7:$B$1450,0)))^(1/5)-1)*100)</f>
        <v>4.8381547806508607</v>
      </c>
      <c r="V633" s="759">
        <f>IF(INDEX(Historical!$O$7:$O$1432,MATCH(B633,Historical!$B$7:$B$1450,0))=0,"n/a",((INDEX(Historical!$C$7:$C$1439,MATCH(B633,Historical!$B$7:$B$1450,0))/INDEX(Historical!$O$7:$O$1432,MATCH(B633,Historical!$B$7:$B$1450,0)))^(1/10)-1)*100)</f>
        <v>16.022502063149791</v>
      </c>
      <c r="W633" s="760">
        <f>IF(OR(U633&lt;=0,U633="n/a",V633&lt;=0,V633="n/a"),"n/a",U633/V633)</f>
        <v>0.30196000359882308</v>
      </c>
      <c r="X633" s="761" t="str">
        <f>IF(OR(AJ633&lt;=0,AJ633="n/a",U633&lt;=0,U633="n/a"),"n/a",U633/AJ633)</f>
        <v>n/a</v>
      </c>
      <c r="Y633" s="948"/>
      <c r="Z633" s="703">
        <f>IF(OR(AC633&lt;0.01,AC633="n/a"),"n/a",M633/AC633*100)</f>
        <v>90.476190476190467</v>
      </c>
      <c r="AA633" s="959">
        <f>IF(OR(AC633&lt;0.01,AC633="n/a"),"n/a",I633/AC633)</f>
        <v>16.589285714285715</v>
      </c>
      <c r="AB633" s="960">
        <v>12</v>
      </c>
      <c r="AC633" s="938">
        <v>5.04</v>
      </c>
      <c r="AD633" s="938">
        <v>3</v>
      </c>
      <c r="AE633" s="938">
        <v>4.5599999999999996</v>
      </c>
      <c r="AF633" s="938" t="s">
        <v>137</v>
      </c>
      <c r="AG633" s="938">
        <v>-65.7</v>
      </c>
      <c r="AH633" s="938">
        <v>3.9</v>
      </c>
      <c r="AI633" s="938">
        <v>7.84</v>
      </c>
      <c r="AJ633" s="938">
        <v>-0.6</v>
      </c>
      <c r="AK633" s="938">
        <v>5.71</v>
      </c>
      <c r="AL633" s="951">
        <v>134200</v>
      </c>
      <c r="AM633" s="945">
        <v>0.2</v>
      </c>
      <c r="AN633" s="938" t="s">
        <v>137</v>
      </c>
      <c r="AO633" s="802">
        <f>IF(U633="n/a","n/a",IF(AA633&lt;0,"n/a",IF(AA633="n/a","n/a",J633+U633-AA633)))</f>
        <v>-6.2972378586438253</v>
      </c>
      <c r="AP633" s="803">
        <f>IF(U633="n/a","n/a",J633+U633)</f>
        <v>10.29204785564189</v>
      </c>
      <c r="AQ633" s="961" t="str">
        <f>IF(OR(AC633&lt;0.01,AF633="n/a"),"n/a",(I633/SQRT(22.5*AC633*(I633/AF633))-1)*100)</f>
        <v>n/a</v>
      </c>
      <c r="AR633" s="703">
        <f>INDEX(Historical!$C$7:$C$1439,MATCH(B633,Historical!$B$7:$B$1450,0))*IF(AH633="n/a",1.03,IF(AH633&lt;0,1.01,IF(AH633&gt;10,1.1,(1+AH633/100))))</f>
        <v>4.5923799999999995</v>
      </c>
      <c r="AS633" s="959">
        <f>IF($AI633="n/a",1.03*AR633,IF($AI633&lt;0,1.01*AR633,IF($AI633&gt;10,1.1*AR633,(1+$AI633/100)*AR633)))</f>
        <v>4.9524225919999996</v>
      </c>
      <c r="AT633" s="959">
        <f>IF($AK633="n/a",1.03*AS633,IF($AK633&lt;0,1.01*AS633,IF($AK633&gt;10,1.1*AS633,(1+$AK633/100)*AS633)))</f>
        <v>5.2352059220031988</v>
      </c>
      <c r="AU633" s="959">
        <f>IF($AK633="n/a",1.03*AT633,IF($AK633&lt;0,1.01*AT633,IF($AK633&gt;10,1.1*AT633,(1+$AK633/100)*AT633)))</f>
        <v>5.5341361801495808</v>
      </c>
      <c r="AV633" s="959">
        <f>IF($AK633="n/a",1.03*AU633,IF($AK633&lt;0,1.01*AU633,IF($AK633&gt;10,1.1*AU633,(1+$AK633/100)*AU633)))</f>
        <v>5.8501353560361213</v>
      </c>
      <c r="AW633" s="703">
        <f>SUM(AR633:AV633)</f>
        <v>26.1642800501889</v>
      </c>
      <c r="AX633" s="810">
        <f>AW633/I633*100</f>
        <v>31.293242495142803</v>
      </c>
      <c r="AY633" s="1017">
        <v>1</v>
      </c>
      <c r="AZ633" s="945">
        <v>29.29</v>
      </c>
      <c r="BA633" s="945">
        <v>-9.84</v>
      </c>
      <c r="BB633" s="945">
        <v>3.27</v>
      </c>
      <c r="BC633" s="945">
        <v>1.63</v>
      </c>
      <c r="BE633" s="666">
        <v>2008</v>
      </c>
      <c r="BF633" s="971">
        <f>IF(BE633&gt;2008,0,IF(BE633&gt;2001,1,IF(BE633&gt;1990,2,IF(BE633&gt;1980,3,IF(BE633&gt;1973,4,IF(BE633&gt;1970,5,IF(BE633&gt;1960,6,IF(BE633&gt;1958,7,IF(BE633&gt;1953,8,9)))))))))</f>
        <v>1</v>
      </c>
      <c r="BG633" s="955">
        <v>20</v>
      </c>
      <c r="BH633" s="937"/>
    </row>
    <row r="634" spans="1:60" s="838" customFormat="1" ht="11.25" customHeight="1" x14ac:dyDescent="0.2">
      <c r="A634" s="817" t="s">
        <v>1571</v>
      </c>
      <c r="B634" s="846" t="s">
        <v>1572</v>
      </c>
      <c r="C634" s="1013" t="s">
        <v>108</v>
      </c>
      <c r="D634" s="1013" t="s">
        <v>4365</v>
      </c>
      <c r="E634" s="818">
        <v>10</v>
      </c>
      <c r="F634" s="1227">
        <v>347</v>
      </c>
      <c r="G634" s="1236" t="s">
        <v>106</v>
      </c>
      <c r="H634" s="1236" t="s">
        <v>106</v>
      </c>
      <c r="I634" s="819">
        <v>28.5</v>
      </c>
      <c r="J634" s="820">
        <f>(M634/I634)*100</f>
        <v>3.0877192982456143</v>
      </c>
      <c r="K634" s="821">
        <v>0.22</v>
      </c>
      <c r="L634" s="822">
        <v>4</v>
      </c>
      <c r="M634" s="823">
        <f>K634*L634</f>
        <v>0.88</v>
      </c>
      <c r="N634" s="824" t="s">
        <v>320</v>
      </c>
      <c r="O634" s="825">
        <v>0.21</v>
      </c>
      <c r="P634" s="826">
        <v>43542</v>
      </c>
      <c r="Q634" s="826">
        <v>43553</v>
      </c>
      <c r="R634" s="823">
        <f>(K634-O634)/O634*100</f>
        <v>4.7619047619047663</v>
      </c>
      <c r="S634" s="759">
        <f>IF(INDEX(Historical!$D$7:$D$1439,MATCH(B634,Historical!$B$7:$B$1450,0))=0,"n/a",(INDEX(Historical!$C$7:$C$1439,MATCH(B634,Historical!$B$7:$B$1450,0))/INDEX(Historical!$D$7:$D$1439,MATCH(B634,Historical!$B$7:$B$1450,0))-1)*100)</f>
        <v>4.9999999999999822</v>
      </c>
      <c r="T634" s="759">
        <f>IF(INDEX(Historical!$F$7:$F$1432,MATCH(B634,Historical!$B$7:$B$1450,0))=0,"n/a",((INDEX(Historical!$C$7:$C$1439,MATCH(B634,Historical!$B$7:$B$1450,0))/INDEX(Historical!$F$7:$F$1432,MATCH(B634,Historical!$B$7:$B$1450,0)))^(1/3)-1)*100)</f>
        <v>5.2726599609396629</v>
      </c>
      <c r="U634" s="759">
        <f>IF(INDEX(Historical!$H$7:$H$1432,MATCH(B634,Historical!$B$7:$B$1450,0))=0,"n/a",((INDEX(Historical!$C$7:$C$1439,MATCH(B634,Historical!$B$7:$B$1450,0))/INDEX(Historical!$H$7:$H$1432,MATCH(B634,Historical!$B$7:$B$1450,0)))^(1/5)-1)*100)</f>
        <v>4.6263070955007146</v>
      </c>
      <c r="V634" s="759">
        <f>IF(INDEX(Historical!$O$7:$O$1432,MATCH(B634,Historical!$B$7:$B$1450,0))=0,"n/a",((INDEX(Historical!$C$7:$C$1439,MATCH(B634,Historical!$B$7:$B$1450,0))/INDEX(Historical!$O$7:$O$1432,MATCH(B634,Historical!$B$7:$B$1450,0)))^(1/10)-1)*100)</f>
        <v>3.9538176114951584</v>
      </c>
      <c r="W634" s="827">
        <f>IF(OR(U634&lt;=0,U634="n/a",V634&lt;=0,V634="n/a"),"n/a",U634/V634)</f>
        <v>1.1700861167825216</v>
      </c>
      <c r="X634" s="828" t="str">
        <f>IF(OR(AJ634&lt;=0,AJ634="n/a",U634&lt;=0,U634="n/a"),"n/a",U634/AJ634)</f>
        <v>n/a</v>
      </c>
      <c r="Y634" s="1162"/>
      <c r="Z634" s="820" t="str">
        <f>IF(OR(AC634&lt;0.01,AC634="n/a"),"n/a",M634/AC634*100)</f>
        <v>n/a</v>
      </c>
      <c r="AA634" s="830" t="str">
        <f>IF(OR(AC634&lt;0.01,AC634="n/a"),"n/a",I634/AC634)</f>
        <v>n/a</v>
      </c>
      <c r="AB634" s="822">
        <v>12</v>
      </c>
      <c r="AC634" s="831" t="s">
        <v>137</v>
      </c>
      <c r="AD634" s="831" t="s">
        <v>137</v>
      </c>
      <c r="AE634" s="831" t="s">
        <v>137</v>
      </c>
      <c r="AF634" s="831" t="s">
        <v>137</v>
      </c>
      <c r="AG634" s="831" t="s">
        <v>137</v>
      </c>
      <c r="AH634" s="831" t="s">
        <v>137</v>
      </c>
      <c r="AI634" s="831" t="s">
        <v>137</v>
      </c>
      <c r="AJ634" s="831" t="s">
        <v>137</v>
      </c>
      <c r="AK634" s="831" t="s">
        <v>137</v>
      </c>
      <c r="AL634" s="832" t="s">
        <v>137</v>
      </c>
      <c r="AM634" s="833" t="s">
        <v>137</v>
      </c>
      <c r="AN634" s="831" t="s">
        <v>137</v>
      </c>
      <c r="AO634" s="834" t="str">
        <f>IF(U634="n/a","n/a",IF(AA634&lt;0,"n/a",IF(AA634="n/a","n/a",J634+U634-AA634)))</f>
        <v>n/a</v>
      </c>
      <c r="AP634" s="835">
        <f>IF(U634="n/a","n/a",J634+U634)</f>
        <v>7.7140263937463285</v>
      </c>
      <c r="AQ634" s="836" t="str">
        <f>IF(OR(AC634&lt;0.01,AF634="n/a"),"n/a",(I634/SQRT(22.5*AC634*(I634/AF634))-1)*100)</f>
        <v>n/a</v>
      </c>
      <c r="AR634" s="703">
        <f>INDEX(Historical!$C$7:$C$1439,MATCH(B634,Historical!$B$7:$B$1450,0))*IF(AH634="n/a",1.03,IF(AH634&lt;0,1.01,IF(AH634&gt;10,1.1,(1+AH634/100))))</f>
        <v>0.86519999999999997</v>
      </c>
      <c r="AS634" s="830">
        <f>IF($AI634="n/a",1.03*AR634,IF($AI634&lt;0,1.01*AR634,IF($AI634&gt;10,1.1*AR634,(1+$AI634/100)*AR634)))</f>
        <v>0.89115599999999995</v>
      </c>
      <c r="AT634" s="830">
        <f>IF($AK634="n/a",1.03*AS634,IF($AK634&lt;0,1.01*AS634,IF($AK634&gt;10,1.1*AS634,(1+$AK634/100)*AS634)))</f>
        <v>0.91789067999999996</v>
      </c>
      <c r="AU634" s="830">
        <f>IF($AK634="n/a",1.03*AT634,IF($AK634&lt;0,1.01*AT634,IF($AK634&gt;10,1.1*AT634,(1+$AK634/100)*AT634)))</f>
        <v>0.94542740039999995</v>
      </c>
      <c r="AV634" s="830">
        <f>IF($AK634="n/a",1.03*AU634,IF($AK634&lt;0,1.01*AU634,IF($AK634&gt;10,1.1*AU634,(1+$AK634/100)*AU634)))</f>
        <v>0.97379022241199997</v>
      </c>
      <c r="AW634" s="820">
        <f>SUM(AR634:AV634)</f>
        <v>4.5934643028119995</v>
      </c>
      <c r="AX634" s="837">
        <f>AW634/I634*100</f>
        <v>16.117418606357891</v>
      </c>
      <c r="AY634" s="1018" t="s">
        <v>137</v>
      </c>
      <c r="AZ634" s="833" t="s">
        <v>137</v>
      </c>
      <c r="BA634" s="833" t="s">
        <v>137</v>
      </c>
      <c r="BB634" s="833" t="s">
        <v>137</v>
      </c>
      <c r="BC634" s="833" t="s">
        <v>137</v>
      </c>
      <c r="BD634" s="985" t="s">
        <v>4290</v>
      </c>
      <c r="BE634" s="666">
        <v>2010</v>
      </c>
      <c r="BF634" s="971">
        <f>IF(BE634&gt;2008,0,IF(BE634&gt;2001,1,IF(BE634&gt;1990,2,IF(BE634&gt;1980,3,IF(BE634&gt;1973,4,IF(BE634&gt;1970,5,IF(BE634&gt;1960,6,IF(BE634&gt;1958,7,IF(BE634&gt;1953,8,9)))))))))</f>
        <v>0</v>
      </c>
      <c r="BG634" s="892" t="s">
        <v>137</v>
      </c>
    </row>
    <row r="635" spans="1:60" ht="11.25" customHeight="1" x14ac:dyDescent="0.2">
      <c r="A635" s="936" t="s">
        <v>1573</v>
      </c>
      <c r="B635" s="948" t="s">
        <v>1574</v>
      </c>
      <c r="C635" s="1013" t="s">
        <v>108</v>
      </c>
      <c r="D635" s="1013" t="s">
        <v>4365</v>
      </c>
      <c r="E635" s="792">
        <v>9</v>
      </c>
      <c r="F635" s="1227">
        <v>495</v>
      </c>
      <c r="G635" s="1204" t="s">
        <v>37</v>
      </c>
      <c r="H635" s="1204" t="s">
        <v>115</v>
      </c>
      <c r="I635" s="947">
        <v>142.9</v>
      </c>
      <c r="J635" s="703">
        <f>(M635/I635)*100</f>
        <v>3.2190342897130861</v>
      </c>
      <c r="K635" s="950">
        <v>1.1499999999999999</v>
      </c>
      <c r="L635" s="960">
        <v>4</v>
      </c>
      <c r="M635" s="694">
        <f>K635*L635</f>
        <v>4.5999999999999996</v>
      </c>
      <c r="N635" s="943" t="s">
        <v>244</v>
      </c>
      <c r="O635" s="795">
        <v>0.95</v>
      </c>
      <c r="P635" s="934">
        <v>43664</v>
      </c>
      <c r="Q635" s="934">
        <v>43682</v>
      </c>
      <c r="R635" s="694">
        <f>(K635-O635)/O635*100</f>
        <v>21.052631578947363</v>
      </c>
      <c r="S635" s="759">
        <f>IF(INDEX(Historical!$D$7:$D$1439,MATCH(B635,Historical!$B$7:$B$1450,0))=0,"n/a",(INDEX(Historical!$C$7:$C$1439,MATCH(B635,Historical!$B$7:$B$1450,0))/INDEX(Historical!$D$7:$D$1439,MATCH(B635,Historical!$B$7:$B$1450,0))-1)*100)</f>
        <v>30.76923076923077</v>
      </c>
      <c r="T635" s="759">
        <f>IF(INDEX(Historical!$F$7:$F$1432,MATCH(B635,Historical!$B$7:$B$1450,0))=0,"n/a",((INDEX(Historical!$C$7:$C$1439,MATCH(B635,Historical!$B$7:$B$1450,0))/INDEX(Historical!$F$7:$F$1432,MATCH(B635,Historical!$B$7:$B$1450,0)))^(1/3)-1)*100)</f>
        <v>19.150065805814599</v>
      </c>
      <c r="U635" s="759">
        <f>IF(INDEX(Historical!$H$7:$H$1432,MATCH(B635,Historical!$B$7:$B$1450,0))=0,"n/a",((INDEX(Historical!$C$7:$C$1439,MATCH(B635,Historical!$B$7:$B$1450,0))/INDEX(Historical!$H$7:$H$1432,MATCH(B635,Historical!$B$7:$B$1450,0)))^(1/5)-1)*100)</f>
        <v>14.601445099846867</v>
      </c>
      <c r="V635" s="759">
        <f>IF(INDEX(Historical!$O$7:$O$1432,MATCH(B635,Historical!$B$7:$B$1450,0))=0,"n/a",((INDEX(Historical!$C$7:$C$1439,MATCH(B635,Historical!$B$7:$B$1450,0))/INDEX(Historical!$O$7:$O$1432,MATCH(B635,Historical!$B$7:$B$1450,0)))^(1/10)-1)*100)</f>
        <v>2.6795226432171804</v>
      </c>
      <c r="W635" s="760">
        <f>IF(OR(U635&lt;=0,U635="n/a",V635&lt;=0,V635="n/a"),"n/a",U635/V635)</f>
        <v>5.449271024750729</v>
      </c>
      <c r="X635" s="761">
        <f>IF(OR(AJ635&lt;=0,AJ635="n/a",U635&lt;=0,U635="n/a"),"n/a",U635/AJ635)</f>
        <v>1.8962915714086839</v>
      </c>
      <c r="Y635" s="717"/>
      <c r="Z635" s="703">
        <f>IF(OR(AC635&lt;0.01,AC635="n/a"),"n/a",M635/AC635*100)</f>
        <v>41.553748870822041</v>
      </c>
      <c r="AA635" s="959">
        <f>IF(OR(AC635&lt;0.01,AC635="n/a"),"n/a",I635/AC635)</f>
        <v>12.908762420957544</v>
      </c>
      <c r="AB635" s="960">
        <v>12</v>
      </c>
      <c r="AC635" s="938">
        <v>11.07</v>
      </c>
      <c r="AD635" s="938">
        <v>2.33</v>
      </c>
      <c r="AE635" s="938">
        <v>4.79</v>
      </c>
      <c r="AF635" s="938">
        <v>1.33</v>
      </c>
      <c r="AG635" s="938">
        <v>10.6</v>
      </c>
      <c r="AH635" s="938">
        <v>35.299999999999997</v>
      </c>
      <c r="AI635" s="938">
        <v>6.2399999999999993</v>
      </c>
      <c r="AJ635" s="938">
        <v>7.7</v>
      </c>
      <c r="AK635" s="938">
        <v>5.5</v>
      </c>
      <c r="AL635" s="951">
        <v>64569.999999999993</v>
      </c>
      <c r="AM635" s="945">
        <v>0.3</v>
      </c>
      <c r="AN635" s="938">
        <v>0.81</v>
      </c>
      <c r="AO635" s="802">
        <f>IF(U635="n/a","n/a",IF(AA635&lt;0,"n/a",IF(AA635="n/a","n/a",J635+U635-AA635)))</f>
        <v>4.9117169686024091</v>
      </c>
      <c r="AP635" s="803">
        <f>IF(U635="n/a","n/a",J635+U635)</f>
        <v>17.820479389559953</v>
      </c>
      <c r="AQ635" s="961">
        <f>IF(OR(AC635&lt;0.01,AF635="n/a"),"n/a",(I635/SQRT(22.5*AC635*(I635/AF635))-1)*100)</f>
        <v>-12.647192960262743</v>
      </c>
      <c r="AR635" s="703">
        <f>INDEX(Historical!$C$7:$C$1439,MATCH(B635,Historical!$B$7:$B$1450,0))*IF(AH635="n/a",1.03,IF(AH635&lt;0,1.01,IF(AH635&gt;10,1.1,(1+AH635/100))))</f>
        <v>3.74</v>
      </c>
      <c r="AS635" s="959">
        <f>IF($AI635="n/a",1.03*AR635,IF($AI635&lt;0,1.01*AR635,IF($AI635&gt;10,1.1*AR635,(1+$AI635/100)*AR635)))</f>
        <v>3.9733760000000005</v>
      </c>
      <c r="AT635" s="959">
        <f>IF($AK635="n/a",1.03*AS635,IF($AK635&lt;0,1.01*AS635,IF($AK635&gt;10,1.1*AS635,(1+$AK635/100)*AS635)))</f>
        <v>4.1919116800000005</v>
      </c>
      <c r="AU635" s="959">
        <f>IF($AK635="n/a",1.03*AT635,IF($AK635&lt;0,1.01*AT635,IF($AK635&gt;10,1.1*AT635,(1+$AK635/100)*AT635)))</f>
        <v>4.4224668224000006</v>
      </c>
      <c r="AV635" s="959">
        <f>IF($AK635="n/a",1.03*AU635,IF($AK635&lt;0,1.01*AU635,IF($AK635&gt;10,1.1*AU635,(1+$AK635/100)*AU635)))</f>
        <v>4.6657024976320001</v>
      </c>
      <c r="AW635" s="703">
        <f>SUM(AR635:AV635)</f>
        <v>20.993457000032002</v>
      </c>
      <c r="AX635" s="810">
        <f>AW635/I635*100</f>
        <v>14.691012596243528</v>
      </c>
      <c r="AY635" s="1017">
        <v>1.06</v>
      </c>
      <c r="AZ635" s="945">
        <v>31.759999999999998</v>
      </c>
      <c r="BA635" s="945">
        <v>-2.94</v>
      </c>
      <c r="BB635" s="945">
        <v>5.07</v>
      </c>
      <c r="BC635" s="945">
        <v>10.9</v>
      </c>
      <c r="BE635" s="666">
        <v>2011</v>
      </c>
      <c r="BF635" s="971">
        <f>IF(BE635&gt;2008,0,IF(BE635&gt;2001,1,IF(BE635&gt;1990,2,IF(BE635&gt;1980,3,IF(BE635&gt;1973,4,IF(BE635&gt;1970,5,IF(BE635&gt;1960,6,IF(BE635&gt;1958,7,IF(BE635&gt;1953,8,9)))))))))</f>
        <v>0</v>
      </c>
      <c r="BG635" s="955">
        <v>1.3</v>
      </c>
      <c r="BH635" s="937"/>
    </row>
    <row r="636" spans="1:60" ht="11.25" customHeight="1" x14ac:dyDescent="0.2">
      <c r="A636" s="936" t="s">
        <v>1575</v>
      </c>
      <c r="B636" s="948" t="s">
        <v>1576</v>
      </c>
      <c r="C636" s="1013" t="s">
        <v>131</v>
      </c>
      <c r="D636" s="1013" t="s">
        <v>4355</v>
      </c>
      <c r="E636" s="792">
        <v>8</v>
      </c>
      <c r="F636" s="1227">
        <v>560</v>
      </c>
      <c r="G636" s="1227" t="s">
        <v>37</v>
      </c>
      <c r="H636" s="1227" t="s">
        <v>37</v>
      </c>
      <c r="I636" s="947">
        <v>49.67</v>
      </c>
      <c r="J636" s="703">
        <f>(M636/I636)*100</f>
        <v>2.3354137306221054</v>
      </c>
      <c r="K636" s="950">
        <v>0.28999999999999998</v>
      </c>
      <c r="L636" s="960">
        <v>4</v>
      </c>
      <c r="M636" s="694">
        <f>K636*L636</f>
        <v>1.1599999999999999</v>
      </c>
      <c r="N636" s="943" t="s">
        <v>140</v>
      </c>
      <c r="O636" s="795">
        <v>0.26500000000000001</v>
      </c>
      <c r="P636" s="934">
        <v>43496</v>
      </c>
      <c r="Q636" s="934">
        <v>43511</v>
      </c>
      <c r="R636" s="694">
        <f>(K636-O636)/O636*100</f>
        <v>9.4339622641509298</v>
      </c>
      <c r="S636" s="759">
        <f>IF(INDEX(Historical!$D$7:$D$1439,MATCH(B636,Historical!$B$7:$B$1450,0))=0,"n/a",(INDEX(Historical!$C$7:$C$1439,MATCH(B636,Historical!$B$7:$B$1450,0))/INDEX(Historical!$D$7:$D$1439,MATCH(B636,Historical!$B$7:$B$1450,0))-1)*100)</f>
        <v>9.2783505154639059</v>
      </c>
      <c r="T636" s="759">
        <f>IF(INDEX(Historical!$F$7:$F$1432,MATCH(B636,Historical!$B$7:$B$1450,0))=0,"n/a",((INDEX(Historical!$C$7:$C$1439,MATCH(B636,Historical!$B$7:$B$1450,0))/INDEX(Historical!$F$7:$F$1432,MATCH(B636,Historical!$B$7:$B$1450,0)))^(1/3)-1)*100)</f>
        <v>9.8344617513870922</v>
      </c>
      <c r="U636" s="759">
        <f>IF(INDEX(Historical!$H$7:$H$1432,MATCH(B636,Historical!$B$7:$B$1450,0))=0,"n/a",((INDEX(Historical!$C$7:$C$1439,MATCH(B636,Historical!$B$7:$B$1450,0))/INDEX(Historical!$H$7:$H$1432,MATCH(B636,Historical!$B$7:$B$1450,0)))^(1/5)-1)*100)</f>
        <v>10.617841113805838</v>
      </c>
      <c r="V636" s="759">
        <f>IF(INDEX(Historical!$O$7:$O$1432,MATCH(B636,Historical!$B$7:$B$1450,0))=0,"n/a",((INDEX(Historical!$C$7:$C$1439,MATCH(B636,Historical!$B$7:$B$1450,0))/INDEX(Historical!$O$7:$O$1432,MATCH(B636,Historical!$B$7:$B$1450,0)))^(1/10)-1)*100)</f>
        <v>4.0889797322854582</v>
      </c>
      <c r="W636" s="760">
        <f>IF(OR(U636&lt;=0,U636="n/a",V636&lt;=0,V636="n/a"),"n/a",U636/V636)</f>
        <v>2.5966969290579476</v>
      </c>
      <c r="X636" s="761" t="str">
        <f>IF(OR(AJ636&lt;=0,AJ636="n/a",U636&lt;=0,U636="n/a"),"n/a",U636/AJ636)</f>
        <v>n/a</v>
      </c>
      <c r="Y636" s="714"/>
      <c r="Z636" s="703">
        <f>IF(OR(AC636&lt;0.01,AC636="n/a"),"n/a",M636/AC636*100)</f>
        <v>100.8695652173913</v>
      </c>
      <c r="AA636" s="959">
        <f>IF(OR(AC636&lt;0.01,AC636="n/a"),"n/a",I636/AC636)</f>
        <v>43.19130434782609</v>
      </c>
      <c r="AB636" s="960">
        <v>12</v>
      </c>
      <c r="AC636" s="938">
        <v>1.1499999999999999</v>
      </c>
      <c r="AD636" s="938">
        <v>6.98</v>
      </c>
      <c r="AE636" s="938">
        <v>2.7</v>
      </c>
      <c r="AF636" s="938">
        <v>2.39</v>
      </c>
      <c r="AG636" s="938">
        <v>5.2</v>
      </c>
      <c r="AH636" s="938">
        <v>-35.4</v>
      </c>
      <c r="AI636" s="938">
        <v>5.57</v>
      </c>
      <c r="AJ636" s="938">
        <v>-2.4</v>
      </c>
      <c r="AK636" s="938">
        <v>6.25</v>
      </c>
      <c r="AL636" s="951">
        <v>3970</v>
      </c>
      <c r="AM636" s="945">
        <v>1.0999999999999999</v>
      </c>
      <c r="AN636" s="938">
        <v>1.88</v>
      </c>
      <c r="AO636" s="802">
        <f>IF(U636="n/a","n/a",IF(AA636&lt;0,"n/a",IF(AA636="n/a","n/a",J636+U636-AA636)))</f>
        <v>-30.238049503398145</v>
      </c>
      <c r="AP636" s="803">
        <f>IF(U636="n/a","n/a",J636+U636)</f>
        <v>12.953254844427944</v>
      </c>
      <c r="AQ636" s="961">
        <f>IF(OR(AC636&lt;0.01,AF636="n/a"),"n/a",(I636/SQRT(22.5*AC636*(I636/AF636))-1)*100)</f>
        <v>114.19328487378908</v>
      </c>
      <c r="AR636" s="703">
        <f>INDEX(Historical!$C$7:$C$1439,MATCH(B636,Historical!$B$7:$B$1450,0))*IF(AH636="n/a",1.03,IF(AH636&lt;0,1.01,IF(AH636&gt;10,1.1,(1+AH636/100))))</f>
        <v>1.0706</v>
      </c>
      <c r="AS636" s="959">
        <f>IF($AI636="n/a",1.03*AR636,IF($AI636&lt;0,1.01*AR636,IF($AI636&gt;10,1.1*AR636,(1+$AI636/100)*AR636)))</f>
        <v>1.13023242</v>
      </c>
      <c r="AT636" s="959">
        <f>IF($AK636="n/a",1.03*AS636,IF($AK636&lt;0,1.01*AS636,IF($AK636&gt;10,1.1*AS636,(1+$AK636/100)*AS636)))</f>
        <v>1.2008719462499999</v>
      </c>
      <c r="AU636" s="959">
        <f>IF($AK636="n/a",1.03*AT636,IF($AK636&lt;0,1.01*AT636,IF($AK636&gt;10,1.1*AT636,(1+$AK636/100)*AT636)))</f>
        <v>1.275926442890625</v>
      </c>
      <c r="AV636" s="959">
        <f>IF($AK636="n/a",1.03*AU636,IF($AK636&lt;0,1.01*AU636,IF($AK636&gt;10,1.1*AU636,(1+$AK636/100)*AU636)))</f>
        <v>1.3556718455712891</v>
      </c>
      <c r="AW636" s="703">
        <f>SUM(AR636:AV636)</f>
        <v>6.033302654711914</v>
      </c>
      <c r="AX636" s="810">
        <f>AW636/I636*100</f>
        <v>12.146774017942247</v>
      </c>
      <c r="AY636" s="1017">
        <v>0.23</v>
      </c>
      <c r="AZ636" s="945">
        <v>31.86</v>
      </c>
      <c r="BA636" s="945">
        <v>-4.67</v>
      </c>
      <c r="BB636" s="945">
        <v>-0.2</v>
      </c>
      <c r="BC636" s="945">
        <v>10.45</v>
      </c>
      <c r="BE636" s="666">
        <v>2012</v>
      </c>
      <c r="BF636" s="971">
        <f>IF(BE636&gt;2008,0,IF(BE636&gt;2001,1,IF(BE636&gt;1990,2,IF(BE636&gt;1980,3,IF(BE636&gt;1973,4,IF(BE636&gt;1970,5,IF(BE636&gt;1960,6,IF(BE636&gt;1958,7,IF(BE636&gt;1953,8,9)))))))))</f>
        <v>0</v>
      </c>
      <c r="BG636" s="955">
        <v>1.3</v>
      </c>
      <c r="BH636" s="937"/>
    </row>
    <row r="637" spans="1:60" ht="11.25" customHeight="1" x14ac:dyDescent="0.2">
      <c r="A637" s="944" t="s">
        <v>314</v>
      </c>
      <c r="B637" s="948" t="s">
        <v>315</v>
      </c>
      <c r="C637" s="1013" t="s">
        <v>112</v>
      </c>
      <c r="D637" s="1013" t="s">
        <v>213</v>
      </c>
      <c r="E637" s="792">
        <v>43</v>
      </c>
      <c r="F637" s="1227">
        <v>61</v>
      </c>
      <c r="G637" s="1170" t="s">
        <v>37</v>
      </c>
      <c r="H637" s="1170" t="s">
        <v>37</v>
      </c>
      <c r="I637" s="938">
        <v>38.81</v>
      </c>
      <c r="J637" s="703">
        <f>(M637/I637)*100</f>
        <v>1.8551919608348362</v>
      </c>
      <c r="K637" s="958">
        <v>0.18</v>
      </c>
      <c r="L637" s="960">
        <v>4</v>
      </c>
      <c r="M637" s="694">
        <f>K637*L637</f>
        <v>0.72</v>
      </c>
      <c r="N637" s="943" t="s">
        <v>273</v>
      </c>
      <c r="O637" s="795">
        <v>0.17499999999999999</v>
      </c>
      <c r="P637" s="934">
        <v>43489</v>
      </c>
      <c r="Q637" s="934">
        <v>43504</v>
      </c>
      <c r="R637" s="694">
        <f>(K637-O637)/O637*100</f>
        <v>2.8571428571428599</v>
      </c>
      <c r="S637" s="759">
        <f>IF(INDEX(Historical!$D$7:$D$1439,MATCH(B637,Historical!$B$7:$B$1450,0))=0,"n/a",(INDEX(Historical!$C$7:$C$1439,MATCH(B637,Historical!$B$7:$B$1450,0))/INDEX(Historical!$D$7:$D$1439,MATCH(B637,Historical!$B$7:$B$1450,0))-1)*100)</f>
        <v>-23.913043478260875</v>
      </c>
      <c r="T637" s="759">
        <f>IF(INDEX(Historical!$F$7:$F$1432,MATCH(B637,Historical!$B$7:$B$1450,0))=0,"n/a",((INDEX(Historical!$C$7:$C$1439,MATCH(B637,Historical!$B$7:$B$1450,0))/INDEX(Historical!$F$7:$F$1432,MATCH(B637,Historical!$B$7:$B$1450,0)))^(1/3)-1)*100)</f>
        <v>-6.3890951597686545</v>
      </c>
      <c r="U637" s="759">
        <f>IF(INDEX(Historical!$H$7:$H$1432,MATCH(B637,Historical!$B$7:$B$1450,0))=0,"n/a",((INDEX(Historical!$C$7:$C$1439,MATCH(B637,Historical!$B$7:$B$1450,0))/INDEX(Historical!$H$7:$H$1432,MATCH(B637,Historical!$B$7:$B$1450,0)))^(1/5)-1)*100)</f>
        <v>1.8084002320198911</v>
      </c>
      <c r="V637" s="759">
        <f>IF(INDEX(Historical!$O$7:$O$1432,MATCH(B637,Historical!$B$7:$B$1450,0))=0,"n/a",((INDEX(Historical!$C$7:$C$1439,MATCH(B637,Historical!$B$7:$B$1450,0))/INDEX(Historical!$O$7:$O$1432,MATCH(B637,Historical!$B$7:$B$1450,0)))^(1/10)-1)*100)</f>
        <v>4.4402826834626152</v>
      </c>
      <c r="W637" s="760">
        <f>IF(OR(U637&lt;=0,U637="n/a",V637&lt;=0,V637="n/a"),"n/a",U637/V637)</f>
        <v>0.40727141962269547</v>
      </c>
      <c r="X637" s="761" t="str">
        <f>IF(OR(AJ637&lt;=0,AJ637="n/a",U637&lt;=0,U637="n/a"),"n/a",U637/AJ637)</f>
        <v>n/a</v>
      </c>
      <c r="Y637" s="728"/>
      <c r="Z637" s="703">
        <f>IF(OR(AC637&lt;0.01,AC637="n/a"),"n/a",M637/AC637*100)</f>
        <v>32.87671232876712</v>
      </c>
      <c r="AA637" s="959">
        <f>IF(OR(AC637&lt;0.01,AC637="n/a"),"n/a",I637/AC637)</f>
        <v>17.721461187214615</v>
      </c>
      <c r="AB637" s="960">
        <v>12</v>
      </c>
      <c r="AC637" s="938">
        <v>2.19</v>
      </c>
      <c r="AD637" s="938">
        <v>2.57</v>
      </c>
      <c r="AE637" s="938">
        <v>2.2200000000000002</v>
      </c>
      <c r="AF637" s="938">
        <v>3.66</v>
      </c>
      <c r="AG637" s="938">
        <v>20</v>
      </c>
      <c r="AH637" s="940">
        <v>103.89999999999999</v>
      </c>
      <c r="AI637" s="940">
        <v>10.69</v>
      </c>
      <c r="AJ637" s="938">
        <v>-4.7</v>
      </c>
      <c r="AK637" s="938">
        <v>6.9</v>
      </c>
      <c r="AL637" s="951">
        <v>6520</v>
      </c>
      <c r="AM637" s="945">
        <v>0.3</v>
      </c>
      <c r="AN637" s="938">
        <v>0</v>
      </c>
      <c r="AO637" s="802">
        <f>IF(U637="n/a","n/a",IF(AA637&lt;0,"n/a",IF(AA637="n/a","n/a",J637+U637-AA637)))</f>
        <v>-14.057868994359888</v>
      </c>
      <c r="AP637" s="803">
        <f>IF(U637="n/a","n/a",J637+U637)</f>
        <v>3.6635921928547273</v>
      </c>
      <c r="AQ637" s="961">
        <f>IF(OR(AC637&lt;0.01,AF637="n/a"),"n/a",(I637/SQRT(22.5*AC637*(I637/AF637))-1)*100)</f>
        <v>69.784893903636529</v>
      </c>
      <c r="AR637" s="703">
        <f>INDEX(Historical!$C$7:$C$1439,MATCH(B637,Historical!$B$7:$B$1450,0))*IF(AH637="n/a",1.03,IF(AH637&lt;0,1.01,IF(AH637&gt;10,1.1,(1+AH637/100))))</f>
        <v>1.1550000000000002</v>
      </c>
      <c r="AS637" s="959">
        <f>IF($AI637="n/a",1.03*AR637,IF($AI637&lt;0,1.01*AR637,IF($AI637&gt;10,1.1*AR637,(1+$AI637/100)*AR637)))</f>
        <v>1.2705000000000004</v>
      </c>
      <c r="AT637" s="959">
        <f>IF($AK637="n/a",1.03*AS637,IF($AK637&lt;0,1.01*AS637,IF($AK637&gt;10,1.1*AS637,(1+$AK637/100)*AS637)))</f>
        <v>1.3581645000000004</v>
      </c>
      <c r="AU637" s="959">
        <f>IF($AK637="n/a",1.03*AT637,IF($AK637&lt;0,1.01*AT637,IF($AK637&gt;10,1.1*AT637,(1+$AK637/100)*AT637)))</f>
        <v>1.4518778505000005</v>
      </c>
      <c r="AV637" s="959">
        <f>IF($AK637="n/a",1.03*AU637,IF($AK637&lt;0,1.01*AU637,IF($AK637&gt;10,1.1*AU637,(1+$AK637/100)*AU637)))</f>
        <v>1.5520574221845005</v>
      </c>
      <c r="AW637" s="703">
        <f>SUM(AR637:AV637)</f>
        <v>6.7875997726845014</v>
      </c>
      <c r="AX637" s="810">
        <f>AW637/I637*100</f>
        <v>17.489306293956457</v>
      </c>
      <c r="AY637" s="1017">
        <v>1.17</v>
      </c>
      <c r="AZ637" s="945">
        <v>11.78</v>
      </c>
      <c r="BA637" s="945">
        <v>-15.620000000000001</v>
      </c>
      <c r="BB637" s="945">
        <v>5.18</v>
      </c>
      <c r="BC637" s="945">
        <v>-2.17</v>
      </c>
      <c r="BE637" s="666">
        <v>1977</v>
      </c>
      <c r="BF637" s="971">
        <f>IF(BE637&gt;2008,0,IF(BE637&gt;2001,1,IF(BE637&gt;1990,2,IF(BE637&gt;1980,3,IF(BE637&gt;1973,4,IF(BE637&gt;1970,5,IF(BE637&gt;1960,6,IF(BE637&gt;1958,7,IF(BE637&gt;1953,8,9)))))))))</f>
        <v>4</v>
      </c>
      <c r="BG637" s="955">
        <v>9.1</v>
      </c>
      <c r="BH637" s="937"/>
    </row>
    <row r="638" spans="1:60" ht="11.25" customHeight="1" x14ac:dyDescent="0.2">
      <c r="A638" s="944" t="s">
        <v>1569</v>
      </c>
      <c r="B638" s="948" t="s">
        <v>1570</v>
      </c>
      <c r="C638" s="1013" t="s">
        <v>131</v>
      </c>
      <c r="D638" s="1013" t="s">
        <v>4355</v>
      </c>
      <c r="E638" s="792">
        <v>7</v>
      </c>
      <c r="F638" s="1227">
        <v>632</v>
      </c>
      <c r="G638" s="1146" t="s">
        <v>37</v>
      </c>
      <c r="H638" s="1146" t="s">
        <v>37</v>
      </c>
      <c r="I638" s="947">
        <v>91.22</v>
      </c>
      <c r="J638" s="703">
        <f>(M638/I638)*100</f>
        <v>3.2339399254549441</v>
      </c>
      <c r="K638" s="950">
        <v>0.73750000000000004</v>
      </c>
      <c r="L638" s="960">
        <v>4</v>
      </c>
      <c r="M638" s="694">
        <f>K638*L638</f>
        <v>2.95</v>
      </c>
      <c r="N638" s="943" t="s">
        <v>119</v>
      </c>
      <c r="O638" s="795">
        <v>0.69499999999999995</v>
      </c>
      <c r="P638" s="934">
        <v>43404</v>
      </c>
      <c r="Q638" s="934">
        <v>43437</v>
      </c>
      <c r="R638" s="694">
        <f>(K638-O638)/O638*100</f>
        <v>6.1151079136690791</v>
      </c>
      <c r="S638" s="759">
        <f>IF(INDEX(Historical!$D$7:$D$1439,MATCH(B638,Historical!$B$7:$B$1450,0))=0,"n/a",(INDEX(Historical!$C$7:$C$1439,MATCH(B638,Historical!$B$7:$B$1450,0))/INDEX(Historical!$D$7:$D$1439,MATCH(B638,Historical!$B$7:$B$1450,0))-1)*100)</f>
        <v>6.1090225563909639</v>
      </c>
      <c r="T638" s="759">
        <f>IF(INDEX(Historical!$F$7:$F$1432,MATCH(B638,Historical!$B$7:$B$1450,0))=0,"n/a",((INDEX(Historical!$C$7:$C$1439,MATCH(B638,Historical!$B$7:$B$1450,0))/INDEX(Historical!$F$7:$F$1432,MATCH(B638,Historical!$B$7:$B$1450,0)))^(1/3)-1)*100)</f>
        <v>5.4076916412182596</v>
      </c>
      <c r="U638" s="759">
        <f>IF(INDEX(Historical!$H$7:$H$1432,MATCH(B638,Historical!$B$7:$B$1450,0))=0,"n/a",((INDEX(Historical!$C$7:$C$1439,MATCH(B638,Historical!$B$7:$B$1450,0))/INDEX(Historical!$H$7:$H$1432,MATCH(B638,Historical!$B$7:$B$1450,0)))^(1/5)-1)*100)</f>
        <v>5.0856964165137963</v>
      </c>
      <c r="V638" s="759">
        <f>IF(INDEX(Historical!$O$7:$O$1432,MATCH(B638,Historical!$B$7:$B$1450,0))=0,"n/a",((INDEX(Historical!$C$7:$C$1439,MATCH(B638,Historical!$B$7:$B$1450,0))/INDEX(Historical!$O$7:$O$1432,MATCH(B638,Historical!$B$7:$B$1450,0)))^(1/10)-1)*100)</f>
        <v>3.0010057988484329</v>
      </c>
      <c r="W638" s="760">
        <f>IF(OR(U638&lt;=0,U638="n/a",V638&lt;=0,V638="n/a"),"n/a",U638/V638)</f>
        <v>1.6946639751463712</v>
      </c>
      <c r="X638" s="761">
        <f>IF(OR(AJ638&lt;=0,AJ638="n/a",U638&lt;=0,U638="n/a"),"n/a",U638/AJ638)</f>
        <v>1.240413760125316</v>
      </c>
      <c r="Y638" s="706"/>
      <c r="Z638" s="703">
        <f>IF(OR(AC638&lt;0.01,AC638="n/a"),"n/a",M638/AC638*100)</f>
        <v>63.991323210412141</v>
      </c>
      <c r="AA638" s="959">
        <f>IF(OR(AC638&lt;0.01,AC638="n/a"),"n/a",I638/AC638)</f>
        <v>19.787418655097611</v>
      </c>
      <c r="AB638" s="960">
        <v>12</v>
      </c>
      <c r="AC638" s="938">
        <v>4.6100000000000003</v>
      </c>
      <c r="AD638" s="938">
        <v>3.75</v>
      </c>
      <c r="AE638" s="938">
        <v>2.76</v>
      </c>
      <c r="AF638" s="938">
        <v>1.97</v>
      </c>
      <c r="AG638" s="938">
        <v>10.100000000000001</v>
      </c>
      <c r="AH638" s="938">
        <v>1.0999999999999999</v>
      </c>
      <c r="AI638" s="938">
        <v>5.0999999999999996</v>
      </c>
      <c r="AJ638" s="938">
        <v>4.1000000000000005</v>
      </c>
      <c r="AK638" s="938">
        <v>5.3199999999999994</v>
      </c>
      <c r="AL638" s="951">
        <v>10330</v>
      </c>
      <c r="AM638" s="945">
        <v>0.2</v>
      </c>
      <c r="AN638" s="938">
        <v>1.02</v>
      </c>
      <c r="AO638" s="802">
        <f>IF(U638="n/a","n/a",IF(AA638&lt;0,"n/a",IF(AA638="n/a","n/a",J638+U638-AA638)))</f>
        <v>-11.46778231312887</v>
      </c>
      <c r="AP638" s="803">
        <f>IF(U638="n/a","n/a",J638+U638)</f>
        <v>8.3196363419687405</v>
      </c>
      <c r="AQ638" s="961">
        <f>IF(OR(AC638&lt;0.01,AF638="n/a"),"n/a",(I638/SQRT(22.5*AC638*(I638/AF638))-1)*100)</f>
        <v>31.624406299038444</v>
      </c>
      <c r="AR638" s="703">
        <f>INDEX(Historical!$C$7:$C$1439,MATCH(B638,Historical!$B$7:$B$1450,0))*IF(AH638="n/a",1.03,IF(AH638&lt;0,1.01,IF(AH638&gt;10,1.1,(1+AH638/100))))</f>
        <v>2.8535474999999995</v>
      </c>
      <c r="AS638" s="959">
        <f>IF($AI638="n/a",1.03*AR638,IF($AI638&lt;0,1.01*AR638,IF($AI638&gt;10,1.1*AR638,(1+$AI638/100)*AR638)))</f>
        <v>2.9990784224999993</v>
      </c>
      <c r="AT638" s="959">
        <f>IF($AK638="n/a",1.03*AS638,IF($AK638&lt;0,1.01*AS638,IF($AK638&gt;10,1.1*AS638,(1+$AK638/100)*AS638)))</f>
        <v>3.158629394576999</v>
      </c>
      <c r="AU638" s="959">
        <f>IF($AK638="n/a",1.03*AT638,IF($AK638&lt;0,1.01*AT638,IF($AK638&gt;10,1.1*AT638,(1+$AK638/100)*AT638)))</f>
        <v>3.3266684783684952</v>
      </c>
      <c r="AV638" s="959">
        <f>IF($AK638="n/a",1.03*AU638,IF($AK638&lt;0,1.01*AU638,IF($AK638&gt;10,1.1*AU638,(1+$AK638/100)*AU638)))</f>
        <v>3.5036472414176987</v>
      </c>
      <c r="AW638" s="703">
        <f>SUM(AR638:AV638)</f>
        <v>15.841571036863192</v>
      </c>
      <c r="AX638" s="810">
        <f>AW638/I638*100</f>
        <v>17.366335273912732</v>
      </c>
      <c r="AY638" s="1017">
        <v>0.13</v>
      </c>
      <c r="AZ638" s="945">
        <v>18.18</v>
      </c>
      <c r="BA638" s="945">
        <v>-8.61</v>
      </c>
      <c r="BB638" s="945">
        <v>-4.24</v>
      </c>
      <c r="BC638" s="945">
        <v>-0.08</v>
      </c>
      <c r="BE638" s="666">
        <v>2013</v>
      </c>
      <c r="BF638" s="971">
        <f>IF(BE638&gt;2008,0,IF(BE638&gt;2001,1,IF(BE638&gt;1990,2,IF(BE638&gt;1980,3,IF(BE638&gt;1973,4,IF(BE638&gt;1970,5,IF(BE638&gt;1960,6,IF(BE638&gt;1958,7,IF(BE638&gt;1953,8,9)))))))))</f>
        <v>0</v>
      </c>
      <c r="BG638" s="955">
        <v>3</v>
      </c>
    </row>
    <row r="639" spans="1:60" ht="11.25" customHeight="1" x14ac:dyDescent="0.2">
      <c r="A639" s="936" t="s">
        <v>1577</v>
      </c>
      <c r="B639" s="948" t="s">
        <v>1578</v>
      </c>
      <c r="C639" s="1013" t="s">
        <v>123</v>
      </c>
      <c r="D639" s="1013" t="s">
        <v>4197</v>
      </c>
      <c r="E639" s="792">
        <v>9</v>
      </c>
      <c r="F639" s="1227">
        <v>405</v>
      </c>
      <c r="G639" s="1171" t="s">
        <v>106</v>
      </c>
      <c r="H639" s="1171" t="s">
        <v>106</v>
      </c>
      <c r="I639" s="947">
        <v>32.770000000000003</v>
      </c>
      <c r="J639" s="703">
        <f>(M639/I639)*100</f>
        <v>2.380225816295392</v>
      </c>
      <c r="K639" s="950">
        <v>0.19500000000000001</v>
      </c>
      <c r="L639" s="960">
        <v>4</v>
      </c>
      <c r="M639" s="694">
        <f>K639*L639</f>
        <v>0.78</v>
      </c>
      <c r="N639" s="943" t="s">
        <v>127</v>
      </c>
      <c r="O639" s="795">
        <v>0.17499999999999999</v>
      </c>
      <c r="P639" s="934">
        <v>43447</v>
      </c>
      <c r="Q639" s="934">
        <v>43474</v>
      </c>
      <c r="R639" s="694">
        <f>(K639-O639)/O639*100</f>
        <v>11.428571428571439</v>
      </c>
      <c r="S639" s="759">
        <f>IF(INDEX(Historical!$D$7:$D$1439,MATCH(B639,Historical!$B$7:$B$1450,0))=0,"n/a",(INDEX(Historical!$C$7:$C$1439,MATCH(B639,Historical!$B$7:$B$1450,0))/INDEX(Historical!$D$7:$D$1439,MATCH(B639,Historical!$B$7:$B$1450,0))-1)*100)</f>
        <v>29.629629629629605</v>
      </c>
      <c r="T639" s="759">
        <f>IF(INDEX(Historical!$F$7:$F$1432,MATCH(B639,Historical!$B$7:$B$1450,0))=0,"n/a",((INDEX(Historical!$C$7:$C$1439,MATCH(B639,Historical!$B$7:$B$1450,0))/INDEX(Historical!$F$7:$F$1432,MATCH(B639,Historical!$B$7:$B$1450,0)))^(1/3)-1)*100)</f>
        <v>20.507113208761485</v>
      </c>
      <c r="U639" s="759">
        <f>IF(INDEX(Historical!$H$7:$H$1432,MATCH(B639,Historical!$B$7:$B$1450,0))=0,"n/a",((INDEX(Historical!$C$7:$C$1439,MATCH(B639,Historical!$B$7:$B$1450,0))/INDEX(Historical!$H$7:$H$1432,MATCH(B639,Historical!$B$7:$B$1450,0)))^(1/5)-1)*100)</f>
        <v>24.932100186948468</v>
      </c>
      <c r="V639" s="759" t="str">
        <f>IF(INDEX(Historical!$O$7:$O$1432,MATCH(B639,Historical!$B$7:$B$1450,0))=0,"n/a",((INDEX(Historical!$C$7:$C$1439,MATCH(B639,Historical!$B$7:$B$1450,0))/INDEX(Historical!$O$7:$O$1432,MATCH(B639,Historical!$B$7:$B$1450,0)))^(1/10)-1)*100)</f>
        <v>n/a</v>
      </c>
      <c r="W639" s="760" t="str">
        <f>IF(OR(U639&lt;=0,U639="n/a",V639&lt;=0,V639="n/a"),"n/a",U639/V639)</f>
        <v>n/a</v>
      </c>
      <c r="X639" s="761">
        <f>IF(OR(AJ639&lt;=0,AJ639="n/a",U639&lt;=0,U639="n/a"),"n/a",U639/AJ639)</f>
        <v>1.6511324627118191</v>
      </c>
      <c r="Y639" s="714"/>
      <c r="Z639" s="703">
        <f>IF(OR(AC639&lt;0.01,AC639="n/a"),"n/a",M639/AC639*100)</f>
        <v>41.935483870967744</v>
      </c>
      <c r="AA639" s="959">
        <f>IF(OR(AC639&lt;0.01,AC639="n/a"),"n/a",I639/AC639)</f>
        <v>17.618279569892472</v>
      </c>
      <c r="AB639" s="960">
        <v>12</v>
      </c>
      <c r="AC639" s="938">
        <v>1.86</v>
      </c>
      <c r="AD639" s="938">
        <v>1.87</v>
      </c>
      <c r="AE639" s="938">
        <v>0.75</v>
      </c>
      <c r="AF639" s="938">
        <v>4.4800000000000004</v>
      </c>
      <c r="AG639" s="938">
        <v>24.8</v>
      </c>
      <c r="AH639" s="938">
        <v>-9.7000000000000011</v>
      </c>
      <c r="AI639" s="938">
        <v>9.5500000000000007</v>
      </c>
      <c r="AJ639" s="938">
        <v>15.1</v>
      </c>
      <c r="AK639" s="938">
        <v>9.5500000000000007</v>
      </c>
      <c r="AL639" s="951">
        <v>2640</v>
      </c>
      <c r="AM639" s="945">
        <v>1.0999999999999999</v>
      </c>
      <c r="AN639" s="938">
        <v>2.4700000000000002</v>
      </c>
      <c r="AO639" s="802">
        <f>IF(U639="n/a","n/a",IF(AA639&lt;0,"n/a",IF(AA639="n/a","n/a",J639+U639-AA639)))</f>
        <v>9.6940464333513887</v>
      </c>
      <c r="AP639" s="803">
        <f>IF(U639="n/a","n/a",J639+U639)</f>
        <v>27.312326003243861</v>
      </c>
      <c r="AQ639" s="961">
        <f>IF(OR(AC639&lt;0.01,AF639="n/a"),"n/a",(I639/SQRT(22.5*AC639*(I639/AF639))-1)*100)</f>
        <v>87.296428717353791</v>
      </c>
      <c r="AR639" s="703">
        <f>INDEX(Historical!$C$7:$C$1439,MATCH(B639,Historical!$B$7:$B$1450,0))*IF(AH639="n/a",1.03,IF(AH639&lt;0,1.01,IF(AH639&gt;10,1.1,(1+AH639/100))))</f>
        <v>0.70699999999999996</v>
      </c>
      <c r="AS639" s="959">
        <f>IF($AI639="n/a",1.03*AR639,IF($AI639&lt;0,1.01*AR639,IF($AI639&gt;10,1.1*AR639,(1+$AI639/100)*AR639)))</f>
        <v>0.77451849999999989</v>
      </c>
      <c r="AT639" s="959">
        <f>IF($AK639="n/a",1.03*AS639,IF($AK639&lt;0,1.01*AS639,IF($AK639&gt;10,1.1*AS639,(1+$AK639/100)*AS639)))</f>
        <v>0.84848501674999977</v>
      </c>
      <c r="AU639" s="959">
        <f>IF($AK639="n/a",1.03*AT639,IF($AK639&lt;0,1.01*AT639,IF($AK639&gt;10,1.1*AT639,(1+$AK639/100)*AT639)))</f>
        <v>0.92951533584962465</v>
      </c>
      <c r="AV639" s="959">
        <f>IF($AK639="n/a",1.03*AU639,IF($AK639&lt;0,1.01*AU639,IF($AK639&gt;10,1.1*AU639,(1+$AK639/100)*AU639)))</f>
        <v>1.0182840504232638</v>
      </c>
      <c r="AW639" s="703">
        <f>SUM(AR639:AV639)</f>
        <v>4.2778029030228879</v>
      </c>
      <c r="AX639" s="810">
        <f>AW639/I639*100</f>
        <v>13.054021675382629</v>
      </c>
      <c r="AY639" s="1017">
        <v>1.73</v>
      </c>
      <c r="AZ639" s="945">
        <v>33.92</v>
      </c>
      <c r="BA639" s="945">
        <v>-27.72</v>
      </c>
      <c r="BB639" s="945">
        <v>13.020000000000001</v>
      </c>
      <c r="BC639" s="945">
        <v>7.3599999999999994</v>
      </c>
      <c r="BE639" s="666">
        <v>2011</v>
      </c>
      <c r="BF639" s="971">
        <f>IF(BE639&gt;2008,0,IF(BE639&gt;2001,1,IF(BE639&gt;1990,2,IF(BE639&gt;1980,3,IF(BE639&gt;1973,4,IF(BE639&gt;1970,5,IF(BE639&gt;1960,6,IF(BE639&gt;1958,7,IF(BE639&gt;1953,8,9)))))))))</f>
        <v>0</v>
      </c>
      <c r="BG639" s="955">
        <v>5</v>
      </c>
      <c r="BH639" s="937"/>
    </row>
    <row r="640" spans="1:60" ht="11.25" customHeight="1" x14ac:dyDescent="0.2">
      <c r="A640" s="936" t="s">
        <v>1579</v>
      </c>
      <c r="B640" s="948" t="s">
        <v>1580</v>
      </c>
      <c r="C640" s="1013" t="s">
        <v>247</v>
      </c>
      <c r="D640" s="1013" t="s">
        <v>4385</v>
      </c>
      <c r="E640" s="792">
        <v>9</v>
      </c>
      <c r="F640" s="1227">
        <v>472</v>
      </c>
      <c r="G640" s="1227" t="s">
        <v>106</v>
      </c>
      <c r="H640" s="1227" t="s">
        <v>106</v>
      </c>
      <c r="I640" s="947">
        <v>189.37</v>
      </c>
      <c r="J640" s="703">
        <f>(M640/I640)*100</f>
        <v>1.161746844801183</v>
      </c>
      <c r="K640" s="950">
        <v>0.55000000000000004</v>
      </c>
      <c r="L640" s="960">
        <v>4</v>
      </c>
      <c r="M640" s="694">
        <f>K640*L640</f>
        <v>2.2000000000000002</v>
      </c>
      <c r="N640" s="943" t="s">
        <v>210</v>
      </c>
      <c r="O640" s="795">
        <v>0.45</v>
      </c>
      <c r="P640" s="934">
        <v>43601</v>
      </c>
      <c r="Q640" s="934">
        <v>43616</v>
      </c>
      <c r="R640" s="694">
        <f>(K640-O640)/O640*100</f>
        <v>22.222222222222229</v>
      </c>
      <c r="S640" s="759">
        <f>IF(INDEX(Historical!$D$7:$D$1439,MATCH(B640,Historical!$B$7:$B$1450,0))=0,"n/a",(INDEX(Historical!$C$7:$C$1439,MATCH(B640,Historical!$B$7:$B$1450,0))/INDEX(Historical!$D$7:$D$1439,MATCH(B640,Historical!$B$7:$B$1450,0))-1)*100)</f>
        <v>21.126760563380277</v>
      </c>
      <c r="T640" s="759">
        <f>IF(INDEX(Historical!$F$7:$F$1432,MATCH(B640,Historical!$B$7:$B$1450,0))=0,"n/a",((INDEX(Historical!$C$7:$C$1439,MATCH(B640,Historical!$B$7:$B$1450,0))/INDEX(Historical!$F$7:$F$1432,MATCH(B640,Historical!$B$7:$B$1450,0)))^(1/3)-1)*100)</f>
        <v>19.814528297901845</v>
      </c>
      <c r="U640" s="759">
        <f>IF(INDEX(Historical!$H$7:$H$1432,MATCH(B640,Historical!$B$7:$B$1450,0))=0,"n/a",((INDEX(Historical!$C$7:$C$1439,MATCH(B640,Historical!$B$7:$B$1450,0))/INDEX(Historical!$H$7:$H$1432,MATCH(B640,Historical!$B$7:$B$1450,0)))^(1/5)-1)*100)</f>
        <v>18.697375750709845</v>
      </c>
      <c r="V640" s="759">
        <f>IF(INDEX(Historical!$O$7:$O$1432,MATCH(B640,Historical!$B$7:$B$1450,0))=0,"n/a",((INDEX(Historical!$C$7:$C$1439,MATCH(B640,Historical!$B$7:$B$1450,0))/INDEX(Historical!$O$7:$O$1432,MATCH(B640,Historical!$B$7:$B$1450,0)))^(1/10)-1)*100)</f>
        <v>12.926489361423243</v>
      </c>
      <c r="W640" s="760">
        <f>IF(OR(U640&lt;=0,U640="n/a",V640&lt;=0,V640="n/a"),"n/a",U640/V640)</f>
        <v>1.4464387992697201</v>
      </c>
      <c r="X640" s="761">
        <f>IF(OR(AJ640&lt;=0,AJ640="n/a",U640&lt;=0,U640="n/a"),"n/a",U640/AJ640)</f>
        <v>0.83470427458526086</v>
      </c>
      <c r="Y640" s="706"/>
      <c r="Z640" s="703">
        <f>IF(OR(AC640&lt;0.01,AC640="n/a"),"n/a",M640/AC640*100)</f>
        <v>36.184210526315788</v>
      </c>
      <c r="AA640" s="959">
        <f>IF(OR(AC640&lt;0.01,AC640="n/a"),"n/a",I640/AC640)</f>
        <v>31.14638157894737</v>
      </c>
      <c r="AB640" s="960">
        <v>12</v>
      </c>
      <c r="AC640" s="938">
        <v>6.08</v>
      </c>
      <c r="AD640" s="938">
        <v>1.85</v>
      </c>
      <c r="AE640" s="938">
        <v>2.44</v>
      </c>
      <c r="AF640" s="938">
        <v>33.54</v>
      </c>
      <c r="AG640" s="938">
        <v>82.6</v>
      </c>
      <c r="AH640" s="938">
        <v>32.9</v>
      </c>
      <c r="AI640" s="938">
        <v>8.52</v>
      </c>
      <c r="AJ640" s="938">
        <v>22.400000000000002</v>
      </c>
      <c r="AK640" s="938">
        <v>17</v>
      </c>
      <c r="AL640" s="951">
        <v>7500</v>
      </c>
      <c r="AM640" s="945">
        <v>1.0999999999999999</v>
      </c>
      <c r="AN640" s="938">
        <v>3.11</v>
      </c>
      <c r="AO640" s="802">
        <f>IF(U640="n/a","n/a",IF(AA640&lt;0,"n/a",IF(AA640="n/a","n/a",J640+U640-AA640)))</f>
        <v>-11.287258983436342</v>
      </c>
      <c r="AP640" s="803">
        <f>IF(U640="n/a","n/a",J640+U640)</f>
        <v>19.859122595511028</v>
      </c>
      <c r="AQ640" s="961">
        <f>IF(OR(AC640&lt;0.01,AF640="n/a"),"n/a",(I640/SQRT(22.5*AC640*(I640/AF640))-1)*100)</f>
        <v>581.38735537884418</v>
      </c>
      <c r="AR640" s="703">
        <f>INDEX(Historical!$C$7:$C$1439,MATCH(B640,Historical!$B$7:$B$1450,0))*IF(AH640="n/a",1.03,IF(AH640&lt;0,1.01,IF(AH640&gt;10,1.1,(1+AH640/100))))</f>
        <v>1.8920000000000001</v>
      </c>
      <c r="AS640" s="959">
        <f>IF($AI640="n/a",1.03*AR640,IF($AI640&lt;0,1.01*AR640,IF($AI640&gt;10,1.1*AR640,(1+$AI640/100)*AR640)))</f>
        <v>2.0531983999999999</v>
      </c>
      <c r="AT640" s="959">
        <f>IF($AK640="n/a",1.03*AS640,IF($AK640&lt;0,1.01*AS640,IF($AK640&gt;10,1.1*AS640,(1+$AK640/100)*AS640)))</f>
        <v>2.2585182399999999</v>
      </c>
      <c r="AU640" s="959">
        <f>IF($AK640="n/a",1.03*AT640,IF($AK640&lt;0,1.01*AT640,IF($AK640&gt;10,1.1*AT640,(1+$AK640/100)*AT640)))</f>
        <v>2.4843700640000002</v>
      </c>
      <c r="AV640" s="959">
        <f>IF($AK640="n/a",1.03*AU640,IF($AK640&lt;0,1.01*AU640,IF($AK640&gt;10,1.1*AU640,(1+$AK640/100)*AU640)))</f>
        <v>2.7328070704000003</v>
      </c>
      <c r="AW640" s="703">
        <f>SUM(AR640:AV640)</f>
        <v>11.4208937744</v>
      </c>
      <c r="AX640" s="810">
        <f>AW640/I640*100</f>
        <v>6.0309942305539419</v>
      </c>
      <c r="AY640" s="1017">
        <v>0.9</v>
      </c>
      <c r="AZ640" s="945">
        <v>38.4</v>
      </c>
      <c r="BA640" s="945">
        <v>-3.38</v>
      </c>
      <c r="BB640" s="945">
        <v>1.43</v>
      </c>
      <c r="BC640" s="945">
        <v>14.87</v>
      </c>
      <c r="BE640" s="666">
        <v>2011</v>
      </c>
      <c r="BF640" s="971">
        <f>IF(BE640&gt;2008,0,IF(BE640&gt;2001,1,IF(BE640&gt;1990,2,IF(BE640&gt;1980,3,IF(BE640&gt;1973,4,IF(BE640&gt;1970,5,IF(BE640&gt;1960,6,IF(BE640&gt;1958,7,IF(BE640&gt;1953,8,9)))))))))</f>
        <v>0</v>
      </c>
      <c r="BG640" s="955">
        <v>16.7</v>
      </c>
      <c r="BH640" s="937"/>
    </row>
    <row r="641" spans="1:60" ht="11.25" customHeight="1" x14ac:dyDescent="0.2">
      <c r="A641" s="944" t="s">
        <v>739</v>
      </c>
      <c r="B641" s="948" t="s">
        <v>740</v>
      </c>
      <c r="C641" s="1013" t="s">
        <v>131</v>
      </c>
      <c r="D641" s="1013" t="s">
        <v>4355</v>
      </c>
      <c r="E641" s="792">
        <v>14</v>
      </c>
      <c r="F641" s="1227">
        <v>280</v>
      </c>
      <c r="G641" s="1160" t="s">
        <v>106</v>
      </c>
      <c r="H641" s="1160" t="s">
        <v>106</v>
      </c>
      <c r="I641" s="947">
        <v>54.85</v>
      </c>
      <c r="J641" s="703">
        <f>(M641/I641)*100</f>
        <v>2.8076572470373748</v>
      </c>
      <c r="K641" s="950">
        <v>0.38500000000000001</v>
      </c>
      <c r="L641" s="960">
        <v>4</v>
      </c>
      <c r="M641" s="694">
        <f>K641*L641</f>
        <v>1.54</v>
      </c>
      <c r="N641" s="943" t="s">
        <v>220</v>
      </c>
      <c r="O641" s="795">
        <v>0.36249999999999999</v>
      </c>
      <c r="P641" s="934">
        <v>43640</v>
      </c>
      <c r="Q641" s="934">
        <v>43661</v>
      </c>
      <c r="R641" s="694">
        <f>(K641-O641)/O641*100</f>
        <v>6.2068965517241432</v>
      </c>
      <c r="S641" s="759">
        <f>IF(INDEX(Historical!$D$7:$D$1439,MATCH(B641,Historical!$B$7:$B$1450,0))=0,"n/a",(INDEX(Historical!$C$7:$C$1439,MATCH(B641,Historical!$B$7:$B$1450,0))/INDEX(Historical!$D$7:$D$1439,MATCH(B641,Historical!$B$7:$B$1450,0))-1)*100)</f>
        <v>6.4393939393939448</v>
      </c>
      <c r="T641" s="759">
        <f>IF(INDEX(Historical!$F$7:$F$1432,MATCH(B641,Historical!$B$7:$B$1450,0))=0,"n/a",((INDEX(Historical!$C$7:$C$1439,MATCH(B641,Historical!$B$7:$B$1450,0))/INDEX(Historical!$F$7:$F$1432,MATCH(B641,Historical!$B$7:$B$1450,0)))^(1/3)-1)*100)</f>
        <v>6.5956408753060192</v>
      </c>
      <c r="U641" s="759">
        <f>IF(INDEX(Historical!$H$7:$H$1432,MATCH(B641,Historical!$B$7:$B$1450,0))=0,"n/a",((INDEX(Historical!$C$7:$C$1439,MATCH(B641,Historical!$B$7:$B$1450,0))/INDEX(Historical!$H$7:$H$1432,MATCH(B641,Historical!$B$7:$B$1450,0)))^(1/5)-1)*100)</f>
        <v>5.2082908223901825</v>
      </c>
      <c r="V641" s="759">
        <f>IF(INDEX(Historical!$O$7:$O$1432,MATCH(B641,Historical!$B$7:$B$1450,0))=0,"n/a",((INDEX(Historical!$C$7:$C$1439,MATCH(B641,Historical!$B$7:$B$1450,0))/INDEX(Historical!$O$7:$O$1432,MATCH(B641,Historical!$B$7:$B$1450,0)))^(1/10)-1)*100)</f>
        <v>3.8820494608564404</v>
      </c>
      <c r="W641" s="760">
        <f>IF(OR(U641&lt;=0,U641="n/a",V641&lt;=0,V641="n/a"),"n/a",U641/V641)</f>
        <v>1.3416343286984171</v>
      </c>
      <c r="X641" s="761">
        <f>IF(OR(AJ641&lt;=0,AJ641="n/a",U641&lt;=0,U641="n/a"),"n/a",U641/AJ641)</f>
        <v>0.44138057816865955</v>
      </c>
      <c r="Y641" s="948"/>
      <c r="Z641" s="703">
        <f>IF(OR(AC641&lt;0.01,AC641="n/a"),"n/a",M641/AC641*100)</f>
        <v>62.348178137651821</v>
      </c>
      <c r="AA641" s="959">
        <f>IF(OR(AC641&lt;0.01,AC641="n/a"),"n/a",I641/AC641)</f>
        <v>22.20647773279352</v>
      </c>
      <c r="AB641" s="960">
        <v>12</v>
      </c>
      <c r="AC641" s="938">
        <v>2.4700000000000002</v>
      </c>
      <c r="AD641" s="938">
        <v>4.29</v>
      </c>
      <c r="AE641" s="938">
        <v>2.38</v>
      </c>
      <c r="AF641" s="938">
        <v>1.94</v>
      </c>
      <c r="AG641" s="938">
        <v>8.7999999999999989</v>
      </c>
      <c r="AH641" s="938">
        <v>3.6999999999999997</v>
      </c>
      <c r="AI641" s="938">
        <v>4.45</v>
      </c>
      <c r="AJ641" s="938">
        <v>11.799999999999999</v>
      </c>
      <c r="AK641" s="938">
        <v>5.2</v>
      </c>
      <c r="AL641" s="951">
        <v>4930</v>
      </c>
      <c r="AM641" s="945">
        <v>0.4</v>
      </c>
      <c r="AN641" s="938">
        <v>0.97</v>
      </c>
      <c r="AO641" s="802">
        <f>IF(U641="n/a","n/a",IF(AA641&lt;0,"n/a",IF(AA641="n/a","n/a",J641+U641-AA641)))</f>
        <v>-14.190529663365963</v>
      </c>
      <c r="AP641" s="803">
        <f>IF(U641="n/a","n/a",J641+U641)</f>
        <v>8.0159480694275569</v>
      </c>
      <c r="AQ641" s="961">
        <f>IF(OR(AC641&lt;0.01,AF641="n/a"),"n/a",(I641/SQRT(22.5*AC641*(I641/AF641))-1)*100)</f>
        <v>38.372390954617551</v>
      </c>
      <c r="AR641" s="703">
        <f>INDEX(Historical!$C$7:$C$1439,MATCH(B641,Historical!$B$7:$B$1450,0))*IF(AH641="n/a",1.03,IF(AH641&lt;0,1.01,IF(AH641&gt;10,1.1,(1+AH641/100))))</f>
        <v>1.456985</v>
      </c>
      <c r="AS641" s="959">
        <f>IF($AI641="n/a",1.03*AR641,IF($AI641&lt;0,1.01*AR641,IF($AI641&gt;10,1.1*AR641,(1+$AI641/100)*AR641)))</f>
        <v>1.5218208325</v>
      </c>
      <c r="AT641" s="959">
        <f>IF($AK641="n/a",1.03*AS641,IF($AK641&lt;0,1.01*AS641,IF($AK641&gt;10,1.1*AS641,(1+$AK641/100)*AS641)))</f>
        <v>1.6009555157900002</v>
      </c>
      <c r="AU641" s="959">
        <f>IF($AK641="n/a",1.03*AT641,IF($AK641&lt;0,1.01*AT641,IF($AK641&gt;10,1.1*AT641,(1+$AK641/100)*AT641)))</f>
        <v>1.6842052026110803</v>
      </c>
      <c r="AV641" s="959">
        <f>IF($AK641="n/a",1.03*AU641,IF($AK641&lt;0,1.01*AU641,IF($AK641&gt;10,1.1*AU641,(1+$AK641/100)*AU641)))</f>
        <v>1.7717838731468565</v>
      </c>
      <c r="AW641" s="703">
        <f>SUM(AR641:AV641)</f>
        <v>8.0357504240479365</v>
      </c>
      <c r="AX641" s="810">
        <f>AW641/I641*100</f>
        <v>14.650410982767431</v>
      </c>
      <c r="AY641" s="1017">
        <v>0.23</v>
      </c>
      <c r="AZ641" s="945">
        <v>25.430000000000003</v>
      </c>
      <c r="BA641" s="945">
        <v>-2.02</v>
      </c>
      <c r="BB641" s="945">
        <v>0.57999999999999996</v>
      </c>
      <c r="BC641" s="945">
        <v>9.17</v>
      </c>
      <c r="BE641" s="666">
        <v>2006</v>
      </c>
      <c r="BF641" s="971">
        <f>IF(BE641&gt;2008,0,IF(BE641&gt;2001,1,IF(BE641&gt;1990,2,IF(BE641&gt;1980,3,IF(BE641&gt;1973,4,IF(BE641&gt;1970,5,IF(BE641&gt;1960,6,IF(BE641&gt;1958,7,IF(BE641&gt;1953,8,9)))))))))</f>
        <v>1</v>
      </c>
      <c r="BG641" s="955">
        <v>2.8000000000000003</v>
      </c>
      <c r="BH641" s="937"/>
    </row>
    <row r="642" spans="1:60" ht="11.25" customHeight="1" x14ac:dyDescent="0.2">
      <c r="A642" s="936" t="s">
        <v>1581</v>
      </c>
      <c r="B642" s="948" t="s">
        <v>1582</v>
      </c>
      <c r="C642" s="1013" t="s">
        <v>4216</v>
      </c>
      <c r="D642" s="1013" t="s">
        <v>4352</v>
      </c>
      <c r="E642" s="792">
        <v>7</v>
      </c>
      <c r="F642" s="1227">
        <v>671</v>
      </c>
      <c r="G642" s="1227" t="s">
        <v>106</v>
      </c>
      <c r="H642" s="1227" t="s">
        <v>106</v>
      </c>
      <c r="I642" s="947">
        <v>91.07</v>
      </c>
      <c r="J642" s="703">
        <f>(M642/I642)*100</f>
        <v>0.74667837926869451</v>
      </c>
      <c r="K642" s="950">
        <v>0.17</v>
      </c>
      <c r="L642" s="960">
        <v>4</v>
      </c>
      <c r="M642" s="694">
        <f>K642*L642</f>
        <v>0.68</v>
      </c>
      <c r="N642" s="943" t="s">
        <v>320</v>
      </c>
      <c r="O642" s="795">
        <v>0.16</v>
      </c>
      <c r="P642" s="934">
        <v>43523</v>
      </c>
      <c r="Q642" s="934">
        <v>43553</v>
      </c>
      <c r="R642" s="694">
        <f>(K642-O642)/O642*100</f>
        <v>6.2500000000000053</v>
      </c>
      <c r="S642" s="759">
        <f>IF(INDEX(Historical!$D$7:$D$1439,MATCH(B642,Historical!$B$7:$B$1450,0))=0,"n/a",(INDEX(Historical!$C$7:$C$1439,MATCH(B642,Historical!$B$7:$B$1450,0))/INDEX(Historical!$D$7:$D$1439,MATCH(B642,Historical!$B$7:$B$1450,0))-1)*100)</f>
        <v>14.285714285714279</v>
      </c>
      <c r="T642" s="759">
        <f>IF(INDEX(Historical!$F$7:$F$1432,MATCH(B642,Historical!$B$7:$B$1450,0))=0,"n/a",((INDEX(Historical!$C$7:$C$1439,MATCH(B642,Historical!$B$7:$B$1450,0))/INDEX(Historical!$F$7:$F$1432,MATCH(B642,Historical!$B$7:$B$1450,0)))^(1/3)-1)*100)</f>
        <v>10.064241629820891</v>
      </c>
      <c r="U642" s="759">
        <f>IF(INDEX(Historical!$H$7:$H$1432,MATCH(B642,Historical!$B$7:$B$1450,0))=0,"n/a",((INDEX(Historical!$C$7:$C$1439,MATCH(B642,Historical!$B$7:$B$1450,0))/INDEX(Historical!$H$7:$H$1432,MATCH(B642,Historical!$B$7:$B$1450,0)))^(1/5)-1)*100)</f>
        <v>14.869835499703509</v>
      </c>
      <c r="V642" s="759">
        <f>IF(INDEX(Historical!$O$7:$O$1432,MATCH(B642,Historical!$B$7:$B$1450,0))=0,"n/a",((INDEX(Historical!$C$7:$C$1439,MATCH(B642,Historical!$B$7:$B$1450,0))/INDEX(Historical!$O$7:$O$1432,MATCH(B642,Historical!$B$7:$B$1450,0)))^(1/10)-1)*100)</f>
        <v>38.300578436247832</v>
      </c>
      <c r="W642" s="760">
        <f>IF(OR(U642&lt;=0,U642="n/a",V642&lt;=0,V642="n/a"),"n/a",U642/V642)</f>
        <v>0.38824049418613044</v>
      </c>
      <c r="X642" s="761">
        <f>IF(OR(AJ642&lt;=0,AJ642="n/a",U642&lt;=0,U642="n/a"),"n/a",U642/AJ642)</f>
        <v>12.391529583086259</v>
      </c>
      <c r="Y642" s="707"/>
      <c r="Z642" s="703">
        <f>IF(OR(AC642&lt;0.01,AC642="n/a"),"n/a",M642/AC642*100)</f>
        <v>38.202247191011239</v>
      </c>
      <c r="AA642" s="959">
        <f>IF(OR(AC642&lt;0.01,AC642="n/a"),"n/a",I642/AC642)</f>
        <v>51.162921348314605</v>
      </c>
      <c r="AB642" s="960">
        <v>12</v>
      </c>
      <c r="AC642" s="938">
        <v>1.78</v>
      </c>
      <c r="AD642" s="938">
        <v>5.98</v>
      </c>
      <c r="AE642" s="938">
        <v>6.63</v>
      </c>
      <c r="AF642" s="938">
        <v>4.91</v>
      </c>
      <c r="AG642" s="938">
        <v>11</v>
      </c>
      <c r="AH642" s="938">
        <v>-6.2</v>
      </c>
      <c r="AI642" s="938">
        <v>23.419999999999998</v>
      </c>
      <c r="AJ642" s="938">
        <v>1.2</v>
      </c>
      <c r="AK642" s="938">
        <v>8.5500000000000007</v>
      </c>
      <c r="AL642" s="951">
        <v>2670</v>
      </c>
      <c r="AM642" s="945">
        <v>2.7</v>
      </c>
      <c r="AN642" s="938">
        <v>0</v>
      </c>
      <c r="AO642" s="802">
        <f>IF(U642="n/a","n/a",IF(AA642&lt;0,"n/a",IF(AA642="n/a","n/a",J642+U642-AA642)))</f>
        <v>-35.546407469342398</v>
      </c>
      <c r="AP642" s="803">
        <f>IF(U642="n/a","n/a",J642+U642)</f>
        <v>15.616513878972203</v>
      </c>
      <c r="AQ642" s="961">
        <f>IF(OR(AC642&lt;0.01,AF642="n/a"),"n/a",(I642/SQRT(22.5*AC642*(I642/AF642))-1)*100)</f>
        <v>234.1389889254169</v>
      </c>
      <c r="AR642" s="703">
        <f>INDEX(Historical!$C$7:$C$1439,MATCH(B642,Historical!$B$7:$B$1450,0))*IF(AH642="n/a",1.03,IF(AH642&lt;0,1.01,IF(AH642&gt;10,1.1,(1+AH642/100))))</f>
        <v>0.64639999999999997</v>
      </c>
      <c r="AS642" s="959">
        <f>IF($AI642="n/a",1.03*AR642,IF($AI642&lt;0,1.01*AR642,IF($AI642&gt;10,1.1*AR642,(1+$AI642/100)*AR642)))</f>
        <v>0.71104000000000001</v>
      </c>
      <c r="AT642" s="959">
        <f>IF($AK642="n/a",1.03*AS642,IF($AK642&lt;0,1.01*AS642,IF($AK642&gt;10,1.1*AS642,(1+$AK642/100)*AS642)))</f>
        <v>0.77183391999999995</v>
      </c>
      <c r="AU642" s="959">
        <f>IF($AK642="n/a",1.03*AT642,IF($AK642&lt;0,1.01*AT642,IF($AK642&gt;10,1.1*AT642,(1+$AK642/100)*AT642)))</f>
        <v>0.8378257201599999</v>
      </c>
      <c r="AV642" s="959">
        <f>IF($AK642="n/a",1.03*AU642,IF($AK642&lt;0,1.01*AU642,IF($AK642&gt;10,1.1*AU642,(1+$AK642/100)*AU642)))</f>
        <v>0.9094598192336798</v>
      </c>
      <c r="AW642" s="703">
        <f>SUM(AR642:AV642)</f>
        <v>3.8765594593936799</v>
      </c>
      <c r="AX642" s="810">
        <f>AW642/I642*100</f>
        <v>4.2566810798217638</v>
      </c>
      <c r="AY642" s="1017">
        <v>1.29</v>
      </c>
      <c r="AZ642" s="945">
        <v>92.33</v>
      </c>
      <c r="BA642" s="945">
        <v>-11.05</v>
      </c>
      <c r="BB642" s="945">
        <v>20.54</v>
      </c>
      <c r="BC642" s="945">
        <v>32.590000000000003</v>
      </c>
      <c r="BE642" s="666">
        <v>2013</v>
      </c>
      <c r="BF642" s="971">
        <f>IF(BE642&gt;2008,0,IF(BE642&gt;2001,1,IF(BE642&gt;1990,2,IF(BE642&gt;1980,3,IF(BE642&gt;1973,4,IF(BE642&gt;1970,5,IF(BE642&gt;1960,6,IF(BE642&gt;1958,7,IF(BE642&gt;1953,8,9)))))))))</f>
        <v>0</v>
      </c>
      <c r="BG642" s="955">
        <v>9.7000000000000011</v>
      </c>
      <c r="BH642" s="937"/>
    </row>
    <row r="643" spans="1:60" ht="11.25" customHeight="1" x14ac:dyDescent="0.2">
      <c r="A643" s="936" t="s">
        <v>1565</v>
      </c>
      <c r="B643" s="948" t="s">
        <v>1566</v>
      </c>
      <c r="C643" s="1013" t="s">
        <v>108</v>
      </c>
      <c r="D643" s="1013" t="s">
        <v>4365</v>
      </c>
      <c r="E643" s="792">
        <v>7</v>
      </c>
      <c r="F643" s="1227">
        <v>634</v>
      </c>
      <c r="G643" s="1237" t="s">
        <v>106</v>
      </c>
      <c r="H643" s="1237" t="s">
        <v>106</v>
      </c>
      <c r="I643" s="947">
        <v>30.72</v>
      </c>
      <c r="J643" s="703">
        <f>(M643/I643)*100</f>
        <v>1.6276041666666667</v>
      </c>
      <c r="K643" s="950">
        <v>0.125</v>
      </c>
      <c r="L643" s="960">
        <v>4</v>
      </c>
      <c r="M643" s="694">
        <f>K643*L643</f>
        <v>0.5</v>
      </c>
      <c r="N643" s="943" t="s">
        <v>1002</v>
      </c>
      <c r="O643" s="795">
        <v>0.11</v>
      </c>
      <c r="P643" s="934">
        <v>43455</v>
      </c>
      <c r="Q643" s="934">
        <v>43441</v>
      </c>
      <c r="R643" s="694">
        <f>(K643-O643)/O643*100</f>
        <v>13.636363636363635</v>
      </c>
      <c r="S643" s="759">
        <f>IF(INDEX(Historical!$D$7:$D$1439,MATCH(B643,Historical!$B$7:$B$1450,0))=0,"n/a",(INDEX(Historical!$C$7:$C$1439,MATCH(B643,Historical!$B$7:$B$1450,0))/INDEX(Historical!$D$7:$D$1439,MATCH(B643,Historical!$B$7:$B$1450,0))-1)*100)</f>
        <v>11.250000000000004</v>
      </c>
      <c r="T643" s="759">
        <f>IF(INDEX(Historical!$F$7:$F$1432,MATCH(B643,Historical!$B$7:$B$1450,0))=0,"n/a",((INDEX(Historical!$C$7:$C$1439,MATCH(B643,Historical!$B$7:$B$1450,0))/INDEX(Historical!$F$7:$F$1432,MATCH(B643,Historical!$B$7:$B$1450,0)))^(1/3)-1)*100)</f>
        <v>9.3856532240373269</v>
      </c>
      <c r="U643" s="759">
        <f>IF(INDEX(Historical!$H$7:$H$1432,MATCH(B643,Historical!$B$7:$B$1450,0))=0,"n/a",((INDEX(Historical!$C$7:$C$1439,MATCH(B643,Historical!$B$7:$B$1450,0))/INDEX(Historical!$H$7:$H$1432,MATCH(B643,Historical!$B$7:$B$1450,0)))^(1/5)-1)*100)</f>
        <v>14.613427058925254</v>
      </c>
      <c r="V643" s="759">
        <f>IF(INDEX(Historical!$O$7:$O$1432,MATCH(B643,Historical!$B$7:$B$1450,0))=0,"n/a",((INDEX(Historical!$C$7:$C$1439,MATCH(B643,Historical!$B$7:$B$1450,0))/INDEX(Historical!$O$7:$O$1432,MATCH(B643,Historical!$B$7:$B$1450,0)))^(1/10)-1)*100)</f>
        <v>-2.9443380282872189</v>
      </c>
      <c r="W643" s="760" t="str">
        <f>IF(OR(U643&lt;=0,U643="n/a",V643&lt;=0,V643="n/a"),"n/a",U643/V643)</f>
        <v>n/a</v>
      </c>
      <c r="X643" s="761" t="str">
        <f>IF(OR(AJ643&lt;=0,AJ643="n/a",U643&lt;=0,U643="n/a"),"n/a",U643/AJ643)</f>
        <v>n/a</v>
      </c>
      <c r="Y643" s="717"/>
      <c r="Z643" s="703" t="str">
        <f>IF(OR(AC643&lt;0.01,AC643="n/a"),"n/a",M643/AC643*100)</f>
        <v>n/a</v>
      </c>
      <c r="AA643" s="959" t="str">
        <f>IF(OR(AC643&lt;0.01,AC643="n/a"),"n/a",I643/AC643)</f>
        <v>n/a</v>
      </c>
      <c r="AB643" s="960">
        <v>12</v>
      </c>
      <c r="AC643" s="938" t="s">
        <v>137</v>
      </c>
      <c r="AD643" s="938" t="s">
        <v>137</v>
      </c>
      <c r="AE643" s="938" t="s">
        <v>137</v>
      </c>
      <c r="AF643" s="938" t="s">
        <v>137</v>
      </c>
      <c r="AG643" s="938" t="s">
        <v>137</v>
      </c>
      <c r="AH643" s="938" t="s">
        <v>137</v>
      </c>
      <c r="AI643" s="938" t="s">
        <v>137</v>
      </c>
      <c r="AJ643" s="938" t="s">
        <v>137</v>
      </c>
      <c r="AK643" s="938" t="s">
        <v>137</v>
      </c>
      <c r="AL643" s="951" t="s">
        <v>137</v>
      </c>
      <c r="AM643" s="945" t="s">
        <v>137</v>
      </c>
      <c r="AN643" s="938" t="s">
        <v>137</v>
      </c>
      <c r="AO643" s="802" t="str">
        <f>IF(U643="n/a","n/a",IF(AA643&lt;0,"n/a",IF(AA643="n/a","n/a",J643+U643-AA643)))</f>
        <v>n/a</v>
      </c>
      <c r="AP643" s="803">
        <f>IF(U643="n/a","n/a",J643+U643)</f>
        <v>16.241031225591922</v>
      </c>
      <c r="AQ643" s="961" t="str">
        <f>IF(OR(AC643&lt;0.01,AF643="n/a"),"n/a",(I643/SQRT(22.5*AC643*(I643/AF643))-1)*100)</f>
        <v>n/a</v>
      </c>
      <c r="AR643" s="703">
        <f>INDEX(Historical!$C$7:$C$1439,MATCH(B643,Historical!$B$7:$B$1450,0))*IF(AH643="n/a",1.03,IF(AH643&lt;0,1.01,IF(AH643&gt;10,1.1,(1+AH643/100))))</f>
        <v>0.45835000000000004</v>
      </c>
      <c r="AS643" s="959">
        <f>IF($AI643="n/a",1.03*AR643,IF($AI643&lt;0,1.01*AR643,IF($AI643&gt;10,1.1*AR643,(1+$AI643/100)*AR643)))</f>
        <v>0.47210050000000003</v>
      </c>
      <c r="AT643" s="959">
        <f>IF($AK643="n/a",1.03*AS643,IF($AK643&lt;0,1.01*AS643,IF($AK643&gt;10,1.1*AS643,(1+$AK643/100)*AS643)))</f>
        <v>0.48626351500000004</v>
      </c>
      <c r="AU643" s="959">
        <f>IF($AK643="n/a",1.03*AT643,IF($AK643&lt;0,1.01*AT643,IF($AK643&gt;10,1.1*AT643,(1+$AK643/100)*AT643)))</f>
        <v>0.50085142045000008</v>
      </c>
      <c r="AV643" s="959">
        <f>IF($AK643="n/a",1.03*AU643,IF($AK643&lt;0,1.01*AU643,IF($AK643&gt;10,1.1*AU643,(1+$AK643/100)*AU643)))</f>
        <v>0.51587696306350006</v>
      </c>
      <c r="AW643" s="703">
        <f>SUM(AR643:AV643)</f>
        <v>2.4334423985135003</v>
      </c>
      <c r="AX643" s="810">
        <f>AW643/I643*100</f>
        <v>7.9213619743278008</v>
      </c>
      <c r="AY643" s="1017" t="s">
        <v>137</v>
      </c>
      <c r="AZ643" s="945" t="s">
        <v>137</v>
      </c>
      <c r="BA643" s="945" t="s">
        <v>137</v>
      </c>
      <c r="BB643" s="945" t="s">
        <v>137</v>
      </c>
      <c r="BC643" s="945" t="s">
        <v>137</v>
      </c>
      <c r="BD643" s="984" t="s">
        <v>4290</v>
      </c>
      <c r="BE643" s="666">
        <v>2012</v>
      </c>
      <c r="BF643" s="971">
        <f>IF(BE643&gt;2008,0,IF(BE643&gt;2001,1,IF(BE643&gt;1990,2,IF(BE643&gt;1980,3,IF(BE643&gt;1973,4,IF(BE643&gt;1970,5,IF(BE643&gt;1960,6,IF(BE643&gt;1958,7,IF(BE643&gt;1953,8,9)))))))))</f>
        <v>0</v>
      </c>
      <c r="BG643" s="955" t="s">
        <v>137</v>
      </c>
      <c r="BH643" s="937"/>
    </row>
    <row r="644" spans="1:60" s="838" customFormat="1" ht="11.25" customHeight="1" x14ac:dyDescent="0.2">
      <c r="A644" s="698" t="s">
        <v>321</v>
      </c>
      <c r="B644" s="846" t="s">
        <v>322</v>
      </c>
      <c r="C644" s="1013" t="s">
        <v>123</v>
      </c>
      <c r="D644" s="1013" t="s">
        <v>4197</v>
      </c>
      <c r="E644" s="818">
        <v>48</v>
      </c>
      <c r="F644" s="1227">
        <v>37</v>
      </c>
      <c r="G644" s="1226" t="s">
        <v>37</v>
      </c>
      <c r="H644" s="1226" t="s">
        <v>115</v>
      </c>
      <c r="I644" s="831">
        <v>117.39</v>
      </c>
      <c r="J644" s="820">
        <f>(M644/I644)*100</f>
        <v>1.7377970866342958</v>
      </c>
      <c r="K644" s="821">
        <v>0.51</v>
      </c>
      <c r="L644" s="822">
        <v>4</v>
      </c>
      <c r="M644" s="823">
        <f>K644*L644</f>
        <v>2.04</v>
      </c>
      <c r="N644" s="824" t="s">
        <v>111</v>
      </c>
      <c r="O644" s="825">
        <v>0.48</v>
      </c>
      <c r="P644" s="826">
        <v>43686</v>
      </c>
      <c r="Q644" s="826">
        <v>43720</v>
      </c>
      <c r="R644" s="823">
        <f>(K644-O644)/O644*100</f>
        <v>6.2500000000000053</v>
      </c>
      <c r="S644" s="759">
        <f>IF(INDEX(Historical!$D$7:$D$1439,MATCH(B644,Historical!$B$7:$B$1450,0))=0,"n/a",(INDEX(Historical!$C$7:$C$1439,MATCH(B644,Historical!$B$7:$B$1450,0))/INDEX(Historical!$D$7:$D$1439,MATCH(B644,Historical!$B$7:$B$1450,0))-1)*100)</f>
        <v>9.4117647058823408</v>
      </c>
      <c r="T644" s="759">
        <f>IF(INDEX(Historical!$F$7:$F$1432,MATCH(B644,Historical!$B$7:$B$1450,0))=0,"n/a",((INDEX(Historical!$C$7:$C$1439,MATCH(B644,Historical!$B$7:$B$1450,0))/INDEX(Historical!$F$7:$F$1432,MATCH(B644,Historical!$B$7:$B$1450,0)))^(1/3)-1)*100)</f>
        <v>9.5432196662554869</v>
      </c>
      <c r="U644" s="759">
        <f>IF(INDEX(Historical!$H$7:$H$1432,MATCH(B644,Historical!$B$7:$B$1450,0))=0,"n/a",((INDEX(Historical!$C$7:$C$1439,MATCH(B644,Historical!$B$7:$B$1450,0))/INDEX(Historical!$H$7:$H$1432,MATCH(B644,Historical!$B$7:$B$1450,0)))^(1/5)-1)*100)</f>
        <v>8.9796765975817205</v>
      </c>
      <c r="V644" s="759">
        <f>IF(INDEX(Historical!$O$7:$O$1432,MATCH(B644,Historical!$B$7:$B$1450,0))=0,"n/a",((INDEX(Historical!$C$7:$C$1439,MATCH(B644,Historical!$B$7:$B$1450,0))/INDEX(Historical!$O$7:$O$1432,MATCH(B644,Historical!$B$7:$B$1450,0)))^(1/10)-1)*100)</f>
        <v>5.9350474316304691</v>
      </c>
      <c r="W644" s="827">
        <f>IF(OR(U644&lt;=0,U644="n/a",V644&lt;=0,V644="n/a"),"n/a",U644/V644)</f>
        <v>1.5129915474179849</v>
      </c>
      <c r="X644" s="828">
        <f>IF(OR(AJ644&lt;=0,AJ644="n/a",U644&lt;=0,U644="n/a"),"n/a",U644/AJ644)</f>
        <v>0.70706114941588349</v>
      </c>
      <c r="Y644" s="843"/>
      <c r="Z644" s="820">
        <f>IF(OR(AC644&lt;0.01,AC644="n/a"),"n/a",M644/AC644*100)</f>
        <v>41.04627766599598</v>
      </c>
      <c r="AA644" s="830">
        <f>IF(OR(AC644&lt;0.01,AC644="n/a"),"n/a",I644/AC644)</f>
        <v>23.619718309859156</v>
      </c>
      <c r="AB644" s="822">
        <v>12</v>
      </c>
      <c r="AC644" s="831">
        <v>4.97</v>
      </c>
      <c r="AD644" s="831">
        <v>2.7</v>
      </c>
      <c r="AE644" s="831">
        <v>1.86</v>
      </c>
      <c r="AF644" s="831">
        <v>5.55</v>
      </c>
      <c r="AG644" s="831">
        <v>24.6</v>
      </c>
      <c r="AH644" s="831">
        <v>-8.4</v>
      </c>
      <c r="AI644" s="831">
        <v>10.34</v>
      </c>
      <c r="AJ644" s="831">
        <v>12.7</v>
      </c>
      <c r="AK644" s="831">
        <v>8.870000000000001</v>
      </c>
      <c r="AL644" s="832">
        <v>28160</v>
      </c>
      <c r="AM644" s="833">
        <v>0.1</v>
      </c>
      <c r="AN644" s="831">
        <v>1.08</v>
      </c>
      <c r="AO644" s="834">
        <f>IF(U644="n/a","n/a",IF(AA644&lt;0,"n/a",IF(AA644="n/a","n/a",J644+U644-AA644)))</f>
        <v>-12.902244625643139</v>
      </c>
      <c r="AP644" s="835">
        <f>IF(U644="n/a","n/a",J644+U644)</f>
        <v>10.717473684216017</v>
      </c>
      <c r="AQ644" s="836">
        <f>IF(OR(AC644&lt;0.01,AF644="n/a"),"n/a",(I644/SQRT(22.5*AC644*(I644/AF644))-1)*100)</f>
        <v>141.37516821534467</v>
      </c>
      <c r="AR644" s="703">
        <f>INDEX(Historical!$C$7:$C$1439,MATCH(B644,Historical!$B$7:$B$1450,0))*IF(AH644="n/a",1.03,IF(AH644&lt;0,1.01,IF(AH644&gt;10,1.1,(1+AH644/100))))</f>
        <v>1.8786</v>
      </c>
      <c r="AS644" s="830">
        <f>IF($AI644="n/a",1.03*AR644,IF($AI644&lt;0,1.01*AR644,IF($AI644&gt;10,1.1*AR644,(1+$AI644/100)*AR644)))</f>
        <v>2.0664600000000002</v>
      </c>
      <c r="AT644" s="830">
        <f>IF($AK644="n/a",1.03*AS644,IF($AK644&lt;0,1.01*AS644,IF($AK644&gt;10,1.1*AS644,(1+$AK644/100)*AS644)))</f>
        <v>2.2497550020000001</v>
      </c>
      <c r="AU644" s="830">
        <f>IF($AK644="n/a",1.03*AT644,IF($AK644&lt;0,1.01*AT644,IF($AK644&gt;10,1.1*AT644,(1+$AK644/100)*AT644)))</f>
        <v>2.4493082706774003</v>
      </c>
      <c r="AV644" s="830">
        <f>IF($AK644="n/a",1.03*AU644,IF($AK644&lt;0,1.01*AU644,IF($AK644&gt;10,1.1*AU644,(1+$AK644/100)*AU644)))</f>
        <v>2.6665619142864858</v>
      </c>
      <c r="AW644" s="820">
        <f>SUM(AR644:AV644)</f>
        <v>11.310685186963887</v>
      </c>
      <c r="AX644" s="837">
        <f>AW644/I644*100</f>
        <v>9.6351351792860438</v>
      </c>
      <c r="AY644" s="1018">
        <v>1.22</v>
      </c>
      <c r="AZ644" s="833">
        <v>24.39</v>
      </c>
      <c r="BA644" s="833">
        <v>-3.2199999999999998</v>
      </c>
      <c r="BB644" s="833">
        <v>2.37</v>
      </c>
      <c r="BC644" s="833">
        <v>7.3999999999999995</v>
      </c>
      <c r="BD644" s="985"/>
      <c r="BE644" s="666">
        <v>1972</v>
      </c>
      <c r="BF644" s="971">
        <f>IF(BE644&gt;2008,0,IF(BE644&gt;2001,1,IF(BE644&gt;1990,2,IF(BE644&gt;1980,3,IF(BE644&gt;1973,4,IF(BE644&gt;1970,5,IF(BE644&gt;1960,6,IF(BE644&gt;1958,7,IF(BE644&gt;1953,8,9)))))))))</f>
        <v>5</v>
      </c>
      <c r="BG644" s="892">
        <v>7.1</v>
      </c>
    </row>
    <row r="645" spans="1:60" ht="11.25" customHeight="1" x14ac:dyDescent="0.2">
      <c r="A645" s="944" t="s">
        <v>741</v>
      </c>
      <c r="B645" s="948" t="s">
        <v>742</v>
      </c>
      <c r="C645" s="1013" t="s">
        <v>131</v>
      </c>
      <c r="D645" s="1013" t="s">
        <v>4355</v>
      </c>
      <c r="E645" s="792">
        <v>18</v>
      </c>
      <c r="F645" s="1227">
        <v>180</v>
      </c>
      <c r="G645" s="1227" t="s">
        <v>37</v>
      </c>
      <c r="H645" s="1227" t="s">
        <v>37</v>
      </c>
      <c r="I645" s="947">
        <v>29.63</v>
      </c>
      <c r="J645" s="703">
        <f>(M645/I645)*100</f>
        <v>5.5686803914951062</v>
      </c>
      <c r="K645" s="950">
        <v>0.41249999999999998</v>
      </c>
      <c r="L645" s="960">
        <v>4</v>
      </c>
      <c r="M645" s="694">
        <f>K645*L645</f>
        <v>1.65</v>
      </c>
      <c r="N645" s="943" t="s">
        <v>164</v>
      </c>
      <c r="O645" s="795">
        <v>0.41</v>
      </c>
      <c r="P645" s="934">
        <v>43531</v>
      </c>
      <c r="Q645" s="934">
        <v>43556</v>
      </c>
      <c r="R645" s="694">
        <f>(K645-O645)/O645*100</f>
        <v>0.60975609756097615</v>
      </c>
      <c r="S645" s="759">
        <f>IF(INDEX(Historical!$D$7:$D$1439,MATCH(B645,Historical!$B$7:$B$1450,0))=0,"n/a",(INDEX(Historical!$C$7:$C$1439,MATCH(B645,Historical!$B$7:$B$1450,0))/INDEX(Historical!$D$7:$D$1439,MATCH(B645,Historical!$B$7:$B$1450,0))-1)*100)</f>
        <v>3.833865814696491</v>
      </c>
      <c r="T645" s="759">
        <f>IF(INDEX(Historical!$F$7:$F$1432,MATCH(B645,Historical!$B$7:$B$1450,0))=0,"n/a",((INDEX(Historical!$C$7:$C$1439,MATCH(B645,Historical!$B$7:$B$1450,0))/INDEX(Historical!$F$7:$F$1432,MATCH(B645,Historical!$B$7:$B$1450,0)))^(1/3)-1)*100)</f>
        <v>2.818372270192615</v>
      </c>
      <c r="U645" s="759">
        <f>IF(INDEX(Historical!$H$7:$H$1432,MATCH(B645,Historical!$B$7:$B$1450,0))=0,"n/a",((INDEX(Historical!$C$7:$C$1439,MATCH(B645,Historical!$B$7:$B$1450,0))/INDEX(Historical!$H$7:$H$1432,MATCH(B645,Historical!$B$7:$B$1450,0)))^(1/5)-1)*100)</f>
        <v>3.5208440573418098</v>
      </c>
      <c r="V645" s="759">
        <f>IF(INDEX(Historical!$O$7:$O$1432,MATCH(B645,Historical!$B$7:$B$1450,0))=0,"n/a",((INDEX(Historical!$C$7:$C$1439,MATCH(B645,Historical!$B$7:$B$1450,0))/INDEX(Historical!$O$7:$O$1432,MATCH(B645,Historical!$B$7:$B$1450,0)))^(1/10)-1)*100)</f>
        <v>2.6741776967489139</v>
      </c>
      <c r="W645" s="760">
        <f>IF(OR(U645&lt;=0,U645="n/a",V645&lt;=0,V645="n/a"),"n/a",U645/V645)</f>
        <v>1.3166081153179223</v>
      </c>
      <c r="X645" s="761">
        <f>IF(OR(AJ645&lt;=0,AJ645="n/a",U645&lt;=0,U645="n/a"),"n/a",U645/AJ645)</f>
        <v>0.78240979052040216</v>
      </c>
      <c r="Y645" s="949"/>
      <c r="Z645" s="703">
        <f>IF(OR(AC645&lt;0.01,AC645="n/a"),"n/a",M645/AC645*100)</f>
        <v>64.202334630350194</v>
      </c>
      <c r="AA645" s="959">
        <f>IF(OR(AC645&lt;0.01,AC645="n/a"),"n/a",I645/AC645)</f>
        <v>11.529182879377432</v>
      </c>
      <c r="AB645" s="960">
        <v>12</v>
      </c>
      <c r="AC645" s="938">
        <v>2.57</v>
      </c>
      <c r="AD645" s="938">
        <v>19.62</v>
      </c>
      <c r="AE645" s="940">
        <v>2.76</v>
      </c>
      <c r="AF645" s="938">
        <v>1.76</v>
      </c>
      <c r="AG645" s="938">
        <v>15.7</v>
      </c>
      <c r="AH645" s="938">
        <v>22.3</v>
      </c>
      <c r="AI645" s="938">
        <v>4.2</v>
      </c>
      <c r="AJ645" s="938">
        <v>4.5</v>
      </c>
      <c r="AK645" s="938">
        <v>0.59</v>
      </c>
      <c r="AL645" s="951">
        <v>21350</v>
      </c>
      <c r="AM645" s="945">
        <v>0.21</v>
      </c>
      <c r="AN645" s="938">
        <v>1.87</v>
      </c>
      <c r="AO645" s="802">
        <f>IF(U645="n/a","n/a",IF(AA645&lt;0,"n/a",IF(AA645="n/a","n/a",J645+U645-AA645)))</f>
        <v>-2.4396584305405167</v>
      </c>
      <c r="AP645" s="803">
        <f>IF(U645="n/a","n/a",J645+U645)</f>
        <v>9.0895244488369151</v>
      </c>
      <c r="AQ645" s="961">
        <f>IF(OR(AC645&lt;0.01,AF645="n/a"),"n/a",(I645/SQRT(22.5*AC645*(I645/AF645))-1)*100)</f>
        <v>-5.0348324262363464</v>
      </c>
      <c r="AR645" s="703">
        <f>INDEX(Historical!$C$7:$C$1439,MATCH(B645,Historical!$B$7:$B$1450,0))*IF(AH645="n/a",1.03,IF(AH645&lt;0,1.01,IF(AH645&gt;10,1.1,(1+AH645/100))))</f>
        <v>1.7875000000000001</v>
      </c>
      <c r="AS645" s="959">
        <f>IF($AI645="n/a",1.03*AR645,IF($AI645&lt;0,1.01*AR645,IF($AI645&gt;10,1.1*AR645,(1+$AI645/100)*AR645)))</f>
        <v>1.8625750000000001</v>
      </c>
      <c r="AT645" s="959">
        <f>IF($AK645="n/a",1.03*AS645,IF($AK645&lt;0,1.01*AS645,IF($AK645&gt;10,1.1*AS645,(1+$AK645/100)*AS645)))</f>
        <v>1.8735641925000002</v>
      </c>
      <c r="AU645" s="959">
        <f>IF($AK645="n/a",1.03*AT645,IF($AK645&lt;0,1.01*AT645,IF($AK645&gt;10,1.1*AT645,(1+$AK645/100)*AT645)))</f>
        <v>1.8846182212357503</v>
      </c>
      <c r="AV645" s="959">
        <f>IF($AK645="n/a",1.03*AU645,IF($AK645&lt;0,1.01*AU645,IF($AK645&gt;10,1.1*AU645,(1+$AK645/100)*AU645)))</f>
        <v>1.8957374687410413</v>
      </c>
      <c r="AW645" s="703">
        <f>SUM(AR645:AV645)</f>
        <v>9.3039948824767915</v>
      </c>
      <c r="AX645" s="810">
        <f>AW645/I645*100</f>
        <v>31.40059022098141</v>
      </c>
      <c r="AY645" s="1017">
        <v>0.55000000000000004</v>
      </c>
      <c r="AZ645" s="945">
        <v>8.5</v>
      </c>
      <c r="BA645" s="945">
        <v>-9.9</v>
      </c>
      <c r="BB645" s="945">
        <v>-3.35</v>
      </c>
      <c r="BC645" s="945">
        <v>-3.82</v>
      </c>
      <c r="BE645" s="666">
        <v>2002</v>
      </c>
      <c r="BF645" s="971">
        <f>IF(BE645&gt;2008,0,IF(BE645&gt;2001,1,IF(BE645&gt;1990,2,IF(BE645&gt;1980,3,IF(BE645&gt;1973,4,IF(BE645&gt;1970,5,IF(BE645&gt;1960,6,IF(BE645&gt;1958,7,IF(BE645&gt;1953,8,9)))))))))</f>
        <v>1</v>
      </c>
      <c r="BG645" s="955">
        <v>4.2</v>
      </c>
      <c r="BH645" s="937"/>
    </row>
    <row r="646" spans="1:60" ht="11.25" customHeight="1" x14ac:dyDescent="0.2">
      <c r="A646" s="944" t="s">
        <v>1555</v>
      </c>
      <c r="B646" s="948" t="s">
        <v>1556</v>
      </c>
      <c r="C646" s="1013" t="s">
        <v>108</v>
      </c>
      <c r="D646" s="1013" t="s">
        <v>4365</v>
      </c>
      <c r="E646" s="792">
        <v>7</v>
      </c>
      <c r="F646" s="1227">
        <v>636</v>
      </c>
      <c r="G646" s="1160" t="s">
        <v>106</v>
      </c>
      <c r="H646" s="1160" t="s">
        <v>106</v>
      </c>
      <c r="I646" s="947">
        <v>75</v>
      </c>
      <c r="J646" s="703">
        <f>(M646/I646)*100</f>
        <v>2.8266666666666671</v>
      </c>
      <c r="K646" s="950">
        <v>0.53</v>
      </c>
      <c r="L646" s="960">
        <v>4</v>
      </c>
      <c r="M646" s="694">
        <f>K646*L646</f>
        <v>2.12</v>
      </c>
      <c r="N646" s="943" t="s">
        <v>152</v>
      </c>
      <c r="O646" s="795">
        <v>0.51</v>
      </c>
      <c r="P646" s="934">
        <v>43425</v>
      </c>
      <c r="Q646" s="934">
        <v>43448</v>
      </c>
      <c r="R646" s="694">
        <f>(K646-O646)/O646*100</f>
        <v>3.9215686274509838</v>
      </c>
      <c r="S646" s="759">
        <f>IF(INDEX(Historical!$D$7:$D$1439,MATCH(B646,Historical!$B$7:$B$1450,0))=0,"n/a",(INDEX(Historical!$C$7:$C$1439,MATCH(B646,Historical!$B$7:$B$1450,0))/INDEX(Historical!$D$7:$D$1439,MATCH(B646,Historical!$B$7:$B$1450,0))-1)*100)</f>
        <v>5.1546391752577359</v>
      </c>
      <c r="T646" s="759">
        <f>IF(INDEX(Historical!$F$7:$F$1432,MATCH(B646,Historical!$B$7:$B$1450,0))=0,"n/a",((INDEX(Historical!$C$7:$C$1439,MATCH(B646,Historical!$B$7:$B$1450,0))/INDEX(Historical!$F$7:$F$1432,MATCH(B646,Historical!$B$7:$B$1450,0)))^(1/3)-1)*100)</f>
        <v>7.5879871950279343</v>
      </c>
      <c r="U646" s="759">
        <f>IF(INDEX(Historical!$H$7:$H$1432,MATCH(B646,Historical!$B$7:$B$1450,0))=0,"n/a",((INDEX(Historical!$C$7:$C$1439,MATCH(B646,Historical!$B$7:$B$1450,0))/INDEX(Historical!$H$7:$H$1432,MATCH(B646,Historical!$B$7:$B$1450,0)))^(1/5)-1)*100)</f>
        <v>9.7961838602559368</v>
      </c>
      <c r="V646" s="759" t="str">
        <f>IF(INDEX(Historical!$O$7:$O$1432,MATCH(B646,Historical!$B$7:$B$1450,0))=0,"n/a",((INDEX(Historical!$C$7:$C$1439,MATCH(B646,Historical!$B$7:$B$1450,0))/INDEX(Historical!$O$7:$O$1432,MATCH(B646,Historical!$B$7:$B$1450,0)))^(1/10)-1)*100)</f>
        <v>n/a</v>
      </c>
      <c r="W646" s="760" t="str">
        <f>IF(OR(U646&lt;=0,U646="n/a",V646&lt;=0,V646="n/a"),"n/a",U646/V646)</f>
        <v>n/a</v>
      </c>
      <c r="X646" s="761" t="str">
        <f>IF(OR(AJ646&lt;=0,AJ646="n/a",U646&lt;=0,U646="n/a"),"n/a",U646/AJ646)</f>
        <v>n/a</v>
      </c>
      <c r="Y646" s="712"/>
      <c r="Z646" s="703" t="str">
        <f>IF(OR(AC646&lt;0.01,AC646="n/a"),"n/a",M646/AC646*100)</f>
        <v>n/a</v>
      </c>
      <c r="AA646" s="959" t="str">
        <f>IF(OR(AC646&lt;0.01,AC646="n/a"),"n/a",I646/AC646)</f>
        <v>n/a</v>
      </c>
      <c r="AB646" s="960">
        <v>12</v>
      </c>
      <c r="AC646" s="938" t="s">
        <v>137</v>
      </c>
      <c r="AD646" s="938" t="s">
        <v>137</v>
      </c>
      <c r="AE646" s="938" t="s">
        <v>137</v>
      </c>
      <c r="AF646" s="938" t="s">
        <v>137</v>
      </c>
      <c r="AG646" s="938" t="s">
        <v>137</v>
      </c>
      <c r="AH646" s="938" t="s">
        <v>137</v>
      </c>
      <c r="AI646" s="938" t="s">
        <v>137</v>
      </c>
      <c r="AJ646" s="938" t="s">
        <v>137</v>
      </c>
      <c r="AK646" s="938" t="s">
        <v>137</v>
      </c>
      <c r="AL646" s="951" t="s">
        <v>137</v>
      </c>
      <c r="AM646" s="945" t="s">
        <v>137</v>
      </c>
      <c r="AN646" s="938" t="s">
        <v>137</v>
      </c>
      <c r="AO646" s="802" t="str">
        <f>IF(U646="n/a","n/a",IF(AA646&lt;0,"n/a",IF(AA646="n/a","n/a",J646+U646-AA646)))</f>
        <v>n/a</v>
      </c>
      <c r="AP646" s="803">
        <f>IF(U646="n/a","n/a",J646+U646)</f>
        <v>12.622850526922605</v>
      </c>
      <c r="AQ646" s="961" t="str">
        <f>IF(OR(AC646&lt;0.01,AF646="n/a"),"n/a",(I646/SQRT(22.5*AC646*(I646/AF646))-1)*100)</f>
        <v>n/a</v>
      </c>
      <c r="AR646" s="703">
        <f>INDEX(Historical!$C$7:$C$1439,MATCH(B646,Historical!$B$7:$B$1450,0))*IF(AH646="n/a",1.03,IF(AH646&lt;0,1.01,IF(AH646&gt;10,1.1,(1+AH646/100))))</f>
        <v>2.1012</v>
      </c>
      <c r="AS646" s="959">
        <f>IF($AI646="n/a",1.03*AR646,IF($AI646&lt;0,1.01*AR646,IF($AI646&gt;10,1.1*AR646,(1+$AI646/100)*AR646)))</f>
        <v>2.1642359999999998</v>
      </c>
      <c r="AT646" s="959">
        <f>IF($AK646="n/a",1.03*AS646,IF($AK646&lt;0,1.01*AS646,IF($AK646&gt;10,1.1*AS646,(1+$AK646/100)*AS646)))</f>
        <v>2.2291630799999997</v>
      </c>
      <c r="AU646" s="959">
        <f>IF($AK646="n/a",1.03*AT646,IF($AK646&lt;0,1.01*AT646,IF($AK646&gt;10,1.1*AT646,(1+$AK646/100)*AT646)))</f>
        <v>2.2960379723999997</v>
      </c>
      <c r="AV646" s="959">
        <f>IF($AK646="n/a",1.03*AU646,IF($AK646&lt;0,1.01*AU646,IF($AK646&gt;10,1.1*AU646,(1+$AK646/100)*AU646)))</f>
        <v>2.3649191115719996</v>
      </c>
      <c r="AW646" s="703">
        <f>SUM(AR646:AV646)</f>
        <v>11.155556163971998</v>
      </c>
      <c r="AX646" s="810">
        <f>AW646/I646*100</f>
        <v>14.874074885295997</v>
      </c>
      <c r="AY646" s="1017" t="s">
        <v>137</v>
      </c>
      <c r="AZ646" s="945" t="s">
        <v>137</v>
      </c>
      <c r="BA646" s="945" t="s">
        <v>137</v>
      </c>
      <c r="BB646" s="945" t="s">
        <v>137</v>
      </c>
      <c r="BC646" s="945" t="s">
        <v>137</v>
      </c>
      <c r="BD646" s="984" t="s">
        <v>4290</v>
      </c>
      <c r="BE646" s="666">
        <v>2012</v>
      </c>
      <c r="BF646" s="971">
        <f>IF(BE646&gt;2008,0,IF(BE646&gt;2001,1,IF(BE646&gt;1990,2,IF(BE646&gt;1980,3,IF(BE646&gt;1973,4,IF(BE646&gt;1970,5,IF(BE646&gt;1960,6,IF(BE646&gt;1958,7,IF(BE646&gt;1953,8,9)))))))))</f>
        <v>0</v>
      </c>
      <c r="BG646" s="955" t="s">
        <v>137</v>
      </c>
      <c r="BH646" s="937"/>
    </row>
    <row r="647" spans="1:60" ht="11.25" customHeight="1" x14ac:dyDescent="0.2">
      <c r="A647" s="944" t="s">
        <v>732</v>
      </c>
      <c r="B647" s="948" t="s">
        <v>733</v>
      </c>
      <c r="C647" s="1013" t="s">
        <v>154</v>
      </c>
      <c r="D647" s="1013" t="s">
        <v>4375</v>
      </c>
      <c r="E647" s="792">
        <v>17</v>
      </c>
      <c r="F647" s="1227">
        <v>204</v>
      </c>
      <c r="G647" s="1237" t="s">
        <v>106</v>
      </c>
      <c r="H647" s="1237" t="s">
        <v>106</v>
      </c>
      <c r="I647" s="947">
        <v>54.01</v>
      </c>
      <c r="J647" s="703">
        <f>(M647/I647)*100</f>
        <v>1.5552675430475837</v>
      </c>
      <c r="K647" s="950">
        <v>0.21</v>
      </c>
      <c r="L647" s="960">
        <v>4</v>
      </c>
      <c r="M647" s="694">
        <f>K647*L647</f>
        <v>0.84</v>
      </c>
      <c r="N647" s="943" t="s">
        <v>327</v>
      </c>
      <c r="O647" s="795">
        <v>0.19</v>
      </c>
      <c r="P647" s="934">
        <v>43615</v>
      </c>
      <c r="Q647" s="934">
        <v>43634</v>
      </c>
      <c r="R647" s="694">
        <f>(K647-O647)/O647*100</f>
        <v>10.52631578947368</v>
      </c>
      <c r="S647" s="759">
        <f>IF(INDEX(Historical!$D$7:$D$1439,MATCH(B647,Historical!$B$7:$B$1450,0))=0,"n/a",(INDEX(Historical!$C$7:$C$1439,MATCH(B647,Historical!$B$7:$B$1450,0))/INDEX(Historical!$D$7:$D$1439,MATCH(B647,Historical!$B$7:$B$1450,0))-1)*100)</f>
        <v>18.75</v>
      </c>
      <c r="T647" s="759">
        <f>IF(INDEX(Historical!$F$7:$F$1432,MATCH(B647,Historical!$B$7:$B$1450,0))=0,"n/a",((INDEX(Historical!$C$7:$C$1439,MATCH(B647,Historical!$B$7:$B$1450,0))/INDEX(Historical!$F$7:$F$1432,MATCH(B647,Historical!$B$7:$B$1450,0)))^(1/3)-1)*100)</f>
        <v>14.977941578896626</v>
      </c>
      <c r="U647" s="759">
        <f>IF(INDEX(Historical!$H$7:$H$1432,MATCH(B647,Historical!$B$7:$B$1450,0))=0,"n/a",((INDEX(Historical!$C$7:$C$1439,MATCH(B647,Historical!$B$7:$B$1450,0))/INDEX(Historical!$H$7:$H$1432,MATCH(B647,Historical!$B$7:$B$1450,0)))^(1/5)-1)*100)</f>
        <v>16.118714233316211</v>
      </c>
      <c r="V647" s="759">
        <f>IF(INDEX(Historical!$O$7:$O$1432,MATCH(B647,Historical!$B$7:$B$1450,0))=0,"n/a",((INDEX(Historical!$C$7:$C$1439,MATCH(B647,Historical!$B$7:$B$1450,0))/INDEX(Historical!$O$7:$O$1432,MATCH(B647,Historical!$B$7:$B$1450,0)))^(1/10)-1)*100)</f>
        <v>14.00029446326867</v>
      </c>
      <c r="W647" s="760">
        <f>IF(OR(U647&lt;=0,U647="n/a",V647&lt;=0,V647="n/a"),"n/a",U647/V647)</f>
        <v>1.1513125152906927</v>
      </c>
      <c r="X647" s="761" t="str">
        <f>IF(OR(AJ647&lt;=0,AJ647="n/a",U647&lt;=0,U647="n/a"),"n/a",U647/AJ647)</f>
        <v>n/a</v>
      </c>
      <c r="Y647" s="949" t="s">
        <v>734</v>
      </c>
      <c r="Z647" s="703">
        <f>IF(OR(AC647&lt;0.01,AC647="n/a"),"n/a",M647/AC647*100)</f>
        <v>100</v>
      </c>
      <c r="AA647" s="959">
        <f>IF(OR(AC647&lt;0.01,AC647="n/a"),"n/a",I647/AC647)</f>
        <v>64.297619047619051</v>
      </c>
      <c r="AB647" s="960">
        <v>6</v>
      </c>
      <c r="AC647" s="938">
        <v>0.84</v>
      </c>
      <c r="AD647" s="938">
        <v>38.119999999999997</v>
      </c>
      <c r="AE647" s="938">
        <v>1.57</v>
      </c>
      <c r="AF647" s="938">
        <v>1.29</v>
      </c>
      <c r="AG647" s="938">
        <v>2</v>
      </c>
      <c r="AH647" s="938">
        <v>0.3</v>
      </c>
      <c r="AI647" s="938">
        <v>8.4599999999999991</v>
      </c>
      <c r="AJ647" s="938">
        <v>-11.799999999999999</v>
      </c>
      <c r="AK647" s="938">
        <v>1.7000000000000002</v>
      </c>
      <c r="AL647" s="951">
        <v>7370</v>
      </c>
      <c r="AM647" s="945">
        <v>0.1</v>
      </c>
      <c r="AN647" s="938">
        <v>0.56000000000000005</v>
      </c>
      <c r="AO647" s="802">
        <f>IF(U647="n/a","n/a",IF(AA647&lt;0,"n/a",IF(AA647="n/a","n/a",J647+U647-AA647)))</f>
        <v>-46.623637271255255</v>
      </c>
      <c r="AP647" s="803">
        <f>IF(U647="n/a","n/a",J647+U647)</f>
        <v>17.673981776363796</v>
      </c>
      <c r="AQ647" s="961">
        <f>IF(OR(AC647&lt;0.01,AF647="n/a"),"n/a",(I647/SQRT(22.5*AC647*(I647/AF647))-1)*100)</f>
        <v>91.999917328024551</v>
      </c>
      <c r="AR647" s="703">
        <f>INDEX(Historical!$C$7:$C$1439,MATCH(B647,Historical!$B$7:$B$1450,0))*IF(AH647="n/a",1.03,IF(AH647&lt;0,1.01,IF(AH647&gt;10,1.1,(1+AH647/100))))</f>
        <v>0.76227999999999996</v>
      </c>
      <c r="AS647" s="959">
        <f>IF($AI647="n/a",1.03*AR647,IF($AI647&lt;0,1.01*AR647,IF($AI647&gt;10,1.1*AR647,(1+$AI647/100)*AR647)))</f>
        <v>0.82676888799999992</v>
      </c>
      <c r="AT647" s="959">
        <f>IF($AK647="n/a",1.03*AS647,IF($AK647&lt;0,1.01*AS647,IF($AK647&gt;10,1.1*AS647,(1+$AK647/100)*AS647)))</f>
        <v>0.84082395909599983</v>
      </c>
      <c r="AU647" s="959">
        <f>IF($AK647="n/a",1.03*AT647,IF($AK647&lt;0,1.01*AT647,IF($AK647&gt;10,1.1*AT647,(1+$AK647/100)*AT647)))</f>
        <v>0.85511796640063176</v>
      </c>
      <c r="AV647" s="959">
        <f>IF($AK647="n/a",1.03*AU647,IF($AK647&lt;0,1.01*AU647,IF($AK647&gt;10,1.1*AU647,(1+$AK647/100)*AU647)))</f>
        <v>0.8696549718294424</v>
      </c>
      <c r="AW647" s="703">
        <f>SUM(AR647:AV647)</f>
        <v>4.1546457853260739</v>
      </c>
      <c r="AX647" s="810">
        <f>AW647/I647*100</f>
        <v>7.6923639794965259</v>
      </c>
      <c r="AY647" s="1017">
        <v>1.41</v>
      </c>
      <c r="AZ647" s="945">
        <v>48.870000000000005</v>
      </c>
      <c r="BA647" s="945">
        <v>-33.040000000000006</v>
      </c>
      <c r="BB647" s="945">
        <v>12.98</v>
      </c>
      <c r="BC647" s="945">
        <v>4.22</v>
      </c>
      <c r="BE647" s="666">
        <v>2003</v>
      </c>
      <c r="BF647" s="971">
        <f>IF(BE647&gt;2008,0,IF(BE647&gt;2001,1,IF(BE647&gt;1990,2,IF(BE647&gt;1980,3,IF(BE647&gt;1973,4,IF(BE647&gt;1970,5,IF(BE647&gt;1960,6,IF(BE647&gt;1958,7,IF(BE647&gt;1953,8,9)))))))))</f>
        <v>1</v>
      </c>
      <c r="BG647" s="955">
        <v>1</v>
      </c>
      <c r="BH647" s="937"/>
    </row>
    <row r="648" spans="1:60" ht="11.25" customHeight="1" x14ac:dyDescent="0.2">
      <c r="A648" s="936" t="s">
        <v>1585</v>
      </c>
      <c r="B648" s="948" t="s">
        <v>1586</v>
      </c>
      <c r="C648" s="1013" t="s">
        <v>108</v>
      </c>
      <c r="D648" s="1013" t="s">
        <v>118</v>
      </c>
      <c r="E648" s="792">
        <v>10</v>
      </c>
      <c r="F648" s="1227">
        <v>336</v>
      </c>
      <c r="G648" s="1227" t="s">
        <v>106</v>
      </c>
      <c r="H648" s="1227" t="s">
        <v>106</v>
      </c>
      <c r="I648" s="947">
        <v>122.69</v>
      </c>
      <c r="J648" s="703">
        <f>(M648/I648)*100</f>
        <v>1.1084847990871303</v>
      </c>
      <c r="K648" s="950">
        <v>0.34</v>
      </c>
      <c r="L648" s="960">
        <v>4</v>
      </c>
      <c r="M648" s="694">
        <f>K648*L648</f>
        <v>1.36</v>
      </c>
      <c r="N648" s="943" t="s">
        <v>595</v>
      </c>
      <c r="O648" s="795">
        <v>0.25</v>
      </c>
      <c r="P648" s="934">
        <v>43515</v>
      </c>
      <c r="Q648" s="934">
        <v>43539</v>
      </c>
      <c r="R648" s="694">
        <f>(K648-O648)/O648*100</f>
        <v>36.000000000000007</v>
      </c>
      <c r="S648" s="759">
        <f>IF(INDEX(Historical!$D$7:$D$1439,MATCH(B648,Historical!$B$7:$B$1450,0))=0,"n/a",(INDEX(Historical!$C$7:$C$1439,MATCH(B648,Historical!$B$7:$B$1450,0))/INDEX(Historical!$D$7:$D$1439,MATCH(B648,Historical!$B$7:$B$1450,0))-1)*100)</f>
        <v>28.205128205128194</v>
      </c>
      <c r="T648" s="759">
        <f>IF(INDEX(Historical!$F$7:$F$1432,MATCH(B648,Historical!$B$7:$B$1450,0))=0,"n/a",((INDEX(Historical!$C$7:$C$1439,MATCH(B648,Historical!$B$7:$B$1450,0))/INDEX(Historical!$F$7:$F$1432,MATCH(B648,Historical!$B$7:$B$1450,0)))^(1/3)-1)*100)</f>
        <v>16.039720840319482</v>
      </c>
      <c r="U648" s="759">
        <f>IF(INDEX(Historical!$H$7:$H$1432,MATCH(B648,Historical!$B$7:$B$1450,0))=0,"n/a",((INDEX(Historical!$C$7:$C$1439,MATCH(B648,Historical!$B$7:$B$1450,0))/INDEX(Historical!$H$7:$H$1432,MATCH(B648,Historical!$B$7:$B$1450,0)))^(1/5)-1)*100)</f>
        <v>17.844539784792257</v>
      </c>
      <c r="V648" s="759" t="str">
        <f>IF(INDEX(Historical!$O$7:$O$1432,MATCH(B648,Historical!$B$7:$B$1450,0))=0,"n/a",((INDEX(Historical!$C$7:$C$1439,MATCH(B648,Historical!$B$7:$B$1450,0))/INDEX(Historical!$O$7:$O$1432,MATCH(B648,Historical!$B$7:$B$1450,0)))^(1/10)-1)*100)</f>
        <v>n/a</v>
      </c>
      <c r="W648" s="760" t="str">
        <f>IF(OR(U648&lt;=0,U648="n/a",V648&lt;=0,V648="n/a"),"n/a",U648/V648)</f>
        <v>n/a</v>
      </c>
      <c r="X648" s="761">
        <f>IF(OR(AJ648&lt;=0,AJ648="n/a",U648&lt;=0,U648="n/a"),"n/a",U648/AJ648)</f>
        <v>0.83385699928935786</v>
      </c>
      <c r="Y648" s="949"/>
      <c r="Z648" s="703">
        <f>IF(OR(AC648&lt;0.01,AC648="n/a"),"n/a",M648/AC648*100)</f>
        <v>17.616580310880831</v>
      </c>
      <c r="AA648" s="959">
        <f>IF(OR(AC648&lt;0.01,AC648="n/a"),"n/a",I648/AC648)</f>
        <v>15.892487046632125</v>
      </c>
      <c r="AB648" s="960">
        <v>12</v>
      </c>
      <c r="AC648" s="938">
        <v>7.72</v>
      </c>
      <c r="AD648" s="938">
        <v>0.91</v>
      </c>
      <c r="AE648" s="938">
        <v>2.76</v>
      </c>
      <c r="AF648" s="938">
        <v>3.5</v>
      </c>
      <c r="AG648" s="938" t="s">
        <v>137</v>
      </c>
      <c r="AH648" s="938">
        <v>31.3</v>
      </c>
      <c r="AI648" s="938">
        <v>11.110000000000001</v>
      </c>
      <c r="AJ648" s="938">
        <v>21.4</v>
      </c>
      <c r="AK648" s="938">
        <v>17.68</v>
      </c>
      <c r="AL648" s="951">
        <v>5330</v>
      </c>
      <c r="AM648" s="945">
        <v>0.70000000000000007</v>
      </c>
      <c r="AN648" s="938">
        <v>0.93</v>
      </c>
      <c r="AO648" s="802">
        <f>IF(U648="n/a","n/a",IF(AA648&lt;0,"n/a",IF(AA648="n/a","n/a",J648+U648-AA648)))</f>
        <v>3.0605375372472619</v>
      </c>
      <c r="AP648" s="803">
        <f>IF(U648="n/a","n/a",J648+U648)</f>
        <v>18.953024583879387</v>
      </c>
      <c r="AQ648" s="961">
        <f>IF(OR(AC648&lt;0.01,AF648="n/a"),"n/a",(I648/SQRT(22.5*AC648*(I648/AF648))-1)*100)</f>
        <v>57.2311881179536</v>
      </c>
      <c r="AR648" s="703">
        <f>INDEX(Historical!$C$7:$C$1439,MATCH(B648,Historical!$B$7:$B$1450,0))*IF(AH648="n/a",1.03,IF(AH648&lt;0,1.01,IF(AH648&gt;10,1.1,(1+AH648/100))))</f>
        <v>1.1000000000000001</v>
      </c>
      <c r="AS648" s="959">
        <f>IF($AI648="n/a",1.03*AR648,IF($AI648&lt;0,1.01*AR648,IF($AI648&gt;10,1.1*AR648,(1+$AI648/100)*AR648)))</f>
        <v>1.2100000000000002</v>
      </c>
      <c r="AT648" s="959">
        <f>IF($AK648="n/a",1.03*AS648,IF($AK648&lt;0,1.01*AS648,IF($AK648&gt;10,1.1*AS648,(1+$AK648/100)*AS648)))</f>
        <v>1.3310000000000004</v>
      </c>
      <c r="AU648" s="959">
        <f>IF($AK648="n/a",1.03*AT648,IF($AK648&lt;0,1.01*AT648,IF($AK648&gt;10,1.1*AT648,(1+$AK648/100)*AT648)))</f>
        <v>1.4641000000000006</v>
      </c>
      <c r="AV648" s="959">
        <f>IF($AK648="n/a",1.03*AU648,IF($AK648&lt;0,1.01*AU648,IF($AK648&gt;10,1.1*AU648,(1+$AK648/100)*AU648)))</f>
        <v>1.6105100000000008</v>
      </c>
      <c r="AW648" s="703">
        <f>SUM(AR648:AV648)</f>
        <v>6.7156100000000025</v>
      </c>
      <c r="AX648" s="810">
        <f>AW648/I648*100</f>
        <v>5.473640883527592</v>
      </c>
      <c r="AY648" s="1017">
        <v>1.38</v>
      </c>
      <c r="AZ648" s="945">
        <v>35.9</v>
      </c>
      <c r="BA648" s="945">
        <v>-7.17</v>
      </c>
      <c r="BB648" s="945">
        <v>0.94000000000000006</v>
      </c>
      <c r="BC648" s="945">
        <v>4.5900000000000007</v>
      </c>
      <c r="BE648" s="666">
        <v>2010</v>
      </c>
      <c r="BF648" s="971">
        <f>IF(BE648&gt;2008,0,IF(BE648&gt;2001,1,IF(BE648&gt;1990,2,IF(BE648&gt;1980,3,IF(BE648&gt;1973,4,IF(BE648&gt;1970,5,IF(BE648&gt;1960,6,IF(BE648&gt;1958,7,IF(BE648&gt;1953,8,9)))))))))</f>
        <v>0</v>
      </c>
      <c r="BG648" s="955" t="s">
        <v>137</v>
      </c>
      <c r="BH648" s="937"/>
    </row>
    <row r="649" spans="1:60" ht="11.25" customHeight="1" x14ac:dyDescent="0.2">
      <c r="A649" s="762" t="s">
        <v>4191</v>
      </c>
      <c r="B649" s="853" t="s">
        <v>2694</v>
      </c>
      <c r="C649" s="1013" t="s">
        <v>112</v>
      </c>
      <c r="D649" s="1013" t="s">
        <v>4391</v>
      </c>
      <c r="E649" s="792">
        <v>7</v>
      </c>
      <c r="F649" s="1227">
        <v>615</v>
      </c>
      <c r="G649" s="1159" t="s">
        <v>106</v>
      </c>
      <c r="H649" s="1159" t="s">
        <v>106</v>
      </c>
      <c r="I649" s="956">
        <v>20.96</v>
      </c>
      <c r="J649" s="703">
        <f>(M649/I649)*100</f>
        <v>1.1450381679389312</v>
      </c>
      <c r="K649" s="936">
        <v>0.06</v>
      </c>
      <c r="L649" s="1237">
        <v>4</v>
      </c>
      <c r="M649" s="694">
        <f>K649*L649</f>
        <v>0.24</v>
      </c>
      <c r="N649" s="1237" t="s">
        <v>493</v>
      </c>
      <c r="O649" s="642">
        <v>5.5E-2</v>
      </c>
      <c r="P649" s="1026">
        <v>43097</v>
      </c>
      <c r="Q649" s="1026">
        <v>43115</v>
      </c>
      <c r="R649" s="694">
        <f>(K649-O649)/O649*100</f>
        <v>9.0909090909090864</v>
      </c>
      <c r="S649" s="759">
        <f>IF(INDEX(Historical!$D$7:$D$1439,MATCH(B649,Historical!$B$7:$B$1450,0))=0,"n/a",(INDEX(Historical!$C$7:$C$1439,MATCH(B649,Historical!$B$7:$B$1450,0))/INDEX(Historical!$D$7:$D$1439,MATCH(B649,Historical!$B$7:$B$1450,0))-1)*100)</f>
        <v>6.6666666666666652</v>
      </c>
      <c r="T649" s="759">
        <f>IF(INDEX(Historical!$F$7:$F$1432,MATCH(B649,Historical!$B$7:$B$1450,0))=0,"n/a",((INDEX(Historical!$C$7:$C$1439,MATCH(B649,Historical!$B$7:$B$1450,0))/INDEX(Historical!$F$7:$F$1432,MATCH(B649,Historical!$B$7:$B$1450,0)))^(1/3)-1)*100)</f>
        <v>6.2658569182611146</v>
      </c>
      <c r="U649" s="759">
        <f>IF(INDEX(Historical!$H$7:$H$1432,MATCH(B649,Historical!$B$7:$B$1450,0))=0,"n/a",((INDEX(Historical!$C$7:$C$1439,MATCH(B649,Historical!$B$7:$B$1450,0))/INDEX(Historical!$H$7:$H$1432,MATCH(B649,Historical!$B$7:$B$1450,0)))^(1/5)-1)*100)</f>
        <v>12.195514544619957</v>
      </c>
      <c r="V649" s="759">
        <f>IF(INDEX(Historical!$O$7:$O$1432,MATCH(B649,Historical!$B$7:$B$1450,0))=0,"n/a",((INDEX(Historical!$C$7:$C$1439,MATCH(B649,Historical!$B$7:$B$1450,0))/INDEX(Historical!$O$7:$O$1432,MATCH(B649,Historical!$B$7:$B$1450,0)))^(1/10)-1)*100)</f>
        <v>16.983368811009349</v>
      </c>
      <c r="W649" s="760">
        <f>IF(OR(U649&lt;=0,U649="n/a",V649&lt;=0,V649="n/a"),"n/a",U649/V649)</f>
        <v>0.7180857155215461</v>
      </c>
      <c r="X649" s="761">
        <f>IF(OR(AJ649&lt;=0,AJ649="n/a",U649&lt;=0,U649="n/a"),"n/a",U649/AJ649)</f>
        <v>5.0814643935916495</v>
      </c>
      <c r="Y649" s="704"/>
      <c r="Z649" s="703">
        <f>IF(OR(AC649&lt;0.01,AC649="n/a"),"n/a",M649/AC649*100)</f>
        <v>15.584415584415584</v>
      </c>
      <c r="AA649" s="959">
        <f>IF(OR(AC649&lt;0.01,AC649="n/a"),"n/a",I649/AC649)</f>
        <v>13.61038961038961</v>
      </c>
      <c r="AB649" s="960">
        <v>12</v>
      </c>
      <c r="AC649" s="955">
        <v>1.54</v>
      </c>
      <c r="AD649" s="955">
        <v>1.39</v>
      </c>
      <c r="AE649" s="938">
        <v>0.35</v>
      </c>
      <c r="AF649" s="938">
        <v>1.78</v>
      </c>
      <c r="AG649" s="938">
        <v>13.3</v>
      </c>
      <c r="AH649" s="938">
        <v>25</v>
      </c>
      <c r="AI649" s="938">
        <v>29.220000000000002</v>
      </c>
      <c r="AJ649" s="739">
        <v>2.4</v>
      </c>
      <c r="AK649" s="739">
        <v>10</v>
      </c>
      <c r="AL649" s="955">
        <v>1080</v>
      </c>
      <c r="AM649" s="955">
        <v>3.5000000000000004</v>
      </c>
      <c r="AN649" s="955">
        <v>0.62</v>
      </c>
      <c r="AO649" s="802">
        <f>IF(U649="n/a","n/a",IF(AA649&lt;0,"n/a",IF(AA649="n/a","n/a",J649+U649-AA649)))</f>
        <v>-0.26983689783072151</v>
      </c>
      <c r="AP649" s="803">
        <f>IF(U649="n/a","n/a",J649+U649)</f>
        <v>13.340552712558889</v>
      </c>
      <c r="AQ649" s="961">
        <f>IF(OR(AC649&lt;0.01,AF649="n/a"),"n/a",(I649/SQRT(22.5*AC649*(I649/AF649))-1)*100)</f>
        <v>3.7657479485906808</v>
      </c>
      <c r="AR649" s="703">
        <f>INDEX(Historical!$C$7:$C$1439,MATCH(B649,Historical!$B$7:$B$1450,0))*IF(AH649="n/a",1.03,IF(AH649&lt;0,1.01,IF(AH649&gt;10,1.1,(1+AH649/100))))</f>
        <v>0.26400000000000001</v>
      </c>
      <c r="AS649" s="959">
        <f>IF($AI649="n/a",1.03*AR649,IF($AI649&lt;0,1.01*AR649,IF($AI649&gt;10,1.1*AR649,(1+$AI649/100)*AR649)))</f>
        <v>0.29040000000000005</v>
      </c>
      <c r="AT649" s="959">
        <f>IF($AK649="n/a",1.03*AS649,IF($AK649&lt;0,1.01*AS649,IF($AK649&gt;10,1.1*AS649,(1+$AK649/100)*AS649)))</f>
        <v>0.31944000000000006</v>
      </c>
      <c r="AU649" s="959">
        <f>IF($AK649="n/a",1.03*AT649,IF($AK649&lt;0,1.01*AT649,IF($AK649&gt;10,1.1*AT649,(1+$AK649/100)*AT649)))</f>
        <v>0.35138400000000009</v>
      </c>
      <c r="AV649" s="959">
        <f>IF($AK649="n/a",1.03*AU649,IF($AK649&lt;0,1.01*AU649,IF($AK649&gt;10,1.1*AU649,(1+$AK649/100)*AU649)))</f>
        <v>0.3865224000000001</v>
      </c>
      <c r="AW649" s="703">
        <f>SUM(AR649:AV649)</f>
        <v>1.6117464000000001</v>
      </c>
      <c r="AX649" s="810">
        <f>AW649/I649*100</f>
        <v>7.689629770992366</v>
      </c>
      <c r="AY649" s="788">
        <v>1.49</v>
      </c>
      <c r="AZ649" s="938">
        <v>17.62</v>
      </c>
      <c r="BA649" s="938">
        <v>-24.93</v>
      </c>
      <c r="BB649" s="938">
        <v>5.54</v>
      </c>
      <c r="BC649" s="938">
        <v>-0.91</v>
      </c>
      <c r="BE649" s="666">
        <v>2012</v>
      </c>
      <c r="BF649" s="971">
        <f>IF(BE649&gt;2008,0,IF(BE649&gt;2001,1,IF(BE649&gt;1990,2,IF(BE649&gt;1980,3,IF(BE649&gt;1973,4,IF(BE649&gt;1970,5,IF(BE649&gt;1960,6,IF(BE649&gt;1958,7,IF(BE649&gt;1953,8,9)))))))))</f>
        <v>0</v>
      </c>
      <c r="BG649" s="955">
        <v>4.8</v>
      </c>
      <c r="BH649" s="937"/>
    </row>
    <row r="650" spans="1:60" ht="11.25" customHeight="1" x14ac:dyDescent="0.2">
      <c r="A650" s="944" t="s">
        <v>1589</v>
      </c>
      <c r="B650" s="948" t="s">
        <v>1590</v>
      </c>
      <c r="C650" s="1013" t="s">
        <v>108</v>
      </c>
      <c r="D650" s="1013" t="s">
        <v>4357</v>
      </c>
      <c r="E650" s="793">
        <v>8</v>
      </c>
      <c r="F650" s="1227">
        <v>513</v>
      </c>
      <c r="G650" s="1146" t="s">
        <v>106</v>
      </c>
      <c r="H650" s="1146" t="s">
        <v>106</v>
      </c>
      <c r="I650" s="947">
        <v>20.77</v>
      </c>
      <c r="J650" s="703">
        <f>(M650/I650)*100</f>
        <v>2.6961964371689939</v>
      </c>
      <c r="K650" s="950">
        <v>0.14000000000000001</v>
      </c>
      <c r="L650" s="960">
        <v>4</v>
      </c>
      <c r="M650" s="694">
        <f>K650*L650</f>
        <v>0.56000000000000005</v>
      </c>
      <c r="N650" s="943" t="s">
        <v>143</v>
      </c>
      <c r="O650" s="795">
        <v>0.13</v>
      </c>
      <c r="P650" s="939">
        <v>42964</v>
      </c>
      <c r="Q650" s="939">
        <v>42989</v>
      </c>
      <c r="R650" s="694">
        <f>(K650-O650)/O650*100</f>
        <v>7.6923076923076987</v>
      </c>
      <c r="S650" s="759">
        <f>IF(INDEX(Historical!$D$7:$D$1439,MATCH(B650,Historical!$B$7:$B$1450,0))=0,"n/a",(INDEX(Historical!$C$7:$C$1439,MATCH(B650,Historical!$B$7:$B$1450,0))/INDEX(Historical!$D$7:$D$1439,MATCH(B650,Historical!$B$7:$B$1450,0))-1)*100)</f>
        <v>3.7037037037036979</v>
      </c>
      <c r="T650" s="759">
        <f>IF(INDEX(Historical!$F$7:$F$1432,MATCH(B650,Historical!$B$7:$B$1450,0))=0,"n/a",((INDEX(Historical!$C$7:$C$1439,MATCH(B650,Historical!$B$7:$B$1450,0))/INDEX(Historical!$F$7:$F$1432,MATCH(B650,Historical!$B$7:$B$1450,0)))^(1/3)-1)*100)</f>
        <v>6.014041147633864</v>
      </c>
      <c r="U650" s="759">
        <f>IF(INDEX(Historical!$H$7:$H$1432,MATCH(B650,Historical!$B$7:$B$1450,0))=0,"n/a",((INDEX(Historical!$C$7:$C$1439,MATCH(B650,Historical!$B$7:$B$1450,0))/INDEX(Historical!$H$7:$H$1432,MATCH(B650,Historical!$B$7:$B$1450,0)))^(1/5)-1)*100)</f>
        <v>10.494795379650323</v>
      </c>
      <c r="V650" s="759">
        <f>IF(INDEX(Historical!$O$7:$O$1432,MATCH(B650,Historical!$B$7:$B$1450,0))=0,"n/a",((INDEX(Historical!$C$7:$C$1439,MATCH(B650,Historical!$B$7:$B$1450,0))/INDEX(Historical!$O$7:$O$1432,MATCH(B650,Historical!$B$7:$B$1450,0)))^(1/10)-1)*100)</f>
        <v>3.9538176114951584</v>
      </c>
      <c r="W650" s="760">
        <f>IF(OR(U650&lt;=0,U650="n/a",V650&lt;=0,V650="n/a"),"n/a",U650/V650)</f>
        <v>2.6543448410817456</v>
      </c>
      <c r="X650" s="761" t="str">
        <f>IF(OR(AJ650&lt;=0,AJ650="n/a",U650&lt;=0,U650="n/a"),"n/a",U650/AJ650)</f>
        <v>n/a</v>
      </c>
      <c r="Y650" s="727" t="s">
        <v>4427</v>
      </c>
      <c r="Z650" s="703">
        <f>IF(OR(AC650&lt;0.01,AC650="n/a"),"n/a",M650/AC650*100)</f>
        <v>86.15384615384616</v>
      </c>
      <c r="AA650" s="959">
        <f>IF(OR(AC650&lt;0.01,AC650="n/a"),"n/a",I650/AC650)</f>
        <v>31.95384615384615</v>
      </c>
      <c r="AB650" s="960">
        <v>6</v>
      </c>
      <c r="AC650" s="938">
        <v>0.65</v>
      </c>
      <c r="AD650" s="938" t="s">
        <v>137</v>
      </c>
      <c r="AE650" s="938">
        <v>3.39</v>
      </c>
      <c r="AF650" s="938">
        <v>1.27</v>
      </c>
      <c r="AG650" s="938">
        <v>4.1000000000000005</v>
      </c>
      <c r="AH650" s="938">
        <v>-20.599999999999998</v>
      </c>
      <c r="AI650" s="938">
        <v>204.26000000000002</v>
      </c>
      <c r="AJ650" s="938">
        <v>-26.5</v>
      </c>
      <c r="AK650" s="938">
        <v>-13</v>
      </c>
      <c r="AL650" s="951">
        <v>150.91</v>
      </c>
      <c r="AM650" s="945">
        <v>6.6000000000000005</v>
      </c>
      <c r="AN650" s="938">
        <v>0</v>
      </c>
      <c r="AO650" s="802">
        <f>IF(U650="n/a","n/a",IF(AA650&lt;0,"n/a",IF(AA650="n/a","n/a",J650+U650-AA650)))</f>
        <v>-18.762854337026834</v>
      </c>
      <c r="AP650" s="803">
        <f>IF(U650="n/a","n/a",J650+U650)</f>
        <v>13.190991816819317</v>
      </c>
      <c r="AQ650" s="961">
        <f>IF(OR(AC650&lt;0.01,AF650="n/a"),"n/a",(I650/SQRT(22.5*AC650*(I650/AF650))-1)*100)</f>
        <v>34.298812132389834</v>
      </c>
      <c r="AR650" s="703">
        <f>INDEX(Historical!$C$7:$C$1439,MATCH(B650,Historical!$B$7:$B$1450,0))*IF(AH650="n/a",1.03,IF(AH650&lt;0,1.01,IF(AH650&gt;10,1.1,(1+AH650/100))))</f>
        <v>0.5656000000000001</v>
      </c>
      <c r="AS650" s="959">
        <f>IF($AI650="n/a",1.03*AR650,IF($AI650&lt;0,1.01*AR650,IF($AI650&gt;10,1.1*AR650,(1+$AI650/100)*AR650)))</f>
        <v>0.62216000000000016</v>
      </c>
      <c r="AT650" s="959">
        <f>IF($AK650="n/a",1.03*AS650,IF($AK650&lt;0,1.01*AS650,IF($AK650&gt;10,1.1*AS650,(1+$AK650/100)*AS650)))</f>
        <v>0.62838160000000021</v>
      </c>
      <c r="AU650" s="959">
        <f>IF($AK650="n/a",1.03*AT650,IF($AK650&lt;0,1.01*AT650,IF($AK650&gt;10,1.1*AT650,(1+$AK650/100)*AT650)))</f>
        <v>0.63466541600000026</v>
      </c>
      <c r="AV650" s="959">
        <f>IF($AK650="n/a",1.03*AU650,IF($AK650&lt;0,1.01*AU650,IF($AK650&gt;10,1.1*AU650,(1+$AK650/100)*AU650)))</f>
        <v>0.64101207016000028</v>
      </c>
      <c r="AW650" s="703">
        <f>SUM(AR650:AV650)</f>
        <v>3.091819086160001</v>
      </c>
      <c r="AX650" s="810">
        <f>AW650/I650*100</f>
        <v>14.885985007992304</v>
      </c>
      <c r="AY650" s="1017">
        <v>0.48</v>
      </c>
      <c r="AZ650" s="945">
        <v>41.58</v>
      </c>
      <c r="BA650" s="945">
        <v>-4.7699999999999996</v>
      </c>
      <c r="BB650" s="945">
        <v>-0.06</v>
      </c>
      <c r="BC650" s="945">
        <v>9.48</v>
      </c>
      <c r="BE650" s="666">
        <v>2012</v>
      </c>
      <c r="BF650" s="971">
        <f>IF(BE650&gt;2008,0,IF(BE650&gt;2001,1,IF(BE650&gt;1990,2,IF(BE650&gt;1980,3,IF(BE650&gt;1973,4,IF(BE650&gt;1970,5,IF(BE650&gt;1960,6,IF(BE650&gt;1958,7,IF(BE650&gt;1953,8,9)))))))))</f>
        <v>0</v>
      </c>
      <c r="BG650" s="955">
        <v>0.4</v>
      </c>
      <c r="BH650" s="937"/>
    </row>
    <row r="651" spans="1:60" ht="11.25" customHeight="1" x14ac:dyDescent="0.2">
      <c r="A651" s="936" t="s">
        <v>1593</v>
      </c>
      <c r="B651" s="948" t="s">
        <v>1594</v>
      </c>
      <c r="C651" s="1013" t="s">
        <v>108</v>
      </c>
      <c r="D651" s="1013" t="s">
        <v>118</v>
      </c>
      <c r="E651" s="792">
        <v>11</v>
      </c>
      <c r="F651" s="1227">
        <v>314</v>
      </c>
      <c r="G651" s="1227" t="s">
        <v>106</v>
      </c>
      <c r="H651" s="1227" t="s">
        <v>106</v>
      </c>
      <c r="I651" s="947">
        <v>101.31</v>
      </c>
      <c r="J651" s="703">
        <f>(M651/I651)*100</f>
        <v>3.9482775639127428</v>
      </c>
      <c r="K651" s="950">
        <v>1</v>
      </c>
      <c r="L651" s="960">
        <v>4</v>
      </c>
      <c r="M651" s="694">
        <f>K651*L651</f>
        <v>4</v>
      </c>
      <c r="N651" s="943" t="s">
        <v>149</v>
      </c>
      <c r="O651" s="795">
        <v>0.9</v>
      </c>
      <c r="P651" s="934">
        <v>43515</v>
      </c>
      <c r="Q651" s="934">
        <v>43538</v>
      </c>
      <c r="R651" s="694">
        <f>(K651-O651)/O651*100</f>
        <v>11.111111111111107</v>
      </c>
      <c r="S651" s="759">
        <f>IF(INDEX(Historical!$D$7:$D$1439,MATCH(B651,Historical!$B$7:$B$1450,0))=0,"n/a",(INDEX(Historical!$C$7:$C$1439,MATCH(B651,Historical!$B$7:$B$1450,0))/INDEX(Historical!$D$7:$D$1439,MATCH(B651,Historical!$B$7:$B$1450,0))-1)*100)</f>
        <v>19.999999999999996</v>
      </c>
      <c r="T651" s="759">
        <f>IF(INDEX(Historical!$F$7:$F$1432,MATCH(B651,Historical!$B$7:$B$1450,0))=0,"n/a",((INDEX(Historical!$C$7:$C$1439,MATCH(B651,Historical!$B$7:$B$1450,0))/INDEX(Historical!$F$7:$F$1432,MATCH(B651,Historical!$B$7:$B$1450,0)))^(1/3)-1)*100)</f>
        <v>13.842447691670268</v>
      </c>
      <c r="U651" s="759">
        <f>IF(INDEX(Historical!$H$7:$H$1432,MATCH(B651,Historical!$B$7:$B$1450,0))=0,"n/a",((INDEX(Historical!$C$7:$C$1439,MATCH(B651,Historical!$B$7:$B$1450,0))/INDEX(Historical!$H$7:$H$1432,MATCH(B651,Historical!$B$7:$B$1450,0)))^(1/5)-1)*100)</f>
        <v>15.784727941305498</v>
      </c>
      <c r="V651" s="759">
        <f>IF(INDEX(Historical!$O$7:$O$1432,MATCH(B651,Historical!$B$7:$B$1450,0))=0,"n/a",((INDEX(Historical!$C$7:$C$1439,MATCH(B651,Historical!$B$7:$B$1450,0))/INDEX(Historical!$O$7:$O$1432,MATCH(B651,Historical!$B$7:$B$1450,0)))^(1/10)-1)*100)</f>
        <v>20.029349024006905</v>
      </c>
      <c r="W651" s="760">
        <f>IF(OR(U651&lt;=0,U651="n/a",V651&lt;=0,V651="n/a"),"n/a",U651/V651)</f>
        <v>0.78807992822862782</v>
      </c>
      <c r="X651" s="761">
        <f>IF(OR(AJ651&lt;=0,AJ651="n/a",U651&lt;=0,U651="n/a"),"n/a",U651/AJ651)</f>
        <v>0.30181124170756207</v>
      </c>
      <c r="Y651" s="717"/>
      <c r="Z651" s="703">
        <f>IF(OR(AC651&lt;0.01,AC651="n/a"),"n/a",M651/AC651*100)</f>
        <v>48.367593712212823</v>
      </c>
      <c r="AA651" s="959">
        <f>IF(OR(AC651&lt;0.01,AC651="n/a"),"n/a",I651/AC651)</f>
        <v>12.250302297460703</v>
      </c>
      <c r="AB651" s="960">
        <v>12</v>
      </c>
      <c r="AC651" s="938">
        <v>8.27</v>
      </c>
      <c r="AD651" s="938">
        <v>1.43</v>
      </c>
      <c r="AE651" s="938">
        <v>0.65</v>
      </c>
      <c r="AF651" s="938">
        <v>0.76</v>
      </c>
      <c r="AG651" s="938">
        <v>7.3</v>
      </c>
      <c r="AH651" s="940">
        <v>-18.8</v>
      </c>
      <c r="AI651" s="940">
        <v>9.27</v>
      </c>
      <c r="AJ651" s="938">
        <v>52.300000000000004</v>
      </c>
      <c r="AK651" s="938">
        <v>8.6499999999999986</v>
      </c>
      <c r="AL651" s="951">
        <v>41880</v>
      </c>
      <c r="AM651" s="945">
        <v>0.2</v>
      </c>
      <c r="AN651" s="938">
        <v>0.4</v>
      </c>
      <c r="AO651" s="802">
        <f>IF(U651="n/a","n/a",IF(AA651&lt;0,"n/a",IF(AA651="n/a","n/a",J651+U651-AA651)))</f>
        <v>7.4827032077575382</v>
      </c>
      <c r="AP651" s="803">
        <f>IF(U651="n/a","n/a",J651+U651)</f>
        <v>19.733005505218241</v>
      </c>
      <c r="AQ651" s="961">
        <f>IF(OR(AC651&lt;0.01,AF651="n/a"),"n/a",(I651/SQRT(22.5*AC651*(I651/AF651))-1)*100)</f>
        <v>-35.673645469820983</v>
      </c>
      <c r="AR651" s="703">
        <f>INDEX(Historical!$C$7:$C$1439,MATCH(B651,Historical!$B$7:$B$1450,0))*IF(AH651="n/a",1.03,IF(AH651&lt;0,1.01,IF(AH651&gt;10,1.1,(1+AH651/100))))</f>
        <v>3.6360000000000001</v>
      </c>
      <c r="AS651" s="959">
        <f>IF($AI651="n/a",1.03*AR651,IF($AI651&lt;0,1.01*AR651,IF($AI651&gt;10,1.1*AR651,(1+$AI651/100)*AR651)))</f>
        <v>3.9730572</v>
      </c>
      <c r="AT651" s="959">
        <f>IF($AK651="n/a",1.03*AS651,IF($AK651&lt;0,1.01*AS651,IF($AK651&gt;10,1.1*AS651,(1+$AK651/100)*AS651)))</f>
        <v>4.3167266478000004</v>
      </c>
      <c r="AU651" s="959">
        <f>IF($AK651="n/a",1.03*AT651,IF($AK651&lt;0,1.01*AT651,IF($AK651&gt;10,1.1*AT651,(1+$AK651/100)*AT651)))</f>
        <v>4.6901235028347008</v>
      </c>
      <c r="AV651" s="959">
        <f>IF($AK651="n/a",1.03*AU651,IF($AK651&lt;0,1.01*AU651,IF($AK651&gt;10,1.1*AU651,(1+$AK651/100)*AU651)))</f>
        <v>5.0958191858299022</v>
      </c>
      <c r="AW651" s="703">
        <f>SUM(AR651:AV651)</f>
        <v>21.711726536464607</v>
      </c>
      <c r="AX651" s="810">
        <f>AW651/I651*100</f>
        <v>21.430980689433031</v>
      </c>
      <c r="AY651" s="1017">
        <v>1.48</v>
      </c>
      <c r="AZ651" s="945">
        <v>33.989999999999995</v>
      </c>
      <c r="BA651" s="945">
        <v>-5</v>
      </c>
      <c r="BB651" s="945">
        <v>1.46</v>
      </c>
      <c r="BC651" s="945">
        <v>6.5500000000000007</v>
      </c>
      <c r="BE651" s="666">
        <v>2009</v>
      </c>
      <c r="BF651" s="971">
        <f>IF(BE651&gt;2008,0,IF(BE651&gt;2001,1,IF(BE651&gt;1990,2,IF(BE651&gt;1980,3,IF(BE651&gt;1973,4,IF(BE651&gt;1970,5,IF(BE651&gt;1960,6,IF(BE651&gt;1958,7,IF(BE651&gt;1953,8,9)))))))))</f>
        <v>0</v>
      </c>
      <c r="BG651" s="955">
        <v>0.4</v>
      </c>
      <c r="BH651" s="936"/>
    </row>
    <row r="652" spans="1:60" ht="11.25" customHeight="1" x14ac:dyDescent="0.2">
      <c r="A652" s="953" t="s">
        <v>4284</v>
      </c>
      <c r="B652" s="948" t="s">
        <v>3903</v>
      </c>
      <c r="C652" s="1013" t="s">
        <v>4345</v>
      </c>
      <c r="D652" s="1013" t="s">
        <v>4346</v>
      </c>
      <c r="E652" s="792">
        <v>5</v>
      </c>
      <c r="F652" s="1227">
        <v>832</v>
      </c>
      <c r="G652" s="1159" t="s">
        <v>106</v>
      </c>
      <c r="H652" s="1159" t="s">
        <v>106</v>
      </c>
      <c r="I652" s="947">
        <v>175</v>
      </c>
      <c r="J652" s="703">
        <f>(M652/I652)*100</f>
        <v>2.4</v>
      </c>
      <c r="K652" s="950">
        <v>1.05</v>
      </c>
      <c r="L652" s="960">
        <v>4</v>
      </c>
      <c r="M652" s="694">
        <f>K652*L652</f>
        <v>4.2</v>
      </c>
      <c r="N652" s="685" t="s">
        <v>111</v>
      </c>
      <c r="O652" s="795">
        <v>0.85</v>
      </c>
      <c r="P652" s="660">
        <v>43354</v>
      </c>
      <c r="Q652" s="660">
        <v>43370</v>
      </c>
      <c r="R652" s="694">
        <f>(K652-O652)/O652*100</f>
        <v>23.529411764705891</v>
      </c>
      <c r="S652" s="759">
        <f>IF(INDEX(Historical!$D$7:$D$1439,MATCH(B652,Historical!$B$7:$B$1450,0))=0,"n/a",(INDEX(Historical!$C$7:$C$1439,MATCH(B652,Historical!$B$7:$B$1450,0))/INDEX(Historical!$D$7:$D$1439,MATCH(B652,Historical!$B$7:$B$1450,0))-1)*100)</f>
        <v>11.764705882352944</v>
      </c>
      <c r="T652" s="759">
        <f>IF(INDEX(Historical!$F$7:$F$1432,MATCH(B652,Historical!$B$7:$B$1450,0))=0,"n/a",((INDEX(Historical!$C$7:$C$1439,MATCH(B652,Historical!$B$7:$B$1450,0))/INDEX(Historical!$F$7:$F$1432,MATCH(B652,Historical!$B$7:$B$1450,0)))^(1/3)-1)*100)</f>
        <v>19.983162620797646</v>
      </c>
      <c r="U652" s="759">
        <f>IF(INDEX(Historical!$H$7:$H$1432,MATCH(B652,Historical!$B$7:$B$1450,0))=0,"n/a",((INDEX(Historical!$C$7:$C$1439,MATCH(B652,Historical!$B$7:$B$1450,0))/INDEX(Historical!$H$7:$H$1432,MATCH(B652,Historical!$B$7:$B$1450,0)))^(1/5)-1)*100)</f>
        <v>16.6417926847523</v>
      </c>
      <c r="V652" s="759">
        <f>IF(INDEX(Historical!$O$7:$O$1432,MATCH(B652,Historical!$B$7:$B$1450,0))=0,"n/a",((INDEX(Historical!$C$7:$C$1439,MATCH(B652,Historical!$B$7:$B$1450,0))/INDEX(Historical!$O$7:$O$1432,MATCH(B652,Historical!$B$7:$B$1450,0)))^(1/10)-1)*100)</f>
        <v>8.0008299434556562</v>
      </c>
      <c r="W652" s="760">
        <f>IF(OR(U652&lt;=0,U652="n/a",V652&lt;=0,V652="n/a"),"n/a",U652/V652)</f>
        <v>2.0800082994345592</v>
      </c>
      <c r="X652" s="761">
        <f>IF(OR(AJ652&lt;=0,AJ652="n/a",U652&lt;=0,U652="n/a"),"n/a",U652/AJ652)</f>
        <v>0.57385492016387252</v>
      </c>
      <c r="Y652" s="714"/>
      <c r="Z652" s="703">
        <f>IF(OR(AC652&lt;0.01,AC652="n/a"),"n/a",M652/AC652*100)</f>
        <v>103.44827586206897</v>
      </c>
      <c r="AA652" s="959">
        <f>IF(OR(AC652&lt;0.01,AC652="n/a"),"n/a",I652/AC652)</f>
        <v>43.103448275862071</v>
      </c>
      <c r="AB652" s="960">
        <v>12</v>
      </c>
      <c r="AC652" s="938">
        <v>4.0599999999999996</v>
      </c>
      <c r="AD652" s="938" t="s">
        <v>137</v>
      </c>
      <c r="AE652" s="938">
        <v>11.25</v>
      </c>
      <c r="AF652" s="938">
        <v>6.08</v>
      </c>
      <c r="AG652" s="938">
        <v>21.5</v>
      </c>
      <c r="AH652" s="938">
        <v>91.100000000000009</v>
      </c>
      <c r="AI652" s="938">
        <v>7.51</v>
      </c>
      <c r="AJ652" s="938">
        <v>28.999999999999996</v>
      </c>
      <c r="AK652" s="938" t="s">
        <v>137</v>
      </c>
      <c r="AL652" s="951">
        <v>4760</v>
      </c>
      <c r="AM652" s="945">
        <v>0.6</v>
      </c>
      <c r="AN652" s="938">
        <v>0</v>
      </c>
      <c r="AO652" s="802">
        <f>IF(U652="n/a","n/a",IF(AA652&lt;0,"n/a",IF(AA652="n/a","n/a",J652+U652-AA652)))</f>
        <v>-24.061655591109773</v>
      </c>
      <c r="AP652" s="803">
        <f>IF(U652="n/a","n/a",J652+U652)</f>
        <v>19.041792684752298</v>
      </c>
      <c r="AQ652" s="961">
        <f>IF(OR(AC652&lt;0.01,AF652="n/a"),"n/a",(I652/SQRT(22.5*AC652*(I652/AF652))-1)*100)</f>
        <v>241.28447926244846</v>
      </c>
      <c r="AR652" s="703">
        <f>INDEX(Historical!$C$7:$C$1439,MATCH(B652,Historical!$B$7:$B$1450,0))*IF(AH652="n/a",1.03,IF(AH652&lt;0,1.01,IF(AH652&gt;10,1.1,(1+AH652/100))))</f>
        <v>4.18</v>
      </c>
      <c r="AS652" s="959">
        <f>IF($AI652="n/a",1.03*AR652,IF($AI652&lt;0,1.01*AR652,IF($AI652&gt;10,1.1*AR652,(1+$AI652/100)*AR652)))</f>
        <v>4.4939179999999999</v>
      </c>
      <c r="AT652" s="959">
        <f>IF($AK652="n/a",1.03*AS652,IF($AK652&lt;0,1.01*AS652,IF($AK652&gt;10,1.1*AS652,(1+$AK652/100)*AS652)))</f>
        <v>4.6287355400000001</v>
      </c>
      <c r="AU652" s="959">
        <f>IF($AK652="n/a",1.03*AT652,IF($AK652&lt;0,1.01*AT652,IF($AK652&gt;10,1.1*AT652,(1+$AK652/100)*AT652)))</f>
        <v>4.7675976061999998</v>
      </c>
      <c r="AV652" s="959">
        <f>IF($AK652="n/a",1.03*AU652,IF($AK652&lt;0,1.01*AU652,IF($AK652&gt;10,1.1*AU652,(1+$AK652/100)*AU652)))</f>
        <v>4.9106255343859999</v>
      </c>
      <c r="AW652" s="703">
        <f>SUM(AR652:AV652)</f>
        <v>22.980876680586</v>
      </c>
      <c r="AX652" s="810">
        <f>AW652/I652*100</f>
        <v>13.131929531763427</v>
      </c>
      <c r="AY652" s="1017">
        <v>0.47</v>
      </c>
      <c r="AZ652" s="945">
        <v>45.58</v>
      </c>
      <c r="BA652" s="945">
        <v>-2.73</v>
      </c>
      <c r="BB652" s="945">
        <v>2.77</v>
      </c>
      <c r="BC652" s="945">
        <v>16.830000000000002</v>
      </c>
      <c r="BE652" s="666">
        <v>2014</v>
      </c>
      <c r="BF652" s="971">
        <f>IF(BE652&gt;2008,0,IF(BE652&gt;2001,1,IF(BE652&gt;1990,2,IF(BE652&gt;1980,3,IF(BE652&gt;1973,4,IF(BE652&gt;1970,5,IF(BE652&gt;1960,6,IF(BE652&gt;1958,7,IF(BE652&gt;1953,8,9)))))))))</f>
        <v>0</v>
      </c>
      <c r="BG652" s="955">
        <v>8.4</v>
      </c>
      <c r="BH652" s="937"/>
    </row>
    <row r="653" spans="1:60" ht="11.25" customHeight="1" x14ac:dyDescent="0.2">
      <c r="A653" s="944" t="s">
        <v>745</v>
      </c>
      <c r="B653" s="948" t="s">
        <v>746</v>
      </c>
      <c r="C653" s="1013" t="s">
        <v>108</v>
      </c>
      <c r="D653" s="1013" t="s">
        <v>4365</v>
      </c>
      <c r="E653" s="792">
        <v>26</v>
      </c>
      <c r="F653" s="1227">
        <v>121</v>
      </c>
      <c r="G653" s="1204" t="s">
        <v>106</v>
      </c>
      <c r="H653" s="1204" t="s">
        <v>106</v>
      </c>
      <c r="I653" s="947">
        <v>24.2</v>
      </c>
      <c r="J653" s="703">
        <f>(M653/I653)*100</f>
        <v>1.6528925619834711</v>
      </c>
      <c r="K653" s="950">
        <v>0.2</v>
      </c>
      <c r="L653" s="960">
        <v>2</v>
      </c>
      <c r="M653" s="694">
        <f>K653*L653</f>
        <v>0.4</v>
      </c>
      <c r="N653" s="943" t="s">
        <v>231</v>
      </c>
      <c r="O653" s="799">
        <v>0.18</v>
      </c>
      <c r="P653" s="934">
        <v>43657</v>
      </c>
      <c r="Q653" s="934">
        <v>43677</v>
      </c>
      <c r="R653" s="694">
        <f>(K653-O653)/O653*100</f>
        <v>11.111111111111121</v>
      </c>
      <c r="S653" s="759">
        <f>IF(INDEX(Historical!$D$7:$D$1439,MATCH(B653,Historical!$B$7:$B$1450,0))=0,"n/a",(INDEX(Historical!$C$7:$C$1439,MATCH(B653,Historical!$B$7:$B$1450,0))/INDEX(Historical!$D$7:$D$1439,MATCH(B653,Historical!$B$7:$B$1450,0))-1)*100)</f>
        <v>5.2187500000000053</v>
      </c>
      <c r="T653" s="759">
        <f>IF(INDEX(Historical!$F$7:$F$1432,MATCH(B653,Historical!$B$7:$B$1450,0))=0,"n/a",((INDEX(Historical!$C$7:$C$1439,MATCH(B653,Historical!$B$7:$B$1450,0))/INDEX(Historical!$F$7:$F$1432,MATCH(B653,Historical!$B$7:$B$1450,0)))^(1/3)-1)*100)</f>
        <v>7.1972159317675644</v>
      </c>
      <c r="U653" s="759">
        <f>IF(INDEX(Historical!$H$7:$H$1432,MATCH(B653,Historical!$B$7:$B$1450,0))=0,"n/a",((INDEX(Historical!$C$7:$C$1439,MATCH(B653,Historical!$B$7:$B$1450,0))/INDEX(Historical!$H$7:$H$1432,MATCH(B653,Historical!$B$7:$B$1450,0)))^(1/5)-1)*100)</f>
        <v>5.5783156524186639</v>
      </c>
      <c r="V653" s="759">
        <f>IF(INDEX(Historical!$O$7:$O$1432,MATCH(B653,Historical!$B$7:$B$1450,0))=0,"n/a",((INDEX(Historical!$C$7:$C$1439,MATCH(B653,Historical!$B$7:$B$1450,0))/INDEX(Historical!$O$7:$O$1432,MATCH(B653,Historical!$B$7:$B$1450,0)))^(1/10)-1)*100)</f>
        <v>5.2122946531158787</v>
      </c>
      <c r="W653" s="760">
        <f>IF(OR(U653&lt;=0,U653="n/a",V653&lt;=0,V653="n/a"),"n/a",U653/V653)</f>
        <v>1.0702226224075764</v>
      </c>
      <c r="X653" s="761" t="str">
        <f>IF(OR(AJ653&lt;=0,AJ653="n/a",U653&lt;=0,U653="n/a"),"n/a",U653/AJ653)</f>
        <v>n/a</v>
      </c>
      <c r="Y653" s="728" t="s">
        <v>4418</v>
      </c>
      <c r="Z653" s="703" t="str">
        <f>IF(OR(AC653&lt;0.01,AC653="n/a"),"n/a",M653/AC653*100)</f>
        <v>n/a</v>
      </c>
      <c r="AA653" s="959" t="str">
        <f>IF(OR(AC653&lt;0.01,AC653="n/a"),"n/a",I653/AC653)</f>
        <v>n/a</v>
      </c>
      <c r="AB653" s="960">
        <v>12</v>
      </c>
      <c r="AC653" s="938" t="s">
        <v>137</v>
      </c>
      <c r="AD653" s="938" t="s">
        <v>137</v>
      </c>
      <c r="AE653" s="938" t="s">
        <v>137</v>
      </c>
      <c r="AF653" s="938" t="s">
        <v>137</v>
      </c>
      <c r="AG653" s="938" t="s">
        <v>137</v>
      </c>
      <c r="AH653" s="938" t="s">
        <v>137</v>
      </c>
      <c r="AI653" s="938" t="s">
        <v>137</v>
      </c>
      <c r="AJ653" s="938" t="s">
        <v>137</v>
      </c>
      <c r="AK653" s="938" t="s">
        <v>137</v>
      </c>
      <c r="AL653" s="951" t="s">
        <v>137</v>
      </c>
      <c r="AM653" s="945" t="s">
        <v>137</v>
      </c>
      <c r="AN653" s="938" t="s">
        <v>137</v>
      </c>
      <c r="AO653" s="802" t="str">
        <f>IF(U653="n/a","n/a",IF(AA653&lt;0,"n/a",IF(AA653="n/a","n/a",J653+U653-AA653)))</f>
        <v>n/a</v>
      </c>
      <c r="AP653" s="803">
        <f>IF(U653="n/a","n/a",J653+U653)</f>
        <v>7.2312082144021348</v>
      </c>
      <c r="AQ653" s="961" t="str">
        <f>IF(OR(AC653&lt;0.01,AF653="n/a"),"n/a",(I653/SQRT(22.5*AC653*(I653/AF653))-1)*100)</f>
        <v>n/a</v>
      </c>
      <c r="AR653" s="703">
        <f>INDEX(Historical!$C$7:$C$1439,MATCH(B653,Historical!$B$7:$B$1450,0))*IF(AH653="n/a",1.03,IF(AH653&lt;0,1.01,IF(AH653&gt;10,1.1,(1+AH653/100))))</f>
        <v>0.34680100000000003</v>
      </c>
      <c r="AS653" s="959">
        <f>IF($AI653="n/a",1.03*AR653,IF($AI653&lt;0,1.01*AR653,IF($AI653&gt;10,1.1*AR653,(1+$AI653/100)*AR653)))</f>
        <v>0.35720503000000003</v>
      </c>
      <c r="AT653" s="959">
        <f>IF($AK653="n/a",1.03*AS653,IF($AK653&lt;0,1.01*AS653,IF($AK653&gt;10,1.1*AS653,(1+$AK653/100)*AS653)))</f>
        <v>0.36792118090000003</v>
      </c>
      <c r="AU653" s="959">
        <f>IF($AK653="n/a",1.03*AT653,IF($AK653&lt;0,1.01*AT653,IF($AK653&gt;10,1.1*AT653,(1+$AK653/100)*AT653)))</f>
        <v>0.37895881632700007</v>
      </c>
      <c r="AV653" s="959">
        <f>IF($AK653="n/a",1.03*AU653,IF($AK653&lt;0,1.01*AU653,IF($AK653&gt;10,1.1*AU653,(1+$AK653/100)*AU653)))</f>
        <v>0.39032758081681007</v>
      </c>
      <c r="AW653" s="703">
        <f>SUM(AR653:AV653)</f>
        <v>1.8412136080438104</v>
      </c>
      <c r="AX653" s="810">
        <f>AW653/I653*100</f>
        <v>7.6083206943959105</v>
      </c>
      <c r="AY653" s="1017" t="s">
        <v>137</v>
      </c>
      <c r="AZ653" s="945" t="s">
        <v>137</v>
      </c>
      <c r="BA653" s="945" t="s">
        <v>137</v>
      </c>
      <c r="BB653" s="945" t="s">
        <v>137</v>
      </c>
      <c r="BC653" s="945" t="s">
        <v>137</v>
      </c>
      <c r="BD653" s="984" t="s">
        <v>4290</v>
      </c>
      <c r="BE653" s="666">
        <v>1994</v>
      </c>
      <c r="BF653" s="971">
        <f>IF(BE653&gt;2008,0,IF(BE653&gt;2001,1,IF(BE653&gt;1990,2,IF(BE653&gt;1980,3,IF(BE653&gt;1973,4,IF(BE653&gt;1970,5,IF(BE653&gt;1960,6,IF(BE653&gt;1958,7,IF(BE653&gt;1953,8,9)))))))))</f>
        <v>2</v>
      </c>
      <c r="BG653" s="955" t="s">
        <v>137</v>
      </c>
      <c r="BH653" s="937"/>
    </row>
    <row r="654" spans="1:60" s="838" customFormat="1" ht="11.25" customHeight="1" x14ac:dyDescent="0.2">
      <c r="A654" s="817" t="s">
        <v>1561</v>
      </c>
      <c r="B654" s="846" t="s">
        <v>1562</v>
      </c>
      <c r="C654" s="1013" t="s">
        <v>179</v>
      </c>
      <c r="D654" s="1013" t="s">
        <v>4363</v>
      </c>
      <c r="E654" s="818">
        <v>8</v>
      </c>
      <c r="F654" s="1227">
        <v>588</v>
      </c>
      <c r="G654" s="1236" t="s">
        <v>37</v>
      </c>
      <c r="H654" s="1236" t="s">
        <v>37</v>
      </c>
      <c r="I654" s="819">
        <v>102.56</v>
      </c>
      <c r="J654" s="820">
        <f>(M654/I654)*100</f>
        <v>3.5101404056162244</v>
      </c>
      <c r="K654" s="821">
        <v>0.9</v>
      </c>
      <c r="L654" s="822">
        <v>4</v>
      </c>
      <c r="M654" s="823">
        <f>K654*L654</f>
        <v>3.6</v>
      </c>
      <c r="N654" s="824" t="s">
        <v>119</v>
      </c>
      <c r="O654" s="825">
        <v>0.8</v>
      </c>
      <c r="P654" s="826">
        <v>43602</v>
      </c>
      <c r="Q654" s="826">
        <v>43619</v>
      </c>
      <c r="R654" s="823">
        <f>(K654-O654)/O654*100</f>
        <v>12.499999999999996</v>
      </c>
      <c r="S654" s="759">
        <f>IF(INDEX(Historical!$D$7:$D$1439,MATCH(B654,Historical!$B$7:$B$1450,0))=0,"n/a",(INDEX(Historical!$C$7:$C$1439,MATCH(B654,Historical!$B$7:$B$1450,0))/INDEX(Historical!$D$7:$D$1439,MATCH(B654,Historical!$B$7:$B$1450,0))-1)*100)</f>
        <v>13.553113553113572</v>
      </c>
      <c r="T654" s="759">
        <f>IF(INDEX(Historical!$F$7:$F$1432,MATCH(B654,Historical!$B$7:$B$1450,0))=0,"n/a",((INDEX(Historical!$C$7:$C$1439,MATCH(B654,Historical!$B$7:$B$1450,0))/INDEX(Historical!$F$7:$F$1432,MATCH(B654,Historical!$B$7:$B$1450,0)))^(1/3)-1)*100)</f>
        <v>12.452314898476423</v>
      </c>
      <c r="U654" s="759">
        <f>IF(INDEX(Historical!$H$7:$H$1432,MATCH(B654,Historical!$B$7:$B$1450,0))=0,"n/a",((INDEX(Historical!$C$7:$C$1439,MATCH(B654,Historical!$B$7:$B$1450,0))/INDEX(Historical!$H$7:$H$1432,MATCH(B654,Historical!$B$7:$B$1450,0)))^(1/5)-1)*100)</f>
        <v>18.485561996426014</v>
      </c>
      <c r="V654" s="759" t="str">
        <f>IF(INDEX(Historical!$O$7:$O$1432,MATCH(B654,Historical!$B$7:$B$1450,0))=0,"n/a",((INDEX(Historical!$C$7:$C$1439,MATCH(B654,Historical!$B$7:$B$1450,0))/INDEX(Historical!$O$7:$O$1432,MATCH(B654,Historical!$B$7:$B$1450,0)))^(1/10)-1)*100)</f>
        <v>n/a</v>
      </c>
      <c r="W654" s="827" t="str">
        <f>IF(OR(U654&lt;=0,U654="n/a",V654&lt;=0,V654="n/a"),"n/a",U654/V654)</f>
        <v>n/a</v>
      </c>
      <c r="X654" s="828">
        <f>IF(OR(AJ654&lt;=0,AJ654="n/a",U654&lt;=0,U654="n/a"),"n/a",U654/AJ654)</f>
        <v>1.2406417447265783</v>
      </c>
      <c r="Y654" s="839"/>
      <c r="Z654" s="820">
        <f>IF(OR(AC654&lt;0.01,AC654="n/a"),"n/a",M654/AC654*100)</f>
        <v>31.718061674008812</v>
      </c>
      <c r="AA654" s="830">
        <f>IF(OR(AC654&lt;0.01,AC654="n/a"),"n/a",I654/AC654)</f>
        <v>9.0361233480176217</v>
      </c>
      <c r="AB654" s="822">
        <v>12</v>
      </c>
      <c r="AC654" s="831">
        <v>11.35</v>
      </c>
      <c r="AD654" s="831" t="s">
        <v>137</v>
      </c>
      <c r="AE654" s="831">
        <v>0.43</v>
      </c>
      <c r="AF654" s="831">
        <v>1.96</v>
      </c>
      <c r="AG654" s="831">
        <v>22.3</v>
      </c>
      <c r="AH654" s="831">
        <v>158.6</v>
      </c>
      <c r="AI654" s="831">
        <v>34.36</v>
      </c>
      <c r="AJ654" s="831">
        <v>14.899999999999999</v>
      </c>
      <c r="AK654" s="831">
        <v>-9.1800000000000015</v>
      </c>
      <c r="AL654" s="832">
        <v>47410</v>
      </c>
      <c r="AM654" s="833">
        <v>0.2</v>
      </c>
      <c r="AN654" s="831">
        <v>0.47</v>
      </c>
      <c r="AO654" s="834">
        <f>IF(U654="n/a","n/a",IF(AA654&lt;0,"n/a",IF(AA654="n/a","n/a",J654+U654-AA654)))</f>
        <v>12.959579054024616</v>
      </c>
      <c r="AP654" s="835">
        <f>IF(U654="n/a","n/a",J654+U654)</f>
        <v>21.995702402042237</v>
      </c>
      <c r="AQ654" s="836">
        <f>IF(OR(AC654&lt;0.01,AF654="n/a"),"n/a",(I654/SQRT(22.5*AC654*(I654/AF654))-1)*100)</f>
        <v>-11.278709151474342</v>
      </c>
      <c r="AR654" s="703">
        <f>INDEX(Historical!$C$7:$C$1439,MATCH(B654,Historical!$B$7:$B$1450,0))*IF(AH654="n/a",1.03,IF(AH654&lt;0,1.01,IF(AH654&gt;10,1.1,(1+AH654/100))))</f>
        <v>3.4100000000000006</v>
      </c>
      <c r="AS654" s="830">
        <f>IF($AI654="n/a",1.03*AR654,IF($AI654&lt;0,1.01*AR654,IF($AI654&gt;10,1.1*AR654,(1+$AI654/100)*AR654)))</f>
        <v>3.7510000000000008</v>
      </c>
      <c r="AT654" s="830">
        <f>IF($AK654="n/a",1.03*AS654,IF($AK654&lt;0,1.01*AS654,IF($AK654&gt;10,1.1*AS654,(1+$AK654/100)*AS654)))</f>
        <v>3.7885100000000009</v>
      </c>
      <c r="AU654" s="830">
        <f>IF($AK654="n/a",1.03*AT654,IF($AK654&lt;0,1.01*AT654,IF($AK654&gt;10,1.1*AT654,(1+$AK654/100)*AT654)))</f>
        <v>3.8263951000000009</v>
      </c>
      <c r="AV654" s="830">
        <f>IF($AK654="n/a",1.03*AU654,IF($AK654&lt;0,1.01*AU654,IF($AK654&gt;10,1.1*AU654,(1+$AK654/100)*AU654)))</f>
        <v>3.8646590510000012</v>
      </c>
      <c r="AW654" s="820">
        <f>SUM(AR654:AV654)</f>
        <v>18.640564151000003</v>
      </c>
      <c r="AX654" s="837">
        <f>AW654/I654*100</f>
        <v>18.175277058307334</v>
      </c>
      <c r="AY654" s="1018">
        <v>1.1000000000000001</v>
      </c>
      <c r="AZ654" s="833">
        <v>30.75</v>
      </c>
      <c r="BA654" s="833">
        <v>-17.27</v>
      </c>
      <c r="BB654" s="833">
        <v>11.57</v>
      </c>
      <c r="BC654" s="833">
        <v>9.25</v>
      </c>
      <c r="BD654" s="985"/>
      <c r="BE654" s="666">
        <v>2012</v>
      </c>
      <c r="BF654" s="971">
        <f>IF(BE654&gt;2008,0,IF(BE654&gt;2001,1,IF(BE654&gt;1990,2,IF(BE654&gt;1980,3,IF(BE654&gt;1973,4,IF(BE654&gt;1970,5,IF(BE654&gt;1960,6,IF(BE654&gt;1958,7,IF(BE654&gt;1953,8,9)))))))))</f>
        <v>0</v>
      </c>
      <c r="BG654" s="892">
        <v>9.5</v>
      </c>
    </row>
    <row r="655" spans="1:60" ht="11.25" customHeight="1" x14ac:dyDescent="0.2">
      <c r="A655" s="944" t="s">
        <v>1563</v>
      </c>
      <c r="B655" s="948" t="s">
        <v>1564</v>
      </c>
      <c r="C655" s="1013" t="s">
        <v>179</v>
      </c>
      <c r="D655" s="1013" t="s">
        <v>4363</v>
      </c>
      <c r="E655" s="792">
        <v>7</v>
      </c>
      <c r="F655" s="1227">
        <v>704</v>
      </c>
      <c r="G655" s="1227" t="s">
        <v>106</v>
      </c>
      <c r="H655" s="1227" t="s">
        <v>106</v>
      </c>
      <c r="I655" s="947">
        <v>52.26</v>
      </c>
      <c r="J655" s="703">
        <f>(M655/I655)*100</f>
        <v>6.5442020665901266</v>
      </c>
      <c r="K655" s="950">
        <v>0.85499999999999998</v>
      </c>
      <c r="L655" s="960">
        <v>4</v>
      </c>
      <c r="M655" s="694">
        <f>K655*L655</f>
        <v>3.42</v>
      </c>
      <c r="N655" s="943" t="s">
        <v>560</v>
      </c>
      <c r="O655" s="795">
        <v>0.84499999999999997</v>
      </c>
      <c r="P655" s="934">
        <v>43676</v>
      </c>
      <c r="Q655" s="934">
        <v>43690</v>
      </c>
      <c r="R655" s="694">
        <f>(K655-O655)/O655*100</f>
        <v>1.1834319526627228</v>
      </c>
      <c r="S655" s="759">
        <f>IF(INDEX(Historical!$D$7:$D$1439,MATCH(B655,Historical!$B$7:$B$1450,0))=0,"n/a",(INDEX(Historical!$C$7:$C$1439,MATCH(B655,Historical!$B$7:$B$1450,0))/INDEX(Historical!$D$7:$D$1439,MATCH(B655,Historical!$B$7:$B$1450,0))-1)*100)</f>
        <v>9.6049896049895889</v>
      </c>
      <c r="T655" s="759">
        <f>IF(INDEX(Historical!$F$7:$F$1432,MATCH(B655,Historical!$B$7:$B$1450,0))=0,"n/a",((INDEX(Historical!$C$7:$C$1439,MATCH(B655,Historical!$B$7:$B$1450,0))/INDEX(Historical!$F$7:$F$1432,MATCH(B655,Historical!$B$7:$B$1450,0)))^(1/3)-1)*100)</f>
        <v>19.673049221064964</v>
      </c>
      <c r="U655" s="759">
        <f>IF(INDEX(Historical!$H$7:$H$1432,MATCH(B655,Historical!$B$7:$B$1450,0))=0,"n/a",((INDEX(Historical!$C$7:$C$1439,MATCH(B655,Historical!$B$7:$B$1450,0))/INDEX(Historical!$H$7:$H$1432,MATCH(B655,Historical!$B$7:$B$1450,0)))^(1/5)-1)*100)</f>
        <v>76.247409150448291</v>
      </c>
      <c r="V655" s="759" t="str">
        <f>IF(INDEX(Historical!$O$7:$O$1432,MATCH(B655,Historical!$B$7:$B$1450,0))=0,"n/a",((INDEX(Historical!$C$7:$C$1439,MATCH(B655,Historical!$B$7:$B$1450,0))/INDEX(Historical!$O$7:$O$1432,MATCH(B655,Historical!$B$7:$B$1450,0)))^(1/10)-1)*100)</f>
        <v>n/a</v>
      </c>
      <c r="W655" s="760" t="str">
        <f>IF(OR(U655&lt;=0,U655="n/a",V655&lt;=0,V655="n/a"),"n/a",U655/V655)</f>
        <v>n/a</v>
      </c>
      <c r="X655" s="761">
        <f>IF(OR(AJ655&lt;=0,AJ655="n/a",U655&lt;=0,U655="n/a"),"n/a",U655/AJ655)</f>
        <v>1.3056063210693201</v>
      </c>
      <c r="Y655" s="949"/>
      <c r="Z655" s="703">
        <f>IF(OR(AC655&lt;0.01,AC655="n/a"),"n/a",M655/AC655*100)</f>
        <v>83.41463414634147</v>
      </c>
      <c r="AA655" s="959">
        <f>IF(OR(AC655&lt;0.01,AC655="n/a"),"n/a",I655/AC655)</f>
        <v>12.746341463414634</v>
      </c>
      <c r="AB655" s="960">
        <v>12</v>
      </c>
      <c r="AC655" s="938">
        <v>4.0999999999999996</v>
      </c>
      <c r="AD655" s="938">
        <v>1.26</v>
      </c>
      <c r="AE655" s="938">
        <v>5.99</v>
      </c>
      <c r="AF655" s="938">
        <v>2.0499999999999998</v>
      </c>
      <c r="AG655" s="938">
        <v>17.399999999999999</v>
      </c>
      <c r="AH655" s="938">
        <v>54.500000000000007</v>
      </c>
      <c r="AI655" s="938">
        <v>4.95</v>
      </c>
      <c r="AJ655" s="938">
        <v>58.4</v>
      </c>
      <c r="AK655" s="938">
        <v>9.93</v>
      </c>
      <c r="AL655" s="951">
        <v>6550</v>
      </c>
      <c r="AM655" s="945">
        <v>55.47</v>
      </c>
      <c r="AN655" s="938">
        <v>1.02</v>
      </c>
      <c r="AO655" s="802">
        <f>IF(U655="n/a","n/a",IF(AA655&lt;0,"n/a",IF(AA655="n/a","n/a",J655+U655-AA655)))</f>
        <v>70.045269753623785</v>
      </c>
      <c r="AP655" s="803">
        <f>IF(U655="n/a","n/a",J655+U655)</f>
        <v>82.791611217038422</v>
      </c>
      <c r="AQ655" s="961">
        <f>IF(OR(AC655&lt;0.01,AF655="n/a"),"n/a",(I655/SQRT(22.5*AC655*(I655/AF655))-1)*100)</f>
        <v>7.7651768120543307</v>
      </c>
      <c r="AR655" s="703">
        <f>INDEX(Historical!$C$7:$C$1439,MATCH(B655,Historical!$B$7:$B$1450,0))*IF(AH655="n/a",1.03,IF(AH655&lt;0,1.01,IF(AH655&gt;10,1.1,(1+AH655/100))))</f>
        <v>2.8996000000000004</v>
      </c>
      <c r="AS655" s="959">
        <f>IF($AI655="n/a",1.03*AR655,IF($AI655&lt;0,1.01*AR655,IF($AI655&gt;10,1.1*AR655,(1+$AI655/100)*AR655)))</f>
        <v>3.0431302000000007</v>
      </c>
      <c r="AT655" s="959">
        <f>IF($AK655="n/a",1.03*AS655,IF($AK655&lt;0,1.01*AS655,IF($AK655&gt;10,1.1*AS655,(1+$AK655/100)*AS655)))</f>
        <v>3.3453130288600006</v>
      </c>
      <c r="AU655" s="959">
        <f>IF($AK655="n/a",1.03*AT655,IF($AK655&lt;0,1.01*AT655,IF($AK655&gt;10,1.1*AT655,(1+$AK655/100)*AT655)))</f>
        <v>3.6775026126257986</v>
      </c>
      <c r="AV655" s="959">
        <f>IF($AK655="n/a",1.03*AU655,IF($AK655&lt;0,1.01*AU655,IF($AK655&gt;10,1.1*AU655,(1+$AK655/100)*AU655)))</f>
        <v>4.0426786220595403</v>
      </c>
      <c r="AW655" s="703">
        <f>SUM(AR655:AV655)</f>
        <v>17.008224463545339</v>
      </c>
      <c r="AX655" s="810">
        <f>AW655/I655*100</f>
        <v>32.545396983439225</v>
      </c>
      <c r="AY655" s="1017">
        <v>0.99</v>
      </c>
      <c r="AZ655" s="945">
        <v>28.21</v>
      </c>
      <c r="BA655" s="945">
        <v>-5.0200000000000005</v>
      </c>
      <c r="BB655" s="945">
        <v>4</v>
      </c>
      <c r="BC655" s="945">
        <v>5.3199999999999994</v>
      </c>
      <c r="BE655" s="666">
        <v>2013</v>
      </c>
      <c r="BF655" s="971">
        <f>IF(BE655&gt;2008,0,IF(BE655&gt;2001,1,IF(BE655&gt;1990,2,IF(BE655&gt;1980,3,IF(BE655&gt;1973,4,IF(BE655&gt;1970,5,IF(BE655&gt;1960,6,IF(BE655&gt;1958,7,IF(BE655&gt;1953,8,9)))))))))</f>
        <v>0</v>
      </c>
      <c r="BG655" s="955">
        <v>9.1</v>
      </c>
      <c r="BH655" s="937"/>
    </row>
    <row r="656" spans="1:60" ht="11.25" customHeight="1" x14ac:dyDescent="0.2">
      <c r="A656" s="953" t="s">
        <v>4145</v>
      </c>
      <c r="B656" s="948" t="s">
        <v>4146</v>
      </c>
      <c r="C656" s="1013" t="s">
        <v>108</v>
      </c>
      <c r="D656" s="1013" t="s">
        <v>4365</v>
      </c>
      <c r="E656" s="793">
        <v>6</v>
      </c>
      <c r="F656" s="1227">
        <v>718</v>
      </c>
      <c r="G656" s="1171" t="s">
        <v>106</v>
      </c>
      <c r="H656" s="1171" t="s">
        <v>106</v>
      </c>
      <c r="I656" s="947">
        <v>14.16</v>
      </c>
      <c r="J656" s="703">
        <f>(M656/I656)*100</f>
        <v>1.977401129943503</v>
      </c>
      <c r="K656" s="950">
        <v>7.0000000000000007E-2</v>
      </c>
      <c r="L656" s="960">
        <v>4</v>
      </c>
      <c r="M656" s="694">
        <f>K656*L656</f>
        <v>0.28000000000000003</v>
      </c>
      <c r="N656" s="943" t="s">
        <v>140</v>
      </c>
      <c r="O656" s="795">
        <v>6.5000000000000002E-2</v>
      </c>
      <c r="P656" s="939">
        <v>42936</v>
      </c>
      <c r="Q656" s="939">
        <v>42948</v>
      </c>
      <c r="R656" s="694">
        <f>(K656-O656)/O656*100</f>
        <v>7.6923076923076987</v>
      </c>
      <c r="S656" s="759">
        <f>IF(INDEX(Historical!$D$7:$D$1439,MATCH(B656,Historical!$B$7:$B$1450,0))=0,"n/a",(INDEX(Historical!$C$7:$C$1439,MATCH(B656,Historical!$B$7:$B$1450,0))/INDEX(Historical!$D$7:$D$1439,MATCH(B656,Historical!$B$7:$B$1450,0))-1)*100)</f>
        <v>3.7037037037036979</v>
      </c>
      <c r="T656" s="759">
        <f>IF(INDEX(Historical!$F$7:$F$1432,MATCH(B656,Historical!$B$7:$B$1450,0))=0,"n/a",((INDEX(Historical!$C$7:$C$1439,MATCH(B656,Historical!$B$7:$B$1450,0))/INDEX(Historical!$F$7:$F$1432,MATCH(B656,Historical!$B$7:$B$1450,0)))^(1/3)-1)*100)</f>
        <v>8.7843088111080103</v>
      </c>
      <c r="U656" s="759">
        <f>IF(INDEX(Historical!$H$7:$H$1432,MATCH(B656,Historical!$B$7:$B$1450,0))=0,"n/a",((INDEX(Historical!$C$7:$C$1439,MATCH(B656,Historical!$B$7:$B$1450,0))/INDEX(Historical!$H$7:$H$1432,MATCH(B656,Historical!$B$7:$B$1450,0)))^(1/5)-1)*100)</f>
        <v>18.466445254224407</v>
      </c>
      <c r="V656" s="759">
        <f>IF(INDEX(Historical!$O$7:$O$1432,MATCH(B656,Historical!$B$7:$B$1450,0))=0,"n/a",((INDEX(Historical!$C$7:$C$1439,MATCH(B656,Historical!$B$7:$B$1450,0))/INDEX(Historical!$O$7:$O$1432,MATCH(B656,Historical!$B$7:$B$1450,0)))^(1/10)-1)*100)</f>
        <v>-4.7391036908989719</v>
      </c>
      <c r="W656" s="760" t="str">
        <f>IF(OR(U656&lt;=0,U656="n/a",V656&lt;=0,V656="n/a"),"n/a",U656/V656)</f>
        <v>n/a</v>
      </c>
      <c r="X656" s="761" t="str">
        <f>IF(OR(AJ656&lt;=0,AJ656="n/a",U656&lt;=0,U656="n/a"),"n/a",U656/AJ656)</f>
        <v>n/a</v>
      </c>
      <c r="Y656" s="727" t="s">
        <v>4421</v>
      </c>
      <c r="Z656" s="703" t="str">
        <f>IF(OR(AC656&lt;0.01,AC656="n/a"),"n/a",M656/AC656*100)</f>
        <v>n/a</v>
      </c>
      <c r="AA656" s="959" t="str">
        <f>IF(OR(AC656&lt;0.01,AC656="n/a"),"n/a",I656/AC656)</f>
        <v>n/a</v>
      </c>
      <c r="AB656" s="960">
        <v>12</v>
      </c>
      <c r="AC656" s="938" t="s">
        <v>137</v>
      </c>
      <c r="AD656" s="938" t="s">
        <v>137</v>
      </c>
      <c r="AE656" s="938" t="s">
        <v>137</v>
      </c>
      <c r="AF656" s="938" t="s">
        <v>137</v>
      </c>
      <c r="AG656" s="938" t="s">
        <v>137</v>
      </c>
      <c r="AH656" s="938" t="s">
        <v>137</v>
      </c>
      <c r="AI656" s="938" t="s">
        <v>137</v>
      </c>
      <c r="AJ656" s="938" t="s">
        <v>137</v>
      </c>
      <c r="AK656" s="938" t="s">
        <v>137</v>
      </c>
      <c r="AL656" s="951" t="s">
        <v>137</v>
      </c>
      <c r="AM656" s="945" t="s">
        <v>137</v>
      </c>
      <c r="AN656" s="938" t="s">
        <v>137</v>
      </c>
      <c r="AO656" s="802" t="str">
        <f>IF(U656="n/a","n/a",IF(AA656&lt;0,"n/a",IF(AA656="n/a","n/a",J656+U656-AA656)))</f>
        <v>n/a</v>
      </c>
      <c r="AP656" s="803">
        <f>IF(U656="n/a","n/a",J656+U656)</f>
        <v>20.443846384167909</v>
      </c>
      <c r="AQ656" s="961" t="str">
        <f>IF(OR(AC656&lt;0.01,AF656="n/a"),"n/a",(I656/SQRT(22.5*AC656*(I656/AF656))-1)*100)</f>
        <v>n/a</v>
      </c>
      <c r="AR656" s="703">
        <f>INDEX(Historical!$C$7:$C$1439,MATCH(B656,Historical!$B$7:$B$1450,0))*IF(AH656="n/a",1.03,IF(AH656&lt;0,1.01,IF(AH656&gt;10,1.1,(1+AH656/100))))</f>
        <v>0.28840000000000005</v>
      </c>
      <c r="AS656" s="959">
        <f>IF($AI656="n/a",1.03*AR656,IF($AI656&lt;0,1.01*AR656,IF($AI656&gt;10,1.1*AR656,(1+$AI656/100)*AR656)))</f>
        <v>0.29705200000000004</v>
      </c>
      <c r="AT656" s="959">
        <f>IF($AK656="n/a",1.03*AS656,IF($AK656&lt;0,1.01*AS656,IF($AK656&gt;10,1.1*AS656,(1+$AK656/100)*AS656)))</f>
        <v>0.30596356000000002</v>
      </c>
      <c r="AU656" s="959">
        <f>IF($AK656="n/a",1.03*AT656,IF($AK656&lt;0,1.01*AT656,IF($AK656&gt;10,1.1*AT656,(1+$AK656/100)*AT656)))</f>
        <v>0.31514246680000002</v>
      </c>
      <c r="AV656" s="959">
        <f>IF($AK656="n/a",1.03*AU656,IF($AK656&lt;0,1.01*AU656,IF($AK656&gt;10,1.1*AU656,(1+$AK656/100)*AU656)))</f>
        <v>0.32459674080400003</v>
      </c>
      <c r="AW656" s="703">
        <f>SUM(AR656:AV656)</f>
        <v>1.5311547676040003</v>
      </c>
      <c r="AX656" s="810">
        <f>AW656/I656*100</f>
        <v>10.813239884209041</v>
      </c>
      <c r="AY656" s="1017" t="s">
        <v>137</v>
      </c>
      <c r="AZ656" s="945" t="s">
        <v>137</v>
      </c>
      <c r="BA656" s="945" t="s">
        <v>137</v>
      </c>
      <c r="BB656" s="945" t="s">
        <v>137</v>
      </c>
      <c r="BC656" s="945" t="s">
        <v>137</v>
      </c>
      <c r="BD656" s="984" t="s">
        <v>4290</v>
      </c>
      <c r="BE656" s="666">
        <v>2014</v>
      </c>
      <c r="BF656" s="971">
        <f>IF(BE656&gt;2008,0,IF(BE656&gt;2001,1,IF(BE656&gt;1990,2,IF(BE656&gt;1980,3,IF(BE656&gt;1973,4,IF(BE656&gt;1970,5,IF(BE656&gt;1960,6,IF(BE656&gt;1958,7,IF(BE656&gt;1953,8,9)))))))))</f>
        <v>0</v>
      </c>
      <c r="BG656" s="955" t="s">
        <v>137</v>
      </c>
      <c r="BH656" s="936"/>
    </row>
    <row r="657" spans="1:60" ht="11.25" customHeight="1" x14ac:dyDescent="0.2">
      <c r="A657" s="954" t="s">
        <v>4166</v>
      </c>
      <c r="B657" s="948" t="s">
        <v>4167</v>
      </c>
      <c r="C657" s="1013" t="s">
        <v>108</v>
      </c>
      <c r="D657" s="1013" t="s">
        <v>4365</v>
      </c>
      <c r="E657" s="792">
        <v>5</v>
      </c>
      <c r="F657" s="1227">
        <v>881</v>
      </c>
      <c r="G657" s="1170" t="s">
        <v>106</v>
      </c>
      <c r="H657" s="1170" t="s">
        <v>106</v>
      </c>
      <c r="I657" s="947">
        <v>30.3</v>
      </c>
      <c r="J657" s="703">
        <f>(M657/I657)*100</f>
        <v>1.7161716171617163</v>
      </c>
      <c r="K657" s="950">
        <v>0.13</v>
      </c>
      <c r="L657" s="960">
        <v>4</v>
      </c>
      <c r="M657" s="694">
        <f>K657*L657</f>
        <v>0.52</v>
      </c>
      <c r="N657" s="943" t="s">
        <v>815</v>
      </c>
      <c r="O657" s="795">
        <v>0.12</v>
      </c>
      <c r="P657" s="934">
        <v>43679</v>
      </c>
      <c r="Q657" s="934">
        <v>43689</v>
      </c>
      <c r="R657" s="694">
        <f>(K657-O657)/O657*100</f>
        <v>8.333333333333341</v>
      </c>
      <c r="S657" s="759">
        <f>IF(INDEX(Historical!$D$7:$D$1439,MATCH(B657,Historical!$B$7:$B$1450,0))=0,"n/a",(INDEX(Historical!$C$7:$C$1439,MATCH(B657,Historical!$B$7:$B$1450,0))/INDEX(Historical!$D$7:$D$1439,MATCH(B657,Historical!$B$7:$B$1450,0))-1)*100)</f>
        <v>20.588235294117641</v>
      </c>
      <c r="T657" s="759">
        <f>IF(INDEX(Historical!$F$7:$F$1432,MATCH(B657,Historical!$B$7:$B$1450,0))=0,"n/a",((INDEX(Historical!$C$7:$C$1439,MATCH(B657,Historical!$B$7:$B$1450,0))/INDEX(Historical!$F$7:$F$1432,MATCH(B657,Historical!$B$7:$B$1450,0)))^(1/3)-1)*100)</f>
        <v>50.614760968263163</v>
      </c>
      <c r="U657" s="759" t="str">
        <f>IF(INDEX(Historical!$H$7:$H$1432,MATCH(B657,Historical!$B$7:$B$1450,0))=0,"n/a",((INDEX(Historical!$C$7:$C$1439,MATCH(B657,Historical!$B$7:$B$1450,0))/INDEX(Historical!$H$7:$H$1432,MATCH(B657,Historical!$B$7:$B$1450,0)))^(1/5)-1)*100)</f>
        <v>n/a</v>
      </c>
      <c r="V657" s="759" t="str">
        <f>IF(INDEX(Historical!$O$7:$O$1432,MATCH(B657,Historical!$B$7:$B$1450,0))=0,"n/a",((INDEX(Historical!$C$7:$C$1439,MATCH(B657,Historical!$B$7:$B$1450,0))/INDEX(Historical!$O$7:$O$1432,MATCH(B657,Historical!$B$7:$B$1450,0)))^(1/10)-1)*100)</f>
        <v>n/a</v>
      </c>
      <c r="W657" s="760" t="str">
        <f>IF(OR(U657&lt;=0,U657="n/a",V657&lt;=0,V657="n/a"),"n/a",U657/V657)</f>
        <v>n/a</v>
      </c>
      <c r="X657" s="761" t="str">
        <f>IF(OR(AJ657&lt;=0,AJ657="n/a",U657&lt;=0,U657="n/a"),"n/a",U657/AJ657)</f>
        <v>n/a</v>
      </c>
      <c r="Y657" s="949"/>
      <c r="Z657" s="703">
        <f>IF(OR(AC657&lt;0.01,AC657="n/a"),"n/a",M657/AC657*100)</f>
        <v>23.318385650224215</v>
      </c>
      <c r="AA657" s="959">
        <f>IF(OR(AC657&lt;0.01,AC657="n/a"),"n/a",I657/AC657)</f>
        <v>13.587443946188341</v>
      </c>
      <c r="AB657" s="960">
        <v>12</v>
      </c>
      <c r="AC657" s="938">
        <v>2.23</v>
      </c>
      <c r="AD657" s="938">
        <v>1.68</v>
      </c>
      <c r="AE657" s="938">
        <v>4.58</v>
      </c>
      <c r="AF657" s="938">
        <v>1.87</v>
      </c>
      <c r="AG657" s="938">
        <v>14.2</v>
      </c>
      <c r="AH657" s="938">
        <v>59.699999999999996</v>
      </c>
      <c r="AI657" s="938">
        <v>-1.54</v>
      </c>
      <c r="AJ657" s="938">
        <v>25</v>
      </c>
      <c r="AK657" s="938">
        <v>8</v>
      </c>
      <c r="AL657" s="951">
        <v>542.28</v>
      </c>
      <c r="AM657" s="945">
        <v>0.70000000000000007</v>
      </c>
      <c r="AN657" s="938">
        <v>0</v>
      </c>
      <c r="AO657" s="802" t="str">
        <f>IF(U657="n/a","n/a",IF(AA657&lt;0,"n/a",IF(AA657="n/a","n/a",J657+U657-AA657)))</f>
        <v>n/a</v>
      </c>
      <c r="AP657" s="803" t="str">
        <f>IF(U657="n/a","n/a",J657+U657)</f>
        <v>n/a</v>
      </c>
      <c r="AQ657" s="961">
        <f>IF(OR(AC657&lt;0.01,AF657="n/a"),"n/a",(I657/SQRT(22.5*AC657*(I657/AF657))-1)*100)</f>
        <v>6.2670016292759145</v>
      </c>
      <c r="AR657" s="703">
        <f>INDEX(Historical!$C$7:$C$1439,MATCH(B657,Historical!$B$7:$B$1450,0))*IF(AH657="n/a",1.03,IF(AH657&lt;0,1.01,IF(AH657&gt;10,1.1,(1+AH657/100))))</f>
        <v>0.45100000000000001</v>
      </c>
      <c r="AS657" s="959">
        <f>IF($AI657="n/a",1.03*AR657,IF($AI657&lt;0,1.01*AR657,IF($AI657&gt;10,1.1*AR657,(1+$AI657/100)*AR657)))</f>
        <v>0.45551000000000003</v>
      </c>
      <c r="AT657" s="959">
        <f>IF($AK657="n/a",1.03*AS657,IF($AK657&lt;0,1.01*AS657,IF($AK657&gt;10,1.1*AS657,(1+$AK657/100)*AS657)))</f>
        <v>0.49195080000000008</v>
      </c>
      <c r="AU657" s="959">
        <f>IF($AK657="n/a",1.03*AT657,IF($AK657&lt;0,1.01*AT657,IF($AK657&gt;10,1.1*AT657,(1+$AK657/100)*AT657)))</f>
        <v>0.53130686400000016</v>
      </c>
      <c r="AV657" s="959">
        <f>IF($AK657="n/a",1.03*AU657,IF($AK657&lt;0,1.01*AU657,IF($AK657&gt;10,1.1*AU657,(1+$AK657/100)*AU657)))</f>
        <v>0.57381141312000017</v>
      </c>
      <c r="AW657" s="703">
        <f>SUM(AR657:AV657)</f>
        <v>2.5035790771200004</v>
      </c>
      <c r="AX657" s="810">
        <f>AW657/I657*100</f>
        <v>8.262637218217824</v>
      </c>
      <c r="AY657" s="1017">
        <v>0.62</v>
      </c>
      <c r="AZ657" s="945">
        <v>20.330000000000002</v>
      </c>
      <c r="BA657" s="945">
        <v>-17.77</v>
      </c>
      <c r="BB657" s="945">
        <v>3.8600000000000003</v>
      </c>
      <c r="BC657" s="945">
        <v>2.12</v>
      </c>
      <c r="BE657" s="666">
        <v>2015</v>
      </c>
      <c r="BF657" s="971">
        <f>IF(BE657&gt;2008,0,IF(BE657&gt;2001,1,IF(BE657&gt;1990,2,IF(BE657&gt;1980,3,IF(BE657&gt;1973,4,IF(BE657&gt;1970,5,IF(BE657&gt;1960,6,IF(BE657&gt;1958,7,IF(BE657&gt;1953,8,9)))))))))</f>
        <v>0</v>
      </c>
      <c r="BG657" s="955">
        <v>1.7999999999999998</v>
      </c>
      <c r="BH657" s="937"/>
    </row>
    <row r="658" spans="1:60" ht="11.25" customHeight="1" x14ac:dyDescent="0.2">
      <c r="A658" s="944" t="s">
        <v>1541</v>
      </c>
      <c r="B658" s="948" t="s">
        <v>1542</v>
      </c>
      <c r="C658" s="1013" t="s">
        <v>247</v>
      </c>
      <c r="D658" s="1013" t="s">
        <v>4379</v>
      </c>
      <c r="E658" s="793">
        <v>6</v>
      </c>
      <c r="F658" s="1227">
        <v>719</v>
      </c>
      <c r="G658" s="1227" t="s">
        <v>106</v>
      </c>
      <c r="H658" s="1227" t="s">
        <v>106</v>
      </c>
      <c r="I658" s="947">
        <v>44.42</v>
      </c>
      <c r="J658" s="703">
        <f>(M658/I658)*100</f>
        <v>2.0261143628995946</v>
      </c>
      <c r="K658" s="950">
        <v>0.22500000000000001</v>
      </c>
      <c r="L658" s="960">
        <v>4</v>
      </c>
      <c r="M658" s="694">
        <f>K658*L658</f>
        <v>0.9</v>
      </c>
      <c r="N658" s="943" t="s">
        <v>238</v>
      </c>
      <c r="O658" s="795">
        <v>0.2</v>
      </c>
      <c r="P658" s="939">
        <v>42950</v>
      </c>
      <c r="Q658" s="939">
        <v>42965</v>
      </c>
      <c r="R658" s="694">
        <f>(K658-O658)/O658*100</f>
        <v>12.499999999999996</v>
      </c>
      <c r="S658" s="759">
        <f>IF(INDEX(Historical!$D$7:$D$1439,MATCH(B658,Historical!$B$7:$B$1450,0))=0,"n/a",(INDEX(Historical!$C$7:$C$1439,MATCH(B658,Historical!$B$7:$B$1450,0))/INDEX(Historical!$D$7:$D$1439,MATCH(B658,Historical!$B$7:$B$1450,0))-1)*100)</f>
        <v>5.8823529411764719</v>
      </c>
      <c r="T658" s="759">
        <f>IF(INDEX(Historical!$F$7:$F$1432,MATCH(B658,Historical!$B$7:$B$1450,0))=0,"n/a",((INDEX(Historical!$C$7:$C$1439,MATCH(B658,Historical!$B$7:$B$1450,0))/INDEX(Historical!$F$7:$F$1432,MATCH(B658,Historical!$B$7:$B$1450,0)))^(1/3)-1)*100)</f>
        <v>12.624788044360603</v>
      </c>
      <c r="U658" s="759">
        <f>IF(INDEX(Historical!$H$7:$H$1432,MATCH(B658,Historical!$B$7:$B$1450,0))=0,"n/a",((INDEX(Historical!$C$7:$C$1439,MATCH(B658,Historical!$B$7:$B$1450,0))/INDEX(Historical!$H$7:$H$1432,MATCH(B658,Historical!$B$7:$B$1450,0)))^(1/5)-1)*100)</f>
        <v>29.19940099556333</v>
      </c>
      <c r="V658" s="759" t="str">
        <f>IF(INDEX(Historical!$O$7:$O$1432,MATCH(B658,Historical!$B$7:$B$1450,0))=0,"n/a",((INDEX(Historical!$C$7:$C$1439,MATCH(B658,Historical!$B$7:$B$1450,0))/INDEX(Historical!$O$7:$O$1432,MATCH(B658,Historical!$B$7:$B$1450,0)))^(1/10)-1)*100)</f>
        <v>n/a</v>
      </c>
      <c r="W658" s="760" t="str">
        <f>IF(OR(U658&lt;=0,U658="n/a",V658&lt;=0,V658="n/a"),"n/a",U658/V658)</f>
        <v>n/a</v>
      </c>
      <c r="X658" s="761" t="str">
        <f>IF(OR(AJ658&lt;=0,AJ658="n/a",U658&lt;=0,U658="n/a"),"n/a",U658/AJ658)</f>
        <v>n/a</v>
      </c>
      <c r="Y658" s="727" t="s">
        <v>4421</v>
      </c>
      <c r="Z658" s="703" t="str">
        <f>IF(OR(AC658&lt;0.01,AC658="n/a"),"n/a",M658/AC658*100)</f>
        <v>n/a</v>
      </c>
      <c r="AA658" s="959" t="str">
        <f>IF(OR(AC658&lt;0.01,AC658="n/a"),"n/a",I658/AC658)</f>
        <v>n/a</v>
      </c>
      <c r="AB658" s="960">
        <v>1</v>
      </c>
      <c r="AC658" s="938">
        <v>-0.6</v>
      </c>
      <c r="AD658" s="938" t="s">
        <v>137</v>
      </c>
      <c r="AE658" s="938">
        <v>0.9</v>
      </c>
      <c r="AF658" s="940" t="s">
        <v>137</v>
      </c>
      <c r="AG658" s="941">
        <v>6.2</v>
      </c>
      <c r="AH658" s="938">
        <v>-98.1</v>
      </c>
      <c r="AI658" s="938">
        <v>41</v>
      </c>
      <c r="AJ658" s="938">
        <v>-49.5</v>
      </c>
      <c r="AK658" s="938">
        <v>3.9899999999999998</v>
      </c>
      <c r="AL658" s="951">
        <v>1390</v>
      </c>
      <c r="AM658" s="945">
        <v>19</v>
      </c>
      <c r="AN658" s="940" t="s">
        <v>137</v>
      </c>
      <c r="AO658" s="802" t="str">
        <f>IF(U658="n/a","n/a",IF(AA658&lt;0,"n/a",IF(AA658="n/a","n/a",J658+U658-AA658)))</f>
        <v>n/a</v>
      </c>
      <c r="AP658" s="803">
        <f>IF(U658="n/a","n/a",J658+U658)</f>
        <v>31.225515358462925</v>
      </c>
      <c r="AQ658" s="961" t="str">
        <f>IF(OR(AC658&lt;0.01,AF658="n/a"),"n/a",(I658/SQRT(22.5*AC658*(I658/AF658))-1)*100)</f>
        <v>n/a</v>
      </c>
      <c r="AR658" s="703">
        <f>INDEX(Historical!$C$7:$C$1439,MATCH(B658,Historical!$B$7:$B$1450,0))*IF(AH658="n/a",1.03,IF(AH658&lt;0,1.01,IF(AH658&gt;10,1.1,(1+AH658/100))))</f>
        <v>0.90900000000000003</v>
      </c>
      <c r="AS658" s="959">
        <f>IF($AI658="n/a",1.03*AR658,IF($AI658&lt;0,1.01*AR658,IF($AI658&gt;10,1.1*AR658,(1+$AI658/100)*AR658)))</f>
        <v>0.99990000000000012</v>
      </c>
      <c r="AT658" s="959">
        <f>IF($AK658="n/a",1.03*AS658,IF($AK658&lt;0,1.01*AS658,IF($AK658&gt;10,1.1*AS658,(1+$AK658/100)*AS658)))</f>
        <v>1.0397960100000001</v>
      </c>
      <c r="AU658" s="959">
        <f>IF($AK658="n/a",1.03*AT658,IF($AK658&lt;0,1.01*AT658,IF($AK658&gt;10,1.1*AT658,(1+$AK658/100)*AT658)))</f>
        <v>1.0812838707990002</v>
      </c>
      <c r="AV658" s="959">
        <f>IF($AK658="n/a",1.03*AU658,IF($AK658&lt;0,1.01*AU658,IF($AK658&gt;10,1.1*AU658,(1+$AK658/100)*AU658)))</f>
        <v>1.1244270972438803</v>
      </c>
      <c r="AW658" s="703">
        <f>SUM(AR658:AV658)</f>
        <v>5.1544069780428803</v>
      </c>
      <c r="AX658" s="810">
        <f>AW658/I658*100</f>
        <v>11.603797789380639</v>
      </c>
      <c r="AY658" s="1017">
        <v>0.44</v>
      </c>
      <c r="AZ658" s="945">
        <v>16.739999999999998</v>
      </c>
      <c r="BA658" s="945">
        <v>-26.650000000000002</v>
      </c>
      <c r="BB658" s="945">
        <v>-4.91</v>
      </c>
      <c r="BC658" s="945">
        <v>-6.72</v>
      </c>
      <c r="BE658" s="666">
        <v>2014</v>
      </c>
      <c r="BF658" s="971">
        <f>IF(BE658&gt;2008,0,IF(BE658&gt;2001,1,IF(BE658&gt;1990,2,IF(BE658&gt;1980,3,IF(BE658&gt;1973,4,IF(BE658&gt;1970,5,IF(BE658&gt;1960,6,IF(BE658&gt;1958,7,IF(BE658&gt;1953,8,9)))))))))</f>
        <v>0</v>
      </c>
      <c r="BG658" s="955">
        <v>-3.1</v>
      </c>
      <c r="BH658" s="937"/>
    </row>
    <row r="659" spans="1:60" ht="11.25" customHeight="1" x14ac:dyDescent="0.2">
      <c r="A659" s="944" t="s">
        <v>751</v>
      </c>
      <c r="B659" s="948" t="s">
        <v>752</v>
      </c>
      <c r="C659" s="1013" t="s">
        <v>4216</v>
      </c>
      <c r="D659" s="1013" t="s">
        <v>4352</v>
      </c>
      <c r="E659" s="792">
        <v>16</v>
      </c>
      <c r="F659" s="1227">
        <v>213</v>
      </c>
      <c r="G659" s="1227" t="s">
        <v>37</v>
      </c>
      <c r="H659" s="1227" t="s">
        <v>115</v>
      </c>
      <c r="I659" s="947">
        <v>73.16</v>
      </c>
      <c r="J659" s="703">
        <f>(M659/I659)*100</f>
        <v>3.3898305084745761</v>
      </c>
      <c r="K659" s="950">
        <v>0.62</v>
      </c>
      <c r="L659" s="960">
        <v>4</v>
      </c>
      <c r="M659" s="694">
        <f>K659*L659</f>
        <v>2.48</v>
      </c>
      <c r="N659" s="943" t="s">
        <v>327</v>
      </c>
      <c r="O659" s="795">
        <v>0.56999999999999995</v>
      </c>
      <c r="P659" s="939">
        <v>43249</v>
      </c>
      <c r="Q659" s="939">
        <v>43271</v>
      </c>
      <c r="R659" s="694">
        <f>(K659-O659)/O659*100</f>
        <v>8.771929824561413</v>
      </c>
      <c r="S659" s="759">
        <f>IF(INDEX(Historical!$D$7:$D$1439,MATCH(B659,Historical!$B$7:$B$1450,0))=0,"n/a",(INDEX(Historical!$C$7:$C$1439,MATCH(B659,Historical!$B$7:$B$1450,0))/INDEX(Historical!$D$7:$D$1439,MATCH(B659,Historical!$B$7:$B$1450,0))-1)*100)</f>
        <v>8.4821428571428612</v>
      </c>
      <c r="T659" s="759">
        <f>IF(INDEX(Historical!$F$7:$F$1432,MATCH(B659,Historical!$B$7:$B$1450,0))=0,"n/a",((INDEX(Historical!$C$7:$C$1439,MATCH(B659,Historical!$B$7:$B$1450,0))/INDEX(Historical!$F$7:$F$1432,MATCH(B659,Historical!$B$7:$B$1450,0)))^(1/3)-1)*100)</f>
        <v>9.319535187362149</v>
      </c>
      <c r="U659" s="759">
        <f>IF(INDEX(Historical!$H$7:$H$1432,MATCH(B659,Historical!$B$7:$B$1450,0))=0,"n/a",((INDEX(Historical!$C$7:$C$1439,MATCH(B659,Historical!$B$7:$B$1450,0))/INDEX(Historical!$H$7:$H$1432,MATCH(B659,Historical!$B$7:$B$1450,0)))^(1/5)-1)*100)</f>
        <v>13.326789159551655</v>
      </c>
      <c r="V659" s="759">
        <f>IF(INDEX(Historical!$O$7:$O$1432,MATCH(B659,Historical!$B$7:$B$1450,0))=0,"n/a",((INDEX(Historical!$C$7:$C$1439,MATCH(B659,Historical!$B$7:$B$1450,0))/INDEX(Historical!$O$7:$O$1432,MATCH(B659,Historical!$B$7:$B$1450,0)))^(1/10)-1)*100)</f>
        <v>14.636114721090433</v>
      </c>
      <c r="W659" s="760">
        <f>IF(OR(U659&lt;=0,U659="n/a",V659&lt;=0,V659="n/a"),"n/a",U659/V659)</f>
        <v>0.91054145266762232</v>
      </c>
      <c r="X659" s="761" t="str">
        <f>IF(OR(AJ659&lt;=0,AJ659="n/a",U659&lt;=0,U659="n/a"),"n/a",U659/AJ659)</f>
        <v>n/a</v>
      </c>
      <c r="Y659" s="722"/>
      <c r="Z659" s="703">
        <f>IF(OR(AC659&lt;0.01,AC659="n/a"),"n/a",M659/AC659*100)</f>
        <v>137.01657458563537</v>
      </c>
      <c r="AA659" s="959">
        <f>IF(OR(AC659&lt;0.01,AC659="n/a"),"n/a",I659/AC659)</f>
        <v>40.41988950276243</v>
      </c>
      <c r="AB659" s="960">
        <v>9</v>
      </c>
      <c r="AC659" s="938">
        <v>1.81</v>
      </c>
      <c r="AD659" s="938">
        <v>1.53</v>
      </c>
      <c r="AE659" s="938">
        <v>4.29</v>
      </c>
      <c r="AF659" s="938">
        <v>23.45</v>
      </c>
      <c r="AG659" s="938">
        <v>31.3</v>
      </c>
      <c r="AH659" s="938">
        <v>-282.8</v>
      </c>
      <c r="AI659" s="938">
        <v>33.489999999999995</v>
      </c>
      <c r="AJ659" s="938">
        <v>-22.6</v>
      </c>
      <c r="AK659" s="938">
        <v>27.029999999999998</v>
      </c>
      <c r="AL659" s="951">
        <v>91100</v>
      </c>
      <c r="AM659" s="945">
        <v>0.09</v>
      </c>
      <c r="AN659" s="938">
        <v>4.24</v>
      </c>
      <c r="AO659" s="802">
        <f>IF(U659="n/a","n/a",IF(AA659&lt;0,"n/a",IF(AA659="n/a","n/a",J659+U659-AA659)))</f>
        <v>-23.703269834736197</v>
      </c>
      <c r="AP659" s="803">
        <f>IF(U659="n/a","n/a",J659+U659)</f>
        <v>16.716619668026233</v>
      </c>
      <c r="AQ659" s="961">
        <f>IF(OR(AC659&lt;0.01,AF659="n/a"),"n/a",(I659/SQRT(22.5*AC659*(I659/AF659))-1)*100)</f>
        <v>549.04935913646602</v>
      </c>
      <c r="AR659" s="703">
        <f>INDEX(Historical!$C$7:$C$1439,MATCH(B659,Historical!$B$7:$B$1450,0))*IF(AH659="n/a",1.03,IF(AH659&lt;0,1.01,IF(AH659&gt;10,1.1,(1+AH659/100))))</f>
        <v>2.4543000000000004</v>
      </c>
      <c r="AS659" s="959">
        <f>IF($AI659="n/a",1.03*AR659,IF($AI659&lt;0,1.01*AR659,IF($AI659&gt;10,1.1*AR659,(1+$AI659/100)*AR659)))</f>
        <v>2.6997300000000006</v>
      </c>
      <c r="AT659" s="959">
        <f>IF($AK659="n/a",1.03*AS659,IF($AK659&lt;0,1.01*AS659,IF($AK659&gt;10,1.1*AS659,(1+$AK659/100)*AS659)))</f>
        <v>2.9697030000000009</v>
      </c>
      <c r="AU659" s="959">
        <f>IF($AK659="n/a",1.03*AT659,IF($AK659&lt;0,1.01*AT659,IF($AK659&gt;10,1.1*AT659,(1+$AK659/100)*AT659)))</f>
        <v>3.2666733000000012</v>
      </c>
      <c r="AV659" s="959">
        <f>IF($AK659="n/a",1.03*AU659,IF($AK659&lt;0,1.01*AU659,IF($AK659&gt;10,1.1*AU659,(1+$AK659/100)*AU659)))</f>
        <v>3.5933406300000015</v>
      </c>
      <c r="AW659" s="703">
        <f>SUM(AR659:AV659)</f>
        <v>14.983746930000004</v>
      </c>
      <c r="AX659" s="810">
        <f>AW659/I659*100</f>
        <v>20.480791320393664</v>
      </c>
      <c r="AY659" s="1017">
        <v>1.63</v>
      </c>
      <c r="AZ659" s="945">
        <v>49</v>
      </c>
      <c r="BA659" s="945">
        <v>-19.02</v>
      </c>
      <c r="BB659" s="945">
        <v>0.82000000000000006</v>
      </c>
      <c r="BC659" s="945">
        <v>14.78</v>
      </c>
      <c r="BE659" s="666">
        <v>2003</v>
      </c>
      <c r="BF659" s="971">
        <f>IF(BE659&gt;2008,0,IF(BE659&gt;2001,1,IF(BE659&gt;1990,2,IF(BE659&gt;1980,3,IF(BE659&gt;1973,4,IF(BE659&gt;1970,5,IF(BE659&gt;1960,6,IF(BE659&gt;1958,7,IF(BE659&gt;1953,8,9)))))))))</f>
        <v>1</v>
      </c>
      <c r="BG659" s="955">
        <v>6</v>
      </c>
      <c r="BH659" s="937"/>
    </row>
    <row r="660" spans="1:60" ht="11.25" customHeight="1" x14ac:dyDescent="0.2">
      <c r="A660" s="936" t="s">
        <v>1598</v>
      </c>
      <c r="B660" s="948" t="s">
        <v>1599</v>
      </c>
      <c r="C660" s="1013" t="s">
        <v>108</v>
      </c>
      <c r="D660" s="1013" t="s">
        <v>4365</v>
      </c>
      <c r="E660" s="792">
        <v>9</v>
      </c>
      <c r="F660" s="1227">
        <v>442</v>
      </c>
      <c r="G660" s="1169" t="s">
        <v>106</v>
      </c>
      <c r="H660" s="1169" t="s">
        <v>106</v>
      </c>
      <c r="I660" s="947">
        <v>36.25</v>
      </c>
      <c r="J660" s="703">
        <f>(M660/I660)*100</f>
        <v>3.6413793103448278</v>
      </c>
      <c r="K660" s="950">
        <v>0.33</v>
      </c>
      <c r="L660" s="960">
        <v>4</v>
      </c>
      <c r="M660" s="694">
        <f>K660*L660</f>
        <v>1.32</v>
      </c>
      <c r="N660" s="943" t="s">
        <v>320</v>
      </c>
      <c r="O660" s="795">
        <v>0.32</v>
      </c>
      <c r="P660" s="934">
        <v>43538</v>
      </c>
      <c r="Q660" s="934">
        <v>43553</v>
      </c>
      <c r="R660" s="694">
        <f>(K660-O660)/O660*100</f>
        <v>3.1250000000000027</v>
      </c>
      <c r="S660" s="759">
        <f>IF(INDEX(Historical!$D$7:$D$1439,MATCH(B660,Historical!$B$7:$B$1450,0))=0,"n/a",(INDEX(Historical!$C$7:$C$1439,MATCH(B660,Historical!$B$7:$B$1450,0))/INDEX(Historical!$D$7:$D$1439,MATCH(B660,Historical!$B$7:$B$1450,0))-1)*100)</f>
        <v>3.2258064516129004</v>
      </c>
      <c r="T660" s="759">
        <f>IF(INDEX(Historical!$F$7:$F$1432,MATCH(B660,Historical!$B$7:$B$1450,0))=0,"n/a",((INDEX(Historical!$C$7:$C$1439,MATCH(B660,Historical!$B$7:$B$1450,0))/INDEX(Historical!$F$7:$F$1432,MATCH(B660,Historical!$B$7:$B$1450,0)))^(1/3)-1)*100)</f>
        <v>3.3357652893651002</v>
      </c>
      <c r="U660" s="759">
        <f>IF(INDEX(Historical!$H$7:$H$1432,MATCH(B660,Historical!$B$7:$B$1450,0))=0,"n/a",((INDEX(Historical!$C$7:$C$1439,MATCH(B660,Historical!$B$7:$B$1450,0))/INDEX(Historical!$H$7:$H$1432,MATCH(B660,Historical!$B$7:$B$1450,0)))^(1/5)-1)*100)</f>
        <v>3.4563715943573214</v>
      </c>
      <c r="V660" s="759">
        <f>IF(INDEX(Historical!$O$7:$O$1432,MATCH(B660,Historical!$B$7:$B$1450,0))=0,"n/a",((INDEX(Historical!$C$7:$C$1439,MATCH(B660,Historical!$B$7:$B$1450,0))/INDEX(Historical!$O$7:$O$1432,MATCH(B660,Historical!$B$7:$B$1450,0)))^(1/10)-1)*100)</f>
        <v>3.3575519102710727</v>
      </c>
      <c r="W660" s="760">
        <f>IF(OR(U660&lt;=0,U660="n/a",V660&lt;=0,V660="n/a"),"n/a",U660/V660)</f>
        <v>1.0294320644109627</v>
      </c>
      <c r="X660" s="761" t="str">
        <f>IF(OR(AJ660&lt;=0,AJ660="n/a",U660&lt;=0,U660="n/a"),"n/a",U660/AJ660)</f>
        <v>n/a</v>
      </c>
      <c r="Y660" s="718"/>
      <c r="Z660" s="703" t="str">
        <f>IF(OR(AC660&lt;0.01,AC660="n/a"),"n/a",M660/AC660*100)</f>
        <v>n/a</v>
      </c>
      <c r="AA660" s="959" t="str">
        <f>IF(OR(AC660&lt;0.01,AC660="n/a"),"n/a",I660/AC660)</f>
        <v>n/a</v>
      </c>
      <c r="AB660" s="960">
        <v>12</v>
      </c>
      <c r="AC660" s="938" t="s">
        <v>137</v>
      </c>
      <c r="AD660" s="938" t="s">
        <v>137</v>
      </c>
      <c r="AE660" s="938" t="s">
        <v>137</v>
      </c>
      <c r="AF660" s="938" t="s">
        <v>137</v>
      </c>
      <c r="AG660" s="938" t="s">
        <v>137</v>
      </c>
      <c r="AH660" s="938" t="s">
        <v>137</v>
      </c>
      <c r="AI660" s="938" t="s">
        <v>137</v>
      </c>
      <c r="AJ660" s="938" t="s">
        <v>137</v>
      </c>
      <c r="AK660" s="938" t="s">
        <v>137</v>
      </c>
      <c r="AL660" s="951" t="s">
        <v>137</v>
      </c>
      <c r="AM660" s="945" t="s">
        <v>137</v>
      </c>
      <c r="AN660" s="938" t="s">
        <v>137</v>
      </c>
      <c r="AO660" s="802" t="str">
        <f>IF(U660="n/a","n/a",IF(AA660&lt;0,"n/a",IF(AA660="n/a","n/a",J660+U660-AA660)))</f>
        <v>n/a</v>
      </c>
      <c r="AP660" s="803">
        <f>IF(U660="n/a","n/a",J660+U660)</f>
        <v>7.0977509047021492</v>
      </c>
      <c r="AQ660" s="961" t="str">
        <f>IF(OR(AC660&lt;0.01,AF660="n/a"),"n/a",(I660/SQRT(22.5*AC660*(I660/AF660))-1)*100)</f>
        <v>n/a</v>
      </c>
      <c r="AR660" s="703">
        <f>INDEX(Historical!$C$7:$C$1439,MATCH(B660,Historical!$B$7:$B$1450,0))*IF(AH660="n/a",1.03,IF(AH660&lt;0,1.01,IF(AH660&gt;10,1.1,(1+AH660/100))))</f>
        <v>1.3184</v>
      </c>
      <c r="AS660" s="959">
        <f>IF($AI660="n/a",1.03*AR660,IF($AI660&lt;0,1.01*AR660,IF($AI660&gt;10,1.1*AR660,(1+$AI660/100)*AR660)))</f>
        <v>1.357952</v>
      </c>
      <c r="AT660" s="959">
        <f>IF($AK660="n/a",1.03*AS660,IF($AK660&lt;0,1.01*AS660,IF($AK660&gt;10,1.1*AS660,(1+$AK660/100)*AS660)))</f>
        <v>1.3986905600000001</v>
      </c>
      <c r="AU660" s="959">
        <f>IF($AK660="n/a",1.03*AT660,IF($AK660&lt;0,1.01*AT660,IF($AK660&gt;10,1.1*AT660,(1+$AK660/100)*AT660)))</f>
        <v>1.4406512768000002</v>
      </c>
      <c r="AV660" s="959">
        <f>IF($AK660="n/a",1.03*AU660,IF($AK660&lt;0,1.01*AU660,IF($AK660&gt;10,1.1*AU660,(1+$AK660/100)*AU660)))</f>
        <v>1.4838708151040001</v>
      </c>
      <c r="AW660" s="703">
        <f>SUM(AR660:AV660)</f>
        <v>6.9995646519040005</v>
      </c>
      <c r="AX660" s="810">
        <f>AW660/I660*100</f>
        <v>19.309143867321378</v>
      </c>
      <c r="AY660" s="1017" t="s">
        <v>137</v>
      </c>
      <c r="AZ660" s="945" t="s">
        <v>137</v>
      </c>
      <c r="BA660" s="945" t="s">
        <v>137</v>
      </c>
      <c r="BB660" s="945" t="s">
        <v>137</v>
      </c>
      <c r="BC660" s="945" t="s">
        <v>137</v>
      </c>
      <c r="BD660" s="984" t="s">
        <v>4290</v>
      </c>
      <c r="BE660" s="666">
        <v>2011</v>
      </c>
      <c r="BF660" s="971">
        <f>IF(BE660&gt;2008,0,IF(BE660&gt;2001,1,IF(BE660&gt;1990,2,IF(BE660&gt;1980,3,IF(BE660&gt;1973,4,IF(BE660&gt;1970,5,IF(BE660&gt;1960,6,IF(BE660&gt;1958,7,IF(BE660&gt;1953,8,9)))))))))</f>
        <v>0</v>
      </c>
      <c r="BG660" s="955" t="s">
        <v>137</v>
      </c>
      <c r="BH660" s="937"/>
    </row>
    <row r="661" spans="1:60" ht="11.25" customHeight="1" x14ac:dyDescent="0.2">
      <c r="A661" s="944" t="s">
        <v>747</v>
      </c>
      <c r="B661" s="948" t="s">
        <v>748</v>
      </c>
      <c r="C661" s="1013" t="s">
        <v>108</v>
      </c>
      <c r="D661" s="1013" t="s">
        <v>4357</v>
      </c>
      <c r="E661" s="792">
        <v>11</v>
      </c>
      <c r="F661" s="1227">
        <v>307</v>
      </c>
      <c r="G661" s="1227" t="s">
        <v>106</v>
      </c>
      <c r="H661" s="1227" t="s">
        <v>106</v>
      </c>
      <c r="I661" s="947">
        <v>12.9</v>
      </c>
      <c r="J661" s="703">
        <f>(M661/I661)*100</f>
        <v>2.170542635658915</v>
      </c>
      <c r="K661" s="950">
        <v>7.0000000000000007E-2</v>
      </c>
      <c r="L661" s="960">
        <v>4</v>
      </c>
      <c r="M661" s="694">
        <f>K661*L661</f>
        <v>0.28000000000000003</v>
      </c>
      <c r="N661" s="943" t="s">
        <v>567</v>
      </c>
      <c r="O661" s="795">
        <v>0.05</v>
      </c>
      <c r="P661" s="939">
        <v>43210</v>
      </c>
      <c r="Q661" s="939">
        <v>43227</v>
      </c>
      <c r="R661" s="694">
        <f>(K661-O661)/O661*100</f>
        <v>40.000000000000007</v>
      </c>
      <c r="S661" s="759">
        <f>IF(INDEX(Historical!$D$7:$D$1439,MATCH(B661,Historical!$B$7:$B$1450,0))=0,"n/a",(INDEX(Historical!$C$7:$C$1439,MATCH(B661,Historical!$B$7:$B$1450,0))/INDEX(Historical!$D$7:$D$1439,MATCH(B661,Historical!$B$7:$B$1450,0))-1)*100)</f>
        <v>36.842105263157876</v>
      </c>
      <c r="T661" s="759">
        <f>IF(INDEX(Historical!$F$7:$F$1432,MATCH(B661,Historical!$B$7:$B$1450,0))=0,"n/a",((INDEX(Historical!$C$7:$C$1439,MATCH(B661,Historical!$B$7:$B$1450,0))/INDEX(Historical!$F$7:$F$1432,MATCH(B661,Historical!$B$7:$B$1450,0)))^(1/3)-1)*100)</f>
        <v>23.508852616895837</v>
      </c>
      <c r="U661" s="759">
        <f>IF(INDEX(Historical!$H$7:$H$1432,MATCH(B661,Historical!$B$7:$B$1450,0))=0,"n/a",((INDEX(Historical!$C$7:$C$1439,MATCH(B661,Historical!$B$7:$B$1450,0))/INDEX(Historical!$H$7:$H$1432,MATCH(B661,Historical!$B$7:$B$1450,0)))^(1/5)-1)*100)</f>
        <v>22.306615529984054</v>
      </c>
      <c r="V661" s="759">
        <f>IF(INDEX(Historical!$O$7:$O$1432,MATCH(B661,Historical!$B$7:$B$1450,0))=0,"n/a",((INDEX(Historical!$C$7:$C$1439,MATCH(B661,Historical!$B$7:$B$1450,0))/INDEX(Historical!$O$7:$O$1432,MATCH(B661,Historical!$B$7:$B$1450,0)))^(1/10)-1)*100)</f>
        <v>21.365208974215811</v>
      </c>
      <c r="W661" s="760">
        <f>IF(OR(U661&lt;=0,U661="n/a",V661&lt;=0,V661="n/a"),"n/a",U661/V661)</f>
        <v>1.0440625952643086</v>
      </c>
      <c r="X661" s="761" t="str">
        <f>IF(OR(AJ661&lt;=0,AJ661="n/a",U661&lt;=0,U661="n/a"),"n/a",U661/AJ661)</f>
        <v>n/a</v>
      </c>
      <c r="Y661" s="949"/>
      <c r="Z661" s="703" t="str">
        <f>IF(OR(AC661&lt;0.01,AC661="n/a"),"n/a",M661/AC661*100)</f>
        <v>n/a</v>
      </c>
      <c r="AA661" s="959" t="str">
        <f>IF(OR(AC661&lt;0.01,AC661="n/a"),"n/a",I661/AC661)</f>
        <v>n/a</v>
      </c>
      <c r="AB661" s="960">
        <v>12</v>
      </c>
      <c r="AC661" s="938" t="s">
        <v>137</v>
      </c>
      <c r="AD661" s="938" t="s">
        <v>137</v>
      </c>
      <c r="AE661" s="938" t="s">
        <v>137</v>
      </c>
      <c r="AF661" s="938" t="s">
        <v>137</v>
      </c>
      <c r="AG661" s="938" t="s">
        <v>137</v>
      </c>
      <c r="AH661" s="938" t="s">
        <v>137</v>
      </c>
      <c r="AI661" s="938" t="s">
        <v>137</v>
      </c>
      <c r="AJ661" s="938" t="s">
        <v>137</v>
      </c>
      <c r="AK661" s="938" t="s">
        <v>137</v>
      </c>
      <c r="AL661" s="951" t="s">
        <v>137</v>
      </c>
      <c r="AM661" s="945" t="s">
        <v>137</v>
      </c>
      <c r="AN661" s="938" t="s">
        <v>137</v>
      </c>
      <c r="AO661" s="802" t="str">
        <f>IF(U661="n/a","n/a",IF(AA661&lt;0,"n/a",IF(AA661="n/a","n/a",J661+U661-AA661)))</f>
        <v>n/a</v>
      </c>
      <c r="AP661" s="803">
        <f>IF(U661="n/a","n/a",J661+U661)</f>
        <v>24.477158165642969</v>
      </c>
      <c r="AQ661" s="961" t="str">
        <f>IF(OR(AC661&lt;0.01,AF661="n/a"),"n/a",(I661/SQRT(22.5*AC661*(I661/AF661))-1)*100)</f>
        <v>n/a</v>
      </c>
      <c r="AR661" s="703">
        <f>INDEX(Historical!$C$7:$C$1439,MATCH(B661,Historical!$B$7:$B$1450,0))*IF(AH661="n/a",1.03,IF(AH661&lt;0,1.01,IF(AH661&gt;10,1.1,(1+AH661/100))))</f>
        <v>0.26780000000000004</v>
      </c>
      <c r="AS661" s="959">
        <f>IF($AI661="n/a",1.03*AR661,IF($AI661&lt;0,1.01*AR661,IF($AI661&gt;10,1.1*AR661,(1+$AI661/100)*AR661)))</f>
        <v>0.27583400000000002</v>
      </c>
      <c r="AT661" s="959">
        <f>IF($AK661="n/a",1.03*AS661,IF($AK661&lt;0,1.01*AS661,IF($AK661&gt;10,1.1*AS661,(1+$AK661/100)*AS661)))</f>
        <v>0.28410902000000005</v>
      </c>
      <c r="AU661" s="959">
        <f>IF($AK661="n/a",1.03*AT661,IF($AK661&lt;0,1.01*AT661,IF($AK661&gt;10,1.1*AT661,(1+$AK661/100)*AT661)))</f>
        <v>0.29263229060000007</v>
      </c>
      <c r="AV661" s="959">
        <f>IF($AK661="n/a",1.03*AU661,IF($AK661&lt;0,1.01*AU661,IF($AK661&gt;10,1.1*AU661,(1+$AK661/100)*AU661)))</f>
        <v>0.30141125931800006</v>
      </c>
      <c r="AW661" s="703">
        <f>SUM(AR661:AV661)</f>
        <v>1.4217865699180001</v>
      </c>
      <c r="AX661" s="810">
        <f>AW661/I661*100</f>
        <v>11.021601317193799</v>
      </c>
      <c r="AY661" s="1017" t="s">
        <v>137</v>
      </c>
      <c r="AZ661" s="945" t="s">
        <v>137</v>
      </c>
      <c r="BA661" s="945" t="s">
        <v>137</v>
      </c>
      <c r="BB661" s="945" t="s">
        <v>137</v>
      </c>
      <c r="BC661" s="945" t="s">
        <v>137</v>
      </c>
      <c r="BD661" s="984" t="s">
        <v>4290</v>
      </c>
      <c r="BE661" s="666">
        <v>2008</v>
      </c>
      <c r="BF661" s="971">
        <f>IF(BE661&gt;2008,0,IF(BE661&gt;2001,1,IF(BE661&gt;1990,2,IF(BE661&gt;1980,3,IF(BE661&gt;1973,4,IF(BE661&gt;1970,5,IF(BE661&gt;1960,6,IF(BE661&gt;1958,7,IF(BE661&gt;1953,8,9)))))))))</f>
        <v>1</v>
      </c>
      <c r="BG661" s="955" t="s">
        <v>137</v>
      </c>
      <c r="BH661" s="937"/>
    </row>
    <row r="662" spans="1:60" ht="11.25" customHeight="1" x14ac:dyDescent="0.2">
      <c r="A662" s="13" t="s">
        <v>3910</v>
      </c>
      <c r="B662" s="631" t="s">
        <v>3911</v>
      </c>
      <c r="C662" s="1013" t="s">
        <v>247</v>
      </c>
      <c r="D662" s="1013" t="s">
        <v>4379</v>
      </c>
      <c r="E662" s="792">
        <v>5</v>
      </c>
      <c r="F662" s="1227">
        <v>868</v>
      </c>
      <c r="G662" s="1227" t="s">
        <v>106</v>
      </c>
      <c r="H662" s="1227" t="s">
        <v>106</v>
      </c>
      <c r="I662" s="947">
        <v>73.7</v>
      </c>
      <c r="J662" s="703">
        <f>(M662/I662)*100</f>
        <v>2.7137042062415193</v>
      </c>
      <c r="K662" s="950">
        <v>0.5</v>
      </c>
      <c r="L662" s="960">
        <v>4</v>
      </c>
      <c r="M662" s="694">
        <f>K662*L662</f>
        <v>2</v>
      </c>
      <c r="N662" s="943" t="s">
        <v>4475</v>
      </c>
      <c r="O662" s="795">
        <v>0.45</v>
      </c>
      <c r="P662" s="934">
        <v>43538</v>
      </c>
      <c r="Q662" s="934">
        <v>43558</v>
      </c>
      <c r="R662" s="694">
        <f>(K662-O662)/O662*100</f>
        <v>11.111111111111107</v>
      </c>
      <c r="S662" s="759">
        <f>IF(INDEX(Historical!$D$7:$D$1439,MATCH(B662,Historical!$B$7:$B$1450,0))=0,"n/a",(INDEX(Historical!$C$7:$C$1439,MATCH(B662,Historical!$B$7:$B$1450,0))/INDEX(Historical!$D$7:$D$1439,MATCH(B662,Historical!$B$7:$B$1450,0))-1)*100)</f>
        <v>130.76923076923075</v>
      </c>
      <c r="T662" s="759">
        <f>IF(INDEX(Historical!$F$7:$F$1432,MATCH(B662,Historical!$B$7:$B$1450,0))=0,"n/a",((INDEX(Historical!$C$7:$C$1439,MATCH(B662,Historical!$B$7:$B$1450,0))/INDEX(Historical!$F$7:$F$1432,MATCH(B662,Historical!$B$7:$B$1450,0)))^(1/3)-1)*100)</f>
        <v>59.933684639215244</v>
      </c>
      <c r="U662" s="759" t="str">
        <f>IF(INDEX(Historical!$H$7:$H$1432,MATCH(B662,Historical!$B$7:$B$1450,0))=0,"n/a",((INDEX(Historical!$C$7:$C$1439,MATCH(B662,Historical!$B$7:$B$1450,0))/INDEX(Historical!$H$7:$H$1432,MATCH(B662,Historical!$B$7:$B$1450,0)))^(1/5)-1)*100)</f>
        <v>n/a</v>
      </c>
      <c r="V662" s="759" t="str">
        <f>IF(INDEX(Historical!$O$7:$O$1432,MATCH(B662,Historical!$B$7:$B$1450,0))=0,"n/a",((INDEX(Historical!$C$7:$C$1439,MATCH(B662,Historical!$B$7:$B$1450,0))/INDEX(Historical!$O$7:$O$1432,MATCH(B662,Historical!$B$7:$B$1450,0)))^(1/10)-1)*100)</f>
        <v>n/a</v>
      </c>
      <c r="W662" s="760" t="str">
        <f>IF(OR(U662&lt;=0,U662="n/a",V662&lt;=0,V662="n/a"),"n/a",U662/V662)</f>
        <v>n/a</v>
      </c>
      <c r="X662" s="761" t="str">
        <f>IF(OR(AJ662&lt;=0,AJ662="n/a",U662&lt;=0,U662="n/a"),"n/a",U662/AJ662)</f>
        <v>n/a</v>
      </c>
      <c r="Y662" s="949"/>
      <c r="Z662" s="703">
        <f>IF(OR(AC662&lt;0.01,AC662="n/a"),"n/a",M662/AC662*100)</f>
        <v>84.745762711864415</v>
      </c>
      <c r="AA662" s="959">
        <f>IF(OR(AC662&lt;0.01,AC662="n/a"),"n/a",I662/AC662)</f>
        <v>31.228813559322038</v>
      </c>
      <c r="AB662" s="960">
        <v>12</v>
      </c>
      <c r="AC662" s="938">
        <v>2.36</v>
      </c>
      <c r="AD662" s="938" t="s">
        <v>137</v>
      </c>
      <c r="AE662" s="938">
        <v>3.44</v>
      </c>
      <c r="AF662" s="938">
        <v>10.79</v>
      </c>
      <c r="AG662" s="938" t="s">
        <v>137</v>
      </c>
      <c r="AH662" s="938" t="s">
        <v>137</v>
      </c>
      <c r="AI662" s="938" t="s">
        <v>137</v>
      </c>
      <c r="AJ662" s="938" t="s">
        <v>137</v>
      </c>
      <c r="AK662" s="938" t="s">
        <v>137</v>
      </c>
      <c r="AL662" s="951">
        <v>18480</v>
      </c>
      <c r="AM662" s="945">
        <v>3.5999999999999996</v>
      </c>
      <c r="AN662" s="938" t="s">
        <v>137</v>
      </c>
      <c r="AO662" s="802" t="str">
        <f>IF(U662="n/a","n/a",IF(AA662&lt;0,"n/a",IF(AA662="n/a","n/a",J662+U662-AA662)))</f>
        <v>n/a</v>
      </c>
      <c r="AP662" s="803" t="str">
        <f>IF(U662="n/a","n/a",J662+U662)</f>
        <v>n/a</v>
      </c>
      <c r="AQ662" s="961">
        <f>IF(OR(AC662&lt;0.01,AF662="n/a"),"n/a",(I662/SQRT(22.5*AC662*(I662/AF662))-1)*100)</f>
        <v>286.98773928616322</v>
      </c>
      <c r="AR662" s="703">
        <f>INDEX(Historical!$C$7:$C$1439,MATCH(B662,Historical!$B$7:$B$1450,0))*IF(AH662="n/a",1.03,IF(AH662&lt;0,1.01,IF(AH662&gt;10,1.1,(1+AH662/100))))</f>
        <v>1.8540000000000001</v>
      </c>
      <c r="AS662" s="959">
        <f>IF($AI662="n/a",1.03*AR662,IF($AI662&lt;0,1.01*AR662,IF($AI662&gt;10,1.1*AR662,(1+$AI662/100)*AR662)))</f>
        <v>1.9096200000000001</v>
      </c>
      <c r="AT662" s="959">
        <f>IF($AK662="n/a",1.03*AS662,IF($AK662&lt;0,1.01*AS662,IF($AK662&gt;10,1.1*AS662,(1+$AK662/100)*AS662)))</f>
        <v>1.9669086000000002</v>
      </c>
      <c r="AU662" s="959">
        <f>IF($AK662="n/a",1.03*AT662,IF($AK662&lt;0,1.01*AT662,IF($AK662&gt;10,1.1*AT662,(1+$AK662/100)*AT662)))</f>
        <v>2.0259158580000003</v>
      </c>
      <c r="AV662" s="959">
        <f>IF($AK662="n/a",1.03*AU662,IF($AK662&lt;0,1.01*AU662,IF($AK662&gt;10,1.1*AU662,(1+$AK662/100)*AU662)))</f>
        <v>2.0866933337400004</v>
      </c>
      <c r="AW662" s="703">
        <f>SUM(AR662:AV662)</f>
        <v>9.843137791740002</v>
      </c>
      <c r="AX662" s="810">
        <f>AW662/I662*100</f>
        <v>13.355682214029855</v>
      </c>
      <c r="AY662" s="1017" t="s">
        <v>137</v>
      </c>
      <c r="AZ662" s="945">
        <v>46.81</v>
      </c>
      <c r="BA662" s="945">
        <v>-2.56</v>
      </c>
      <c r="BB662" s="945">
        <v>5.8000000000000007</v>
      </c>
      <c r="BC662" s="945">
        <v>17.760000000000002</v>
      </c>
      <c r="BE662" s="666">
        <v>2015</v>
      </c>
      <c r="BF662" s="971">
        <f>IF(BE662&gt;2008,0,IF(BE662&gt;2001,1,IF(BE662&gt;1990,2,IF(BE662&gt;1980,3,IF(BE662&gt;1973,4,IF(BE662&gt;1970,5,IF(BE662&gt;1960,6,IF(BE662&gt;1958,7,IF(BE662&gt;1953,8,9)))))))))</f>
        <v>0</v>
      </c>
      <c r="BG662" s="955" t="s">
        <v>137</v>
      </c>
      <c r="BH662" s="937"/>
    </row>
    <row r="663" spans="1:60" s="838" customFormat="1" ht="11.25" customHeight="1" x14ac:dyDescent="0.2">
      <c r="A663" s="698" t="s">
        <v>3904</v>
      </c>
      <c r="B663" s="846" t="s">
        <v>3905</v>
      </c>
      <c r="C663" s="1013" t="s">
        <v>4345</v>
      </c>
      <c r="D663" s="1013" t="s">
        <v>4346</v>
      </c>
      <c r="E663" s="818">
        <v>6</v>
      </c>
      <c r="F663" s="1227">
        <v>782</v>
      </c>
      <c r="G663" s="1236" t="s">
        <v>106</v>
      </c>
      <c r="H663" s="1236" t="s">
        <v>106</v>
      </c>
      <c r="I663" s="819">
        <v>46.28</v>
      </c>
      <c r="J663" s="820">
        <f>(M663/I663)*100</f>
        <v>3.8029386343993083</v>
      </c>
      <c r="K663" s="821">
        <v>0.44</v>
      </c>
      <c r="L663" s="822">
        <v>4</v>
      </c>
      <c r="M663" s="823">
        <f>K663*L663</f>
        <v>1.76</v>
      </c>
      <c r="N663" s="824" t="s">
        <v>506</v>
      </c>
      <c r="O663" s="825">
        <v>0.41</v>
      </c>
      <c r="P663" s="826">
        <v>43543</v>
      </c>
      <c r="Q663" s="826">
        <v>43559</v>
      </c>
      <c r="R663" s="823">
        <f>(K663-O663)/O663*100</f>
        <v>7.3170731707317138</v>
      </c>
      <c r="S663" s="759">
        <f>IF(INDEX(Historical!$D$7:$D$1439,MATCH(B663,Historical!$B$7:$B$1450,0))=0,"n/a",(INDEX(Historical!$C$7:$C$1439,MATCH(B663,Historical!$B$7:$B$1450,0))/INDEX(Historical!$D$7:$D$1439,MATCH(B663,Historical!$B$7:$B$1450,0))-1)*100)</f>
        <v>5.8823529411764719</v>
      </c>
      <c r="T663" s="759">
        <f>IF(INDEX(Historical!$F$7:$F$1432,MATCH(B663,Historical!$B$7:$B$1450,0))=0,"n/a",((INDEX(Historical!$C$7:$C$1439,MATCH(B663,Historical!$B$7:$B$1450,0))/INDEX(Historical!$F$7:$F$1432,MATCH(B663,Historical!$B$7:$B$1450,0)))^(1/3)-1)*100)</f>
        <v>10.215636926059734</v>
      </c>
      <c r="U663" s="759" t="str">
        <f>IF(INDEX(Historical!$H$7:$H$1432,MATCH(B663,Historical!$B$7:$B$1450,0))=0,"n/a",((INDEX(Historical!$C$7:$C$1439,MATCH(B663,Historical!$B$7:$B$1450,0))/INDEX(Historical!$H$7:$H$1432,MATCH(B663,Historical!$B$7:$B$1450,0)))^(1/5)-1)*100)</f>
        <v>n/a</v>
      </c>
      <c r="V663" s="759" t="str">
        <f>IF(INDEX(Historical!$O$7:$O$1432,MATCH(B663,Historical!$B$7:$B$1450,0))=0,"n/a",((INDEX(Historical!$C$7:$C$1439,MATCH(B663,Historical!$B$7:$B$1450,0))/INDEX(Historical!$O$7:$O$1432,MATCH(B663,Historical!$B$7:$B$1450,0)))^(1/10)-1)*100)</f>
        <v>n/a</v>
      </c>
      <c r="W663" s="827" t="str">
        <f>IF(OR(U663&lt;=0,U663="n/a",V663&lt;=0,V663="n/a"),"n/a",U663/V663)</f>
        <v>n/a</v>
      </c>
      <c r="X663" s="828" t="str">
        <f>IF(OR(AJ663&lt;=0,AJ663="n/a",U663&lt;=0,U663="n/a"),"n/a",U663/AJ663)</f>
        <v>n/a</v>
      </c>
      <c r="Y663" s="839"/>
      <c r="Z663" s="820" t="str">
        <f>IF(OR(AC663&lt;0.01,AC663="n/a"),"n/a",M663/AC663*100)</f>
        <v>n/a</v>
      </c>
      <c r="AA663" s="830" t="str">
        <f>IF(OR(AC663&lt;0.01,AC663="n/a"),"n/a",I663/AC663)</f>
        <v>n/a</v>
      </c>
      <c r="AB663" s="822">
        <v>12</v>
      </c>
      <c r="AC663" s="831">
        <v>-0.22</v>
      </c>
      <c r="AD663" s="831" t="s">
        <v>137</v>
      </c>
      <c r="AE663" s="831">
        <v>5.69</v>
      </c>
      <c r="AF663" s="831">
        <v>2.58</v>
      </c>
      <c r="AG663" s="831" t="s">
        <v>137</v>
      </c>
      <c r="AH663" s="840">
        <v>-842.4</v>
      </c>
      <c r="AI663" s="840">
        <v>-32.190000000000005</v>
      </c>
      <c r="AJ663" s="831">
        <v>-49.2</v>
      </c>
      <c r="AK663" s="831" t="s">
        <v>137</v>
      </c>
      <c r="AL663" s="832">
        <v>2560</v>
      </c>
      <c r="AM663" s="833">
        <v>1.6</v>
      </c>
      <c r="AN663" s="831">
        <v>1.39</v>
      </c>
      <c r="AO663" s="834" t="str">
        <f>IF(U663="n/a","n/a",IF(AA663&lt;0,"n/a",IF(AA663="n/a","n/a",J663+U663-AA663)))</f>
        <v>n/a</v>
      </c>
      <c r="AP663" s="835" t="str">
        <f>IF(U663="n/a","n/a",J663+U663)</f>
        <v>n/a</v>
      </c>
      <c r="AQ663" s="836" t="str">
        <f>IF(OR(AC663&lt;0.01,AF663="n/a"),"n/a",(I663/SQRT(22.5*AC663*(I663/AF663))-1)*100)</f>
        <v>n/a</v>
      </c>
      <c r="AR663" s="703">
        <f>INDEX(Historical!$C$7:$C$1439,MATCH(B663,Historical!$B$7:$B$1450,0))*IF(AH663="n/a",1.03,IF(AH663&lt;0,1.01,IF(AH663&gt;10,1.1,(1+AH663/100))))</f>
        <v>1.6362000000000001</v>
      </c>
      <c r="AS663" s="830">
        <f>IF($AI663="n/a",1.03*AR663,IF($AI663&lt;0,1.01*AR663,IF($AI663&gt;10,1.1*AR663,(1+$AI663/100)*AR663)))</f>
        <v>1.6525620000000001</v>
      </c>
      <c r="AT663" s="830">
        <f>IF($AK663="n/a",1.03*AS663,IF($AK663&lt;0,1.01*AS663,IF($AK663&gt;10,1.1*AS663,(1+$AK663/100)*AS663)))</f>
        <v>1.70213886</v>
      </c>
      <c r="AU663" s="830">
        <f>IF($AK663="n/a",1.03*AT663,IF($AK663&lt;0,1.01*AT663,IF($AK663&gt;10,1.1*AT663,(1+$AK663/100)*AT663)))</f>
        <v>1.7532030258</v>
      </c>
      <c r="AV663" s="830">
        <f>IF($AK663="n/a",1.03*AU663,IF($AK663&lt;0,1.01*AU663,IF($AK663&gt;10,1.1*AU663,(1+$AK663/100)*AU663)))</f>
        <v>1.8057991165739999</v>
      </c>
      <c r="AW663" s="820">
        <f>SUM(AR663:AV663)</f>
        <v>8.5499030023740001</v>
      </c>
      <c r="AX663" s="837">
        <f>AW663/I663*100</f>
        <v>18.474293436417458</v>
      </c>
      <c r="AY663" s="1018">
        <v>0.63</v>
      </c>
      <c r="AZ663" s="833">
        <v>35.049999999999997</v>
      </c>
      <c r="BA663" s="833">
        <v>-1.7999999999999998</v>
      </c>
      <c r="BB663" s="833">
        <v>1.72</v>
      </c>
      <c r="BC663" s="833">
        <v>8.52</v>
      </c>
      <c r="BD663" s="985"/>
      <c r="BE663" s="666">
        <v>2014</v>
      </c>
      <c r="BF663" s="971">
        <f>IF(BE663&gt;2008,0,IF(BE663&gt;2001,1,IF(BE663&gt;1990,2,IF(BE663&gt;1980,3,IF(BE663&gt;1973,4,IF(BE663&gt;1970,5,IF(BE663&gt;1960,6,IF(BE663&gt;1958,7,IF(BE663&gt;1953,8,9)))))))))</f>
        <v>0</v>
      </c>
      <c r="BG663" s="892" t="s">
        <v>137</v>
      </c>
    </row>
    <row r="664" spans="1:60" ht="11.25" customHeight="1" x14ac:dyDescent="0.2">
      <c r="A664" s="944" t="s">
        <v>782</v>
      </c>
      <c r="B664" s="948" t="s">
        <v>783</v>
      </c>
      <c r="C664" s="1013" t="s">
        <v>112</v>
      </c>
      <c r="D664" s="1013" t="s">
        <v>4383</v>
      </c>
      <c r="E664" s="792">
        <v>15</v>
      </c>
      <c r="F664" s="1227">
        <v>265</v>
      </c>
      <c r="G664" s="1227" t="s">
        <v>115</v>
      </c>
      <c r="H664" s="1227" t="s">
        <v>115</v>
      </c>
      <c r="I664" s="947">
        <v>53.26</v>
      </c>
      <c r="J664" s="703">
        <f>(M664/I664)*100</f>
        <v>4.2057829515583931</v>
      </c>
      <c r="K664" s="950">
        <v>0.56000000000000005</v>
      </c>
      <c r="L664" s="960">
        <v>4</v>
      </c>
      <c r="M664" s="694">
        <f>K664*L664</f>
        <v>2.2400000000000002</v>
      </c>
      <c r="N664" s="943" t="s">
        <v>595</v>
      </c>
      <c r="O664" s="795">
        <v>0.54</v>
      </c>
      <c r="P664" s="934">
        <v>43693</v>
      </c>
      <c r="Q664" s="934">
        <v>43728</v>
      </c>
      <c r="R664" s="694">
        <f>(K664-O664)/O664*100</f>
        <v>3.7037037037037068</v>
      </c>
      <c r="S664" s="759">
        <f>IF(INDEX(Historical!$D$7:$D$1439,MATCH(B664,Historical!$B$7:$B$1450,0))=0,"n/a",(INDEX(Historical!$C$7:$C$1439,MATCH(B664,Historical!$B$7:$B$1450,0))/INDEX(Historical!$D$7:$D$1439,MATCH(B664,Historical!$B$7:$B$1450,0))-1)*100)</f>
        <v>17.777777777777782</v>
      </c>
      <c r="T664" s="759">
        <f>IF(INDEX(Historical!$F$7:$F$1432,MATCH(B664,Historical!$B$7:$B$1450,0))=0,"n/a",((INDEX(Historical!$C$7:$C$1439,MATCH(B664,Historical!$B$7:$B$1450,0))/INDEX(Historical!$F$7:$F$1432,MATCH(B664,Historical!$B$7:$B$1450,0)))^(1/3)-1)*100)</f>
        <v>10.765306656385331</v>
      </c>
      <c r="U664" s="759">
        <f>IF(INDEX(Historical!$H$7:$H$1432,MATCH(B664,Historical!$B$7:$B$1450,0))=0,"n/a",((INDEX(Historical!$C$7:$C$1439,MATCH(B664,Historical!$B$7:$B$1450,0))/INDEX(Historical!$H$7:$H$1432,MATCH(B664,Historical!$B$7:$B$1450,0)))^(1/5)-1)*100)</f>
        <v>10.275364441874446</v>
      </c>
      <c r="V664" s="759">
        <f>IF(INDEX(Historical!$O$7:$O$1432,MATCH(B664,Historical!$B$7:$B$1450,0))=0,"n/a",((INDEX(Historical!$C$7:$C$1439,MATCH(B664,Historical!$B$7:$B$1450,0))/INDEX(Historical!$O$7:$O$1432,MATCH(B664,Historical!$B$7:$B$1450,0)))^(1/10)-1)*100)</f>
        <v>8.7063223523018873</v>
      </c>
      <c r="W664" s="760">
        <f>IF(OR(U664&lt;=0,U664="n/a",V664&lt;=0,V664="n/a"),"n/a",U664/V664)</f>
        <v>1.1802186992487953</v>
      </c>
      <c r="X664" s="761">
        <f>IF(OR(AJ664&lt;=0,AJ664="n/a",U664&lt;=0,U664="n/a"),"n/a",U664/AJ664)</f>
        <v>3.6697730149551591</v>
      </c>
      <c r="Y664" s="948"/>
      <c r="Z664" s="703">
        <f>IF(OR(AC664&lt;0.01,AC664="n/a"),"n/a",M664/AC664*100)</f>
        <v>40.143369175627242</v>
      </c>
      <c r="AA664" s="959">
        <f>IF(OR(AC664&lt;0.01,AC664="n/a"),"n/a",I664/AC664)</f>
        <v>9.5448028673835115</v>
      </c>
      <c r="AB664" s="960">
        <v>12</v>
      </c>
      <c r="AC664" s="938">
        <v>5.58</v>
      </c>
      <c r="AD664" s="938">
        <v>0.65</v>
      </c>
      <c r="AE664" s="938">
        <v>0.33</v>
      </c>
      <c r="AF664" s="938">
        <v>1.0900000000000001</v>
      </c>
      <c r="AG664" s="938">
        <v>10.5</v>
      </c>
      <c r="AH664" s="938">
        <v>30</v>
      </c>
      <c r="AI664" s="938">
        <v>5.71</v>
      </c>
      <c r="AJ664" s="938">
        <v>2.8000000000000003</v>
      </c>
      <c r="AK664" s="938">
        <v>14.610000000000001</v>
      </c>
      <c r="AL664" s="951">
        <v>2840</v>
      </c>
      <c r="AM664" s="945">
        <v>1</v>
      </c>
      <c r="AN664" s="938">
        <v>2.78</v>
      </c>
      <c r="AO664" s="802">
        <f>IF(U664="n/a","n/a",IF(AA664&lt;0,"n/a",IF(AA664="n/a","n/a",J664+U664-AA664)))</f>
        <v>4.9363445260493268</v>
      </c>
      <c r="AP664" s="803">
        <f>IF(U664="n/a","n/a",J664+U664)</f>
        <v>14.481147393432838</v>
      </c>
      <c r="AQ664" s="961">
        <f>IF(OR(AC664&lt;0.01,AF664="n/a"),"n/a",(I664/SQRT(22.5*AC664*(I664/AF664))-1)*100)</f>
        <v>-32.00053880786006</v>
      </c>
      <c r="AR664" s="703">
        <f>INDEX(Historical!$C$7:$C$1439,MATCH(B664,Historical!$B$7:$B$1450,0))*IF(AH664="n/a",1.03,IF(AH664&lt;0,1.01,IF(AH664&gt;10,1.1,(1+AH664/100))))</f>
        <v>2.3320000000000003</v>
      </c>
      <c r="AS664" s="959">
        <f>IF($AI664="n/a",1.03*AR664,IF($AI664&lt;0,1.01*AR664,IF($AI664&gt;10,1.1*AR664,(1+$AI664/100)*AR664)))</f>
        <v>2.4651572000000002</v>
      </c>
      <c r="AT664" s="959">
        <f>IF($AK664="n/a",1.03*AS664,IF($AK664&lt;0,1.01*AS664,IF($AK664&gt;10,1.1*AS664,(1+$AK664/100)*AS664)))</f>
        <v>2.7116729200000003</v>
      </c>
      <c r="AU664" s="959">
        <f>IF($AK664="n/a",1.03*AT664,IF($AK664&lt;0,1.01*AT664,IF($AK664&gt;10,1.1*AT664,(1+$AK664/100)*AT664)))</f>
        <v>2.9828402120000006</v>
      </c>
      <c r="AV664" s="959">
        <f>IF($AK664="n/a",1.03*AU664,IF($AK664&lt;0,1.01*AU664,IF($AK664&gt;10,1.1*AU664,(1+$AK664/100)*AU664)))</f>
        <v>3.2811242332000008</v>
      </c>
      <c r="AW664" s="703">
        <f>SUM(AR664:AV664)</f>
        <v>13.772794565200002</v>
      </c>
      <c r="AX664" s="810">
        <f>AW664/I664*100</f>
        <v>25.859546686443863</v>
      </c>
      <c r="AY664" s="1017">
        <v>1.82</v>
      </c>
      <c r="AZ664" s="945">
        <v>18.88</v>
      </c>
      <c r="BA664" s="945">
        <v>-33.379999999999995</v>
      </c>
      <c r="BB664" s="945">
        <v>-4.5999999999999996</v>
      </c>
      <c r="BC664" s="945">
        <v>-7.86</v>
      </c>
      <c r="BE664" s="666">
        <v>2005</v>
      </c>
      <c r="BF664" s="971">
        <f>IF(BE664&gt;2008,0,IF(BE664&gt;2001,1,IF(BE664&gt;1990,2,IF(BE664&gt;1980,3,IF(BE664&gt;1973,4,IF(BE664&gt;1970,5,IF(BE664&gt;1960,6,IF(BE664&gt;1958,7,IF(BE664&gt;1953,8,9)))))))))</f>
        <v>1</v>
      </c>
      <c r="BG664" s="955">
        <v>2.1999999999999997</v>
      </c>
      <c r="BH664" s="937"/>
    </row>
    <row r="665" spans="1:60" ht="11.25" customHeight="1" x14ac:dyDescent="0.2">
      <c r="A665" s="944" t="s">
        <v>770</v>
      </c>
      <c r="B665" s="948" t="s">
        <v>771</v>
      </c>
      <c r="C665" s="1013" t="s">
        <v>112</v>
      </c>
      <c r="D665" s="1013" t="s">
        <v>4348</v>
      </c>
      <c r="E665" s="792">
        <v>18</v>
      </c>
      <c r="F665" s="1227">
        <v>177</v>
      </c>
      <c r="G665" s="1159" t="s">
        <v>106</v>
      </c>
      <c r="H665" s="1159" t="s">
        <v>106</v>
      </c>
      <c r="I665" s="947">
        <v>36.090000000000003</v>
      </c>
      <c r="J665" s="703">
        <f>(M665/I665)*100</f>
        <v>1.9950124688279298</v>
      </c>
      <c r="K665" s="950">
        <v>0.18</v>
      </c>
      <c r="L665" s="960">
        <v>4</v>
      </c>
      <c r="M665" s="694">
        <f>K665*L665</f>
        <v>0.72</v>
      </c>
      <c r="N665" s="943" t="s">
        <v>598</v>
      </c>
      <c r="O665" s="795">
        <v>0.17</v>
      </c>
      <c r="P665" s="660">
        <v>43340</v>
      </c>
      <c r="Q665" s="660">
        <v>43362</v>
      </c>
      <c r="R665" s="694">
        <f>(K665-O665)/O665*100</f>
        <v>5.8823529411764595</v>
      </c>
      <c r="S665" s="759">
        <f>IF(INDEX(Historical!$D$7:$D$1439,MATCH(B665,Historical!$B$7:$B$1450,0))=0,"n/a",(INDEX(Historical!$C$7:$C$1439,MATCH(B665,Historical!$B$7:$B$1450,0))/INDEX(Historical!$D$7:$D$1439,MATCH(B665,Historical!$B$7:$B$1450,0))-1)*100)</f>
        <v>2.9411764705882248</v>
      </c>
      <c r="T665" s="759">
        <f>IF(INDEX(Historical!$F$7:$F$1432,MATCH(B665,Historical!$B$7:$B$1450,0))=0,"n/a",((INDEX(Historical!$C$7:$C$1439,MATCH(B665,Historical!$B$7:$B$1450,0))/INDEX(Historical!$F$7:$F$1432,MATCH(B665,Historical!$B$7:$B$1450,0)))^(1/3)-1)*100)</f>
        <v>5.2726599609396629</v>
      </c>
      <c r="U665" s="759">
        <f>IF(INDEX(Historical!$H$7:$H$1432,MATCH(B665,Historical!$B$7:$B$1450,0))=0,"n/a",((INDEX(Historical!$C$7:$C$1439,MATCH(B665,Historical!$B$7:$B$1450,0))/INDEX(Historical!$H$7:$H$1432,MATCH(B665,Historical!$B$7:$B$1450,0)))^(1/5)-1)*100)</f>
        <v>6.7483896919149133</v>
      </c>
      <c r="V665" s="759">
        <f>IF(INDEX(Historical!$O$7:$O$1432,MATCH(B665,Historical!$B$7:$B$1450,0))=0,"n/a",((INDEX(Historical!$C$7:$C$1439,MATCH(B665,Historical!$B$7:$B$1450,0))/INDEX(Historical!$O$7:$O$1432,MATCH(B665,Historical!$B$7:$B$1450,0)))^(1/10)-1)*100)</f>
        <v>7.4884777101442701</v>
      </c>
      <c r="W665" s="760">
        <f>IF(OR(U665&lt;=0,U665="n/a",V665&lt;=0,V665="n/a"),"n/a",U665/V665)</f>
        <v>0.90116976415289374</v>
      </c>
      <c r="X665" s="761">
        <f>IF(OR(AJ665&lt;=0,AJ665="n/a",U665&lt;=0,U665="n/a"),"n/a",U665/AJ665)</f>
        <v>1.3772223861050843</v>
      </c>
      <c r="Y665" s="707" t="s">
        <v>4231</v>
      </c>
      <c r="Z665" s="703">
        <f>IF(OR(AC665&lt;0.01,AC665="n/a"),"n/a",M665/AC665*100)</f>
        <v>64.285714285714278</v>
      </c>
      <c r="AA665" s="959">
        <f>IF(OR(AC665&lt;0.01,AC665="n/a"),"n/a",I665/AC665)</f>
        <v>32.223214285714285</v>
      </c>
      <c r="AB665" s="960">
        <v>12</v>
      </c>
      <c r="AC665" s="938">
        <v>1.1200000000000001</v>
      </c>
      <c r="AD665" s="938">
        <v>1.32</v>
      </c>
      <c r="AE665" s="938">
        <v>3.24</v>
      </c>
      <c r="AF665" s="938">
        <v>4.7300000000000004</v>
      </c>
      <c r="AG665" s="938">
        <v>15</v>
      </c>
      <c r="AH665" s="938">
        <v>60</v>
      </c>
      <c r="AI665" s="938">
        <v>22.88</v>
      </c>
      <c r="AJ665" s="938">
        <v>4.9000000000000004</v>
      </c>
      <c r="AK665" s="938">
        <v>24.2</v>
      </c>
      <c r="AL665" s="951">
        <v>3930</v>
      </c>
      <c r="AM665" s="945">
        <v>14.299999999999999</v>
      </c>
      <c r="AN665" s="938">
        <v>0.86</v>
      </c>
      <c r="AO665" s="802">
        <f>IF(U665="n/a","n/a",IF(AA665&lt;0,"n/a",IF(AA665="n/a","n/a",J665+U665-AA665)))</f>
        <v>-23.479812124971442</v>
      </c>
      <c r="AP665" s="803">
        <f>IF(U665="n/a","n/a",J665+U665)</f>
        <v>8.7434021607428427</v>
      </c>
      <c r="AQ665" s="961">
        <f>IF(OR(AC665&lt;0.01,AF665="n/a"),"n/a",(I665/SQRT(22.5*AC665*(I665/AF665))-1)*100)</f>
        <v>160.26977762094688</v>
      </c>
      <c r="AR665" s="703">
        <f>INDEX(Historical!$C$7:$C$1439,MATCH(B665,Historical!$B$7:$B$1450,0))*IF(AH665="n/a",1.03,IF(AH665&lt;0,1.01,IF(AH665&gt;10,1.1,(1+AH665/100))))</f>
        <v>0.77</v>
      </c>
      <c r="AS665" s="959">
        <f>IF($AI665="n/a",1.03*AR665,IF($AI665&lt;0,1.01*AR665,IF($AI665&gt;10,1.1*AR665,(1+$AI665/100)*AR665)))</f>
        <v>0.84700000000000009</v>
      </c>
      <c r="AT665" s="959">
        <f>IF($AK665="n/a",1.03*AS665,IF($AK665&lt;0,1.01*AS665,IF($AK665&gt;10,1.1*AS665,(1+$AK665/100)*AS665)))</f>
        <v>0.93170000000000019</v>
      </c>
      <c r="AU665" s="959">
        <f>IF($AK665="n/a",1.03*AT665,IF($AK665&lt;0,1.01*AT665,IF($AK665&gt;10,1.1*AT665,(1+$AK665/100)*AT665)))</f>
        <v>1.0248700000000004</v>
      </c>
      <c r="AV665" s="959">
        <f>IF($AK665="n/a",1.03*AU665,IF($AK665&lt;0,1.01*AU665,IF($AK665&gt;10,1.1*AU665,(1+$AK665/100)*AU665)))</f>
        <v>1.1273570000000006</v>
      </c>
      <c r="AW665" s="703">
        <f>SUM(AR665:AV665)</f>
        <v>4.700927000000001</v>
      </c>
      <c r="AX665" s="810">
        <f>AW665/I665*100</f>
        <v>13.025566638958161</v>
      </c>
      <c r="AY665" s="1017">
        <v>0.73</v>
      </c>
      <c r="AZ665" s="945">
        <v>17.330000000000002</v>
      </c>
      <c r="BA665" s="945">
        <v>-6.9099999999999993</v>
      </c>
      <c r="BB665" s="945">
        <v>4.63</v>
      </c>
      <c r="BC665" s="945">
        <v>5.08</v>
      </c>
      <c r="BE665" s="666">
        <v>2001</v>
      </c>
      <c r="BF665" s="971">
        <f>IF(BE665&gt;2008,0,IF(BE665&gt;2001,1,IF(BE665&gt;1990,2,IF(BE665&gt;1980,3,IF(BE665&gt;1973,4,IF(BE665&gt;1970,5,IF(BE665&gt;1960,6,IF(BE665&gt;1958,7,IF(BE665&gt;1953,8,9)))))))))</f>
        <v>2</v>
      </c>
      <c r="BG665" s="955">
        <v>5.7</v>
      </c>
      <c r="BH665" s="936"/>
    </row>
    <row r="666" spans="1:60" ht="11.25" customHeight="1" x14ac:dyDescent="0.2">
      <c r="A666" s="944" t="s">
        <v>758</v>
      </c>
      <c r="B666" s="948" t="s">
        <v>759</v>
      </c>
      <c r="C666" s="1013" t="s">
        <v>112</v>
      </c>
      <c r="D666" s="1013" t="s">
        <v>4389</v>
      </c>
      <c r="E666" s="792">
        <v>15</v>
      </c>
      <c r="F666" s="1227">
        <v>260</v>
      </c>
      <c r="G666" s="1237" t="s">
        <v>106</v>
      </c>
      <c r="H666" s="1237" t="s">
        <v>106</v>
      </c>
      <c r="I666" s="947">
        <v>79.62</v>
      </c>
      <c r="J666" s="703">
        <f>(M666/I666)*100</f>
        <v>1.5071590052750563</v>
      </c>
      <c r="K666" s="950">
        <v>0.3</v>
      </c>
      <c r="L666" s="960">
        <v>4</v>
      </c>
      <c r="M666" s="694">
        <f>K666*L666</f>
        <v>1.2</v>
      </c>
      <c r="N666" s="943" t="s">
        <v>241</v>
      </c>
      <c r="O666" s="795">
        <v>0.28000000000000003</v>
      </c>
      <c r="P666" s="934">
        <v>43643</v>
      </c>
      <c r="Q666" s="934">
        <v>43658</v>
      </c>
      <c r="R666" s="694">
        <f>(K666-O666)/O666*100</f>
        <v>7.1428571428571281</v>
      </c>
      <c r="S666" s="759">
        <f>IF(INDEX(Historical!$D$7:$D$1439,MATCH(B666,Historical!$B$7:$B$1450,0))=0,"n/a",(INDEX(Historical!$C$7:$C$1439,MATCH(B666,Historical!$B$7:$B$1450,0))/INDEX(Historical!$D$7:$D$1439,MATCH(B666,Historical!$B$7:$B$1450,0))-1)*100)</f>
        <v>8.0000000000000071</v>
      </c>
      <c r="T666" s="759">
        <f>IF(INDEX(Historical!$F$7:$F$1432,MATCH(B666,Historical!$B$7:$B$1450,0))=0,"n/a",((INDEX(Historical!$C$7:$C$1439,MATCH(B666,Historical!$B$7:$B$1450,0))/INDEX(Historical!$F$7:$F$1432,MATCH(B666,Historical!$B$7:$B$1450,0)))^(1/3)-1)*100)</f>
        <v>6.2658569182611146</v>
      </c>
      <c r="U666" s="759">
        <f>IF(INDEX(Historical!$H$7:$H$1432,MATCH(B666,Historical!$B$7:$B$1450,0))=0,"n/a",((INDEX(Historical!$C$7:$C$1439,MATCH(B666,Historical!$B$7:$B$1450,0))/INDEX(Historical!$H$7:$H$1432,MATCH(B666,Historical!$B$7:$B$1450,0)))^(1/5)-1)*100)</f>
        <v>6.7249181879538877</v>
      </c>
      <c r="V666" s="759">
        <f>IF(INDEX(Historical!$O$7:$O$1432,MATCH(B666,Historical!$B$7:$B$1450,0))=0,"n/a",((INDEX(Historical!$C$7:$C$1439,MATCH(B666,Historical!$B$7:$B$1450,0))/INDEX(Historical!$O$7:$O$1432,MATCH(B666,Historical!$B$7:$B$1450,0)))^(1/10)-1)*100)</f>
        <v>5.7068683258444386</v>
      </c>
      <c r="W666" s="760">
        <f>IF(OR(U666&lt;=0,U666="n/a",V666&lt;=0,V666="n/a"),"n/a",U666/V666)</f>
        <v>1.1783902841246665</v>
      </c>
      <c r="X666" s="761">
        <f>IF(OR(AJ666&lt;=0,AJ666="n/a",U666&lt;=0,U666="n/a"),"n/a",U666/AJ666)</f>
        <v>0.54233211193176512</v>
      </c>
      <c r="Y666" s="948"/>
      <c r="Z666" s="703">
        <f>IF(OR(AC666&lt;0.01,AC666="n/a"),"n/a",M666/AC666*100)</f>
        <v>22.181146025878</v>
      </c>
      <c r="AA666" s="959">
        <f>IF(OR(AC666&lt;0.01,AC666="n/a"),"n/a",I666/AC666)</f>
        <v>14.717190388170057</v>
      </c>
      <c r="AB666" s="960">
        <v>12</v>
      </c>
      <c r="AC666" s="938">
        <v>5.41</v>
      </c>
      <c r="AD666" s="938">
        <v>1.49</v>
      </c>
      <c r="AE666" s="938">
        <v>0.96</v>
      </c>
      <c r="AF666" s="938">
        <v>1.43</v>
      </c>
      <c r="AG666" s="938">
        <v>11</v>
      </c>
      <c r="AH666" s="938">
        <v>0.5</v>
      </c>
      <c r="AI666" s="938">
        <v>7.9200000000000008</v>
      </c>
      <c r="AJ666" s="938">
        <v>12.4</v>
      </c>
      <c r="AK666" s="938">
        <v>10</v>
      </c>
      <c r="AL666" s="951">
        <v>3480</v>
      </c>
      <c r="AM666" s="945">
        <v>1.0999999999999999</v>
      </c>
      <c r="AN666" s="938">
        <v>0.5</v>
      </c>
      <c r="AO666" s="802">
        <f>IF(U666="n/a","n/a",IF(AA666&lt;0,"n/a",IF(AA666="n/a","n/a",J666+U666-AA666)))</f>
        <v>-6.4851131949411123</v>
      </c>
      <c r="AP666" s="803">
        <f>IF(U666="n/a","n/a",J666+U666)</f>
        <v>8.2320771932289443</v>
      </c>
      <c r="AQ666" s="961">
        <f>IF(OR(AC666&lt;0.01,AF666="n/a"),"n/a",(I666/SQRT(22.5*AC666*(I666/AF666))-1)*100)</f>
        <v>-3.2860293785313521</v>
      </c>
      <c r="AR666" s="703">
        <f>INDEX(Historical!$C$7:$C$1439,MATCH(B666,Historical!$B$7:$B$1450,0))*IF(AH666="n/a",1.03,IF(AH666&lt;0,1.01,IF(AH666&gt;10,1.1,(1+AH666/100))))</f>
        <v>1.0853999999999999</v>
      </c>
      <c r="AS666" s="959">
        <f>IF($AI666="n/a",1.03*AR666,IF($AI666&lt;0,1.01*AR666,IF($AI666&gt;10,1.1*AR666,(1+$AI666/100)*AR666)))</f>
        <v>1.1713636799999998</v>
      </c>
      <c r="AT666" s="959">
        <f>IF($AK666="n/a",1.03*AS666,IF($AK666&lt;0,1.01*AS666,IF($AK666&gt;10,1.1*AS666,(1+$AK666/100)*AS666)))</f>
        <v>1.288500048</v>
      </c>
      <c r="AU666" s="959">
        <f>IF($AK666="n/a",1.03*AT666,IF($AK666&lt;0,1.01*AT666,IF($AK666&gt;10,1.1*AT666,(1+$AK666/100)*AT666)))</f>
        <v>1.4173500528</v>
      </c>
      <c r="AV666" s="959">
        <f>IF($AK666="n/a",1.03*AU666,IF($AK666&lt;0,1.01*AU666,IF($AK666&gt;10,1.1*AU666,(1+$AK666/100)*AU666)))</f>
        <v>1.5590850580800002</v>
      </c>
      <c r="AW666" s="703">
        <f>SUM(AR666:AV666)</f>
        <v>6.5216988388799999</v>
      </c>
      <c r="AX666" s="810">
        <f>AW666/I666*100</f>
        <v>8.1910309455915602</v>
      </c>
      <c r="AY666" s="1017">
        <v>1.58</v>
      </c>
      <c r="AZ666" s="945">
        <v>20.57</v>
      </c>
      <c r="BA666" s="945">
        <v>-8.81</v>
      </c>
      <c r="BB666" s="945">
        <v>0.67999999999999994</v>
      </c>
      <c r="BC666" s="945">
        <v>1.5599999999999998</v>
      </c>
      <c r="BE666" s="666">
        <v>2005</v>
      </c>
      <c r="BF666" s="971">
        <f>IF(BE666&gt;2008,0,IF(BE666&gt;2001,1,IF(BE666&gt;1990,2,IF(BE666&gt;1980,3,IF(BE666&gt;1973,4,IF(BE666&gt;1970,5,IF(BE666&gt;1960,6,IF(BE666&gt;1958,7,IF(BE666&gt;1953,8,9)))))))))</f>
        <v>1</v>
      </c>
      <c r="BG666" s="955">
        <v>5.6000000000000005</v>
      </c>
      <c r="BH666" s="937"/>
    </row>
    <row r="667" spans="1:60" ht="11.25" customHeight="1" x14ac:dyDescent="0.2">
      <c r="A667" s="936" t="s">
        <v>763</v>
      </c>
      <c r="B667" s="948" t="s">
        <v>764</v>
      </c>
      <c r="C667" s="1013" t="s">
        <v>108</v>
      </c>
      <c r="D667" s="1013" t="s">
        <v>4365</v>
      </c>
      <c r="E667" s="792">
        <v>21</v>
      </c>
      <c r="F667" s="1227">
        <v>163</v>
      </c>
      <c r="G667" s="1143" t="s">
        <v>37</v>
      </c>
      <c r="H667" s="1143" t="s">
        <v>115</v>
      </c>
      <c r="I667" s="947">
        <v>47.77</v>
      </c>
      <c r="J667" s="703">
        <f>(M667/I667)*100</f>
        <v>2.2105924220221898</v>
      </c>
      <c r="K667" s="957">
        <v>0.26400000000000001</v>
      </c>
      <c r="L667" s="960">
        <v>4</v>
      </c>
      <c r="M667" s="694">
        <f>K667*L667</f>
        <v>1.056</v>
      </c>
      <c r="N667" s="943" t="s">
        <v>460</v>
      </c>
      <c r="O667" s="796">
        <v>0.24199999999999999</v>
      </c>
      <c r="P667" s="934">
        <v>43538</v>
      </c>
      <c r="Q667" s="934">
        <v>43574</v>
      </c>
      <c r="R667" s="694">
        <f>(K667-O667)/O667*100</f>
        <v>9.0909090909090988</v>
      </c>
      <c r="S667" s="759">
        <f>IF(INDEX(Historical!$D$7:$D$1439,MATCH(B667,Historical!$B$7:$B$1450,0))=0,"n/a",(INDEX(Historical!$C$7:$C$1439,MATCH(B667,Historical!$B$7:$B$1450,0))/INDEX(Historical!$D$7:$D$1439,MATCH(B667,Historical!$B$7:$B$1450,0))-1)*100)</f>
        <v>10.256410256410241</v>
      </c>
      <c r="T667" s="759">
        <f>IF(INDEX(Historical!$F$7:$F$1432,MATCH(B667,Historical!$B$7:$B$1450,0))=0,"n/a",((INDEX(Historical!$C$7:$C$1439,MATCH(B667,Historical!$B$7:$B$1450,0))/INDEX(Historical!$F$7:$F$1432,MATCH(B667,Historical!$B$7:$B$1450,0)))^(1/3)-1)*100)</f>
        <v>7.1026304014222053</v>
      </c>
      <c r="U667" s="759">
        <f>IF(INDEX(Historical!$H$7:$H$1432,MATCH(B667,Historical!$B$7:$B$1450,0))=0,"n/a",((INDEX(Historical!$C$7:$C$1439,MATCH(B667,Historical!$B$7:$B$1450,0))/INDEX(Historical!$H$7:$H$1432,MATCH(B667,Historical!$B$7:$B$1450,0)))^(1/5)-1)*100)</f>
        <v>6.7631434549900948</v>
      </c>
      <c r="V667" s="759">
        <f>IF(INDEX(Historical!$O$7:$O$1432,MATCH(B667,Historical!$B$7:$B$1450,0))=0,"n/a",((INDEX(Historical!$C$7:$C$1439,MATCH(B667,Historical!$B$7:$B$1450,0))/INDEX(Historical!$O$7:$O$1432,MATCH(B667,Historical!$B$7:$B$1450,0)))^(1/10)-1)*100)</f>
        <v>7.1773462536293131</v>
      </c>
      <c r="W667" s="760">
        <f>IF(OR(U667&lt;=0,U667="n/a",V667&lt;=0,V667="n/a"),"n/a",U667/V667)</f>
        <v>0.94229025826505564</v>
      </c>
      <c r="X667" s="761">
        <f>IF(OR(AJ667&lt;=0,AJ667="n/a",U667&lt;=0,U667="n/a"),"n/a",U667/AJ667)</f>
        <v>0.27161218694739336</v>
      </c>
      <c r="Y667" s="724"/>
      <c r="Z667" s="703">
        <f>IF(OR(AC667&lt;0.01,AC667="n/a"),"n/a",M667/AC667*100)</f>
        <v>27.076923076923077</v>
      </c>
      <c r="AA667" s="959">
        <f>IF(OR(AC667&lt;0.01,AC667="n/a"),"n/a",I667/AC667)</f>
        <v>12.24871794871795</v>
      </c>
      <c r="AB667" s="960">
        <v>12</v>
      </c>
      <c r="AC667" s="938">
        <v>3.9</v>
      </c>
      <c r="AD667" s="938">
        <v>1.26</v>
      </c>
      <c r="AE667" s="938">
        <v>3.65</v>
      </c>
      <c r="AF667" s="938">
        <v>1.43</v>
      </c>
      <c r="AG667" s="938">
        <v>11.3</v>
      </c>
      <c r="AH667" s="938">
        <v>49.4</v>
      </c>
      <c r="AI667" s="938">
        <v>2.41</v>
      </c>
      <c r="AJ667" s="938">
        <v>24.9</v>
      </c>
      <c r="AK667" s="938">
        <v>10</v>
      </c>
      <c r="AL667" s="951">
        <v>992.71</v>
      </c>
      <c r="AM667" s="945">
        <v>2.6</v>
      </c>
      <c r="AN667" s="938">
        <v>0.06</v>
      </c>
      <c r="AO667" s="802">
        <f>IF(U667="n/a","n/a",IF(AA667&lt;0,"n/a",IF(AA667="n/a","n/a",J667+U667-AA667)))</f>
        <v>-3.274982071705665</v>
      </c>
      <c r="AP667" s="803">
        <f>IF(U667="n/a","n/a",J667+U667)</f>
        <v>8.9737358770122846</v>
      </c>
      <c r="AQ667" s="961">
        <f>IF(OR(AC667&lt;0.01,AF667="n/a"),"n/a",(I667/SQRT(22.5*AC667*(I667/AF667))-1)*100)</f>
        <v>-11.768822172994064</v>
      </c>
      <c r="AR667" s="703">
        <f>INDEX(Historical!$C$7:$C$1439,MATCH(B667,Historical!$B$7:$B$1450,0))*IF(AH667="n/a",1.03,IF(AH667&lt;0,1.01,IF(AH667&gt;10,1.1,(1+AH667/100))))</f>
        <v>1.0406</v>
      </c>
      <c r="AS667" s="959">
        <f>IF($AI667="n/a",1.03*AR667,IF($AI667&lt;0,1.01*AR667,IF($AI667&gt;10,1.1*AR667,(1+$AI667/100)*AR667)))</f>
        <v>1.06567846</v>
      </c>
      <c r="AT667" s="959">
        <f>IF($AK667="n/a",1.03*AS667,IF($AK667&lt;0,1.01*AS667,IF($AK667&gt;10,1.1*AS667,(1+$AK667/100)*AS667)))</f>
        <v>1.1722463060000001</v>
      </c>
      <c r="AU667" s="959">
        <f>IF($AK667="n/a",1.03*AT667,IF($AK667&lt;0,1.01*AT667,IF($AK667&gt;10,1.1*AT667,(1+$AK667/100)*AT667)))</f>
        <v>1.2894709366000003</v>
      </c>
      <c r="AV667" s="959">
        <f>IF($AK667="n/a",1.03*AU667,IF($AK667&lt;0,1.01*AU667,IF($AK667&gt;10,1.1*AU667,(1+$AK667/100)*AU667)))</f>
        <v>1.4184180302600005</v>
      </c>
      <c r="AW667" s="703">
        <f>SUM(AR667:AV667)</f>
        <v>5.9864137328600018</v>
      </c>
      <c r="AX667" s="810">
        <f>AW667/I667*100</f>
        <v>12.531743213020727</v>
      </c>
      <c r="AY667" s="1017">
        <v>0.6</v>
      </c>
      <c r="AZ667" s="945">
        <v>35.83</v>
      </c>
      <c r="BA667" s="945">
        <v>-9.31</v>
      </c>
      <c r="BB667" s="945">
        <v>-0.47000000000000003</v>
      </c>
      <c r="BC667" s="945">
        <v>7.0000000000000009</v>
      </c>
      <c r="BE667" s="666">
        <v>1999</v>
      </c>
      <c r="BF667" s="971">
        <f>IF(BE667&gt;2008,0,IF(BE667&gt;2001,1,IF(BE667&gt;1990,2,IF(BE667&gt;1980,3,IF(BE667&gt;1973,4,IF(BE667&gt;1970,5,IF(BE667&gt;1960,6,IF(BE667&gt;1958,7,IF(BE667&gt;1953,8,9)))))))))</f>
        <v>2</v>
      </c>
      <c r="BG667" s="955">
        <v>1.5</v>
      </c>
      <c r="BH667" s="937"/>
    </row>
    <row r="668" spans="1:60" ht="11.25" customHeight="1" x14ac:dyDescent="0.2">
      <c r="A668" s="944" t="s">
        <v>1620</v>
      </c>
      <c r="B668" s="948" t="s">
        <v>1621</v>
      </c>
      <c r="C668" s="1013" t="s">
        <v>247</v>
      </c>
      <c r="D668" s="1013" t="s">
        <v>4379</v>
      </c>
      <c r="E668" s="792">
        <v>8</v>
      </c>
      <c r="F668" s="1227">
        <v>533</v>
      </c>
      <c r="G668" s="1227" t="s">
        <v>106</v>
      </c>
      <c r="H668" s="1227" t="s">
        <v>106</v>
      </c>
      <c r="I668" s="947">
        <v>116.34</v>
      </c>
      <c r="J668" s="703">
        <f>(M668/I668)*100</f>
        <v>2.4067388688327314</v>
      </c>
      <c r="K668" s="950">
        <v>0.7</v>
      </c>
      <c r="L668" s="960">
        <v>4</v>
      </c>
      <c r="M668" s="694">
        <f>K668*L668</f>
        <v>2.8</v>
      </c>
      <c r="N668" s="943" t="s">
        <v>925</v>
      </c>
      <c r="O668" s="795">
        <v>0.6</v>
      </c>
      <c r="P668" s="660">
        <v>43363</v>
      </c>
      <c r="Q668" s="660">
        <v>43384</v>
      </c>
      <c r="R668" s="694">
        <f>(K668-O668)/O668*100</f>
        <v>16.666666666666664</v>
      </c>
      <c r="S668" s="759">
        <f>IF(INDEX(Historical!$D$7:$D$1439,MATCH(B668,Historical!$B$7:$B$1450,0))=0,"n/a",(INDEX(Historical!$C$7:$C$1439,MATCH(B668,Historical!$B$7:$B$1450,0))/INDEX(Historical!$D$7:$D$1439,MATCH(B668,Historical!$B$7:$B$1450,0))-1)*100)</f>
        <v>22.549019607843146</v>
      </c>
      <c r="T668" s="759">
        <f>IF(INDEX(Historical!$F$7:$F$1432,MATCH(B668,Historical!$B$7:$B$1450,0))=0,"n/a",((INDEX(Historical!$C$7:$C$1439,MATCH(B668,Historical!$B$7:$B$1450,0))/INDEX(Historical!$F$7:$F$1432,MATCH(B668,Historical!$B$7:$B$1450,0)))^(1/3)-1)*100)</f>
        <v>25.163185563879221</v>
      </c>
      <c r="U668" s="759">
        <f>IF(INDEX(Historical!$H$7:$H$1432,MATCH(B668,Historical!$B$7:$B$1450,0))=0,"n/a",((INDEX(Historical!$C$7:$C$1439,MATCH(B668,Historical!$B$7:$B$1450,0))/INDEX(Historical!$H$7:$H$1432,MATCH(B668,Historical!$B$7:$B$1450,0)))^(1/5)-1)*100)</f>
        <v>32.593438978292191</v>
      </c>
      <c r="V668" s="759">
        <f>IF(INDEX(Historical!$O$7:$O$1432,MATCH(B668,Historical!$B$7:$B$1450,0))=0,"n/a",((INDEX(Historical!$C$7:$C$1439,MATCH(B668,Historical!$B$7:$B$1450,0))/INDEX(Historical!$O$7:$O$1432,MATCH(B668,Historical!$B$7:$B$1450,0)))^(1/10)-1)*100)</f>
        <v>15.339715498651451</v>
      </c>
      <c r="W668" s="760">
        <f>IF(OR(U668&lt;=0,U668="n/a",V668&lt;=0,V668="n/a"),"n/a",U668/V668)</f>
        <v>2.1247746727217693</v>
      </c>
      <c r="X668" s="761">
        <f>IF(OR(AJ668&lt;=0,AJ668="n/a",U668&lt;=0,U668="n/a"),"n/a",U668/AJ668)</f>
        <v>1.0217378990060246</v>
      </c>
      <c r="Y668" s="717"/>
      <c r="Z668" s="703">
        <f>IF(OR(AC668&lt;0.01,AC668="n/a"),"n/a",M668/AC668*100)</f>
        <v>32</v>
      </c>
      <c r="AA668" s="959">
        <f>IF(OR(AC668&lt;0.01,AC668="n/a"),"n/a",I668/AC668)</f>
        <v>13.296000000000001</v>
      </c>
      <c r="AB668" s="960">
        <v>12</v>
      </c>
      <c r="AC668" s="938">
        <v>8.75</v>
      </c>
      <c r="AD668" s="938">
        <v>1.1000000000000001</v>
      </c>
      <c r="AE668" s="938">
        <v>2.44</v>
      </c>
      <c r="AF668" s="938">
        <v>2.15</v>
      </c>
      <c r="AG668" s="938">
        <v>16.3</v>
      </c>
      <c r="AH668" s="938">
        <v>13.600000000000001</v>
      </c>
      <c r="AI668" s="938">
        <v>11.29</v>
      </c>
      <c r="AJ668" s="938">
        <v>31.900000000000002</v>
      </c>
      <c r="AK668" s="938">
        <v>12.1</v>
      </c>
      <c r="AL668" s="951">
        <v>24120</v>
      </c>
      <c r="AM668" s="945">
        <v>10.5</v>
      </c>
      <c r="AN668" s="938">
        <v>0.88</v>
      </c>
      <c r="AO668" s="802">
        <f>IF(U668="n/a","n/a",IF(AA668&lt;0,"n/a",IF(AA668="n/a","n/a",J668+U668-AA668)))</f>
        <v>21.704177847124924</v>
      </c>
      <c r="AP668" s="803">
        <f>IF(U668="n/a","n/a",J668+U668)</f>
        <v>35.000177847124924</v>
      </c>
      <c r="AQ668" s="961">
        <f>IF(OR(AC668&lt;0.01,AF668="n/a"),"n/a",(I668/SQRT(22.5*AC668*(I668/AF668))-1)*100)</f>
        <v>12.716754152462473</v>
      </c>
      <c r="AR668" s="703">
        <f>INDEX(Historical!$C$7:$C$1439,MATCH(B668,Historical!$B$7:$B$1450,0))*IF(AH668="n/a",1.03,IF(AH668&lt;0,1.01,IF(AH668&gt;10,1.1,(1+AH668/100))))</f>
        <v>2.75</v>
      </c>
      <c r="AS668" s="959">
        <f>IF($AI668="n/a",1.03*AR668,IF($AI668&lt;0,1.01*AR668,IF($AI668&gt;10,1.1*AR668,(1+$AI668/100)*AR668)))</f>
        <v>3.0250000000000004</v>
      </c>
      <c r="AT668" s="959">
        <f>IF($AK668="n/a",1.03*AS668,IF($AK668&lt;0,1.01*AS668,IF($AK668&gt;10,1.1*AS668,(1+$AK668/100)*AS668)))</f>
        <v>3.3275000000000006</v>
      </c>
      <c r="AU668" s="959">
        <f>IF($AK668="n/a",1.03*AT668,IF($AK668&lt;0,1.01*AT668,IF($AK668&gt;10,1.1*AT668,(1+$AK668/100)*AT668)))</f>
        <v>3.6602500000000009</v>
      </c>
      <c r="AV668" s="959">
        <f>IF($AK668="n/a",1.03*AU668,IF($AK668&lt;0,1.01*AU668,IF($AK668&gt;10,1.1*AU668,(1+$AK668/100)*AU668)))</f>
        <v>4.0262750000000009</v>
      </c>
      <c r="AW668" s="703">
        <f>SUM(AR668:AV668)</f>
        <v>16.789025000000002</v>
      </c>
      <c r="AX668" s="810">
        <f>AW668/I668*100</f>
        <v>14.430999656180163</v>
      </c>
      <c r="AY668" s="1017">
        <v>1.34</v>
      </c>
      <c r="AZ668" s="945">
        <v>30.020000000000003</v>
      </c>
      <c r="BA668" s="945">
        <v>-12.920000000000002</v>
      </c>
      <c r="BB668" s="945">
        <v>-1.44</v>
      </c>
      <c r="BC668" s="945">
        <v>1.63</v>
      </c>
      <c r="BE668" s="666">
        <v>2011</v>
      </c>
      <c r="BF668" s="971">
        <f>IF(BE668&gt;2008,0,IF(BE668&gt;2001,1,IF(BE668&gt;1990,2,IF(BE668&gt;1980,3,IF(BE668&gt;1973,4,IF(BE668&gt;1970,5,IF(BE668&gt;1960,6,IF(BE668&gt;1958,7,IF(BE668&gt;1953,8,9)))))))))</f>
        <v>0</v>
      </c>
      <c r="BG668" s="955">
        <v>6.7</v>
      </c>
      <c r="BH668" s="937"/>
    </row>
    <row r="669" spans="1:60" ht="11.25" customHeight="1" x14ac:dyDescent="0.2">
      <c r="A669" s="944" t="s">
        <v>1165</v>
      </c>
      <c r="B669" s="948" t="s">
        <v>1166</v>
      </c>
      <c r="C669" s="1013" t="s">
        <v>108</v>
      </c>
      <c r="D669" s="1013" t="s">
        <v>118</v>
      </c>
      <c r="E669" s="792">
        <v>6</v>
      </c>
      <c r="F669" s="1227">
        <v>741</v>
      </c>
      <c r="G669" s="1227" t="s">
        <v>106</v>
      </c>
      <c r="H669" s="1227" t="s">
        <v>106</v>
      </c>
      <c r="I669" s="947">
        <v>246.64</v>
      </c>
      <c r="J669" s="703">
        <f>(M669/I669)*100</f>
        <v>2.2705157314304247</v>
      </c>
      <c r="K669" s="950">
        <v>1.4</v>
      </c>
      <c r="L669" s="960">
        <v>4</v>
      </c>
      <c r="M669" s="694">
        <f>K669*L669</f>
        <v>5.6</v>
      </c>
      <c r="N669" s="943" t="s">
        <v>263</v>
      </c>
      <c r="O669" s="795">
        <v>1.3</v>
      </c>
      <c r="P669" s="934">
        <v>43431</v>
      </c>
      <c r="Q669" s="934">
        <v>43446</v>
      </c>
      <c r="R669" s="694">
        <f>(K669-O669)/O669*100</f>
        <v>7.6923076923076819</v>
      </c>
      <c r="S669" s="759">
        <f>IF(INDEX(Historical!$D$7:$D$1439,MATCH(B669,Historical!$B$7:$B$1450,0))=0,"n/a",(INDEX(Historical!$C$7:$C$1439,MATCH(B669,Historical!$B$7:$B$1450,0))/INDEX(Historical!$D$7:$D$1439,MATCH(B669,Historical!$B$7:$B$1450,0))-1)*100)</f>
        <v>4.9504950495049549</v>
      </c>
      <c r="T669" s="759">
        <f>IF(INDEX(Historical!$F$7:$F$1432,MATCH(B669,Historical!$B$7:$B$1450,0))=0,"n/a",((INDEX(Historical!$C$7:$C$1439,MATCH(B669,Historical!$B$7:$B$1450,0))/INDEX(Historical!$F$7:$F$1432,MATCH(B669,Historical!$B$7:$B$1450,0)))^(1/3)-1)*100)</f>
        <v>9.8344617513870922</v>
      </c>
      <c r="U669" s="759">
        <f>IF(INDEX(Historical!$H$7:$H$1432,MATCH(B669,Historical!$B$7:$B$1450,0))=0,"n/a",((INDEX(Historical!$C$7:$C$1439,MATCH(B669,Historical!$B$7:$B$1450,0))/INDEX(Historical!$H$7:$H$1432,MATCH(B669,Historical!$B$7:$B$1450,0)))^(1/5)-1)*100)</f>
        <v>19.334591543070822</v>
      </c>
      <c r="V669" s="759">
        <f>IF(INDEX(Historical!$O$7:$O$1432,MATCH(B669,Historical!$B$7:$B$1450,0))=0,"n/a",((INDEX(Historical!$C$7:$C$1439,MATCH(B669,Historical!$B$7:$B$1450,0))/INDEX(Historical!$O$7:$O$1432,MATCH(B669,Historical!$B$7:$B$1450,0)))^(1/10)-1)*100)</f>
        <v>10.68721596482507</v>
      </c>
      <c r="W669" s="760">
        <f>IF(OR(U669&lt;=0,U669="n/a",V669&lt;=0,V669="n/a"),"n/a",U669/V669)</f>
        <v>1.8091326690418663</v>
      </c>
      <c r="X669" s="761" t="str">
        <f>IF(OR(AJ669&lt;=0,AJ669="n/a",U669&lt;=0,U669="n/a"),"n/a",U669/AJ669)</f>
        <v>n/a</v>
      </c>
      <c r="Y669" s="949" t="s">
        <v>477</v>
      </c>
      <c r="Z669" s="703">
        <f>IF(OR(AC669&lt;0.01,AC669="n/a"),"n/a",M669/AC669*100)</f>
        <v>95.400340715502551</v>
      </c>
      <c r="AA669" s="959">
        <f>IF(OR(AC669&lt;0.01,AC669="n/a"),"n/a",I669/AC669)</f>
        <v>42.017035775127766</v>
      </c>
      <c r="AB669" s="960">
        <v>12</v>
      </c>
      <c r="AC669" s="938">
        <v>5.87</v>
      </c>
      <c r="AD669" s="938">
        <v>0.56000000000000005</v>
      </c>
      <c r="AE669" s="938">
        <v>1.33</v>
      </c>
      <c r="AF669" s="938">
        <v>1.2</v>
      </c>
      <c r="AG669" s="938" t="s">
        <v>137</v>
      </c>
      <c r="AH669" s="938">
        <v>-78.100000000000009</v>
      </c>
      <c r="AI669" s="938">
        <v>2</v>
      </c>
      <c r="AJ669" s="938">
        <v>-36</v>
      </c>
      <c r="AK669" s="938">
        <v>76.58</v>
      </c>
      <c r="AL669" s="951">
        <v>10100</v>
      </c>
      <c r="AM669" s="945">
        <v>1.5</v>
      </c>
      <c r="AN669" s="938">
        <v>0.08</v>
      </c>
      <c r="AO669" s="802">
        <f>IF(U669="n/a","n/a",IF(AA669&lt;0,"n/a",IF(AA669="n/a","n/a",J669+U669-AA669)))</f>
        <v>-20.411928500626519</v>
      </c>
      <c r="AP669" s="803">
        <f>IF(U669="n/a","n/a",J669+U669)</f>
        <v>21.605107274501247</v>
      </c>
      <c r="AQ669" s="961">
        <f>IF(OR(AC669&lt;0.01,AF669="n/a"),"n/a",(I669/SQRT(22.5*AC669*(I669/AF669))-1)*100)</f>
        <v>49.696645743098777</v>
      </c>
      <c r="AR669" s="703">
        <f>INDEX(Historical!$C$7:$C$1439,MATCH(B669,Historical!$B$7:$B$1450,0))*IF(AH669="n/a",1.03,IF(AH669&lt;0,1.01,IF(AH669&gt;10,1.1,(1+AH669/100))))</f>
        <v>5.3529999999999998</v>
      </c>
      <c r="AS669" s="959">
        <f>IF($AI669="n/a",1.03*AR669,IF($AI669&lt;0,1.01*AR669,IF($AI669&gt;10,1.1*AR669,(1+$AI669/100)*AR669)))</f>
        <v>5.4600599999999995</v>
      </c>
      <c r="AT669" s="959">
        <f>IF($AK669="n/a",1.03*AS669,IF($AK669&lt;0,1.01*AS669,IF($AK669&gt;10,1.1*AS669,(1+$AK669/100)*AS669)))</f>
        <v>6.0060659999999997</v>
      </c>
      <c r="AU669" s="959">
        <f>IF($AK669="n/a",1.03*AT669,IF($AK669&lt;0,1.01*AT669,IF($AK669&gt;10,1.1*AT669,(1+$AK669/100)*AT669)))</f>
        <v>6.6066726000000005</v>
      </c>
      <c r="AV669" s="959">
        <f>IF($AK669="n/a",1.03*AU669,IF($AK669&lt;0,1.01*AU669,IF($AK669&gt;10,1.1*AU669,(1+$AK669/100)*AU669)))</f>
        <v>7.2673398600000008</v>
      </c>
      <c r="AW669" s="703">
        <f>SUM(AR669:AV669)</f>
        <v>30.69313846</v>
      </c>
      <c r="AX669" s="810">
        <f>AW669/I669*100</f>
        <v>12.444509592928966</v>
      </c>
      <c r="AY669" s="1017">
        <v>0.25</v>
      </c>
      <c r="AZ669" s="945">
        <v>22.650000000000002</v>
      </c>
      <c r="BA669" s="945">
        <v>-5.3199999999999994</v>
      </c>
      <c r="BB669" s="945">
        <v>-2.02</v>
      </c>
      <c r="BC669" s="945">
        <v>8.0299999999999994</v>
      </c>
      <c r="BE669" s="666">
        <v>2014</v>
      </c>
      <c r="BF669" s="971">
        <f>IF(BE669&gt;2008,0,IF(BE669&gt;2001,1,IF(BE669&gt;1990,2,IF(BE669&gt;1980,3,IF(BE669&gt;1973,4,IF(BE669&gt;1970,5,IF(BE669&gt;1960,6,IF(BE669&gt;1958,7,IF(BE669&gt;1953,8,9)))))))))</f>
        <v>0</v>
      </c>
      <c r="BG669" s="955" t="s">
        <v>137</v>
      </c>
      <c r="BH669" s="937"/>
    </row>
    <row r="670" spans="1:60" ht="11.25" customHeight="1" x14ac:dyDescent="0.2">
      <c r="A670" s="936" t="s">
        <v>1614</v>
      </c>
      <c r="B670" s="948" t="s">
        <v>1615</v>
      </c>
      <c r="C670" s="1013" t="s">
        <v>112</v>
      </c>
      <c r="D670" s="1013" t="s">
        <v>4388</v>
      </c>
      <c r="E670" s="792">
        <v>10</v>
      </c>
      <c r="F670" s="1227">
        <v>370</v>
      </c>
      <c r="G670" s="1227" t="s">
        <v>106</v>
      </c>
      <c r="H670" s="1227" t="s">
        <v>106</v>
      </c>
      <c r="I670" s="947">
        <v>17.600000000000001</v>
      </c>
      <c r="J670" s="703">
        <f>(M670/I670)*100</f>
        <v>3.1818181818181821</v>
      </c>
      <c r="K670" s="950">
        <v>0.14000000000000001</v>
      </c>
      <c r="L670" s="960">
        <v>4</v>
      </c>
      <c r="M670" s="694">
        <f>K670*L670</f>
        <v>0.56000000000000005</v>
      </c>
      <c r="N670" s="943" t="s">
        <v>712</v>
      </c>
      <c r="O670" s="795">
        <v>0.13</v>
      </c>
      <c r="P670" s="934">
        <v>43698</v>
      </c>
      <c r="Q670" s="934">
        <v>43727</v>
      </c>
      <c r="R670" s="694">
        <f>(K670-O670)/O670*100</f>
        <v>7.6923076923076987</v>
      </c>
      <c r="S670" s="759">
        <f>IF(INDEX(Historical!$D$7:$D$1439,MATCH(B670,Historical!$B$7:$B$1450,0))=0,"n/a",(INDEX(Historical!$C$7:$C$1439,MATCH(B670,Historical!$B$7:$B$1450,0))/INDEX(Historical!$D$7:$D$1439,MATCH(B670,Historical!$B$7:$B$1450,0))-1)*100)</f>
        <v>8.6956521739130608</v>
      </c>
      <c r="T670" s="759">
        <f>IF(INDEX(Historical!$F$7:$F$1432,MATCH(B670,Historical!$B$7:$B$1450,0))=0,"n/a",((INDEX(Historical!$C$7:$C$1439,MATCH(B670,Historical!$B$7:$B$1450,0))/INDEX(Historical!$F$7:$F$1432,MATCH(B670,Historical!$B$7:$B$1450,0)))^(1/3)-1)*100)</f>
        <v>11.57215834702825</v>
      </c>
      <c r="U670" s="759">
        <f>IF(INDEX(Historical!$H$7:$H$1432,MATCH(B670,Historical!$B$7:$B$1450,0))=0,"n/a",((INDEX(Historical!$C$7:$C$1439,MATCH(B670,Historical!$B$7:$B$1450,0))/INDEX(Historical!$H$7:$H$1432,MATCH(B670,Historical!$B$7:$B$1450,0)))^(1/5)-1)*100)</f>
        <v>13.972304907201583</v>
      </c>
      <c r="V670" s="759" t="str">
        <f>IF(INDEX(Historical!$O$7:$O$1432,MATCH(B670,Historical!$B$7:$B$1450,0))=0,"n/a",((INDEX(Historical!$C$7:$C$1439,MATCH(B670,Historical!$B$7:$B$1450,0))/INDEX(Historical!$O$7:$O$1432,MATCH(B670,Historical!$B$7:$B$1450,0)))^(1/10)-1)*100)</f>
        <v>n/a</v>
      </c>
      <c r="W670" s="760" t="str">
        <f>IF(OR(U670&lt;=0,U670="n/a",V670&lt;=0,V670="n/a"),"n/a",U670/V670)</f>
        <v>n/a</v>
      </c>
      <c r="X670" s="761">
        <f>IF(OR(AJ670&lt;=0,AJ670="n/a",U670&lt;=0,U670="n/a"),"n/a",U670/AJ670)</f>
        <v>0.9909436104398287</v>
      </c>
      <c r="Y670" s="717"/>
      <c r="Z670" s="703">
        <f>IF(OR(AC670&lt;0.01,AC670="n/a"),"n/a",M670/AC670*100)</f>
        <v>57.142857142857153</v>
      </c>
      <c r="AA670" s="959">
        <f>IF(OR(AC670&lt;0.01,AC670="n/a"),"n/a",I670/AC670)</f>
        <v>17.95918367346939</v>
      </c>
      <c r="AB670" s="960">
        <v>5</v>
      </c>
      <c r="AC670" s="938">
        <v>0.98</v>
      </c>
      <c r="AD670" s="938">
        <v>2.2400000000000002</v>
      </c>
      <c r="AE670" s="938">
        <v>0.76</v>
      </c>
      <c r="AF670" s="938">
        <v>1.92</v>
      </c>
      <c r="AG670" s="938">
        <v>11.3</v>
      </c>
      <c r="AH670" s="938">
        <v>69.199999999999989</v>
      </c>
      <c r="AI670" s="938">
        <v>6.22</v>
      </c>
      <c r="AJ670" s="938">
        <v>14.099999999999998</v>
      </c>
      <c r="AK670" s="938">
        <v>8</v>
      </c>
      <c r="AL670" s="951">
        <v>553.73</v>
      </c>
      <c r="AM670" s="945">
        <v>0.4</v>
      </c>
      <c r="AN670" s="938">
        <v>0.15</v>
      </c>
      <c r="AO670" s="802">
        <f>IF(U670="n/a","n/a",IF(AA670&lt;0,"n/a",IF(AA670="n/a","n/a",J670+U670-AA670)))</f>
        <v>-0.80506058444962392</v>
      </c>
      <c r="AP670" s="803">
        <f>IF(U670="n/a","n/a",J670+U670)</f>
        <v>17.154123089019766</v>
      </c>
      <c r="AQ670" s="961">
        <f>IF(OR(AC670&lt;0.01,AF670="n/a"),"n/a",(I670/SQRT(22.5*AC670*(I670/AF670))-1)*100)</f>
        <v>23.794870927786071</v>
      </c>
      <c r="AR670" s="703">
        <f>INDEX(Historical!$C$7:$C$1439,MATCH(B670,Historical!$B$7:$B$1450,0))*IF(AH670="n/a",1.03,IF(AH670&lt;0,1.01,IF(AH670&gt;10,1.1,(1+AH670/100))))</f>
        <v>0.55000000000000004</v>
      </c>
      <c r="AS670" s="959">
        <f>IF($AI670="n/a",1.03*AR670,IF($AI670&lt;0,1.01*AR670,IF($AI670&gt;10,1.1*AR670,(1+$AI670/100)*AR670)))</f>
        <v>0.58421000000000012</v>
      </c>
      <c r="AT670" s="959">
        <f>IF($AK670="n/a",1.03*AS670,IF($AK670&lt;0,1.01*AS670,IF($AK670&gt;10,1.1*AS670,(1+$AK670/100)*AS670)))</f>
        <v>0.63094680000000014</v>
      </c>
      <c r="AU670" s="959">
        <f>IF($AK670="n/a",1.03*AT670,IF($AK670&lt;0,1.01*AT670,IF($AK670&gt;10,1.1*AT670,(1+$AK670/100)*AT670)))</f>
        <v>0.68142254400000024</v>
      </c>
      <c r="AV670" s="959">
        <f>IF($AK670="n/a",1.03*AU670,IF($AK670&lt;0,1.01*AU670,IF($AK670&gt;10,1.1*AU670,(1+$AK670/100)*AU670)))</f>
        <v>0.73593634752000026</v>
      </c>
      <c r="AW670" s="703">
        <f>SUM(AR670:AV670)</f>
        <v>3.1825156915200008</v>
      </c>
      <c r="AX670" s="810">
        <f>AW670/I670*100</f>
        <v>18.082475520000003</v>
      </c>
      <c r="AY670" s="1017">
        <v>1.17</v>
      </c>
      <c r="AZ670" s="945">
        <v>38.36</v>
      </c>
      <c r="BA670" s="945">
        <v>-9.74</v>
      </c>
      <c r="BB670" s="945">
        <v>9.43</v>
      </c>
      <c r="BC670" s="945">
        <v>8.4599999999999991</v>
      </c>
      <c r="BE670" s="666">
        <v>2010</v>
      </c>
      <c r="BF670" s="971">
        <f>IF(BE670&gt;2008,0,IF(BE670&gt;2001,1,IF(BE670&gt;1990,2,IF(BE670&gt;1980,3,IF(BE670&gt;1973,4,IF(BE670&gt;1970,5,IF(BE670&gt;1960,6,IF(BE670&gt;1958,7,IF(BE670&gt;1953,8,9)))))))))</f>
        <v>0</v>
      </c>
      <c r="BG670" s="955">
        <v>7.3999999999999995</v>
      </c>
      <c r="BH670" s="937"/>
    </row>
    <row r="671" spans="1:60" ht="11.25" customHeight="1" x14ac:dyDescent="0.2">
      <c r="A671" s="944" t="s">
        <v>3908</v>
      </c>
      <c r="B671" s="948" t="s">
        <v>3909</v>
      </c>
      <c r="C671" s="1013" t="s">
        <v>4345</v>
      </c>
      <c r="D671" s="1013" t="s">
        <v>4346</v>
      </c>
      <c r="E671" s="792">
        <v>6</v>
      </c>
      <c r="F671" s="1227">
        <v>765</v>
      </c>
      <c r="G671" s="1171" t="s">
        <v>106</v>
      </c>
      <c r="H671" s="1171" t="s">
        <v>106</v>
      </c>
      <c r="I671" s="947">
        <v>66.7</v>
      </c>
      <c r="J671" s="703">
        <f>(M671/I671)*100</f>
        <v>3.5082458770614688</v>
      </c>
      <c r="K671" s="950">
        <v>0.58499999999999996</v>
      </c>
      <c r="L671" s="960">
        <v>4</v>
      </c>
      <c r="M671" s="694">
        <f>K671*L671</f>
        <v>2.34</v>
      </c>
      <c r="N671" s="943" t="s">
        <v>1002</v>
      </c>
      <c r="O671" s="795">
        <v>0.55500000000000005</v>
      </c>
      <c r="P671" s="934">
        <v>43518</v>
      </c>
      <c r="Q671" s="934">
        <v>43531</v>
      </c>
      <c r="R671" s="694">
        <f>(K671-O671)/O671*100</f>
        <v>5.4054054054053902</v>
      </c>
      <c r="S671" s="759">
        <f>IF(INDEX(Historical!$D$7:$D$1439,MATCH(B671,Historical!$B$7:$B$1450,0))=0,"n/a",(INDEX(Historical!$C$7:$C$1439,MATCH(B671,Historical!$B$7:$B$1450,0))/INDEX(Historical!$D$7:$D$1439,MATCH(B671,Historical!$B$7:$B$1450,0))-1)*100)</f>
        <v>5.7142857142857162</v>
      </c>
      <c r="T671" s="759">
        <f>IF(INDEX(Historical!$F$7:$F$1432,MATCH(B671,Historical!$B$7:$B$1450,0))=0,"n/a",((INDEX(Historical!$C$7:$C$1439,MATCH(B671,Historical!$B$7:$B$1450,0))/INDEX(Historical!$F$7:$F$1432,MATCH(B671,Historical!$B$7:$B$1450,0)))^(1/3)-1)*100)</f>
        <v>4.5964829148398945</v>
      </c>
      <c r="U671" s="759">
        <f>IF(INDEX(Historical!$H$7:$H$1432,MATCH(B671,Historical!$B$7:$B$1450,0))=0,"n/a",((INDEX(Historical!$C$7:$C$1439,MATCH(B671,Historical!$B$7:$B$1450,0))/INDEX(Historical!$H$7:$H$1432,MATCH(B671,Historical!$B$7:$B$1450,0)))^(1/5)-1)*100)</f>
        <v>3.7137289336648172</v>
      </c>
      <c r="V671" s="759">
        <f>IF(INDEX(Historical!$O$7:$O$1432,MATCH(B671,Historical!$B$7:$B$1450,0))=0,"n/a",((INDEX(Historical!$C$7:$C$1439,MATCH(B671,Historical!$B$7:$B$1450,0))/INDEX(Historical!$O$7:$O$1432,MATCH(B671,Historical!$B$7:$B$1450,0)))^(1/10)-1)*100)</f>
        <v>-2.6366523942927822</v>
      </c>
      <c r="W671" s="760" t="str">
        <f>IF(OR(U671&lt;=0,U671="n/a",V671&lt;=0,V671="n/a"),"n/a",U671/V671)</f>
        <v>n/a</v>
      </c>
      <c r="X671" s="761">
        <f>IF(OR(AJ671&lt;=0,AJ671="n/a",U671&lt;=0,U671="n/a"),"n/a",U671/AJ671)</f>
        <v>0.22783613089968202</v>
      </c>
      <c r="Y671" s="734"/>
      <c r="Z671" s="703">
        <f>IF(OR(AC671&lt;0.01,AC671="n/a"),"n/a",M671/AC671*100)</f>
        <v>137.64705882352942</v>
      </c>
      <c r="AA671" s="959">
        <f>IF(OR(AC671&lt;0.01,AC671="n/a"),"n/a",I671/AC671)</f>
        <v>39.235294117647058</v>
      </c>
      <c r="AB671" s="960">
        <v>12</v>
      </c>
      <c r="AC671" s="938">
        <v>1.7</v>
      </c>
      <c r="AD671" s="938">
        <v>4.34</v>
      </c>
      <c r="AE671" s="938">
        <v>9.91</v>
      </c>
      <c r="AF671" s="938">
        <v>1.76</v>
      </c>
      <c r="AG671" s="938">
        <v>4.5</v>
      </c>
      <c r="AH671" s="938">
        <v>56.000000000000007</v>
      </c>
      <c r="AI671" s="938">
        <v>-2.2399999999999998</v>
      </c>
      <c r="AJ671" s="938">
        <v>16.3</v>
      </c>
      <c r="AK671" s="938">
        <v>9.1</v>
      </c>
      <c r="AL671" s="951">
        <v>11200</v>
      </c>
      <c r="AM671" s="945">
        <v>0.70000000000000007</v>
      </c>
      <c r="AN671" s="938">
        <v>0.57999999999999996</v>
      </c>
      <c r="AO671" s="802">
        <f>IF(U671="n/a","n/a",IF(AA671&lt;0,"n/a",IF(AA671="n/a","n/a",J671+U671-AA671)))</f>
        <v>-32.013319306920771</v>
      </c>
      <c r="AP671" s="803">
        <f>IF(U671="n/a","n/a",J671+U671)</f>
        <v>7.2219748107262856</v>
      </c>
      <c r="AQ671" s="961">
        <f>IF(OR(AC671&lt;0.01,AF671="n/a"),"n/a",(I671/SQRT(22.5*AC671*(I671/AF671))-1)*100)</f>
        <v>75.187667814399447</v>
      </c>
      <c r="AR671" s="703">
        <f>INDEX(Historical!$C$7:$C$1439,MATCH(B671,Historical!$B$7:$B$1450,0))*IF(AH671="n/a",1.03,IF(AH671&lt;0,1.01,IF(AH671&gt;10,1.1,(1+AH671/100))))</f>
        <v>2.4420000000000006</v>
      </c>
      <c r="AS671" s="959">
        <f>IF($AI671="n/a",1.03*AR671,IF($AI671&lt;0,1.01*AR671,IF($AI671&gt;10,1.1*AR671,(1+$AI671/100)*AR671)))</f>
        <v>2.4664200000000007</v>
      </c>
      <c r="AT671" s="959">
        <f>IF($AK671="n/a",1.03*AS671,IF($AK671&lt;0,1.01*AS671,IF($AK671&gt;10,1.1*AS671,(1+$AK671/100)*AS671)))</f>
        <v>2.6908642200000008</v>
      </c>
      <c r="AU671" s="959">
        <f>IF($AK671="n/a",1.03*AT671,IF($AK671&lt;0,1.01*AT671,IF($AK671&gt;10,1.1*AT671,(1+$AK671/100)*AT671)))</f>
        <v>2.9357328640200007</v>
      </c>
      <c r="AV671" s="959">
        <f>IF($AK671="n/a",1.03*AU671,IF($AK671&lt;0,1.01*AU671,IF($AK671&gt;10,1.1*AU671,(1+$AK671/100)*AU671)))</f>
        <v>3.2028845546458204</v>
      </c>
      <c r="AW671" s="703">
        <f>SUM(AR671:AV671)</f>
        <v>13.737901638665823</v>
      </c>
      <c r="AX671" s="810">
        <f>AW671/I671*100</f>
        <v>20.596554180908281</v>
      </c>
      <c r="AY671" s="1017">
        <v>0.5</v>
      </c>
      <c r="AZ671" s="945">
        <v>20.18</v>
      </c>
      <c r="BA671" s="945">
        <v>-5.07</v>
      </c>
      <c r="BB671" s="945">
        <v>-0.97</v>
      </c>
      <c r="BC671" s="945">
        <v>2.83</v>
      </c>
      <c r="BE671" s="666">
        <v>2014</v>
      </c>
      <c r="BF671" s="971">
        <f>IF(BE671&gt;2008,0,IF(BE671&gt;2001,1,IF(BE671&gt;1990,2,IF(BE671&gt;1980,3,IF(BE671&gt;1973,4,IF(BE671&gt;1970,5,IF(BE671&gt;1960,6,IF(BE671&gt;1958,7,IF(BE671&gt;1953,8,9)))))))))</f>
        <v>0</v>
      </c>
      <c r="BG671" s="955">
        <v>2.6</v>
      </c>
      <c r="BH671" s="937"/>
    </row>
    <row r="672" spans="1:60" ht="11.25" customHeight="1" x14ac:dyDescent="0.2">
      <c r="A672" s="954" t="s">
        <v>4133</v>
      </c>
      <c r="B672" s="948" t="s">
        <v>4134</v>
      </c>
      <c r="C672" s="1013" t="s">
        <v>4345</v>
      </c>
      <c r="D672" s="1013" t="s">
        <v>4346</v>
      </c>
      <c r="E672" s="792">
        <v>6</v>
      </c>
      <c r="F672" s="1227">
        <v>784</v>
      </c>
      <c r="G672" s="1204" t="s">
        <v>106</v>
      </c>
      <c r="H672" s="1204" t="s">
        <v>106</v>
      </c>
      <c r="I672" s="947">
        <v>41.4</v>
      </c>
      <c r="J672" s="703">
        <f>(M672/I672)*100</f>
        <v>1.7874396135265702</v>
      </c>
      <c r="K672" s="950">
        <v>0.185</v>
      </c>
      <c r="L672" s="960">
        <v>4</v>
      </c>
      <c r="M672" s="694">
        <f>K672*L672</f>
        <v>0.74</v>
      </c>
      <c r="N672" s="943" t="s">
        <v>493</v>
      </c>
      <c r="O672" s="795">
        <v>0.16</v>
      </c>
      <c r="P672" s="934">
        <v>43552</v>
      </c>
      <c r="Q672" s="934">
        <v>43570</v>
      </c>
      <c r="R672" s="694">
        <f>(K672-O672)/O672*100</f>
        <v>15.624999999999996</v>
      </c>
      <c r="S672" s="759">
        <f>IF(INDEX(Historical!$D$7:$D$1439,MATCH(B672,Historical!$B$7:$B$1450,0))=0,"n/a",(INDEX(Historical!$C$7:$C$1439,MATCH(B672,Historical!$B$7:$B$1450,0))/INDEX(Historical!$D$7:$D$1439,MATCH(B672,Historical!$B$7:$B$1450,0))-1)*100)</f>
        <v>7.7586206896551824</v>
      </c>
      <c r="T672" s="759">
        <f>IF(INDEX(Historical!$F$7:$F$1432,MATCH(B672,Historical!$B$7:$B$1450,0))=0,"n/a",((INDEX(Historical!$C$7:$C$1439,MATCH(B672,Historical!$B$7:$B$1450,0))/INDEX(Historical!$F$7:$F$1432,MATCH(B672,Historical!$B$7:$B$1450,0)))^(1/3)-1)*100)</f>
        <v>7.0130183618327457</v>
      </c>
      <c r="U672" s="759">
        <f>IF(INDEX(Historical!$H$7:$H$1432,MATCH(B672,Historical!$B$7:$B$1450,0))=0,"n/a",((INDEX(Historical!$C$7:$C$1439,MATCH(B672,Historical!$B$7:$B$1450,0))/INDEX(Historical!$H$7:$H$1432,MATCH(B672,Historical!$B$7:$B$1450,0)))^(1/5)-1)*100)</f>
        <v>24.374728155491532</v>
      </c>
      <c r="V672" s="759" t="str">
        <f>IF(INDEX(Historical!$O$7:$O$1432,MATCH(B672,Historical!$B$7:$B$1450,0))=0,"n/a",((INDEX(Historical!$C$7:$C$1439,MATCH(B672,Historical!$B$7:$B$1450,0))/INDEX(Historical!$O$7:$O$1432,MATCH(B672,Historical!$B$7:$B$1450,0)))^(1/10)-1)*100)</f>
        <v>n/a</v>
      </c>
      <c r="W672" s="760" t="str">
        <f>IF(OR(U672&lt;=0,U672="n/a",V672&lt;=0,V672="n/a"),"n/a",U672/V672)</f>
        <v>n/a</v>
      </c>
      <c r="X672" s="761">
        <f>IF(OR(AJ672&lt;=0,AJ672="n/a",U672&lt;=0,U672="n/a"),"n/a",U672/AJ672)</f>
        <v>0.94843300215920356</v>
      </c>
      <c r="Y672" s="949"/>
      <c r="Z672" s="703">
        <f>IF(OR(AC672&lt;0.01,AC672="n/a"),"n/a",M672/AC672*100)</f>
        <v>217.64705882352939</v>
      </c>
      <c r="AA672" s="959">
        <f>IF(OR(AC672&lt;0.01,AC672="n/a"),"n/a",I672/AC672)</f>
        <v>121.76470588235293</v>
      </c>
      <c r="AB672" s="960">
        <v>12</v>
      </c>
      <c r="AC672" s="938">
        <v>0.34</v>
      </c>
      <c r="AD672" s="938">
        <v>12.12</v>
      </c>
      <c r="AE672" s="938">
        <v>19.29</v>
      </c>
      <c r="AF672" s="938">
        <v>2.1</v>
      </c>
      <c r="AG672" s="938">
        <v>1.9</v>
      </c>
      <c r="AH672" s="938">
        <v>-13.900000000000002</v>
      </c>
      <c r="AI672" s="938">
        <v>46.64</v>
      </c>
      <c r="AJ672" s="938">
        <v>25.7</v>
      </c>
      <c r="AK672" s="938">
        <v>10</v>
      </c>
      <c r="AL672" s="951">
        <v>4330</v>
      </c>
      <c r="AM672" s="945">
        <v>0.2</v>
      </c>
      <c r="AN672" s="938">
        <v>0.39</v>
      </c>
      <c r="AO672" s="802">
        <f>IF(U672="n/a","n/a",IF(AA672&lt;0,"n/a",IF(AA672="n/a","n/a",J672+U672-AA672)))</f>
        <v>-95.60253811333483</v>
      </c>
      <c r="AP672" s="803">
        <f>IF(U672="n/a","n/a",J672+U672)</f>
        <v>26.162167769018101</v>
      </c>
      <c r="AQ672" s="961">
        <f>IF(OR(AC672&lt;0.01,AF672="n/a"),"n/a",(I672/SQRT(22.5*AC672*(I672/AF672))-1)*100)</f>
        <v>237.11579438455482</v>
      </c>
      <c r="AR672" s="703">
        <f>INDEX(Historical!$C$7:$C$1439,MATCH(B672,Historical!$B$7:$B$1450,0))*IF(AH672="n/a",1.03,IF(AH672&lt;0,1.01,IF(AH672&gt;10,1.1,(1+AH672/100))))</f>
        <v>0.63124999999999998</v>
      </c>
      <c r="AS672" s="959">
        <f>IF($AI672="n/a",1.03*AR672,IF($AI672&lt;0,1.01*AR672,IF($AI672&gt;10,1.1*AR672,(1+$AI672/100)*AR672)))</f>
        <v>0.69437500000000008</v>
      </c>
      <c r="AT672" s="959">
        <f>IF($AK672="n/a",1.03*AS672,IF($AK672&lt;0,1.01*AS672,IF($AK672&gt;10,1.1*AS672,(1+$AK672/100)*AS672)))</f>
        <v>0.76381250000000012</v>
      </c>
      <c r="AU672" s="959">
        <f>IF($AK672="n/a",1.03*AT672,IF($AK672&lt;0,1.01*AT672,IF($AK672&gt;10,1.1*AT672,(1+$AK672/100)*AT672)))</f>
        <v>0.84019375000000018</v>
      </c>
      <c r="AV672" s="959">
        <f>IF($AK672="n/a",1.03*AU672,IF($AK672&lt;0,1.01*AU672,IF($AK672&gt;10,1.1*AU672,(1+$AK672/100)*AU672)))</f>
        <v>0.9242131250000003</v>
      </c>
      <c r="AW672" s="703">
        <f>SUM(AR672:AV672)</f>
        <v>3.8538443750000004</v>
      </c>
      <c r="AX672" s="810">
        <f>AW672/I672*100</f>
        <v>9.3088028381642527</v>
      </c>
      <c r="AY672" s="1017">
        <v>0.85</v>
      </c>
      <c r="AZ672" s="945">
        <v>46.96</v>
      </c>
      <c r="BA672" s="945">
        <v>-2.31</v>
      </c>
      <c r="BB672" s="945">
        <v>2.93</v>
      </c>
      <c r="BC672" s="945">
        <v>17.16</v>
      </c>
      <c r="BE672" s="666">
        <v>2014</v>
      </c>
      <c r="BF672" s="971">
        <f>IF(BE672&gt;2008,0,IF(BE672&gt;2001,1,IF(BE672&gt;1990,2,IF(BE672&gt;1980,3,IF(BE672&gt;1973,4,IF(BE672&gt;1970,5,IF(BE672&gt;1960,6,IF(BE672&gt;1958,7,IF(BE672&gt;1953,8,9)))))))))</f>
        <v>0</v>
      </c>
      <c r="BG672" s="955">
        <v>1.0999999999999999</v>
      </c>
      <c r="BH672" s="937"/>
    </row>
    <row r="673" spans="1:60" s="838" customFormat="1" ht="11.25" customHeight="1" x14ac:dyDescent="0.2">
      <c r="A673" s="817" t="s">
        <v>1606</v>
      </c>
      <c r="B673" s="846" t="s">
        <v>1607</v>
      </c>
      <c r="C673" s="1013" t="s">
        <v>108</v>
      </c>
      <c r="D673" s="1013" t="s">
        <v>4365</v>
      </c>
      <c r="E673" s="818">
        <v>7</v>
      </c>
      <c r="F673" s="1227">
        <v>712</v>
      </c>
      <c r="G673" s="1236" t="s">
        <v>115</v>
      </c>
      <c r="H673" s="1236" t="s">
        <v>115</v>
      </c>
      <c r="I673" s="819">
        <v>15.93</v>
      </c>
      <c r="J673" s="820">
        <f>(M673/I673)*100</f>
        <v>3.8920276208411804</v>
      </c>
      <c r="K673" s="821">
        <v>0.155</v>
      </c>
      <c r="L673" s="822">
        <v>4</v>
      </c>
      <c r="M673" s="823">
        <f>K673*L673</f>
        <v>0.62</v>
      </c>
      <c r="N673" s="824" t="s">
        <v>152</v>
      </c>
      <c r="O673" s="825">
        <v>0.14000000000000001</v>
      </c>
      <c r="P673" s="826">
        <v>43713</v>
      </c>
      <c r="Q673" s="826">
        <v>43739</v>
      </c>
      <c r="R673" s="823">
        <f>(K673-O673)/O673*100</f>
        <v>10.714285714285703</v>
      </c>
      <c r="S673" s="759">
        <f>IF(INDEX(Historical!$D$7:$D$1439,MATCH(B673,Historical!$B$7:$B$1450,0))=0,"n/a",(INDEX(Historical!$C$7:$C$1439,MATCH(B673,Historical!$B$7:$B$1450,0))/INDEX(Historical!$D$7:$D$1439,MATCH(B673,Historical!$B$7:$B$1450,0))-1)*100)</f>
        <v>30.15873015873014</v>
      </c>
      <c r="T673" s="759">
        <f>IF(INDEX(Historical!$F$7:$F$1432,MATCH(B673,Historical!$B$7:$B$1450,0))=0,"n/a",((INDEX(Historical!$C$7:$C$1439,MATCH(B673,Historical!$B$7:$B$1450,0))/INDEX(Historical!$F$7:$F$1432,MATCH(B673,Historical!$B$7:$B$1450,0)))^(1/3)-1)*100)</f>
        <v>23.06098642720351</v>
      </c>
      <c r="U673" s="759">
        <f>IF(INDEX(Historical!$H$7:$H$1432,MATCH(B673,Historical!$B$7:$B$1450,0))=0,"n/a",((INDEX(Historical!$C$7:$C$1439,MATCH(B673,Historical!$B$7:$B$1450,0))/INDEX(Historical!$H$7:$H$1432,MATCH(B673,Historical!$B$7:$B$1450,0)))^(1/5)-1)*100)</f>
        <v>38.656034031107048</v>
      </c>
      <c r="V673" s="759">
        <f>IF(INDEX(Historical!$O$7:$O$1432,MATCH(B673,Historical!$B$7:$B$1450,0))=0,"n/a",((INDEX(Historical!$C$7:$C$1439,MATCH(B673,Historical!$B$7:$B$1450,0))/INDEX(Historical!$O$7:$O$1432,MATCH(B673,Historical!$B$7:$B$1450,0)))^(1/10)-1)*100)</f>
        <v>-10.476672292265354</v>
      </c>
      <c r="W673" s="827" t="str">
        <f>IF(OR(U673&lt;=0,U673="n/a",V673&lt;=0,V673="n/a"),"n/a",U673/V673)</f>
        <v>n/a</v>
      </c>
      <c r="X673" s="828">
        <f>IF(OR(AJ673&lt;=0,AJ673="n/a",U673&lt;=0,U673="n/a"),"n/a",U673/AJ673)</f>
        <v>3.2484062211014328</v>
      </c>
      <c r="Y673" s="839"/>
      <c r="Z673" s="820">
        <f>IF(OR(AC673&lt;0.01,AC673="n/a"),"n/a",M673/AC673*100)</f>
        <v>44.285714285714292</v>
      </c>
      <c r="AA673" s="830">
        <f>IF(OR(AC673&lt;0.01,AC673="n/a"),"n/a",I673/AC673)</f>
        <v>11.37857142857143</v>
      </c>
      <c r="AB673" s="822">
        <v>12</v>
      </c>
      <c r="AC673" s="831">
        <v>1.4</v>
      </c>
      <c r="AD673" s="831">
        <v>1.18</v>
      </c>
      <c r="AE673" s="831">
        <v>3.52</v>
      </c>
      <c r="AF673" s="831">
        <v>1.1100000000000001</v>
      </c>
      <c r="AG673" s="831">
        <v>11.700000000000001</v>
      </c>
      <c r="AH673" s="831">
        <v>28.799999999999997</v>
      </c>
      <c r="AI673" s="831">
        <v>7.6499999999999995</v>
      </c>
      <c r="AJ673" s="831">
        <v>11.899999999999999</v>
      </c>
      <c r="AK673" s="831">
        <v>9.75</v>
      </c>
      <c r="AL673" s="832">
        <v>16350.000000000002</v>
      </c>
      <c r="AM673" s="833">
        <v>0.3</v>
      </c>
      <c r="AN673" s="831">
        <v>0.41</v>
      </c>
      <c r="AO673" s="834">
        <f>IF(U673="n/a","n/a",IF(AA673&lt;0,"n/a",IF(AA673="n/a","n/a",J673+U673-AA673)))</f>
        <v>31.169490223376801</v>
      </c>
      <c r="AP673" s="835">
        <f>IF(U673="n/a","n/a",J673+U673)</f>
        <v>42.548061651948231</v>
      </c>
      <c r="AQ673" s="836">
        <f>IF(OR(AC673&lt;0.01,AF673="n/a"),"n/a",(I673/SQRT(22.5*AC673*(I673/AF673))-1)*100)</f>
        <v>-25.077182571471766</v>
      </c>
      <c r="AR673" s="703">
        <f>INDEX(Historical!$C$7:$C$1439,MATCH(B673,Historical!$B$7:$B$1450,0))*IF(AH673="n/a",1.03,IF(AH673&lt;0,1.01,IF(AH673&gt;10,1.1,(1+AH673/100))))</f>
        <v>0.45100000000000001</v>
      </c>
      <c r="AS673" s="830">
        <f>IF($AI673="n/a",1.03*AR673,IF($AI673&lt;0,1.01*AR673,IF($AI673&gt;10,1.1*AR673,(1+$AI673/100)*AR673)))</f>
        <v>0.48550150000000003</v>
      </c>
      <c r="AT673" s="830">
        <f>IF($AK673="n/a",1.03*AS673,IF($AK673&lt;0,1.01*AS673,IF($AK673&gt;10,1.1*AS673,(1+$AK673/100)*AS673)))</f>
        <v>0.53283789625</v>
      </c>
      <c r="AU673" s="830">
        <f>IF($AK673="n/a",1.03*AT673,IF($AK673&lt;0,1.01*AT673,IF($AK673&gt;10,1.1*AT673,(1+$AK673/100)*AT673)))</f>
        <v>0.58478959113437501</v>
      </c>
      <c r="AV673" s="830">
        <f>IF($AK673="n/a",1.03*AU673,IF($AK673&lt;0,1.01*AU673,IF($AK673&gt;10,1.1*AU673,(1+$AK673/100)*AU673)))</f>
        <v>0.6418065762699765</v>
      </c>
      <c r="AW673" s="820">
        <f>SUM(AR673:AV673)</f>
        <v>2.6959355636543516</v>
      </c>
      <c r="AX673" s="837">
        <f>AW673/I673*100</f>
        <v>16.923638189920602</v>
      </c>
      <c r="AY673" s="1018">
        <v>1.5</v>
      </c>
      <c r="AZ673" s="833">
        <v>28.57</v>
      </c>
      <c r="BA673" s="833">
        <v>-20.309999999999999</v>
      </c>
      <c r="BB673" s="833">
        <v>8.1199999999999992</v>
      </c>
      <c r="BC673" s="833">
        <v>4.45</v>
      </c>
      <c r="BD673" s="985"/>
      <c r="BE673" s="666">
        <v>2013</v>
      </c>
      <c r="BF673" s="971">
        <f>IF(BE673&gt;2008,0,IF(BE673&gt;2001,1,IF(BE673&gt;1990,2,IF(BE673&gt;1980,3,IF(BE673&gt;1973,4,IF(BE673&gt;1970,5,IF(BE673&gt;1960,6,IF(BE673&gt;1958,7,IF(BE673&gt;1953,8,9)))))))))</f>
        <v>0</v>
      </c>
      <c r="BG673" s="892">
        <v>1.3</v>
      </c>
    </row>
    <row r="674" spans="1:60" ht="11.25" customHeight="1" x14ac:dyDescent="0.2">
      <c r="A674" s="936" t="s">
        <v>1608</v>
      </c>
      <c r="B674" s="948" t="s">
        <v>1609</v>
      </c>
      <c r="C674" s="1013" t="s">
        <v>108</v>
      </c>
      <c r="D674" s="1013" t="s">
        <v>118</v>
      </c>
      <c r="E674" s="792">
        <v>11</v>
      </c>
      <c r="F674" s="1227">
        <v>317</v>
      </c>
      <c r="G674" s="1227" t="s">
        <v>106</v>
      </c>
      <c r="H674" s="1227" t="s">
        <v>106</v>
      </c>
      <c r="I674" s="947">
        <v>155.91999999999999</v>
      </c>
      <c r="J674" s="703">
        <f>(M674/I674)*100</f>
        <v>1.7957927142124166</v>
      </c>
      <c r="K674" s="950">
        <v>0.7</v>
      </c>
      <c r="L674" s="960">
        <v>4</v>
      </c>
      <c r="M674" s="694">
        <f>K674*L674</f>
        <v>2.8</v>
      </c>
      <c r="N674" s="943" t="s">
        <v>803</v>
      </c>
      <c r="O674" s="795">
        <v>0.6</v>
      </c>
      <c r="P674" s="934">
        <v>43684</v>
      </c>
      <c r="Q674" s="934">
        <v>43706</v>
      </c>
      <c r="R674" s="694">
        <f>(K674-O674)/O674*100</f>
        <v>16.666666666666664</v>
      </c>
      <c r="S674" s="759">
        <f>IF(INDEX(Historical!$D$7:$D$1439,MATCH(B674,Historical!$B$7:$B$1450,0))=0,"n/a",(INDEX(Historical!$C$7:$C$1439,MATCH(B674,Historical!$B$7:$B$1450,0))/INDEX(Historical!$D$7:$D$1439,MATCH(B674,Historical!$B$7:$B$1450,0))-1)*100)</f>
        <v>20.879120879120894</v>
      </c>
      <c r="T674" s="759">
        <f>IF(INDEX(Historical!$F$7:$F$1432,MATCH(B674,Historical!$B$7:$B$1450,0))=0,"n/a",((INDEX(Historical!$C$7:$C$1439,MATCH(B674,Historical!$B$7:$B$1450,0))/INDEX(Historical!$F$7:$F$1432,MATCH(B674,Historical!$B$7:$B$1450,0)))^(1/3)-1)*100)</f>
        <v>16.260329205681458</v>
      </c>
      <c r="U674" s="759">
        <f>IF(INDEX(Historical!$H$7:$H$1432,MATCH(B674,Historical!$B$7:$B$1450,0))=0,"n/a",((INDEX(Historical!$C$7:$C$1439,MATCH(B674,Historical!$B$7:$B$1450,0))/INDEX(Historical!$H$7:$H$1432,MATCH(B674,Historical!$B$7:$B$1450,0)))^(1/5)-1)*100)</f>
        <v>15.292162467409565</v>
      </c>
      <c r="V674" s="759">
        <f>IF(INDEX(Historical!$O$7:$O$1432,MATCH(B674,Historical!$B$7:$B$1450,0))=0,"n/a",((INDEX(Historical!$C$7:$C$1439,MATCH(B674,Historical!$B$7:$B$1450,0))/INDEX(Historical!$O$7:$O$1432,MATCH(B674,Historical!$B$7:$B$1450,0)))^(1/10)-1)*100)</f>
        <v>37.663249629231728</v>
      </c>
      <c r="W674" s="760">
        <f>IF(OR(U674&lt;=0,U674="n/a",V674&lt;=0,V674="n/a"),"n/a",U674/V674)</f>
        <v>0.40602344773619314</v>
      </c>
      <c r="X674" s="761">
        <f>IF(OR(AJ674&lt;=0,AJ674="n/a",U674&lt;=0,U674="n/a"),"n/a",U674/AJ674)</f>
        <v>1.3070224331119284</v>
      </c>
      <c r="Y674" s="949"/>
      <c r="Z674" s="703">
        <f>IF(OR(AC674&lt;0.01,AC674="n/a"),"n/a",M674/AC674*100)</f>
        <v>25.044722719141323</v>
      </c>
      <c r="AA674" s="959">
        <f>IF(OR(AC674&lt;0.01,AC674="n/a"),"n/a",I674/AC674)</f>
        <v>13.94633273703041</v>
      </c>
      <c r="AB674" s="960">
        <v>12</v>
      </c>
      <c r="AC674" s="938">
        <v>11.18</v>
      </c>
      <c r="AD674" s="938">
        <v>1.35</v>
      </c>
      <c r="AE674" s="938">
        <v>0.73</v>
      </c>
      <c r="AF674" s="938">
        <v>1</v>
      </c>
      <c r="AG674" s="938">
        <v>8.9</v>
      </c>
      <c r="AH674" s="938">
        <v>-16.3</v>
      </c>
      <c r="AI674" s="938">
        <v>7.8100000000000005</v>
      </c>
      <c r="AJ674" s="938">
        <v>11.700000000000001</v>
      </c>
      <c r="AK674" s="938">
        <v>10.220000000000001</v>
      </c>
      <c r="AL674" s="951">
        <v>9640</v>
      </c>
      <c r="AM674" s="945">
        <v>0.4</v>
      </c>
      <c r="AN674" s="938">
        <v>0.36</v>
      </c>
      <c r="AO674" s="802">
        <f>IF(U674="n/a","n/a",IF(AA674&lt;0,"n/a",IF(AA674="n/a","n/a",J674+U674-AA674)))</f>
        <v>3.1416224445915724</v>
      </c>
      <c r="AP674" s="803">
        <f>IF(U674="n/a","n/a",J674+U674)</f>
        <v>17.087955181621982</v>
      </c>
      <c r="AQ674" s="961">
        <f>IF(OR(AC674&lt;0.01,AF674="n/a"),"n/a",(I674/SQRT(22.5*AC674*(I674/AF674))-1)*100)</f>
        <v>-21.270271781576366</v>
      </c>
      <c r="AR674" s="703">
        <f>INDEX(Historical!$C$7:$C$1439,MATCH(B674,Historical!$B$7:$B$1450,0))*IF(AH674="n/a",1.03,IF(AH674&lt;0,1.01,IF(AH674&gt;10,1.1,(1+AH674/100))))</f>
        <v>2.2220000000000004</v>
      </c>
      <c r="AS674" s="959">
        <f>IF($AI674="n/a",1.03*AR674,IF($AI674&lt;0,1.01*AR674,IF($AI674&gt;10,1.1*AR674,(1+$AI674/100)*AR674)))</f>
        <v>2.3955382000000007</v>
      </c>
      <c r="AT674" s="959">
        <f>IF($AK674="n/a",1.03*AS674,IF($AK674&lt;0,1.01*AS674,IF($AK674&gt;10,1.1*AS674,(1+$AK674/100)*AS674)))</f>
        <v>2.635092020000001</v>
      </c>
      <c r="AU674" s="959">
        <f>IF($AK674="n/a",1.03*AT674,IF($AK674&lt;0,1.01*AT674,IF($AK674&gt;10,1.1*AT674,(1+$AK674/100)*AT674)))</f>
        <v>2.8986012220000013</v>
      </c>
      <c r="AV674" s="959">
        <f>IF($AK674="n/a",1.03*AU674,IF($AK674&lt;0,1.01*AU674,IF($AK674&gt;10,1.1*AU674,(1+$AK674/100)*AU674)))</f>
        <v>3.1884613442000016</v>
      </c>
      <c r="AW674" s="703">
        <f>SUM(AR674:AV674)</f>
        <v>13.339692786200006</v>
      </c>
      <c r="AX674" s="810">
        <f>AW674/I674*100</f>
        <v>8.5554725411749661</v>
      </c>
      <c r="AY674" s="1017">
        <v>0.66</v>
      </c>
      <c r="AZ674" s="945">
        <v>21.959999999999997</v>
      </c>
      <c r="BA674" s="945">
        <v>-4.6100000000000003</v>
      </c>
      <c r="BB674" s="945">
        <v>1.0699999999999998</v>
      </c>
      <c r="BC674" s="945">
        <v>6.39</v>
      </c>
      <c r="BE674" s="666">
        <v>2009</v>
      </c>
      <c r="BF674" s="971">
        <f>IF(BE674&gt;2008,0,IF(BE674&gt;2001,1,IF(BE674&gt;1990,2,IF(BE674&gt;1980,3,IF(BE674&gt;1973,4,IF(BE674&gt;1970,5,IF(BE674&gt;1960,6,IF(BE674&gt;1958,7,IF(BE674&gt;1953,8,9)))))))))</f>
        <v>0</v>
      </c>
      <c r="BG674" s="955">
        <v>1.2</v>
      </c>
      <c r="BH674" s="937"/>
    </row>
    <row r="675" spans="1:60" ht="11.25" customHeight="1" x14ac:dyDescent="0.2">
      <c r="A675" s="944" t="s">
        <v>768</v>
      </c>
      <c r="B675" s="948" t="s">
        <v>769</v>
      </c>
      <c r="C675" s="1013" t="s">
        <v>131</v>
      </c>
      <c r="D675" s="1013" t="s">
        <v>4366</v>
      </c>
      <c r="E675" s="792">
        <v>16</v>
      </c>
      <c r="F675" s="1227">
        <v>223</v>
      </c>
      <c r="G675" s="1168" t="s">
        <v>37</v>
      </c>
      <c r="H675" s="1168" t="s">
        <v>37</v>
      </c>
      <c r="I675" s="947">
        <v>28.78</v>
      </c>
      <c r="J675" s="703">
        <f>(M675/I675)*100</f>
        <v>2.293259207783183</v>
      </c>
      <c r="K675" s="950">
        <v>0.16500000000000001</v>
      </c>
      <c r="L675" s="960">
        <v>4</v>
      </c>
      <c r="M675" s="694">
        <f>K675*L675</f>
        <v>0.66</v>
      </c>
      <c r="N675" s="943" t="s">
        <v>140</v>
      </c>
      <c r="O675" s="795">
        <v>0.155</v>
      </c>
      <c r="P675" s="934">
        <v>43479</v>
      </c>
      <c r="Q675" s="934">
        <v>43497</v>
      </c>
      <c r="R675" s="694">
        <f>(K675-O675)/O675*100</f>
        <v>6.4516129032258114</v>
      </c>
      <c r="S675" s="759">
        <f>IF(INDEX(Historical!$D$7:$D$1439,MATCH(B675,Historical!$B$7:$B$1450,0))=0,"n/a",(INDEX(Historical!$C$7:$C$1439,MATCH(B675,Historical!$B$7:$B$1450,0))/INDEX(Historical!$D$7:$D$1439,MATCH(B675,Historical!$B$7:$B$1450,0))-1)*100)</f>
        <v>6.8965517241379448</v>
      </c>
      <c r="T675" s="759">
        <f>IF(INDEX(Historical!$F$7:$F$1432,MATCH(B675,Historical!$B$7:$B$1450,0))=0,"n/a",((INDEX(Historical!$C$7:$C$1439,MATCH(B675,Historical!$B$7:$B$1450,0))/INDEX(Historical!$F$7:$F$1432,MATCH(B675,Historical!$B$7:$B$1450,0)))^(1/3)-1)*100)</f>
        <v>6.4953735209395624</v>
      </c>
      <c r="U675" s="759">
        <f>IF(INDEX(Historical!$H$7:$H$1432,MATCH(B675,Historical!$B$7:$B$1450,0))=0,"n/a",((INDEX(Historical!$C$7:$C$1439,MATCH(B675,Historical!$B$7:$B$1450,0))/INDEX(Historical!$H$7:$H$1432,MATCH(B675,Historical!$B$7:$B$1450,0)))^(1/5)-1)*100)</f>
        <v>5.2519353814266312</v>
      </c>
      <c r="V675" s="759">
        <f>IF(INDEX(Historical!$O$7:$O$1432,MATCH(B675,Historical!$B$7:$B$1450,0))=0,"n/a",((INDEX(Historical!$C$7:$C$1439,MATCH(B675,Historical!$B$7:$B$1450,0))/INDEX(Historical!$O$7:$O$1432,MATCH(B675,Historical!$B$7:$B$1450,0)))^(1/10)-1)*100)</f>
        <v>4.0543625739051459</v>
      </c>
      <c r="W675" s="760">
        <f>IF(OR(U675&lt;=0,U675="n/a",V675&lt;=0,V675="n/a"),"n/a",U675/V675)</f>
        <v>1.2953788137324846</v>
      </c>
      <c r="X675" s="761">
        <f>IF(OR(AJ675&lt;=0,AJ675="n/a",U675&lt;=0,U675="n/a"),"n/a",U675/AJ675)</f>
        <v>0.55871652993900334</v>
      </c>
      <c r="Y675" s="721"/>
      <c r="Z675" s="703">
        <f>IF(OR(AC675&lt;0.01,AC675="n/a"),"n/a",M675/AC675*100)</f>
        <v>60</v>
      </c>
      <c r="AA675" s="959">
        <f>IF(OR(AC675&lt;0.01,AC675="n/a"),"n/a",I675/AC675)</f>
        <v>26.163636363636364</v>
      </c>
      <c r="AB675" s="960">
        <v>9</v>
      </c>
      <c r="AC675" s="938">
        <v>1.1000000000000001</v>
      </c>
      <c r="AD675" s="938" t="s">
        <v>137</v>
      </c>
      <c r="AE675" s="938">
        <v>3.31</v>
      </c>
      <c r="AF675" s="938">
        <v>2.72</v>
      </c>
      <c r="AG675" s="938">
        <v>10.9</v>
      </c>
      <c r="AH675" s="938">
        <v>10.4</v>
      </c>
      <c r="AI675" s="938">
        <v>4.72</v>
      </c>
      <c r="AJ675" s="938">
        <v>9.4</v>
      </c>
      <c r="AK675" s="938" t="s">
        <v>137</v>
      </c>
      <c r="AL675" s="951">
        <v>226.53</v>
      </c>
      <c r="AM675" s="945">
        <v>3.5000000000000004</v>
      </c>
      <c r="AN675" s="938">
        <v>0</v>
      </c>
      <c r="AO675" s="802">
        <f>IF(U675="n/a","n/a",IF(AA675&lt;0,"n/a",IF(AA675="n/a","n/a",J675+U675-AA675)))</f>
        <v>-18.61844177442655</v>
      </c>
      <c r="AP675" s="803">
        <f>IF(U675="n/a","n/a",J675+U675)</f>
        <v>7.5451945892098138</v>
      </c>
      <c r="AQ675" s="961">
        <f>IF(OR(AC675&lt;0.01,AF675="n/a"),"n/a",(I675/SQRT(22.5*AC675*(I675/AF675))-1)*100)</f>
        <v>77.845239725243403</v>
      </c>
      <c r="AR675" s="703">
        <f>INDEX(Historical!$C$7:$C$1439,MATCH(B675,Historical!$B$7:$B$1450,0))*IF(AH675="n/a",1.03,IF(AH675&lt;0,1.01,IF(AH675&gt;10,1.1,(1+AH675/100))))</f>
        <v>0.68200000000000005</v>
      </c>
      <c r="AS675" s="959">
        <f>IF($AI675="n/a",1.03*AR675,IF($AI675&lt;0,1.01*AR675,IF($AI675&gt;10,1.1*AR675,(1+$AI675/100)*AR675)))</f>
        <v>0.7141904</v>
      </c>
      <c r="AT675" s="959">
        <f>IF($AK675="n/a",1.03*AS675,IF($AK675&lt;0,1.01*AS675,IF($AK675&gt;10,1.1*AS675,(1+$AK675/100)*AS675)))</f>
        <v>0.73561611199999999</v>
      </c>
      <c r="AU675" s="959">
        <f>IF($AK675="n/a",1.03*AT675,IF($AK675&lt;0,1.01*AT675,IF($AK675&gt;10,1.1*AT675,(1+$AK675/100)*AT675)))</f>
        <v>0.75768459535999999</v>
      </c>
      <c r="AV675" s="959">
        <f>IF($AK675="n/a",1.03*AU675,IF($AK675&lt;0,1.01*AU675,IF($AK675&gt;10,1.1*AU675,(1+$AK675/100)*AU675)))</f>
        <v>0.78041513322080003</v>
      </c>
      <c r="AW675" s="703">
        <f>SUM(AR675:AV675)</f>
        <v>3.6699062405807998</v>
      </c>
      <c r="AX675" s="810">
        <f>AW675/I675*100</f>
        <v>12.751585269564975</v>
      </c>
      <c r="AY675" s="1017">
        <v>-0.2</v>
      </c>
      <c r="AZ675" s="945">
        <v>19.139999999999997</v>
      </c>
      <c r="BA675" s="945">
        <v>-7.16</v>
      </c>
      <c r="BB675" s="945">
        <v>2.2999999999999998</v>
      </c>
      <c r="BC675" s="945">
        <v>3.1399999999999997</v>
      </c>
      <c r="BE675" s="666">
        <v>2004</v>
      </c>
      <c r="BF675" s="971">
        <f>IF(BE675&gt;2008,0,IF(BE675&gt;2001,1,IF(BE675&gt;1990,2,IF(BE675&gt;1980,3,IF(BE675&gt;1973,4,IF(BE675&gt;1970,5,IF(BE675&gt;1960,6,IF(BE675&gt;1958,7,IF(BE675&gt;1953,8,9)))))))))</f>
        <v>1</v>
      </c>
      <c r="BG675" s="955">
        <v>3.9</v>
      </c>
      <c r="BH675" s="937"/>
    </row>
    <row r="676" spans="1:60" ht="11.25" customHeight="1" x14ac:dyDescent="0.2">
      <c r="A676" s="944" t="s">
        <v>780</v>
      </c>
      <c r="B676" s="948" t="s">
        <v>781</v>
      </c>
      <c r="C676" s="1013" t="s">
        <v>123</v>
      </c>
      <c r="D676" s="1013" t="s">
        <v>4382</v>
      </c>
      <c r="E676" s="792">
        <v>18</v>
      </c>
      <c r="F676" s="1227">
        <v>178</v>
      </c>
      <c r="G676" s="1227" t="s">
        <v>106</v>
      </c>
      <c r="H676" s="1227" t="s">
        <v>106</v>
      </c>
      <c r="I676" s="947">
        <v>114.45</v>
      </c>
      <c r="J676" s="703">
        <f>(M676/I676)*100</f>
        <v>0.92616863259065096</v>
      </c>
      <c r="K676" s="950">
        <v>0.26500000000000001</v>
      </c>
      <c r="L676" s="960">
        <v>4</v>
      </c>
      <c r="M676" s="694">
        <f>K676*L676</f>
        <v>1.06</v>
      </c>
      <c r="N676" s="943" t="s">
        <v>426</v>
      </c>
      <c r="O676" s="795">
        <v>0.25</v>
      </c>
      <c r="P676" s="934">
        <v>43468</v>
      </c>
      <c r="Q676" s="934">
        <v>43483</v>
      </c>
      <c r="R676" s="694">
        <f>(K676-O676)/O676*100</f>
        <v>6.0000000000000053</v>
      </c>
      <c r="S676" s="759">
        <f>IF(INDEX(Historical!$D$7:$D$1439,MATCH(B676,Historical!$B$7:$B$1450,0))=0,"n/a",(INDEX(Historical!$C$7:$C$1439,MATCH(B676,Historical!$B$7:$B$1450,0))/INDEX(Historical!$D$7:$D$1439,MATCH(B676,Historical!$B$7:$B$1450,0))-1)*100)</f>
        <v>4.1666666666666741</v>
      </c>
      <c r="T676" s="759">
        <f>IF(INDEX(Historical!$F$7:$F$1432,MATCH(B676,Historical!$B$7:$B$1450,0))=0,"n/a",((INDEX(Historical!$C$7:$C$1439,MATCH(B676,Historical!$B$7:$B$1450,0))/INDEX(Historical!$F$7:$F$1432,MATCH(B676,Historical!$B$7:$B$1450,0)))^(1/3)-1)*100)</f>
        <v>4.3532011211615984</v>
      </c>
      <c r="U676" s="759">
        <f>IF(INDEX(Historical!$H$7:$H$1432,MATCH(B676,Historical!$B$7:$B$1450,0))=0,"n/a",((INDEX(Historical!$C$7:$C$1439,MATCH(B676,Historical!$B$7:$B$1450,0))/INDEX(Historical!$H$7:$H$1432,MATCH(B676,Historical!$B$7:$B$1450,0)))^(1/5)-1)*100)</f>
        <v>4.5639552591273169</v>
      </c>
      <c r="V676" s="759">
        <f>IF(INDEX(Historical!$O$7:$O$1432,MATCH(B676,Historical!$B$7:$B$1450,0))=0,"n/a",((INDEX(Historical!$C$7:$C$1439,MATCH(B676,Historical!$B$7:$B$1450,0))/INDEX(Historical!$O$7:$O$1432,MATCH(B676,Historical!$B$7:$B$1450,0)))^(1/10)-1)*100)</f>
        <v>13.575379559642652</v>
      </c>
      <c r="W676" s="760">
        <f>IF(OR(U676&lt;=0,U676="n/a",V676&lt;=0,V676="n/a"),"n/a",U676/V676)</f>
        <v>0.33619356564402791</v>
      </c>
      <c r="X676" s="761" t="str">
        <f>IF(OR(AJ676&lt;=0,AJ676="n/a",U676&lt;=0,U676="n/a"),"n/a",U676/AJ676)</f>
        <v>n/a</v>
      </c>
      <c r="Y676" s="714"/>
      <c r="Z676" s="703">
        <f>IF(OR(AC676&lt;0.01,AC676="n/a"),"n/a",M676/AC676*100)</f>
        <v>70.666666666666671</v>
      </c>
      <c r="AA676" s="959">
        <f>IF(OR(AC676&lt;0.01,AC676="n/a"),"n/a",I676/AC676)</f>
        <v>76.3</v>
      </c>
      <c r="AB676" s="960">
        <v>6</v>
      </c>
      <c r="AC676" s="938">
        <v>1.5</v>
      </c>
      <c r="AD676" s="938">
        <v>6.63</v>
      </c>
      <c r="AE676" s="938">
        <v>18.38</v>
      </c>
      <c r="AF676" s="938">
        <v>3.68</v>
      </c>
      <c r="AG676" s="938">
        <v>4.5</v>
      </c>
      <c r="AH676" s="940">
        <v>-181.20000000000002</v>
      </c>
      <c r="AI676" s="940">
        <v>40.97</v>
      </c>
      <c r="AJ676" s="938">
        <v>-25.900000000000002</v>
      </c>
      <c r="AK676" s="938">
        <v>12</v>
      </c>
      <c r="AL676" s="951">
        <v>7780</v>
      </c>
      <c r="AM676" s="945">
        <v>0.1</v>
      </c>
      <c r="AN676" s="938">
        <v>0.17</v>
      </c>
      <c r="AO676" s="802">
        <f>IF(U676="n/a","n/a",IF(AA676&lt;0,"n/a",IF(AA676="n/a","n/a",J676+U676-AA676)))</f>
        <v>-70.809876108282026</v>
      </c>
      <c r="AP676" s="803">
        <f>IF(U676="n/a","n/a",J676+U676)</f>
        <v>5.4901238917179676</v>
      </c>
      <c r="AQ676" s="961">
        <f>IF(OR(AC676&lt;0.01,AF676="n/a"),"n/a",(I676/SQRT(22.5*AC676*(I676/AF676))-1)*100)</f>
        <v>253.26036982499031</v>
      </c>
      <c r="AR676" s="703">
        <f>INDEX(Historical!$C$7:$C$1439,MATCH(B676,Historical!$B$7:$B$1450,0))*IF(AH676="n/a",1.03,IF(AH676&lt;0,1.01,IF(AH676&gt;10,1.1,(1+AH676/100))))</f>
        <v>1.01</v>
      </c>
      <c r="AS676" s="959">
        <f>IF($AI676="n/a",1.03*AR676,IF($AI676&lt;0,1.01*AR676,IF($AI676&gt;10,1.1*AR676,(1+$AI676/100)*AR676)))</f>
        <v>1.1110000000000002</v>
      </c>
      <c r="AT676" s="959">
        <f>IF($AK676="n/a",1.03*AS676,IF($AK676&lt;0,1.01*AS676,IF($AK676&gt;10,1.1*AS676,(1+$AK676/100)*AS676)))</f>
        <v>1.2221000000000004</v>
      </c>
      <c r="AU676" s="959">
        <f>IF($AK676="n/a",1.03*AT676,IF($AK676&lt;0,1.01*AT676,IF($AK676&gt;10,1.1*AT676,(1+$AK676/100)*AT676)))</f>
        <v>1.3443100000000006</v>
      </c>
      <c r="AV676" s="959">
        <f>IF($AK676="n/a",1.03*AU676,IF($AK676&lt;0,1.01*AU676,IF($AK676&gt;10,1.1*AU676,(1+$AK676/100)*AU676)))</f>
        <v>1.4787410000000007</v>
      </c>
      <c r="AW676" s="703">
        <f>SUM(AR676:AV676)</f>
        <v>6.1661510000000028</v>
      </c>
      <c r="AX676" s="810">
        <f>AW676/I676*100</f>
        <v>5.3876373962429032</v>
      </c>
      <c r="AY676" s="1017">
        <v>0.23</v>
      </c>
      <c r="AZ676" s="945">
        <v>63.129999999999995</v>
      </c>
      <c r="BA676" s="945">
        <v>-5.46</v>
      </c>
      <c r="BB676" s="945">
        <v>13.459999999999999</v>
      </c>
      <c r="BC676" s="945">
        <v>30.11</v>
      </c>
      <c r="BE676" s="666">
        <v>2002</v>
      </c>
      <c r="BF676" s="971">
        <f>IF(BE676&gt;2008,0,IF(BE676&gt;2001,1,IF(BE676&gt;1990,2,IF(BE676&gt;1980,3,IF(BE676&gt;1973,4,IF(BE676&gt;1970,5,IF(BE676&gt;1960,6,IF(BE676&gt;1958,7,IF(BE676&gt;1953,8,9)))))))))</f>
        <v>1</v>
      </c>
      <c r="BG676" s="955">
        <v>3.5000000000000004</v>
      </c>
      <c r="BH676" s="937"/>
    </row>
    <row r="677" spans="1:60" ht="11.25" customHeight="1" x14ac:dyDescent="0.2">
      <c r="A677" s="944" t="s">
        <v>772</v>
      </c>
      <c r="B677" s="948" t="s">
        <v>773</v>
      </c>
      <c r="C677" s="1013" t="s">
        <v>112</v>
      </c>
      <c r="D677" s="1013" t="s">
        <v>4388</v>
      </c>
      <c r="E677" s="792">
        <v>16</v>
      </c>
      <c r="F677" s="1227">
        <v>228</v>
      </c>
      <c r="G677" s="1237" t="s">
        <v>106</v>
      </c>
      <c r="H677" s="1237" t="s">
        <v>106</v>
      </c>
      <c r="I677" s="947">
        <v>60.41</v>
      </c>
      <c r="J677" s="703">
        <f>(M677/I677)*100</f>
        <v>2.052640291342493</v>
      </c>
      <c r="K677" s="950">
        <v>0.31</v>
      </c>
      <c r="L677" s="960">
        <v>4</v>
      </c>
      <c r="M677" s="694">
        <f>K677*L677</f>
        <v>1.24</v>
      </c>
      <c r="N677" s="943" t="s">
        <v>149</v>
      </c>
      <c r="O677" s="795">
        <v>0.28000000000000003</v>
      </c>
      <c r="P677" s="934">
        <v>43518</v>
      </c>
      <c r="Q677" s="934">
        <v>43539</v>
      </c>
      <c r="R677" s="694">
        <f>(K677-O677)/O677*100</f>
        <v>10.714285714285703</v>
      </c>
      <c r="S677" s="759">
        <f>IF(INDEX(Historical!$D$7:$D$1439,MATCH(B677,Historical!$B$7:$B$1450,0))=0,"n/a",(INDEX(Historical!$C$7:$C$1439,MATCH(B677,Historical!$B$7:$B$1450,0))/INDEX(Historical!$D$7:$D$1439,MATCH(B677,Historical!$B$7:$B$1450,0))-1)*100)</f>
        <v>16.666666666666675</v>
      </c>
      <c r="T677" s="759">
        <f>IF(INDEX(Historical!$F$7:$F$1432,MATCH(B677,Historical!$B$7:$B$1450,0))=0,"n/a",((INDEX(Historical!$C$7:$C$1439,MATCH(B677,Historical!$B$7:$B$1450,0))/INDEX(Historical!$F$7:$F$1432,MATCH(B677,Historical!$B$7:$B$1450,0)))^(1/3)-1)*100)</f>
        <v>11.868894208139679</v>
      </c>
      <c r="U677" s="759">
        <f>IF(INDEX(Historical!$H$7:$H$1432,MATCH(B677,Historical!$B$7:$B$1450,0))=0,"n/a",((INDEX(Historical!$C$7:$C$1439,MATCH(B677,Historical!$B$7:$B$1450,0))/INDEX(Historical!$H$7:$H$1432,MATCH(B677,Historical!$B$7:$B$1450,0)))^(1/5)-1)*100)</f>
        <v>11.842691472014465</v>
      </c>
      <c r="V677" s="759">
        <f>IF(INDEX(Historical!$O$7:$O$1432,MATCH(B677,Historical!$B$7:$B$1450,0))=0,"n/a",((INDEX(Historical!$C$7:$C$1439,MATCH(B677,Historical!$B$7:$B$1450,0))/INDEX(Historical!$O$7:$O$1432,MATCH(B677,Historical!$B$7:$B$1450,0)))^(1/10)-1)*100)</f>
        <v>9.7934759492371626</v>
      </c>
      <c r="W677" s="760">
        <f>IF(OR(U677&lt;=0,U677="n/a",V677&lt;=0,V677="n/a"),"n/a",U677/V677)</f>
        <v>1.2092429218593139</v>
      </c>
      <c r="X677" s="761">
        <f>IF(OR(AJ677&lt;=0,AJ677="n/a",U677&lt;=0,U677="n/a"),"n/a",U677/AJ677)</f>
        <v>0.8167373428975494</v>
      </c>
      <c r="Y677" s="948"/>
      <c r="Z677" s="703">
        <f>IF(OR(AC677&lt;0.01,AC677="n/a"),"n/a",M677/AC677*100)</f>
        <v>32.460732984293195</v>
      </c>
      <c r="AA677" s="959">
        <f>IF(OR(AC677&lt;0.01,AC677="n/a"),"n/a",I677/AC677)</f>
        <v>15.81413612565445</v>
      </c>
      <c r="AB677" s="960">
        <v>12</v>
      </c>
      <c r="AC677" s="938">
        <v>3.82</v>
      </c>
      <c r="AD677" s="938">
        <v>2.4300000000000002</v>
      </c>
      <c r="AE677" s="938">
        <v>1.22</v>
      </c>
      <c r="AF677" s="938">
        <v>6.66</v>
      </c>
      <c r="AG677" s="938">
        <v>39.800000000000004</v>
      </c>
      <c r="AH677" s="938">
        <v>35.4</v>
      </c>
      <c r="AI677" s="938">
        <v>6</v>
      </c>
      <c r="AJ677" s="938">
        <v>14.499999999999998</v>
      </c>
      <c r="AK677" s="938">
        <v>6.6000000000000005</v>
      </c>
      <c r="AL677" s="951">
        <v>7220</v>
      </c>
      <c r="AM677" s="945">
        <v>2.8000000000000003</v>
      </c>
      <c r="AN677" s="938">
        <v>0</v>
      </c>
      <c r="AO677" s="802">
        <f>IF(U677="n/a","n/a",IF(AA677&lt;0,"n/a",IF(AA677="n/a","n/a",J677+U677-AA677)))</f>
        <v>-1.9188043622974913</v>
      </c>
      <c r="AP677" s="803">
        <f>IF(U677="n/a","n/a",J677+U677)</f>
        <v>13.895331763356959</v>
      </c>
      <c r="AQ677" s="961">
        <f>IF(OR(AC677&lt;0.01,AF677="n/a"),"n/a",(I677/SQRT(22.5*AC677*(I677/AF677))-1)*100)</f>
        <v>116.35582481628997</v>
      </c>
      <c r="AR677" s="703">
        <f>INDEX(Historical!$C$7:$C$1439,MATCH(B677,Historical!$B$7:$B$1450,0))*IF(AH677="n/a",1.03,IF(AH677&lt;0,1.01,IF(AH677&gt;10,1.1,(1+AH677/100))))</f>
        <v>1.2320000000000002</v>
      </c>
      <c r="AS677" s="959">
        <f>IF($AI677="n/a",1.03*AR677,IF($AI677&lt;0,1.01*AR677,IF($AI677&gt;10,1.1*AR677,(1+$AI677/100)*AR677)))</f>
        <v>1.3059200000000002</v>
      </c>
      <c r="AT677" s="959">
        <f>IF($AK677="n/a",1.03*AS677,IF($AK677&lt;0,1.01*AS677,IF($AK677&gt;10,1.1*AS677,(1+$AK677/100)*AS677)))</f>
        <v>1.3921107200000002</v>
      </c>
      <c r="AU677" s="959">
        <f>IF($AK677="n/a",1.03*AT677,IF($AK677&lt;0,1.01*AT677,IF($AK677&gt;10,1.1*AT677,(1+$AK677/100)*AT677)))</f>
        <v>1.4839900275200004</v>
      </c>
      <c r="AV677" s="959">
        <f>IF($AK677="n/a",1.03*AU677,IF($AK677&lt;0,1.01*AU677,IF($AK677&gt;10,1.1*AU677,(1+$AK677/100)*AU677)))</f>
        <v>1.5819333693363204</v>
      </c>
      <c r="AW677" s="703">
        <f>SUM(AR677:AV677)</f>
        <v>6.9959541168563213</v>
      </c>
      <c r="AX677" s="810">
        <f>AW677/I677*100</f>
        <v>11.580788142453768</v>
      </c>
      <c r="AY677" s="1017">
        <v>1.32</v>
      </c>
      <c r="AZ677" s="945">
        <v>14.430000000000001</v>
      </c>
      <c r="BA677" s="945">
        <v>-24.4</v>
      </c>
      <c r="BB677" s="945">
        <v>5.9499999999999993</v>
      </c>
      <c r="BC677" s="945">
        <v>-0.83</v>
      </c>
      <c r="BE677" s="666">
        <v>2004</v>
      </c>
      <c r="BF677" s="971">
        <f>IF(BE677&gt;2008,0,IF(BE677&gt;2001,1,IF(BE677&gt;1990,2,IF(BE677&gt;1980,3,IF(BE677&gt;1973,4,IF(BE677&gt;1970,5,IF(BE677&gt;1960,6,IF(BE677&gt;1958,7,IF(BE677&gt;1953,8,9)))))))))</f>
        <v>1</v>
      </c>
      <c r="BG677" s="955">
        <v>21.5</v>
      </c>
      <c r="BH677" s="937"/>
    </row>
    <row r="678" spans="1:60" ht="11.25" customHeight="1" x14ac:dyDescent="0.2">
      <c r="A678" s="944" t="s">
        <v>1624</v>
      </c>
      <c r="B678" s="948" t="s">
        <v>1625</v>
      </c>
      <c r="C678" s="1013" t="s">
        <v>4345</v>
      </c>
      <c r="D678" s="1013" t="s">
        <v>4346</v>
      </c>
      <c r="E678" s="792">
        <v>7</v>
      </c>
      <c r="F678" s="1227">
        <v>678</v>
      </c>
      <c r="G678" s="1227" t="s">
        <v>106</v>
      </c>
      <c r="H678" s="1227" t="s">
        <v>106</v>
      </c>
      <c r="I678" s="947">
        <v>75</v>
      </c>
      <c r="J678" s="703">
        <f>(M678/I678)*100</f>
        <v>4.8</v>
      </c>
      <c r="K678" s="950">
        <v>0.9</v>
      </c>
      <c r="L678" s="960">
        <v>4</v>
      </c>
      <c r="M678" s="694">
        <f>K678*L678</f>
        <v>3.6</v>
      </c>
      <c r="N678" s="943" t="s">
        <v>220</v>
      </c>
      <c r="O678" s="795">
        <v>0.85</v>
      </c>
      <c r="P678" s="934">
        <v>43552</v>
      </c>
      <c r="Q678" s="934">
        <v>43570</v>
      </c>
      <c r="R678" s="694">
        <f>(K678-O678)/O678*100</f>
        <v>5.8823529411764763</v>
      </c>
      <c r="S678" s="759">
        <f>IF(INDEX(Historical!$D$7:$D$1439,MATCH(B678,Historical!$B$7:$B$1450,0))=0,"n/a",(INDEX(Historical!$C$7:$C$1439,MATCH(B678,Historical!$B$7:$B$1450,0))/INDEX(Historical!$D$7:$D$1439,MATCH(B678,Historical!$B$7:$B$1450,0))-1)*100)</f>
        <v>6.3492063492063489</v>
      </c>
      <c r="T678" s="759">
        <f>IF(INDEX(Historical!$F$7:$F$1432,MATCH(B678,Historical!$B$7:$B$1450,0))=0,"n/a",((INDEX(Historical!$C$7:$C$1439,MATCH(B678,Historical!$B$7:$B$1450,0))/INDEX(Historical!$F$7:$F$1432,MATCH(B678,Historical!$B$7:$B$1450,0)))^(1/3)-1)*100)</f>
        <v>9.5220444541238791</v>
      </c>
      <c r="U678" s="759">
        <f>IF(INDEX(Historical!$H$7:$H$1432,MATCH(B678,Historical!$B$7:$B$1450,0))=0,"n/a",((INDEX(Historical!$C$7:$C$1439,MATCH(B678,Historical!$B$7:$B$1450,0))/INDEX(Historical!$H$7:$H$1432,MATCH(B678,Historical!$B$7:$B$1450,0)))^(1/5)-1)*100)</f>
        <v>17.433149768122114</v>
      </c>
      <c r="V678" s="759" t="str">
        <f>IF(INDEX(Historical!$O$7:$O$1432,MATCH(B678,Historical!$B$7:$B$1450,0))=0,"n/a",((INDEX(Historical!$C$7:$C$1439,MATCH(B678,Historical!$B$7:$B$1450,0))/INDEX(Historical!$O$7:$O$1432,MATCH(B678,Historical!$B$7:$B$1450,0)))^(1/10)-1)*100)</f>
        <v>n/a</v>
      </c>
      <c r="W678" s="760" t="str">
        <f>IF(OR(U678&lt;=0,U678="n/a",V678&lt;=0,V678="n/a"),"n/a",U678/V678)</f>
        <v>n/a</v>
      </c>
      <c r="X678" s="761">
        <f>IF(OR(AJ678&lt;=0,AJ678="n/a",U678&lt;=0,U678="n/a"),"n/a",U678/AJ678)</f>
        <v>0.75142886931560826</v>
      </c>
      <c r="Y678" s="717"/>
      <c r="Z678" s="703">
        <f>IF(OR(AC678&lt;0.01,AC678="n/a"),"n/a",M678/AC678*100)</f>
        <v>69.632495164410059</v>
      </c>
      <c r="AA678" s="959">
        <f>IF(OR(AC678&lt;0.01,AC678="n/a"),"n/a",I678/AC678)</f>
        <v>14.506769825918763</v>
      </c>
      <c r="AB678" s="960">
        <v>12</v>
      </c>
      <c r="AC678" s="938">
        <v>5.17</v>
      </c>
      <c r="AD678" s="938">
        <v>0.96</v>
      </c>
      <c r="AE678" s="938">
        <v>2.9</v>
      </c>
      <c r="AF678" s="938">
        <v>8.99</v>
      </c>
      <c r="AG678" s="938">
        <v>65</v>
      </c>
      <c r="AH678" s="938">
        <v>51.6</v>
      </c>
      <c r="AI678" s="938">
        <v>50.33</v>
      </c>
      <c r="AJ678" s="938">
        <v>23.200000000000003</v>
      </c>
      <c r="AK678" s="938">
        <v>15.509999999999998</v>
      </c>
      <c r="AL678" s="951">
        <v>3930</v>
      </c>
      <c r="AM678" s="945">
        <v>2.1</v>
      </c>
      <c r="AN678" s="938">
        <v>5.64</v>
      </c>
      <c r="AO678" s="802">
        <f>IF(U678="n/a","n/a",IF(AA678&lt;0,"n/a",IF(AA678="n/a","n/a",J678+U678-AA678)))</f>
        <v>7.7263799422033514</v>
      </c>
      <c r="AP678" s="803">
        <f>IF(U678="n/a","n/a",J678+U678)</f>
        <v>22.233149768122114</v>
      </c>
      <c r="AQ678" s="961">
        <f>IF(OR(AC678&lt;0.01,AF678="n/a"),"n/a",(I678/SQRT(22.5*AC678*(I678/AF678))-1)*100)</f>
        <v>140.75424143951318</v>
      </c>
      <c r="AR678" s="703">
        <f>INDEX(Historical!$C$7:$C$1439,MATCH(B678,Historical!$B$7:$B$1450,0))*IF(AH678="n/a",1.03,IF(AH678&lt;0,1.01,IF(AH678&gt;10,1.1,(1+AH678/100))))</f>
        <v>3.6850000000000005</v>
      </c>
      <c r="AS678" s="959">
        <f>IF($AI678="n/a",1.03*AR678,IF($AI678&lt;0,1.01*AR678,IF($AI678&gt;10,1.1*AR678,(1+$AI678/100)*AR678)))</f>
        <v>4.0535000000000005</v>
      </c>
      <c r="AT678" s="959">
        <f>IF($AK678="n/a",1.03*AS678,IF($AK678&lt;0,1.01*AS678,IF($AK678&gt;10,1.1*AS678,(1+$AK678/100)*AS678)))</f>
        <v>4.4588500000000009</v>
      </c>
      <c r="AU678" s="959">
        <f>IF($AK678="n/a",1.03*AT678,IF($AK678&lt;0,1.01*AT678,IF($AK678&gt;10,1.1*AT678,(1+$AK678/100)*AT678)))</f>
        <v>4.9047350000000014</v>
      </c>
      <c r="AV678" s="959">
        <f>IF($AK678="n/a",1.03*AU678,IF($AK678&lt;0,1.01*AU678,IF($AK678&gt;10,1.1*AU678,(1+$AK678/100)*AU678)))</f>
        <v>5.3952085000000016</v>
      </c>
      <c r="AW678" s="703">
        <f>SUM(AR678:AV678)</f>
        <v>22.497293500000005</v>
      </c>
      <c r="AX678" s="810">
        <f>AW678/I678*100</f>
        <v>29.996391333333339</v>
      </c>
      <c r="AY678" s="1017">
        <v>1.17</v>
      </c>
      <c r="AZ678" s="945">
        <v>16.53</v>
      </c>
      <c r="BA678" s="945">
        <v>-16.689999999999998</v>
      </c>
      <c r="BB678" s="945">
        <v>-5.54</v>
      </c>
      <c r="BC678" s="945">
        <v>-4.54</v>
      </c>
      <c r="BE678" s="666">
        <v>2013</v>
      </c>
      <c r="BF678" s="971">
        <f>IF(BE678&gt;2008,0,IF(BE678&gt;2001,1,IF(BE678&gt;1990,2,IF(BE678&gt;1980,3,IF(BE678&gt;1973,4,IF(BE678&gt;1970,5,IF(BE678&gt;1960,6,IF(BE678&gt;1958,7,IF(BE678&gt;1953,8,9)))))))))</f>
        <v>0</v>
      </c>
      <c r="BG678" s="955">
        <v>8.2000000000000011</v>
      </c>
      <c r="BH678" s="937"/>
    </row>
    <row r="679" spans="1:60" ht="11.25" customHeight="1" x14ac:dyDescent="0.2">
      <c r="A679" s="944" t="s">
        <v>1604</v>
      </c>
      <c r="B679" s="948" t="s">
        <v>1605</v>
      </c>
      <c r="C679" s="1013" t="s">
        <v>108</v>
      </c>
      <c r="D679" s="1013" t="s">
        <v>4361</v>
      </c>
      <c r="E679" s="792">
        <v>7</v>
      </c>
      <c r="F679" s="1227">
        <v>644</v>
      </c>
      <c r="G679" s="1204" t="s">
        <v>106</v>
      </c>
      <c r="H679" s="1204" t="s">
        <v>106</v>
      </c>
      <c r="I679" s="947">
        <v>80.67</v>
      </c>
      <c r="J679" s="703">
        <f>(M679/I679)*100</f>
        <v>1.6858807487293914</v>
      </c>
      <c r="K679" s="950">
        <v>0.34</v>
      </c>
      <c r="L679" s="960">
        <v>4</v>
      </c>
      <c r="M679" s="694">
        <f>K679*L679</f>
        <v>1.36</v>
      </c>
      <c r="N679" s="943" t="s">
        <v>572</v>
      </c>
      <c r="O679" s="795">
        <v>0.3</v>
      </c>
      <c r="P679" s="934">
        <v>43467</v>
      </c>
      <c r="Q679" s="934">
        <v>43482</v>
      </c>
      <c r="R679" s="694">
        <f>(K679-O679)/O679*100</f>
        <v>13.333333333333346</v>
      </c>
      <c r="S679" s="759">
        <f>IF(INDEX(Historical!$D$7:$D$1439,MATCH(B679,Historical!$B$7:$B$1450,0))=0,"n/a",(INDEX(Historical!$C$7:$C$1439,MATCH(B679,Historical!$B$7:$B$1450,0))/INDEX(Historical!$D$7:$D$1439,MATCH(B679,Historical!$B$7:$B$1450,0))-1)*100)</f>
        <v>25</v>
      </c>
      <c r="T679" s="759">
        <f>IF(INDEX(Historical!$F$7:$F$1432,MATCH(B679,Historical!$B$7:$B$1450,0))=0,"n/a",((INDEX(Historical!$C$7:$C$1439,MATCH(B679,Historical!$B$7:$B$1450,0))/INDEX(Historical!$F$7:$F$1432,MATCH(B679,Historical!$B$7:$B$1450,0)))^(1/3)-1)*100)</f>
        <v>15.173720500186395</v>
      </c>
      <c r="U679" s="759">
        <f>IF(INDEX(Historical!$H$7:$H$1432,MATCH(B679,Historical!$B$7:$B$1450,0))=0,"n/a",((INDEX(Historical!$C$7:$C$1439,MATCH(B679,Historical!$B$7:$B$1450,0))/INDEX(Historical!$H$7:$H$1432,MATCH(B679,Historical!$B$7:$B$1450,0)))^(1/5)-1)*100)</f>
        <v>14.456623939757996</v>
      </c>
      <c r="V679" s="759">
        <f>IF(INDEX(Historical!$O$7:$O$1432,MATCH(B679,Historical!$B$7:$B$1450,0))=0,"n/a",((INDEX(Historical!$C$7:$C$1439,MATCH(B679,Historical!$B$7:$B$1450,0))/INDEX(Historical!$O$7:$O$1432,MATCH(B679,Historical!$B$7:$B$1450,0)))^(1/10)-1)*100)</f>
        <v>9.5958226385217227</v>
      </c>
      <c r="W679" s="760">
        <f>IF(OR(U679&lt;=0,U679="n/a",V679&lt;=0,V679="n/a"),"n/a",U679/V679)</f>
        <v>1.5065538916614554</v>
      </c>
      <c r="X679" s="761">
        <f>IF(OR(AJ679&lt;=0,AJ679="n/a",U679&lt;=0,U679="n/a"),"n/a",U679/AJ679)</f>
        <v>0.71923502187850719</v>
      </c>
      <c r="Y679" s="714"/>
      <c r="Z679" s="703">
        <f>IF(OR(AC679&lt;0.01,AC679="n/a"),"n/a",M679/AC679*100)</f>
        <v>20.178041543026705</v>
      </c>
      <c r="AA679" s="959">
        <f>IF(OR(AC679&lt;0.01,AC679="n/a"),"n/a",I679/AC679)</f>
        <v>11.968842729970326</v>
      </c>
      <c r="AB679" s="960">
        <v>9</v>
      </c>
      <c r="AC679" s="938">
        <v>6.74</v>
      </c>
      <c r="AD679" s="938">
        <v>1.35</v>
      </c>
      <c r="AE679" s="938">
        <v>1.45</v>
      </c>
      <c r="AF679" s="938">
        <v>1.81</v>
      </c>
      <c r="AG679" s="938">
        <v>16</v>
      </c>
      <c r="AH679" s="938">
        <v>49.1</v>
      </c>
      <c r="AI679" s="938">
        <v>7.22</v>
      </c>
      <c r="AJ679" s="938">
        <v>20.100000000000001</v>
      </c>
      <c r="AK679" s="938">
        <v>9.02</v>
      </c>
      <c r="AL679" s="951">
        <v>11270</v>
      </c>
      <c r="AM679" s="945">
        <v>0.5</v>
      </c>
      <c r="AN679" s="938">
        <v>3.81</v>
      </c>
      <c r="AO679" s="802">
        <f>IF(U679="n/a","n/a",IF(AA679&lt;0,"n/a",IF(AA679="n/a","n/a",J679+U679-AA679)))</f>
        <v>4.1736619585170622</v>
      </c>
      <c r="AP679" s="803">
        <f>IF(U679="n/a","n/a",J679+U679)</f>
        <v>16.142504688487389</v>
      </c>
      <c r="AQ679" s="961">
        <f>IF(OR(AC679&lt;0.01,AF679="n/a"),"n/a",(I679/SQRT(22.5*AC679*(I679/AF679))-1)*100)</f>
        <v>-1.8762564892986444</v>
      </c>
      <c r="AR679" s="703">
        <f>INDEX(Historical!$C$7:$C$1439,MATCH(B679,Historical!$B$7:$B$1450,0))*IF(AH679="n/a",1.03,IF(AH679&lt;0,1.01,IF(AH679&gt;10,1.1,(1+AH679/100))))</f>
        <v>1.2100000000000002</v>
      </c>
      <c r="AS679" s="959">
        <f>IF($AI679="n/a",1.03*AR679,IF($AI679&lt;0,1.01*AR679,IF($AI679&gt;10,1.1*AR679,(1+$AI679/100)*AR679)))</f>
        <v>1.2973620000000003</v>
      </c>
      <c r="AT679" s="959">
        <f>IF($AK679="n/a",1.03*AS679,IF($AK679&lt;0,1.01*AS679,IF($AK679&gt;10,1.1*AS679,(1+$AK679/100)*AS679)))</f>
        <v>1.4143840524000004</v>
      </c>
      <c r="AU679" s="959">
        <f>IF($AK679="n/a",1.03*AT679,IF($AK679&lt;0,1.01*AT679,IF($AK679&gt;10,1.1*AT679,(1+$AK679/100)*AT679)))</f>
        <v>1.5419614939264805</v>
      </c>
      <c r="AV679" s="959">
        <f>IF($AK679="n/a",1.03*AU679,IF($AK679&lt;0,1.01*AU679,IF($AK679&gt;10,1.1*AU679,(1+$AK679/100)*AU679)))</f>
        <v>1.6810464206786491</v>
      </c>
      <c r="AW679" s="703">
        <f>SUM(AR679:AV679)</f>
        <v>7.1447539670051299</v>
      </c>
      <c r="AX679" s="810">
        <f>AW679/I679*100</f>
        <v>8.8567670348396295</v>
      </c>
      <c r="AY679" s="1017">
        <v>1.51</v>
      </c>
      <c r="AZ679" s="945">
        <v>16.72</v>
      </c>
      <c r="BA679" s="945">
        <v>-16.63</v>
      </c>
      <c r="BB679" s="945">
        <v>-3.9600000000000004</v>
      </c>
      <c r="BC679" s="945">
        <v>-1.34</v>
      </c>
      <c r="BE679" s="666">
        <v>2013</v>
      </c>
      <c r="BF679" s="971">
        <f>IF(BE679&gt;2008,0,IF(BE679&gt;2001,1,IF(BE679&gt;1990,2,IF(BE679&gt;1980,3,IF(BE679&gt;1973,4,IF(BE679&gt;1970,5,IF(BE679&gt;1960,6,IF(BE679&gt;1958,7,IF(BE679&gt;1953,8,9)))))))))</f>
        <v>0</v>
      </c>
      <c r="BG679" s="955">
        <v>2.7</v>
      </c>
      <c r="BH679" s="937"/>
    </row>
    <row r="680" spans="1:60" ht="11.25" customHeight="1" x14ac:dyDescent="0.2">
      <c r="A680" s="936" t="s">
        <v>325</v>
      </c>
      <c r="B680" s="948" t="s">
        <v>326</v>
      </c>
      <c r="C680" s="1013" t="s">
        <v>108</v>
      </c>
      <c r="D680" s="1013" t="s">
        <v>118</v>
      </c>
      <c r="E680" s="792">
        <v>44</v>
      </c>
      <c r="F680" s="1227">
        <v>57</v>
      </c>
      <c r="G680" s="1227" t="s">
        <v>37</v>
      </c>
      <c r="H680" s="1227" t="s">
        <v>37</v>
      </c>
      <c r="I680" s="938">
        <v>90.13</v>
      </c>
      <c r="J680" s="703">
        <f>(M680/I680)*100</f>
        <v>1.0207478087207369</v>
      </c>
      <c r="K680" s="950">
        <v>0.23</v>
      </c>
      <c r="L680" s="960">
        <v>4</v>
      </c>
      <c r="M680" s="694">
        <f>K680*L680</f>
        <v>0.92</v>
      </c>
      <c r="N680" s="943" t="s">
        <v>327</v>
      </c>
      <c r="O680" s="795">
        <v>0.22</v>
      </c>
      <c r="P680" s="934">
        <v>43615</v>
      </c>
      <c r="Q680" s="934">
        <v>43636</v>
      </c>
      <c r="R680" s="694">
        <f>(K680-O680)/O680*100</f>
        <v>4.5454545454545494</v>
      </c>
      <c r="S680" s="759">
        <f>IF(INDEX(Historical!$D$7:$D$1439,MATCH(B680,Historical!$B$7:$B$1450,0))=0,"n/a",(INDEX(Historical!$C$7:$C$1439,MATCH(B680,Historical!$B$7:$B$1450,0))/INDEX(Historical!$D$7:$D$1439,MATCH(B680,Historical!$B$7:$B$1450,0))-1)*100)</f>
        <v>4.8192771084337283</v>
      </c>
      <c r="T680" s="759">
        <f>IF(INDEX(Historical!$F$7:$F$1432,MATCH(B680,Historical!$B$7:$B$1450,0))=0,"n/a",((INDEX(Historical!$C$7:$C$1439,MATCH(B680,Historical!$B$7:$B$1450,0))/INDEX(Historical!$F$7:$F$1432,MATCH(B680,Historical!$B$7:$B$1450,0)))^(1/3)-1)*100)</f>
        <v>5.0717574498580165</v>
      </c>
      <c r="U680" s="759">
        <f>IF(INDEX(Historical!$H$7:$H$1432,MATCH(B680,Historical!$B$7:$B$1450,0))=0,"n/a",((INDEX(Historical!$C$7:$C$1439,MATCH(B680,Historical!$B$7:$B$1450,0))/INDEX(Historical!$H$7:$H$1432,MATCH(B680,Historical!$B$7:$B$1450,0)))^(1/5)-1)*100)</f>
        <v>5.3631849129711417</v>
      </c>
      <c r="V680" s="759">
        <f>IF(INDEX(Historical!$O$7:$O$1432,MATCH(B680,Historical!$B$7:$B$1450,0))=0,"n/a",((INDEX(Historical!$C$7:$C$1439,MATCH(B680,Historical!$B$7:$B$1450,0))/INDEX(Historical!$O$7:$O$1432,MATCH(B680,Historical!$B$7:$B$1450,0)))^(1/10)-1)*100)</f>
        <v>6.1274676611179135</v>
      </c>
      <c r="W680" s="760">
        <f>IF(OR(U680&lt;=0,U680="n/a",V680&lt;=0,V680="n/a"),"n/a",U680/V680)</f>
        <v>0.87526939505587964</v>
      </c>
      <c r="X680" s="761" t="str">
        <f>IF(OR(AJ680&lt;=0,AJ680="n/a",U680&lt;=0,U680="n/a"),"n/a",U680/AJ680)</f>
        <v>n/a</v>
      </c>
      <c r="Y680" s="718"/>
      <c r="Z680" s="703">
        <f>IF(OR(AC680&lt;0.01,AC680="n/a"),"n/a",M680/AC680*100)</f>
        <v>33.948339483394832</v>
      </c>
      <c r="AA680" s="959">
        <f>IF(OR(AC680&lt;0.01,AC680="n/a"),"n/a",I680/AC680)</f>
        <v>33.258302583025831</v>
      </c>
      <c r="AB680" s="960">
        <v>12</v>
      </c>
      <c r="AC680" s="938">
        <v>2.71</v>
      </c>
      <c r="AD680" s="938">
        <v>3.39</v>
      </c>
      <c r="AE680" s="938">
        <v>4.3899999999999997</v>
      </c>
      <c r="AF680" s="938">
        <v>4.21</v>
      </c>
      <c r="AG680" s="938">
        <v>14.099999999999998</v>
      </c>
      <c r="AH680" s="938">
        <v>-14.899999999999999</v>
      </c>
      <c r="AI680" s="938">
        <v>0.89</v>
      </c>
      <c r="AJ680" s="938">
        <v>-13.8</v>
      </c>
      <c r="AK680" s="938">
        <v>9.8000000000000007</v>
      </c>
      <c r="AL680" s="951">
        <v>4010</v>
      </c>
      <c r="AM680" s="945">
        <v>3</v>
      </c>
      <c r="AN680" s="938">
        <v>0.16</v>
      </c>
      <c r="AO680" s="802">
        <f>IF(U680="n/a","n/a",IF(AA680&lt;0,"n/a",IF(AA680="n/a","n/a",J680+U680-AA680)))</f>
        <v>-26.874369861333953</v>
      </c>
      <c r="AP680" s="803">
        <f>IF(U680="n/a","n/a",J680+U680)</f>
        <v>6.3839327216918784</v>
      </c>
      <c r="AQ680" s="961">
        <f>IF(OR(AC680&lt;0.01,AF680="n/a"),"n/a",(I680/SQRT(22.5*AC680*(I680/AF680))-1)*100)</f>
        <v>149.45937444761421</v>
      </c>
      <c r="AR680" s="703">
        <f>INDEX(Historical!$C$7:$C$1439,MATCH(B680,Historical!$B$7:$B$1450,0))*IF(AH680="n/a",1.03,IF(AH680&lt;0,1.01,IF(AH680&gt;10,1.1,(1+AH680/100))))</f>
        <v>0.87870000000000004</v>
      </c>
      <c r="AS680" s="959">
        <f>IF($AI680="n/a",1.03*AR680,IF($AI680&lt;0,1.01*AR680,IF($AI680&gt;10,1.1*AR680,(1+$AI680/100)*AR680)))</f>
        <v>0.88652042999999991</v>
      </c>
      <c r="AT680" s="959">
        <f>IF($AK680="n/a",1.03*AS680,IF($AK680&lt;0,1.01*AS680,IF($AK680&gt;10,1.1*AS680,(1+$AK680/100)*AS680)))</f>
        <v>0.97339943214000002</v>
      </c>
      <c r="AU680" s="959">
        <f>IF($AK680="n/a",1.03*AT680,IF($AK680&lt;0,1.01*AT680,IF($AK680&gt;10,1.1*AT680,(1+$AK680/100)*AT680)))</f>
        <v>1.0687925764897201</v>
      </c>
      <c r="AV680" s="959">
        <f>IF($AK680="n/a",1.03*AU680,IF($AK680&lt;0,1.01*AU680,IF($AK680&gt;10,1.1*AU680,(1+$AK680/100)*AU680)))</f>
        <v>1.1735342489857128</v>
      </c>
      <c r="AW680" s="703">
        <f>SUM(AR680:AV680)</f>
        <v>4.9809466876154325</v>
      </c>
      <c r="AX680" s="810">
        <f>AW680/I680*100</f>
        <v>5.5264026268894186</v>
      </c>
      <c r="AY680" s="1017">
        <v>0.77</v>
      </c>
      <c r="AZ680" s="945">
        <v>39.78</v>
      </c>
      <c r="BA680" s="945">
        <v>-1.49</v>
      </c>
      <c r="BB680" s="945">
        <v>3</v>
      </c>
      <c r="BC680" s="945">
        <v>18.8</v>
      </c>
      <c r="BE680" s="666">
        <v>1976</v>
      </c>
      <c r="BF680" s="971">
        <f>IF(BE680&gt;2008,0,IF(BE680&gt;2001,1,IF(BE680&gt;1990,2,IF(BE680&gt;1980,3,IF(BE680&gt;1973,4,IF(BE680&gt;1970,5,IF(BE680&gt;1960,6,IF(BE680&gt;1958,7,IF(BE680&gt;1953,8,9)))))))))</f>
        <v>4</v>
      </c>
      <c r="BG680" s="955">
        <v>3.9</v>
      </c>
      <c r="BH680" s="937"/>
    </row>
    <row r="681" spans="1:60" ht="11.25" customHeight="1" x14ac:dyDescent="0.2">
      <c r="A681" s="944" t="s">
        <v>3906</v>
      </c>
      <c r="B681" s="948" t="s">
        <v>3907</v>
      </c>
      <c r="C681" s="1013" t="s">
        <v>4345</v>
      </c>
      <c r="D681" s="1013" t="s">
        <v>4376</v>
      </c>
      <c r="E681" s="792">
        <v>6</v>
      </c>
      <c r="F681" s="1227">
        <v>772</v>
      </c>
      <c r="G681" s="1227" t="s">
        <v>106</v>
      </c>
      <c r="H681" s="1227" t="s">
        <v>106</v>
      </c>
      <c r="I681" s="947">
        <v>29.08</v>
      </c>
      <c r="J681" s="703">
        <f>(M681/I681)*100</f>
        <v>2.8885832187070153</v>
      </c>
      <c r="K681" s="950">
        <v>0.21</v>
      </c>
      <c r="L681" s="960">
        <v>4</v>
      </c>
      <c r="M681" s="694">
        <f>K681*L681</f>
        <v>0.84</v>
      </c>
      <c r="N681" s="943" t="s">
        <v>712</v>
      </c>
      <c r="O681" s="795">
        <v>0.2</v>
      </c>
      <c r="P681" s="934">
        <v>43529</v>
      </c>
      <c r="Q681" s="934">
        <v>43544</v>
      </c>
      <c r="R681" s="694">
        <f>(K681-O681)/O681*100</f>
        <v>4.9999999999999902</v>
      </c>
      <c r="S681" s="759">
        <f>IF(INDEX(Historical!$D$7:$D$1439,MATCH(B681,Historical!$B$7:$B$1450,0))=0,"n/a",(INDEX(Historical!$C$7:$C$1439,MATCH(B681,Historical!$B$7:$B$1450,0))/INDEX(Historical!$D$7:$D$1439,MATCH(B681,Historical!$B$7:$B$1450,0))-1)*100)</f>
        <v>11.111111111111116</v>
      </c>
      <c r="T681" s="759">
        <f>IF(INDEX(Historical!$F$7:$F$1432,MATCH(B681,Historical!$B$7:$B$1450,0))=0,"n/a",((INDEX(Historical!$C$7:$C$1439,MATCH(B681,Historical!$B$7:$B$1450,0))/INDEX(Historical!$F$7:$F$1432,MATCH(B681,Historical!$B$7:$B$1450,0)))^(1/3)-1)*100)</f>
        <v>16.960709528514649</v>
      </c>
      <c r="U681" s="759" t="str">
        <f>IF(INDEX(Historical!$H$7:$H$1432,MATCH(B681,Historical!$B$7:$B$1450,0))=0,"n/a",((INDEX(Historical!$C$7:$C$1439,MATCH(B681,Historical!$B$7:$B$1450,0))/INDEX(Historical!$H$7:$H$1432,MATCH(B681,Historical!$B$7:$B$1450,0)))^(1/5)-1)*100)</f>
        <v>n/a</v>
      </c>
      <c r="V681" s="759" t="str">
        <f>IF(INDEX(Historical!$O$7:$O$1432,MATCH(B681,Historical!$B$7:$B$1450,0))=0,"n/a",((INDEX(Historical!$C$7:$C$1439,MATCH(B681,Historical!$B$7:$B$1450,0))/INDEX(Historical!$O$7:$O$1432,MATCH(B681,Historical!$B$7:$B$1450,0)))^(1/10)-1)*100)</f>
        <v>n/a</v>
      </c>
      <c r="W681" s="760" t="str">
        <f>IF(OR(U681&lt;=0,U681="n/a",V681&lt;=0,V681="n/a"),"n/a",U681/V681)</f>
        <v>n/a</v>
      </c>
      <c r="X681" s="761" t="str">
        <f>IF(OR(AJ681&lt;=0,AJ681="n/a",U681&lt;=0,U681="n/a"),"n/a",U681/AJ681)</f>
        <v>n/a</v>
      </c>
      <c r="Y681" s="717"/>
      <c r="Z681" s="703">
        <f>IF(OR(AC681&lt;0.01,AC681="n/a"),"n/a",M681/AC681*100)</f>
        <v>56.375838926174495</v>
      </c>
      <c r="AA681" s="959">
        <f>IF(OR(AC681&lt;0.01,AC681="n/a"),"n/a",I681/AC681)</f>
        <v>19.516778523489933</v>
      </c>
      <c r="AB681" s="960">
        <v>12</v>
      </c>
      <c r="AC681" s="938">
        <v>1.49</v>
      </c>
      <c r="AD681" s="938" t="s">
        <v>137</v>
      </c>
      <c r="AE681" s="938">
        <v>2.29</v>
      </c>
      <c r="AF681" s="938">
        <v>1.0900000000000001</v>
      </c>
      <c r="AG681" s="938">
        <v>5.5</v>
      </c>
      <c r="AH681" s="938">
        <v>163.6</v>
      </c>
      <c r="AI681" s="938">
        <v>5.08</v>
      </c>
      <c r="AJ681" s="938">
        <v>59.199999999999996</v>
      </c>
      <c r="AK681" s="938" t="s">
        <v>137</v>
      </c>
      <c r="AL681" s="951">
        <v>529.16</v>
      </c>
      <c r="AM681" s="945">
        <v>3.3000000000000003</v>
      </c>
      <c r="AN681" s="938">
        <v>0.47</v>
      </c>
      <c r="AO681" s="802" t="str">
        <f>IF(U681="n/a","n/a",IF(AA681&lt;0,"n/a",IF(AA681="n/a","n/a",J681+U681-AA681)))</f>
        <v>n/a</v>
      </c>
      <c r="AP681" s="803" t="str">
        <f>IF(U681="n/a","n/a",J681+U681)</f>
        <v>n/a</v>
      </c>
      <c r="AQ681" s="961">
        <f>IF(OR(AC681&lt;0.01,AF681="n/a"),"n/a",(I681/SQRT(22.5*AC681*(I681/AF681))-1)*100)</f>
        <v>-2.7642301971268046</v>
      </c>
      <c r="AR681" s="703">
        <f>INDEX(Historical!$C$7:$C$1439,MATCH(B681,Historical!$B$7:$B$1450,0))*IF(AH681="n/a",1.03,IF(AH681&lt;0,1.01,IF(AH681&gt;10,1.1,(1+AH681/100))))</f>
        <v>0.88000000000000012</v>
      </c>
      <c r="AS681" s="959">
        <f>IF($AI681="n/a",1.03*AR681,IF($AI681&lt;0,1.01*AR681,IF($AI681&gt;10,1.1*AR681,(1+$AI681/100)*AR681)))</f>
        <v>0.92470400000000008</v>
      </c>
      <c r="AT681" s="959">
        <f>IF($AK681="n/a",1.03*AS681,IF($AK681&lt;0,1.01*AS681,IF($AK681&gt;10,1.1*AS681,(1+$AK681/100)*AS681)))</f>
        <v>0.95244512000000014</v>
      </c>
      <c r="AU681" s="959">
        <f>IF($AK681="n/a",1.03*AT681,IF($AK681&lt;0,1.01*AT681,IF($AK681&gt;10,1.1*AT681,(1+$AK681/100)*AT681)))</f>
        <v>0.98101847360000016</v>
      </c>
      <c r="AV681" s="959">
        <f>IF($AK681="n/a",1.03*AU681,IF($AK681&lt;0,1.01*AU681,IF($AK681&gt;10,1.1*AU681,(1+$AK681/100)*AU681)))</f>
        <v>1.0104490278080003</v>
      </c>
      <c r="AW681" s="703">
        <f>SUM(AR681:AV681)</f>
        <v>4.7486166214080008</v>
      </c>
      <c r="AX681" s="810">
        <f>AW681/I681*100</f>
        <v>16.32949319603852</v>
      </c>
      <c r="AY681" s="1017">
        <v>1.1599999999999999</v>
      </c>
      <c r="AZ681" s="945">
        <v>4.45</v>
      </c>
      <c r="BA681" s="945">
        <v>-43.480000000000004</v>
      </c>
      <c r="BB681" s="945">
        <v>-5.88</v>
      </c>
      <c r="BC681" s="945">
        <v>-18.079999999999998</v>
      </c>
      <c r="BE681" s="666">
        <v>2014</v>
      </c>
      <c r="BF681" s="971">
        <f>IF(BE681&gt;2008,0,IF(BE681&gt;2001,1,IF(BE681&gt;1990,2,IF(BE681&gt;1980,3,IF(BE681&gt;1973,4,IF(BE681&gt;1970,5,IF(BE681&gt;1960,6,IF(BE681&gt;1958,7,IF(BE681&gt;1953,8,9)))))))))</f>
        <v>0</v>
      </c>
      <c r="BG681" s="955">
        <v>5.8999999999999995</v>
      </c>
      <c r="BH681" s="937"/>
    </row>
    <row r="682" spans="1:60" ht="11.25" customHeight="1" x14ac:dyDescent="0.2">
      <c r="A682" s="944" t="s">
        <v>1612</v>
      </c>
      <c r="B682" s="948" t="s">
        <v>1613</v>
      </c>
      <c r="C682" s="1013" t="s">
        <v>154</v>
      </c>
      <c r="D682" s="1013" t="s">
        <v>4350</v>
      </c>
      <c r="E682" s="792">
        <v>8</v>
      </c>
      <c r="F682" s="1227">
        <v>605</v>
      </c>
      <c r="G682" s="1227" t="s">
        <v>106</v>
      </c>
      <c r="H682" s="1227" t="s">
        <v>106</v>
      </c>
      <c r="I682" s="947">
        <v>128.69999999999999</v>
      </c>
      <c r="J682" s="703">
        <f>(M682/I682)*100</f>
        <v>1.2121212121212124</v>
      </c>
      <c r="K682" s="950">
        <v>0.39</v>
      </c>
      <c r="L682" s="960">
        <v>4</v>
      </c>
      <c r="M682" s="694">
        <f>K682*L682</f>
        <v>1.56</v>
      </c>
      <c r="N682" s="943" t="s">
        <v>712</v>
      </c>
      <c r="O682" s="795">
        <v>0.37</v>
      </c>
      <c r="P682" s="934">
        <v>43691</v>
      </c>
      <c r="Q682" s="934">
        <v>43727</v>
      </c>
      <c r="R682" s="694">
        <f>(K682-O682)/O682*100</f>
        <v>5.4054054054054106</v>
      </c>
      <c r="S682" s="759">
        <f>IF(INDEX(Historical!$D$7:$D$1439,MATCH(B682,Historical!$B$7:$B$1450,0))=0,"n/a",(INDEX(Historical!$C$7:$C$1439,MATCH(B682,Historical!$B$7:$B$1450,0))/INDEX(Historical!$D$7:$D$1439,MATCH(B682,Historical!$B$7:$B$1450,0))-1)*100)</f>
        <v>5.8823529411764719</v>
      </c>
      <c r="T682" s="759">
        <f>IF(INDEX(Historical!$F$7:$F$1432,MATCH(B682,Historical!$B$7:$B$1450,0))=0,"n/a",((INDEX(Historical!$C$7:$C$1439,MATCH(B682,Historical!$B$7:$B$1450,0))/INDEX(Historical!$F$7:$F$1432,MATCH(B682,Historical!$B$7:$B$1450,0)))^(1/3)-1)*100)</f>
        <v>7.4735268605483851</v>
      </c>
      <c r="U682" s="759">
        <f>IF(INDEX(Historical!$H$7:$H$1432,MATCH(B682,Historical!$B$7:$B$1450,0))=0,"n/a",((INDEX(Historical!$C$7:$C$1439,MATCH(B682,Historical!$B$7:$B$1450,0))/INDEX(Historical!$H$7:$H$1432,MATCH(B682,Historical!$B$7:$B$1450,0)))^(1/5)-1)*100)</f>
        <v>11.382417860287909</v>
      </c>
      <c r="V682" s="759" t="str">
        <f>IF(INDEX(Historical!$O$7:$O$1432,MATCH(B682,Historical!$B$7:$B$1450,0))=0,"n/a",((INDEX(Historical!$C$7:$C$1439,MATCH(B682,Historical!$B$7:$B$1450,0))/INDEX(Historical!$O$7:$O$1432,MATCH(B682,Historical!$B$7:$B$1450,0)))^(1/10)-1)*100)</f>
        <v>n/a</v>
      </c>
      <c r="W682" s="760" t="str">
        <f>IF(OR(U682&lt;=0,U682="n/a",V682&lt;=0,V682="n/a"),"n/a",U682/V682)</f>
        <v>n/a</v>
      </c>
      <c r="X682" s="761">
        <f>IF(OR(AJ682&lt;=0,AJ682="n/a",U682&lt;=0,U682="n/a"),"n/a",U682/AJ682)</f>
        <v>1.3391079835632833</v>
      </c>
      <c r="Y682" s="717"/>
      <c r="Z682" s="703">
        <f>IF(OR(AC682&lt;0.01,AC682="n/a"),"n/a",M682/AC682*100)</f>
        <v>49.367088607594937</v>
      </c>
      <c r="AA682" s="959">
        <f>IF(OR(AC682&lt;0.01,AC682="n/a"),"n/a",I682/AC682)</f>
        <v>40.72784810126582</v>
      </c>
      <c r="AB682" s="960">
        <v>6</v>
      </c>
      <c r="AC682" s="938">
        <v>3.16</v>
      </c>
      <c r="AD682" s="938">
        <v>2.9</v>
      </c>
      <c r="AE682" s="938">
        <v>7.39</v>
      </c>
      <c r="AF682" s="938">
        <v>9.24</v>
      </c>
      <c r="AG682" s="938">
        <v>22.7</v>
      </c>
      <c r="AH682" s="938">
        <v>31.1</v>
      </c>
      <c r="AI682" s="938">
        <v>9.7199999999999989</v>
      </c>
      <c r="AJ682" s="938">
        <v>8.5</v>
      </c>
      <c r="AK682" s="938">
        <v>14.2</v>
      </c>
      <c r="AL682" s="951">
        <v>18660</v>
      </c>
      <c r="AM682" s="945">
        <v>0.5</v>
      </c>
      <c r="AN682" s="938">
        <v>0.66</v>
      </c>
      <c r="AO682" s="802">
        <f>IF(U682="n/a","n/a",IF(AA682&lt;0,"n/a",IF(AA682="n/a","n/a",J682+U682-AA682)))</f>
        <v>-28.133309028856701</v>
      </c>
      <c r="AP682" s="803">
        <f>IF(U682="n/a","n/a",J682+U682)</f>
        <v>12.594539072409122</v>
      </c>
      <c r="AQ682" s="961">
        <f>IF(OR(AC682&lt;0.01,AF682="n/a"),"n/a",(I682/SQRT(22.5*AC682*(I682/AF682))-1)*100)</f>
        <v>308.9690650923755</v>
      </c>
      <c r="AR682" s="703">
        <f>INDEX(Historical!$C$7:$C$1439,MATCH(B682,Historical!$B$7:$B$1450,0))*IF(AH682="n/a",1.03,IF(AH682&lt;0,1.01,IF(AH682&gt;10,1.1,(1+AH682/100))))</f>
        <v>1.5840000000000001</v>
      </c>
      <c r="AS682" s="959">
        <f>IF($AI682="n/a",1.03*AR682,IF($AI682&lt;0,1.01*AR682,IF($AI682&gt;10,1.1*AR682,(1+$AI682/100)*AR682)))</f>
        <v>1.7379648000000001</v>
      </c>
      <c r="AT682" s="959">
        <f>IF($AK682="n/a",1.03*AS682,IF($AK682&lt;0,1.01*AS682,IF($AK682&gt;10,1.1*AS682,(1+$AK682/100)*AS682)))</f>
        <v>1.9117612800000003</v>
      </c>
      <c r="AU682" s="959">
        <f>IF($AK682="n/a",1.03*AT682,IF($AK682&lt;0,1.01*AT682,IF($AK682&gt;10,1.1*AT682,(1+$AK682/100)*AT682)))</f>
        <v>2.1029374080000007</v>
      </c>
      <c r="AV682" s="959">
        <f>IF($AK682="n/a",1.03*AU682,IF($AK682&lt;0,1.01*AU682,IF($AK682&gt;10,1.1*AU682,(1+$AK682/100)*AU682)))</f>
        <v>2.3132311488000008</v>
      </c>
      <c r="AW682" s="703">
        <f>SUM(AR682:AV682)</f>
        <v>9.6498946368000027</v>
      </c>
      <c r="AX682" s="810">
        <f>AW682/I682*100</f>
        <v>7.4979756307692336</v>
      </c>
      <c r="AY682" s="1017">
        <v>0.46</v>
      </c>
      <c r="AZ682" s="945">
        <v>41.99</v>
      </c>
      <c r="BA682" s="945">
        <v>-3.15</v>
      </c>
      <c r="BB682" s="945">
        <v>7.0499999999999989</v>
      </c>
      <c r="BC682" s="945">
        <v>18.260000000000002</v>
      </c>
      <c r="BE682" s="666">
        <v>2012</v>
      </c>
      <c r="BF682" s="971">
        <f>IF(BE682&gt;2008,0,IF(BE682&gt;2001,1,IF(BE682&gt;1990,2,IF(BE682&gt;1980,3,IF(BE682&gt;1973,4,IF(BE682&gt;1970,5,IF(BE682&gt;1960,6,IF(BE682&gt;1958,7,IF(BE682&gt;1953,8,9)))))))))</f>
        <v>0</v>
      </c>
      <c r="BG682" s="955">
        <v>12.8</v>
      </c>
      <c r="BH682" s="937"/>
    </row>
    <row r="683" spans="1:60" ht="11.25" customHeight="1" x14ac:dyDescent="0.2">
      <c r="A683" s="936" t="s">
        <v>760</v>
      </c>
      <c r="B683" s="948" t="s">
        <v>761</v>
      </c>
      <c r="C683" s="1013" t="s">
        <v>108</v>
      </c>
      <c r="D683" s="1013" t="s">
        <v>118</v>
      </c>
      <c r="E683" s="792">
        <v>24</v>
      </c>
      <c r="F683" s="1227">
        <v>141</v>
      </c>
      <c r="G683" s="1227" t="s">
        <v>106</v>
      </c>
      <c r="H683" s="1227" t="s">
        <v>106</v>
      </c>
      <c r="I683" s="938">
        <v>181.15</v>
      </c>
      <c r="J683" s="703">
        <f>(M683/I683)*100</f>
        <v>0.75075903947005251</v>
      </c>
      <c r="K683" s="957">
        <v>0.34</v>
      </c>
      <c r="L683" s="960">
        <v>4</v>
      </c>
      <c r="M683" s="694">
        <f>K683*L683</f>
        <v>1.36</v>
      </c>
      <c r="N683" s="943" t="s">
        <v>152</v>
      </c>
      <c r="O683" s="796">
        <v>0.33</v>
      </c>
      <c r="P683" s="934">
        <v>43538</v>
      </c>
      <c r="Q683" s="934">
        <v>43553</v>
      </c>
      <c r="R683" s="694">
        <f>(K683-O683)/O683*100</f>
        <v>3.0303030303030329</v>
      </c>
      <c r="S683" s="759">
        <f>IF(INDEX(Historical!$D$7:$D$1439,MATCH(B683,Historical!$B$7:$B$1450,0))=0,"n/a",(INDEX(Historical!$C$7:$C$1439,MATCH(B683,Historical!$B$7:$B$1450,0))/INDEX(Historical!$D$7:$D$1439,MATCH(B683,Historical!$B$7:$B$1450,0))-1)*100)</f>
        <v>3.125</v>
      </c>
      <c r="T683" s="759">
        <f>IF(INDEX(Historical!$F$7:$F$1432,MATCH(B683,Historical!$B$7:$B$1450,0))=0,"n/a",((INDEX(Historical!$C$7:$C$1439,MATCH(B683,Historical!$B$7:$B$1450,0))/INDEX(Historical!$F$7:$F$1432,MATCH(B683,Historical!$B$7:$B$1450,0)))^(1/3)-1)*100)</f>
        <v>3.228011545636722</v>
      </c>
      <c r="U683" s="759">
        <f>IF(INDEX(Historical!$H$7:$H$1432,MATCH(B683,Historical!$B$7:$B$1450,0))=0,"n/a",((INDEX(Historical!$C$7:$C$1439,MATCH(B683,Historical!$B$7:$B$1450,0))/INDEX(Historical!$H$7:$H$1432,MATCH(B683,Historical!$B$7:$B$1450,0)))^(1/5)-1)*100)</f>
        <v>3.3406482938779236</v>
      </c>
      <c r="V683" s="759">
        <f>IF(INDEX(Historical!$O$7:$O$1432,MATCH(B683,Historical!$B$7:$B$1450,0))=0,"n/a",((INDEX(Historical!$C$7:$C$1439,MATCH(B683,Historical!$B$7:$B$1450,0))/INDEX(Historical!$O$7:$O$1432,MATCH(B683,Historical!$B$7:$B$1450,0)))^(1/10)-1)*100)</f>
        <v>3.6760900871232183</v>
      </c>
      <c r="W683" s="760">
        <f>IF(OR(U683&lt;=0,U683="n/a",V683&lt;=0,V683="n/a"),"n/a",U683/V683)</f>
        <v>0.90875038823985954</v>
      </c>
      <c r="X683" s="761" t="str">
        <f>IF(OR(AJ683&lt;=0,AJ683="n/a",U683&lt;=0,U683="n/a"),"n/a",U683/AJ683)</f>
        <v>n/a</v>
      </c>
      <c r="Y683" s="949" t="s">
        <v>762</v>
      </c>
      <c r="Z683" s="703">
        <f>IF(OR(AC683&lt;0.01,AC683="n/a"),"n/a",M683/AC683*100)</f>
        <v>27.474747474747474</v>
      </c>
      <c r="AA683" s="959">
        <f>IF(OR(AC683&lt;0.01,AC683="n/a"),"n/a",I683/AC683)</f>
        <v>36.595959595959599</v>
      </c>
      <c r="AB683" s="960">
        <v>12</v>
      </c>
      <c r="AC683" s="938">
        <v>4.95</v>
      </c>
      <c r="AD683" s="938">
        <v>1.44</v>
      </c>
      <c r="AE683" s="938">
        <v>3.82</v>
      </c>
      <c r="AF683" s="938">
        <v>1.56</v>
      </c>
      <c r="AG683" s="938">
        <v>4.3999999999999995</v>
      </c>
      <c r="AH683" s="940">
        <v>194.4</v>
      </c>
      <c r="AI683" s="940">
        <v>3.5700000000000003</v>
      </c>
      <c r="AJ683" s="938">
        <v>-19.8</v>
      </c>
      <c r="AK683" s="938">
        <v>25.45</v>
      </c>
      <c r="AL683" s="951">
        <v>7900</v>
      </c>
      <c r="AM683" s="945">
        <v>1.7000000000000002</v>
      </c>
      <c r="AN683" s="938">
        <v>0.24</v>
      </c>
      <c r="AO683" s="802">
        <f>IF(U683="n/a","n/a",IF(AA683&lt;0,"n/a",IF(AA683="n/a","n/a",J683+U683-AA683)))</f>
        <v>-32.504552262611625</v>
      </c>
      <c r="AP683" s="803">
        <f>IF(U683="n/a","n/a",J683+U683)</f>
        <v>4.0914073333479761</v>
      </c>
      <c r="AQ683" s="961">
        <f>IF(OR(AC683&lt;0.01,AF683="n/a"),"n/a",(I683/SQRT(22.5*AC683*(I683/AF683))-1)*100)</f>
        <v>59.289669009633684</v>
      </c>
      <c r="AR683" s="703">
        <f>INDEX(Historical!$C$7:$C$1439,MATCH(B683,Historical!$B$7:$B$1450,0))*IF(AH683="n/a",1.03,IF(AH683&lt;0,1.01,IF(AH683&gt;10,1.1,(1+AH683/100))))</f>
        <v>1.4520000000000002</v>
      </c>
      <c r="AS683" s="959">
        <f>IF($AI683="n/a",1.03*AR683,IF($AI683&lt;0,1.01*AR683,IF($AI683&gt;10,1.1*AR683,(1+$AI683/100)*AR683)))</f>
        <v>1.5038364000000002</v>
      </c>
      <c r="AT683" s="959">
        <f>IF($AK683="n/a",1.03*AS683,IF($AK683&lt;0,1.01*AS683,IF($AK683&gt;10,1.1*AS683,(1+$AK683/100)*AS683)))</f>
        <v>1.6542200400000004</v>
      </c>
      <c r="AU683" s="959">
        <f>IF($AK683="n/a",1.03*AT683,IF($AK683&lt;0,1.01*AT683,IF($AK683&gt;10,1.1*AT683,(1+$AK683/100)*AT683)))</f>
        <v>1.8196420440000007</v>
      </c>
      <c r="AV683" s="959">
        <f>IF($AK683="n/a",1.03*AU683,IF($AK683&lt;0,1.01*AU683,IF($AK683&gt;10,1.1*AU683,(1+$AK683/100)*AU683)))</f>
        <v>2.0016062484000008</v>
      </c>
      <c r="AW683" s="703">
        <f>SUM(AR683:AV683)</f>
        <v>8.4313047324000028</v>
      </c>
      <c r="AX683" s="810">
        <f>AW683/I683*100</f>
        <v>4.6543222370411277</v>
      </c>
      <c r="AY683" s="1017">
        <v>0.33</v>
      </c>
      <c r="AZ683" s="945">
        <v>53.16</v>
      </c>
      <c r="BA683" s="945">
        <v>-4.1500000000000004</v>
      </c>
      <c r="BB683" s="945">
        <v>1.06</v>
      </c>
      <c r="BC683" s="945">
        <v>21.34</v>
      </c>
      <c r="BE683" s="666">
        <v>1996</v>
      </c>
      <c r="BF683" s="971">
        <f>IF(BE683&gt;2008,0,IF(BE683&gt;2001,1,IF(BE683&gt;1990,2,IF(BE683&gt;1980,3,IF(BE683&gt;1973,4,IF(BE683&gt;1970,5,IF(BE683&gt;1960,6,IF(BE683&gt;1958,7,IF(BE683&gt;1953,8,9)))))))))</f>
        <v>2</v>
      </c>
      <c r="BG683" s="955">
        <v>1</v>
      </c>
      <c r="BH683" s="937"/>
    </row>
    <row r="684" spans="1:60" ht="11.25" customHeight="1" x14ac:dyDescent="0.2">
      <c r="A684" s="936" t="s">
        <v>1616</v>
      </c>
      <c r="B684" s="948" t="s">
        <v>1617</v>
      </c>
      <c r="C684" s="1013" t="s">
        <v>4345</v>
      </c>
      <c r="D684" s="1013" t="s">
        <v>4346</v>
      </c>
      <c r="E684" s="792">
        <v>10</v>
      </c>
      <c r="F684" s="1227">
        <v>343</v>
      </c>
      <c r="G684" s="1036" t="s">
        <v>106</v>
      </c>
      <c r="H684" s="1036" t="s">
        <v>106</v>
      </c>
      <c r="I684" s="947">
        <v>18.14</v>
      </c>
      <c r="J684" s="703">
        <f>(M684/I684)*100</f>
        <v>4.3439911797133401</v>
      </c>
      <c r="K684" s="950">
        <v>0.19700000000000001</v>
      </c>
      <c r="L684" s="960">
        <v>4</v>
      </c>
      <c r="M684" s="694">
        <f>K684*L684</f>
        <v>0.78800000000000003</v>
      </c>
      <c r="N684" s="943" t="s">
        <v>152</v>
      </c>
      <c r="O684" s="795">
        <v>0.19500000000000001</v>
      </c>
      <c r="P684" s="934">
        <v>43537</v>
      </c>
      <c r="Q684" s="934">
        <v>43552</v>
      </c>
      <c r="R684" s="694">
        <f>(K684-O684)/O684*100</f>
        <v>1.0256410256410264</v>
      </c>
      <c r="S684" s="759">
        <f>IF(INDEX(Historical!$D$7:$D$1439,MATCH(B684,Historical!$B$7:$B$1450,0))=0,"n/a",(INDEX(Historical!$C$7:$C$1439,MATCH(B684,Historical!$B$7:$B$1450,0))/INDEX(Historical!$D$7:$D$1439,MATCH(B684,Historical!$B$7:$B$1450,0))-1)*100)</f>
        <v>4.0000000000000036</v>
      </c>
      <c r="T684" s="759">
        <f>IF(INDEX(Historical!$F$7:$F$1432,MATCH(B684,Historical!$B$7:$B$1450,0))=0,"n/a",((INDEX(Historical!$C$7:$C$1439,MATCH(B684,Historical!$B$7:$B$1450,0))/INDEX(Historical!$F$7:$F$1432,MATCH(B684,Historical!$B$7:$B$1450,0)))^(1/3)-1)*100)</f>
        <v>4.6795619671746724</v>
      </c>
      <c r="U684" s="759">
        <f>IF(INDEX(Historical!$H$7:$H$1432,MATCH(B684,Historical!$B$7:$B$1450,0))=0,"n/a",((INDEX(Historical!$C$7:$C$1439,MATCH(B684,Historical!$B$7:$B$1450,0))/INDEX(Historical!$H$7:$H$1432,MATCH(B684,Historical!$B$7:$B$1450,0)))^(1/5)-1)*100)</f>
        <v>5.387395206178347</v>
      </c>
      <c r="V684" s="759" t="str">
        <f>IF(INDEX(Historical!$O$7:$O$1432,MATCH(B684,Historical!$B$7:$B$1450,0))=0,"n/a",((INDEX(Historical!$C$7:$C$1439,MATCH(B684,Historical!$B$7:$B$1450,0))/INDEX(Historical!$O$7:$O$1432,MATCH(B684,Historical!$B$7:$B$1450,0)))^(1/10)-1)*100)</f>
        <v>n/a</v>
      </c>
      <c r="W684" s="760" t="str">
        <f>IF(OR(U684&lt;=0,U684="n/a",V684&lt;=0,V684="n/a"),"n/a",U684/V684)</f>
        <v>n/a</v>
      </c>
      <c r="X684" s="761" t="str">
        <f>IF(OR(AJ684&lt;=0,AJ684="n/a",U684&lt;=0,U684="n/a"),"n/a",U684/AJ684)</f>
        <v>n/a</v>
      </c>
      <c r="Y684" s="714"/>
      <c r="Z684" s="703">
        <f>IF(OR(AC684&lt;0.01,AC684="n/a"),"n/a",M684/AC684*100)</f>
        <v>212.97297297297297</v>
      </c>
      <c r="AA684" s="959">
        <f>IF(OR(AC684&lt;0.01,AC684="n/a"),"n/a",I684/AC684)</f>
        <v>49.027027027027032</v>
      </c>
      <c r="AB684" s="960">
        <v>12</v>
      </c>
      <c r="AC684" s="938">
        <v>0.37</v>
      </c>
      <c r="AD684" s="938">
        <v>6.15</v>
      </c>
      <c r="AE684" s="938">
        <v>6.95</v>
      </c>
      <c r="AF684" s="938">
        <v>1.79</v>
      </c>
      <c r="AG684" s="938">
        <v>3.8</v>
      </c>
      <c r="AH684" s="938">
        <v>8.4</v>
      </c>
      <c r="AI684" s="938">
        <v>-0.54999999999999993</v>
      </c>
      <c r="AJ684" s="938">
        <v>-7.0000000000000009</v>
      </c>
      <c r="AK684" s="938">
        <v>8</v>
      </c>
      <c r="AL684" s="951">
        <v>2070</v>
      </c>
      <c r="AM684" s="945">
        <v>1.6</v>
      </c>
      <c r="AN684" s="938">
        <v>1.28</v>
      </c>
      <c r="AO684" s="802">
        <f>IF(U684="n/a","n/a",IF(AA684&lt;0,"n/a",IF(AA684="n/a","n/a",J684+U684-AA684)))</f>
        <v>-39.295640641135343</v>
      </c>
      <c r="AP684" s="803">
        <f>IF(U684="n/a","n/a",J684+U684)</f>
        <v>9.7313863858916871</v>
      </c>
      <c r="AQ684" s="961">
        <f>IF(OR(AC684&lt;0.01,AF684="n/a"),"n/a",(I684/SQRT(22.5*AC684*(I684/AF684))-1)*100)</f>
        <v>97.493604260299364</v>
      </c>
      <c r="AR684" s="703">
        <f>INDEX(Historical!$C$7:$C$1439,MATCH(B684,Historical!$B$7:$B$1450,0))*IF(AH684="n/a",1.03,IF(AH684&lt;0,1.01,IF(AH684&gt;10,1.1,(1+AH684/100))))</f>
        <v>0.84552000000000005</v>
      </c>
      <c r="AS684" s="959">
        <f>IF($AI684="n/a",1.03*AR684,IF($AI684&lt;0,1.01*AR684,IF($AI684&gt;10,1.1*AR684,(1+$AI684/100)*AR684)))</f>
        <v>0.85397520000000005</v>
      </c>
      <c r="AT684" s="959">
        <f>IF($AK684="n/a",1.03*AS684,IF($AK684&lt;0,1.01*AS684,IF($AK684&gt;10,1.1*AS684,(1+$AK684/100)*AS684)))</f>
        <v>0.92229321600000014</v>
      </c>
      <c r="AU684" s="959">
        <f>IF($AK684="n/a",1.03*AT684,IF($AK684&lt;0,1.01*AT684,IF($AK684&gt;10,1.1*AT684,(1+$AK684/100)*AT684)))</f>
        <v>0.99607667328000027</v>
      </c>
      <c r="AV684" s="959">
        <f>IF($AK684="n/a",1.03*AU684,IF($AK684&lt;0,1.01*AU684,IF($AK684&gt;10,1.1*AU684,(1+$AK684/100)*AU684)))</f>
        <v>1.0757628071424004</v>
      </c>
      <c r="AW684" s="703">
        <f>SUM(AR684:AV684)</f>
        <v>4.6936278964224005</v>
      </c>
      <c r="AX684" s="810">
        <f>AW684/I684*100</f>
        <v>25.874464699131206</v>
      </c>
      <c r="AY684" s="1017">
        <v>0.73</v>
      </c>
      <c r="AZ684" s="945">
        <v>17.489999999999998</v>
      </c>
      <c r="BA684" s="945">
        <v>-8.3800000000000008</v>
      </c>
      <c r="BB684" s="945">
        <v>4.26</v>
      </c>
      <c r="BC684" s="945">
        <v>4.6399999999999997</v>
      </c>
      <c r="BE684" s="666">
        <v>2010</v>
      </c>
      <c r="BF684" s="971">
        <f>IF(BE684&gt;2008,0,IF(BE684&gt;2001,1,IF(BE684&gt;1990,2,IF(BE684&gt;1980,3,IF(BE684&gt;1973,4,IF(BE684&gt;1970,5,IF(BE684&gt;1960,6,IF(BE684&gt;1958,7,IF(BE684&gt;1953,8,9)))))))))</f>
        <v>0</v>
      </c>
      <c r="BG684" s="955">
        <v>1.5</v>
      </c>
      <c r="BH684" s="937"/>
    </row>
    <row r="685" spans="1:60" ht="11.25" customHeight="1" x14ac:dyDescent="0.2">
      <c r="A685" s="936" t="s">
        <v>1618</v>
      </c>
      <c r="B685" s="948" t="s">
        <v>1619</v>
      </c>
      <c r="C685" s="1013" t="s">
        <v>112</v>
      </c>
      <c r="D685" s="1013" t="s">
        <v>4389</v>
      </c>
      <c r="E685" s="792">
        <v>9</v>
      </c>
      <c r="F685" s="1227">
        <v>395</v>
      </c>
      <c r="G685" s="1171" t="s">
        <v>37</v>
      </c>
      <c r="H685" s="1171" t="s">
        <v>115</v>
      </c>
      <c r="I685" s="947">
        <v>160.78</v>
      </c>
      <c r="J685" s="703">
        <f>(M685/I685)*100</f>
        <v>2.4132354770493842</v>
      </c>
      <c r="K685" s="950">
        <v>0.97</v>
      </c>
      <c r="L685" s="960">
        <v>4</v>
      </c>
      <c r="M685" s="694">
        <f>K685*L685</f>
        <v>3.88</v>
      </c>
      <c r="N685" s="943" t="s">
        <v>143</v>
      </c>
      <c r="O685" s="795">
        <v>0.92</v>
      </c>
      <c r="P685" s="934">
        <v>43412</v>
      </c>
      <c r="Q685" s="934">
        <v>43444</v>
      </c>
      <c r="R685" s="694">
        <f>(K685-O685)/O685*100</f>
        <v>5.4347826086956443</v>
      </c>
      <c r="S685" s="759">
        <f>IF(INDEX(Historical!$D$7:$D$1439,MATCH(B685,Historical!$B$7:$B$1450,0))=0,"n/a",(INDEX(Historical!$C$7:$C$1439,MATCH(B685,Historical!$B$7:$B$1450,0))/INDEX(Historical!$D$7:$D$1439,MATCH(B685,Historical!$B$7:$B$1450,0))-1)*100)</f>
        <v>17.014446227929358</v>
      </c>
      <c r="T685" s="759">
        <f>IF(INDEX(Historical!$F$7:$F$1432,MATCH(B685,Historical!$B$7:$B$1450,0))=0,"n/a",((INDEX(Historical!$C$7:$C$1439,MATCH(B685,Historical!$B$7:$B$1450,0))/INDEX(Historical!$F$7:$F$1432,MATCH(B685,Historical!$B$7:$B$1450,0)))^(1/3)-1)*100)</f>
        <v>10.864179911052618</v>
      </c>
      <c r="U685" s="759">
        <f>IF(INDEX(Historical!$H$7:$H$1432,MATCH(B685,Historical!$B$7:$B$1450,0))=0,"n/a",((INDEX(Historical!$C$7:$C$1439,MATCH(B685,Historical!$B$7:$B$1450,0))/INDEX(Historical!$H$7:$H$1432,MATCH(B685,Historical!$B$7:$B$1450,0)))^(1/5)-1)*100)</f>
        <v>11.766139250041686</v>
      </c>
      <c r="V685" s="759">
        <f>IF(INDEX(Historical!$O$7:$O$1432,MATCH(B685,Historical!$B$7:$B$1450,0))=0,"n/a",((INDEX(Historical!$C$7:$C$1439,MATCH(B685,Historical!$B$7:$B$1450,0))/INDEX(Historical!$O$7:$O$1432,MATCH(B685,Historical!$B$7:$B$1450,0)))^(1/10)-1)*100)</f>
        <v>12.130550509140935</v>
      </c>
      <c r="W685" s="760">
        <f>IF(OR(U685&lt;=0,U685="n/a",V685&lt;=0,V685="n/a"),"n/a",U685/V685)</f>
        <v>0.96995921505585025</v>
      </c>
      <c r="X685" s="761">
        <f>IF(OR(AJ685&lt;=0,AJ685="n/a",U685&lt;=0,U685="n/a"),"n/a",U685/AJ685)</f>
        <v>1.2256395052126756</v>
      </c>
      <c r="Y685" s="724"/>
      <c r="Z685" s="703">
        <f>IF(OR(AC685&lt;0.01,AC685="n/a"),"n/a",M685/AC685*100)</f>
        <v>42.637362637362635</v>
      </c>
      <c r="AA685" s="959">
        <f>IF(OR(AC685&lt;0.01,AC685="n/a"),"n/a",I685/AC685)</f>
        <v>17.668131868131869</v>
      </c>
      <c r="AB685" s="960">
        <v>9</v>
      </c>
      <c r="AC685" s="938">
        <v>9.1</v>
      </c>
      <c r="AD685" s="938">
        <v>3.34</v>
      </c>
      <c r="AE685" s="938">
        <v>2.97</v>
      </c>
      <c r="AF685" s="938">
        <v>16.829999999999998</v>
      </c>
      <c r="AG685" s="938">
        <v>76.7</v>
      </c>
      <c r="AH685" s="938">
        <v>33.200000000000003</v>
      </c>
      <c r="AI685" s="938">
        <v>4.63</v>
      </c>
      <c r="AJ685" s="938">
        <v>9.6</v>
      </c>
      <c r="AK685" s="938">
        <v>5.4399999999999995</v>
      </c>
      <c r="AL685" s="951">
        <v>19880</v>
      </c>
      <c r="AM685" s="946">
        <v>0.2</v>
      </c>
      <c r="AN685" s="938">
        <v>1.94</v>
      </c>
      <c r="AO685" s="802">
        <f>IF(U685="n/a","n/a",IF(AA685&lt;0,"n/a",IF(AA685="n/a","n/a",J685+U685-AA685)))</f>
        <v>-3.4887571410408</v>
      </c>
      <c r="AP685" s="803">
        <f>IF(U685="n/a","n/a",J685+U685)</f>
        <v>14.179374727091069</v>
      </c>
      <c r="AQ685" s="961">
        <f>IF(OR(AC685&lt;0.01,AF685="n/a"),"n/a",(I685/SQRT(22.5*AC685*(I685/AF685))-1)*100)</f>
        <v>263.53490392756839</v>
      </c>
      <c r="AR685" s="703">
        <f>INDEX(Historical!$C$7:$C$1439,MATCH(B685,Historical!$B$7:$B$1450,0))*IF(AH685="n/a",1.03,IF(AH685&lt;0,1.01,IF(AH685&gt;10,1.1,(1+AH685/100))))</f>
        <v>4.0095000000000001</v>
      </c>
      <c r="AS685" s="959">
        <f>IF($AI685="n/a",1.03*AR685,IF($AI685&lt;0,1.01*AR685,IF($AI685&gt;10,1.1*AR685,(1+$AI685/100)*AR685)))</f>
        <v>4.1951398500000003</v>
      </c>
      <c r="AT685" s="959">
        <f>IF($AK685="n/a",1.03*AS685,IF($AK685&lt;0,1.01*AS685,IF($AK685&gt;10,1.1*AS685,(1+$AK685/100)*AS685)))</f>
        <v>4.4233554578400005</v>
      </c>
      <c r="AU685" s="959">
        <f>IF($AK685="n/a",1.03*AT685,IF($AK685&lt;0,1.01*AT685,IF($AK685&gt;10,1.1*AT685,(1+$AK685/100)*AT685)))</f>
        <v>4.6639859947464961</v>
      </c>
      <c r="AV685" s="959">
        <f>IF($AK685="n/a",1.03*AU685,IF($AK685&lt;0,1.01*AU685,IF($AK685&gt;10,1.1*AU685,(1+$AK685/100)*AU685)))</f>
        <v>4.9177068328607056</v>
      </c>
      <c r="AW685" s="703">
        <f>SUM(AR685:AV685)</f>
        <v>22.209688135447202</v>
      </c>
      <c r="AX685" s="810">
        <f>AW685/I685*100</f>
        <v>13.813713232645355</v>
      </c>
      <c r="AY685" s="1017">
        <v>1.4</v>
      </c>
      <c r="AZ685" s="945">
        <v>13.66</v>
      </c>
      <c r="BA685" s="945">
        <v>-18.89</v>
      </c>
      <c r="BB685" s="945">
        <v>0.88</v>
      </c>
      <c r="BC685" s="945">
        <v>-3.81</v>
      </c>
      <c r="BE685" s="666">
        <v>2010</v>
      </c>
      <c r="BF685" s="971">
        <f>IF(BE685&gt;2008,0,IF(BE685&gt;2001,1,IF(BE685&gt;1990,2,IF(BE685&gt;1980,3,IF(BE685&gt;1973,4,IF(BE685&gt;1970,5,IF(BE685&gt;1960,6,IF(BE685&gt;1958,7,IF(BE685&gt;1953,8,9)))))))))</f>
        <v>0</v>
      </c>
      <c r="BG685" s="955">
        <v>16.8</v>
      </c>
      <c r="BH685" s="937"/>
    </row>
    <row r="686" spans="1:60" ht="11.25" customHeight="1" x14ac:dyDescent="0.2">
      <c r="A686" s="944" t="s">
        <v>774</v>
      </c>
      <c r="B686" s="948" t="s">
        <v>775</v>
      </c>
      <c r="C686" s="1013" t="s">
        <v>112</v>
      </c>
      <c r="D686" s="1013" t="s">
        <v>4348</v>
      </c>
      <c r="E686" s="792">
        <v>17</v>
      </c>
      <c r="F686" s="1227">
        <v>197</v>
      </c>
      <c r="G686" s="1146" t="s">
        <v>37</v>
      </c>
      <c r="H686" s="1146" t="s">
        <v>106</v>
      </c>
      <c r="I686" s="947">
        <v>33.53</v>
      </c>
      <c r="J686" s="703">
        <f>(M686/I686)*100</f>
        <v>1.2526096033402923</v>
      </c>
      <c r="K686" s="958">
        <v>0.105</v>
      </c>
      <c r="L686" s="960">
        <v>4</v>
      </c>
      <c r="M686" s="694">
        <f>K686*L686</f>
        <v>0.42</v>
      </c>
      <c r="N686" s="943" t="s">
        <v>228</v>
      </c>
      <c r="O686" s="799">
        <v>9.3299999999999994E-2</v>
      </c>
      <c r="P686" s="934">
        <v>43504</v>
      </c>
      <c r="Q686" s="934">
        <v>43535</v>
      </c>
      <c r="R686" s="694">
        <f>(K686-O686)/O686*100</f>
        <v>12.540192926045018</v>
      </c>
      <c r="S686" s="759">
        <f>IF(INDEX(Historical!$D$7:$D$1439,MATCH(B686,Historical!$B$7:$B$1450,0))=0,"n/a",(INDEX(Historical!$C$7:$C$1439,MATCH(B686,Historical!$B$7:$B$1450,0))/INDEX(Historical!$D$7:$D$1439,MATCH(B686,Historical!$B$7:$B$1450,0))-1)*100)</f>
        <v>21.739130434782595</v>
      </c>
      <c r="T686" s="759">
        <f>IF(INDEX(Historical!$F$7:$F$1432,MATCH(B686,Historical!$B$7:$B$1450,0))=0,"n/a",((INDEX(Historical!$C$7:$C$1439,MATCH(B686,Historical!$B$7:$B$1450,0))/INDEX(Historical!$F$7:$F$1432,MATCH(B686,Historical!$B$7:$B$1450,0)))^(1/3)-1)*100)</f>
        <v>20.507113208761506</v>
      </c>
      <c r="U686" s="759">
        <f>IF(INDEX(Historical!$H$7:$H$1432,MATCH(B686,Historical!$B$7:$B$1450,0))=0,"n/a",((INDEX(Historical!$C$7:$C$1439,MATCH(B686,Historical!$B$7:$B$1450,0))/INDEX(Historical!$H$7:$H$1432,MATCH(B686,Historical!$B$7:$B$1450,0)))^(1/5)-1)*100)</f>
        <v>18.466445254224407</v>
      </c>
      <c r="V686" s="759">
        <f>IF(INDEX(Historical!$O$7:$O$1432,MATCH(B686,Historical!$B$7:$B$1450,0))=0,"n/a",((INDEX(Historical!$C$7:$C$1439,MATCH(B686,Historical!$B$7:$B$1450,0))/INDEX(Historical!$O$7:$O$1432,MATCH(B686,Historical!$B$7:$B$1450,0)))^(1/10)-1)*100)</f>
        <v>17.461894308801895</v>
      </c>
      <c r="W686" s="760">
        <f>IF(OR(U686&lt;=0,U686="n/a",V686&lt;=0,V686="n/a"),"n/a",U686/V686)</f>
        <v>1.0575281769353142</v>
      </c>
      <c r="X686" s="761">
        <f>IF(OR(AJ686&lt;=0,AJ686="n/a",U686&lt;=0,U686="n/a"),"n/a",U686/AJ686)</f>
        <v>1.347915711987183</v>
      </c>
      <c r="Y686" s="1025" t="s">
        <v>4418</v>
      </c>
      <c r="Z686" s="703">
        <f>IF(OR(AC686&lt;0.01,AC686="n/a"),"n/a",M686/AC686*100)</f>
        <v>60.869565217391312</v>
      </c>
      <c r="AA686" s="959">
        <f>IF(OR(AC686&lt;0.01,AC686="n/a"),"n/a",I686/AC686)</f>
        <v>48.594202898550733</v>
      </c>
      <c r="AB686" s="960">
        <v>12</v>
      </c>
      <c r="AC686" s="938">
        <v>0.69</v>
      </c>
      <c r="AD686" s="938">
        <v>5.98</v>
      </c>
      <c r="AE686" s="938">
        <v>5.87</v>
      </c>
      <c r="AF686" s="938">
        <v>15.46</v>
      </c>
      <c r="AG686" s="938">
        <v>32.4</v>
      </c>
      <c r="AH686" s="938">
        <v>22.400000000000002</v>
      </c>
      <c r="AI686" s="938">
        <v>11.43</v>
      </c>
      <c r="AJ686" s="938">
        <v>13.700000000000001</v>
      </c>
      <c r="AK686" s="938">
        <v>8.2000000000000011</v>
      </c>
      <c r="AL686" s="951">
        <v>11060</v>
      </c>
      <c r="AM686" s="945">
        <v>1.5</v>
      </c>
      <c r="AN686" s="938">
        <v>0</v>
      </c>
      <c r="AO686" s="802">
        <f>IF(U686="n/a","n/a",IF(AA686&lt;0,"n/a",IF(AA686="n/a","n/a",J686+U686-AA686)))</f>
        <v>-28.875148040986033</v>
      </c>
      <c r="AP686" s="803">
        <f>IF(U686="n/a","n/a",J686+U686)</f>
        <v>19.7190548575647</v>
      </c>
      <c r="AQ686" s="961">
        <f>IF(OR(AC686&lt;0.01,AF686="n/a"),"n/a",(I686/SQRT(22.5*AC686*(I686/AF686))-1)*100)</f>
        <v>477.83749226908049</v>
      </c>
      <c r="AR686" s="703">
        <f>INDEX(Historical!$C$7:$C$1439,MATCH(B686,Historical!$B$7:$B$1450,0))*IF(AH686="n/a",1.03,IF(AH686&lt;0,1.01,IF(AH686&gt;10,1.1,(1+AH686/100))))</f>
        <v>0.41066666666666674</v>
      </c>
      <c r="AS686" s="959">
        <f>IF($AI686="n/a",1.03*AR686,IF($AI686&lt;0,1.01*AR686,IF($AI686&gt;10,1.1*AR686,(1+$AI686/100)*AR686)))</f>
        <v>0.45173333333333343</v>
      </c>
      <c r="AT686" s="959">
        <f>IF($AK686="n/a",1.03*AS686,IF($AK686&lt;0,1.01*AS686,IF($AK686&gt;10,1.1*AS686,(1+$AK686/100)*AS686)))</f>
        <v>0.48877546666666682</v>
      </c>
      <c r="AU686" s="959">
        <f>IF($AK686="n/a",1.03*AT686,IF($AK686&lt;0,1.01*AT686,IF($AK686&gt;10,1.1*AT686,(1+$AK686/100)*AT686)))</f>
        <v>0.52885505493333351</v>
      </c>
      <c r="AV686" s="959">
        <f>IF($AK686="n/a",1.03*AU686,IF($AK686&lt;0,1.01*AU686,IF($AK686&gt;10,1.1*AU686,(1+$AK686/100)*AU686)))</f>
        <v>0.57222116943786694</v>
      </c>
      <c r="AW686" s="703">
        <f>SUM(AR686:AV686)</f>
        <v>2.4522516910378673</v>
      </c>
      <c r="AX686" s="810">
        <f>AW686/I686*100</f>
        <v>7.3136048047654851</v>
      </c>
      <c r="AY686" s="1017">
        <v>0.33</v>
      </c>
      <c r="AZ686" s="945">
        <v>1.6099999999999999</v>
      </c>
      <c r="BA686" s="945">
        <v>-23.64</v>
      </c>
      <c r="BB686" s="945">
        <v>-9.4700000000000006</v>
      </c>
      <c r="BC686" s="945">
        <v>-13.03</v>
      </c>
      <c r="BE686" s="666">
        <v>2003</v>
      </c>
      <c r="BF686" s="971">
        <f>IF(BE686&gt;2008,0,IF(BE686&gt;2001,1,IF(BE686&gt;1990,2,IF(BE686&gt;1980,3,IF(BE686&gt;1973,4,IF(BE686&gt;1970,5,IF(BE686&gt;1960,6,IF(BE686&gt;1958,7,IF(BE686&gt;1953,8,9)))))))))</f>
        <v>1</v>
      </c>
      <c r="BG686" s="955">
        <v>20.100000000000001</v>
      </c>
    </row>
    <row r="687" spans="1:60" ht="11.25" customHeight="1" x14ac:dyDescent="0.2">
      <c r="A687" s="944" t="s">
        <v>776</v>
      </c>
      <c r="B687" s="948" t="s">
        <v>777</v>
      </c>
      <c r="C687" s="1013" t="s">
        <v>112</v>
      </c>
      <c r="D687" s="1013" t="s">
        <v>4387</v>
      </c>
      <c r="E687" s="792">
        <v>26</v>
      </c>
      <c r="F687" s="1227">
        <v>111</v>
      </c>
      <c r="G687" s="1158" t="s">
        <v>106</v>
      </c>
      <c r="H687" s="1158" t="s">
        <v>106</v>
      </c>
      <c r="I687" s="938">
        <v>363.65</v>
      </c>
      <c r="J687" s="703">
        <f>(M687/I687)*100</f>
        <v>0.50873092259040287</v>
      </c>
      <c r="K687" s="957">
        <v>0.46250000000000002</v>
      </c>
      <c r="L687" s="960">
        <v>4</v>
      </c>
      <c r="M687" s="694">
        <f>K687*L687</f>
        <v>1.85</v>
      </c>
      <c r="N687" s="943" t="s">
        <v>225</v>
      </c>
      <c r="O687" s="796">
        <v>0.41249999999999998</v>
      </c>
      <c r="P687" s="934">
        <v>43473</v>
      </c>
      <c r="Q687" s="934">
        <v>43488</v>
      </c>
      <c r="R687" s="694">
        <f>(K687-O687)/O687*100</f>
        <v>12.121212121212132</v>
      </c>
      <c r="S687" s="759">
        <f>IF(INDEX(Historical!$D$7:$D$1439,MATCH(B687,Historical!$B$7:$B$1450,0))=0,"n/a",(INDEX(Historical!$C$7:$C$1439,MATCH(B687,Historical!$B$7:$B$1450,0))/INDEX(Historical!$D$7:$D$1439,MATCH(B687,Historical!$B$7:$B$1450,0))-1)*100)</f>
        <v>17.857142857142861</v>
      </c>
      <c r="T687" s="759">
        <f>IF(INDEX(Historical!$F$7:$F$1432,MATCH(B687,Historical!$B$7:$B$1450,0))=0,"n/a",((INDEX(Historical!$C$7:$C$1439,MATCH(B687,Historical!$B$7:$B$1450,0))/INDEX(Historical!$F$7:$F$1432,MATCH(B687,Historical!$B$7:$B$1450,0)))^(1/3)-1)*100)</f>
        <v>18.166575046750122</v>
      </c>
      <c r="U687" s="759">
        <f>IF(INDEX(Historical!$H$7:$H$1432,MATCH(B687,Historical!$B$7:$B$1450,0))=0,"n/a",((INDEX(Historical!$C$7:$C$1439,MATCH(B687,Historical!$B$7:$B$1450,0))/INDEX(Historical!$H$7:$H$1432,MATCH(B687,Historical!$B$7:$B$1450,0)))^(1/5)-1)*100)</f>
        <v>20.11244339814311</v>
      </c>
      <c r="V687" s="759">
        <f>IF(INDEX(Historical!$O$7:$O$1432,MATCH(B687,Historical!$B$7:$B$1450,0))=0,"n/a",((INDEX(Historical!$C$7:$C$1439,MATCH(B687,Historical!$B$7:$B$1450,0))/INDEX(Historical!$O$7:$O$1432,MATCH(B687,Historical!$B$7:$B$1450,0)))^(1/10)-1)*100)</f>
        <v>18.989487679239158</v>
      </c>
      <c r="W687" s="760">
        <f>IF(OR(U687&lt;=0,U687="n/a",V687&lt;=0,V687="n/a"),"n/a",U687/V687)</f>
        <v>1.0591356511493282</v>
      </c>
      <c r="X687" s="761">
        <f>IF(OR(AJ687&lt;=0,AJ687="n/a",U687&lt;=0,U687="n/a"),"n/a",U687/AJ687)</f>
        <v>1.8796676073030945</v>
      </c>
      <c r="Y687" s="721"/>
      <c r="Z687" s="703">
        <f>IF(OR(AC687&lt;0.01,AC687="n/a"),"n/a",M687/AC687*100)</f>
        <v>17.77137367915466</v>
      </c>
      <c r="AA687" s="959">
        <f>IF(OR(AC687&lt;0.01,AC687="n/a"),"n/a",I687/AC687)</f>
        <v>34.932756964457248</v>
      </c>
      <c r="AB687" s="960">
        <v>12</v>
      </c>
      <c r="AC687" s="938">
        <v>10.41</v>
      </c>
      <c r="AD687" s="938">
        <v>4.96</v>
      </c>
      <c r="AE687" s="938">
        <v>7.31</v>
      </c>
      <c r="AF687" s="938">
        <v>4.67</v>
      </c>
      <c r="AG687" s="938">
        <v>14.399999999999999</v>
      </c>
      <c r="AH687" s="938">
        <v>22</v>
      </c>
      <c r="AI687" s="938">
        <v>4.5199999999999996</v>
      </c>
      <c r="AJ687" s="938">
        <v>10.7</v>
      </c>
      <c r="AK687" s="938">
        <v>7.1</v>
      </c>
      <c r="AL687" s="951">
        <v>38590</v>
      </c>
      <c r="AM687" s="945">
        <v>0.5</v>
      </c>
      <c r="AN687" s="938">
        <v>0.55000000000000004</v>
      </c>
      <c r="AO687" s="802">
        <f>IF(U687="n/a","n/a",IF(AA687&lt;0,"n/a",IF(AA687="n/a","n/a",J687+U687-AA687)))</f>
        <v>-14.311582643723735</v>
      </c>
      <c r="AP687" s="803">
        <f>IF(U687="n/a","n/a",J687+U687)</f>
        <v>20.621174320733513</v>
      </c>
      <c r="AQ687" s="961">
        <f>IF(OR(AC687&lt;0.01,AF687="n/a"),"n/a",(I687/SQRT(22.5*AC687*(I687/AF687))-1)*100)</f>
        <v>169.26729803013822</v>
      </c>
      <c r="AR687" s="703">
        <f>INDEX(Historical!$C$7:$C$1439,MATCH(B687,Historical!$B$7:$B$1450,0))*IF(AH687="n/a",1.03,IF(AH687&lt;0,1.01,IF(AH687&gt;10,1.1,(1+AH687/100))))</f>
        <v>1.8149999999999999</v>
      </c>
      <c r="AS687" s="959">
        <f>IF($AI687="n/a",1.03*AR687,IF($AI687&lt;0,1.01*AR687,IF($AI687&gt;10,1.1*AR687,(1+$AI687/100)*AR687)))</f>
        <v>1.8970379999999998</v>
      </c>
      <c r="AT687" s="959">
        <f>IF($AK687="n/a",1.03*AS687,IF($AK687&lt;0,1.01*AS687,IF($AK687&gt;10,1.1*AS687,(1+$AK687/100)*AS687)))</f>
        <v>2.0317276979999996</v>
      </c>
      <c r="AU687" s="959">
        <f>IF($AK687="n/a",1.03*AT687,IF($AK687&lt;0,1.01*AT687,IF($AK687&gt;10,1.1*AT687,(1+$AK687/100)*AT687)))</f>
        <v>2.1759803645579994</v>
      </c>
      <c r="AV687" s="959">
        <f>IF($AK687="n/a",1.03*AU687,IF($AK687&lt;0,1.01*AU687,IF($AK687&gt;10,1.1*AU687,(1+$AK687/100)*AU687)))</f>
        <v>2.330474970441617</v>
      </c>
      <c r="AW687" s="703">
        <f>SUM(AR687:AV687)</f>
        <v>10.250221032999615</v>
      </c>
      <c r="AX687" s="810">
        <f>AW687/I687*100</f>
        <v>2.8187050826342959</v>
      </c>
      <c r="AY687" s="1017">
        <v>1.1599999999999999</v>
      </c>
      <c r="AZ687" s="945">
        <v>48.07</v>
      </c>
      <c r="BA687" s="945">
        <v>-5.67</v>
      </c>
      <c r="BB687" s="945">
        <v>-0.52</v>
      </c>
      <c r="BC687" s="945">
        <v>13.26</v>
      </c>
      <c r="BE687" s="666">
        <v>1994</v>
      </c>
      <c r="BF687" s="971">
        <f>IF(BE687&gt;2008,0,IF(BE687&gt;2001,1,IF(BE687&gt;1990,2,IF(BE687&gt;1980,3,IF(BE687&gt;1973,4,IF(BE687&gt;1970,5,IF(BE687&gt;1960,6,IF(BE687&gt;1958,7,IF(BE687&gt;1953,8,9)))))))))</f>
        <v>2</v>
      </c>
      <c r="BG687" s="955">
        <v>7.1999999999999993</v>
      </c>
      <c r="BH687" s="937"/>
    </row>
    <row r="688" spans="1:60" ht="11.25" customHeight="1" x14ac:dyDescent="0.2">
      <c r="A688" s="936" t="s">
        <v>778</v>
      </c>
      <c r="B688" s="948" t="s">
        <v>779</v>
      </c>
      <c r="C688" s="1013" t="s">
        <v>247</v>
      </c>
      <c r="D688" s="1013" t="s">
        <v>4343</v>
      </c>
      <c r="E688" s="792">
        <v>25</v>
      </c>
      <c r="F688" s="1227">
        <v>132</v>
      </c>
      <c r="G688" s="1227" t="s">
        <v>106</v>
      </c>
      <c r="H688" s="1227" t="s">
        <v>106</v>
      </c>
      <c r="I688" s="938">
        <v>106.03</v>
      </c>
      <c r="J688" s="703">
        <f>(M688/I688)*100</f>
        <v>0.96199188908799393</v>
      </c>
      <c r="K688" s="957">
        <v>0.255</v>
      </c>
      <c r="L688" s="960">
        <v>4</v>
      </c>
      <c r="M688" s="694">
        <f>K688*L688</f>
        <v>1.02</v>
      </c>
      <c r="N688" s="943" t="s">
        <v>320</v>
      </c>
      <c r="O688" s="796">
        <v>0.22500000000000001</v>
      </c>
      <c r="P688" s="934">
        <v>43539</v>
      </c>
      <c r="Q688" s="934">
        <v>43553</v>
      </c>
      <c r="R688" s="694">
        <f>(K688-O688)/O688*100</f>
        <v>13.333333333333334</v>
      </c>
      <c r="S688" s="759">
        <f>IF(INDEX(Historical!$D$7:$D$1439,MATCH(B688,Historical!$B$7:$B$1450,0))=0,"n/a",(INDEX(Historical!$C$7:$C$1439,MATCH(B688,Historical!$B$7:$B$1450,0))/INDEX(Historical!$D$7:$D$1439,MATCH(B688,Historical!$B$7:$B$1450,0))-1)*100)</f>
        <v>40.625</v>
      </c>
      <c r="T688" s="759">
        <f>IF(INDEX(Historical!$F$7:$F$1432,MATCH(B688,Historical!$B$7:$B$1450,0))=0,"n/a",((INDEX(Historical!$C$7:$C$1439,MATCH(B688,Historical!$B$7:$B$1450,0))/INDEX(Historical!$F$7:$F$1432,MATCH(B688,Historical!$B$7:$B$1450,0)))^(1/3)-1)*100)</f>
        <v>24.179016861486847</v>
      </c>
      <c r="U688" s="759">
        <f>IF(INDEX(Historical!$H$7:$H$1432,MATCH(B688,Historical!$B$7:$B$1450,0))=0,"n/a",((INDEX(Historical!$C$7:$C$1439,MATCH(B688,Historical!$B$7:$B$1450,0))/INDEX(Historical!$H$7:$H$1432,MATCH(B688,Historical!$B$7:$B$1450,0)))^(1/5)-1)*100)</f>
        <v>21.493409089334857</v>
      </c>
      <c r="V688" s="759">
        <f>IF(INDEX(Historical!$O$7:$O$1432,MATCH(B688,Historical!$B$7:$B$1450,0))=0,"n/a",((INDEX(Historical!$C$7:$C$1439,MATCH(B688,Historical!$B$7:$B$1450,0))/INDEX(Historical!$O$7:$O$1432,MATCH(B688,Historical!$B$7:$B$1450,0)))^(1/10)-1)*100)</f>
        <v>25.213711965523444</v>
      </c>
      <c r="W688" s="760">
        <f>IF(OR(U688&lt;=0,U688="n/a",V688&lt;=0,V688="n/a"),"n/a",U688/V688)</f>
        <v>0.85244921964383391</v>
      </c>
      <c r="X688" s="761">
        <f>IF(OR(AJ688&lt;=0,AJ688="n/a",U688&lt;=0,U688="n/a"),"n/a",U688/AJ688)</f>
        <v>1.2643181817255797</v>
      </c>
      <c r="Y688" s="717"/>
      <c r="Z688" s="703">
        <f>IF(OR(AC688&lt;0.01,AC688="n/a"),"n/a",M688/AC688*100)</f>
        <v>23.720930232558139</v>
      </c>
      <c r="AA688" s="959">
        <f>IF(OR(AC688&lt;0.01,AC688="n/a"),"n/a",I688/AC688)</f>
        <v>24.658139534883723</v>
      </c>
      <c r="AB688" s="960">
        <v>1</v>
      </c>
      <c r="AC688" s="938">
        <v>4.3</v>
      </c>
      <c r="AD688" s="938">
        <v>2.78</v>
      </c>
      <c r="AE688" s="938">
        <v>2.52</v>
      </c>
      <c r="AF688" s="938">
        <v>11.82</v>
      </c>
      <c r="AG688" s="938">
        <v>49.1</v>
      </c>
      <c r="AH688" s="938">
        <v>27.6</v>
      </c>
      <c r="AI688" s="938">
        <v>10.050000000000001</v>
      </c>
      <c r="AJ688" s="938">
        <v>17</v>
      </c>
      <c r="AK688" s="938">
        <v>8.9</v>
      </c>
      <c r="AL688" s="951">
        <v>38310</v>
      </c>
      <c r="AM688" s="945">
        <v>0.6</v>
      </c>
      <c r="AN688" s="938">
        <v>0.1</v>
      </c>
      <c r="AO688" s="802">
        <f>IF(U688="n/a","n/a",IF(AA688&lt;0,"n/a",IF(AA688="n/a","n/a",J688+U688-AA688)))</f>
        <v>-2.2027385564608721</v>
      </c>
      <c r="AP688" s="803">
        <f>IF(U688="n/a","n/a",J688+U688)</f>
        <v>22.455400978422851</v>
      </c>
      <c r="AQ688" s="961">
        <f>IF(OR(AC688&lt;0.01,AF688="n/a"),"n/a",(I688/SQRT(22.5*AC688*(I688/AF688))-1)*100)</f>
        <v>259.91308166915678</v>
      </c>
      <c r="AR688" s="703">
        <f>INDEX(Historical!$C$7:$C$1439,MATCH(B688,Historical!$B$7:$B$1450,0))*IF(AH688="n/a",1.03,IF(AH688&lt;0,1.01,IF(AH688&gt;10,1.1,(1+AH688/100))))</f>
        <v>0.9900000000000001</v>
      </c>
      <c r="AS688" s="959">
        <f>IF($AI688="n/a",1.03*AR688,IF($AI688&lt;0,1.01*AR688,IF($AI688&gt;10,1.1*AR688,(1+$AI688/100)*AR688)))</f>
        <v>1.0890000000000002</v>
      </c>
      <c r="AT688" s="959">
        <f>IF($AK688="n/a",1.03*AS688,IF($AK688&lt;0,1.01*AS688,IF($AK688&gt;10,1.1*AS688,(1+$AK688/100)*AS688)))</f>
        <v>1.1859210000000002</v>
      </c>
      <c r="AU688" s="959">
        <f>IF($AK688="n/a",1.03*AT688,IF($AK688&lt;0,1.01*AT688,IF($AK688&gt;10,1.1*AT688,(1+$AK688/100)*AT688)))</f>
        <v>1.2914679690000002</v>
      </c>
      <c r="AV688" s="959">
        <f>IF($AK688="n/a",1.03*AU688,IF($AK688&lt;0,1.01*AU688,IF($AK688&gt;10,1.1*AU688,(1+$AK688/100)*AU688)))</f>
        <v>1.4064086182410001</v>
      </c>
      <c r="AW688" s="703">
        <f>SUM(AR688:AV688)</f>
        <v>5.9627975872410008</v>
      </c>
      <c r="AX688" s="810">
        <f>AW688/I688*100</f>
        <v>5.6236891325483356</v>
      </c>
      <c r="AY688" s="1017">
        <v>0.9</v>
      </c>
      <c r="AZ688" s="945">
        <v>39.68</v>
      </c>
      <c r="BA688" s="945">
        <v>-2.0099999999999998</v>
      </c>
      <c r="BB688" s="945">
        <v>5.41</v>
      </c>
      <c r="BC688" s="945">
        <v>12.42</v>
      </c>
      <c r="BE688" s="666">
        <v>1995</v>
      </c>
      <c r="BF688" s="971">
        <f>IF(BE688&gt;2008,0,IF(BE688&gt;2001,1,IF(BE688&gt;1990,2,IF(BE688&gt;1980,3,IF(BE688&gt;1973,4,IF(BE688&gt;1970,5,IF(BE688&gt;1960,6,IF(BE688&gt;1958,7,IF(BE688&gt;1953,8,9)))))))))</f>
        <v>2</v>
      </c>
      <c r="BG688" s="955">
        <v>23.3</v>
      </c>
      <c r="BH688" s="937"/>
    </row>
    <row r="689" spans="1:60" ht="11.25" customHeight="1" x14ac:dyDescent="0.2">
      <c r="A689" s="936" t="s">
        <v>328</v>
      </c>
      <c r="B689" s="948" t="s">
        <v>329</v>
      </c>
      <c r="C689" s="1013" t="s">
        <v>123</v>
      </c>
      <c r="D689" s="1013" t="s">
        <v>4197</v>
      </c>
      <c r="E689" s="792">
        <v>45</v>
      </c>
      <c r="F689" s="1227">
        <v>50</v>
      </c>
      <c r="G689" s="1227" t="s">
        <v>37</v>
      </c>
      <c r="H689" s="1227" t="s">
        <v>37</v>
      </c>
      <c r="I689" s="938">
        <v>67.83</v>
      </c>
      <c r="J689" s="703">
        <f>(M689/I689)*100</f>
        <v>2.0639834881320951</v>
      </c>
      <c r="K689" s="950">
        <v>0.35</v>
      </c>
      <c r="L689" s="960">
        <v>4</v>
      </c>
      <c r="M689" s="694">
        <f>K689*L689</f>
        <v>1.4</v>
      </c>
      <c r="N689" s="943" t="s">
        <v>161</v>
      </c>
      <c r="O689" s="795">
        <v>0.32</v>
      </c>
      <c r="P689" s="934">
        <v>43388</v>
      </c>
      <c r="Q689" s="934">
        <v>43404</v>
      </c>
      <c r="R689" s="694">
        <f>(K689-O689)/O689*100</f>
        <v>9.3749999999999911</v>
      </c>
      <c r="S689" s="759">
        <f>IF(INDEX(Historical!$D$7:$D$1439,MATCH(B689,Historical!$B$7:$B$1450,0))=0,"n/a",(INDEX(Historical!$C$7:$C$1439,MATCH(B689,Historical!$B$7:$B$1450,0))/INDEX(Historical!$D$7:$D$1439,MATCH(B689,Historical!$B$7:$B$1450,0))-1)*100)</f>
        <v>7.3770491803278659</v>
      </c>
      <c r="T689" s="759">
        <f>IF(INDEX(Historical!$F$7:$F$1432,MATCH(B689,Historical!$B$7:$B$1450,0))=0,"n/a",((INDEX(Historical!$C$7:$C$1439,MATCH(B689,Historical!$B$7:$B$1450,0))/INDEX(Historical!$F$7:$F$1432,MATCH(B689,Historical!$B$7:$B$1450,0)))^(1/3)-1)*100)</f>
        <v>7.4829584996367826</v>
      </c>
      <c r="U689" s="759">
        <f>IF(INDEX(Historical!$H$7:$H$1432,MATCH(B689,Historical!$B$7:$B$1450,0))=0,"n/a",((INDEX(Historical!$C$7:$C$1439,MATCH(B689,Historical!$B$7:$B$1450,0))/INDEX(Historical!$H$7:$H$1432,MATCH(B689,Historical!$B$7:$B$1450,0)))^(1/5)-1)*100)</f>
        <v>7.4409996217950747</v>
      </c>
      <c r="V689" s="759">
        <f>IF(INDEX(Historical!$O$7:$O$1432,MATCH(B689,Historical!$B$7:$B$1450,0))=0,"n/a",((INDEX(Historical!$C$7:$C$1439,MATCH(B689,Historical!$B$7:$B$1450,0))/INDEX(Historical!$O$7:$O$1432,MATCH(B689,Historical!$B$7:$B$1450,0)))^(1/10)-1)*100)</f>
        <v>5.4576421538418796</v>
      </c>
      <c r="W689" s="760">
        <f>IF(OR(U689&lt;=0,U689="n/a",V689&lt;=0,V689="n/a"),"n/a",U689/V689)</f>
        <v>1.3634092181285686</v>
      </c>
      <c r="X689" s="761" t="str">
        <f>IF(OR(AJ689&lt;=0,AJ689="n/a",U689&lt;=0,U689="n/a"),"n/a",U689/AJ689)</f>
        <v>n/a</v>
      </c>
      <c r="Y689" s="711"/>
      <c r="Z689" s="703">
        <f>IF(OR(AC689&lt;0.01,AC689="n/a"),"n/a",M689/AC689*100)</f>
        <v>72.538860103626945</v>
      </c>
      <c r="AA689" s="959">
        <f>IF(OR(AC689&lt;0.01,AC689="n/a"),"n/a",I689/AC689)</f>
        <v>35.145077720207254</v>
      </c>
      <c r="AB689" s="960">
        <v>5</v>
      </c>
      <c r="AC689" s="938">
        <v>1.93</v>
      </c>
      <c r="AD689" s="938">
        <v>2.2599999999999998</v>
      </c>
      <c r="AE689" s="938">
        <v>1.57</v>
      </c>
      <c r="AF689" s="938">
        <v>6.27</v>
      </c>
      <c r="AG689" s="938">
        <v>17.7</v>
      </c>
      <c r="AH689" s="938">
        <v>-23.7</v>
      </c>
      <c r="AI689" s="938">
        <v>23.34</v>
      </c>
      <c r="AJ689" s="938">
        <v>-2.1999999999999997</v>
      </c>
      <c r="AK689" s="938">
        <v>15.629999999999999</v>
      </c>
      <c r="AL689" s="951">
        <v>8760</v>
      </c>
      <c r="AM689" s="945">
        <v>1</v>
      </c>
      <c r="AN689" s="938">
        <v>1.8</v>
      </c>
      <c r="AO689" s="802">
        <f>IF(U689="n/a","n/a",IF(AA689&lt;0,"n/a",IF(AA689="n/a","n/a",J689+U689-AA689)))</f>
        <v>-25.640094610280084</v>
      </c>
      <c r="AP689" s="803">
        <f>IF(U689="n/a","n/a",J689+U689)</f>
        <v>9.5049831099271707</v>
      </c>
      <c r="AQ689" s="961">
        <f>IF(OR(AC689&lt;0.01,AF689="n/a"),"n/a",(I689/SQRT(22.5*AC689*(I689/AF689))-1)*100)</f>
        <v>212.94986272614159</v>
      </c>
      <c r="AR689" s="703">
        <f>INDEX(Historical!$C$7:$C$1439,MATCH(B689,Historical!$B$7:$B$1450,0))*IF(AH689="n/a",1.03,IF(AH689&lt;0,1.01,IF(AH689&gt;10,1.1,(1+AH689/100))))</f>
        <v>1.3231000000000002</v>
      </c>
      <c r="AS689" s="959">
        <f>IF($AI689="n/a",1.03*AR689,IF($AI689&lt;0,1.01*AR689,IF($AI689&gt;10,1.1*AR689,(1+$AI689/100)*AR689)))</f>
        <v>1.4554100000000003</v>
      </c>
      <c r="AT689" s="959">
        <f>IF($AK689="n/a",1.03*AS689,IF($AK689&lt;0,1.01*AS689,IF($AK689&gt;10,1.1*AS689,(1+$AK689/100)*AS689)))</f>
        <v>1.6009510000000005</v>
      </c>
      <c r="AU689" s="959">
        <f>IF($AK689="n/a",1.03*AT689,IF($AK689&lt;0,1.01*AT689,IF($AK689&gt;10,1.1*AT689,(1+$AK689/100)*AT689)))</f>
        <v>1.7610461000000006</v>
      </c>
      <c r="AV689" s="959">
        <f>IF($AK689="n/a",1.03*AU689,IF($AK689&lt;0,1.01*AU689,IF($AK689&gt;10,1.1*AU689,(1+$AK689/100)*AU689)))</f>
        <v>1.9371507100000009</v>
      </c>
      <c r="AW689" s="703">
        <f>SUM(AR689:AV689)</f>
        <v>8.0776578100000016</v>
      </c>
      <c r="AX689" s="810">
        <f>AW689/I689*100</f>
        <v>11.908680244729473</v>
      </c>
      <c r="AY689" s="1017">
        <v>1.26</v>
      </c>
      <c r="AZ689" s="945">
        <v>30.570000000000004</v>
      </c>
      <c r="BA689" s="945">
        <v>-0.96</v>
      </c>
      <c r="BB689" s="945">
        <v>12.34</v>
      </c>
      <c r="BC689" s="945">
        <v>14.149999999999999</v>
      </c>
      <c r="BE689" s="666">
        <v>1975</v>
      </c>
      <c r="BF689" s="971">
        <f>IF(BE689&gt;2008,0,IF(BE689&gt;2001,1,IF(BE689&gt;1990,2,IF(BE689&gt;1980,3,IF(BE689&gt;1973,4,IF(BE689&gt;1970,5,IF(BE689&gt;1960,6,IF(BE689&gt;1958,7,IF(BE689&gt;1953,8,9)))))))))</f>
        <v>4</v>
      </c>
      <c r="BG689" s="955">
        <v>5</v>
      </c>
      <c r="BH689" s="937"/>
    </row>
    <row r="690" spans="1:60" s="838" customFormat="1" ht="11.25" customHeight="1" x14ac:dyDescent="0.2">
      <c r="A690" s="698" t="s">
        <v>1610</v>
      </c>
      <c r="B690" s="846" t="s">
        <v>1611</v>
      </c>
      <c r="C690" s="1013" t="s">
        <v>123</v>
      </c>
      <c r="D690" s="1013" t="s">
        <v>4382</v>
      </c>
      <c r="E690" s="818">
        <v>9</v>
      </c>
      <c r="F690" s="1227">
        <v>443</v>
      </c>
      <c r="G690" s="1236" t="s">
        <v>106</v>
      </c>
      <c r="H690" s="1236" t="s">
        <v>106</v>
      </c>
      <c r="I690" s="819">
        <v>99.95</v>
      </c>
      <c r="J690" s="820">
        <f>(M690/I690)*100</f>
        <v>2.2011005502751377</v>
      </c>
      <c r="K690" s="821">
        <v>0.55000000000000004</v>
      </c>
      <c r="L690" s="822">
        <v>4</v>
      </c>
      <c r="M690" s="823">
        <f>K690*L690</f>
        <v>2.2000000000000002</v>
      </c>
      <c r="N690" s="824" t="s">
        <v>320</v>
      </c>
      <c r="O690" s="825">
        <v>0.5</v>
      </c>
      <c r="P690" s="826">
        <v>43538</v>
      </c>
      <c r="Q690" s="826">
        <v>43553</v>
      </c>
      <c r="R690" s="823">
        <f>(K690-O690)/O690*100</f>
        <v>10.000000000000009</v>
      </c>
      <c r="S690" s="759">
        <f>IF(INDEX(Historical!$D$7:$D$1439,MATCH(B690,Historical!$B$7:$B$1450,0))=0,"n/a",(INDEX(Historical!$C$7:$C$1439,MATCH(B690,Historical!$B$7:$B$1450,0))/INDEX(Historical!$D$7:$D$1439,MATCH(B690,Historical!$B$7:$B$1450,0))-1)*100)</f>
        <v>11.111111111111116</v>
      </c>
      <c r="T690" s="759">
        <f>IF(INDEX(Historical!$F$7:$F$1432,MATCH(B690,Historical!$B$7:$B$1450,0))=0,"n/a",((INDEX(Historical!$C$7:$C$1439,MATCH(B690,Historical!$B$7:$B$1450,0))/INDEX(Historical!$F$7:$F$1432,MATCH(B690,Historical!$B$7:$B$1450,0)))^(1/3)-1)*100)</f>
        <v>7.7217345015941907</v>
      </c>
      <c r="U690" s="759">
        <f>IF(INDEX(Historical!$H$7:$H$1432,MATCH(B690,Historical!$B$7:$B$1450,0))=0,"n/a",((INDEX(Historical!$C$7:$C$1439,MATCH(B690,Historical!$B$7:$B$1450,0))/INDEX(Historical!$H$7:$H$1432,MATCH(B690,Historical!$B$7:$B$1450,0)))^(1/5)-1)*100)</f>
        <v>9.681123419972181</v>
      </c>
      <c r="V690" s="759">
        <f>IF(INDEX(Historical!$O$7:$O$1432,MATCH(B690,Historical!$B$7:$B$1450,0))=0,"n/a",((INDEX(Historical!$C$7:$C$1439,MATCH(B690,Historical!$B$7:$B$1450,0))/INDEX(Historical!$O$7:$O$1432,MATCH(B690,Historical!$B$7:$B$1450,0)))^(1/10)-1)*100)</f>
        <v>17.461894308801895</v>
      </c>
      <c r="W690" s="827">
        <f>IF(OR(U690&lt;=0,U690="n/a",V690&lt;=0,V690="n/a"),"n/a",U690/V690)</f>
        <v>0.55441427194369652</v>
      </c>
      <c r="X690" s="828">
        <f>IF(OR(AJ690&lt;=0,AJ690="n/a",U690&lt;=0,U690="n/a"),"n/a",U690/AJ690)</f>
        <v>0.59760021110939388</v>
      </c>
      <c r="Y690" s="1162"/>
      <c r="Z690" s="820">
        <f>IF(OR(AC690&lt;0.01,AC690="n/a"),"n/a",M690/AC690*100)</f>
        <v>23.75809935205184</v>
      </c>
      <c r="AA690" s="830">
        <f>IF(OR(AC690&lt;0.01,AC690="n/a"),"n/a",I690/AC690)</f>
        <v>10.793736501079914</v>
      </c>
      <c r="AB690" s="822">
        <v>12</v>
      </c>
      <c r="AC690" s="831">
        <v>9.26</v>
      </c>
      <c r="AD690" s="831">
        <v>2.96</v>
      </c>
      <c r="AE690" s="831">
        <v>0.56999999999999995</v>
      </c>
      <c r="AF690" s="831">
        <v>1.4</v>
      </c>
      <c r="AG690" s="831">
        <v>13</v>
      </c>
      <c r="AH690" s="831">
        <v>59.199999999999996</v>
      </c>
      <c r="AI690" s="831">
        <v>-8.7900000000000009</v>
      </c>
      <c r="AJ690" s="831">
        <v>16.2</v>
      </c>
      <c r="AK690" s="831">
        <v>3.6799999999999997</v>
      </c>
      <c r="AL690" s="832">
        <v>6650</v>
      </c>
      <c r="AM690" s="833">
        <v>3.2</v>
      </c>
      <c r="AN690" s="831">
        <v>0.45</v>
      </c>
      <c r="AO690" s="834">
        <f>IF(U690="n/a","n/a",IF(AA690&lt;0,"n/a",IF(AA690="n/a","n/a",J690+U690-AA690)))</f>
        <v>1.0884874691674042</v>
      </c>
      <c r="AP690" s="835">
        <f>IF(U690="n/a","n/a",J690+U690)</f>
        <v>11.882223970247319</v>
      </c>
      <c r="AQ690" s="836">
        <f>IF(OR(AC690&lt;0.01,AF690="n/a"),"n/a",(I690/SQRT(22.5*AC690*(I690/AF690))-1)*100)</f>
        <v>-18.048168343940862</v>
      </c>
      <c r="AR690" s="703">
        <f>INDEX(Historical!$C$7:$C$1439,MATCH(B690,Historical!$B$7:$B$1450,0))*IF(AH690="n/a",1.03,IF(AH690&lt;0,1.01,IF(AH690&gt;10,1.1,(1+AH690/100))))</f>
        <v>2.2000000000000002</v>
      </c>
      <c r="AS690" s="830">
        <f>IF($AI690="n/a",1.03*AR690,IF($AI690&lt;0,1.01*AR690,IF($AI690&gt;10,1.1*AR690,(1+$AI690/100)*AR690)))</f>
        <v>2.2220000000000004</v>
      </c>
      <c r="AT690" s="830">
        <f>IF($AK690="n/a",1.03*AS690,IF($AK690&lt;0,1.01*AS690,IF($AK690&gt;10,1.1*AS690,(1+$AK690/100)*AS690)))</f>
        <v>2.3037696000000003</v>
      </c>
      <c r="AU690" s="830">
        <f>IF($AK690="n/a",1.03*AT690,IF($AK690&lt;0,1.01*AT690,IF($AK690&gt;10,1.1*AT690,(1+$AK690/100)*AT690)))</f>
        <v>2.3885483212800001</v>
      </c>
      <c r="AV690" s="830">
        <f>IF($AK690="n/a",1.03*AU690,IF($AK690&lt;0,1.01*AU690,IF($AK690&gt;10,1.1*AU690,(1+$AK690/100)*AU690)))</f>
        <v>2.4764468995031037</v>
      </c>
      <c r="AW690" s="820">
        <f>SUM(AR690:AV690)</f>
        <v>11.590764820783106</v>
      </c>
      <c r="AX690" s="837">
        <f>AW690/I690*100</f>
        <v>11.596563102334272</v>
      </c>
      <c r="AY690" s="1018">
        <v>1.3</v>
      </c>
      <c r="AZ690" s="833">
        <v>45.660000000000004</v>
      </c>
      <c r="BA690" s="833">
        <v>-5.04</v>
      </c>
      <c r="BB690" s="833">
        <v>10.11</v>
      </c>
      <c r="BC690" s="833">
        <v>17.54</v>
      </c>
      <c r="BD690" s="985"/>
      <c r="BE690" s="666">
        <v>2011</v>
      </c>
      <c r="BF690" s="971">
        <f>IF(BE690&gt;2008,0,IF(BE690&gt;2001,1,IF(BE690&gt;1990,2,IF(BE690&gt;1980,3,IF(BE690&gt;1973,4,IF(BE690&gt;1970,5,IF(BE690&gt;1960,6,IF(BE690&gt;1958,7,IF(BE690&gt;1953,8,9)))))))))</f>
        <v>0</v>
      </c>
      <c r="BG690" s="892">
        <v>7.6</v>
      </c>
    </row>
    <row r="691" spans="1:60" ht="11.25" customHeight="1" x14ac:dyDescent="0.2">
      <c r="A691" s="944" t="s">
        <v>765</v>
      </c>
      <c r="B691" s="948" t="s">
        <v>766</v>
      </c>
      <c r="C691" s="1013" t="s">
        <v>112</v>
      </c>
      <c r="D691" s="1013" t="s">
        <v>4348</v>
      </c>
      <c r="E691" s="792">
        <v>17</v>
      </c>
      <c r="F691" s="1227">
        <v>211</v>
      </c>
      <c r="G691" s="1227" t="s">
        <v>106</v>
      </c>
      <c r="H691" s="1227" t="s">
        <v>106</v>
      </c>
      <c r="I691" s="947">
        <v>88.65</v>
      </c>
      <c r="J691" s="703">
        <f>(M691/I691)*100</f>
        <v>1.8274111675126905</v>
      </c>
      <c r="K691" s="950">
        <v>0.40500000000000003</v>
      </c>
      <c r="L691" s="960">
        <v>4</v>
      </c>
      <c r="M691" s="694">
        <f>K691*L691</f>
        <v>1.62</v>
      </c>
      <c r="N691" s="943" t="s">
        <v>220</v>
      </c>
      <c r="O691" s="795">
        <v>0.375</v>
      </c>
      <c r="P691" s="934">
        <v>43738</v>
      </c>
      <c r="Q691" s="934">
        <v>43753</v>
      </c>
      <c r="R691" s="694">
        <f>(K691-O691)/O691*100</f>
        <v>8.0000000000000071</v>
      </c>
      <c r="S691" s="759">
        <f>IF(INDEX(Historical!$D$7:$D$1439,MATCH(B691,Historical!$B$7:$B$1450,0))=0,"n/a",(INDEX(Historical!$C$7:$C$1439,MATCH(B691,Historical!$B$7:$B$1450,0))/INDEX(Historical!$D$7:$D$1439,MATCH(B691,Historical!$B$7:$B$1450,0))-1)*100)</f>
        <v>8.045977011494255</v>
      </c>
      <c r="T691" s="759">
        <f>IF(INDEX(Historical!$F$7:$F$1432,MATCH(B691,Historical!$B$7:$B$1450,0))=0,"n/a",((INDEX(Historical!$C$7:$C$1439,MATCH(B691,Historical!$B$7:$B$1450,0))/INDEX(Historical!$F$7:$F$1432,MATCH(B691,Historical!$B$7:$B$1450,0)))^(1/3)-1)*100)</f>
        <v>7.3424294788273059</v>
      </c>
      <c r="U691" s="759">
        <f>IF(INDEX(Historical!$H$7:$H$1432,MATCH(B691,Historical!$B$7:$B$1450,0))=0,"n/a",((INDEX(Historical!$C$7:$C$1439,MATCH(B691,Historical!$B$7:$B$1450,0))/INDEX(Historical!$H$7:$H$1432,MATCH(B691,Historical!$B$7:$B$1450,0)))^(1/5)-1)*100)</f>
        <v>7.8793596395122067</v>
      </c>
      <c r="V691" s="759">
        <f>IF(INDEX(Historical!$O$7:$O$1432,MATCH(B691,Historical!$B$7:$B$1450,0))=0,"n/a",((INDEX(Historical!$C$7:$C$1439,MATCH(B691,Historical!$B$7:$B$1450,0))/INDEX(Historical!$O$7:$O$1432,MATCH(B691,Historical!$B$7:$B$1450,0)))^(1/10)-1)*100)</f>
        <v>7.2536565379585749</v>
      </c>
      <c r="W691" s="760">
        <f>IF(OR(U691&lt;=0,U691="n/a",V691&lt;=0,V691="n/a"),"n/a",U691/V691)</f>
        <v>1.0862603706529681</v>
      </c>
      <c r="X691" s="761">
        <f>IF(OR(AJ691&lt;=0,AJ691="n/a",U691&lt;=0,U691="n/a"),"n/a",U691/AJ691)</f>
        <v>0.5510041705952593</v>
      </c>
      <c r="Y691" s="948"/>
      <c r="Z691" s="703">
        <f>IF(OR(AC691&lt;0.01,AC691="n/a"),"n/a",M691/AC691*100)</f>
        <v>51.104100946372242</v>
      </c>
      <c r="AA691" s="959">
        <f>IF(OR(AC691&lt;0.01,AC691="n/a"),"n/a",I691/AC691)</f>
        <v>27.96529968454259</v>
      </c>
      <c r="AB691" s="960">
        <v>12</v>
      </c>
      <c r="AC691" s="938">
        <v>3.17</v>
      </c>
      <c r="AD691" s="938">
        <v>3.12</v>
      </c>
      <c r="AE691" s="938">
        <v>2.86</v>
      </c>
      <c r="AF691" s="938">
        <v>3.64</v>
      </c>
      <c r="AG691" s="938">
        <v>13.100000000000001</v>
      </c>
      <c r="AH691" s="938">
        <v>31.5</v>
      </c>
      <c r="AI691" s="938">
        <v>10.58</v>
      </c>
      <c r="AJ691" s="938">
        <v>14.299999999999999</v>
      </c>
      <c r="AK691" s="938">
        <v>9.0499999999999989</v>
      </c>
      <c r="AL691" s="951">
        <v>28830</v>
      </c>
      <c r="AM691" s="945">
        <v>0.1</v>
      </c>
      <c r="AN691" s="938">
        <v>1.06</v>
      </c>
      <c r="AO691" s="802">
        <f>IF(U691="n/a","n/a",IF(AA691&lt;0,"n/a",IF(AA691="n/a","n/a",J691+U691-AA691)))</f>
        <v>-18.258528877517691</v>
      </c>
      <c r="AP691" s="803">
        <f>IF(U691="n/a","n/a",J691+U691)</f>
        <v>9.7067708070248973</v>
      </c>
      <c r="AQ691" s="961">
        <f>IF(OR(AC691&lt;0.01,AF691="n/a"),"n/a",(I691/SQRT(22.5*AC691*(I691/AF691))-1)*100)</f>
        <v>112.70082364332512</v>
      </c>
      <c r="AR691" s="703">
        <f>INDEX(Historical!$C$7:$C$1439,MATCH(B691,Historical!$B$7:$B$1450,0))*IF(AH691="n/a",1.03,IF(AH691&lt;0,1.01,IF(AH691&gt;10,1.1,(1+AH691/100))))</f>
        <v>1.5509999999999999</v>
      </c>
      <c r="AS691" s="959">
        <f>IF($AI691="n/a",1.03*AR691,IF($AI691&lt;0,1.01*AR691,IF($AI691&gt;10,1.1*AR691,(1+$AI691/100)*AR691)))</f>
        <v>1.7061000000000002</v>
      </c>
      <c r="AT691" s="959">
        <f>IF($AK691="n/a",1.03*AS691,IF($AK691&lt;0,1.01*AS691,IF($AK691&gt;10,1.1*AS691,(1+$AK691/100)*AS691)))</f>
        <v>1.8605020500000002</v>
      </c>
      <c r="AU691" s="959">
        <f>IF($AK691="n/a",1.03*AT691,IF($AK691&lt;0,1.01*AT691,IF($AK691&gt;10,1.1*AT691,(1+$AK691/100)*AT691)))</f>
        <v>2.0288774855250002</v>
      </c>
      <c r="AV691" s="959">
        <f>IF($AK691="n/a",1.03*AU691,IF($AK691&lt;0,1.01*AU691,IF($AK691&gt;10,1.1*AU691,(1+$AK691/100)*AU691)))</f>
        <v>2.2124908979650129</v>
      </c>
      <c r="AW691" s="703">
        <f>SUM(AR691:AV691)</f>
        <v>9.358970433490013</v>
      </c>
      <c r="AX691" s="810">
        <f>AW691/I691*100</f>
        <v>10.557214250975761</v>
      </c>
      <c r="AY691" s="1017">
        <v>0.51</v>
      </c>
      <c r="AZ691" s="945">
        <v>31.369999999999997</v>
      </c>
      <c r="BA691" s="945">
        <v>-2.15</v>
      </c>
      <c r="BB691" s="945">
        <v>2.36</v>
      </c>
      <c r="BC691" s="945">
        <v>12.06</v>
      </c>
      <c r="BE691" s="666">
        <v>2003</v>
      </c>
      <c r="BF691" s="971">
        <f>IF(BE691&gt;2008,0,IF(BE691&gt;2001,1,IF(BE691&gt;1990,2,IF(BE691&gt;1980,3,IF(BE691&gt;1973,4,IF(BE691&gt;1970,5,IF(BE691&gt;1960,6,IF(BE691&gt;1958,7,IF(BE691&gt;1953,8,9)))))))))</f>
        <v>1</v>
      </c>
      <c r="BG691" s="955">
        <v>4.8</v>
      </c>
      <c r="BH691" s="936"/>
    </row>
    <row r="692" spans="1:60" ht="11.25" customHeight="1" x14ac:dyDescent="0.2">
      <c r="A692" s="944" t="s">
        <v>753</v>
      </c>
      <c r="B692" s="948" t="s">
        <v>754</v>
      </c>
      <c r="C692" s="1013" t="s">
        <v>112</v>
      </c>
      <c r="D692" s="1013" t="s">
        <v>4371</v>
      </c>
      <c r="E692" s="792">
        <v>15</v>
      </c>
      <c r="F692" s="1227">
        <v>256</v>
      </c>
      <c r="G692" s="1168" t="s">
        <v>37</v>
      </c>
      <c r="H692" s="1168" t="s">
        <v>37</v>
      </c>
      <c r="I692" s="947">
        <v>182.29</v>
      </c>
      <c r="J692" s="703">
        <f>(M692/I692)*100</f>
        <v>2.0681331943606343</v>
      </c>
      <c r="K692" s="950">
        <v>0.9425</v>
      </c>
      <c r="L692" s="960">
        <v>4</v>
      </c>
      <c r="M692" s="694">
        <f>K692*L692</f>
        <v>3.77</v>
      </c>
      <c r="N692" s="943" t="s">
        <v>696</v>
      </c>
      <c r="O692" s="795">
        <v>0.86750000000000005</v>
      </c>
      <c r="P692" s="934">
        <v>43564</v>
      </c>
      <c r="Q692" s="934">
        <v>43594</v>
      </c>
      <c r="R692" s="694">
        <f>(K692-O692)/O692*100</f>
        <v>8.64553314121037</v>
      </c>
      <c r="S692" s="759">
        <f>IF(INDEX(Historical!$D$7:$D$1439,MATCH(B692,Historical!$B$7:$B$1450,0))=0,"n/a",(INDEX(Historical!$C$7:$C$1439,MATCH(B692,Historical!$B$7:$B$1450,0))/INDEX(Historical!$D$7:$D$1439,MATCH(B692,Historical!$B$7:$B$1450,0))-1)*100)</f>
        <v>8.8000000000000078</v>
      </c>
      <c r="T692" s="759">
        <f>IF(INDEX(Historical!$F$7:$F$1432,MATCH(B692,Historical!$B$7:$B$1450,0))=0,"n/a",((INDEX(Historical!$C$7:$C$1439,MATCH(B692,Historical!$B$7:$B$1450,0))/INDEX(Historical!$F$7:$F$1432,MATCH(B692,Historical!$B$7:$B$1450,0)))^(1/3)-1)*100)</f>
        <v>9.1446387957900157</v>
      </c>
      <c r="U692" s="759">
        <f>IF(INDEX(Historical!$H$7:$H$1432,MATCH(B692,Historical!$B$7:$B$1450,0))=0,"n/a",((INDEX(Historical!$C$7:$C$1439,MATCH(B692,Historical!$B$7:$B$1450,0))/INDEX(Historical!$H$7:$H$1432,MATCH(B692,Historical!$B$7:$B$1450,0)))^(1/5)-1)*100)</f>
        <v>9.5993785007892249</v>
      </c>
      <c r="V692" s="759">
        <f>IF(INDEX(Historical!$O$7:$O$1432,MATCH(B692,Historical!$B$7:$B$1450,0))=0,"n/a",((INDEX(Historical!$C$7:$C$1439,MATCH(B692,Historical!$B$7:$B$1450,0))/INDEX(Historical!$O$7:$O$1432,MATCH(B692,Historical!$B$7:$B$1450,0)))^(1/10)-1)*100)</f>
        <v>11.997023250735438</v>
      </c>
      <c r="W692" s="760">
        <f>IF(OR(U692&lt;=0,U692="n/a",V692&lt;=0,V692="n/a"),"n/a",U692/V692)</f>
        <v>0.80014669473952771</v>
      </c>
      <c r="X692" s="761">
        <f>IF(OR(AJ692&lt;=0,AJ692="n/a",U692&lt;=0,U692="n/a"),"n/a",U692/AJ692)</f>
        <v>0.85708736614189496</v>
      </c>
      <c r="Y692" s="948"/>
      <c r="Z692" s="703">
        <f>IF(OR(AC692&lt;0.01,AC692="n/a"),"n/a",M692/AC692*100)</f>
        <v>35.332708528584817</v>
      </c>
      <c r="AA692" s="959">
        <f>IF(OR(AC692&lt;0.01,AC692="n/a"),"n/a",I692/AC692)</f>
        <v>17.084348641049672</v>
      </c>
      <c r="AB692" s="960">
        <v>12</v>
      </c>
      <c r="AC692" s="938">
        <v>10.67</v>
      </c>
      <c r="AD692" s="938">
        <v>1.42</v>
      </c>
      <c r="AE692" s="938">
        <v>1.92</v>
      </c>
      <c r="AF692" s="938">
        <v>4.26</v>
      </c>
      <c r="AG692" s="938">
        <v>26.3</v>
      </c>
      <c r="AH692" s="938">
        <v>34.799999999999997</v>
      </c>
      <c r="AI692" s="938">
        <v>11.12</v>
      </c>
      <c r="AJ692" s="938">
        <v>11.200000000000001</v>
      </c>
      <c r="AK692" s="938">
        <v>12.27</v>
      </c>
      <c r="AL692" s="951">
        <v>52840</v>
      </c>
      <c r="AM692" s="945">
        <v>0.2</v>
      </c>
      <c r="AN692" s="938">
        <v>0.41</v>
      </c>
      <c r="AO692" s="802">
        <f>IF(U692="n/a","n/a",IF(AA692&lt;0,"n/a",IF(AA692="n/a","n/a",J692+U692-AA692)))</f>
        <v>-5.4168369458998136</v>
      </c>
      <c r="AP692" s="803">
        <f>IF(U692="n/a","n/a",J692+U692)</f>
        <v>11.667511695149859</v>
      </c>
      <c r="AQ692" s="961">
        <f>IF(OR(AC692&lt;0.01,AF692="n/a"),"n/a",(I692/SQRT(22.5*AC692*(I692/AF692))-1)*100)</f>
        <v>79.850957073870973</v>
      </c>
      <c r="AR692" s="703">
        <f>INDEX(Historical!$C$7:$C$1439,MATCH(B692,Historical!$B$7:$B$1450,0))*IF(AH692="n/a",1.03,IF(AH692&lt;0,1.01,IF(AH692&gt;10,1.1,(1+AH692/100))))</f>
        <v>3.74</v>
      </c>
      <c r="AS692" s="959">
        <f>IF($AI692="n/a",1.03*AR692,IF($AI692&lt;0,1.01*AR692,IF($AI692&gt;10,1.1*AR692,(1+$AI692/100)*AR692)))</f>
        <v>4.1140000000000008</v>
      </c>
      <c r="AT692" s="959">
        <f>IF($AK692="n/a",1.03*AS692,IF($AK692&lt;0,1.01*AS692,IF($AK692&gt;10,1.1*AS692,(1+$AK692/100)*AS692)))</f>
        <v>4.5254000000000012</v>
      </c>
      <c r="AU692" s="959">
        <f>IF($AK692="n/a",1.03*AT692,IF($AK692&lt;0,1.01*AT692,IF($AK692&gt;10,1.1*AT692,(1+$AK692/100)*AT692)))</f>
        <v>4.977940000000002</v>
      </c>
      <c r="AV692" s="959">
        <f>IF($AK692="n/a",1.03*AU692,IF($AK692&lt;0,1.01*AU692,IF($AK692&gt;10,1.1*AU692,(1+$AK692/100)*AU692)))</f>
        <v>5.4757340000000028</v>
      </c>
      <c r="AW692" s="703">
        <f>SUM(AR692:AV692)</f>
        <v>22.833074000000007</v>
      </c>
      <c r="AX692" s="810">
        <f>AW692/I692*100</f>
        <v>12.52568654341983</v>
      </c>
      <c r="AY692" s="1017">
        <v>0.88</v>
      </c>
      <c r="AZ692" s="945">
        <v>26.35</v>
      </c>
      <c r="BA692" s="945">
        <v>-13.56</v>
      </c>
      <c r="BB692" s="945">
        <v>1.48</v>
      </c>
      <c r="BC692" s="945">
        <v>3.0700000000000003</v>
      </c>
      <c r="BE692" s="666">
        <v>2005</v>
      </c>
      <c r="BF692" s="971">
        <f>IF(BE692&gt;2008,0,IF(BE692&gt;2001,1,IF(BE692&gt;1990,2,IF(BE692&gt;1980,3,IF(BE692&gt;1973,4,IF(BE692&gt;1970,5,IF(BE692&gt;1960,6,IF(BE692&gt;1958,7,IF(BE692&gt;1953,8,9)))))))))</f>
        <v>1</v>
      </c>
      <c r="BG692" s="955">
        <v>9.8000000000000007</v>
      </c>
      <c r="BH692" s="937"/>
    </row>
    <row r="693" spans="1:60" ht="11.25" customHeight="1" x14ac:dyDescent="0.2">
      <c r="A693" s="944" t="s">
        <v>1622</v>
      </c>
      <c r="B693" s="948" t="s">
        <v>1623</v>
      </c>
      <c r="C693" s="1013" t="s">
        <v>247</v>
      </c>
      <c r="D693" s="1013" t="s">
        <v>4379</v>
      </c>
      <c r="E693" s="792">
        <v>7</v>
      </c>
      <c r="F693" s="1227">
        <v>663</v>
      </c>
      <c r="G693" s="1170" t="s">
        <v>106</v>
      </c>
      <c r="H693" s="1170" t="s">
        <v>106</v>
      </c>
      <c r="I693" s="947">
        <v>22.27</v>
      </c>
      <c r="J693" s="703">
        <f>(M693/I693)*100</f>
        <v>2.3349797934440955</v>
      </c>
      <c r="K693" s="950">
        <v>0.13</v>
      </c>
      <c r="L693" s="960">
        <v>4</v>
      </c>
      <c r="M693" s="694">
        <f>K693*L693</f>
        <v>0.52</v>
      </c>
      <c r="N693" s="943" t="s">
        <v>608</v>
      </c>
      <c r="O693" s="795">
        <v>0.11</v>
      </c>
      <c r="P693" s="934">
        <v>43530</v>
      </c>
      <c r="Q693" s="934">
        <v>43545</v>
      </c>
      <c r="R693" s="694">
        <f>(K693-O693)/O693*100</f>
        <v>18.181818181818183</v>
      </c>
      <c r="S693" s="759">
        <f>IF(INDEX(Historical!$D$7:$D$1439,MATCH(B693,Historical!$B$7:$B$1450,0))=0,"n/a",(INDEX(Historical!$C$7:$C$1439,MATCH(B693,Historical!$B$7:$B$1450,0))/INDEX(Historical!$D$7:$D$1439,MATCH(B693,Historical!$B$7:$B$1450,0))-1)*100)</f>
        <v>22.222222222222232</v>
      </c>
      <c r="T693" s="759">
        <f>IF(INDEX(Historical!$F$7:$F$1432,MATCH(B693,Historical!$B$7:$B$1450,0))=0,"n/a",((INDEX(Historical!$C$7:$C$1439,MATCH(B693,Historical!$B$7:$B$1450,0))/INDEX(Historical!$F$7:$F$1432,MATCH(B693,Historical!$B$7:$B$1450,0)))^(1/3)-1)*100)</f>
        <v>22.390341034166038</v>
      </c>
      <c r="U693" s="759">
        <f>IF(INDEX(Historical!$H$7:$H$1432,MATCH(B693,Historical!$B$7:$B$1450,0))=0,"n/a",((INDEX(Historical!$C$7:$C$1439,MATCH(B693,Historical!$B$7:$B$1450,0))/INDEX(Historical!$H$7:$H$1432,MATCH(B693,Historical!$B$7:$B$1450,0)))^(1/5)-1)*100)</f>
        <v>29.674411610965823</v>
      </c>
      <c r="V693" s="759" t="str">
        <f>IF(INDEX(Historical!$O$7:$O$1432,MATCH(B693,Historical!$B$7:$B$1450,0))=0,"n/a",((INDEX(Historical!$C$7:$C$1439,MATCH(B693,Historical!$B$7:$B$1450,0))/INDEX(Historical!$O$7:$O$1432,MATCH(B693,Historical!$B$7:$B$1450,0)))^(1/10)-1)*100)</f>
        <v>n/a</v>
      </c>
      <c r="W693" s="760" t="str">
        <f>IF(OR(U693&lt;=0,U693="n/a",V693&lt;=0,V693="n/a"),"n/a",U693/V693)</f>
        <v>n/a</v>
      </c>
      <c r="X693" s="761">
        <f>IF(OR(AJ693&lt;=0,AJ693="n/a",U693&lt;=0,U693="n/a"),"n/a",U693/AJ693)</f>
        <v>2.0324939459565634</v>
      </c>
      <c r="Y693" s="714"/>
      <c r="Z693" s="703">
        <f>IF(OR(AC693&lt;0.01,AC693="n/a"),"n/a",M693/AC693*100)</f>
        <v>37.956204379562038</v>
      </c>
      <c r="AA693" s="959">
        <f>IF(OR(AC693&lt;0.01,AC693="n/a"),"n/a",I693/AC693)</f>
        <v>16.255474452554743</v>
      </c>
      <c r="AB693" s="960">
        <v>12</v>
      </c>
      <c r="AC693" s="938">
        <v>1.37</v>
      </c>
      <c r="AD693" s="938">
        <v>1.17</v>
      </c>
      <c r="AE693" s="938">
        <v>1.5</v>
      </c>
      <c r="AF693" s="938">
        <v>6.73</v>
      </c>
      <c r="AG693" s="938">
        <v>45.9</v>
      </c>
      <c r="AH693" s="938">
        <v>33.4</v>
      </c>
      <c r="AI693" s="938">
        <v>4.95</v>
      </c>
      <c r="AJ693" s="938">
        <v>14.6</v>
      </c>
      <c r="AK693" s="938">
        <v>14.180000000000001</v>
      </c>
      <c r="AL693" s="951">
        <v>681.76</v>
      </c>
      <c r="AM693" s="945">
        <v>7.1</v>
      </c>
      <c r="AN693" s="938">
        <v>0.4</v>
      </c>
      <c r="AO693" s="802">
        <f>IF(U693="n/a","n/a",IF(AA693&lt;0,"n/a",IF(AA693="n/a","n/a",J693+U693-AA693)))</f>
        <v>15.753916951855174</v>
      </c>
      <c r="AP693" s="803">
        <f>IF(U693="n/a","n/a",J693+U693)</f>
        <v>32.009391404409918</v>
      </c>
      <c r="AQ693" s="961">
        <f>IF(OR(AC693&lt;0.01,AF693="n/a"),"n/a",(I693/SQRT(22.5*AC693*(I693/AF693))-1)*100)</f>
        <v>120.50381006100395</v>
      </c>
      <c r="AR693" s="703">
        <f>INDEX(Historical!$C$7:$C$1439,MATCH(B693,Historical!$B$7:$B$1450,0))*IF(AH693="n/a",1.03,IF(AH693&lt;0,1.01,IF(AH693&gt;10,1.1,(1+AH693/100))))</f>
        <v>0.48400000000000004</v>
      </c>
      <c r="AS693" s="959">
        <f>IF($AI693="n/a",1.03*AR693,IF($AI693&lt;0,1.01*AR693,IF($AI693&gt;10,1.1*AR693,(1+$AI693/100)*AR693)))</f>
        <v>0.50795800000000013</v>
      </c>
      <c r="AT693" s="959">
        <f>IF($AK693="n/a",1.03*AS693,IF($AK693&lt;0,1.01*AS693,IF($AK693&gt;10,1.1*AS693,(1+$AK693/100)*AS693)))</f>
        <v>0.55875380000000019</v>
      </c>
      <c r="AU693" s="959">
        <f>IF($AK693="n/a",1.03*AT693,IF($AK693&lt;0,1.01*AT693,IF($AK693&gt;10,1.1*AT693,(1+$AK693/100)*AT693)))</f>
        <v>0.61462918000000022</v>
      </c>
      <c r="AV693" s="959">
        <f>IF($AK693="n/a",1.03*AU693,IF($AK693&lt;0,1.01*AU693,IF($AK693&gt;10,1.1*AU693,(1+$AK693/100)*AU693)))</f>
        <v>0.67609209800000025</v>
      </c>
      <c r="AW693" s="703">
        <f>SUM(AR693:AV693)</f>
        <v>2.8414330780000006</v>
      </c>
      <c r="AX693" s="810">
        <f>AW693/I693*100</f>
        <v>12.759016964526271</v>
      </c>
      <c r="AY693" s="1017">
        <v>0.55000000000000004</v>
      </c>
      <c r="AZ693" s="945">
        <v>2.63</v>
      </c>
      <c r="BA693" s="945">
        <v>-34.4</v>
      </c>
      <c r="BB693" s="945">
        <v>-2.3199999999999998</v>
      </c>
      <c r="BC693" s="945">
        <v>-9.5399999999999991</v>
      </c>
      <c r="BE693" s="666">
        <v>2013</v>
      </c>
      <c r="BF693" s="971">
        <f>IF(BE693&gt;2008,0,IF(BE693&gt;2001,1,IF(BE693&gt;1990,2,IF(BE693&gt;1980,3,IF(BE693&gt;1973,4,IF(BE693&gt;1970,5,IF(BE693&gt;1960,6,IF(BE693&gt;1958,7,IF(BE693&gt;1953,8,9)))))))))</f>
        <v>0</v>
      </c>
      <c r="BG693" s="955">
        <v>14.7</v>
      </c>
      <c r="BH693" s="937"/>
    </row>
    <row r="694" spans="1:60" ht="11.25" customHeight="1" x14ac:dyDescent="0.2">
      <c r="A694" s="954" t="s">
        <v>4448</v>
      </c>
      <c r="B694" s="948" t="s">
        <v>3965</v>
      </c>
      <c r="C694" s="1013" t="s">
        <v>108</v>
      </c>
      <c r="D694" s="1013" t="s">
        <v>4357</v>
      </c>
      <c r="E694" s="792">
        <v>5</v>
      </c>
      <c r="F694" s="1227">
        <v>880</v>
      </c>
      <c r="G694" s="1227" t="s">
        <v>106</v>
      </c>
      <c r="H694" s="1227" t="s">
        <v>106</v>
      </c>
      <c r="I694" s="947">
        <v>8.5</v>
      </c>
      <c r="J694" s="703">
        <f>(M694/I694)*100</f>
        <v>2.1176470588235294</v>
      </c>
      <c r="K694" s="950">
        <v>4.4999999999999998E-2</v>
      </c>
      <c r="L694" s="960">
        <v>4</v>
      </c>
      <c r="M694" s="694">
        <f>K694*L694</f>
        <v>0.18</v>
      </c>
      <c r="N694" s="943" t="s">
        <v>225</v>
      </c>
      <c r="O694" s="795">
        <v>0.04</v>
      </c>
      <c r="P694" s="934">
        <v>43657</v>
      </c>
      <c r="Q694" s="934">
        <v>43669</v>
      </c>
      <c r="R694" s="694">
        <f>(K694-O694)/O694*100</f>
        <v>12.499999999999993</v>
      </c>
      <c r="S694" s="759">
        <f>IF(INDEX(Historical!$D$7:$D$1439,MATCH(B694,Historical!$B$7:$B$1450,0))=0,"n/a",(INDEX(Historical!$C$7:$C$1439,MATCH(B694,Historical!$B$7:$B$1450,0))/INDEX(Historical!$D$7:$D$1439,MATCH(B694,Historical!$B$7:$B$1450,0))-1)*100)</f>
        <v>52.941176470588225</v>
      </c>
      <c r="T694" s="759">
        <f>IF(INDEX(Historical!$F$7:$F$1432,MATCH(B694,Historical!$B$7:$B$1450,0))=0,"n/a",((INDEX(Historical!$C$7:$C$1439,MATCH(B694,Historical!$B$7:$B$1450,0))/INDEX(Historical!$F$7:$F$1432,MATCH(B694,Historical!$B$7:$B$1450,0)))^(1/3)-1)*100)</f>
        <v>49.765160329101562</v>
      </c>
      <c r="U694" s="759" t="str">
        <f>IF(INDEX(Historical!$H$7:$H$1432,MATCH(B694,Historical!$B$7:$B$1450,0))=0,"n/a",((INDEX(Historical!$C$7:$C$1439,MATCH(B694,Historical!$B$7:$B$1450,0))/INDEX(Historical!$H$7:$H$1432,MATCH(B694,Historical!$B$7:$B$1450,0)))^(1/5)-1)*100)</f>
        <v>n/a</v>
      </c>
      <c r="V694" s="759" t="str">
        <f>IF(INDEX(Historical!$O$7:$O$1432,MATCH(B694,Historical!$B$7:$B$1450,0))=0,"n/a",((INDEX(Historical!$C$7:$C$1439,MATCH(B694,Historical!$B$7:$B$1450,0))/INDEX(Historical!$O$7:$O$1432,MATCH(B694,Historical!$B$7:$B$1450,0)))^(1/10)-1)*100)</f>
        <v>n/a</v>
      </c>
      <c r="W694" s="760" t="str">
        <f>IF(OR(U694&lt;=0,U694="n/a",V694&lt;=0,V694="n/a"),"n/a",U694/V694)</f>
        <v>n/a</v>
      </c>
      <c r="X694" s="761" t="str">
        <f>IF(OR(AJ694&lt;=0,AJ694="n/a",U694&lt;=0,U694="n/a"),"n/a",U694/AJ694)</f>
        <v>n/a</v>
      </c>
      <c r="Y694" s="949"/>
      <c r="Z694" s="703">
        <f>IF(OR(AC694&lt;0.01,AC694="n/a"),"n/a",M694/AC694*100)</f>
        <v>24</v>
      </c>
      <c r="AA694" s="959">
        <f>IF(OR(AC694&lt;0.01,AC694="n/a"),"n/a",I694/AC694)</f>
        <v>11.333333333333334</v>
      </c>
      <c r="AB694" s="960">
        <v>3</v>
      </c>
      <c r="AC694" s="938">
        <v>0.75</v>
      </c>
      <c r="AD694" s="938">
        <v>0.95</v>
      </c>
      <c r="AE694" s="938">
        <v>3.81</v>
      </c>
      <c r="AF694" s="938">
        <v>1.45</v>
      </c>
      <c r="AG694" s="938">
        <v>12.8</v>
      </c>
      <c r="AH694" s="938">
        <v>39.6</v>
      </c>
      <c r="AI694" s="938">
        <v>6.67</v>
      </c>
      <c r="AJ694" s="938">
        <v>-2.6</v>
      </c>
      <c r="AK694" s="938">
        <v>12</v>
      </c>
      <c r="AL694" s="951">
        <v>188.44</v>
      </c>
      <c r="AM694" s="945">
        <v>1.4000000000000001</v>
      </c>
      <c r="AN694" s="938">
        <v>0.22</v>
      </c>
      <c r="AO694" s="802" t="str">
        <f>IF(U694="n/a","n/a",IF(AA694&lt;0,"n/a",IF(AA694="n/a","n/a",J694+U694-AA694)))</f>
        <v>n/a</v>
      </c>
      <c r="AP694" s="803" t="str">
        <f>IF(U694="n/a","n/a",J694+U694)</f>
        <v>n/a</v>
      </c>
      <c r="AQ694" s="961">
        <f>IF(OR(AC694&lt;0.01,AF694="n/a"),"n/a",(I694/SQRT(22.5*AC694*(I694/AF694))-1)*100)</f>
        <v>-14.538291008758186</v>
      </c>
      <c r="AR694" s="703">
        <f>INDEX(Historical!$C$7:$C$1439,MATCH(B694,Historical!$B$7:$B$1450,0))*IF(AH694="n/a",1.03,IF(AH694&lt;0,1.01,IF(AH694&gt;10,1.1,(1+AH694/100))))</f>
        <v>0.14300000000000002</v>
      </c>
      <c r="AS694" s="959">
        <f>IF($AI694="n/a",1.03*AR694,IF($AI694&lt;0,1.01*AR694,IF($AI694&gt;10,1.1*AR694,(1+$AI694/100)*AR694)))</f>
        <v>0.15253810000000001</v>
      </c>
      <c r="AT694" s="959">
        <f>IF($AK694="n/a",1.03*AS694,IF($AK694&lt;0,1.01*AS694,IF($AK694&gt;10,1.1*AS694,(1+$AK694/100)*AS694)))</f>
        <v>0.16779191000000002</v>
      </c>
      <c r="AU694" s="959">
        <f>IF($AK694="n/a",1.03*AT694,IF($AK694&lt;0,1.01*AT694,IF($AK694&gt;10,1.1*AT694,(1+$AK694/100)*AT694)))</f>
        <v>0.18457110100000004</v>
      </c>
      <c r="AV694" s="959">
        <f>IF($AK694="n/a",1.03*AU694,IF($AK694&lt;0,1.01*AU694,IF($AK694&gt;10,1.1*AU694,(1+$AK694/100)*AU694)))</f>
        <v>0.20302821110000005</v>
      </c>
      <c r="AW694" s="703">
        <f>SUM(AR694:AV694)</f>
        <v>0.85092932210000016</v>
      </c>
      <c r="AX694" s="810">
        <f>AW694/I694*100</f>
        <v>10.010933201176472</v>
      </c>
      <c r="AY694" s="1017">
        <v>0.53</v>
      </c>
      <c r="AZ694" s="945">
        <v>55.679999999999993</v>
      </c>
      <c r="BA694" s="945">
        <v>-14.91</v>
      </c>
      <c r="BB694" s="945">
        <v>4.18</v>
      </c>
      <c r="BC694" s="945">
        <v>8.94</v>
      </c>
      <c r="BE694" s="666">
        <v>2015</v>
      </c>
      <c r="BF694" s="971">
        <f>IF(BE694&gt;2008,0,IF(BE694&gt;2001,1,IF(BE694&gt;1990,2,IF(BE694&gt;1980,3,IF(BE694&gt;1973,4,IF(BE694&gt;1970,5,IF(BE694&gt;1960,6,IF(BE694&gt;1958,7,IF(BE694&gt;1953,8,9)))))))))</f>
        <v>0</v>
      </c>
      <c r="BG694" s="955">
        <v>1.4000000000000001</v>
      </c>
      <c r="BH694" s="937"/>
    </row>
    <row r="695" spans="1:60" ht="11.25" customHeight="1" x14ac:dyDescent="0.2">
      <c r="A695" s="944" t="s">
        <v>1630</v>
      </c>
      <c r="B695" s="948" t="s">
        <v>1631</v>
      </c>
      <c r="C695" s="1013" t="s">
        <v>128</v>
      </c>
      <c r="D695" s="1013" t="s">
        <v>4353</v>
      </c>
      <c r="E695" s="793">
        <v>6</v>
      </c>
      <c r="F695" s="1227">
        <v>721</v>
      </c>
      <c r="G695" s="1227" t="s">
        <v>115</v>
      </c>
      <c r="H695" s="1227" t="s">
        <v>115</v>
      </c>
      <c r="I695" s="947">
        <v>131.02000000000001</v>
      </c>
      <c r="J695" s="703">
        <f>(M695/I695)*100</f>
        <v>0.97695008395664773</v>
      </c>
      <c r="K695" s="950">
        <v>0.32</v>
      </c>
      <c r="L695" s="960">
        <v>4</v>
      </c>
      <c r="M695" s="694">
        <f>K695*L695</f>
        <v>1.28</v>
      </c>
      <c r="N695" s="943" t="s">
        <v>572</v>
      </c>
      <c r="O695" s="795">
        <v>0.24</v>
      </c>
      <c r="P695" s="939">
        <v>43010</v>
      </c>
      <c r="Q695" s="939">
        <v>43025</v>
      </c>
      <c r="R695" s="694">
        <f>(K695-O695)/O695*100</f>
        <v>33.333333333333343</v>
      </c>
      <c r="S695" s="759">
        <f>IF(INDEX(Historical!$D$7:$D$1439,MATCH(B695,Historical!$B$7:$B$1450,0))=0,"n/a",(INDEX(Historical!$C$7:$C$1439,MATCH(B695,Historical!$B$7:$B$1450,0))/INDEX(Historical!$D$7:$D$1439,MATCH(B695,Historical!$B$7:$B$1450,0))-1)*100)</f>
        <v>23.076923076923084</v>
      </c>
      <c r="T695" s="759">
        <f>IF(INDEX(Historical!$F$7:$F$1432,MATCH(B695,Historical!$B$7:$B$1450,0))=0,"n/a",((INDEX(Historical!$C$7:$C$1439,MATCH(B695,Historical!$B$7:$B$1450,0))/INDEX(Historical!$F$7:$F$1432,MATCH(B695,Historical!$B$7:$B$1450,0)))^(1/3)-1)*100)</f>
        <v>13.30326698854094</v>
      </c>
      <c r="U695" s="759">
        <f>IF(INDEX(Historical!$H$7:$H$1432,MATCH(B695,Historical!$B$7:$B$1450,0))=0,"n/a",((INDEX(Historical!$C$7:$C$1439,MATCH(B695,Historical!$B$7:$B$1450,0))/INDEX(Historical!$H$7:$H$1432,MATCH(B695,Historical!$B$7:$B$1450,0)))^(1/5)-1)*100)</f>
        <v>12.509792619595682</v>
      </c>
      <c r="V695" s="759">
        <f>IF(INDEX(Historical!$O$7:$O$1432,MATCH(B695,Historical!$B$7:$B$1450,0))=0,"n/a",((INDEX(Historical!$C$7:$C$1439,MATCH(B695,Historical!$B$7:$B$1450,0))/INDEX(Historical!$O$7:$O$1432,MATCH(B695,Historical!$B$7:$B$1450,0)))^(1/10)-1)*100)</f>
        <v>8.6180981564665249</v>
      </c>
      <c r="W695" s="760">
        <f>IF(OR(U695&lt;=0,U695="n/a",V695&lt;=0,V695="n/a"),"n/a",U695/V695)</f>
        <v>1.4515723066125736</v>
      </c>
      <c r="X695" s="761" t="str">
        <f>IF(OR(AJ695&lt;=0,AJ695="n/a",U695&lt;=0,U695="n/a"),"n/a",U695/AJ695)</f>
        <v>n/a</v>
      </c>
      <c r="Y695" s="949" t="s">
        <v>4429</v>
      </c>
      <c r="Z695" s="703" t="str">
        <f>IF(OR(AC695&lt;0.01,AC695="n/a"),"n/a",M695/AC695*100)</f>
        <v>n/a</v>
      </c>
      <c r="AA695" s="959" t="str">
        <f>IF(OR(AC695&lt;0.01,AC695="n/a"),"n/a",I695/AC695)</f>
        <v>n/a</v>
      </c>
      <c r="AB695" s="960">
        <v>10</v>
      </c>
      <c r="AC695" s="938">
        <v>-0.39</v>
      </c>
      <c r="AD695" s="938" t="s">
        <v>137</v>
      </c>
      <c r="AE695" s="938">
        <v>0.93</v>
      </c>
      <c r="AF695" s="938">
        <v>2.08</v>
      </c>
      <c r="AG695" s="938">
        <v>-0.6</v>
      </c>
      <c r="AH695" s="938">
        <v>-91.600000000000009</v>
      </c>
      <c r="AI695" s="938">
        <v>64.89</v>
      </c>
      <c r="AJ695" s="938">
        <v>-28.9</v>
      </c>
      <c r="AK695" s="938" t="s">
        <v>137</v>
      </c>
      <c r="AL695" s="951">
        <v>3020</v>
      </c>
      <c r="AM695" s="945">
        <v>4.5</v>
      </c>
      <c r="AN695" s="938">
        <v>7.0000000000000007E-2</v>
      </c>
      <c r="AO695" s="802" t="str">
        <f>IF(U695="n/a","n/a",IF(AA695&lt;0,"n/a",IF(AA695="n/a","n/a",J695+U695-AA695)))</f>
        <v>n/a</v>
      </c>
      <c r="AP695" s="803">
        <f>IF(U695="n/a","n/a",J695+U695)</f>
        <v>13.486742703552331</v>
      </c>
      <c r="AQ695" s="961" t="str">
        <f>IF(OR(AC695&lt;0.01,AF695="n/a"),"n/a",(I695/SQRT(22.5*AC695*(I695/AF695))-1)*100)</f>
        <v>n/a</v>
      </c>
      <c r="AR695" s="703">
        <f>INDEX(Historical!$C$7:$C$1439,MATCH(B695,Historical!$B$7:$B$1450,0))*IF(AH695="n/a",1.03,IF(AH695&lt;0,1.01,IF(AH695&gt;10,1.1,(1+AH695/100))))</f>
        <v>1.2927999999999999</v>
      </c>
      <c r="AS695" s="959">
        <f>IF($AI695="n/a",1.03*AR695,IF($AI695&lt;0,1.01*AR695,IF($AI695&gt;10,1.1*AR695,(1+$AI695/100)*AR695)))</f>
        <v>1.42208</v>
      </c>
      <c r="AT695" s="959">
        <f>IF($AK695="n/a",1.03*AS695,IF($AK695&lt;0,1.01*AS695,IF($AK695&gt;10,1.1*AS695,(1+$AK695/100)*AS695)))</f>
        <v>1.4647424</v>
      </c>
      <c r="AU695" s="959">
        <f>IF($AK695="n/a",1.03*AT695,IF($AK695&lt;0,1.01*AT695,IF($AK695&gt;10,1.1*AT695,(1+$AK695/100)*AT695)))</f>
        <v>1.508684672</v>
      </c>
      <c r="AV695" s="959">
        <f>IF($AK695="n/a",1.03*AU695,IF($AK695&lt;0,1.01*AU695,IF($AK695&gt;10,1.1*AU695,(1+$AK695/100)*AU695)))</f>
        <v>1.5539452121600001</v>
      </c>
      <c r="AW695" s="703">
        <f>SUM(AR695:AV695)</f>
        <v>7.2422522841600001</v>
      </c>
      <c r="AX695" s="810">
        <f>AW695/I695*100</f>
        <v>5.5275929508166692</v>
      </c>
      <c r="AY695" s="1017">
        <v>0.78</v>
      </c>
      <c r="AZ695" s="945">
        <v>39.410000000000004</v>
      </c>
      <c r="BA695" s="945">
        <v>-15.370000000000001</v>
      </c>
      <c r="BB695" s="945">
        <v>-5.01</v>
      </c>
      <c r="BC695" s="945">
        <v>6.02</v>
      </c>
      <c r="BE695" s="666">
        <v>2014</v>
      </c>
      <c r="BF695" s="971">
        <f>IF(BE695&gt;2008,0,IF(BE695&gt;2001,1,IF(BE695&gt;1990,2,IF(BE695&gt;1980,3,IF(BE695&gt;1973,4,IF(BE695&gt;1970,5,IF(BE695&gt;1960,6,IF(BE695&gt;1958,7,IF(BE695&gt;1953,8,9)))))))))</f>
        <v>0</v>
      </c>
      <c r="BG695" s="955">
        <v>-0.5</v>
      </c>
      <c r="BH695" s="937"/>
    </row>
    <row r="696" spans="1:60" ht="11.25" customHeight="1" x14ac:dyDescent="0.2">
      <c r="A696" s="954" t="s">
        <v>4099</v>
      </c>
      <c r="B696" s="948" t="s">
        <v>4100</v>
      </c>
      <c r="C696" s="1013" t="s">
        <v>108</v>
      </c>
      <c r="D696" s="1013" t="s">
        <v>4361</v>
      </c>
      <c r="E696" s="792">
        <v>5</v>
      </c>
      <c r="F696" s="1227">
        <v>879</v>
      </c>
      <c r="G696" s="1055" t="s">
        <v>106</v>
      </c>
      <c r="H696" s="1055" t="s">
        <v>106</v>
      </c>
      <c r="I696" s="947">
        <v>25.17</v>
      </c>
      <c r="J696" s="703">
        <f>(M696/I696)*100</f>
        <v>8.740564163686928</v>
      </c>
      <c r="K696" s="950">
        <v>0.55000000000000004</v>
      </c>
      <c r="L696" s="960">
        <v>4</v>
      </c>
      <c r="M696" s="694">
        <f>K696*L696</f>
        <v>2.2000000000000002</v>
      </c>
      <c r="N696" s="943" t="s">
        <v>289</v>
      </c>
      <c r="O696" s="795">
        <v>0.54</v>
      </c>
      <c r="P696" s="934">
        <v>43628</v>
      </c>
      <c r="Q696" s="934">
        <v>43643</v>
      </c>
      <c r="R696" s="694">
        <f>(K696-O696)/O696*100</f>
        <v>1.8518518518518534</v>
      </c>
      <c r="S696" s="759">
        <f>IF(INDEX(Historical!$D$7:$D$1439,MATCH(B696,Historical!$B$7:$B$1450,0))=0,"n/a",(INDEX(Historical!$C$7:$C$1439,MATCH(B696,Historical!$B$7:$B$1450,0))/INDEX(Historical!$D$7:$D$1439,MATCH(B696,Historical!$B$7:$B$1450,0))-1)*100)</f>
        <v>8.4210526315789522</v>
      </c>
      <c r="T696" s="759">
        <f>IF(INDEX(Historical!$F$7:$F$1432,MATCH(B696,Historical!$B$7:$B$1450,0))=0,"n/a",((INDEX(Historical!$C$7:$C$1439,MATCH(B696,Historical!$B$7:$B$1450,0))/INDEX(Historical!$F$7:$F$1432,MATCH(B696,Historical!$B$7:$B$1450,0)))^(1/3)-1)*100)</f>
        <v>20.409773010338284</v>
      </c>
      <c r="U696" s="759" t="str">
        <f>IF(INDEX(Historical!$H$7:$H$1432,MATCH(B696,Historical!$B$7:$B$1450,0))=0,"n/a",((INDEX(Historical!$C$7:$C$1439,MATCH(B696,Historical!$B$7:$B$1450,0))/INDEX(Historical!$H$7:$H$1432,MATCH(B696,Historical!$B$7:$B$1450,0)))^(1/5)-1)*100)</f>
        <v>n/a</v>
      </c>
      <c r="V696" s="759" t="str">
        <f>IF(INDEX(Historical!$O$7:$O$1432,MATCH(B696,Historical!$B$7:$B$1450,0))=0,"n/a",((INDEX(Historical!$C$7:$C$1439,MATCH(B696,Historical!$B$7:$B$1450,0))/INDEX(Historical!$O$7:$O$1432,MATCH(B696,Historical!$B$7:$B$1450,0)))^(1/10)-1)*100)</f>
        <v>n/a</v>
      </c>
      <c r="W696" s="760" t="str">
        <f>IF(OR(U696&lt;=0,U696="n/a",V696&lt;=0,V696="n/a"),"n/a",U696/V696)</f>
        <v>n/a</v>
      </c>
      <c r="X696" s="761" t="str">
        <f>IF(OR(AJ696&lt;=0,AJ696="n/a",U696&lt;=0,U696="n/a"),"n/a",U696/AJ696)</f>
        <v>n/a</v>
      </c>
      <c r="Y696" s="949"/>
      <c r="Z696" s="703">
        <f>IF(OR(AC696&lt;0.01,AC696="n/a"),"n/a",M696/AC696*100)</f>
        <v>73.089700996677749</v>
      </c>
      <c r="AA696" s="959">
        <f>IF(OR(AC696&lt;0.01,AC696="n/a"),"n/a",I696/AC696)</f>
        <v>8.3621262458471772</v>
      </c>
      <c r="AB696" s="960">
        <v>2</v>
      </c>
      <c r="AC696" s="938">
        <v>3.01</v>
      </c>
      <c r="AD696" s="938" t="s">
        <v>137</v>
      </c>
      <c r="AE696" s="938">
        <v>4.07</v>
      </c>
      <c r="AF696" s="938">
        <v>1.05</v>
      </c>
      <c r="AG696" s="938" t="s">
        <v>137</v>
      </c>
      <c r="AH696" s="938">
        <v>8</v>
      </c>
      <c r="AI696" s="938">
        <v>-9.9</v>
      </c>
      <c r="AJ696" s="938">
        <v>14.37</v>
      </c>
      <c r="AK696" s="938" t="s">
        <v>137</v>
      </c>
      <c r="AL696" s="951">
        <v>203.26</v>
      </c>
      <c r="AM696" s="945">
        <v>26.950000000000003</v>
      </c>
      <c r="AN696" s="938" t="s">
        <v>137</v>
      </c>
      <c r="AO696" s="802" t="str">
        <f>IF(U696="n/a","n/a",IF(AA696&lt;0,"n/a",IF(AA696="n/a","n/a",J696+U696-AA696)))</f>
        <v>n/a</v>
      </c>
      <c r="AP696" s="803" t="str">
        <f>IF(U696="n/a","n/a",J696+U696)</f>
        <v>n/a</v>
      </c>
      <c r="AQ696" s="961">
        <f>IF(OR(AC696&lt;0.01,AF696="n/a"),"n/a",(I696/SQRT(22.5*AC696*(I696/AF696))-1)*100)</f>
        <v>-37.531403238144122</v>
      </c>
      <c r="AR696" s="703">
        <f>INDEX(Historical!$C$7:$C$1439,MATCH(B696,Historical!$B$7:$B$1450,0))*IF(AH696="n/a",1.03,IF(AH696&lt;0,1.01,IF(AH696&gt;10,1.1,(1+AH696/100))))</f>
        <v>2.2248000000000001</v>
      </c>
      <c r="AS696" s="959">
        <f>IF($AI696="n/a",1.03*AR696,IF($AI696&lt;0,1.01*AR696,IF($AI696&gt;10,1.1*AR696,(1+$AI696/100)*AR696)))</f>
        <v>2.2470479999999999</v>
      </c>
      <c r="AT696" s="959">
        <f>IF($AK696="n/a",1.03*AS696,IF($AK696&lt;0,1.01*AS696,IF($AK696&gt;10,1.1*AS696,(1+$AK696/100)*AS696)))</f>
        <v>2.3144594399999998</v>
      </c>
      <c r="AU696" s="959">
        <f>IF($AK696="n/a",1.03*AT696,IF($AK696&lt;0,1.01*AT696,IF($AK696&gt;10,1.1*AT696,(1+$AK696/100)*AT696)))</f>
        <v>2.3838932231999999</v>
      </c>
      <c r="AV696" s="959">
        <f>IF($AK696="n/a",1.03*AU696,IF($AK696&lt;0,1.01*AU696,IF($AK696&gt;10,1.1*AU696,(1+$AK696/100)*AU696)))</f>
        <v>2.4554100198960001</v>
      </c>
      <c r="AW696" s="703">
        <f>SUM(AR696:AV696)</f>
        <v>11.625610683095999</v>
      </c>
      <c r="AX696" s="810">
        <f>AW696/I696*100</f>
        <v>46.188361871656731</v>
      </c>
      <c r="AY696" s="1017" t="s">
        <v>137</v>
      </c>
      <c r="AZ696" s="945">
        <v>35.32</v>
      </c>
      <c r="BA696" s="945">
        <v>-2.37</v>
      </c>
      <c r="BB696" s="945">
        <v>2.56</v>
      </c>
      <c r="BC696" s="945">
        <v>9.01</v>
      </c>
      <c r="BE696" s="666">
        <v>2015</v>
      </c>
      <c r="BF696" s="971">
        <f>IF(BE696&gt;2008,0,IF(BE696&gt;2001,1,IF(BE696&gt;1990,2,IF(BE696&gt;1980,3,IF(BE696&gt;1973,4,IF(BE696&gt;1970,5,IF(BE696&gt;1960,6,IF(BE696&gt;1958,7,IF(BE696&gt;1953,8,9)))))))))</f>
        <v>0</v>
      </c>
      <c r="BG696" s="955" t="s">
        <v>137</v>
      </c>
      <c r="BH696" s="937"/>
    </row>
    <row r="697" spans="1:60" ht="11.25" customHeight="1" x14ac:dyDescent="0.2">
      <c r="A697" s="944" t="s">
        <v>1632</v>
      </c>
      <c r="B697" s="948" t="s">
        <v>1633</v>
      </c>
      <c r="C697" s="1013" t="s">
        <v>108</v>
      </c>
      <c r="D697" s="1013" t="s">
        <v>4365</v>
      </c>
      <c r="E697" s="792">
        <v>9</v>
      </c>
      <c r="F697" s="1227">
        <v>466</v>
      </c>
      <c r="G697" s="1227" t="s">
        <v>106</v>
      </c>
      <c r="H697" s="1227" t="s">
        <v>106</v>
      </c>
      <c r="I697" s="947">
        <v>36.44</v>
      </c>
      <c r="J697" s="703">
        <f>(M697/I697)*100</f>
        <v>3.2930845225027441</v>
      </c>
      <c r="K697" s="950">
        <v>0.3</v>
      </c>
      <c r="L697" s="960">
        <v>4</v>
      </c>
      <c r="M697" s="694">
        <f>K697*L697</f>
        <v>1.2</v>
      </c>
      <c r="N697" s="943" t="s">
        <v>973</v>
      </c>
      <c r="O697" s="795">
        <v>0.28000000000000003</v>
      </c>
      <c r="P697" s="934">
        <v>43592</v>
      </c>
      <c r="Q697" s="934">
        <v>43600</v>
      </c>
      <c r="R697" s="694">
        <f>(K697-O697)/O697*100</f>
        <v>7.1428571428571281</v>
      </c>
      <c r="S697" s="759">
        <f>IF(INDEX(Historical!$D$7:$D$1439,MATCH(B697,Historical!$B$7:$B$1450,0))=0,"n/a",(INDEX(Historical!$C$7:$C$1439,MATCH(B697,Historical!$B$7:$B$1450,0))/INDEX(Historical!$D$7:$D$1439,MATCH(B697,Historical!$B$7:$B$1450,0))-1)*100)</f>
        <v>5.7692307692307709</v>
      </c>
      <c r="T697" s="759">
        <f>IF(INDEX(Historical!$F$7:$F$1432,MATCH(B697,Historical!$B$7:$B$1450,0))=0,"n/a",((INDEX(Historical!$C$7:$C$1439,MATCH(B697,Historical!$B$7:$B$1450,0))/INDEX(Historical!$F$7:$F$1432,MATCH(B697,Historical!$B$7:$B$1450,0)))^(1/3)-1)*100)</f>
        <v>6.917810999860885</v>
      </c>
      <c r="U697" s="759">
        <f>IF(INDEX(Historical!$H$7:$H$1432,MATCH(B697,Historical!$B$7:$B$1450,0))=0,"n/a",((INDEX(Historical!$C$7:$C$1439,MATCH(B697,Historical!$B$7:$B$1450,0))/INDEX(Historical!$H$7:$H$1432,MATCH(B697,Historical!$B$7:$B$1450,0)))^(1/5)-1)*100)</f>
        <v>11.440369201675926</v>
      </c>
      <c r="V697" s="759">
        <f>IF(INDEX(Historical!$O$7:$O$1432,MATCH(B697,Historical!$B$7:$B$1450,0))=0,"n/a",((INDEX(Historical!$C$7:$C$1439,MATCH(B697,Historical!$B$7:$B$1450,0))/INDEX(Historical!$O$7:$O$1432,MATCH(B697,Historical!$B$7:$B$1450,0)))^(1/10)-1)*100)</f>
        <v>1.370629917797217</v>
      </c>
      <c r="W697" s="760">
        <f>IF(OR(U697&lt;=0,U697="n/a",V697&lt;=0,V697="n/a"),"n/a",U697/V697)</f>
        <v>8.3467966466558003</v>
      </c>
      <c r="X697" s="761">
        <f>IF(OR(AJ697&lt;=0,AJ697="n/a",U697&lt;=0,U697="n/a"),"n/a",U697/AJ697)</f>
        <v>1.1673846124159108</v>
      </c>
      <c r="Y697" s="717"/>
      <c r="Z697" s="703">
        <f>IF(OR(AC697&lt;0.01,AC697="n/a"),"n/a",M697/AC697*100)</f>
        <v>37.854889589905362</v>
      </c>
      <c r="AA697" s="959">
        <f>IF(OR(AC697&lt;0.01,AC697="n/a"),"n/a",I697/AC697)</f>
        <v>11.495268138801261</v>
      </c>
      <c r="AB697" s="960">
        <v>12</v>
      </c>
      <c r="AC697" s="938">
        <v>3.17</v>
      </c>
      <c r="AD697" s="938">
        <v>1.88</v>
      </c>
      <c r="AE697" s="938">
        <v>3.66</v>
      </c>
      <c r="AF697" s="938">
        <v>1.19</v>
      </c>
      <c r="AG697" s="938">
        <v>9.5</v>
      </c>
      <c r="AH697" s="938">
        <v>16.3</v>
      </c>
      <c r="AI697" s="938">
        <v>4.04</v>
      </c>
      <c r="AJ697" s="938">
        <v>9.8000000000000007</v>
      </c>
      <c r="AK697" s="938">
        <v>6.1</v>
      </c>
      <c r="AL697" s="951">
        <v>1270</v>
      </c>
      <c r="AM697" s="945">
        <v>1.7999999999999998</v>
      </c>
      <c r="AN697" s="938">
        <v>0.03</v>
      </c>
      <c r="AO697" s="802">
        <f>IF(U697="n/a","n/a",IF(AA697&lt;0,"n/a",IF(AA697="n/a","n/a",J697+U697-AA697)))</f>
        <v>3.2381855853774084</v>
      </c>
      <c r="AP697" s="803">
        <f>IF(U697="n/a","n/a",J697+U697)</f>
        <v>14.73345372417867</v>
      </c>
      <c r="AQ697" s="961">
        <f>IF(OR(AC697&lt;0.01,AF697="n/a"),"n/a",(I697/SQRT(22.5*AC697*(I697/AF697))-1)*100)</f>
        <v>-22.027443331576947</v>
      </c>
      <c r="AR697" s="703">
        <f>INDEX(Historical!$C$7:$C$1439,MATCH(B697,Historical!$B$7:$B$1450,0))*IF(AH697="n/a",1.03,IF(AH697&lt;0,1.01,IF(AH697&gt;10,1.1,(1+AH697/100))))</f>
        <v>1.2100000000000002</v>
      </c>
      <c r="AS697" s="959">
        <f>IF($AI697="n/a",1.03*AR697,IF($AI697&lt;0,1.01*AR697,IF($AI697&gt;10,1.1*AR697,(1+$AI697/100)*AR697)))</f>
        <v>1.2588840000000001</v>
      </c>
      <c r="AT697" s="959">
        <f>IF($AK697="n/a",1.03*AS697,IF($AK697&lt;0,1.01*AS697,IF($AK697&gt;10,1.1*AS697,(1+$AK697/100)*AS697)))</f>
        <v>1.335675924</v>
      </c>
      <c r="AU697" s="959">
        <f>IF($AK697="n/a",1.03*AT697,IF($AK697&lt;0,1.01*AT697,IF($AK697&gt;10,1.1*AT697,(1+$AK697/100)*AT697)))</f>
        <v>1.4171521553639999</v>
      </c>
      <c r="AV697" s="959">
        <f>IF($AK697="n/a",1.03*AU697,IF($AK697&lt;0,1.01*AU697,IF($AK697&gt;10,1.1*AU697,(1+$AK697/100)*AU697)))</f>
        <v>1.5035984368412039</v>
      </c>
      <c r="AW697" s="703">
        <f>SUM(AR697:AV697)</f>
        <v>6.7253105162052034</v>
      </c>
      <c r="AX697" s="810">
        <f>AW697/I697*100</f>
        <v>18.455846641616915</v>
      </c>
      <c r="AY697" s="1017">
        <v>0.83</v>
      </c>
      <c r="AZ697" s="945">
        <v>22.16</v>
      </c>
      <c r="BA697" s="945">
        <v>-10.16</v>
      </c>
      <c r="BB697" s="945">
        <v>6.2799999999999994</v>
      </c>
      <c r="BC697" s="945">
        <v>7.33</v>
      </c>
      <c r="BE697" s="666">
        <v>2011</v>
      </c>
      <c r="BF697" s="971">
        <f>IF(BE697&gt;2008,0,IF(BE697&gt;2001,1,IF(BE697&gt;1990,2,IF(BE697&gt;1980,3,IF(BE697&gt;1973,4,IF(BE697&gt;1970,5,IF(BE697&gt;1960,6,IF(BE697&gt;1958,7,IF(BE697&gt;1953,8,9)))))))))</f>
        <v>0</v>
      </c>
      <c r="BG697" s="955">
        <v>1.2</v>
      </c>
      <c r="BH697" s="936"/>
    </row>
    <row r="698" spans="1:60" ht="11.25" customHeight="1" x14ac:dyDescent="0.2">
      <c r="A698" s="944" t="s">
        <v>1634</v>
      </c>
      <c r="B698" s="948" t="s">
        <v>1635</v>
      </c>
      <c r="C698" s="1013" t="s">
        <v>108</v>
      </c>
      <c r="D698" s="1013" t="s">
        <v>4365</v>
      </c>
      <c r="E698" s="792">
        <v>7</v>
      </c>
      <c r="F698" s="1227">
        <v>686</v>
      </c>
      <c r="G698" s="1168" t="s">
        <v>106</v>
      </c>
      <c r="H698" s="1168" t="s">
        <v>106</v>
      </c>
      <c r="I698" s="947">
        <v>16.559999999999999</v>
      </c>
      <c r="J698" s="703">
        <f>(M698/I698)*100</f>
        <v>2.1739130434782608</v>
      </c>
      <c r="K698" s="950">
        <v>0.09</v>
      </c>
      <c r="L698" s="960">
        <v>4</v>
      </c>
      <c r="M698" s="694">
        <f>K698*L698</f>
        <v>0.36</v>
      </c>
      <c r="N698" s="943" t="s">
        <v>995</v>
      </c>
      <c r="O698" s="795">
        <v>8.5000000000000006E-2</v>
      </c>
      <c r="P698" s="934">
        <v>43594</v>
      </c>
      <c r="Q698" s="934">
        <v>43609</v>
      </c>
      <c r="R698" s="694">
        <f>(K698-O698)/O698*100</f>
        <v>5.8823529411764595</v>
      </c>
      <c r="S698" s="759">
        <f>IF(INDEX(Historical!$D$7:$D$1439,MATCH(B698,Historical!$B$7:$B$1450,0))=0,"n/a",(INDEX(Historical!$C$7:$C$1439,MATCH(B698,Historical!$B$7:$B$1450,0))/INDEX(Historical!$D$7:$D$1439,MATCH(B698,Historical!$B$7:$B$1450,0))-1)*100)</f>
        <v>14.285714285714279</v>
      </c>
      <c r="T698" s="759">
        <f>IF(INDEX(Historical!$F$7:$F$1432,MATCH(B698,Historical!$B$7:$B$1450,0))=0,"n/a",((INDEX(Historical!$C$7:$C$1439,MATCH(B698,Historical!$B$7:$B$1450,0))/INDEX(Historical!$F$7:$F$1432,MATCH(B698,Historical!$B$7:$B$1450,0)))^(1/3)-1)*100)</f>
        <v>16.960709528514649</v>
      </c>
      <c r="U698" s="759">
        <f>IF(INDEX(Historical!$H$7:$H$1432,MATCH(B698,Historical!$B$7:$B$1450,0))=0,"n/a",((INDEX(Historical!$C$7:$C$1439,MATCH(B698,Historical!$B$7:$B$1450,0))/INDEX(Historical!$H$7:$H$1432,MATCH(B698,Historical!$B$7:$B$1450,0)))^(1/5)-1)*100)</f>
        <v>21.672868378641152</v>
      </c>
      <c r="V698" s="759">
        <f>IF(INDEX(Historical!$O$7:$O$1432,MATCH(B698,Historical!$B$7:$B$1450,0))=0,"n/a",((INDEX(Historical!$C$7:$C$1439,MATCH(B698,Historical!$B$7:$B$1450,0))/INDEX(Historical!$O$7:$O$1432,MATCH(B698,Historical!$B$7:$B$1450,0)))^(1/10)-1)*100)</f>
        <v>-0.60441225376401952</v>
      </c>
      <c r="W698" s="760" t="str">
        <f>IF(OR(U698&lt;=0,U698="n/a",V698&lt;=0,V698="n/a"),"n/a",U698/V698)</f>
        <v>n/a</v>
      </c>
      <c r="X698" s="761">
        <f>IF(OR(AJ698&lt;=0,AJ698="n/a",U698&lt;=0,U698="n/a"),"n/a",U698/AJ698)</f>
        <v>4.0892204488002175</v>
      </c>
      <c r="Y698" s="949"/>
      <c r="Z698" s="703">
        <f>IF(OR(AC698&lt;0.01,AC698="n/a"),"n/a",M698/AC698*100)</f>
        <v>28.799999999999997</v>
      </c>
      <c r="AA698" s="959">
        <f>IF(OR(AC698&lt;0.01,AC698="n/a"),"n/a",I698/AC698)</f>
        <v>13.247999999999999</v>
      </c>
      <c r="AB698" s="960">
        <v>12</v>
      </c>
      <c r="AC698" s="938">
        <v>1.25</v>
      </c>
      <c r="AD698" s="938" t="s">
        <v>137</v>
      </c>
      <c r="AE698" s="938">
        <v>2.59</v>
      </c>
      <c r="AF698" s="938">
        <v>0.92</v>
      </c>
      <c r="AG698" s="938">
        <v>9.3000000000000007</v>
      </c>
      <c r="AH698" s="938">
        <v>4.9000000000000004</v>
      </c>
      <c r="AI698" s="938">
        <v>11.459999999999999</v>
      </c>
      <c r="AJ698" s="938">
        <v>5.3</v>
      </c>
      <c r="AK698" s="938" t="s">
        <v>137</v>
      </c>
      <c r="AL698" s="951">
        <v>110.22</v>
      </c>
      <c r="AM698" s="945">
        <v>0.89999999999999991</v>
      </c>
      <c r="AN698" s="938">
        <v>0.09</v>
      </c>
      <c r="AO698" s="802">
        <f>IF(U698="n/a","n/a",IF(AA698&lt;0,"n/a",IF(AA698="n/a","n/a",J698+U698-AA698)))</f>
        <v>10.598781422119414</v>
      </c>
      <c r="AP698" s="803">
        <f>IF(U698="n/a","n/a",J698+U698)</f>
        <v>23.846781422119413</v>
      </c>
      <c r="AQ698" s="961">
        <f>IF(OR(AC698&lt;0.01,AF698="n/a"),"n/a",(I698/SQRT(22.5*AC698*(I698/AF698))-1)*100)</f>
        <v>-26.399999999999991</v>
      </c>
      <c r="AR698" s="703">
        <f>INDEX(Historical!$C$7:$C$1439,MATCH(B698,Historical!$B$7:$B$1450,0))*IF(AH698="n/a",1.03,IF(AH698&lt;0,1.01,IF(AH698&gt;10,1.1,(1+AH698/100))))</f>
        <v>0.33567999999999998</v>
      </c>
      <c r="AS698" s="959">
        <f>IF($AI698="n/a",1.03*AR698,IF($AI698&lt;0,1.01*AR698,IF($AI698&gt;10,1.1*AR698,(1+$AI698/100)*AR698)))</f>
        <v>0.36924800000000002</v>
      </c>
      <c r="AT698" s="959">
        <f>IF($AK698="n/a",1.03*AS698,IF($AK698&lt;0,1.01*AS698,IF($AK698&gt;10,1.1*AS698,(1+$AK698/100)*AS698)))</f>
        <v>0.38032544000000001</v>
      </c>
      <c r="AU698" s="959">
        <f>IF($AK698="n/a",1.03*AT698,IF($AK698&lt;0,1.01*AT698,IF($AK698&gt;10,1.1*AT698,(1+$AK698/100)*AT698)))</f>
        <v>0.39173520320000005</v>
      </c>
      <c r="AV698" s="959">
        <f>IF($AK698="n/a",1.03*AU698,IF($AK698&lt;0,1.01*AU698,IF($AK698&gt;10,1.1*AU698,(1+$AK698/100)*AU698)))</f>
        <v>0.40348725929600004</v>
      </c>
      <c r="AW698" s="703">
        <f>SUM(AR698:AV698)</f>
        <v>1.8804759024960003</v>
      </c>
      <c r="AX698" s="810">
        <f>AW698/I698*100</f>
        <v>11.355530812173916</v>
      </c>
      <c r="AY698" s="1017">
        <v>0.73</v>
      </c>
      <c r="AZ698" s="945">
        <v>3.18</v>
      </c>
      <c r="BA698" s="945">
        <v>-19.34</v>
      </c>
      <c r="BB698" s="945">
        <v>-1.9900000000000002</v>
      </c>
      <c r="BC698" s="945">
        <v>-7.61</v>
      </c>
      <c r="BE698" s="666">
        <v>2013</v>
      </c>
      <c r="BF698" s="971">
        <f>IF(BE698&gt;2008,0,IF(BE698&gt;2001,1,IF(BE698&gt;1990,2,IF(BE698&gt;1980,3,IF(BE698&gt;1973,4,IF(BE698&gt;1970,5,IF(BE698&gt;1960,6,IF(BE698&gt;1958,7,IF(BE698&gt;1953,8,9)))))))))</f>
        <v>0</v>
      </c>
      <c r="BG698" s="955">
        <v>1.0999999999999999</v>
      </c>
      <c r="BH698" s="937"/>
    </row>
    <row r="699" spans="1:60" ht="11.25" customHeight="1" x14ac:dyDescent="0.2">
      <c r="A699" s="944" t="s">
        <v>1658</v>
      </c>
      <c r="B699" s="948" t="s">
        <v>1659</v>
      </c>
      <c r="C699" s="1013" t="s">
        <v>4369</v>
      </c>
      <c r="D699" s="1013" t="s">
        <v>523</v>
      </c>
      <c r="E699" s="792">
        <v>8</v>
      </c>
      <c r="F699" s="1227">
        <v>546</v>
      </c>
      <c r="G699" s="1204" t="s">
        <v>106</v>
      </c>
      <c r="H699" s="1204" t="s">
        <v>106</v>
      </c>
      <c r="I699" s="947">
        <v>50.25</v>
      </c>
      <c r="J699" s="703">
        <f>(M699/I699)*100</f>
        <v>1.5920398009950252</v>
      </c>
      <c r="K699" s="950">
        <v>0.2</v>
      </c>
      <c r="L699" s="960">
        <v>4</v>
      </c>
      <c r="M699" s="694">
        <f>K699*L699</f>
        <v>0.8</v>
      </c>
      <c r="N699" s="943" t="s">
        <v>149</v>
      </c>
      <c r="O699" s="795">
        <v>0.18</v>
      </c>
      <c r="P699" s="934">
        <v>43433</v>
      </c>
      <c r="Q699" s="934">
        <v>43451</v>
      </c>
      <c r="R699" s="694">
        <f>(K699-O699)/O699*100</f>
        <v>11.111111111111121</v>
      </c>
      <c r="S699" s="759">
        <f>IF(INDEX(Historical!$D$7:$D$1439,MATCH(B699,Historical!$B$7:$B$1450,0))=0,"n/a",(INDEX(Historical!$C$7:$C$1439,MATCH(B699,Historical!$B$7:$B$1450,0))/INDEX(Historical!$D$7:$D$1439,MATCH(B699,Historical!$B$7:$B$1450,0))-1)*100)</f>
        <v>2.7777777777777901</v>
      </c>
      <c r="T699" s="759">
        <f>IF(INDEX(Historical!$F$7:$F$1432,MATCH(B699,Historical!$B$7:$B$1450,0))=0,"n/a",((INDEX(Historical!$C$7:$C$1439,MATCH(B699,Historical!$B$7:$B$1450,0))/INDEX(Historical!$F$7:$F$1432,MATCH(B699,Historical!$B$7:$B$1450,0)))^(1/3)-1)*100)</f>
        <v>3.8873324124418351</v>
      </c>
      <c r="U699" s="759">
        <f>IF(INDEX(Historical!$H$7:$H$1432,MATCH(B699,Historical!$B$7:$B$1450,0))=0,"n/a",((INDEX(Historical!$C$7:$C$1439,MATCH(B699,Historical!$B$7:$B$1450,0))/INDEX(Historical!$H$7:$H$1432,MATCH(B699,Historical!$B$7:$B$1450,0)))^(1/5)-1)*100)</f>
        <v>4.2836189040638795</v>
      </c>
      <c r="V699" s="759">
        <f>IF(INDEX(Historical!$O$7:$O$1432,MATCH(B699,Historical!$B$7:$B$1450,0))=0,"n/a",((INDEX(Historical!$C$7:$C$1439,MATCH(B699,Historical!$B$7:$B$1450,0))/INDEX(Historical!$O$7:$O$1432,MATCH(B699,Historical!$B$7:$B$1450,0)))^(1/10)-1)*100)</f>
        <v>-0.46106226110628201</v>
      </c>
      <c r="W699" s="760" t="str">
        <f>IF(OR(U699&lt;=0,U699="n/a",V699&lt;=0,V699="n/a"),"n/a",U699/V699)</f>
        <v>n/a</v>
      </c>
      <c r="X699" s="761">
        <f>IF(OR(AJ699&lt;=0,AJ699="n/a",U699&lt;=0,U699="n/a"),"n/a",U699/AJ699)</f>
        <v>0.11243094236388135</v>
      </c>
      <c r="Y699" s="717"/>
      <c r="Z699" s="703">
        <f>IF(OR(AC699&lt;0.01,AC699="n/a"),"n/a",M699/AC699*100)</f>
        <v>25.157232704402517</v>
      </c>
      <c r="AA699" s="959">
        <f>IF(OR(AC699&lt;0.01,AC699="n/a"),"n/a",I699/AC699)</f>
        <v>15.80188679245283</v>
      </c>
      <c r="AB699" s="960">
        <v>12</v>
      </c>
      <c r="AC699" s="938">
        <v>3.18</v>
      </c>
      <c r="AD699" s="938">
        <v>10</v>
      </c>
      <c r="AE699" s="938">
        <v>1.59</v>
      </c>
      <c r="AF699" s="938">
        <v>3.01</v>
      </c>
      <c r="AG699" s="938">
        <v>19.900000000000002</v>
      </c>
      <c r="AH699" s="938">
        <v>9.9</v>
      </c>
      <c r="AI699" s="938">
        <v>86.37</v>
      </c>
      <c r="AJ699" s="938">
        <v>38.1</v>
      </c>
      <c r="AK699" s="938">
        <v>1.6</v>
      </c>
      <c r="AL699" s="951">
        <v>4950</v>
      </c>
      <c r="AM699" s="946">
        <v>3.3000000000000003</v>
      </c>
      <c r="AN699" s="938">
        <v>2.54</v>
      </c>
      <c r="AO699" s="802">
        <f>IF(U699="n/a","n/a",IF(AA699&lt;0,"n/a",IF(AA699="n/a","n/a",J699+U699-AA699)))</f>
        <v>-9.926228087393925</v>
      </c>
      <c r="AP699" s="803">
        <f>IF(U699="n/a","n/a",J699+U699)</f>
        <v>5.8756587050589051</v>
      </c>
      <c r="AQ699" s="961">
        <f>IF(OR(AC699&lt;0.01,AF699="n/a"),"n/a",(I699/SQRT(22.5*AC699*(I699/AF699))-1)*100)</f>
        <v>45.393992303339559</v>
      </c>
      <c r="AR699" s="703">
        <f>INDEX(Historical!$C$7:$C$1439,MATCH(B699,Historical!$B$7:$B$1450,0))*IF(AH699="n/a",1.03,IF(AH699&lt;0,1.01,IF(AH699&gt;10,1.1,(1+AH699/100))))</f>
        <v>0.81325999999999998</v>
      </c>
      <c r="AS699" s="959">
        <f>IF($AI699="n/a",1.03*AR699,IF($AI699&lt;0,1.01*AR699,IF($AI699&gt;10,1.1*AR699,(1+$AI699/100)*AR699)))</f>
        <v>0.8945860000000001</v>
      </c>
      <c r="AT699" s="959">
        <f>IF($AK699="n/a",1.03*AS699,IF($AK699&lt;0,1.01*AS699,IF($AK699&gt;10,1.1*AS699,(1+$AK699/100)*AS699)))</f>
        <v>0.90889937600000015</v>
      </c>
      <c r="AU699" s="959">
        <f>IF($AK699="n/a",1.03*AT699,IF($AK699&lt;0,1.01*AT699,IF($AK699&gt;10,1.1*AT699,(1+$AK699/100)*AT699)))</f>
        <v>0.92344176601600014</v>
      </c>
      <c r="AV699" s="959">
        <f>IF($AK699="n/a",1.03*AU699,IF($AK699&lt;0,1.01*AU699,IF($AK699&gt;10,1.1*AU699,(1+$AK699/100)*AU699)))</f>
        <v>0.93821683427225611</v>
      </c>
      <c r="AW699" s="703">
        <f>SUM(AR699:AV699)</f>
        <v>4.4784039762882566</v>
      </c>
      <c r="AX699" s="810">
        <f>AW699/I699*100</f>
        <v>8.9122467189816046</v>
      </c>
      <c r="AY699" s="1017">
        <v>1.1200000000000001</v>
      </c>
      <c r="AZ699" s="945">
        <v>100</v>
      </c>
      <c r="BA699" s="945">
        <v>-24.52</v>
      </c>
      <c r="BB699" s="945">
        <v>-7.88</v>
      </c>
      <c r="BC699" s="945">
        <v>25.330000000000002</v>
      </c>
      <c r="BE699" s="666">
        <v>2012</v>
      </c>
      <c r="BF699" s="971">
        <f>IF(BE699&gt;2008,0,IF(BE699&gt;2001,1,IF(BE699&gt;1990,2,IF(BE699&gt;1980,3,IF(BE699&gt;1973,4,IF(BE699&gt;1970,5,IF(BE699&gt;1960,6,IF(BE699&gt;1958,7,IF(BE699&gt;1953,8,9)))))))))</f>
        <v>0</v>
      </c>
      <c r="BG699" s="955">
        <v>4.8</v>
      </c>
      <c r="BH699" s="937"/>
    </row>
    <row r="700" spans="1:60" s="838" customFormat="1" ht="11.25" customHeight="1" x14ac:dyDescent="0.2">
      <c r="A700" s="817" t="s">
        <v>1628</v>
      </c>
      <c r="B700" s="846" t="s">
        <v>1629</v>
      </c>
      <c r="C700" s="1013" t="s">
        <v>4345</v>
      </c>
      <c r="D700" s="1013" t="s">
        <v>4346</v>
      </c>
      <c r="E700" s="1027">
        <v>8</v>
      </c>
      <c r="F700" s="1227">
        <v>516</v>
      </c>
      <c r="G700" s="1236" t="s">
        <v>106</v>
      </c>
      <c r="H700" s="1236" t="s">
        <v>106</v>
      </c>
      <c r="I700" s="819">
        <v>20.64</v>
      </c>
      <c r="J700" s="820">
        <f>(M700/I700)*100</f>
        <v>8.720930232558139</v>
      </c>
      <c r="K700" s="821">
        <v>0.45</v>
      </c>
      <c r="L700" s="822">
        <v>4</v>
      </c>
      <c r="M700" s="823">
        <f>K700*L700</f>
        <v>1.8</v>
      </c>
      <c r="N700" s="824" t="s">
        <v>520</v>
      </c>
      <c r="O700" s="825">
        <v>0.43</v>
      </c>
      <c r="P700" s="847">
        <v>43053</v>
      </c>
      <c r="Q700" s="847">
        <v>43069</v>
      </c>
      <c r="R700" s="823">
        <f>(K700-O700)/O700*100</f>
        <v>4.6511627906976782</v>
      </c>
      <c r="S700" s="759">
        <f>IF(INDEX(Historical!$D$7:$D$1439,MATCH(B700,Historical!$B$7:$B$1450,0))=0,"n/a",(INDEX(Historical!$C$7:$C$1439,MATCH(B700,Historical!$B$7:$B$1450,0))/INDEX(Historical!$D$7:$D$1439,MATCH(B700,Historical!$B$7:$B$1450,0))-1)*100)</f>
        <v>4.0462427745664886</v>
      </c>
      <c r="T700" s="759">
        <f>IF(INDEX(Historical!$F$7:$F$1432,MATCH(B700,Historical!$B$7:$B$1450,0))=0,"n/a",((INDEX(Historical!$C$7:$C$1439,MATCH(B700,Historical!$B$7:$B$1450,0))/INDEX(Historical!$F$7:$F$1432,MATCH(B700,Historical!$B$7:$B$1450,0)))^(1/3)-1)*100)</f>
        <v>4.0041911525952045</v>
      </c>
      <c r="U700" s="759">
        <f>IF(INDEX(Historical!$H$7:$H$1432,MATCH(B700,Historical!$B$7:$B$1450,0))=0,"n/a",((INDEX(Historical!$C$7:$C$1439,MATCH(B700,Historical!$B$7:$B$1450,0))/INDEX(Historical!$H$7:$H$1432,MATCH(B700,Historical!$B$7:$B$1450,0)))^(1/5)-1)*100)</f>
        <v>5.7661557194869095</v>
      </c>
      <c r="V700" s="759" t="str">
        <f>IF(INDEX(Historical!$O$7:$O$1432,MATCH(B700,Historical!$B$7:$B$1450,0))=0,"n/a",((INDEX(Historical!$C$7:$C$1439,MATCH(B700,Historical!$B$7:$B$1450,0))/INDEX(Historical!$O$7:$O$1432,MATCH(B700,Historical!$B$7:$B$1450,0)))^(1/10)-1)*100)</f>
        <v>n/a</v>
      </c>
      <c r="W700" s="827" t="str">
        <f>IF(OR(U700&lt;=0,U700="n/a",V700&lt;=0,V700="n/a"),"n/a",U700/V700)</f>
        <v>n/a</v>
      </c>
      <c r="X700" s="828">
        <f>IF(OR(AJ700&lt;=0,AJ700="n/a",U700&lt;=0,U700="n/a"),"n/a",U700/AJ700)</f>
        <v>0.33138825974062702</v>
      </c>
      <c r="Y700" s="1016" t="s">
        <v>4427</v>
      </c>
      <c r="Z700" s="820">
        <f>IF(OR(AC700&lt;0.01,AC700="n/a"),"n/a",M700/AC700*100)</f>
        <v>243.24324324324326</v>
      </c>
      <c r="AA700" s="830">
        <f>IF(OR(AC700&lt;0.01,AC700="n/a"),"n/a",I700/AC700)</f>
        <v>27.891891891891891</v>
      </c>
      <c r="AB700" s="822">
        <v>12</v>
      </c>
      <c r="AC700" s="831">
        <v>0.74</v>
      </c>
      <c r="AD700" s="831">
        <v>4.74</v>
      </c>
      <c r="AE700" s="831">
        <v>6.25</v>
      </c>
      <c r="AF700" s="831">
        <v>1.23</v>
      </c>
      <c r="AG700" s="831">
        <v>4</v>
      </c>
      <c r="AH700" s="831">
        <v>7.7</v>
      </c>
      <c r="AI700" s="831">
        <v>38.96</v>
      </c>
      <c r="AJ700" s="831">
        <v>17.399999999999999</v>
      </c>
      <c r="AK700" s="831">
        <v>6</v>
      </c>
      <c r="AL700" s="832">
        <v>3720</v>
      </c>
      <c r="AM700" s="833">
        <v>0.8</v>
      </c>
      <c r="AN700" s="831">
        <v>1.06</v>
      </c>
      <c r="AO700" s="834">
        <f>IF(U700="n/a","n/a",IF(AA700&lt;0,"n/a",IF(AA700="n/a","n/a",J700+U700-AA700)))</f>
        <v>-13.404805939846842</v>
      </c>
      <c r="AP700" s="835">
        <f>IF(U700="n/a","n/a",J700+U700)</f>
        <v>14.487085952045049</v>
      </c>
      <c r="AQ700" s="836">
        <f>IF(OR(AC700&lt;0.01,AF700="n/a"),"n/a",(I700/SQRT(22.5*AC700*(I700/AF700))-1)*100)</f>
        <v>23.48104132848723</v>
      </c>
      <c r="AR700" s="703">
        <f>INDEX(Historical!$C$7:$C$1439,MATCH(B700,Historical!$B$7:$B$1450,0))*IF(AH700="n/a",1.03,IF(AH700&lt;0,1.01,IF(AH700&gt;10,1.1,(1+AH700/100))))</f>
        <v>1.9385999999999999</v>
      </c>
      <c r="AS700" s="830">
        <f>IF($AI700="n/a",1.03*AR700,IF($AI700&lt;0,1.01*AR700,IF($AI700&gt;10,1.1*AR700,(1+$AI700/100)*AR700)))</f>
        <v>2.13246</v>
      </c>
      <c r="AT700" s="830">
        <f>IF($AK700="n/a",1.03*AS700,IF($AK700&lt;0,1.01*AS700,IF($AK700&gt;10,1.1*AS700,(1+$AK700/100)*AS700)))</f>
        <v>2.2604076000000002</v>
      </c>
      <c r="AU700" s="830">
        <f>IF($AK700="n/a",1.03*AT700,IF($AK700&lt;0,1.01*AT700,IF($AK700&gt;10,1.1*AT700,(1+$AK700/100)*AT700)))</f>
        <v>2.3960320560000001</v>
      </c>
      <c r="AV700" s="830">
        <f>IF($AK700="n/a",1.03*AU700,IF($AK700&lt;0,1.01*AU700,IF($AK700&gt;10,1.1*AU700,(1+$AK700/100)*AU700)))</f>
        <v>2.5397939793600002</v>
      </c>
      <c r="AW700" s="820">
        <f>SUM(AR700:AV700)</f>
        <v>11.26729363536</v>
      </c>
      <c r="AX700" s="837">
        <f>AW700/I700*100</f>
        <v>54.589600946511631</v>
      </c>
      <c r="AY700" s="1018">
        <v>0.9</v>
      </c>
      <c r="AZ700" s="833">
        <v>31.46</v>
      </c>
      <c r="BA700" s="833">
        <v>-13.389999999999999</v>
      </c>
      <c r="BB700" s="833">
        <v>3.75</v>
      </c>
      <c r="BC700" s="833">
        <v>5.7700000000000005</v>
      </c>
      <c r="BD700" s="985"/>
      <c r="BE700" s="666">
        <v>2012</v>
      </c>
      <c r="BF700" s="971">
        <f>IF(BE700&gt;2008,0,IF(BE700&gt;2001,1,IF(BE700&gt;1990,2,IF(BE700&gt;1980,3,IF(BE700&gt;1973,4,IF(BE700&gt;1970,5,IF(BE700&gt;1960,6,IF(BE700&gt;1958,7,IF(BE700&gt;1953,8,9)))))))))</f>
        <v>0</v>
      </c>
      <c r="BG700" s="892">
        <v>1.9</v>
      </c>
    </row>
    <row r="701" spans="1:60" ht="11.25" customHeight="1" x14ac:dyDescent="0.2">
      <c r="A701" s="936" t="s">
        <v>797</v>
      </c>
      <c r="B701" s="948" t="s">
        <v>798</v>
      </c>
      <c r="C701" s="1013" t="s">
        <v>108</v>
      </c>
      <c r="D701" s="1013" t="s">
        <v>4365</v>
      </c>
      <c r="E701" s="792">
        <v>25</v>
      </c>
      <c r="F701" s="1227">
        <v>135</v>
      </c>
      <c r="G701" s="1204" t="s">
        <v>37</v>
      </c>
      <c r="H701" s="1204" t="s">
        <v>106</v>
      </c>
      <c r="I701" s="938">
        <v>34.619999999999997</v>
      </c>
      <c r="J701" s="703">
        <f>(M701/I701)*100</f>
        <v>3.5817446562680537</v>
      </c>
      <c r="K701" s="957">
        <v>0.31</v>
      </c>
      <c r="L701" s="960">
        <v>4</v>
      </c>
      <c r="M701" s="694">
        <f>K701*L701</f>
        <v>1.24</v>
      </c>
      <c r="N701" s="943" t="s">
        <v>429</v>
      </c>
      <c r="O701" s="796">
        <v>0.3</v>
      </c>
      <c r="P701" s="934">
        <v>43607</v>
      </c>
      <c r="Q701" s="934">
        <v>43622</v>
      </c>
      <c r="R701" s="694">
        <f>(K701-O701)/O701*100</f>
        <v>3.3333333333333366</v>
      </c>
      <c r="S701" s="759">
        <f>IF(INDEX(Historical!$D$7:$D$1439,MATCH(B701,Historical!$B$7:$B$1450,0))=0,"n/a",(INDEX(Historical!$C$7:$C$1439,MATCH(B701,Historical!$B$7:$B$1450,0))/INDEX(Historical!$D$7:$D$1439,MATCH(B701,Historical!$B$7:$B$1450,0))-1)*100)</f>
        <v>11.412957698356841</v>
      </c>
      <c r="T701" s="759">
        <f>IF(INDEX(Historical!$F$7:$F$1432,MATCH(B701,Historical!$B$7:$B$1450,0))=0,"n/a",((INDEX(Historical!$C$7:$C$1439,MATCH(B701,Historical!$B$7:$B$1450,0))/INDEX(Historical!$F$7:$F$1432,MATCH(B701,Historical!$B$7:$B$1450,0)))^(1/3)-1)*100)</f>
        <v>12.813372500755605</v>
      </c>
      <c r="U701" s="759">
        <f>IF(INDEX(Historical!$H$7:$H$1432,MATCH(B701,Historical!$B$7:$B$1450,0))=0,"n/a",((INDEX(Historical!$C$7:$C$1439,MATCH(B701,Historical!$B$7:$B$1450,0))/INDEX(Historical!$H$7:$H$1432,MATCH(B701,Historical!$B$7:$B$1450,0)))^(1/5)-1)*100)</f>
        <v>12.08745494260306</v>
      </c>
      <c r="V701" s="759">
        <f>IF(INDEX(Historical!$O$7:$O$1432,MATCH(B701,Historical!$B$7:$B$1450,0))=0,"n/a",((INDEX(Historical!$C$7:$C$1439,MATCH(B701,Historical!$B$7:$B$1450,0))/INDEX(Historical!$O$7:$O$1432,MATCH(B701,Historical!$B$7:$B$1450,0)))^(1/10)-1)*100)</f>
        <v>13.674072956687432</v>
      </c>
      <c r="W701" s="760">
        <f>IF(OR(U701&lt;=0,U701="n/a",V701&lt;=0,V701="n/a"),"n/a",U701/V701)</f>
        <v>0.88396887897922016</v>
      </c>
      <c r="X701" s="761">
        <f>IF(OR(AJ701&lt;=0,AJ701="n/a",U701&lt;=0,U701="n/a"),"n/a",U701/AJ701)</f>
        <v>8.0583032950687059</v>
      </c>
      <c r="Y701" s="712"/>
      <c r="Z701" s="703">
        <f>IF(OR(AC701&lt;0.01,AC701="n/a"),"n/a",M701/AC701*100)</f>
        <v>56.880733944954123</v>
      </c>
      <c r="AA701" s="959">
        <f>IF(OR(AC701&lt;0.01,AC701="n/a"),"n/a",I701/AC701)</f>
        <v>15.880733944954127</v>
      </c>
      <c r="AB701" s="960">
        <v>12</v>
      </c>
      <c r="AC701" s="938">
        <v>2.1800000000000002</v>
      </c>
      <c r="AD701" s="938">
        <v>7.9</v>
      </c>
      <c r="AE701" s="938">
        <v>4.92</v>
      </c>
      <c r="AF701" s="938">
        <v>1.53</v>
      </c>
      <c r="AG701" s="938">
        <v>10.199999999999999</v>
      </c>
      <c r="AH701" s="938">
        <v>10.7</v>
      </c>
      <c r="AI701" s="938">
        <v>2.31</v>
      </c>
      <c r="AJ701" s="938">
        <v>1.5</v>
      </c>
      <c r="AK701" s="938">
        <v>2</v>
      </c>
      <c r="AL701" s="951">
        <v>1140</v>
      </c>
      <c r="AM701" s="945">
        <v>1.2</v>
      </c>
      <c r="AN701" s="938">
        <v>0.21</v>
      </c>
      <c r="AO701" s="802">
        <f>IF(U701="n/a","n/a",IF(AA701&lt;0,"n/a",IF(AA701="n/a","n/a",J701+U701-AA701)))</f>
        <v>-0.21153434608301325</v>
      </c>
      <c r="AP701" s="803">
        <f>IF(U701="n/a","n/a",J701+U701)</f>
        <v>15.669199598871113</v>
      </c>
      <c r="AQ701" s="961">
        <f>IF(OR(AC701&lt;0.01,AF701="n/a"),"n/a",(I701/SQRT(22.5*AC701*(I701/AF701))-1)*100)</f>
        <v>3.9177515276807906</v>
      </c>
      <c r="AR701" s="703">
        <f>INDEX(Historical!$C$7:$C$1439,MATCH(B701,Historical!$B$7:$B$1450,0))*IF(AH701="n/a",1.03,IF(AH701&lt;0,1.01,IF(AH701&gt;10,1.1,(1+AH701/100))))</f>
        <v>1.32</v>
      </c>
      <c r="AS701" s="959">
        <f>IF($AI701="n/a",1.03*AR701,IF($AI701&lt;0,1.01*AR701,IF($AI701&gt;10,1.1*AR701,(1+$AI701/100)*AR701)))</f>
        <v>1.350492</v>
      </c>
      <c r="AT701" s="959">
        <f>IF($AK701="n/a",1.03*AS701,IF($AK701&lt;0,1.01*AS701,IF($AK701&gt;10,1.1*AS701,(1+$AK701/100)*AS701)))</f>
        <v>1.3775018400000001</v>
      </c>
      <c r="AU701" s="959">
        <f>IF($AK701="n/a",1.03*AT701,IF($AK701&lt;0,1.01*AT701,IF($AK701&gt;10,1.1*AT701,(1+$AK701/100)*AT701)))</f>
        <v>1.4050518768000002</v>
      </c>
      <c r="AV701" s="959">
        <f>IF($AK701="n/a",1.03*AU701,IF($AK701&lt;0,1.01*AU701,IF($AK701&gt;10,1.1*AU701,(1+$AK701/100)*AU701)))</f>
        <v>1.4331529143360002</v>
      </c>
      <c r="AW701" s="703">
        <f>SUM(AR701:AV701)</f>
        <v>6.8861986311360006</v>
      </c>
      <c r="AX701" s="810">
        <f>AW701/I701*100</f>
        <v>19.890810604090127</v>
      </c>
      <c r="AY701" s="1017">
        <v>0.74</v>
      </c>
      <c r="AZ701" s="945">
        <v>18.3</v>
      </c>
      <c r="BA701" s="945">
        <v>-7.1800000000000006</v>
      </c>
      <c r="BB701" s="945">
        <v>5.42</v>
      </c>
      <c r="BC701" s="945">
        <v>4.01</v>
      </c>
      <c r="BE701" s="666">
        <v>1995</v>
      </c>
      <c r="BF701" s="971">
        <f>IF(BE701&gt;2008,0,IF(BE701&gt;2001,1,IF(BE701&gt;1990,2,IF(BE701&gt;1980,3,IF(BE701&gt;1973,4,IF(BE701&gt;1970,5,IF(BE701&gt;1960,6,IF(BE701&gt;1958,7,IF(BE701&gt;1953,8,9)))))))))</f>
        <v>2</v>
      </c>
      <c r="BG701" s="955">
        <v>1.2</v>
      </c>
      <c r="BH701" s="937"/>
    </row>
    <row r="702" spans="1:60" ht="11.25" customHeight="1" x14ac:dyDescent="0.2">
      <c r="A702" s="936" t="s">
        <v>1693</v>
      </c>
      <c r="B702" s="948" t="s">
        <v>1694</v>
      </c>
      <c r="C702" s="1013" t="s">
        <v>247</v>
      </c>
      <c r="D702" s="1013" t="s">
        <v>4379</v>
      </c>
      <c r="E702" s="792">
        <v>9</v>
      </c>
      <c r="F702" s="1227">
        <v>384</v>
      </c>
      <c r="G702" s="1159" t="s">
        <v>115</v>
      </c>
      <c r="H702" s="1159" t="s">
        <v>115</v>
      </c>
      <c r="I702" s="947">
        <v>94.69</v>
      </c>
      <c r="J702" s="703">
        <f>(M702/I702)*100</f>
        <v>1.5207519273418524</v>
      </c>
      <c r="K702" s="950">
        <v>0.36</v>
      </c>
      <c r="L702" s="960">
        <v>4</v>
      </c>
      <c r="M702" s="694">
        <f>K702*L702</f>
        <v>1.44</v>
      </c>
      <c r="N702" s="943" t="s">
        <v>119</v>
      </c>
      <c r="O702" s="795">
        <v>0.3</v>
      </c>
      <c r="P702" s="660">
        <v>43320</v>
      </c>
      <c r="Q702" s="660">
        <v>43336</v>
      </c>
      <c r="R702" s="694">
        <f>(K702-O702)/O702*100</f>
        <v>20</v>
      </c>
      <c r="S702" s="759">
        <f>IF(INDEX(Historical!$D$7:$D$1439,MATCH(B702,Historical!$B$7:$B$1450,0))=0,"n/a",(INDEX(Historical!$C$7:$C$1439,MATCH(B702,Historical!$B$7:$B$1450,0))/INDEX(Historical!$D$7:$D$1439,MATCH(B702,Historical!$B$7:$B$1450,0))-1)*100)</f>
        <v>25.714285714285712</v>
      </c>
      <c r="T702" s="759">
        <f>IF(INDEX(Historical!$F$7:$F$1432,MATCH(B702,Historical!$B$7:$B$1450,0))=0,"n/a",((INDEX(Historical!$C$7:$C$1439,MATCH(B702,Historical!$B$7:$B$1450,0))/INDEX(Historical!$F$7:$F$1432,MATCH(B702,Historical!$B$7:$B$1450,0)))^(1/3)-1)*100)</f>
        <v>24.744576465260405</v>
      </c>
      <c r="U702" s="759">
        <f>IF(INDEX(Historical!$H$7:$H$1432,MATCH(B702,Historical!$B$7:$B$1450,0))=0,"n/a",((INDEX(Historical!$C$7:$C$1439,MATCH(B702,Historical!$B$7:$B$1450,0))/INDEX(Historical!$H$7:$H$1432,MATCH(B702,Historical!$B$7:$B$1450,0)))^(1/5)-1)*100)</f>
        <v>24.291887720104953</v>
      </c>
      <c r="V702" s="759" t="str">
        <f>IF(INDEX(Historical!$O$7:$O$1432,MATCH(B702,Historical!$B$7:$B$1450,0))=0,"n/a",((INDEX(Historical!$C$7:$C$1439,MATCH(B702,Historical!$B$7:$B$1450,0))/INDEX(Historical!$O$7:$O$1432,MATCH(B702,Historical!$B$7:$B$1450,0)))^(1/10)-1)*100)</f>
        <v>n/a</v>
      </c>
      <c r="W702" s="760" t="str">
        <f>IF(OR(U702&lt;=0,U702="n/a",V702&lt;=0,V702="n/a"),"n/a",U702/V702)</f>
        <v>n/a</v>
      </c>
      <c r="X702" s="761">
        <f>IF(OR(AJ702&lt;=0,AJ702="n/a",U702&lt;=0,U702="n/a"),"n/a",U702/AJ702)</f>
        <v>9.2929945371480319E-2</v>
      </c>
      <c r="Y702" s="717"/>
      <c r="Z702" s="703">
        <f>IF(OR(AC702&lt;0.01,AC702="n/a"),"n/a",M702/AC702*100)</f>
        <v>62.337662337662337</v>
      </c>
      <c r="AA702" s="959">
        <f>IF(OR(AC702&lt;0.01,AC702="n/a"),"n/a",I702/AC702)</f>
        <v>40.99134199134199</v>
      </c>
      <c r="AB702" s="960">
        <v>9</v>
      </c>
      <c r="AC702" s="938">
        <v>2.31</v>
      </c>
      <c r="AD702" s="938">
        <v>3.19</v>
      </c>
      <c r="AE702" s="938">
        <v>4.6900000000000004</v>
      </c>
      <c r="AF702" s="938" t="s">
        <v>137</v>
      </c>
      <c r="AG702" s="938">
        <v>-438.69999999999993</v>
      </c>
      <c r="AH702" s="938">
        <v>70</v>
      </c>
      <c r="AI702" s="938">
        <v>10.52</v>
      </c>
      <c r="AJ702" s="938">
        <v>261.39999999999998</v>
      </c>
      <c r="AK702" s="938">
        <v>13.100000000000001</v>
      </c>
      <c r="AL702" s="951">
        <v>119770</v>
      </c>
      <c r="AM702" s="945">
        <v>0.1</v>
      </c>
      <c r="AN702" s="938" t="s">
        <v>137</v>
      </c>
      <c r="AO702" s="802">
        <f>IF(U702="n/a","n/a",IF(AA702&lt;0,"n/a",IF(AA702="n/a","n/a",J702+U702-AA702)))</f>
        <v>-15.178702343895186</v>
      </c>
      <c r="AP702" s="803">
        <f>IF(U702="n/a","n/a",J702+U702)</f>
        <v>25.812639647446805</v>
      </c>
      <c r="AQ702" s="961" t="str">
        <f>IF(OR(AC702&lt;0.01,AF702="n/a"),"n/a",(I702/SQRT(22.5*AC702*(I702/AF702))-1)*100)</f>
        <v>n/a</v>
      </c>
      <c r="AR702" s="703">
        <f>INDEX(Historical!$C$7:$C$1439,MATCH(B702,Historical!$B$7:$B$1450,0))*IF(AH702="n/a",1.03,IF(AH702&lt;0,1.01,IF(AH702&gt;10,1.1,(1+AH702/100))))</f>
        <v>1.4520000000000002</v>
      </c>
      <c r="AS702" s="959">
        <f>IF($AI702="n/a",1.03*AR702,IF($AI702&lt;0,1.01*AR702,IF($AI702&gt;10,1.1*AR702,(1+$AI702/100)*AR702)))</f>
        <v>1.5972000000000004</v>
      </c>
      <c r="AT702" s="959">
        <f>IF($AK702="n/a",1.03*AS702,IF($AK702&lt;0,1.01*AS702,IF($AK702&gt;10,1.1*AS702,(1+$AK702/100)*AS702)))</f>
        <v>1.7569200000000005</v>
      </c>
      <c r="AU702" s="959">
        <f>IF($AK702="n/a",1.03*AT702,IF($AK702&lt;0,1.01*AT702,IF($AK702&gt;10,1.1*AT702,(1+$AK702/100)*AT702)))</f>
        <v>1.9326120000000007</v>
      </c>
      <c r="AV702" s="959">
        <f>IF($AK702="n/a",1.03*AU702,IF($AK702&lt;0,1.01*AU702,IF($AK702&gt;10,1.1*AU702,(1+$AK702/100)*AU702)))</f>
        <v>2.1258732000000009</v>
      </c>
      <c r="AW702" s="703">
        <f>SUM(AR702:AV702)</f>
        <v>8.8646052000000033</v>
      </c>
      <c r="AX702" s="810">
        <f>AW702/I702*100</f>
        <v>9.3617121132115351</v>
      </c>
      <c r="AY702" s="1017">
        <v>0.55000000000000004</v>
      </c>
      <c r="AZ702" s="945">
        <v>84.960000000000008</v>
      </c>
      <c r="BA702" s="945">
        <v>-5.04</v>
      </c>
      <c r="BB702" s="945">
        <v>11.83</v>
      </c>
      <c r="BC702" s="945">
        <v>30.39</v>
      </c>
      <c r="BD702" s="697"/>
      <c r="BE702" s="666">
        <v>2010</v>
      </c>
      <c r="BF702" s="971">
        <f>IF(BE702&gt;2008,0,IF(BE702&gt;2001,1,IF(BE702&gt;1990,2,IF(BE702&gt;1980,3,IF(BE702&gt;1973,4,IF(BE702&gt;1970,5,IF(BE702&gt;1960,6,IF(BE702&gt;1958,7,IF(BE702&gt;1953,8,9)))))))))</f>
        <v>0</v>
      </c>
      <c r="BG702" s="955">
        <v>15.299999999999999</v>
      </c>
      <c r="BH702" s="937"/>
    </row>
    <row r="703" spans="1:60" ht="11.25" customHeight="1" x14ac:dyDescent="0.2">
      <c r="A703" s="944" t="s">
        <v>1644</v>
      </c>
      <c r="B703" s="948" t="s">
        <v>1645</v>
      </c>
      <c r="C703" s="1013" t="s">
        <v>247</v>
      </c>
      <c r="D703" s="1013" t="s">
        <v>4397</v>
      </c>
      <c r="E703" s="792">
        <v>9</v>
      </c>
      <c r="F703" s="1227">
        <v>444</v>
      </c>
      <c r="G703" s="1237" t="s">
        <v>106</v>
      </c>
      <c r="H703" s="1237" t="s">
        <v>106</v>
      </c>
      <c r="I703" s="947">
        <v>46.14</v>
      </c>
      <c r="J703" s="703">
        <f>(M703/I703)*100</f>
        <v>1.5604681404421326</v>
      </c>
      <c r="K703" s="950">
        <v>0.18</v>
      </c>
      <c r="L703" s="960">
        <v>4</v>
      </c>
      <c r="M703" s="694">
        <f>K703*L703</f>
        <v>0.72</v>
      </c>
      <c r="N703" s="943" t="s">
        <v>320</v>
      </c>
      <c r="O703" s="795">
        <v>0.17</v>
      </c>
      <c r="P703" s="934">
        <v>43538</v>
      </c>
      <c r="Q703" s="934">
        <v>43553</v>
      </c>
      <c r="R703" s="694">
        <f>(K703-O703)/O703*100</f>
        <v>5.8823529411764595</v>
      </c>
      <c r="S703" s="759">
        <f>IF(INDEX(Historical!$D$7:$D$1439,MATCH(B703,Historical!$B$7:$B$1450,0))=0,"n/a",(INDEX(Historical!$C$7:$C$1439,MATCH(B703,Historical!$B$7:$B$1450,0))/INDEX(Historical!$D$7:$D$1439,MATCH(B703,Historical!$B$7:$B$1450,0))-1)*100)</f>
        <v>17.24137931034484</v>
      </c>
      <c r="T703" s="759">
        <f>IF(INDEX(Historical!$F$7:$F$1432,MATCH(B703,Historical!$B$7:$B$1450,0))=0,"n/a",((INDEX(Historical!$C$7:$C$1439,MATCH(B703,Historical!$B$7:$B$1450,0))/INDEX(Historical!$F$7:$F$1432,MATCH(B703,Historical!$B$7:$B$1450,0)))^(1/3)-1)*100)</f>
        <v>15.616214441920405</v>
      </c>
      <c r="U703" s="759">
        <f>IF(INDEX(Historical!$H$7:$H$1432,MATCH(B703,Historical!$B$7:$B$1450,0))=0,"n/a",((INDEX(Historical!$C$7:$C$1439,MATCH(B703,Historical!$B$7:$B$1450,0))/INDEX(Historical!$H$7:$H$1432,MATCH(B703,Historical!$B$7:$B$1450,0)))^(1/5)-1)*100)</f>
        <v>20.28986284740084</v>
      </c>
      <c r="V703" s="759">
        <f>IF(INDEX(Historical!$O$7:$O$1432,MATCH(B703,Historical!$B$7:$B$1450,0))=0,"n/a",((INDEX(Historical!$C$7:$C$1439,MATCH(B703,Historical!$B$7:$B$1450,0))/INDEX(Historical!$O$7:$O$1432,MATCH(B703,Historical!$B$7:$B$1450,0)))^(1/10)-1)*100)</f>
        <v>15.568344736764761</v>
      </c>
      <c r="W703" s="760">
        <f>IF(OR(U703&lt;=0,U703="n/a",V703&lt;=0,V703="n/a"),"n/a",U703/V703)</f>
        <v>1.3032768216833084</v>
      </c>
      <c r="X703" s="761">
        <f>IF(OR(AJ703&lt;=0,AJ703="n/a",U703&lt;=0,U703="n/a"),"n/a",U703/AJ703)</f>
        <v>0.73248602337187141</v>
      </c>
      <c r="Y703" s="949"/>
      <c r="Z703" s="703">
        <f>IF(OR(AC703&lt;0.01,AC703="n/a"),"n/a",M703/AC703*100)</f>
        <v>31.168831168831169</v>
      </c>
      <c r="AA703" s="959">
        <f>IF(OR(AC703&lt;0.01,AC703="n/a"),"n/a",I703/AC703)</f>
        <v>19.974025974025974</v>
      </c>
      <c r="AB703" s="960">
        <v>12</v>
      </c>
      <c r="AC703" s="938">
        <v>2.31</v>
      </c>
      <c r="AD703" s="938">
        <v>2.19</v>
      </c>
      <c r="AE703" s="938">
        <v>2.73</v>
      </c>
      <c r="AF703" s="938">
        <v>5.1100000000000003</v>
      </c>
      <c r="AG703" s="938">
        <v>28.199999999999996</v>
      </c>
      <c r="AH703" s="938">
        <v>10.7</v>
      </c>
      <c r="AI703" s="938">
        <v>9.49</v>
      </c>
      <c r="AJ703" s="938">
        <v>27.700000000000003</v>
      </c>
      <c r="AK703" s="938">
        <v>9.4499999999999993</v>
      </c>
      <c r="AL703" s="951">
        <v>8700</v>
      </c>
      <c r="AM703" s="945">
        <v>2.4</v>
      </c>
      <c r="AN703" s="938">
        <v>2.0499999999999998</v>
      </c>
      <c r="AO703" s="802">
        <f>IF(U703="n/a","n/a",IF(AA703&lt;0,"n/a",IF(AA703="n/a","n/a",J703+U703-AA703)))</f>
        <v>1.8763050138169994</v>
      </c>
      <c r="AP703" s="803">
        <f>IF(U703="n/a","n/a",J703+U703)</f>
        <v>21.850330987842973</v>
      </c>
      <c r="AQ703" s="961">
        <f>IF(OR(AC703&lt;0.01,AF703="n/a"),"n/a",(I703/SQRT(22.5*AC703*(I703/AF703))-1)*100)</f>
        <v>112.98646042232905</v>
      </c>
      <c r="AR703" s="703">
        <f>INDEX(Historical!$C$7:$C$1439,MATCH(B703,Historical!$B$7:$B$1450,0))*IF(AH703="n/a",1.03,IF(AH703&lt;0,1.01,IF(AH703&gt;10,1.1,(1+AH703/100))))</f>
        <v>0.74800000000000011</v>
      </c>
      <c r="AS703" s="959">
        <f>IF($AI703="n/a",1.03*AR703,IF($AI703&lt;0,1.01*AR703,IF($AI703&gt;10,1.1*AR703,(1+$AI703/100)*AR703)))</f>
        <v>0.81898520000000008</v>
      </c>
      <c r="AT703" s="959">
        <f>IF($AK703="n/a",1.03*AS703,IF($AK703&lt;0,1.01*AS703,IF($AK703&gt;10,1.1*AS703,(1+$AK703/100)*AS703)))</f>
        <v>0.89637930140000011</v>
      </c>
      <c r="AU703" s="959">
        <f>IF($AK703="n/a",1.03*AT703,IF($AK703&lt;0,1.01*AT703,IF($AK703&gt;10,1.1*AT703,(1+$AK703/100)*AT703)))</f>
        <v>0.98108714538230013</v>
      </c>
      <c r="AV703" s="959">
        <f>IF($AK703="n/a",1.03*AU703,IF($AK703&lt;0,1.01*AU703,IF($AK703&gt;10,1.1*AU703,(1+$AK703/100)*AU703)))</f>
        <v>1.0737998806209275</v>
      </c>
      <c r="AW703" s="703">
        <f>SUM(AR703:AV703)</f>
        <v>4.518251527403228</v>
      </c>
      <c r="AX703" s="810">
        <f>AW703/I703*100</f>
        <v>9.792482720856583</v>
      </c>
      <c r="AY703" s="1017">
        <v>0.93</v>
      </c>
      <c r="AZ703" s="945">
        <v>22.97</v>
      </c>
      <c r="BA703" s="945">
        <v>-3.61</v>
      </c>
      <c r="BB703" s="945">
        <v>0.72</v>
      </c>
      <c r="BC703" s="945">
        <v>6.83</v>
      </c>
      <c r="BE703" s="666">
        <v>2011</v>
      </c>
      <c r="BF703" s="971">
        <f>IF(BE703&gt;2008,0,IF(BE703&gt;2001,1,IF(BE703&gt;1990,2,IF(BE703&gt;1980,3,IF(BE703&gt;1973,4,IF(BE703&gt;1970,5,IF(BE703&gt;1960,6,IF(BE703&gt;1958,7,IF(BE703&gt;1953,8,9)))))))))</f>
        <v>0</v>
      </c>
      <c r="BG703" s="955">
        <v>3.4000000000000004</v>
      </c>
      <c r="BH703" s="937"/>
    </row>
    <row r="704" spans="1:60" ht="11.25" customHeight="1" x14ac:dyDescent="0.2">
      <c r="A704" s="936" t="s">
        <v>345</v>
      </c>
      <c r="B704" s="948" t="s">
        <v>346</v>
      </c>
      <c r="C704" s="1013" t="s">
        <v>123</v>
      </c>
      <c r="D704" s="1013" t="s">
        <v>4197</v>
      </c>
      <c r="E704" s="792">
        <v>51</v>
      </c>
      <c r="F704" s="1227">
        <v>25</v>
      </c>
      <c r="G704" s="1227" t="s">
        <v>106</v>
      </c>
      <c r="H704" s="1227" t="s">
        <v>106</v>
      </c>
      <c r="I704" s="938">
        <v>99.15</v>
      </c>
      <c r="J704" s="703">
        <f>(M704/I704)*100</f>
        <v>1.0085728693898133</v>
      </c>
      <c r="K704" s="950">
        <v>0.25</v>
      </c>
      <c r="L704" s="960">
        <v>4</v>
      </c>
      <c r="M704" s="694">
        <f>K704*L704</f>
        <v>1</v>
      </c>
      <c r="N704" s="943" t="s">
        <v>149</v>
      </c>
      <c r="O704" s="795">
        <v>0.22500000000000001</v>
      </c>
      <c r="P704" s="934">
        <v>43433</v>
      </c>
      <c r="Q704" s="934">
        <v>43448</v>
      </c>
      <c r="R704" s="694">
        <f>(K704-O704)/O704*100</f>
        <v>11.111111111111107</v>
      </c>
      <c r="S704" s="759">
        <f>IF(INDEX(Historical!$D$7:$D$1439,MATCH(B704,Historical!$B$7:$B$1450,0))=0,"n/a",(INDEX(Historical!$C$7:$C$1439,MATCH(B704,Historical!$B$7:$B$1450,0))/INDEX(Historical!$D$7:$D$1439,MATCH(B704,Historical!$B$7:$B$1450,0))-1)*100)</f>
        <v>10.119047619047628</v>
      </c>
      <c r="T704" s="759">
        <f>IF(INDEX(Historical!$F$7:$F$1432,MATCH(B704,Historical!$B$7:$B$1450,0))=0,"n/a",((INDEX(Historical!$C$7:$C$1439,MATCH(B704,Historical!$B$7:$B$1450,0))/INDEX(Historical!$F$7:$F$1432,MATCH(B704,Historical!$B$7:$B$1450,0)))^(1/3)-1)*100)</f>
        <v>8.211385478619615</v>
      </c>
      <c r="U704" s="759">
        <f>IF(INDEX(Historical!$H$7:$H$1432,MATCH(B704,Historical!$B$7:$B$1450,0))=0,"n/a",((INDEX(Historical!$C$7:$C$1439,MATCH(B704,Historical!$B$7:$B$1450,0))/INDEX(Historical!$H$7:$H$1432,MATCH(B704,Historical!$B$7:$B$1450,0)))^(1/5)-1)*100)</f>
        <v>7.3113541506014013</v>
      </c>
      <c r="V704" s="759">
        <f>IF(INDEX(Historical!$O$7:$O$1432,MATCH(B704,Historical!$B$7:$B$1450,0))=0,"n/a",((INDEX(Historical!$C$7:$C$1439,MATCH(B704,Historical!$B$7:$B$1450,0))/INDEX(Historical!$O$7:$O$1432,MATCH(B704,Historical!$B$7:$B$1450,0)))^(1/10)-1)*100)</f>
        <v>8.087452285901664</v>
      </c>
      <c r="W704" s="760">
        <f>IF(OR(U704&lt;=0,U704="n/a",V704&lt;=0,V704="n/a"),"n/a",U704/V704)</f>
        <v>0.90403675868936073</v>
      </c>
      <c r="X704" s="761">
        <f>IF(OR(AJ704&lt;=0,AJ704="n/a",U704&lt;=0,U704="n/a"),"n/a",U704/AJ704)</f>
        <v>1.107780931909303</v>
      </c>
      <c r="Y704" s="717"/>
      <c r="Z704" s="703">
        <f>IF(OR(AC704&lt;0.01,AC704="n/a"),"n/a",M704/AC704*100)</f>
        <v>21.834061135371179</v>
      </c>
      <c r="AA704" s="959">
        <f>IF(OR(AC704&lt;0.01,AC704="n/a"),"n/a",I704/AC704)</f>
        <v>21.648471615720524</v>
      </c>
      <c r="AB704" s="960">
        <v>12</v>
      </c>
      <c r="AC704" s="938">
        <v>4.58</v>
      </c>
      <c r="AD704" s="938">
        <v>4.88</v>
      </c>
      <c r="AE704" s="938">
        <v>1.1299999999999999</v>
      </c>
      <c r="AF704" s="938">
        <v>2.73</v>
      </c>
      <c r="AG704" s="938">
        <v>14.499999999999998</v>
      </c>
      <c r="AH704" s="938">
        <v>11.799999999999999</v>
      </c>
      <c r="AI704" s="938">
        <v>12.32</v>
      </c>
      <c r="AJ704" s="938">
        <v>6.6000000000000005</v>
      </c>
      <c r="AK704" s="938">
        <v>4.3999999999999995</v>
      </c>
      <c r="AL704" s="951">
        <v>2180</v>
      </c>
      <c r="AM704" s="945">
        <v>2.6</v>
      </c>
      <c r="AN704" s="938">
        <v>0.33</v>
      </c>
      <c r="AO704" s="802">
        <f>IF(U704="n/a","n/a",IF(AA704&lt;0,"n/a",IF(AA704="n/a","n/a",J704+U704-AA704)))</f>
        <v>-13.32854459572931</v>
      </c>
      <c r="AP704" s="803">
        <f>IF(U704="n/a","n/a",J704+U704)</f>
        <v>8.3199270199912139</v>
      </c>
      <c r="AQ704" s="961">
        <f>IF(OR(AC704&lt;0.01,AF704="n/a"),"n/a",(I704/SQRT(22.5*AC704*(I704/AF704))-1)*100)</f>
        <v>62.070392814586086</v>
      </c>
      <c r="AR704" s="703">
        <f>INDEX(Historical!$C$7:$C$1439,MATCH(B704,Historical!$B$7:$B$1450,0))*IF(AH704="n/a",1.03,IF(AH704&lt;0,1.01,IF(AH704&gt;10,1.1,(1+AH704/100))))</f>
        <v>1.0175000000000001</v>
      </c>
      <c r="AS704" s="959">
        <f>IF($AI704="n/a",1.03*AR704,IF($AI704&lt;0,1.01*AR704,IF($AI704&gt;10,1.1*AR704,(1+$AI704/100)*AR704)))</f>
        <v>1.1192500000000001</v>
      </c>
      <c r="AT704" s="959">
        <f>IF($AK704="n/a",1.03*AS704,IF($AK704&lt;0,1.01*AS704,IF($AK704&gt;10,1.1*AS704,(1+$AK704/100)*AS704)))</f>
        <v>1.1684970000000001</v>
      </c>
      <c r="AU704" s="959">
        <f>IF($AK704="n/a",1.03*AT704,IF($AK704&lt;0,1.01*AT704,IF($AK704&gt;10,1.1*AT704,(1+$AK704/100)*AT704)))</f>
        <v>1.2199108680000001</v>
      </c>
      <c r="AV704" s="959">
        <f>IF($AK704="n/a",1.03*AU704,IF($AK704&lt;0,1.01*AU704,IF($AK704&gt;10,1.1*AU704,(1+$AK704/100)*AU704)))</f>
        <v>1.2735869461920002</v>
      </c>
      <c r="AW704" s="703">
        <f>SUM(AR704:AV704)</f>
        <v>5.7987448141920011</v>
      </c>
      <c r="AX704" s="810">
        <f>AW704/I704*100</f>
        <v>5.8484566961089266</v>
      </c>
      <c r="AY704" s="1017">
        <v>1.27</v>
      </c>
      <c r="AZ704" s="945">
        <v>43.34</v>
      </c>
      <c r="BA704" s="945">
        <v>-0.47000000000000003</v>
      </c>
      <c r="BB704" s="945">
        <v>9.19</v>
      </c>
      <c r="BC704" s="945">
        <v>14.499999999999998</v>
      </c>
      <c r="BE704" s="666">
        <v>1969</v>
      </c>
      <c r="BF704" s="971">
        <f>IF(BE704&gt;2008,0,IF(BE704&gt;2001,1,IF(BE704&gt;1990,2,IF(BE704&gt;1980,3,IF(BE704&gt;1973,4,IF(BE704&gt;1970,5,IF(BE704&gt;1960,6,IF(BE704&gt;1958,7,IF(BE704&gt;1953,8,9)))))))))</f>
        <v>6</v>
      </c>
      <c r="BG704" s="955">
        <v>7.7</v>
      </c>
      <c r="BH704" s="936"/>
    </row>
    <row r="705" spans="1:60" ht="11.25" customHeight="1" x14ac:dyDescent="0.2">
      <c r="A705" s="936" t="s">
        <v>1699</v>
      </c>
      <c r="B705" s="948" t="s">
        <v>1700</v>
      </c>
      <c r="C705" s="1013" t="s">
        <v>112</v>
      </c>
      <c r="D705" s="1013" t="s">
        <v>4348</v>
      </c>
      <c r="E705" s="792">
        <v>9</v>
      </c>
      <c r="F705" s="1227">
        <v>456</v>
      </c>
      <c r="G705" s="1168" t="s">
        <v>106</v>
      </c>
      <c r="H705" s="1168" t="s">
        <v>106</v>
      </c>
      <c r="I705" s="938">
        <v>16.91</v>
      </c>
      <c r="J705" s="703">
        <f>(M705/I705)*100</f>
        <v>3.4299231224127729</v>
      </c>
      <c r="K705" s="950">
        <v>0.14499999999999999</v>
      </c>
      <c r="L705" s="960">
        <v>4</v>
      </c>
      <c r="M705" s="694">
        <f>K705*L705</f>
        <v>0.57999999999999996</v>
      </c>
      <c r="N705" s="943" t="s">
        <v>241</v>
      </c>
      <c r="O705" s="795">
        <v>0.13500000000000001</v>
      </c>
      <c r="P705" s="934">
        <v>43552</v>
      </c>
      <c r="Q705" s="934">
        <v>43567</v>
      </c>
      <c r="R705" s="694">
        <f>(K705-O705)/O705*100</f>
        <v>7.4074074074073932</v>
      </c>
      <c r="S705" s="759">
        <f>IF(INDEX(Historical!$D$7:$D$1439,MATCH(B705,Historical!$B$7:$B$1450,0))=0,"n/a",(INDEX(Historical!$C$7:$C$1439,MATCH(B705,Historical!$B$7:$B$1450,0))/INDEX(Historical!$D$7:$D$1439,MATCH(B705,Historical!$B$7:$B$1450,0))-1)*100)</f>
        <v>5.9701492537313383</v>
      </c>
      <c r="T705" s="759">
        <f>IF(INDEX(Historical!$F$7:$F$1432,MATCH(B705,Historical!$B$7:$B$1450,0))=0,"n/a",((INDEX(Historical!$C$7:$C$1439,MATCH(B705,Historical!$B$7:$B$1450,0))/INDEX(Historical!$F$7:$F$1432,MATCH(B705,Historical!$B$7:$B$1450,0)))^(1/3)-1)*100)</f>
        <v>6.3658248576630827</v>
      </c>
      <c r="U705" s="759">
        <f>IF(INDEX(Historical!$H$7:$H$1432,MATCH(B705,Historical!$B$7:$B$1450,0))=0,"n/a",((INDEX(Historical!$C$7:$C$1439,MATCH(B705,Historical!$B$7:$B$1450,0))/INDEX(Historical!$H$7:$H$1432,MATCH(B705,Historical!$B$7:$B$1450,0)))^(1/5)-1)*100)</f>
        <v>6.4267992326247247</v>
      </c>
      <c r="V705" s="759">
        <f>IF(INDEX(Historical!$O$7:$O$1432,MATCH(B705,Historical!$B$7:$B$1450,0))=0,"n/a",((INDEX(Historical!$C$7:$C$1439,MATCH(B705,Historical!$B$7:$B$1450,0))/INDEX(Historical!$O$7:$O$1432,MATCH(B705,Historical!$B$7:$B$1450,0)))^(1/10)-1)*100)</f>
        <v>-1.1863739999355749</v>
      </c>
      <c r="W705" s="760" t="str">
        <f>IF(OR(U705&lt;=0,U705="n/a",V705&lt;=0,V705="n/a"),"n/a",U705/V705)</f>
        <v>n/a</v>
      </c>
      <c r="X705" s="761">
        <f>IF(OR(AJ705&lt;=0,AJ705="n/a",U705&lt;=0,U705="n/a"),"n/a",U705/AJ705)</f>
        <v>0.69856513398094844</v>
      </c>
      <c r="Y705" s="948"/>
      <c r="Z705" s="703">
        <f>IF(OR(AC705&lt;0.01,AC705="n/a"),"n/a",M705/AC705*100)</f>
        <v>54.716981132075468</v>
      </c>
      <c r="AA705" s="959">
        <f>IF(OR(AC705&lt;0.01,AC705="n/a"),"n/a",I705/AC705)</f>
        <v>15.952830188679245</v>
      </c>
      <c r="AB705" s="960">
        <v>2</v>
      </c>
      <c r="AC705" s="938">
        <v>1.06</v>
      </c>
      <c r="AD705" s="938">
        <v>1.6</v>
      </c>
      <c r="AE705" s="938">
        <v>0.56000000000000005</v>
      </c>
      <c r="AF705" s="938">
        <v>2.34</v>
      </c>
      <c r="AG705" s="938">
        <v>14.6</v>
      </c>
      <c r="AH705" s="938">
        <v>15.299999999999999</v>
      </c>
      <c r="AI705" s="938">
        <v>12.5</v>
      </c>
      <c r="AJ705" s="938">
        <v>9.1999999999999993</v>
      </c>
      <c r="AK705" s="938">
        <v>10</v>
      </c>
      <c r="AL705" s="951">
        <v>1970</v>
      </c>
      <c r="AM705" s="945">
        <v>2.7</v>
      </c>
      <c r="AN705" s="938">
        <v>0.56999999999999995</v>
      </c>
      <c r="AO705" s="802">
        <f>IF(U705="n/a","n/a",IF(AA705&lt;0,"n/a",IF(AA705="n/a","n/a",J705+U705-AA705)))</f>
        <v>-6.0961078336417476</v>
      </c>
      <c r="AP705" s="803">
        <f>IF(U705="n/a","n/a",J705+U705)</f>
        <v>9.8567223550374976</v>
      </c>
      <c r="AQ705" s="961">
        <f>IF(OR(AC705&lt;0.01,AF705="n/a"),"n/a",(I705/SQRT(22.5*AC705*(I705/AF705))-1)*100)</f>
        <v>28.805836033257481</v>
      </c>
      <c r="AR705" s="703">
        <f>INDEX(Historical!$C$7:$C$1439,MATCH(B705,Historical!$B$7:$B$1450,0))*IF(AH705="n/a",1.03,IF(AH705&lt;0,1.01,IF(AH705&gt;10,1.1,(1+AH705/100))))</f>
        <v>0.58574999999999999</v>
      </c>
      <c r="AS705" s="959">
        <f>IF($AI705="n/a",1.03*AR705,IF($AI705&lt;0,1.01*AR705,IF($AI705&gt;10,1.1*AR705,(1+$AI705/100)*AR705)))</f>
        <v>0.64432500000000004</v>
      </c>
      <c r="AT705" s="959">
        <f>IF($AK705="n/a",1.03*AS705,IF($AK705&lt;0,1.01*AS705,IF($AK705&gt;10,1.1*AS705,(1+$AK705/100)*AS705)))</f>
        <v>0.70875750000000015</v>
      </c>
      <c r="AU705" s="959">
        <f>IF($AK705="n/a",1.03*AT705,IF($AK705&lt;0,1.01*AT705,IF($AK705&gt;10,1.1*AT705,(1+$AK705/100)*AT705)))</f>
        <v>0.77963325000000028</v>
      </c>
      <c r="AV705" s="959">
        <f>IF($AK705="n/a",1.03*AU705,IF($AK705&lt;0,1.01*AU705,IF($AK705&gt;10,1.1*AU705,(1+$AK705/100)*AU705)))</f>
        <v>0.85759657500000042</v>
      </c>
      <c r="AW705" s="703">
        <f>SUM(AR705:AV705)</f>
        <v>3.576062325000001</v>
      </c>
      <c r="AX705" s="810">
        <f>AW705/I705*100</f>
        <v>21.147618716735664</v>
      </c>
      <c r="AY705" s="1017">
        <v>1.32</v>
      </c>
      <c r="AZ705" s="945">
        <v>26.19</v>
      </c>
      <c r="BA705" s="945">
        <v>-12.61</v>
      </c>
      <c r="BB705" s="945">
        <v>0.03</v>
      </c>
      <c r="BC705" s="945">
        <v>2.3800000000000003</v>
      </c>
      <c r="BE705" s="666">
        <v>2011</v>
      </c>
      <c r="BF705" s="971">
        <f>IF(BE705&gt;2008,0,IF(BE705&gt;2001,1,IF(BE705&gt;1990,2,IF(BE705&gt;1980,3,IF(BE705&gt;1973,4,IF(BE705&gt;1970,5,IF(BE705&gt;1960,6,IF(BE705&gt;1958,7,IF(BE705&gt;1953,8,9)))))))))</f>
        <v>0</v>
      </c>
      <c r="BG705" s="955">
        <v>6</v>
      </c>
      <c r="BH705" s="937"/>
    </row>
    <row r="706" spans="1:60" ht="11.25" customHeight="1" x14ac:dyDescent="0.2">
      <c r="A706" s="944" t="s">
        <v>1648</v>
      </c>
      <c r="B706" s="948" t="s">
        <v>1649</v>
      </c>
      <c r="C706" s="1013" t="s">
        <v>247</v>
      </c>
      <c r="D706" s="1013" t="s">
        <v>4343</v>
      </c>
      <c r="E706" s="792">
        <v>8</v>
      </c>
      <c r="F706" s="1227">
        <v>598</v>
      </c>
      <c r="G706" s="1227" t="s">
        <v>106</v>
      </c>
      <c r="H706" s="1227" t="s">
        <v>106</v>
      </c>
      <c r="I706" s="947">
        <v>25.38</v>
      </c>
      <c r="J706" s="703">
        <f>(M706/I706)*100</f>
        <v>1.339637509850276</v>
      </c>
      <c r="K706" s="950">
        <v>8.5000000000000006E-2</v>
      </c>
      <c r="L706" s="960">
        <v>4</v>
      </c>
      <c r="M706" s="694">
        <f>K706*L706</f>
        <v>0.34</v>
      </c>
      <c r="N706" s="943" t="s">
        <v>572</v>
      </c>
      <c r="O706" s="795">
        <v>0.08</v>
      </c>
      <c r="P706" s="934">
        <v>43651</v>
      </c>
      <c r="Q706" s="934">
        <v>43668</v>
      </c>
      <c r="R706" s="694">
        <f>(K706-O706)/O706*100</f>
        <v>6.2500000000000053</v>
      </c>
      <c r="S706" s="759">
        <f>IF(INDEX(Historical!$D$7:$D$1439,MATCH(B706,Historical!$B$7:$B$1450,0))=0,"n/a",(INDEX(Historical!$C$7:$C$1439,MATCH(B706,Historical!$B$7:$B$1450,0))/INDEX(Historical!$D$7:$D$1439,MATCH(B706,Historical!$B$7:$B$1450,0))-1)*100)</f>
        <v>6.8965517241379226</v>
      </c>
      <c r="T706" s="759">
        <f>IF(INDEX(Historical!$F$7:$F$1432,MATCH(B706,Historical!$B$7:$B$1450,0))=0,"n/a",((INDEX(Historical!$C$7:$C$1439,MATCH(B706,Historical!$B$7:$B$1450,0))/INDEX(Historical!$F$7:$F$1432,MATCH(B706,Historical!$B$7:$B$1450,0)))^(1/3)-1)*100)</f>
        <v>7.4337070988966358</v>
      </c>
      <c r="U706" s="759">
        <f>IF(INDEX(Historical!$H$7:$H$1432,MATCH(B706,Historical!$B$7:$B$1450,0))=0,"n/a",((INDEX(Historical!$C$7:$C$1439,MATCH(B706,Historical!$B$7:$B$1450,0))/INDEX(Historical!$H$7:$H$1432,MATCH(B706,Historical!$B$7:$B$1450,0)))^(1/5)-1)*100)</f>
        <v>6.1516554805442381</v>
      </c>
      <c r="V706" s="759" t="str">
        <f>IF(INDEX(Historical!$O$7:$O$1432,MATCH(B706,Historical!$B$7:$B$1450,0))=0,"n/a",((INDEX(Historical!$C$7:$C$1439,MATCH(B706,Historical!$B$7:$B$1450,0))/INDEX(Historical!$O$7:$O$1432,MATCH(B706,Historical!$B$7:$B$1450,0)))^(1/10)-1)*100)</f>
        <v>n/a</v>
      </c>
      <c r="W706" s="760" t="str">
        <f>IF(OR(U706&lt;=0,U706="n/a",V706&lt;=0,V706="n/a"),"n/a",U706/V706)</f>
        <v>n/a</v>
      </c>
      <c r="X706" s="761">
        <f>IF(OR(AJ706&lt;=0,AJ706="n/a",U706&lt;=0,U706="n/a"),"n/a",U706/AJ706)</f>
        <v>0.46959202141559064</v>
      </c>
      <c r="Y706" s="948"/>
      <c r="Z706" s="703">
        <f>IF(OR(AC706&lt;0.01,AC706="n/a"),"n/a",M706/AC706*100)</f>
        <v>13.492063492063494</v>
      </c>
      <c r="AA706" s="959">
        <f>IF(OR(AC706&lt;0.01,AC706="n/a"),"n/a",I706/AC706)</f>
        <v>10.071428571428571</v>
      </c>
      <c r="AB706" s="960">
        <v>1</v>
      </c>
      <c r="AC706" s="938">
        <v>2.52</v>
      </c>
      <c r="AD706" s="938">
        <v>1.02</v>
      </c>
      <c r="AE706" s="938">
        <v>0.36</v>
      </c>
      <c r="AF706" s="938">
        <v>1.28</v>
      </c>
      <c r="AG706" s="938">
        <v>12.8</v>
      </c>
      <c r="AH706" s="938">
        <v>71.8</v>
      </c>
      <c r="AI706" s="938">
        <v>4.6500000000000004</v>
      </c>
      <c r="AJ706" s="938">
        <v>13.100000000000001</v>
      </c>
      <c r="AK706" s="938">
        <v>10</v>
      </c>
      <c r="AL706" s="951">
        <v>370.84</v>
      </c>
      <c r="AM706" s="945">
        <v>24.4</v>
      </c>
      <c r="AN706" s="938">
        <v>0</v>
      </c>
      <c r="AO706" s="802">
        <f>IF(U706="n/a","n/a",IF(AA706&lt;0,"n/a",IF(AA706="n/a","n/a",J706+U706-AA706)))</f>
        <v>-2.5801355810340567</v>
      </c>
      <c r="AP706" s="803">
        <f>IF(U706="n/a","n/a",J706+U706)</f>
        <v>7.4912929903945145</v>
      </c>
      <c r="AQ706" s="961">
        <f>IF(OR(AC706&lt;0.01,AF706="n/a"),"n/a",(I706/SQRT(22.5*AC706*(I706/AF706))-1)*100)</f>
        <v>-24.306381976260315</v>
      </c>
      <c r="AR706" s="703">
        <f>INDEX(Historical!$C$7:$C$1439,MATCH(B706,Historical!$B$7:$B$1450,0))*IF(AH706="n/a",1.03,IF(AH706&lt;0,1.01,IF(AH706&gt;10,1.1,(1+AH706/100))))</f>
        <v>0.34100000000000003</v>
      </c>
      <c r="AS706" s="959">
        <f>IF($AI706="n/a",1.03*AR706,IF($AI706&lt;0,1.01*AR706,IF($AI706&gt;10,1.1*AR706,(1+$AI706/100)*AR706)))</f>
        <v>0.35685650000000002</v>
      </c>
      <c r="AT706" s="959">
        <f>IF($AK706="n/a",1.03*AS706,IF($AK706&lt;0,1.01*AS706,IF($AK706&gt;10,1.1*AS706,(1+$AK706/100)*AS706)))</f>
        <v>0.39254215000000003</v>
      </c>
      <c r="AU706" s="959">
        <f>IF($AK706="n/a",1.03*AT706,IF($AK706&lt;0,1.01*AT706,IF($AK706&gt;10,1.1*AT706,(1+$AK706/100)*AT706)))</f>
        <v>0.43179636500000007</v>
      </c>
      <c r="AV706" s="959">
        <f>IF($AK706="n/a",1.03*AU706,IF($AK706&lt;0,1.01*AU706,IF($AK706&gt;10,1.1*AU706,(1+$AK706/100)*AU706)))</f>
        <v>0.47497600150000013</v>
      </c>
      <c r="AW706" s="703">
        <f>SUM(AR706:AV706)</f>
        <v>1.9971710165000003</v>
      </c>
      <c r="AX706" s="810">
        <f>AW706/I706*100</f>
        <v>7.869074139085896</v>
      </c>
      <c r="AY706" s="1017">
        <v>0.97</v>
      </c>
      <c r="AZ706" s="945">
        <v>5.84</v>
      </c>
      <c r="BA706" s="945">
        <v>-43.6</v>
      </c>
      <c r="BB706" s="945">
        <v>-6.78</v>
      </c>
      <c r="BC706" s="945">
        <v>-25.25</v>
      </c>
      <c r="BE706" s="666">
        <v>2012</v>
      </c>
      <c r="BF706" s="971">
        <f>IF(BE706&gt;2008,0,IF(BE706&gt;2001,1,IF(BE706&gt;1990,2,IF(BE706&gt;1980,3,IF(BE706&gt;1973,4,IF(BE706&gt;1970,5,IF(BE706&gt;1960,6,IF(BE706&gt;1958,7,IF(BE706&gt;1953,8,9)))))))))</f>
        <v>0</v>
      </c>
      <c r="BG706" s="955">
        <v>7.9</v>
      </c>
      <c r="BH706" s="937"/>
    </row>
    <row r="707" spans="1:60" ht="11.25" customHeight="1" x14ac:dyDescent="0.2">
      <c r="A707" s="944" t="s">
        <v>332</v>
      </c>
      <c r="B707" s="948" t="s">
        <v>333</v>
      </c>
      <c r="C707" s="1013" t="s">
        <v>108</v>
      </c>
      <c r="D707" s="1013" t="s">
        <v>4361</v>
      </c>
      <c r="E707" s="792">
        <v>28</v>
      </c>
      <c r="F707" s="1227">
        <v>97</v>
      </c>
      <c r="G707" s="1168" t="s">
        <v>106</v>
      </c>
      <c r="H707" s="1168" t="s">
        <v>106</v>
      </c>
      <c r="I707" s="938">
        <v>59.59</v>
      </c>
      <c r="J707" s="703">
        <f>(M707/I707)*100</f>
        <v>1.1075683839570396</v>
      </c>
      <c r="K707" s="957">
        <v>0.33</v>
      </c>
      <c r="L707" s="960">
        <v>2</v>
      </c>
      <c r="M707" s="694">
        <f>K707*L707</f>
        <v>0.66</v>
      </c>
      <c r="N707" s="943" t="s">
        <v>334</v>
      </c>
      <c r="O707" s="796">
        <v>0.3</v>
      </c>
      <c r="P707" s="934">
        <v>43460</v>
      </c>
      <c r="Q707" s="934">
        <v>43473</v>
      </c>
      <c r="R707" s="694">
        <f>(K707-O707)/O707*100</f>
        <v>10.000000000000009</v>
      </c>
      <c r="S707" s="759">
        <f>IF(INDEX(Historical!$D$7:$D$1439,MATCH(B707,Historical!$B$7:$B$1450,0))=0,"n/a",(INDEX(Historical!$C$7:$C$1439,MATCH(B707,Historical!$B$7:$B$1450,0))/INDEX(Historical!$D$7:$D$1439,MATCH(B707,Historical!$B$7:$B$1450,0))-1)*100)</f>
        <v>3.4482758620689724</v>
      </c>
      <c r="T707" s="759">
        <f>IF(INDEX(Historical!$F$7:$F$1432,MATCH(B707,Historical!$B$7:$B$1450,0))=0,"n/a",((INDEX(Historical!$C$7:$C$1439,MATCH(B707,Historical!$B$7:$B$1450,0))/INDEX(Historical!$F$7:$F$1432,MATCH(B707,Historical!$B$7:$B$1450,0)))^(1/3)-1)*100)</f>
        <v>7.7217345015941907</v>
      </c>
      <c r="U707" s="759">
        <f>IF(INDEX(Historical!$H$7:$H$1432,MATCH(B707,Historical!$B$7:$B$1450,0))=0,"n/a",((INDEX(Historical!$C$7:$C$1439,MATCH(B707,Historical!$B$7:$B$1450,0))/INDEX(Historical!$H$7:$H$1432,MATCH(B707,Historical!$B$7:$B$1450,0)))^(1/5)-1)*100)</f>
        <v>11.382417860287909</v>
      </c>
      <c r="V707" s="759">
        <f>IF(INDEX(Historical!$O$7:$O$1432,MATCH(B707,Historical!$B$7:$B$1450,0))=0,"n/a",((INDEX(Historical!$C$7:$C$1439,MATCH(B707,Historical!$B$7:$B$1450,0))/INDEX(Historical!$O$7:$O$1432,MATCH(B707,Historical!$B$7:$B$1450,0)))^(1/10)-1)*100)</f>
        <v>14.869835499703509</v>
      </c>
      <c r="W707" s="760">
        <f>IF(OR(U707&lt;=0,U707="n/a",V707&lt;=0,V707="n/a"),"n/a",U707/V707)</f>
        <v>0.76547032820335259</v>
      </c>
      <c r="X707" s="761">
        <f>IF(OR(AJ707&lt;=0,AJ707="n/a",U707&lt;=0,U707="n/a"),"n/a",U707/AJ707)</f>
        <v>0.82481288842666001</v>
      </c>
      <c r="Y707" s="949"/>
      <c r="Z707" s="703">
        <f>IF(OR(AC707&lt;0.01,AC707="n/a"),"n/a",M707/AC707*100)</f>
        <v>21.498371335504888</v>
      </c>
      <c r="AA707" s="959">
        <f>IF(OR(AC707&lt;0.01,AC707="n/a"),"n/a",I707/AC707)</f>
        <v>19.410423452768732</v>
      </c>
      <c r="AB707" s="960">
        <v>12</v>
      </c>
      <c r="AC707" s="938">
        <v>3.07</v>
      </c>
      <c r="AD707" s="938">
        <v>1.64</v>
      </c>
      <c r="AE707" s="938">
        <v>5.56</v>
      </c>
      <c r="AF707" s="938">
        <v>5.61</v>
      </c>
      <c r="AG707" s="938">
        <v>29.9</v>
      </c>
      <c r="AH707" s="938">
        <v>29.599999999999998</v>
      </c>
      <c r="AI707" s="938">
        <v>11.32</v>
      </c>
      <c r="AJ707" s="938">
        <v>13.8</v>
      </c>
      <c r="AK707" s="938">
        <v>12</v>
      </c>
      <c r="AL707" s="951">
        <v>9030</v>
      </c>
      <c r="AM707" s="945">
        <v>6.5</v>
      </c>
      <c r="AN707" s="938">
        <v>0</v>
      </c>
      <c r="AO707" s="802">
        <f>IF(U707="n/a","n/a",IF(AA707&lt;0,"n/a",IF(AA707="n/a","n/a",J707+U707-AA707)))</f>
        <v>-6.9204372085237846</v>
      </c>
      <c r="AP707" s="803">
        <f>IF(U707="n/a","n/a",J707+U707)</f>
        <v>12.489986244244948</v>
      </c>
      <c r="AQ707" s="961">
        <f>IF(OR(AC707&lt;0.01,AF707="n/a"),"n/a",(I707/SQRT(22.5*AC707*(I707/AF707))-1)*100)</f>
        <v>119.99239943439721</v>
      </c>
      <c r="AR707" s="703">
        <f>INDEX(Historical!$C$7:$C$1439,MATCH(B707,Historical!$B$7:$B$1450,0))*IF(AH707="n/a",1.03,IF(AH707&lt;0,1.01,IF(AH707&gt;10,1.1,(1+AH707/100))))</f>
        <v>0.66</v>
      </c>
      <c r="AS707" s="959">
        <f>IF($AI707="n/a",1.03*AR707,IF($AI707&lt;0,1.01*AR707,IF($AI707&gt;10,1.1*AR707,(1+$AI707/100)*AR707)))</f>
        <v>0.72600000000000009</v>
      </c>
      <c r="AT707" s="959">
        <f>IF($AK707="n/a",1.03*AS707,IF($AK707&lt;0,1.01*AS707,IF($AK707&gt;10,1.1*AS707,(1+$AK707/100)*AS707)))</f>
        <v>0.7986000000000002</v>
      </c>
      <c r="AU707" s="959">
        <f>IF($AK707="n/a",1.03*AT707,IF($AK707&lt;0,1.01*AT707,IF($AK707&gt;10,1.1*AT707,(1+$AK707/100)*AT707)))</f>
        <v>0.87846000000000024</v>
      </c>
      <c r="AV707" s="959">
        <f>IF($AK707="n/a",1.03*AU707,IF($AK707&lt;0,1.01*AU707,IF($AK707&gt;10,1.1*AU707,(1+$AK707/100)*AU707)))</f>
        <v>0.96630600000000033</v>
      </c>
      <c r="AW707" s="703">
        <f>SUM(AR707:AV707)</f>
        <v>4.0293660000000013</v>
      </c>
      <c r="AX707" s="810">
        <f>AW707/I707*100</f>
        <v>6.7618157408961252</v>
      </c>
      <c r="AY707" s="1017">
        <v>1.32</v>
      </c>
      <c r="AZ707" s="945">
        <v>40.97</v>
      </c>
      <c r="BA707" s="945">
        <v>-7.1999999999999993</v>
      </c>
      <c r="BB707" s="945">
        <v>8.51</v>
      </c>
      <c r="BC707" s="945">
        <v>13.51</v>
      </c>
      <c r="BE707" s="666">
        <v>1992</v>
      </c>
      <c r="BF707" s="971">
        <f>IF(BE707&gt;2008,0,IF(BE707&gt;2001,1,IF(BE707&gt;1990,2,IF(BE707&gt;1980,3,IF(BE707&gt;1973,4,IF(BE707&gt;1970,5,IF(BE707&gt;1960,6,IF(BE707&gt;1958,7,IF(BE707&gt;1953,8,9)))))))))</f>
        <v>2</v>
      </c>
      <c r="BG707" s="955">
        <v>24.8</v>
      </c>
      <c r="BH707" s="937"/>
    </row>
    <row r="708" spans="1:60" ht="11.25" customHeight="1" x14ac:dyDescent="0.2">
      <c r="A708" s="944" t="s">
        <v>1668</v>
      </c>
      <c r="B708" s="948" t="s">
        <v>1669</v>
      </c>
      <c r="C708" s="1013" t="s">
        <v>108</v>
      </c>
      <c r="D708" s="1013" t="s">
        <v>4365</v>
      </c>
      <c r="E708" s="792">
        <v>6</v>
      </c>
      <c r="F708" s="1227">
        <v>731</v>
      </c>
      <c r="G708" s="1204" t="s">
        <v>106</v>
      </c>
      <c r="H708" s="1204" t="s">
        <v>106</v>
      </c>
      <c r="I708" s="947">
        <v>35</v>
      </c>
      <c r="J708" s="703">
        <f>(M708/I708)*100</f>
        <v>1.6</v>
      </c>
      <c r="K708" s="950">
        <v>0.14000000000000001</v>
      </c>
      <c r="L708" s="960">
        <v>4</v>
      </c>
      <c r="M708" s="694">
        <f>K708*L708</f>
        <v>0.56000000000000005</v>
      </c>
      <c r="N708" s="943" t="s">
        <v>995</v>
      </c>
      <c r="O708" s="795">
        <v>0.12</v>
      </c>
      <c r="P708" s="939">
        <v>43229</v>
      </c>
      <c r="Q708" s="939">
        <v>43245</v>
      </c>
      <c r="R708" s="694">
        <f>(K708-O708)/O708*100</f>
        <v>16.666666666666682</v>
      </c>
      <c r="S708" s="759">
        <f>IF(INDEX(Historical!$D$7:$D$1439,MATCH(B708,Historical!$B$7:$B$1450,0))=0,"n/a",(INDEX(Historical!$C$7:$C$1439,MATCH(B708,Historical!$B$7:$B$1450,0))/INDEX(Historical!$D$7:$D$1439,MATCH(B708,Historical!$B$7:$B$1450,0))-1)*100)</f>
        <v>35.000000000000007</v>
      </c>
      <c r="T708" s="759">
        <f>IF(INDEX(Historical!$F$7:$F$1432,MATCH(B708,Historical!$B$7:$B$1450,0))=0,"n/a",((INDEX(Historical!$C$7:$C$1439,MATCH(B708,Historical!$B$7:$B$1450,0))/INDEX(Historical!$F$7:$F$1432,MATCH(B708,Historical!$B$7:$B$1450,0)))^(1/3)-1)*100)</f>
        <v>32.909280794909158</v>
      </c>
      <c r="U708" s="759">
        <f>IF(INDEX(Historical!$H$7:$H$1432,MATCH(B708,Historical!$B$7:$B$1450,0))=0,"n/a",((INDEX(Historical!$C$7:$C$1439,MATCH(B708,Historical!$B$7:$B$1450,0))/INDEX(Historical!$H$7:$H$1432,MATCH(B708,Historical!$B$7:$B$1450,0)))^(1/5)-1)*100)</f>
        <v>29.19940099556333</v>
      </c>
      <c r="V708" s="759">
        <f>IF(INDEX(Historical!$O$7:$O$1432,MATCH(B708,Historical!$B$7:$B$1450,0))=0,"n/a",((INDEX(Historical!$C$7:$C$1439,MATCH(B708,Historical!$B$7:$B$1450,0))/INDEX(Historical!$O$7:$O$1432,MATCH(B708,Historical!$B$7:$B$1450,0)))^(1/10)-1)*100)</f>
        <v>16.23080652394242</v>
      </c>
      <c r="W708" s="760">
        <f>IF(OR(U708&lt;=0,U708="n/a",V708&lt;=0,V708="n/a"),"n/a",U708/V708)</f>
        <v>1.7990110936564152</v>
      </c>
      <c r="X708" s="761">
        <f>IF(OR(AJ708&lt;=0,AJ708="n/a",U708&lt;=0,U708="n/a"),"n/a",U708/AJ708)</f>
        <v>3.3181137494958333</v>
      </c>
      <c r="Y708" s="949"/>
      <c r="Z708" s="703">
        <f>IF(OR(AC708&lt;0.01,AC708="n/a"),"n/a",M708/AC708*100)</f>
        <v>25.33936651583711</v>
      </c>
      <c r="AA708" s="959">
        <f>IF(OR(AC708&lt;0.01,AC708="n/a"),"n/a",I708/AC708)</f>
        <v>15.837104072398191</v>
      </c>
      <c r="AB708" s="960">
        <v>12</v>
      </c>
      <c r="AC708" s="938">
        <v>2.21</v>
      </c>
      <c r="AD708" s="938" t="s">
        <v>137</v>
      </c>
      <c r="AE708" s="938">
        <v>2.72</v>
      </c>
      <c r="AF708" s="938">
        <v>1.26</v>
      </c>
      <c r="AG708" s="938">
        <v>9.7000000000000011</v>
      </c>
      <c r="AH708" s="938">
        <v>7.5</v>
      </c>
      <c r="AI708" s="938" t="s">
        <v>137</v>
      </c>
      <c r="AJ708" s="938">
        <v>8.7999999999999989</v>
      </c>
      <c r="AK708" s="938" t="s">
        <v>137</v>
      </c>
      <c r="AL708" s="951">
        <v>93.08</v>
      </c>
      <c r="AM708" s="945">
        <v>3.4000000000000004</v>
      </c>
      <c r="AN708" s="938">
        <v>0</v>
      </c>
      <c r="AO708" s="802">
        <f>IF(U708="n/a","n/a",IF(AA708&lt;0,"n/a",IF(AA708="n/a","n/a",J708+U708-AA708)))</f>
        <v>14.962296923165141</v>
      </c>
      <c r="AP708" s="803">
        <f>IF(U708="n/a","n/a",J708+U708)</f>
        <v>30.799400995563332</v>
      </c>
      <c r="AQ708" s="961">
        <f>IF(OR(AC708&lt;0.01,AF708="n/a"),"n/a",(I708/SQRT(22.5*AC708*(I708/AF708))-1)*100)</f>
        <v>-5.825808840516256</v>
      </c>
      <c r="AR708" s="703">
        <f>INDEX(Historical!$C$7:$C$1439,MATCH(B708,Historical!$B$7:$B$1450,0))*IF(AH708="n/a",1.03,IF(AH708&lt;0,1.01,IF(AH708&gt;10,1.1,(1+AH708/100))))</f>
        <v>0.58050000000000002</v>
      </c>
      <c r="AS708" s="959">
        <f>IF($AI708="n/a",1.03*AR708,IF($AI708&lt;0,1.01*AR708,IF($AI708&gt;10,1.1*AR708,(1+$AI708/100)*AR708)))</f>
        <v>0.59791500000000009</v>
      </c>
      <c r="AT708" s="959">
        <f>IF($AK708="n/a",1.03*AS708,IF($AK708&lt;0,1.01*AS708,IF($AK708&gt;10,1.1*AS708,(1+$AK708/100)*AS708)))</f>
        <v>0.61585245000000011</v>
      </c>
      <c r="AU708" s="959">
        <f>IF($AK708="n/a",1.03*AT708,IF($AK708&lt;0,1.01*AT708,IF($AK708&gt;10,1.1*AT708,(1+$AK708/100)*AT708)))</f>
        <v>0.63432802350000017</v>
      </c>
      <c r="AV708" s="959">
        <f>IF($AK708="n/a",1.03*AU708,IF($AK708&lt;0,1.01*AU708,IF($AK708&gt;10,1.1*AU708,(1+$AK708/100)*AU708)))</f>
        <v>0.65335786420500019</v>
      </c>
      <c r="AW708" s="703">
        <f>SUM(AR708:AV708)</f>
        <v>3.0819533377050008</v>
      </c>
      <c r="AX708" s="810">
        <f>AW708/I708*100</f>
        <v>8.8055809648714298</v>
      </c>
      <c r="AY708" s="1017">
        <v>0.4</v>
      </c>
      <c r="AZ708" s="945">
        <v>9.36</v>
      </c>
      <c r="BA708" s="945">
        <v>-14.360000000000001</v>
      </c>
      <c r="BB708" s="945">
        <v>0.63</v>
      </c>
      <c r="BC708" s="945">
        <v>-1.63</v>
      </c>
      <c r="BE708" s="666">
        <v>2013</v>
      </c>
      <c r="BF708" s="971">
        <f>IF(BE708&gt;2008,0,IF(BE708&gt;2001,1,IF(BE708&gt;1990,2,IF(BE708&gt;1980,3,IF(BE708&gt;1973,4,IF(BE708&gt;1970,5,IF(BE708&gt;1960,6,IF(BE708&gt;1958,7,IF(BE708&gt;1953,8,9)))))))))</f>
        <v>0</v>
      </c>
      <c r="BG708" s="955">
        <v>1</v>
      </c>
      <c r="BH708" s="937"/>
    </row>
    <row r="709" spans="1:60" ht="11.25" customHeight="1" x14ac:dyDescent="0.2">
      <c r="A709" s="953" t="s">
        <v>4088</v>
      </c>
      <c r="B709" s="948" t="s">
        <v>4089</v>
      </c>
      <c r="C709" s="1013" t="s">
        <v>108</v>
      </c>
      <c r="D709" s="1013" t="s">
        <v>4365</v>
      </c>
      <c r="E709" s="792">
        <v>6</v>
      </c>
      <c r="F709" s="1227">
        <v>748</v>
      </c>
      <c r="G709" s="1159" t="s">
        <v>106</v>
      </c>
      <c r="H709" s="1159" t="s">
        <v>106</v>
      </c>
      <c r="I709" s="947">
        <v>34.06</v>
      </c>
      <c r="J709" s="703">
        <f>(M709/I709)*100</f>
        <v>1.7615971814445095</v>
      </c>
      <c r="K709" s="950">
        <v>0.15</v>
      </c>
      <c r="L709" s="960">
        <v>4</v>
      </c>
      <c r="M709" s="694">
        <f>K709*L709</f>
        <v>0.6</v>
      </c>
      <c r="N709" s="943" t="s">
        <v>241</v>
      </c>
      <c r="O709" s="795">
        <v>0.11</v>
      </c>
      <c r="P709" s="934">
        <v>43465</v>
      </c>
      <c r="Q709" s="934">
        <v>43476</v>
      </c>
      <c r="R709" s="694">
        <f>(K709-O709)/O709*100</f>
        <v>36.36363636363636</v>
      </c>
      <c r="S709" s="759">
        <f>IF(INDEX(Historical!$D$7:$D$1439,MATCH(B709,Historical!$B$7:$B$1450,0))=0,"n/a",(INDEX(Historical!$C$7:$C$1439,MATCH(B709,Historical!$B$7:$B$1450,0))/INDEX(Historical!$D$7:$D$1439,MATCH(B709,Historical!$B$7:$B$1450,0))-1)*100)</f>
        <v>100</v>
      </c>
      <c r="T709" s="759">
        <f>IF(INDEX(Historical!$F$7:$F$1432,MATCH(B709,Historical!$B$7:$B$1450,0))=0,"n/a",((INDEX(Historical!$C$7:$C$1439,MATCH(B709,Historical!$B$7:$B$1450,0))/INDEX(Historical!$F$7:$F$1432,MATCH(B709,Historical!$B$7:$B$1450,0)))^(1/3)-1)*100)</f>
        <v>48.945911122607441</v>
      </c>
      <c r="U709" s="759" t="str">
        <f>IF(INDEX(Historical!$H$7:$H$1432,MATCH(B709,Historical!$B$7:$B$1450,0))=0,"n/a",((INDEX(Historical!$C$7:$C$1439,MATCH(B709,Historical!$B$7:$B$1450,0))/INDEX(Historical!$H$7:$H$1432,MATCH(B709,Historical!$B$7:$B$1450,0)))^(1/5)-1)*100)</f>
        <v>n/a</v>
      </c>
      <c r="V709" s="759" t="str">
        <f>IF(INDEX(Historical!$O$7:$O$1432,MATCH(B709,Historical!$B$7:$B$1450,0))=0,"n/a",((INDEX(Historical!$C$7:$C$1439,MATCH(B709,Historical!$B$7:$B$1450,0))/INDEX(Historical!$O$7:$O$1432,MATCH(B709,Historical!$B$7:$B$1450,0)))^(1/10)-1)*100)</f>
        <v>n/a</v>
      </c>
      <c r="W709" s="760" t="str">
        <f>IF(OR(U709&lt;=0,U709="n/a",V709&lt;=0,V709="n/a"),"n/a",U709/V709)</f>
        <v>n/a</v>
      </c>
      <c r="X709" s="761" t="str">
        <f>IF(OR(AJ709&lt;=0,AJ709="n/a",U709&lt;=0,U709="n/a"),"n/a",U709/AJ709)</f>
        <v>n/a</v>
      </c>
      <c r="Y709" s="717"/>
      <c r="Z709" s="703">
        <f>IF(OR(AC709&lt;0.01,AC709="n/a"),"n/a",M709/AC709*100)</f>
        <v>22.471910112359549</v>
      </c>
      <c r="AA709" s="959">
        <f>IF(OR(AC709&lt;0.01,AC709="n/a"),"n/a",I709/AC709)</f>
        <v>12.756554307116106</v>
      </c>
      <c r="AB709" s="960">
        <v>12</v>
      </c>
      <c r="AC709" s="938">
        <v>2.67</v>
      </c>
      <c r="AD709" s="938" t="s">
        <v>137</v>
      </c>
      <c r="AE709" s="938">
        <v>4.8600000000000003</v>
      </c>
      <c r="AF709" s="938">
        <v>2.4500000000000002</v>
      </c>
      <c r="AG709" s="938">
        <v>19.600000000000001</v>
      </c>
      <c r="AH709" s="938">
        <v>45.5</v>
      </c>
      <c r="AI709" s="938">
        <v>1.25</v>
      </c>
      <c r="AJ709" s="938">
        <v>22.2</v>
      </c>
      <c r="AK709" s="938" t="s">
        <v>137</v>
      </c>
      <c r="AL709" s="951">
        <v>1780</v>
      </c>
      <c r="AM709" s="945">
        <v>8.5</v>
      </c>
      <c r="AN709" s="938">
        <v>0.09</v>
      </c>
      <c r="AO709" s="802" t="str">
        <f>IF(U709="n/a","n/a",IF(AA709&lt;0,"n/a",IF(AA709="n/a","n/a",J709+U709-AA709)))</f>
        <v>n/a</v>
      </c>
      <c r="AP709" s="803" t="str">
        <f>IF(U709="n/a","n/a",J709+U709)</f>
        <v>n/a</v>
      </c>
      <c r="AQ709" s="961">
        <f>IF(OR(AC709&lt;0.01,AF709="n/a"),"n/a",(I709/SQRT(22.5*AC709*(I709/AF709))-1)*100)</f>
        <v>17.857839134808629</v>
      </c>
      <c r="AR709" s="703">
        <f>INDEX(Historical!$C$7:$C$1439,MATCH(B709,Historical!$B$7:$B$1450,0))*IF(AH709="n/a",1.03,IF(AH709&lt;0,1.01,IF(AH709&gt;10,1.1,(1+AH709/100))))</f>
        <v>0.41800000000000004</v>
      </c>
      <c r="AS709" s="959">
        <f>IF($AI709="n/a",1.03*AR709,IF($AI709&lt;0,1.01*AR709,IF($AI709&gt;10,1.1*AR709,(1+$AI709/100)*AR709)))</f>
        <v>0.42322500000000002</v>
      </c>
      <c r="AT709" s="959">
        <f>IF($AK709="n/a",1.03*AS709,IF($AK709&lt;0,1.01*AS709,IF($AK709&gt;10,1.1*AS709,(1+$AK709/100)*AS709)))</f>
        <v>0.43592175000000005</v>
      </c>
      <c r="AU709" s="959">
        <f>IF($AK709="n/a",1.03*AT709,IF($AK709&lt;0,1.01*AT709,IF($AK709&gt;10,1.1*AT709,(1+$AK709/100)*AT709)))</f>
        <v>0.44899940250000009</v>
      </c>
      <c r="AV709" s="959">
        <f>IF($AK709="n/a",1.03*AU709,IF($AK709&lt;0,1.01*AU709,IF($AK709&gt;10,1.1*AU709,(1+$AK709/100)*AU709)))</f>
        <v>0.46246938457500009</v>
      </c>
      <c r="AW709" s="703">
        <f>SUM(AR709:AV709)</f>
        <v>2.1886155370750005</v>
      </c>
      <c r="AX709" s="810">
        <f>AW709/I709*100</f>
        <v>6.4257649356283046</v>
      </c>
      <c r="AY709" s="1017">
        <v>1.28</v>
      </c>
      <c r="AZ709" s="945">
        <v>13.91</v>
      </c>
      <c r="BA709" s="945">
        <v>-22.7</v>
      </c>
      <c r="BB709" s="945">
        <v>3.18</v>
      </c>
      <c r="BC709" s="945">
        <v>-0.54999999999999993</v>
      </c>
      <c r="BE709" s="666">
        <v>2014</v>
      </c>
      <c r="BF709" s="971">
        <f>IF(BE709&gt;2008,0,IF(BE709&gt;2001,1,IF(BE709&gt;1990,2,IF(BE709&gt;1980,3,IF(BE709&gt;1973,4,IF(BE709&gt;1970,5,IF(BE709&gt;1960,6,IF(BE709&gt;1958,7,IF(BE709&gt;1953,8,9)))))))))</f>
        <v>0</v>
      </c>
      <c r="BG709" s="955">
        <v>1.7999999999999998</v>
      </c>
      <c r="BH709" s="937"/>
    </row>
    <row r="710" spans="1:60" s="838" customFormat="1" ht="11.25" customHeight="1" x14ac:dyDescent="0.2">
      <c r="A710" s="817" t="s">
        <v>1654</v>
      </c>
      <c r="B710" s="846" t="s">
        <v>1655</v>
      </c>
      <c r="C710" s="1013" t="s">
        <v>108</v>
      </c>
      <c r="D710" s="1013" t="s">
        <v>4365</v>
      </c>
      <c r="E710" s="818">
        <v>8</v>
      </c>
      <c r="F710" s="1227">
        <v>575</v>
      </c>
      <c r="G710" s="1236" t="s">
        <v>106</v>
      </c>
      <c r="H710" s="1236" t="s">
        <v>106</v>
      </c>
      <c r="I710" s="819">
        <v>25.75</v>
      </c>
      <c r="J710" s="820">
        <f>(M710/I710)*100</f>
        <v>2.4854368932038837</v>
      </c>
      <c r="K710" s="821">
        <v>0.16</v>
      </c>
      <c r="L710" s="822">
        <v>4</v>
      </c>
      <c r="M710" s="823">
        <f>K710*L710</f>
        <v>0.64</v>
      </c>
      <c r="N710" s="824" t="s">
        <v>506</v>
      </c>
      <c r="O710" s="825">
        <v>0.15</v>
      </c>
      <c r="P710" s="826">
        <v>43538</v>
      </c>
      <c r="Q710" s="826">
        <v>43560</v>
      </c>
      <c r="R710" s="823">
        <f>(K710-O710)/O710*100</f>
        <v>6.6666666666666732</v>
      </c>
      <c r="S710" s="759">
        <f>IF(INDEX(Historical!$D$7:$D$1439,MATCH(B710,Historical!$B$7:$B$1450,0))=0,"n/a",(INDEX(Historical!$C$7:$C$1439,MATCH(B710,Historical!$B$7:$B$1450,0))/INDEX(Historical!$D$7:$D$1439,MATCH(B710,Historical!$B$7:$B$1450,0))-1)*100)</f>
        <v>16.161616161616156</v>
      </c>
      <c r="T710" s="759">
        <f>IF(INDEX(Historical!$F$7:$F$1432,MATCH(B710,Historical!$B$7:$B$1450,0))=0,"n/a",((INDEX(Historical!$C$7:$C$1439,MATCH(B710,Historical!$B$7:$B$1450,0))/INDEX(Historical!$F$7:$F$1432,MATCH(B710,Historical!$B$7:$B$1450,0)))^(1/3)-1)*100)</f>
        <v>8.1148830028069838</v>
      </c>
      <c r="U710" s="759">
        <f>IF(INDEX(Historical!$H$7:$H$1432,MATCH(B710,Historical!$B$7:$B$1450,0))=0,"n/a",((INDEX(Historical!$C$7:$C$1439,MATCH(B710,Historical!$B$7:$B$1450,0))/INDEX(Historical!$H$7:$H$1432,MATCH(B710,Historical!$B$7:$B$1450,0)))^(1/5)-1)*100)</f>
        <v>6.7392015019275053</v>
      </c>
      <c r="V710" s="759">
        <f>IF(INDEX(Historical!$O$7:$O$1432,MATCH(B710,Historical!$B$7:$B$1450,0))=0,"n/a",((INDEX(Historical!$C$7:$C$1439,MATCH(B710,Historical!$B$7:$B$1450,0))/INDEX(Historical!$O$7:$O$1432,MATCH(B710,Historical!$B$7:$B$1450,0)))^(1/10)-1)*100)</f>
        <v>3.9585764212371366</v>
      </c>
      <c r="W710" s="827">
        <f>IF(OR(U710&lt;=0,U710="n/a",V710&lt;=0,V710="n/a"),"n/a",U710/V710)</f>
        <v>1.7024305671535744</v>
      </c>
      <c r="X710" s="828">
        <f>IF(OR(AJ710&lt;=0,AJ710="n/a",U710&lt;=0,U710="n/a"),"n/a",U710/AJ710)</f>
        <v>0.25240455063398892</v>
      </c>
      <c r="Y710" s="1250"/>
      <c r="Z710" s="820">
        <f>IF(OR(AC710&lt;0.01,AC710="n/a"),"n/a",M710/AC710*100)</f>
        <v>28.070175438596497</v>
      </c>
      <c r="AA710" s="830">
        <f>IF(OR(AC710&lt;0.01,AC710="n/a"),"n/a",I710/AC710)</f>
        <v>11.293859649122808</v>
      </c>
      <c r="AB710" s="822">
        <v>12</v>
      </c>
      <c r="AC710" s="831">
        <v>2.2799999999999998</v>
      </c>
      <c r="AD710" s="831">
        <v>2.2599999999999998</v>
      </c>
      <c r="AE710" s="831">
        <v>3.32</v>
      </c>
      <c r="AF710" s="831">
        <v>1.04</v>
      </c>
      <c r="AG710" s="831">
        <v>9.7000000000000011</v>
      </c>
      <c r="AH710" s="831">
        <v>99.3</v>
      </c>
      <c r="AI710" s="831">
        <v>4.37</v>
      </c>
      <c r="AJ710" s="831">
        <v>26.700000000000003</v>
      </c>
      <c r="AK710" s="831">
        <v>5</v>
      </c>
      <c r="AL710" s="832">
        <v>2440</v>
      </c>
      <c r="AM710" s="833">
        <v>1.3</v>
      </c>
      <c r="AN710" s="831">
        <v>0.15</v>
      </c>
      <c r="AO710" s="834">
        <f>IF(U710="n/a","n/a",IF(AA710&lt;0,"n/a",IF(AA710="n/a","n/a",J710+U710-AA710)))</f>
        <v>-2.0692212539914188</v>
      </c>
      <c r="AP710" s="835">
        <f>IF(U710="n/a","n/a",J710+U710)</f>
        <v>9.2246383951313895</v>
      </c>
      <c r="AQ710" s="836">
        <f>IF(OR(AC710&lt;0.01,AF710="n/a"),"n/a",(I710/SQRT(22.5*AC710*(I710/AF710))-1)*100)</f>
        <v>-27.748543928281745</v>
      </c>
      <c r="AR710" s="703">
        <f>INDEX(Historical!$C$7:$C$1439,MATCH(B710,Historical!$B$7:$B$1450,0))*IF(AH710="n/a",1.03,IF(AH710&lt;0,1.01,IF(AH710&gt;10,1.1,(1+AH710/100))))</f>
        <v>0.63249999999999995</v>
      </c>
      <c r="AS710" s="830">
        <f>IF($AI710="n/a",1.03*AR710,IF($AI710&lt;0,1.01*AR710,IF($AI710&gt;10,1.1*AR710,(1+$AI710/100)*AR710)))</f>
        <v>0.66014024999999998</v>
      </c>
      <c r="AT710" s="830">
        <f>IF($AK710="n/a",1.03*AS710,IF($AK710&lt;0,1.01*AS710,IF($AK710&gt;10,1.1*AS710,(1+$AK710/100)*AS710)))</f>
        <v>0.69314726250000003</v>
      </c>
      <c r="AU710" s="830">
        <f>IF($AK710="n/a",1.03*AT710,IF($AK710&lt;0,1.01*AT710,IF($AK710&gt;10,1.1*AT710,(1+$AK710/100)*AT710)))</f>
        <v>0.72780462562500003</v>
      </c>
      <c r="AV710" s="830">
        <f>IF($AK710="n/a",1.03*AU710,IF($AK710&lt;0,1.01*AU710,IF($AK710&gt;10,1.1*AU710,(1+$AK710/100)*AU710)))</f>
        <v>0.76419485690625011</v>
      </c>
      <c r="AW710" s="820">
        <f>SUM(AR710:AV710)</f>
        <v>3.4777869950312503</v>
      </c>
      <c r="AX710" s="837">
        <f>AW710/I710*100</f>
        <v>13.50596891274272</v>
      </c>
      <c r="AY710" s="1018">
        <v>1.07</v>
      </c>
      <c r="AZ710" s="833">
        <v>16.619999999999997</v>
      </c>
      <c r="BA710" s="833">
        <v>-20.65</v>
      </c>
      <c r="BB710" s="833">
        <v>9.0499999999999989</v>
      </c>
      <c r="BC710" s="833">
        <v>1.73</v>
      </c>
      <c r="BD710" s="985"/>
      <c r="BE710" s="666">
        <v>2012</v>
      </c>
      <c r="BF710" s="971">
        <f>IF(BE710&gt;2008,0,IF(BE710&gt;2001,1,IF(BE710&gt;1990,2,IF(BE710&gt;1980,3,IF(BE710&gt;1973,4,IF(BE710&gt;1970,5,IF(BE710&gt;1960,6,IF(BE710&gt;1958,7,IF(BE710&gt;1953,8,9)))))))))</f>
        <v>0</v>
      </c>
      <c r="BG710" s="892">
        <v>1.3</v>
      </c>
    </row>
    <row r="711" spans="1:60" ht="11.25" customHeight="1" x14ac:dyDescent="0.2">
      <c r="A711" s="944" t="s">
        <v>1678</v>
      </c>
      <c r="B711" s="948" t="s">
        <v>1679</v>
      </c>
      <c r="C711" s="1013" t="s">
        <v>108</v>
      </c>
      <c r="D711" s="1013" t="s">
        <v>4365</v>
      </c>
      <c r="E711" s="792">
        <v>7</v>
      </c>
      <c r="F711" s="1227">
        <v>620</v>
      </c>
      <c r="G711" s="1227" t="s">
        <v>37</v>
      </c>
      <c r="H711" s="1227" t="s">
        <v>37</v>
      </c>
      <c r="I711" s="947">
        <v>20.5</v>
      </c>
      <c r="J711" s="703">
        <f>(M711/I711)*100</f>
        <v>2.3414634146341462</v>
      </c>
      <c r="K711" s="950">
        <v>0.12</v>
      </c>
      <c r="L711" s="960">
        <v>4</v>
      </c>
      <c r="M711" s="694">
        <f>K711*L711</f>
        <v>0.48</v>
      </c>
      <c r="N711" s="943" t="s">
        <v>595</v>
      </c>
      <c r="O711" s="795">
        <v>0.11</v>
      </c>
      <c r="P711" s="939">
        <v>43255</v>
      </c>
      <c r="Q711" s="939">
        <v>43266</v>
      </c>
      <c r="R711" s="694">
        <f>(K711-O711)/O711*100</f>
        <v>9.0909090909090864</v>
      </c>
      <c r="S711" s="759">
        <f>IF(INDEX(Historical!$D$7:$D$1439,MATCH(B711,Historical!$B$7:$B$1450,0))=0,"n/a",(INDEX(Historical!$C$7:$C$1439,MATCH(B711,Historical!$B$7:$B$1450,0))/INDEX(Historical!$D$7:$D$1439,MATCH(B711,Historical!$B$7:$B$1450,0))-1)*100)</f>
        <v>6.8181818181818121</v>
      </c>
      <c r="T711" s="759">
        <f>IF(INDEX(Historical!$F$7:$F$1432,MATCH(B711,Historical!$B$7:$B$1450,0))=0,"n/a",((INDEX(Historical!$C$7:$C$1439,MATCH(B711,Historical!$B$7:$B$1450,0))/INDEX(Historical!$F$7:$F$1432,MATCH(B711,Historical!$B$7:$B$1450,0)))^(1/3)-1)*100)</f>
        <v>5.5227147245074937</v>
      </c>
      <c r="U711" s="759">
        <f>IF(INDEX(Historical!$H$7:$H$1432,MATCH(B711,Historical!$B$7:$B$1450,0))=0,"n/a",((INDEX(Historical!$C$7:$C$1439,MATCH(B711,Historical!$B$7:$B$1450,0))/INDEX(Historical!$H$7:$H$1432,MATCH(B711,Historical!$B$7:$B$1450,0)))^(1/5)-1)*100)</f>
        <v>18.635201558641533</v>
      </c>
      <c r="V711" s="759">
        <f>IF(INDEX(Historical!$O$7:$O$1432,MATCH(B711,Historical!$B$7:$B$1450,0))=0,"n/a",((INDEX(Historical!$C$7:$C$1439,MATCH(B711,Historical!$B$7:$B$1450,0))/INDEX(Historical!$O$7:$O$1432,MATCH(B711,Historical!$B$7:$B$1450,0)))^(1/10)-1)*100)</f>
        <v>-1.736781898395745</v>
      </c>
      <c r="W711" s="760" t="str">
        <f>IF(OR(U711&lt;=0,U711="n/a",V711&lt;=0,V711="n/a"),"n/a",U711/V711)</f>
        <v>n/a</v>
      </c>
      <c r="X711" s="761">
        <f>IF(OR(AJ711&lt;=0,AJ711="n/a",U711&lt;=0,U711="n/a"),"n/a",U711/AJ711)</f>
        <v>1.709651519141425</v>
      </c>
      <c r="Y711" s="722"/>
      <c r="Z711" s="703">
        <f>IF(OR(AC711&lt;0.01,AC711="n/a"),"n/a",M711/AC711*100)</f>
        <v>25.531914893617021</v>
      </c>
      <c r="AA711" s="959">
        <f>IF(OR(AC711&lt;0.01,AC711="n/a"),"n/a",I711/AC711)</f>
        <v>10.904255319148938</v>
      </c>
      <c r="AB711" s="960">
        <v>12</v>
      </c>
      <c r="AC711" s="938">
        <v>1.88</v>
      </c>
      <c r="AD711" s="938" t="s">
        <v>137</v>
      </c>
      <c r="AE711" s="938">
        <v>2.21</v>
      </c>
      <c r="AF711" s="938">
        <v>1.1499999999999999</v>
      </c>
      <c r="AG711" s="938">
        <v>10.7</v>
      </c>
      <c r="AH711" s="938">
        <v>10</v>
      </c>
      <c r="AI711" s="938" t="s">
        <v>137</v>
      </c>
      <c r="AJ711" s="938">
        <v>10.9</v>
      </c>
      <c r="AK711" s="938" t="s">
        <v>137</v>
      </c>
      <c r="AL711" s="951">
        <v>52.08</v>
      </c>
      <c r="AM711" s="945">
        <v>11.5</v>
      </c>
      <c r="AN711" s="938">
        <v>0</v>
      </c>
      <c r="AO711" s="802">
        <f>IF(U711="n/a","n/a",IF(AA711&lt;0,"n/a",IF(AA711="n/a","n/a",J711+U711-AA711)))</f>
        <v>10.072409654126741</v>
      </c>
      <c r="AP711" s="803">
        <f>IF(U711="n/a","n/a",J711+U711)</f>
        <v>20.976664973275678</v>
      </c>
      <c r="AQ711" s="961">
        <f>IF(OR(AC711&lt;0.01,AF711="n/a"),"n/a",(I711/SQRT(22.5*AC711*(I711/AF711))-1)*100)</f>
        <v>-25.34555571160244</v>
      </c>
      <c r="AR711" s="703">
        <f>INDEX(Historical!$C$7:$C$1439,MATCH(B711,Historical!$B$7:$B$1450,0))*IF(AH711="n/a",1.03,IF(AH711&lt;0,1.01,IF(AH711&gt;10,1.1,(1+AH711/100))))</f>
        <v>0.51700000000000002</v>
      </c>
      <c r="AS711" s="959">
        <f>IF($AI711="n/a",1.03*AR711,IF($AI711&lt;0,1.01*AR711,IF($AI711&gt;10,1.1*AR711,(1+$AI711/100)*AR711)))</f>
        <v>0.53251000000000004</v>
      </c>
      <c r="AT711" s="959">
        <f>IF($AK711="n/a",1.03*AS711,IF($AK711&lt;0,1.01*AS711,IF($AK711&gt;10,1.1*AS711,(1+$AK711/100)*AS711)))</f>
        <v>0.54848530000000006</v>
      </c>
      <c r="AU711" s="959">
        <f>IF($AK711="n/a",1.03*AT711,IF($AK711&lt;0,1.01*AT711,IF($AK711&gt;10,1.1*AT711,(1+$AK711/100)*AT711)))</f>
        <v>0.5649398590000001</v>
      </c>
      <c r="AV711" s="959">
        <f>IF($AK711="n/a",1.03*AU711,IF($AK711&lt;0,1.01*AU711,IF($AK711&gt;10,1.1*AU711,(1+$AK711/100)*AU711)))</f>
        <v>0.58188805477000016</v>
      </c>
      <c r="AW711" s="703">
        <f>SUM(AR711:AV711)</f>
        <v>2.7448232137700006</v>
      </c>
      <c r="AX711" s="810">
        <f>AW711/I711*100</f>
        <v>13.389381530585368</v>
      </c>
      <c r="AY711" s="1017">
        <v>0.31</v>
      </c>
      <c r="AZ711" s="945">
        <v>7.16</v>
      </c>
      <c r="BA711" s="945">
        <v>-14.71</v>
      </c>
      <c r="BB711" s="945">
        <v>0.65</v>
      </c>
      <c r="BC711" s="945">
        <v>-5.37</v>
      </c>
      <c r="BE711" s="666">
        <v>2012</v>
      </c>
      <c r="BF711" s="971">
        <f>IF(BE711&gt;2008,0,IF(BE711&gt;2001,1,IF(BE711&gt;1990,2,IF(BE711&gt;1980,3,IF(BE711&gt;1973,4,IF(BE711&gt;1970,5,IF(BE711&gt;1960,6,IF(BE711&gt;1958,7,IF(BE711&gt;1953,8,9)))))))))</f>
        <v>0</v>
      </c>
      <c r="BG711" s="955">
        <v>0.89999999999999991</v>
      </c>
      <c r="BH711" s="937"/>
    </row>
    <row r="712" spans="1:60" ht="11.25" customHeight="1" x14ac:dyDescent="0.2">
      <c r="A712" s="953" t="s">
        <v>4276</v>
      </c>
      <c r="B712" s="948" t="s">
        <v>4233</v>
      </c>
      <c r="C712" s="1013" t="s">
        <v>247</v>
      </c>
      <c r="D712" s="1013" t="s">
        <v>4384</v>
      </c>
      <c r="E712" s="792">
        <v>5</v>
      </c>
      <c r="F712" s="1227">
        <v>828</v>
      </c>
      <c r="G712" s="1019" t="s">
        <v>106</v>
      </c>
      <c r="H712" s="1019" t="s">
        <v>106</v>
      </c>
      <c r="I712" s="947">
        <v>17.02</v>
      </c>
      <c r="J712" s="703">
        <f>(M712/I712)*100</f>
        <v>2.3501762632197418</v>
      </c>
      <c r="K712" s="950">
        <v>0.1</v>
      </c>
      <c r="L712" s="960">
        <v>4</v>
      </c>
      <c r="M712" s="694">
        <f>K712*L712</f>
        <v>0.4</v>
      </c>
      <c r="N712" s="943" t="s">
        <v>517</v>
      </c>
      <c r="O712" s="795">
        <v>9.5000000000000001E-2</v>
      </c>
      <c r="P712" s="660">
        <v>43326</v>
      </c>
      <c r="Q712" s="660">
        <v>43341</v>
      </c>
      <c r="R712" s="694">
        <f>(K712-O712)/O712*100</f>
        <v>5.2631578947368469</v>
      </c>
      <c r="S712" s="759">
        <f>IF(INDEX(Historical!$D$7:$D$1439,MATCH(B712,Historical!$B$7:$B$1450,0))=0,"n/a",(INDEX(Historical!$C$7:$C$1439,MATCH(B712,Historical!$B$7:$B$1450,0))/INDEX(Historical!$D$7:$D$1439,MATCH(B712,Historical!$B$7:$B$1450,0))-1)*100)</f>
        <v>6.8493150684931559</v>
      </c>
      <c r="T712" s="759">
        <f>IF(INDEX(Historical!$F$7:$F$1432,MATCH(B712,Historical!$B$7:$B$1450,0))=0,"n/a",((INDEX(Historical!$C$7:$C$1439,MATCH(B712,Historical!$B$7:$B$1450,0))/INDEX(Historical!$F$7:$F$1432,MATCH(B712,Historical!$B$7:$B$1450,0)))^(1/3)-1)*100)</f>
        <v>7.3786693294802586</v>
      </c>
      <c r="U712" s="759">
        <f>IF(INDEX(Historical!$H$7:$H$1432,MATCH(B712,Historical!$B$7:$B$1450,0))=0,"n/a",((INDEX(Historical!$C$7:$C$1439,MATCH(B712,Historical!$B$7:$B$1450,0))/INDEX(Historical!$H$7:$H$1432,MATCH(B712,Historical!$B$7:$B$1450,0)))^(1/5)-1)*100)</f>
        <v>42.020869375702929</v>
      </c>
      <c r="V712" s="759">
        <f>IF(INDEX(Historical!$O$7:$O$1432,MATCH(B712,Historical!$B$7:$B$1450,0))=0,"n/a",((INDEX(Historical!$C$7:$C$1439,MATCH(B712,Historical!$B$7:$B$1450,0))/INDEX(Historical!$O$7:$O$1432,MATCH(B712,Historical!$B$7:$B$1450,0)))^(1/10)-1)*100)</f>
        <v>3.7456949716377919</v>
      </c>
      <c r="W712" s="760">
        <f>IF(OR(U712&lt;=0,U712="n/a",V712&lt;=0,V712="n/a"),"n/a",U712/V712)</f>
        <v>11.218444025443281</v>
      </c>
      <c r="X712" s="761">
        <f>IF(OR(AJ712&lt;=0,AJ712="n/a",U712&lt;=0,U712="n/a"),"n/a",U712/AJ712)</f>
        <v>2.2233264219948641</v>
      </c>
      <c r="Y712" s="714"/>
      <c r="Z712" s="703">
        <f>IF(OR(AC712&lt;0.01,AC712="n/a"),"n/a",M712/AC712*100)</f>
        <v>36.697247706422019</v>
      </c>
      <c r="AA712" s="959">
        <f>IF(OR(AC712&lt;0.01,AC712="n/a"),"n/a",I712/AC712)</f>
        <v>15.614678899082568</v>
      </c>
      <c r="AB712" s="960">
        <v>12</v>
      </c>
      <c r="AC712" s="938">
        <v>1.0900000000000001</v>
      </c>
      <c r="AD712" s="938" t="s">
        <v>137</v>
      </c>
      <c r="AE712" s="938">
        <v>0.71</v>
      </c>
      <c r="AF712" s="938">
        <v>1.72</v>
      </c>
      <c r="AG712" s="938">
        <v>11.3</v>
      </c>
      <c r="AH712" s="938">
        <v>-12.9</v>
      </c>
      <c r="AI712" s="938">
        <v>27.62</v>
      </c>
      <c r="AJ712" s="938">
        <v>18.899999999999999</v>
      </c>
      <c r="AK712" s="938" t="s">
        <v>137</v>
      </c>
      <c r="AL712" s="951">
        <v>256.74</v>
      </c>
      <c r="AM712" s="945">
        <v>10.6</v>
      </c>
      <c r="AN712" s="938">
        <v>0.77</v>
      </c>
      <c r="AO712" s="802">
        <f>IF(U712="n/a","n/a",IF(AA712&lt;0,"n/a",IF(AA712="n/a","n/a",J712+U712-AA712)))</f>
        <v>28.756366739840104</v>
      </c>
      <c r="AP712" s="803">
        <f>IF(U712="n/a","n/a",J712+U712)</f>
        <v>44.371045638922674</v>
      </c>
      <c r="AQ712" s="961">
        <f>IF(OR(AC712&lt;0.01,AF712="n/a"),"n/a",(I712/SQRT(22.5*AC712*(I712/AF712))-1)*100)</f>
        <v>9.2545401170475827</v>
      </c>
      <c r="AR712" s="703">
        <f>INDEX(Historical!$C$7:$C$1439,MATCH(B712,Historical!$B$7:$B$1450,0))*IF(AH712="n/a",1.03,IF(AH712&lt;0,1.01,IF(AH712&gt;10,1.1,(1+AH712/100))))</f>
        <v>0.39390000000000003</v>
      </c>
      <c r="AS712" s="959">
        <f>IF($AI712="n/a",1.03*AR712,IF($AI712&lt;0,1.01*AR712,IF($AI712&gt;10,1.1*AR712,(1+$AI712/100)*AR712)))</f>
        <v>0.43329000000000006</v>
      </c>
      <c r="AT712" s="959">
        <f>IF($AK712="n/a",1.03*AS712,IF($AK712&lt;0,1.01*AS712,IF($AK712&gt;10,1.1*AS712,(1+$AK712/100)*AS712)))</f>
        <v>0.44628870000000009</v>
      </c>
      <c r="AU712" s="959">
        <f>IF($AK712="n/a",1.03*AT712,IF($AK712&lt;0,1.01*AT712,IF($AK712&gt;10,1.1*AT712,(1+$AK712/100)*AT712)))</f>
        <v>0.45967736100000012</v>
      </c>
      <c r="AV712" s="959">
        <f>IF($AK712="n/a",1.03*AU712,IF($AK712&lt;0,1.01*AU712,IF($AK712&gt;10,1.1*AU712,(1+$AK712/100)*AU712)))</f>
        <v>0.47346768183000015</v>
      </c>
      <c r="AW712" s="703">
        <f>SUM(AR712:AV712)</f>
        <v>2.2066237428300006</v>
      </c>
      <c r="AX712" s="810">
        <f>AW712/I712*100</f>
        <v>12.964886855640426</v>
      </c>
      <c r="AY712" s="1017">
        <v>-0.01</v>
      </c>
      <c r="AZ712" s="945">
        <v>13.389999999999999</v>
      </c>
      <c r="BA712" s="945">
        <v>-21.349999999999998</v>
      </c>
      <c r="BB712" s="945">
        <v>0.16999999999999998</v>
      </c>
      <c r="BC712" s="945">
        <v>-2.16</v>
      </c>
      <c r="BE712" s="666">
        <v>2014</v>
      </c>
      <c r="BF712" s="971">
        <f>IF(BE712&gt;2008,0,IF(BE712&gt;2001,1,IF(BE712&gt;1990,2,IF(BE712&gt;1980,3,IF(BE712&gt;1973,4,IF(BE712&gt;1970,5,IF(BE712&gt;1960,6,IF(BE712&gt;1958,7,IF(BE712&gt;1953,8,9)))))))))</f>
        <v>0</v>
      </c>
      <c r="BG712" s="955">
        <v>5</v>
      </c>
      <c r="BH712" s="937"/>
    </row>
    <row r="713" spans="1:60" ht="11.25" customHeight="1" x14ac:dyDescent="0.2">
      <c r="A713" s="944" t="s">
        <v>1691</v>
      </c>
      <c r="B713" s="948" t="s">
        <v>1692</v>
      </c>
      <c r="C713" s="1013" t="s">
        <v>131</v>
      </c>
      <c r="D713" s="1013" t="s">
        <v>4366</v>
      </c>
      <c r="E713" s="792">
        <v>7</v>
      </c>
      <c r="F713" s="1227">
        <v>681</v>
      </c>
      <c r="G713" s="1237" t="s">
        <v>106</v>
      </c>
      <c r="H713" s="1237" t="s">
        <v>106</v>
      </c>
      <c r="I713" s="947">
        <v>9.6199999999999992</v>
      </c>
      <c r="J713" s="703">
        <f>(M713/I713)*100</f>
        <v>5.1975051975051976</v>
      </c>
      <c r="K713" s="950">
        <v>0.125</v>
      </c>
      <c r="L713" s="960">
        <v>4</v>
      </c>
      <c r="M713" s="694">
        <f>K713*L713</f>
        <v>0.5</v>
      </c>
      <c r="N713" s="943" t="s">
        <v>567</v>
      </c>
      <c r="O713" s="795">
        <v>0.11749999999999999</v>
      </c>
      <c r="P713" s="934">
        <v>43580</v>
      </c>
      <c r="Q713" s="934">
        <v>43591</v>
      </c>
      <c r="R713" s="694">
        <f>(K713-O713)/O713*100</f>
        <v>6.3829787234042614</v>
      </c>
      <c r="S713" s="759">
        <f>IF(INDEX(Historical!$D$7:$D$1439,MATCH(B713,Historical!$B$7:$B$1450,0))=0,"n/a",(INDEX(Historical!$C$7:$C$1439,MATCH(B713,Historical!$B$7:$B$1450,0))/INDEX(Historical!$D$7:$D$1439,MATCH(B713,Historical!$B$7:$B$1450,0))-1)*100)</f>
        <v>6.9364161849710948</v>
      </c>
      <c r="T713" s="759">
        <f>IF(INDEX(Historical!$F$7:$F$1432,MATCH(B713,Historical!$B$7:$B$1450,0))=0,"n/a",((INDEX(Historical!$C$7:$C$1439,MATCH(B713,Historical!$B$7:$B$1450,0))/INDEX(Historical!$F$7:$F$1432,MATCH(B713,Historical!$B$7:$B$1450,0)))^(1/3)-1)*100)</f>
        <v>7.4802051385038482</v>
      </c>
      <c r="U713" s="759">
        <f>IF(INDEX(Historical!$H$7:$H$1432,MATCH(B713,Historical!$B$7:$B$1450,0))=0,"n/a",((INDEX(Historical!$C$7:$C$1439,MATCH(B713,Historical!$B$7:$B$1450,0))/INDEX(Historical!$H$7:$H$1432,MATCH(B713,Historical!$B$7:$B$1450,0)))^(1/5)-1)*100)</f>
        <v>7.3113541506014013</v>
      </c>
      <c r="V713" s="759" t="str">
        <f>IF(INDEX(Historical!$O$7:$O$1432,MATCH(B713,Historical!$B$7:$B$1450,0))=0,"n/a",((INDEX(Historical!$C$7:$C$1439,MATCH(B713,Historical!$B$7:$B$1450,0))/INDEX(Historical!$O$7:$O$1432,MATCH(B713,Historical!$B$7:$B$1450,0)))^(1/10)-1)*100)</f>
        <v>n/a</v>
      </c>
      <c r="W713" s="760" t="str">
        <f>IF(OR(U713&lt;=0,U713="n/a",V713&lt;=0,V713="n/a"),"n/a",U713/V713)</f>
        <v>n/a</v>
      </c>
      <c r="X713" s="761">
        <f>IF(OR(AJ713&lt;=0,AJ713="n/a",U713&lt;=0,U713="n/a"),"n/a",U713/AJ713)</f>
        <v>1.107780931909303</v>
      </c>
      <c r="Y713" s="949"/>
      <c r="Z713" s="703">
        <f>IF(OR(AC713&lt;0.01,AC713="n/a"),"n/a",M713/AC713*100)</f>
        <v>65.789473684210535</v>
      </c>
      <c r="AA713" s="959">
        <f>IF(OR(AC713&lt;0.01,AC713="n/a"),"n/a",I713/AC713)</f>
        <v>12.657894736842104</v>
      </c>
      <c r="AB713" s="960">
        <v>9</v>
      </c>
      <c r="AC713" s="938">
        <v>0.76</v>
      </c>
      <c r="AD713" s="938" t="s">
        <v>137</v>
      </c>
      <c r="AE713" s="938">
        <v>0.27</v>
      </c>
      <c r="AF713" s="938">
        <v>1.4</v>
      </c>
      <c r="AG713" s="938">
        <v>11.5</v>
      </c>
      <c r="AH713" s="938">
        <v>44</v>
      </c>
      <c r="AI713" s="938" t="s">
        <v>137</v>
      </c>
      <c r="AJ713" s="938">
        <v>6.6000000000000005</v>
      </c>
      <c r="AK713" s="938" t="s">
        <v>137</v>
      </c>
      <c r="AL713" s="951">
        <v>486.32</v>
      </c>
      <c r="AM713" s="945">
        <v>0.2</v>
      </c>
      <c r="AN713" s="938">
        <v>0.59</v>
      </c>
      <c r="AO713" s="802">
        <f>IF(U713="n/a","n/a",IF(AA713&lt;0,"n/a",IF(AA713="n/a","n/a",J713+U713-AA713)))</f>
        <v>-0.14903538873550559</v>
      </c>
      <c r="AP713" s="803">
        <f>IF(U713="n/a","n/a",J713+U713)</f>
        <v>12.508859348106599</v>
      </c>
      <c r="AQ713" s="961">
        <f>IF(OR(AC713&lt;0.01,AF713="n/a"),"n/a",(I713/SQRT(22.5*AC713*(I713/AF713))-1)*100)</f>
        <v>-11.253037281195565</v>
      </c>
      <c r="AR713" s="703">
        <f>INDEX(Historical!$C$7:$C$1439,MATCH(B713,Historical!$B$7:$B$1450,0))*IF(AH713="n/a",1.03,IF(AH713&lt;0,1.01,IF(AH713&gt;10,1.1,(1+AH713/100))))</f>
        <v>0.50875000000000004</v>
      </c>
      <c r="AS713" s="959">
        <f>IF($AI713="n/a",1.03*AR713,IF($AI713&lt;0,1.01*AR713,IF($AI713&gt;10,1.1*AR713,(1+$AI713/100)*AR713)))</f>
        <v>0.5240125000000001</v>
      </c>
      <c r="AT713" s="959">
        <f>IF($AK713="n/a",1.03*AS713,IF($AK713&lt;0,1.01*AS713,IF($AK713&gt;10,1.1*AS713,(1+$AK713/100)*AS713)))</f>
        <v>0.53973287500000011</v>
      </c>
      <c r="AU713" s="959">
        <f>IF($AK713="n/a",1.03*AT713,IF($AK713&lt;0,1.01*AT713,IF($AK713&gt;10,1.1*AT713,(1+$AK713/100)*AT713)))</f>
        <v>0.55592486125000018</v>
      </c>
      <c r="AV713" s="959">
        <f>IF($AK713="n/a",1.03*AU713,IF($AK713&lt;0,1.01*AU713,IF($AK713&gt;10,1.1*AU713,(1+$AK713/100)*AU713)))</f>
        <v>0.57260260708750021</v>
      </c>
      <c r="AW713" s="703">
        <f>SUM(AR713:AV713)</f>
        <v>2.7010228433375003</v>
      </c>
      <c r="AX713" s="810">
        <f>AW713/I713*100</f>
        <v>28.077160533653849</v>
      </c>
      <c r="AY713" s="1017">
        <v>0.17</v>
      </c>
      <c r="AZ713" s="945">
        <v>8.4599999999999991</v>
      </c>
      <c r="BA713" s="945">
        <v>-6.15</v>
      </c>
      <c r="BB713" s="945">
        <v>-2.09</v>
      </c>
      <c r="BC713" s="945">
        <v>-0.08</v>
      </c>
      <c r="BE713" s="666">
        <v>2013</v>
      </c>
      <c r="BF713" s="971">
        <f>IF(BE713&gt;2008,0,IF(BE713&gt;2001,1,IF(BE713&gt;1990,2,IF(BE713&gt;1980,3,IF(BE713&gt;1973,4,IF(BE713&gt;1970,5,IF(BE713&gt;1960,6,IF(BE713&gt;1958,7,IF(BE713&gt;1953,8,9)))))))))</f>
        <v>0</v>
      </c>
      <c r="BG713" s="955">
        <v>4.7</v>
      </c>
      <c r="BH713" s="937"/>
    </row>
    <row r="714" spans="1:60" ht="11.25" customHeight="1" x14ac:dyDescent="0.2">
      <c r="A714" s="936" t="s">
        <v>1646</v>
      </c>
      <c r="B714" s="948" t="s">
        <v>1647</v>
      </c>
      <c r="C714" s="1013" t="s">
        <v>4369</v>
      </c>
      <c r="D714" s="1013" t="s">
        <v>4398</v>
      </c>
      <c r="E714" s="792">
        <v>6</v>
      </c>
      <c r="F714" s="1227">
        <v>737</v>
      </c>
      <c r="G714" s="1227" t="s">
        <v>106</v>
      </c>
      <c r="H714" s="1227" t="s">
        <v>106</v>
      </c>
      <c r="I714" s="947">
        <v>39.36</v>
      </c>
      <c r="J714" s="703">
        <f>(M714/I714)*100</f>
        <v>0.68597560975609762</v>
      </c>
      <c r="K714" s="950">
        <v>0.27</v>
      </c>
      <c r="L714" s="960">
        <v>1</v>
      </c>
      <c r="M714" s="694">
        <f>K714*L714</f>
        <v>0.27</v>
      </c>
      <c r="N714" s="943" t="s">
        <v>172</v>
      </c>
      <c r="O714" s="795">
        <v>0.26</v>
      </c>
      <c r="P714" s="934">
        <v>43412</v>
      </c>
      <c r="Q714" s="934">
        <v>43434</v>
      </c>
      <c r="R714" s="694">
        <f>(K714-O714)/O714*100</f>
        <v>3.8461538461538494</v>
      </c>
      <c r="S714" s="759">
        <f>IF(INDEX(Historical!$D$7:$D$1439,MATCH(B714,Historical!$B$7:$B$1450,0))=0,"n/a",(INDEX(Historical!$C$7:$C$1439,MATCH(B714,Historical!$B$7:$B$1450,0))/INDEX(Historical!$D$7:$D$1439,MATCH(B714,Historical!$B$7:$B$1450,0))-1)*100)</f>
        <v>3.8461538461538547</v>
      </c>
      <c r="T714" s="759">
        <f>IF(INDEX(Historical!$F$7:$F$1432,MATCH(B714,Historical!$B$7:$B$1450,0))=0,"n/a",((INDEX(Historical!$C$7:$C$1439,MATCH(B714,Historical!$B$7:$B$1450,0))/INDEX(Historical!$F$7:$F$1432,MATCH(B714,Historical!$B$7:$B$1450,0)))^(1/3)-1)*100)</f>
        <v>4.0041911525952045</v>
      </c>
      <c r="U714" s="759">
        <f>IF(INDEX(Historical!$H$7:$H$1432,MATCH(B714,Historical!$B$7:$B$1450,0))=0,"n/a",((INDEX(Historical!$C$7:$C$1439,MATCH(B714,Historical!$B$7:$B$1450,0))/INDEX(Historical!$H$7:$H$1432,MATCH(B714,Historical!$B$7:$B$1450,0)))^(1/5)-1)*100)</f>
        <v>8.4471771197698544</v>
      </c>
      <c r="V714" s="759">
        <f>IF(INDEX(Historical!$O$7:$O$1432,MATCH(B714,Historical!$B$7:$B$1450,0))=0,"n/a",((INDEX(Historical!$C$7:$C$1439,MATCH(B714,Historical!$B$7:$B$1450,0))/INDEX(Historical!$O$7:$O$1432,MATCH(B714,Historical!$B$7:$B$1450,0)))^(1/10)-1)*100)</f>
        <v>6.0540481614018704</v>
      </c>
      <c r="W714" s="760">
        <f>IF(OR(U714&lt;=0,U714="n/a",V714&lt;=0,V714="n/a"),"n/a",U714/V714)</f>
        <v>1.3952940073429863</v>
      </c>
      <c r="X714" s="761">
        <f>IF(OR(AJ714&lt;=0,AJ714="n/a",U714&lt;=0,U714="n/a"),"n/a",U714/AJ714)</f>
        <v>0.97093989882412124</v>
      </c>
      <c r="Y714" s="949"/>
      <c r="Z714" s="703">
        <f>IF(OR(AC714&lt;0.01,AC714="n/a"),"n/a",M714/AC714*100)</f>
        <v>25</v>
      </c>
      <c r="AA714" s="959">
        <f>IF(OR(AC714&lt;0.01,AC714="n/a"),"n/a",I714/AC714)</f>
        <v>36.444444444444443</v>
      </c>
      <c r="AB714" s="960">
        <v>12</v>
      </c>
      <c r="AC714" s="938">
        <v>1.08</v>
      </c>
      <c r="AD714" s="938">
        <v>1.54</v>
      </c>
      <c r="AE714" s="938">
        <v>3.16</v>
      </c>
      <c r="AF714" s="938">
        <v>4.4400000000000004</v>
      </c>
      <c r="AG714" s="938" t="s">
        <v>137</v>
      </c>
      <c r="AH714" s="940">
        <v>-29.9</v>
      </c>
      <c r="AI714" s="940">
        <v>20.150000000000002</v>
      </c>
      <c r="AJ714" s="938">
        <v>8.6999999999999993</v>
      </c>
      <c r="AK714" s="938">
        <v>24.4</v>
      </c>
      <c r="AL714" s="951">
        <v>2009.9999999999998</v>
      </c>
      <c r="AM714" s="945">
        <v>1</v>
      </c>
      <c r="AN714" s="938">
        <v>1.66</v>
      </c>
      <c r="AO714" s="802">
        <f>IF(U714="n/a","n/a",IF(AA714&lt;0,"n/a",IF(AA714="n/a","n/a",J714+U714-AA714)))</f>
        <v>-27.31129171491849</v>
      </c>
      <c r="AP714" s="803">
        <f>IF(U714="n/a","n/a",J714+U714)</f>
        <v>9.1331527295259516</v>
      </c>
      <c r="AQ714" s="961">
        <f>IF(OR(AC714&lt;0.01,AF714="n/a"),"n/a",(I714/SQRT(22.5*AC714*(I714/AF714))-1)*100)</f>
        <v>168.1735203875227</v>
      </c>
      <c r="AR714" s="703">
        <f>INDEX(Historical!$C$7:$C$1439,MATCH(B714,Historical!$B$7:$B$1450,0))*IF(AH714="n/a",1.03,IF(AH714&lt;0,1.01,IF(AH714&gt;10,1.1,(1+AH714/100))))</f>
        <v>0.2727</v>
      </c>
      <c r="AS714" s="959">
        <f>IF($AI714="n/a",1.03*AR714,IF($AI714&lt;0,1.01*AR714,IF($AI714&gt;10,1.1*AR714,(1+$AI714/100)*AR714)))</f>
        <v>0.29997000000000001</v>
      </c>
      <c r="AT714" s="959">
        <f>IF($AK714="n/a",1.03*AS714,IF($AK714&lt;0,1.01*AS714,IF($AK714&gt;10,1.1*AS714,(1+$AK714/100)*AS714)))</f>
        <v>0.32996700000000007</v>
      </c>
      <c r="AU714" s="959">
        <f>IF($AK714="n/a",1.03*AT714,IF($AK714&lt;0,1.01*AT714,IF($AK714&gt;10,1.1*AT714,(1+$AK714/100)*AT714)))</f>
        <v>0.36296370000000011</v>
      </c>
      <c r="AV714" s="959">
        <f>IF($AK714="n/a",1.03*AU714,IF($AK714&lt;0,1.01*AU714,IF($AK714&gt;10,1.1*AU714,(1+$AK714/100)*AU714)))</f>
        <v>0.39926007000000013</v>
      </c>
      <c r="AW714" s="703">
        <f>SUM(AR714:AV714)</f>
        <v>1.6648607700000004</v>
      </c>
      <c r="AX714" s="810">
        <f>AW714/I714*100</f>
        <v>4.2298291920731721</v>
      </c>
      <c r="AY714" s="1017">
        <v>0.32</v>
      </c>
      <c r="AZ714" s="945">
        <v>21.67</v>
      </c>
      <c r="BA714" s="945">
        <v>-23.45</v>
      </c>
      <c r="BB714" s="945">
        <v>-0.6</v>
      </c>
      <c r="BC714" s="945">
        <v>-9.2100000000000009</v>
      </c>
      <c r="BE714" s="666">
        <v>2014</v>
      </c>
      <c r="BF714" s="971">
        <f>IF(BE714&gt;2008,0,IF(BE714&gt;2001,1,IF(BE714&gt;1990,2,IF(BE714&gt;1980,3,IF(BE714&gt;1973,4,IF(BE714&gt;1970,5,IF(BE714&gt;1960,6,IF(BE714&gt;1958,7,IF(BE714&gt;1953,8,9)))))))))</f>
        <v>0</v>
      </c>
      <c r="BG714" s="955" t="s">
        <v>137</v>
      </c>
      <c r="BH714" s="937"/>
    </row>
    <row r="715" spans="1:60" ht="11.25" customHeight="1" x14ac:dyDescent="0.2">
      <c r="A715" s="954" t="s">
        <v>4037</v>
      </c>
      <c r="B715" s="948" t="s">
        <v>4038</v>
      </c>
      <c r="C715" s="1013" t="s">
        <v>179</v>
      </c>
      <c r="D715" s="1013" t="s">
        <v>4363</v>
      </c>
      <c r="E715" s="792">
        <v>5</v>
      </c>
      <c r="F715" s="1227">
        <v>882</v>
      </c>
      <c r="G715" s="1227" t="s">
        <v>106</v>
      </c>
      <c r="H715" s="1227" t="s">
        <v>106</v>
      </c>
      <c r="I715" s="947">
        <v>21.59</v>
      </c>
      <c r="J715" s="703">
        <f>(M715/I715)*100</f>
        <v>7.966651227420102</v>
      </c>
      <c r="K715" s="950">
        <v>0.43</v>
      </c>
      <c r="L715" s="960">
        <v>4</v>
      </c>
      <c r="M715" s="694">
        <f>K715*L715</f>
        <v>1.72</v>
      </c>
      <c r="N715" s="943" t="s">
        <v>107</v>
      </c>
      <c r="O715" s="795">
        <v>0.41499999999999998</v>
      </c>
      <c r="P715" s="934">
        <v>43679</v>
      </c>
      <c r="Q715" s="934">
        <v>43691</v>
      </c>
      <c r="R715" s="694">
        <f>(K715-O715)/O715*100</f>
        <v>3.6144578313253044</v>
      </c>
      <c r="S715" s="759">
        <f>IF(INDEX(Historical!$D$7:$D$1439,MATCH(B715,Historical!$B$7:$B$1450,0))=0,"n/a",(INDEX(Historical!$C$7:$C$1439,MATCH(B715,Historical!$B$7:$B$1450,0))/INDEX(Historical!$D$7:$D$1439,MATCH(B715,Historical!$B$7:$B$1450,0))-1)*100)</f>
        <v>21.325403568394208</v>
      </c>
      <c r="T715" s="759">
        <f>IF(INDEX(Historical!$F$7:$F$1432,MATCH(B715,Historical!$B$7:$B$1450,0))=0,"n/a",((INDEX(Historical!$C$7:$C$1439,MATCH(B715,Historical!$B$7:$B$1450,0))/INDEX(Historical!$F$7:$F$1432,MATCH(B715,Historical!$B$7:$B$1450,0)))^(1/3)-1)*100)</f>
        <v>28.424086858852803</v>
      </c>
      <c r="U715" s="759" t="str">
        <f>IF(INDEX(Historical!$H$7:$H$1432,MATCH(B715,Historical!$B$7:$B$1450,0))=0,"n/a",((INDEX(Historical!$C$7:$C$1439,MATCH(B715,Historical!$B$7:$B$1450,0))/INDEX(Historical!$H$7:$H$1432,MATCH(B715,Historical!$B$7:$B$1450,0)))^(1/5)-1)*100)</f>
        <v>n/a</v>
      </c>
      <c r="V715" s="759" t="str">
        <f>IF(INDEX(Historical!$O$7:$O$1432,MATCH(B715,Historical!$B$7:$B$1450,0))=0,"n/a",((INDEX(Historical!$C$7:$C$1439,MATCH(B715,Historical!$B$7:$B$1450,0))/INDEX(Historical!$O$7:$O$1432,MATCH(B715,Historical!$B$7:$B$1450,0)))^(1/10)-1)*100)</f>
        <v>n/a</v>
      </c>
      <c r="W715" s="760" t="str">
        <f>IF(OR(U715&lt;=0,U715="n/a",V715&lt;=0,V715="n/a"),"n/a",U715/V715)</f>
        <v>n/a</v>
      </c>
      <c r="X715" s="761" t="str">
        <f>IF(OR(AJ715&lt;=0,AJ715="n/a",U715&lt;=0,U715="n/a"),"n/a",U715/AJ715)</f>
        <v>n/a</v>
      </c>
      <c r="Y715" s="949"/>
      <c r="Z715" s="703">
        <f>IF(OR(AC715&lt;0.01,AC715="n/a"),"n/a",M715/AC715*100)</f>
        <v>96.62921348314606</v>
      </c>
      <c r="AA715" s="959">
        <f>IF(OR(AC715&lt;0.01,AC715="n/a"),"n/a",I715/AC715)</f>
        <v>12.129213483146067</v>
      </c>
      <c r="AB715" s="960">
        <v>12</v>
      </c>
      <c r="AC715" s="938">
        <v>1.78</v>
      </c>
      <c r="AD715" s="938">
        <v>1.5</v>
      </c>
      <c r="AE715" s="938">
        <v>8.74</v>
      </c>
      <c r="AF715" s="938">
        <v>1.49</v>
      </c>
      <c r="AG715" s="938">
        <v>12.2</v>
      </c>
      <c r="AH715" s="938">
        <v>17</v>
      </c>
      <c r="AI715" s="938">
        <v>0.76</v>
      </c>
      <c r="AJ715" s="938">
        <v>20.8</v>
      </c>
      <c r="AK715" s="938">
        <v>8.17</v>
      </c>
      <c r="AL715" s="951">
        <v>4860</v>
      </c>
      <c r="AM715" s="945">
        <v>44.72</v>
      </c>
      <c r="AN715" s="938">
        <v>0.65</v>
      </c>
      <c r="AO715" s="802" t="str">
        <f>IF(U715="n/a","n/a",IF(AA715&lt;0,"n/a",IF(AA715="n/a","n/a",J715+U715-AA715)))</f>
        <v>n/a</v>
      </c>
      <c r="AP715" s="803" t="str">
        <f>IF(U715="n/a","n/a",J715+U715)</f>
        <v>n/a</v>
      </c>
      <c r="AQ715" s="961">
        <f>IF(OR(AC715&lt;0.01,AF715="n/a"),"n/a",(I715/SQRT(22.5*AC715*(I715/AF715))-1)*100)</f>
        <v>-10.377264566312583</v>
      </c>
      <c r="AR715" s="703">
        <f>INDEX(Historical!$C$7:$C$1439,MATCH(B715,Historical!$B$7:$B$1450,0))*IF(AH715="n/a",1.03,IF(AH715&lt;0,1.01,IF(AH715&gt;10,1.1,(1+AH715/100))))</f>
        <v>1.5708</v>
      </c>
      <c r="AS715" s="959">
        <f>IF($AI715="n/a",1.03*AR715,IF($AI715&lt;0,1.01*AR715,IF($AI715&gt;10,1.1*AR715,(1+$AI715/100)*AR715)))</f>
        <v>1.5827380800000002</v>
      </c>
      <c r="AT715" s="959">
        <f>IF($AK715="n/a",1.03*AS715,IF($AK715&lt;0,1.01*AS715,IF($AK715&gt;10,1.1*AS715,(1+$AK715/100)*AS715)))</f>
        <v>1.7120477811360004</v>
      </c>
      <c r="AU715" s="959">
        <f>IF($AK715="n/a",1.03*AT715,IF($AK715&lt;0,1.01*AT715,IF($AK715&gt;10,1.1*AT715,(1+$AK715/100)*AT715)))</f>
        <v>1.8519220848548119</v>
      </c>
      <c r="AV715" s="959">
        <f>IF($AK715="n/a",1.03*AU715,IF($AK715&lt;0,1.01*AU715,IF($AK715&gt;10,1.1*AU715,(1+$AK715/100)*AU715)))</f>
        <v>2.00322411918745</v>
      </c>
      <c r="AW715" s="703">
        <f>SUM(AR715:AV715)</f>
        <v>8.7207320651782627</v>
      </c>
      <c r="AX715" s="810">
        <f>AW715/I715*100</f>
        <v>40.392459773868751</v>
      </c>
      <c r="AY715" s="1017">
        <v>1.04</v>
      </c>
      <c r="AZ715" s="945">
        <v>36.130000000000003</v>
      </c>
      <c r="BA715" s="945">
        <v>-13.919999999999998</v>
      </c>
      <c r="BB715" s="945">
        <v>3.32</v>
      </c>
      <c r="BC715" s="945">
        <v>8.41</v>
      </c>
      <c r="BE715" s="666">
        <v>2015</v>
      </c>
      <c r="BF715" s="971">
        <f>IF(BE715&gt;2008,0,IF(BE715&gt;2001,1,IF(BE715&gt;1990,2,IF(BE715&gt;1980,3,IF(BE715&gt;1973,4,IF(BE715&gt;1970,5,IF(BE715&gt;1960,6,IF(BE715&gt;1958,7,IF(BE715&gt;1953,8,9)))))))))</f>
        <v>0</v>
      </c>
      <c r="BG715" s="955">
        <v>20.9</v>
      </c>
      <c r="BH715" s="937"/>
    </row>
    <row r="716" spans="1:60" ht="11.25" customHeight="1" x14ac:dyDescent="0.2">
      <c r="A716" s="936" t="s">
        <v>336</v>
      </c>
      <c r="B716" s="948" t="s">
        <v>337</v>
      </c>
      <c r="C716" s="1013" t="s">
        <v>123</v>
      </c>
      <c r="D716" s="1013" t="s">
        <v>4197</v>
      </c>
      <c r="E716" s="792">
        <v>41</v>
      </c>
      <c r="F716" s="1227">
        <v>65</v>
      </c>
      <c r="G716" s="1227" t="s">
        <v>37</v>
      </c>
      <c r="H716" s="1227" t="s">
        <v>37</v>
      </c>
      <c r="I716" s="938">
        <v>513.04</v>
      </c>
      <c r="J716" s="703">
        <f>(M716/I716)*100</f>
        <v>0.88102292218930289</v>
      </c>
      <c r="K716" s="950">
        <v>1.1299999999999999</v>
      </c>
      <c r="L716" s="960">
        <v>4</v>
      </c>
      <c r="M716" s="694">
        <f>K716*L716</f>
        <v>4.5199999999999996</v>
      </c>
      <c r="N716" s="943" t="s">
        <v>228</v>
      </c>
      <c r="O716" s="795">
        <v>0.86</v>
      </c>
      <c r="P716" s="934">
        <v>43518</v>
      </c>
      <c r="Q716" s="934">
        <v>43532</v>
      </c>
      <c r="R716" s="694">
        <f>(K716-O716)/O716*100</f>
        <v>31.395348837209291</v>
      </c>
      <c r="S716" s="759">
        <f>IF(INDEX(Historical!$D$7:$D$1439,MATCH(B716,Historical!$B$7:$B$1450,0))=0,"n/a",(INDEX(Historical!$C$7:$C$1439,MATCH(B716,Historical!$B$7:$B$1450,0))/INDEX(Historical!$D$7:$D$1439,MATCH(B716,Historical!$B$7:$B$1450,0))-1)*100)</f>
        <v>1.1764705882352899</v>
      </c>
      <c r="T716" s="759">
        <f>IF(INDEX(Historical!$F$7:$F$1432,MATCH(B716,Historical!$B$7:$B$1450,0))=0,"n/a",((INDEX(Historical!$C$7:$C$1439,MATCH(B716,Historical!$B$7:$B$1450,0))/INDEX(Historical!$F$7:$F$1432,MATCH(B716,Historical!$B$7:$B$1450,0)))^(1/3)-1)*100)</f>
        <v>8.6778945682743025</v>
      </c>
      <c r="U716" s="759">
        <f>IF(INDEX(Historical!$H$7:$H$1432,MATCH(B716,Historical!$B$7:$B$1450,0))=0,"n/a",((INDEX(Historical!$C$7:$C$1439,MATCH(B716,Historical!$B$7:$B$1450,0))/INDEX(Historical!$H$7:$H$1432,MATCH(B716,Historical!$B$7:$B$1450,0)))^(1/5)-1)*100)</f>
        <v>11.456573996486764</v>
      </c>
      <c r="V716" s="759">
        <f>IF(INDEX(Historical!$O$7:$O$1432,MATCH(B716,Historical!$B$7:$B$1450,0))=0,"n/a",((INDEX(Historical!$C$7:$C$1439,MATCH(B716,Historical!$B$7:$B$1450,0))/INDEX(Historical!$O$7:$O$1432,MATCH(B716,Historical!$B$7:$B$1450,0)))^(1/10)-1)*100)</f>
        <v>9.4064788025759682</v>
      </c>
      <c r="W716" s="760">
        <f>IF(OR(U716&lt;=0,U716="n/a",V716&lt;=0,V716="n/a"),"n/a",U716/V716)</f>
        <v>1.2179450182090854</v>
      </c>
      <c r="X716" s="761">
        <f>IF(OR(AJ716&lt;=0,AJ716="n/a",U716&lt;=0,U716="n/a"),"n/a",U716/AJ716)</f>
        <v>1.2318896770415875</v>
      </c>
      <c r="Y716" s="948"/>
      <c r="Z716" s="703">
        <f>IF(OR(AC716&lt;0.01,AC716="n/a"),"n/a",M716/AC716*100)</f>
        <v>39.066551426101981</v>
      </c>
      <c r="AA716" s="959">
        <f>IF(OR(AC716&lt;0.01,AC716="n/a"),"n/a",I716/AC716)</f>
        <v>44.342264477095931</v>
      </c>
      <c r="AB716" s="960">
        <v>12</v>
      </c>
      <c r="AC716" s="938">
        <v>11.57</v>
      </c>
      <c r="AD716" s="938">
        <v>3.13</v>
      </c>
      <c r="AE716" s="938">
        <v>2.68</v>
      </c>
      <c r="AF716" s="938">
        <v>13.69</v>
      </c>
      <c r="AG716" s="940">
        <v>29.7</v>
      </c>
      <c r="AH716" s="938">
        <v>-5.3</v>
      </c>
      <c r="AI716" s="938">
        <v>14.81</v>
      </c>
      <c r="AJ716" s="938">
        <v>9.3000000000000007</v>
      </c>
      <c r="AK716" s="938">
        <v>14.219999999999999</v>
      </c>
      <c r="AL716" s="951">
        <v>47240</v>
      </c>
      <c r="AM716" s="945">
        <v>0.2</v>
      </c>
      <c r="AN716" s="938">
        <v>2.84</v>
      </c>
      <c r="AO716" s="802">
        <f>IF(U716="n/a","n/a",IF(AA716&lt;0,"n/a",IF(AA716="n/a","n/a",J716+U716-AA716)))</f>
        <v>-32.004667558419868</v>
      </c>
      <c r="AP716" s="803">
        <f>IF(U716="n/a","n/a",J716+U716)</f>
        <v>12.337596918676066</v>
      </c>
      <c r="AQ716" s="961">
        <f>IF(OR(AC716&lt;0.01,AF716="n/a"),"n/a",(I716/SQRT(22.5*AC716*(I716/AF716))-1)*100)</f>
        <v>419.42087438969241</v>
      </c>
      <c r="AR716" s="703">
        <f>INDEX(Historical!$C$7:$C$1439,MATCH(B716,Historical!$B$7:$B$1450,0))*IF(AH716="n/a",1.03,IF(AH716&lt;0,1.01,IF(AH716&gt;10,1.1,(1+AH716/100))))</f>
        <v>3.4744000000000002</v>
      </c>
      <c r="AS716" s="959">
        <f>IF($AI716="n/a",1.03*AR716,IF($AI716&lt;0,1.01*AR716,IF($AI716&gt;10,1.1*AR716,(1+$AI716/100)*AR716)))</f>
        <v>3.8218400000000003</v>
      </c>
      <c r="AT716" s="959">
        <f>IF($AK716="n/a",1.03*AS716,IF($AK716&lt;0,1.01*AS716,IF($AK716&gt;10,1.1*AS716,(1+$AK716/100)*AS716)))</f>
        <v>4.2040240000000004</v>
      </c>
      <c r="AU716" s="959">
        <f>IF($AK716="n/a",1.03*AT716,IF($AK716&lt;0,1.01*AT716,IF($AK716&gt;10,1.1*AT716,(1+$AK716/100)*AT716)))</f>
        <v>4.6244264000000008</v>
      </c>
      <c r="AV716" s="959">
        <f>IF($AK716="n/a",1.03*AU716,IF($AK716&lt;0,1.01*AU716,IF($AK716&gt;10,1.1*AU716,(1+$AK716/100)*AU716)))</f>
        <v>5.0868690400000016</v>
      </c>
      <c r="AW716" s="703">
        <f>SUM(AR716:AV716)</f>
        <v>21.211559440000002</v>
      </c>
      <c r="AX716" s="810">
        <f>AW716/I716*100</f>
        <v>4.1344845314205525</v>
      </c>
      <c r="AY716" s="1017">
        <v>1.28</v>
      </c>
      <c r="AZ716" s="945">
        <v>44.4</v>
      </c>
      <c r="BA716" s="945">
        <v>-0.66</v>
      </c>
      <c r="BB716" s="945">
        <v>11.129999999999999</v>
      </c>
      <c r="BC716" s="945">
        <v>19.759999999999998</v>
      </c>
      <c r="BE716" s="666">
        <v>1979</v>
      </c>
      <c r="BF716" s="971">
        <f>IF(BE716&gt;2008,0,IF(BE716&gt;2001,1,IF(BE716&gt;1990,2,IF(BE716&gt;1980,3,IF(BE716&gt;1973,4,IF(BE716&gt;1970,5,IF(BE716&gt;1960,6,IF(BE716&gt;1958,7,IF(BE716&gt;1953,8,9)))))))))</f>
        <v>4</v>
      </c>
      <c r="BG716" s="955">
        <v>5.5</v>
      </c>
      <c r="BH716" s="937"/>
    </row>
    <row r="717" spans="1:60" ht="11.25" customHeight="1" x14ac:dyDescent="0.2">
      <c r="A717" s="944" t="s">
        <v>1652</v>
      </c>
      <c r="B717" s="948" t="s">
        <v>1653</v>
      </c>
      <c r="C717" s="1013" t="s">
        <v>247</v>
      </c>
      <c r="D717" s="1013" t="s">
        <v>4343</v>
      </c>
      <c r="E717" s="792">
        <v>8</v>
      </c>
      <c r="F717" s="1227">
        <v>521</v>
      </c>
      <c r="G717" s="1227" t="s">
        <v>106</v>
      </c>
      <c r="H717" s="1227" t="s">
        <v>106</v>
      </c>
      <c r="I717" s="947">
        <v>18.14</v>
      </c>
      <c r="J717" s="703">
        <f>(M717/I717)*100</f>
        <v>8.1587651598676949</v>
      </c>
      <c r="K717" s="950">
        <v>0.37</v>
      </c>
      <c r="L717" s="960">
        <v>4</v>
      </c>
      <c r="M717" s="694">
        <f>K717*L717</f>
        <v>1.48</v>
      </c>
      <c r="N717" s="943" t="s">
        <v>119</v>
      </c>
      <c r="O717" s="795">
        <v>0.31</v>
      </c>
      <c r="P717" s="939">
        <v>43223</v>
      </c>
      <c r="Q717" s="939">
        <v>43252</v>
      </c>
      <c r="R717" s="694">
        <f>(K717-O717)/O717*100</f>
        <v>19.35483870967742</v>
      </c>
      <c r="S717" s="759">
        <f>IF(INDEX(Historical!$D$7:$D$1439,MATCH(B717,Historical!$B$7:$B$1450,0))=0,"n/a",(INDEX(Historical!$C$7:$C$1439,MATCH(B717,Historical!$B$7:$B$1450,0))/INDEX(Historical!$D$7:$D$1439,MATCH(B717,Historical!$B$7:$B$1450,0))-1)*100)</f>
        <v>19.327731092436974</v>
      </c>
      <c r="T717" s="759">
        <f>IF(INDEX(Historical!$F$7:$F$1432,MATCH(B717,Historical!$B$7:$B$1450,0))=0,"n/a",((INDEX(Historical!$C$7:$C$1439,MATCH(B717,Historical!$B$7:$B$1450,0))/INDEX(Historical!$F$7:$F$1432,MATCH(B717,Historical!$B$7:$B$1450,0)))^(1/3)-1)*100)</f>
        <v>19.125029018818694</v>
      </c>
      <c r="U717" s="759">
        <f>IF(INDEX(Historical!$H$7:$H$1432,MATCH(B717,Historical!$B$7:$B$1450,0))=0,"n/a",((INDEX(Historical!$C$7:$C$1439,MATCH(B717,Historical!$B$7:$B$1450,0))/INDEX(Historical!$H$7:$H$1432,MATCH(B717,Historical!$B$7:$B$1450,0)))^(1/5)-1)*100)</f>
        <v>20.02803541355156</v>
      </c>
      <c r="V717" s="759">
        <f>IF(INDEX(Historical!$O$7:$O$1432,MATCH(B717,Historical!$B$7:$B$1450,0))=0,"n/a",((INDEX(Historical!$C$7:$C$1439,MATCH(B717,Historical!$B$7:$B$1450,0))/INDEX(Historical!$O$7:$O$1432,MATCH(B717,Historical!$B$7:$B$1450,0)))^(1/10)-1)*100)</f>
        <v>-0.25004764039051608</v>
      </c>
      <c r="W717" s="760" t="str">
        <f>IF(OR(U717&lt;=0,U717="n/a",V717&lt;=0,V717="n/a"),"n/a",U717/V717)</f>
        <v>n/a</v>
      </c>
      <c r="X717" s="761" t="str">
        <f>IF(OR(AJ717&lt;=0,AJ717="n/a",U717&lt;=0,U717="n/a"),"n/a",U717/AJ717)</f>
        <v>n/a</v>
      </c>
      <c r="Y717" s="949" t="s">
        <v>477</v>
      </c>
      <c r="Z717" s="703" t="str">
        <f>IF(OR(AC717&lt;0.01,AC717="n/a"),"n/a",M717/AC717*100)</f>
        <v>n/a</v>
      </c>
      <c r="AA717" s="959" t="str">
        <f>IF(OR(AC717&lt;0.01,AC717="n/a"),"n/a",I717/AC717)</f>
        <v>n/a</v>
      </c>
      <c r="AB717" s="960">
        <v>1</v>
      </c>
      <c r="AC717" s="938">
        <v>-3.89</v>
      </c>
      <c r="AD717" s="938" t="s">
        <v>137</v>
      </c>
      <c r="AE717" s="938">
        <v>0.16</v>
      </c>
      <c r="AF717" s="938">
        <v>0.8</v>
      </c>
      <c r="AG717" s="938">
        <v>-15.9</v>
      </c>
      <c r="AH717" s="938">
        <v>-320.10000000000002</v>
      </c>
      <c r="AI717" s="938">
        <v>1.49</v>
      </c>
      <c r="AJ717" s="938">
        <v>-36.700000000000003</v>
      </c>
      <c r="AK717" s="938">
        <v>7.0000000000000009</v>
      </c>
      <c r="AL717" s="951">
        <v>974.33</v>
      </c>
      <c r="AM717" s="945">
        <v>1</v>
      </c>
      <c r="AN717" s="938">
        <v>0.59</v>
      </c>
      <c r="AO717" s="802" t="str">
        <f>IF(U717="n/a","n/a",IF(AA717&lt;0,"n/a",IF(AA717="n/a","n/a",J717+U717-AA717)))</f>
        <v>n/a</v>
      </c>
      <c r="AP717" s="803">
        <f>IF(U717="n/a","n/a",J717+U717)</f>
        <v>28.186800573419255</v>
      </c>
      <c r="AQ717" s="961" t="str">
        <f>IF(OR(AC717&lt;0.01,AF717="n/a"),"n/a",(I717/SQRT(22.5*AC717*(I717/AF717))-1)*100)</f>
        <v>n/a</v>
      </c>
      <c r="AR717" s="703">
        <f>INDEX(Historical!$C$7:$C$1439,MATCH(B717,Historical!$B$7:$B$1450,0))*IF(AH717="n/a",1.03,IF(AH717&lt;0,1.01,IF(AH717&gt;10,1.1,(1+AH717/100))))</f>
        <v>1.4341999999999999</v>
      </c>
      <c r="AS717" s="959">
        <f>IF($AI717="n/a",1.03*AR717,IF($AI717&lt;0,1.01*AR717,IF($AI717&gt;10,1.1*AR717,(1+$AI717/100)*AR717)))</f>
        <v>1.4555695799999997</v>
      </c>
      <c r="AT717" s="959">
        <f>IF($AK717="n/a",1.03*AS717,IF($AK717&lt;0,1.01*AS717,IF($AK717&gt;10,1.1*AS717,(1+$AK717/100)*AS717)))</f>
        <v>1.5574594505999997</v>
      </c>
      <c r="AU717" s="959">
        <f>IF($AK717="n/a",1.03*AT717,IF($AK717&lt;0,1.01*AT717,IF($AK717&gt;10,1.1*AT717,(1+$AK717/100)*AT717)))</f>
        <v>1.6664816121419999</v>
      </c>
      <c r="AV717" s="959">
        <f>IF($AK717="n/a",1.03*AU717,IF($AK717&lt;0,1.01*AU717,IF($AK717&gt;10,1.1*AU717,(1+$AK717/100)*AU717)))</f>
        <v>1.7831353249919399</v>
      </c>
      <c r="AW717" s="703">
        <f>SUM(AR717:AV717)</f>
        <v>7.8968459677339391</v>
      </c>
      <c r="AX717" s="810">
        <f>AW717/I717*100</f>
        <v>43.532778212425242</v>
      </c>
      <c r="AY717" s="1017">
        <v>0.94</v>
      </c>
      <c r="AZ717" s="945">
        <v>11.63</v>
      </c>
      <c r="BA717" s="945">
        <v>-74.48</v>
      </c>
      <c r="BB717" s="945">
        <v>-2.42</v>
      </c>
      <c r="BC717" s="945">
        <v>-40.239999999999995</v>
      </c>
      <c r="BE717" s="666">
        <v>2011</v>
      </c>
      <c r="BF717" s="971">
        <f>IF(BE717&gt;2008,0,IF(BE717&gt;2001,1,IF(BE717&gt;1990,2,IF(BE717&gt;1980,3,IF(BE717&gt;1973,4,IF(BE717&gt;1970,5,IF(BE717&gt;1960,6,IF(BE717&gt;1958,7,IF(BE717&gt;1953,8,9)))))))))</f>
        <v>0</v>
      </c>
      <c r="BG717" s="955">
        <v>-4</v>
      </c>
      <c r="BH717" s="937"/>
    </row>
    <row r="718" spans="1:60" ht="11.25" customHeight="1" x14ac:dyDescent="0.2">
      <c r="A718" s="953" t="s">
        <v>3912</v>
      </c>
      <c r="B718" s="631" t="s">
        <v>3913</v>
      </c>
      <c r="C718" s="1013" t="s">
        <v>108</v>
      </c>
      <c r="D718" s="1013" t="s">
        <v>118</v>
      </c>
      <c r="E718" s="792">
        <v>5</v>
      </c>
      <c r="F718" s="1227">
        <v>841</v>
      </c>
      <c r="G718" s="1227" t="s">
        <v>106</v>
      </c>
      <c r="H718" s="1227" t="s">
        <v>106</v>
      </c>
      <c r="I718" s="947">
        <v>75.2</v>
      </c>
      <c r="J718" s="703">
        <f>(M718/I718)*100</f>
        <v>1.0638297872340425</v>
      </c>
      <c r="K718" s="950">
        <v>0.2</v>
      </c>
      <c r="L718" s="960">
        <v>4</v>
      </c>
      <c r="M718" s="694">
        <f>K718*L718</f>
        <v>0.8</v>
      </c>
      <c r="N718" s="943" t="s">
        <v>4330</v>
      </c>
      <c r="O718" s="795">
        <v>0.18</v>
      </c>
      <c r="P718" s="934">
        <v>43418</v>
      </c>
      <c r="Q718" s="934">
        <v>43437</v>
      </c>
      <c r="R718" s="694">
        <f>(K718-O718)/O718*100</f>
        <v>11.111111111111121</v>
      </c>
      <c r="S718" s="759">
        <f>IF(INDEX(Historical!$D$7:$D$1439,MATCH(B718,Historical!$B$7:$B$1450,0))=0,"n/a",(INDEX(Historical!$C$7:$C$1439,MATCH(B718,Historical!$B$7:$B$1450,0))/INDEX(Historical!$D$7:$D$1439,MATCH(B718,Historical!$B$7:$B$1450,0))-1)*100)</f>
        <v>12.12121212121211</v>
      </c>
      <c r="T718" s="759">
        <f>IF(INDEX(Historical!$F$7:$F$1432,MATCH(B718,Historical!$B$7:$B$1450,0))=0,"n/a",((INDEX(Historical!$C$7:$C$1439,MATCH(B718,Historical!$B$7:$B$1450,0))/INDEX(Historical!$F$7:$F$1432,MATCH(B718,Historical!$B$7:$B$1450,0)))^(1/3)-1)*100)</f>
        <v>9.0901707079799934</v>
      </c>
      <c r="U718" s="759">
        <f>IF(INDEX(Historical!$H$7:$H$1432,MATCH(B718,Historical!$B$7:$B$1450,0))=0,"n/a",((INDEX(Historical!$C$7:$C$1439,MATCH(B718,Historical!$B$7:$B$1450,0))/INDEX(Historical!$H$7:$H$1432,MATCH(B718,Historical!$B$7:$B$1450,0)))^(1/5)-1)*100)</f>
        <v>7.3113541506014013</v>
      </c>
      <c r="V718" s="759">
        <f>IF(INDEX(Historical!$O$7:$O$1432,MATCH(B718,Historical!$B$7:$B$1450,0))=0,"n/a",((INDEX(Historical!$C$7:$C$1439,MATCH(B718,Historical!$B$7:$B$1450,0))/INDEX(Historical!$O$7:$O$1432,MATCH(B718,Historical!$B$7:$B$1450,0)))^(1/10)-1)*100)</f>
        <v>4.2086006246927266</v>
      </c>
      <c r="W718" s="760">
        <f>IF(OR(U718&lt;=0,U718="n/a",V718&lt;=0,V718="n/a"),"n/a",U718/V718)</f>
        <v>1.737241140844817</v>
      </c>
      <c r="X718" s="761">
        <f>IF(OR(AJ718&lt;=0,AJ718="n/a",U718&lt;=0,U718="n/a"),"n/a",U718/AJ718)</f>
        <v>0.76159939068764604</v>
      </c>
      <c r="Y718" s="714"/>
      <c r="Z718" s="703">
        <f>IF(OR(AC718&lt;0.01,AC718="n/a"),"n/a",M718/AC718*100)</f>
        <v>21.621621621621621</v>
      </c>
      <c r="AA718" s="959">
        <f>IF(OR(AC718&lt;0.01,AC718="n/a"),"n/a",I718/AC718)</f>
        <v>20.324324324324323</v>
      </c>
      <c r="AB718" s="960">
        <v>12</v>
      </c>
      <c r="AC718" s="938">
        <v>3.7</v>
      </c>
      <c r="AD718" s="938">
        <v>1.65</v>
      </c>
      <c r="AE718" s="938">
        <v>1.65</v>
      </c>
      <c r="AF718" s="938">
        <v>2.31</v>
      </c>
      <c r="AG718" s="938">
        <v>12.4</v>
      </c>
      <c r="AH718" s="938">
        <v>-5.8999999999999995</v>
      </c>
      <c r="AI718" s="938">
        <v>5.17</v>
      </c>
      <c r="AJ718" s="938">
        <v>9.6</v>
      </c>
      <c r="AK718" s="938">
        <v>12.3</v>
      </c>
      <c r="AL718" s="951">
        <v>4390</v>
      </c>
      <c r="AM718" s="945">
        <v>2</v>
      </c>
      <c r="AN718" s="938">
        <v>0</v>
      </c>
      <c r="AO718" s="802">
        <f>IF(U718="n/a","n/a",IF(AA718&lt;0,"n/a",IF(AA718="n/a","n/a",J718+U718-AA718)))</f>
        <v>-11.949140386488878</v>
      </c>
      <c r="AP718" s="803">
        <f>IF(U718="n/a","n/a",J718+U718)</f>
        <v>8.3751839378354447</v>
      </c>
      <c r="AQ718" s="961">
        <f>IF(OR(AC718&lt;0.01,AF718="n/a"),"n/a",(I718/SQRT(22.5*AC718*(I718/AF718))-1)*100)</f>
        <v>44.451743867307833</v>
      </c>
      <c r="AR718" s="703">
        <f>INDEX(Historical!$C$7:$C$1439,MATCH(B718,Historical!$B$7:$B$1450,0))*IF(AH718="n/a",1.03,IF(AH718&lt;0,1.01,IF(AH718&gt;10,1.1,(1+AH718/100))))</f>
        <v>0.74739999999999995</v>
      </c>
      <c r="AS718" s="959">
        <f>IF($AI718="n/a",1.03*AR718,IF($AI718&lt;0,1.01*AR718,IF($AI718&gt;10,1.1*AR718,(1+$AI718/100)*AR718)))</f>
        <v>0.78604057999999999</v>
      </c>
      <c r="AT718" s="959">
        <f>IF($AK718="n/a",1.03*AS718,IF($AK718&lt;0,1.01*AS718,IF($AK718&gt;10,1.1*AS718,(1+$AK718/100)*AS718)))</f>
        <v>0.86464463800000002</v>
      </c>
      <c r="AU718" s="959">
        <f>IF($AK718="n/a",1.03*AT718,IF($AK718&lt;0,1.01*AT718,IF($AK718&gt;10,1.1*AT718,(1+$AK718/100)*AT718)))</f>
        <v>0.95110910180000008</v>
      </c>
      <c r="AV718" s="959">
        <f>IF($AK718="n/a",1.03*AU718,IF($AK718&lt;0,1.01*AU718,IF($AK718&gt;10,1.1*AU718,(1+$AK718/100)*AU718)))</f>
        <v>1.0462200119800003</v>
      </c>
      <c r="AW718" s="703">
        <f>SUM(AR718:AV718)</f>
        <v>4.3954143317800005</v>
      </c>
      <c r="AX718" s="810">
        <f>AW718/I718*100</f>
        <v>5.8449658667287245</v>
      </c>
      <c r="AY718" s="1017">
        <v>0.85</v>
      </c>
      <c r="AZ718" s="945">
        <v>33.76</v>
      </c>
      <c r="BA718" s="945">
        <v>-5.01</v>
      </c>
      <c r="BB718" s="945">
        <v>0.43</v>
      </c>
      <c r="BC718" s="945">
        <v>12.61</v>
      </c>
      <c r="BE718" s="666">
        <v>2014</v>
      </c>
      <c r="BF718" s="971">
        <f>IF(BE718&gt;2008,0,IF(BE718&gt;2001,1,IF(BE718&gt;1990,2,IF(BE718&gt;1980,3,IF(BE718&gt;1973,4,IF(BE718&gt;1970,5,IF(BE718&gt;1960,6,IF(BE718&gt;1958,7,IF(BE718&gt;1953,8,9)))))))))</f>
        <v>0</v>
      </c>
      <c r="BG718" s="955">
        <v>2.8000000000000003</v>
      </c>
      <c r="BH718" s="937"/>
    </row>
    <row r="719" spans="1:60" s="838" customFormat="1" ht="11.25" customHeight="1" x14ac:dyDescent="0.2">
      <c r="A719" s="698" t="s">
        <v>1660</v>
      </c>
      <c r="B719" s="846" t="s">
        <v>1661</v>
      </c>
      <c r="C719" s="1013" t="s">
        <v>247</v>
      </c>
      <c r="D719" s="1013" t="s">
        <v>4379</v>
      </c>
      <c r="E719" s="818">
        <v>9</v>
      </c>
      <c r="F719" s="1227">
        <v>396</v>
      </c>
      <c r="G719" s="1236" t="s">
        <v>106</v>
      </c>
      <c r="H719" s="1236" t="s">
        <v>106</v>
      </c>
      <c r="I719" s="819">
        <v>52.83</v>
      </c>
      <c r="J719" s="820">
        <f>(M719/I719)*100</f>
        <v>6.2085936021200068</v>
      </c>
      <c r="K719" s="821">
        <v>0.82</v>
      </c>
      <c r="L719" s="822">
        <v>4</v>
      </c>
      <c r="M719" s="823">
        <f>K719*L719</f>
        <v>3.28</v>
      </c>
      <c r="N719" s="824" t="s">
        <v>305</v>
      </c>
      <c r="O719" s="825">
        <v>0.78</v>
      </c>
      <c r="P719" s="826">
        <v>43432</v>
      </c>
      <c r="Q719" s="826">
        <v>43444</v>
      </c>
      <c r="R719" s="823">
        <f>(K719-O719)/O719*100</f>
        <v>5.128205128205118</v>
      </c>
      <c r="S719" s="759">
        <f>IF(INDEX(Historical!$D$7:$D$1439,MATCH(B719,Historical!$B$7:$B$1450,0))=0,"n/a",(INDEX(Historical!$C$7:$C$1439,MATCH(B719,Historical!$B$7:$B$1450,0))/INDEX(Historical!$D$7:$D$1439,MATCH(B719,Historical!$B$7:$B$1450,0))-1)*100)</f>
        <v>12.857142857142879</v>
      </c>
      <c r="T719" s="759">
        <f>IF(INDEX(Historical!$F$7:$F$1432,MATCH(B719,Historical!$B$7:$B$1450,0))=0,"n/a",((INDEX(Historical!$C$7:$C$1439,MATCH(B719,Historical!$B$7:$B$1450,0))/INDEX(Historical!$F$7:$F$1432,MATCH(B719,Historical!$B$7:$B$1450,0)))^(1/3)-1)*100)</f>
        <v>13.873963354624742</v>
      </c>
      <c r="U719" s="759">
        <f>IF(INDEX(Historical!$H$7:$H$1432,MATCH(B719,Historical!$B$7:$B$1450,0))=0,"n/a",((INDEX(Historical!$C$7:$C$1439,MATCH(B719,Historical!$B$7:$B$1450,0))/INDEX(Historical!$H$7:$H$1432,MATCH(B719,Historical!$B$7:$B$1450,0)))^(1/5)-1)*100)</f>
        <v>11.666560374919888</v>
      </c>
      <c r="V719" s="759" t="str">
        <f>IF(INDEX(Historical!$O$7:$O$1432,MATCH(B719,Historical!$B$7:$B$1450,0))=0,"n/a",((INDEX(Historical!$C$7:$C$1439,MATCH(B719,Historical!$B$7:$B$1450,0))/INDEX(Historical!$O$7:$O$1432,MATCH(B719,Historical!$B$7:$B$1450,0)))^(1/10)-1)*100)</f>
        <v>n/a</v>
      </c>
      <c r="W719" s="827" t="str">
        <f>IF(OR(U719&lt;=0,U719="n/a",V719&lt;=0,V719="n/a"),"n/a",U719/V719)</f>
        <v>n/a</v>
      </c>
      <c r="X719" s="828">
        <f>IF(OR(AJ719&lt;=0,AJ719="n/a",U719&lt;=0,U719="n/a"),"n/a",U719/AJ719)</f>
        <v>0.52082858816606636</v>
      </c>
      <c r="Y719" s="1016"/>
      <c r="Z719" s="820">
        <f>IF(OR(AC719&lt;0.01,AC719="n/a"),"n/a",M719/AC719*100)</f>
        <v>102.49999999999999</v>
      </c>
      <c r="AA719" s="830">
        <f>IF(OR(AC719&lt;0.01,AC719="n/a"),"n/a",I719/AC719)</f>
        <v>16.509374999999999</v>
      </c>
      <c r="AB719" s="822">
        <v>12</v>
      </c>
      <c r="AC719" s="831">
        <v>3.2</v>
      </c>
      <c r="AD719" s="831">
        <v>2.62</v>
      </c>
      <c r="AE719" s="831">
        <v>2.91</v>
      </c>
      <c r="AF719" s="840" t="s">
        <v>137</v>
      </c>
      <c r="AG719" s="848">
        <v>-41</v>
      </c>
      <c r="AH719" s="831">
        <v>51.1</v>
      </c>
      <c r="AI719" s="831">
        <v>7.9200000000000008</v>
      </c>
      <c r="AJ719" s="831">
        <v>22.400000000000002</v>
      </c>
      <c r="AK719" s="831">
        <v>6.3</v>
      </c>
      <c r="AL719" s="832">
        <v>4350</v>
      </c>
      <c r="AM719" s="833">
        <v>4.9000000000000004</v>
      </c>
      <c r="AN719" s="840" t="s">
        <v>137</v>
      </c>
      <c r="AO719" s="834">
        <f>IF(U719="n/a","n/a",IF(AA719&lt;0,"n/a",IF(AA719="n/a","n/a",J719+U719-AA719)))</f>
        <v>1.3657789770398949</v>
      </c>
      <c r="AP719" s="835">
        <f>IF(U719="n/a","n/a",J719+U719)</f>
        <v>17.875153977039894</v>
      </c>
      <c r="AQ719" s="836" t="str">
        <f>IF(OR(AC719&lt;0.01,AF719="n/a"),"n/a",(I719/SQRT(22.5*AC719*(I719/AF719))-1)*100)</f>
        <v>n/a</v>
      </c>
      <c r="AR719" s="703">
        <f>INDEX(Historical!$C$7:$C$1439,MATCH(B719,Historical!$B$7:$B$1450,0))*IF(AH719="n/a",1.03,IF(AH719&lt;0,1.01,IF(AH719&gt;10,1.1,(1+AH719/100))))</f>
        <v>3.4760000000000004</v>
      </c>
      <c r="AS719" s="830">
        <f>IF($AI719="n/a",1.03*AR719,IF($AI719&lt;0,1.01*AR719,IF($AI719&gt;10,1.1*AR719,(1+$AI719/100)*AR719)))</f>
        <v>3.7512992000000001</v>
      </c>
      <c r="AT719" s="830">
        <f>IF($AK719="n/a",1.03*AS719,IF($AK719&lt;0,1.01*AS719,IF($AK719&gt;10,1.1*AS719,(1+$AK719/100)*AS719)))</f>
        <v>3.9876310496</v>
      </c>
      <c r="AU719" s="830">
        <f>IF($AK719="n/a",1.03*AT719,IF($AK719&lt;0,1.01*AT719,IF($AK719&gt;10,1.1*AT719,(1+$AK719/100)*AT719)))</f>
        <v>4.2388518057248001</v>
      </c>
      <c r="AV719" s="830">
        <f>IF($AK719="n/a",1.03*AU719,IF($AK719&lt;0,1.01*AU719,IF($AK719&gt;10,1.1*AU719,(1+$AK719/100)*AU719)))</f>
        <v>4.5058994694854624</v>
      </c>
      <c r="AW719" s="820">
        <f>SUM(AR719:AV719)</f>
        <v>19.959681524810264</v>
      </c>
      <c r="AX719" s="837">
        <f>AW719/I719*100</f>
        <v>37.780960675393274</v>
      </c>
      <c r="AY719" s="1018">
        <v>1.03</v>
      </c>
      <c r="AZ719" s="833">
        <v>13.170000000000002</v>
      </c>
      <c r="BA719" s="833">
        <v>-27.02</v>
      </c>
      <c r="BB719" s="833">
        <v>2.11</v>
      </c>
      <c r="BC719" s="833">
        <v>-4.29</v>
      </c>
      <c r="BD719" s="985"/>
      <c r="BE719" s="666">
        <v>2010</v>
      </c>
      <c r="BF719" s="971">
        <f>IF(BE719&gt;2008,0,IF(BE719&gt;2001,1,IF(BE719&gt;1990,2,IF(BE719&gt;1980,3,IF(BE719&gt;1973,4,IF(BE719&gt;1970,5,IF(BE719&gt;1960,6,IF(BE719&gt;1958,7,IF(BE719&gt;1953,8,9)))))))))</f>
        <v>0</v>
      </c>
      <c r="BG719" s="892">
        <v>10.100000000000001</v>
      </c>
    </row>
    <row r="720" spans="1:60" ht="11.25" customHeight="1" x14ac:dyDescent="0.2">
      <c r="A720" s="936" t="s">
        <v>792</v>
      </c>
      <c r="B720" s="948" t="s">
        <v>793</v>
      </c>
      <c r="C720" s="1013" t="s">
        <v>131</v>
      </c>
      <c r="D720" s="1013" t="s">
        <v>4366</v>
      </c>
      <c r="E720" s="792">
        <v>20</v>
      </c>
      <c r="F720" s="1227">
        <v>166</v>
      </c>
      <c r="G720" s="1227" t="s">
        <v>37</v>
      </c>
      <c r="H720" s="1227" t="s">
        <v>37</v>
      </c>
      <c r="I720" s="947">
        <v>34.049999999999997</v>
      </c>
      <c r="J720" s="703">
        <f>(M720/I720)*100</f>
        <v>3.3773861967694567</v>
      </c>
      <c r="K720" s="957">
        <v>0.28749999999999998</v>
      </c>
      <c r="L720" s="960">
        <v>4</v>
      </c>
      <c r="M720" s="694">
        <f>K720*L720</f>
        <v>1.1499999999999999</v>
      </c>
      <c r="N720" s="943" t="s">
        <v>196</v>
      </c>
      <c r="O720" s="796">
        <v>0.28000000000000003</v>
      </c>
      <c r="P720" s="934">
        <v>43441</v>
      </c>
      <c r="Q720" s="934">
        <v>43461</v>
      </c>
      <c r="R720" s="694">
        <f>(K720-O720)/O720*100</f>
        <v>2.6785714285714106</v>
      </c>
      <c r="S720" s="759">
        <f>IF(INDEX(Historical!$D$7:$D$1439,MATCH(B720,Historical!$B$7:$B$1450,0))=0,"n/a",(INDEX(Historical!$C$7:$C$1439,MATCH(B720,Historical!$B$7:$B$1450,0))/INDEX(Historical!$D$7:$D$1439,MATCH(B720,Historical!$B$7:$B$1450,0))-1)*100)</f>
        <v>2.7334851936218429</v>
      </c>
      <c r="T720" s="759">
        <f>IF(INDEX(Historical!$F$7:$F$1432,MATCH(B720,Historical!$B$7:$B$1450,0))=0,"n/a",((INDEX(Historical!$C$7:$C$1439,MATCH(B720,Historical!$B$7:$B$1450,0))/INDEX(Historical!$F$7:$F$1432,MATCH(B720,Historical!$B$7:$B$1450,0)))^(1/3)-1)*100)</f>
        <v>3.9082816633449369</v>
      </c>
      <c r="U720" s="759">
        <f>IF(INDEX(Historical!$H$7:$H$1432,MATCH(B720,Historical!$B$7:$B$1450,0))=0,"n/a",((INDEX(Historical!$C$7:$C$1439,MATCH(B720,Historical!$B$7:$B$1450,0))/INDEX(Historical!$H$7:$H$1432,MATCH(B720,Historical!$B$7:$B$1450,0)))^(1/5)-1)*100)</f>
        <v>4.6103868739079124</v>
      </c>
      <c r="V720" s="759">
        <f>IF(INDEX(Historical!$O$7:$O$1432,MATCH(B720,Historical!$B$7:$B$1450,0))=0,"n/a",((INDEX(Historical!$C$7:$C$1439,MATCH(B720,Historical!$B$7:$B$1450,0))/INDEX(Historical!$O$7:$O$1432,MATCH(B720,Historical!$B$7:$B$1450,0)))^(1/10)-1)*100)</f>
        <v>7.6396505269889392</v>
      </c>
      <c r="W720" s="760">
        <f>IF(OR(U720&lt;=0,U720="n/a",V720&lt;=0,V720="n/a"),"n/a",U720/V720)</f>
        <v>0.60348138407910024</v>
      </c>
      <c r="X720" s="761" t="str">
        <f>IF(OR(AJ720&lt;=0,AJ720="n/a",U720&lt;=0,U720="n/a"),"n/a",U720/AJ720)</f>
        <v>n/a</v>
      </c>
      <c r="Y720" s="717"/>
      <c r="Z720" s="703" t="str">
        <f>IF(OR(AC720&lt;0.01,AC720="n/a"),"n/a",M720/AC720*100)</f>
        <v>n/a</v>
      </c>
      <c r="AA720" s="959" t="str">
        <f>IF(OR(AC720&lt;0.01,AC720="n/a"),"n/a",I720/AC720)</f>
        <v>n/a</v>
      </c>
      <c r="AB720" s="960">
        <v>12</v>
      </c>
      <c r="AC720" s="938">
        <v>-0.19</v>
      </c>
      <c r="AD720" s="938" t="s">
        <v>137</v>
      </c>
      <c r="AE720" s="938">
        <v>1.75</v>
      </c>
      <c r="AF720" s="938">
        <v>2.04</v>
      </c>
      <c r="AG720" s="938">
        <v>-0.6</v>
      </c>
      <c r="AH720" s="940">
        <v>199.70000000000002</v>
      </c>
      <c r="AI720" s="940">
        <v>45.81</v>
      </c>
      <c r="AJ720" s="938">
        <v>-30.3</v>
      </c>
      <c r="AK720" s="938">
        <v>5.5</v>
      </c>
      <c r="AL720" s="951">
        <v>3070</v>
      </c>
      <c r="AM720" s="945">
        <v>0.2</v>
      </c>
      <c r="AN720" s="938">
        <v>1.85</v>
      </c>
      <c r="AO720" s="802" t="str">
        <f>IF(U720="n/a","n/a",IF(AA720&lt;0,"n/a",IF(AA720="n/a","n/a",J720+U720-AA720)))</f>
        <v>n/a</v>
      </c>
      <c r="AP720" s="803">
        <f>IF(U720="n/a","n/a",J720+U720)</f>
        <v>7.9877730706773686</v>
      </c>
      <c r="AQ720" s="961" t="str">
        <f>IF(OR(AC720&lt;0.01,AF720="n/a"),"n/a",(I720/SQRT(22.5*AC720*(I720/AF720))-1)*100)</f>
        <v>n/a</v>
      </c>
      <c r="AR720" s="703">
        <f>INDEX(Historical!$C$7:$C$1439,MATCH(B720,Historical!$B$7:$B$1450,0))*IF(AH720="n/a",1.03,IF(AH720&lt;0,1.01,IF(AH720&gt;10,1.1,(1+AH720/100))))</f>
        <v>1.2402500000000001</v>
      </c>
      <c r="AS720" s="959">
        <f>IF($AI720="n/a",1.03*AR720,IF($AI720&lt;0,1.01*AR720,IF($AI720&gt;10,1.1*AR720,(1+$AI720/100)*AR720)))</f>
        <v>1.3642750000000001</v>
      </c>
      <c r="AT720" s="959">
        <f>IF($AK720="n/a",1.03*AS720,IF($AK720&lt;0,1.01*AS720,IF($AK720&gt;10,1.1*AS720,(1+$AK720/100)*AS720)))</f>
        <v>1.439310125</v>
      </c>
      <c r="AU720" s="959">
        <f>IF($AK720="n/a",1.03*AT720,IF($AK720&lt;0,1.01*AT720,IF($AK720&gt;10,1.1*AT720,(1+$AK720/100)*AT720)))</f>
        <v>1.518472181875</v>
      </c>
      <c r="AV720" s="959">
        <f>IF($AK720="n/a",1.03*AU720,IF($AK720&lt;0,1.01*AU720,IF($AK720&gt;10,1.1*AU720,(1+$AK720/100)*AU720)))</f>
        <v>1.6019881518781249</v>
      </c>
      <c r="AW720" s="703">
        <f>SUM(AR720:AV720)</f>
        <v>7.1642954587531253</v>
      </c>
      <c r="AX720" s="810">
        <f>AW720/I720*100</f>
        <v>21.040515297366007</v>
      </c>
      <c r="AY720" s="1017">
        <v>0.73</v>
      </c>
      <c r="AZ720" s="945">
        <v>30.659999999999997</v>
      </c>
      <c r="BA720" s="945">
        <v>-7.2700000000000005</v>
      </c>
      <c r="BB720" s="945">
        <v>2.92</v>
      </c>
      <c r="BC720" s="945">
        <v>8.1199999999999992</v>
      </c>
      <c r="BE720" s="666">
        <v>2000</v>
      </c>
      <c r="BF720" s="971">
        <f>IF(BE720&gt;2008,0,IF(BE720&gt;2001,1,IF(BE720&gt;1990,2,IF(BE720&gt;1980,3,IF(BE720&gt;1973,4,IF(BE720&gt;1970,5,IF(BE720&gt;1960,6,IF(BE720&gt;1958,7,IF(BE720&gt;1953,8,9)))))))))</f>
        <v>2</v>
      </c>
      <c r="BG720" s="955">
        <v>-0.1</v>
      </c>
      <c r="BH720" s="937"/>
    </row>
    <row r="721" spans="1:60" ht="11.25" customHeight="1" x14ac:dyDescent="0.2">
      <c r="A721" s="936" t="s">
        <v>641</v>
      </c>
      <c r="B721" s="948" t="s">
        <v>642</v>
      </c>
      <c r="C721" s="1013" t="s">
        <v>128</v>
      </c>
      <c r="D721" s="1013" t="s">
        <v>4353</v>
      </c>
      <c r="E721" s="792">
        <v>22</v>
      </c>
      <c r="F721" s="1227">
        <v>156</v>
      </c>
      <c r="G721" s="1204" t="s">
        <v>37</v>
      </c>
      <c r="H721" s="1204" t="s">
        <v>115</v>
      </c>
      <c r="I721" s="947">
        <v>111.19</v>
      </c>
      <c r="J721" s="703">
        <f>(M721/I721)*100</f>
        <v>3.1657523158557423</v>
      </c>
      <c r="K721" s="957">
        <v>0.88</v>
      </c>
      <c r="L721" s="960">
        <v>4</v>
      </c>
      <c r="M721" s="694">
        <f>K721*L721</f>
        <v>3.52</v>
      </c>
      <c r="N721" s="943" t="s">
        <v>119</v>
      </c>
      <c r="O721" s="796">
        <v>0.85</v>
      </c>
      <c r="P721" s="934">
        <v>43692</v>
      </c>
      <c r="Q721" s="934">
        <v>43711</v>
      </c>
      <c r="R721" s="694">
        <f>(K721-O721)/O721*100</f>
        <v>3.5294117647058858</v>
      </c>
      <c r="S721" s="759">
        <f>IF(INDEX(Historical!$D$7:$D$1439,MATCH(B721,Historical!$B$7:$B$1450,0))=0,"n/a",(INDEX(Historical!$C$7:$C$1439,MATCH(B721,Historical!$B$7:$B$1450,0))/INDEX(Historical!$D$7:$D$1439,MATCH(B721,Historical!$B$7:$B$1450,0))-1)*100)</f>
        <v>6.5359477124182996</v>
      </c>
      <c r="T721" s="759">
        <f>IF(INDEX(Historical!$F$7:$F$1432,MATCH(B721,Historical!$B$7:$B$1450,0))=0,"n/a",((INDEX(Historical!$C$7:$C$1439,MATCH(B721,Historical!$B$7:$B$1450,0))/INDEX(Historical!$F$7:$F$1432,MATCH(B721,Historical!$B$7:$B$1450,0)))^(1/3)-1)*100)</f>
        <v>7.5570221124002579</v>
      </c>
      <c r="U721" s="759">
        <f>IF(INDEX(Historical!$H$7:$H$1432,MATCH(B721,Historical!$B$7:$B$1450,0))=0,"n/a",((INDEX(Historical!$C$7:$C$1439,MATCH(B721,Historical!$B$7:$B$1450,0))/INDEX(Historical!$H$7:$H$1432,MATCH(B721,Historical!$B$7:$B$1450,0)))^(1/5)-1)*100)</f>
        <v>8.182990844871064</v>
      </c>
      <c r="V721" s="759">
        <f>IF(INDEX(Historical!$O$7:$O$1432,MATCH(B721,Historical!$B$7:$B$1450,0))=0,"n/a",((INDEX(Historical!$C$7:$C$1439,MATCH(B721,Historical!$B$7:$B$1450,0))/INDEX(Historical!$O$7:$O$1432,MATCH(B721,Historical!$B$7:$B$1450,0)))^(1/10)-1)*100)</f>
        <v>9.9726538398028808</v>
      </c>
      <c r="W721" s="760">
        <f>IF(OR(U721&lt;=0,U721="n/a",V721&lt;=0,V721="n/a"),"n/a",U721/V721)</f>
        <v>0.82054295439505687</v>
      </c>
      <c r="X721" s="761" t="str">
        <f>IF(OR(AJ721&lt;=0,AJ721="n/a",U721&lt;=0,U721="n/a"),"n/a",U721/AJ721)</f>
        <v>n/a</v>
      </c>
      <c r="Y721" s="949"/>
      <c r="Z721" s="703">
        <f>IF(OR(AC721&lt;0.01,AC721="n/a"),"n/a",M721/AC721*100)</f>
        <v>77.70419426048565</v>
      </c>
      <c r="AA721" s="959">
        <f>IF(OR(AC721&lt;0.01,AC721="n/a"),"n/a",I721/AC721)</f>
        <v>24.545253863134658</v>
      </c>
      <c r="AB721" s="960">
        <v>4</v>
      </c>
      <c r="AC721" s="938">
        <v>4.53</v>
      </c>
      <c r="AD721" s="938">
        <v>5.44</v>
      </c>
      <c r="AE721" s="938">
        <v>1.63</v>
      </c>
      <c r="AF721" s="938">
        <v>1.61</v>
      </c>
      <c r="AG721" s="938">
        <v>6.4</v>
      </c>
      <c r="AH721" s="938">
        <v>-9.7000000000000011</v>
      </c>
      <c r="AI721" s="938">
        <v>3.62</v>
      </c>
      <c r="AJ721" s="938">
        <v>-3.5000000000000004</v>
      </c>
      <c r="AK721" s="938">
        <v>4.5900000000000007</v>
      </c>
      <c r="AL721" s="951">
        <v>12760</v>
      </c>
      <c r="AM721" s="945">
        <v>0.8</v>
      </c>
      <c r="AN721" s="938">
        <v>0.74</v>
      </c>
      <c r="AO721" s="802">
        <f>IF(U721="n/a","n/a",IF(AA721&lt;0,"n/a",IF(AA721="n/a","n/a",J721+U721-AA721)))</f>
        <v>-13.196510702407851</v>
      </c>
      <c r="AP721" s="803">
        <f>IF(U721="n/a","n/a",J721+U721)</f>
        <v>11.348743160726807</v>
      </c>
      <c r="AQ721" s="961">
        <f>IF(OR(AC721&lt;0.01,AF721="n/a"),"n/a",(I721/SQRT(22.5*AC721*(I721/AF721))-1)*100)</f>
        <v>32.527328367727492</v>
      </c>
      <c r="AR721" s="703">
        <f>INDEX(Historical!$C$7:$C$1439,MATCH(B721,Historical!$B$7:$B$1450,0))*IF(AH721="n/a",1.03,IF(AH721&lt;0,1.01,IF(AH721&gt;10,1.1,(1+AH721/100))))</f>
        <v>3.2925999999999997</v>
      </c>
      <c r="AS721" s="959">
        <f>IF($AI721="n/a",1.03*AR721,IF($AI721&lt;0,1.01*AR721,IF($AI721&gt;10,1.1*AR721,(1+$AI721/100)*AR721)))</f>
        <v>3.4117921199999999</v>
      </c>
      <c r="AT721" s="959">
        <f>IF($AK721="n/a",1.03*AS721,IF($AK721&lt;0,1.01*AS721,IF($AK721&gt;10,1.1*AS721,(1+$AK721/100)*AS721)))</f>
        <v>3.568393378308</v>
      </c>
      <c r="AU721" s="959">
        <f>IF($AK721="n/a",1.03*AT721,IF($AK721&lt;0,1.01*AT721,IF($AK721&gt;10,1.1*AT721,(1+$AK721/100)*AT721)))</f>
        <v>3.7321826343723372</v>
      </c>
      <c r="AV721" s="959">
        <f>IF($AK721="n/a",1.03*AU721,IF($AK721&lt;0,1.01*AU721,IF($AK721&gt;10,1.1*AU721,(1+$AK721/100)*AU721)))</f>
        <v>3.9034898172900276</v>
      </c>
      <c r="AW721" s="703">
        <f>SUM(AR721:AV721)</f>
        <v>17.908457949970366</v>
      </c>
      <c r="AX721" s="810">
        <f>AW721/I721*100</f>
        <v>16.106176769467005</v>
      </c>
      <c r="AY721" s="1017">
        <v>0.42</v>
      </c>
      <c r="AZ721" s="945">
        <v>21.759999999999998</v>
      </c>
      <c r="BA721" s="945">
        <v>-13.420000000000002</v>
      </c>
      <c r="BB721" s="945">
        <v>-7.08</v>
      </c>
      <c r="BC721" s="945">
        <v>-0.06</v>
      </c>
      <c r="BE721" s="666">
        <v>1998</v>
      </c>
      <c r="BF721" s="971">
        <f>IF(BE721&gt;2008,0,IF(BE721&gt;2001,1,IF(BE721&gt;1990,2,IF(BE721&gt;1980,3,IF(BE721&gt;1973,4,IF(BE721&gt;1970,5,IF(BE721&gt;1960,6,IF(BE721&gt;1958,7,IF(BE721&gt;1953,8,9)))))))))</f>
        <v>2</v>
      </c>
      <c r="BG721" s="955">
        <v>3</v>
      </c>
      <c r="BH721" s="937"/>
    </row>
    <row r="722" spans="1:60" ht="11.25" customHeight="1" x14ac:dyDescent="0.2">
      <c r="A722" s="936" t="s">
        <v>338</v>
      </c>
      <c r="B722" s="948" t="s">
        <v>339</v>
      </c>
      <c r="C722" s="1013" t="s">
        <v>131</v>
      </c>
      <c r="D722" s="1013" t="s">
        <v>4367</v>
      </c>
      <c r="E722" s="792">
        <v>52</v>
      </c>
      <c r="F722" s="1227">
        <v>21</v>
      </c>
      <c r="G722" s="1227" t="s">
        <v>37</v>
      </c>
      <c r="H722" s="1227" t="s">
        <v>37</v>
      </c>
      <c r="I722" s="938">
        <v>64.89</v>
      </c>
      <c r="J722" s="703">
        <f>(M722/I722)*100</f>
        <v>1.8492834026814609</v>
      </c>
      <c r="K722" s="950">
        <v>0.3</v>
      </c>
      <c r="L722" s="960">
        <v>4</v>
      </c>
      <c r="M722" s="694">
        <f>K722*L722</f>
        <v>1.2</v>
      </c>
      <c r="N722" s="943" t="s">
        <v>119</v>
      </c>
      <c r="O722" s="795">
        <v>0.28000000000000003</v>
      </c>
      <c r="P722" s="934">
        <v>43504</v>
      </c>
      <c r="Q722" s="934">
        <v>43525</v>
      </c>
      <c r="R722" s="694">
        <f>(K722-O722)/O722*100</f>
        <v>7.1428571428571281</v>
      </c>
      <c r="S722" s="759">
        <f>IF(INDEX(Historical!$D$7:$D$1439,MATCH(B722,Historical!$B$7:$B$1450,0))=0,"n/a",(INDEX(Historical!$C$7:$C$1439,MATCH(B722,Historical!$B$7:$B$1450,0))/INDEX(Historical!$D$7:$D$1439,MATCH(B722,Historical!$B$7:$B$1450,0))-1)*100)</f>
        <v>28.735632183908066</v>
      </c>
      <c r="T722" s="759">
        <f>IF(INDEX(Historical!$F$7:$F$1432,MATCH(B722,Historical!$B$7:$B$1450,0))=0,"n/a",((INDEX(Historical!$C$7:$C$1439,MATCH(B722,Historical!$B$7:$B$1450,0))/INDEX(Historical!$F$7:$F$1432,MATCH(B722,Historical!$B$7:$B$1450,0)))^(1/3)-1)*100)</f>
        <v>12.816980888230489</v>
      </c>
      <c r="U722" s="759">
        <f>IF(INDEX(Historical!$H$7:$H$1432,MATCH(B722,Historical!$B$7:$B$1450,0))=0,"n/a",((INDEX(Historical!$C$7:$C$1439,MATCH(B722,Historical!$B$7:$B$1450,0))/INDEX(Historical!$H$7:$H$1432,MATCH(B722,Historical!$B$7:$B$1450,0)))^(1/5)-1)*100)</f>
        <v>8.9379083788233551</v>
      </c>
      <c r="V722" s="759">
        <f>IF(INDEX(Historical!$O$7:$O$1432,MATCH(B722,Historical!$B$7:$B$1450,0))=0,"n/a",((INDEX(Historical!$C$7:$C$1439,MATCH(B722,Historical!$B$7:$B$1450,0))/INDEX(Historical!$O$7:$O$1432,MATCH(B722,Historical!$B$7:$B$1450,0)))^(1/10)-1)*100)</f>
        <v>5.6898339384503061</v>
      </c>
      <c r="W722" s="760">
        <f>IF(OR(U722&lt;=0,U722="n/a",V722&lt;=0,V722="n/a"),"n/a",U722/V722)</f>
        <v>1.5708557535262093</v>
      </c>
      <c r="X722" s="761">
        <f>IF(OR(AJ722&lt;=0,AJ722="n/a",U722&lt;=0,U722="n/a"),"n/a",U722/AJ722)</f>
        <v>0.88494142364587658</v>
      </c>
      <c r="Y722" s="726"/>
      <c r="Z722" s="703">
        <f>IF(OR(AC722&lt;0.01,AC722="n/a"),"n/a",M722/AC722*100)</f>
        <v>65.934065934065927</v>
      </c>
      <c r="AA722" s="959">
        <f>IF(OR(AC722&lt;0.01,AC722="n/a"),"n/a",I722/AC722)</f>
        <v>35.653846153846153</v>
      </c>
      <c r="AB722" s="960">
        <v>12</v>
      </c>
      <c r="AC722" s="938">
        <v>1.82</v>
      </c>
      <c r="AD722" s="938">
        <v>2.54</v>
      </c>
      <c r="AE722" s="938">
        <v>4.55</v>
      </c>
      <c r="AF722" s="938">
        <v>2.08</v>
      </c>
      <c r="AG722" s="938">
        <v>5.7</v>
      </c>
      <c r="AH722" s="938">
        <v>-33.900000000000006</v>
      </c>
      <c r="AI722" s="938">
        <v>18.88</v>
      </c>
      <c r="AJ722" s="938">
        <v>10.100000000000001</v>
      </c>
      <c r="AK722" s="938">
        <v>14.000000000000002</v>
      </c>
      <c r="AL722" s="951">
        <v>1840</v>
      </c>
      <c r="AM722" s="945">
        <v>0.70000000000000007</v>
      </c>
      <c r="AN722" s="938">
        <v>0.61</v>
      </c>
      <c r="AO722" s="802">
        <f>IF(U722="n/a","n/a",IF(AA722&lt;0,"n/a",IF(AA722="n/a","n/a",J722+U722-AA722)))</f>
        <v>-24.866654372341337</v>
      </c>
      <c r="AP722" s="803">
        <f>IF(U722="n/a","n/a",J722+U722)</f>
        <v>10.787191781504816</v>
      </c>
      <c r="AQ722" s="961">
        <f>IF(OR(AC722&lt;0.01,AF722="n/a"),"n/a",(I722/SQRT(22.5*AC722*(I722/AF722))-1)*100)</f>
        <v>81.548891486563477</v>
      </c>
      <c r="AR722" s="703">
        <f>INDEX(Historical!$C$7:$C$1439,MATCH(B722,Historical!$B$7:$B$1450,0))*IF(AH722="n/a",1.03,IF(AH722&lt;0,1.01,IF(AH722&gt;10,1.1,(1+AH722/100))))</f>
        <v>1.1312000000000002</v>
      </c>
      <c r="AS722" s="959">
        <f>IF($AI722="n/a",1.03*AR722,IF($AI722&lt;0,1.01*AR722,IF($AI722&gt;10,1.1*AR722,(1+$AI722/100)*AR722)))</f>
        <v>1.2443200000000003</v>
      </c>
      <c r="AT722" s="959">
        <f>IF($AK722="n/a",1.03*AS722,IF($AK722&lt;0,1.01*AS722,IF($AK722&gt;10,1.1*AS722,(1+$AK722/100)*AS722)))</f>
        <v>1.3687520000000004</v>
      </c>
      <c r="AU722" s="959">
        <f>IF($AK722="n/a",1.03*AT722,IF($AK722&lt;0,1.01*AT722,IF($AK722&gt;10,1.1*AT722,(1+$AK722/100)*AT722)))</f>
        <v>1.5056272000000006</v>
      </c>
      <c r="AV722" s="959">
        <f>IF($AK722="n/a",1.03*AU722,IF($AK722&lt;0,1.01*AU722,IF($AK722&gt;10,1.1*AU722,(1+$AK722/100)*AU722)))</f>
        <v>1.6561899200000008</v>
      </c>
      <c r="AW722" s="703">
        <f>SUM(AR722:AV722)</f>
        <v>6.9060891200000025</v>
      </c>
      <c r="AX722" s="810">
        <f>AW722/I722*100</f>
        <v>10.64276332254585</v>
      </c>
      <c r="AY722" s="1017">
        <v>0.05</v>
      </c>
      <c r="AZ722" s="945">
        <v>25.22</v>
      </c>
      <c r="BA722" s="945">
        <v>-4.5</v>
      </c>
      <c r="BB722" s="945">
        <v>3.6900000000000004</v>
      </c>
      <c r="BC722" s="945">
        <v>6.99</v>
      </c>
      <c r="BE722" s="666">
        <v>1968</v>
      </c>
      <c r="BF722" s="971">
        <f>IF(BE722&gt;2008,0,IF(BE722&gt;2001,1,IF(BE722&gt;1990,2,IF(BE722&gt;1980,3,IF(BE722&gt;1973,4,IF(BE722&gt;1970,5,IF(BE722&gt;1960,6,IF(BE722&gt;1958,7,IF(BE722&gt;1953,8,9)))))))))</f>
        <v>6</v>
      </c>
      <c r="BG722" s="955">
        <v>2.1999999999999997</v>
      </c>
      <c r="BH722" s="937"/>
    </row>
    <row r="723" spans="1:60" ht="11.25" customHeight="1" x14ac:dyDescent="0.2">
      <c r="A723" s="936" t="s">
        <v>809</v>
      </c>
      <c r="B723" s="948" t="s">
        <v>810</v>
      </c>
      <c r="C723" s="1013" t="s">
        <v>4345</v>
      </c>
      <c r="D723" s="1013" t="s">
        <v>4346</v>
      </c>
      <c r="E723" s="792">
        <v>26</v>
      </c>
      <c r="F723" s="1227">
        <v>116</v>
      </c>
      <c r="G723" s="1227" t="s">
        <v>37</v>
      </c>
      <c r="H723" s="1227" t="s">
        <v>37</v>
      </c>
      <c r="I723" s="938">
        <v>15.88</v>
      </c>
      <c r="J723" s="703">
        <f>(M723/I723)*100</f>
        <v>8.9420654911838788</v>
      </c>
      <c r="K723" s="957">
        <v>0.35499999999999998</v>
      </c>
      <c r="L723" s="960">
        <v>4</v>
      </c>
      <c r="M723" s="694">
        <f>K723*L723</f>
        <v>1.42</v>
      </c>
      <c r="N723" s="943" t="s">
        <v>107</v>
      </c>
      <c r="O723" s="796">
        <v>0.35</v>
      </c>
      <c r="P723" s="934">
        <v>43584</v>
      </c>
      <c r="Q723" s="934">
        <v>43600</v>
      </c>
      <c r="R723" s="694">
        <f>(K723-O723)/O723*100</f>
        <v>1.4285714285714299</v>
      </c>
      <c r="S723" s="759">
        <f>IF(INDEX(Historical!$D$7:$D$1439,MATCH(B723,Historical!$B$7:$B$1450,0))=0,"n/a",(INDEX(Historical!$C$7:$C$1439,MATCH(B723,Historical!$B$7:$B$1450,0))/INDEX(Historical!$D$7:$D$1439,MATCH(B723,Historical!$B$7:$B$1450,0))-1)*100)</f>
        <v>2.9574861367837268</v>
      </c>
      <c r="T723" s="759">
        <f>IF(INDEX(Historical!$F$7:$F$1432,MATCH(B723,Historical!$B$7:$B$1450,0))=0,"n/a",((INDEX(Historical!$C$7:$C$1439,MATCH(B723,Historical!$B$7:$B$1450,0))/INDEX(Historical!$F$7:$F$1432,MATCH(B723,Historical!$B$7:$B$1450,0)))^(1/3)-1)*100)</f>
        <v>8.3412133001648172</v>
      </c>
      <c r="U723" s="759">
        <f>IF(INDEX(Historical!$H$7:$H$1432,MATCH(B723,Historical!$B$7:$B$1450,0))=0,"n/a",((INDEX(Historical!$C$7:$C$1439,MATCH(B723,Historical!$B$7:$B$1450,0))/INDEX(Historical!$H$7:$H$1432,MATCH(B723,Historical!$B$7:$B$1450,0)))^(1/5)-1)*100)</f>
        <v>9.4889741340311815</v>
      </c>
      <c r="V723" s="759">
        <f>IF(INDEX(Historical!$O$7:$O$1432,MATCH(B723,Historical!$B$7:$B$1450,0))=0,"n/a",((INDEX(Historical!$C$7:$C$1439,MATCH(B723,Historical!$B$7:$B$1450,0))/INDEX(Historical!$O$7:$O$1432,MATCH(B723,Historical!$B$7:$B$1450,0)))^(1/10)-1)*100)</f>
        <v>6.3832843418241803</v>
      </c>
      <c r="W723" s="760">
        <f>IF(OR(U723&lt;=0,U723="n/a",V723&lt;=0,V723="n/a"),"n/a",U723/V723)</f>
        <v>1.4865347720542672</v>
      </c>
      <c r="X723" s="761" t="str">
        <f>IF(OR(AJ723&lt;=0,AJ723="n/a",U723&lt;=0,U723="n/a"),"n/a",U723/AJ723)</f>
        <v>n/a</v>
      </c>
      <c r="Y723" s="718"/>
      <c r="Z723" s="703">
        <f>IF(OR(AC723&lt;0.01,AC723="n/a"),"n/a",M723/AC723*100)</f>
        <v>163.2183908045977</v>
      </c>
      <c r="AA723" s="959">
        <f>IF(OR(AC723&lt;0.01,AC723="n/a"),"n/a",I723/AC723)</f>
        <v>18.25287356321839</v>
      </c>
      <c r="AB723" s="960">
        <v>12</v>
      </c>
      <c r="AC723" s="938">
        <v>0.87</v>
      </c>
      <c r="AD723" s="938">
        <v>2.82</v>
      </c>
      <c r="AE723" s="938">
        <v>3.13</v>
      </c>
      <c r="AF723" s="938">
        <v>3.19</v>
      </c>
      <c r="AG723" s="938">
        <v>16.3</v>
      </c>
      <c r="AH723" s="938">
        <v>-35.6</v>
      </c>
      <c r="AI723" s="938">
        <v>-37.57</v>
      </c>
      <c r="AJ723" s="938">
        <v>-16.600000000000001</v>
      </c>
      <c r="AK723" s="938">
        <v>6.7</v>
      </c>
      <c r="AL723" s="951">
        <v>1550</v>
      </c>
      <c r="AM723" s="945">
        <v>2.2999999999999998</v>
      </c>
      <c r="AN723" s="938">
        <v>3.31</v>
      </c>
      <c r="AO723" s="802">
        <f>IF(U723="n/a","n/a",IF(AA723&lt;0,"n/a",IF(AA723="n/a","n/a",J723+U723-AA723)))</f>
        <v>0.17816606199667007</v>
      </c>
      <c r="AP723" s="803">
        <f>IF(U723="n/a","n/a",J723+U723)</f>
        <v>18.43103962521506</v>
      </c>
      <c r="AQ723" s="961">
        <f>IF(OR(AC723&lt;0.01,AF723="n/a"),"n/a",(I723/SQRT(22.5*AC723*(I723/AF723))-1)*100)</f>
        <v>60.868015834467592</v>
      </c>
      <c r="AR723" s="703">
        <f>INDEX(Historical!$C$7:$C$1439,MATCH(B723,Historical!$B$7:$B$1450,0))*IF(AH723="n/a",1.03,IF(AH723&lt;0,1.01,IF(AH723&gt;10,1.1,(1+AH723/100))))</f>
        <v>1.406425</v>
      </c>
      <c r="AS723" s="959">
        <f>IF($AI723="n/a",1.03*AR723,IF($AI723&lt;0,1.01*AR723,IF($AI723&gt;10,1.1*AR723,(1+$AI723/100)*AR723)))</f>
        <v>1.4204892500000001</v>
      </c>
      <c r="AT723" s="959">
        <f>IF($AK723="n/a",1.03*AS723,IF($AK723&lt;0,1.01*AS723,IF($AK723&gt;10,1.1*AS723,(1+$AK723/100)*AS723)))</f>
        <v>1.5156620297500001</v>
      </c>
      <c r="AU723" s="959">
        <f>IF($AK723="n/a",1.03*AT723,IF($AK723&lt;0,1.01*AT723,IF($AK723&gt;10,1.1*AT723,(1+$AK723/100)*AT723)))</f>
        <v>1.61721138574325</v>
      </c>
      <c r="AV723" s="959">
        <f>IF($AK723="n/a",1.03*AU723,IF($AK723&lt;0,1.01*AU723,IF($AK723&gt;10,1.1*AU723,(1+$AK723/100)*AU723)))</f>
        <v>1.7255645485880475</v>
      </c>
      <c r="AW723" s="703">
        <f>SUM(AR723:AV723)</f>
        <v>7.6853522140812975</v>
      </c>
      <c r="AX723" s="810">
        <f>AW723/I723*100</f>
        <v>48.396424521922526</v>
      </c>
      <c r="AY723" s="1017">
        <v>0.63</v>
      </c>
      <c r="AZ723" s="945">
        <v>2.62</v>
      </c>
      <c r="BA723" s="945">
        <v>-36.25</v>
      </c>
      <c r="BB723" s="945">
        <v>-4.12</v>
      </c>
      <c r="BC723" s="945">
        <v>-21.29</v>
      </c>
      <c r="BE723" s="666">
        <v>1994</v>
      </c>
      <c r="BF723" s="971">
        <f>IF(BE723&gt;2008,0,IF(BE723&gt;2001,1,IF(BE723&gt;1990,2,IF(BE723&gt;1980,3,IF(BE723&gt;1973,4,IF(BE723&gt;1970,5,IF(BE723&gt;1960,6,IF(BE723&gt;1958,7,IF(BE723&gt;1953,8,9)))))))))</f>
        <v>2</v>
      </c>
      <c r="BG723" s="955">
        <v>3.4000000000000004</v>
      </c>
      <c r="BH723" s="937"/>
    </row>
    <row r="724" spans="1:60" ht="11.25" customHeight="1" x14ac:dyDescent="0.2">
      <c r="A724" s="944" t="s">
        <v>1662</v>
      </c>
      <c r="B724" s="948" t="s">
        <v>1663</v>
      </c>
      <c r="C724" s="1013" t="s">
        <v>4345</v>
      </c>
      <c r="D724" s="1013" t="s">
        <v>4346</v>
      </c>
      <c r="E724" s="792">
        <v>8</v>
      </c>
      <c r="F724" s="1227">
        <v>553</v>
      </c>
      <c r="G724" s="1227" t="s">
        <v>37</v>
      </c>
      <c r="H724" s="1227" t="s">
        <v>37</v>
      </c>
      <c r="I724" s="947">
        <v>81.08</v>
      </c>
      <c r="J724" s="703">
        <f>(M724/I724)*100</f>
        <v>4.1933892451899357</v>
      </c>
      <c r="K724" s="950">
        <v>0.85</v>
      </c>
      <c r="L724" s="960">
        <v>4</v>
      </c>
      <c r="M724" s="694">
        <f>K724*L724</f>
        <v>3.4</v>
      </c>
      <c r="N724" s="943" t="s">
        <v>220</v>
      </c>
      <c r="O724" s="795">
        <v>0.8125</v>
      </c>
      <c r="P724" s="934">
        <v>43465</v>
      </c>
      <c r="Q724" s="934">
        <v>43480</v>
      </c>
      <c r="R724" s="694">
        <f>(K724-O724)/O724*100</f>
        <v>4.6153846153846132</v>
      </c>
      <c r="S724" s="759">
        <f>IF(INDEX(Historical!$D$7:$D$1439,MATCH(B724,Historical!$B$7:$B$1450,0))=0,"n/a",(INDEX(Historical!$C$7:$C$1439,MATCH(B724,Historical!$B$7:$B$1450,0))/INDEX(Historical!$D$7:$D$1439,MATCH(B724,Historical!$B$7:$B$1450,0))-1)*100)</f>
        <v>4.8387096774193505</v>
      </c>
      <c r="T724" s="759">
        <f>IF(INDEX(Historical!$F$7:$F$1432,MATCH(B724,Historical!$B$7:$B$1450,0))=0,"n/a",((INDEX(Historical!$C$7:$C$1439,MATCH(B724,Historical!$B$7:$B$1450,0))/INDEX(Historical!$F$7:$F$1432,MATCH(B724,Historical!$B$7:$B$1450,0)))^(1/3)-1)*100)</f>
        <v>10.63453285514775</v>
      </c>
      <c r="U724" s="759">
        <f>IF(INDEX(Historical!$H$7:$H$1432,MATCH(B724,Historical!$B$7:$B$1450,0))=0,"n/a",((INDEX(Historical!$C$7:$C$1439,MATCH(B724,Historical!$B$7:$B$1450,0))/INDEX(Historical!$H$7:$H$1432,MATCH(B724,Historical!$B$7:$B$1450,0)))^(1/5)-1)*100)</f>
        <v>19.746240106104928</v>
      </c>
      <c r="V724" s="759">
        <f>IF(INDEX(Historical!$O$7:$O$1432,MATCH(B724,Historical!$B$7:$B$1450,0))=0,"n/a",((INDEX(Historical!$C$7:$C$1439,MATCH(B724,Historical!$B$7:$B$1450,0))/INDEX(Historical!$O$7:$O$1432,MATCH(B724,Historical!$B$7:$B$1450,0)))^(1/10)-1)*100)</f>
        <v>0.31301430492702842</v>
      </c>
      <c r="W724" s="760">
        <f>IF(OR(U724&lt;=0,U724="n/a",V724&lt;=0,V724="n/a"),"n/a",U724/V724)</f>
        <v>63.084145980830741</v>
      </c>
      <c r="X724" s="761">
        <f>IF(OR(AJ724&lt;=0,AJ724="n/a",U724&lt;=0,U724="n/a"),"n/a",U724/AJ724)</f>
        <v>0.61900439204090674</v>
      </c>
      <c r="Y724" s="714"/>
      <c r="Z724" s="703">
        <f>IF(OR(AC724&lt;0.01,AC724="n/a"),"n/a",M724/AC724*100)</f>
        <v>127.34082397003745</v>
      </c>
      <c r="AA724" s="959">
        <f>IF(OR(AC724&lt;0.01,AC724="n/a"),"n/a",I724/AC724)</f>
        <v>30.367041198501873</v>
      </c>
      <c r="AB724" s="960">
        <v>12</v>
      </c>
      <c r="AC724" s="938">
        <v>2.67</v>
      </c>
      <c r="AD724" s="938" t="s">
        <v>137</v>
      </c>
      <c r="AE724" s="938">
        <v>5.6</v>
      </c>
      <c r="AF724" s="938">
        <v>1.23</v>
      </c>
      <c r="AG724" s="938">
        <v>4</v>
      </c>
      <c r="AH724" s="938">
        <v>205.50000000000003</v>
      </c>
      <c r="AI724" s="938">
        <v>-43.87</v>
      </c>
      <c r="AJ724" s="938">
        <v>31.900000000000002</v>
      </c>
      <c r="AK724" s="938">
        <v>-10.84</v>
      </c>
      <c r="AL724" s="951">
        <v>6960</v>
      </c>
      <c r="AM724" s="945">
        <v>0.4</v>
      </c>
      <c r="AN724" s="938">
        <v>1.06</v>
      </c>
      <c r="AO724" s="802">
        <f>IF(U724="n/a","n/a",IF(AA724&lt;0,"n/a",IF(AA724="n/a","n/a",J724+U724-AA724)))</f>
        <v>-6.4274118472070114</v>
      </c>
      <c r="AP724" s="803">
        <f>IF(U724="n/a","n/a",J724+U724)</f>
        <v>23.939629351294862</v>
      </c>
      <c r="AQ724" s="961">
        <f>IF(OR(AC724&lt;0.01,AF724="n/a"),"n/a",(I724/SQRT(22.5*AC724*(I724/AF724))-1)*100)</f>
        <v>28.843506582653824</v>
      </c>
      <c r="AR724" s="703">
        <f>INDEX(Historical!$C$7:$C$1439,MATCH(B724,Historical!$B$7:$B$1450,0))*IF(AH724="n/a",1.03,IF(AH724&lt;0,1.01,IF(AH724&gt;10,1.1,(1+AH724/100))))</f>
        <v>3.5750000000000002</v>
      </c>
      <c r="AS724" s="959">
        <f>IF($AI724="n/a",1.03*AR724,IF($AI724&lt;0,1.01*AR724,IF($AI724&gt;10,1.1*AR724,(1+$AI724/100)*AR724)))</f>
        <v>3.6107500000000003</v>
      </c>
      <c r="AT724" s="959">
        <f>IF($AK724="n/a",1.03*AS724,IF($AK724&lt;0,1.01*AS724,IF($AK724&gt;10,1.1*AS724,(1+$AK724/100)*AS724)))</f>
        <v>3.6468575000000003</v>
      </c>
      <c r="AU724" s="959">
        <f>IF($AK724="n/a",1.03*AT724,IF($AK724&lt;0,1.01*AT724,IF($AK724&gt;10,1.1*AT724,(1+$AK724/100)*AT724)))</f>
        <v>3.6833260750000005</v>
      </c>
      <c r="AV724" s="959">
        <f>IF($AK724="n/a",1.03*AU724,IF($AK724&lt;0,1.01*AU724,IF($AK724&gt;10,1.1*AU724,(1+$AK724/100)*AU724)))</f>
        <v>3.7201593357500005</v>
      </c>
      <c r="AW724" s="703">
        <f>SUM(AR724:AV724)</f>
        <v>18.236092910750003</v>
      </c>
      <c r="AX724" s="810">
        <f>AW724/I724*100</f>
        <v>22.491481143006911</v>
      </c>
      <c r="AY724" s="1017">
        <v>1.1100000000000001</v>
      </c>
      <c r="AZ724" s="945">
        <v>5.6099999999999994</v>
      </c>
      <c r="BA724" s="945">
        <v>-23.89</v>
      </c>
      <c r="BB724" s="945">
        <v>-3.63</v>
      </c>
      <c r="BC724" s="945">
        <v>-8.15</v>
      </c>
      <c r="BE724" s="666">
        <v>2012</v>
      </c>
      <c r="BF724" s="971">
        <f>IF(BE724&gt;2008,0,IF(BE724&gt;2001,1,IF(BE724&gt;1990,2,IF(BE724&gt;1980,3,IF(BE724&gt;1973,4,IF(BE724&gt;1970,5,IF(BE724&gt;1960,6,IF(BE724&gt;1958,7,IF(BE724&gt;1953,8,9)))))))))</f>
        <v>0</v>
      </c>
      <c r="BG724" s="955">
        <v>1.7000000000000002</v>
      </c>
      <c r="BH724" s="937"/>
    </row>
    <row r="725" spans="1:60" ht="11.25" customHeight="1" x14ac:dyDescent="0.2">
      <c r="A725" s="944" t="s">
        <v>790</v>
      </c>
      <c r="B725" s="948" t="s">
        <v>791</v>
      </c>
      <c r="C725" s="1013" t="s">
        <v>123</v>
      </c>
      <c r="D725" s="1013" t="s">
        <v>4368</v>
      </c>
      <c r="E725" s="792">
        <v>16</v>
      </c>
      <c r="F725" s="1227">
        <v>230</v>
      </c>
      <c r="G725" s="1168" t="s">
        <v>106</v>
      </c>
      <c r="H725" s="1168" t="s">
        <v>106</v>
      </c>
      <c r="I725" s="947">
        <v>30.06</v>
      </c>
      <c r="J725" s="703">
        <f>(M725/I725)*100</f>
        <v>1.4637391882900865</v>
      </c>
      <c r="K725" s="950">
        <v>0.11</v>
      </c>
      <c r="L725" s="960">
        <v>4</v>
      </c>
      <c r="M725" s="694">
        <f>K725*L725</f>
        <v>0.44</v>
      </c>
      <c r="N725" s="943" t="s">
        <v>320</v>
      </c>
      <c r="O725" s="795">
        <v>0.1</v>
      </c>
      <c r="P725" s="934">
        <v>43539</v>
      </c>
      <c r="Q725" s="934">
        <v>43553</v>
      </c>
      <c r="R725" s="694">
        <f>(K725-O725)/O725*100</f>
        <v>9.9999999999999947</v>
      </c>
      <c r="S725" s="759">
        <f>IF(INDEX(Historical!$D$7:$D$1439,MATCH(B725,Historical!$B$7:$B$1450,0))=0,"n/a",(INDEX(Historical!$C$7:$C$1439,MATCH(B725,Historical!$B$7:$B$1450,0))/INDEX(Historical!$D$7:$D$1439,MATCH(B725,Historical!$B$7:$B$1450,0))-1)*100)</f>
        <v>11.111111111111116</v>
      </c>
      <c r="T725" s="759">
        <f>IF(INDEX(Historical!$F$7:$F$1432,MATCH(B725,Historical!$B$7:$B$1450,0))=0,"n/a",((INDEX(Historical!$C$7:$C$1439,MATCH(B725,Historical!$B$7:$B$1450,0))/INDEX(Historical!$F$7:$F$1432,MATCH(B725,Historical!$B$7:$B$1450,0)))^(1/3)-1)*100)</f>
        <v>7.7217345015941907</v>
      </c>
      <c r="U725" s="759">
        <f>IF(INDEX(Historical!$H$7:$H$1432,MATCH(B725,Historical!$B$7:$B$1450,0))=0,"n/a",((INDEX(Historical!$C$7:$C$1439,MATCH(B725,Historical!$B$7:$B$1450,0))/INDEX(Historical!$H$7:$H$1432,MATCH(B725,Historical!$B$7:$B$1450,0)))^(1/5)-1)*100)</f>
        <v>7.3940923785779322</v>
      </c>
      <c r="V725" s="759">
        <f>IF(INDEX(Historical!$O$7:$O$1432,MATCH(B725,Historical!$B$7:$B$1450,0))=0,"n/a",((INDEX(Historical!$C$7:$C$1439,MATCH(B725,Historical!$B$7:$B$1450,0))/INDEX(Historical!$O$7:$O$1432,MATCH(B725,Historical!$B$7:$B$1450,0)))^(1/10)-1)*100)</f>
        <v>8.9334120568810285</v>
      </c>
      <c r="W725" s="760">
        <f>IF(OR(U725&lt;=0,U725="n/a",V725&lt;=0,V725="n/a"),"n/a",U725/V725)</f>
        <v>0.82768961416960241</v>
      </c>
      <c r="X725" s="761">
        <f>IF(OR(AJ725&lt;=0,AJ725="n/a",U725&lt;=0,U725="n/a"),"n/a",U725/AJ725)</f>
        <v>1.0562989112254189</v>
      </c>
      <c r="Y725" s="714"/>
      <c r="Z725" s="703">
        <f>IF(OR(AC725&lt;0.01,AC725="n/a"),"n/a",M725/AC725*100)</f>
        <v>24.444444444444443</v>
      </c>
      <c r="AA725" s="959">
        <f>IF(OR(AC725&lt;0.01,AC725="n/a"),"n/a",I725/AC725)</f>
        <v>16.7</v>
      </c>
      <c r="AB725" s="960">
        <v>12</v>
      </c>
      <c r="AC725" s="938">
        <v>1.8</v>
      </c>
      <c r="AD725" s="938">
        <v>3.02</v>
      </c>
      <c r="AE725" s="938">
        <v>0.75</v>
      </c>
      <c r="AF725" s="938">
        <v>3.78</v>
      </c>
      <c r="AG725" s="938">
        <v>25.4</v>
      </c>
      <c r="AH725" s="938">
        <v>41.4</v>
      </c>
      <c r="AI725" s="938">
        <v>7.6499999999999995</v>
      </c>
      <c r="AJ725" s="938">
        <v>7.0000000000000009</v>
      </c>
      <c r="AK725" s="938">
        <v>5.66</v>
      </c>
      <c r="AL725" s="951">
        <v>3360</v>
      </c>
      <c r="AM725" s="945">
        <v>9.1999999999999993</v>
      </c>
      <c r="AN725" s="938">
        <v>2.99</v>
      </c>
      <c r="AO725" s="802">
        <f>IF(U725="n/a","n/a",IF(AA725&lt;0,"n/a",IF(AA725="n/a","n/a",J725+U725-AA725)))</f>
        <v>-7.842168433131981</v>
      </c>
      <c r="AP725" s="803">
        <f>IF(U725="n/a","n/a",J725+U725)</f>
        <v>8.8578315668680183</v>
      </c>
      <c r="AQ725" s="961">
        <f>IF(OR(AC725&lt;0.01,AF725="n/a"),"n/a",(I725/SQRT(22.5*AC725*(I725/AF725))-1)*100)</f>
        <v>67.499253729680817</v>
      </c>
      <c r="AR725" s="703">
        <f>INDEX(Historical!$C$7:$C$1439,MATCH(B725,Historical!$B$7:$B$1450,0))*IF(AH725="n/a",1.03,IF(AH725&lt;0,1.01,IF(AH725&gt;10,1.1,(1+AH725/100))))</f>
        <v>0.44000000000000006</v>
      </c>
      <c r="AS725" s="959">
        <f>IF($AI725="n/a",1.03*AR725,IF($AI725&lt;0,1.01*AR725,IF($AI725&gt;10,1.1*AR725,(1+$AI725/100)*AR725)))</f>
        <v>0.47366000000000008</v>
      </c>
      <c r="AT725" s="959">
        <f>IF($AK725="n/a",1.03*AS725,IF($AK725&lt;0,1.01*AS725,IF($AK725&gt;10,1.1*AS725,(1+$AK725/100)*AS725)))</f>
        <v>0.50046915600000008</v>
      </c>
      <c r="AU725" s="959">
        <f>IF($AK725="n/a",1.03*AT725,IF($AK725&lt;0,1.01*AT725,IF($AK725&gt;10,1.1*AT725,(1+$AK725/100)*AT725)))</f>
        <v>0.52879571022960004</v>
      </c>
      <c r="AV725" s="959">
        <f>IF($AK725="n/a",1.03*AU725,IF($AK725&lt;0,1.01*AU725,IF($AK725&gt;10,1.1*AU725,(1+$AK725/100)*AU725)))</f>
        <v>0.55872554742859537</v>
      </c>
      <c r="AW725" s="703">
        <f>SUM(AR725:AV725)</f>
        <v>2.5016504136581954</v>
      </c>
      <c r="AX725" s="810">
        <f>AW725/I725*100</f>
        <v>8.3221903315309245</v>
      </c>
      <c r="AY725" s="1017">
        <v>0.78</v>
      </c>
      <c r="AZ725" s="945">
        <v>35.160000000000004</v>
      </c>
      <c r="BA725" s="945">
        <v>-5.1400000000000006</v>
      </c>
      <c r="BB725" s="945">
        <v>-0.13999999999999999</v>
      </c>
      <c r="BC725" s="945">
        <v>7.88</v>
      </c>
      <c r="BE725" s="666">
        <v>2004</v>
      </c>
      <c r="BF725" s="971">
        <f>IF(BE725&gt;2008,0,IF(BE725&gt;2001,1,IF(BE725&gt;1990,2,IF(BE725&gt;1980,3,IF(BE725&gt;1973,4,IF(BE725&gt;1970,5,IF(BE725&gt;1960,6,IF(BE725&gt;1958,7,IF(BE725&gt;1953,8,9)))))))))</f>
        <v>1</v>
      </c>
      <c r="BG725" s="955">
        <v>4.5999999999999996</v>
      </c>
      <c r="BH725" s="937"/>
    </row>
    <row r="726" spans="1:60" ht="11.25" customHeight="1" x14ac:dyDescent="0.2">
      <c r="A726" s="944" t="s">
        <v>1674</v>
      </c>
      <c r="B726" s="948" t="s">
        <v>1675</v>
      </c>
      <c r="C726" s="1013" t="s">
        <v>108</v>
      </c>
      <c r="D726" s="1013" t="s">
        <v>4357</v>
      </c>
      <c r="E726" s="792">
        <v>8</v>
      </c>
      <c r="F726" s="1227">
        <v>601</v>
      </c>
      <c r="G726" s="1120" t="s">
        <v>106</v>
      </c>
      <c r="H726" s="1120" t="s">
        <v>106</v>
      </c>
      <c r="I726" s="947">
        <v>34.85</v>
      </c>
      <c r="J726" s="703">
        <f>(M726/I726)*100</f>
        <v>1.7216642754662841</v>
      </c>
      <c r="K726" s="950">
        <v>0.15</v>
      </c>
      <c r="L726" s="960">
        <v>4</v>
      </c>
      <c r="M726" s="694">
        <f>K726*L726</f>
        <v>0.6</v>
      </c>
      <c r="N726" s="943" t="s">
        <v>210</v>
      </c>
      <c r="O726" s="795">
        <v>0.13</v>
      </c>
      <c r="P726" s="934">
        <v>43691</v>
      </c>
      <c r="Q726" s="934">
        <v>43707</v>
      </c>
      <c r="R726" s="694">
        <f>(K726-O726)/O726*100</f>
        <v>15.384615384615378</v>
      </c>
      <c r="S726" s="759">
        <f>IF(INDEX(Historical!$D$7:$D$1439,MATCH(B726,Historical!$B$7:$B$1450,0))=0,"n/a",(INDEX(Historical!$C$7:$C$1439,MATCH(B726,Historical!$B$7:$B$1450,0))/INDEX(Historical!$D$7:$D$1439,MATCH(B726,Historical!$B$7:$B$1450,0))-1)*100)</f>
        <v>14.285714285714279</v>
      </c>
      <c r="T726" s="759">
        <f>IF(INDEX(Historical!$F$7:$F$1432,MATCH(B726,Historical!$B$7:$B$1450,0))=0,"n/a",((INDEX(Historical!$C$7:$C$1439,MATCH(B726,Historical!$B$7:$B$1450,0))/INDEX(Historical!$F$7:$F$1432,MATCH(B726,Historical!$B$7:$B$1450,0)))^(1/3)-1)*100)</f>
        <v>11.102644857564847</v>
      </c>
      <c r="U726" s="759">
        <f>IF(INDEX(Historical!$H$7:$H$1432,MATCH(B726,Historical!$B$7:$B$1450,0))=0,"n/a",((INDEX(Historical!$C$7:$C$1439,MATCH(B726,Historical!$B$7:$B$1450,0))/INDEX(Historical!$H$7:$H$1432,MATCH(B726,Historical!$B$7:$B$1450,0)))^(1/5)-1)*100)</f>
        <v>9.1379793477641904</v>
      </c>
      <c r="V726" s="759">
        <f>IF(INDEX(Historical!$O$7:$O$1432,MATCH(B726,Historical!$B$7:$B$1450,0))=0,"n/a",((INDEX(Historical!$C$7:$C$1439,MATCH(B726,Historical!$B$7:$B$1450,0))/INDEX(Historical!$O$7:$O$1432,MATCH(B726,Historical!$B$7:$B$1450,0)))^(1/10)-1)*100)</f>
        <v>8.1139800821938621</v>
      </c>
      <c r="W726" s="760">
        <f>IF(OR(U726&lt;=0,U726="n/a",V726&lt;=0,V726="n/a"),"n/a",U726/V726)</f>
        <v>1.1262018460973913</v>
      </c>
      <c r="X726" s="761">
        <f>IF(OR(AJ726&lt;=0,AJ726="n/a",U726&lt;=0,U726="n/a"),"n/a",U726/AJ726)</f>
        <v>0.7678974241818648</v>
      </c>
      <c r="Y726" s="717"/>
      <c r="Z726" s="703">
        <f>IF(OR(AC726&lt;0.01,AC726="n/a"),"n/a",M726/AC726*100)</f>
        <v>20.27027027027027</v>
      </c>
      <c r="AA726" s="959">
        <f>IF(OR(AC726&lt;0.01,AC726="n/a"),"n/a",I726/AC726)</f>
        <v>11.773648648648649</v>
      </c>
      <c r="AB726" s="960">
        <v>12</v>
      </c>
      <c r="AC726" s="938">
        <v>2.96</v>
      </c>
      <c r="AD726" s="938" t="s">
        <v>137</v>
      </c>
      <c r="AE726" s="938">
        <v>3.49</v>
      </c>
      <c r="AF726" s="938">
        <v>1.43</v>
      </c>
      <c r="AG726" s="938">
        <v>12.5</v>
      </c>
      <c r="AH726" s="938">
        <v>21.8</v>
      </c>
      <c r="AI726" s="938">
        <v>2.56</v>
      </c>
      <c r="AJ726" s="938">
        <v>11.899999999999999</v>
      </c>
      <c r="AK726" s="938" t="s">
        <v>137</v>
      </c>
      <c r="AL726" s="951">
        <v>319.76</v>
      </c>
      <c r="AM726" s="945">
        <v>18.509999999999998</v>
      </c>
      <c r="AN726" s="938">
        <v>0.06</v>
      </c>
      <c r="AO726" s="802">
        <f>IF(U726="n/a","n/a",IF(AA726&lt;0,"n/a",IF(AA726="n/a","n/a",J726+U726-AA726)))</f>
        <v>-0.91400502541817374</v>
      </c>
      <c r="AP726" s="803">
        <f>IF(U726="n/a","n/a",J726+U726)</f>
        <v>10.859643623230475</v>
      </c>
      <c r="AQ726" s="961">
        <f>IF(OR(AC726&lt;0.01,AF726="n/a"),"n/a",(I726/SQRT(22.5*AC726*(I726/AF726))-1)*100)</f>
        <v>-13.496775737503242</v>
      </c>
      <c r="AR726" s="703">
        <f>INDEX(Historical!$C$7:$C$1439,MATCH(B726,Historical!$B$7:$B$1450,0))*IF(AH726="n/a",1.03,IF(AH726&lt;0,1.01,IF(AH726&gt;10,1.1,(1+AH726/100))))</f>
        <v>0.52800000000000002</v>
      </c>
      <c r="AS726" s="959">
        <f>IF($AI726="n/a",1.03*AR726,IF($AI726&lt;0,1.01*AR726,IF($AI726&gt;10,1.1*AR726,(1+$AI726/100)*AR726)))</f>
        <v>0.54151680000000002</v>
      </c>
      <c r="AT726" s="959">
        <f>IF($AK726="n/a",1.03*AS726,IF($AK726&lt;0,1.01*AS726,IF($AK726&gt;10,1.1*AS726,(1+$AK726/100)*AS726)))</f>
        <v>0.55776230400000004</v>
      </c>
      <c r="AU726" s="959">
        <f>IF($AK726="n/a",1.03*AT726,IF($AK726&lt;0,1.01*AT726,IF($AK726&gt;10,1.1*AT726,(1+$AK726/100)*AT726)))</f>
        <v>0.57449517312000009</v>
      </c>
      <c r="AV726" s="959">
        <f>IF($AK726="n/a",1.03*AU726,IF($AK726&lt;0,1.01*AU726,IF($AK726&gt;10,1.1*AU726,(1+$AK726/100)*AU726)))</f>
        <v>0.59173002831360011</v>
      </c>
      <c r="AW726" s="703">
        <f>SUM(AR726:AV726)</f>
        <v>2.7935043054336002</v>
      </c>
      <c r="AX726" s="810">
        <f>AW726/I726*100</f>
        <v>8.0157942767104728</v>
      </c>
      <c r="AY726" s="1017">
        <v>0.66</v>
      </c>
      <c r="AZ726" s="945">
        <v>16.48</v>
      </c>
      <c r="BA726" s="945">
        <v>-12.879999999999999</v>
      </c>
      <c r="BB726" s="945">
        <v>5.55</v>
      </c>
      <c r="BC726" s="945">
        <v>3.17</v>
      </c>
      <c r="BE726" s="666">
        <v>2012</v>
      </c>
      <c r="BF726" s="971">
        <f>IF(BE726&gt;2008,0,IF(BE726&gt;2001,1,IF(BE726&gt;1990,2,IF(BE726&gt;1980,3,IF(BE726&gt;1973,4,IF(BE726&gt;1970,5,IF(BE726&gt;1960,6,IF(BE726&gt;1958,7,IF(BE726&gt;1953,8,9)))))))))</f>
        <v>0</v>
      </c>
      <c r="BG726" s="955">
        <v>1.3</v>
      </c>
      <c r="BH726" s="937"/>
    </row>
    <row r="727" spans="1:60" ht="11.25" customHeight="1" x14ac:dyDescent="0.2">
      <c r="A727" s="944" t="s">
        <v>1638</v>
      </c>
      <c r="B727" s="948" t="s">
        <v>1639</v>
      </c>
      <c r="C727" s="1013" t="s">
        <v>123</v>
      </c>
      <c r="D727" s="1013" t="s">
        <v>4197</v>
      </c>
      <c r="E727" s="792">
        <v>9</v>
      </c>
      <c r="F727" s="1227">
        <v>386</v>
      </c>
      <c r="G727" s="1227" t="s">
        <v>106</v>
      </c>
      <c r="H727" s="1227" t="s">
        <v>106</v>
      </c>
      <c r="I727" s="947">
        <v>112.18</v>
      </c>
      <c r="J727" s="703">
        <f>(M727/I727)*100</f>
        <v>1.9611338919593511</v>
      </c>
      <c r="K727" s="950">
        <v>0.55000000000000004</v>
      </c>
      <c r="L727" s="960">
        <v>4</v>
      </c>
      <c r="M727" s="694">
        <f>K727*L727</f>
        <v>2.2000000000000002</v>
      </c>
      <c r="N727" s="943" t="s">
        <v>250</v>
      </c>
      <c r="O727" s="795">
        <v>0.53</v>
      </c>
      <c r="P727" s="660">
        <v>43336</v>
      </c>
      <c r="Q727" s="660">
        <v>43353</v>
      </c>
      <c r="R727" s="694">
        <f>(K727-O727)/O727*100</f>
        <v>3.7735849056603805</v>
      </c>
      <c r="S727" s="759">
        <f>IF(INDEX(Historical!$D$7:$D$1439,MATCH(B727,Historical!$B$7:$B$1450,0))=0,"n/a",(INDEX(Historical!$C$7:$C$1439,MATCH(B727,Historical!$B$7:$B$1450,0))/INDEX(Historical!$D$7:$D$1439,MATCH(B727,Historical!$B$7:$B$1450,0))-1)*100)</f>
        <v>4.8543689320388328</v>
      </c>
      <c r="T727" s="759">
        <f>IF(INDEX(Historical!$F$7:$F$1432,MATCH(B727,Historical!$B$7:$B$1450,0))=0,"n/a",((INDEX(Historical!$C$7:$C$1439,MATCH(B727,Historical!$B$7:$B$1450,0))/INDEX(Historical!$F$7:$F$1432,MATCH(B727,Historical!$B$7:$B$1450,0)))^(1/3)-1)*100)</f>
        <v>5.4901660750877879</v>
      </c>
      <c r="U727" s="759">
        <f>IF(INDEX(Historical!$H$7:$H$1432,MATCH(B727,Historical!$B$7:$B$1450,0))=0,"n/a",((INDEX(Historical!$C$7:$C$1439,MATCH(B727,Historical!$B$7:$B$1450,0))/INDEX(Historical!$H$7:$H$1432,MATCH(B727,Historical!$B$7:$B$1450,0)))^(1/5)-1)*100)</f>
        <v>7.2103667067803245</v>
      </c>
      <c r="V727" s="759">
        <f>IF(INDEX(Historical!$O$7:$O$1432,MATCH(B727,Historical!$B$7:$B$1450,0))=0,"n/a",((INDEX(Historical!$C$7:$C$1439,MATCH(B727,Historical!$B$7:$B$1450,0))/INDEX(Historical!$O$7:$O$1432,MATCH(B727,Historical!$B$7:$B$1450,0)))^(1/10)-1)*100)</f>
        <v>15.757296328333958</v>
      </c>
      <c r="W727" s="760">
        <f>IF(OR(U727&lt;=0,U727="n/a",V727&lt;=0,V727="n/a"),"n/a",U727/V727)</f>
        <v>0.45758907851564706</v>
      </c>
      <c r="X727" s="761" t="str">
        <f>IF(OR(AJ727&lt;=0,AJ727="n/a",U727&lt;=0,U727="n/a"),"n/a",U727/AJ727)</f>
        <v>n/a</v>
      </c>
      <c r="Y727" s="717"/>
      <c r="Z727" s="703">
        <f>IF(OR(AC727&lt;0.01,AC727="n/a"),"n/a",M727/AC727*100)</f>
        <v>39.639639639639647</v>
      </c>
      <c r="AA727" s="959">
        <f>IF(OR(AC727&lt;0.01,AC727="n/a"),"n/a",I727/AC727)</f>
        <v>20.212612612612613</v>
      </c>
      <c r="AB727" s="960">
        <v>9</v>
      </c>
      <c r="AC727" s="938">
        <v>5.55</v>
      </c>
      <c r="AD727" s="938">
        <v>1.75</v>
      </c>
      <c r="AE727" s="938">
        <v>1.96</v>
      </c>
      <c r="AF727" s="938">
        <v>9.27</v>
      </c>
      <c r="AG727" s="938">
        <v>57.9</v>
      </c>
      <c r="AH727" s="938">
        <v>-54.2</v>
      </c>
      <c r="AI727" s="938">
        <v>10.76</v>
      </c>
      <c r="AJ727" s="938">
        <v>-10</v>
      </c>
      <c r="AK727" s="938">
        <v>10.6</v>
      </c>
      <c r="AL727" s="951">
        <v>5720</v>
      </c>
      <c r="AM727" s="946">
        <v>0.8</v>
      </c>
      <c r="AN727" s="938">
        <v>3.88</v>
      </c>
      <c r="AO727" s="802">
        <f>IF(U727="n/a","n/a",IF(AA727&lt;0,"n/a",IF(AA727="n/a","n/a",J727+U727-AA727)))</f>
        <v>-11.041112013872937</v>
      </c>
      <c r="AP727" s="803">
        <f>IF(U727="n/a","n/a",J727+U727)</f>
        <v>9.1715005987396765</v>
      </c>
      <c r="AQ727" s="961">
        <f>IF(OR(AC727&lt;0.01,AF727="n/a"),"n/a",(I727/SQRT(22.5*AC727*(I727/AF727))-1)*100)</f>
        <v>188.57575082456938</v>
      </c>
      <c r="AR727" s="703">
        <f>INDEX(Historical!$C$7:$C$1439,MATCH(B727,Historical!$B$7:$B$1450,0))*IF(AH727="n/a",1.03,IF(AH727&lt;0,1.01,IF(AH727&gt;10,1.1,(1+AH727/100))))</f>
        <v>2.1816</v>
      </c>
      <c r="AS727" s="959">
        <f>IF($AI727="n/a",1.03*AR727,IF($AI727&lt;0,1.01*AR727,IF($AI727&gt;10,1.1*AR727,(1+$AI727/100)*AR727)))</f>
        <v>2.3997600000000001</v>
      </c>
      <c r="AT727" s="959">
        <f>IF($AK727="n/a",1.03*AS727,IF($AK727&lt;0,1.01*AS727,IF($AK727&gt;10,1.1*AS727,(1+$AK727/100)*AS727)))</f>
        <v>2.6397360000000005</v>
      </c>
      <c r="AU727" s="959">
        <f>IF($AK727="n/a",1.03*AT727,IF($AK727&lt;0,1.01*AT727,IF($AK727&gt;10,1.1*AT727,(1+$AK727/100)*AT727)))</f>
        <v>2.9037096000000009</v>
      </c>
      <c r="AV727" s="959">
        <f>IF($AK727="n/a",1.03*AU727,IF($AK727&lt;0,1.01*AU727,IF($AK727&gt;10,1.1*AU727,(1+$AK727/100)*AU727)))</f>
        <v>3.1940805600000011</v>
      </c>
      <c r="AW727" s="703">
        <f>SUM(AR727:AV727)</f>
        <v>13.318886160000003</v>
      </c>
      <c r="AX727" s="810">
        <f>AW727/I727*100</f>
        <v>11.87278138705652</v>
      </c>
      <c r="AY727" s="1017">
        <v>0.85</v>
      </c>
      <c r="AZ727" s="945">
        <v>93.55</v>
      </c>
      <c r="BA727" s="945">
        <v>7.4300000000000006</v>
      </c>
      <c r="BB727" s="945">
        <v>15.709999999999999</v>
      </c>
      <c r="BC727" s="945">
        <v>38.58</v>
      </c>
      <c r="BE727" s="666">
        <v>2010</v>
      </c>
      <c r="BF727" s="971">
        <f>IF(BE727&gt;2008,0,IF(BE727&gt;2001,1,IF(BE727&gt;1990,2,IF(BE727&gt;1980,3,IF(BE727&gt;1973,4,IF(BE727&gt;1970,5,IF(BE727&gt;1960,6,IF(BE727&gt;1958,7,IF(BE727&gt;1953,8,9)))))))))</f>
        <v>0</v>
      </c>
      <c r="BG727" s="955">
        <v>7.3</v>
      </c>
      <c r="BH727" s="937"/>
    </row>
    <row r="728" spans="1:60" ht="11.25" customHeight="1" x14ac:dyDescent="0.2">
      <c r="A728" s="936" t="s">
        <v>1687</v>
      </c>
      <c r="B728" s="948" t="s">
        <v>1688</v>
      </c>
      <c r="C728" s="1013" t="s">
        <v>247</v>
      </c>
      <c r="D728" s="1013" t="s">
        <v>4360</v>
      </c>
      <c r="E728" s="792">
        <v>10</v>
      </c>
      <c r="F728" s="1227">
        <v>333</v>
      </c>
      <c r="G728" s="1237" t="s">
        <v>106</v>
      </c>
      <c r="H728" s="1237" t="s">
        <v>106</v>
      </c>
      <c r="I728" s="947">
        <v>46.01</v>
      </c>
      <c r="J728" s="703">
        <f>(M728/I728)*100</f>
        <v>1.99956531188872</v>
      </c>
      <c r="K728" s="950">
        <v>0.23</v>
      </c>
      <c r="L728" s="960">
        <v>4</v>
      </c>
      <c r="M728" s="694">
        <f>K728*L728</f>
        <v>0.92</v>
      </c>
      <c r="N728" s="943" t="s">
        <v>119</v>
      </c>
      <c r="O728" s="795">
        <v>0.21</v>
      </c>
      <c r="P728" s="934">
        <v>43510</v>
      </c>
      <c r="Q728" s="934">
        <v>43525</v>
      </c>
      <c r="R728" s="694">
        <f>(K728-O728)/O728*100</f>
        <v>9.5238095238095326</v>
      </c>
      <c r="S728" s="759">
        <f>IF(INDEX(Historical!$D$7:$D$1439,MATCH(B728,Historical!$B$7:$B$1450,0))=0,"n/a",(INDEX(Historical!$C$7:$C$1439,MATCH(B728,Historical!$B$7:$B$1450,0))/INDEX(Historical!$D$7:$D$1439,MATCH(B728,Historical!$B$7:$B$1450,0))-1)*100)</f>
        <v>10.526315789473673</v>
      </c>
      <c r="T728" s="759">
        <f>IF(INDEX(Historical!$F$7:$F$1432,MATCH(B728,Historical!$B$7:$B$1450,0))=0,"n/a",((INDEX(Historical!$C$7:$C$1439,MATCH(B728,Historical!$B$7:$B$1450,0))/INDEX(Historical!$F$7:$F$1432,MATCH(B728,Historical!$B$7:$B$1450,0)))^(1/3)-1)*100)</f>
        <v>11.868894208139679</v>
      </c>
      <c r="U728" s="759">
        <f>IF(INDEX(Historical!$H$7:$H$1432,MATCH(B728,Historical!$B$7:$B$1450,0))=0,"n/a",((INDEX(Historical!$C$7:$C$1439,MATCH(B728,Historical!$B$7:$B$1450,0))/INDEX(Historical!$H$7:$H$1432,MATCH(B728,Historical!$B$7:$B$1450,0)))^(1/5)-1)*100)</f>
        <v>13.80604263098537</v>
      </c>
      <c r="V728" s="759">
        <f>IF(INDEX(Historical!$O$7:$O$1432,MATCH(B728,Historical!$B$7:$B$1450,0))=0,"n/a",((INDEX(Historical!$C$7:$C$1439,MATCH(B728,Historical!$B$7:$B$1450,0))/INDEX(Historical!$O$7:$O$1432,MATCH(B728,Historical!$B$7:$B$1450,0)))^(1/10)-1)*100)</f>
        <v>8.842291989017026</v>
      </c>
      <c r="W728" s="760">
        <f>IF(OR(U728&lt;=0,U728="n/a",V728&lt;=0,V728="n/a"),"n/a",U728/V728)</f>
        <v>1.5613647059081286</v>
      </c>
      <c r="X728" s="761">
        <f>IF(OR(AJ728&lt;=0,AJ728="n/a",U728&lt;=0,U728="n/a"),"n/a",U728/AJ728)</f>
        <v>8.1212015476384529</v>
      </c>
      <c r="Y728" s="714"/>
      <c r="Z728" s="703">
        <f>IF(OR(AC728&lt;0.01,AC728="n/a"),"n/a",M728/AC728*100)</f>
        <v>34.328358208955223</v>
      </c>
      <c r="AA728" s="959">
        <f>IF(OR(AC728&lt;0.01,AC728="n/a"),"n/a",I728/AC728)</f>
        <v>17.167910447761191</v>
      </c>
      <c r="AB728" s="960">
        <v>12</v>
      </c>
      <c r="AC728" s="938">
        <v>2.68</v>
      </c>
      <c r="AD728" s="938">
        <v>2.4700000000000002</v>
      </c>
      <c r="AE728" s="938">
        <v>0.93</v>
      </c>
      <c r="AF728" s="938">
        <v>2.19</v>
      </c>
      <c r="AG728" s="938">
        <v>9.1999999999999993</v>
      </c>
      <c r="AH728" s="938">
        <v>-5.8999999999999995</v>
      </c>
      <c r="AI728" s="938">
        <v>13.239999999999998</v>
      </c>
      <c r="AJ728" s="938">
        <v>1.7000000000000002</v>
      </c>
      <c r="AK728" s="938">
        <v>7.0000000000000009</v>
      </c>
      <c r="AL728" s="951">
        <v>1040</v>
      </c>
      <c r="AM728" s="945">
        <v>4.9000000000000004</v>
      </c>
      <c r="AN728" s="938">
        <v>0.18</v>
      </c>
      <c r="AO728" s="802">
        <f>IF(U728="n/a","n/a",IF(AA728&lt;0,"n/a",IF(AA728="n/a","n/a",J728+U728-AA728)))</f>
        <v>-1.3623025048871007</v>
      </c>
      <c r="AP728" s="803">
        <f>IF(U728="n/a","n/a",J728+U728)</f>
        <v>15.80560794287409</v>
      </c>
      <c r="AQ728" s="961">
        <f>IF(OR(AC728&lt;0.01,AF728="n/a"),"n/a",(I728/SQRT(22.5*AC728*(I728/AF728))-1)*100)</f>
        <v>29.26755007536719</v>
      </c>
      <c r="AR728" s="703">
        <f>INDEX(Historical!$C$7:$C$1439,MATCH(B728,Historical!$B$7:$B$1450,0))*IF(AH728="n/a",1.03,IF(AH728&lt;0,1.01,IF(AH728&gt;10,1.1,(1+AH728/100))))</f>
        <v>0.84839999999999993</v>
      </c>
      <c r="AS728" s="959">
        <f>IF($AI728="n/a",1.03*AR728,IF($AI728&lt;0,1.01*AR728,IF($AI728&gt;10,1.1*AR728,(1+$AI728/100)*AR728)))</f>
        <v>0.93323999999999996</v>
      </c>
      <c r="AT728" s="959">
        <f>IF($AK728="n/a",1.03*AS728,IF($AK728&lt;0,1.01*AS728,IF($AK728&gt;10,1.1*AS728,(1+$AK728/100)*AS728)))</f>
        <v>0.99856679999999998</v>
      </c>
      <c r="AU728" s="959">
        <f>IF($AK728="n/a",1.03*AT728,IF($AK728&lt;0,1.01*AT728,IF($AK728&gt;10,1.1*AT728,(1+$AK728/100)*AT728)))</f>
        <v>1.068466476</v>
      </c>
      <c r="AV728" s="959">
        <f>IF($AK728="n/a",1.03*AU728,IF($AK728&lt;0,1.01*AU728,IF($AK728&gt;10,1.1*AU728,(1+$AK728/100)*AU728)))</f>
        <v>1.1432591293200001</v>
      </c>
      <c r="AW728" s="703">
        <f>SUM(AR728:AV728)</f>
        <v>4.99193240532</v>
      </c>
      <c r="AX728" s="810">
        <f>AW728/I728*100</f>
        <v>10.849668344533796</v>
      </c>
      <c r="AY728" s="1017">
        <v>1.05</v>
      </c>
      <c r="AZ728" s="945">
        <v>9.4700000000000006</v>
      </c>
      <c r="BA728" s="945">
        <v>-18.62</v>
      </c>
      <c r="BB728" s="945">
        <v>2.48</v>
      </c>
      <c r="BC728" s="945">
        <v>-5.4399999999999995</v>
      </c>
      <c r="BE728" s="666">
        <v>2010</v>
      </c>
      <c r="BF728" s="971">
        <f>IF(BE728&gt;2008,0,IF(BE728&gt;2001,1,IF(BE728&gt;1990,2,IF(BE728&gt;1980,3,IF(BE728&gt;1973,4,IF(BE728&gt;1970,5,IF(BE728&gt;1960,6,IF(BE728&gt;1958,7,IF(BE728&gt;1953,8,9)))))))))</f>
        <v>0</v>
      </c>
      <c r="BG728" s="955">
        <v>5</v>
      </c>
      <c r="BH728" s="937"/>
    </row>
    <row r="729" spans="1:60" s="838" customFormat="1" ht="11.25" customHeight="1" x14ac:dyDescent="0.2">
      <c r="A729" s="698" t="s">
        <v>1664</v>
      </c>
      <c r="B729" s="846" t="s">
        <v>1665</v>
      </c>
      <c r="C729" s="1013" t="s">
        <v>112</v>
      </c>
      <c r="D729" s="1013" t="s">
        <v>213</v>
      </c>
      <c r="E729" s="818">
        <v>9</v>
      </c>
      <c r="F729" s="1227">
        <v>397</v>
      </c>
      <c r="G729" s="1236" t="s">
        <v>37</v>
      </c>
      <c r="H729" s="1236" t="s">
        <v>37</v>
      </c>
      <c r="I729" s="819">
        <v>152.61000000000001</v>
      </c>
      <c r="J729" s="820">
        <f>(M729/I729)*100</f>
        <v>2.4900072079156015</v>
      </c>
      <c r="K729" s="821">
        <v>0.95</v>
      </c>
      <c r="L729" s="822">
        <v>4</v>
      </c>
      <c r="M729" s="823">
        <f>K729*L729</f>
        <v>3.8</v>
      </c>
      <c r="N729" s="824" t="s">
        <v>250</v>
      </c>
      <c r="O729" s="825">
        <v>0.82</v>
      </c>
      <c r="P729" s="826">
        <v>43423</v>
      </c>
      <c r="Q729" s="826">
        <v>43444</v>
      </c>
      <c r="R729" s="823">
        <f>(K729-O729)/O729*100</f>
        <v>15.853658536585366</v>
      </c>
      <c r="S729" s="759">
        <f>IF(INDEX(Historical!$D$7:$D$1439,MATCH(B729,Historical!$B$7:$B$1450,0))=0,"n/a",(INDEX(Historical!$C$7:$C$1439,MATCH(B729,Historical!$B$7:$B$1450,0))/INDEX(Historical!$D$7:$D$1439,MATCH(B729,Historical!$B$7:$B$1450,0))-1)*100)</f>
        <v>15.593220338983071</v>
      </c>
      <c r="T729" s="759">
        <f>IF(INDEX(Historical!$F$7:$F$1432,MATCH(B729,Historical!$B$7:$B$1450,0))=0,"n/a",((INDEX(Historical!$C$7:$C$1439,MATCH(B729,Historical!$B$7:$B$1450,0))/INDEX(Historical!$F$7:$F$1432,MATCH(B729,Historical!$B$7:$B$1450,0)))^(1/3)-1)*100)</f>
        <v>15.729452726293779</v>
      </c>
      <c r="U729" s="759">
        <f>IF(INDEX(Historical!$H$7:$H$1432,MATCH(B729,Historical!$B$7:$B$1450,0))=0,"n/a",((INDEX(Historical!$C$7:$C$1439,MATCH(B729,Historical!$B$7:$B$1450,0))/INDEX(Historical!$H$7:$H$1432,MATCH(B729,Historical!$B$7:$B$1450,0)))^(1/5)-1)*100)</f>
        <v>16.632466066704676</v>
      </c>
      <c r="V729" s="759">
        <f>IF(INDEX(Historical!$O$7:$O$1432,MATCH(B729,Historical!$B$7:$B$1450,0))=0,"n/a",((INDEX(Historical!$C$7:$C$1439,MATCH(B729,Historical!$B$7:$B$1450,0))/INDEX(Historical!$O$7:$O$1432,MATCH(B729,Historical!$B$7:$B$1450,0)))^(1/10)-1)*100)</f>
        <v>11.00877579886992</v>
      </c>
      <c r="W729" s="827">
        <f>IF(OR(U729&lt;=0,U729="n/a",V729&lt;=0,V729="n/a"),"n/a",U729/V729)</f>
        <v>1.510837024077831</v>
      </c>
      <c r="X729" s="828">
        <f>IF(OR(AJ729&lt;=0,AJ729="n/a",U729&lt;=0,U729="n/a"),"n/a",U729/AJ729)</f>
        <v>1.1088310711136451</v>
      </c>
      <c r="Y729" s="846"/>
      <c r="Z729" s="820">
        <f>IF(OR(AC729&lt;0.01,AC729="n/a"),"n/a",M729/AC729*100)</f>
        <v>30.79416531604538</v>
      </c>
      <c r="AA729" s="830">
        <f>IF(OR(AC729&lt;0.01,AC729="n/a"),"n/a",I729/AC729)</f>
        <v>12.367098865478122</v>
      </c>
      <c r="AB729" s="822">
        <v>12</v>
      </c>
      <c r="AC729" s="831">
        <v>12.34</v>
      </c>
      <c r="AD729" s="831">
        <v>1.74</v>
      </c>
      <c r="AE729" s="831">
        <v>2.1</v>
      </c>
      <c r="AF729" s="831">
        <v>2.62</v>
      </c>
      <c r="AG729" s="831">
        <v>21.9</v>
      </c>
      <c r="AH729" s="831">
        <v>23.799999999999997</v>
      </c>
      <c r="AI729" s="831">
        <v>5.66</v>
      </c>
      <c r="AJ729" s="831">
        <v>15</v>
      </c>
      <c r="AK729" s="831">
        <v>7.2499999999999991</v>
      </c>
      <c r="AL729" s="832">
        <v>8540</v>
      </c>
      <c r="AM729" s="833">
        <v>1.2</v>
      </c>
      <c r="AN729" s="831">
        <v>0.34</v>
      </c>
      <c r="AO729" s="834">
        <f>IF(U729="n/a","n/a",IF(AA729&lt;0,"n/a",IF(AA729="n/a","n/a",J729+U729-AA729)))</f>
        <v>6.7553744091421546</v>
      </c>
      <c r="AP729" s="835">
        <f>IF(U729="n/a","n/a",J729+U729)</f>
        <v>19.122473274620276</v>
      </c>
      <c r="AQ729" s="836">
        <f>IF(OR(AC729&lt;0.01,AF729="n/a"),"n/a",(I729/SQRT(22.5*AC729*(I729/AF729))-1)*100)</f>
        <v>20.003331486259945</v>
      </c>
      <c r="AR729" s="703">
        <f>INDEX(Historical!$C$7:$C$1439,MATCH(B729,Historical!$B$7:$B$1450,0))*IF(AH729="n/a",1.03,IF(AH729&lt;0,1.01,IF(AH729&gt;10,1.1,(1+AH729/100))))</f>
        <v>3.7510000000000003</v>
      </c>
      <c r="AS729" s="830">
        <f>IF($AI729="n/a",1.03*AR729,IF($AI729&lt;0,1.01*AR729,IF($AI729&gt;10,1.1*AR729,(1+$AI729/100)*AR729)))</f>
        <v>3.9633066000000001</v>
      </c>
      <c r="AT729" s="830">
        <f>IF($AK729="n/a",1.03*AS729,IF($AK729&lt;0,1.01*AS729,IF($AK729&gt;10,1.1*AS729,(1+$AK729/100)*AS729)))</f>
        <v>4.2506463285000002</v>
      </c>
      <c r="AU729" s="830">
        <f>IF($AK729="n/a",1.03*AT729,IF($AK729&lt;0,1.01*AT729,IF($AK729&gt;10,1.1*AT729,(1+$AK729/100)*AT729)))</f>
        <v>4.5588181873162501</v>
      </c>
      <c r="AV729" s="830">
        <f>IF($AK729="n/a",1.03*AU729,IF($AK729&lt;0,1.01*AU729,IF($AK729&gt;10,1.1*AU729,(1+$AK729/100)*AU729)))</f>
        <v>4.8893325058966779</v>
      </c>
      <c r="AW729" s="820">
        <f>SUM(AR729:AV729)</f>
        <v>21.413103621712931</v>
      </c>
      <c r="AX729" s="837">
        <f>AW729/I729*100</f>
        <v>14.031258516291809</v>
      </c>
      <c r="AY729" s="1018">
        <v>1.24</v>
      </c>
      <c r="AZ729" s="833">
        <v>12.8</v>
      </c>
      <c r="BA729" s="833">
        <v>-19.45</v>
      </c>
      <c r="BB729" s="833">
        <v>-4.2799999999999994</v>
      </c>
      <c r="BC729" s="833">
        <v>-3.8699999999999997</v>
      </c>
      <c r="BD729" s="985"/>
      <c r="BE729" s="666">
        <v>2011</v>
      </c>
      <c r="BF729" s="971">
        <f>IF(BE729&gt;2008,0,IF(BE729&gt;2001,1,IF(BE729&gt;1990,2,IF(BE729&gt;1980,3,IF(BE729&gt;1973,4,IF(BE729&gt;1970,5,IF(BE729&gt;1960,6,IF(BE729&gt;1958,7,IF(BE729&gt;1953,8,9)))))))))</f>
        <v>0</v>
      </c>
      <c r="BG729" s="892">
        <v>12.8</v>
      </c>
    </row>
    <row r="730" spans="1:60" ht="11.25" customHeight="1" x14ac:dyDescent="0.2">
      <c r="A730" s="944" t="s">
        <v>2849</v>
      </c>
      <c r="B730" s="948" t="s">
        <v>2850</v>
      </c>
      <c r="C730" s="1013" t="s">
        <v>108</v>
      </c>
      <c r="D730" s="1013" t="s">
        <v>4365</v>
      </c>
      <c r="E730" s="792">
        <v>6</v>
      </c>
      <c r="F730" s="1227">
        <v>781</v>
      </c>
      <c r="G730" s="1204" t="s">
        <v>115</v>
      </c>
      <c r="H730" s="1204" t="s">
        <v>115</v>
      </c>
      <c r="I730" s="947">
        <v>38.17</v>
      </c>
      <c r="J730" s="703">
        <f>(M730/I730)*100</f>
        <v>3.1438302331674084</v>
      </c>
      <c r="K730" s="950">
        <v>0.3</v>
      </c>
      <c r="L730" s="960">
        <v>4</v>
      </c>
      <c r="M730" s="694">
        <f>K730*L730</f>
        <v>1.2</v>
      </c>
      <c r="N730" s="943" t="s">
        <v>164</v>
      </c>
      <c r="O730" s="795">
        <v>0.25</v>
      </c>
      <c r="P730" s="934">
        <v>43544</v>
      </c>
      <c r="Q730" s="934">
        <v>43556</v>
      </c>
      <c r="R730" s="694">
        <f>(K730-O730)/O730*100</f>
        <v>19.999999999999996</v>
      </c>
      <c r="S730" s="759">
        <f>IF(INDEX(Historical!$D$7:$D$1439,MATCH(B730,Historical!$B$7:$B$1450,0))=0,"n/a",(INDEX(Historical!$C$7:$C$1439,MATCH(B730,Historical!$B$7:$B$1450,0))/INDEX(Historical!$D$7:$D$1439,MATCH(B730,Historical!$B$7:$B$1450,0))-1)*100)</f>
        <v>57.894736842105289</v>
      </c>
      <c r="T730" s="759">
        <f>IF(INDEX(Historical!$F$7:$F$1432,MATCH(B730,Historical!$B$7:$B$1450,0))=0,"n/a",((INDEX(Historical!$C$7:$C$1439,MATCH(B730,Historical!$B$7:$B$1450,0))/INDEX(Historical!$F$7:$F$1432,MATCH(B730,Historical!$B$7:$B$1450,0)))^(1/3)-1)*100)</f>
        <v>31.037069710444818</v>
      </c>
      <c r="U730" s="759">
        <f>IF(INDEX(Historical!$H$7:$H$1432,MATCH(B730,Historical!$B$7:$B$1450,0))=0,"n/a",((INDEX(Historical!$C$7:$C$1439,MATCH(B730,Historical!$B$7:$B$1450,0))/INDEX(Historical!$H$7:$H$1432,MATCH(B730,Historical!$B$7:$B$1450,0)))^(1/5)-1)*100)</f>
        <v>86.39596365956757</v>
      </c>
      <c r="V730" s="759">
        <f>IF(INDEX(Historical!$O$7:$O$1432,MATCH(B730,Historical!$B$7:$B$1450,0))=0,"n/a",((INDEX(Historical!$C$7:$C$1439,MATCH(B730,Historical!$B$7:$B$1450,0))/INDEX(Historical!$O$7:$O$1432,MATCH(B730,Historical!$B$7:$B$1450,0)))^(1/10)-1)*100)</f>
        <v>-4.2037929784785044</v>
      </c>
      <c r="W730" s="760" t="str">
        <f>IF(OR(U730&lt;=0,U730="n/a",V730&lt;=0,V730="n/a"),"n/a",U730/V730)</f>
        <v>n/a</v>
      </c>
      <c r="X730" s="761">
        <f>IF(OR(AJ730&lt;=0,AJ730="n/a",U730&lt;=0,U730="n/a"),"n/a",U730/AJ730)</f>
        <v>2.8050637551807651</v>
      </c>
      <c r="Y730" s="717"/>
      <c r="Z730" s="703">
        <f>IF(OR(AC730&lt;0.01,AC730="n/a"),"n/a",M730/AC730*100)</f>
        <v>36.253776435045317</v>
      </c>
      <c r="AA730" s="959">
        <f>IF(OR(AC730&lt;0.01,AC730="n/a"),"n/a",I730/AC730)</f>
        <v>11.531722054380666</v>
      </c>
      <c r="AB730" s="960">
        <v>12</v>
      </c>
      <c r="AC730" s="938">
        <v>3.31</v>
      </c>
      <c r="AD730" s="938">
        <v>1.46</v>
      </c>
      <c r="AE730" s="938">
        <v>3.62</v>
      </c>
      <c r="AF730" s="938">
        <v>1.42</v>
      </c>
      <c r="AG730" s="938">
        <v>12.6</v>
      </c>
      <c r="AH730" s="938">
        <v>32.4</v>
      </c>
      <c r="AI730" s="938">
        <v>1.05</v>
      </c>
      <c r="AJ730" s="938">
        <v>30.8</v>
      </c>
      <c r="AK730" s="938">
        <v>8</v>
      </c>
      <c r="AL730" s="951">
        <v>6230</v>
      </c>
      <c r="AM730" s="945">
        <v>0.5</v>
      </c>
      <c r="AN730" s="938">
        <v>0.48</v>
      </c>
      <c r="AO730" s="802">
        <f>IF(U730="n/a","n/a",IF(AA730&lt;0,"n/a",IF(AA730="n/a","n/a",J730+U730-AA730)))</f>
        <v>78.008071838354311</v>
      </c>
      <c r="AP730" s="803">
        <f>IF(U730="n/a","n/a",J730+U730)</f>
        <v>89.539793892734977</v>
      </c>
      <c r="AQ730" s="961">
        <f>IF(OR(AC730&lt;0.01,AF730="n/a"),"n/a",(I730/SQRT(22.5*AC730*(I730/AF730))-1)*100)</f>
        <v>-14.689989340261567</v>
      </c>
      <c r="AR730" s="703">
        <f>INDEX(Historical!$C$7:$C$1439,MATCH(B730,Historical!$B$7:$B$1450,0))*IF(AH730="n/a",1.03,IF(AH730&lt;0,1.01,IF(AH730&gt;10,1.1,(1+AH730/100))))</f>
        <v>0.9900000000000001</v>
      </c>
      <c r="AS730" s="959">
        <f>IF($AI730="n/a",1.03*AR730,IF($AI730&lt;0,1.01*AR730,IF($AI730&gt;10,1.1*AR730,(1+$AI730/100)*AR730)))</f>
        <v>1.0003950000000001</v>
      </c>
      <c r="AT730" s="959">
        <f>IF($AK730="n/a",1.03*AS730,IF($AK730&lt;0,1.01*AS730,IF($AK730&gt;10,1.1*AS730,(1+$AK730/100)*AS730)))</f>
        <v>1.0804266000000002</v>
      </c>
      <c r="AU730" s="959">
        <f>IF($AK730="n/a",1.03*AT730,IF($AK730&lt;0,1.01*AT730,IF($AK730&gt;10,1.1*AT730,(1+$AK730/100)*AT730)))</f>
        <v>1.1668607280000003</v>
      </c>
      <c r="AV730" s="959">
        <f>IF($AK730="n/a",1.03*AU730,IF($AK730&lt;0,1.01*AU730,IF($AK730&gt;10,1.1*AU730,(1+$AK730/100)*AU730)))</f>
        <v>1.2602095862400005</v>
      </c>
      <c r="AW730" s="703">
        <f>SUM(AR730:AV730)</f>
        <v>5.4978919142400011</v>
      </c>
      <c r="AX730" s="810">
        <f>AW730/I730*100</f>
        <v>14.403699015561964</v>
      </c>
      <c r="AY730" s="1017">
        <v>1.32</v>
      </c>
      <c r="AZ730" s="945">
        <v>27.529999999999998</v>
      </c>
      <c r="BA730" s="945">
        <v>-25.96</v>
      </c>
      <c r="BB730" s="945">
        <v>10.72</v>
      </c>
      <c r="BC730" s="945">
        <v>6.1400000000000006</v>
      </c>
      <c r="BE730" s="666">
        <v>2014</v>
      </c>
      <c r="BF730" s="971">
        <f>IF(BE730&gt;2008,0,IF(BE730&gt;2001,1,IF(BE730&gt;1990,2,IF(BE730&gt;1980,3,IF(BE730&gt;1973,4,IF(BE730&gt;1970,5,IF(BE730&gt;1960,6,IF(BE730&gt;1958,7,IF(BE730&gt;1953,8,9)))))))))</f>
        <v>0</v>
      </c>
      <c r="BG730" s="955">
        <v>1.0999999999999999</v>
      </c>
      <c r="BH730" s="937"/>
    </row>
    <row r="731" spans="1:60" ht="11.25" customHeight="1" x14ac:dyDescent="0.2">
      <c r="A731" s="944" t="s">
        <v>3995</v>
      </c>
      <c r="B731" s="948" t="s">
        <v>3921</v>
      </c>
      <c r="C731" s="1013" t="s">
        <v>4216</v>
      </c>
      <c r="D731" s="1013" t="s">
        <v>4364</v>
      </c>
      <c r="E731" s="792">
        <v>6</v>
      </c>
      <c r="F731" s="1227">
        <v>755</v>
      </c>
      <c r="G731" s="1160" t="s">
        <v>106</v>
      </c>
      <c r="H731" s="1160" t="s">
        <v>106</v>
      </c>
      <c r="I731" s="947">
        <v>98.54</v>
      </c>
      <c r="J731" s="703">
        <f>(M731/I731)*100</f>
        <v>1.5222244773695961</v>
      </c>
      <c r="K731" s="950">
        <v>0.375</v>
      </c>
      <c r="L731" s="960">
        <v>4</v>
      </c>
      <c r="M731" s="694">
        <f>K731*L731</f>
        <v>1.5</v>
      </c>
      <c r="N731" s="943" t="s">
        <v>161</v>
      </c>
      <c r="O731" s="795">
        <v>0.35</v>
      </c>
      <c r="P731" s="934">
        <v>43483</v>
      </c>
      <c r="Q731" s="934">
        <v>43496</v>
      </c>
      <c r="R731" s="694">
        <f>(K731-O731)/O731*100</f>
        <v>7.1428571428571495</v>
      </c>
      <c r="S731" s="759">
        <f>IF(INDEX(Historical!$D$7:$D$1439,MATCH(B731,Historical!$B$7:$B$1450,0))=0,"n/a",(INDEX(Historical!$C$7:$C$1439,MATCH(B731,Historical!$B$7:$B$1450,0))/INDEX(Historical!$D$7:$D$1439,MATCH(B731,Historical!$B$7:$B$1450,0))-1)*100)</f>
        <v>33.333333333333329</v>
      </c>
      <c r="T731" s="759">
        <f>IF(INDEX(Historical!$F$7:$F$1432,MATCH(B731,Historical!$B$7:$B$1450,0))=0,"n/a",((INDEX(Historical!$C$7:$C$1439,MATCH(B731,Historical!$B$7:$B$1450,0))/INDEX(Historical!$F$7:$F$1432,MATCH(B731,Historical!$B$7:$B$1450,0)))^(1/3)-1)*100)</f>
        <v>34.530285440582297</v>
      </c>
      <c r="U731" s="759" t="str">
        <f>IF(INDEX(Historical!$H$7:$H$1432,MATCH(B731,Historical!$B$7:$B$1450,0))=0,"n/a",((INDEX(Historical!$C$7:$C$1439,MATCH(B731,Historical!$B$7:$B$1450,0))/INDEX(Historical!$H$7:$H$1432,MATCH(B731,Historical!$B$7:$B$1450,0)))^(1/5)-1)*100)</f>
        <v>n/a</v>
      </c>
      <c r="V731" s="759" t="str">
        <f>IF(INDEX(Historical!$O$7:$O$1432,MATCH(B731,Historical!$B$7:$B$1450,0))=0,"n/a",((INDEX(Historical!$C$7:$C$1439,MATCH(B731,Historical!$B$7:$B$1450,0))/INDEX(Historical!$O$7:$O$1432,MATCH(B731,Historical!$B$7:$B$1450,0)))^(1/10)-1)*100)</f>
        <v>n/a</v>
      </c>
      <c r="W731" s="760" t="str">
        <f>IF(OR(U731&lt;=0,U731="n/a",V731&lt;=0,V731="n/a"),"n/a",U731/V731)</f>
        <v>n/a</v>
      </c>
      <c r="X731" s="761" t="str">
        <f>IF(OR(AJ731&lt;=0,AJ731="n/a",U731&lt;=0,U731="n/a"),"n/a",U731/AJ731)</f>
        <v>n/a</v>
      </c>
      <c r="Y731" s="714"/>
      <c r="Z731" s="703">
        <f>IF(OR(AC731&lt;0.01,AC731="n/a"),"n/a",M731/AC731*100)</f>
        <v>18.181818181818183</v>
      </c>
      <c r="AA731" s="959">
        <f>IF(OR(AC731&lt;0.01,AC731="n/a"),"n/a",I731/AC731)</f>
        <v>11.944242424242425</v>
      </c>
      <c r="AB731" s="960">
        <v>11</v>
      </c>
      <c r="AC731" s="938">
        <v>8.25</v>
      </c>
      <c r="AD731" s="938">
        <v>0.98</v>
      </c>
      <c r="AE731" s="938">
        <v>0.24</v>
      </c>
      <c r="AF731" s="938">
        <v>1.44</v>
      </c>
      <c r="AG731" s="938">
        <v>11.899999999999999</v>
      </c>
      <c r="AH731" s="938">
        <v>6.4</v>
      </c>
      <c r="AI731" s="938">
        <v>6.370000000000001</v>
      </c>
      <c r="AJ731" s="938">
        <v>14.899999999999999</v>
      </c>
      <c r="AK731" s="938">
        <v>12.5</v>
      </c>
      <c r="AL731" s="951">
        <v>5110</v>
      </c>
      <c r="AM731" s="945">
        <v>1.2</v>
      </c>
      <c r="AN731" s="938">
        <v>1</v>
      </c>
      <c r="AO731" s="802" t="str">
        <f>IF(U731="n/a","n/a",IF(AA731&lt;0,"n/a",IF(AA731="n/a","n/a",J731+U731-AA731)))</f>
        <v>n/a</v>
      </c>
      <c r="AP731" s="803" t="str">
        <f>IF(U731="n/a","n/a",J731+U731)</f>
        <v>n/a</v>
      </c>
      <c r="AQ731" s="961">
        <f>IF(OR(AC731&lt;0.01,AF731="n/a"),"n/a",(I731/SQRT(22.5*AC731*(I731/AF731))-1)*100)</f>
        <v>-12.568225732774064</v>
      </c>
      <c r="AR731" s="703">
        <f>INDEX(Historical!$C$7:$C$1439,MATCH(B731,Historical!$B$7:$B$1450,0))*IF(AH731="n/a",1.03,IF(AH731&lt;0,1.01,IF(AH731&gt;10,1.1,(1+AH731/100))))</f>
        <v>1.4896</v>
      </c>
      <c r="AS731" s="959">
        <f>IF($AI731="n/a",1.03*AR731,IF($AI731&lt;0,1.01*AR731,IF($AI731&gt;10,1.1*AR731,(1+$AI731/100)*AR731)))</f>
        <v>1.5844875200000001</v>
      </c>
      <c r="AT731" s="959">
        <f>IF($AK731="n/a",1.03*AS731,IF($AK731&lt;0,1.01*AS731,IF($AK731&gt;10,1.1*AS731,(1+$AK731/100)*AS731)))</f>
        <v>1.7429362720000003</v>
      </c>
      <c r="AU731" s="959">
        <f>IF($AK731="n/a",1.03*AT731,IF($AK731&lt;0,1.01*AT731,IF($AK731&gt;10,1.1*AT731,(1+$AK731/100)*AT731)))</f>
        <v>1.9172298992000005</v>
      </c>
      <c r="AV731" s="959">
        <f>IF($AK731="n/a",1.03*AU731,IF($AK731&lt;0,1.01*AU731,IF($AK731&gt;10,1.1*AU731,(1+$AK731/100)*AU731)))</f>
        <v>2.1089528891200007</v>
      </c>
      <c r="AW731" s="703">
        <f>SUM(AR731:AV731)</f>
        <v>8.8432065803200022</v>
      </c>
      <c r="AX731" s="810">
        <f>AW731/I731*100</f>
        <v>8.9742303433326587</v>
      </c>
      <c r="AY731" s="1017">
        <v>0.94</v>
      </c>
      <c r="AZ731" s="945">
        <v>37.19</v>
      </c>
      <c r="BA731" s="945">
        <v>-10.11</v>
      </c>
      <c r="BB731" s="945">
        <v>3.54</v>
      </c>
      <c r="BC731" s="945">
        <v>7.1800000000000006</v>
      </c>
      <c r="BE731" s="666">
        <v>2014</v>
      </c>
      <c r="BF731" s="971">
        <f>IF(BE731&gt;2008,0,IF(BE731&gt;2001,1,IF(BE731&gt;1990,2,IF(BE731&gt;1980,3,IF(BE731&gt;1973,4,IF(BE731&gt;1970,5,IF(BE731&gt;1960,6,IF(BE731&gt;1958,7,IF(BE731&gt;1953,8,9)))))))))</f>
        <v>0</v>
      </c>
      <c r="BG731" s="955">
        <v>3.6999999999999997</v>
      </c>
      <c r="BH731" s="936"/>
    </row>
    <row r="732" spans="1:60" ht="11.25" customHeight="1" x14ac:dyDescent="0.2">
      <c r="A732" s="936" t="s">
        <v>794</v>
      </c>
      <c r="B732" s="948" t="s">
        <v>795</v>
      </c>
      <c r="C732" s="1013" t="s">
        <v>131</v>
      </c>
      <c r="D732" s="1013" t="s">
        <v>4355</v>
      </c>
      <c r="E732" s="792">
        <v>19</v>
      </c>
      <c r="F732" s="1227">
        <v>174</v>
      </c>
      <c r="G732" s="1170" t="s">
        <v>37</v>
      </c>
      <c r="H732" s="1170" t="s">
        <v>115</v>
      </c>
      <c r="I732" s="947">
        <v>56.2</v>
      </c>
      <c r="J732" s="703">
        <f>(M732/I732)*100</f>
        <v>4.412811387900355</v>
      </c>
      <c r="K732" s="950">
        <v>0.62</v>
      </c>
      <c r="L732" s="960">
        <v>4</v>
      </c>
      <c r="M732" s="694">
        <f>K732*L732</f>
        <v>2.48</v>
      </c>
      <c r="N732" s="943" t="s">
        <v>796</v>
      </c>
      <c r="O732" s="795">
        <v>0.6</v>
      </c>
      <c r="P732" s="934">
        <v>43602</v>
      </c>
      <c r="Q732" s="934">
        <v>43622</v>
      </c>
      <c r="R732" s="694">
        <f>(K732-O732)/O732*100</f>
        <v>3.3333333333333366</v>
      </c>
      <c r="S732" s="759">
        <f>IF(INDEX(Historical!$D$7:$D$1439,MATCH(B732,Historical!$B$7:$B$1450,0))=0,"n/a",(INDEX(Historical!$C$7:$C$1439,MATCH(B732,Historical!$B$7:$B$1450,0))/INDEX(Historical!$D$7:$D$1439,MATCH(B732,Historical!$B$7:$B$1450,0))-1)*100)</f>
        <v>3.4782608695652195</v>
      </c>
      <c r="T732" s="759">
        <f>IF(INDEX(Historical!$F$7:$F$1432,MATCH(B732,Historical!$B$7:$B$1450,0))=0,"n/a",((INDEX(Historical!$C$7:$C$1439,MATCH(B732,Historical!$B$7:$B$1450,0))/INDEX(Historical!$F$7:$F$1432,MATCH(B732,Historical!$B$7:$B$1450,0)))^(1/3)-1)*100)</f>
        <v>3.4057285912321822</v>
      </c>
      <c r="U732" s="759">
        <f>IF(INDEX(Historical!$H$7:$H$1432,MATCH(B732,Historical!$B$7:$B$1450,0))=0,"n/a",((INDEX(Historical!$C$7:$C$1439,MATCH(B732,Historical!$B$7:$B$1450,0))/INDEX(Historical!$H$7:$H$1432,MATCH(B732,Historical!$B$7:$B$1450,0)))^(1/5)-1)*100)</f>
        <v>3.4113513981932631</v>
      </c>
      <c r="V732" s="759">
        <f>IF(INDEX(Historical!$O$7:$O$1432,MATCH(B732,Historical!$B$7:$B$1450,0))=0,"n/a",((INDEX(Historical!$C$7:$C$1439,MATCH(B732,Historical!$B$7:$B$1450,0))/INDEX(Historical!$O$7:$O$1432,MATCH(B732,Historical!$B$7:$B$1450,0)))^(1/10)-1)*100)</f>
        <v>3.6529174278403742</v>
      </c>
      <c r="W732" s="760">
        <f>IF(OR(U732&lt;=0,U732="n/a",V732&lt;=0,V732="n/a"),"n/a",U732/V732)</f>
        <v>0.93387038321588167</v>
      </c>
      <c r="X732" s="761">
        <f>IF(OR(AJ732&lt;=0,AJ732="n/a",U732&lt;=0,U732="n/a"),"n/a",U732/AJ732)</f>
        <v>1.2183397850690223</v>
      </c>
      <c r="Y732" s="948"/>
      <c r="Z732" s="703">
        <f>IF(OR(AC732&lt;0.01,AC732="n/a"),"n/a",M732/AC732*100)</f>
        <v>77.258566978193144</v>
      </c>
      <c r="AA732" s="959">
        <f>IF(OR(AC732&lt;0.01,AC732="n/a"),"n/a",I732/AC732)</f>
        <v>17.507788161993769</v>
      </c>
      <c r="AB732" s="960">
        <v>12</v>
      </c>
      <c r="AC732" s="938">
        <v>3.21</v>
      </c>
      <c r="AD732" s="938">
        <v>7.88</v>
      </c>
      <c r="AE732" s="938">
        <v>2.5299999999999998</v>
      </c>
      <c r="AF732" s="938">
        <v>2.17</v>
      </c>
      <c r="AG732" s="938">
        <v>13.5</v>
      </c>
      <c r="AH732" s="938">
        <v>273.60000000000002</v>
      </c>
      <c r="AI732" s="938">
        <v>4.33</v>
      </c>
      <c r="AJ732" s="938">
        <v>2.8000000000000003</v>
      </c>
      <c r="AK732" s="938">
        <v>2.1800000000000002</v>
      </c>
      <c r="AL732" s="951">
        <v>57130</v>
      </c>
      <c r="AM732" s="945">
        <v>0.1</v>
      </c>
      <c r="AN732" s="938">
        <v>1.67</v>
      </c>
      <c r="AO732" s="802">
        <f>IF(U732="n/a","n/a",IF(AA732&lt;0,"n/a",IF(AA732="n/a","n/a",J732+U732-AA732)))</f>
        <v>-9.6836253759001512</v>
      </c>
      <c r="AP732" s="803">
        <f>IF(U732="n/a","n/a",J732+U732)</f>
        <v>7.824162786093618</v>
      </c>
      <c r="AQ732" s="961">
        <f>IF(OR(AC732&lt;0.01,AF732="n/a"),"n/a",(I732/SQRT(22.5*AC732*(I732/AF732))-1)*100)</f>
        <v>29.943407017613268</v>
      </c>
      <c r="AR732" s="703">
        <f>INDEX(Historical!$C$7:$C$1439,MATCH(B732,Historical!$B$7:$B$1450,0))*IF(AH732="n/a",1.03,IF(AH732&lt;0,1.01,IF(AH732&gt;10,1.1,(1+AH732/100))))</f>
        <v>2.6179999999999999</v>
      </c>
      <c r="AS732" s="959">
        <f>IF($AI732="n/a",1.03*AR732,IF($AI732&lt;0,1.01*AR732,IF($AI732&gt;10,1.1*AR732,(1+$AI732/100)*AR732)))</f>
        <v>2.7313593999999997</v>
      </c>
      <c r="AT732" s="959">
        <f>IF($AK732="n/a",1.03*AS732,IF($AK732&lt;0,1.01*AS732,IF($AK732&gt;10,1.1*AS732,(1+$AK732/100)*AS732)))</f>
        <v>2.7909030349199999</v>
      </c>
      <c r="AU732" s="959">
        <f>IF($AK732="n/a",1.03*AT732,IF($AK732&lt;0,1.01*AT732,IF($AK732&gt;10,1.1*AT732,(1+$AK732/100)*AT732)))</f>
        <v>2.8517447210812561</v>
      </c>
      <c r="AV732" s="959">
        <f>IF($AK732="n/a",1.03*AU732,IF($AK732&lt;0,1.01*AU732,IF($AK732&gt;10,1.1*AU732,(1+$AK732/100)*AU732)))</f>
        <v>2.9139127560008276</v>
      </c>
      <c r="AW732" s="703">
        <f>SUM(AR732:AV732)</f>
        <v>13.905919912002082</v>
      </c>
      <c r="AX732" s="810">
        <f>AW732/I732*100</f>
        <v>24.743629736658505</v>
      </c>
      <c r="AY732" s="1017">
        <v>0.19</v>
      </c>
      <c r="AZ732" s="945">
        <v>32.24</v>
      </c>
      <c r="BA732" s="945">
        <v>-1.54</v>
      </c>
      <c r="BB732" s="945">
        <v>1.7500000000000002</v>
      </c>
      <c r="BC732" s="945">
        <v>11.82</v>
      </c>
      <c r="BE732" s="666">
        <v>2001</v>
      </c>
      <c r="BF732" s="971">
        <f>IF(BE732&gt;2008,0,IF(BE732&gt;2001,1,IF(BE732&gt;1990,2,IF(BE732&gt;1980,3,IF(BE732&gt;1973,4,IF(BE732&gt;1970,5,IF(BE732&gt;1960,6,IF(BE732&gt;1958,7,IF(BE732&gt;1953,8,9)))))))))</f>
        <v>2</v>
      </c>
      <c r="BG732" s="955">
        <v>3</v>
      </c>
      <c r="BH732" s="937"/>
    </row>
    <row r="733" spans="1:60" ht="11.25" customHeight="1" x14ac:dyDescent="0.2">
      <c r="A733" s="944" t="s">
        <v>1666</v>
      </c>
      <c r="B733" s="948" t="s">
        <v>1667</v>
      </c>
      <c r="C733" s="1013" t="s">
        <v>4345</v>
      </c>
      <c r="D733" s="1013" t="s">
        <v>4346</v>
      </c>
      <c r="E733" s="792">
        <v>9</v>
      </c>
      <c r="F733" s="1227">
        <v>484</v>
      </c>
      <c r="G733" s="1227" t="s">
        <v>106</v>
      </c>
      <c r="H733" s="1227" t="s">
        <v>106</v>
      </c>
      <c r="I733" s="947">
        <v>7.1</v>
      </c>
      <c r="J733" s="703">
        <f>(M733/I733)*100</f>
        <v>7.323943661971831</v>
      </c>
      <c r="K733" s="950">
        <v>0.13</v>
      </c>
      <c r="L733" s="960">
        <v>4</v>
      </c>
      <c r="M733" s="694">
        <f>K733*L733</f>
        <v>0.52</v>
      </c>
      <c r="N733" s="943" t="s">
        <v>925</v>
      </c>
      <c r="O733" s="795">
        <v>0.125</v>
      </c>
      <c r="P733" s="934">
        <v>43629</v>
      </c>
      <c r="Q733" s="934">
        <v>43657</v>
      </c>
      <c r="R733" s="694">
        <f>(K733-O733)/O733*100</f>
        <v>4.0000000000000036</v>
      </c>
      <c r="S733" s="759">
        <f>IF(INDEX(Historical!$D$7:$D$1439,MATCH(B733,Historical!$B$7:$B$1450,0))=0,"n/a",(INDEX(Historical!$C$7:$C$1439,MATCH(B733,Historical!$B$7:$B$1450,0))/INDEX(Historical!$D$7:$D$1439,MATCH(B733,Historical!$B$7:$B$1450,0))-1)*100)</f>
        <v>14.634146341463406</v>
      </c>
      <c r="T733" s="759">
        <f>IF(INDEX(Historical!$F$7:$F$1432,MATCH(B733,Historical!$B$7:$B$1450,0))=0,"n/a",((INDEX(Historical!$C$7:$C$1439,MATCH(B733,Historical!$B$7:$B$1450,0))/INDEX(Historical!$F$7:$F$1432,MATCH(B733,Historical!$B$7:$B$1450,0)))^(1/3)-1)*100)</f>
        <v>17.462692973830272</v>
      </c>
      <c r="U733" s="759">
        <f>IF(INDEX(Historical!$H$7:$H$1432,MATCH(B733,Historical!$B$7:$B$1450,0))=0,"n/a",((INDEX(Historical!$C$7:$C$1439,MATCH(B733,Historical!$B$7:$B$1450,0))/INDEX(Historical!$H$7:$H$1432,MATCH(B733,Historical!$B$7:$B$1450,0)))^(1/5)-1)*100)</f>
        <v>27.40719795539961</v>
      </c>
      <c r="V733" s="759">
        <f>IF(INDEX(Historical!$O$7:$O$1432,MATCH(B733,Historical!$B$7:$B$1450,0))=0,"n/a",((INDEX(Historical!$C$7:$C$1439,MATCH(B733,Historical!$B$7:$B$1450,0))/INDEX(Historical!$O$7:$O$1432,MATCH(B733,Historical!$B$7:$B$1450,0)))^(1/10)-1)*100)</f>
        <v>-3.6262197376047633</v>
      </c>
      <c r="W733" s="760" t="str">
        <f>IF(OR(U733&lt;=0,U733="n/a",V733&lt;=0,V733="n/a"),"n/a",U733/V733)</f>
        <v>n/a</v>
      </c>
      <c r="X733" s="761" t="str">
        <f>IF(OR(AJ733&lt;=0,AJ733="n/a",U733&lt;=0,U733="n/a"),"n/a",U733/AJ733)</f>
        <v>n/a</v>
      </c>
      <c r="Y733" s="949"/>
      <c r="Z733" s="703" t="str">
        <f>IF(OR(AC733&lt;0.01,AC733="n/a"),"n/a",M733/AC733*100)</f>
        <v>n/a</v>
      </c>
      <c r="AA733" s="959" t="str">
        <f>IF(OR(AC733&lt;0.01,AC733="n/a"),"n/a",I733/AC733)</f>
        <v>n/a</v>
      </c>
      <c r="AB733" s="960">
        <v>12</v>
      </c>
      <c r="AC733" s="938">
        <v>-0.53</v>
      </c>
      <c r="AD733" s="938" t="s">
        <v>137</v>
      </c>
      <c r="AE733" s="938">
        <v>0.55000000000000004</v>
      </c>
      <c r="AF733" s="938">
        <v>1.22</v>
      </c>
      <c r="AG733" s="938" t="s">
        <v>137</v>
      </c>
      <c r="AH733" s="940">
        <v>-790.3</v>
      </c>
      <c r="AI733" s="940" t="s">
        <v>137</v>
      </c>
      <c r="AJ733" s="938">
        <v>-4.3</v>
      </c>
      <c r="AK733" s="938">
        <v>0</v>
      </c>
      <c r="AL733" s="951">
        <v>100.68</v>
      </c>
      <c r="AM733" s="945">
        <v>3.1</v>
      </c>
      <c r="AN733" s="940">
        <v>4.93</v>
      </c>
      <c r="AO733" s="802" t="str">
        <f>IF(U733="n/a","n/a",IF(AA733&lt;0,"n/a",IF(AA733="n/a","n/a",J733+U733-AA733)))</f>
        <v>n/a</v>
      </c>
      <c r="AP733" s="803">
        <f>IF(U733="n/a","n/a",J733+U733)</f>
        <v>34.731141617371442</v>
      </c>
      <c r="AQ733" s="961" t="str">
        <f>IF(OR(AC733&lt;0.01,AF733="n/a"),"n/a",(I733/SQRT(22.5*AC733*(I733/AF733))-1)*100)</f>
        <v>n/a</v>
      </c>
      <c r="AR733" s="703">
        <f>INDEX(Historical!$C$7:$C$1439,MATCH(B733,Historical!$B$7:$B$1450,0))*IF(AH733="n/a",1.03,IF(AH733&lt;0,1.01,IF(AH733&gt;10,1.1,(1+AH733/100))))</f>
        <v>0.47469999999999996</v>
      </c>
      <c r="AS733" s="959">
        <f>IF($AI733="n/a",1.03*AR733,IF($AI733&lt;0,1.01*AR733,IF($AI733&gt;10,1.1*AR733,(1+$AI733/100)*AR733)))</f>
        <v>0.48894099999999996</v>
      </c>
      <c r="AT733" s="959">
        <f>IF($AK733="n/a",1.03*AS733,IF($AK733&lt;0,1.01*AS733,IF($AK733&gt;10,1.1*AS733,(1+$AK733/100)*AS733)))</f>
        <v>0.48894099999999996</v>
      </c>
      <c r="AU733" s="959">
        <f>IF($AK733="n/a",1.03*AT733,IF($AK733&lt;0,1.01*AT733,IF($AK733&gt;10,1.1*AT733,(1+$AK733/100)*AT733)))</f>
        <v>0.48894099999999996</v>
      </c>
      <c r="AV733" s="959">
        <f>IF($AK733="n/a",1.03*AU733,IF($AK733&lt;0,1.01*AU733,IF($AK733&gt;10,1.1*AU733,(1+$AK733/100)*AU733)))</f>
        <v>0.48894099999999996</v>
      </c>
      <c r="AW733" s="703">
        <f>SUM(AR733:AV733)</f>
        <v>2.4304640000000002</v>
      </c>
      <c r="AX733" s="810">
        <f>AW733/I733*100</f>
        <v>34.231887323943667</v>
      </c>
      <c r="AY733" s="1017">
        <v>0.77</v>
      </c>
      <c r="AZ733" s="945">
        <v>30.759999999999998</v>
      </c>
      <c r="BA733" s="945">
        <v>-7.6700000000000008</v>
      </c>
      <c r="BB733" s="945">
        <v>-0.35000000000000003</v>
      </c>
      <c r="BC733" s="945">
        <v>4.12</v>
      </c>
      <c r="BE733" s="666">
        <v>2011</v>
      </c>
      <c r="BF733" s="971">
        <f>IF(BE733&gt;2008,0,IF(BE733&gt;2001,1,IF(BE733&gt;1990,2,IF(BE733&gt;1980,3,IF(BE733&gt;1973,4,IF(BE733&gt;1970,5,IF(BE733&gt;1960,6,IF(BE733&gt;1958,7,IF(BE733&gt;1953,8,9)))))))))</f>
        <v>0</v>
      </c>
      <c r="BG733" s="955" t="s">
        <v>137</v>
      </c>
      <c r="BH733" s="937"/>
    </row>
    <row r="734" spans="1:60" ht="11.25" customHeight="1" x14ac:dyDescent="0.2">
      <c r="A734" s="944" t="s">
        <v>1672</v>
      </c>
      <c r="B734" s="948" t="s">
        <v>1673</v>
      </c>
      <c r="C734" s="1013" t="s">
        <v>108</v>
      </c>
      <c r="D734" s="1013" t="s">
        <v>4365</v>
      </c>
      <c r="E734" s="792">
        <v>7</v>
      </c>
      <c r="F734" s="1227">
        <v>621</v>
      </c>
      <c r="G734" s="1161" t="s">
        <v>106</v>
      </c>
      <c r="H734" s="1161" t="s">
        <v>106</v>
      </c>
      <c r="I734" s="947">
        <v>37.159999999999997</v>
      </c>
      <c r="J734" s="703">
        <f>(M734/I734)*100</f>
        <v>2.3681377825618948</v>
      </c>
      <c r="K734" s="950">
        <v>0.22</v>
      </c>
      <c r="L734" s="960">
        <v>4</v>
      </c>
      <c r="M734" s="694">
        <f>K734*L734</f>
        <v>0.88</v>
      </c>
      <c r="N734" s="943" t="s">
        <v>509</v>
      </c>
      <c r="O734" s="795">
        <v>0.21</v>
      </c>
      <c r="P734" s="939">
        <v>43290</v>
      </c>
      <c r="Q734" s="939">
        <v>43301</v>
      </c>
      <c r="R734" s="694">
        <f>(K734-O734)/O734*100</f>
        <v>4.7619047619047663</v>
      </c>
      <c r="S734" s="759">
        <f>IF(INDEX(Historical!$D$7:$D$1439,MATCH(B734,Historical!$B$7:$B$1450,0))=0,"n/a",(INDEX(Historical!$C$7:$C$1439,MATCH(B734,Historical!$B$7:$B$1450,0))/INDEX(Historical!$D$7:$D$1439,MATCH(B734,Historical!$B$7:$B$1450,0))-1)*100)</f>
        <v>4.8780487804878092</v>
      </c>
      <c r="T734" s="759">
        <f>IF(INDEX(Historical!$F$7:$F$1432,MATCH(B734,Historical!$B$7:$B$1450,0))=0,"n/a",((INDEX(Historical!$C$7:$C$1439,MATCH(B734,Historical!$B$7:$B$1450,0))/INDEX(Historical!$F$7:$F$1432,MATCH(B734,Historical!$B$7:$B$1450,0)))^(1/3)-1)*100)</f>
        <v>11.524149667113504</v>
      </c>
      <c r="U734" s="759">
        <f>IF(INDEX(Historical!$H$7:$H$1432,MATCH(B734,Historical!$B$7:$B$1450,0))=0,"n/a",((INDEX(Historical!$C$7:$C$1439,MATCH(B734,Historical!$B$7:$B$1450,0))/INDEX(Historical!$H$7:$H$1432,MATCH(B734,Historical!$B$7:$B$1450,0)))^(1/5)-1)*100)</f>
        <v>11.907829950363169</v>
      </c>
      <c r="V734" s="759">
        <f>IF(INDEX(Historical!$O$7:$O$1432,MATCH(B734,Historical!$B$7:$B$1450,0))=0,"n/a",((INDEX(Historical!$C$7:$C$1439,MATCH(B734,Historical!$B$7:$B$1450,0))/INDEX(Historical!$O$7:$O$1432,MATCH(B734,Historical!$B$7:$B$1450,0)))^(1/10)-1)*100)</f>
        <v>0.72582807054286658</v>
      </c>
      <c r="W734" s="760">
        <f>IF(OR(U734&lt;=0,U734="n/a",V734&lt;=0,V734="n/a"),"n/a",U734/V734)</f>
        <v>16.405854821041817</v>
      </c>
      <c r="X734" s="761" t="str">
        <f>IF(OR(AJ734&lt;=0,AJ734="n/a",U734&lt;=0,U734="n/a"),"n/a",U734/AJ734)</f>
        <v>n/a</v>
      </c>
      <c r="Y734" s="949"/>
      <c r="Z734" s="703" t="str">
        <f>IF(OR(AC734&lt;0.01,AC734="n/a"),"n/a",M734/AC734*100)</f>
        <v>n/a</v>
      </c>
      <c r="AA734" s="959" t="str">
        <f>IF(OR(AC734&lt;0.01,AC734="n/a"),"n/a",I734/AC734)</f>
        <v>n/a</v>
      </c>
      <c r="AB734" s="960">
        <v>12</v>
      </c>
      <c r="AC734" s="938" t="s">
        <v>137</v>
      </c>
      <c r="AD734" s="938" t="s">
        <v>137</v>
      </c>
      <c r="AE734" s="938" t="s">
        <v>137</v>
      </c>
      <c r="AF734" s="938" t="s">
        <v>137</v>
      </c>
      <c r="AG734" s="938" t="s">
        <v>137</v>
      </c>
      <c r="AH734" s="938" t="s">
        <v>137</v>
      </c>
      <c r="AI734" s="938" t="s">
        <v>137</v>
      </c>
      <c r="AJ734" s="938" t="s">
        <v>137</v>
      </c>
      <c r="AK734" s="938" t="s">
        <v>137</v>
      </c>
      <c r="AL734" s="951" t="s">
        <v>137</v>
      </c>
      <c r="AM734" s="945" t="s">
        <v>137</v>
      </c>
      <c r="AN734" s="938" t="s">
        <v>137</v>
      </c>
      <c r="AO734" s="802" t="str">
        <f>IF(U734="n/a","n/a",IF(AA734&lt;0,"n/a",IF(AA734="n/a","n/a",J734+U734-AA734)))</f>
        <v>n/a</v>
      </c>
      <c r="AP734" s="803">
        <f>IF(U734="n/a","n/a",J734+U734)</f>
        <v>14.275967732925064</v>
      </c>
      <c r="AQ734" s="961" t="str">
        <f>IF(OR(AC734&lt;0.01,AF734="n/a"),"n/a",(I734/SQRT(22.5*AC734*(I734/AF734))-1)*100)</f>
        <v>n/a</v>
      </c>
      <c r="AR734" s="703">
        <f>INDEX(Historical!$C$7:$C$1439,MATCH(B734,Historical!$B$7:$B$1450,0))*IF(AH734="n/a",1.03,IF(AH734&lt;0,1.01,IF(AH734&gt;10,1.1,(1+AH734/100))))</f>
        <v>0.88580000000000003</v>
      </c>
      <c r="AS734" s="959">
        <f>IF($AI734="n/a",1.03*AR734,IF($AI734&lt;0,1.01*AR734,IF($AI734&gt;10,1.1*AR734,(1+$AI734/100)*AR734)))</f>
        <v>0.91237400000000002</v>
      </c>
      <c r="AT734" s="959">
        <f>IF($AK734="n/a",1.03*AS734,IF($AK734&lt;0,1.01*AS734,IF($AK734&gt;10,1.1*AS734,(1+$AK734/100)*AS734)))</f>
        <v>0.93974522000000005</v>
      </c>
      <c r="AU734" s="959">
        <f>IF($AK734="n/a",1.03*AT734,IF($AK734&lt;0,1.01*AT734,IF($AK734&gt;10,1.1*AT734,(1+$AK734/100)*AT734)))</f>
        <v>0.96793757660000013</v>
      </c>
      <c r="AV734" s="959">
        <f>IF($AK734="n/a",1.03*AU734,IF($AK734&lt;0,1.01*AU734,IF($AK734&gt;10,1.1*AU734,(1+$AK734/100)*AU734)))</f>
        <v>0.99697570389800017</v>
      </c>
      <c r="AW734" s="703">
        <f>SUM(AR734:AV734)</f>
        <v>4.7028325004980003</v>
      </c>
      <c r="AX734" s="810">
        <f>AW734/I734*100</f>
        <v>12.655631056237892</v>
      </c>
      <c r="AY734" s="1017" t="s">
        <v>137</v>
      </c>
      <c r="AZ734" s="945" t="s">
        <v>137</v>
      </c>
      <c r="BA734" s="945" t="s">
        <v>137</v>
      </c>
      <c r="BB734" s="945" t="s">
        <v>137</v>
      </c>
      <c r="BC734" s="945" t="s">
        <v>137</v>
      </c>
      <c r="BD734" s="984" t="s">
        <v>4290</v>
      </c>
      <c r="BE734" s="666">
        <v>2012</v>
      </c>
      <c r="BF734" s="971">
        <f>IF(BE734&gt;2008,0,IF(BE734&gt;2001,1,IF(BE734&gt;1990,2,IF(BE734&gt;1980,3,IF(BE734&gt;1973,4,IF(BE734&gt;1970,5,IF(BE734&gt;1960,6,IF(BE734&gt;1958,7,IF(BE734&gt;1953,8,9)))))))))</f>
        <v>0</v>
      </c>
      <c r="BG734" s="955" t="s">
        <v>137</v>
      </c>
      <c r="BH734" s="937"/>
    </row>
    <row r="735" spans="1:60" ht="11.25" customHeight="1" x14ac:dyDescent="0.2">
      <c r="A735" s="936" t="s">
        <v>340</v>
      </c>
      <c r="B735" s="948" t="s">
        <v>341</v>
      </c>
      <c r="C735" s="1013" t="s">
        <v>123</v>
      </c>
      <c r="D735" s="1013" t="s">
        <v>4368</v>
      </c>
      <c r="E735" s="792">
        <v>37</v>
      </c>
      <c r="F735" s="1227">
        <v>73</v>
      </c>
      <c r="G735" s="1227" t="s">
        <v>37</v>
      </c>
      <c r="H735" s="1227" t="s">
        <v>37</v>
      </c>
      <c r="I735" s="938">
        <v>60.03</v>
      </c>
      <c r="J735" s="703">
        <f>(M735/I735)*100</f>
        <v>2.8652340496418458</v>
      </c>
      <c r="K735" s="950">
        <v>0.43</v>
      </c>
      <c r="L735" s="960">
        <v>4</v>
      </c>
      <c r="M735" s="694">
        <f>K735*L735</f>
        <v>1.72</v>
      </c>
      <c r="N735" s="943" t="s">
        <v>250</v>
      </c>
      <c r="O735" s="795">
        <v>0.41</v>
      </c>
      <c r="P735" s="934">
        <v>43594</v>
      </c>
      <c r="Q735" s="934">
        <v>43626</v>
      </c>
      <c r="R735" s="694">
        <f>(K735-O735)/O735*100</f>
        <v>4.8780487804878092</v>
      </c>
      <c r="S735" s="759">
        <f>IF(INDEX(Historical!$D$7:$D$1439,MATCH(B735,Historical!$B$7:$B$1450,0))=0,"n/a",(INDEX(Historical!$C$7:$C$1439,MATCH(B735,Historical!$B$7:$B$1450,0))/INDEX(Historical!$D$7:$D$1439,MATCH(B735,Historical!$B$7:$B$1450,0))-1)*100)</f>
        <v>5.1948051948051965</v>
      </c>
      <c r="T735" s="759">
        <f>IF(INDEX(Historical!$F$7:$F$1432,MATCH(B735,Historical!$B$7:$B$1450,0))=0,"n/a",((INDEX(Historical!$C$7:$C$1439,MATCH(B735,Historical!$B$7:$B$1450,0))/INDEX(Historical!$F$7:$F$1432,MATCH(B735,Historical!$B$7:$B$1450,0)))^(1/3)-1)*100)</f>
        <v>5.7462111719003284</v>
      </c>
      <c r="U735" s="759">
        <f>IF(INDEX(Historical!$H$7:$H$1432,MATCH(B735,Historical!$B$7:$B$1450,0))=0,"n/a",((INDEX(Historical!$C$7:$C$1439,MATCH(B735,Historical!$B$7:$B$1450,0))/INDEX(Historical!$H$7:$H$1432,MATCH(B735,Historical!$B$7:$B$1450,0)))^(1/5)-1)*100)</f>
        <v>5.6627672952967334</v>
      </c>
      <c r="V735" s="759">
        <f>IF(INDEX(Historical!$O$7:$O$1432,MATCH(B735,Historical!$B$7:$B$1450,0))=0,"n/a",((INDEX(Historical!$C$7:$C$1439,MATCH(B735,Historical!$B$7:$B$1450,0))/INDEX(Historical!$O$7:$O$1432,MATCH(B735,Historical!$B$7:$B$1450,0)))^(1/10)-1)*100)</f>
        <v>4.2348927037502815</v>
      </c>
      <c r="W735" s="760">
        <f>IF(OR(U735&lt;=0,U735="n/a",V735&lt;=0,V735="n/a"),"n/a",U735/V735)</f>
        <v>1.3371690126368427</v>
      </c>
      <c r="X735" s="761">
        <f>IF(OR(AJ735&lt;=0,AJ735="n/a",U735&lt;=0,U735="n/a"),"n/a",U735/AJ735)</f>
        <v>0.62228212036227837</v>
      </c>
      <c r="Y735" s="948"/>
      <c r="Z735" s="703">
        <f>IF(OR(AC735&lt;0.01,AC735="n/a"),"n/a",M735/AC735*100)</f>
        <v>56.393442622950815</v>
      </c>
      <c r="AA735" s="959">
        <f>IF(OR(AC735&lt;0.01,AC735="n/a"),"n/a",I735/AC735)</f>
        <v>19.681967213114756</v>
      </c>
      <c r="AB735" s="960">
        <v>12</v>
      </c>
      <c r="AC735" s="938">
        <v>3.05</v>
      </c>
      <c r="AD735" s="938">
        <v>3.27</v>
      </c>
      <c r="AE735" s="938">
        <v>1.1200000000000001</v>
      </c>
      <c r="AF735" s="938">
        <v>3.45</v>
      </c>
      <c r="AG735" s="938">
        <v>17.599999999999998</v>
      </c>
      <c r="AH735" s="938">
        <v>39.800000000000004</v>
      </c>
      <c r="AI735" s="938">
        <v>3.82</v>
      </c>
      <c r="AJ735" s="938">
        <v>9.1</v>
      </c>
      <c r="AK735" s="938">
        <v>6.1400000000000006</v>
      </c>
      <c r="AL735" s="951">
        <v>6060</v>
      </c>
      <c r="AM735" s="945">
        <v>0.5</v>
      </c>
      <c r="AN735" s="938">
        <v>0.79</v>
      </c>
      <c r="AO735" s="802">
        <f>IF(U735="n/a","n/a",IF(AA735&lt;0,"n/a",IF(AA735="n/a","n/a",J735+U735-AA735)))</f>
        <v>-11.153965868176178</v>
      </c>
      <c r="AP735" s="803">
        <f>IF(U735="n/a","n/a",J735+U735)</f>
        <v>8.5280013449385788</v>
      </c>
      <c r="AQ735" s="961">
        <f>IF(OR(AC735&lt;0.01,AF735="n/a"),"n/a",(I735/SQRT(22.5*AC735*(I735/AF735))-1)*100)</f>
        <v>73.721087935352926</v>
      </c>
      <c r="AR735" s="703">
        <f>INDEX(Historical!$C$7:$C$1439,MATCH(B735,Historical!$B$7:$B$1450,0))*IF(AH735="n/a",1.03,IF(AH735&lt;0,1.01,IF(AH735&gt;10,1.1,(1+AH735/100))))</f>
        <v>1.7820000000000003</v>
      </c>
      <c r="AS735" s="959">
        <f>IF($AI735="n/a",1.03*AR735,IF($AI735&lt;0,1.01*AR735,IF($AI735&gt;10,1.1*AR735,(1+$AI735/100)*AR735)))</f>
        <v>1.8500724000000002</v>
      </c>
      <c r="AT735" s="959">
        <f>IF($AK735="n/a",1.03*AS735,IF($AK735&lt;0,1.01*AS735,IF($AK735&gt;10,1.1*AS735,(1+$AK735/100)*AS735)))</f>
        <v>1.9636668453599999</v>
      </c>
      <c r="AU735" s="959">
        <f>IF($AK735="n/a",1.03*AT735,IF($AK735&lt;0,1.01*AT735,IF($AK735&gt;10,1.1*AT735,(1+$AK735/100)*AT735)))</f>
        <v>2.0842359896651037</v>
      </c>
      <c r="AV735" s="959">
        <f>IF($AK735="n/a",1.03*AU735,IF($AK735&lt;0,1.01*AU735,IF($AK735&gt;10,1.1*AU735,(1+$AK735/100)*AU735)))</f>
        <v>2.2122080794305408</v>
      </c>
      <c r="AW735" s="703">
        <f>SUM(AR735:AV735)</f>
        <v>9.8921833144556448</v>
      </c>
      <c r="AX735" s="810">
        <f>AW735/I735*100</f>
        <v>16.478732824347233</v>
      </c>
      <c r="AY735" s="1017">
        <v>0.89</v>
      </c>
      <c r="AZ735" s="945">
        <v>19.34</v>
      </c>
      <c r="BA735" s="945">
        <v>-9.83</v>
      </c>
      <c r="BB735" s="945">
        <v>-5.8500000000000005</v>
      </c>
      <c r="BC735" s="945">
        <v>1.41</v>
      </c>
      <c r="BE735" s="666">
        <v>1983</v>
      </c>
      <c r="BF735" s="971">
        <f>IF(BE735&gt;2008,0,IF(BE735&gt;2001,1,IF(BE735&gt;1990,2,IF(BE735&gt;1980,3,IF(BE735&gt;1973,4,IF(BE735&gt;1970,5,IF(BE735&gt;1960,6,IF(BE735&gt;1958,7,IF(BE735&gt;1953,8,9)))))))))</f>
        <v>3</v>
      </c>
      <c r="BG735" s="955">
        <v>6.7</v>
      </c>
      <c r="BH735" s="937"/>
    </row>
    <row r="736" spans="1:60" ht="11.25" customHeight="1" x14ac:dyDescent="0.2">
      <c r="A736" s="936" t="s">
        <v>1656</v>
      </c>
      <c r="B736" s="948" t="s">
        <v>1657</v>
      </c>
      <c r="C736" s="1013" t="s">
        <v>4345</v>
      </c>
      <c r="D736" s="1013" t="s">
        <v>4346</v>
      </c>
      <c r="E736" s="792">
        <v>10</v>
      </c>
      <c r="F736" s="1227">
        <v>332</v>
      </c>
      <c r="G736" s="1227" t="s">
        <v>37</v>
      </c>
      <c r="H736" s="1227" t="s">
        <v>115</v>
      </c>
      <c r="I736" s="947">
        <v>162.19999999999999</v>
      </c>
      <c r="J736" s="703">
        <f>(M736/I736)*100</f>
        <v>5.0554870530209612</v>
      </c>
      <c r="K736" s="950">
        <v>2.0499999999999998</v>
      </c>
      <c r="L736" s="960">
        <v>4</v>
      </c>
      <c r="M736" s="694">
        <f>K736*L736</f>
        <v>8.1999999999999993</v>
      </c>
      <c r="N736" s="943" t="s">
        <v>517</v>
      </c>
      <c r="O736" s="795">
        <v>2</v>
      </c>
      <c r="P736" s="934">
        <v>43509</v>
      </c>
      <c r="Q736" s="934">
        <v>43524</v>
      </c>
      <c r="R736" s="694">
        <f>(K736-O736)/O736*100</f>
        <v>2.4999999999999911</v>
      </c>
      <c r="S736" s="759">
        <f>IF(INDEX(Historical!$D$7:$D$1439,MATCH(B736,Historical!$B$7:$B$1450,0))=0,"n/a",(INDEX(Historical!$C$7:$C$1439,MATCH(B736,Historical!$B$7:$B$1450,0))/INDEX(Historical!$D$7:$D$1439,MATCH(B736,Historical!$B$7:$B$1450,0))-1)*100)</f>
        <v>10.489510489510479</v>
      </c>
      <c r="T736" s="759">
        <f>IF(INDEX(Historical!$F$7:$F$1432,MATCH(B736,Historical!$B$7:$B$1450,0))=0,"n/a",((INDEX(Historical!$C$7:$C$1439,MATCH(B736,Historical!$B$7:$B$1450,0))/INDEX(Historical!$F$7:$F$1432,MATCH(B736,Historical!$B$7:$B$1450,0)))^(1/3)-1)*100)</f>
        <v>9.3009421644871804</v>
      </c>
      <c r="U736" s="759">
        <f>IF(INDEX(Historical!$H$7:$H$1432,MATCH(B736,Historical!$B$7:$B$1450,0))=0,"n/a",((INDEX(Historical!$C$7:$C$1439,MATCH(B736,Historical!$B$7:$B$1450,0))/INDEX(Historical!$H$7:$H$1432,MATCH(B736,Historical!$B$7:$B$1450,0)))^(1/5)-1)*100)</f>
        <v>12.562692719996482</v>
      </c>
      <c r="V736" s="759">
        <f>IF(INDEX(Historical!$O$7:$O$1432,MATCH(B736,Historical!$B$7:$B$1450,0))=0,"n/a",((INDEX(Historical!$C$7:$C$1439,MATCH(B736,Historical!$B$7:$B$1450,0))/INDEX(Historical!$O$7:$O$1432,MATCH(B736,Historical!$B$7:$B$1450,0)))^(1/10)-1)*100)</f>
        <v>8.8459519712352552</v>
      </c>
      <c r="W736" s="760">
        <f>IF(OR(U736&lt;=0,U736="n/a",V736&lt;=0,V736="n/a"),"n/a",U736/V736)</f>
        <v>1.4201628904211898</v>
      </c>
      <c r="X736" s="761">
        <f>IF(OR(AJ736&lt;=0,AJ736="n/a",U736&lt;=0,U736="n/a"),"n/a",U736/AJ736)</f>
        <v>0.75678871807207715</v>
      </c>
      <c r="Y736" s="949"/>
      <c r="Z736" s="703">
        <f>IF(OR(AC736&lt;0.01,AC736="n/a"),"n/a",M736/AC736*100)</f>
        <v>107.18954248366013</v>
      </c>
      <c r="AA736" s="959">
        <f>IF(OR(AC736&lt;0.01,AC736="n/a"),"n/a",I736/AC736)</f>
        <v>21.202614379084967</v>
      </c>
      <c r="AB736" s="960">
        <v>12</v>
      </c>
      <c r="AC736" s="938">
        <v>7.65</v>
      </c>
      <c r="AD736" s="938">
        <v>2.44</v>
      </c>
      <c r="AE736" s="938">
        <v>8.99</v>
      </c>
      <c r="AF736" s="938">
        <v>15.62</v>
      </c>
      <c r="AG736" s="938">
        <v>72.2</v>
      </c>
      <c r="AH736" s="938">
        <v>26.1</v>
      </c>
      <c r="AI736" s="938">
        <v>4.01</v>
      </c>
      <c r="AJ736" s="938">
        <v>16.600000000000001</v>
      </c>
      <c r="AK736" s="938">
        <v>8.6</v>
      </c>
      <c r="AL736" s="951">
        <v>51330</v>
      </c>
      <c r="AM736" s="945">
        <v>0.1</v>
      </c>
      <c r="AN736" s="938">
        <v>7.31</v>
      </c>
      <c r="AO736" s="802">
        <f>IF(U736="n/a","n/a",IF(AA736&lt;0,"n/a",IF(AA736="n/a","n/a",J736+U736-AA736)))</f>
        <v>-3.5844346060675214</v>
      </c>
      <c r="AP736" s="803">
        <f>IF(U736="n/a","n/a",J736+U736)</f>
        <v>17.618179773017445</v>
      </c>
      <c r="AQ736" s="961">
        <f>IF(OR(AC736&lt;0.01,AF736="n/a"),"n/a",(I736/SQRT(22.5*AC736*(I736/AF736))-1)*100)</f>
        <v>283.6577390222854</v>
      </c>
      <c r="AR736" s="703">
        <f>INDEX(Historical!$C$7:$C$1439,MATCH(B736,Historical!$B$7:$B$1450,0))*IF(AH736="n/a",1.03,IF(AH736&lt;0,1.01,IF(AH736&gt;10,1.1,(1+AH736/100))))</f>
        <v>8.6900000000000013</v>
      </c>
      <c r="AS736" s="959">
        <f>IF($AI736="n/a",1.03*AR736,IF($AI736&lt;0,1.01*AR736,IF($AI736&gt;10,1.1*AR736,(1+$AI736/100)*AR736)))</f>
        <v>9.038469000000001</v>
      </c>
      <c r="AT736" s="959">
        <f>IF($AK736="n/a",1.03*AS736,IF($AK736&lt;0,1.01*AS736,IF($AK736&gt;10,1.1*AS736,(1+$AK736/100)*AS736)))</f>
        <v>9.8157773340000016</v>
      </c>
      <c r="AU736" s="959">
        <f>IF($AK736="n/a",1.03*AT736,IF($AK736&lt;0,1.01*AT736,IF($AK736&gt;10,1.1*AT736,(1+$AK736/100)*AT736)))</f>
        <v>10.659934184724003</v>
      </c>
      <c r="AV736" s="959">
        <f>IF($AK736="n/a",1.03*AU736,IF($AK736&lt;0,1.01*AU736,IF($AK736&gt;10,1.1*AU736,(1+$AK736/100)*AU736)))</f>
        <v>11.576688524610269</v>
      </c>
      <c r="AW736" s="703">
        <f>SUM(AR736:AV736)</f>
        <v>49.780869043334278</v>
      </c>
      <c r="AX736" s="810">
        <f>AW736/I736*100</f>
        <v>30.691041333744934</v>
      </c>
      <c r="AY736" s="1017">
        <v>0.52</v>
      </c>
      <c r="AZ736" s="945">
        <v>4.62</v>
      </c>
      <c r="BA736" s="945">
        <v>-15.299999999999999</v>
      </c>
      <c r="BB736" s="945">
        <v>-0.48</v>
      </c>
      <c r="BC736" s="945">
        <v>-7.16</v>
      </c>
      <c r="BE736" s="666">
        <v>2010</v>
      </c>
      <c r="BF736" s="971">
        <f>IF(BE736&gt;2008,0,IF(BE736&gt;2001,1,IF(BE736&gt;1990,2,IF(BE736&gt;1980,3,IF(BE736&gt;1973,4,IF(BE736&gt;1970,5,IF(BE736&gt;1960,6,IF(BE736&gt;1958,7,IF(BE736&gt;1953,8,9)))))))))</f>
        <v>0</v>
      </c>
      <c r="BG736" s="955">
        <v>7.7</v>
      </c>
      <c r="BH736" s="937"/>
    </row>
    <row r="737" spans="1:60" ht="11.25" customHeight="1" x14ac:dyDescent="0.2">
      <c r="A737" s="944" t="s">
        <v>330</v>
      </c>
      <c r="B737" s="949" t="s">
        <v>331</v>
      </c>
      <c r="C737" s="1013" t="s">
        <v>108</v>
      </c>
      <c r="D737" s="1013" t="s">
        <v>4361</v>
      </c>
      <c r="E737" s="792">
        <v>46</v>
      </c>
      <c r="F737" s="1227">
        <v>48</v>
      </c>
      <c r="G737" s="1237" t="s">
        <v>37</v>
      </c>
      <c r="H737" s="1237" t="s">
        <v>37</v>
      </c>
      <c r="I737" s="938">
        <v>244.95</v>
      </c>
      <c r="J737" s="703">
        <f>(M737/I737)*100</f>
        <v>0.93080220453153706</v>
      </c>
      <c r="K737" s="950">
        <v>0.56999999999999995</v>
      </c>
      <c r="L737" s="960">
        <v>4</v>
      </c>
      <c r="M737" s="694">
        <f>K737*L737</f>
        <v>2.2799999999999998</v>
      </c>
      <c r="N737" s="943" t="s">
        <v>111</v>
      </c>
      <c r="O737" s="795">
        <v>0.5</v>
      </c>
      <c r="P737" s="934">
        <v>43521</v>
      </c>
      <c r="Q737" s="934">
        <v>43536</v>
      </c>
      <c r="R737" s="694">
        <f>(K737-O737)/O737*100</f>
        <v>13.999999999999989</v>
      </c>
      <c r="S737" s="759">
        <f>IF(INDEX(Historical!$D$7:$D$1439,MATCH(B737,Historical!$B$7:$B$1450,0))=0,"n/a",(INDEX(Historical!$C$7:$C$1439,MATCH(B737,Historical!$B$7:$B$1450,0))/INDEX(Historical!$D$7:$D$1439,MATCH(B737,Historical!$B$7:$B$1450,0))-1)*100)</f>
        <v>21.95121951219512</v>
      </c>
      <c r="T737" s="759">
        <f>IF(INDEX(Historical!$F$7:$F$1432,MATCH(B737,Historical!$B$7:$B$1450,0))=0,"n/a",((INDEX(Historical!$C$7:$C$1439,MATCH(B737,Historical!$B$7:$B$1450,0))/INDEX(Historical!$F$7:$F$1432,MATCH(B737,Historical!$B$7:$B$1450,0)))^(1/3)-1)*100)</f>
        <v>14.855559430448251</v>
      </c>
      <c r="U737" s="759">
        <f>IF(INDEX(Historical!$H$7:$H$1432,MATCH(B737,Historical!$B$7:$B$1450,0))=0,"n/a",((INDEX(Historical!$C$7:$C$1439,MATCH(B737,Historical!$B$7:$B$1450,0))/INDEX(Historical!$H$7:$H$1432,MATCH(B737,Historical!$B$7:$B$1450,0)))^(1/5)-1)*100)</f>
        <v>12.295510705682089</v>
      </c>
      <c r="V737" s="759">
        <f>IF(INDEX(Historical!$O$7:$O$1432,MATCH(B737,Historical!$B$7:$B$1450,0))=0,"n/a",((INDEX(Historical!$C$7:$C$1439,MATCH(B737,Historical!$B$7:$B$1450,0))/INDEX(Historical!$O$7:$O$1432,MATCH(B737,Historical!$B$7:$B$1450,0)))^(1/10)-1)*100)</f>
        <v>8.5562249642056507</v>
      </c>
      <c r="W737" s="760">
        <f>IF(OR(U737&lt;=0,U737="n/a",V737&lt;=0,V737="n/a"),"n/a",U737/V737)</f>
        <v>1.4370251784074717</v>
      </c>
      <c r="X737" s="761">
        <f>IF(OR(AJ737&lt;=0,AJ737="n/a",U737&lt;=0,U737="n/a"),"n/a",U737/AJ737)</f>
        <v>0.54646714247475947</v>
      </c>
      <c r="Y737" s="724"/>
      <c r="Z737" s="703">
        <f>IF(OR(AC737&lt;0.01,AC737="n/a"),"n/a",M737/AC737*100)</f>
        <v>30.604026845637584</v>
      </c>
      <c r="AA737" s="959">
        <f>IF(OR(AC737&lt;0.01,AC737="n/a"),"n/a",I737/AC737)</f>
        <v>32.879194630872483</v>
      </c>
      <c r="AB737" s="960">
        <v>12</v>
      </c>
      <c r="AC737" s="938">
        <v>7.45</v>
      </c>
      <c r="AD737" s="938">
        <v>3.69</v>
      </c>
      <c r="AE737" s="938">
        <v>9.5299999999999994</v>
      </c>
      <c r="AF737" s="941">
        <v>181.9</v>
      </c>
      <c r="AG737" s="940">
        <v>307.3</v>
      </c>
      <c r="AH737" s="938">
        <v>21.7</v>
      </c>
      <c r="AI737" s="938">
        <v>10.52</v>
      </c>
      <c r="AJ737" s="938">
        <v>22.5</v>
      </c>
      <c r="AK737" s="938">
        <v>8.7999999999999989</v>
      </c>
      <c r="AL737" s="951">
        <v>59680</v>
      </c>
      <c r="AM737" s="945">
        <v>0.1</v>
      </c>
      <c r="AN737" s="941">
        <v>0</v>
      </c>
      <c r="AO737" s="802">
        <f>IF(U737="n/a","n/a",IF(AA737&lt;0,"n/a",IF(AA737="n/a","n/a",J737+U737-AA737)))</f>
        <v>-19.652881720658858</v>
      </c>
      <c r="AP737" s="803">
        <f>IF(U737="n/a","n/a",J737+U737)</f>
        <v>13.226312910213625</v>
      </c>
      <c r="AQ737" s="961">
        <f>IF(OR(AC737&lt;0.01,AF737="n/a"),"n/a",(I737/SQRT(22.5*AC737*(I737/AF737))-1)*100)</f>
        <v>1530.3681252139488</v>
      </c>
      <c r="AR737" s="703">
        <f>INDEX(Historical!$C$7:$C$1439,MATCH(B737,Historical!$B$7:$B$1450,0))*IF(AH737="n/a",1.03,IF(AH737&lt;0,1.01,IF(AH737&gt;10,1.1,(1+AH737/100))))</f>
        <v>2.2000000000000002</v>
      </c>
      <c r="AS737" s="959">
        <f>IF($AI737="n/a",1.03*AR737,IF($AI737&lt;0,1.01*AR737,IF($AI737&gt;10,1.1*AR737,(1+$AI737/100)*AR737)))</f>
        <v>2.4200000000000004</v>
      </c>
      <c r="AT737" s="959">
        <f>IF($AK737="n/a",1.03*AS737,IF($AK737&lt;0,1.01*AS737,IF($AK737&gt;10,1.1*AS737,(1+$AK737/100)*AS737)))</f>
        <v>2.6329600000000006</v>
      </c>
      <c r="AU737" s="959">
        <f>IF($AK737="n/a",1.03*AT737,IF($AK737&lt;0,1.01*AT737,IF($AK737&gt;10,1.1*AT737,(1+$AK737/100)*AT737)))</f>
        <v>2.8646604800000008</v>
      </c>
      <c r="AV737" s="959">
        <f>IF($AK737="n/a",1.03*AU737,IF($AK737&lt;0,1.01*AU737,IF($AK737&gt;10,1.1*AU737,(1+$AK737/100)*AU737)))</f>
        <v>3.1167506022400011</v>
      </c>
      <c r="AW737" s="703">
        <f>SUM(AR737:AV737)</f>
        <v>13.234371082240004</v>
      </c>
      <c r="AX737" s="810">
        <f>AW737/I737*100</f>
        <v>5.4028867451479918</v>
      </c>
      <c r="AY737" s="1017">
        <v>1.08</v>
      </c>
      <c r="AZ737" s="945">
        <v>56.34</v>
      </c>
      <c r="BA737" s="945">
        <v>-0.01</v>
      </c>
      <c r="BB737" s="945">
        <v>6.9</v>
      </c>
      <c r="BC737" s="945">
        <v>21.43</v>
      </c>
      <c r="BE737" s="666">
        <v>1974</v>
      </c>
      <c r="BF737" s="971">
        <f>IF(BE737&gt;2008,0,IF(BE737&gt;2001,1,IF(BE737&gt;1990,2,IF(BE737&gt;1980,3,IF(BE737&gt;1973,4,IF(BE737&gt;1970,5,IF(BE737&gt;1960,6,IF(BE737&gt;1958,7,IF(BE737&gt;1953,8,9)))))))))</f>
        <v>4</v>
      </c>
      <c r="BG737" s="955">
        <v>19.900000000000002</v>
      </c>
      <c r="BH737" s="937"/>
    </row>
    <row r="738" spans="1:60" ht="11.25" customHeight="1" x14ac:dyDescent="0.2">
      <c r="A738" s="944" t="s">
        <v>1680</v>
      </c>
      <c r="B738" s="948" t="s">
        <v>1681</v>
      </c>
      <c r="C738" s="1013" t="s">
        <v>128</v>
      </c>
      <c r="D738" s="1013" t="s">
        <v>4362</v>
      </c>
      <c r="E738" s="792">
        <v>9</v>
      </c>
      <c r="F738" s="1227">
        <v>445</v>
      </c>
      <c r="G738" s="1227" t="s">
        <v>106</v>
      </c>
      <c r="H738" s="1227" t="s">
        <v>106</v>
      </c>
      <c r="I738" s="947">
        <v>11.82</v>
      </c>
      <c r="J738" s="703">
        <f>(M738/I738)*100</f>
        <v>6.429780033840947</v>
      </c>
      <c r="K738" s="950">
        <v>0.19</v>
      </c>
      <c r="L738" s="960">
        <v>4</v>
      </c>
      <c r="M738" s="694">
        <f>K738*L738</f>
        <v>0.76</v>
      </c>
      <c r="N738" s="943" t="s">
        <v>152</v>
      </c>
      <c r="O738" s="795">
        <v>0.18</v>
      </c>
      <c r="P738" s="934">
        <v>43538</v>
      </c>
      <c r="Q738" s="934">
        <v>43553</v>
      </c>
      <c r="R738" s="694">
        <f>(K738-O738)/O738*100</f>
        <v>5.5555555555555607</v>
      </c>
      <c r="S738" s="759">
        <f>IF(INDEX(Historical!$D$7:$D$1439,MATCH(B738,Historical!$B$7:$B$1450,0))=0,"n/a",(INDEX(Historical!$C$7:$C$1439,MATCH(B738,Historical!$B$7:$B$1450,0))/INDEX(Historical!$D$7:$D$1439,MATCH(B738,Historical!$B$7:$B$1450,0))-1)*100)</f>
        <v>9.0909090909090828</v>
      </c>
      <c r="T738" s="759">
        <f>IF(INDEX(Historical!$F$7:$F$1432,MATCH(B738,Historical!$B$7:$B$1450,0))=0,"n/a",((INDEX(Historical!$C$7:$C$1439,MATCH(B738,Historical!$B$7:$B$1450,0))/INDEX(Historical!$F$7:$F$1432,MATCH(B738,Historical!$B$7:$B$1450,0)))^(1/3)-1)*100)</f>
        <v>10.064241629820891</v>
      </c>
      <c r="U738" s="759">
        <f>IF(INDEX(Historical!$H$7:$H$1432,MATCH(B738,Historical!$B$7:$B$1450,0))=0,"n/a",((INDEX(Historical!$C$7:$C$1439,MATCH(B738,Historical!$B$7:$B$1450,0))/INDEX(Historical!$H$7:$H$1432,MATCH(B738,Historical!$B$7:$B$1450,0)))^(1/5)-1)*100)</f>
        <v>15.518858939380852</v>
      </c>
      <c r="V738" s="759">
        <f>IF(INDEX(Historical!$O$7:$O$1432,MATCH(B738,Historical!$B$7:$B$1450,0))=0,"n/a",((INDEX(Historical!$C$7:$C$1439,MATCH(B738,Historical!$B$7:$B$1450,0))/INDEX(Historical!$O$7:$O$1432,MATCH(B738,Historical!$B$7:$B$1450,0)))^(1/10)-1)*100)</f>
        <v>13.665914413936475</v>
      </c>
      <c r="W738" s="760">
        <f>IF(OR(U738&lt;=0,U738="n/a",V738&lt;=0,V738="n/a"),"n/a",U738/V738)</f>
        <v>1.1355887699365912</v>
      </c>
      <c r="X738" s="761">
        <f>IF(OR(AJ738&lt;=0,AJ738="n/a",U738&lt;=0,U738="n/a"),"n/a",U738/AJ738)</f>
        <v>0.19719007546862583</v>
      </c>
      <c r="Y738" s="948"/>
      <c r="Z738" s="703">
        <f>IF(OR(AC738&lt;0.01,AC738="n/a"),"n/a",M738/AC738*100)</f>
        <v>96.202531645569621</v>
      </c>
      <c r="AA738" s="959">
        <f>IF(OR(AC738&lt;0.01,AC738="n/a"),"n/a",I738/AC738)</f>
        <v>14.962025316455696</v>
      </c>
      <c r="AB738" s="960">
        <v>12</v>
      </c>
      <c r="AC738" s="938">
        <v>0.79</v>
      </c>
      <c r="AD738" s="938" t="s">
        <v>137</v>
      </c>
      <c r="AE738" s="938">
        <v>0.05</v>
      </c>
      <c r="AF738" s="938">
        <v>0.61</v>
      </c>
      <c r="AG738" s="938" t="s">
        <v>137</v>
      </c>
      <c r="AH738" s="940">
        <v>143.70000000000002</v>
      </c>
      <c r="AI738" s="940">
        <v>14.89</v>
      </c>
      <c r="AJ738" s="938">
        <v>78.7</v>
      </c>
      <c r="AK738" s="938">
        <v>-8.5500000000000007</v>
      </c>
      <c r="AL738" s="951">
        <v>427.42</v>
      </c>
      <c r="AM738" s="945">
        <v>2.9000000000000004</v>
      </c>
      <c r="AN738" s="938">
        <v>1.1100000000000001</v>
      </c>
      <c r="AO738" s="802">
        <f>IF(U738="n/a","n/a",IF(AA738&lt;0,"n/a",IF(AA738="n/a","n/a",J738+U738-AA738)))</f>
        <v>6.9866136567661012</v>
      </c>
      <c r="AP738" s="803">
        <f>IF(U738="n/a","n/a",J738+U738)</f>
        <v>21.948638973221797</v>
      </c>
      <c r="AQ738" s="961">
        <f>IF(OR(AC738&lt;0.01,AF738="n/a"),"n/a",(I738/SQRT(22.5*AC738*(I738/AF738))-1)*100)</f>
        <v>-36.310351641598174</v>
      </c>
      <c r="AR738" s="703">
        <f>INDEX(Historical!$C$7:$C$1439,MATCH(B738,Historical!$B$7:$B$1450,0))*IF(AH738="n/a",1.03,IF(AH738&lt;0,1.01,IF(AH738&gt;10,1.1,(1+AH738/100))))</f>
        <v>0.79200000000000004</v>
      </c>
      <c r="AS738" s="959">
        <f>IF($AI738="n/a",1.03*AR738,IF($AI738&lt;0,1.01*AR738,IF($AI738&gt;10,1.1*AR738,(1+$AI738/100)*AR738)))</f>
        <v>0.87120000000000009</v>
      </c>
      <c r="AT738" s="959">
        <f>IF($AK738="n/a",1.03*AS738,IF($AK738&lt;0,1.01*AS738,IF($AK738&gt;10,1.1*AS738,(1+$AK738/100)*AS738)))</f>
        <v>0.87991200000000014</v>
      </c>
      <c r="AU738" s="959">
        <f>IF($AK738="n/a",1.03*AT738,IF($AK738&lt;0,1.01*AT738,IF($AK738&gt;10,1.1*AT738,(1+$AK738/100)*AT738)))</f>
        <v>0.88871112000000019</v>
      </c>
      <c r="AV738" s="959">
        <f>IF($AK738="n/a",1.03*AU738,IF($AK738&lt;0,1.01*AU738,IF($AK738&gt;10,1.1*AU738,(1+$AK738/100)*AU738)))</f>
        <v>0.89759823120000015</v>
      </c>
      <c r="AW738" s="703">
        <f>SUM(AR738:AV738)</f>
        <v>4.3294213512000006</v>
      </c>
      <c r="AX738" s="810">
        <f>AW738/I738*100</f>
        <v>36.62793021319797</v>
      </c>
      <c r="AY738" s="1017">
        <v>1.37</v>
      </c>
      <c r="AZ738" s="945">
        <v>10.47</v>
      </c>
      <c r="BA738" s="945">
        <v>-51.680000000000007</v>
      </c>
      <c r="BB738" s="945">
        <v>0.33</v>
      </c>
      <c r="BC738" s="945">
        <v>-28.46</v>
      </c>
      <c r="BE738" s="666">
        <v>2011</v>
      </c>
      <c r="BF738" s="971">
        <f>IF(BE738&gt;2008,0,IF(BE738&gt;2001,1,IF(BE738&gt;1990,2,IF(BE738&gt;1980,3,IF(BE738&gt;1973,4,IF(BE738&gt;1970,5,IF(BE738&gt;1960,6,IF(BE738&gt;1958,7,IF(BE738&gt;1953,8,9)))))))))</f>
        <v>0</v>
      </c>
      <c r="BG738" s="955" t="s">
        <v>137</v>
      </c>
      <c r="BH738" s="937"/>
    </row>
    <row r="739" spans="1:60" s="838" customFormat="1" ht="11.25" customHeight="1" x14ac:dyDescent="0.2">
      <c r="A739" s="817" t="s">
        <v>804</v>
      </c>
      <c r="B739" s="846" t="s">
        <v>805</v>
      </c>
      <c r="C739" s="1013" t="s">
        <v>131</v>
      </c>
      <c r="D739" s="1013" t="s">
        <v>4366</v>
      </c>
      <c r="E739" s="818">
        <v>16</v>
      </c>
      <c r="F739" s="1227">
        <v>218</v>
      </c>
      <c r="G739" s="1236" t="s">
        <v>37</v>
      </c>
      <c r="H739" s="1236" t="s">
        <v>37</v>
      </c>
      <c r="I739" s="819">
        <v>82.41</v>
      </c>
      <c r="J739" s="820">
        <f>(M739/I739)*100</f>
        <v>2.875864579541318</v>
      </c>
      <c r="K739" s="821">
        <v>0.59250000000000003</v>
      </c>
      <c r="L739" s="822">
        <v>4</v>
      </c>
      <c r="M739" s="823">
        <f>K739*L739</f>
        <v>2.37</v>
      </c>
      <c r="N739" s="824" t="s">
        <v>190</v>
      </c>
      <c r="O739" s="825">
        <v>0.5625</v>
      </c>
      <c r="P739" s="826">
        <v>43444</v>
      </c>
      <c r="Q739" s="826">
        <v>43468</v>
      </c>
      <c r="R739" s="823">
        <f>(K739-O739)/O739*100</f>
        <v>5.3333333333333375</v>
      </c>
      <c r="S739" s="759">
        <f>IF(INDEX(Historical!$D$7:$D$1439,MATCH(B739,Historical!$B$7:$B$1450,0))=0,"n/a",(INDEX(Historical!$C$7:$C$1439,MATCH(B739,Historical!$B$7:$B$1450,0))/INDEX(Historical!$D$7:$D$1439,MATCH(B739,Historical!$B$7:$B$1450,0))-1)*100)</f>
        <v>7.1428571428571397</v>
      </c>
      <c r="T739" s="759">
        <f>IF(INDEX(Historical!$F$7:$F$1432,MATCH(B739,Historical!$B$7:$B$1450,0))=0,"n/a",((INDEX(Historical!$C$7:$C$1439,MATCH(B739,Historical!$B$7:$B$1450,0))/INDEX(Historical!$F$7:$F$1432,MATCH(B739,Historical!$B$7:$B$1450,0)))^(1/3)-1)*100)</f>
        <v>6.9354164358780723</v>
      </c>
      <c r="U739" s="759">
        <f>IF(INDEX(Historical!$H$7:$H$1432,MATCH(B739,Historical!$B$7:$B$1450,0))=0,"n/a",((INDEX(Historical!$C$7:$C$1439,MATCH(B739,Historical!$B$7:$B$1450,0))/INDEX(Historical!$H$7:$H$1432,MATCH(B739,Historical!$B$7:$B$1450,0)))^(1/5)-1)*100)</f>
        <v>5.7661557194869095</v>
      </c>
      <c r="V739" s="759">
        <f>IF(INDEX(Historical!$O$7:$O$1432,MATCH(B739,Historical!$B$7:$B$1450,0))=0,"n/a",((INDEX(Historical!$C$7:$C$1439,MATCH(B739,Historical!$B$7:$B$1450,0))/INDEX(Historical!$O$7:$O$1432,MATCH(B739,Historical!$B$7:$B$1450,0)))^(1/10)-1)*100)</f>
        <v>4.1379743992410623</v>
      </c>
      <c r="W739" s="827">
        <f>IF(OR(U739&lt;=0,U739="n/a",V739&lt;=0,V739="n/a"),"n/a",U739/V739)</f>
        <v>1.3934730288675707</v>
      </c>
      <c r="X739" s="828">
        <f>IF(OR(AJ739&lt;=0,AJ739="n/a",U739&lt;=0,U739="n/a"),"n/a",U739/AJ739)</f>
        <v>0.64068396883187884</v>
      </c>
      <c r="Y739" s="850"/>
      <c r="Z739" s="820">
        <f>IF(OR(AC739&lt;0.01,AC739="n/a"),"n/a",M739/AC739*100)</f>
        <v>55.89622641509434</v>
      </c>
      <c r="AA739" s="830">
        <f>IF(OR(AC739&lt;0.01,AC739="n/a"),"n/a",I739/AC739)</f>
        <v>19.436320754716981</v>
      </c>
      <c r="AB739" s="822">
        <v>9</v>
      </c>
      <c r="AC739" s="831">
        <v>4.24</v>
      </c>
      <c r="AD739" s="831">
        <v>6.37</v>
      </c>
      <c r="AE739" s="831">
        <v>2.1</v>
      </c>
      <c r="AF739" s="831">
        <v>1.76</v>
      </c>
      <c r="AG739" s="831">
        <v>9.6</v>
      </c>
      <c r="AH739" s="831">
        <v>-9.1999999999999993</v>
      </c>
      <c r="AI739" s="831">
        <v>4.38</v>
      </c>
      <c r="AJ739" s="831">
        <v>9</v>
      </c>
      <c r="AK739" s="831">
        <v>3.1</v>
      </c>
      <c r="AL739" s="832">
        <v>4200</v>
      </c>
      <c r="AM739" s="833">
        <v>0.2</v>
      </c>
      <c r="AN739" s="831">
        <v>1.1499999999999999</v>
      </c>
      <c r="AO739" s="834">
        <f>IF(U739="n/a","n/a",IF(AA739&lt;0,"n/a",IF(AA739="n/a","n/a",J739+U739-AA739)))</f>
        <v>-10.794300455688752</v>
      </c>
      <c r="AP739" s="835">
        <f>IF(U739="n/a","n/a",J739+U739)</f>
        <v>8.6420202990282284</v>
      </c>
      <c r="AQ739" s="836">
        <f>IF(OR(AC739&lt;0.01,AF739="n/a"),"n/a",(I739/SQRT(22.5*AC739*(I739/AF739))-1)*100)</f>
        <v>23.302562879198163</v>
      </c>
      <c r="AR739" s="703">
        <f>INDEX(Historical!$C$7:$C$1439,MATCH(B739,Historical!$B$7:$B$1450,0))*IF(AH739="n/a",1.03,IF(AH739&lt;0,1.01,IF(AH739&gt;10,1.1,(1+AH739/100))))</f>
        <v>2.2725</v>
      </c>
      <c r="AS739" s="830">
        <f>IF($AI739="n/a",1.03*AR739,IF($AI739&lt;0,1.01*AR739,IF($AI739&gt;10,1.1*AR739,(1+$AI739/100)*AR739)))</f>
        <v>2.3720355</v>
      </c>
      <c r="AT739" s="830">
        <f>IF($AK739="n/a",1.03*AS739,IF($AK739&lt;0,1.01*AS739,IF($AK739&gt;10,1.1*AS739,(1+$AK739/100)*AS739)))</f>
        <v>2.4455686004999997</v>
      </c>
      <c r="AU739" s="830">
        <f>IF($AK739="n/a",1.03*AT739,IF($AK739&lt;0,1.01*AT739,IF($AK739&gt;10,1.1*AT739,(1+$AK739/100)*AT739)))</f>
        <v>2.5213812271154996</v>
      </c>
      <c r="AV739" s="830">
        <f>IF($AK739="n/a",1.03*AU739,IF($AK739&lt;0,1.01*AU739,IF($AK739&gt;10,1.1*AU739,(1+$AK739/100)*AU739)))</f>
        <v>2.5995440451560801</v>
      </c>
      <c r="AW739" s="820">
        <f>SUM(AR739:AV739)</f>
        <v>12.211029372771579</v>
      </c>
      <c r="AX739" s="837">
        <f>AW739/I739*100</f>
        <v>14.81741217421621</v>
      </c>
      <c r="AY739" s="1018">
        <v>0.23</v>
      </c>
      <c r="AZ739" s="833">
        <v>17.309999999999999</v>
      </c>
      <c r="BA739" s="833">
        <v>-5.42</v>
      </c>
      <c r="BB739" s="833">
        <v>-2.76</v>
      </c>
      <c r="BC739" s="833">
        <v>3.02</v>
      </c>
      <c r="BD739" s="985"/>
      <c r="BE739" s="666">
        <v>2004</v>
      </c>
      <c r="BF739" s="971">
        <f>IF(BE739&gt;2008,0,IF(BE739&gt;2001,1,IF(BE739&gt;1990,2,IF(BE739&gt;1980,3,IF(BE739&gt;1973,4,IF(BE739&gt;1970,5,IF(BE739&gt;1960,6,IF(BE739&gt;1958,7,IF(BE739&gt;1953,8,9)))))))))</f>
        <v>1</v>
      </c>
      <c r="BG739" s="892">
        <v>3.2</v>
      </c>
    </row>
    <row r="740" spans="1:60" ht="11.25" customHeight="1" x14ac:dyDescent="0.2">
      <c r="A740" s="944" t="s">
        <v>104</v>
      </c>
      <c r="B740" s="948" t="s">
        <v>105</v>
      </c>
      <c r="C740" s="1013" t="s">
        <v>108</v>
      </c>
      <c r="D740" s="1013" t="s">
        <v>4365</v>
      </c>
      <c r="E740" s="792">
        <v>32</v>
      </c>
      <c r="F740" s="1227">
        <v>88</v>
      </c>
      <c r="G740" s="1204" t="s">
        <v>106</v>
      </c>
      <c r="H740" s="1204" t="s">
        <v>106</v>
      </c>
      <c r="I740" s="938">
        <v>46.95</v>
      </c>
      <c r="J740" s="703">
        <f>(M740/I740)*100</f>
        <v>2.3003194888178915</v>
      </c>
      <c r="K740" s="957">
        <v>0.27</v>
      </c>
      <c r="L740" s="960">
        <v>4</v>
      </c>
      <c r="M740" s="694">
        <f>K740*L740</f>
        <v>1.08</v>
      </c>
      <c r="N740" s="943" t="s">
        <v>107</v>
      </c>
      <c r="O740" s="796">
        <v>0.25</v>
      </c>
      <c r="P740" s="934">
        <v>43497</v>
      </c>
      <c r="Q740" s="934">
        <v>43510</v>
      </c>
      <c r="R740" s="694">
        <f>(K740-O740)/O740*100</f>
        <v>8.0000000000000071</v>
      </c>
      <c r="S740" s="759">
        <f>IF(INDEX(Historical!$D$7:$D$1439,MATCH(B740,Historical!$B$7:$B$1450,0))=0,"n/a",(INDEX(Historical!$C$7:$C$1439,MATCH(B740,Historical!$B$7:$B$1450,0))/INDEX(Historical!$D$7:$D$1439,MATCH(B740,Historical!$B$7:$B$1450,0))-1)*100)</f>
        <v>26.315789473684205</v>
      </c>
      <c r="T740" s="759">
        <f>IF(INDEX(Historical!$F$7:$F$1432,MATCH(B740,Historical!$B$7:$B$1450,0))=0,"n/a",((INDEX(Historical!$C$7:$C$1439,MATCH(B740,Historical!$B$7:$B$1450,0))/INDEX(Historical!$F$7:$F$1432,MATCH(B740,Historical!$B$7:$B$1450,0)))^(1/3)-1)*100)</f>
        <v>12.685798233998579</v>
      </c>
      <c r="U740" s="759">
        <f>IF(INDEX(Historical!$H$7:$H$1432,MATCH(B740,Historical!$B$7:$B$1450,0))=0,"n/a",((INDEX(Historical!$C$7:$C$1439,MATCH(B740,Historical!$B$7:$B$1450,0))/INDEX(Historical!$H$7:$H$1432,MATCH(B740,Historical!$B$7:$B$1450,0)))^(1/5)-1)*100)</f>
        <v>9.2021027641427722</v>
      </c>
      <c r="V740" s="759">
        <f>IF(INDEX(Historical!$O$7:$O$1432,MATCH(B740,Historical!$B$7:$B$1450,0))=0,"n/a",((INDEX(Historical!$C$7:$C$1439,MATCH(B740,Historical!$B$7:$B$1450,0))/INDEX(Historical!$O$7:$O$1432,MATCH(B740,Historical!$B$7:$B$1450,0)))^(1/10)-1)*100)</f>
        <v>6.1753233948192987</v>
      </c>
      <c r="W740" s="760">
        <f>IF(OR(U740&lt;=0,U740="n/a",V740&lt;=0,V740="n/a"),"n/a",U740/V740)</f>
        <v>1.4901410300005904</v>
      </c>
      <c r="X740" s="761">
        <f>IF(OR(AJ740&lt;=0,AJ740="n/a",U740&lt;=0,U740="n/a"),"n/a",U740/AJ740)</f>
        <v>1.0224558626825302</v>
      </c>
      <c r="Y740" s="949"/>
      <c r="Z740" s="703">
        <f>IF(OR(AC740&lt;0.01,AC740="n/a"),"n/a",M740/AC740*100)</f>
        <v>32.530120481927717</v>
      </c>
      <c r="AA740" s="959">
        <f>IF(OR(AC740&lt;0.01,AC740="n/a"),"n/a",I740/AC740)</f>
        <v>14.141566265060243</v>
      </c>
      <c r="AB740" s="960">
        <v>12</v>
      </c>
      <c r="AC740" s="938">
        <v>3.32</v>
      </c>
      <c r="AD740" s="938">
        <v>1.42</v>
      </c>
      <c r="AE740" s="938">
        <v>4.2699999999999996</v>
      </c>
      <c r="AF740" s="938">
        <v>1.52</v>
      </c>
      <c r="AG740" s="938">
        <v>11.200000000000001</v>
      </c>
      <c r="AH740" s="938">
        <v>24.7</v>
      </c>
      <c r="AI740" s="938">
        <v>3.38</v>
      </c>
      <c r="AJ740" s="938">
        <v>9</v>
      </c>
      <c r="AK740" s="938">
        <v>10</v>
      </c>
      <c r="AL740" s="951">
        <v>1170</v>
      </c>
      <c r="AM740" s="945">
        <v>1.3</v>
      </c>
      <c r="AN740" s="938">
        <v>0.16</v>
      </c>
      <c r="AO740" s="802">
        <f>IF(U740="n/a","n/a",IF(AA740&lt;0,"n/a",IF(AA740="n/a","n/a",J740+U740-AA740)))</f>
        <v>-2.6391440120995799</v>
      </c>
      <c r="AP740" s="803">
        <f>IF(U740="n/a","n/a",J740+U740)</f>
        <v>11.502422252960663</v>
      </c>
      <c r="AQ740" s="961">
        <f>IF(OR(AC740&lt;0.01,AF740="n/a"),"n/a",(I740/SQRT(22.5*AC740*(I740/AF740))-1)*100)</f>
        <v>-2.2584343556004138</v>
      </c>
      <c r="AR740" s="703">
        <f>INDEX(Historical!$C$7:$C$1439,MATCH(B740,Historical!$B$7:$B$1450,0))*IF(AH740="n/a",1.03,IF(AH740&lt;0,1.01,IF(AH740&gt;10,1.1,(1+AH740/100))))</f>
        <v>1.056</v>
      </c>
      <c r="AS740" s="959">
        <f>IF($AI740="n/a",1.03*AR740,IF($AI740&lt;0,1.01*AR740,IF($AI740&gt;10,1.1*AR740,(1+$AI740/100)*AR740)))</f>
        <v>1.0916928000000001</v>
      </c>
      <c r="AT740" s="959">
        <f>IF($AK740="n/a",1.03*AS740,IF($AK740&lt;0,1.01*AS740,IF($AK740&gt;10,1.1*AS740,(1+$AK740/100)*AS740)))</f>
        <v>1.2008620800000003</v>
      </c>
      <c r="AU740" s="959">
        <f>IF($AK740="n/a",1.03*AT740,IF($AK740&lt;0,1.01*AT740,IF($AK740&gt;10,1.1*AT740,(1+$AK740/100)*AT740)))</f>
        <v>1.3209482880000003</v>
      </c>
      <c r="AV740" s="959">
        <f>IF($AK740="n/a",1.03*AU740,IF($AK740&lt;0,1.01*AU740,IF($AK740&gt;10,1.1*AU740,(1+$AK740/100)*AU740)))</f>
        <v>1.4530431168000004</v>
      </c>
      <c r="AW740" s="703">
        <f>SUM(AR740:AV740)</f>
        <v>6.1225462848000003</v>
      </c>
      <c r="AX740" s="810">
        <f>AW740/I740*100</f>
        <v>13.040567166773162</v>
      </c>
      <c r="AY740" s="1017">
        <v>1.06</v>
      </c>
      <c r="AZ740" s="945">
        <v>22.14</v>
      </c>
      <c r="BA740" s="945">
        <v>-19</v>
      </c>
      <c r="BB740" s="945">
        <v>3.6700000000000004</v>
      </c>
      <c r="BC740" s="945">
        <v>2.81</v>
      </c>
      <c r="BE740" s="666">
        <v>1988</v>
      </c>
      <c r="BF740" s="971">
        <f>IF(BE740&gt;2008,0,IF(BE740&gt;2001,1,IF(BE740&gt;1990,2,IF(BE740&gt;1980,3,IF(BE740&gt;1973,4,IF(BE740&gt;1970,5,IF(BE740&gt;1960,6,IF(BE740&gt;1958,7,IF(BE740&gt;1953,8,9)))))))))</f>
        <v>3</v>
      </c>
      <c r="BG740" s="955">
        <v>1.3</v>
      </c>
      <c r="BH740" s="937"/>
    </row>
    <row r="741" spans="1:60" ht="11.25" customHeight="1" x14ac:dyDescent="0.2">
      <c r="A741" s="944" t="s">
        <v>784</v>
      </c>
      <c r="B741" s="948" t="s">
        <v>785</v>
      </c>
      <c r="C741" s="1013" t="s">
        <v>131</v>
      </c>
      <c r="D741" s="1013" t="s">
        <v>4354</v>
      </c>
      <c r="E741" s="792">
        <v>16</v>
      </c>
      <c r="F741" s="1227">
        <v>232</v>
      </c>
      <c r="G741" s="1121" t="s">
        <v>37</v>
      </c>
      <c r="H741" s="1121" t="s">
        <v>37</v>
      </c>
      <c r="I741" s="947">
        <v>135.43</v>
      </c>
      <c r="J741" s="703">
        <f>(M741/I741)*100</f>
        <v>2.8575647936203206</v>
      </c>
      <c r="K741" s="950">
        <v>0.96750000000000003</v>
      </c>
      <c r="L741" s="960">
        <v>4</v>
      </c>
      <c r="M741" s="694">
        <f>K741*L741</f>
        <v>3.87</v>
      </c>
      <c r="N741" s="943" t="s">
        <v>493</v>
      </c>
      <c r="O741" s="795">
        <v>0.89500000000000002</v>
      </c>
      <c r="P741" s="934">
        <v>43545</v>
      </c>
      <c r="Q741" s="934">
        <v>43570</v>
      </c>
      <c r="R741" s="694">
        <f>(K741-O741)/O741*100</f>
        <v>8.100558659217878</v>
      </c>
      <c r="S741" s="759">
        <f>IF(INDEX(Historical!$D$7:$D$1439,MATCH(B741,Historical!$B$7:$B$1450,0))=0,"n/a",(INDEX(Historical!$C$7:$C$1439,MATCH(B741,Historical!$B$7:$B$1450,0))/INDEX(Historical!$D$7:$D$1439,MATCH(B741,Historical!$B$7:$B$1450,0))-1)*100)</f>
        <v>8.8440651667959678</v>
      </c>
      <c r="T741" s="759">
        <f>IF(INDEX(Historical!$F$7:$F$1432,MATCH(B741,Historical!$B$7:$B$1450,0))=0,"n/a",((INDEX(Historical!$C$7:$C$1439,MATCH(B741,Historical!$B$7:$B$1450,0))/INDEX(Historical!$F$7:$F$1432,MATCH(B741,Historical!$B$7:$B$1450,0)))^(1/3)-1)*100)</f>
        <v>8.316894284016719</v>
      </c>
      <c r="U741" s="759">
        <f>IF(INDEX(Historical!$H$7:$H$1432,MATCH(B741,Historical!$B$7:$B$1450,0))=0,"n/a",((INDEX(Historical!$C$7:$C$1439,MATCH(B741,Historical!$B$7:$B$1450,0))/INDEX(Historical!$H$7:$H$1432,MATCH(B741,Historical!$B$7:$B$1450,0)))^(1/5)-1)*100)</f>
        <v>7.0926503045621203</v>
      </c>
      <c r="V741" s="759">
        <f>IF(INDEX(Historical!$O$7:$O$1432,MATCH(B741,Historical!$B$7:$B$1450,0))=0,"n/a",((INDEX(Historical!$C$7:$C$1439,MATCH(B741,Historical!$B$7:$B$1450,0))/INDEX(Historical!$O$7:$O$1432,MATCH(B741,Historical!$B$7:$B$1450,0)))^(1/10)-1)*100)</f>
        <v>10.183002778617013</v>
      </c>
      <c r="W741" s="760">
        <f>IF(OR(U741&lt;=0,U741="n/a",V741&lt;=0,V741="n/a"),"n/a",U741/V741)</f>
        <v>0.69651854750111308</v>
      </c>
      <c r="X741" s="761" t="str">
        <f>IF(OR(AJ741&lt;=0,AJ741="n/a",U741&lt;=0,U741="n/a"),"n/a",U741/AJ741)</f>
        <v>n/a</v>
      </c>
      <c r="Y741" s="948"/>
      <c r="Z741" s="703">
        <f>IF(OR(AC741&lt;0.01,AC741="n/a"),"n/a",M741/AC741*100)</f>
        <v>103.2</v>
      </c>
      <c r="AA741" s="959">
        <f>IF(OR(AC741&lt;0.01,AC741="n/a"),"n/a",I741/AC741)</f>
        <v>36.114666666666672</v>
      </c>
      <c r="AB741" s="960">
        <v>12</v>
      </c>
      <c r="AC741" s="938">
        <v>3.75</v>
      </c>
      <c r="AD741" s="938">
        <v>4.4400000000000004</v>
      </c>
      <c r="AE741" s="938">
        <v>3.24</v>
      </c>
      <c r="AF741" s="938">
        <v>2.48</v>
      </c>
      <c r="AG741" s="938">
        <v>7.0000000000000009</v>
      </c>
      <c r="AH741" s="938">
        <v>-23.3</v>
      </c>
      <c r="AI741" s="938">
        <v>15.78</v>
      </c>
      <c r="AJ741" s="938">
        <v>-3.1</v>
      </c>
      <c r="AK741" s="938">
        <v>8.2000000000000011</v>
      </c>
      <c r="AL741" s="951">
        <v>37500</v>
      </c>
      <c r="AM741" s="945">
        <v>0.1</v>
      </c>
      <c r="AN741" s="938">
        <v>1.62</v>
      </c>
      <c r="AO741" s="802">
        <f>IF(U741="n/a","n/a",IF(AA741&lt;0,"n/a",IF(AA741="n/a","n/a",J741+U741-AA741)))</f>
        <v>-26.164451568484232</v>
      </c>
      <c r="AP741" s="803">
        <f>IF(U741="n/a","n/a",J741+U741)</f>
        <v>9.95021509818244</v>
      </c>
      <c r="AQ741" s="961">
        <f>IF(OR(AC741&lt;0.01,AF741="n/a"),"n/a",(I741/SQRT(22.5*AC741*(I741/AF741))-1)*100)</f>
        <v>99.515383236852557</v>
      </c>
      <c r="AR741" s="703">
        <f>INDEX(Historical!$C$7:$C$1439,MATCH(B741,Historical!$B$7:$B$1450,0))*IF(AH741="n/a",1.03,IF(AH741&lt;0,1.01,IF(AH741&gt;10,1.1,(1+AH741/100))))</f>
        <v>3.5425749999999998</v>
      </c>
      <c r="AS741" s="959">
        <f>IF($AI741="n/a",1.03*AR741,IF($AI741&lt;0,1.01*AR741,IF($AI741&gt;10,1.1*AR741,(1+$AI741/100)*AR741)))</f>
        <v>3.8968324999999999</v>
      </c>
      <c r="AT741" s="959">
        <f>IF($AK741="n/a",1.03*AS741,IF($AK741&lt;0,1.01*AS741,IF($AK741&gt;10,1.1*AS741,(1+$AK741/100)*AS741)))</f>
        <v>4.216372765</v>
      </c>
      <c r="AU741" s="959">
        <f>IF($AK741="n/a",1.03*AT741,IF($AK741&lt;0,1.01*AT741,IF($AK741&gt;10,1.1*AT741,(1+$AK741/100)*AT741)))</f>
        <v>4.5621153317300003</v>
      </c>
      <c r="AV741" s="959">
        <f>IF($AK741="n/a",1.03*AU741,IF($AK741&lt;0,1.01*AU741,IF($AK741&gt;10,1.1*AU741,(1+$AK741/100)*AU741)))</f>
        <v>4.9362087889318609</v>
      </c>
      <c r="AW741" s="703">
        <f>SUM(AR741:AV741)</f>
        <v>21.154104385661864</v>
      </c>
      <c r="AX741" s="810">
        <f>AW741/I741*100</f>
        <v>15.619954504660608</v>
      </c>
      <c r="AY741" s="1017">
        <v>0.47</v>
      </c>
      <c r="AZ741" s="945">
        <v>29.13</v>
      </c>
      <c r="BA741" s="945">
        <v>-4.53</v>
      </c>
      <c r="BB741" s="945">
        <v>-1.18</v>
      </c>
      <c r="BC741" s="945">
        <v>9.94</v>
      </c>
      <c r="BE741" s="666">
        <v>2004</v>
      </c>
      <c r="BF741" s="971">
        <f>IF(BE741&gt;2008,0,IF(BE741&gt;2001,1,IF(BE741&gt;1990,2,IF(BE741&gt;1980,3,IF(BE741&gt;1973,4,IF(BE741&gt;1970,5,IF(BE741&gt;1960,6,IF(BE741&gt;1958,7,IF(BE741&gt;1953,8,9)))))))))</f>
        <v>1</v>
      </c>
      <c r="BG741" s="955">
        <v>1.7000000000000002</v>
      </c>
      <c r="BH741" s="937"/>
    </row>
    <row r="742" spans="1:60" ht="11.25" customHeight="1" x14ac:dyDescent="0.2">
      <c r="A742" s="944" t="s">
        <v>3916</v>
      </c>
      <c r="B742" s="948" t="s">
        <v>3917</v>
      </c>
      <c r="C742" s="1013" t="s">
        <v>179</v>
      </c>
      <c r="D742" s="1013" t="s">
        <v>4363</v>
      </c>
      <c r="E742" s="792">
        <v>5</v>
      </c>
      <c r="F742" s="1227">
        <v>825</v>
      </c>
      <c r="G742" s="1227" t="s">
        <v>106</v>
      </c>
      <c r="H742" s="1227" t="s">
        <v>106</v>
      </c>
      <c r="I742" s="947">
        <v>18.64</v>
      </c>
      <c r="J742" s="703">
        <f>(M742/I742)*100</f>
        <v>14.324034334763947</v>
      </c>
      <c r="K742" s="950">
        <v>0.66749999999999998</v>
      </c>
      <c r="L742" s="960">
        <v>4</v>
      </c>
      <c r="M742" s="694">
        <f>K742*L742</f>
        <v>2.67</v>
      </c>
      <c r="N742" s="943" t="s">
        <v>459</v>
      </c>
      <c r="O742" s="795">
        <v>0.65249999999999997</v>
      </c>
      <c r="P742" s="660">
        <v>43315</v>
      </c>
      <c r="Q742" s="660">
        <v>43322</v>
      </c>
      <c r="R742" s="694">
        <f>(K742-O742)/O742*100</f>
        <v>2.2988505747126458</v>
      </c>
      <c r="S742" s="759">
        <f>IF(INDEX(Historical!$D$7:$D$1439,MATCH(B742,Historical!$B$7:$B$1450,0))=0,"n/a",(INDEX(Historical!$C$7:$C$1439,MATCH(B742,Historical!$B$7:$B$1450,0))/INDEX(Historical!$D$7:$D$1439,MATCH(B742,Historical!$B$7:$B$1450,0))-1)*100)</f>
        <v>9.375</v>
      </c>
      <c r="T742" s="759">
        <f>IF(INDEX(Historical!$F$7:$F$1432,MATCH(B742,Historical!$B$7:$B$1450,0))=0,"n/a",((INDEX(Historical!$C$7:$C$1439,MATCH(B742,Historical!$B$7:$B$1450,0))/INDEX(Historical!$F$7:$F$1432,MATCH(B742,Historical!$B$7:$B$1450,0)))^(1/3)-1)*100)</f>
        <v>10.988000217825089</v>
      </c>
      <c r="U742" s="759" t="str">
        <f>IF(INDEX(Historical!$H$7:$H$1432,MATCH(B742,Historical!$B$7:$B$1450,0))=0,"n/a",((INDEX(Historical!$C$7:$C$1439,MATCH(B742,Historical!$B$7:$B$1450,0))/INDEX(Historical!$H$7:$H$1432,MATCH(B742,Historical!$B$7:$B$1450,0)))^(1/5)-1)*100)</f>
        <v>n/a</v>
      </c>
      <c r="V742" s="759" t="str">
        <f>IF(INDEX(Historical!$O$7:$O$1432,MATCH(B742,Historical!$B$7:$B$1450,0))=0,"n/a",((INDEX(Historical!$C$7:$C$1439,MATCH(B742,Historical!$B$7:$B$1450,0))/INDEX(Historical!$O$7:$O$1432,MATCH(B742,Historical!$B$7:$B$1450,0)))^(1/10)-1)*100)</f>
        <v>n/a</v>
      </c>
      <c r="W742" s="760" t="str">
        <f>IF(OR(U742&lt;=0,U742="n/a",V742&lt;=0,V742="n/a"),"n/a",U742/V742)</f>
        <v>n/a</v>
      </c>
      <c r="X742" s="761" t="str">
        <f>IF(OR(AJ742&lt;=0,AJ742="n/a",U742&lt;=0,U742="n/a"),"n/a",U742/AJ742)</f>
        <v>n/a</v>
      </c>
      <c r="Y742" s="949"/>
      <c r="Z742" s="703">
        <f>IF(OR(AC742&lt;0.01,AC742="n/a"),"n/a",M742/AC742*100)</f>
        <v>197.77777777777777</v>
      </c>
      <c r="AA742" s="959">
        <f>IF(OR(AC742&lt;0.01,AC742="n/a"),"n/a",I742/AC742)</f>
        <v>13.807407407407407</v>
      </c>
      <c r="AB742" s="960">
        <v>12</v>
      </c>
      <c r="AC742" s="938">
        <v>1.35</v>
      </c>
      <c r="AD742" s="938" t="s">
        <v>137</v>
      </c>
      <c r="AE742" s="938">
        <v>0.12</v>
      </c>
      <c r="AF742" s="938">
        <v>2.87</v>
      </c>
      <c r="AG742" s="938">
        <v>21.4</v>
      </c>
      <c r="AH742" s="938">
        <v>178.8</v>
      </c>
      <c r="AI742" s="938">
        <v>16.43</v>
      </c>
      <c r="AJ742" s="938">
        <v>32.700000000000003</v>
      </c>
      <c r="AK742" s="938" t="s">
        <v>137</v>
      </c>
      <c r="AL742" s="951">
        <v>432.44</v>
      </c>
      <c r="AM742" s="945">
        <v>59.78</v>
      </c>
      <c r="AN742" s="938">
        <v>4.59</v>
      </c>
      <c r="AO742" s="802" t="str">
        <f>IF(U742="n/a","n/a",IF(AA742&lt;0,"n/a",IF(AA742="n/a","n/a",J742+U742-AA742)))</f>
        <v>n/a</v>
      </c>
      <c r="AP742" s="803" t="str">
        <f>IF(U742="n/a","n/a",J742+U742)</f>
        <v>n/a</v>
      </c>
      <c r="AQ742" s="961">
        <f>IF(OR(AC742&lt;0.01,AF742="n/a"),"n/a",(I742/SQRT(22.5*AC742*(I742/AF742))-1)*100)</f>
        <v>32.710644736349039</v>
      </c>
      <c r="AR742" s="703">
        <f>INDEX(Historical!$C$7:$C$1439,MATCH(B742,Historical!$B$7:$B$1450,0))*IF(AH742="n/a",1.03,IF(AH742&lt;0,1.01,IF(AH742&gt;10,1.1,(1+AH742/100))))</f>
        <v>2.8875000000000002</v>
      </c>
      <c r="AS742" s="959">
        <f>IF($AI742="n/a",1.03*AR742,IF($AI742&lt;0,1.01*AR742,IF($AI742&gt;10,1.1*AR742,(1+$AI742/100)*AR742)))</f>
        <v>3.1762500000000005</v>
      </c>
      <c r="AT742" s="959">
        <f>IF($AK742="n/a",1.03*AS742,IF($AK742&lt;0,1.01*AS742,IF($AK742&gt;10,1.1*AS742,(1+$AK742/100)*AS742)))</f>
        <v>3.2715375000000004</v>
      </c>
      <c r="AU742" s="959">
        <f>IF($AK742="n/a",1.03*AT742,IF($AK742&lt;0,1.01*AT742,IF($AK742&gt;10,1.1*AT742,(1+$AK742/100)*AT742)))</f>
        <v>3.3696836250000004</v>
      </c>
      <c r="AV742" s="959">
        <f>IF($AK742="n/a",1.03*AU742,IF($AK742&lt;0,1.01*AU742,IF($AK742&gt;10,1.1*AU742,(1+$AK742/100)*AU742)))</f>
        <v>3.4707741337500004</v>
      </c>
      <c r="AW742" s="703">
        <f>SUM(AR742:AV742)</f>
        <v>16.175745258750002</v>
      </c>
      <c r="AX742" s="810">
        <f>AW742/I742*100</f>
        <v>86.779749242221044</v>
      </c>
      <c r="AY742" s="1017">
        <v>1.47</v>
      </c>
      <c r="AZ742" s="945">
        <v>35.47</v>
      </c>
      <c r="BA742" s="945">
        <v>-33.43</v>
      </c>
      <c r="BB742" s="945">
        <v>3.92</v>
      </c>
      <c r="BC742" s="945">
        <v>0.5</v>
      </c>
      <c r="BE742" s="666">
        <v>2014</v>
      </c>
      <c r="BF742" s="971">
        <f>IF(BE742&gt;2008,0,IF(BE742&gt;2001,1,IF(BE742&gt;1990,2,IF(BE742&gt;1980,3,IF(BE742&gt;1973,4,IF(BE742&gt;1970,5,IF(BE742&gt;1960,6,IF(BE742&gt;1958,7,IF(BE742&gt;1953,8,9)))))))))</f>
        <v>0</v>
      </c>
      <c r="BG742" s="955">
        <v>2.8000000000000003</v>
      </c>
      <c r="BH742" s="937"/>
    </row>
    <row r="743" spans="1:60" ht="11.25" customHeight="1" x14ac:dyDescent="0.2">
      <c r="A743" s="936" t="s">
        <v>1670</v>
      </c>
      <c r="B743" s="948" t="s">
        <v>1671</v>
      </c>
      <c r="C743" s="1013" t="s">
        <v>108</v>
      </c>
      <c r="D743" s="1013" t="s">
        <v>4365</v>
      </c>
      <c r="E743" s="792">
        <v>8</v>
      </c>
      <c r="F743" s="1227">
        <v>600</v>
      </c>
      <c r="G743" s="1237" t="s">
        <v>106</v>
      </c>
      <c r="H743" s="1237" t="s">
        <v>106</v>
      </c>
      <c r="I743" s="947">
        <v>80.069999999999993</v>
      </c>
      <c r="J743" s="703">
        <f>(M743/I743)*100</f>
        <v>2.1481203946546774</v>
      </c>
      <c r="K743" s="950">
        <v>0.43</v>
      </c>
      <c r="L743" s="960">
        <v>4</v>
      </c>
      <c r="M743" s="694">
        <f>K743*L743</f>
        <v>1.72</v>
      </c>
      <c r="N743" s="943" t="s">
        <v>238</v>
      </c>
      <c r="O743" s="795">
        <v>0.4</v>
      </c>
      <c r="P743" s="934">
        <v>43685</v>
      </c>
      <c r="Q743" s="934">
        <v>43693</v>
      </c>
      <c r="R743" s="694">
        <f>(K743-O743)/O743*100</f>
        <v>7.4999999999999929</v>
      </c>
      <c r="S743" s="759">
        <f>IF(INDEX(Historical!$D$7:$D$1439,MATCH(B743,Historical!$B$7:$B$1450,0))=0,"n/a",(INDEX(Historical!$C$7:$C$1439,MATCH(B743,Historical!$B$7:$B$1450,0))/INDEX(Historical!$D$7:$D$1439,MATCH(B743,Historical!$B$7:$B$1450,0))-1)*100)</f>
        <v>4.5454545454545414</v>
      </c>
      <c r="T743" s="759">
        <f>IF(INDEX(Historical!$F$7:$F$1432,MATCH(B743,Historical!$B$7:$B$1450,0))=0,"n/a",((INDEX(Historical!$C$7:$C$1439,MATCH(B743,Historical!$B$7:$B$1450,0))/INDEX(Historical!$F$7:$F$1432,MATCH(B743,Historical!$B$7:$B$1450,0)))^(1/3)-1)*100)</f>
        <v>12.085905216063498</v>
      </c>
      <c r="U743" s="759">
        <f>IF(INDEX(Historical!$H$7:$H$1432,MATCH(B743,Historical!$B$7:$B$1450,0))=0,"n/a",((INDEX(Historical!$C$7:$C$1439,MATCH(B743,Historical!$B$7:$B$1450,0))/INDEX(Historical!$H$7:$H$1432,MATCH(B743,Historical!$B$7:$B$1450,0)))^(1/5)-1)*100)</f>
        <v>13.273800857430285</v>
      </c>
      <c r="V743" s="759">
        <f>IF(INDEX(Historical!$O$7:$O$1432,MATCH(B743,Historical!$B$7:$B$1450,0))=0,"n/a",((INDEX(Historical!$C$7:$C$1439,MATCH(B743,Historical!$B$7:$B$1450,0))/INDEX(Historical!$O$7:$O$1432,MATCH(B743,Historical!$B$7:$B$1450,0)))^(1/10)-1)*100)</f>
        <v>7.3339265781023455</v>
      </c>
      <c r="W743" s="760">
        <f>IF(OR(U743&lt;=0,U743="n/a",V743&lt;=0,V743="n/a"),"n/a",U743/V743)</f>
        <v>1.8099173363779273</v>
      </c>
      <c r="X743" s="761">
        <f>IF(OR(AJ743&lt;=0,AJ743="n/a",U743&lt;=0,U743="n/a"),"n/a",U743/AJ743)</f>
        <v>0.87327637219936083</v>
      </c>
      <c r="Y743" s="949"/>
      <c r="Z743" s="703">
        <f>IF(OR(AC743&lt;0.01,AC743="n/a"),"n/a",M743/AC743*100)</f>
        <v>34.81781376518218</v>
      </c>
      <c r="AA743" s="959">
        <f>IF(OR(AC743&lt;0.01,AC743="n/a"),"n/a",I743/AC743)</f>
        <v>16.208502024291494</v>
      </c>
      <c r="AB743" s="960">
        <v>12</v>
      </c>
      <c r="AC743" s="938">
        <v>4.9400000000000004</v>
      </c>
      <c r="AD743" s="938">
        <v>1.33</v>
      </c>
      <c r="AE743" s="938">
        <v>4.8099999999999996</v>
      </c>
      <c r="AF743" s="938">
        <v>1.18</v>
      </c>
      <c r="AG743" s="938">
        <v>7.7</v>
      </c>
      <c r="AH743" s="938">
        <v>26.8</v>
      </c>
      <c r="AI743" s="938">
        <v>5.13</v>
      </c>
      <c r="AJ743" s="938">
        <v>15.2</v>
      </c>
      <c r="AK743" s="938">
        <v>12</v>
      </c>
      <c r="AL743" s="951">
        <v>2750</v>
      </c>
      <c r="AM743" s="945">
        <v>1.6</v>
      </c>
      <c r="AN743" s="938">
        <v>0.26</v>
      </c>
      <c r="AO743" s="802">
        <f>IF(U743="n/a","n/a",IF(AA743&lt;0,"n/a",IF(AA743="n/a","n/a",J743+U743-AA743)))</f>
        <v>-0.78658077220653233</v>
      </c>
      <c r="AP743" s="803">
        <f>IF(U743="n/a","n/a",J743+U743)</f>
        <v>15.421921252084962</v>
      </c>
      <c r="AQ743" s="961">
        <f>IF(OR(AC743&lt;0.01,AF743="n/a"),"n/a",(I743/SQRT(22.5*AC743*(I743/AF743))-1)*100)</f>
        <v>-7.8020670545906228</v>
      </c>
      <c r="AR743" s="703">
        <f>INDEX(Historical!$C$7:$C$1439,MATCH(B743,Historical!$B$7:$B$1450,0))*IF(AH743="n/a",1.03,IF(AH743&lt;0,1.01,IF(AH743&gt;10,1.1,(1+AH743/100))))</f>
        <v>1.518</v>
      </c>
      <c r="AS743" s="959">
        <f>IF($AI743="n/a",1.03*AR743,IF($AI743&lt;0,1.01*AR743,IF($AI743&gt;10,1.1*AR743,(1+$AI743/100)*AR743)))</f>
        <v>1.5958733999999999</v>
      </c>
      <c r="AT743" s="959">
        <f>IF($AK743="n/a",1.03*AS743,IF($AK743&lt;0,1.01*AS743,IF($AK743&gt;10,1.1*AS743,(1+$AK743/100)*AS743)))</f>
        <v>1.75546074</v>
      </c>
      <c r="AU743" s="959">
        <f>IF($AK743="n/a",1.03*AT743,IF($AK743&lt;0,1.01*AT743,IF($AK743&gt;10,1.1*AT743,(1+$AK743/100)*AT743)))</f>
        <v>1.9310068140000001</v>
      </c>
      <c r="AV743" s="959">
        <f>IF($AK743="n/a",1.03*AU743,IF($AK743&lt;0,1.01*AU743,IF($AK743&gt;10,1.1*AU743,(1+$AK743/100)*AU743)))</f>
        <v>2.1241074954000001</v>
      </c>
      <c r="AW743" s="703">
        <f>SUM(AR743:AV743)</f>
        <v>8.9244484493999998</v>
      </c>
      <c r="AX743" s="810">
        <f>AW743/I743*100</f>
        <v>11.145807979767703</v>
      </c>
      <c r="AY743" s="1017">
        <v>1.31</v>
      </c>
      <c r="AZ743" s="945">
        <v>41.589999999999996</v>
      </c>
      <c r="BA743" s="945">
        <v>-6.9500000000000011</v>
      </c>
      <c r="BB743" s="945">
        <v>10.059999999999999</v>
      </c>
      <c r="BC743" s="945">
        <v>14.860000000000001</v>
      </c>
      <c r="BE743" s="666">
        <v>2012</v>
      </c>
      <c r="BF743" s="971">
        <f>IF(BE743&gt;2008,0,IF(BE743&gt;2001,1,IF(BE743&gt;1990,2,IF(BE743&gt;1980,3,IF(BE743&gt;1973,4,IF(BE743&gt;1970,5,IF(BE743&gt;1960,6,IF(BE743&gt;1958,7,IF(BE743&gt;1953,8,9)))))))))</f>
        <v>0</v>
      </c>
      <c r="BG743" s="955">
        <v>1.2</v>
      </c>
      <c r="BH743" s="937"/>
    </row>
    <row r="744" spans="1:60" ht="11.25" customHeight="1" x14ac:dyDescent="0.2">
      <c r="A744" s="936" t="s">
        <v>4215</v>
      </c>
      <c r="B744" s="948" t="s">
        <v>3914</v>
      </c>
      <c r="C744" s="1013" t="s">
        <v>112</v>
      </c>
      <c r="D744" s="1013" t="s">
        <v>1228</v>
      </c>
      <c r="E744" s="792">
        <v>6</v>
      </c>
      <c r="F744" s="1227">
        <v>802</v>
      </c>
      <c r="G744" s="1122" t="s">
        <v>106</v>
      </c>
      <c r="H744" s="1122" t="s">
        <v>106</v>
      </c>
      <c r="I744" s="952">
        <v>61.76</v>
      </c>
      <c r="J744" s="703">
        <f>(M744/I744)*100</f>
        <v>1.4896373056994821</v>
      </c>
      <c r="K744" s="957">
        <v>0.23</v>
      </c>
      <c r="L744" s="666">
        <v>4</v>
      </c>
      <c r="M744" s="694">
        <f>K744*L744</f>
        <v>0.92</v>
      </c>
      <c r="N744" s="666" t="s">
        <v>413</v>
      </c>
      <c r="O744" s="796">
        <v>0.22</v>
      </c>
      <c r="P744" s="684">
        <v>43648</v>
      </c>
      <c r="Q744" s="684">
        <v>43671</v>
      </c>
      <c r="R744" s="694">
        <f>(K744-O744)/O744*100</f>
        <v>4.5454545454545494</v>
      </c>
      <c r="S744" s="759">
        <f>IF(INDEX(Historical!$D$7:$D$1439,MATCH(B744,Historical!$B$7:$B$1450,0))=0,"n/a",(INDEX(Historical!$C$7:$C$1439,MATCH(B744,Historical!$B$7:$B$1450,0))/INDEX(Historical!$D$7:$D$1439,MATCH(B744,Historical!$B$7:$B$1450,0))-1)*100)</f>
        <v>10.256410256410241</v>
      </c>
      <c r="T744" s="759">
        <f>IF(INDEX(Historical!$F$7:$F$1432,MATCH(B744,Historical!$B$7:$B$1450,0))=0,"n/a",((INDEX(Historical!$C$7:$C$1439,MATCH(B744,Historical!$B$7:$B$1450,0))/INDEX(Historical!$F$7:$F$1432,MATCH(B744,Historical!$B$7:$B$1450,0)))^(1/3)-1)*100)</f>
        <v>12.749787911711174</v>
      </c>
      <c r="U744" s="759">
        <f>IF(INDEX(Historical!$H$7:$H$1432,MATCH(B744,Historical!$B$7:$B$1450,0))=0,"n/a",((INDEX(Historical!$C$7:$C$1439,MATCH(B744,Historical!$B$7:$B$1450,0))/INDEX(Historical!$H$7:$H$1432,MATCH(B744,Historical!$B$7:$B$1450,0)))^(1/5)-1)*100)</f>
        <v>11.456573996486764</v>
      </c>
      <c r="V744" s="759">
        <f>IF(INDEX(Historical!$O$7:$O$1432,MATCH(B744,Historical!$B$7:$B$1450,0))=0,"n/a",((INDEX(Historical!$C$7:$C$1439,MATCH(B744,Historical!$B$7:$B$1450,0))/INDEX(Historical!$O$7:$O$1432,MATCH(B744,Historical!$B$7:$B$1450,0)))^(1/10)-1)*100)</f>
        <v>7.9552695180010957</v>
      </c>
      <c r="W744" s="760">
        <f>IF(OR(U744&lt;=0,U744="n/a",V744&lt;=0,V744="n/a"),"n/a",U744/V744)</f>
        <v>1.4401239292475201</v>
      </c>
      <c r="X744" s="761">
        <f>IF(OR(AJ744&lt;=0,AJ744="n/a",U744&lt;=0,U744="n/a"),"n/a",U744/AJ744)</f>
        <v>0.5507968267541713</v>
      </c>
      <c r="Y744" s="948"/>
      <c r="Z744" s="703">
        <f>IF(OR(AC744&lt;0.01,AC744="n/a"),"n/a",M744/AC744*100)</f>
        <v>34.586466165413533</v>
      </c>
      <c r="AA744" s="959">
        <f>IF(OR(AC744&lt;0.01,AC744="n/a"),"n/a",I744/AC744)</f>
        <v>23.218045112781954</v>
      </c>
      <c r="AB744" s="1237">
        <v>12</v>
      </c>
      <c r="AC744" s="952">
        <v>2.66</v>
      </c>
      <c r="AD744" s="952">
        <v>4.46</v>
      </c>
      <c r="AE744" s="952">
        <v>2.4</v>
      </c>
      <c r="AF744" s="952">
        <v>3.19</v>
      </c>
      <c r="AG744" s="952">
        <v>14.099999999999998</v>
      </c>
      <c r="AH744" s="952">
        <v>37.4</v>
      </c>
      <c r="AI744" s="952">
        <v>20.18</v>
      </c>
      <c r="AJ744" s="952">
        <v>20.8</v>
      </c>
      <c r="AK744" s="952">
        <v>5</v>
      </c>
      <c r="AL744" s="952">
        <v>2620</v>
      </c>
      <c r="AM744" s="952">
        <v>0.6</v>
      </c>
      <c r="AN744" s="952">
        <v>0</v>
      </c>
      <c r="AO744" s="802">
        <f>IF(U744="n/a","n/a",IF(AA744&lt;0,"n/a",IF(AA744="n/a","n/a",J744+U744-AA744)))</f>
        <v>-10.271833810595709</v>
      </c>
      <c r="AP744" s="803">
        <f>IF(U744="n/a","n/a",J744+U744)</f>
        <v>12.946211302186246</v>
      </c>
      <c r="AQ744" s="961">
        <f>IF(OR(AC744&lt;0.01,AF744="n/a"),"n/a",(I744/SQRT(22.5*AC744*(I744/AF744))-1)*100)</f>
        <v>81.433261571146858</v>
      </c>
      <c r="AR744" s="703">
        <f>INDEX(Historical!$C$7:$C$1439,MATCH(B744,Historical!$B$7:$B$1450,0))*IF(AH744="n/a",1.03,IF(AH744&lt;0,1.01,IF(AH744&gt;10,1.1,(1+AH744/100))))</f>
        <v>0.94600000000000006</v>
      </c>
      <c r="AS744" s="959">
        <f>IF($AI744="n/a",1.03*AR744,IF($AI744&lt;0,1.01*AR744,IF($AI744&gt;10,1.1*AR744,(1+$AI744/100)*AR744)))</f>
        <v>1.0406000000000002</v>
      </c>
      <c r="AT744" s="959">
        <f>IF($AK744="n/a",1.03*AS744,IF($AK744&lt;0,1.01*AS744,IF($AK744&gt;10,1.1*AS744,(1+$AK744/100)*AS744)))</f>
        <v>1.0926300000000002</v>
      </c>
      <c r="AU744" s="959">
        <f>IF($AK744="n/a",1.03*AT744,IF($AK744&lt;0,1.01*AT744,IF($AK744&gt;10,1.1*AT744,(1+$AK744/100)*AT744)))</f>
        <v>1.1472615000000004</v>
      </c>
      <c r="AV744" s="959">
        <f>IF($AK744="n/a",1.03*AU744,IF($AK744&lt;0,1.01*AU744,IF($AK744&gt;10,1.1*AU744,(1+$AK744/100)*AU744)))</f>
        <v>1.2046245750000004</v>
      </c>
      <c r="AW744" s="703">
        <f>SUM(AR744:AV744)</f>
        <v>5.4311160750000012</v>
      </c>
      <c r="AX744" s="810">
        <f>AW744/I744*100</f>
        <v>8.7939055618523341</v>
      </c>
      <c r="AY744" s="788">
        <v>1.42</v>
      </c>
      <c r="AZ744" s="955">
        <v>24.67</v>
      </c>
      <c r="BA744" s="955">
        <v>-21.18</v>
      </c>
      <c r="BB744" s="955">
        <v>-4.33</v>
      </c>
      <c r="BC744" s="955">
        <v>1.8399999999999999</v>
      </c>
      <c r="BE744" s="666">
        <v>2014</v>
      </c>
      <c r="BF744" s="971">
        <f>IF(BE744&gt;2008,0,IF(BE744&gt;2001,1,IF(BE744&gt;1990,2,IF(BE744&gt;1980,3,IF(BE744&gt;1973,4,IF(BE744&gt;1970,5,IF(BE744&gt;1960,6,IF(BE744&gt;1958,7,IF(BE744&gt;1953,8,9)))))))))</f>
        <v>0</v>
      </c>
      <c r="BG744" s="955">
        <v>11.700000000000001</v>
      </c>
    </row>
    <row r="745" spans="1:60" ht="11.25" customHeight="1" x14ac:dyDescent="0.2">
      <c r="A745" s="936" t="s">
        <v>1685</v>
      </c>
      <c r="B745" s="948" t="s">
        <v>1686</v>
      </c>
      <c r="C745" s="1013" t="s">
        <v>4345</v>
      </c>
      <c r="D745" s="1013" t="s">
        <v>4346</v>
      </c>
      <c r="E745" s="792">
        <v>9</v>
      </c>
      <c r="F745" s="1227">
        <v>491</v>
      </c>
      <c r="G745" s="1227" t="s">
        <v>106</v>
      </c>
      <c r="H745" s="1227" t="s">
        <v>106</v>
      </c>
      <c r="I745" s="947">
        <v>29.72</v>
      </c>
      <c r="J745" s="703">
        <f>(M745/I745)*100</f>
        <v>4.8129205921938096</v>
      </c>
      <c r="K745" s="950">
        <v>0.1192</v>
      </c>
      <c r="L745" s="960">
        <v>12</v>
      </c>
      <c r="M745" s="694">
        <f>K745*L745</f>
        <v>1.4304000000000001</v>
      </c>
      <c r="N745" s="943" t="s">
        <v>1058</v>
      </c>
      <c r="O745" s="795">
        <v>0.119167</v>
      </c>
      <c r="P745" s="934">
        <v>43643</v>
      </c>
      <c r="Q745" s="934">
        <v>43661</v>
      </c>
      <c r="R745" s="694">
        <f>(K745-O745)/O745*100</f>
        <v>2.7692230231528232E-2</v>
      </c>
      <c r="S745" s="759">
        <f>IF(INDEX(Historical!$D$7:$D$1439,MATCH(B745,Historical!$B$7:$B$1450,0))=0,"n/a",(INDEX(Historical!$C$7:$C$1439,MATCH(B745,Historical!$B$7:$B$1450,0))/INDEX(Historical!$D$7:$D$1439,MATCH(B745,Historical!$B$7:$B$1450,0))-1)*100)</f>
        <v>1.1875282808452736</v>
      </c>
      <c r="T745" s="759">
        <f>IF(INDEX(Historical!$F$7:$F$1432,MATCH(B745,Historical!$B$7:$B$1450,0))=0,"n/a",((INDEX(Historical!$C$7:$C$1439,MATCH(B745,Historical!$B$7:$B$1450,0))/INDEX(Historical!$F$7:$F$1432,MATCH(B745,Historical!$B$7:$B$1450,0)))^(1/3)-1)*100)</f>
        <v>1.4494768918058121</v>
      </c>
      <c r="U745" s="759">
        <f>IF(INDEX(Historical!$H$7:$H$1432,MATCH(B745,Historical!$B$7:$B$1450,0))=0,"n/a",((INDEX(Historical!$C$7:$C$1439,MATCH(B745,Historical!$B$7:$B$1450,0))/INDEX(Historical!$H$7:$H$1432,MATCH(B745,Historical!$B$7:$B$1450,0)))^(1/5)-1)*100)</f>
        <v>3.9490432740466153</v>
      </c>
      <c r="V745" s="759" t="str">
        <f>IF(INDEX(Historical!$O$7:$O$1432,MATCH(B745,Historical!$B$7:$B$1450,0))=0,"n/a",((INDEX(Historical!$C$7:$C$1439,MATCH(B745,Historical!$B$7:$B$1450,0))/INDEX(Historical!$O$7:$O$1432,MATCH(B745,Historical!$B$7:$B$1450,0)))^(1/10)-1)*100)</f>
        <v>n/a</v>
      </c>
      <c r="W745" s="760" t="str">
        <f>IF(OR(U745&lt;=0,U745="n/a",V745&lt;=0,V745="n/a"),"n/a",U745/V745)</f>
        <v>n/a</v>
      </c>
      <c r="X745" s="761">
        <f>IF(OR(AJ745&lt;=0,AJ745="n/a",U745&lt;=0,U745="n/a"),"n/a",U745/AJ745)</f>
        <v>9.4701277555074723E-2</v>
      </c>
      <c r="Y745" s="949"/>
      <c r="Z745" s="703">
        <f>IF(OR(AC745&lt;0.01,AC745="n/a"),"n/a",M745/AC745*100)</f>
        <v>238.40000000000003</v>
      </c>
      <c r="AA745" s="959">
        <f>IF(OR(AC745&lt;0.01,AC745="n/a"),"n/a",I745/AC745)</f>
        <v>49.533333333333331</v>
      </c>
      <c r="AB745" s="960">
        <v>12</v>
      </c>
      <c r="AC745" s="938">
        <v>0.6</v>
      </c>
      <c r="AD745" s="938">
        <v>7.25</v>
      </c>
      <c r="AE745" s="938">
        <v>10.38</v>
      </c>
      <c r="AF745" s="938">
        <v>2.12</v>
      </c>
      <c r="AG745" s="938" t="s">
        <v>137</v>
      </c>
      <c r="AH745" s="940">
        <v>238</v>
      </c>
      <c r="AI745" s="940">
        <v>22.55</v>
      </c>
      <c r="AJ745" s="938">
        <v>41.699999999999996</v>
      </c>
      <c r="AK745" s="938">
        <v>7.0000000000000009</v>
      </c>
      <c r="AL745" s="951">
        <v>3770</v>
      </c>
      <c r="AM745" s="945">
        <v>0.1</v>
      </c>
      <c r="AN745" s="938">
        <v>0.82</v>
      </c>
      <c r="AO745" s="802">
        <f>IF(U745="n/a","n/a",IF(AA745&lt;0,"n/a",IF(AA745="n/a","n/a",J745+U745-AA745)))</f>
        <v>-40.77136946709291</v>
      </c>
      <c r="AP745" s="803">
        <f>IF(U745="n/a","n/a",J745+U745)</f>
        <v>8.7619638662404249</v>
      </c>
      <c r="AQ745" s="961">
        <f>IF(OR(AC745&lt;0.01,AF745="n/a"),"n/a",(I745/SQRT(22.5*AC745*(I745/AF745))-1)*100)</f>
        <v>116.0356623509355</v>
      </c>
      <c r="AR745" s="703">
        <f>INDEX(Historical!$C$7:$C$1439,MATCH(B745,Historical!$B$7:$B$1450,0))*IF(AH745="n/a",1.03,IF(AH745&lt;0,1.01,IF(AH745&gt;10,1.1,(1+AH745/100))))</f>
        <v>1.5620000000000001</v>
      </c>
      <c r="AS745" s="959">
        <f>IF($AI745="n/a",1.03*AR745,IF($AI745&lt;0,1.01*AR745,IF($AI745&gt;10,1.1*AR745,(1+$AI745/100)*AR745)))</f>
        <v>1.7182000000000002</v>
      </c>
      <c r="AT745" s="959">
        <f>IF($AK745="n/a",1.03*AS745,IF($AK745&lt;0,1.01*AS745,IF($AK745&gt;10,1.1*AS745,(1+$AK745/100)*AS745)))</f>
        <v>1.8384740000000004</v>
      </c>
      <c r="AU745" s="959">
        <f>IF($AK745="n/a",1.03*AT745,IF($AK745&lt;0,1.01*AT745,IF($AK745&gt;10,1.1*AT745,(1+$AK745/100)*AT745)))</f>
        <v>1.9671671800000006</v>
      </c>
      <c r="AV745" s="959">
        <f>IF($AK745="n/a",1.03*AU745,IF($AK745&lt;0,1.01*AU745,IF($AK745&gt;10,1.1*AU745,(1+$AK745/100)*AU745)))</f>
        <v>2.1048688826000008</v>
      </c>
      <c r="AW745" s="703">
        <f>SUM(AR745:AV745)</f>
        <v>9.1907100626000009</v>
      </c>
      <c r="AX745" s="810">
        <f>AW745/I745*100</f>
        <v>30.924327263122482</v>
      </c>
      <c r="AY745" s="1017">
        <v>0.91</v>
      </c>
      <c r="AZ745" s="945">
        <v>27.860000000000003</v>
      </c>
      <c r="BA745" s="945">
        <v>-6.13</v>
      </c>
      <c r="BB745" s="945">
        <v>-2.13</v>
      </c>
      <c r="BC745" s="945">
        <v>5.58</v>
      </c>
      <c r="BE745" s="666">
        <v>2011</v>
      </c>
      <c r="BF745" s="971">
        <f>IF(BE745&gt;2008,0,IF(BE745&gt;2001,1,IF(BE745&gt;1990,2,IF(BE745&gt;1980,3,IF(BE745&gt;1973,4,IF(BE745&gt;1970,5,IF(BE745&gt;1960,6,IF(BE745&gt;1958,7,IF(BE745&gt;1953,8,9)))))))))</f>
        <v>0</v>
      </c>
      <c r="BG745" s="955" t="s">
        <v>137</v>
      </c>
      <c r="BH745" s="937"/>
    </row>
    <row r="746" spans="1:60" ht="11.25" customHeight="1" x14ac:dyDescent="0.2">
      <c r="A746" s="944" t="s">
        <v>3826</v>
      </c>
      <c r="B746" s="948" t="s">
        <v>3827</v>
      </c>
      <c r="C746" s="1013" t="s">
        <v>247</v>
      </c>
      <c r="D746" s="1013" t="s">
        <v>4379</v>
      </c>
      <c r="E746" s="792">
        <v>6</v>
      </c>
      <c r="F746" s="1227">
        <v>793</v>
      </c>
      <c r="G746" s="1227" t="s">
        <v>106</v>
      </c>
      <c r="H746" s="1227" t="s">
        <v>106</v>
      </c>
      <c r="I746" s="947">
        <v>16.72</v>
      </c>
      <c r="J746" s="703">
        <f>(M746/I746)*100</f>
        <v>5.5023923444976086</v>
      </c>
      <c r="K746" s="950">
        <v>0.23</v>
      </c>
      <c r="L746" s="960">
        <v>4</v>
      </c>
      <c r="M746" s="694">
        <f>K746*L746</f>
        <v>0.92</v>
      </c>
      <c r="N746" s="943" t="s">
        <v>995</v>
      </c>
      <c r="O746" s="795">
        <v>0.22</v>
      </c>
      <c r="P746" s="934">
        <v>43600</v>
      </c>
      <c r="Q746" s="934">
        <v>43615</v>
      </c>
      <c r="R746" s="694">
        <f>(K746-O746)/O746*100</f>
        <v>4.5454545454545494</v>
      </c>
      <c r="S746" s="759">
        <f>IF(INDEX(Historical!$D$7:$D$1439,MATCH(B746,Historical!$B$7:$B$1450,0))=0,"n/a",(INDEX(Historical!$C$7:$C$1439,MATCH(B746,Historical!$B$7:$B$1450,0))/INDEX(Historical!$D$7:$D$1439,MATCH(B746,Historical!$B$7:$B$1450,0))-1)*100)</f>
        <v>6.0975609756097615</v>
      </c>
      <c r="T746" s="759">
        <f>IF(INDEX(Historical!$F$7:$F$1432,MATCH(B746,Historical!$B$7:$B$1450,0))=0,"n/a",((INDEX(Historical!$C$7:$C$1439,MATCH(B746,Historical!$B$7:$B$1450,0))/INDEX(Historical!$F$7:$F$1432,MATCH(B746,Historical!$B$7:$B$1450,0)))^(1/3)-1)*100)</f>
        <v>9.6457423731894245</v>
      </c>
      <c r="U746" s="759" t="str">
        <f>IF(INDEX(Historical!$H$7:$H$1432,MATCH(B746,Historical!$B$7:$B$1450,0))=0,"n/a",((INDEX(Historical!$C$7:$C$1439,MATCH(B746,Historical!$B$7:$B$1450,0))/INDEX(Historical!$H$7:$H$1432,MATCH(B746,Historical!$B$7:$B$1450,0)))^(1/5)-1)*100)</f>
        <v>n/a</v>
      </c>
      <c r="V746" s="759" t="str">
        <f>IF(INDEX(Historical!$O$7:$O$1432,MATCH(B746,Historical!$B$7:$B$1450,0))=0,"n/a",((INDEX(Historical!$C$7:$C$1439,MATCH(B746,Historical!$B$7:$B$1450,0))/INDEX(Historical!$O$7:$O$1432,MATCH(B746,Historical!$B$7:$B$1450,0)))^(1/10)-1)*100)</f>
        <v>n/a</v>
      </c>
      <c r="W746" s="760" t="str">
        <f>IF(OR(U746&lt;=0,U746="n/a",V746&lt;=0,V746="n/a"),"n/a",U746/V746)</f>
        <v>n/a</v>
      </c>
      <c r="X746" s="761" t="str">
        <f>IF(OR(AJ746&lt;=0,AJ746="n/a",U746&lt;=0,U746="n/a"),"n/a",U746/AJ746)</f>
        <v>n/a</v>
      </c>
      <c r="Y746" s="717"/>
      <c r="Z746" s="703">
        <f>IF(OR(AC746&lt;0.01,AC746="n/a"),"n/a",M746/AC746*100)</f>
        <v>146.03174603174605</v>
      </c>
      <c r="AA746" s="959">
        <f>IF(OR(AC746&lt;0.01,AC746="n/a"),"n/a",I746/AC746)</f>
        <v>26.539682539682538</v>
      </c>
      <c r="AB746" s="960">
        <v>12</v>
      </c>
      <c r="AC746" s="938">
        <v>0.63</v>
      </c>
      <c r="AD746" s="938">
        <v>106.39</v>
      </c>
      <c r="AE746" s="938">
        <v>2.52</v>
      </c>
      <c r="AF746" s="938">
        <v>3.98</v>
      </c>
      <c r="AG746" s="938">
        <v>14.899999999999999</v>
      </c>
      <c r="AH746" s="938">
        <v>38.800000000000004</v>
      </c>
      <c r="AI746" s="938">
        <v>5.54</v>
      </c>
      <c r="AJ746" s="938">
        <v>4</v>
      </c>
      <c r="AK746" s="938">
        <v>0.25</v>
      </c>
      <c r="AL746" s="951">
        <v>3170</v>
      </c>
      <c r="AM746" s="945">
        <v>0.8</v>
      </c>
      <c r="AN746" s="938">
        <v>3.03</v>
      </c>
      <c r="AO746" s="802" t="str">
        <f>IF(U746="n/a","n/a",IF(AA746&lt;0,"n/a",IF(AA746="n/a","n/a",J746+U746-AA746)))</f>
        <v>n/a</v>
      </c>
      <c r="AP746" s="803" t="str">
        <f>IF(U746="n/a","n/a",J746+U746)</f>
        <v>n/a</v>
      </c>
      <c r="AQ746" s="961">
        <f>IF(OR(AC746&lt;0.01,AF746="n/a"),"n/a",(I746/SQRT(22.5*AC746*(I746/AF746))-1)*100)</f>
        <v>116.66967844874576</v>
      </c>
      <c r="AR746" s="703">
        <f>INDEX(Historical!$C$7:$C$1439,MATCH(B746,Historical!$B$7:$B$1450,0))*IF(AH746="n/a",1.03,IF(AH746&lt;0,1.01,IF(AH746&gt;10,1.1,(1+AH746/100))))</f>
        <v>0.95700000000000007</v>
      </c>
      <c r="AS746" s="959">
        <f>IF($AI746="n/a",1.03*AR746,IF($AI746&lt;0,1.01*AR746,IF($AI746&gt;10,1.1*AR746,(1+$AI746/100)*AR746)))</f>
        <v>1.0100178</v>
      </c>
      <c r="AT746" s="959">
        <f>IF($AK746="n/a",1.03*AS746,IF($AK746&lt;0,1.01*AS746,IF($AK746&gt;10,1.1*AS746,(1+$AK746/100)*AS746)))</f>
        <v>1.0125428445</v>
      </c>
      <c r="AU746" s="959">
        <f>IF($AK746="n/a",1.03*AT746,IF($AK746&lt;0,1.01*AT746,IF($AK746&gt;10,1.1*AT746,(1+$AK746/100)*AT746)))</f>
        <v>1.0150742016112499</v>
      </c>
      <c r="AV746" s="959">
        <f>IF($AK746="n/a",1.03*AU746,IF($AK746&lt;0,1.01*AU746,IF($AK746&gt;10,1.1*AU746,(1+$AK746/100)*AU746)))</f>
        <v>1.0176118871152779</v>
      </c>
      <c r="AW746" s="703">
        <f>SUM(AR746:AV746)</f>
        <v>5.0122467332265277</v>
      </c>
      <c r="AX746" s="810">
        <f>AW746/I746*100</f>
        <v>29.977552232216077</v>
      </c>
      <c r="AY746" s="1017">
        <v>1.07</v>
      </c>
      <c r="AZ746" s="945">
        <v>13.200000000000001</v>
      </c>
      <c r="BA746" s="945">
        <v>-23.48</v>
      </c>
      <c r="BB746" s="945">
        <v>-1.1599999999999999</v>
      </c>
      <c r="BC746" s="945">
        <v>-3.8899999999999997</v>
      </c>
      <c r="BE746" s="666">
        <v>2014</v>
      </c>
      <c r="BF746" s="971">
        <f>IF(BE746&gt;2008,0,IF(BE746&gt;2001,1,IF(BE746&gt;1990,2,IF(BE746&gt;1980,3,IF(BE746&gt;1973,4,IF(BE746&gt;1970,5,IF(BE746&gt;1960,6,IF(BE746&gt;1958,7,IF(BE746&gt;1953,8,9)))))))))</f>
        <v>0</v>
      </c>
      <c r="BG746" s="955">
        <v>3</v>
      </c>
      <c r="BH746" s="937"/>
    </row>
    <row r="747" spans="1:60" ht="11.25" customHeight="1" x14ac:dyDescent="0.2">
      <c r="A747" s="944" t="s">
        <v>1626</v>
      </c>
      <c r="B747" s="948" t="s">
        <v>1627</v>
      </c>
      <c r="C747" s="1013" t="s">
        <v>108</v>
      </c>
      <c r="D747" s="1013" t="s">
        <v>4365</v>
      </c>
      <c r="E747" s="792">
        <v>6</v>
      </c>
      <c r="F747" s="1227">
        <v>736</v>
      </c>
      <c r="G747" s="1227" t="s">
        <v>115</v>
      </c>
      <c r="H747" s="1227" t="s">
        <v>115</v>
      </c>
      <c r="I747" s="947">
        <v>38.07</v>
      </c>
      <c r="J747" s="703">
        <f>(M747/I747)*100</f>
        <v>2.8368794326241136</v>
      </c>
      <c r="K747" s="950">
        <v>0.27</v>
      </c>
      <c r="L747" s="960">
        <v>4</v>
      </c>
      <c r="M747" s="694">
        <f>K747*L747</f>
        <v>1.08</v>
      </c>
      <c r="N747" s="943" t="s">
        <v>169</v>
      </c>
      <c r="O747" s="795">
        <v>0.25</v>
      </c>
      <c r="P747" s="934">
        <v>43404</v>
      </c>
      <c r="Q747" s="934">
        <v>43419</v>
      </c>
      <c r="R747" s="694">
        <f>(K747-O747)/O747*100</f>
        <v>8.0000000000000071</v>
      </c>
      <c r="S747" s="759">
        <f>IF(INDEX(Historical!$D$7:$D$1439,MATCH(B747,Historical!$B$7:$B$1450,0))=0,"n/a",(INDEX(Historical!$C$7:$C$1439,MATCH(B747,Historical!$B$7:$B$1450,0))/INDEX(Historical!$D$7:$D$1439,MATCH(B747,Historical!$B$7:$B$1450,0))-1)*100)</f>
        <v>20.731707317073166</v>
      </c>
      <c r="T747" s="759">
        <f>IF(INDEX(Historical!$F$7:$F$1432,MATCH(B747,Historical!$B$7:$B$1450,0))=0,"n/a",((INDEX(Historical!$C$7:$C$1439,MATCH(B747,Historical!$B$7:$B$1450,0))/INDEX(Historical!$F$7:$F$1432,MATCH(B747,Historical!$B$7:$B$1450,0)))^(1/3)-1)*100)</f>
        <v>10.688910179588129</v>
      </c>
      <c r="U747" s="759">
        <f>IF(INDEX(Historical!$H$7:$H$1432,MATCH(B747,Historical!$B$7:$B$1450,0))=0,"n/a",((INDEX(Historical!$C$7:$C$1439,MATCH(B747,Historical!$B$7:$B$1450,0))/INDEX(Historical!$H$7:$H$1432,MATCH(B747,Historical!$B$7:$B$1450,0)))^(1/5)-1)*100)</f>
        <v>10.169422251126825</v>
      </c>
      <c r="V747" s="759">
        <f>IF(INDEX(Historical!$O$7:$O$1432,MATCH(B747,Historical!$B$7:$B$1450,0))=0,"n/a",((INDEX(Historical!$C$7:$C$1439,MATCH(B747,Historical!$B$7:$B$1450,0))/INDEX(Historical!$O$7:$O$1432,MATCH(B747,Historical!$B$7:$B$1450,0)))^(1/10)-1)*100)</f>
        <v>-2.2264574428944361</v>
      </c>
      <c r="W747" s="760" t="str">
        <f>IF(OR(U747&lt;=0,U747="n/a",V747&lt;=0,V747="n/a"),"n/a",U747/V747)</f>
        <v>n/a</v>
      </c>
      <c r="X747" s="761">
        <f>IF(OR(AJ747&lt;=0,AJ747="n/a",U747&lt;=0,U747="n/a"),"n/a",U747/AJ747)</f>
        <v>0.80074190953754532</v>
      </c>
      <c r="Y747" s="717"/>
      <c r="Z747" s="703">
        <f>IF(OR(AC747&lt;0.01,AC747="n/a"),"n/a",M747/AC747*100)</f>
        <v>34.951456310679617</v>
      </c>
      <c r="AA747" s="959">
        <f>IF(OR(AC747&lt;0.01,AC747="n/a"),"n/a",I747/AC747)</f>
        <v>12.320388349514564</v>
      </c>
      <c r="AB747" s="960">
        <v>12</v>
      </c>
      <c r="AC747" s="938">
        <v>3.09</v>
      </c>
      <c r="AD747" s="938">
        <v>1.24</v>
      </c>
      <c r="AE747" s="938">
        <v>4.45</v>
      </c>
      <c r="AF747" s="938">
        <v>1.4</v>
      </c>
      <c r="AG747" s="938">
        <v>11.3</v>
      </c>
      <c r="AH747" s="938">
        <v>25</v>
      </c>
      <c r="AI747" s="938">
        <v>7.6700000000000008</v>
      </c>
      <c r="AJ747" s="938">
        <v>12.7</v>
      </c>
      <c r="AK747" s="938">
        <v>10</v>
      </c>
      <c r="AL747" s="951">
        <v>1290</v>
      </c>
      <c r="AM747" s="945">
        <v>2.1</v>
      </c>
      <c r="AN747" s="938">
        <v>0.12</v>
      </c>
      <c r="AO747" s="802">
        <f>IF(U747="n/a","n/a",IF(AA747&lt;0,"n/a",IF(AA747="n/a","n/a",J747+U747-AA747)))</f>
        <v>0.68591333423637479</v>
      </c>
      <c r="AP747" s="803">
        <f>IF(U747="n/a","n/a",J747+U747)</f>
        <v>13.006301683750939</v>
      </c>
      <c r="AQ747" s="961">
        <f>IF(OR(AC747&lt;0.01,AF747="n/a"),"n/a",(I747/SQRT(22.5*AC747*(I747/AF747))-1)*100)</f>
        <v>-12.444192554258681</v>
      </c>
      <c r="AR747" s="703">
        <f>INDEX(Historical!$C$7:$C$1439,MATCH(B747,Historical!$B$7:$B$1450,0))*IF(AH747="n/a",1.03,IF(AH747&lt;0,1.01,IF(AH747&gt;10,1.1,(1+AH747/100))))</f>
        <v>1.089</v>
      </c>
      <c r="AS747" s="959">
        <f>IF($AI747="n/a",1.03*AR747,IF($AI747&lt;0,1.01*AR747,IF($AI747&gt;10,1.1*AR747,(1+$AI747/100)*AR747)))</f>
        <v>1.1725262999999999</v>
      </c>
      <c r="AT747" s="959">
        <f>IF($AK747="n/a",1.03*AS747,IF($AK747&lt;0,1.01*AS747,IF($AK747&gt;10,1.1*AS747,(1+$AK747/100)*AS747)))</f>
        <v>1.28977893</v>
      </c>
      <c r="AU747" s="959">
        <f>IF($AK747="n/a",1.03*AT747,IF($AK747&lt;0,1.01*AT747,IF($AK747&gt;10,1.1*AT747,(1+$AK747/100)*AT747)))</f>
        <v>1.4187568230000001</v>
      </c>
      <c r="AV747" s="959">
        <f>IF($AK747="n/a",1.03*AU747,IF($AK747&lt;0,1.01*AU747,IF($AK747&gt;10,1.1*AU747,(1+$AK747/100)*AU747)))</f>
        <v>1.5606325053000001</v>
      </c>
      <c r="AW747" s="703">
        <f>SUM(AR747:AV747)</f>
        <v>6.5306945582999996</v>
      </c>
      <c r="AX747" s="810">
        <f>AW747/I747*100</f>
        <v>17.154438030732859</v>
      </c>
      <c r="AY747" s="1017">
        <v>0.64</v>
      </c>
      <c r="AZ747" s="945">
        <v>8.2799999999999994</v>
      </c>
      <c r="BA747" s="945">
        <v>-20.309999999999999</v>
      </c>
      <c r="BB747" s="945">
        <v>0.9900000000000001</v>
      </c>
      <c r="BC747" s="945">
        <v>-3.27</v>
      </c>
      <c r="BE747" s="666">
        <v>2013</v>
      </c>
      <c r="BF747" s="971">
        <f>IF(BE747&gt;2008,0,IF(BE747&gt;2001,1,IF(BE747&gt;1990,2,IF(BE747&gt;1980,3,IF(BE747&gt;1973,4,IF(BE747&gt;1970,5,IF(BE747&gt;1960,6,IF(BE747&gt;1958,7,IF(BE747&gt;1953,8,9)))))))))</f>
        <v>0</v>
      </c>
      <c r="BG747" s="955">
        <v>1.5</v>
      </c>
      <c r="BH747" s="937"/>
    </row>
    <row r="748" spans="1:60" ht="11.25" customHeight="1" x14ac:dyDescent="0.2">
      <c r="A748" s="953" t="s">
        <v>4035</v>
      </c>
      <c r="B748" s="948" t="s">
        <v>4036</v>
      </c>
      <c r="C748" s="1013" t="s">
        <v>108</v>
      </c>
      <c r="D748" s="1013" t="s">
        <v>4357</v>
      </c>
      <c r="E748" s="792">
        <v>5</v>
      </c>
      <c r="F748" s="1227">
        <v>845</v>
      </c>
      <c r="G748" s="1169" t="s">
        <v>106</v>
      </c>
      <c r="H748" s="1169" t="s">
        <v>106</v>
      </c>
      <c r="I748" s="947">
        <v>23.25</v>
      </c>
      <c r="J748" s="703">
        <f>(M748/I748)*100</f>
        <v>2.5806451612903225</v>
      </c>
      <c r="K748" s="950">
        <v>0.15</v>
      </c>
      <c r="L748" s="960">
        <v>4</v>
      </c>
      <c r="M748" s="694">
        <f>K748*L748</f>
        <v>0.6</v>
      </c>
      <c r="N748" s="943" t="s">
        <v>149</v>
      </c>
      <c r="O748" s="795">
        <v>0.14000000000000001</v>
      </c>
      <c r="P748" s="934">
        <v>43418</v>
      </c>
      <c r="Q748" s="934">
        <v>43448</v>
      </c>
      <c r="R748" s="694">
        <f>(K748-O748)/O748*100</f>
        <v>7.1428571428571281</v>
      </c>
      <c r="S748" s="759">
        <f>IF(INDEX(Historical!$D$7:$D$1439,MATCH(B748,Historical!$B$7:$B$1450,0))=0,"n/a",(INDEX(Historical!$C$7:$C$1439,MATCH(B748,Historical!$B$7:$B$1450,0))/INDEX(Historical!$D$7:$D$1439,MATCH(B748,Historical!$B$7:$B$1450,0))-1)*100)</f>
        <v>18.75</v>
      </c>
      <c r="T748" s="759">
        <f>IF(INDEX(Historical!$F$7:$F$1432,MATCH(B748,Historical!$B$7:$B$1450,0))=0,"n/a",((INDEX(Historical!$C$7:$C$1439,MATCH(B748,Historical!$B$7:$B$1450,0))/INDEX(Historical!$F$7:$F$1432,MATCH(B748,Historical!$B$7:$B$1450,0)))^(1/3)-1)*100)</f>
        <v>59.679417621174856</v>
      </c>
      <c r="U748" s="759" t="str">
        <f>IF(INDEX(Historical!$H$7:$H$1432,MATCH(B748,Historical!$B$7:$B$1450,0))=0,"n/a",((INDEX(Historical!$C$7:$C$1439,MATCH(B748,Historical!$B$7:$B$1450,0))/INDEX(Historical!$H$7:$H$1432,MATCH(B748,Historical!$B$7:$B$1450,0)))^(1/5)-1)*100)</f>
        <v>n/a</v>
      </c>
      <c r="V748" s="759">
        <f>IF(INDEX(Historical!$O$7:$O$1432,MATCH(B748,Historical!$B$7:$B$1450,0))=0,"n/a",((INDEX(Historical!$C$7:$C$1439,MATCH(B748,Historical!$B$7:$B$1450,0))/INDEX(Historical!$O$7:$O$1432,MATCH(B748,Historical!$B$7:$B$1450,0)))^(1/10)-1)*100)</f>
        <v>1.7333537754854023</v>
      </c>
      <c r="W748" s="760" t="str">
        <f>IF(OR(U748&lt;=0,U748="n/a",V748&lt;=0,V748="n/a"),"n/a",U748/V748)</f>
        <v>n/a</v>
      </c>
      <c r="X748" s="761" t="str">
        <f>IF(OR(AJ748&lt;=0,AJ748="n/a",U748&lt;=0,U748="n/a"),"n/a",U748/AJ748)</f>
        <v>n/a</v>
      </c>
      <c r="Y748" s="949"/>
      <c r="Z748" s="703" t="str">
        <f>IF(OR(AC748&lt;0.01,AC748="n/a"),"n/a",M748/AC748*100)</f>
        <v>n/a</v>
      </c>
      <c r="AA748" s="959" t="str">
        <f>IF(OR(AC748&lt;0.01,AC748="n/a"),"n/a",I748/AC748)</f>
        <v>n/a</v>
      </c>
      <c r="AB748" s="960">
        <v>12</v>
      </c>
      <c r="AC748" s="938" t="s">
        <v>137</v>
      </c>
      <c r="AD748" s="938" t="s">
        <v>137</v>
      </c>
      <c r="AE748" s="938" t="s">
        <v>137</v>
      </c>
      <c r="AF748" s="938" t="s">
        <v>137</v>
      </c>
      <c r="AG748" s="938" t="s">
        <v>137</v>
      </c>
      <c r="AH748" s="938" t="s">
        <v>137</v>
      </c>
      <c r="AI748" s="938" t="s">
        <v>137</v>
      </c>
      <c r="AJ748" s="938" t="s">
        <v>137</v>
      </c>
      <c r="AK748" s="938" t="s">
        <v>137</v>
      </c>
      <c r="AL748" s="951" t="s">
        <v>137</v>
      </c>
      <c r="AM748" s="945" t="s">
        <v>137</v>
      </c>
      <c r="AN748" s="938" t="s">
        <v>137</v>
      </c>
      <c r="AO748" s="802" t="str">
        <f>IF(U748="n/a","n/a",IF(AA748&lt;0,"n/a",IF(AA748="n/a","n/a",J748+U748-AA748)))</f>
        <v>n/a</v>
      </c>
      <c r="AP748" s="803" t="str">
        <f>IF(U748="n/a","n/a",J748+U748)</f>
        <v>n/a</v>
      </c>
      <c r="AQ748" s="961" t="str">
        <f>IF(OR(AC748&lt;0.01,AF748="n/a"),"n/a",(I748/SQRT(22.5*AC748*(I748/AF748))-1)*100)</f>
        <v>n/a</v>
      </c>
      <c r="AR748" s="703">
        <f>INDEX(Historical!$C$7:$C$1439,MATCH(B748,Historical!$B$7:$B$1450,0))*IF(AH748="n/a",1.03,IF(AH748&lt;0,1.01,IF(AH748&gt;10,1.1,(1+AH748/100))))</f>
        <v>0.58709999999999996</v>
      </c>
      <c r="AS748" s="959">
        <f>IF($AI748="n/a",1.03*AR748,IF($AI748&lt;0,1.01*AR748,IF($AI748&gt;10,1.1*AR748,(1+$AI748/100)*AR748)))</f>
        <v>0.60471299999999995</v>
      </c>
      <c r="AT748" s="959">
        <f>IF($AK748="n/a",1.03*AS748,IF($AK748&lt;0,1.01*AS748,IF($AK748&gt;10,1.1*AS748,(1+$AK748/100)*AS748)))</f>
        <v>0.62285438999999998</v>
      </c>
      <c r="AU748" s="959">
        <f>IF($AK748="n/a",1.03*AT748,IF($AK748&lt;0,1.01*AT748,IF($AK748&gt;10,1.1*AT748,(1+$AK748/100)*AT748)))</f>
        <v>0.64154002170000002</v>
      </c>
      <c r="AV748" s="959">
        <f>IF($AK748="n/a",1.03*AU748,IF($AK748&lt;0,1.01*AU748,IF($AK748&gt;10,1.1*AU748,(1+$AK748/100)*AU748)))</f>
        <v>0.66078622235100004</v>
      </c>
      <c r="AW748" s="703">
        <f>SUM(AR748:AV748)</f>
        <v>3.1169936340510001</v>
      </c>
      <c r="AX748" s="810">
        <f>AW748/I748*100</f>
        <v>13.40642423247742</v>
      </c>
      <c r="AY748" s="1017" t="s">
        <v>137</v>
      </c>
      <c r="AZ748" s="945" t="s">
        <v>137</v>
      </c>
      <c r="BA748" s="945" t="s">
        <v>137</v>
      </c>
      <c r="BB748" s="945" t="s">
        <v>137</v>
      </c>
      <c r="BC748" s="945" t="s">
        <v>137</v>
      </c>
      <c r="BD748" s="984" t="s">
        <v>4290</v>
      </c>
      <c r="BE748" s="666">
        <v>2014</v>
      </c>
      <c r="BF748" s="971">
        <f>IF(BE748&gt;2008,0,IF(BE748&gt;2001,1,IF(BE748&gt;1990,2,IF(BE748&gt;1980,3,IF(BE748&gt;1973,4,IF(BE748&gt;1970,5,IF(BE748&gt;1960,6,IF(BE748&gt;1958,7,IF(BE748&gt;1953,8,9)))))))))</f>
        <v>0</v>
      </c>
      <c r="BG748" s="955" t="s">
        <v>137</v>
      </c>
      <c r="BH748" s="936"/>
    </row>
    <row r="749" spans="1:60" s="838" customFormat="1" ht="11.25" customHeight="1" x14ac:dyDescent="0.2">
      <c r="A749" s="817" t="s">
        <v>806</v>
      </c>
      <c r="B749" s="846" t="s">
        <v>807</v>
      </c>
      <c r="C749" s="1013" t="s">
        <v>154</v>
      </c>
      <c r="D749" s="1013" t="s">
        <v>4350</v>
      </c>
      <c r="E749" s="818">
        <v>14</v>
      </c>
      <c r="F749" s="1227">
        <v>268</v>
      </c>
      <c r="G749" s="1236" t="s">
        <v>106</v>
      </c>
      <c r="H749" s="1236" t="s">
        <v>106</v>
      </c>
      <c r="I749" s="819">
        <v>148.86000000000001</v>
      </c>
      <c r="J749" s="820">
        <f>(M749/I749)*100</f>
        <v>0.91361010345290872</v>
      </c>
      <c r="K749" s="821">
        <v>0.34</v>
      </c>
      <c r="L749" s="822">
        <v>4</v>
      </c>
      <c r="M749" s="823">
        <f>K749*L749</f>
        <v>1.36</v>
      </c>
      <c r="N749" s="824" t="s">
        <v>289</v>
      </c>
      <c r="O749" s="825">
        <v>0.31</v>
      </c>
      <c r="P749" s="842">
        <v>43340</v>
      </c>
      <c r="Q749" s="842">
        <v>43370</v>
      </c>
      <c r="R749" s="823">
        <f>(K749-O749)/O749*100</f>
        <v>9.6774193548387171</v>
      </c>
      <c r="S749" s="759">
        <f>IF(INDEX(Historical!$D$7:$D$1439,MATCH(B749,Historical!$B$7:$B$1450,0))=0,"n/a",(INDEX(Historical!$C$7:$C$1439,MATCH(B749,Historical!$B$7:$B$1450,0))/INDEX(Historical!$D$7:$D$1439,MATCH(B749,Historical!$B$7:$B$1450,0))-1)*100)</f>
        <v>10.169491525423723</v>
      </c>
      <c r="T749" s="759">
        <f>IF(INDEX(Historical!$F$7:$F$1432,MATCH(B749,Historical!$B$7:$B$1450,0))=0,"n/a",((INDEX(Historical!$C$7:$C$1439,MATCH(B749,Historical!$B$7:$B$1450,0))/INDEX(Historical!$F$7:$F$1432,MATCH(B749,Historical!$B$7:$B$1450,0)))^(1/3)-1)*100)</f>
        <v>10.63453285514775</v>
      </c>
      <c r="U749" s="759">
        <f>IF(INDEX(Historical!$H$7:$H$1432,MATCH(B749,Historical!$B$7:$B$1450,0))=0,"n/a",((INDEX(Historical!$C$7:$C$1439,MATCH(B749,Historical!$B$7:$B$1450,0))/INDEX(Historical!$H$7:$H$1432,MATCH(B749,Historical!$B$7:$B$1450,0)))^(1/5)-1)*100)</f>
        <v>10.197228772148016</v>
      </c>
      <c r="V749" s="759">
        <f>IF(INDEX(Historical!$O$7:$O$1432,MATCH(B749,Historical!$B$7:$B$1450,0))=0,"n/a",((INDEX(Historical!$C$7:$C$1439,MATCH(B749,Historical!$B$7:$B$1450,0))/INDEX(Historical!$O$7:$O$1432,MATCH(B749,Historical!$B$7:$B$1450,0)))^(1/10)-1)*100)</f>
        <v>16.594625575094412</v>
      </c>
      <c r="W749" s="827">
        <f>IF(OR(U749&lt;=0,U749="n/a",V749&lt;=0,V749="n/a"),"n/a",U749/V749)</f>
        <v>0.614489837447869</v>
      </c>
      <c r="X749" s="828">
        <f>IF(OR(AJ749&lt;=0,AJ749="n/a",U749&lt;=0,U749="n/a"),"n/a",U749/AJ749)</f>
        <v>0.98050276655269375</v>
      </c>
      <c r="Y749" s="846" t="s">
        <v>808</v>
      </c>
      <c r="Z749" s="820">
        <f>IF(OR(AC749&lt;0.01,AC749="n/a"),"n/a",M749/AC749*100)</f>
        <v>38.202247191011239</v>
      </c>
      <c r="AA749" s="830">
        <f>IF(OR(AC749&lt;0.01,AC749="n/a"),"n/a",I749/AC749)</f>
        <v>41.814606741573037</v>
      </c>
      <c r="AB749" s="822">
        <v>3</v>
      </c>
      <c r="AC749" s="831">
        <v>3.56</v>
      </c>
      <c r="AD749" s="831">
        <v>4.2</v>
      </c>
      <c r="AE749" s="831">
        <v>4.5</v>
      </c>
      <c r="AF749" s="831">
        <v>3.98</v>
      </c>
      <c r="AG749" s="831">
        <v>9.7000000000000011</v>
      </c>
      <c r="AH749" s="831">
        <v>12.1</v>
      </c>
      <c r="AI749" s="831">
        <v>10.059999999999999</v>
      </c>
      <c r="AJ749" s="831">
        <v>10.4</v>
      </c>
      <c r="AK749" s="831">
        <v>10</v>
      </c>
      <c r="AL749" s="832">
        <v>12510</v>
      </c>
      <c r="AM749" s="833">
        <v>0.4</v>
      </c>
      <c r="AN749" s="831">
        <v>0.37</v>
      </c>
      <c r="AO749" s="834">
        <f>IF(U749="n/a","n/a",IF(AA749&lt;0,"n/a",IF(AA749="n/a","n/a",J749+U749-AA749)))</f>
        <v>-30.703767865972111</v>
      </c>
      <c r="AP749" s="835">
        <f>IF(U749="n/a","n/a",J749+U749)</f>
        <v>11.110838875600924</v>
      </c>
      <c r="AQ749" s="836">
        <f>IF(OR(AC749&lt;0.01,AF749="n/a"),"n/a",(I749/SQRT(22.5*AC749*(I749/AF749))-1)*100)</f>
        <v>171.96579428013919</v>
      </c>
      <c r="AR749" s="703">
        <f>INDEX(Historical!$C$7:$C$1439,MATCH(B749,Historical!$B$7:$B$1450,0))*IF(AH749="n/a",1.03,IF(AH749&lt;0,1.01,IF(AH749&gt;10,1.1,(1+AH749/100))))</f>
        <v>1.4300000000000002</v>
      </c>
      <c r="AS749" s="830">
        <f>IF($AI749="n/a",1.03*AR749,IF($AI749&lt;0,1.01*AR749,IF($AI749&gt;10,1.1*AR749,(1+$AI749/100)*AR749)))</f>
        <v>1.5730000000000004</v>
      </c>
      <c r="AT749" s="830">
        <f>IF($AK749="n/a",1.03*AS749,IF($AK749&lt;0,1.01*AS749,IF($AK749&gt;10,1.1*AS749,(1+$AK749/100)*AS749)))</f>
        <v>1.7303000000000006</v>
      </c>
      <c r="AU749" s="830">
        <f>IF($AK749="n/a",1.03*AT749,IF($AK749&lt;0,1.01*AT749,IF($AK749&gt;10,1.1*AT749,(1+$AK749/100)*AT749)))</f>
        <v>1.9033300000000009</v>
      </c>
      <c r="AV749" s="830">
        <f>IF($AK749="n/a",1.03*AU749,IF($AK749&lt;0,1.01*AU749,IF($AK749&gt;10,1.1*AU749,(1+$AK749/100)*AU749)))</f>
        <v>2.0936630000000012</v>
      </c>
      <c r="AW749" s="820">
        <f>SUM(AR749:AV749)</f>
        <v>8.7302930000000032</v>
      </c>
      <c r="AX749" s="837">
        <f>AW749/I749*100</f>
        <v>5.864767566841329</v>
      </c>
      <c r="AY749" s="1018">
        <v>0.97</v>
      </c>
      <c r="AZ749" s="833">
        <v>50.139999999999993</v>
      </c>
      <c r="BA749" s="833">
        <v>-3.39</v>
      </c>
      <c r="BB749" s="833">
        <v>3.51</v>
      </c>
      <c r="BC749" s="833">
        <v>19.61</v>
      </c>
      <c r="BD749" s="985"/>
      <c r="BE749" s="666">
        <v>2005</v>
      </c>
      <c r="BF749" s="971">
        <f>IF(BE749&gt;2008,0,IF(BE749&gt;2001,1,IF(BE749&gt;1990,2,IF(BE749&gt;1980,3,IF(BE749&gt;1973,4,IF(BE749&gt;1970,5,IF(BE749&gt;1960,6,IF(BE749&gt;1958,7,IF(BE749&gt;1953,8,9)))))))))</f>
        <v>1</v>
      </c>
      <c r="BG749" s="892">
        <v>6</v>
      </c>
    </row>
    <row r="750" spans="1:60" ht="11.25" customHeight="1" x14ac:dyDescent="0.2">
      <c r="A750" s="936" t="s">
        <v>1707</v>
      </c>
      <c r="B750" s="948" t="s">
        <v>1708</v>
      </c>
      <c r="C750" s="1013" t="s">
        <v>108</v>
      </c>
      <c r="D750" s="1013" t="s">
        <v>4365</v>
      </c>
      <c r="E750" s="792">
        <v>8</v>
      </c>
      <c r="F750" s="1227">
        <v>529</v>
      </c>
      <c r="G750" s="1168" t="s">
        <v>37</v>
      </c>
      <c r="H750" s="1168" t="s">
        <v>37</v>
      </c>
      <c r="I750" s="947">
        <v>66.599999999999994</v>
      </c>
      <c r="J750" s="703">
        <f>(M750/I750)*100</f>
        <v>3.0030030030030033</v>
      </c>
      <c r="K750" s="950">
        <v>0.5</v>
      </c>
      <c r="L750" s="960">
        <v>4</v>
      </c>
      <c r="M750" s="694">
        <f>K750*L750</f>
        <v>2</v>
      </c>
      <c r="N750" s="943" t="s">
        <v>149</v>
      </c>
      <c r="O750" s="795">
        <v>0.4</v>
      </c>
      <c r="P750" s="660">
        <v>43342</v>
      </c>
      <c r="Q750" s="660">
        <v>43360</v>
      </c>
      <c r="R750" s="694">
        <f>(K750-O750)/O750*100</f>
        <v>24.999999999999993</v>
      </c>
      <c r="S750" s="759">
        <f>IF(INDEX(Historical!$D$7:$D$1439,MATCH(B750,Historical!$B$7:$B$1450,0))=0,"n/a",(INDEX(Historical!$C$7:$C$1439,MATCH(B750,Historical!$B$7:$B$1450,0))/INDEX(Historical!$D$7:$D$1439,MATCH(B750,Historical!$B$7:$B$1450,0))-1)*100)</f>
        <v>36.363636363636353</v>
      </c>
      <c r="T750" s="759">
        <f>IF(INDEX(Historical!$F$7:$F$1432,MATCH(B750,Historical!$B$7:$B$1450,0))=0,"n/a",((INDEX(Historical!$C$7:$C$1439,MATCH(B750,Historical!$B$7:$B$1450,0))/INDEX(Historical!$F$7:$F$1432,MATCH(B750,Historical!$B$7:$B$1450,0)))^(1/3)-1)*100)</f>
        <v>25.072421800674839</v>
      </c>
      <c r="U750" s="759">
        <f>IF(INDEX(Historical!$H$7:$H$1432,MATCH(B750,Historical!$B$7:$B$1450,0))=0,"n/a",((INDEX(Historical!$C$7:$C$1439,MATCH(B750,Historical!$B$7:$B$1450,0))/INDEX(Historical!$H$7:$H$1432,MATCH(B750,Historical!$B$7:$B$1450,0)))^(1/5)-1)*100)</f>
        <v>38.75252405774463</v>
      </c>
      <c r="V750" s="759">
        <f>IF(INDEX(Historical!$O$7:$O$1432,MATCH(B750,Historical!$B$7:$B$1450,0))=0,"n/a",((INDEX(Historical!$C$7:$C$1439,MATCH(B750,Historical!$B$7:$B$1450,0))/INDEX(Historical!$O$7:$O$1432,MATCH(B750,Historical!$B$7:$B$1450,0)))^(1/10)-1)*100)</f>
        <v>-4.4913372258047808</v>
      </c>
      <c r="W750" s="760" t="str">
        <f>IF(OR(U750&lt;=0,U750="n/a",V750&lt;=0,V750="n/a"),"n/a",U750/V750)</f>
        <v>n/a</v>
      </c>
      <c r="X750" s="761">
        <f>IF(OR(AJ750&lt;=0,AJ750="n/a",U750&lt;=0,U750="n/a"),"n/a",U750/AJ750)</f>
        <v>2.0947310301483584</v>
      </c>
      <c r="Y750" s="717"/>
      <c r="Z750" s="703">
        <f>IF(OR(AC750&lt;0.01,AC750="n/a"),"n/a",M750/AC750*100)</f>
        <v>35.650623885918002</v>
      </c>
      <c r="AA750" s="959">
        <f>IF(OR(AC750&lt;0.01,AC750="n/a"),"n/a",I750/AC750)</f>
        <v>11.871657754010693</v>
      </c>
      <c r="AB750" s="960">
        <v>12</v>
      </c>
      <c r="AC750" s="938">
        <v>5.61</v>
      </c>
      <c r="AD750" s="938">
        <v>4.54</v>
      </c>
      <c r="AE750" s="938">
        <v>3.77</v>
      </c>
      <c r="AF750" s="938">
        <v>1.29</v>
      </c>
      <c r="AG750" s="938">
        <v>11.899999999999999</v>
      </c>
      <c r="AH750" s="938">
        <v>45.9</v>
      </c>
      <c r="AI750" s="938">
        <v>2.39</v>
      </c>
      <c r="AJ750" s="938">
        <v>18.5</v>
      </c>
      <c r="AK750" s="938">
        <v>2.6</v>
      </c>
      <c r="AL750" s="951">
        <v>29340</v>
      </c>
      <c r="AM750" s="945">
        <v>0.3</v>
      </c>
      <c r="AN750" s="938">
        <v>0.76</v>
      </c>
      <c r="AO750" s="802">
        <f>IF(U750="n/a","n/a",IF(AA750&lt;0,"n/a",IF(AA750="n/a","n/a",J750+U750-AA750)))</f>
        <v>29.883869306736941</v>
      </c>
      <c r="AP750" s="803">
        <f>IF(U750="n/a","n/a",J750+U750)</f>
        <v>41.755527060747632</v>
      </c>
      <c r="AQ750" s="961">
        <f>IF(OR(AC750&lt;0.01,AF750="n/a"),"n/a",(I750/SQRT(22.5*AC750*(I750/AF750))-1)*100)</f>
        <v>-17.498987204401761</v>
      </c>
      <c r="AR750" s="703">
        <f>INDEX(Historical!$C$7:$C$1439,MATCH(B750,Historical!$B$7:$B$1450,0))*IF(AH750="n/a",1.03,IF(AH750&lt;0,1.01,IF(AH750&gt;10,1.1,(1+AH750/100))))</f>
        <v>1.9800000000000002</v>
      </c>
      <c r="AS750" s="959">
        <f>IF($AI750="n/a",1.03*AR750,IF($AI750&lt;0,1.01*AR750,IF($AI750&gt;10,1.1*AR750,(1+$AI750/100)*AR750)))</f>
        <v>2.0273220000000003</v>
      </c>
      <c r="AT750" s="959">
        <f>IF($AK750="n/a",1.03*AS750,IF($AK750&lt;0,1.01*AS750,IF($AK750&gt;10,1.1*AS750,(1+$AK750/100)*AS750)))</f>
        <v>2.0800323720000002</v>
      </c>
      <c r="AU750" s="959">
        <f>IF($AK750="n/a",1.03*AT750,IF($AK750&lt;0,1.01*AT750,IF($AK750&gt;10,1.1*AT750,(1+$AK750/100)*AT750)))</f>
        <v>2.1341132136720002</v>
      </c>
      <c r="AV750" s="959">
        <f>IF($AK750="n/a",1.03*AU750,IF($AK750&lt;0,1.01*AU750,IF($AK750&gt;10,1.1*AU750,(1+$AK750/100)*AU750)))</f>
        <v>2.1896001572274724</v>
      </c>
      <c r="AW750" s="703">
        <f>SUM(AR750:AV750)</f>
        <v>10.411067742899473</v>
      </c>
      <c r="AX750" s="810">
        <f>AW750/I750*100</f>
        <v>15.632233848197409</v>
      </c>
      <c r="AY750" s="1017">
        <v>1.48</v>
      </c>
      <c r="AZ750" s="945">
        <v>44.629999999999995</v>
      </c>
      <c r="BA750" s="945">
        <v>-11.29</v>
      </c>
      <c r="BB750" s="945">
        <v>4.95</v>
      </c>
      <c r="BC750" s="945">
        <v>8.3800000000000008</v>
      </c>
      <c r="BE750" s="666">
        <v>2011</v>
      </c>
      <c r="BF750" s="971">
        <f>IF(BE750&gt;2008,0,IF(BE750&gt;2001,1,IF(BE750&gt;1990,2,IF(BE750&gt;1980,3,IF(BE750&gt;1973,4,IF(BE750&gt;1970,5,IF(BE750&gt;1960,6,IF(BE750&gt;1958,7,IF(BE750&gt;1953,8,9)))))))))</f>
        <v>0</v>
      </c>
      <c r="BG750" s="955">
        <v>1.2</v>
      </c>
      <c r="BH750" s="937"/>
    </row>
    <row r="751" spans="1:60" ht="11.25" customHeight="1" x14ac:dyDescent="0.2">
      <c r="A751" s="954" t="s">
        <v>1697</v>
      </c>
      <c r="B751" s="948" t="s">
        <v>1698</v>
      </c>
      <c r="C751" s="1013" t="s">
        <v>123</v>
      </c>
      <c r="D751" s="1013" t="s">
        <v>4382</v>
      </c>
      <c r="E751" s="792">
        <v>9</v>
      </c>
      <c r="F751" s="1227">
        <v>457</v>
      </c>
      <c r="G751" s="1204" t="s">
        <v>37</v>
      </c>
      <c r="H751" s="1204" t="s">
        <v>115</v>
      </c>
      <c r="I751" s="947">
        <v>31.51</v>
      </c>
      <c r="J751" s="703">
        <f>(M751/I751)*100</f>
        <v>3.046651856553475</v>
      </c>
      <c r="K751" s="950">
        <v>0.24</v>
      </c>
      <c r="L751" s="960">
        <v>4</v>
      </c>
      <c r="M751" s="694">
        <f>K751*L751</f>
        <v>0.96</v>
      </c>
      <c r="N751" s="943" t="s">
        <v>241</v>
      </c>
      <c r="O751" s="795">
        <v>0.1875</v>
      </c>
      <c r="P751" s="934">
        <v>43552</v>
      </c>
      <c r="Q751" s="934">
        <v>43567</v>
      </c>
      <c r="R751" s="694">
        <f>(K751-O751)/O751*100</f>
        <v>27.999999999999996</v>
      </c>
      <c r="S751" s="759">
        <f>IF(INDEX(Historical!$D$7:$D$1439,MATCH(B751,Historical!$B$7:$B$1450,0))=0,"n/a",(INDEX(Historical!$C$7:$C$1439,MATCH(B751,Historical!$B$7:$B$1450,0))/INDEX(Historical!$D$7:$D$1439,MATCH(B751,Historical!$B$7:$B$1450,0))-1)*100)</f>
        <v>18.595041322314067</v>
      </c>
      <c r="T751" s="759">
        <f>IF(INDEX(Historical!$F$7:$F$1432,MATCH(B751,Historical!$B$7:$B$1450,0))=0,"n/a",((INDEX(Historical!$C$7:$C$1439,MATCH(B751,Historical!$B$7:$B$1450,0))/INDEX(Historical!$F$7:$F$1432,MATCH(B751,Historical!$B$7:$B$1450,0)))^(1/3)-1)*100)</f>
        <v>10.798312798765085</v>
      </c>
      <c r="U751" s="759">
        <f>IF(INDEX(Historical!$H$7:$H$1432,MATCH(B751,Historical!$B$7:$B$1450,0))=0,"n/a",((INDEX(Historical!$C$7:$C$1439,MATCH(B751,Historical!$B$7:$B$1450,0))/INDEX(Historical!$H$7:$H$1432,MATCH(B751,Historical!$B$7:$B$1450,0)))^(1/5)-1)*100)</f>
        <v>10.782379709834222</v>
      </c>
      <c r="V751" s="759">
        <f>IF(INDEX(Historical!$O$7:$O$1432,MATCH(B751,Historical!$B$7:$B$1450,0))=0,"n/a",((INDEX(Historical!$C$7:$C$1439,MATCH(B751,Historical!$B$7:$B$1450,0))/INDEX(Historical!$O$7:$O$1432,MATCH(B751,Historical!$B$7:$B$1450,0)))^(1/10)-1)*100)</f>
        <v>6.7035979683061742</v>
      </c>
      <c r="W751" s="760">
        <f>IF(OR(U751&lt;=0,U751="n/a",V751&lt;=0,V751="n/a"),"n/a",U751/V751)</f>
        <v>1.6084466522026009</v>
      </c>
      <c r="X751" s="761">
        <f>IF(OR(AJ751&lt;=0,AJ751="n/a",U751&lt;=0,U751="n/a"),"n/a",U751/AJ751)</f>
        <v>0.2390771554286967</v>
      </c>
      <c r="Y751" s="717"/>
      <c r="Z751" s="703">
        <f>IF(OR(AC751&lt;0.01,AC751="n/a"),"n/a",M751/AC751*100)</f>
        <v>20.689655172413794</v>
      </c>
      <c r="AA751" s="959">
        <f>IF(OR(AC751&lt;0.01,AC751="n/a"),"n/a",I751/AC751)</f>
        <v>6.7909482758620694</v>
      </c>
      <c r="AB751" s="960">
        <v>12</v>
      </c>
      <c r="AC751" s="938">
        <v>4.6399999999999997</v>
      </c>
      <c r="AD751" s="938" t="s">
        <v>137</v>
      </c>
      <c r="AE751" s="938">
        <v>0.62</v>
      </c>
      <c r="AF751" s="938">
        <v>1.84</v>
      </c>
      <c r="AG751" s="938">
        <v>32</v>
      </c>
      <c r="AH751" s="940">
        <v>104</v>
      </c>
      <c r="AI751" s="940">
        <v>-7.9600000000000009</v>
      </c>
      <c r="AJ751" s="938">
        <v>45.1</v>
      </c>
      <c r="AK751" s="938" t="s">
        <v>137</v>
      </c>
      <c r="AL751" s="951">
        <v>7220</v>
      </c>
      <c r="AM751" s="945">
        <v>4.7</v>
      </c>
      <c r="AN751" s="938">
        <v>0.61</v>
      </c>
      <c r="AO751" s="802">
        <f>IF(U751="n/a","n/a",IF(AA751&lt;0,"n/a",IF(AA751="n/a","n/a",J751+U751-AA751)))</f>
        <v>7.0380832905256288</v>
      </c>
      <c r="AP751" s="803">
        <f>IF(U751="n/a","n/a",J751+U751)</f>
        <v>13.829031566387698</v>
      </c>
      <c r="AQ751" s="961">
        <f>IF(OR(AC751&lt;0.01,AF751="n/a"),"n/a",(I751/SQRT(22.5*AC751*(I751/AF751))-1)*100)</f>
        <v>-25.478281085053357</v>
      </c>
      <c r="AR751" s="703">
        <f>INDEX(Historical!$C$7:$C$1439,MATCH(B751,Historical!$B$7:$B$1450,0))*IF(AH751="n/a",1.03,IF(AH751&lt;0,1.01,IF(AH751&gt;10,1.1,(1+AH751/100))))</f>
        <v>0.78925000000000012</v>
      </c>
      <c r="AS751" s="959">
        <f>IF($AI751="n/a",1.03*AR751,IF($AI751&lt;0,1.01*AR751,IF($AI751&gt;10,1.1*AR751,(1+$AI751/100)*AR751)))</f>
        <v>0.79714250000000009</v>
      </c>
      <c r="AT751" s="959">
        <f>IF($AK751="n/a",1.03*AS751,IF($AK751&lt;0,1.01*AS751,IF($AK751&gt;10,1.1*AS751,(1+$AK751/100)*AS751)))</f>
        <v>0.82105677500000007</v>
      </c>
      <c r="AU751" s="959">
        <f>IF($AK751="n/a",1.03*AT751,IF($AK751&lt;0,1.01*AT751,IF($AK751&gt;10,1.1*AT751,(1+$AK751/100)*AT751)))</f>
        <v>0.84568847825000004</v>
      </c>
      <c r="AV751" s="959">
        <f>IF($AK751="n/a",1.03*AU751,IF($AK751&lt;0,1.01*AU751,IF($AK751&gt;10,1.1*AU751,(1+$AK751/100)*AU751)))</f>
        <v>0.87105913259750012</v>
      </c>
      <c r="AW751" s="703">
        <f>SUM(AR751:AV751)</f>
        <v>4.1241968858475007</v>
      </c>
      <c r="AX751" s="810">
        <f>AW751/I751*100</f>
        <v>13.088533436520153</v>
      </c>
      <c r="AY751" s="1017">
        <v>1.64</v>
      </c>
      <c r="AZ751" s="945">
        <v>25.91</v>
      </c>
      <c r="BA751" s="945">
        <v>-34.589999999999996</v>
      </c>
      <c r="BB751" s="945">
        <v>8.3800000000000008</v>
      </c>
      <c r="BC751" s="945">
        <v>-6.81</v>
      </c>
      <c r="BE751" s="666">
        <v>2011</v>
      </c>
      <c r="BF751" s="971">
        <f>IF(BE751&gt;2008,0,IF(BE751&gt;2001,1,IF(BE751&gt;1990,2,IF(BE751&gt;1980,3,IF(BE751&gt;1973,4,IF(BE751&gt;1970,5,IF(BE751&gt;1960,6,IF(BE751&gt;1958,7,IF(BE751&gt;1953,8,9)))))))))</f>
        <v>0</v>
      </c>
      <c r="BG751" s="955">
        <v>16.3</v>
      </c>
      <c r="BH751" s="937"/>
    </row>
    <row r="752" spans="1:60" ht="11.25" customHeight="1" x14ac:dyDescent="0.2">
      <c r="A752" s="936" t="s">
        <v>1695</v>
      </c>
      <c r="B752" s="948" t="s">
        <v>1696</v>
      </c>
      <c r="C752" s="1013" t="s">
        <v>108</v>
      </c>
      <c r="D752" s="1013" t="s">
        <v>4361</v>
      </c>
      <c r="E752" s="792">
        <v>8</v>
      </c>
      <c r="F752" s="1227">
        <v>534</v>
      </c>
      <c r="G752" s="1170" t="s">
        <v>115</v>
      </c>
      <c r="H752" s="1170" t="s">
        <v>115</v>
      </c>
      <c r="I752" s="947">
        <v>58.09</v>
      </c>
      <c r="J752" s="703">
        <f>(M752/I752)*100</f>
        <v>3.2363573764847642</v>
      </c>
      <c r="K752" s="950">
        <v>0.47</v>
      </c>
      <c r="L752" s="960">
        <v>4</v>
      </c>
      <c r="M752" s="694">
        <f>K752*L752</f>
        <v>1.88</v>
      </c>
      <c r="N752" s="943" t="s">
        <v>220</v>
      </c>
      <c r="O752" s="795">
        <v>0.42</v>
      </c>
      <c r="P752" s="660">
        <v>43371</v>
      </c>
      <c r="Q752" s="660">
        <v>43388</v>
      </c>
      <c r="R752" s="694">
        <f>(K752-O752)/O752*100</f>
        <v>11.904761904761903</v>
      </c>
      <c r="S752" s="759">
        <f>IF(INDEX(Historical!$D$7:$D$1439,MATCH(B752,Historical!$B$7:$B$1450,0))=0,"n/a",(INDEX(Historical!$C$7:$C$1439,MATCH(B752,Historical!$B$7:$B$1450,0))/INDEX(Historical!$D$7:$D$1439,MATCH(B752,Historical!$B$7:$B$1450,0))-1)*100)</f>
        <v>14.102564102564097</v>
      </c>
      <c r="T752" s="759">
        <f>IF(INDEX(Historical!$F$7:$F$1432,MATCH(B752,Historical!$B$7:$B$1450,0))=0,"n/a",((INDEX(Historical!$C$7:$C$1439,MATCH(B752,Historical!$B$7:$B$1450,0))/INDEX(Historical!$F$7:$F$1432,MATCH(B752,Historical!$B$7:$B$1450,0)))^(1/3)-1)*100)</f>
        <v>11.618627389613433</v>
      </c>
      <c r="U752" s="759">
        <f>IF(INDEX(Historical!$H$7:$H$1432,MATCH(B752,Historical!$B$7:$B$1450,0))=0,"n/a",((INDEX(Historical!$C$7:$C$1439,MATCH(B752,Historical!$B$7:$B$1450,0))/INDEX(Historical!$H$7:$H$1432,MATCH(B752,Historical!$B$7:$B$1450,0)))^(1/5)-1)*100)</f>
        <v>11.779964179892598</v>
      </c>
      <c r="V752" s="759">
        <f>IF(INDEX(Historical!$O$7:$O$1432,MATCH(B752,Historical!$B$7:$B$1450,0))=0,"n/a",((INDEX(Historical!$C$7:$C$1439,MATCH(B752,Historical!$B$7:$B$1450,0))/INDEX(Historical!$O$7:$O$1432,MATCH(B752,Historical!$B$7:$B$1450,0)))^(1/10)-1)*100)</f>
        <v>6.5931299642276509</v>
      </c>
      <c r="W752" s="760">
        <f>IF(OR(U752&lt;=0,U752="n/a",V752&lt;=0,V752="n/a"),"n/a",U752/V752)</f>
        <v>1.7867028624958339</v>
      </c>
      <c r="X752" s="761">
        <f>IF(OR(AJ752&lt;=0,AJ752="n/a",U752&lt;=0,U752="n/a"),"n/a",U752/AJ752)</f>
        <v>1.5918870513368377</v>
      </c>
      <c r="Y752" s="717"/>
      <c r="Z752" s="703">
        <f>IF(OR(AC752&lt;0.01,AC752="n/a"),"n/a",M752/AC752*100)</f>
        <v>31.918505942275043</v>
      </c>
      <c r="AA752" s="959">
        <f>IF(OR(AC752&lt;0.01,AC752="n/a"),"n/a",I752/AC752)</f>
        <v>9.8624787775891356</v>
      </c>
      <c r="AB752" s="960">
        <v>12</v>
      </c>
      <c r="AC752" s="938">
        <v>5.89</v>
      </c>
      <c r="AD752" s="938" t="s">
        <v>137</v>
      </c>
      <c r="AE752" s="938">
        <v>5.82</v>
      </c>
      <c r="AF752" s="938">
        <v>1.04</v>
      </c>
      <c r="AG752" s="938">
        <v>10.9</v>
      </c>
      <c r="AH752" s="938">
        <v>6.7</v>
      </c>
      <c r="AI752" s="938">
        <v>10.8</v>
      </c>
      <c r="AJ752" s="938">
        <v>7.3999999999999995</v>
      </c>
      <c r="AK752" s="938">
        <v>-6.77</v>
      </c>
      <c r="AL752" s="951">
        <v>22250</v>
      </c>
      <c r="AM752" s="945">
        <v>0.6</v>
      </c>
      <c r="AN752" s="938">
        <v>0</v>
      </c>
      <c r="AO752" s="802">
        <f>IF(U752="n/a","n/a",IF(AA752&lt;0,"n/a",IF(AA752="n/a","n/a",J752+U752-AA752)))</f>
        <v>5.1538427787882277</v>
      </c>
      <c r="AP752" s="803">
        <f>IF(U752="n/a","n/a",J752+U752)</f>
        <v>15.016321556377363</v>
      </c>
      <c r="AQ752" s="961">
        <f>IF(OR(AC752&lt;0.01,AF752="n/a"),"n/a",(I752/SQRT(22.5*AC752*(I752/AF752))-1)*100)</f>
        <v>-32.482173782054005</v>
      </c>
      <c r="AR752" s="703">
        <f>INDEX(Historical!$C$7:$C$1439,MATCH(B752,Historical!$B$7:$B$1450,0))*IF(AH752="n/a",1.03,IF(AH752&lt;0,1.01,IF(AH752&gt;10,1.1,(1+AH752/100))))</f>
        <v>1.8992599999999999</v>
      </c>
      <c r="AS752" s="959">
        <f>IF($AI752="n/a",1.03*AR752,IF($AI752&lt;0,1.01*AR752,IF($AI752&gt;10,1.1*AR752,(1+$AI752/100)*AR752)))</f>
        <v>2.0891860000000002</v>
      </c>
      <c r="AT752" s="959">
        <f>IF($AK752="n/a",1.03*AS752,IF($AK752&lt;0,1.01*AS752,IF($AK752&gt;10,1.1*AS752,(1+$AK752/100)*AS752)))</f>
        <v>2.1100778600000001</v>
      </c>
      <c r="AU752" s="959">
        <f>IF($AK752="n/a",1.03*AT752,IF($AK752&lt;0,1.01*AT752,IF($AK752&gt;10,1.1*AT752,(1+$AK752/100)*AT752)))</f>
        <v>2.1311786386000002</v>
      </c>
      <c r="AV752" s="959">
        <f>IF($AK752="n/a",1.03*AU752,IF($AK752&lt;0,1.01*AU752,IF($AK752&gt;10,1.1*AU752,(1+$AK752/100)*AU752)))</f>
        <v>2.1524904249860004</v>
      </c>
      <c r="AW752" s="703">
        <f>SUM(AR752:AV752)</f>
        <v>10.382192923586</v>
      </c>
      <c r="AX752" s="810">
        <f>AW752/I752*100</f>
        <v>17.872599283157172</v>
      </c>
      <c r="AY752" s="1017">
        <v>1.44</v>
      </c>
      <c r="AZ752" s="945">
        <v>8.52</v>
      </c>
      <c r="BA752" s="945">
        <v>-35.6</v>
      </c>
      <c r="BB752" s="945">
        <v>2.4</v>
      </c>
      <c r="BC752" s="945">
        <v>-11.78</v>
      </c>
      <c r="BE752" s="666">
        <v>2011</v>
      </c>
      <c r="BF752" s="971">
        <f>IF(BE752&gt;2008,0,IF(BE752&gt;2001,1,IF(BE752&gt;1990,2,IF(BE752&gt;1980,3,IF(BE752&gt;1973,4,IF(BE752&gt;1970,5,IF(BE752&gt;1960,6,IF(BE752&gt;1958,7,IF(BE752&gt;1953,8,9)))))))))</f>
        <v>0</v>
      </c>
      <c r="BG752" s="955">
        <v>0.89999999999999991</v>
      </c>
      <c r="BH752" s="937"/>
    </row>
    <row r="753" spans="1:60" ht="11.25" customHeight="1" x14ac:dyDescent="0.2">
      <c r="A753" s="954" t="s">
        <v>4136</v>
      </c>
      <c r="B753" s="948" t="s">
        <v>4137</v>
      </c>
      <c r="C753" s="1013" t="s">
        <v>128</v>
      </c>
      <c r="D753" s="1013" t="s">
        <v>4373</v>
      </c>
      <c r="E753" s="792">
        <v>5</v>
      </c>
      <c r="F753" s="1227">
        <v>876</v>
      </c>
      <c r="G753" s="1160" t="s">
        <v>106</v>
      </c>
      <c r="H753" s="1160" t="s">
        <v>106</v>
      </c>
      <c r="I753" s="947">
        <v>196.82</v>
      </c>
      <c r="J753" s="703">
        <f>(M753/I753)*100</f>
        <v>1.5242353419367951</v>
      </c>
      <c r="K753" s="950">
        <v>0.75</v>
      </c>
      <c r="L753" s="960">
        <v>4</v>
      </c>
      <c r="M753" s="694">
        <f>K753*L753</f>
        <v>3</v>
      </c>
      <c r="N753" s="943" t="s">
        <v>995</v>
      </c>
      <c r="O753" s="795">
        <v>0.74</v>
      </c>
      <c r="P753" s="934">
        <v>43594</v>
      </c>
      <c r="Q753" s="934">
        <v>43609</v>
      </c>
      <c r="R753" s="694">
        <f>(K753-O753)/O753*100</f>
        <v>1.3513513513513526</v>
      </c>
      <c r="S753" s="759">
        <f>IF(INDEX(Historical!$D$7:$D$1439,MATCH(B753,Historical!$B$7:$B$1450,0))=0,"n/a",(INDEX(Historical!$C$7:$C$1439,MATCH(B753,Historical!$B$7:$B$1450,0))/INDEX(Historical!$D$7:$D$1439,MATCH(B753,Historical!$B$7:$B$1450,0))-1)*100)</f>
        <v>39.79591836734695</v>
      </c>
      <c r="T753" s="759">
        <f>IF(INDEX(Historical!$F$7:$F$1432,MATCH(B753,Historical!$B$7:$B$1450,0))=0,"n/a",((INDEX(Historical!$C$7:$C$1439,MATCH(B753,Historical!$B$7:$B$1450,0))/INDEX(Historical!$F$7:$F$1432,MATCH(B753,Historical!$B$7:$B$1450,0)))^(1/3)-1)*100)</f>
        <v>43.358199577877762</v>
      </c>
      <c r="U753" s="759" t="str">
        <f>IF(INDEX(Historical!$H$7:$H$1432,MATCH(B753,Historical!$B$7:$B$1450,0))=0,"n/a",((INDEX(Historical!$C$7:$C$1439,MATCH(B753,Historical!$B$7:$B$1450,0))/INDEX(Historical!$H$7:$H$1432,MATCH(B753,Historical!$B$7:$B$1450,0)))^(1/5)-1)*100)</f>
        <v>n/a</v>
      </c>
      <c r="V753" s="759" t="str">
        <f>IF(INDEX(Historical!$O$7:$O$1432,MATCH(B753,Historical!$B$7:$B$1450,0))=0,"n/a",((INDEX(Historical!$C$7:$C$1439,MATCH(B753,Historical!$B$7:$B$1450,0))/INDEX(Historical!$O$7:$O$1432,MATCH(B753,Historical!$B$7:$B$1450,0)))^(1/10)-1)*100)</f>
        <v>n/a</v>
      </c>
      <c r="W753" s="760" t="str">
        <f>IF(OR(U753&lt;=0,U753="n/a",V753&lt;=0,V753="n/a"),"n/a",U753/V753)</f>
        <v>n/a</v>
      </c>
      <c r="X753" s="761" t="str">
        <f>IF(OR(AJ753&lt;=0,AJ753="n/a",U753&lt;=0,U753="n/a"),"n/a",U753/AJ753)</f>
        <v>n/a</v>
      </c>
      <c r="Y753" s="949"/>
      <c r="Z753" s="703">
        <f>IF(OR(AC753&lt;0.01,AC753="n/a"),"n/a",M753/AC753*100)</f>
        <v>27.497708524289642</v>
      </c>
      <c r="AA753" s="959">
        <f>IF(OR(AC753&lt;0.01,AC753="n/a"),"n/a",I753/AC753)</f>
        <v>18.040329972502292</v>
      </c>
      <c r="AB753" s="960">
        <v>2</v>
      </c>
      <c r="AC753" s="938">
        <v>10.91</v>
      </c>
      <c r="AD753" s="938">
        <v>2.86</v>
      </c>
      <c r="AE753" s="938">
        <v>4.67</v>
      </c>
      <c r="AF753" s="938">
        <v>3.16</v>
      </c>
      <c r="AG753" s="938" t="s">
        <v>137</v>
      </c>
      <c r="AH753" s="938">
        <v>79.3</v>
      </c>
      <c r="AI753" s="938">
        <v>12.2</v>
      </c>
      <c r="AJ753" s="938">
        <v>12.1</v>
      </c>
      <c r="AK753" s="938">
        <v>6.4399999999999995</v>
      </c>
      <c r="AL753" s="951">
        <v>38110</v>
      </c>
      <c r="AM753" s="945">
        <v>0.6</v>
      </c>
      <c r="AN753" s="938">
        <v>1.1000000000000001</v>
      </c>
      <c r="AO753" s="802" t="str">
        <f>IF(U753="n/a","n/a",IF(AA753&lt;0,"n/a",IF(AA753="n/a","n/a",J753+U753-AA753)))</f>
        <v>n/a</v>
      </c>
      <c r="AP753" s="803" t="str">
        <f>IF(U753="n/a","n/a",J753+U753)</f>
        <v>n/a</v>
      </c>
      <c r="AQ753" s="961">
        <f>IF(OR(AC753&lt;0.01,AF753="n/a"),"n/a",(I753/SQRT(22.5*AC753*(I753/AF753))-1)*100)</f>
        <v>59.174876176567004</v>
      </c>
      <c r="AR753" s="703">
        <f>INDEX(Historical!$C$7:$C$1439,MATCH(B753,Historical!$B$7:$B$1450,0))*IF(AH753="n/a",1.03,IF(AH753&lt;0,1.01,IF(AH753&gt;10,1.1,(1+AH753/100))))</f>
        <v>3.0140000000000007</v>
      </c>
      <c r="AS753" s="959">
        <f>IF($AI753="n/a",1.03*AR753,IF($AI753&lt;0,1.01*AR753,IF($AI753&gt;10,1.1*AR753,(1+$AI753/100)*AR753)))</f>
        <v>3.3154000000000012</v>
      </c>
      <c r="AT753" s="959">
        <f>IF($AK753="n/a",1.03*AS753,IF($AK753&lt;0,1.01*AS753,IF($AK753&gt;10,1.1*AS753,(1+$AK753/100)*AS753)))</f>
        <v>3.5289117600000015</v>
      </c>
      <c r="AU753" s="959">
        <f>IF($AK753="n/a",1.03*AT753,IF($AK753&lt;0,1.01*AT753,IF($AK753&gt;10,1.1*AT753,(1+$AK753/100)*AT753)))</f>
        <v>3.7561736773440018</v>
      </c>
      <c r="AV753" s="959">
        <f>IF($AK753="n/a",1.03*AU753,IF($AK753&lt;0,1.01*AU753,IF($AK753&gt;10,1.1*AU753,(1+$AK753/100)*AU753)))</f>
        <v>3.9980712621649555</v>
      </c>
      <c r="AW753" s="703">
        <f>SUM(AR753:AV753)</f>
        <v>17.612556699508961</v>
      </c>
      <c r="AX753" s="810">
        <f>AW753/I753*100</f>
        <v>8.9485604610857443</v>
      </c>
      <c r="AY753" s="1017">
        <v>0.72</v>
      </c>
      <c r="AZ753" s="945">
        <v>30.89</v>
      </c>
      <c r="BA753" s="945">
        <v>-14.02</v>
      </c>
      <c r="BB753" s="945">
        <v>1.4500000000000002</v>
      </c>
      <c r="BC753" s="945">
        <v>4.87</v>
      </c>
      <c r="BE753" s="666">
        <v>2015</v>
      </c>
      <c r="BF753" s="971">
        <f>IF(BE753&gt;2008,0,IF(BE753&gt;2001,1,IF(BE753&gt;1990,2,IF(BE753&gt;1980,3,IF(BE753&gt;1973,4,IF(BE753&gt;1970,5,IF(BE753&gt;1960,6,IF(BE753&gt;1958,7,IF(BE753&gt;1953,8,9)))))))))</f>
        <v>0</v>
      </c>
      <c r="BG753" s="955" t="s">
        <v>137</v>
      </c>
      <c r="BH753" s="937"/>
    </row>
    <row r="754" spans="1:60" ht="11.25" customHeight="1" x14ac:dyDescent="0.2">
      <c r="A754" s="944" t="s">
        <v>342</v>
      </c>
      <c r="B754" s="948" t="s">
        <v>343</v>
      </c>
      <c r="C754" s="1013" t="s">
        <v>112</v>
      </c>
      <c r="D754" s="1013" t="s">
        <v>213</v>
      </c>
      <c r="E754" s="792">
        <v>52</v>
      </c>
      <c r="F754" s="1227">
        <v>23</v>
      </c>
      <c r="G754" s="1158" t="s">
        <v>115</v>
      </c>
      <c r="H754" s="1158" t="s">
        <v>115</v>
      </c>
      <c r="I754" s="938">
        <v>147.59</v>
      </c>
      <c r="J754" s="703">
        <f>(M754/I754)*100</f>
        <v>1.8700453960295411</v>
      </c>
      <c r="K754" s="950">
        <v>0.69</v>
      </c>
      <c r="L754" s="960">
        <v>4</v>
      </c>
      <c r="M754" s="694">
        <f>K754*L754</f>
        <v>2.76</v>
      </c>
      <c r="N754" s="943" t="s">
        <v>344</v>
      </c>
      <c r="O754" s="795">
        <v>0.66</v>
      </c>
      <c r="P754" s="934">
        <v>43707</v>
      </c>
      <c r="Q754" s="934">
        <v>43725</v>
      </c>
      <c r="R754" s="694">
        <f>(K754-O754)/O754*100</f>
        <v>4.5454545454545325</v>
      </c>
      <c r="S754" s="759">
        <f>IF(INDEX(Historical!$D$7:$D$1439,MATCH(B754,Historical!$B$7:$B$1450,0))=0,"n/a",(INDEX(Historical!$C$7:$C$1439,MATCH(B754,Historical!$B$7:$B$1450,0))/INDEX(Historical!$D$7:$D$1439,MATCH(B754,Historical!$B$7:$B$1450,0))-1)*100)</f>
        <v>6.6115702479338845</v>
      </c>
      <c r="T754" s="759">
        <f>IF(INDEX(Historical!$F$7:$F$1432,MATCH(B754,Historical!$B$7:$B$1450,0))=0,"n/a",((INDEX(Historical!$C$7:$C$1439,MATCH(B754,Historical!$B$7:$B$1450,0))/INDEX(Historical!$F$7:$F$1432,MATCH(B754,Historical!$B$7:$B$1450,0)))^(1/3)-1)*100)</f>
        <v>6.431122902917763</v>
      </c>
      <c r="U754" s="759">
        <f>IF(INDEX(Historical!$H$7:$H$1432,MATCH(B754,Historical!$B$7:$B$1450,0))=0,"n/a",((INDEX(Historical!$C$7:$C$1439,MATCH(B754,Historical!$B$7:$B$1450,0))/INDEX(Historical!$H$7:$H$1432,MATCH(B754,Historical!$B$7:$B$1450,0)))^(1/5)-1)*100)</f>
        <v>5.4364811125223733</v>
      </c>
      <c r="V754" s="759">
        <f>IF(INDEX(Historical!$O$7:$O$1432,MATCH(B754,Historical!$B$7:$B$1450,0))=0,"n/a",((INDEX(Historical!$C$7:$C$1439,MATCH(B754,Historical!$B$7:$B$1450,0))/INDEX(Historical!$O$7:$O$1432,MATCH(B754,Historical!$B$7:$B$1450,0)))^(1/10)-1)*100)</f>
        <v>7.4298368254117841</v>
      </c>
      <c r="W754" s="760">
        <f>IF(OR(U754&lt;=0,U754="n/a",V754&lt;=0,V754="n/a"),"n/a",U754/V754)</f>
        <v>0.73170935516757696</v>
      </c>
      <c r="X754" s="761">
        <f>IF(OR(AJ754&lt;=0,AJ754="n/a",U754&lt;=0,U754="n/a"),"n/a",U754/AJ754)</f>
        <v>0.53826545668538339</v>
      </c>
      <c r="Y754" s="948"/>
      <c r="Z754" s="703">
        <f>IF(OR(AC754&lt;0.01,AC754="n/a"),"n/a",M754/AC754*100)</f>
        <v>49.110320284697508</v>
      </c>
      <c r="AA754" s="959">
        <f>IF(OR(AC754&lt;0.01,AC754="n/a"),"n/a",I754/AC754)</f>
        <v>26.261565836298931</v>
      </c>
      <c r="AB754" s="960">
        <v>12</v>
      </c>
      <c r="AC754" s="938">
        <v>5.62</v>
      </c>
      <c r="AD754" s="938">
        <v>3.38</v>
      </c>
      <c r="AE754" s="938">
        <v>1.61</v>
      </c>
      <c r="AF754" s="938">
        <v>3</v>
      </c>
      <c r="AG754" s="938">
        <v>9.1999999999999993</v>
      </c>
      <c r="AH754" s="938">
        <v>-35.299999999999997</v>
      </c>
      <c r="AI754" s="938">
        <v>9.4700000000000006</v>
      </c>
      <c r="AJ754" s="938">
        <v>10.100000000000001</v>
      </c>
      <c r="AK754" s="938">
        <v>7.9699999999999989</v>
      </c>
      <c r="AL754" s="951">
        <v>22910</v>
      </c>
      <c r="AM754" s="945">
        <v>0.3</v>
      </c>
      <c r="AN754" s="938">
        <v>0.6</v>
      </c>
      <c r="AO754" s="802">
        <f>IF(U754="n/a","n/a",IF(AA754&lt;0,"n/a",IF(AA754="n/a","n/a",J754+U754-AA754)))</f>
        <v>-18.955039327747016</v>
      </c>
      <c r="AP754" s="803">
        <f>IF(U754="n/a","n/a",J754+U754)</f>
        <v>7.3065265085519142</v>
      </c>
      <c r="AQ754" s="961">
        <f>IF(OR(AC754&lt;0.01,AF754="n/a"),"n/a",(I754/SQRT(22.5*AC754*(I754/AF754))-1)*100)</f>
        <v>87.124079463507954</v>
      </c>
      <c r="AR754" s="703">
        <f>INDEX(Historical!$C$7:$C$1439,MATCH(B754,Historical!$B$7:$B$1450,0))*IF(AH754="n/a",1.03,IF(AH754&lt;0,1.01,IF(AH754&gt;10,1.1,(1+AH754/100))))</f>
        <v>2.6057999999999999</v>
      </c>
      <c r="AS754" s="959">
        <f>IF($AI754="n/a",1.03*AR754,IF($AI754&lt;0,1.01*AR754,IF($AI754&gt;10,1.1*AR754,(1+$AI754/100)*AR754)))</f>
        <v>2.8525692600000001</v>
      </c>
      <c r="AT754" s="959">
        <f>IF($AK754="n/a",1.03*AS754,IF($AK754&lt;0,1.01*AS754,IF($AK754&gt;10,1.1*AS754,(1+$AK754/100)*AS754)))</f>
        <v>3.0799190300219998</v>
      </c>
      <c r="AU754" s="959">
        <f>IF($AK754="n/a",1.03*AT754,IF($AK754&lt;0,1.01*AT754,IF($AK754&gt;10,1.1*AT754,(1+$AK754/100)*AT754)))</f>
        <v>3.3253885767147531</v>
      </c>
      <c r="AV754" s="959">
        <f>IF($AK754="n/a",1.03*AU754,IF($AK754&lt;0,1.01*AU754,IF($AK754&gt;10,1.1*AU754,(1+$AK754/100)*AU754)))</f>
        <v>3.5904220462789187</v>
      </c>
      <c r="AW754" s="703">
        <f>SUM(AR754:AV754)</f>
        <v>15.45409891301567</v>
      </c>
      <c r="AX754" s="810">
        <f>AW754/I754*100</f>
        <v>10.470966131184815</v>
      </c>
      <c r="AY754" s="1017">
        <v>1.37</v>
      </c>
      <c r="AZ754" s="945">
        <v>38.700000000000003</v>
      </c>
      <c r="BA754" s="945">
        <v>-4.92</v>
      </c>
      <c r="BB754" s="945">
        <v>4.18</v>
      </c>
      <c r="BC754" s="945">
        <v>10.780000000000001</v>
      </c>
      <c r="BE754" s="666">
        <v>1968</v>
      </c>
      <c r="BF754" s="971">
        <f>IF(BE754&gt;2008,0,IF(BE754&gt;2001,1,IF(BE754&gt;1990,2,IF(BE754&gt;1980,3,IF(BE754&gt;1973,4,IF(BE754&gt;1970,5,IF(BE754&gt;1960,6,IF(BE754&gt;1958,7,IF(BE754&gt;1953,8,9)))))))))</f>
        <v>6</v>
      </c>
      <c r="BG754" s="955">
        <v>3.2</v>
      </c>
      <c r="BH754" s="937"/>
    </row>
    <row r="755" spans="1:60" ht="11.25" customHeight="1" x14ac:dyDescent="0.2">
      <c r="A755" s="936" t="s">
        <v>3915</v>
      </c>
      <c r="B755" s="948" t="s">
        <v>4211</v>
      </c>
      <c r="C755" s="1013" t="s">
        <v>4216</v>
      </c>
      <c r="D755" s="1013" t="s">
        <v>4352</v>
      </c>
      <c r="E755" s="792">
        <v>5</v>
      </c>
      <c r="F755" s="1227">
        <v>827</v>
      </c>
      <c r="G755" s="1227" t="s">
        <v>106</v>
      </c>
      <c r="H755" s="1227" t="s">
        <v>106</v>
      </c>
      <c r="I755" s="952">
        <v>85.28</v>
      </c>
      <c r="J755" s="703">
        <f>(M755/I755)*100</f>
        <v>1.7823639774859286</v>
      </c>
      <c r="K755" s="957">
        <v>0.38</v>
      </c>
      <c r="L755" s="666">
        <v>4</v>
      </c>
      <c r="M755" s="694">
        <f>K755*L755</f>
        <v>1.52</v>
      </c>
      <c r="N755" s="666" t="s">
        <v>149</v>
      </c>
      <c r="O755" s="796">
        <v>0.32</v>
      </c>
      <c r="P755" s="1073">
        <v>43318</v>
      </c>
      <c r="Q755" s="1073">
        <v>43339</v>
      </c>
      <c r="R755" s="694">
        <f>(K755-O755)/O755*100</f>
        <v>18.75</v>
      </c>
      <c r="S755" s="759">
        <f>IF(INDEX(Historical!$D$7:$D$1439,MATCH(B755,Historical!$B$7:$B$1450,0))=0,"n/a",(INDEX(Historical!$C$7:$C$1439,MATCH(B755,Historical!$B$7:$B$1450,0))/INDEX(Historical!$D$7:$D$1439,MATCH(B755,Historical!$B$7:$B$1450,0))-1)*100)</f>
        <v>16.666666666666675</v>
      </c>
      <c r="T755" s="759">
        <f>IF(INDEX(Historical!$F$7:$F$1432,MATCH(B755,Historical!$B$7:$B$1450,0))=0,"n/a",((INDEX(Historical!$C$7:$C$1439,MATCH(B755,Historical!$B$7:$B$1450,0))/INDEX(Historical!$F$7:$F$1432,MATCH(B755,Historical!$B$7:$B$1450,0)))^(1/3)-1)*100)</f>
        <v>21.528408625133899</v>
      </c>
      <c r="U755" s="759" t="str">
        <f>IF(INDEX(Historical!$H$7:$H$1432,MATCH(B755,Historical!$B$7:$B$1450,0))=0,"n/a",((INDEX(Historical!$C$7:$C$1439,MATCH(B755,Historical!$B$7:$B$1450,0))/INDEX(Historical!$H$7:$H$1432,MATCH(B755,Historical!$B$7:$B$1450,0)))^(1/5)-1)*100)</f>
        <v>n/a</v>
      </c>
      <c r="V755" s="759" t="str">
        <f>IF(INDEX(Historical!$O$7:$O$1432,MATCH(B755,Historical!$B$7:$B$1450,0))=0,"n/a",((INDEX(Historical!$C$7:$C$1439,MATCH(B755,Historical!$B$7:$B$1450,0))/INDEX(Historical!$O$7:$O$1432,MATCH(B755,Historical!$B$7:$B$1450,0)))^(1/10)-1)*100)</f>
        <v>n/a</v>
      </c>
      <c r="W755" s="760" t="str">
        <f>IF(OR(U755&lt;=0,U755="n/a",V755&lt;=0,V755="n/a"),"n/a",U755/V755)</f>
        <v>n/a</v>
      </c>
      <c r="X755" s="761" t="str">
        <f>IF(OR(AJ755&lt;=0,AJ755="n/a",U755&lt;=0,U755="n/a"),"n/a",U755/AJ755)</f>
        <v>n/a</v>
      </c>
      <c r="Y755" s="948"/>
      <c r="Z755" s="703">
        <f>IF(OR(AC755&lt;0.01,AC755="n/a"),"n/a",M755/AC755*100)</f>
        <v>25.806451612903224</v>
      </c>
      <c r="AA755" s="959">
        <f>IF(OR(AC755&lt;0.01,AC755="n/a"),"n/a",I755/AC755)</f>
        <v>14.478777589134127</v>
      </c>
      <c r="AB755" s="1237">
        <v>12</v>
      </c>
      <c r="AC755" s="952">
        <v>5.89</v>
      </c>
      <c r="AD755" s="952">
        <v>1.57</v>
      </c>
      <c r="AE755" s="952">
        <v>4.0999999999999996</v>
      </c>
      <c r="AF755" s="952">
        <v>3.74</v>
      </c>
      <c r="AG755" s="952">
        <v>26.3</v>
      </c>
      <c r="AH755" s="952">
        <v>17.2</v>
      </c>
      <c r="AI755" s="952">
        <v>6.660000000000001</v>
      </c>
      <c r="AJ755" s="952">
        <v>34.4</v>
      </c>
      <c r="AK755" s="952">
        <v>9.4700000000000006</v>
      </c>
      <c r="AL755" s="952">
        <v>15100</v>
      </c>
      <c r="AM755" s="952">
        <v>0.3</v>
      </c>
      <c r="AN755" s="952">
        <v>0</v>
      </c>
      <c r="AO755" s="802" t="str">
        <f>IF(U755="n/a","n/a",IF(AA755&lt;0,"n/a",IF(AA755="n/a","n/a",J755+U755-AA755)))</f>
        <v>n/a</v>
      </c>
      <c r="AP755" s="803" t="str">
        <f>IF(U755="n/a","n/a",J755+U755)</f>
        <v>n/a</v>
      </c>
      <c r="AQ755" s="961">
        <f>IF(OR(AC755&lt;0.01,AF755="n/a"),"n/a",(I755/SQRT(22.5*AC755*(I755/AF755))-1)*100)</f>
        <v>55.135250215003786</v>
      </c>
      <c r="AR755" s="703">
        <f>INDEX(Historical!$C$7:$C$1439,MATCH(B755,Historical!$B$7:$B$1450,0))*IF(AH755="n/a",1.03,IF(AH755&lt;0,1.01,IF(AH755&gt;10,1.1,(1+AH755/100))))</f>
        <v>1.54</v>
      </c>
      <c r="AS755" s="959">
        <f>IF($AI755="n/a",1.03*AR755,IF($AI755&lt;0,1.01*AR755,IF($AI755&gt;10,1.1*AR755,(1+$AI755/100)*AR755)))</f>
        <v>1.6425640000000001</v>
      </c>
      <c r="AT755" s="959">
        <f>IF($AK755="n/a",1.03*AS755,IF($AK755&lt;0,1.01*AS755,IF($AK755&gt;10,1.1*AS755,(1+$AK755/100)*AS755)))</f>
        <v>1.7981148108000002</v>
      </c>
      <c r="AU755" s="959">
        <f>IF($AK755="n/a",1.03*AT755,IF($AK755&lt;0,1.01*AT755,IF($AK755&gt;10,1.1*AT755,(1+$AK755/100)*AT755)))</f>
        <v>1.9683962833827602</v>
      </c>
      <c r="AV755" s="959">
        <f>IF($AK755="n/a",1.03*AU755,IF($AK755&lt;0,1.01*AU755,IF($AK755&gt;10,1.1*AU755,(1+$AK755/100)*AU755)))</f>
        <v>2.1548034114191075</v>
      </c>
      <c r="AW755" s="703">
        <f>SUM(AR755:AV755)</f>
        <v>9.1038785056018678</v>
      </c>
      <c r="AX755" s="810">
        <f>AW755/I755*100</f>
        <v>10.675279673548156</v>
      </c>
      <c r="AY755" s="788">
        <v>1.02</v>
      </c>
      <c r="AZ755" s="955">
        <v>41.86</v>
      </c>
      <c r="BA755" s="955">
        <v>-11.4</v>
      </c>
      <c r="BB755" s="955">
        <v>11.940000000000001</v>
      </c>
      <c r="BC755" s="955">
        <v>9.4600000000000009</v>
      </c>
      <c r="BE755" s="666">
        <v>2014</v>
      </c>
      <c r="BF755" s="971">
        <f>IF(BE755&gt;2008,0,IF(BE755&gt;2001,1,IF(BE755&gt;1990,2,IF(BE755&gt;1980,3,IF(BE755&gt;1973,4,IF(BE755&gt;1970,5,IF(BE755&gt;1960,6,IF(BE755&gt;1958,7,IF(BE755&gt;1953,8,9)))))))))</f>
        <v>0</v>
      </c>
      <c r="BG755" s="955">
        <v>22.400000000000002</v>
      </c>
      <c r="BH755" s="937"/>
    </row>
    <row r="756" spans="1:60" ht="11.25" customHeight="1" x14ac:dyDescent="0.2">
      <c r="A756" s="953" t="s">
        <v>1636</v>
      </c>
      <c r="B756" s="948" t="s">
        <v>1637</v>
      </c>
      <c r="C756" s="1013" t="s">
        <v>123</v>
      </c>
      <c r="D756" s="1013" t="s">
        <v>4392</v>
      </c>
      <c r="E756" s="792">
        <v>7</v>
      </c>
      <c r="F756" s="1227">
        <v>641</v>
      </c>
      <c r="G756" s="1204" t="s">
        <v>106</v>
      </c>
      <c r="H756" s="1204" t="s">
        <v>106</v>
      </c>
      <c r="I756" s="947">
        <v>34.43</v>
      </c>
      <c r="J756" s="703">
        <f>(M756/I756)*100</f>
        <v>5.1118210862619806</v>
      </c>
      <c r="K756" s="950">
        <v>0.44</v>
      </c>
      <c r="L756" s="960">
        <v>4</v>
      </c>
      <c r="M756" s="694">
        <f>K756*L756</f>
        <v>1.76</v>
      </c>
      <c r="N756" s="943" t="s">
        <v>608</v>
      </c>
      <c r="O756" s="795">
        <v>0.43</v>
      </c>
      <c r="P756" s="934">
        <v>43433</v>
      </c>
      <c r="Q756" s="934">
        <v>43455</v>
      </c>
      <c r="R756" s="694">
        <f>(K756-O756)/O756*100</f>
        <v>2.3255813953488391</v>
      </c>
      <c r="S756" s="759">
        <f>IF(INDEX(Historical!$D$7:$D$1439,MATCH(B756,Historical!$B$7:$B$1450,0))=0,"n/a",(INDEX(Historical!$C$7:$C$1439,MATCH(B756,Historical!$B$7:$B$1450,0))/INDEX(Historical!$D$7:$D$1439,MATCH(B756,Historical!$B$7:$B$1450,0))-1)*100)</f>
        <v>2.3668639053254559</v>
      </c>
      <c r="T756" s="759">
        <f>IF(INDEX(Historical!$F$7:$F$1432,MATCH(B756,Historical!$B$7:$B$1450,0))=0,"n/a",((INDEX(Historical!$C$7:$C$1439,MATCH(B756,Historical!$B$7:$B$1450,0))/INDEX(Historical!$F$7:$F$1432,MATCH(B756,Historical!$B$7:$B$1450,0)))^(1/3)-1)*100)</f>
        <v>3.9541410047541969</v>
      </c>
      <c r="U756" s="759">
        <f>IF(INDEX(Historical!$H$7:$H$1432,MATCH(B756,Historical!$B$7:$B$1450,0))=0,"n/a",((INDEX(Historical!$C$7:$C$1439,MATCH(B756,Historical!$B$7:$B$1450,0))/INDEX(Historical!$H$7:$H$1432,MATCH(B756,Historical!$B$7:$B$1450,0)))^(1/5)-1)*100)</f>
        <v>6.5454999507434497</v>
      </c>
      <c r="V756" s="759">
        <f>IF(INDEX(Historical!$O$7:$O$1432,MATCH(B756,Historical!$B$7:$B$1450,0))=0,"n/a",((INDEX(Historical!$C$7:$C$1439,MATCH(B756,Historical!$B$7:$B$1450,0))/INDEX(Historical!$O$7:$O$1432,MATCH(B756,Historical!$B$7:$B$1450,0)))^(1/10)-1)*100)</f>
        <v>19.149571504830941</v>
      </c>
      <c r="W756" s="760">
        <f>IF(OR(U756&lt;=0,U756="n/a",V756&lt;=0,V756="n/a"),"n/a",U756/V756)</f>
        <v>0.34180921223705657</v>
      </c>
      <c r="X756" s="761">
        <f>IF(OR(AJ756&lt;=0,AJ756="n/a",U756&lt;=0,U756="n/a"),"n/a",U756/AJ756)</f>
        <v>4.3636666338289665</v>
      </c>
      <c r="Y756" s="714"/>
      <c r="Z756" s="703">
        <f>IF(OR(AC756&lt;0.01,AC756="n/a"),"n/a",M756/AC756*100)</f>
        <v>68.217054263565885</v>
      </c>
      <c r="AA756" s="959">
        <f>IF(OR(AC756&lt;0.01,AC756="n/a"),"n/a",I756/AC756)</f>
        <v>13.344961240310077</v>
      </c>
      <c r="AB756" s="960">
        <v>12</v>
      </c>
      <c r="AC756" s="938">
        <v>2.58</v>
      </c>
      <c r="AD756" s="938">
        <v>2.69</v>
      </c>
      <c r="AE756" s="938">
        <v>1.02</v>
      </c>
      <c r="AF756" s="938">
        <v>1.89</v>
      </c>
      <c r="AG756" s="938">
        <v>16.3</v>
      </c>
      <c r="AH756" s="938">
        <v>-3.6999999999999997</v>
      </c>
      <c r="AI756" s="938">
        <v>7.59</v>
      </c>
      <c r="AJ756" s="938">
        <v>1.5</v>
      </c>
      <c r="AK756" s="938">
        <v>5</v>
      </c>
      <c r="AL756" s="951">
        <v>1060</v>
      </c>
      <c r="AM756" s="945">
        <v>1</v>
      </c>
      <c r="AN756" s="938">
        <v>1.1000000000000001</v>
      </c>
      <c r="AO756" s="802">
        <f>IF(U756="n/a","n/a",IF(AA756&lt;0,"n/a",IF(AA756="n/a","n/a",J756+U756-AA756)))</f>
        <v>-1.687640203304646</v>
      </c>
      <c r="AP756" s="803">
        <f>IF(U756="n/a","n/a",J756+U756)</f>
        <v>11.657321037005431</v>
      </c>
      <c r="AQ756" s="961">
        <f>IF(OR(AC756&lt;0.01,AF756="n/a"),"n/a",(I756/SQRT(22.5*AC756*(I756/AF756))-1)*100)</f>
        <v>5.8761892110802405</v>
      </c>
      <c r="AR756" s="703">
        <f>INDEX(Historical!$C$7:$C$1439,MATCH(B756,Historical!$B$7:$B$1450,0))*IF(AH756="n/a",1.03,IF(AH756&lt;0,1.01,IF(AH756&gt;10,1.1,(1+AH756/100))))</f>
        <v>1.7473000000000001</v>
      </c>
      <c r="AS756" s="959">
        <f>IF($AI756="n/a",1.03*AR756,IF($AI756&lt;0,1.01*AR756,IF($AI756&gt;10,1.1*AR756,(1+$AI756/100)*AR756)))</f>
        <v>1.8799200700000003</v>
      </c>
      <c r="AT756" s="959">
        <f>IF($AK756="n/a",1.03*AS756,IF($AK756&lt;0,1.01*AS756,IF($AK756&gt;10,1.1*AS756,(1+$AK756/100)*AS756)))</f>
        <v>1.9739160735000003</v>
      </c>
      <c r="AU756" s="959">
        <f>IF($AK756="n/a",1.03*AT756,IF($AK756&lt;0,1.01*AT756,IF($AK756&gt;10,1.1*AT756,(1+$AK756/100)*AT756)))</f>
        <v>2.0726118771750004</v>
      </c>
      <c r="AV756" s="959">
        <f>IF($AK756="n/a",1.03*AU756,IF($AK756&lt;0,1.01*AU756,IF($AK756&gt;10,1.1*AU756,(1+$AK756/100)*AU756)))</f>
        <v>2.1762424710337505</v>
      </c>
      <c r="AW756" s="703">
        <f>SUM(AR756:AV756)</f>
        <v>9.849990491708752</v>
      </c>
      <c r="AX756" s="810">
        <f>AW756/I756*100</f>
        <v>28.608743803975461</v>
      </c>
      <c r="AY756" s="1017">
        <v>1.58</v>
      </c>
      <c r="AZ756" s="945">
        <v>41.4</v>
      </c>
      <c r="BA756" s="945">
        <v>-22.96</v>
      </c>
      <c r="BB756" s="945">
        <v>5.01</v>
      </c>
      <c r="BC756" s="945">
        <v>4.8599999999999994</v>
      </c>
      <c r="BE756" s="666">
        <v>2013</v>
      </c>
      <c r="BF756" s="971">
        <f>IF(BE756&gt;2008,0,IF(BE756&gt;2001,1,IF(BE756&gt;1990,2,IF(BE756&gt;1980,3,IF(BE756&gt;1973,4,IF(BE756&gt;1970,5,IF(BE756&gt;1960,6,IF(BE756&gt;1958,7,IF(BE756&gt;1953,8,9)))))))))</f>
        <v>0</v>
      </c>
      <c r="BG756" s="955">
        <v>6.1</v>
      </c>
      <c r="BH756" s="937"/>
    </row>
    <row r="757" spans="1:60" ht="11.25" customHeight="1" x14ac:dyDescent="0.2">
      <c r="A757" s="944" t="s">
        <v>799</v>
      </c>
      <c r="B757" s="948" t="s">
        <v>800</v>
      </c>
      <c r="C757" s="1013" t="s">
        <v>131</v>
      </c>
      <c r="D757" s="1013" t="s">
        <v>4366</v>
      </c>
      <c r="E757" s="792">
        <v>13</v>
      </c>
      <c r="F757" s="1227">
        <v>291</v>
      </c>
      <c r="G757" s="1160" t="s">
        <v>37</v>
      </c>
      <c r="H757" s="1160" t="s">
        <v>37</v>
      </c>
      <c r="I757" s="947">
        <v>88.91</v>
      </c>
      <c r="J757" s="703">
        <f>(M757/I757)*100</f>
        <v>2.4519176695534814</v>
      </c>
      <c r="K757" s="950">
        <v>0.54500000000000004</v>
      </c>
      <c r="L757" s="960">
        <v>4</v>
      </c>
      <c r="M757" s="694">
        <f>K757*L757</f>
        <v>2.1800000000000002</v>
      </c>
      <c r="N757" s="943" t="s">
        <v>119</v>
      </c>
      <c r="O757" s="795">
        <v>0.52</v>
      </c>
      <c r="P757" s="934">
        <v>43599</v>
      </c>
      <c r="Q757" s="934">
        <v>43619</v>
      </c>
      <c r="R757" s="694">
        <f>(K757-O757)/O757*100</f>
        <v>4.8076923076923119</v>
      </c>
      <c r="S757" s="759">
        <f>IF(INDEX(Historical!$D$7:$D$1439,MATCH(B757,Historical!$B$7:$B$1450,0))=0,"n/a",(INDEX(Historical!$C$7:$C$1439,MATCH(B757,Historical!$B$7:$B$1450,0))/INDEX(Historical!$D$7:$D$1439,MATCH(B757,Historical!$B$7:$B$1450,0))-1)*100)</f>
        <v>6.2015503875969102</v>
      </c>
      <c r="T757" s="759">
        <f>IF(INDEX(Historical!$F$7:$F$1432,MATCH(B757,Historical!$B$7:$B$1450,0))=0,"n/a",((INDEX(Historical!$C$7:$C$1439,MATCH(B757,Historical!$B$7:$B$1450,0))/INDEX(Historical!$F$7:$F$1432,MATCH(B757,Historical!$B$7:$B$1450,0)))^(1/3)-1)*100)</f>
        <v>9.1569970989422433</v>
      </c>
      <c r="U757" s="759">
        <f>IF(INDEX(Historical!$H$7:$H$1432,MATCH(B757,Historical!$B$7:$B$1450,0))=0,"n/a",((INDEX(Historical!$C$7:$C$1439,MATCH(B757,Historical!$B$7:$B$1450,0))/INDEX(Historical!$H$7:$H$1432,MATCH(B757,Historical!$B$7:$B$1450,0)))^(1/5)-1)*100)</f>
        <v>9.8453658643332673</v>
      </c>
      <c r="V757" s="759">
        <f>IF(INDEX(Historical!$O$7:$O$1432,MATCH(B757,Historical!$B$7:$B$1450,0))=0,"n/a",((INDEX(Historical!$C$7:$C$1439,MATCH(B757,Historical!$B$7:$B$1450,0))/INDEX(Historical!$O$7:$O$1432,MATCH(B757,Historical!$B$7:$B$1450,0)))^(1/10)-1)*100)</f>
        <v>8.7281959014441579</v>
      </c>
      <c r="W757" s="760">
        <f>IF(OR(U757&lt;=0,U757="n/a",V757&lt;=0,V757="n/a"),"n/a",U757/V757)</f>
        <v>1.1279955188338822</v>
      </c>
      <c r="X757" s="761">
        <f>IF(OR(AJ757&lt;=0,AJ757="n/a",U757&lt;=0,U757="n/a"),"n/a",U757/AJ757)</f>
        <v>5.4696477024073715</v>
      </c>
      <c r="Y757" s="717"/>
      <c r="Z757" s="703">
        <f>IF(OR(AC757&lt;0.01,AC757="n/a"),"n/a",M757/AC757*100)</f>
        <v>57.068062827225141</v>
      </c>
      <c r="AA757" s="959">
        <f>IF(OR(AC757&lt;0.01,AC757="n/a"),"n/a",I757/AC757)</f>
        <v>23.274869109947645</v>
      </c>
      <c r="AB757" s="960">
        <v>12</v>
      </c>
      <c r="AC757" s="938">
        <v>3.82</v>
      </c>
      <c r="AD757" s="938">
        <v>3.82</v>
      </c>
      <c r="AE757" s="938">
        <v>1.61</v>
      </c>
      <c r="AF757" s="938">
        <v>2.0299999999999998</v>
      </c>
      <c r="AG757" s="938">
        <v>9.3000000000000007</v>
      </c>
      <c r="AH757" s="938">
        <v>-10.199999999999999</v>
      </c>
      <c r="AI757" s="938">
        <v>7.9699999999999989</v>
      </c>
      <c r="AJ757" s="938">
        <v>1.7999999999999998</v>
      </c>
      <c r="AK757" s="938">
        <v>6.1</v>
      </c>
      <c r="AL757" s="951">
        <v>4760</v>
      </c>
      <c r="AM757" s="945">
        <v>0.8</v>
      </c>
      <c r="AN757" s="938">
        <v>0.99</v>
      </c>
      <c r="AO757" s="802">
        <f>IF(U757="n/a","n/a",IF(AA757&lt;0,"n/a",IF(AA757="n/a","n/a",J757+U757-AA757)))</f>
        <v>-10.977585576060896</v>
      </c>
      <c r="AP757" s="803">
        <f>IF(U757="n/a","n/a",J757+U757)</f>
        <v>12.297283533886748</v>
      </c>
      <c r="AQ757" s="961">
        <f>IF(OR(AC757&lt;0.01,AF757="n/a"),"n/a",(I757/SQRT(22.5*AC757*(I757/AF757))-1)*100)</f>
        <v>44.910676384827887</v>
      </c>
      <c r="AR757" s="703">
        <f>INDEX(Historical!$C$7:$C$1439,MATCH(B757,Historical!$B$7:$B$1450,0))*IF(AH757="n/a",1.03,IF(AH757&lt;0,1.01,IF(AH757&gt;10,1.1,(1+AH757/100))))</f>
        <v>2.0755500000000002</v>
      </c>
      <c r="AS757" s="959">
        <f>IF($AI757="n/a",1.03*AR757,IF($AI757&lt;0,1.01*AR757,IF($AI757&gt;10,1.1*AR757,(1+$AI757/100)*AR757)))</f>
        <v>2.2409713349999998</v>
      </c>
      <c r="AT757" s="959">
        <f>IF($AK757="n/a",1.03*AS757,IF($AK757&lt;0,1.01*AS757,IF($AK757&gt;10,1.1*AS757,(1+$AK757/100)*AS757)))</f>
        <v>2.3776705864349998</v>
      </c>
      <c r="AU757" s="959">
        <f>IF($AK757="n/a",1.03*AT757,IF($AK757&lt;0,1.01*AT757,IF($AK757&gt;10,1.1*AT757,(1+$AK757/100)*AT757)))</f>
        <v>2.5227084922075349</v>
      </c>
      <c r="AV757" s="959">
        <f>IF($AK757="n/a",1.03*AU757,IF($AK757&lt;0,1.01*AU757,IF($AK757&gt;10,1.1*AU757,(1+$AK757/100)*AU757)))</f>
        <v>2.6765937102321944</v>
      </c>
      <c r="AW757" s="703">
        <f>SUM(AR757:AV757)</f>
        <v>11.893494123874728</v>
      </c>
      <c r="AX757" s="810">
        <f>AW757/I757*100</f>
        <v>13.377003850944469</v>
      </c>
      <c r="AY757" s="1017">
        <v>0.32</v>
      </c>
      <c r="AZ757" s="945">
        <v>22.33</v>
      </c>
      <c r="BA757" s="945">
        <v>-3.29</v>
      </c>
      <c r="BB757" s="945">
        <v>0.45999999999999996</v>
      </c>
      <c r="BC757" s="945">
        <v>7.57</v>
      </c>
      <c r="BE757" s="666">
        <v>2007</v>
      </c>
      <c r="BF757" s="971">
        <f>IF(BE757&gt;2008,0,IF(BE757&gt;2001,1,IF(BE757&gt;1990,2,IF(BE757&gt;1980,3,IF(BE757&gt;1973,4,IF(BE757&gt;1970,5,IF(BE757&gt;1960,6,IF(BE757&gt;1958,7,IF(BE757&gt;1953,8,9)))))))))</f>
        <v>1</v>
      </c>
      <c r="BG757" s="955">
        <v>2.8000000000000003</v>
      </c>
      <c r="BH757" s="937"/>
    </row>
    <row r="758" spans="1:60" ht="11.25" customHeight="1" x14ac:dyDescent="0.2">
      <c r="A758" s="944" t="s">
        <v>1689</v>
      </c>
      <c r="B758" s="948" t="s">
        <v>1690</v>
      </c>
      <c r="C758" s="1013" t="s">
        <v>112</v>
      </c>
      <c r="D758" s="1013" t="s">
        <v>213</v>
      </c>
      <c r="E758" s="792">
        <v>8</v>
      </c>
      <c r="F758" s="1227">
        <v>541</v>
      </c>
      <c r="G758" s="1227" t="s">
        <v>106</v>
      </c>
      <c r="H758" s="1227" t="s">
        <v>106</v>
      </c>
      <c r="I758" s="947">
        <v>70.37</v>
      </c>
      <c r="J758" s="703">
        <f>(M758/I758)*100</f>
        <v>1.1368480886741508</v>
      </c>
      <c r="K758" s="950">
        <v>0.2</v>
      </c>
      <c r="L758" s="960">
        <v>4</v>
      </c>
      <c r="M758" s="694">
        <f>K758*L758</f>
        <v>0.8</v>
      </c>
      <c r="N758" s="943" t="s">
        <v>517</v>
      </c>
      <c r="O758" s="795">
        <v>0.18</v>
      </c>
      <c r="P758" s="934">
        <v>43411</v>
      </c>
      <c r="Q758" s="934">
        <v>43431</v>
      </c>
      <c r="R758" s="694">
        <f>(K758-O758)/O758*100</f>
        <v>11.111111111111121</v>
      </c>
      <c r="S758" s="759">
        <f>IF(INDEX(Historical!$D$7:$D$1439,MATCH(B758,Historical!$B$7:$B$1450,0))=0,"n/a",(INDEX(Historical!$C$7:$C$1439,MATCH(B758,Historical!$B$7:$B$1450,0))/INDEX(Historical!$D$7:$D$1439,MATCH(B758,Historical!$B$7:$B$1450,0))-1)*100)</f>
        <v>12.121212121212132</v>
      </c>
      <c r="T758" s="759">
        <f>IF(INDEX(Historical!$F$7:$F$1432,MATCH(B758,Historical!$B$7:$B$1450,0))=0,"n/a",((INDEX(Historical!$C$7:$C$1439,MATCH(B758,Historical!$B$7:$B$1450,0))/INDEX(Historical!$F$7:$F$1432,MATCH(B758,Historical!$B$7:$B$1450,0)))^(1/3)-1)*100)</f>
        <v>13.960384306101293</v>
      </c>
      <c r="U758" s="759">
        <f>IF(INDEX(Historical!$H$7:$H$1432,MATCH(B758,Historical!$B$7:$B$1450,0))=0,"n/a",((INDEX(Historical!$C$7:$C$1439,MATCH(B758,Historical!$B$7:$B$1450,0))/INDEX(Historical!$H$7:$H$1432,MATCH(B758,Historical!$B$7:$B$1450,0)))^(1/5)-1)*100)</f>
        <v>16.828973416570705</v>
      </c>
      <c r="V758" s="759">
        <f>IF(INDEX(Historical!$O$7:$O$1432,MATCH(B758,Historical!$B$7:$B$1450,0))=0,"n/a",((INDEX(Historical!$C$7:$C$1439,MATCH(B758,Historical!$B$7:$B$1450,0))/INDEX(Historical!$O$7:$O$1432,MATCH(B758,Historical!$B$7:$B$1450,0)))^(1/10)-1)*100)</f>
        <v>-1.2595178915447813</v>
      </c>
      <c r="W758" s="760" t="str">
        <f>IF(OR(U758&lt;=0,U758="n/a",V758&lt;=0,V758="n/a"),"n/a",U758/V758)</f>
        <v>n/a</v>
      </c>
      <c r="X758" s="761">
        <f>IF(OR(AJ758&lt;=0,AJ758="n/a",U758&lt;=0,U758="n/a"),"n/a",U758/AJ758)</f>
        <v>3.1164765586242043</v>
      </c>
      <c r="Y758" s="949"/>
      <c r="Z758" s="703">
        <f>IF(OR(AC758&lt;0.01,AC758="n/a"),"n/a",M758/AC758*100)</f>
        <v>19.512195121951223</v>
      </c>
      <c r="AA758" s="959">
        <f>IF(OR(AC758&lt;0.01,AC758="n/a"),"n/a",I758/AC758)</f>
        <v>17.163414634146346</v>
      </c>
      <c r="AB758" s="960">
        <v>6</v>
      </c>
      <c r="AC758" s="938">
        <v>4.0999999999999996</v>
      </c>
      <c r="AD758" s="938">
        <v>1.7</v>
      </c>
      <c r="AE758" s="938">
        <v>1.08</v>
      </c>
      <c r="AF758" s="938">
        <v>1.82</v>
      </c>
      <c r="AG758" s="938">
        <v>14.799999999999999</v>
      </c>
      <c r="AH758" s="938">
        <v>22.2</v>
      </c>
      <c r="AI758" s="938">
        <v>29.080000000000002</v>
      </c>
      <c r="AJ758" s="938">
        <v>5.4</v>
      </c>
      <c r="AK758" s="938">
        <v>10</v>
      </c>
      <c r="AL758" s="951">
        <v>872.77</v>
      </c>
      <c r="AM758" s="945">
        <v>0.6</v>
      </c>
      <c r="AN758" s="938">
        <v>0.61</v>
      </c>
      <c r="AO758" s="802">
        <f>IF(U758="n/a","n/a",IF(AA758&lt;0,"n/a",IF(AA758="n/a","n/a",J758+U758-AA758)))</f>
        <v>0.80240687109850839</v>
      </c>
      <c r="AP758" s="803">
        <f>IF(U758="n/a","n/a",J758+U758)</f>
        <v>17.965821505244854</v>
      </c>
      <c r="AQ758" s="961">
        <f>IF(OR(AC758&lt;0.01,AF758="n/a"),"n/a",(I758/SQRT(22.5*AC758*(I758/AF758))-1)*100)</f>
        <v>17.827396614513781</v>
      </c>
      <c r="AR758" s="703">
        <f>INDEX(Historical!$C$7:$C$1439,MATCH(B758,Historical!$B$7:$B$1450,0))*IF(AH758="n/a",1.03,IF(AH758&lt;0,1.01,IF(AH758&gt;10,1.1,(1+AH758/100))))</f>
        <v>0.81400000000000006</v>
      </c>
      <c r="AS758" s="959">
        <f>IF($AI758="n/a",1.03*AR758,IF($AI758&lt;0,1.01*AR758,IF($AI758&gt;10,1.1*AR758,(1+$AI758/100)*AR758)))</f>
        <v>0.89540000000000008</v>
      </c>
      <c r="AT758" s="959">
        <f>IF($AK758="n/a",1.03*AS758,IF($AK758&lt;0,1.01*AS758,IF($AK758&gt;10,1.1*AS758,(1+$AK758/100)*AS758)))</f>
        <v>0.98494000000000015</v>
      </c>
      <c r="AU758" s="959">
        <f>IF($AK758="n/a",1.03*AT758,IF($AK758&lt;0,1.01*AT758,IF($AK758&gt;10,1.1*AT758,(1+$AK758/100)*AT758)))</f>
        <v>1.0834340000000002</v>
      </c>
      <c r="AV758" s="959">
        <f>IF($AK758="n/a",1.03*AU758,IF($AK758&lt;0,1.01*AU758,IF($AK758&gt;10,1.1*AU758,(1+$AK758/100)*AU758)))</f>
        <v>1.1917774000000003</v>
      </c>
      <c r="AW758" s="703">
        <f>SUM(AR758:AV758)</f>
        <v>4.9695514000000012</v>
      </c>
      <c r="AX758" s="810">
        <f>AW758/I758*100</f>
        <v>7.0620312633224396</v>
      </c>
      <c r="AY758" s="1017">
        <v>1.44</v>
      </c>
      <c r="AZ758" s="945">
        <v>13.459999999999999</v>
      </c>
      <c r="BA758" s="945">
        <v>-38.379999999999995</v>
      </c>
      <c r="BB758" s="945">
        <v>1.51</v>
      </c>
      <c r="BC758" s="945">
        <v>-6.03</v>
      </c>
      <c r="BE758" s="666">
        <v>2012</v>
      </c>
      <c r="BF758" s="971">
        <f>IF(BE758&gt;2008,0,IF(BE758&gt;2001,1,IF(BE758&gt;1990,2,IF(BE758&gt;1980,3,IF(BE758&gt;1973,4,IF(BE758&gt;1970,5,IF(BE758&gt;1960,6,IF(BE758&gt;1958,7,IF(BE758&gt;1953,8,9)))))))))</f>
        <v>0</v>
      </c>
      <c r="BG758" s="955">
        <v>6.9</v>
      </c>
      <c r="BH758" s="937"/>
    </row>
    <row r="759" spans="1:60" s="838" customFormat="1" ht="11.25" customHeight="1" x14ac:dyDescent="0.2">
      <c r="A759" s="817" t="s">
        <v>786</v>
      </c>
      <c r="B759" s="846" t="s">
        <v>787</v>
      </c>
      <c r="C759" s="1013" t="s">
        <v>123</v>
      </c>
      <c r="D759" s="1013" t="s">
        <v>4197</v>
      </c>
      <c r="E759" s="818">
        <v>13</v>
      </c>
      <c r="F759" s="1227">
        <v>289</v>
      </c>
      <c r="G759" s="1236" t="s">
        <v>37</v>
      </c>
      <c r="H759" s="1236" t="s">
        <v>37</v>
      </c>
      <c r="I759" s="819">
        <v>68.17</v>
      </c>
      <c r="J759" s="820">
        <f>(M759/I759)*100</f>
        <v>2.1123661434648668</v>
      </c>
      <c r="K759" s="821">
        <v>0.36</v>
      </c>
      <c r="L759" s="822">
        <v>4</v>
      </c>
      <c r="M759" s="823">
        <f>K759*L759</f>
        <v>1.44</v>
      </c>
      <c r="N759" s="824" t="s">
        <v>119</v>
      </c>
      <c r="O759" s="825">
        <v>0.33</v>
      </c>
      <c r="P759" s="826">
        <v>43406</v>
      </c>
      <c r="Q759" s="826">
        <v>43437</v>
      </c>
      <c r="R759" s="823">
        <f>(K759-O759)/O759*100</f>
        <v>9.0909090909090811</v>
      </c>
      <c r="S759" s="759">
        <f>IF(INDEX(Historical!$D$7:$D$1439,MATCH(B759,Historical!$B$7:$B$1450,0))=0,"n/a",(INDEX(Historical!$C$7:$C$1439,MATCH(B759,Historical!$B$7:$B$1450,0))/INDEX(Historical!$D$7:$D$1439,MATCH(B759,Historical!$B$7:$B$1450,0))-1)*100)</f>
        <v>9.7560975609756184</v>
      </c>
      <c r="T759" s="759">
        <f>IF(INDEX(Historical!$F$7:$F$1432,MATCH(B759,Historical!$B$7:$B$1450,0))=0,"n/a",((INDEX(Historical!$C$7:$C$1439,MATCH(B759,Historical!$B$7:$B$1450,0))/INDEX(Historical!$F$7:$F$1432,MATCH(B759,Historical!$B$7:$B$1450,0)))^(1/3)-1)*100)</f>
        <v>9.085445530570869</v>
      </c>
      <c r="U759" s="759">
        <f>IF(INDEX(Historical!$H$7:$H$1432,MATCH(B759,Historical!$B$7:$B$1450,0))=0,"n/a",((INDEX(Historical!$C$7:$C$1439,MATCH(B759,Historical!$B$7:$B$1450,0))/INDEX(Historical!$H$7:$H$1432,MATCH(B759,Historical!$B$7:$B$1450,0)))^(1/5)-1)*100)</f>
        <v>8.207777041954877</v>
      </c>
      <c r="V759" s="759">
        <f>IF(INDEX(Historical!$O$7:$O$1432,MATCH(B759,Historical!$B$7:$B$1450,0))=0,"n/a",((INDEX(Historical!$C$7:$C$1439,MATCH(B759,Historical!$B$7:$B$1450,0))/INDEX(Historical!$O$7:$O$1432,MATCH(B759,Historical!$B$7:$B$1450,0)))^(1/10)-1)*100)</f>
        <v>6.1965003113958916</v>
      </c>
      <c r="W759" s="827">
        <f>IF(OR(U759&lt;=0,U759="n/a",V759&lt;=0,V759="n/a"),"n/a",U759/V759)</f>
        <v>1.3245826885314727</v>
      </c>
      <c r="X759" s="828">
        <f>IF(OR(AJ759&lt;=0,AJ759="n/a",U759&lt;=0,U759="n/a"),"n/a",U759/AJ759)</f>
        <v>0.95439267929707872</v>
      </c>
      <c r="Y759" s="846"/>
      <c r="Z759" s="820">
        <f>IF(OR(AC759&lt;0.01,AC759="n/a"),"n/a",M759/AC759*100)</f>
        <v>44.582043343653247</v>
      </c>
      <c r="AA759" s="830">
        <f>IF(OR(AC759&lt;0.01,AC759="n/a"),"n/a",I759/AC759)</f>
        <v>21.105263157894736</v>
      </c>
      <c r="AB759" s="822">
        <v>12</v>
      </c>
      <c r="AC759" s="831">
        <v>3.23</v>
      </c>
      <c r="AD759" s="831">
        <v>5.65</v>
      </c>
      <c r="AE759" s="831">
        <v>2.16</v>
      </c>
      <c r="AF759" s="831">
        <v>3.34</v>
      </c>
      <c r="AG759" s="831">
        <v>18.5</v>
      </c>
      <c r="AH759" s="831">
        <v>40.9</v>
      </c>
      <c r="AI759" s="831">
        <v>7.19</v>
      </c>
      <c r="AJ759" s="831">
        <v>8.6</v>
      </c>
      <c r="AK759" s="831">
        <v>3.8</v>
      </c>
      <c r="AL759" s="832">
        <v>2930</v>
      </c>
      <c r="AM759" s="833">
        <v>0.70000000000000007</v>
      </c>
      <c r="AN759" s="831">
        <v>0.81</v>
      </c>
      <c r="AO759" s="834">
        <f>IF(U759="n/a","n/a",IF(AA759&lt;0,"n/a",IF(AA759="n/a","n/a",J759+U759-AA759)))</f>
        <v>-10.785119972474993</v>
      </c>
      <c r="AP759" s="835">
        <f>IF(U759="n/a","n/a",J759+U759)</f>
        <v>10.320143185419743</v>
      </c>
      <c r="AQ759" s="836">
        <f>IF(OR(AC759&lt;0.01,AF759="n/a"),"n/a",(I759/SQRT(22.5*AC759*(I759/AF759))-1)*100)</f>
        <v>77.001668475963385</v>
      </c>
      <c r="AR759" s="703">
        <f>INDEX(Historical!$C$7:$C$1439,MATCH(B759,Historical!$B$7:$B$1450,0))*IF(AH759="n/a",1.03,IF(AH759&lt;0,1.01,IF(AH759&gt;10,1.1,(1+AH759/100))))</f>
        <v>1.4850000000000003</v>
      </c>
      <c r="AS759" s="830">
        <f>IF($AI759="n/a",1.03*AR759,IF($AI759&lt;0,1.01*AR759,IF($AI759&gt;10,1.1*AR759,(1+$AI759/100)*AR759)))</f>
        <v>1.5917715000000006</v>
      </c>
      <c r="AT759" s="830">
        <f>IF($AK759="n/a",1.03*AS759,IF($AK759&lt;0,1.01*AS759,IF($AK759&gt;10,1.1*AS759,(1+$AK759/100)*AS759)))</f>
        <v>1.6522588170000005</v>
      </c>
      <c r="AU759" s="830">
        <f>IF($AK759="n/a",1.03*AT759,IF($AK759&lt;0,1.01*AT759,IF($AK759&gt;10,1.1*AT759,(1+$AK759/100)*AT759)))</f>
        <v>1.7150446520460005</v>
      </c>
      <c r="AV759" s="830">
        <f>IF($AK759="n/a",1.03*AU759,IF($AK759&lt;0,1.01*AU759,IF($AK759&gt;10,1.1*AU759,(1+$AK759/100)*AU759)))</f>
        <v>1.7802163488237486</v>
      </c>
      <c r="AW759" s="820">
        <f>SUM(AR759:AV759)</f>
        <v>8.2242913178697492</v>
      </c>
      <c r="AX759" s="837">
        <f>AW759/I759*100</f>
        <v>12.064385092958412</v>
      </c>
      <c r="AY759" s="1018">
        <v>1</v>
      </c>
      <c r="AZ759" s="833">
        <v>31.269999999999996</v>
      </c>
      <c r="BA759" s="833">
        <v>-13.05</v>
      </c>
      <c r="BB759" s="833">
        <v>-4.72</v>
      </c>
      <c r="BC759" s="833">
        <v>2.56</v>
      </c>
      <c r="BD759" s="1235"/>
      <c r="BE759" s="666">
        <v>2007</v>
      </c>
      <c r="BF759" s="971">
        <f>IF(BE759&gt;2008,0,IF(BE759&gt;2001,1,IF(BE759&gt;1990,2,IF(BE759&gt;1980,3,IF(BE759&gt;1973,4,IF(BE759&gt;1970,5,IF(BE759&gt;1960,6,IF(BE759&gt;1958,7,IF(BE759&gt;1953,8,9)))))))))</f>
        <v>1</v>
      </c>
      <c r="BG759" s="892">
        <v>8.6</v>
      </c>
    </row>
    <row r="760" spans="1:60" ht="11.25" customHeight="1" x14ac:dyDescent="0.2">
      <c r="A760" s="936" t="s">
        <v>1701</v>
      </c>
      <c r="B760" s="948" t="s">
        <v>1702</v>
      </c>
      <c r="C760" s="1013" t="s">
        <v>108</v>
      </c>
      <c r="D760" s="1013" t="s">
        <v>4365</v>
      </c>
      <c r="E760" s="792">
        <v>10</v>
      </c>
      <c r="F760" s="1227">
        <v>364</v>
      </c>
      <c r="G760" s="1168" t="s">
        <v>37</v>
      </c>
      <c r="H760" s="1168" t="s">
        <v>37</v>
      </c>
      <c r="I760" s="947">
        <v>38.25</v>
      </c>
      <c r="J760" s="703">
        <f>(M760/I760)*100</f>
        <v>2.7189542483660132</v>
      </c>
      <c r="K760" s="950">
        <v>0.26</v>
      </c>
      <c r="L760" s="960">
        <v>4</v>
      </c>
      <c r="M760" s="694">
        <f>K760*L760</f>
        <v>1.04</v>
      </c>
      <c r="N760" s="943" t="s">
        <v>164</v>
      </c>
      <c r="O760" s="795">
        <v>0.25</v>
      </c>
      <c r="P760" s="934">
        <v>43630</v>
      </c>
      <c r="Q760" s="934">
        <v>43647</v>
      </c>
      <c r="R760" s="694">
        <f>(K760-O760)/O760*100</f>
        <v>4.0000000000000036</v>
      </c>
      <c r="S760" s="759">
        <f>IF(INDEX(Historical!$D$7:$D$1439,MATCH(B760,Historical!$B$7:$B$1450,0))=0,"n/a",(INDEX(Historical!$C$7:$C$1439,MATCH(B760,Historical!$B$7:$B$1450,0))/INDEX(Historical!$D$7:$D$1439,MATCH(B760,Historical!$B$7:$B$1450,0))-1)*100)</f>
        <v>19.999999999999996</v>
      </c>
      <c r="T760" s="759">
        <f>IF(INDEX(Historical!$F$7:$F$1432,MATCH(B760,Historical!$B$7:$B$1450,0))=0,"n/a",((INDEX(Historical!$C$7:$C$1439,MATCH(B760,Historical!$B$7:$B$1450,0))/INDEX(Historical!$F$7:$F$1432,MATCH(B760,Historical!$B$7:$B$1450,0)))^(1/3)-1)*100)</f>
        <v>14.471424255333186</v>
      </c>
      <c r="U760" s="759">
        <f>IF(INDEX(Historical!$H$7:$H$1432,MATCH(B760,Historical!$B$7:$B$1450,0))=0,"n/a",((INDEX(Historical!$C$7:$C$1439,MATCH(B760,Historical!$B$7:$B$1450,0))/INDEX(Historical!$H$7:$H$1432,MATCH(B760,Historical!$B$7:$B$1450,0)))^(1/5)-1)*100)</f>
        <v>12.195514544619957</v>
      </c>
      <c r="V760" s="759">
        <f>IF(INDEX(Historical!$O$7:$O$1432,MATCH(B760,Historical!$B$7:$B$1450,0))=0,"n/a",((INDEX(Historical!$C$7:$C$1439,MATCH(B760,Historical!$B$7:$B$1450,0))/INDEX(Historical!$O$7:$O$1432,MATCH(B760,Historical!$B$7:$B$1450,0)))^(1/10)-1)*100)</f>
        <v>7.7917090923967924</v>
      </c>
      <c r="W760" s="760">
        <f>IF(OR(U760&lt;=0,U760="n/a",V760&lt;=0,V760="n/a"),"n/a",U760/V760)</f>
        <v>1.5651912051645294</v>
      </c>
      <c r="X760" s="761">
        <f>IF(OR(AJ760&lt;=0,AJ760="n/a",U760&lt;=0,U760="n/a"),"n/a",U760/AJ760)</f>
        <v>0.87737514709496078</v>
      </c>
      <c r="Y760" s="949"/>
      <c r="Z760" s="703">
        <f>IF(OR(AC760&lt;0.01,AC760="n/a"),"n/a",M760/AC760*100)</f>
        <v>39.24528301886793</v>
      </c>
      <c r="AA760" s="959">
        <f>IF(OR(AC760&lt;0.01,AC760="n/a"),"n/a",I760/AC760)</f>
        <v>14.433962264150944</v>
      </c>
      <c r="AB760" s="960">
        <v>12</v>
      </c>
      <c r="AC760" s="938">
        <v>2.65</v>
      </c>
      <c r="AD760" s="938">
        <v>1.43</v>
      </c>
      <c r="AE760" s="938">
        <v>6.07</v>
      </c>
      <c r="AF760" s="938">
        <v>2.2799999999999998</v>
      </c>
      <c r="AG760" s="938">
        <v>15.4</v>
      </c>
      <c r="AH760" s="938">
        <v>26.6</v>
      </c>
      <c r="AI760" s="938">
        <v>-0.63</v>
      </c>
      <c r="AJ760" s="938">
        <v>13.900000000000002</v>
      </c>
      <c r="AK760" s="938">
        <v>10</v>
      </c>
      <c r="AL760" s="951">
        <v>850.08</v>
      </c>
      <c r="AM760" s="945">
        <v>4.5999999999999996</v>
      </c>
      <c r="AN760" s="938">
        <v>0</v>
      </c>
      <c r="AO760" s="802">
        <f>IF(U760="n/a","n/a",IF(AA760&lt;0,"n/a",IF(AA760="n/a","n/a",J760+U760-AA760)))</f>
        <v>0.48050652883502742</v>
      </c>
      <c r="AP760" s="803">
        <f>IF(U760="n/a","n/a",J760+U760)</f>
        <v>14.914468792985971</v>
      </c>
      <c r="AQ760" s="961">
        <f>IF(OR(AC760&lt;0.01,AF760="n/a"),"n/a",(I760/SQRT(22.5*AC760*(I760/AF760))-1)*100)</f>
        <v>20.939716777986629</v>
      </c>
      <c r="AR760" s="703">
        <f>INDEX(Historical!$C$7:$C$1439,MATCH(B760,Historical!$B$7:$B$1450,0))*IF(AH760="n/a",1.03,IF(AH760&lt;0,1.01,IF(AH760&gt;10,1.1,(1+AH760/100))))</f>
        <v>1.056</v>
      </c>
      <c r="AS760" s="959">
        <f>IF($AI760="n/a",1.03*AR760,IF($AI760&lt;0,1.01*AR760,IF($AI760&gt;10,1.1*AR760,(1+$AI760/100)*AR760)))</f>
        <v>1.06656</v>
      </c>
      <c r="AT760" s="959">
        <f>IF($AK760="n/a",1.03*AS760,IF($AK760&lt;0,1.01*AS760,IF($AK760&gt;10,1.1*AS760,(1+$AK760/100)*AS760)))</f>
        <v>1.173216</v>
      </c>
      <c r="AU760" s="959">
        <f>IF($AK760="n/a",1.03*AT760,IF($AK760&lt;0,1.01*AT760,IF($AK760&gt;10,1.1*AT760,(1+$AK760/100)*AT760)))</f>
        <v>1.2905376000000002</v>
      </c>
      <c r="AV760" s="959">
        <f>IF($AK760="n/a",1.03*AU760,IF($AK760&lt;0,1.01*AU760,IF($AK760&gt;10,1.1*AU760,(1+$AK760/100)*AU760)))</f>
        <v>1.4195913600000003</v>
      </c>
      <c r="AW760" s="703">
        <f>SUM(AR760:AV760)</f>
        <v>6.0059049600000005</v>
      </c>
      <c r="AX760" s="810">
        <f>AW760/I760*100</f>
        <v>15.701712313725491</v>
      </c>
      <c r="AY760" s="1017">
        <v>0.48</v>
      </c>
      <c r="AZ760" s="945">
        <v>36.51</v>
      </c>
      <c r="BA760" s="945">
        <v>-2.17</v>
      </c>
      <c r="BB760" s="945">
        <v>8.9700000000000006</v>
      </c>
      <c r="BC760" s="945">
        <v>12.709999999999999</v>
      </c>
      <c r="BE760" s="666">
        <v>2010</v>
      </c>
      <c r="BF760" s="971">
        <f>IF(BE760&gt;2008,0,IF(BE760&gt;2001,1,IF(BE760&gt;1990,2,IF(BE760&gt;1980,3,IF(BE760&gt;1973,4,IF(BE760&gt;1970,5,IF(BE760&gt;1960,6,IF(BE760&gt;1958,7,IF(BE760&gt;1953,8,9)))))))))</f>
        <v>0</v>
      </c>
      <c r="BG760" s="955">
        <v>1.7000000000000002</v>
      </c>
      <c r="BH760" s="937"/>
    </row>
    <row r="761" spans="1:60" ht="11.25" customHeight="1" x14ac:dyDescent="0.2">
      <c r="A761" s="936" t="s">
        <v>347</v>
      </c>
      <c r="B761" s="948" t="s">
        <v>348</v>
      </c>
      <c r="C761" s="1013" t="s">
        <v>154</v>
      </c>
      <c r="D761" s="1013" t="s">
        <v>4350</v>
      </c>
      <c r="E761" s="792">
        <v>26</v>
      </c>
      <c r="F761" s="1227">
        <v>112</v>
      </c>
      <c r="G761" s="1204" t="s">
        <v>106</v>
      </c>
      <c r="H761" s="1204" t="s">
        <v>106</v>
      </c>
      <c r="I761" s="938">
        <v>209.78</v>
      </c>
      <c r="J761" s="703">
        <f>(M761/I761)*100</f>
        <v>0.99151492039279243</v>
      </c>
      <c r="K761" s="957">
        <v>0.52</v>
      </c>
      <c r="L761" s="960">
        <v>4</v>
      </c>
      <c r="M761" s="694">
        <f>K761*L761</f>
        <v>2.08</v>
      </c>
      <c r="N761" s="943" t="s">
        <v>161</v>
      </c>
      <c r="O761" s="796">
        <v>0.47</v>
      </c>
      <c r="P761" s="934">
        <v>43462</v>
      </c>
      <c r="Q761" s="934">
        <v>43496</v>
      </c>
      <c r="R761" s="694">
        <f>(K761-O761)/O761*100</f>
        <v>10.638297872340436</v>
      </c>
      <c r="S761" s="759">
        <f>IF(INDEX(Historical!$D$7:$D$1439,MATCH(B761,Historical!$B$7:$B$1450,0))=0,"n/a",(INDEX(Historical!$C$7:$C$1439,MATCH(B761,Historical!$B$7:$B$1450,0))/INDEX(Historical!$D$7:$D$1439,MATCH(B761,Historical!$B$7:$B$1450,0))-1)*100)</f>
        <v>10.588235294117654</v>
      </c>
      <c r="T761" s="759">
        <f>IF(INDEX(Historical!$F$7:$F$1432,MATCH(B761,Historical!$B$7:$B$1450,0))=0,"n/a",((INDEX(Historical!$C$7:$C$1439,MATCH(B761,Historical!$B$7:$B$1450,0))/INDEX(Historical!$F$7:$F$1432,MATCH(B761,Historical!$B$7:$B$1450,0)))^(1/3)-1)*100)</f>
        <v>10.856097931999109</v>
      </c>
      <c r="U761" s="759">
        <f>IF(INDEX(Historical!$H$7:$H$1432,MATCH(B761,Historical!$B$7:$B$1450,0))=0,"n/a",((INDEX(Historical!$C$7:$C$1439,MATCH(B761,Historical!$B$7:$B$1450,0))/INDEX(Historical!$H$7:$H$1432,MATCH(B761,Historical!$B$7:$B$1450,0)))^(1/5)-1)*100)</f>
        <v>12.142542134526657</v>
      </c>
      <c r="V761" s="759">
        <f>IF(INDEX(Historical!$O$7:$O$1432,MATCH(B761,Historical!$B$7:$B$1450,0))=0,"n/a",((INDEX(Historical!$C$7:$C$1439,MATCH(B761,Historical!$B$7:$B$1450,0))/INDEX(Historical!$O$7:$O$1432,MATCH(B761,Historical!$B$7:$B$1450,0)))^(1/10)-1)*100)</f>
        <v>19.004775924371621</v>
      </c>
      <c r="W761" s="760">
        <f>IF(OR(U761&lt;=0,U761="n/a",V761&lt;=0,V761="n/a"),"n/a",U761/V761)</f>
        <v>0.6389205630651571</v>
      </c>
      <c r="X761" s="761">
        <f>IF(OR(AJ761&lt;=0,AJ761="n/a",U761&lt;=0,U761="n/a"),"n/a",U761/AJ761)</f>
        <v>0.82044203611666611</v>
      </c>
      <c r="Y761" s="711"/>
      <c r="Z761" s="703">
        <f>IF(OR(AC761&lt;0.01,AC761="n/a"),"n/a",M761/AC761*100)</f>
        <v>40.232108317214703</v>
      </c>
      <c r="AA761" s="959">
        <f>IF(OR(AC761&lt;0.01,AC761="n/a"),"n/a",I761/AC761)</f>
        <v>40.576402321083172</v>
      </c>
      <c r="AB761" s="960">
        <v>12</v>
      </c>
      <c r="AC761" s="938">
        <v>5.17</v>
      </c>
      <c r="AD761" s="938">
        <v>4.03</v>
      </c>
      <c r="AE761" s="938">
        <v>5.71</v>
      </c>
      <c r="AF761" s="938">
        <v>6.82</v>
      </c>
      <c r="AG761" s="938">
        <v>33.200000000000003</v>
      </c>
      <c r="AH761" s="938">
        <v>7.6</v>
      </c>
      <c r="AI761" s="938">
        <v>9.73</v>
      </c>
      <c r="AJ761" s="938">
        <v>14.799999999999999</v>
      </c>
      <c r="AK761" s="938">
        <v>10.26</v>
      </c>
      <c r="AL761" s="951">
        <v>79180</v>
      </c>
      <c r="AM761" s="945">
        <v>0.1</v>
      </c>
      <c r="AN761" s="938">
        <v>0.72</v>
      </c>
      <c r="AO761" s="802">
        <f>IF(U761="n/a","n/a",IF(AA761&lt;0,"n/a",IF(AA761="n/a","n/a",J761+U761-AA761)))</f>
        <v>-27.442345266163723</v>
      </c>
      <c r="AP761" s="803">
        <f>IF(U761="n/a","n/a",J761+U761)</f>
        <v>13.134057054919449</v>
      </c>
      <c r="AQ761" s="961">
        <f>IF(OR(AC761&lt;0.01,AF761="n/a"),"n/a",(I761/SQRT(22.5*AC761*(I761/AF761))-1)*100)</f>
        <v>250.70155962634368</v>
      </c>
      <c r="AR761" s="703">
        <f>INDEX(Historical!$C$7:$C$1439,MATCH(B761,Historical!$B$7:$B$1450,0))*IF(AH761="n/a",1.03,IF(AH761&lt;0,1.01,IF(AH761&gt;10,1.1,(1+AH761/100))))</f>
        <v>2.0228800000000002</v>
      </c>
      <c r="AS761" s="959">
        <f>IF($AI761="n/a",1.03*AR761,IF($AI761&lt;0,1.01*AR761,IF($AI761&gt;10,1.1*AR761,(1+$AI761/100)*AR761)))</f>
        <v>2.2197062240000003</v>
      </c>
      <c r="AT761" s="959">
        <f>IF($AK761="n/a",1.03*AS761,IF($AK761&lt;0,1.01*AS761,IF($AK761&gt;10,1.1*AS761,(1+$AK761/100)*AS761)))</f>
        <v>2.4416768464000005</v>
      </c>
      <c r="AU761" s="959">
        <f>IF($AK761="n/a",1.03*AT761,IF($AK761&lt;0,1.01*AT761,IF($AK761&gt;10,1.1*AT761,(1+$AK761/100)*AT761)))</f>
        <v>2.6858445310400008</v>
      </c>
      <c r="AV761" s="959">
        <f>IF($AK761="n/a",1.03*AU761,IF($AK761&lt;0,1.01*AU761,IF($AK761&gt;10,1.1*AU761,(1+$AK761/100)*AU761)))</f>
        <v>2.954428984144001</v>
      </c>
      <c r="AW761" s="703">
        <f>SUM(AR761:AV761)</f>
        <v>12.324536585584003</v>
      </c>
      <c r="AX761" s="810">
        <f>AW761/I761*100</f>
        <v>5.8749816882372023</v>
      </c>
      <c r="AY761" s="1017">
        <v>0.86</v>
      </c>
      <c r="AZ761" s="945">
        <v>44.93</v>
      </c>
      <c r="BA761" s="945">
        <v>-5.75</v>
      </c>
      <c r="BB761" s="945">
        <v>4.92</v>
      </c>
      <c r="BC761" s="945">
        <v>14.81</v>
      </c>
      <c r="BE761" s="666">
        <v>1994</v>
      </c>
      <c r="BF761" s="971">
        <f>IF(BE761&gt;2008,0,IF(BE761&gt;2001,1,IF(BE761&gt;1990,2,IF(BE761&gt;1980,3,IF(BE761&gt;1973,4,IF(BE761&gt;1970,5,IF(BE761&gt;1960,6,IF(BE761&gt;1958,7,IF(BE761&gt;1953,8,9)))))))))</f>
        <v>2</v>
      </c>
      <c r="BG761" s="955">
        <v>14.7</v>
      </c>
      <c r="BH761" s="937"/>
    </row>
    <row r="762" spans="1:60" ht="11.25" customHeight="1" x14ac:dyDescent="0.2">
      <c r="A762" s="936" t="s">
        <v>349</v>
      </c>
      <c r="B762" s="948" t="s">
        <v>350</v>
      </c>
      <c r="C762" s="1013" t="s">
        <v>128</v>
      </c>
      <c r="D762" s="1013" t="s">
        <v>4362</v>
      </c>
      <c r="E762" s="792">
        <v>49</v>
      </c>
      <c r="F762" s="1227">
        <v>30</v>
      </c>
      <c r="G762" s="1170" t="s">
        <v>37</v>
      </c>
      <c r="H762" s="1170" t="s">
        <v>115</v>
      </c>
      <c r="I762" s="938">
        <v>68.569999999999993</v>
      </c>
      <c r="J762" s="703">
        <f>(M762/I762)*100</f>
        <v>2.2750473968207672</v>
      </c>
      <c r="K762" s="950">
        <v>0.39</v>
      </c>
      <c r="L762" s="960">
        <v>4</v>
      </c>
      <c r="M762" s="694">
        <f>K762*L762</f>
        <v>1.56</v>
      </c>
      <c r="N762" s="943" t="s">
        <v>285</v>
      </c>
      <c r="O762" s="795">
        <v>0.36</v>
      </c>
      <c r="P762" s="934">
        <v>43468</v>
      </c>
      <c r="Q762" s="934">
        <v>43490</v>
      </c>
      <c r="R762" s="694">
        <f>(K762-O762)/O762*100</f>
        <v>8.333333333333341</v>
      </c>
      <c r="S762" s="759">
        <f>IF(INDEX(Historical!$D$7:$D$1439,MATCH(B762,Historical!$B$7:$B$1450,0))=0,"n/a",(INDEX(Historical!$C$7:$C$1439,MATCH(B762,Historical!$B$7:$B$1450,0))/INDEX(Historical!$D$7:$D$1439,MATCH(B762,Historical!$B$7:$B$1450,0))-1)*100)</f>
        <v>9.0909090909090828</v>
      </c>
      <c r="T762" s="759">
        <f>IF(INDEX(Historical!$F$7:$F$1432,MATCH(B762,Historical!$B$7:$B$1450,0))=0,"n/a",((INDEX(Historical!$C$7:$C$1439,MATCH(B762,Historical!$B$7:$B$1450,0))/INDEX(Historical!$F$7:$F$1432,MATCH(B762,Historical!$B$7:$B$1450,0)))^(1/3)-1)*100)</f>
        <v>6.2658569182611146</v>
      </c>
      <c r="U762" s="759">
        <f>IF(INDEX(Historical!$H$7:$H$1432,MATCH(B762,Historical!$B$7:$B$1450,0))=0,"n/a",((INDEX(Historical!$C$7:$C$1439,MATCH(B762,Historical!$B$7:$B$1450,0))/INDEX(Historical!$H$7:$H$1432,MATCH(B762,Historical!$B$7:$B$1450,0)))^(1/5)-1)*100)</f>
        <v>5.1547496797280434</v>
      </c>
      <c r="V762" s="759">
        <f>IF(INDEX(Historical!$O$7:$O$1432,MATCH(B762,Historical!$B$7:$B$1450,0))=0,"n/a",((INDEX(Historical!$C$7:$C$1439,MATCH(B762,Historical!$B$7:$B$1450,0))/INDEX(Historical!$O$7:$O$1432,MATCH(B762,Historical!$B$7:$B$1450,0)))^(1/10)-1)*100)</f>
        <v>5.0480468452381411</v>
      </c>
      <c r="W762" s="760">
        <f>IF(OR(U762&lt;=0,U762="n/a",V762&lt;=0,V762="n/a"),"n/a",U762/V762)</f>
        <v>1.0211374493464846</v>
      </c>
      <c r="X762" s="761">
        <f>IF(OR(AJ762&lt;=0,AJ762="n/a",U762&lt;=0,U762="n/a"),"n/a",U762/AJ762)</f>
        <v>0.5727499644142271</v>
      </c>
      <c r="Y762" s="711"/>
      <c r="Z762" s="703">
        <f>IF(OR(AC762&lt;0.01,AC762="n/a"),"n/a",M762/AC762*100)</f>
        <v>54.545454545454554</v>
      </c>
      <c r="AA762" s="959">
        <f>IF(OR(AC762&lt;0.01,AC762="n/a"),"n/a",I762/AC762)</f>
        <v>23.975524475524473</v>
      </c>
      <c r="AB762" s="960">
        <v>6</v>
      </c>
      <c r="AC762" s="938">
        <v>2.86</v>
      </c>
      <c r="AD762" s="938">
        <v>2.23</v>
      </c>
      <c r="AE762" s="938">
        <v>0.6</v>
      </c>
      <c r="AF762" s="938">
        <v>15.17</v>
      </c>
      <c r="AG762" s="938">
        <v>65.600000000000009</v>
      </c>
      <c r="AH762" s="938">
        <v>23.7</v>
      </c>
      <c r="AI762" s="938">
        <v>7.7399999999999993</v>
      </c>
      <c r="AJ762" s="938">
        <v>9</v>
      </c>
      <c r="AK762" s="938">
        <v>10.879999999999999</v>
      </c>
      <c r="AL762" s="951">
        <v>35800</v>
      </c>
      <c r="AM762" s="945">
        <v>0.1</v>
      </c>
      <c r="AN762" s="938">
        <v>3.67</v>
      </c>
      <c r="AO762" s="802">
        <f>IF(U762="n/a","n/a",IF(AA762&lt;0,"n/a",IF(AA762="n/a","n/a",J762+U762-AA762)))</f>
        <v>-16.545727398975664</v>
      </c>
      <c r="AP762" s="803">
        <f>IF(U762="n/a","n/a",J762+U762)</f>
        <v>7.4297970765488106</v>
      </c>
      <c r="AQ762" s="961">
        <f>IF(OR(AC762&lt;0.01,AF762="n/a"),"n/a",(I762/SQRT(22.5*AC762*(I762/AF762))-1)*100)</f>
        <v>302.05511302346838</v>
      </c>
      <c r="AR762" s="703">
        <f>INDEX(Historical!$C$7:$C$1439,MATCH(B762,Historical!$B$7:$B$1450,0))*IF(AH762="n/a",1.03,IF(AH762&lt;0,1.01,IF(AH762&gt;10,1.1,(1+AH762/100))))</f>
        <v>1.5840000000000001</v>
      </c>
      <c r="AS762" s="959">
        <f>IF($AI762="n/a",1.03*AR762,IF($AI762&lt;0,1.01*AR762,IF($AI762&gt;10,1.1*AR762,(1+$AI762/100)*AR762)))</f>
        <v>1.7066015999999999</v>
      </c>
      <c r="AT762" s="959">
        <f>IF($AK762="n/a",1.03*AS762,IF($AK762&lt;0,1.01*AS762,IF($AK762&gt;10,1.1*AS762,(1+$AK762/100)*AS762)))</f>
        <v>1.8772617600000001</v>
      </c>
      <c r="AU762" s="959">
        <f>IF($AK762="n/a",1.03*AT762,IF($AK762&lt;0,1.01*AT762,IF($AK762&gt;10,1.1*AT762,(1+$AK762/100)*AT762)))</f>
        <v>2.0649879360000001</v>
      </c>
      <c r="AV762" s="959">
        <f>IF($AK762="n/a",1.03*AU762,IF($AK762&lt;0,1.01*AU762,IF($AK762&gt;10,1.1*AU762,(1+$AK762/100)*AU762)))</f>
        <v>2.2714867296000003</v>
      </c>
      <c r="AW762" s="703">
        <f>SUM(AR762:AV762)</f>
        <v>9.5043380255999992</v>
      </c>
      <c r="AX762" s="810">
        <f>AW762/I762*100</f>
        <v>13.860781720285839</v>
      </c>
      <c r="AY762" s="1017">
        <v>0.51</v>
      </c>
      <c r="AZ762" s="945">
        <v>15.36</v>
      </c>
      <c r="BA762" s="945">
        <v>-9.75</v>
      </c>
      <c r="BB762" s="945">
        <v>-4.47</v>
      </c>
      <c r="BC762" s="945">
        <v>0.70000000000000007</v>
      </c>
      <c r="BE762" s="666">
        <v>1971</v>
      </c>
      <c r="BF762" s="971">
        <f>IF(BE762&gt;2008,0,IF(BE762&gt;2001,1,IF(BE762&gt;1990,2,IF(BE762&gt;1980,3,IF(BE762&gt;1973,4,IF(BE762&gt;1970,5,IF(BE762&gt;1960,6,IF(BE762&gt;1958,7,IF(BE762&gt;1953,8,9)))))))))</f>
        <v>5</v>
      </c>
      <c r="BG762" s="955">
        <v>8.6999999999999993</v>
      </c>
      <c r="BH762" s="937"/>
    </row>
    <row r="763" spans="1:60" ht="11.25" customHeight="1" x14ac:dyDescent="0.2">
      <c r="A763" s="936" t="s">
        <v>138</v>
      </c>
      <c r="B763" s="948" t="s">
        <v>139</v>
      </c>
      <c r="C763" s="1013" t="s">
        <v>4369</v>
      </c>
      <c r="D763" s="1013" t="s">
        <v>4378</v>
      </c>
      <c r="E763" s="792">
        <v>35</v>
      </c>
      <c r="F763" s="1227">
        <v>78</v>
      </c>
      <c r="G763" s="1227" t="s">
        <v>115</v>
      </c>
      <c r="H763" s="1227" t="s">
        <v>115</v>
      </c>
      <c r="I763" s="938">
        <v>34.049999999999997</v>
      </c>
      <c r="J763" s="703">
        <f>(M763/I763)*100</f>
        <v>5.9911894273127757</v>
      </c>
      <c r="K763" s="950">
        <v>0.51</v>
      </c>
      <c r="L763" s="960">
        <v>4</v>
      </c>
      <c r="M763" s="694">
        <f>K763*L763</f>
        <v>2.04</v>
      </c>
      <c r="N763" s="943" t="s">
        <v>140</v>
      </c>
      <c r="O763" s="795">
        <v>0.5</v>
      </c>
      <c r="P763" s="934">
        <v>43474</v>
      </c>
      <c r="Q763" s="934">
        <v>43497</v>
      </c>
      <c r="R763" s="694">
        <f>(K763-O763)/O763*100</f>
        <v>2.0000000000000018</v>
      </c>
      <c r="S763" s="759">
        <f>IF(INDEX(Historical!$D$7:$D$1439,MATCH(B763,Historical!$B$7:$B$1450,0))=0,"n/a",(INDEX(Historical!$C$7:$C$1439,MATCH(B763,Historical!$B$7:$B$1450,0))/INDEX(Historical!$D$7:$D$1439,MATCH(B763,Historical!$B$7:$B$1450,0))-1)*100)</f>
        <v>2.0408163265306145</v>
      </c>
      <c r="T763" s="759">
        <f>IF(INDEX(Historical!$F$7:$F$1432,MATCH(B763,Historical!$B$7:$B$1450,0))=0,"n/a",((INDEX(Historical!$C$7:$C$1439,MATCH(B763,Historical!$B$7:$B$1450,0))/INDEX(Historical!$F$7:$F$1432,MATCH(B763,Historical!$B$7:$B$1450,0)))^(1/3)-1)*100)</f>
        <v>2.0839302540953009</v>
      </c>
      <c r="U763" s="759">
        <f>IF(INDEX(Historical!$H$7:$H$1432,MATCH(B763,Historical!$B$7:$B$1450,0))=0,"n/a",((INDEX(Historical!$C$7:$C$1439,MATCH(B763,Historical!$B$7:$B$1450,0))/INDEX(Historical!$H$7:$H$1432,MATCH(B763,Historical!$B$7:$B$1450,0)))^(1/5)-1)*100)</f>
        <v>2.1295687600135116</v>
      </c>
      <c r="V763" s="759">
        <f>IF(INDEX(Historical!$O$7:$O$1432,MATCH(B763,Historical!$B$7:$B$1450,0))=0,"n/a",((INDEX(Historical!$C$7:$C$1439,MATCH(B763,Historical!$B$7:$B$1450,0))/INDEX(Historical!$O$7:$O$1432,MATCH(B763,Historical!$B$7:$B$1450,0)))^(1/10)-1)*100)</f>
        <v>2.2565182563572872</v>
      </c>
      <c r="W763" s="760">
        <f>IF(OR(U763&lt;=0,U763="n/a",V763&lt;=0,V763="n/a"),"n/a",U763/V763)</f>
        <v>0.94374098415285546</v>
      </c>
      <c r="X763" s="761" t="str">
        <f>IF(OR(AJ763&lt;=0,AJ763="n/a",U763&lt;=0,U763="n/a"),"n/a",U763/AJ763)</f>
        <v>n/a</v>
      </c>
      <c r="Y763" s="711"/>
      <c r="Z763" s="703">
        <f>IF(OR(AC763&lt;0.01,AC763="n/a"),"n/a",M763/AC763*100)</f>
        <v>89.867841409691636</v>
      </c>
      <c r="AA763" s="959">
        <f>IF(OR(AC763&lt;0.01,AC763="n/a"),"n/a",I763/AC763)</f>
        <v>14.999999999999998</v>
      </c>
      <c r="AB763" s="960">
        <v>12</v>
      </c>
      <c r="AC763" s="938">
        <v>2.27</v>
      </c>
      <c r="AD763" s="938">
        <v>6.84</v>
      </c>
      <c r="AE763" s="938">
        <v>1.36</v>
      </c>
      <c r="AF763" s="938">
        <v>1.35</v>
      </c>
      <c r="AG763" s="938">
        <v>10.5</v>
      </c>
      <c r="AH763" s="938">
        <v>84.5</v>
      </c>
      <c r="AI763" s="938">
        <v>1.91</v>
      </c>
      <c r="AJ763" s="938">
        <v>-4.3</v>
      </c>
      <c r="AK763" s="938">
        <v>2.1999999999999997</v>
      </c>
      <c r="AL763" s="951">
        <v>249960</v>
      </c>
      <c r="AM763" s="945">
        <v>6.9999999999999993E-2</v>
      </c>
      <c r="AN763" s="938">
        <v>0.95</v>
      </c>
      <c r="AO763" s="802">
        <f>IF(U763="n/a","n/a",IF(AA763&lt;0,"n/a",IF(AA763="n/a","n/a",J763+U763-AA763)))</f>
        <v>-6.87924181267371</v>
      </c>
      <c r="AP763" s="803">
        <f>IF(U763="n/a","n/a",J763+U763)</f>
        <v>8.1207581873262882</v>
      </c>
      <c r="AQ763" s="961">
        <f>IF(OR(AC763&lt;0.01,AF763="n/a"),"n/a",(I763/SQRT(22.5*AC763*(I763/AF763))-1)*100)</f>
        <v>-5.1316701949486232</v>
      </c>
      <c r="AR763" s="703">
        <f>INDEX(Historical!$C$7:$C$1439,MATCH(B763,Historical!$B$7:$B$1450,0))*IF(AH763="n/a",1.03,IF(AH763&lt;0,1.01,IF(AH763&gt;10,1.1,(1+AH763/100))))</f>
        <v>2.2000000000000002</v>
      </c>
      <c r="AS763" s="959">
        <f>IF($AI763="n/a",1.03*AR763,IF($AI763&lt;0,1.01*AR763,IF($AI763&gt;10,1.1*AR763,(1+$AI763/100)*AR763)))</f>
        <v>2.2420200000000001</v>
      </c>
      <c r="AT763" s="959">
        <f>IF($AK763="n/a",1.03*AS763,IF($AK763&lt;0,1.01*AS763,IF($AK763&gt;10,1.1*AS763,(1+$AK763/100)*AS763)))</f>
        <v>2.29134444</v>
      </c>
      <c r="AU763" s="959">
        <f>IF($AK763="n/a",1.03*AT763,IF($AK763&lt;0,1.01*AT763,IF($AK763&gt;10,1.1*AT763,(1+$AK763/100)*AT763)))</f>
        <v>2.34175401768</v>
      </c>
      <c r="AV763" s="959">
        <f>IF($AK763="n/a",1.03*AU763,IF($AK763&lt;0,1.01*AU763,IF($AK763&gt;10,1.1*AU763,(1+$AK763/100)*AU763)))</f>
        <v>2.39327260606896</v>
      </c>
      <c r="AW763" s="703">
        <f>SUM(AR763:AV763)</f>
        <v>11.46839106374896</v>
      </c>
      <c r="AX763" s="810">
        <f>AW763/I763*100</f>
        <v>33.68103102422603</v>
      </c>
      <c r="AY763" s="1017">
        <v>0.59</v>
      </c>
      <c r="AZ763" s="945">
        <v>27.05</v>
      </c>
      <c r="BA763" s="945">
        <v>-1.7000000000000002</v>
      </c>
      <c r="BB763" s="945">
        <v>3.93</v>
      </c>
      <c r="BC763" s="945">
        <v>9.2200000000000006</v>
      </c>
      <c r="BE763" s="666">
        <v>1985</v>
      </c>
      <c r="BF763" s="971">
        <f>IF(BE763&gt;2008,0,IF(BE763&gt;2001,1,IF(BE763&gt;1990,2,IF(BE763&gt;1980,3,IF(BE763&gt;1973,4,IF(BE763&gt;1970,5,IF(BE763&gt;1960,6,IF(BE763&gt;1958,7,IF(BE763&gt;1953,8,9)))))))))</f>
        <v>3</v>
      </c>
      <c r="BG763" s="955">
        <v>3.5999999999999996</v>
      </c>
      <c r="BH763" s="937"/>
    </row>
    <row r="764" spans="1:60" ht="11.25" customHeight="1" x14ac:dyDescent="0.2">
      <c r="A764" s="944" t="s">
        <v>1720</v>
      </c>
      <c r="B764" s="948" t="s">
        <v>1721</v>
      </c>
      <c r="C764" s="1013" t="s">
        <v>108</v>
      </c>
      <c r="D764" s="1013" t="s">
        <v>4357</v>
      </c>
      <c r="E764" s="792">
        <v>9</v>
      </c>
      <c r="F764" s="1227">
        <v>383</v>
      </c>
      <c r="G764" s="1237" t="s">
        <v>106</v>
      </c>
      <c r="H764" s="1237" t="s">
        <v>106</v>
      </c>
      <c r="I764" s="947">
        <v>28.75</v>
      </c>
      <c r="J764" s="703">
        <f>(M764/I764)*100</f>
        <v>3.0608695652173914</v>
      </c>
      <c r="K764" s="950">
        <v>0.22</v>
      </c>
      <c r="L764" s="960">
        <v>4</v>
      </c>
      <c r="M764" s="694">
        <f>K764*L764</f>
        <v>0.88</v>
      </c>
      <c r="N764" s="943" t="s">
        <v>435</v>
      </c>
      <c r="O764" s="795">
        <v>0.2</v>
      </c>
      <c r="P764" s="660">
        <v>43320</v>
      </c>
      <c r="Q764" s="660">
        <v>43335</v>
      </c>
      <c r="R764" s="694">
        <f>(K764-O764)/O764*100</f>
        <v>9.9999999999999947</v>
      </c>
      <c r="S764" s="759">
        <f>IF(INDEX(Historical!$D$7:$D$1439,MATCH(B764,Historical!$B$7:$B$1450,0))=0,"n/a",(INDEX(Historical!$C$7:$C$1439,MATCH(B764,Historical!$B$7:$B$1450,0))/INDEX(Historical!$D$7:$D$1439,MATCH(B764,Historical!$B$7:$B$1450,0))-1)*100)</f>
        <v>4.9999999999999822</v>
      </c>
      <c r="T764" s="759">
        <f>IF(INDEX(Historical!$F$7:$F$1432,MATCH(B764,Historical!$B$7:$B$1450,0))=0,"n/a",((INDEX(Historical!$C$7:$C$1439,MATCH(B764,Historical!$B$7:$B$1450,0))/INDEX(Historical!$F$7:$F$1432,MATCH(B764,Historical!$B$7:$B$1450,0)))^(1/3)-1)*100)</f>
        <v>8.3706762661827092</v>
      </c>
      <c r="U764" s="759">
        <f>IF(INDEX(Historical!$H$7:$H$1432,MATCH(B764,Historical!$B$7:$B$1450,0))=0,"n/a",((INDEX(Historical!$C$7:$C$1439,MATCH(B764,Historical!$B$7:$B$1450,0))/INDEX(Historical!$H$7:$H$1432,MATCH(B764,Historical!$B$7:$B$1450,0)))^(1/5)-1)*100)</f>
        <v>10.066508085209659</v>
      </c>
      <c r="V764" s="759" t="str">
        <f>IF(INDEX(Historical!$O$7:$O$1432,MATCH(B764,Historical!$B$7:$B$1450,0))=0,"n/a",((INDEX(Historical!$C$7:$C$1439,MATCH(B764,Historical!$B$7:$B$1450,0))/INDEX(Historical!$O$7:$O$1432,MATCH(B764,Historical!$B$7:$B$1450,0)))^(1/10)-1)*100)</f>
        <v>n/a</v>
      </c>
      <c r="W764" s="760" t="str">
        <f>IF(OR(U764&lt;=0,U764="n/a",V764&lt;=0,V764="n/a"),"n/a",U764/V764)</f>
        <v>n/a</v>
      </c>
      <c r="X764" s="761">
        <f>IF(OR(AJ764&lt;=0,AJ764="n/a",U764&lt;=0,U764="n/a"),"n/a",U764/AJ764)</f>
        <v>1.5486935515707168</v>
      </c>
      <c r="Y764" s="718"/>
      <c r="Z764" s="703">
        <f>IF(OR(AC764&lt;0.01,AC764="n/a"),"n/a",M764/AC764*100)</f>
        <v>39.461883408071749</v>
      </c>
      <c r="AA764" s="959">
        <f>IF(OR(AC764&lt;0.01,AC764="n/a"),"n/a",I764/AC764)</f>
        <v>12.892376681614349</v>
      </c>
      <c r="AB764" s="960">
        <v>12</v>
      </c>
      <c r="AC764" s="938">
        <v>2.23</v>
      </c>
      <c r="AD764" s="938">
        <v>3.25</v>
      </c>
      <c r="AE764" s="938">
        <v>3.76</v>
      </c>
      <c r="AF764" s="938">
        <v>1.1100000000000001</v>
      </c>
      <c r="AG764" s="938">
        <v>8.1</v>
      </c>
      <c r="AH764" s="938">
        <v>14.099999999999998</v>
      </c>
      <c r="AI764" s="938">
        <v>-5.74</v>
      </c>
      <c r="AJ764" s="938">
        <v>6.5</v>
      </c>
      <c r="AK764" s="938">
        <v>4</v>
      </c>
      <c r="AL764" s="951">
        <v>277.73</v>
      </c>
      <c r="AM764" s="945">
        <v>5.6000000000000005</v>
      </c>
      <c r="AN764" s="938">
        <v>0.05</v>
      </c>
      <c r="AO764" s="802">
        <f>IF(U764="n/a","n/a",IF(AA764&lt;0,"n/a",IF(AA764="n/a","n/a",J764+U764-AA764)))</f>
        <v>0.23500096881270061</v>
      </c>
      <c r="AP764" s="803">
        <f>IF(U764="n/a","n/a",J764+U764)</f>
        <v>13.12737765042705</v>
      </c>
      <c r="AQ764" s="961">
        <f>IF(OR(AC764&lt;0.01,AF764="n/a"),"n/a",(I764/SQRT(22.5*AC764*(I764/AF764))-1)*100)</f>
        <v>-20.248892403116137</v>
      </c>
      <c r="AR764" s="703">
        <f>INDEX(Historical!$C$7:$C$1439,MATCH(B764,Historical!$B$7:$B$1450,0))*IF(AH764="n/a",1.03,IF(AH764&lt;0,1.01,IF(AH764&gt;10,1.1,(1+AH764/100))))</f>
        <v>0.92400000000000004</v>
      </c>
      <c r="AS764" s="959">
        <f>IF($AI764="n/a",1.03*AR764,IF($AI764&lt;0,1.01*AR764,IF($AI764&gt;10,1.1*AR764,(1+$AI764/100)*AR764)))</f>
        <v>0.93324000000000007</v>
      </c>
      <c r="AT764" s="959">
        <f>IF($AK764="n/a",1.03*AS764,IF($AK764&lt;0,1.01*AS764,IF($AK764&gt;10,1.1*AS764,(1+$AK764/100)*AS764)))</f>
        <v>0.97056960000000014</v>
      </c>
      <c r="AU764" s="959">
        <f>IF($AK764="n/a",1.03*AT764,IF($AK764&lt;0,1.01*AT764,IF($AK764&gt;10,1.1*AT764,(1+$AK764/100)*AT764)))</f>
        <v>1.0093923840000001</v>
      </c>
      <c r="AV764" s="959">
        <f>IF($AK764="n/a",1.03*AU764,IF($AK764&lt;0,1.01*AU764,IF($AK764&gt;10,1.1*AU764,(1+$AK764/100)*AU764)))</f>
        <v>1.0497680793600002</v>
      </c>
      <c r="AW764" s="703">
        <f>SUM(AR764:AV764)</f>
        <v>4.8869700633599997</v>
      </c>
      <c r="AX764" s="810">
        <f>AW764/I764*100</f>
        <v>16.99815674212174</v>
      </c>
      <c r="AY764" s="1017">
        <v>0.55000000000000004</v>
      </c>
      <c r="AZ764" s="945">
        <v>16.420000000000002</v>
      </c>
      <c r="BA764" s="945">
        <v>-8.25</v>
      </c>
      <c r="BB764" s="945">
        <v>0.75</v>
      </c>
      <c r="BC764" s="945">
        <v>3.6799999999999997</v>
      </c>
      <c r="BE764" s="666">
        <v>2010</v>
      </c>
      <c r="BF764" s="971">
        <f>IF(BE764&gt;2008,0,IF(BE764&gt;2001,1,IF(BE764&gt;1990,2,IF(BE764&gt;1980,3,IF(BE764&gt;1973,4,IF(BE764&gt;1970,5,IF(BE764&gt;1960,6,IF(BE764&gt;1958,7,IF(BE764&gt;1953,8,9)))))))))</f>
        <v>0</v>
      </c>
      <c r="BG764" s="955">
        <v>0.89999999999999991</v>
      </c>
      <c r="BH764" s="937"/>
    </row>
    <row r="765" spans="1:60" ht="11.25" customHeight="1" x14ac:dyDescent="0.2">
      <c r="A765" s="953" t="s">
        <v>1734</v>
      </c>
      <c r="B765" s="948" t="s">
        <v>1735</v>
      </c>
      <c r="C765" s="1013" t="s">
        <v>108</v>
      </c>
      <c r="D765" s="1013" t="s">
        <v>4365</v>
      </c>
      <c r="E765" s="792">
        <v>6</v>
      </c>
      <c r="F765" s="1227">
        <v>745</v>
      </c>
      <c r="G765" s="1204" t="s">
        <v>106</v>
      </c>
      <c r="H765" s="1204" t="s">
        <v>106</v>
      </c>
      <c r="I765" s="947">
        <v>37.75</v>
      </c>
      <c r="J765" s="703">
        <f>(M765/I765)*100</f>
        <v>2.0132450331125828</v>
      </c>
      <c r="K765" s="950">
        <v>0.19</v>
      </c>
      <c r="L765" s="960">
        <v>4</v>
      </c>
      <c r="M765" s="694">
        <f>K765*L765</f>
        <v>0.76</v>
      </c>
      <c r="N765" s="943" t="s">
        <v>320</v>
      </c>
      <c r="O765" s="795">
        <v>0.17</v>
      </c>
      <c r="P765" s="934">
        <v>43447</v>
      </c>
      <c r="Q765" s="934">
        <v>43462</v>
      </c>
      <c r="R765" s="694">
        <f>(K765-O765)/O765*100</f>
        <v>11.764705882352935</v>
      </c>
      <c r="S765" s="759">
        <f>IF(INDEX(Historical!$D$7:$D$1439,MATCH(B765,Historical!$B$7:$B$1450,0))=0,"n/a",(INDEX(Historical!$C$7:$C$1439,MATCH(B765,Historical!$B$7:$B$1450,0))/INDEX(Historical!$D$7:$D$1439,MATCH(B765,Historical!$B$7:$B$1450,0))-1)*100)</f>
        <v>6.0606060606060552</v>
      </c>
      <c r="T765" s="759">
        <f>IF(INDEX(Historical!$F$7:$F$1432,MATCH(B765,Historical!$B$7:$B$1450,0))=0,"n/a",((INDEX(Historical!$C$7:$C$1439,MATCH(B765,Historical!$B$7:$B$1450,0))/INDEX(Historical!$F$7:$F$1432,MATCH(B765,Historical!$B$7:$B$1450,0)))^(1/3)-1)*100)</f>
        <v>10.415886963424924</v>
      </c>
      <c r="U765" s="759">
        <f>IF(INDEX(Historical!$H$7:$H$1432,MATCH(B765,Historical!$B$7:$B$1450,0))=0,"n/a",((INDEX(Historical!$C$7:$C$1439,MATCH(B765,Historical!$B$7:$B$1450,0))/INDEX(Historical!$H$7:$H$1432,MATCH(B765,Historical!$B$7:$B$1450,0)))^(1/5)-1)*100)</f>
        <v>10.756634324828983</v>
      </c>
      <c r="V765" s="759">
        <f>IF(INDEX(Historical!$O$7:$O$1432,MATCH(B765,Historical!$B$7:$B$1450,0))=0,"n/a",((INDEX(Historical!$C$7:$C$1439,MATCH(B765,Historical!$B$7:$B$1450,0))/INDEX(Historical!$O$7:$O$1432,MATCH(B765,Historical!$B$7:$B$1450,0)))^(1/10)-1)*100)</f>
        <v>3.017135486046052</v>
      </c>
      <c r="W765" s="760">
        <f>IF(OR(U765&lt;=0,U765="n/a",V765&lt;=0,V765="n/a"),"n/a",U765/V765)</f>
        <v>3.5651810714425438</v>
      </c>
      <c r="X765" s="761">
        <f>IF(OR(AJ765&lt;=0,AJ765="n/a",U765&lt;=0,U765="n/a"),"n/a",U765/AJ765)</f>
        <v>1.265486391156351</v>
      </c>
      <c r="Y765" s="717"/>
      <c r="Z765" s="703">
        <f>IF(OR(AC765&lt;0.01,AC765="n/a"),"n/a",M765/AC765*100)</f>
        <v>27.24014336917563</v>
      </c>
      <c r="AA765" s="959">
        <f>IF(OR(AC765&lt;0.01,AC765="n/a"),"n/a",I765/AC765)</f>
        <v>13.530465949820789</v>
      </c>
      <c r="AB765" s="960">
        <v>12</v>
      </c>
      <c r="AC765" s="938">
        <v>2.79</v>
      </c>
      <c r="AD765" s="938">
        <v>1.96</v>
      </c>
      <c r="AE765" s="938">
        <v>4.25</v>
      </c>
      <c r="AF765" s="938">
        <v>1.36</v>
      </c>
      <c r="AG765" s="938">
        <v>9.1</v>
      </c>
      <c r="AH765" s="938">
        <v>23.200000000000003</v>
      </c>
      <c r="AI765" s="938">
        <v>3.1</v>
      </c>
      <c r="AJ765" s="938">
        <v>8.5</v>
      </c>
      <c r="AK765" s="938">
        <v>7.0000000000000009</v>
      </c>
      <c r="AL765" s="951">
        <v>1140</v>
      </c>
      <c r="AM765" s="945">
        <v>7.5</v>
      </c>
      <c r="AN765" s="938">
        <v>7.0000000000000007E-2</v>
      </c>
      <c r="AO765" s="802">
        <f>IF(U765="n/a","n/a",IF(AA765&lt;0,"n/a",IF(AA765="n/a","n/a",J765+U765-AA765)))</f>
        <v>-0.76058659187922295</v>
      </c>
      <c r="AP765" s="803">
        <f>IF(U765="n/a","n/a",J765+U765)</f>
        <v>12.769879357941566</v>
      </c>
      <c r="AQ765" s="961">
        <f>IF(OR(AC765&lt;0.01,AF765="n/a"),"n/a",(I765/SQRT(22.5*AC765*(I765/AF765))-1)*100)</f>
        <v>-9.5654105216709802</v>
      </c>
      <c r="AR765" s="703">
        <f>INDEX(Historical!$C$7:$C$1439,MATCH(B765,Historical!$B$7:$B$1450,0))*IF(AH765="n/a",1.03,IF(AH765&lt;0,1.01,IF(AH765&gt;10,1.1,(1+AH765/100))))</f>
        <v>0.77</v>
      </c>
      <c r="AS765" s="959">
        <f>IF($AI765="n/a",1.03*AR765,IF($AI765&lt;0,1.01*AR765,IF($AI765&gt;10,1.1*AR765,(1+$AI765/100)*AR765)))</f>
        <v>0.79386999999999996</v>
      </c>
      <c r="AT765" s="959">
        <f>IF($AK765="n/a",1.03*AS765,IF($AK765&lt;0,1.01*AS765,IF($AK765&gt;10,1.1*AS765,(1+$AK765/100)*AS765)))</f>
        <v>0.84944090000000005</v>
      </c>
      <c r="AU765" s="959">
        <f>IF($AK765="n/a",1.03*AT765,IF($AK765&lt;0,1.01*AT765,IF($AK765&gt;10,1.1*AT765,(1+$AK765/100)*AT765)))</f>
        <v>0.90890176300000014</v>
      </c>
      <c r="AV765" s="959">
        <f>IF($AK765="n/a",1.03*AU765,IF($AK765&lt;0,1.01*AU765,IF($AK765&gt;10,1.1*AU765,(1+$AK765/100)*AU765)))</f>
        <v>0.97252488641000023</v>
      </c>
      <c r="AW765" s="703">
        <f>SUM(AR765:AV765)</f>
        <v>4.2947375494100006</v>
      </c>
      <c r="AX765" s="810">
        <f>AW765/I765*100</f>
        <v>11.376788210357617</v>
      </c>
      <c r="AY765" s="1017">
        <v>0.84</v>
      </c>
      <c r="AZ765" s="945">
        <v>21.59</v>
      </c>
      <c r="BA765" s="945">
        <v>-8.6199999999999992</v>
      </c>
      <c r="BB765" s="945">
        <v>-0.80999999999999994</v>
      </c>
      <c r="BC765" s="945">
        <v>0.33</v>
      </c>
      <c r="BE765" s="666">
        <v>2014</v>
      </c>
      <c r="BF765" s="971">
        <f>IF(BE765&gt;2008,0,IF(BE765&gt;2001,1,IF(BE765&gt;1990,2,IF(BE765&gt;1980,3,IF(BE765&gt;1973,4,IF(BE765&gt;1970,5,IF(BE765&gt;1960,6,IF(BE765&gt;1958,7,IF(BE765&gt;1953,8,9)))))))))</f>
        <v>0</v>
      </c>
      <c r="BG765" s="955">
        <v>1.0999999999999999</v>
      </c>
      <c r="BH765" s="937"/>
    </row>
    <row r="766" spans="1:60" ht="11.25" customHeight="1" x14ac:dyDescent="0.2">
      <c r="A766" s="944" t="s">
        <v>1709</v>
      </c>
      <c r="B766" s="948" t="s">
        <v>1710</v>
      </c>
      <c r="C766" s="1013" t="s">
        <v>4345</v>
      </c>
      <c r="D766" s="1013" t="s">
        <v>4346</v>
      </c>
      <c r="E766" s="792">
        <v>10</v>
      </c>
      <c r="F766" s="1227">
        <v>348</v>
      </c>
      <c r="G766" s="1227" t="s">
        <v>37</v>
      </c>
      <c r="H766" s="1227" t="s">
        <v>115</v>
      </c>
      <c r="I766" s="947">
        <v>40.520000000000003</v>
      </c>
      <c r="J766" s="703">
        <f>(M766/I766)*100</f>
        <v>6.6633761105626856</v>
      </c>
      <c r="K766" s="950">
        <v>0.67500000000000004</v>
      </c>
      <c r="L766" s="960">
        <v>4</v>
      </c>
      <c r="M766" s="694">
        <f>K766*L766</f>
        <v>2.7</v>
      </c>
      <c r="N766" s="943" t="s">
        <v>320</v>
      </c>
      <c r="O766" s="795">
        <v>0.65500000000000003</v>
      </c>
      <c r="P766" s="934">
        <v>43538</v>
      </c>
      <c r="Q766" s="934">
        <v>43553</v>
      </c>
      <c r="R766" s="694">
        <f>(K766-O766)/O766*100</f>
        <v>3.0534351145038197</v>
      </c>
      <c r="S766" s="759">
        <f>IF(INDEX(Historical!$D$7:$D$1439,MATCH(B766,Historical!$B$7:$B$1450,0))=0,"n/a",(INDEX(Historical!$C$7:$C$1439,MATCH(B766,Historical!$B$7:$B$1450,0))/INDEX(Historical!$D$7:$D$1439,MATCH(B766,Historical!$B$7:$B$1450,0))-1)*100)</f>
        <v>4.8000000000000043</v>
      </c>
      <c r="T766" s="759">
        <f>IF(INDEX(Historical!$F$7:$F$1432,MATCH(B766,Historical!$B$7:$B$1450,0))=0,"n/a",((INDEX(Historical!$C$7:$C$1439,MATCH(B766,Historical!$B$7:$B$1450,0))/INDEX(Historical!$F$7:$F$1432,MATCH(B766,Historical!$B$7:$B$1450,0)))^(1/3)-1)*100)</f>
        <v>5.0503775006565998</v>
      </c>
      <c r="U766" s="759">
        <f>IF(INDEX(Historical!$H$7:$H$1432,MATCH(B766,Historical!$B$7:$B$1450,0))=0,"n/a",((INDEX(Historical!$C$7:$C$1439,MATCH(B766,Historical!$B$7:$B$1450,0))/INDEX(Historical!$H$7:$H$1432,MATCH(B766,Historical!$B$7:$B$1450,0)))^(1/5)-1)*100)</f>
        <v>5.5490330752731909</v>
      </c>
      <c r="V766" s="759">
        <f>IF(INDEX(Historical!$O$7:$O$1432,MATCH(B766,Historical!$B$7:$B$1450,0))=0,"n/a",((INDEX(Historical!$C$7:$C$1439,MATCH(B766,Historical!$B$7:$B$1450,0))/INDEX(Historical!$O$7:$O$1432,MATCH(B766,Historical!$B$7:$B$1450,0)))^(1/10)-1)*100)</f>
        <v>4.669300143315569</v>
      </c>
      <c r="W766" s="760">
        <f>IF(OR(U766&lt;=0,U766="n/a",V766&lt;=0,V766="n/a"),"n/a",U766/V766)</f>
        <v>1.1884078780450689</v>
      </c>
      <c r="X766" s="761" t="str">
        <f>IF(OR(AJ766&lt;=0,AJ766="n/a",U766&lt;=0,U766="n/a"),"n/a",U766/AJ766)</f>
        <v>n/a</v>
      </c>
      <c r="Y766" s="712"/>
      <c r="Z766" s="703">
        <f>IF(OR(AC766&lt;0.01,AC766="n/a"),"n/a",M766/AC766*100)</f>
        <v>303.37078651685397</v>
      </c>
      <c r="AA766" s="959">
        <f>IF(OR(AC766&lt;0.01,AC766="n/a"),"n/a",I766/AC766)</f>
        <v>45.528089887640455</v>
      </c>
      <c r="AB766" s="960">
        <v>12</v>
      </c>
      <c r="AC766" s="938">
        <v>0.89</v>
      </c>
      <c r="AD766" s="938">
        <v>7.83</v>
      </c>
      <c r="AE766" s="938">
        <v>3.98</v>
      </c>
      <c r="AF766" s="940" t="s">
        <v>137</v>
      </c>
      <c r="AG766" s="940">
        <v>-83.1</v>
      </c>
      <c r="AH766" s="938">
        <v>3.8</v>
      </c>
      <c r="AI766" s="938">
        <v>29.060000000000002</v>
      </c>
      <c r="AJ766" s="938">
        <v>-11.1</v>
      </c>
      <c r="AK766" s="938">
        <v>5.84</v>
      </c>
      <c r="AL766" s="951">
        <v>2540</v>
      </c>
      <c r="AM766" s="945">
        <v>0.2</v>
      </c>
      <c r="AN766" s="941" t="s">
        <v>137</v>
      </c>
      <c r="AO766" s="802">
        <f>IF(U766="n/a","n/a",IF(AA766&lt;0,"n/a",IF(AA766="n/a","n/a",J766+U766-AA766)))</f>
        <v>-33.315680701804581</v>
      </c>
      <c r="AP766" s="803">
        <f>IF(U766="n/a","n/a",J766+U766)</f>
        <v>12.212409185835877</v>
      </c>
      <c r="AQ766" s="961" t="str">
        <f>IF(OR(AC766&lt;0.01,AF766="n/a"),"n/a",(I766/SQRT(22.5*AC766*(I766/AF766))-1)*100)</f>
        <v>n/a</v>
      </c>
      <c r="AR766" s="703">
        <f>INDEX(Historical!$C$7:$C$1439,MATCH(B766,Historical!$B$7:$B$1450,0))*IF(AH766="n/a",1.03,IF(AH766&lt;0,1.01,IF(AH766&gt;10,1.1,(1+AH766/100))))</f>
        <v>2.71956</v>
      </c>
      <c r="AS766" s="959">
        <f>IF($AI766="n/a",1.03*AR766,IF($AI766&lt;0,1.01*AR766,IF($AI766&gt;10,1.1*AR766,(1+$AI766/100)*AR766)))</f>
        <v>2.9915160000000003</v>
      </c>
      <c r="AT766" s="959">
        <f>IF($AK766="n/a",1.03*AS766,IF($AK766&lt;0,1.01*AS766,IF($AK766&gt;10,1.1*AS766,(1+$AK766/100)*AS766)))</f>
        <v>3.1662205344000003</v>
      </c>
      <c r="AU766" s="959">
        <f>IF($AK766="n/a",1.03*AT766,IF($AK766&lt;0,1.01*AT766,IF($AK766&gt;10,1.1*AT766,(1+$AK766/100)*AT766)))</f>
        <v>3.3511278136089602</v>
      </c>
      <c r="AV766" s="959">
        <f>IF($AK766="n/a",1.03*AU766,IF($AK766&lt;0,1.01*AU766,IF($AK766&gt;10,1.1*AU766,(1+$AK766/100)*AU766)))</f>
        <v>3.5468336779237233</v>
      </c>
      <c r="AW766" s="703">
        <f>SUM(AR766:AV766)</f>
        <v>15.775258025932684</v>
      </c>
      <c r="AX766" s="810">
        <f>AW766/I766*100</f>
        <v>38.932028691837814</v>
      </c>
      <c r="AY766" s="1017">
        <v>0.73</v>
      </c>
      <c r="AZ766" s="945">
        <v>3.47</v>
      </c>
      <c r="BA766" s="945">
        <v>-38.14</v>
      </c>
      <c r="BB766" s="945">
        <v>-5.0200000000000005</v>
      </c>
      <c r="BC766" s="945">
        <v>-17.560000000000002</v>
      </c>
      <c r="BE766" s="666">
        <v>2010</v>
      </c>
      <c r="BF766" s="971">
        <f>IF(BE766&gt;2008,0,IF(BE766&gt;2001,1,IF(BE766&gt;1990,2,IF(BE766&gt;1980,3,IF(BE766&gt;1973,4,IF(BE766&gt;1970,5,IF(BE766&gt;1960,6,IF(BE766&gt;1958,7,IF(BE766&gt;1953,8,9)))))))))</f>
        <v>0</v>
      </c>
      <c r="BG766" s="955">
        <v>1.3</v>
      </c>
      <c r="BH766" s="937"/>
    </row>
    <row r="767" spans="1:60" ht="11.25" customHeight="1" x14ac:dyDescent="0.2">
      <c r="A767" s="936" t="s">
        <v>355</v>
      </c>
      <c r="B767" s="948" t="s">
        <v>356</v>
      </c>
      <c r="C767" s="1013" t="s">
        <v>4369</v>
      </c>
      <c r="D767" s="1013" t="s">
        <v>4398</v>
      </c>
      <c r="E767" s="792">
        <v>45</v>
      </c>
      <c r="F767" s="1227">
        <v>52</v>
      </c>
      <c r="G767" s="1171" t="s">
        <v>37</v>
      </c>
      <c r="H767" s="1171" t="s">
        <v>37</v>
      </c>
      <c r="I767" s="938">
        <v>32.340000000000003</v>
      </c>
      <c r="J767" s="703">
        <f>(M767/I767)*100</f>
        <v>2.0408163265306123</v>
      </c>
      <c r="K767" s="950">
        <v>0.16500000000000001</v>
      </c>
      <c r="L767" s="960">
        <v>4</v>
      </c>
      <c r="M767" s="694">
        <f>K767*L767</f>
        <v>0.66</v>
      </c>
      <c r="N767" s="943" t="s">
        <v>152</v>
      </c>
      <c r="O767" s="795">
        <v>0.16</v>
      </c>
      <c r="P767" s="934">
        <v>43538</v>
      </c>
      <c r="Q767" s="934">
        <v>43553</v>
      </c>
      <c r="R767" s="694">
        <f>(K767-O767)/O767*100</f>
        <v>3.1250000000000027</v>
      </c>
      <c r="S767" s="759">
        <f>IF(INDEX(Historical!$D$7:$D$1439,MATCH(B767,Historical!$B$7:$B$1450,0))=0,"n/a",(INDEX(Historical!$C$7:$C$1439,MATCH(B767,Historical!$B$7:$B$1450,0))/INDEX(Historical!$D$7:$D$1439,MATCH(B767,Historical!$B$7:$B$1450,0))-1)*100)</f>
        <v>3.2258064516129004</v>
      </c>
      <c r="T767" s="759">
        <f>IF(INDEX(Historical!$F$7:$F$1432,MATCH(B767,Historical!$B$7:$B$1450,0))=0,"n/a",((INDEX(Historical!$C$7:$C$1439,MATCH(B767,Historical!$B$7:$B$1450,0))/INDEX(Historical!$F$7:$F$1432,MATCH(B767,Historical!$B$7:$B$1450,0)))^(1/3)-1)*100)</f>
        <v>4.3038381993584451</v>
      </c>
      <c r="U767" s="759">
        <f>IF(INDEX(Historical!$H$7:$H$1432,MATCH(B767,Historical!$B$7:$B$1450,0))=0,"n/a",((INDEX(Historical!$C$7:$C$1439,MATCH(B767,Historical!$B$7:$B$1450,0))/INDEX(Historical!$H$7:$H$1432,MATCH(B767,Historical!$B$7:$B$1450,0)))^(1/5)-1)*100)</f>
        <v>4.6458378616732965</v>
      </c>
      <c r="V767" s="759">
        <f>IF(INDEX(Historical!$O$7:$O$1432,MATCH(B767,Historical!$B$7:$B$1450,0))=0,"n/a",((INDEX(Historical!$C$7:$C$1439,MATCH(B767,Historical!$B$7:$B$1450,0))/INDEX(Historical!$O$7:$O$1432,MATCH(B767,Historical!$B$7:$B$1450,0)))^(1/10)-1)*100)</f>
        <v>4.5537494162228631</v>
      </c>
      <c r="W767" s="760">
        <f>IF(OR(U767&lt;=0,U767="n/a",V767&lt;=0,V767="n/a"),"n/a",U767/V767)</f>
        <v>1.0202225544344548</v>
      </c>
      <c r="X767" s="761" t="str">
        <f>IF(OR(AJ767&lt;=0,AJ767="n/a",U767&lt;=0,U767="n/a"),"n/a",U767/AJ767)</f>
        <v>n/a</v>
      </c>
      <c r="Y767" s="948"/>
      <c r="Z767" s="703">
        <f>IF(OR(AC767&lt;0.01,AC767="n/a"),"n/a",M767/AC767*100)</f>
        <v>55.000000000000007</v>
      </c>
      <c r="AA767" s="959">
        <f>IF(OR(AC767&lt;0.01,AC767="n/a"),"n/a",I767/AC767)</f>
        <v>26.950000000000003</v>
      </c>
      <c r="AB767" s="960">
        <v>12</v>
      </c>
      <c r="AC767" s="938">
        <v>1.2</v>
      </c>
      <c r="AD767" s="938" t="s">
        <v>137</v>
      </c>
      <c r="AE767" s="938">
        <v>0.67</v>
      </c>
      <c r="AF767" s="938">
        <v>0.82</v>
      </c>
      <c r="AG767" s="938">
        <v>3.4000000000000004</v>
      </c>
      <c r="AH767" s="940">
        <v>167.2</v>
      </c>
      <c r="AI767" s="940">
        <v>1.1299999999999999</v>
      </c>
      <c r="AJ767" s="938">
        <v>-4.3</v>
      </c>
      <c r="AK767" s="938" t="s">
        <v>137</v>
      </c>
      <c r="AL767" s="951">
        <v>3440</v>
      </c>
      <c r="AM767" s="945">
        <v>0.6</v>
      </c>
      <c r="AN767" s="938">
        <v>0.53</v>
      </c>
      <c r="AO767" s="802">
        <f>IF(U767="n/a","n/a",IF(AA767&lt;0,"n/a",IF(AA767="n/a","n/a",J767+U767-AA767)))</f>
        <v>-20.263345811796093</v>
      </c>
      <c r="AP767" s="803">
        <f>IF(U767="n/a","n/a",J767+U767)</f>
        <v>6.6866541882039083</v>
      </c>
      <c r="AQ767" s="961">
        <f>IF(OR(AC767&lt;0.01,AF767="n/a"),"n/a",(I767/SQRT(22.5*AC767*(I767/AF767))-1)*100)</f>
        <v>-0.89511728588858031</v>
      </c>
      <c r="AR767" s="703">
        <f>INDEX(Historical!$C$7:$C$1439,MATCH(B767,Historical!$B$7:$B$1450,0))*IF(AH767="n/a",1.03,IF(AH767&lt;0,1.01,IF(AH767&gt;10,1.1,(1+AH767/100))))</f>
        <v>0.70400000000000007</v>
      </c>
      <c r="AS767" s="959">
        <f>IF($AI767="n/a",1.03*AR767,IF($AI767&lt;0,1.01*AR767,IF($AI767&gt;10,1.1*AR767,(1+$AI767/100)*AR767)))</f>
        <v>0.71195520000000012</v>
      </c>
      <c r="AT767" s="959">
        <f>IF($AK767="n/a",1.03*AS767,IF($AK767&lt;0,1.01*AS767,IF($AK767&gt;10,1.1*AS767,(1+$AK767/100)*AS767)))</f>
        <v>0.7333138560000001</v>
      </c>
      <c r="AU767" s="959">
        <f>IF($AK767="n/a",1.03*AT767,IF($AK767&lt;0,1.01*AT767,IF($AK767&gt;10,1.1*AT767,(1+$AK767/100)*AT767)))</f>
        <v>0.75531327168000006</v>
      </c>
      <c r="AV767" s="959">
        <f>IF($AK767="n/a",1.03*AU767,IF($AK767&lt;0,1.01*AU767,IF($AK767&gt;10,1.1*AU767,(1+$AK767/100)*AU767)))</f>
        <v>0.77797266983040003</v>
      </c>
      <c r="AW767" s="703">
        <f>SUM(AR767:AV767)</f>
        <v>3.6825549975104006</v>
      </c>
      <c r="AX767" s="810">
        <f>AW767/I767*100</f>
        <v>11.386997518585035</v>
      </c>
      <c r="AY767" s="1017">
        <v>1.05</v>
      </c>
      <c r="AZ767" s="945">
        <v>30.25</v>
      </c>
      <c r="BA767" s="945">
        <v>-13.270000000000001</v>
      </c>
      <c r="BB767" s="945">
        <v>3.81</v>
      </c>
      <c r="BC767" s="945">
        <v>-1.31</v>
      </c>
      <c r="BE767" s="666">
        <v>1975</v>
      </c>
      <c r="BF767" s="971">
        <f>IF(BE767&gt;2008,0,IF(BE767&gt;2001,1,IF(BE767&gt;1990,2,IF(BE767&gt;1980,3,IF(BE767&gt;1973,4,IF(BE767&gt;1970,5,IF(BE767&gt;1960,6,IF(BE767&gt;1958,7,IF(BE767&gt;1953,8,9)))))))))</f>
        <v>4</v>
      </c>
      <c r="BG767" s="955">
        <v>1.5</v>
      </c>
      <c r="BH767" s="937"/>
    </row>
    <row r="768" spans="1:60" ht="11.25" customHeight="1" x14ac:dyDescent="0.2">
      <c r="A768" s="936" t="s">
        <v>1713</v>
      </c>
      <c r="B768" s="948" t="s">
        <v>1714</v>
      </c>
      <c r="C768" s="1013" t="s">
        <v>4216</v>
      </c>
      <c r="D768" s="1013" t="s">
        <v>4364</v>
      </c>
      <c r="E768" s="792">
        <v>7</v>
      </c>
      <c r="F768" s="1227">
        <v>689</v>
      </c>
      <c r="G768" s="1122" t="s">
        <v>106</v>
      </c>
      <c r="H768" s="1122" t="s">
        <v>106</v>
      </c>
      <c r="I768" s="947">
        <v>92.4</v>
      </c>
      <c r="J768" s="703">
        <f>(M768/I768)*100</f>
        <v>1.9913419913419914</v>
      </c>
      <c r="K768" s="950">
        <v>0.46</v>
      </c>
      <c r="L768" s="960">
        <v>4</v>
      </c>
      <c r="M768" s="694">
        <f>K768*L768</f>
        <v>1.84</v>
      </c>
      <c r="N768" s="943" t="s">
        <v>228</v>
      </c>
      <c r="O768" s="795">
        <v>0.44</v>
      </c>
      <c r="P768" s="934">
        <v>43608</v>
      </c>
      <c r="Q768" s="934">
        <v>43623</v>
      </c>
      <c r="R768" s="694">
        <f>(K768-O768)/O768*100</f>
        <v>4.5454545454545494</v>
      </c>
      <c r="S768" s="759">
        <f>IF(INDEX(Historical!$D$7:$D$1439,MATCH(B768,Historical!$B$7:$B$1450,0))=0,"n/a",(INDEX(Historical!$C$7:$C$1439,MATCH(B768,Historical!$B$7:$B$1450,0))/INDEX(Historical!$D$7:$D$1439,MATCH(B768,Historical!$B$7:$B$1450,0))-1)*100)</f>
        <v>9.5541401273885107</v>
      </c>
      <c r="T768" s="759">
        <f>IF(INDEX(Historical!$F$7:$F$1432,MATCH(B768,Historical!$B$7:$B$1450,0))=0,"n/a",((INDEX(Historical!$C$7:$C$1439,MATCH(B768,Historical!$B$7:$B$1450,0))/INDEX(Historical!$F$7:$F$1432,MATCH(B768,Historical!$B$7:$B$1450,0)))^(1/3)-1)*100)</f>
        <v>10.3501240610526</v>
      </c>
      <c r="U768" s="759">
        <f>IF(INDEX(Historical!$H$7:$H$1432,MATCH(B768,Historical!$B$7:$B$1450,0))=0,"n/a",((INDEX(Historical!$C$7:$C$1439,MATCH(B768,Historical!$B$7:$B$1450,0))/INDEX(Historical!$H$7:$H$1432,MATCH(B768,Historical!$B$7:$B$1450,0)))^(1/5)-1)*100)</f>
        <v>12.370274760425982</v>
      </c>
      <c r="V768" s="759">
        <f>IF(INDEX(Historical!$O$7:$O$1432,MATCH(B768,Historical!$B$7:$B$1450,0))=0,"n/a",((INDEX(Historical!$C$7:$C$1439,MATCH(B768,Historical!$B$7:$B$1450,0))/INDEX(Historical!$O$7:$O$1432,MATCH(B768,Historical!$B$7:$B$1450,0)))^(1/10)-1)*100)</f>
        <v>11.483358943118983</v>
      </c>
      <c r="W768" s="760">
        <f>IF(OR(U768&lt;=0,U768="n/a",V768&lt;=0,V768="n/a"),"n/a",U768/V768)</f>
        <v>1.0772348771557345</v>
      </c>
      <c r="X768" s="761">
        <f>IF(OR(AJ768&lt;=0,AJ768="n/a",U768&lt;=0,U768="n/a"),"n/a",U768/AJ768)</f>
        <v>0.46157741643380529</v>
      </c>
      <c r="Y768" s="949" t="s">
        <v>1715</v>
      </c>
      <c r="Z768" s="703">
        <f>IF(OR(AC768&lt;0.01,AC768="n/a"),"n/a",M768/AC768*100)</f>
        <v>19.574468085106382</v>
      </c>
      <c r="AA768" s="959">
        <f>IF(OR(AC768&lt;0.01,AC768="n/a"),"n/a",I768/AC768)</f>
        <v>9.8297872340425538</v>
      </c>
      <c r="AB768" s="960">
        <v>9</v>
      </c>
      <c r="AC768" s="938">
        <v>9.4</v>
      </c>
      <c r="AD768" s="938">
        <v>0.95</v>
      </c>
      <c r="AE768" s="938">
        <v>2.4</v>
      </c>
      <c r="AF768" s="938">
        <v>3.16</v>
      </c>
      <c r="AG768" s="938">
        <v>28.4</v>
      </c>
      <c r="AH768" s="938">
        <v>107.5</v>
      </c>
      <c r="AI768" s="938">
        <v>4.82</v>
      </c>
      <c r="AJ768" s="938">
        <v>26.8</v>
      </c>
      <c r="AK768" s="938">
        <v>10.4</v>
      </c>
      <c r="AL768" s="951">
        <v>31550</v>
      </c>
      <c r="AM768" s="945">
        <v>0.1</v>
      </c>
      <c r="AN768" s="938">
        <v>0.4</v>
      </c>
      <c r="AO768" s="802">
        <f>IF(U768="n/a","n/a",IF(AA768&lt;0,"n/a",IF(AA768="n/a","n/a",J768+U768-AA768)))</f>
        <v>4.53182951772542</v>
      </c>
      <c r="AP768" s="803">
        <f>IF(U768="n/a","n/a",J768+U768)</f>
        <v>14.361616751767974</v>
      </c>
      <c r="AQ768" s="961">
        <f>IF(OR(AC768&lt;0.01,AF768="n/a"),"n/a",(I768/SQRT(22.5*AC768*(I768/AF768))-1)*100)</f>
        <v>17.496340670345933</v>
      </c>
      <c r="AR768" s="703">
        <f>INDEX(Historical!$C$7:$C$1439,MATCH(B768,Historical!$B$7:$B$1450,0))*IF(AH768="n/a",1.03,IF(AH768&lt;0,1.01,IF(AH768&gt;10,1.1,(1+AH768/100))))</f>
        <v>1.8920000000000001</v>
      </c>
      <c r="AS768" s="959">
        <f>IF($AI768="n/a",1.03*AR768,IF($AI768&lt;0,1.01*AR768,IF($AI768&gt;10,1.1*AR768,(1+$AI768/100)*AR768)))</f>
        <v>1.9831944000000001</v>
      </c>
      <c r="AT768" s="959">
        <f>IF($AK768="n/a",1.03*AS768,IF($AK768&lt;0,1.01*AS768,IF($AK768&gt;10,1.1*AS768,(1+$AK768/100)*AS768)))</f>
        <v>2.1815138400000005</v>
      </c>
      <c r="AU768" s="959">
        <f>IF($AK768="n/a",1.03*AT768,IF($AK768&lt;0,1.01*AT768,IF($AK768&gt;10,1.1*AT768,(1+$AK768/100)*AT768)))</f>
        <v>2.3996652240000009</v>
      </c>
      <c r="AV768" s="959">
        <f>IF($AK768="n/a",1.03*AU768,IF($AK768&lt;0,1.01*AU768,IF($AK768&gt;10,1.1*AU768,(1+$AK768/100)*AU768)))</f>
        <v>2.6396317464000014</v>
      </c>
      <c r="AW768" s="703">
        <f>SUM(AR768:AV768)</f>
        <v>11.096005210400003</v>
      </c>
      <c r="AX768" s="810">
        <f>AW768/I768*100</f>
        <v>12.00866364761905</v>
      </c>
      <c r="AY768" s="1017">
        <v>1.19</v>
      </c>
      <c r="AZ768" s="945">
        <v>32.300000000000004</v>
      </c>
      <c r="BA768" s="945">
        <v>-5.7</v>
      </c>
      <c r="BB768" s="945">
        <v>1</v>
      </c>
      <c r="BC768" s="945">
        <v>10.48</v>
      </c>
      <c r="BE768" s="666">
        <v>2013</v>
      </c>
      <c r="BF768" s="971">
        <f>IF(BE768&gt;2008,0,IF(BE768&gt;2001,1,IF(BE768&gt;1990,2,IF(BE768&gt;1980,3,IF(BE768&gt;1973,4,IF(BE768&gt;1970,5,IF(BE768&gt;1960,6,IF(BE768&gt;1958,7,IF(BE768&gt;1953,8,9)))))))))</f>
        <v>0</v>
      </c>
      <c r="BG768" s="955">
        <v>14.799999999999999</v>
      </c>
      <c r="BH768" s="937"/>
    </row>
    <row r="769" spans="1:60" s="838" customFormat="1" ht="11.25" customHeight="1" x14ac:dyDescent="0.2">
      <c r="A769" s="841" t="s">
        <v>1716</v>
      </c>
      <c r="B769" s="846" t="s">
        <v>1717</v>
      </c>
      <c r="C769" s="1013" t="s">
        <v>112</v>
      </c>
      <c r="D769" s="1013" t="s">
        <v>213</v>
      </c>
      <c r="E769" s="818">
        <v>7</v>
      </c>
      <c r="F769" s="1227">
        <v>662</v>
      </c>
      <c r="G769" s="1236" t="s">
        <v>106</v>
      </c>
      <c r="H769" s="1236" t="s">
        <v>106</v>
      </c>
      <c r="I769" s="819">
        <v>30.45</v>
      </c>
      <c r="J769" s="820">
        <f>(M769/I769)*100</f>
        <v>1.444991789819376</v>
      </c>
      <c r="K769" s="821">
        <v>0.11</v>
      </c>
      <c r="L769" s="822">
        <v>4</v>
      </c>
      <c r="M769" s="823">
        <f>K769*L769</f>
        <v>0.44</v>
      </c>
      <c r="N769" s="824" t="s">
        <v>344</v>
      </c>
      <c r="O769" s="825">
        <v>0.1</v>
      </c>
      <c r="P769" s="826">
        <v>43531</v>
      </c>
      <c r="Q769" s="826">
        <v>43543</v>
      </c>
      <c r="R769" s="823">
        <f>(K769-O769)/O769*100</f>
        <v>9.9999999999999947</v>
      </c>
      <c r="S769" s="759">
        <f>IF(INDEX(Historical!$D$7:$D$1439,MATCH(B769,Historical!$B$7:$B$1450,0))=0,"n/a",(INDEX(Historical!$C$7:$C$1439,MATCH(B769,Historical!$B$7:$B$1450,0))/INDEX(Historical!$D$7:$D$1439,MATCH(B769,Historical!$B$7:$B$1450,0))-1)*100)</f>
        <v>25</v>
      </c>
      <c r="T769" s="759">
        <f>IF(INDEX(Historical!$F$7:$F$1432,MATCH(B769,Historical!$B$7:$B$1450,0))=0,"n/a",((INDEX(Historical!$C$7:$C$1439,MATCH(B769,Historical!$B$7:$B$1450,0))/INDEX(Historical!$F$7:$F$1432,MATCH(B769,Historical!$B$7:$B$1450,0)))^(1/3)-1)*100)</f>
        <v>18.563110149668759</v>
      </c>
      <c r="U769" s="759">
        <f>IF(INDEX(Historical!$H$7:$H$1432,MATCH(B769,Historical!$B$7:$B$1450,0))=0,"n/a",((INDEX(Historical!$C$7:$C$1439,MATCH(B769,Historical!$B$7:$B$1450,0))/INDEX(Historical!$H$7:$H$1432,MATCH(B769,Historical!$B$7:$B$1450,0)))^(1/5)-1)*100)</f>
        <v>51.571656651039802</v>
      </c>
      <c r="V769" s="759" t="str">
        <f>IF(INDEX(Historical!$O$7:$O$1432,MATCH(B769,Historical!$B$7:$B$1450,0))=0,"n/a",((INDEX(Historical!$C$7:$C$1439,MATCH(B769,Historical!$B$7:$B$1450,0))/INDEX(Historical!$O$7:$O$1432,MATCH(B769,Historical!$B$7:$B$1450,0)))^(1/10)-1)*100)</f>
        <v>n/a</v>
      </c>
      <c r="W769" s="827" t="str">
        <f>IF(OR(U769&lt;=0,U769="n/a",V769&lt;=0,V769="n/a"),"n/a",U769/V769)</f>
        <v>n/a</v>
      </c>
      <c r="X769" s="828" t="str">
        <f>IF(OR(AJ769&lt;=0,AJ769="n/a",U769&lt;=0,U769="n/a"),"n/a",U769/AJ769)</f>
        <v>n/a</v>
      </c>
      <c r="Y769" s="1148"/>
      <c r="Z769" s="820">
        <f>IF(OR(AC769&lt;0.01,AC769="n/a"),"n/a",M769/AC769*100)</f>
        <v>25.730994152046783</v>
      </c>
      <c r="AA769" s="830">
        <f>IF(OR(AC769&lt;0.01,AC769="n/a"),"n/a",I769/AC769)</f>
        <v>17.807017543859651</v>
      </c>
      <c r="AB769" s="822">
        <v>12</v>
      </c>
      <c r="AC769" s="831">
        <v>1.71</v>
      </c>
      <c r="AD769" s="831">
        <v>1.1100000000000001</v>
      </c>
      <c r="AE769" s="831">
        <v>0.45</v>
      </c>
      <c r="AF769" s="831">
        <v>2.92</v>
      </c>
      <c r="AG769" s="831">
        <v>-0.4</v>
      </c>
      <c r="AH769" s="840">
        <v>30.599999999999998</v>
      </c>
      <c r="AI769" s="840">
        <v>-3.56</v>
      </c>
      <c r="AJ769" s="831">
        <v>-3.2</v>
      </c>
      <c r="AK769" s="831">
        <v>16.939999999999998</v>
      </c>
      <c r="AL769" s="832">
        <v>2250</v>
      </c>
      <c r="AM769" s="833">
        <v>4.1000000000000005</v>
      </c>
      <c r="AN769" s="831">
        <v>1.88</v>
      </c>
      <c r="AO769" s="834">
        <f>IF(U769="n/a","n/a",IF(AA769&lt;0,"n/a",IF(AA769="n/a","n/a",J769+U769-AA769)))</f>
        <v>35.209630896999528</v>
      </c>
      <c r="AP769" s="835">
        <f>IF(U769="n/a","n/a",J769+U769)</f>
        <v>53.016648440859178</v>
      </c>
      <c r="AQ769" s="836">
        <f>IF(OR(AC769&lt;0.01,AF769="n/a"),"n/a",(I769/SQRT(22.5*AC769*(I769/AF769))-1)*100)</f>
        <v>52.018260932429008</v>
      </c>
      <c r="AR769" s="703">
        <f>INDEX(Historical!$C$7:$C$1439,MATCH(B769,Historical!$B$7:$B$1450,0))*IF(AH769="n/a",1.03,IF(AH769&lt;0,1.01,IF(AH769&gt;10,1.1,(1+AH769/100))))</f>
        <v>0.44000000000000006</v>
      </c>
      <c r="AS769" s="830">
        <f>IF($AI769="n/a",1.03*AR769,IF($AI769&lt;0,1.01*AR769,IF($AI769&gt;10,1.1*AR769,(1+$AI769/100)*AR769)))</f>
        <v>0.44440000000000007</v>
      </c>
      <c r="AT769" s="830">
        <f>IF($AK769="n/a",1.03*AS769,IF($AK769&lt;0,1.01*AS769,IF($AK769&gt;10,1.1*AS769,(1+$AK769/100)*AS769)))</f>
        <v>0.48884000000000011</v>
      </c>
      <c r="AU769" s="830">
        <f>IF($AK769="n/a",1.03*AT769,IF($AK769&lt;0,1.01*AT769,IF($AK769&gt;10,1.1*AT769,(1+$AK769/100)*AT769)))</f>
        <v>0.5377240000000002</v>
      </c>
      <c r="AV769" s="830">
        <f>IF($AK769="n/a",1.03*AU769,IF($AK769&lt;0,1.01*AU769,IF($AK769&gt;10,1.1*AU769,(1+$AK769/100)*AU769)))</f>
        <v>0.59149640000000026</v>
      </c>
      <c r="AW769" s="820">
        <f>SUM(AR769:AV769)</f>
        <v>2.5024604000000004</v>
      </c>
      <c r="AX769" s="837">
        <f>AW769/I769*100</f>
        <v>8.2182607553366189</v>
      </c>
      <c r="AY769" s="1018">
        <v>1.73</v>
      </c>
      <c r="AZ769" s="833">
        <v>19.55</v>
      </c>
      <c r="BA769" s="833">
        <v>-31.31</v>
      </c>
      <c r="BB769" s="833">
        <v>2.91</v>
      </c>
      <c r="BC769" s="833">
        <v>-1.96</v>
      </c>
      <c r="BD769" s="985"/>
      <c r="BE769" s="666">
        <v>2013</v>
      </c>
      <c r="BF769" s="971">
        <f>IF(BE769&gt;2008,0,IF(BE769&gt;2001,1,IF(BE769&gt;1990,2,IF(BE769&gt;1980,3,IF(BE769&gt;1973,4,IF(BE769&gt;1970,5,IF(BE769&gt;1960,6,IF(BE769&gt;1958,7,IF(BE769&gt;1953,8,9)))))))))</f>
        <v>0</v>
      </c>
      <c r="BG769" s="892">
        <v>-0.1</v>
      </c>
    </row>
    <row r="770" spans="1:60" ht="11.25" customHeight="1" x14ac:dyDescent="0.2">
      <c r="A770" s="953" t="s">
        <v>4236</v>
      </c>
      <c r="B770" s="948" t="s">
        <v>3924</v>
      </c>
      <c r="C770" s="1013" t="s">
        <v>108</v>
      </c>
      <c r="D770" s="1013" t="s">
        <v>4357</v>
      </c>
      <c r="E770" s="792">
        <v>5</v>
      </c>
      <c r="F770" s="1227">
        <v>831</v>
      </c>
      <c r="G770" s="1146" t="s">
        <v>106</v>
      </c>
      <c r="H770" s="1146" t="s">
        <v>106</v>
      </c>
      <c r="I770" s="947">
        <v>17.96</v>
      </c>
      <c r="J770" s="703">
        <f>(M770/I770)*100</f>
        <v>5.5679287305122491</v>
      </c>
      <c r="K770" s="950">
        <v>0.25</v>
      </c>
      <c r="L770" s="960">
        <v>4</v>
      </c>
      <c r="M770" s="694">
        <f>K770*L770</f>
        <v>1</v>
      </c>
      <c r="N770" s="943" t="s">
        <v>203</v>
      </c>
      <c r="O770" s="795">
        <v>0.17</v>
      </c>
      <c r="P770" s="660">
        <v>43350</v>
      </c>
      <c r="Q770" s="660">
        <v>43367</v>
      </c>
      <c r="R770" s="694">
        <f>(K770-O770)/O770*100</f>
        <v>47.058823529411754</v>
      </c>
      <c r="S770" s="759">
        <f>IF(INDEX(Historical!$D$7:$D$1439,MATCH(B770,Historical!$B$7:$B$1450,0))=0,"n/a",(INDEX(Historical!$C$7:$C$1439,MATCH(B770,Historical!$B$7:$B$1450,0))/INDEX(Historical!$D$7:$D$1439,MATCH(B770,Historical!$B$7:$B$1450,0))-1)*100)</f>
        <v>42.372881355932201</v>
      </c>
      <c r="T770" s="759">
        <f>IF(INDEX(Historical!$F$7:$F$1432,MATCH(B770,Historical!$B$7:$B$1450,0))=0,"n/a",((INDEX(Historical!$C$7:$C$1439,MATCH(B770,Historical!$B$7:$B$1450,0))/INDEX(Historical!$F$7:$F$1432,MATCH(B770,Historical!$B$7:$B$1450,0)))^(1/3)-1)*100)</f>
        <v>35.186541120788092</v>
      </c>
      <c r="U770" s="759" t="str">
        <f>IF(INDEX(Historical!$H$7:$H$1432,MATCH(B770,Historical!$B$7:$B$1450,0))=0,"n/a",((INDEX(Historical!$C$7:$C$1439,MATCH(B770,Historical!$B$7:$B$1450,0))/INDEX(Historical!$H$7:$H$1432,MATCH(B770,Historical!$B$7:$B$1450,0)))^(1/5)-1)*100)</f>
        <v>n/a</v>
      </c>
      <c r="V770" s="759">
        <f>IF(INDEX(Historical!$O$7:$O$1432,MATCH(B770,Historical!$B$7:$B$1450,0))=0,"n/a",((INDEX(Historical!$C$7:$C$1439,MATCH(B770,Historical!$B$7:$B$1450,0))/INDEX(Historical!$O$7:$O$1432,MATCH(B770,Historical!$B$7:$B$1450,0)))^(1/10)-1)*100)</f>
        <v>15.431656766005775</v>
      </c>
      <c r="W770" s="760" t="str">
        <f>IF(OR(U770&lt;=0,U770="n/a",V770&lt;=0,V770="n/a"),"n/a",U770/V770)</f>
        <v>n/a</v>
      </c>
      <c r="X770" s="761" t="str">
        <f>IF(OR(AJ770&lt;=0,AJ770="n/a",U770&lt;=0,U770="n/a"),"n/a",U770/AJ770)</f>
        <v>n/a</v>
      </c>
      <c r="Y770" s="714"/>
      <c r="Z770" s="703">
        <f>IF(OR(AC770&lt;0.01,AC770="n/a"),"n/a",M770/AC770*100)</f>
        <v>333.33333333333337</v>
      </c>
      <c r="AA770" s="959">
        <f>IF(OR(AC770&lt;0.01,AC770="n/a"),"n/a",I770/AC770)</f>
        <v>59.866666666666674</v>
      </c>
      <c r="AB770" s="960">
        <v>12</v>
      </c>
      <c r="AC770" s="938">
        <v>0.3</v>
      </c>
      <c r="AD770" s="938" t="s">
        <v>137</v>
      </c>
      <c r="AE770" s="938">
        <v>10.79</v>
      </c>
      <c r="AF770" s="938">
        <v>2.91</v>
      </c>
      <c r="AG770" s="938">
        <v>4.7</v>
      </c>
      <c r="AH770" s="938">
        <v>4</v>
      </c>
      <c r="AI770" s="938">
        <v>4.53</v>
      </c>
      <c r="AJ770" s="938">
        <v>12.2</v>
      </c>
      <c r="AK770" s="938" t="s">
        <v>137</v>
      </c>
      <c r="AL770" s="951">
        <v>5010</v>
      </c>
      <c r="AM770" s="945">
        <v>0.2</v>
      </c>
      <c r="AN770" s="938">
        <v>0</v>
      </c>
      <c r="AO770" s="802" t="str">
        <f>IF(U770="n/a","n/a",IF(AA770&lt;0,"n/a",IF(AA770="n/a","n/a",J770+U770-AA770)))</f>
        <v>n/a</v>
      </c>
      <c r="AP770" s="803" t="str">
        <f>IF(U770="n/a","n/a",J770+U770)</f>
        <v>n/a</v>
      </c>
      <c r="AQ770" s="961">
        <f>IF(OR(AC770&lt;0.01,AF770="n/a"),"n/a",(I770/SQRT(22.5*AC770*(I770/AF770))-1)*100)</f>
        <v>178.25807365745123</v>
      </c>
      <c r="AR770" s="703">
        <f>INDEX(Historical!$C$7:$C$1439,MATCH(B770,Historical!$B$7:$B$1450,0))*IF(AH770="n/a",1.03,IF(AH770&lt;0,1.01,IF(AH770&gt;10,1.1,(1+AH770/100))))</f>
        <v>0.87360000000000004</v>
      </c>
      <c r="AS770" s="959">
        <f>IF($AI770="n/a",1.03*AR770,IF($AI770&lt;0,1.01*AR770,IF($AI770&gt;10,1.1*AR770,(1+$AI770/100)*AR770)))</f>
        <v>0.91317408</v>
      </c>
      <c r="AT770" s="959">
        <f>IF($AK770="n/a",1.03*AS770,IF($AK770&lt;0,1.01*AS770,IF($AK770&gt;10,1.1*AS770,(1+$AK770/100)*AS770)))</f>
        <v>0.94056930240000003</v>
      </c>
      <c r="AU770" s="959">
        <f>IF($AK770="n/a",1.03*AT770,IF($AK770&lt;0,1.01*AT770,IF($AK770&gt;10,1.1*AT770,(1+$AK770/100)*AT770)))</f>
        <v>0.96878638147200002</v>
      </c>
      <c r="AV770" s="959">
        <f>IF($AK770="n/a",1.03*AU770,IF($AK770&lt;0,1.01*AU770,IF($AK770&gt;10,1.1*AU770,(1+$AK770/100)*AU770)))</f>
        <v>0.99784997291616007</v>
      </c>
      <c r="AW770" s="703">
        <f>SUM(AR770:AV770)</f>
        <v>4.6939797367881599</v>
      </c>
      <c r="AX770" s="810">
        <f>AW770/I770*100</f>
        <v>26.135744636905123</v>
      </c>
      <c r="AY770" s="1017">
        <v>0.18</v>
      </c>
      <c r="AZ770" s="945">
        <v>26.57</v>
      </c>
      <c r="BA770" s="945">
        <v>-3.49</v>
      </c>
      <c r="BB770" s="945">
        <v>0.96</v>
      </c>
      <c r="BC770" s="945">
        <v>8.1</v>
      </c>
      <c r="BE770" s="666">
        <v>2014</v>
      </c>
      <c r="BF770" s="971">
        <f>IF(BE770&gt;2008,0,IF(BE770&gt;2001,1,IF(BE770&gt;1990,2,IF(BE770&gt;1980,3,IF(BE770&gt;1973,4,IF(BE770&gt;1970,5,IF(BE770&gt;1960,6,IF(BE770&gt;1958,7,IF(BE770&gt;1953,8,9)))))))))</f>
        <v>0</v>
      </c>
      <c r="BG770" s="955">
        <v>0.6</v>
      </c>
      <c r="BH770" s="937"/>
    </row>
    <row r="771" spans="1:60" ht="11.25" customHeight="1" x14ac:dyDescent="0.2">
      <c r="A771" s="157" t="s">
        <v>4476</v>
      </c>
      <c r="B771" s="948" t="s">
        <v>4477</v>
      </c>
      <c r="C771" s="1013" t="s">
        <v>179</v>
      </c>
      <c r="D771" s="1013" t="s">
        <v>4363</v>
      </c>
      <c r="E771" s="792">
        <v>5</v>
      </c>
      <c r="F771" s="1227">
        <v>883</v>
      </c>
      <c r="G771" s="1036" t="s">
        <v>106</v>
      </c>
      <c r="H771" s="1036" t="s">
        <v>106</v>
      </c>
      <c r="I771" s="947">
        <v>19.170000000000002</v>
      </c>
      <c r="J771" s="703">
        <f>(M771/I771)*100</f>
        <v>11.267605633802818</v>
      </c>
      <c r="K771" s="950">
        <v>0.54</v>
      </c>
      <c r="L771" s="960">
        <v>4</v>
      </c>
      <c r="M771" s="694">
        <f>K771*L771</f>
        <v>2.16</v>
      </c>
      <c r="N771" s="943" t="s">
        <v>107</v>
      </c>
      <c r="O771" s="795">
        <v>0.53</v>
      </c>
      <c r="P771" s="934">
        <v>43676</v>
      </c>
      <c r="Q771" s="934">
        <v>43691</v>
      </c>
      <c r="R771" s="694">
        <f>(K771-O771)/O771*100</f>
        <v>1.8867924528301903</v>
      </c>
      <c r="S771" s="759">
        <f>IF(INDEX(Historical!$D$7:$D$1439,MATCH(B771,Historical!$B$7:$B$1450,0))=0,"n/a",(INDEX(Historical!$C$7:$C$1439,MATCH(B771,Historical!$B$7:$B$1450,0))/INDEX(Historical!$D$7:$D$1439,MATCH(B771,Historical!$B$7:$B$1450,0))-1)*100)</f>
        <v>47.524752475247524</v>
      </c>
      <c r="T771" s="759">
        <f>IF(INDEX(Historical!$F$7:$F$1432,MATCH(B771,Historical!$B$7:$B$1450,0))=0,"n/a",((INDEX(Historical!$C$7:$C$1439,MATCH(B771,Historical!$B$7:$B$1450,0))/INDEX(Historical!$F$7:$F$1432,MATCH(B771,Historical!$B$7:$B$1450,0)))^(1/3)-1)*100)</f>
        <v>104.74447090177863</v>
      </c>
      <c r="U771" s="759" t="str">
        <f>IF(INDEX(Historical!$H$7:$H$1432,MATCH(B771,Historical!$B$7:$B$1450,0))=0,"n/a",((INDEX(Historical!$C$7:$C$1439,MATCH(B771,Historical!$B$7:$B$1450,0))/INDEX(Historical!$H$7:$H$1432,MATCH(B771,Historical!$B$7:$B$1450,0)))^(1/5)-1)*100)</f>
        <v>n/a</v>
      </c>
      <c r="V771" s="759" t="str">
        <f>IF(INDEX(Historical!$O$7:$O$1432,MATCH(B771,Historical!$B$7:$B$1450,0))=0,"n/a",((INDEX(Historical!$C$7:$C$1439,MATCH(B771,Historical!$B$7:$B$1450,0))/INDEX(Historical!$O$7:$O$1432,MATCH(B771,Historical!$B$7:$B$1450,0)))^(1/10)-1)*100)</f>
        <v>n/a</v>
      </c>
      <c r="W771" s="760" t="str">
        <f>IF(OR(U771&lt;=0,U771="n/a",V771&lt;=0,V771="n/a"),"n/a",U771/V771)</f>
        <v>n/a</v>
      </c>
      <c r="X771" s="761" t="str">
        <f>IF(OR(AJ771&lt;=0,AJ771="n/a",U771&lt;=0,U771="n/a"),"n/a",U771/AJ771)</f>
        <v>n/a</v>
      </c>
      <c r="Y771" s="949"/>
      <c r="Z771" s="703">
        <f>IF(OR(AC771&lt;0.01,AC771="n/a"),"n/a",M771/AC771*100)</f>
        <v>200</v>
      </c>
      <c r="AA771" s="959">
        <f>IF(OR(AC771&lt;0.01,AC771="n/a"),"n/a",I771/AC771)</f>
        <v>17.75</v>
      </c>
      <c r="AB771" s="960">
        <v>12</v>
      </c>
      <c r="AC771" s="938">
        <v>1.08</v>
      </c>
      <c r="AD771" s="938" t="s">
        <v>137</v>
      </c>
      <c r="AE771" s="938">
        <v>6.79</v>
      </c>
      <c r="AF771" s="938">
        <v>1.64</v>
      </c>
      <c r="AG771" s="938">
        <v>7.7</v>
      </c>
      <c r="AH771" s="938">
        <v>64.2</v>
      </c>
      <c r="AI771" s="938">
        <v>-3.9699999999999998</v>
      </c>
      <c r="AJ771" s="938">
        <v>165</v>
      </c>
      <c r="AK771" s="938">
        <v>-0.48</v>
      </c>
      <c r="AL771" s="951">
        <v>5510</v>
      </c>
      <c r="AM771" s="945">
        <v>1.3</v>
      </c>
      <c r="AN771" s="938">
        <v>1.76</v>
      </c>
      <c r="AO771" s="802" t="str">
        <f>IF(U771="n/a","n/a",IF(AA771&lt;0,"n/a",IF(AA771="n/a","n/a",J771+U771-AA771)))</f>
        <v>n/a</v>
      </c>
      <c r="AP771" s="803" t="str">
        <f>IF(U771="n/a","n/a",J771+U771)</f>
        <v>n/a</v>
      </c>
      <c r="AQ771" s="961">
        <f>IF(OR(AC771&lt;0.01,AF771="n/a"),"n/a",(I771/SQRT(22.5*AC771*(I771/AF771))-1)*100)</f>
        <v>13.744352729169718</v>
      </c>
      <c r="AR771" s="703">
        <f>INDEX(Historical!$C$7:$C$1439,MATCH(B771,Historical!$B$7:$B$1450,0))*IF(AH771="n/a",1.03,IF(AH771&lt;0,1.01,IF(AH771&gt;10,1.1,(1+AH771/100))))</f>
        <v>2.0487500000000001</v>
      </c>
      <c r="AS771" s="959">
        <f>IF($AI771="n/a",1.03*AR771,IF($AI771&lt;0,1.01*AR771,IF($AI771&gt;10,1.1*AR771,(1+$AI771/100)*AR771)))</f>
        <v>2.0692375000000003</v>
      </c>
      <c r="AT771" s="959">
        <f>IF($AK771="n/a",1.03*AS771,IF($AK771&lt;0,1.01*AS771,IF($AK771&gt;10,1.1*AS771,(1+$AK771/100)*AS771)))</f>
        <v>2.0899298750000002</v>
      </c>
      <c r="AU771" s="959">
        <f>IF($AK771="n/a",1.03*AT771,IF($AK771&lt;0,1.01*AT771,IF($AK771&gt;10,1.1*AT771,(1+$AK771/100)*AT771)))</f>
        <v>2.11082917375</v>
      </c>
      <c r="AV771" s="959">
        <f>IF($AK771="n/a",1.03*AU771,IF($AK771&lt;0,1.01*AU771,IF($AK771&gt;10,1.1*AU771,(1+$AK771/100)*AU771)))</f>
        <v>2.1319374654874998</v>
      </c>
      <c r="AW771" s="703">
        <f>SUM(AR771:AV771)</f>
        <v>10.450684014237499</v>
      </c>
      <c r="AX771" s="810">
        <f>AW771/I771*100</f>
        <v>54.515826886997907</v>
      </c>
      <c r="AY771" s="1017">
        <v>0.68</v>
      </c>
      <c r="AZ771" s="945">
        <v>0.84</v>
      </c>
      <c r="BA771" s="945">
        <v>-27.250000000000004</v>
      </c>
      <c r="BB771" s="945">
        <v>-13.700000000000001</v>
      </c>
      <c r="BC771" s="945">
        <v>-16.919999999999998</v>
      </c>
      <c r="BE771" s="666">
        <v>2015</v>
      </c>
      <c r="BF771" s="971">
        <f>IF(BE771&gt;2008,0,IF(BE771&gt;2001,1,IF(BE771&gt;1990,2,IF(BE771&gt;1980,3,IF(BE771&gt;1973,4,IF(BE771&gt;1970,5,IF(BE771&gt;1960,6,IF(BE771&gt;1958,7,IF(BE771&gt;1953,8,9)))))))))</f>
        <v>0</v>
      </c>
      <c r="BG771" s="955">
        <v>2.4</v>
      </c>
      <c r="BH771" s="937"/>
    </row>
    <row r="772" spans="1:60" ht="11.25" customHeight="1" x14ac:dyDescent="0.2">
      <c r="A772" s="936" t="s">
        <v>353</v>
      </c>
      <c r="B772" s="948" t="s">
        <v>354</v>
      </c>
      <c r="C772" s="1013" t="s">
        <v>247</v>
      </c>
      <c r="D772" s="1013" t="s">
        <v>4374</v>
      </c>
      <c r="E772" s="792">
        <v>52</v>
      </c>
      <c r="F772" s="1227">
        <v>22</v>
      </c>
      <c r="G772" s="1204" t="s">
        <v>115</v>
      </c>
      <c r="H772" s="1204" t="s">
        <v>115</v>
      </c>
      <c r="I772" s="938">
        <v>86.4</v>
      </c>
      <c r="J772" s="703">
        <f>(M772/I772)*100</f>
        <v>3.0555555555555554</v>
      </c>
      <c r="K772" s="950">
        <v>0.66</v>
      </c>
      <c r="L772" s="960">
        <v>4</v>
      </c>
      <c r="M772" s="694">
        <f>K772*L772</f>
        <v>2.64</v>
      </c>
      <c r="N772" s="943" t="s">
        <v>296</v>
      </c>
      <c r="O772" s="795">
        <v>0.64</v>
      </c>
      <c r="P772" s="934">
        <v>43697</v>
      </c>
      <c r="Q772" s="934">
        <v>43718</v>
      </c>
      <c r="R772" s="694">
        <f>(K772-O772)/O772*100</f>
        <v>3.1250000000000027</v>
      </c>
      <c r="S772" s="759">
        <f>IF(INDEX(Historical!$D$7:$D$1439,MATCH(B772,Historical!$B$7:$B$1450,0))=0,"n/a",(INDEX(Historical!$C$7:$C$1439,MATCH(B772,Historical!$B$7:$B$1450,0))/INDEX(Historical!$D$7:$D$1439,MATCH(B772,Historical!$B$7:$B$1450,0))-1)*100)</f>
        <v>3.2786885245901676</v>
      </c>
      <c r="T772" s="759">
        <f>IF(INDEX(Historical!$F$7:$F$1432,MATCH(B772,Historical!$B$7:$B$1450,0))=0,"n/a",((INDEX(Historical!$C$7:$C$1439,MATCH(B772,Historical!$B$7:$B$1450,0))/INDEX(Historical!$F$7:$F$1432,MATCH(B772,Historical!$B$7:$B$1450,0)))^(1/3)-1)*100)</f>
        <v>5.2726599609396407</v>
      </c>
      <c r="U772" s="759">
        <f>IF(INDEX(Historical!$H$7:$H$1432,MATCH(B772,Historical!$B$7:$B$1450,0))=0,"n/a",((INDEX(Historical!$C$7:$C$1439,MATCH(B772,Historical!$B$7:$B$1450,0))/INDEX(Historical!$H$7:$H$1432,MATCH(B772,Historical!$B$7:$B$1450,0)))^(1/5)-1)*100)</f>
        <v>9.7864370032394454</v>
      </c>
      <c r="V772" s="759">
        <f>IF(INDEX(Historical!$O$7:$O$1432,MATCH(B772,Historical!$B$7:$B$1450,0))=0,"n/a",((INDEX(Historical!$C$7:$C$1439,MATCH(B772,Historical!$B$7:$B$1450,0))/INDEX(Historical!$O$7:$O$1432,MATCH(B772,Historical!$B$7:$B$1450,0)))^(1/10)-1)*100)</f>
        <v>15.431656766005775</v>
      </c>
      <c r="W772" s="760">
        <f>IF(OR(U772&lt;=0,U772="n/a",V772&lt;=0,V772="n/a"),"n/a",U772/V772)</f>
        <v>0.63417928169565563</v>
      </c>
      <c r="X772" s="761">
        <f>IF(OR(AJ772&lt;=0,AJ772="n/a",U772&lt;=0,U772="n/a"),"n/a",U772/AJ772)</f>
        <v>1.8464975477810275</v>
      </c>
      <c r="Y772" s="948"/>
      <c r="Z772" s="703">
        <f>IF(OR(AC772&lt;0.01,AC772="n/a"),"n/a",M772/AC772*100)</f>
        <v>46.891651865008882</v>
      </c>
      <c r="AA772" s="959">
        <f>IF(OR(AC772&lt;0.01,AC772="n/a"),"n/a",I772/AC772)</f>
        <v>15.346358792184725</v>
      </c>
      <c r="AB772" s="960">
        <v>1</v>
      </c>
      <c r="AC772" s="938">
        <v>5.63</v>
      </c>
      <c r="AD772" s="938">
        <v>1.85</v>
      </c>
      <c r="AE772" s="938">
        <v>0.59</v>
      </c>
      <c r="AF772" s="938">
        <v>4.03</v>
      </c>
      <c r="AG772" s="938">
        <v>27</v>
      </c>
      <c r="AH772" s="938">
        <v>16.400000000000002</v>
      </c>
      <c r="AI772" s="938">
        <v>6.47</v>
      </c>
      <c r="AJ772" s="938">
        <v>5.3</v>
      </c>
      <c r="AK772" s="938">
        <v>8.35</v>
      </c>
      <c r="AL772" s="951">
        <v>44980</v>
      </c>
      <c r="AM772" s="945">
        <v>0.2</v>
      </c>
      <c r="AN772" s="938">
        <v>1.1200000000000001</v>
      </c>
      <c r="AO772" s="802">
        <f>IF(U772="n/a","n/a",IF(AA772&lt;0,"n/a",IF(AA772="n/a","n/a",J772+U772-AA772)))</f>
        <v>-2.5043662333897245</v>
      </c>
      <c r="AP772" s="803">
        <f>IF(U772="n/a","n/a",J772+U772)</f>
        <v>12.841992558795001</v>
      </c>
      <c r="AQ772" s="961">
        <f>IF(OR(AC772&lt;0.01,AF772="n/a"),"n/a",(I772/SQRT(22.5*AC772*(I772/AF772))-1)*100)</f>
        <v>65.792140186981584</v>
      </c>
      <c r="AR772" s="703">
        <f>INDEX(Historical!$C$7:$C$1439,MATCH(B772,Historical!$B$7:$B$1450,0))*IF(AH772="n/a",1.03,IF(AH772&lt;0,1.01,IF(AH772&gt;10,1.1,(1+AH772/100))))</f>
        <v>2.7720000000000002</v>
      </c>
      <c r="AS772" s="959">
        <f>IF($AI772="n/a",1.03*AR772,IF($AI772&lt;0,1.01*AR772,IF($AI772&gt;10,1.1*AR772,(1+$AI772/100)*AR772)))</f>
        <v>2.9513484000000001</v>
      </c>
      <c r="AT772" s="959">
        <f>IF($AK772="n/a",1.03*AS772,IF($AK772&lt;0,1.01*AS772,IF($AK772&gt;10,1.1*AS772,(1+$AK772/100)*AS772)))</f>
        <v>3.1977859914</v>
      </c>
      <c r="AU772" s="959">
        <f>IF($AK772="n/a",1.03*AT772,IF($AK772&lt;0,1.01*AT772,IF($AK772&gt;10,1.1*AT772,(1+$AK772/100)*AT772)))</f>
        <v>3.4648011216818997</v>
      </c>
      <c r="AV772" s="959">
        <f>IF($AK772="n/a",1.03*AU772,IF($AK772&lt;0,1.01*AU772,IF($AK772&gt;10,1.1*AU772,(1+$AK772/100)*AU772)))</f>
        <v>3.7541120153423382</v>
      </c>
      <c r="AW772" s="703">
        <f>SUM(AR772:AV772)</f>
        <v>16.14004752842424</v>
      </c>
      <c r="AX772" s="810">
        <f>AW772/I772*100</f>
        <v>18.680610565305834</v>
      </c>
      <c r="AY772" s="1017">
        <v>0.61</v>
      </c>
      <c r="AZ772" s="945">
        <v>43.64</v>
      </c>
      <c r="BA772" s="945">
        <v>-4.41</v>
      </c>
      <c r="BB772" s="945">
        <v>1.05</v>
      </c>
      <c r="BC772" s="945">
        <v>11.12</v>
      </c>
      <c r="BE772" s="666">
        <v>1968</v>
      </c>
      <c r="BF772" s="971">
        <f>IF(BE772&gt;2008,0,IF(BE772&gt;2001,1,IF(BE772&gt;1990,2,IF(BE772&gt;1980,3,IF(BE772&gt;1973,4,IF(BE772&gt;1970,5,IF(BE772&gt;1960,6,IF(BE772&gt;1958,7,IF(BE772&gt;1953,8,9)))))))))</f>
        <v>6</v>
      </c>
      <c r="BG772" s="955">
        <v>7.3</v>
      </c>
      <c r="BH772" s="937"/>
    </row>
    <row r="773" spans="1:60" ht="11.25" customHeight="1" x14ac:dyDescent="0.2">
      <c r="A773" s="944" t="s">
        <v>234</v>
      </c>
      <c r="B773" s="948" t="s">
        <v>235</v>
      </c>
      <c r="C773" s="1013" t="s">
        <v>108</v>
      </c>
      <c r="D773" s="1013" t="s">
        <v>4365</v>
      </c>
      <c r="E773" s="792">
        <v>31</v>
      </c>
      <c r="F773" s="1227">
        <v>91</v>
      </c>
      <c r="G773" s="1158" t="s">
        <v>106</v>
      </c>
      <c r="H773" s="1158" t="s">
        <v>106</v>
      </c>
      <c r="I773" s="938">
        <v>43.41</v>
      </c>
      <c r="J773" s="703">
        <f>(M773/I773)*100</f>
        <v>2.3957613453121405</v>
      </c>
      <c r="K773" s="957">
        <v>0.52</v>
      </c>
      <c r="L773" s="960">
        <v>2</v>
      </c>
      <c r="M773" s="694">
        <f>K773*L773</f>
        <v>1.04</v>
      </c>
      <c r="N773" s="943" t="s">
        <v>231</v>
      </c>
      <c r="O773" s="796">
        <v>0.51</v>
      </c>
      <c r="P773" s="934">
        <v>43630</v>
      </c>
      <c r="Q773" s="934">
        <v>43648</v>
      </c>
      <c r="R773" s="694">
        <f>(K773-O773)/O773*100</f>
        <v>1.9607843137254919</v>
      </c>
      <c r="S773" s="759">
        <f>IF(INDEX(Historical!$D$7:$D$1439,MATCH(B773,Historical!$B$7:$B$1450,0))=0,"n/a",(INDEX(Historical!$C$7:$C$1439,MATCH(B773,Historical!$B$7:$B$1450,0))/INDEX(Historical!$D$7:$D$1439,MATCH(B773,Historical!$B$7:$B$1450,0))-1)*100)</f>
        <v>2.0000000000000018</v>
      </c>
      <c r="T773" s="759">
        <f>IF(INDEX(Historical!$F$7:$F$1432,MATCH(B773,Historical!$B$7:$B$1450,0))=0,"n/a",((INDEX(Historical!$C$7:$C$1439,MATCH(B773,Historical!$B$7:$B$1450,0))/INDEX(Historical!$F$7:$F$1432,MATCH(B773,Historical!$B$7:$B$1450,0)))^(1/3)-1)*100)</f>
        <v>1.3424420678672888</v>
      </c>
      <c r="U773" s="759">
        <f>IF(INDEX(Historical!$H$7:$H$1432,MATCH(B773,Historical!$B$7:$B$1450,0))=0,"n/a",((INDEX(Historical!$C$7:$C$1439,MATCH(B773,Historical!$B$7:$B$1450,0))/INDEX(Historical!$H$7:$H$1432,MATCH(B773,Historical!$B$7:$B$1450,0)))^(1/5)-1)*100)</f>
        <v>1.2198729249942586</v>
      </c>
      <c r="V773" s="759">
        <f>IF(INDEX(Historical!$O$7:$O$1432,MATCH(B773,Historical!$B$7:$B$1450,0))=0,"n/a",((INDEX(Historical!$C$7:$C$1439,MATCH(B773,Historical!$B$7:$B$1450,0))/INDEX(Historical!$O$7:$O$1432,MATCH(B773,Historical!$B$7:$B$1450,0)))^(1/10)-1)*100)</f>
        <v>1.487312012861608</v>
      </c>
      <c r="W773" s="760">
        <f>IF(OR(U773&lt;=0,U773="n/a",V773&lt;=0,V773="n/a"),"n/a",U773/V773)</f>
        <v>0.82018629207949911</v>
      </c>
      <c r="X773" s="761">
        <f>IF(OR(AJ773&lt;=0,AJ773="n/a",U773&lt;=0,U773="n/a"),"n/a",U773/AJ773)</f>
        <v>0.12321948737315742</v>
      </c>
      <c r="Y773" s="949"/>
      <c r="Z773" s="703">
        <f>IF(OR(AC773&lt;0.01,AC773="n/a"),"n/a",M773/AC773*100)</f>
        <v>28.571428571428569</v>
      </c>
      <c r="AA773" s="959">
        <f>IF(OR(AC773&lt;0.01,AC773="n/a"),"n/a",I773/AC773)</f>
        <v>11.925824175824175</v>
      </c>
      <c r="AB773" s="960">
        <v>12</v>
      </c>
      <c r="AC773" s="938">
        <v>3.64</v>
      </c>
      <c r="AD773" s="938" t="s">
        <v>137</v>
      </c>
      <c r="AE773" s="938">
        <v>4.09</v>
      </c>
      <c r="AF773" s="938">
        <v>1.1499999999999999</v>
      </c>
      <c r="AG773" s="938">
        <v>10.6</v>
      </c>
      <c r="AH773" s="938">
        <v>31.2</v>
      </c>
      <c r="AI773" s="938">
        <v>9.2200000000000006</v>
      </c>
      <c r="AJ773" s="938">
        <v>9.9</v>
      </c>
      <c r="AK773" s="938" t="s">
        <v>137</v>
      </c>
      <c r="AL773" s="955">
        <v>531.45000000000005</v>
      </c>
      <c r="AM773" s="945">
        <v>1.7000000000000002</v>
      </c>
      <c r="AN773" s="938">
        <v>0</v>
      </c>
      <c r="AO773" s="802">
        <f>IF(U773="n/a","n/a",IF(AA773&lt;0,"n/a",IF(AA773="n/a","n/a",J773+U773-AA773)))</f>
        <v>-8.3101899055177757</v>
      </c>
      <c r="AP773" s="803">
        <f>IF(U773="n/a","n/a",J773+U773)</f>
        <v>3.6156342703063991</v>
      </c>
      <c r="AQ773" s="961">
        <f>IF(OR(AC773&lt;0.01,AF773="n/a"),"n/a",(I773/SQRT(22.5*AC773*(I773/AF773))-1)*100)</f>
        <v>-21.926821216110049</v>
      </c>
      <c r="AR773" s="703">
        <f>INDEX(Historical!$C$7:$C$1439,MATCH(B773,Historical!$B$7:$B$1450,0))*IF(AH773="n/a",1.03,IF(AH773&lt;0,1.01,IF(AH773&gt;10,1.1,(1+AH773/100))))</f>
        <v>1.1220000000000001</v>
      </c>
      <c r="AS773" s="959">
        <f>IF($AI773="n/a",1.03*AR773,IF($AI773&lt;0,1.01*AR773,IF($AI773&gt;10,1.1*AR773,(1+$AI773/100)*AR773)))</f>
        <v>1.2254484000000001</v>
      </c>
      <c r="AT773" s="959">
        <f>IF($AK773="n/a",1.03*AS773,IF($AK773&lt;0,1.01*AS773,IF($AK773&gt;10,1.1*AS773,(1+$AK773/100)*AS773)))</f>
        <v>1.2622118520000001</v>
      </c>
      <c r="AU773" s="959">
        <f>IF($AK773="n/a",1.03*AT773,IF($AK773&lt;0,1.01*AT773,IF($AK773&gt;10,1.1*AT773,(1+$AK773/100)*AT773)))</f>
        <v>1.3000782075600001</v>
      </c>
      <c r="AV773" s="959">
        <f>IF($AK773="n/a",1.03*AU773,IF($AK773&lt;0,1.01*AU773,IF($AK773&gt;10,1.1*AU773,(1+$AK773/100)*AU773)))</f>
        <v>1.3390805537868002</v>
      </c>
      <c r="AW773" s="703">
        <f>SUM(AR773:AV773)</f>
        <v>6.2488190133468011</v>
      </c>
      <c r="AX773" s="810">
        <f>AW773/I773*100</f>
        <v>14.394883698103666</v>
      </c>
      <c r="AY773" s="1017">
        <v>0.92</v>
      </c>
      <c r="AZ773" s="945">
        <v>16.04</v>
      </c>
      <c r="BA773" s="945">
        <v>-18.170000000000002</v>
      </c>
      <c r="BB773" s="945">
        <v>9.33</v>
      </c>
      <c r="BC773" s="945">
        <v>2.5100000000000002</v>
      </c>
      <c r="BE773" s="666">
        <v>1989</v>
      </c>
      <c r="BF773" s="971">
        <f>IF(BE773&gt;2008,0,IF(BE773&gt;2001,1,IF(BE773&gt;1990,2,IF(BE773&gt;1980,3,IF(BE773&gt;1973,4,IF(BE773&gt;1970,5,IF(BE773&gt;1960,6,IF(BE773&gt;1958,7,IF(BE773&gt;1953,8,9)))))))))</f>
        <v>3</v>
      </c>
      <c r="BG773" s="955">
        <v>1.6</v>
      </c>
      <c r="BH773" s="937"/>
    </row>
    <row r="774" spans="1:60" ht="11.25" customHeight="1" x14ac:dyDescent="0.2">
      <c r="A774" s="944" t="s">
        <v>606</v>
      </c>
      <c r="B774" s="948" t="s">
        <v>607</v>
      </c>
      <c r="C774" s="1013" t="s">
        <v>108</v>
      </c>
      <c r="D774" s="1013" t="s">
        <v>118</v>
      </c>
      <c r="E774" s="792">
        <v>14</v>
      </c>
      <c r="F774" s="1227">
        <v>274</v>
      </c>
      <c r="G774" s="1237" t="s">
        <v>106</v>
      </c>
      <c r="H774" s="1237" t="s">
        <v>106</v>
      </c>
      <c r="I774" s="947">
        <v>129.71</v>
      </c>
      <c r="J774" s="703">
        <f>(M774/I774)*100</f>
        <v>1.8502813969624543</v>
      </c>
      <c r="K774" s="950">
        <v>0.6</v>
      </c>
      <c r="L774" s="960">
        <v>4</v>
      </c>
      <c r="M774" s="694">
        <f>K774*L774</f>
        <v>2.4</v>
      </c>
      <c r="N774" s="943" t="s">
        <v>152</v>
      </c>
      <c r="O774" s="795">
        <v>0.54</v>
      </c>
      <c r="P774" s="934">
        <v>43448</v>
      </c>
      <c r="Q774" s="934">
        <v>43462</v>
      </c>
      <c r="R774" s="694">
        <f>(K774-O774)/O774*100</f>
        <v>11.1111111111111</v>
      </c>
      <c r="S774" s="759">
        <f>IF(INDEX(Historical!$D$7:$D$1439,MATCH(B774,Historical!$B$7:$B$1450,0))=0,"n/a",(INDEX(Historical!$C$7:$C$1439,MATCH(B774,Historical!$B$7:$B$1450,0))/INDEX(Historical!$D$7:$D$1439,MATCH(B774,Historical!$B$7:$B$1450,0))-1)*100)</f>
        <v>8.8235294117647189</v>
      </c>
      <c r="T774" s="759">
        <f>IF(INDEX(Historical!$F$7:$F$1432,MATCH(B774,Historical!$B$7:$B$1450,0))=0,"n/a",((INDEX(Historical!$C$7:$C$1439,MATCH(B774,Historical!$B$7:$B$1450,0))/INDEX(Historical!$F$7:$F$1432,MATCH(B774,Historical!$B$7:$B$1450,0)))^(1/3)-1)*100)</f>
        <v>9.5188201829122363</v>
      </c>
      <c r="U774" s="759">
        <f>IF(INDEX(Historical!$H$7:$H$1432,MATCH(B774,Historical!$B$7:$B$1450,0))=0,"n/a",((INDEX(Historical!$C$7:$C$1439,MATCH(B774,Historical!$B$7:$B$1450,0))/INDEX(Historical!$H$7:$H$1432,MATCH(B774,Historical!$B$7:$B$1450,0)))^(1/5)-1)*100)</f>
        <v>10.296774759988491</v>
      </c>
      <c r="V774" s="759">
        <f>IF(INDEX(Historical!$O$7:$O$1432,MATCH(B774,Historical!$B$7:$B$1450,0))=0,"n/a",((INDEX(Historical!$C$7:$C$1439,MATCH(B774,Historical!$B$7:$B$1450,0))/INDEX(Historical!$O$7:$O$1432,MATCH(B774,Historical!$B$7:$B$1450,0)))^(1/10)-1)*100)</f>
        <v>17.304330741852002</v>
      </c>
      <c r="W774" s="760">
        <f>IF(OR(U774&lt;=0,U774="n/a",V774&lt;=0,V774="n/a"),"n/a",U774/V774)</f>
        <v>0.59504033490788877</v>
      </c>
      <c r="X774" s="761">
        <f>IF(OR(AJ774&lt;=0,AJ774="n/a",U774&lt;=0,U774="n/a"),"n/a",U774/AJ774)</f>
        <v>34.32258253329497</v>
      </c>
      <c r="Y774" s="949"/>
      <c r="Z774" s="703">
        <f>IF(OR(AC774&lt;0.01,AC774="n/a"),"n/a",M774/AC774*100)</f>
        <v>32.653061224489797</v>
      </c>
      <c r="AA774" s="959">
        <f>IF(OR(AC774&lt;0.01,AC774="n/a"),"n/a",I774/AC774)</f>
        <v>17.647619047619049</v>
      </c>
      <c r="AB774" s="960">
        <v>12</v>
      </c>
      <c r="AC774" s="938">
        <v>7.35</v>
      </c>
      <c r="AD774" s="938" t="s">
        <v>137</v>
      </c>
      <c r="AE774" s="938">
        <v>1.1399999999999999</v>
      </c>
      <c r="AF774" s="938">
        <v>1.8</v>
      </c>
      <c r="AG774" s="938" t="s">
        <v>137</v>
      </c>
      <c r="AH774" s="938">
        <v>5.8999999999999995</v>
      </c>
      <c r="AI774" s="938">
        <v>11.43</v>
      </c>
      <c r="AJ774" s="940">
        <v>0.3</v>
      </c>
      <c r="AK774" s="940">
        <v>-1.0999999999999999</v>
      </c>
      <c r="AL774" s="951">
        <v>5270</v>
      </c>
      <c r="AM774" s="945">
        <v>0.70000000000000007</v>
      </c>
      <c r="AN774" s="938">
        <v>0.22</v>
      </c>
      <c r="AO774" s="802">
        <f>IF(U774="n/a","n/a",IF(AA774&lt;0,"n/a",IF(AA774="n/a","n/a",J774+U774-AA774)))</f>
        <v>-5.5005628906681032</v>
      </c>
      <c r="AP774" s="803">
        <f>IF(U774="n/a","n/a",J774+U774)</f>
        <v>12.147056156950946</v>
      </c>
      <c r="AQ774" s="961">
        <f>IF(OR(AC774&lt;0.01,AF774="n/a"),"n/a",(I774/SQRT(22.5*AC774*(I774/AF774))-1)*100)</f>
        <v>18.819591137552894</v>
      </c>
      <c r="AR774" s="703">
        <f>INDEX(Historical!$C$7:$C$1439,MATCH(B774,Historical!$B$7:$B$1450,0))*IF(AH774="n/a",1.03,IF(AH774&lt;0,1.01,IF(AH774&gt;10,1.1,(1+AH774/100))))</f>
        <v>2.3509800000000003</v>
      </c>
      <c r="AS774" s="959">
        <f>IF($AI774="n/a",1.03*AR774,IF($AI774&lt;0,1.01*AR774,IF($AI774&gt;10,1.1*AR774,(1+$AI774/100)*AR774)))</f>
        <v>2.5860780000000005</v>
      </c>
      <c r="AT774" s="959">
        <f>IF($AK774="n/a",1.03*AS774,IF($AK774&lt;0,1.01*AS774,IF($AK774&gt;10,1.1*AS774,(1+$AK774/100)*AS774)))</f>
        <v>2.6119387800000005</v>
      </c>
      <c r="AU774" s="959">
        <f>IF($AK774="n/a",1.03*AT774,IF($AK774&lt;0,1.01*AT774,IF($AK774&gt;10,1.1*AT774,(1+$AK774/100)*AT774)))</f>
        <v>2.6380581678000006</v>
      </c>
      <c r="AV774" s="959">
        <f>IF($AK774="n/a",1.03*AU774,IF($AK774&lt;0,1.01*AU774,IF($AK774&gt;10,1.1*AU774,(1+$AK774/100)*AU774)))</f>
        <v>2.6644387494780006</v>
      </c>
      <c r="AW774" s="703">
        <f>SUM(AR774:AV774)</f>
        <v>12.851493697278002</v>
      </c>
      <c r="AX774" s="810">
        <f>AW774/I774*100</f>
        <v>9.9078665463557183</v>
      </c>
      <c r="AY774" s="1017">
        <v>0.63</v>
      </c>
      <c r="AZ774" s="945">
        <v>29.360000000000003</v>
      </c>
      <c r="BA774" s="945">
        <v>-1.35</v>
      </c>
      <c r="BB774" s="945">
        <v>2.33</v>
      </c>
      <c r="BC774" s="945">
        <v>11.64</v>
      </c>
      <c r="BE774" s="666">
        <v>2006</v>
      </c>
      <c r="BF774" s="971">
        <f>IF(BE774&gt;2008,0,IF(BE774&gt;2001,1,IF(BE774&gt;1990,2,IF(BE774&gt;1980,3,IF(BE774&gt;1973,4,IF(BE774&gt;1970,5,IF(BE774&gt;1960,6,IF(BE774&gt;1958,7,IF(BE774&gt;1953,8,9)))))))))</f>
        <v>1</v>
      </c>
      <c r="BG774" s="955" t="s">
        <v>137</v>
      </c>
      <c r="BH774" s="937"/>
    </row>
    <row r="775" spans="1:60" ht="11.25" customHeight="1" x14ac:dyDescent="0.2">
      <c r="A775" s="936" t="s">
        <v>1724</v>
      </c>
      <c r="B775" s="948" t="s">
        <v>1725</v>
      </c>
      <c r="C775" s="1013" t="s">
        <v>247</v>
      </c>
      <c r="D775" s="1013" t="s">
        <v>4393</v>
      </c>
      <c r="E775" s="792">
        <v>9</v>
      </c>
      <c r="F775" s="1227">
        <v>389</v>
      </c>
      <c r="G775" s="1227" t="s">
        <v>106</v>
      </c>
      <c r="H775" s="1227" t="s">
        <v>106</v>
      </c>
      <c r="I775" s="947">
        <v>59.6</v>
      </c>
      <c r="J775" s="703">
        <f>(M775/I775)*100</f>
        <v>2.6174496644295302</v>
      </c>
      <c r="K775" s="950">
        <v>0.39</v>
      </c>
      <c r="L775" s="960">
        <v>4</v>
      </c>
      <c r="M775" s="694">
        <f>K775*L775</f>
        <v>1.56</v>
      </c>
      <c r="N775" s="943" t="s">
        <v>567</v>
      </c>
      <c r="O775" s="795">
        <v>0.37</v>
      </c>
      <c r="P775" s="934">
        <v>43397</v>
      </c>
      <c r="Q775" s="934">
        <v>43413</v>
      </c>
      <c r="R775" s="694">
        <f>(K775-O775)/O775*100</f>
        <v>5.4054054054054106</v>
      </c>
      <c r="S775" s="759">
        <f>IF(INDEX(Historical!$D$7:$D$1439,MATCH(B775,Historical!$B$7:$B$1450,0))=0,"n/a",(INDEX(Historical!$C$7:$C$1439,MATCH(B775,Historical!$B$7:$B$1450,0))/INDEX(Historical!$D$7:$D$1439,MATCH(B775,Historical!$B$7:$B$1450,0))-1)*100)</f>
        <v>10.294117647058831</v>
      </c>
      <c r="T775" s="759">
        <f>IF(INDEX(Historical!$F$7:$F$1432,MATCH(B775,Historical!$B$7:$B$1450,0))=0,"n/a",((INDEX(Historical!$C$7:$C$1439,MATCH(B775,Historical!$B$7:$B$1450,0))/INDEX(Historical!$F$7:$F$1432,MATCH(B775,Historical!$B$7:$B$1450,0)))^(1/3)-1)*100)</f>
        <v>10.557809853526301</v>
      </c>
      <c r="U775" s="759">
        <f>IF(INDEX(Historical!$H$7:$H$1432,MATCH(B775,Historical!$B$7:$B$1450,0))=0,"n/a",((INDEX(Historical!$C$7:$C$1439,MATCH(B775,Historical!$B$7:$B$1450,0))/INDEX(Historical!$H$7:$H$1432,MATCH(B775,Historical!$B$7:$B$1450,0)))^(1/5)-1)*100)</f>
        <v>14.266810914837013</v>
      </c>
      <c r="V775" s="759">
        <f>IF(INDEX(Historical!$O$7:$O$1432,MATCH(B775,Historical!$B$7:$B$1450,0))=0,"n/a",((INDEX(Historical!$C$7:$C$1439,MATCH(B775,Historical!$B$7:$B$1450,0))/INDEX(Historical!$O$7:$O$1432,MATCH(B775,Historical!$B$7:$B$1450,0)))^(1/10)-1)*100)</f>
        <v>18.275099689661545</v>
      </c>
      <c r="W775" s="760">
        <f>IF(OR(U775&lt;=0,U775="n/a",V775&lt;=0,V775="n/a"),"n/a",U775/V775)</f>
        <v>0.78066938933897734</v>
      </c>
      <c r="X775" s="761">
        <f>IF(OR(AJ775&lt;=0,AJ775="n/a",U775&lt;=0,U775="n/a"),"n/a",U775/AJ775)</f>
        <v>0.57527463366278275</v>
      </c>
      <c r="Y775" s="714"/>
      <c r="Z775" s="703">
        <f>IF(OR(AC775&lt;0.01,AC775="n/a"),"n/a",M775/AC775*100)</f>
        <v>62.151394422310766</v>
      </c>
      <c r="AA775" s="959">
        <f>IF(OR(AC775&lt;0.01,AC775="n/a"),"n/a",I775/AC775)</f>
        <v>23.745019920318729</v>
      </c>
      <c r="AB775" s="960">
        <v>7</v>
      </c>
      <c r="AC775" s="938">
        <v>2.5099999999999998</v>
      </c>
      <c r="AD775" s="938" t="s">
        <v>137</v>
      </c>
      <c r="AE775" s="938">
        <v>0.44</v>
      </c>
      <c r="AF775" s="938">
        <v>1.62</v>
      </c>
      <c r="AG775" s="938">
        <v>6.6000000000000005</v>
      </c>
      <c r="AH775" s="938">
        <v>21.7</v>
      </c>
      <c r="AI775" s="938">
        <v>24.75</v>
      </c>
      <c r="AJ775" s="938">
        <v>24.8</v>
      </c>
      <c r="AK775" s="938">
        <v>-1.0999999999999999</v>
      </c>
      <c r="AL775" s="951">
        <v>3240</v>
      </c>
      <c r="AM775" s="945">
        <v>1.6</v>
      </c>
      <c r="AN775" s="938">
        <v>1.1100000000000001</v>
      </c>
      <c r="AO775" s="802">
        <f>IF(U775="n/a","n/a",IF(AA775&lt;0,"n/a",IF(AA775="n/a","n/a",J775+U775-AA775)))</f>
        <v>-6.8607593410521872</v>
      </c>
      <c r="AP775" s="803">
        <f>IF(U775="n/a","n/a",J775+U775)</f>
        <v>16.884260579266542</v>
      </c>
      <c r="AQ775" s="961">
        <f>IF(OR(AC775&lt;0.01,AF775="n/a"),"n/a",(I775/SQRT(22.5*AC775*(I775/AF775))-1)*100)</f>
        <v>30.753257483817542</v>
      </c>
      <c r="AR775" s="703">
        <f>INDEX(Historical!$C$7:$C$1439,MATCH(B775,Historical!$B$7:$B$1450,0))*IF(AH775="n/a",1.03,IF(AH775&lt;0,1.01,IF(AH775&gt;10,1.1,(1+AH775/100))))</f>
        <v>1.6500000000000001</v>
      </c>
      <c r="AS775" s="959">
        <f>IF($AI775="n/a",1.03*AR775,IF($AI775&lt;0,1.01*AR775,IF($AI775&gt;10,1.1*AR775,(1+$AI775/100)*AR775)))</f>
        <v>1.8150000000000004</v>
      </c>
      <c r="AT775" s="959">
        <f>IF($AK775="n/a",1.03*AS775,IF($AK775&lt;0,1.01*AS775,IF($AK775&gt;10,1.1*AS775,(1+$AK775/100)*AS775)))</f>
        <v>1.8331500000000005</v>
      </c>
      <c r="AU775" s="959">
        <f>IF($AK775="n/a",1.03*AT775,IF($AK775&lt;0,1.01*AT775,IF($AK775&gt;10,1.1*AT775,(1+$AK775/100)*AT775)))</f>
        <v>1.8514815000000004</v>
      </c>
      <c r="AV775" s="959">
        <f>IF($AK775="n/a",1.03*AU775,IF($AK775&lt;0,1.01*AU775,IF($AK775&gt;10,1.1*AU775,(1+$AK775/100)*AU775)))</f>
        <v>1.8699963150000005</v>
      </c>
      <c r="AW775" s="703">
        <f>SUM(AR775:AV775)</f>
        <v>9.0196278150000015</v>
      </c>
      <c r="AX775" s="810">
        <f>AW775/I775*100</f>
        <v>15.133603716442956</v>
      </c>
      <c r="AY775" s="1017">
        <v>1.83</v>
      </c>
      <c r="AZ775" s="945">
        <v>24.92</v>
      </c>
      <c r="BA775" s="945">
        <v>-45.79</v>
      </c>
      <c r="BB775" s="945">
        <v>4.8</v>
      </c>
      <c r="BC775" s="945">
        <v>-4.8</v>
      </c>
      <c r="BE775" s="666">
        <v>2011</v>
      </c>
      <c r="BF775" s="971">
        <f>IF(BE775&gt;2008,0,IF(BE775&gt;2001,1,IF(BE775&gt;1990,2,IF(BE775&gt;1980,3,IF(BE775&gt;1973,4,IF(BE775&gt;1970,5,IF(BE775&gt;1960,6,IF(BE775&gt;1958,7,IF(BE775&gt;1953,8,9)))))))))</f>
        <v>0</v>
      </c>
      <c r="BG775" s="955">
        <v>3.5999999999999996</v>
      </c>
      <c r="BH775" s="937"/>
    </row>
    <row r="776" spans="1:60" ht="11.25" customHeight="1" x14ac:dyDescent="0.2">
      <c r="A776" s="944" t="s">
        <v>819</v>
      </c>
      <c r="B776" s="948" t="s">
        <v>820</v>
      </c>
      <c r="C776" s="1013" t="s">
        <v>108</v>
      </c>
      <c r="D776" s="1013" t="s">
        <v>4365</v>
      </c>
      <c r="E776" s="792">
        <v>18</v>
      </c>
      <c r="F776" s="1227">
        <v>183</v>
      </c>
      <c r="G776" s="1171" t="s">
        <v>106</v>
      </c>
      <c r="H776" s="1171" t="s">
        <v>106</v>
      </c>
      <c r="I776" s="947">
        <v>44</v>
      </c>
      <c r="J776" s="703">
        <f>(M776/I776)*100</f>
        <v>3.1818181818181817</v>
      </c>
      <c r="K776" s="950">
        <v>0.7</v>
      </c>
      <c r="L776" s="960">
        <v>2</v>
      </c>
      <c r="M776" s="694">
        <f>K776*L776</f>
        <v>1.4</v>
      </c>
      <c r="N776" s="943" t="s">
        <v>821</v>
      </c>
      <c r="O776" s="795">
        <v>0.65</v>
      </c>
      <c r="P776" s="934">
        <v>43629</v>
      </c>
      <c r="Q776" s="934">
        <v>43648</v>
      </c>
      <c r="R776" s="694">
        <f>(K776-O776)/O776*100</f>
        <v>7.6923076923076819</v>
      </c>
      <c r="S776" s="759">
        <f>IF(INDEX(Historical!$D$7:$D$1439,MATCH(B776,Historical!$B$7:$B$1450,0))=0,"n/a",(INDEX(Historical!$C$7:$C$1439,MATCH(B776,Historical!$B$7:$B$1450,0))/INDEX(Historical!$D$7:$D$1439,MATCH(B776,Historical!$B$7:$B$1450,0))-1)*100)</f>
        <v>30.000000000000004</v>
      </c>
      <c r="T776" s="759">
        <f>IF(INDEX(Historical!$F$7:$F$1432,MATCH(B776,Historical!$B$7:$B$1450,0))=0,"n/a",((INDEX(Historical!$C$7:$C$1439,MATCH(B776,Historical!$B$7:$B$1450,0))/INDEX(Historical!$F$7:$F$1432,MATCH(B776,Historical!$B$7:$B$1450,0)))^(1/3)-1)*100)</f>
        <v>20.123329994304417</v>
      </c>
      <c r="U776" s="759">
        <f>IF(INDEX(Historical!$H$7:$H$1432,MATCH(B776,Historical!$B$7:$B$1450,0))=0,"n/a",((INDEX(Historical!$C$7:$C$1439,MATCH(B776,Historical!$B$7:$B$1450,0))/INDEX(Historical!$H$7:$H$1432,MATCH(B776,Historical!$B$7:$B$1450,0)))^(1/5)-1)*100)</f>
        <v>16.723531932969316</v>
      </c>
      <c r="V776" s="759">
        <f>IF(INDEX(Historical!$O$7:$O$1432,MATCH(B776,Historical!$B$7:$B$1450,0))=0,"n/a",((INDEX(Historical!$C$7:$C$1439,MATCH(B776,Historical!$B$7:$B$1450,0))/INDEX(Historical!$O$7:$O$1432,MATCH(B776,Historical!$B$7:$B$1450,0)))^(1/10)-1)*100)</f>
        <v>17.923492854605392</v>
      </c>
      <c r="W776" s="760">
        <f>IF(OR(U776&lt;=0,U776="n/a",V776&lt;=0,V776="n/a"),"n/a",U776/V776)</f>
        <v>0.93305094429026147</v>
      </c>
      <c r="X776" s="761" t="str">
        <f>IF(OR(AJ776&lt;=0,AJ776="n/a",U776&lt;=0,U776="n/a"),"n/a",U776/AJ776)</f>
        <v>n/a</v>
      </c>
      <c r="Y776" s="948"/>
      <c r="Z776" s="703" t="str">
        <f>IF(OR(AC776&lt;0.01,AC776="n/a"),"n/a",M776/AC776*100)</f>
        <v>n/a</v>
      </c>
      <c r="AA776" s="959" t="str">
        <f>IF(OR(AC776&lt;0.01,AC776="n/a"),"n/a",I776/AC776)</f>
        <v>n/a</v>
      </c>
      <c r="AB776" s="960">
        <v>12</v>
      </c>
      <c r="AC776" s="938" t="s">
        <v>137</v>
      </c>
      <c r="AD776" s="938" t="s">
        <v>137</v>
      </c>
      <c r="AE776" s="938" t="s">
        <v>137</v>
      </c>
      <c r="AF776" s="938" t="s">
        <v>137</v>
      </c>
      <c r="AG776" s="938" t="s">
        <v>137</v>
      </c>
      <c r="AH776" s="938" t="s">
        <v>137</v>
      </c>
      <c r="AI776" s="938" t="s">
        <v>137</v>
      </c>
      <c r="AJ776" s="938" t="s">
        <v>137</v>
      </c>
      <c r="AK776" s="938" t="s">
        <v>137</v>
      </c>
      <c r="AL776" s="951" t="s">
        <v>137</v>
      </c>
      <c r="AM776" s="945" t="s">
        <v>137</v>
      </c>
      <c r="AN776" s="938" t="s">
        <v>137</v>
      </c>
      <c r="AO776" s="802" t="str">
        <f>IF(U776="n/a","n/a",IF(AA776&lt;0,"n/a",IF(AA776="n/a","n/a",J776+U776-AA776)))</f>
        <v>n/a</v>
      </c>
      <c r="AP776" s="803">
        <f>IF(U776="n/a","n/a",J776+U776)</f>
        <v>19.905350114787495</v>
      </c>
      <c r="AQ776" s="961" t="str">
        <f>IF(OR(AC776&lt;0.01,AF776="n/a"),"n/a",(I776/SQRT(22.5*AC776*(I776/AF776))-1)*100)</f>
        <v>n/a</v>
      </c>
      <c r="AR776" s="703">
        <f>INDEX(Historical!$C$7:$C$1439,MATCH(B776,Historical!$B$7:$B$1450,0))*IF(AH776="n/a",1.03,IF(AH776&lt;0,1.01,IF(AH776&gt;10,1.1,(1+AH776/100))))</f>
        <v>1.3390000000000002</v>
      </c>
      <c r="AS776" s="959">
        <f>IF($AI776="n/a",1.03*AR776,IF($AI776&lt;0,1.01*AR776,IF($AI776&gt;10,1.1*AR776,(1+$AI776/100)*AR776)))</f>
        <v>1.3791700000000002</v>
      </c>
      <c r="AT776" s="959">
        <f>IF($AK776="n/a",1.03*AS776,IF($AK776&lt;0,1.01*AS776,IF($AK776&gt;10,1.1*AS776,(1+$AK776/100)*AS776)))</f>
        <v>1.4205451000000002</v>
      </c>
      <c r="AU776" s="959">
        <f>IF($AK776="n/a",1.03*AT776,IF($AK776&lt;0,1.01*AT776,IF($AK776&gt;10,1.1*AT776,(1+$AK776/100)*AT776)))</f>
        <v>1.4631614530000003</v>
      </c>
      <c r="AV776" s="959">
        <f>IF($AK776="n/a",1.03*AU776,IF($AK776&lt;0,1.01*AU776,IF($AK776&gt;10,1.1*AU776,(1+$AK776/100)*AU776)))</f>
        <v>1.5070562965900003</v>
      </c>
      <c r="AW776" s="703">
        <f>SUM(AR776:AV776)</f>
        <v>7.1089328495900013</v>
      </c>
      <c r="AX776" s="810">
        <f>AW776/I776*100</f>
        <v>16.156665567250002</v>
      </c>
      <c r="AY776" s="1017" t="s">
        <v>137</v>
      </c>
      <c r="AZ776" s="945" t="s">
        <v>137</v>
      </c>
      <c r="BA776" s="945" t="s">
        <v>137</v>
      </c>
      <c r="BB776" s="945" t="s">
        <v>137</v>
      </c>
      <c r="BC776" s="945" t="s">
        <v>137</v>
      </c>
      <c r="BD776" s="984" t="s">
        <v>4290</v>
      </c>
      <c r="BE776" s="666">
        <v>2002</v>
      </c>
      <c r="BF776" s="971">
        <f>IF(BE776&gt;2008,0,IF(BE776&gt;2001,1,IF(BE776&gt;1990,2,IF(BE776&gt;1980,3,IF(BE776&gt;1973,4,IF(BE776&gt;1970,5,IF(BE776&gt;1960,6,IF(BE776&gt;1958,7,IF(BE776&gt;1953,8,9)))))))))</f>
        <v>1</v>
      </c>
      <c r="BG776" s="955" t="s">
        <v>137</v>
      </c>
      <c r="BH776" s="937"/>
    </row>
    <row r="777" spans="1:60" ht="11.25" customHeight="1" x14ac:dyDescent="0.2">
      <c r="A777" s="944" t="s">
        <v>825</v>
      </c>
      <c r="B777" s="948" t="s">
        <v>826</v>
      </c>
      <c r="C777" s="1013" t="s">
        <v>247</v>
      </c>
      <c r="D777" s="1013" t="s">
        <v>4343</v>
      </c>
      <c r="E777" s="792">
        <v>17</v>
      </c>
      <c r="F777" s="1227">
        <v>205</v>
      </c>
      <c r="G777" s="1227" t="s">
        <v>37</v>
      </c>
      <c r="H777" s="1227" t="s">
        <v>115</v>
      </c>
      <c r="I777" s="947">
        <v>93.92</v>
      </c>
      <c r="J777" s="703">
        <f>(M777/I777)*100</f>
        <v>2.4701873935264054</v>
      </c>
      <c r="K777" s="950">
        <v>0.57999999999999996</v>
      </c>
      <c r="L777" s="960">
        <v>4</v>
      </c>
      <c r="M777" s="694">
        <f>K777*L777</f>
        <v>2.3199999999999998</v>
      </c>
      <c r="N777" s="943" t="s">
        <v>127</v>
      </c>
      <c r="O777" s="795">
        <v>0.55000000000000004</v>
      </c>
      <c r="P777" s="934">
        <v>43635</v>
      </c>
      <c r="Q777" s="934">
        <v>43656</v>
      </c>
      <c r="R777" s="694">
        <f>(K777-O777)/O777*100</f>
        <v>5.454545454545439</v>
      </c>
      <c r="S777" s="759">
        <f>IF(INDEX(Historical!$D$7:$D$1439,MATCH(B777,Historical!$B$7:$B$1450,0))=0,"n/a",(INDEX(Historical!$C$7:$C$1439,MATCH(B777,Historical!$B$7:$B$1450,0))/INDEX(Historical!$D$7:$D$1439,MATCH(B777,Historical!$B$7:$B$1450,0))-1)*100)</f>
        <v>10.526315789473696</v>
      </c>
      <c r="T777" s="759">
        <f>IF(INDEX(Historical!$F$7:$F$1432,MATCH(B777,Historical!$B$7:$B$1450,0))=0,"n/a",((INDEX(Historical!$C$7:$C$1439,MATCH(B777,Historical!$B$7:$B$1450,0))/INDEX(Historical!$F$7:$F$1432,MATCH(B777,Historical!$B$7:$B$1450,0)))^(1/3)-1)*100)</f>
        <v>10.415886963424924</v>
      </c>
      <c r="U777" s="759">
        <f>IF(INDEX(Historical!$H$7:$H$1432,MATCH(B777,Historical!$B$7:$B$1450,0))=0,"n/a",((INDEX(Historical!$C$7:$C$1439,MATCH(B777,Historical!$B$7:$B$1450,0))/INDEX(Historical!$H$7:$H$1432,MATCH(B777,Historical!$B$7:$B$1450,0)))^(1/5)-1)*100)</f>
        <v>9.7309332149995154</v>
      </c>
      <c r="V777" s="759">
        <f>IF(INDEX(Historical!$O$7:$O$1432,MATCH(B777,Historical!$B$7:$B$1450,0))=0,"n/a",((INDEX(Historical!$C$7:$C$1439,MATCH(B777,Historical!$B$7:$B$1450,0))/INDEX(Historical!$O$7:$O$1432,MATCH(B777,Historical!$B$7:$B$1450,0)))^(1/10)-1)*100)</f>
        <v>12.616994313374752</v>
      </c>
      <c r="W777" s="760">
        <f>IF(OR(U777&lt;=0,U777="n/a",V777&lt;=0,V777="n/a"),"n/a",U777/V777)</f>
        <v>0.77125605142614329</v>
      </c>
      <c r="X777" s="761">
        <f>IF(OR(AJ777&lt;=0,AJ777="n/a",U777&lt;=0,U777="n/a"),"n/a",U777/AJ777)</f>
        <v>0.36309452294774308</v>
      </c>
      <c r="Y777" s="948"/>
      <c r="Z777" s="703">
        <f>IF(OR(AC777&lt;0.01,AC777="n/a"),"n/a",M777/AC777*100)</f>
        <v>51.101321585903079</v>
      </c>
      <c r="AA777" s="959">
        <f>IF(OR(AC777&lt;0.01,AC777="n/a"),"n/a",I777/AC777)</f>
        <v>20.687224669603523</v>
      </c>
      <c r="AB777" s="960">
        <v>1</v>
      </c>
      <c r="AC777" s="938">
        <v>4.54</v>
      </c>
      <c r="AD777" s="938">
        <v>2.4</v>
      </c>
      <c r="AE777" s="938">
        <v>2.6</v>
      </c>
      <c r="AF777" s="938">
        <v>3.62</v>
      </c>
      <c r="AG777" s="938">
        <v>18.5</v>
      </c>
      <c r="AH777" s="938">
        <v>11.899999999999999</v>
      </c>
      <c r="AI777" s="938">
        <v>8.39</v>
      </c>
      <c r="AJ777" s="938">
        <v>26.8</v>
      </c>
      <c r="AK777" s="938">
        <v>8.66</v>
      </c>
      <c r="AL777" s="951">
        <v>11470</v>
      </c>
      <c r="AM777" s="945">
        <v>0.3</v>
      </c>
      <c r="AN777" s="938">
        <v>0.32</v>
      </c>
      <c r="AO777" s="802">
        <f>IF(U777="n/a","n/a",IF(AA777&lt;0,"n/a",IF(AA777="n/a","n/a",J777+U777-AA777)))</f>
        <v>-8.4861040610776026</v>
      </c>
      <c r="AP777" s="803">
        <f>IF(U777="n/a","n/a",J777+U777)</f>
        <v>12.201120608525921</v>
      </c>
      <c r="AQ777" s="961">
        <f>IF(OR(AC777&lt;0.01,AF777="n/a"),"n/a",(I777/SQRT(22.5*AC777*(I777/AF777))-1)*100)</f>
        <v>82.437512351142388</v>
      </c>
      <c r="AR777" s="703">
        <f>INDEX(Historical!$C$7:$C$1439,MATCH(B777,Historical!$B$7:$B$1450,0))*IF(AH777="n/a",1.03,IF(AH777&lt;0,1.01,IF(AH777&gt;10,1.1,(1+AH777/100))))</f>
        <v>2.3100000000000005</v>
      </c>
      <c r="AS777" s="959">
        <f>IF($AI777="n/a",1.03*AR777,IF($AI777&lt;0,1.01*AR777,IF($AI777&gt;10,1.1*AR777,(1+$AI777/100)*AR777)))</f>
        <v>2.5038090000000008</v>
      </c>
      <c r="AT777" s="959">
        <f>IF($AK777="n/a",1.03*AS777,IF($AK777&lt;0,1.01*AS777,IF($AK777&gt;10,1.1*AS777,(1+$AK777/100)*AS777)))</f>
        <v>2.7206388594000011</v>
      </c>
      <c r="AU777" s="959">
        <f>IF($AK777="n/a",1.03*AT777,IF($AK777&lt;0,1.01*AT777,IF($AK777&gt;10,1.1*AT777,(1+$AK777/100)*AT777)))</f>
        <v>2.9562461846240411</v>
      </c>
      <c r="AV777" s="959">
        <f>IF($AK777="n/a",1.03*AU777,IF($AK777&lt;0,1.01*AU777,IF($AK777&gt;10,1.1*AU777,(1+$AK777/100)*AU777)))</f>
        <v>3.2122571042124832</v>
      </c>
      <c r="AW777" s="703">
        <f>SUM(AR777:AV777)</f>
        <v>13.702951148236526</v>
      </c>
      <c r="AX777" s="810">
        <f>AW777/I777*100</f>
        <v>14.590024646759503</v>
      </c>
      <c r="AY777" s="1017">
        <v>1.56</v>
      </c>
      <c r="AZ777" s="945">
        <v>28.59</v>
      </c>
      <c r="BA777" s="945">
        <v>-32.17</v>
      </c>
      <c r="BB777" s="945">
        <v>1.08</v>
      </c>
      <c r="BC777" s="945">
        <v>-2.5100000000000002</v>
      </c>
      <c r="BE777" s="666">
        <v>2003</v>
      </c>
      <c r="BF777" s="971">
        <f>IF(BE777&gt;2008,0,IF(BE777&gt;2001,1,IF(BE777&gt;1990,2,IF(BE777&gt;1980,3,IF(BE777&gt;1973,4,IF(BE777&gt;1970,5,IF(BE777&gt;1960,6,IF(BE777&gt;1958,7,IF(BE777&gt;1953,8,9)))))))))</f>
        <v>1</v>
      </c>
      <c r="BG777" s="955">
        <v>10.4</v>
      </c>
      <c r="BH777" s="937"/>
    </row>
    <row r="778" spans="1:60" s="838" customFormat="1" ht="11.25" customHeight="1" x14ac:dyDescent="0.2">
      <c r="A778" s="698" t="s">
        <v>1338</v>
      </c>
      <c r="B778" s="846" t="s">
        <v>1339</v>
      </c>
      <c r="C778" s="1013" t="s">
        <v>112</v>
      </c>
      <c r="D778" s="1013" t="s">
        <v>4348</v>
      </c>
      <c r="E778" s="1027">
        <v>9</v>
      </c>
      <c r="F778" s="1227">
        <v>372</v>
      </c>
      <c r="G778" s="1236" t="s">
        <v>106</v>
      </c>
      <c r="H778" s="1236" t="s">
        <v>106</v>
      </c>
      <c r="I778" s="819">
        <v>13.86</v>
      </c>
      <c r="J778" s="820">
        <f>(M778/I778)*100</f>
        <v>1.875901875901876</v>
      </c>
      <c r="K778" s="821">
        <v>6.5000000000000002E-2</v>
      </c>
      <c r="L778" s="822">
        <v>4</v>
      </c>
      <c r="M778" s="823">
        <f>K778*L778</f>
        <v>0.26</v>
      </c>
      <c r="N778" s="824" t="s">
        <v>995</v>
      </c>
      <c r="O778" s="825">
        <v>0.06</v>
      </c>
      <c r="P778" s="847">
        <v>42956</v>
      </c>
      <c r="Q778" s="847">
        <v>42972</v>
      </c>
      <c r="R778" s="823">
        <f>(K778-O778)/O778*100</f>
        <v>8.333333333333341</v>
      </c>
      <c r="S778" s="759">
        <f>IF(INDEX(Historical!$D$7:$D$1439,MATCH(B778,Historical!$B$7:$B$1450,0))=0,"n/a",(INDEX(Historical!$C$7:$C$1439,MATCH(B778,Historical!$B$7:$B$1450,0))/INDEX(Historical!$D$7:$D$1439,MATCH(B778,Historical!$B$7:$B$1450,0))-1)*100)</f>
        <v>4.0000000000000036</v>
      </c>
      <c r="T778" s="759">
        <f>IF(INDEX(Historical!$F$7:$F$1432,MATCH(B778,Historical!$B$7:$B$1450,0))=0,"n/a",((INDEX(Historical!$C$7:$C$1439,MATCH(B778,Historical!$B$7:$B$1450,0))/INDEX(Historical!$F$7:$F$1432,MATCH(B778,Historical!$B$7:$B$1450,0)))^(1/3)-1)*100)</f>
        <v>13.040381433805571</v>
      </c>
      <c r="U778" s="759">
        <f>IF(INDEX(Historical!$H$7:$H$1432,MATCH(B778,Historical!$B$7:$B$1450,0))=0,"n/a",((INDEX(Historical!$C$7:$C$1439,MATCH(B778,Historical!$B$7:$B$1450,0))/INDEX(Historical!$H$7:$H$1432,MATCH(B778,Historical!$B$7:$B$1450,0)))^(1/5)-1)*100)</f>
        <v>18.772564182493777</v>
      </c>
      <c r="V778" s="759">
        <f>IF(INDEX(Historical!$O$7:$O$1432,MATCH(B778,Historical!$B$7:$B$1450,0))=0,"n/a",((INDEX(Historical!$C$7:$C$1439,MATCH(B778,Historical!$B$7:$B$1450,0))/INDEX(Historical!$O$7:$O$1432,MATCH(B778,Historical!$B$7:$B$1450,0)))^(1/10)-1)*100)</f>
        <v>8.0386652698788641</v>
      </c>
      <c r="W778" s="827">
        <f>IF(OR(U778&lt;=0,U778="n/a",V778&lt;=0,V778="n/a"),"n/a",U778/V778)</f>
        <v>2.3352837258736443</v>
      </c>
      <c r="X778" s="828">
        <f>IF(OR(AJ778&lt;=0,AJ778="n/a",U778&lt;=0,U778="n/a"),"n/a",U778/AJ778)</f>
        <v>187.72564182493775</v>
      </c>
      <c r="Y778" s="1016" t="s">
        <v>4423</v>
      </c>
      <c r="Z778" s="820">
        <f>IF(OR(AC778&lt;0.01,AC778="n/a"),"n/a",M778/AC778*100)</f>
        <v>43.333333333333336</v>
      </c>
      <c r="AA778" s="830">
        <f>IF(OR(AC778&lt;0.01,AC778="n/a"),"n/a",I778/AC778)</f>
        <v>23.1</v>
      </c>
      <c r="AB778" s="822">
        <v>12</v>
      </c>
      <c r="AC778" s="831">
        <v>0.6</v>
      </c>
      <c r="AD778" s="831">
        <v>0.74</v>
      </c>
      <c r="AE778" s="831">
        <v>0.76</v>
      </c>
      <c r="AF778" s="831">
        <v>2.48</v>
      </c>
      <c r="AG778" s="831">
        <v>14.399999999999999</v>
      </c>
      <c r="AH778" s="831">
        <v>-33.800000000000004</v>
      </c>
      <c r="AI778" s="831">
        <v>13.020000000000001</v>
      </c>
      <c r="AJ778" s="831">
        <v>0.1</v>
      </c>
      <c r="AK778" s="831">
        <v>33.1</v>
      </c>
      <c r="AL778" s="832">
        <v>941.09</v>
      </c>
      <c r="AM778" s="833">
        <v>1.7999999999999998</v>
      </c>
      <c r="AN778" s="831">
        <v>1.84</v>
      </c>
      <c r="AO778" s="834">
        <f>IF(U778="n/a","n/a",IF(AA778&lt;0,"n/a",IF(AA778="n/a","n/a",J778+U778-AA778)))</f>
        <v>-2.4515339416043496</v>
      </c>
      <c r="AP778" s="835">
        <f>IF(U778="n/a","n/a",J778+U778)</f>
        <v>20.648466058395652</v>
      </c>
      <c r="AQ778" s="836">
        <f>IF(OR(AC778&lt;0.01,AF778="n/a"),"n/a",(I778/SQRT(22.5*AC778*(I778/AF778))-1)*100)</f>
        <v>59.566078266445246</v>
      </c>
      <c r="AR778" s="703">
        <f>INDEX(Historical!$C$7:$C$1439,MATCH(B778,Historical!$B$7:$B$1450,0))*IF(AH778="n/a",1.03,IF(AH778&lt;0,1.01,IF(AH778&gt;10,1.1,(1+AH778/100))))</f>
        <v>0.2626</v>
      </c>
      <c r="AS778" s="830">
        <f>IF($AI778="n/a",1.03*AR778,IF($AI778&lt;0,1.01*AR778,IF($AI778&gt;10,1.1*AR778,(1+$AI778/100)*AR778)))</f>
        <v>0.28886000000000001</v>
      </c>
      <c r="AT778" s="830">
        <f>IF($AK778="n/a",1.03*AS778,IF($AK778&lt;0,1.01*AS778,IF($AK778&gt;10,1.1*AS778,(1+$AK778/100)*AS778)))</f>
        <v>0.31774600000000003</v>
      </c>
      <c r="AU778" s="830">
        <f>IF($AK778="n/a",1.03*AT778,IF($AK778&lt;0,1.01*AT778,IF($AK778&gt;10,1.1*AT778,(1+$AK778/100)*AT778)))</f>
        <v>0.34952060000000007</v>
      </c>
      <c r="AV778" s="830">
        <f>IF($AK778="n/a",1.03*AU778,IF($AK778&lt;0,1.01*AU778,IF($AK778&gt;10,1.1*AU778,(1+$AK778/100)*AU778)))</f>
        <v>0.38447266000000013</v>
      </c>
      <c r="AW778" s="820">
        <f>SUM(AR778:AV778)</f>
        <v>1.6031992600000002</v>
      </c>
      <c r="AX778" s="837">
        <f>AW778/I778*100</f>
        <v>11.567094227994231</v>
      </c>
      <c r="AY778" s="1018">
        <v>1.46</v>
      </c>
      <c r="AZ778" s="833">
        <v>3.05</v>
      </c>
      <c r="BA778" s="833">
        <v>-43.43</v>
      </c>
      <c r="BB778" s="833">
        <v>-8.94</v>
      </c>
      <c r="BC778" s="833">
        <v>-13.79</v>
      </c>
      <c r="BD778" s="985"/>
      <c r="BE778" s="666">
        <v>2011</v>
      </c>
      <c r="BF778" s="971">
        <f>IF(BE778&gt;2008,0,IF(BE778&gt;2001,1,IF(BE778&gt;1990,2,IF(BE778&gt;1980,3,IF(BE778&gt;1973,4,IF(BE778&gt;1970,5,IF(BE778&gt;1960,6,IF(BE778&gt;1958,7,IF(BE778&gt;1953,8,9)))))))))</f>
        <v>0</v>
      </c>
      <c r="BG778" s="892">
        <v>4.1000000000000005</v>
      </c>
    </row>
    <row r="779" spans="1:60" ht="11.25" customHeight="1" x14ac:dyDescent="0.2">
      <c r="A779" s="936" t="s">
        <v>827</v>
      </c>
      <c r="B779" s="948" t="s">
        <v>828</v>
      </c>
      <c r="C779" s="1013" t="s">
        <v>247</v>
      </c>
      <c r="D779" s="1013" t="s">
        <v>4343</v>
      </c>
      <c r="E779" s="792">
        <v>23</v>
      </c>
      <c r="F779" s="1227">
        <v>148</v>
      </c>
      <c r="G779" s="1055" t="s">
        <v>106</v>
      </c>
      <c r="H779" s="1055" t="s">
        <v>106</v>
      </c>
      <c r="I779" s="947">
        <v>54.56</v>
      </c>
      <c r="J779" s="703">
        <f>(M779/I779)*100</f>
        <v>1.6862170087976538</v>
      </c>
      <c r="K779" s="957">
        <v>0.23</v>
      </c>
      <c r="L779" s="960">
        <v>4</v>
      </c>
      <c r="M779" s="694">
        <f>K779*L779</f>
        <v>0.92</v>
      </c>
      <c r="N779" s="943" t="s">
        <v>429</v>
      </c>
      <c r="O779" s="1021">
        <v>0.19500000000000001</v>
      </c>
      <c r="P779" s="934">
        <v>43600</v>
      </c>
      <c r="Q779" s="934">
        <v>43622</v>
      </c>
      <c r="R779" s="694">
        <f>(K779-O779)/O779*100</f>
        <v>17.948717948717949</v>
      </c>
      <c r="S779" s="759">
        <f>IF(INDEX(Historical!$D$7:$D$1439,MATCH(B779,Historical!$B$7:$B$1450,0))=0,"n/a",(INDEX(Historical!$C$7:$C$1439,MATCH(B779,Historical!$B$7:$B$1450,0))/INDEX(Historical!$D$7:$D$1439,MATCH(B779,Historical!$B$7:$B$1450,0))-1)*100)</f>
        <v>23.799582463465541</v>
      </c>
      <c r="T779" s="759">
        <f>IF(INDEX(Historical!$F$7:$F$1432,MATCH(B779,Historical!$B$7:$B$1450,0))=0,"n/a",((INDEX(Historical!$C$7:$C$1439,MATCH(B779,Historical!$B$7:$B$1450,0))/INDEX(Historical!$F$7:$F$1432,MATCH(B779,Historical!$B$7:$B$1450,0)))^(1/3)-1)*100)</f>
        <v>22.574352348330585</v>
      </c>
      <c r="U779" s="759">
        <f>IF(INDEX(Historical!$H$7:$H$1432,MATCH(B779,Historical!$B$7:$B$1450,0))=0,"n/a",((INDEX(Historical!$C$7:$C$1439,MATCH(B779,Historical!$B$7:$B$1450,0))/INDEX(Historical!$H$7:$H$1432,MATCH(B779,Historical!$B$7:$B$1450,0)))^(1/5)-1)*100)</f>
        <v>21.93444405698839</v>
      </c>
      <c r="V779" s="759">
        <f>IF(INDEX(Historical!$O$7:$O$1432,MATCH(B779,Historical!$B$7:$B$1450,0))=0,"n/a",((INDEX(Historical!$C$7:$C$1439,MATCH(B779,Historical!$B$7:$B$1450,0))/INDEX(Historical!$O$7:$O$1432,MATCH(B779,Historical!$B$7:$B$1450,0)))^(1/10)-1)*100)</f>
        <v>21.58431175102864</v>
      </c>
      <c r="W779" s="760">
        <f>IF(OR(U779&lt;=0,U779="n/a",V779&lt;=0,V779="n/a"),"n/a",U779/V779)</f>
        <v>1.0162216108624851</v>
      </c>
      <c r="X779" s="761">
        <f>IF(OR(AJ779&lt;=0,AJ779="n/a",U779&lt;=0,U779="n/a"),"n/a",U779/AJ779)</f>
        <v>2.0692871751875841</v>
      </c>
      <c r="Y779" s="728" t="s">
        <v>3990</v>
      </c>
      <c r="Z779" s="703">
        <f>IF(OR(AC779&lt;0.01,AC779="n/a"),"n/a",M779/AC779*100)</f>
        <v>37.860082304526749</v>
      </c>
      <c r="AA779" s="959">
        <f>IF(OR(AC779&lt;0.01,AC779="n/a"),"n/a",I779/AC779)</f>
        <v>22.452674897119341</v>
      </c>
      <c r="AB779" s="960">
        <v>1</v>
      </c>
      <c r="AC779" s="938">
        <v>2.4300000000000002</v>
      </c>
      <c r="AD779" s="938">
        <v>2.61</v>
      </c>
      <c r="AE779" s="938">
        <v>1.69</v>
      </c>
      <c r="AF779" s="938">
        <v>13</v>
      </c>
      <c r="AG779" s="938">
        <v>58.9</v>
      </c>
      <c r="AH779" s="938">
        <v>24.6</v>
      </c>
      <c r="AI779" s="938">
        <v>9.19</v>
      </c>
      <c r="AJ779" s="938">
        <v>10.6</v>
      </c>
      <c r="AK779" s="938">
        <v>8.64</v>
      </c>
      <c r="AL779" s="951">
        <v>66770</v>
      </c>
      <c r="AM779" s="945">
        <v>0.1</v>
      </c>
      <c r="AN779" s="938">
        <v>0.44</v>
      </c>
      <c r="AO779" s="802">
        <f>IF(U779="n/a","n/a",IF(AA779&lt;0,"n/a",IF(AA779="n/a","n/a",J779+U779-AA779)))</f>
        <v>1.1679861686667046</v>
      </c>
      <c r="AP779" s="803">
        <f>IF(U779="n/a","n/a",J779+U779)</f>
        <v>23.620661065786045</v>
      </c>
      <c r="AQ779" s="961">
        <f>IF(OR(AC779&lt;0.01,AF779="n/a"),"n/a",(I779/SQRT(22.5*AC779*(I779/AF779))-1)*100)</f>
        <v>260.17574331462839</v>
      </c>
      <c r="AR779" s="703">
        <f>INDEX(Historical!$C$7:$C$1439,MATCH(B779,Historical!$B$7:$B$1450,0))*IF(AH779="n/a",1.03,IF(AH779&lt;0,1.01,IF(AH779&gt;10,1.1,(1+AH779/100))))</f>
        <v>0.81537500000000007</v>
      </c>
      <c r="AS779" s="959">
        <f>IF($AI779="n/a",1.03*AR779,IF($AI779&lt;0,1.01*AR779,IF($AI779&gt;10,1.1*AR779,(1+$AI779/100)*AR779)))</f>
        <v>0.89030796250000011</v>
      </c>
      <c r="AT779" s="959">
        <f>IF($AK779="n/a",1.03*AS779,IF($AK779&lt;0,1.01*AS779,IF($AK779&gt;10,1.1*AS779,(1+$AK779/100)*AS779)))</f>
        <v>0.96723057046000016</v>
      </c>
      <c r="AU779" s="959">
        <f>IF($AK779="n/a",1.03*AT779,IF($AK779&lt;0,1.01*AT779,IF($AK779&gt;10,1.1*AT779,(1+$AK779/100)*AT779)))</f>
        <v>1.0507992917477442</v>
      </c>
      <c r="AV779" s="959">
        <f>IF($AK779="n/a",1.03*AU779,IF($AK779&lt;0,1.01*AU779,IF($AK779&gt;10,1.1*AU779,(1+$AK779/100)*AU779)))</f>
        <v>1.1415883505547493</v>
      </c>
      <c r="AW779" s="703">
        <f>SUM(AR779:AV779)</f>
        <v>4.8653011752624931</v>
      </c>
      <c r="AX779" s="810">
        <f>AW779/I779*100</f>
        <v>8.9173408637509031</v>
      </c>
      <c r="AY779" s="1017">
        <v>0.73</v>
      </c>
      <c r="AZ779" s="945">
        <v>31.5</v>
      </c>
      <c r="BA779" s="945">
        <v>-4.53</v>
      </c>
      <c r="BB779" s="945">
        <v>2.2800000000000002</v>
      </c>
      <c r="BC779" s="945">
        <v>6.0699999999999994</v>
      </c>
      <c r="BE779" s="666">
        <v>1997</v>
      </c>
      <c r="BF779" s="971">
        <f>IF(BE779&gt;2008,0,IF(BE779&gt;2001,1,IF(BE779&gt;1990,2,IF(BE779&gt;1980,3,IF(BE779&gt;1973,4,IF(BE779&gt;1970,5,IF(BE779&gt;1960,6,IF(BE779&gt;1958,7,IF(BE779&gt;1953,8,9)))))))))</f>
        <v>2</v>
      </c>
      <c r="BG779" s="955">
        <v>18.5</v>
      </c>
    </row>
    <row r="780" spans="1:60" ht="11.25" customHeight="1" x14ac:dyDescent="0.2">
      <c r="A780" s="762" t="s">
        <v>4192</v>
      </c>
      <c r="B780" s="853" t="s">
        <v>3925</v>
      </c>
      <c r="C780" s="1013" t="s">
        <v>112</v>
      </c>
      <c r="D780" s="1013" t="s">
        <v>213</v>
      </c>
      <c r="E780" s="792">
        <v>5</v>
      </c>
      <c r="F780" s="1227">
        <v>823</v>
      </c>
      <c r="G780" s="1227" t="s">
        <v>106</v>
      </c>
      <c r="H780" s="1227" t="s">
        <v>106</v>
      </c>
      <c r="I780" s="956">
        <v>45.71</v>
      </c>
      <c r="J780" s="703">
        <f>(M780/I780)*100</f>
        <v>2.4502297090352223</v>
      </c>
      <c r="K780" s="936">
        <v>0.28000000000000003</v>
      </c>
      <c r="L780" s="1227">
        <v>4</v>
      </c>
      <c r="M780" s="694">
        <f>K780*L780</f>
        <v>1.1200000000000001</v>
      </c>
      <c r="N780" s="1227" t="s">
        <v>4194</v>
      </c>
      <c r="O780" s="642">
        <v>0.27</v>
      </c>
      <c r="P780" s="1026">
        <v>43237</v>
      </c>
      <c r="Q780" s="1026">
        <v>43255</v>
      </c>
      <c r="R780" s="694">
        <f>(K780-O780)/O780*100</f>
        <v>3.7037037037037068</v>
      </c>
      <c r="S780" s="759">
        <f>IF(INDEX(Historical!$D$7:$D$1439,MATCH(B780,Historical!$B$7:$B$1450,0))=0,"n/a",(INDEX(Historical!$C$7:$C$1439,MATCH(B780,Historical!$B$7:$B$1450,0))/INDEX(Historical!$D$7:$D$1439,MATCH(B780,Historical!$B$7:$B$1450,0))-1)*100)</f>
        <v>3.7383177570093462</v>
      </c>
      <c r="T780" s="759">
        <f>IF(INDEX(Historical!$F$7:$F$1432,MATCH(B780,Historical!$B$7:$B$1450,0))=0,"n/a",((INDEX(Historical!$C$7:$C$1439,MATCH(B780,Historical!$B$7:$B$1450,0))/INDEX(Historical!$F$7:$F$1432,MATCH(B780,Historical!$B$7:$B$1450,0)))^(1/3)-1)*100)</f>
        <v>2.5247183031277265</v>
      </c>
      <c r="U780" s="759">
        <f>IF(INDEX(Historical!$H$7:$H$1432,MATCH(B780,Historical!$B$7:$B$1450,0))=0,"n/a",((INDEX(Historical!$C$7:$C$1439,MATCH(B780,Historical!$B$7:$B$1450,0))/INDEX(Historical!$H$7:$H$1432,MATCH(B780,Historical!$B$7:$B$1450,0)))^(1/5)-1)*100)</f>
        <v>3.8262169735895801</v>
      </c>
      <c r="V780" s="759">
        <f>IF(INDEX(Historical!$O$7:$O$1432,MATCH(B780,Historical!$B$7:$B$1450,0))=0,"n/a",((INDEX(Historical!$C$7:$C$1439,MATCH(B780,Historical!$B$7:$B$1450,0))/INDEX(Historical!$O$7:$O$1432,MATCH(B780,Historical!$B$7:$B$1450,0)))^(1/10)-1)*100)</f>
        <v>4.7182784501015096</v>
      </c>
      <c r="W780" s="760">
        <f>IF(OR(U780&lt;=0,U780="n/a",V780&lt;=0,V780="n/a"),"n/a",U780/V780)</f>
        <v>0.81093496580458546</v>
      </c>
      <c r="X780" s="761">
        <f>IF(OR(AJ780&lt;=0,AJ780="n/a",U780&lt;=0,U780="n/a"),"n/a",U780/AJ780)</f>
        <v>0.23618623293762842</v>
      </c>
      <c r="Y780" s="704"/>
      <c r="Z780" s="703">
        <f>IF(OR(AC780&lt;0.01,AC780="n/a"),"n/a",M780/AC780*100)</f>
        <v>27.722772277227726</v>
      </c>
      <c r="AA780" s="959">
        <f>IF(OR(AC780&lt;0.01,AC780="n/a"),"n/a",I780/AC780)</f>
        <v>11.314356435643564</v>
      </c>
      <c r="AB780" s="960">
        <v>12</v>
      </c>
      <c r="AC780" s="955">
        <v>4.04</v>
      </c>
      <c r="AD780" s="955">
        <v>4.8</v>
      </c>
      <c r="AE780" s="938">
        <v>1.01</v>
      </c>
      <c r="AF780" s="938">
        <v>2.25</v>
      </c>
      <c r="AG780" s="938">
        <v>19.900000000000002</v>
      </c>
      <c r="AH780" s="938">
        <v>27.800000000000004</v>
      </c>
      <c r="AI780" s="938">
        <v>6.87</v>
      </c>
      <c r="AJ780" s="739">
        <v>16.2</v>
      </c>
      <c r="AK780" s="739">
        <v>2.5</v>
      </c>
      <c r="AL780" s="955">
        <v>3710</v>
      </c>
      <c r="AM780" s="955">
        <v>1.6</v>
      </c>
      <c r="AN780" s="955">
        <v>1.0900000000000001</v>
      </c>
      <c r="AO780" s="802">
        <f>IF(U780="n/a","n/a",IF(AA780&lt;0,"n/a",IF(AA780="n/a","n/a",J780+U780-AA780)))</f>
        <v>-5.0379097530187611</v>
      </c>
      <c r="AP780" s="803">
        <f>IF(U780="n/a","n/a",J780+U780)</f>
        <v>6.2764466826248029</v>
      </c>
      <c r="AQ780" s="961">
        <f>IF(OR(AC780&lt;0.01,AF780="n/a"),"n/a",(I780/SQRT(22.5*AC780*(I780/AF780))-1)*100)</f>
        <v>6.3689636860469134</v>
      </c>
      <c r="AR780" s="703">
        <f>INDEX(Historical!$C$7:$C$1439,MATCH(B780,Historical!$B$7:$B$1450,0))*IF(AH780="n/a",1.03,IF(AH780&lt;0,1.01,IF(AH780&gt;10,1.1,(1+AH780/100))))</f>
        <v>1.2210000000000003</v>
      </c>
      <c r="AS780" s="959">
        <f>IF($AI780="n/a",1.03*AR780,IF($AI780&lt;0,1.01*AR780,IF($AI780&gt;10,1.1*AR780,(1+$AI780/100)*AR780)))</f>
        <v>1.3048827000000003</v>
      </c>
      <c r="AT780" s="959">
        <f>IF($AK780="n/a",1.03*AS780,IF($AK780&lt;0,1.01*AS780,IF($AK780&gt;10,1.1*AS780,(1+$AK780/100)*AS780)))</f>
        <v>1.3375047675000002</v>
      </c>
      <c r="AU780" s="959">
        <f>IF($AK780="n/a",1.03*AT780,IF($AK780&lt;0,1.01*AT780,IF($AK780&gt;10,1.1*AT780,(1+$AK780/100)*AT780)))</f>
        <v>1.3709423866875001</v>
      </c>
      <c r="AV780" s="959">
        <f>IF($AK780="n/a",1.03*AU780,IF($AK780&lt;0,1.01*AU780,IF($AK780&gt;10,1.1*AU780,(1+$AK780/100)*AU780)))</f>
        <v>1.4052159463546876</v>
      </c>
      <c r="AW780" s="703">
        <f>SUM(AR780:AV780)</f>
        <v>6.639545800542189</v>
      </c>
      <c r="AX780" s="810">
        <f>AW780/I780*100</f>
        <v>14.525368191954033</v>
      </c>
      <c r="AY780" s="788">
        <v>1.73</v>
      </c>
      <c r="AZ780" s="938">
        <v>34.54</v>
      </c>
      <c r="BA780" s="938">
        <v>-12.85</v>
      </c>
      <c r="BB780" s="938">
        <v>-4.62</v>
      </c>
      <c r="BC780" s="938">
        <v>4.05</v>
      </c>
      <c r="BE780" s="666">
        <v>2014</v>
      </c>
      <c r="BF780" s="971">
        <f>IF(BE780&gt;2008,0,IF(BE780&gt;2001,1,IF(BE780&gt;1990,2,IF(BE780&gt;1980,3,IF(BE780&gt;1973,4,IF(BE780&gt;1970,5,IF(BE780&gt;1960,6,IF(BE780&gt;1958,7,IF(BE780&gt;1953,8,9)))))))))</f>
        <v>0</v>
      </c>
      <c r="BG780" s="955">
        <v>7.3</v>
      </c>
      <c r="BH780" s="937"/>
    </row>
    <row r="781" spans="1:60" ht="11.25" customHeight="1" x14ac:dyDescent="0.2">
      <c r="A781" s="944" t="s">
        <v>829</v>
      </c>
      <c r="B781" s="948" t="s">
        <v>830</v>
      </c>
      <c r="C781" s="1013" t="s">
        <v>108</v>
      </c>
      <c r="D781" s="1013" t="s">
        <v>118</v>
      </c>
      <c r="E781" s="792">
        <v>14</v>
      </c>
      <c r="F781" s="1227">
        <v>277</v>
      </c>
      <c r="G781" s="1170" t="s">
        <v>115</v>
      </c>
      <c r="H781" s="1170" t="s">
        <v>115</v>
      </c>
      <c r="I781" s="947">
        <v>91.32</v>
      </c>
      <c r="J781" s="703">
        <f>(M781/I781)*100</f>
        <v>0.75558475689881732</v>
      </c>
      <c r="K781" s="950">
        <v>0.17249999999999999</v>
      </c>
      <c r="L781" s="960">
        <v>4</v>
      </c>
      <c r="M781" s="694">
        <f>K781*L781</f>
        <v>0.69</v>
      </c>
      <c r="N781" s="943" t="s">
        <v>140</v>
      </c>
      <c r="O781" s="795">
        <v>0.16</v>
      </c>
      <c r="P781" s="934">
        <v>43559</v>
      </c>
      <c r="Q781" s="934">
        <v>43586</v>
      </c>
      <c r="R781" s="694">
        <f>(K781-O781)/O781*100</f>
        <v>7.8124999999999893</v>
      </c>
      <c r="S781" s="759">
        <f>IF(INDEX(Historical!$D$7:$D$1439,MATCH(B781,Historical!$B$7:$B$1450,0))=0,"n/a",(INDEX(Historical!$C$7:$C$1439,MATCH(B781,Historical!$B$7:$B$1450,0))/INDEX(Historical!$D$7:$D$1439,MATCH(B781,Historical!$B$7:$B$1450,0))-1)*100)</f>
        <v>6.7796610169491567</v>
      </c>
      <c r="T781" s="759">
        <f>IF(INDEX(Historical!$F$7:$F$1432,MATCH(B781,Historical!$B$7:$B$1450,0))=0,"n/a",((INDEX(Historical!$C$7:$C$1439,MATCH(B781,Historical!$B$7:$B$1450,0))/INDEX(Historical!$F$7:$F$1432,MATCH(B781,Historical!$B$7:$B$1450,0)))^(1/3)-1)*100)</f>
        <v>5.8198249869532592</v>
      </c>
      <c r="U781" s="759">
        <f>IF(INDEX(Historical!$H$7:$H$1432,MATCH(B781,Historical!$B$7:$B$1450,0))=0,"n/a",((INDEX(Historical!$C$7:$C$1439,MATCH(B781,Historical!$B$7:$B$1450,0))/INDEX(Historical!$H$7:$H$1432,MATCH(B781,Historical!$B$7:$B$1450,0)))^(1/5)-1)*100)</f>
        <v>7.442863557808499</v>
      </c>
      <c r="V781" s="759">
        <f>IF(INDEX(Historical!$O$7:$O$1432,MATCH(B781,Historical!$B$7:$B$1450,0))=0,"n/a",((INDEX(Historical!$C$7:$C$1439,MATCH(B781,Historical!$B$7:$B$1450,0))/INDEX(Historical!$O$7:$O$1432,MATCH(B781,Historical!$B$7:$B$1450,0)))^(1/10)-1)*100)</f>
        <v>9.9299518654954788</v>
      </c>
      <c r="W781" s="760">
        <f>IF(OR(U781&lt;=0,U781="n/a",V781&lt;=0,V781="n/a"),"n/a",U781/V781)</f>
        <v>0.74953672068350141</v>
      </c>
      <c r="X781" s="761">
        <f>IF(OR(AJ781&lt;=0,AJ781="n/a",U781&lt;=0,U781="n/a"),"n/a",U781/AJ781)</f>
        <v>0.68915403313041657</v>
      </c>
      <c r="Y781" s="717"/>
      <c r="Z781" s="703">
        <f>IF(OR(AC781&lt;0.01,AC781="n/a"),"n/a",M781/AC781*100)</f>
        <v>10.91772151898734</v>
      </c>
      <c r="AA781" s="959">
        <f>IF(OR(AC781&lt;0.01,AC781="n/a"),"n/a",I781/AC781)</f>
        <v>14.449367088607593</v>
      </c>
      <c r="AB781" s="960">
        <v>12</v>
      </c>
      <c r="AC781" s="938">
        <v>6.32</v>
      </c>
      <c r="AD781" s="938">
        <v>1.91</v>
      </c>
      <c r="AE781" s="938">
        <v>2.27</v>
      </c>
      <c r="AF781" s="938">
        <v>1.67</v>
      </c>
      <c r="AG781" s="938">
        <v>12.4</v>
      </c>
      <c r="AH781" s="938">
        <v>24.5</v>
      </c>
      <c r="AI781" s="938">
        <v>6.69</v>
      </c>
      <c r="AJ781" s="938">
        <v>10.8</v>
      </c>
      <c r="AK781" s="938">
        <v>7.6</v>
      </c>
      <c r="AL781" s="951">
        <v>10000</v>
      </c>
      <c r="AM781" s="945">
        <v>1.6</v>
      </c>
      <c r="AN781" s="938">
        <v>0.27</v>
      </c>
      <c r="AO781" s="802">
        <f>IF(U781="n/a","n/a",IF(AA781&lt;0,"n/a",IF(AA781="n/a","n/a",J781+U781-AA781)))</f>
        <v>-6.2509187739002758</v>
      </c>
      <c r="AP781" s="803">
        <f>IF(U781="n/a","n/a",J781+U781)</f>
        <v>8.1984483147073171</v>
      </c>
      <c r="AQ781" s="961">
        <f>IF(OR(AC781&lt;0.01,AF781="n/a"),"n/a",(I781/SQRT(22.5*AC781*(I781/AF781))-1)*100)</f>
        <v>3.5598442940649067</v>
      </c>
      <c r="AR781" s="703">
        <f>INDEX(Historical!$C$7:$C$1439,MATCH(B781,Historical!$B$7:$B$1450,0))*IF(AH781="n/a",1.03,IF(AH781&lt;0,1.01,IF(AH781&gt;10,1.1,(1+AH781/100))))</f>
        <v>0.69300000000000006</v>
      </c>
      <c r="AS781" s="959">
        <f>IF($AI781="n/a",1.03*AR781,IF($AI781&lt;0,1.01*AR781,IF($AI781&gt;10,1.1*AR781,(1+$AI781/100)*AR781)))</f>
        <v>0.73936170000000001</v>
      </c>
      <c r="AT781" s="959">
        <f>IF($AK781="n/a",1.03*AS781,IF($AK781&lt;0,1.01*AS781,IF($AK781&gt;10,1.1*AS781,(1+$AK781/100)*AS781)))</f>
        <v>0.79555318920000007</v>
      </c>
      <c r="AU781" s="959">
        <f>IF($AK781="n/a",1.03*AT781,IF($AK781&lt;0,1.01*AT781,IF($AK781&gt;10,1.1*AT781,(1+$AK781/100)*AT781)))</f>
        <v>0.85601523157920012</v>
      </c>
      <c r="AV781" s="959">
        <f>IF($AK781="n/a",1.03*AU781,IF($AK781&lt;0,1.01*AU781,IF($AK781&gt;10,1.1*AU781,(1+$AK781/100)*AU781)))</f>
        <v>0.92107238917921941</v>
      </c>
      <c r="AW781" s="703">
        <f>SUM(AR781:AV781)</f>
        <v>4.0050025099584197</v>
      </c>
      <c r="AX781" s="810">
        <f>AW781/I781*100</f>
        <v>4.3856794896609941</v>
      </c>
      <c r="AY781" s="1017">
        <v>0.95</v>
      </c>
      <c r="AZ781" s="945">
        <v>31.06</v>
      </c>
      <c r="BA781" s="945">
        <v>-2.08</v>
      </c>
      <c r="BB781" s="945">
        <v>1.9900000000000002</v>
      </c>
      <c r="BC781" s="945">
        <v>7.8</v>
      </c>
      <c r="BE781" s="666">
        <v>2006</v>
      </c>
      <c r="BF781" s="971">
        <f>IF(BE781&gt;2008,0,IF(BE781&gt;2001,1,IF(BE781&gt;1990,2,IF(BE781&gt;1980,3,IF(BE781&gt;1973,4,IF(BE781&gt;1970,5,IF(BE781&gt;1960,6,IF(BE781&gt;1958,7,IF(BE781&gt;1953,8,9)))))))))</f>
        <v>1</v>
      </c>
      <c r="BG781" s="955">
        <v>3</v>
      </c>
      <c r="BH781" s="937"/>
    </row>
    <row r="782" spans="1:60" ht="11.25" customHeight="1" x14ac:dyDescent="0.2">
      <c r="A782" s="936" t="s">
        <v>360</v>
      </c>
      <c r="B782" s="948" t="s">
        <v>361</v>
      </c>
      <c r="C782" s="1013" t="s">
        <v>108</v>
      </c>
      <c r="D782" s="1013" t="s">
        <v>4365</v>
      </c>
      <c r="E782" s="792">
        <v>32</v>
      </c>
      <c r="F782" s="1227">
        <v>86</v>
      </c>
      <c r="G782" s="1227" t="s">
        <v>37</v>
      </c>
      <c r="H782" s="1227" t="s">
        <v>37</v>
      </c>
      <c r="I782" s="938">
        <v>81.97</v>
      </c>
      <c r="J782" s="703">
        <f>(M782/I782)*100</f>
        <v>2.4399170428205439</v>
      </c>
      <c r="K782" s="957">
        <v>0.5</v>
      </c>
      <c r="L782" s="960">
        <v>4</v>
      </c>
      <c r="M782" s="694">
        <f>K782*L782</f>
        <v>2</v>
      </c>
      <c r="N782" s="943" t="s">
        <v>107</v>
      </c>
      <c r="O782" s="796">
        <v>0.48</v>
      </c>
      <c r="P782" s="934">
        <v>43409</v>
      </c>
      <c r="Q782" s="934">
        <v>43419</v>
      </c>
      <c r="R782" s="694">
        <f>(K782-O782)/O782*100</f>
        <v>4.1666666666666705</v>
      </c>
      <c r="S782" s="759">
        <f>IF(INDEX(Historical!$D$7:$D$1439,MATCH(B782,Historical!$B$7:$B$1450,0))=0,"n/a",(INDEX(Historical!$C$7:$C$1439,MATCH(B782,Historical!$B$7:$B$1450,0))/INDEX(Historical!$D$7:$D$1439,MATCH(B782,Historical!$B$7:$B$1450,0))-1)*100)</f>
        <v>6.5934065934065922</v>
      </c>
      <c r="T782" s="759">
        <f>IF(INDEX(Historical!$F$7:$F$1432,MATCH(B782,Historical!$B$7:$B$1450,0))=0,"n/a",((INDEX(Historical!$C$7:$C$1439,MATCH(B782,Historical!$B$7:$B$1450,0))/INDEX(Historical!$F$7:$F$1432,MATCH(B782,Historical!$B$7:$B$1450,0)))^(1/3)-1)*100)</f>
        <v>4.5003157912127056</v>
      </c>
      <c r="U782" s="759">
        <f>IF(INDEX(Historical!$H$7:$H$1432,MATCH(B782,Historical!$B$7:$B$1450,0))=0,"n/a",((INDEX(Historical!$C$7:$C$1439,MATCH(B782,Historical!$B$7:$B$1450,0))/INDEX(Historical!$H$7:$H$1432,MATCH(B782,Historical!$B$7:$B$1450,0)))^(1/5)-1)*100)</f>
        <v>4.7264065169796421</v>
      </c>
      <c r="V782" s="759">
        <f>IF(INDEX(Historical!$O$7:$O$1432,MATCH(B782,Historical!$B$7:$B$1450,0))=0,"n/a",((INDEX(Historical!$C$7:$C$1439,MATCH(B782,Historical!$B$7:$B$1450,0))/INDEX(Historical!$O$7:$O$1432,MATCH(B782,Historical!$B$7:$B$1450,0)))^(1/10)-1)*100)</f>
        <v>4.9209099349787566</v>
      </c>
      <c r="W782" s="760">
        <f>IF(OR(U782&lt;=0,U782="n/a",V782&lt;=0,V782="n/a"),"n/a",U782/V782)</f>
        <v>0.96047409512282522</v>
      </c>
      <c r="X782" s="761">
        <f>IF(OR(AJ782&lt;=0,AJ782="n/a",U782&lt;=0,U782="n/a"),"n/a",U782/AJ782)</f>
        <v>0.51938533153622446</v>
      </c>
      <c r="Y782" s="737"/>
      <c r="Z782" s="703">
        <f>IF(OR(AC782&lt;0.01,AC782="n/a"),"n/a",M782/AC782*100)</f>
        <v>37.383177570093466</v>
      </c>
      <c r="AA782" s="959">
        <f>IF(OR(AC782&lt;0.01,AC782="n/a"),"n/a",I782/AC782)</f>
        <v>15.321495327102804</v>
      </c>
      <c r="AB782" s="960">
        <v>12</v>
      </c>
      <c r="AC782" s="938">
        <v>5.35</v>
      </c>
      <c r="AD782" s="938">
        <v>1.9</v>
      </c>
      <c r="AE782" s="938">
        <v>4.84</v>
      </c>
      <c r="AF782" s="938">
        <v>1.9</v>
      </c>
      <c r="AG782" s="938">
        <v>13.200000000000001</v>
      </c>
      <c r="AH782" s="938">
        <v>21.2</v>
      </c>
      <c r="AI782" s="938">
        <v>0.84</v>
      </c>
      <c r="AJ782" s="938">
        <v>9.1</v>
      </c>
      <c r="AK782" s="938">
        <v>8</v>
      </c>
      <c r="AL782" s="951">
        <v>1220</v>
      </c>
      <c r="AM782" s="945">
        <v>1.0999999999999999</v>
      </c>
      <c r="AN782" s="938">
        <v>0.03</v>
      </c>
      <c r="AO782" s="802">
        <f>IF(U782="n/a","n/a",IF(AA782&lt;0,"n/a",IF(AA782="n/a","n/a",J782+U782-AA782)))</f>
        <v>-8.1551717673026189</v>
      </c>
      <c r="AP782" s="803">
        <f>IF(U782="n/a","n/a",J782+U782)</f>
        <v>7.166323559800186</v>
      </c>
      <c r="AQ782" s="961">
        <f>IF(OR(AC782&lt;0.01,AF782="n/a"),"n/a",(I782/SQRT(22.5*AC782*(I782/AF782))-1)*100)</f>
        <v>13.7459960154795</v>
      </c>
      <c r="AR782" s="703">
        <f>INDEX(Historical!$C$7:$C$1439,MATCH(B782,Historical!$B$7:$B$1450,0))*IF(AH782="n/a",1.03,IF(AH782&lt;0,1.01,IF(AH782&gt;10,1.1,(1+AH782/100))))</f>
        <v>2.1339999999999999</v>
      </c>
      <c r="AS782" s="959">
        <f>IF($AI782="n/a",1.03*AR782,IF($AI782&lt;0,1.01*AR782,IF($AI782&gt;10,1.1*AR782,(1+$AI782/100)*AR782)))</f>
        <v>2.1519255999999998</v>
      </c>
      <c r="AT782" s="959">
        <f>IF($AK782="n/a",1.03*AS782,IF($AK782&lt;0,1.01*AS782,IF($AK782&gt;10,1.1*AS782,(1+$AK782/100)*AS782)))</f>
        <v>2.3240796480000001</v>
      </c>
      <c r="AU782" s="959">
        <f>IF($AK782="n/a",1.03*AT782,IF($AK782&lt;0,1.01*AT782,IF($AK782&gt;10,1.1*AT782,(1+$AK782/100)*AT782)))</f>
        <v>2.5100060198400005</v>
      </c>
      <c r="AV782" s="959">
        <f>IF($AK782="n/a",1.03*AU782,IF($AK782&lt;0,1.01*AU782,IF($AK782&gt;10,1.1*AU782,(1+$AK782/100)*AU782)))</f>
        <v>2.7108065014272009</v>
      </c>
      <c r="AW782" s="703">
        <f>SUM(AR782:AV782)</f>
        <v>11.830817769267203</v>
      </c>
      <c r="AX782" s="810">
        <f>AW782/I782*100</f>
        <v>14.43310695286959</v>
      </c>
      <c r="AY782" s="1017">
        <v>0.71</v>
      </c>
      <c r="AZ782" s="945">
        <v>18.759999999999998</v>
      </c>
      <c r="BA782" s="945">
        <v>-7.85</v>
      </c>
      <c r="BB782" s="945">
        <v>2.36</v>
      </c>
      <c r="BC782" s="945">
        <v>5.0999999999999996</v>
      </c>
      <c r="BE782" s="666">
        <v>1987</v>
      </c>
      <c r="BF782" s="971">
        <f>IF(BE782&gt;2008,0,IF(BE782&gt;2001,1,IF(BE782&gt;1990,2,IF(BE782&gt;1980,3,IF(BE782&gt;1973,4,IF(BE782&gt;1970,5,IF(BE782&gt;1960,6,IF(BE782&gt;1958,7,IF(BE782&gt;1953,8,9)))))))))</f>
        <v>3</v>
      </c>
      <c r="BG782" s="955">
        <v>1.2</v>
      </c>
      <c r="BH782" s="937"/>
    </row>
    <row r="783" spans="1:60" ht="11.25" customHeight="1" x14ac:dyDescent="0.2">
      <c r="A783" s="936" t="s">
        <v>358</v>
      </c>
      <c r="B783" s="948" t="s">
        <v>359</v>
      </c>
      <c r="C783" s="1013" t="s">
        <v>112</v>
      </c>
      <c r="D783" s="1013" t="s">
        <v>213</v>
      </c>
      <c r="E783" s="792">
        <v>47</v>
      </c>
      <c r="F783" s="1227">
        <v>39</v>
      </c>
      <c r="G783" s="1204" t="s">
        <v>37</v>
      </c>
      <c r="H783" s="1204" t="s">
        <v>37</v>
      </c>
      <c r="I783" s="938">
        <v>76.11</v>
      </c>
      <c r="J783" s="703">
        <f>(M783/I783)*100</f>
        <v>1.1562212587045066</v>
      </c>
      <c r="K783" s="950">
        <v>0.22</v>
      </c>
      <c r="L783" s="960">
        <v>4</v>
      </c>
      <c r="M783" s="694">
        <f>K783*L783</f>
        <v>0.88</v>
      </c>
      <c r="N783" s="943" t="s">
        <v>149</v>
      </c>
      <c r="O783" s="795">
        <v>0.21</v>
      </c>
      <c r="P783" s="934">
        <v>43433</v>
      </c>
      <c r="Q783" s="934">
        <v>43448</v>
      </c>
      <c r="R783" s="694">
        <f>(K783-O783)/O783*100</f>
        <v>4.7619047619047663</v>
      </c>
      <c r="S783" s="759">
        <f>IF(INDEX(Historical!$D$7:$D$1439,MATCH(B783,Historical!$B$7:$B$1450,0))=0,"n/a",(INDEX(Historical!$C$7:$C$1439,MATCH(B783,Historical!$B$7:$B$1450,0))/INDEX(Historical!$D$7:$D$1439,MATCH(B783,Historical!$B$7:$B$1450,0))-1)*100)</f>
        <v>1.1904761904761862</v>
      </c>
      <c r="T783" s="759">
        <f>IF(INDEX(Historical!$F$7:$F$1432,MATCH(B783,Historical!$B$7:$B$1450,0))=0,"n/a",((INDEX(Historical!$C$7:$C$1439,MATCH(B783,Historical!$B$7:$B$1450,0))/INDEX(Historical!$F$7:$F$1432,MATCH(B783,Historical!$B$7:$B$1450,0)))^(1/3)-1)*100)</f>
        <v>2.0413775479336982</v>
      </c>
      <c r="U783" s="759">
        <f>IF(INDEX(Historical!$H$7:$H$1432,MATCH(B783,Historical!$B$7:$B$1450,0))=0,"n/a",((INDEX(Historical!$C$7:$C$1439,MATCH(B783,Historical!$B$7:$B$1450,0))/INDEX(Historical!$H$7:$H$1432,MATCH(B783,Historical!$B$7:$B$1450,0)))^(1/5)-1)*100)</f>
        <v>3.3754197177302991</v>
      </c>
      <c r="V783" s="759">
        <f>IF(INDEX(Historical!$O$7:$O$1432,MATCH(B783,Historical!$B$7:$B$1450,0))=0,"n/a",((INDEX(Historical!$C$7:$C$1439,MATCH(B783,Historical!$B$7:$B$1450,0))/INDEX(Historical!$O$7:$O$1432,MATCH(B783,Historical!$B$7:$B$1450,0)))^(1/10)-1)*100)</f>
        <v>5.0368183639439845</v>
      </c>
      <c r="W783" s="760">
        <f>IF(OR(U783&lt;=0,U783="n/a",V783&lt;=0,V783="n/a"),"n/a",U783/V783)</f>
        <v>0.67014918423368386</v>
      </c>
      <c r="X783" s="761" t="str">
        <f>IF(OR(AJ783&lt;=0,AJ783="n/a",U783&lt;=0,U783="n/a"),"n/a",U783/AJ783)</f>
        <v>n/a</v>
      </c>
      <c r="Y783" s="717"/>
      <c r="Z783" s="703">
        <f>IF(OR(AC783&lt;0.01,AC783="n/a"),"n/a",M783/AC783*100)</f>
        <v>45.595854922279791</v>
      </c>
      <c r="AA783" s="959">
        <f>IF(OR(AC783&lt;0.01,AC783="n/a"),"n/a",I783/AC783)</f>
        <v>39.435233160621763</v>
      </c>
      <c r="AB783" s="960">
        <v>12</v>
      </c>
      <c r="AC783" s="938">
        <v>1.93</v>
      </c>
      <c r="AD783" s="938">
        <v>2.3199999999999998</v>
      </c>
      <c r="AE783" s="938">
        <v>1.08</v>
      </c>
      <c r="AF783" s="938">
        <v>3.81</v>
      </c>
      <c r="AG783" s="938">
        <v>11.5</v>
      </c>
      <c r="AH783" s="940">
        <v>620.4</v>
      </c>
      <c r="AI783" s="940">
        <v>15.67</v>
      </c>
      <c r="AJ783" s="938">
        <v>-3.2</v>
      </c>
      <c r="AK783" s="938">
        <v>15</v>
      </c>
      <c r="AL783" s="951">
        <v>1200</v>
      </c>
      <c r="AM783" s="945">
        <v>1.7000000000000002</v>
      </c>
      <c r="AN783" s="938">
        <v>1.1299999999999999</v>
      </c>
      <c r="AO783" s="802">
        <f>IF(U783="n/a","n/a",IF(AA783&lt;0,"n/a",IF(AA783="n/a","n/a",J783+U783-AA783)))</f>
        <v>-34.903592184186955</v>
      </c>
      <c r="AP783" s="803">
        <f>IF(U783="n/a","n/a",J783+U783)</f>
        <v>4.5316409764348062</v>
      </c>
      <c r="AQ783" s="961">
        <f>IF(OR(AC783&lt;0.01,AF783="n/a"),"n/a",(I783/SQRT(22.5*AC783*(I783/AF783))-1)*100)</f>
        <v>158.41245097450866</v>
      </c>
      <c r="AR783" s="703">
        <f>INDEX(Historical!$C$7:$C$1439,MATCH(B783,Historical!$B$7:$B$1450,0))*IF(AH783="n/a",1.03,IF(AH783&lt;0,1.01,IF(AH783&gt;10,1.1,(1+AH783/100))))</f>
        <v>0.93500000000000005</v>
      </c>
      <c r="AS783" s="959">
        <f>IF($AI783="n/a",1.03*AR783,IF($AI783&lt;0,1.01*AR783,IF($AI783&gt;10,1.1*AR783,(1+$AI783/100)*AR783)))</f>
        <v>1.0285000000000002</v>
      </c>
      <c r="AT783" s="959">
        <f>IF($AK783="n/a",1.03*AS783,IF($AK783&lt;0,1.01*AS783,IF($AK783&gt;10,1.1*AS783,(1+$AK783/100)*AS783)))</f>
        <v>1.1313500000000003</v>
      </c>
      <c r="AU783" s="959">
        <f>IF($AK783="n/a",1.03*AT783,IF($AK783&lt;0,1.01*AT783,IF($AK783&gt;10,1.1*AT783,(1+$AK783/100)*AT783)))</f>
        <v>1.2444850000000005</v>
      </c>
      <c r="AV783" s="959">
        <f>IF($AK783="n/a",1.03*AU783,IF($AK783&lt;0,1.01*AU783,IF($AK783&gt;10,1.1*AU783,(1+$AK783/100)*AU783)))</f>
        <v>1.3689335000000007</v>
      </c>
      <c r="AW783" s="703">
        <f>SUM(AR783:AV783)</f>
        <v>5.7082685000000017</v>
      </c>
      <c r="AX783" s="810">
        <f>AW783/I783*100</f>
        <v>7.5000243069241908</v>
      </c>
      <c r="AY783" s="1017">
        <v>1.17</v>
      </c>
      <c r="AZ783" s="945">
        <v>55.42</v>
      </c>
      <c r="BA783" s="945">
        <v>-7.13</v>
      </c>
      <c r="BB783" s="945">
        <v>23.580000000000002</v>
      </c>
      <c r="BC783" s="945">
        <v>24.92</v>
      </c>
      <c r="BE783" s="666">
        <v>1973</v>
      </c>
      <c r="BF783" s="971">
        <f>IF(BE783&gt;2008,0,IF(BE783&gt;2001,1,IF(BE783&gt;1990,2,IF(BE783&gt;1980,3,IF(BE783&gt;1973,4,IF(BE783&gt;1970,5,IF(BE783&gt;1960,6,IF(BE783&gt;1958,7,IF(BE783&gt;1953,8,9)))))))))</f>
        <v>5</v>
      </c>
      <c r="BG783" s="955">
        <v>3.5999999999999996</v>
      </c>
      <c r="BH783" s="937"/>
    </row>
    <row r="784" spans="1:60" ht="11.25" customHeight="1" x14ac:dyDescent="0.2">
      <c r="A784" s="953" t="s">
        <v>1730</v>
      </c>
      <c r="B784" s="948" t="s">
        <v>1731</v>
      </c>
      <c r="C784" s="1013" t="s">
        <v>108</v>
      </c>
      <c r="D784" s="1013" t="s">
        <v>4365</v>
      </c>
      <c r="E784" s="792">
        <v>8</v>
      </c>
      <c r="F784" s="1227">
        <v>596</v>
      </c>
      <c r="G784" s="1161" t="s">
        <v>37</v>
      </c>
      <c r="H784" s="1161" t="s">
        <v>37</v>
      </c>
      <c r="I784" s="947">
        <v>28.14</v>
      </c>
      <c r="J784" s="703">
        <f>(M784/I784)*100</f>
        <v>2.5586353944562901</v>
      </c>
      <c r="K784" s="950">
        <v>0.18</v>
      </c>
      <c r="L784" s="960">
        <v>4</v>
      </c>
      <c r="M784" s="694">
        <f>K784*L784</f>
        <v>0.72</v>
      </c>
      <c r="N784" s="943" t="s">
        <v>467</v>
      </c>
      <c r="O784" s="795">
        <v>0.16</v>
      </c>
      <c r="P784" s="934">
        <v>43643</v>
      </c>
      <c r="Q784" s="934">
        <v>43656</v>
      </c>
      <c r="R784" s="694">
        <f>(K784-O784)/O784*100</f>
        <v>12.499999999999993</v>
      </c>
      <c r="S784" s="759">
        <f>IF(INDEX(Historical!$D$7:$D$1439,MATCH(B784,Historical!$B$7:$B$1450,0))=0,"n/a",(INDEX(Historical!$C$7:$C$1439,MATCH(B784,Historical!$B$7:$B$1450,0))/INDEX(Historical!$D$7:$D$1439,MATCH(B784,Historical!$B$7:$B$1450,0))-1)*100)</f>
        <v>11.111111111111093</v>
      </c>
      <c r="T784" s="759">
        <f>IF(INDEX(Historical!$F$7:$F$1432,MATCH(B784,Historical!$B$7:$B$1450,0))=0,"n/a",((INDEX(Historical!$C$7:$C$1439,MATCH(B784,Historical!$B$7:$B$1450,0))/INDEX(Historical!$F$7:$F$1432,MATCH(B784,Historical!$B$7:$B$1450,0)))^(1/3)-1)*100)</f>
        <v>9.2608243623279343</v>
      </c>
      <c r="U784" s="759">
        <f>IF(INDEX(Historical!$H$7:$H$1432,MATCH(B784,Historical!$B$7:$B$1450,0))=0,"n/a",((INDEX(Historical!$C$7:$C$1439,MATCH(B784,Historical!$B$7:$B$1450,0))/INDEX(Historical!$H$7:$H$1432,MATCH(B784,Historical!$B$7:$B$1450,0)))^(1/5)-1)*100)</f>
        <v>10.151370567009611</v>
      </c>
      <c r="V784" s="759">
        <f>IF(INDEX(Historical!$O$7:$O$1432,MATCH(B784,Historical!$B$7:$B$1450,0))=0,"n/a",((INDEX(Historical!$C$7:$C$1439,MATCH(B784,Historical!$B$7:$B$1450,0))/INDEX(Historical!$O$7:$O$1432,MATCH(B784,Historical!$B$7:$B$1450,0)))^(1/10)-1)*100)</f>
        <v>6.803084495661138</v>
      </c>
      <c r="W784" s="760">
        <f>IF(OR(U784&lt;=0,U784="n/a",V784&lt;=0,V784="n/a"),"n/a",U784/V784)</f>
        <v>1.4921717602484488</v>
      </c>
      <c r="X784" s="761">
        <f>IF(OR(AJ784&lt;=0,AJ784="n/a",U784&lt;=0,U784="n/a"),"n/a",U784/AJ784)</f>
        <v>0.95767646858581235</v>
      </c>
      <c r="Y784" s="718"/>
      <c r="Z784" s="703">
        <f>IF(OR(AC784&lt;0.01,AC784="n/a"),"n/a",M784/AC784*100)</f>
        <v>36.734693877551024</v>
      </c>
      <c r="AA784" s="959">
        <f>IF(OR(AC784&lt;0.01,AC784="n/a"),"n/a",I784/AC784)</f>
        <v>14.357142857142858</v>
      </c>
      <c r="AB784" s="960">
        <v>12</v>
      </c>
      <c r="AC784" s="938">
        <v>1.96</v>
      </c>
      <c r="AD784" s="938" t="s">
        <v>137</v>
      </c>
      <c r="AE784" s="938">
        <v>4.53</v>
      </c>
      <c r="AF784" s="938">
        <v>1.31</v>
      </c>
      <c r="AG784" s="938">
        <v>8.9</v>
      </c>
      <c r="AH784" s="938">
        <v>20.399999999999999</v>
      </c>
      <c r="AI784" s="938">
        <v>1.6500000000000001</v>
      </c>
      <c r="AJ784" s="938">
        <v>10.6</v>
      </c>
      <c r="AK784" s="938" t="s">
        <v>137</v>
      </c>
      <c r="AL784" s="951">
        <v>2009.9999999999998</v>
      </c>
      <c r="AM784" s="945">
        <v>7.5</v>
      </c>
      <c r="AN784" s="938">
        <v>0.16</v>
      </c>
      <c r="AO784" s="802">
        <f>IF(U784="n/a","n/a",IF(AA784&lt;0,"n/a",IF(AA784="n/a","n/a",J784+U784-AA784)))</f>
        <v>-1.6471368956769563</v>
      </c>
      <c r="AP784" s="803">
        <f>IF(U784="n/a","n/a",J784+U784)</f>
        <v>12.710005961465901</v>
      </c>
      <c r="AQ784" s="961">
        <f>IF(OR(AC784&lt;0.01,AF784="n/a"),"n/a",(I784/SQRT(22.5*AC784*(I784/AF784))-1)*100)</f>
        <v>-8.5721726220751684</v>
      </c>
      <c r="AR784" s="703">
        <f>INDEX(Historical!$C$7:$C$1439,MATCH(B784,Historical!$B$7:$B$1450,0))*IF(AH784="n/a",1.03,IF(AH784&lt;0,1.01,IF(AH784&gt;10,1.1,(1+AH784/100))))</f>
        <v>0.66</v>
      </c>
      <c r="AS784" s="959">
        <f>IF($AI784="n/a",1.03*AR784,IF($AI784&lt;0,1.01*AR784,IF($AI784&gt;10,1.1*AR784,(1+$AI784/100)*AR784)))</f>
        <v>0.67088999999999999</v>
      </c>
      <c r="AT784" s="959">
        <f>IF($AK784="n/a",1.03*AS784,IF($AK784&lt;0,1.01*AS784,IF($AK784&gt;10,1.1*AS784,(1+$AK784/100)*AS784)))</f>
        <v>0.69101670000000004</v>
      </c>
      <c r="AU784" s="959">
        <f>IF($AK784="n/a",1.03*AT784,IF($AK784&lt;0,1.01*AT784,IF($AK784&gt;10,1.1*AT784,(1+$AK784/100)*AT784)))</f>
        <v>0.71174720100000011</v>
      </c>
      <c r="AV784" s="959">
        <f>IF($AK784="n/a",1.03*AU784,IF($AK784&lt;0,1.01*AU784,IF($AK784&gt;10,1.1*AU784,(1+$AK784/100)*AU784)))</f>
        <v>0.73309961703000015</v>
      </c>
      <c r="AW784" s="703">
        <f>SUM(AR784:AV784)</f>
        <v>3.4667535180300004</v>
      </c>
      <c r="AX784" s="810">
        <f>AW784/I784*100</f>
        <v>12.319664243176973</v>
      </c>
      <c r="AY784" s="1017">
        <v>1.08</v>
      </c>
      <c r="AZ784" s="945">
        <v>22.99</v>
      </c>
      <c r="BA784" s="945">
        <v>-15.24</v>
      </c>
      <c r="BB784" s="945">
        <v>4.5600000000000005</v>
      </c>
      <c r="BC784" s="945">
        <v>5.65</v>
      </c>
      <c r="BE784" s="666">
        <v>2012</v>
      </c>
      <c r="BF784" s="971">
        <f>IF(BE784&gt;2008,0,IF(BE784&gt;2001,1,IF(BE784&gt;1990,2,IF(BE784&gt;1980,3,IF(BE784&gt;1973,4,IF(BE784&gt;1970,5,IF(BE784&gt;1960,6,IF(BE784&gt;1958,7,IF(BE784&gt;1953,8,9)))))))))</f>
        <v>0</v>
      </c>
      <c r="BG784" s="955">
        <v>1.2</v>
      </c>
      <c r="BH784" s="937"/>
    </row>
    <row r="785" spans="1:60" ht="11.25" customHeight="1" x14ac:dyDescent="0.2">
      <c r="A785" s="944" t="s">
        <v>816</v>
      </c>
      <c r="B785" s="948" t="s">
        <v>817</v>
      </c>
      <c r="C785" s="1013" t="s">
        <v>179</v>
      </c>
      <c r="D785" s="1013" t="s">
        <v>4363</v>
      </c>
      <c r="E785" s="792">
        <v>15</v>
      </c>
      <c r="F785" s="1227">
        <v>252</v>
      </c>
      <c r="G785" s="1227" t="s">
        <v>106</v>
      </c>
      <c r="H785" s="1227" t="s">
        <v>106</v>
      </c>
      <c r="I785" s="947">
        <v>797.2</v>
      </c>
      <c r="J785" s="703">
        <f>(M785/I785)*100</f>
        <v>0.21951831409934772</v>
      </c>
      <c r="K785" s="950">
        <v>1.75</v>
      </c>
      <c r="L785" s="960">
        <v>1</v>
      </c>
      <c r="M785" s="694">
        <f>K785*L785</f>
        <v>1.75</v>
      </c>
      <c r="N785" s="943" t="s">
        <v>818</v>
      </c>
      <c r="O785" s="795">
        <v>1.05</v>
      </c>
      <c r="P785" s="934">
        <v>43531</v>
      </c>
      <c r="Q785" s="934">
        <v>43539</v>
      </c>
      <c r="R785" s="694">
        <f>(K785-O785)/O785*100</f>
        <v>66.666666666666657</v>
      </c>
      <c r="S785" s="759">
        <f>IF(INDEX(Historical!$D$7:$D$1439,MATCH(B785,Historical!$B$7:$B$1450,0))=0,"n/a",(INDEX(Historical!$C$7:$C$1439,MATCH(B785,Historical!$B$7:$B$1450,0))/INDEX(Historical!$D$7:$D$1439,MATCH(B785,Historical!$B$7:$B$1450,0))-1)*100)</f>
        <v>200.00000000000006</v>
      </c>
      <c r="T785" s="759">
        <f>IF(INDEX(Historical!$F$7:$F$1432,MATCH(B785,Historical!$B$7:$B$1450,0))=0,"n/a",((INDEX(Historical!$C$7:$C$1439,MATCH(B785,Historical!$B$7:$B$1450,0))/INDEX(Historical!$F$7:$F$1432,MATCH(B785,Historical!$B$7:$B$1450,0)))^(1/3)-1)*100)</f>
        <v>53.55493095225885</v>
      </c>
      <c r="U785" s="759">
        <f>IF(INDEX(Historical!$H$7:$H$1432,MATCH(B785,Historical!$B$7:$B$1450,0))=0,"n/a",((INDEX(Historical!$C$7:$C$1439,MATCH(B785,Historical!$B$7:$B$1450,0))/INDEX(Historical!$H$7:$H$1432,MATCH(B785,Historical!$B$7:$B$1450,0)))^(1/5)-1)*100)</f>
        <v>33.244673837449668</v>
      </c>
      <c r="V785" s="759">
        <f>IF(INDEX(Historical!$O$7:$O$1432,MATCH(B785,Historical!$B$7:$B$1450,0))=0,"n/a",((INDEX(Historical!$C$7:$C$1439,MATCH(B785,Historical!$B$7:$B$1450,0))/INDEX(Historical!$O$7:$O$1432,MATCH(B785,Historical!$B$7:$B$1450,0)))^(1/10)-1)*100)</f>
        <v>19.286605283985047</v>
      </c>
      <c r="W785" s="760">
        <f>IF(OR(U785&lt;=0,U785="n/a",V785&lt;=0,V785="n/a"),"n/a",U785/V785)</f>
        <v>1.7237182670531934</v>
      </c>
      <c r="X785" s="761">
        <f>IF(OR(AJ785&lt;=0,AJ785="n/a",U785&lt;=0,U785="n/a"),"n/a",U785/AJ785)</f>
        <v>0.62139577266261059</v>
      </c>
      <c r="Y785" s="949"/>
      <c r="Z785" s="703">
        <f>IF(OR(AC785&lt;0.01,AC785="n/a"),"n/a",M785/AC785*100)</f>
        <v>4.4450088900177809</v>
      </c>
      <c r="AA785" s="959">
        <f>IF(OR(AC785&lt;0.01,AC785="n/a"),"n/a",I785/AC785)</f>
        <v>20.248920497840999</v>
      </c>
      <c r="AB785" s="960">
        <v>12</v>
      </c>
      <c r="AC785" s="938">
        <v>39.369999999999997</v>
      </c>
      <c r="AD785" s="938" t="s">
        <v>137</v>
      </c>
      <c r="AE785" s="938">
        <v>13.77</v>
      </c>
      <c r="AF785" s="938">
        <v>17.670000000000002</v>
      </c>
      <c r="AG785" s="940">
        <v>132.1</v>
      </c>
      <c r="AH785" s="938">
        <v>117.8</v>
      </c>
      <c r="AI785" s="938" t="s">
        <v>137</v>
      </c>
      <c r="AJ785" s="938">
        <v>53.5</v>
      </c>
      <c r="AK785" s="938" t="s">
        <v>137</v>
      </c>
      <c r="AL785" s="951">
        <v>5940</v>
      </c>
      <c r="AM785" s="945">
        <v>3.9</v>
      </c>
      <c r="AN785" s="938">
        <v>0</v>
      </c>
      <c r="AO785" s="802">
        <f>IF(U785="n/a","n/a",IF(AA785&lt;0,"n/a",IF(AA785="n/a","n/a",J785+U785-AA785)))</f>
        <v>13.215271653708015</v>
      </c>
      <c r="AP785" s="803">
        <f>IF(U785="n/a","n/a",J785+U785)</f>
        <v>33.464192151549014</v>
      </c>
      <c r="AQ785" s="961">
        <f>IF(OR(AC785&lt;0.01,AF785="n/a"),"n/a",(I785/SQRT(22.5*AC785*(I785/AF785))-1)*100)</f>
        <v>298.77502718915503</v>
      </c>
      <c r="AR785" s="703">
        <f>INDEX(Historical!$C$7:$C$1439,MATCH(B785,Historical!$B$7:$B$1450,0))*IF(AH785="n/a",1.03,IF(AH785&lt;0,1.01,IF(AH785&gt;10,1.1,(1+AH785/100))))</f>
        <v>1.1550000000000002</v>
      </c>
      <c r="AS785" s="959">
        <f>IF($AI785="n/a",1.03*AR785,IF($AI785&lt;0,1.01*AR785,IF($AI785&gt;10,1.1*AR785,(1+$AI785/100)*AR785)))</f>
        <v>1.1896500000000003</v>
      </c>
      <c r="AT785" s="959">
        <f>IF($AK785="n/a",1.03*AS785,IF($AK785&lt;0,1.01*AS785,IF($AK785&gt;10,1.1*AS785,(1+$AK785/100)*AS785)))</f>
        <v>1.2253395000000005</v>
      </c>
      <c r="AU785" s="959">
        <f>IF($AK785="n/a",1.03*AT785,IF($AK785&lt;0,1.01*AT785,IF($AK785&gt;10,1.1*AT785,(1+$AK785/100)*AT785)))</f>
        <v>1.2620996850000006</v>
      </c>
      <c r="AV785" s="959">
        <f>IF($AK785="n/a",1.03*AU785,IF($AK785&lt;0,1.01*AU785,IF($AK785&gt;10,1.1*AU785,(1+$AK785/100)*AU785)))</f>
        <v>1.2999626755500007</v>
      </c>
      <c r="AW785" s="703">
        <f>SUM(AR785:AV785)</f>
        <v>6.1320518605500025</v>
      </c>
      <c r="AX785" s="810">
        <f>AW785/I785*100</f>
        <v>0.76919867794154573</v>
      </c>
      <c r="AY785" s="1017">
        <v>1.24</v>
      </c>
      <c r="AZ785" s="945">
        <v>96.06</v>
      </c>
      <c r="BA785" s="945">
        <v>-12.94</v>
      </c>
      <c r="BB785" s="945">
        <v>3.1199999999999997</v>
      </c>
      <c r="BC785" s="945">
        <v>10.96</v>
      </c>
      <c r="BE785" s="666">
        <v>2004</v>
      </c>
      <c r="BF785" s="971">
        <f>IF(BE785&gt;2008,0,IF(BE785&gt;2001,1,IF(BE785&gt;1990,2,IF(BE785&gt;1980,3,IF(BE785&gt;1973,4,IF(BE785&gt;1970,5,IF(BE785&gt;1960,6,IF(BE785&gt;1958,7,IF(BE785&gt;1953,8,9)))))))))</f>
        <v>1</v>
      </c>
      <c r="BG785" s="955">
        <v>112.6</v>
      </c>
      <c r="BH785" s="936"/>
    </row>
    <row r="786" spans="1:60" ht="11.25" customHeight="1" x14ac:dyDescent="0.2">
      <c r="A786" s="936" t="s">
        <v>362</v>
      </c>
      <c r="B786" s="948" t="s">
        <v>363</v>
      </c>
      <c r="C786" s="1013" t="s">
        <v>128</v>
      </c>
      <c r="D786" s="1013" t="s">
        <v>4353</v>
      </c>
      <c r="E786" s="792">
        <v>52</v>
      </c>
      <c r="F786" s="1227">
        <v>18</v>
      </c>
      <c r="G786" s="1227" t="s">
        <v>106</v>
      </c>
      <c r="H786" s="1227" t="s">
        <v>106</v>
      </c>
      <c r="I786" s="938">
        <v>37.36</v>
      </c>
      <c r="J786" s="703">
        <f>(M786/I786)*100</f>
        <v>0.9635974304068522</v>
      </c>
      <c r="K786" s="950">
        <v>0.09</v>
      </c>
      <c r="L786" s="960">
        <v>4</v>
      </c>
      <c r="M786" s="694">
        <f>K786*L786</f>
        <v>0.36</v>
      </c>
      <c r="N786" s="943" t="s">
        <v>196</v>
      </c>
      <c r="O786" s="800">
        <v>8.7378640776699018E-2</v>
      </c>
      <c r="P786" s="939">
        <v>43164</v>
      </c>
      <c r="Q786" s="939">
        <v>43186</v>
      </c>
      <c r="R786" s="694">
        <f>(K786-O786)/O786*100</f>
        <v>3.0000000000000093</v>
      </c>
      <c r="S786" s="759">
        <f>IF(INDEX(Historical!$D$7:$D$1439,MATCH(B786,Historical!$B$7:$B$1450,0))=0,"n/a",(INDEX(Historical!$C$7:$C$1439,MATCH(B786,Historical!$B$7:$B$1450,0))/INDEX(Historical!$D$7:$D$1439,MATCH(B786,Historical!$B$7:$B$1450,0))-1)*100)</f>
        <v>2.2499999999999964</v>
      </c>
      <c r="T786" s="759">
        <f>IF(INDEX(Historical!$F$7:$F$1432,MATCH(B786,Historical!$B$7:$B$1450,0))=0,"n/a",((INDEX(Historical!$C$7:$C$1439,MATCH(B786,Historical!$B$7:$B$1450,0))/INDEX(Historical!$F$7:$F$1432,MATCH(B786,Historical!$B$7:$B$1450,0)))^(1/3)-1)*100)</f>
        <v>5.2087157760259517</v>
      </c>
      <c r="U786" s="759">
        <f>IF(INDEX(Historical!$H$7:$H$1432,MATCH(B786,Historical!$B$7:$B$1450,0))=0,"n/a",((INDEX(Historical!$C$7:$C$1439,MATCH(B786,Historical!$B$7:$B$1450,0))/INDEX(Historical!$H$7:$H$1432,MATCH(B786,Historical!$B$7:$B$1450,0)))^(1/5)-1)*100)</f>
        <v>6.080399736393205</v>
      </c>
      <c r="V786" s="759">
        <f>IF(INDEX(Historical!$O$7:$O$1432,MATCH(B786,Historical!$B$7:$B$1450,0))=0,"n/a",((INDEX(Historical!$C$7:$C$1439,MATCH(B786,Historical!$B$7:$B$1450,0))/INDEX(Historical!$O$7:$O$1432,MATCH(B786,Historical!$B$7:$B$1450,0)))^(1/10)-1)*100)</f>
        <v>4.4524926962152378</v>
      </c>
      <c r="W786" s="760">
        <f>IF(OR(U786&lt;=0,U786="n/a",V786&lt;=0,V786="n/a"),"n/a",U786/V786)</f>
        <v>1.3656170040574667</v>
      </c>
      <c r="X786" s="761">
        <f>IF(OR(AJ786&lt;=0,AJ786="n/a",U786&lt;=0,U786="n/a"),"n/a",U786/AJ786)</f>
        <v>60.803997363932048</v>
      </c>
      <c r="Y786" s="712" t="s">
        <v>364</v>
      </c>
      <c r="Z786" s="703">
        <f>IF(OR(AC786&lt;0.01,AC786="n/a"),"n/a",M786/AC786*100)</f>
        <v>41.379310344827587</v>
      </c>
      <c r="AA786" s="959">
        <f>IF(OR(AC786&lt;0.01,AC786="n/a"),"n/a",I786/AC786)</f>
        <v>42.94252873563218</v>
      </c>
      <c r="AB786" s="960">
        <v>12</v>
      </c>
      <c r="AC786" s="938">
        <v>0.87</v>
      </c>
      <c r="AD786" s="938">
        <v>4.78</v>
      </c>
      <c r="AE786" s="938">
        <v>4.57</v>
      </c>
      <c r="AF786" s="938">
        <v>3.33</v>
      </c>
      <c r="AG786" s="938">
        <v>7.8</v>
      </c>
      <c r="AH786" s="938">
        <v>-4.8</v>
      </c>
      <c r="AI786" s="938" t="s">
        <v>137</v>
      </c>
      <c r="AJ786" s="938">
        <v>0.1</v>
      </c>
      <c r="AK786" s="938">
        <v>9</v>
      </c>
      <c r="AL786" s="951">
        <v>2370</v>
      </c>
      <c r="AM786" s="945">
        <v>58.609999999999992</v>
      </c>
      <c r="AN786" s="938">
        <v>0.01</v>
      </c>
      <c r="AO786" s="802">
        <f>IF(U786="n/a","n/a",IF(AA786&lt;0,"n/a",IF(AA786="n/a","n/a",J786+U786-AA786)))</f>
        <v>-35.898531568832126</v>
      </c>
      <c r="AP786" s="803">
        <f>IF(U786="n/a","n/a",J786+U786)</f>
        <v>7.0439971668000574</v>
      </c>
      <c r="AQ786" s="961">
        <f>IF(OR(AC786&lt;0.01,AF786="n/a"),"n/a",(I786/SQRT(22.5*AC786*(I786/AF786))-1)*100)</f>
        <v>152.1010561833005</v>
      </c>
      <c r="AR786" s="703">
        <f>INDEX(Historical!$C$7:$C$1439,MATCH(B786,Historical!$B$7:$B$1450,0))*IF(AH786="n/a",1.03,IF(AH786&lt;0,1.01,IF(AH786&gt;10,1.1,(1+AH786/100))))</f>
        <v>0.36095242718446602</v>
      </c>
      <c r="AS786" s="959">
        <f>IF($AI786="n/a",1.03*AR786,IF($AI786&lt;0,1.01*AR786,IF($AI786&gt;10,1.1*AR786,(1+$AI786/100)*AR786)))</f>
        <v>0.37178100000000003</v>
      </c>
      <c r="AT786" s="959">
        <f>IF($AK786="n/a",1.03*AS786,IF($AK786&lt;0,1.01*AS786,IF($AK786&gt;10,1.1*AS786,(1+$AK786/100)*AS786)))</f>
        <v>0.40524129000000009</v>
      </c>
      <c r="AU786" s="959">
        <f>IF($AK786="n/a",1.03*AT786,IF($AK786&lt;0,1.01*AT786,IF($AK786&gt;10,1.1*AT786,(1+$AK786/100)*AT786)))</f>
        <v>0.44171300610000014</v>
      </c>
      <c r="AV786" s="959">
        <f>IF($AK786="n/a",1.03*AU786,IF($AK786&lt;0,1.01*AU786,IF($AK786&gt;10,1.1*AU786,(1+$AK786/100)*AU786)))</f>
        <v>0.48146717664900018</v>
      </c>
      <c r="AW786" s="703">
        <f>SUM(AR786:AV786)</f>
        <v>2.0611548999334666</v>
      </c>
      <c r="AX786" s="810">
        <f>AW786/I786*100</f>
        <v>5.5170099034621698</v>
      </c>
      <c r="AY786" s="1017">
        <v>0.28999999999999998</v>
      </c>
      <c r="AZ786" s="945">
        <v>38.56</v>
      </c>
      <c r="BA786" s="945">
        <v>-8.48</v>
      </c>
      <c r="BB786" s="945">
        <v>-1.6400000000000001</v>
      </c>
      <c r="BC786" s="945">
        <v>5.5100000000000007</v>
      </c>
      <c r="BE786" s="666">
        <v>1967</v>
      </c>
      <c r="BF786" s="971">
        <f>IF(BE786&gt;2008,0,IF(BE786&gt;2001,1,IF(BE786&gt;1990,2,IF(BE786&gt;1980,3,IF(BE786&gt;1973,4,IF(BE786&gt;1970,5,IF(BE786&gt;1960,6,IF(BE786&gt;1958,7,IF(BE786&gt;1953,8,9)))))))))</f>
        <v>6</v>
      </c>
      <c r="BG786" s="955">
        <v>6.1</v>
      </c>
      <c r="BH786" s="571"/>
    </row>
    <row r="787" spans="1:60" ht="11.25" customHeight="1" x14ac:dyDescent="0.2">
      <c r="A787" s="944" t="s">
        <v>1744</v>
      </c>
      <c r="B787" s="948" t="s">
        <v>1745</v>
      </c>
      <c r="C787" s="1013" t="s">
        <v>108</v>
      </c>
      <c r="D787" s="1013" t="s">
        <v>4365</v>
      </c>
      <c r="E787" s="792">
        <v>7</v>
      </c>
      <c r="F787" s="1227">
        <v>687</v>
      </c>
      <c r="G787" s="1171" t="s">
        <v>106</v>
      </c>
      <c r="H787" s="1171" t="s">
        <v>106</v>
      </c>
      <c r="I787" s="947">
        <v>14.21</v>
      </c>
      <c r="J787" s="703">
        <f>(M787/I787)*100</f>
        <v>1.9704433497536946</v>
      </c>
      <c r="K787" s="950">
        <v>7.0000000000000007E-2</v>
      </c>
      <c r="L787" s="960">
        <v>4</v>
      </c>
      <c r="M787" s="694">
        <f>K787*L787</f>
        <v>0.28000000000000003</v>
      </c>
      <c r="N787" s="943" t="s">
        <v>803</v>
      </c>
      <c r="O787" s="795">
        <v>5.5E-2</v>
      </c>
      <c r="P787" s="934">
        <v>43594</v>
      </c>
      <c r="Q787" s="934">
        <v>43615</v>
      </c>
      <c r="R787" s="694">
        <f>(K787-O787)/O787*100</f>
        <v>27.27272727272728</v>
      </c>
      <c r="S787" s="759">
        <f>IF(INDEX(Historical!$D$7:$D$1439,MATCH(B787,Historical!$B$7:$B$1450,0))=0,"n/a",(INDEX(Historical!$C$7:$C$1439,MATCH(B787,Historical!$B$7:$B$1450,0))/INDEX(Historical!$D$7:$D$1439,MATCH(B787,Historical!$B$7:$B$1450,0))-1)*100)</f>
        <v>17.647058823529438</v>
      </c>
      <c r="T787" s="759">
        <f>IF(INDEX(Historical!$F$7:$F$1432,MATCH(B787,Historical!$B$7:$B$1450,0))=0,"n/a",((INDEX(Historical!$C$7:$C$1439,MATCH(B787,Historical!$B$7:$B$1450,0))/INDEX(Historical!$F$7:$F$1432,MATCH(B787,Historical!$B$7:$B$1450,0)))^(1/3)-1)*100)</f>
        <v>17.34365331805845</v>
      </c>
      <c r="U787" s="759">
        <f>IF(INDEX(Historical!$H$7:$H$1432,MATCH(B787,Historical!$B$7:$B$1450,0))=0,"n/a",((INDEX(Historical!$C$7:$C$1439,MATCH(B787,Historical!$B$7:$B$1450,0))/INDEX(Historical!$H$7:$H$1432,MATCH(B787,Historical!$B$7:$B$1450,0)))^(1/5)-1)*100)</f>
        <v>28.473001824447721</v>
      </c>
      <c r="V787" s="759" t="str">
        <f>IF(INDEX(Historical!$O$7:$O$1432,MATCH(B787,Historical!$B$7:$B$1450,0))=0,"n/a",((INDEX(Historical!$C$7:$C$1439,MATCH(B787,Historical!$B$7:$B$1450,0))/INDEX(Historical!$O$7:$O$1432,MATCH(B787,Historical!$B$7:$B$1450,0)))^(1/10)-1)*100)</f>
        <v>n/a</v>
      </c>
      <c r="W787" s="760" t="str">
        <f>IF(OR(U787&lt;=0,U787="n/a",V787&lt;=0,V787="n/a"),"n/a",U787/V787)</f>
        <v>n/a</v>
      </c>
      <c r="X787" s="761">
        <f>IF(OR(AJ787&lt;=0,AJ787="n/a",U787&lt;=0,U787="n/a"),"n/a",U787/AJ787)</f>
        <v>1.3367606490351043</v>
      </c>
      <c r="Y787" s="717"/>
      <c r="Z787" s="703">
        <f>IF(OR(AC787&lt;0.01,AC787="n/a"),"n/a",M787/AC787*100)</f>
        <v>18.06451612903226</v>
      </c>
      <c r="AA787" s="959">
        <f>IF(OR(AC787&lt;0.01,AC787="n/a"),"n/a",I787/AC787)</f>
        <v>9.1677419354838712</v>
      </c>
      <c r="AB787" s="960">
        <v>12</v>
      </c>
      <c r="AC787" s="938">
        <v>1.55</v>
      </c>
      <c r="AD787" s="938" t="s">
        <v>137</v>
      </c>
      <c r="AE787" s="938">
        <v>2.59</v>
      </c>
      <c r="AF787" s="938">
        <v>1.03</v>
      </c>
      <c r="AG787" s="938">
        <v>9.7000000000000011</v>
      </c>
      <c r="AH787" s="938">
        <v>56.2</v>
      </c>
      <c r="AI787" s="938">
        <v>5.19</v>
      </c>
      <c r="AJ787" s="938">
        <v>21.3</v>
      </c>
      <c r="AK787" s="938" t="s">
        <v>137</v>
      </c>
      <c r="AL787" s="951">
        <v>123.46</v>
      </c>
      <c r="AM787" s="945">
        <v>10.4</v>
      </c>
      <c r="AN787" s="938">
        <v>0.08</v>
      </c>
      <c r="AO787" s="802">
        <f>IF(U787="n/a","n/a",IF(AA787&lt;0,"n/a",IF(AA787="n/a","n/a",J787+U787-AA787)))</f>
        <v>21.275703238717544</v>
      </c>
      <c r="AP787" s="803">
        <f>IF(U787="n/a","n/a",J787+U787)</f>
        <v>30.443445174201415</v>
      </c>
      <c r="AQ787" s="961">
        <f>IF(OR(AC787&lt;0.01,AF787="n/a"),"n/a",(I787/SQRT(22.5*AC787*(I787/AF787))-1)*100)</f>
        <v>-35.217374779452236</v>
      </c>
      <c r="AR787" s="703">
        <f>INDEX(Historical!$C$7:$C$1439,MATCH(B787,Historical!$B$7:$B$1450,0))*IF(AH787="n/a",1.03,IF(AH787&lt;0,1.01,IF(AH787&gt;10,1.1,(1+AH787/100))))</f>
        <v>0.22000000000000003</v>
      </c>
      <c r="AS787" s="959">
        <f>IF($AI787="n/a",1.03*AR787,IF($AI787&lt;0,1.01*AR787,IF($AI787&gt;10,1.1*AR787,(1+$AI787/100)*AR787)))</f>
        <v>0.23141800000000004</v>
      </c>
      <c r="AT787" s="959">
        <f>IF($AK787="n/a",1.03*AS787,IF($AK787&lt;0,1.01*AS787,IF($AK787&gt;10,1.1*AS787,(1+$AK787/100)*AS787)))</f>
        <v>0.23836054000000004</v>
      </c>
      <c r="AU787" s="959">
        <f>IF($AK787="n/a",1.03*AT787,IF($AK787&lt;0,1.01*AT787,IF($AK787&gt;10,1.1*AT787,(1+$AK787/100)*AT787)))</f>
        <v>0.24551135620000006</v>
      </c>
      <c r="AV787" s="959">
        <f>IF($AK787="n/a",1.03*AU787,IF($AK787&lt;0,1.01*AU787,IF($AK787&gt;10,1.1*AU787,(1+$AK787/100)*AU787)))</f>
        <v>0.25287669688600006</v>
      </c>
      <c r="AW787" s="703">
        <f>SUM(AR787:AV787)</f>
        <v>1.1881665930860004</v>
      </c>
      <c r="AX787" s="810">
        <f>AW787/I787*100</f>
        <v>8.3614820062350486</v>
      </c>
      <c r="AY787" s="1017">
        <v>0.38</v>
      </c>
      <c r="AZ787" s="945">
        <v>23.14</v>
      </c>
      <c r="BA787" s="945">
        <v>-24.37</v>
      </c>
      <c r="BB787" s="945">
        <v>-1.46</v>
      </c>
      <c r="BC787" s="945">
        <v>-6.81</v>
      </c>
      <c r="BE787" s="666">
        <v>2013</v>
      </c>
      <c r="BF787" s="971">
        <f>IF(BE787&gt;2008,0,IF(BE787&gt;2001,1,IF(BE787&gt;1990,2,IF(BE787&gt;1980,3,IF(BE787&gt;1973,4,IF(BE787&gt;1970,5,IF(BE787&gt;1960,6,IF(BE787&gt;1958,7,IF(BE787&gt;1953,8,9)))))))))</f>
        <v>0</v>
      </c>
      <c r="BG787" s="955">
        <v>1</v>
      </c>
      <c r="BH787" s="937"/>
    </row>
    <row r="788" spans="1:60" s="838" customFormat="1" ht="11.25" customHeight="1" x14ac:dyDescent="0.2">
      <c r="A788" s="698" t="s">
        <v>822</v>
      </c>
      <c r="B788" s="846" t="s">
        <v>823</v>
      </c>
      <c r="C788" s="1013" t="s">
        <v>108</v>
      </c>
      <c r="D788" s="1013" t="s">
        <v>4361</v>
      </c>
      <c r="E788" s="818">
        <v>26</v>
      </c>
      <c r="F788" s="1227">
        <v>114</v>
      </c>
      <c r="G788" s="1236" t="s">
        <v>106</v>
      </c>
      <c r="H788" s="1236" t="s">
        <v>106</v>
      </c>
      <c r="I788" s="819">
        <v>67.17</v>
      </c>
      <c r="J788" s="820">
        <f>(M788/I788)*100</f>
        <v>2.1438142027690934</v>
      </c>
      <c r="K788" s="821">
        <v>0.36</v>
      </c>
      <c r="L788" s="822">
        <v>4</v>
      </c>
      <c r="M788" s="823">
        <f>K788*L788</f>
        <v>1.44</v>
      </c>
      <c r="N788" s="824" t="s">
        <v>149</v>
      </c>
      <c r="O788" s="825">
        <v>0.35</v>
      </c>
      <c r="P788" s="826">
        <v>43531</v>
      </c>
      <c r="Q788" s="826">
        <v>43544</v>
      </c>
      <c r="R788" s="823">
        <f>(K788-O788)/O788*100</f>
        <v>2.8571428571428599</v>
      </c>
      <c r="S788" s="759">
        <f>IF(INDEX(Historical!$D$7:$D$1439,MATCH(B788,Historical!$B$7:$B$1450,0))=0,"n/a",(INDEX(Historical!$C$7:$C$1439,MATCH(B788,Historical!$B$7:$B$1450,0))/INDEX(Historical!$D$7:$D$1439,MATCH(B788,Historical!$B$7:$B$1450,0))-1)*100)</f>
        <v>0.36231884057971175</v>
      </c>
      <c r="T788" s="759">
        <f>IF(INDEX(Historical!$F$7:$F$1432,MATCH(B788,Historical!$B$7:$B$1450,0))=0,"n/a",((INDEX(Historical!$C$7:$C$1439,MATCH(B788,Historical!$B$7:$B$1450,0))/INDEX(Historical!$F$7:$F$1432,MATCH(B788,Historical!$B$7:$B$1450,0)))^(1/3)-1)*100)</f>
        <v>1.1071010267898806</v>
      </c>
      <c r="U788" s="759">
        <f>IF(INDEX(Historical!$H$7:$H$1432,MATCH(B788,Historical!$B$7:$B$1450,0))=0,"n/a",((INDEX(Historical!$C$7:$C$1439,MATCH(B788,Historical!$B$7:$B$1450,0))/INDEX(Historical!$H$7:$H$1432,MATCH(B788,Historical!$B$7:$B$1450,0)))^(1/5)-1)*100)</f>
        <v>1.2747743528367828</v>
      </c>
      <c r="V788" s="759">
        <f>IF(INDEX(Historical!$O$7:$O$1432,MATCH(B788,Historical!$B$7:$B$1450,0))=0,"n/a",((INDEX(Historical!$C$7:$C$1439,MATCH(B788,Historical!$B$7:$B$1450,0))/INDEX(Historical!$O$7:$O$1432,MATCH(B788,Historical!$B$7:$B$1450,0)))^(1/10)-1)*100)</f>
        <v>2.5185846537669532</v>
      </c>
      <c r="W788" s="827">
        <f>IF(OR(U788&lt;=0,U788="n/a",V788&lt;=0,V788="n/a"),"n/a",U788/V788)</f>
        <v>0.50614711359022624</v>
      </c>
      <c r="X788" s="828">
        <f>IF(OR(AJ788&lt;=0,AJ788="n/a",U788&lt;=0,U788="n/a"),"n/a",U788/AJ788)</f>
        <v>9.5847695702013735E-2</v>
      </c>
      <c r="Y788" s="839" t="s">
        <v>824</v>
      </c>
      <c r="Z788" s="820">
        <f>IF(OR(AC788&lt;0.01,AC788="n/a"),"n/a",M788/AC788*100)</f>
        <v>464.51612903225799</v>
      </c>
      <c r="AA788" s="830">
        <f>IF(OR(AC788&lt;0.01,AC788="n/a"),"n/a",I788/AC788)</f>
        <v>216.67741935483872</v>
      </c>
      <c r="AB788" s="822">
        <v>12</v>
      </c>
      <c r="AC788" s="831">
        <v>0.31</v>
      </c>
      <c r="AD788" s="831">
        <v>5.54</v>
      </c>
      <c r="AE788" s="831">
        <v>5.87</v>
      </c>
      <c r="AF788" s="831">
        <v>3.88</v>
      </c>
      <c r="AG788" s="831">
        <v>42.3</v>
      </c>
      <c r="AH788" s="831">
        <v>-48.9</v>
      </c>
      <c r="AI788" s="831">
        <v>62.480000000000004</v>
      </c>
      <c r="AJ788" s="831">
        <v>13.3</v>
      </c>
      <c r="AK788" s="831">
        <v>40.270000000000003</v>
      </c>
      <c r="AL788" s="832">
        <v>32910</v>
      </c>
      <c r="AM788" s="833">
        <v>55.000000000000007</v>
      </c>
      <c r="AN788" s="831">
        <v>0.39</v>
      </c>
      <c r="AO788" s="834">
        <f>IF(U788="n/a","n/a",IF(AA788&lt;0,"n/a",IF(AA788="n/a","n/a",J788+U788-AA788)))</f>
        <v>-213.25883079923284</v>
      </c>
      <c r="AP788" s="835">
        <f>IF(U788="n/a","n/a",J788+U788)</f>
        <v>3.4185885556058762</v>
      </c>
      <c r="AQ788" s="836">
        <f>IF(OR(AC788&lt;0.01,AF788="n/a"),"n/a",(I788/SQRT(22.5*AC788*(I788/AF788))-1)*100)</f>
        <v>511.26767626221721</v>
      </c>
      <c r="AR788" s="703">
        <f>INDEX(Historical!$C$7:$C$1439,MATCH(B788,Historical!$B$7:$B$1450,0))*IF(AH788="n/a",1.03,IF(AH788&lt;0,1.01,IF(AH788&gt;10,1.1,(1+AH788/100))))</f>
        <v>1.3988499999999999</v>
      </c>
      <c r="AS788" s="830">
        <f>IF($AI788="n/a",1.03*AR788,IF($AI788&lt;0,1.01*AR788,IF($AI788&gt;10,1.1*AR788,(1+$AI788/100)*AR788)))</f>
        <v>1.538735</v>
      </c>
      <c r="AT788" s="830">
        <f>IF($AK788="n/a",1.03*AS788,IF($AK788&lt;0,1.01*AS788,IF($AK788&gt;10,1.1*AS788,(1+$AK788/100)*AS788)))</f>
        <v>1.6926085000000002</v>
      </c>
      <c r="AU788" s="830">
        <f>IF($AK788="n/a",1.03*AT788,IF($AK788&lt;0,1.01*AT788,IF($AK788&gt;10,1.1*AT788,(1+$AK788/100)*AT788)))</f>
        <v>1.8618693500000003</v>
      </c>
      <c r="AV788" s="830">
        <f>IF($AK788="n/a",1.03*AU788,IF($AK788&lt;0,1.01*AU788,IF($AK788&gt;10,1.1*AU788,(1+$AK788/100)*AU788)))</f>
        <v>2.0480562850000004</v>
      </c>
      <c r="AW788" s="820">
        <f>SUM(AR788:AV788)</f>
        <v>8.5401191350000012</v>
      </c>
      <c r="AX788" s="837">
        <f>AW788/I788*100</f>
        <v>12.714186593717436</v>
      </c>
      <c r="AY788" s="1018">
        <v>0.54</v>
      </c>
      <c r="AZ788" s="833">
        <v>65.100000000000009</v>
      </c>
      <c r="BA788" s="833">
        <v>-5.3</v>
      </c>
      <c r="BB788" s="833">
        <v>1.81</v>
      </c>
      <c r="BC788" s="833">
        <v>19.37</v>
      </c>
      <c r="BD788" s="985"/>
      <c r="BE788" s="666">
        <v>1995</v>
      </c>
      <c r="BF788" s="971">
        <f>IF(BE788&gt;2008,0,IF(BE788&gt;2001,1,IF(BE788&gt;1990,2,IF(BE788&gt;1980,3,IF(BE788&gt;1973,4,IF(BE788&gt;1970,5,IF(BE788&gt;1960,6,IF(BE788&gt;1958,7,IF(BE788&gt;1953,8,9)))))))))</f>
        <v>2</v>
      </c>
      <c r="BG788" s="892">
        <v>20.200000000000003</v>
      </c>
    </row>
    <row r="789" spans="1:60" ht="11.25" customHeight="1" x14ac:dyDescent="0.2">
      <c r="A789" s="953" t="s">
        <v>1738</v>
      </c>
      <c r="B789" s="948" t="s">
        <v>1739</v>
      </c>
      <c r="C789" s="1013" t="s">
        <v>112</v>
      </c>
      <c r="D789" s="1013" t="s">
        <v>213</v>
      </c>
      <c r="E789" s="793">
        <v>9</v>
      </c>
      <c r="F789" s="1227">
        <v>462</v>
      </c>
      <c r="G789" s="1227" t="s">
        <v>106</v>
      </c>
      <c r="H789" s="1227" t="s">
        <v>106</v>
      </c>
      <c r="I789" s="947">
        <v>19.600000000000001</v>
      </c>
      <c r="J789" s="703">
        <f>(M789/I789)*100</f>
        <v>3.4693877551020407</v>
      </c>
      <c r="K789" s="950">
        <v>0.17</v>
      </c>
      <c r="L789" s="960">
        <v>4</v>
      </c>
      <c r="M789" s="694">
        <f>K789*L789</f>
        <v>0.68</v>
      </c>
      <c r="N789" s="943" t="s">
        <v>161</v>
      </c>
      <c r="O789" s="795">
        <v>0.13</v>
      </c>
      <c r="P789" s="934">
        <v>43567</v>
      </c>
      <c r="Q789" s="934">
        <v>43585</v>
      </c>
      <c r="R789" s="694">
        <f>(K789-O789)/O789*100</f>
        <v>30.769230769230777</v>
      </c>
      <c r="S789" s="759">
        <f>IF(INDEX(Historical!$D$7:$D$1439,MATCH(B789,Historical!$B$7:$B$1450,0))=0,"n/a",(INDEX(Historical!$C$7:$C$1439,MATCH(B789,Historical!$B$7:$B$1450,0))/INDEX(Historical!$D$7:$D$1439,MATCH(B789,Historical!$B$7:$B$1450,0))-1)*100)</f>
        <v>8.3333333333333481</v>
      </c>
      <c r="T789" s="759">
        <f>IF(INDEX(Historical!$F$7:$F$1432,MATCH(B789,Historical!$B$7:$B$1450,0))=0,"n/a",((INDEX(Historical!$C$7:$C$1439,MATCH(B789,Historical!$B$7:$B$1450,0))/INDEX(Historical!$F$7:$F$1432,MATCH(B789,Historical!$B$7:$B$1450,0)))^(1/3)-1)*100)</f>
        <v>7.3786693294802586</v>
      </c>
      <c r="U789" s="759">
        <f>IF(INDEX(Historical!$H$7:$H$1432,MATCH(B789,Historical!$B$7:$B$1450,0))=0,"n/a",((INDEX(Historical!$C$7:$C$1439,MATCH(B789,Historical!$B$7:$B$1450,0))/INDEX(Historical!$H$7:$H$1432,MATCH(B789,Historical!$B$7:$B$1450,0)))^(1/5)-1)*100)</f>
        <v>15.774434135315829</v>
      </c>
      <c r="V789" s="759">
        <f>IF(INDEX(Historical!$O$7:$O$1432,MATCH(B789,Historical!$B$7:$B$1450,0))=0,"n/a",((INDEX(Historical!$C$7:$C$1439,MATCH(B789,Historical!$B$7:$B$1450,0))/INDEX(Historical!$O$7:$O$1432,MATCH(B789,Historical!$B$7:$B$1450,0)))^(1/10)-1)*100)</f>
        <v>13.237743997702346</v>
      </c>
      <c r="W789" s="760">
        <f>IF(OR(U789&lt;=0,U789="n/a",V789&lt;=0,V789="n/a"),"n/a",U789/V789)</f>
        <v>1.1916255623355287</v>
      </c>
      <c r="X789" s="761" t="str">
        <f>IF(OR(AJ789&lt;=0,AJ789="n/a",U789&lt;=0,U789="n/a"),"n/a",U789/AJ789)</f>
        <v>n/a</v>
      </c>
      <c r="Y789" s="727" t="s">
        <v>4427</v>
      </c>
      <c r="Z789" s="703">
        <f>IF(OR(AC789&lt;0.01,AC789="n/a"),"n/a",M789/AC789*100)</f>
        <v>101.49253731343283</v>
      </c>
      <c r="AA789" s="959">
        <f>IF(OR(AC789&lt;0.01,AC789="n/a"),"n/a",I789/AC789)</f>
        <v>29.253731343283583</v>
      </c>
      <c r="AB789" s="960">
        <v>12</v>
      </c>
      <c r="AC789" s="938">
        <v>0.67</v>
      </c>
      <c r="AD789" s="938">
        <v>2.91</v>
      </c>
      <c r="AE789" s="938">
        <v>1.06</v>
      </c>
      <c r="AF789" s="938">
        <v>1.1499999999999999</v>
      </c>
      <c r="AG789" s="938" t="s">
        <v>137</v>
      </c>
      <c r="AH789" s="938">
        <v>-8.1</v>
      </c>
      <c r="AI789" s="938">
        <v>15.340000000000002</v>
      </c>
      <c r="AJ789" s="938">
        <v>-22.3</v>
      </c>
      <c r="AK789" s="938">
        <v>10</v>
      </c>
      <c r="AL789" s="951">
        <v>2510</v>
      </c>
      <c r="AM789" s="945">
        <v>2.1999999999999997</v>
      </c>
      <c r="AN789" s="938">
        <v>2.12</v>
      </c>
      <c r="AO789" s="802">
        <f>IF(U789="n/a","n/a",IF(AA789&lt;0,"n/a",IF(AA789="n/a","n/a",J789+U789-AA789)))</f>
        <v>-10.009909452865713</v>
      </c>
      <c r="AP789" s="803">
        <f>IF(U789="n/a","n/a",J789+U789)</f>
        <v>19.24382189041787</v>
      </c>
      <c r="AQ789" s="961">
        <f>IF(OR(AC789&lt;0.01,AF789="n/a"),"n/a",(I789/SQRT(22.5*AC789*(I789/AF789))-1)*100)</f>
        <v>22.277991196337553</v>
      </c>
      <c r="AR789" s="703">
        <f>INDEX(Historical!$C$7:$C$1439,MATCH(B789,Historical!$B$7:$B$1450,0))*IF(AH789="n/a",1.03,IF(AH789&lt;0,1.01,IF(AH789&gt;10,1.1,(1+AH789/100))))</f>
        <v>0.5252</v>
      </c>
      <c r="AS789" s="959">
        <f>IF($AI789="n/a",1.03*AR789,IF($AI789&lt;0,1.01*AR789,IF($AI789&gt;10,1.1*AR789,(1+$AI789/100)*AR789)))</f>
        <v>0.57772000000000001</v>
      </c>
      <c r="AT789" s="959">
        <f>IF($AK789="n/a",1.03*AS789,IF($AK789&lt;0,1.01*AS789,IF($AK789&gt;10,1.1*AS789,(1+$AK789/100)*AS789)))</f>
        <v>0.63549200000000006</v>
      </c>
      <c r="AU789" s="959">
        <f>IF($AK789="n/a",1.03*AT789,IF($AK789&lt;0,1.01*AT789,IF($AK789&gt;10,1.1*AT789,(1+$AK789/100)*AT789)))</f>
        <v>0.69904120000000014</v>
      </c>
      <c r="AV789" s="959">
        <f>IF($AK789="n/a",1.03*AU789,IF($AK789&lt;0,1.01*AU789,IF($AK789&gt;10,1.1*AU789,(1+$AK789/100)*AU789)))</f>
        <v>0.76894532000000027</v>
      </c>
      <c r="AW789" s="703">
        <f>SUM(AR789:AV789)</f>
        <v>3.2063985200000005</v>
      </c>
      <c r="AX789" s="810">
        <f>AW789/I789*100</f>
        <v>16.359176122448982</v>
      </c>
      <c r="AY789" s="1017">
        <v>1.94</v>
      </c>
      <c r="AZ789" s="945">
        <v>7.75</v>
      </c>
      <c r="BA789" s="945">
        <v>-30.8</v>
      </c>
      <c r="BB789" s="945">
        <v>-1.73</v>
      </c>
      <c r="BC789" s="945">
        <v>-10.549999999999999</v>
      </c>
      <c r="BE789" s="666">
        <v>2012</v>
      </c>
      <c r="BF789" s="971">
        <f>IF(BE789&gt;2008,0,IF(BE789&gt;2001,1,IF(BE789&gt;1990,2,IF(BE789&gt;1980,3,IF(BE789&gt;1973,4,IF(BE789&gt;1970,5,IF(BE789&gt;1960,6,IF(BE789&gt;1958,7,IF(BE789&gt;1953,8,9)))))))))</f>
        <v>0</v>
      </c>
      <c r="BG789" s="955" t="s">
        <v>137</v>
      </c>
      <c r="BH789" s="937"/>
    </row>
    <row r="790" spans="1:60" ht="11.25" customHeight="1" x14ac:dyDescent="0.2">
      <c r="A790" s="944" t="s">
        <v>1718</v>
      </c>
      <c r="B790" s="948" t="s">
        <v>1719</v>
      </c>
      <c r="C790" s="1013" t="s">
        <v>4345</v>
      </c>
      <c r="D790" s="1013" t="s">
        <v>4346</v>
      </c>
      <c r="E790" s="792">
        <v>8</v>
      </c>
      <c r="F790" s="1227">
        <v>538</v>
      </c>
      <c r="G790" s="1171" t="s">
        <v>106</v>
      </c>
      <c r="H790" s="1171" t="s">
        <v>106</v>
      </c>
      <c r="I790" s="947">
        <v>48.86</v>
      </c>
      <c r="J790" s="703">
        <f>(M790/I790)*100</f>
        <v>1.9647973802701595</v>
      </c>
      <c r="K790" s="950">
        <v>0.24</v>
      </c>
      <c r="L790" s="960">
        <v>4</v>
      </c>
      <c r="M790" s="694">
        <f>K790*L790</f>
        <v>0.96</v>
      </c>
      <c r="N790" s="943" t="s">
        <v>460</v>
      </c>
      <c r="O790" s="795">
        <v>0.22</v>
      </c>
      <c r="P790" s="934">
        <v>43377</v>
      </c>
      <c r="Q790" s="934">
        <v>43392</v>
      </c>
      <c r="R790" s="694">
        <f>(K790-O790)/O790*100</f>
        <v>9.0909090909090864</v>
      </c>
      <c r="S790" s="759">
        <f>IF(INDEX(Historical!$D$7:$D$1439,MATCH(B790,Historical!$B$7:$B$1450,0))=0,"n/a",(INDEX(Historical!$C$7:$C$1439,MATCH(B790,Historical!$B$7:$B$1450,0))/INDEX(Historical!$D$7:$D$1439,MATCH(B790,Historical!$B$7:$B$1450,0))-1)*100)</f>
        <v>9.7560975609755971</v>
      </c>
      <c r="T790" s="759">
        <f>IF(INDEX(Historical!$F$7:$F$1432,MATCH(B790,Historical!$B$7:$B$1450,0))=0,"n/a",((INDEX(Historical!$C$7:$C$1439,MATCH(B790,Historical!$B$7:$B$1450,0))/INDEX(Historical!$F$7:$F$1432,MATCH(B790,Historical!$B$7:$B$1450,0)))^(1/3)-1)*100)</f>
        <v>12.035118663929122</v>
      </c>
      <c r="U790" s="759">
        <f>IF(INDEX(Historical!$H$7:$H$1432,MATCH(B790,Historical!$B$7:$B$1450,0))=0,"n/a",((INDEX(Historical!$C$7:$C$1439,MATCH(B790,Historical!$B$7:$B$1450,0))/INDEX(Historical!$H$7:$H$1432,MATCH(B790,Historical!$B$7:$B$1450,0)))^(1/5)-1)*100)</f>
        <v>12.474611314209483</v>
      </c>
      <c r="V790" s="759" t="str">
        <f>IF(INDEX(Historical!$O$7:$O$1432,MATCH(B790,Historical!$B$7:$B$1450,0))=0,"n/a",((INDEX(Historical!$C$7:$C$1439,MATCH(B790,Historical!$B$7:$B$1450,0))/INDEX(Historical!$O$7:$O$1432,MATCH(B790,Historical!$B$7:$B$1450,0)))^(1/10)-1)*100)</f>
        <v>n/a</v>
      </c>
      <c r="W790" s="760" t="str">
        <f>IF(OR(U790&lt;=0,U790="n/a",V790&lt;=0,V790="n/a"),"n/a",U790/V790)</f>
        <v>n/a</v>
      </c>
      <c r="X790" s="761">
        <f>IF(OR(AJ790&lt;=0,AJ790="n/a",U790&lt;=0,U790="n/a"),"n/a",U790/AJ790)</f>
        <v>0.14505361993266841</v>
      </c>
      <c r="Y790" s="949"/>
      <c r="Z790" s="703">
        <f>IF(OR(AC790&lt;0.01,AC790="n/a"),"n/a",M790/AC790*100)</f>
        <v>82.758620689655174</v>
      </c>
      <c r="AA790" s="959">
        <f>IF(OR(AC790&lt;0.01,AC790="n/a"),"n/a",I790/AC790)</f>
        <v>42.120689655172413</v>
      </c>
      <c r="AB790" s="960">
        <v>12</v>
      </c>
      <c r="AC790" s="938">
        <v>1.1599999999999999</v>
      </c>
      <c r="AD790" s="938">
        <v>4.2699999999999996</v>
      </c>
      <c r="AE790" s="938">
        <v>20.02</v>
      </c>
      <c r="AF790" s="938">
        <v>2.2799999999999998</v>
      </c>
      <c r="AG790" s="938">
        <v>5.6000000000000005</v>
      </c>
      <c r="AH790" s="938">
        <v>14.6</v>
      </c>
      <c r="AI790" s="938">
        <v>-2.94</v>
      </c>
      <c r="AJ790" s="938">
        <v>86</v>
      </c>
      <c r="AK790" s="938">
        <v>10</v>
      </c>
      <c r="AL790" s="951">
        <v>3110</v>
      </c>
      <c r="AM790" s="945">
        <v>2.2999999999999998</v>
      </c>
      <c r="AN790" s="938">
        <v>0.33</v>
      </c>
      <c r="AO790" s="802">
        <f>IF(U790="n/a","n/a",IF(AA790&lt;0,"n/a",IF(AA790="n/a","n/a",J790+U790-AA790)))</f>
        <v>-27.681280960692771</v>
      </c>
      <c r="AP790" s="803">
        <f>IF(U790="n/a","n/a",J790+U790)</f>
        <v>14.439408694479642</v>
      </c>
      <c r="AQ790" s="961">
        <f>IF(OR(AC790&lt;0.01,AF790="n/a"),"n/a",(I790/SQRT(22.5*AC790*(I790/AF790))-1)*100)</f>
        <v>106.59694782492481</v>
      </c>
      <c r="AR790" s="703">
        <f>INDEX(Historical!$C$7:$C$1439,MATCH(B790,Historical!$B$7:$B$1450,0))*IF(AH790="n/a",1.03,IF(AH790&lt;0,1.01,IF(AH790&gt;10,1.1,(1+AH790/100))))</f>
        <v>0.9900000000000001</v>
      </c>
      <c r="AS790" s="959">
        <f>IF($AI790="n/a",1.03*AR790,IF($AI790&lt;0,1.01*AR790,IF($AI790&gt;10,1.1*AR790,(1+$AI790/100)*AR790)))</f>
        <v>0.99990000000000012</v>
      </c>
      <c r="AT790" s="959">
        <f>IF($AK790="n/a",1.03*AS790,IF($AK790&lt;0,1.01*AS790,IF($AK790&gt;10,1.1*AS790,(1+$AK790/100)*AS790)))</f>
        <v>1.0998900000000003</v>
      </c>
      <c r="AU790" s="959">
        <f>IF($AK790="n/a",1.03*AT790,IF($AK790&lt;0,1.01*AT790,IF($AK790&gt;10,1.1*AT790,(1+$AK790/100)*AT790)))</f>
        <v>1.2098790000000004</v>
      </c>
      <c r="AV790" s="959">
        <f>IF($AK790="n/a",1.03*AU790,IF($AK790&lt;0,1.01*AU790,IF($AK790&gt;10,1.1*AU790,(1+$AK790/100)*AU790)))</f>
        <v>1.3308669000000004</v>
      </c>
      <c r="AW790" s="703">
        <f>SUM(AR790:AV790)</f>
        <v>5.6305359000000017</v>
      </c>
      <c r="AX790" s="810">
        <f>AW790/I790*100</f>
        <v>11.523814776913635</v>
      </c>
      <c r="AY790" s="1017">
        <v>0.76</v>
      </c>
      <c r="AZ790" s="945">
        <v>45.76</v>
      </c>
      <c r="BA790" s="945">
        <v>-3.8</v>
      </c>
      <c r="BB790" s="945">
        <v>1.8499999999999999</v>
      </c>
      <c r="BC790" s="945">
        <v>16.470000000000002</v>
      </c>
      <c r="BE790" s="666">
        <v>2011</v>
      </c>
      <c r="BF790" s="971">
        <f>IF(BE790&gt;2008,0,IF(BE790&gt;2001,1,IF(BE790&gt;1990,2,IF(BE790&gt;1980,3,IF(BE790&gt;1973,4,IF(BE790&gt;1970,5,IF(BE790&gt;1960,6,IF(BE790&gt;1958,7,IF(BE790&gt;1953,8,9)))))))))</f>
        <v>0</v>
      </c>
      <c r="BG790" s="955">
        <v>3.9</v>
      </c>
      <c r="BH790" s="937"/>
    </row>
    <row r="791" spans="1:60" ht="11.25" customHeight="1" x14ac:dyDescent="0.2">
      <c r="A791" s="944" t="s">
        <v>351</v>
      </c>
      <c r="B791" s="948" t="s">
        <v>352</v>
      </c>
      <c r="C791" s="1013" t="s">
        <v>108</v>
      </c>
      <c r="D791" s="1013" t="s">
        <v>4361</v>
      </c>
      <c r="E791" s="792">
        <v>33</v>
      </c>
      <c r="F791" s="1227">
        <v>83</v>
      </c>
      <c r="G791" s="1227" t="s">
        <v>106</v>
      </c>
      <c r="H791" s="1227" t="s">
        <v>106</v>
      </c>
      <c r="I791" s="938">
        <v>113.39</v>
      </c>
      <c r="J791" s="703">
        <f>(M791/I791)*100</f>
        <v>2.681012434958991</v>
      </c>
      <c r="K791" s="957">
        <v>0.76</v>
      </c>
      <c r="L791" s="960">
        <v>4</v>
      </c>
      <c r="M791" s="694">
        <f>K791*L791</f>
        <v>3.04</v>
      </c>
      <c r="N791" s="943" t="s">
        <v>320</v>
      </c>
      <c r="O791" s="796">
        <v>0.7</v>
      </c>
      <c r="P791" s="934">
        <v>43538</v>
      </c>
      <c r="Q791" s="934">
        <v>43553</v>
      </c>
      <c r="R791" s="694">
        <f>(K791-O791)/O791*100</f>
        <v>8.5714285714285801</v>
      </c>
      <c r="S791" s="759">
        <f>IF(INDEX(Historical!$D$7:$D$1439,MATCH(B791,Historical!$B$7:$B$1450,0))=0,"n/a",(INDEX(Historical!$C$7:$C$1439,MATCH(B791,Historical!$B$7:$B$1450,0))/INDEX(Historical!$D$7:$D$1439,MATCH(B791,Historical!$B$7:$B$1450,0))-1)*100)</f>
        <v>22.807017543859654</v>
      </c>
      <c r="T791" s="759">
        <f>IF(INDEX(Historical!$F$7:$F$1432,MATCH(B791,Historical!$B$7:$B$1450,0))=0,"n/a",((INDEX(Historical!$C$7:$C$1439,MATCH(B791,Historical!$B$7:$B$1450,0))/INDEX(Historical!$F$7:$F$1432,MATCH(B791,Historical!$B$7:$B$1450,0)))^(1/3)-1)*100)</f>
        <v>10.415886963424924</v>
      </c>
      <c r="U791" s="759">
        <f>IF(INDEX(Historical!$H$7:$H$1432,MATCH(B791,Historical!$B$7:$B$1450,0))=0,"n/a",((INDEX(Historical!$C$7:$C$1439,MATCH(B791,Historical!$B$7:$B$1450,0))/INDEX(Historical!$H$7:$H$1432,MATCH(B791,Historical!$B$7:$B$1450,0)))^(1/5)-1)*100)</f>
        <v>12.995952835136615</v>
      </c>
      <c r="V791" s="759">
        <f>IF(INDEX(Historical!$O$7:$O$1432,MATCH(B791,Historical!$B$7:$B$1450,0))=0,"n/a",((INDEX(Historical!$C$7:$C$1439,MATCH(B791,Historical!$B$7:$B$1450,0))/INDEX(Historical!$O$7:$O$1432,MATCH(B791,Historical!$B$7:$B$1450,0)))^(1/10)-1)*100)</f>
        <v>11.298338178386903</v>
      </c>
      <c r="W791" s="760">
        <f>IF(OR(U791&lt;=0,U791="n/a",V791&lt;=0,V791="n/a"),"n/a",U791/V791)</f>
        <v>1.1502534824101083</v>
      </c>
      <c r="X791" s="761">
        <f>IF(OR(AJ791&lt;=0,AJ791="n/a",U791&lt;=0,U791="n/a"),"n/a",U791/AJ791)</f>
        <v>0.95558476728945685</v>
      </c>
      <c r="Y791" s="714"/>
      <c r="Z791" s="703">
        <f>IF(OR(AC791&lt;0.01,AC791="n/a"),"n/a",M791/AC791*100)</f>
        <v>38.238993710691823</v>
      </c>
      <c r="AA791" s="959">
        <f>IF(OR(AC791&lt;0.01,AC791="n/a"),"n/a",I791/AC791)</f>
        <v>14.262893081761007</v>
      </c>
      <c r="AB791" s="960">
        <v>12</v>
      </c>
      <c r="AC791" s="938">
        <v>7.95</v>
      </c>
      <c r="AD791" s="938">
        <v>4.57</v>
      </c>
      <c r="AE791" s="938">
        <v>4.96</v>
      </c>
      <c r="AF791" s="938">
        <v>4.1399999999999997</v>
      </c>
      <c r="AG791" s="938">
        <v>30.2</v>
      </c>
      <c r="AH791" s="938">
        <v>17.899999999999999</v>
      </c>
      <c r="AI791" s="938">
        <v>5.83</v>
      </c>
      <c r="AJ791" s="938">
        <v>13.600000000000001</v>
      </c>
      <c r="AK791" s="938">
        <v>3.18</v>
      </c>
      <c r="AL791" s="951">
        <v>26870</v>
      </c>
      <c r="AM791" s="945">
        <v>1.0999999999999999</v>
      </c>
      <c r="AN791" s="938">
        <v>0</v>
      </c>
      <c r="AO791" s="802">
        <f>IF(U791="n/a","n/a",IF(AA791&lt;0,"n/a",IF(AA791="n/a","n/a",J791+U791-AA791)))</f>
        <v>1.4140721883345986</v>
      </c>
      <c r="AP791" s="803">
        <f>IF(U791="n/a","n/a",J791+U791)</f>
        <v>15.676965270095605</v>
      </c>
      <c r="AQ791" s="961">
        <f>IF(OR(AC791&lt;0.01,AF791="n/a"),"n/a",(I791/SQRT(22.5*AC791*(I791/AF791))-1)*100)</f>
        <v>61.999145894168976</v>
      </c>
      <c r="AR791" s="703">
        <f>INDEX(Historical!$C$7:$C$1439,MATCH(B791,Historical!$B$7:$B$1450,0))*IF(AH791="n/a",1.03,IF(AH791&lt;0,1.01,IF(AH791&gt;10,1.1,(1+AH791/100))))</f>
        <v>3.08</v>
      </c>
      <c r="AS791" s="959">
        <f>IF($AI791="n/a",1.03*AR791,IF($AI791&lt;0,1.01*AR791,IF($AI791&gt;10,1.1*AR791,(1+$AI791/100)*AR791)))</f>
        <v>3.2595640000000001</v>
      </c>
      <c r="AT791" s="959">
        <f>IF($AK791="n/a",1.03*AS791,IF($AK791&lt;0,1.01*AS791,IF($AK791&gt;10,1.1*AS791,(1+$AK791/100)*AS791)))</f>
        <v>3.3632181352000003</v>
      </c>
      <c r="AU791" s="959">
        <f>IF($AK791="n/a",1.03*AT791,IF($AK791&lt;0,1.01*AT791,IF($AK791&gt;10,1.1*AT791,(1+$AK791/100)*AT791)))</f>
        <v>3.4701684718993606</v>
      </c>
      <c r="AV791" s="959">
        <f>IF($AK791="n/a",1.03*AU791,IF($AK791&lt;0,1.01*AU791,IF($AK791&gt;10,1.1*AU791,(1+$AK791/100)*AU791)))</f>
        <v>3.5805198293057603</v>
      </c>
      <c r="AW791" s="703">
        <f>SUM(AR791:AV791)</f>
        <v>16.75347043640512</v>
      </c>
      <c r="AX791" s="810">
        <f>AW791/I791*100</f>
        <v>14.775086371289461</v>
      </c>
      <c r="AY791" s="1017">
        <v>1.06</v>
      </c>
      <c r="AZ791" s="945">
        <v>34.050000000000004</v>
      </c>
      <c r="BA791" s="945">
        <v>-6.1</v>
      </c>
      <c r="BB791" s="945">
        <v>5.41</v>
      </c>
      <c r="BC791" s="945">
        <v>12.94</v>
      </c>
      <c r="BE791" s="666">
        <v>1987</v>
      </c>
      <c r="BF791" s="971">
        <f>IF(BE791&gt;2008,0,IF(BE791&gt;2001,1,IF(BE791&gt;1990,2,IF(BE791&gt;1980,3,IF(BE791&gt;1973,4,IF(BE791&gt;1970,5,IF(BE791&gt;1960,6,IF(BE791&gt;1958,7,IF(BE791&gt;1953,8,9)))))))))</f>
        <v>3</v>
      </c>
      <c r="BG791" s="955">
        <v>22.900000000000002</v>
      </c>
      <c r="BH791" s="937"/>
    </row>
    <row r="792" spans="1:60" ht="11.25" customHeight="1" x14ac:dyDescent="0.2">
      <c r="A792" s="944" t="s">
        <v>1740</v>
      </c>
      <c r="B792" s="948" t="s">
        <v>1741</v>
      </c>
      <c r="C792" s="1013" t="s">
        <v>108</v>
      </c>
      <c r="D792" s="1013" t="s">
        <v>4365</v>
      </c>
      <c r="E792" s="792">
        <v>7</v>
      </c>
      <c r="F792" s="1227">
        <v>672</v>
      </c>
      <c r="G792" s="1204" t="s">
        <v>106</v>
      </c>
      <c r="H792" s="1204" t="s">
        <v>106</v>
      </c>
      <c r="I792" s="947">
        <v>43.8</v>
      </c>
      <c r="J792" s="703">
        <f>(M792/I792)*100</f>
        <v>2.2831050228310503</v>
      </c>
      <c r="K792" s="950">
        <v>0.25</v>
      </c>
      <c r="L792" s="960">
        <v>4</v>
      </c>
      <c r="M792" s="694">
        <f>K792*L792</f>
        <v>1</v>
      </c>
      <c r="N792" s="943" t="s">
        <v>152</v>
      </c>
      <c r="O792" s="795">
        <v>0.22</v>
      </c>
      <c r="P792" s="934">
        <v>43531</v>
      </c>
      <c r="Q792" s="934">
        <v>43553</v>
      </c>
      <c r="R792" s="694">
        <f>(K792-O792)/O792*100</f>
        <v>13.636363636363635</v>
      </c>
      <c r="S792" s="759">
        <f>IF(INDEX(Historical!$D$7:$D$1439,MATCH(B792,Historical!$B$7:$B$1450,0))=0,"n/a",(INDEX(Historical!$C$7:$C$1439,MATCH(B792,Historical!$B$7:$B$1450,0))/INDEX(Historical!$D$7:$D$1439,MATCH(B792,Historical!$B$7:$B$1450,0))-1)*100)</f>
        <v>9.9999999999999858</v>
      </c>
      <c r="T792" s="759">
        <f>IF(INDEX(Historical!$F$7:$F$1432,MATCH(B792,Historical!$B$7:$B$1450,0))=0,"n/a",((INDEX(Historical!$C$7:$C$1439,MATCH(B792,Historical!$B$7:$B$1450,0))/INDEX(Historical!$F$7:$F$1432,MATCH(B792,Historical!$B$7:$B$1450,0)))^(1/3)-1)*100)</f>
        <v>13.617128057248994</v>
      </c>
      <c r="U792" s="759">
        <f>IF(INDEX(Historical!$H$7:$H$1432,MATCH(B792,Historical!$B$7:$B$1450,0))=0,"n/a",((INDEX(Historical!$C$7:$C$1439,MATCH(B792,Historical!$B$7:$B$1450,0))/INDEX(Historical!$H$7:$H$1432,MATCH(B792,Historical!$B$7:$B$1450,0)))^(1/5)-1)*100)</f>
        <v>54.488634462894538</v>
      </c>
      <c r="V792" s="759" t="str">
        <f>IF(INDEX(Historical!$O$7:$O$1432,MATCH(B792,Historical!$B$7:$B$1450,0))=0,"n/a",((INDEX(Historical!$C$7:$C$1439,MATCH(B792,Historical!$B$7:$B$1450,0))/INDEX(Historical!$O$7:$O$1432,MATCH(B792,Historical!$B$7:$B$1450,0)))^(1/10)-1)*100)</f>
        <v>n/a</v>
      </c>
      <c r="W792" s="760" t="str">
        <f>IF(OR(U792&lt;=0,U792="n/a",V792&lt;=0,V792="n/a"),"n/a",U792/V792)</f>
        <v>n/a</v>
      </c>
      <c r="X792" s="761" t="str">
        <f>IF(OR(AJ792&lt;=0,AJ792="n/a",U792&lt;=0,U792="n/a"),"n/a",U792/AJ792)</f>
        <v>n/a</v>
      </c>
      <c r="Y792" s="716"/>
      <c r="Z792" s="703" t="str">
        <f>IF(OR(AC792&lt;0.01,AC792="n/a"),"n/a",M792/AC792*100)</f>
        <v>n/a</v>
      </c>
      <c r="AA792" s="959" t="str">
        <f>IF(OR(AC792&lt;0.01,AC792="n/a"),"n/a",I792/AC792)</f>
        <v>n/a</v>
      </c>
      <c r="AB792" s="960">
        <v>12</v>
      </c>
      <c r="AC792" s="938" t="s">
        <v>137</v>
      </c>
      <c r="AD792" s="938" t="s">
        <v>137</v>
      </c>
      <c r="AE792" s="938" t="s">
        <v>137</v>
      </c>
      <c r="AF792" s="938" t="s">
        <v>137</v>
      </c>
      <c r="AG792" s="938" t="s">
        <v>137</v>
      </c>
      <c r="AH792" s="938" t="s">
        <v>137</v>
      </c>
      <c r="AI792" s="938" t="s">
        <v>137</v>
      </c>
      <c r="AJ792" s="938" t="s">
        <v>137</v>
      </c>
      <c r="AK792" s="938" t="s">
        <v>137</v>
      </c>
      <c r="AL792" s="951" t="s">
        <v>137</v>
      </c>
      <c r="AM792" s="945" t="s">
        <v>137</v>
      </c>
      <c r="AN792" s="938" t="s">
        <v>137</v>
      </c>
      <c r="AO792" s="802" t="str">
        <f>IF(U792="n/a","n/a",IF(AA792&lt;0,"n/a",IF(AA792="n/a","n/a",J792+U792-AA792)))</f>
        <v>n/a</v>
      </c>
      <c r="AP792" s="803">
        <f>IF(U792="n/a","n/a",J792+U792)</f>
        <v>56.77173948572559</v>
      </c>
      <c r="AQ792" s="961" t="str">
        <f>IF(OR(AC792&lt;0.01,AF792="n/a"),"n/a",(I792/SQRT(22.5*AC792*(I792/AF792))-1)*100)</f>
        <v>n/a</v>
      </c>
      <c r="AR792" s="703">
        <f>INDEX(Historical!$C$7:$C$1439,MATCH(B792,Historical!$B$7:$B$1450,0))*IF(AH792="n/a",1.03,IF(AH792&lt;0,1.01,IF(AH792&gt;10,1.1,(1+AH792/100))))</f>
        <v>0.90639999999999998</v>
      </c>
      <c r="AS792" s="959">
        <f>IF($AI792="n/a",1.03*AR792,IF($AI792&lt;0,1.01*AR792,IF($AI792&gt;10,1.1*AR792,(1+$AI792/100)*AR792)))</f>
        <v>0.93359199999999998</v>
      </c>
      <c r="AT792" s="959">
        <f>IF($AK792="n/a",1.03*AS792,IF($AK792&lt;0,1.01*AS792,IF($AK792&gt;10,1.1*AS792,(1+$AK792/100)*AS792)))</f>
        <v>0.96159976000000003</v>
      </c>
      <c r="AU792" s="959">
        <f>IF($AK792="n/a",1.03*AT792,IF($AK792&lt;0,1.01*AT792,IF($AK792&gt;10,1.1*AT792,(1+$AK792/100)*AT792)))</f>
        <v>0.99044775280000008</v>
      </c>
      <c r="AV792" s="959">
        <f>IF($AK792="n/a",1.03*AU792,IF($AK792&lt;0,1.01*AU792,IF($AK792&gt;10,1.1*AU792,(1+$AK792/100)*AU792)))</f>
        <v>1.020161185384</v>
      </c>
      <c r="AW792" s="703">
        <f>SUM(AR792:AV792)</f>
        <v>4.8122006981840002</v>
      </c>
      <c r="AX792" s="810">
        <f>AW792/I792*100</f>
        <v>10.986759584894978</v>
      </c>
      <c r="AY792" s="1017" t="s">
        <v>137</v>
      </c>
      <c r="AZ792" s="945" t="s">
        <v>137</v>
      </c>
      <c r="BA792" s="945" t="s">
        <v>137</v>
      </c>
      <c r="BB792" s="945" t="s">
        <v>137</v>
      </c>
      <c r="BC792" s="945" t="s">
        <v>137</v>
      </c>
      <c r="BD792" s="984" t="s">
        <v>4290</v>
      </c>
      <c r="BE792" s="666">
        <v>2013</v>
      </c>
      <c r="BF792" s="971">
        <f>IF(BE792&gt;2008,0,IF(BE792&gt;2001,1,IF(BE792&gt;1990,2,IF(BE792&gt;1980,3,IF(BE792&gt;1973,4,IF(BE792&gt;1970,5,IF(BE792&gt;1960,6,IF(BE792&gt;1958,7,IF(BE792&gt;1953,8,9)))))))))</f>
        <v>0</v>
      </c>
      <c r="BG792" s="955" t="s">
        <v>137</v>
      </c>
      <c r="BH792" s="937"/>
    </row>
    <row r="793" spans="1:60" ht="11.25" customHeight="1" x14ac:dyDescent="0.2">
      <c r="A793" s="944" t="s">
        <v>833</v>
      </c>
      <c r="B793" s="948" t="s">
        <v>834</v>
      </c>
      <c r="C793" s="1013" t="s">
        <v>108</v>
      </c>
      <c r="D793" s="1013" t="s">
        <v>118</v>
      </c>
      <c r="E793" s="792">
        <v>15</v>
      </c>
      <c r="F793" s="1227">
        <v>259</v>
      </c>
      <c r="G793" s="1158" t="s">
        <v>115</v>
      </c>
      <c r="H793" s="1158" t="s">
        <v>115</v>
      </c>
      <c r="I793" s="947">
        <v>146.62</v>
      </c>
      <c r="J793" s="703">
        <f>(M793/I793)*100</f>
        <v>2.2370754330923472</v>
      </c>
      <c r="K793" s="950">
        <v>0.82</v>
      </c>
      <c r="L793" s="960">
        <v>4</v>
      </c>
      <c r="M793" s="694">
        <f>K793*L793</f>
        <v>3.28</v>
      </c>
      <c r="N793" s="943" t="s">
        <v>152</v>
      </c>
      <c r="O793" s="795">
        <v>0.77</v>
      </c>
      <c r="P793" s="934">
        <v>43623</v>
      </c>
      <c r="Q793" s="934">
        <v>43644</v>
      </c>
      <c r="R793" s="694">
        <f>(K793-O793)/O793*100</f>
        <v>6.4935064935064846</v>
      </c>
      <c r="S793" s="759">
        <f>IF(INDEX(Historical!$D$7:$D$1439,MATCH(B793,Historical!$B$7:$B$1450,0))=0,"n/a",(INDEX(Historical!$C$7:$C$1439,MATCH(B793,Historical!$B$7:$B$1450,0))/INDEX(Historical!$D$7:$D$1439,MATCH(B793,Historical!$B$7:$B$1450,0))-1)*100)</f>
        <v>7.0671378091872628</v>
      </c>
      <c r="T793" s="759">
        <f>IF(INDEX(Historical!$F$7:$F$1432,MATCH(B793,Historical!$B$7:$B$1450,0))=0,"n/a",((INDEX(Historical!$C$7:$C$1439,MATCH(B793,Historical!$B$7:$B$1450,0))/INDEX(Historical!$F$7:$F$1432,MATCH(B793,Historical!$B$7:$B$1450,0)))^(1/3)-1)*100)</f>
        <v>8.3815165859775433</v>
      </c>
      <c r="U793" s="759">
        <f>IF(INDEX(Historical!$H$7:$H$1432,MATCH(B793,Historical!$B$7:$B$1450,0))=0,"n/a",((INDEX(Historical!$C$7:$C$1439,MATCH(B793,Historical!$B$7:$B$1450,0))/INDEX(Historical!$H$7:$H$1432,MATCH(B793,Historical!$B$7:$B$1450,0)))^(1/5)-1)*100)</f>
        <v>9.1031554799994918</v>
      </c>
      <c r="V793" s="759">
        <f>IF(INDEX(Historical!$O$7:$O$1432,MATCH(B793,Historical!$B$7:$B$1450,0))=0,"n/a",((INDEX(Historical!$C$7:$C$1439,MATCH(B793,Historical!$B$7:$B$1450,0))/INDEX(Historical!$O$7:$O$1432,MATCH(B793,Historical!$B$7:$B$1450,0)))^(1/10)-1)*100)</f>
        <v>9.7967706266296251</v>
      </c>
      <c r="W793" s="760">
        <f>IF(OR(U793&lt;=0,U793="n/a",V793&lt;=0,V793="n/a"),"n/a",U793/V793)</f>
        <v>0.9291996135190973</v>
      </c>
      <c r="X793" s="761" t="str">
        <f>IF(OR(AJ793&lt;=0,AJ793="n/a",U793&lt;=0,U793="n/a"),"n/a",U793/AJ793)</f>
        <v>n/a</v>
      </c>
      <c r="Y793" s="948"/>
      <c r="Z793" s="703">
        <f>IF(OR(AC793&lt;0.01,AC793="n/a"),"n/a",M793/AC793*100)</f>
        <v>32.734530938123754</v>
      </c>
      <c r="AA793" s="959">
        <f>IF(OR(AC793&lt;0.01,AC793="n/a"),"n/a",I793/AC793)</f>
        <v>14.632734530938125</v>
      </c>
      <c r="AB793" s="960">
        <v>12</v>
      </c>
      <c r="AC793" s="938">
        <v>10.02</v>
      </c>
      <c r="AD793" s="938">
        <v>1.36</v>
      </c>
      <c r="AE793" s="938">
        <v>1.24</v>
      </c>
      <c r="AF793" s="938">
        <v>1.52</v>
      </c>
      <c r="AG793" s="938">
        <v>11.200000000000001</v>
      </c>
      <c r="AH793" s="938">
        <v>19.2</v>
      </c>
      <c r="AI793" s="938">
        <v>7.93</v>
      </c>
      <c r="AJ793" s="938">
        <v>-1</v>
      </c>
      <c r="AK793" s="938">
        <v>10.8</v>
      </c>
      <c r="AL793" s="951">
        <v>38570</v>
      </c>
      <c r="AM793" s="945">
        <v>0.3</v>
      </c>
      <c r="AN793" s="938">
        <v>0.26</v>
      </c>
      <c r="AO793" s="802">
        <f>IF(U793="n/a","n/a",IF(AA793&lt;0,"n/a",IF(AA793="n/a","n/a",J793+U793-AA793)))</f>
        <v>-3.2925036178462861</v>
      </c>
      <c r="AP793" s="803">
        <f>IF(U793="n/a","n/a",J793+U793)</f>
        <v>11.340230913091839</v>
      </c>
      <c r="AQ793" s="961">
        <f>IF(OR(AC793&lt;0.01,AF793="n/a"),"n/a",(I793/SQRT(22.5*AC793*(I793/AF793))-1)*100)</f>
        <v>-0.57553065092644795</v>
      </c>
      <c r="AR793" s="703">
        <f>INDEX(Historical!$C$7:$C$1439,MATCH(B793,Historical!$B$7:$B$1450,0))*IF(AH793="n/a",1.03,IF(AH793&lt;0,1.01,IF(AH793&gt;10,1.1,(1+AH793/100))))</f>
        <v>3.3330000000000002</v>
      </c>
      <c r="AS793" s="959">
        <f>IF($AI793="n/a",1.03*AR793,IF($AI793&lt;0,1.01*AR793,IF($AI793&gt;10,1.1*AR793,(1+$AI793/100)*AR793)))</f>
        <v>3.5973069</v>
      </c>
      <c r="AT793" s="959">
        <f>IF($AK793="n/a",1.03*AS793,IF($AK793&lt;0,1.01*AS793,IF($AK793&gt;10,1.1*AS793,(1+$AK793/100)*AS793)))</f>
        <v>3.9570375900000001</v>
      </c>
      <c r="AU793" s="959">
        <f>IF($AK793="n/a",1.03*AT793,IF($AK793&lt;0,1.01*AT793,IF($AK793&gt;10,1.1*AT793,(1+$AK793/100)*AT793)))</f>
        <v>4.3527413490000004</v>
      </c>
      <c r="AV793" s="959">
        <f>IF($AK793="n/a",1.03*AU793,IF($AK793&lt;0,1.01*AU793,IF($AK793&gt;10,1.1*AU793,(1+$AK793/100)*AU793)))</f>
        <v>4.7880154839000006</v>
      </c>
      <c r="AW793" s="703">
        <f>SUM(AR793:AV793)</f>
        <v>20.0281013229</v>
      </c>
      <c r="AX793" s="810">
        <f>AW793/I793*100</f>
        <v>13.659869951507297</v>
      </c>
      <c r="AY793" s="1017">
        <v>0.95</v>
      </c>
      <c r="AZ793" s="945">
        <v>31.990000000000002</v>
      </c>
      <c r="BA793" s="945">
        <v>-5.46</v>
      </c>
      <c r="BB793" s="945">
        <v>-2.31</v>
      </c>
      <c r="BC793" s="945">
        <v>8.93</v>
      </c>
      <c r="BE793" s="666">
        <v>2005</v>
      </c>
      <c r="BF793" s="971">
        <f>IF(BE793&gt;2008,0,IF(BE793&gt;2001,1,IF(BE793&gt;1990,2,IF(BE793&gt;1980,3,IF(BE793&gt;1973,4,IF(BE793&gt;1970,5,IF(BE793&gt;1960,6,IF(BE793&gt;1958,7,IF(BE793&gt;1953,8,9)))))))))</f>
        <v>1</v>
      </c>
      <c r="BG793" s="955">
        <v>2.5</v>
      </c>
      <c r="BH793" s="937"/>
    </row>
    <row r="794" spans="1:60" ht="11.25" customHeight="1" x14ac:dyDescent="0.2">
      <c r="A794" s="944" t="s">
        <v>1726</v>
      </c>
      <c r="B794" s="948" t="s">
        <v>1727</v>
      </c>
      <c r="C794" s="1013" t="s">
        <v>108</v>
      </c>
      <c r="D794" s="1013" t="s">
        <v>4357</v>
      </c>
      <c r="E794" s="792">
        <v>7</v>
      </c>
      <c r="F794" s="1227">
        <v>654</v>
      </c>
      <c r="G794" s="1147" t="s">
        <v>106</v>
      </c>
      <c r="H794" s="1147" t="s">
        <v>106</v>
      </c>
      <c r="I794" s="947">
        <v>27.64</v>
      </c>
      <c r="J794" s="703">
        <f>(M794/I794)*100</f>
        <v>2.1707670043415339</v>
      </c>
      <c r="K794" s="950">
        <v>0.15</v>
      </c>
      <c r="L794" s="960">
        <v>4</v>
      </c>
      <c r="M794" s="694">
        <f>K794*L794</f>
        <v>0.6</v>
      </c>
      <c r="N794" s="943" t="s">
        <v>517</v>
      </c>
      <c r="O794" s="795">
        <v>0.13</v>
      </c>
      <c r="P794" s="934">
        <v>43509</v>
      </c>
      <c r="Q794" s="934">
        <v>43524</v>
      </c>
      <c r="R794" s="694">
        <f>(K794-O794)/O794*100</f>
        <v>15.384615384615378</v>
      </c>
      <c r="S794" s="759">
        <f>IF(INDEX(Historical!$D$7:$D$1439,MATCH(B794,Historical!$B$7:$B$1450,0))=0,"n/a",(INDEX(Historical!$C$7:$C$1439,MATCH(B794,Historical!$B$7:$B$1450,0))/INDEX(Historical!$D$7:$D$1439,MATCH(B794,Historical!$B$7:$B$1450,0))-1)*100)</f>
        <v>18.181818181818187</v>
      </c>
      <c r="T794" s="759">
        <f>IF(INDEX(Historical!$F$7:$F$1432,MATCH(B794,Historical!$B$7:$B$1450,0))=0,"n/a",((INDEX(Historical!$C$7:$C$1439,MATCH(B794,Historical!$B$7:$B$1450,0))/INDEX(Historical!$F$7:$F$1432,MATCH(B794,Historical!$B$7:$B$1450,0)))^(1/3)-1)*100)</f>
        <v>25.99210498948732</v>
      </c>
      <c r="U794" s="759">
        <f>IF(INDEX(Historical!$H$7:$H$1432,MATCH(B794,Historical!$B$7:$B$1450,0))=0,"n/a",((INDEX(Historical!$C$7:$C$1439,MATCH(B794,Historical!$B$7:$B$1450,0))/INDEX(Historical!$H$7:$H$1432,MATCH(B794,Historical!$B$7:$B$1450,0)))^(1/5)-1)*100)</f>
        <v>34.080129120845726</v>
      </c>
      <c r="V794" s="759">
        <f>IF(INDEX(Historical!$O$7:$O$1432,MATCH(B794,Historical!$B$7:$B$1450,0))=0,"n/a",((INDEX(Historical!$C$7:$C$1439,MATCH(B794,Historical!$B$7:$B$1450,0))/INDEX(Historical!$O$7:$O$1432,MATCH(B794,Historical!$B$7:$B$1450,0)))^(1/10)-1)*100)</f>
        <v>1.6845724056481437</v>
      </c>
      <c r="W794" s="760">
        <f>IF(OR(U794&lt;=0,U794="n/a",V794&lt;=0,V794="n/a"),"n/a",U794/V794)</f>
        <v>20.230729772480931</v>
      </c>
      <c r="X794" s="761">
        <f>IF(OR(AJ794&lt;=0,AJ794="n/a",U794&lt;=0,U794="n/a"),"n/a",U794/AJ794)</f>
        <v>1.0819088609792293</v>
      </c>
      <c r="Y794" s="714" t="s">
        <v>4171</v>
      </c>
      <c r="Z794" s="703">
        <f>IF(OR(AC794&lt;0.01,AC794="n/a"),"n/a",M794/AC794*100)</f>
        <v>22.471910112359549</v>
      </c>
      <c r="AA794" s="959">
        <f>IF(OR(AC794&lt;0.01,AC794="n/a"),"n/a",I794/AC794)</f>
        <v>10.352059925093634</v>
      </c>
      <c r="AB794" s="960">
        <v>12</v>
      </c>
      <c r="AC794" s="938">
        <v>2.67</v>
      </c>
      <c r="AD794" s="938">
        <v>0.79</v>
      </c>
      <c r="AE794" s="938">
        <v>4.25</v>
      </c>
      <c r="AF794" s="938">
        <v>1.4</v>
      </c>
      <c r="AG794" s="938">
        <v>13.3</v>
      </c>
      <c r="AH794" s="938">
        <v>19.5</v>
      </c>
      <c r="AI794" s="938" t="s">
        <v>137</v>
      </c>
      <c r="AJ794" s="938">
        <v>31.5</v>
      </c>
      <c r="AK794" s="938">
        <v>13</v>
      </c>
      <c r="AL794" s="951">
        <v>222.62</v>
      </c>
      <c r="AM794" s="945">
        <v>1.6</v>
      </c>
      <c r="AN794" s="938">
        <v>0</v>
      </c>
      <c r="AO794" s="802">
        <f>IF(U794="n/a","n/a",IF(AA794&lt;0,"n/a",IF(AA794="n/a","n/a",J794+U794-AA794)))</f>
        <v>25.898836200093626</v>
      </c>
      <c r="AP794" s="803">
        <f>IF(U794="n/a","n/a",J794+U794)</f>
        <v>36.250896125187261</v>
      </c>
      <c r="AQ794" s="961">
        <f>IF(OR(AC794&lt;0.01,AF794="n/a"),"n/a",(I794/SQRT(22.5*AC794*(I794/AF794))-1)*100)</f>
        <v>-19.742403903621863</v>
      </c>
      <c r="AR794" s="703">
        <f>INDEX(Historical!$C$7:$C$1439,MATCH(B794,Historical!$B$7:$B$1450,0))*IF(AH794="n/a",1.03,IF(AH794&lt;0,1.01,IF(AH794&gt;10,1.1,(1+AH794/100))))</f>
        <v>0.57200000000000006</v>
      </c>
      <c r="AS794" s="959">
        <f>IF($AI794="n/a",1.03*AR794,IF($AI794&lt;0,1.01*AR794,IF($AI794&gt;10,1.1*AR794,(1+$AI794/100)*AR794)))</f>
        <v>0.58916000000000013</v>
      </c>
      <c r="AT794" s="959">
        <f>IF($AK794="n/a",1.03*AS794,IF($AK794&lt;0,1.01*AS794,IF($AK794&gt;10,1.1*AS794,(1+$AK794/100)*AS794)))</f>
        <v>0.64807600000000021</v>
      </c>
      <c r="AU794" s="959">
        <f>IF($AK794="n/a",1.03*AT794,IF($AK794&lt;0,1.01*AT794,IF($AK794&gt;10,1.1*AT794,(1+$AK794/100)*AT794)))</f>
        <v>0.71288360000000028</v>
      </c>
      <c r="AV794" s="959">
        <f>IF($AK794="n/a",1.03*AU794,IF($AK794&lt;0,1.01*AU794,IF($AK794&gt;10,1.1*AU794,(1+$AK794/100)*AU794)))</f>
        <v>0.78417196000000033</v>
      </c>
      <c r="AW794" s="703">
        <f>SUM(AR794:AV794)</f>
        <v>3.3062915600000009</v>
      </c>
      <c r="AX794" s="810">
        <f>AW794/I794*100</f>
        <v>11.961981041968166</v>
      </c>
      <c r="AY794" s="1017">
        <v>1.33</v>
      </c>
      <c r="AZ794" s="945">
        <v>26.590000000000003</v>
      </c>
      <c r="BA794" s="945">
        <v>-26.11</v>
      </c>
      <c r="BB794" s="945">
        <v>3.61</v>
      </c>
      <c r="BC794" s="945">
        <v>0.28999999999999998</v>
      </c>
      <c r="BE794" s="666">
        <v>2013</v>
      </c>
      <c r="BF794" s="971">
        <f>IF(BE794&gt;2008,0,IF(BE794&gt;2001,1,IF(BE794&gt;1990,2,IF(BE794&gt;1980,3,IF(BE794&gt;1973,4,IF(BE794&gt;1970,5,IF(BE794&gt;1960,6,IF(BE794&gt;1958,7,IF(BE794&gt;1953,8,9)))))))))</f>
        <v>0</v>
      </c>
      <c r="BG794" s="955">
        <v>1.7000000000000002</v>
      </c>
      <c r="BH794" s="937"/>
    </row>
    <row r="795" spans="1:60" ht="11.25" customHeight="1" x14ac:dyDescent="0.2">
      <c r="A795" s="936" t="s">
        <v>1732</v>
      </c>
      <c r="B795" s="948" t="s">
        <v>1733</v>
      </c>
      <c r="C795" s="1013" t="s">
        <v>247</v>
      </c>
      <c r="D795" s="1013" t="s">
        <v>4343</v>
      </c>
      <c r="E795" s="792">
        <v>10</v>
      </c>
      <c r="F795" s="1227">
        <v>360</v>
      </c>
      <c r="G795" s="1227" t="s">
        <v>106</v>
      </c>
      <c r="H795" s="1227" t="s">
        <v>106</v>
      </c>
      <c r="I795" s="947">
        <v>108.81</v>
      </c>
      <c r="J795" s="703">
        <f>(M795/I795)*100</f>
        <v>1.2866464479367705</v>
      </c>
      <c r="K795" s="950">
        <v>0.35</v>
      </c>
      <c r="L795" s="960">
        <v>4</v>
      </c>
      <c r="M795" s="694">
        <f>K795*L795</f>
        <v>1.4</v>
      </c>
      <c r="N795" s="943" t="s">
        <v>796</v>
      </c>
      <c r="O795" s="795">
        <v>0.31</v>
      </c>
      <c r="P795" s="934">
        <v>43609</v>
      </c>
      <c r="Q795" s="934">
        <v>43627</v>
      </c>
      <c r="R795" s="694">
        <f>(K795-O795)/O795*100</f>
        <v>12.903225806451607</v>
      </c>
      <c r="S795" s="759">
        <f>IF(INDEX(Historical!$D$7:$D$1439,MATCH(B795,Historical!$B$7:$B$1450,0))=0,"n/a",(INDEX(Historical!$C$7:$C$1439,MATCH(B795,Historical!$B$7:$B$1450,0))/INDEX(Historical!$D$7:$D$1439,MATCH(B795,Historical!$B$7:$B$1450,0))-1)*100)</f>
        <v>14.285714285714279</v>
      </c>
      <c r="T795" s="759">
        <f>IF(INDEX(Historical!$F$7:$F$1432,MATCH(B795,Historical!$B$7:$B$1450,0))=0,"n/a",((INDEX(Historical!$C$7:$C$1439,MATCH(B795,Historical!$B$7:$B$1450,0))/INDEX(Historical!$F$7:$F$1432,MATCH(B795,Historical!$B$7:$B$1450,0)))^(1/3)-1)*100)</f>
        <v>16.445457431121579</v>
      </c>
      <c r="U795" s="759">
        <f>IF(INDEX(Historical!$H$7:$H$1432,MATCH(B795,Historical!$B$7:$B$1450,0))=0,"n/a",((INDEX(Historical!$C$7:$C$1439,MATCH(B795,Historical!$B$7:$B$1450,0))/INDEX(Historical!$H$7:$H$1432,MATCH(B795,Historical!$B$7:$B$1450,0)))^(1/5)-1)*100)</f>
        <v>19.618136730371273</v>
      </c>
      <c r="V795" s="759" t="str">
        <f>IF(INDEX(Historical!$O$7:$O$1432,MATCH(B795,Historical!$B$7:$B$1450,0))=0,"n/a",((INDEX(Historical!$C$7:$C$1439,MATCH(B795,Historical!$B$7:$B$1450,0))/INDEX(Historical!$O$7:$O$1432,MATCH(B795,Historical!$B$7:$B$1450,0)))^(1/10)-1)*100)</f>
        <v>n/a</v>
      </c>
      <c r="W795" s="760" t="str">
        <f>IF(OR(U795&lt;=0,U795="n/a",V795&lt;=0,V795="n/a"),"n/a",U795/V795)</f>
        <v>n/a</v>
      </c>
      <c r="X795" s="761">
        <f>IF(OR(AJ795&lt;=0,AJ795="n/a",U795&lt;=0,U795="n/a"),"n/a",U795/AJ795)</f>
        <v>1.4862224795735812</v>
      </c>
      <c r="Y795" s="948"/>
      <c r="Z795" s="703">
        <f>IF(OR(AC795&lt;0.01,AC795="n/a"),"n/a",M795/AC795*100)</f>
        <v>31.963470319634702</v>
      </c>
      <c r="AA795" s="959">
        <f>IF(OR(AC795&lt;0.01,AC795="n/a"),"n/a",I795/AC795)</f>
        <v>24.842465753424658</v>
      </c>
      <c r="AB795" s="960">
        <v>12</v>
      </c>
      <c r="AC795" s="938">
        <v>4.38</v>
      </c>
      <c r="AD795" s="938">
        <v>2.19</v>
      </c>
      <c r="AE795" s="938">
        <v>1.66</v>
      </c>
      <c r="AF795" s="938">
        <v>8.91</v>
      </c>
      <c r="AG795" s="938">
        <v>36.199999999999996</v>
      </c>
      <c r="AH795" s="938">
        <v>29.299999999999997</v>
      </c>
      <c r="AI795" s="938">
        <v>11.219999999999999</v>
      </c>
      <c r="AJ795" s="938">
        <v>13.200000000000001</v>
      </c>
      <c r="AK795" s="938">
        <v>11.4</v>
      </c>
      <c r="AL795" s="951">
        <v>13360</v>
      </c>
      <c r="AM795" s="945">
        <v>0.3</v>
      </c>
      <c r="AN795" s="938">
        <v>0.44</v>
      </c>
      <c r="AO795" s="802">
        <f>IF(U795="n/a","n/a",IF(AA795&lt;0,"n/a",IF(AA795="n/a","n/a",J795+U795-AA795)))</f>
        <v>-3.9376825751166145</v>
      </c>
      <c r="AP795" s="803">
        <f>IF(U795="n/a","n/a",J795+U795)</f>
        <v>20.904783178308044</v>
      </c>
      <c r="AQ795" s="961">
        <f>IF(OR(AC795&lt;0.01,AF795="n/a"),"n/a",(I795/SQRT(22.5*AC795*(I795/AF795))-1)*100)</f>
        <v>213.64974794117347</v>
      </c>
      <c r="AR795" s="703">
        <f>INDEX(Historical!$C$7:$C$1439,MATCH(B795,Historical!$B$7:$B$1450,0))*IF(AH795="n/a",1.03,IF(AH795&lt;0,1.01,IF(AH795&gt;10,1.1,(1+AH795/100))))</f>
        <v>1.32</v>
      </c>
      <c r="AS795" s="959">
        <f>IF($AI795="n/a",1.03*AR795,IF($AI795&lt;0,1.01*AR795,IF($AI795&gt;10,1.1*AR795,(1+$AI795/100)*AR795)))</f>
        <v>1.4520000000000002</v>
      </c>
      <c r="AT795" s="959">
        <f>IF($AK795="n/a",1.03*AS795,IF($AK795&lt;0,1.01*AS795,IF($AK795&gt;10,1.1*AS795,(1+$AK795/100)*AS795)))</f>
        <v>1.5972000000000004</v>
      </c>
      <c r="AU795" s="959">
        <f>IF($AK795="n/a",1.03*AT795,IF($AK795&lt;0,1.01*AT795,IF($AK795&gt;10,1.1*AT795,(1+$AK795/100)*AT795)))</f>
        <v>1.7569200000000005</v>
      </c>
      <c r="AV795" s="959">
        <f>IF($AK795="n/a",1.03*AU795,IF($AK795&lt;0,1.01*AU795,IF($AK795&gt;10,1.1*AU795,(1+$AK795/100)*AU795)))</f>
        <v>1.9326120000000007</v>
      </c>
      <c r="AW795" s="703">
        <f>SUM(AR795:AV795)</f>
        <v>8.0587320000000027</v>
      </c>
      <c r="AX795" s="810">
        <f>AW795/I795*100</f>
        <v>7.4062420733388494</v>
      </c>
      <c r="AY795" s="1017">
        <v>1.1000000000000001</v>
      </c>
      <c r="AZ795" s="945">
        <v>43.32</v>
      </c>
      <c r="BA795" s="945">
        <v>-4.7600000000000007</v>
      </c>
      <c r="BB795" s="945">
        <v>1.27</v>
      </c>
      <c r="BC795" s="945">
        <v>12.590000000000002</v>
      </c>
      <c r="BE795" s="666">
        <v>2010</v>
      </c>
      <c r="BF795" s="971">
        <f>IF(BE795&gt;2008,0,IF(BE795&gt;2001,1,IF(BE795&gt;1990,2,IF(BE795&gt;1980,3,IF(BE795&gt;1973,4,IF(BE795&gt;1970,5,IF(BE795&gt;1960,6,IF(BE795&gt;1958,7,IF(BE795&gt;1953,8,9)))))))))</f>
        <v>0</v>
      </c>
      <c r="BG795" s="955">
        <v>14.499999999999998</v>
      </c>
      <c r="BH795" s="937"/>
    </row>
    <row r="796" spans="1:60" ht="11.25" customHeight="1" x14ac:dyDescent="0.2">
      <c r="A796" s="944" t="s">
        <v>1746</v>
      </c>
      <c r="B796" s="948" t="s">
        <v>1747</v>
      </c>
      <c r="C796" s="1013" t="s">
        <v>128</v>
      </c>
      <c r="D796" s="1013" t="s">
        <v>4353</v>
      </c>
      <c r="E796" s="792">
        <v>7</v>
      </c>
      <c r="F796" s="1227">
        <v>637</v>
      </c>
      <c r="G796" s="1161" t="s">
        <v>37</v>
      </c>
      <c r="H796" s="1161" t="s">
        <v>115</v>
      </c>
      <c r="I796" s="947">
        <v>79.5</v>
      </c>
      <c r="J796" s="703">
        <f>(M796/I796)*100</f>
        <v>1.8867924528301887</v>
      </c>
      <c r="K796" s="950">
        <v>0.375</v>
      </c>
      <c r="L796" s="960">
        <v>4</v>
      </c>
      <c r="M796" s="694">
        <f>K796*L796</f>
        <v>1.5</v>
      </c>
      <c r="N796" s="943" t="s">
        <v>149</v>
      </c>
      <c r="O796" s="795">
        <v>0.3</v>
      </c>
      <c r="P796" s="934">
        <v>43433</v>
      </c>
      <c r="Q796" s="934">
        <v>43448</v>
      </c>
      <c r="R796" s="694">
        <f>(K796-O796)/O796*100</f>
        <v>25.000000000000007</v>
      </c>
      <c r="S796" s="759">
        <f>IF(INDEX(Historical!$D$7:$D$1439,MATCH(B796,Historical!$B$7:$B$1450,0))=0,"n/a",(INDEX(Historical!$C$7:$C$1439,MATCH(B796,Historical!$B$7:$B$1450,0))/INDEX(Historical!$D$7:$D$1439,MATCH(B796,Historical!$B$7:$B$1450,0))-1)*100)</f>
        <v>30.76923076923077</v>
      </c>
      <c r="T796" s="759">
        <f>IF(INDEX(Historical!$F$7:$F$1432,MATCH(B796,Historical!$B$7:$B$1450,0))=0,"n/a",((INDEX(Historical!$C$7:$C$1439,MATCH(B796,Historical!$B$7:$B$1450,0))/INDEX(Historical!$F$7:$F$1432,MATCH(B796,Historical!$B$7:$B$1450,0)))^(1/3)-1)*100)</f>
        <v>41.503079146259104</v>
      </c>
      <c r="U796" s="759">
        <f>IF(INDEX(Historical!$H$7:$H$1432,MATCH(B796,Historical!$B$7:$B$1450,0))=0,"n/a",((INDEX(Historical!$C$7:$C$1439,MATCH(B796,Historical!$B$7:$B$1450,0))/INDEX(Historical!$H$7:$H$1432,MATCH(B796,Historical!$B$7:$B$1450,0)))^(1/5)-1)*100)</f>
        <v>41.470384317198224</v>
      </c>
      <c r="V796" s="759">
        <f>IF(INDEX(Historical!$O$7:$O$1432,MATCH(B796,Historical!$B$7:$B$1450,0))=0,"n/a",((INDEX(Historical!$C$7:$C$1439,MATCH(B796,Historical!$B$7:$B$1450,0))/INDEX(Historical!$O$7:$O$1432,MATCH(B796,Historical!$B$7:$B$1450,0)))^(1/10)-1)*100)</f>
        <v>23.066265010134668</v>
      </c>
      <c r="W796" s="760">
        <f>IF(OR(U796&lt;=0,U796="n/a",V796&lt;=0,V796="n/a"),"n/a",U796/V796)</f>
        <v>1.7978803373228092</v>
      </c>
      <c r="X796" s="761">
        <f>IF(OR(AJ796&lt;=0,AJ796="n/a",U796&lt;=0,U796="n/a"),"n/a",U796/AJ796)</f>
        <v>2.2058715062339482</v>
      </c>
      <c r="Y796" s="949"/>
      <c r="Z796" s="703">
        <f>IF(OR(AC796&lt;0.01,AC796="n/a"),"n/a",M796/AC796*100)</f>
        <v>27.881040892193308</v>
      </c>
      <c r="AA796" s="959">
        <f>IF(OR(AC796&lt;0.01,AC796="n/a"),"n/a",I796/AC796)</f>
        <v>14.776951672862454</v>
      </c>
      <c r="AB796" s="960">
        <v>9</v>
      </c>
      <c r="AC796" s="938">
        <v>5.38</v>
      </c>
      <c r="AD796" s="938">
        <v>2.75</v>
      </c>
      <c r="AE796" s="938">
        <v>0.74</v>
      </c>
      <c r="AF796" s="938">
        <v>2.21</v>
      </c>
      <c r="AG796" s="938">
        <v>15.9</v>
      </c>
      <c r="AH796" s="938">
        <v>14.2</v>
      </c>
      <c r="AI796" s="938">
        <v>12.11</v>
      </c>
      <c r="AJ796" s="938">
        <v>18.8</v>
      </c>
      <c r="AK796" s="938">
        <v>5.5</v>
      </c>
      <c r="AL796" s="951">
        <v>29920</v>
      </c>
      <c r="AM796" s="945">
        <v>0.3</v>
      </c>
      <c r="AN796" s="938">
        <v>0.92</v>
      </c>
      <c r="AO796" s="802">
        <f>IF(U796="n/a","n/a",IF(AA796&lt;0,"n/a",IF(AA796="n/a","n/a",J796+U796-AA796)))</f>
        <v>28.580225097165957</v>
      </c>
      <c r="AP796" s="803">
        <f>IF(U796="n/a","n/a",J796+U796)</f>
        <v>43.35717677002841</v>
      </c>
      <c r="AQ796" s="961">
        <f>IF(OR(AC796&lt;0.01,AF796="n/a"),"n/a",(I796/SQRT(22.5*AC796*(I796/AF796))-1)*100)</f>
        <v>20.475102447722971</v>
      </c>
      <c r="AR796" s="703">
        <f>INDEX(Historical!$C$7:$C$1439,MATCH(B796,Historical!$B$7:$B$1450,0))*IF(AH796="n/a",1.03,IF(AH796&lt;0,1.01,IF(AH796&gt;10,1.1,(1+AH796/100))))</f>
        <v>1.4025000000000001</v>
      </c>
      <c r="AS796" s="959">
        <f>IF($AI796="n/a",1.03*AR796,IF($AI796&lt;0,1.01*AR796,IF($AI796&gt;10,1.1*AR796,(1+$AI796/100)*AR796)))</f>
        <v>1.5427500000000003</v>
      </c>
      <c r="AT796" s="959">
        <f>IF($AK796="n/a",1.03*AS796,IF($AK796&lt;0,1.01*AS796,IF($AK796&gt;10,1.1*AS796,(1+$AK796/100)*AS796)))</f>
        <v>1.6276012500000001</v>
      </c>
      <c r="AU796" s="959">
        <f>IF($AK796="n/a",1.03*AT796,IF($AK796&lt;0,1.01*AT796,IF($AK796&gt;10,1.1*AT796,(1+$AK796/100)*AT796)))</f>
        <v>1.71711931875</v>
      </c>
      <c r="AV796" s="959">
        <f>IF($AK796="n/a",1.03*AU796,IF($AK796&lt;0,1.01*AU796,IF($AK796&gt;10,1.1*AU796,(1+$AK796/100)*AU796)))</f>
        <v>1.8115608812812498</v>
      </c>
      <c r="AW796" s="703">
        <f>SUM(AR796:AV796)</f>
        <v>8.101531450031251</v>
      </c>
      <c r="AX796" s="810">
        <f>AW796/I796*100</f>
        <v>10.190605597523586</v>
      </c>
      <c r="AY796" s="1017">
        <v>0.5</v>
      </c>
      <c r="AZ796" s="945">
        <v>59.730000000000004</v>
      </c>
      <c r="BA796" s="945">
        <v>-5.6899999999999995</v>
      </c>
      <c r="BB796" s="945">
        <v>-1.34</v>
      </c>
      <c r="BC796" s="945">
        <v>17.32</v>
      </c>
      <c r="BE796" s="666">
        <v>2013</v>
      </c>
      <c r="BF796" s="971">
        <f>IF(BE796&gt;2008,0,IF(BE796&gt;2001,1,IF(BE796&gt;1990,2,IF(BE796&gt;1980,3,IF(BE796&gt;1973,4,IF(BE796&gt;1970,5,IF(BE796&gt;1960,6,IF(BE796&gt;1958,7,IF(BE796&gt;1953,8,9)))))))))</f>
        <v>0</v>
      </c>
      <c r="BG796" s="955">
        <v>6.7</v>
      </c>
      <c r="BH796" s="937"/>
    </row>
    <row r="797" spans="1:60" ht="11.25" customHeight="1" x14ac:dyDescent="0.2">
      <c r="A797" s="936" t="s">
        <v>1728</v>
      </c>
      <c r="B797" s="948" t="s">
        <v>1729</v>
      </c>
      <c r="C797" s="1013" t="s">
        <v>112</v>
      </c>
      <c r="D797" s="1013" t="s">
        <v>213</v>
      </c>
      <c r="E797" s="792">
        <v>10</v>
      </c>
      <c r="F797" s="1227">
        <v>322</v>
      </c>
      <c r="G797" s="1168" t="s">
        <v>37</v>
      </c>
      <c r="H797" s="1168" t="s">
        <v>115</v>
      </c>
      <c r="I797" s="947">
        <v>72.819999999999993</v>
      </c>
      <c r="J797" s="703">
        <f>(M797/I797)*100</f>
        <v>1.2359241966492722</v>
      </c>
      <c r="K797" s="950">
        <v>0.22500000000000001</v>
      </c>
      <c r="L797" s="960">
        <v>4</v>
      </c>
      <c r="M797" s="694">
        <f>K797*L797</f>
        <v>0.9</v>
      </c>
      <c r="N797" s="943" t="s">
        <v>127</v>
      </c>
      <c r="O797" s="795">
        <v>0.2</v>
      </c>
      <c r="P797" s="934">
        <v>43453</v>
      </c>
      <c r="Q797" s="934">
        <v>43474</v>
      </c>
      <c r="R797" s="694">
        <f>(K797-O797)/O797*100</f>
        <v>12.499999999999996</v>
      </c>
      <c r="S797" s="759">
        <f>IF(INDEX(Historical!$D$7:$D$1439,MATCH(B797,Historical!$B$7:$B$1450,0))=0,"n/a",(INDEX(Historical!$C$7:$C$1439,MATCH(B797,Historical!$B$7:$B$1450,0))/INDEX(Historical!$D$7:$D$1439,MATCH(B797,Historical!$B$7:$B$1450,0))-1)*100)</f>
        <v>14.285714285714279</v>
      </c>
      <c r="T797" s="759">
        <f>IF(INDEX(Historical!$F$7:$F$1432,MATCH(B797,Historical!$B$7:$B$1450,0))=0,"n/a",((INDEX(Historical!$C$7:$C$1439,MATCH(B797,Historical!$B$7:$B$1450,0))/INDEX(Historical!$F$7:$F$1432,MATCH(B797,Historical!$B$7:$B$1450,0)))^(1/3)-1)*100)</f>
        <v>16.960709528514649</v>
      </c>
      <c r="U797" s="759">
        <f>IF(INDEX(Historical!$H$7:$H$1432,MATCH(B797,Historical!$B$7:$B$1450,0))=0,"n/a",((INDEX(Historical!$C$7:$C$1439,MATCH(B797,Historical!$B$7:$B$1450,0))/INDEX(Historical!$H$7:$H$1432,MATCH(B797,Historical!$B$7:$B$1450,0)))^(1/5)-1)*100)</f>
        <v>23.363417251672082</v>
      </c>
      <c r="V797" s="759">
        <f>IF(INDEX(Historical!$O$7:$O$1432,MATCH(B797,Historical!$B$7:$B$1450,0))=0,"n/a",((INDEX(Historical!$C$7:$C$1439,MATCH(B797,Historical!$B$7:$B$1450,0))/INDEX(Historical!$O$7:$O$1432,MATCH(B797,Historical!$B$7:$B$1450,0)))^(1/10)-1)*100)</f>
        <v>18.222427548378416</v>
      </c>
      <c r="W797" s="760">
        <f>IF(OR(U797&lt;=0,U797="n/a",V797&lt;=0,V797="n/a"),"n/a",U797/V797)</f>
        <v>1.2821243047692159</v>
      </c>
      <c r="X797" s="761">
        <f>IF(OR(AJ797&lt;=0,AJ797="n/a",U797&lt;=0,U797="n/a"),"n/a",U797/AJ797)</f>
        <v>1.4245986129068342</v>
      </c>
      <c r="Y797" s="714"/>
      <c r="Z797" s="703">
        <f>IF(OR(AC797&lt;0.01,AC797="n/a"),"n/a",M797/AC797*100)</f>
        <v>33.210332103321036</v>
      </c>
      <c r="AA797" s="959">
        <f>IF(OR(AC797&lt;0.01,AC797="n/a"),"n/a",I797/AC797)</f>
        <v>26.870848708487081</v>
      </c>
      <c r="AB797" s="960">
        <v>10</v>
      </c>
      <c r="AC797" s="938">
        <v>2.71</v>
      </c>
      <c r="AD797" s="938">
        <v>1.39</v>
      </c>
      <c r="AE797" s="938">
        <v>2.84</v>
      </c>
      <c r="AF797" s="938">
        <v>9.7200000000000006</v>
      </c>
      <c r="AG797" s="938">
        <v>41.6</v>
      </c>
      <c r="AH797" s="938">
        <v>16.5</v>
      </c>
      <c r="AI797" s="938">
        <v>14.95</v>
      </c>
      <c r="AJ797" s="938">
        <v>16.400000000000002</v>
      </c>
      <c r="AK797" s="938">
        <v>19.5</v>
      </c>
      <c r="AL797" s="951">
        <v>7830</v>
      </c>
      <c r="AM797" s="945">
        <v>0.2</v>
      </c>
      <c r="AN797" s="938">
        <v>1.01</v>
      </c>
      <c r="AO797" s="802">
        <f>IF(U797="n/a","n/a",IF(AA797&lt;0,"n/a",IF(AA797="n/a","n/a",J797+U797-AA797)))</f>
        <v>-2.2715072601657269</v>
      </c>
      <c r="AP797" s="803">
        <f>IF(U797="n/a","n/a",J797+U797)</f>
        <v>24.599341448321354</v>
      </c>
      <c r="AQ797" s="961">
        <f>IF(OR(AC797&lt;0.01,AF797="n/a"),"n/a",(I797/SQRT(22.5*AC797*(I797/AF797))-1)*100)</f>
        <v>240.70818367139967</v>
      </c>
      <c r="AR797" s="703">
        <f>INDEX(Historical!$C$7:$C$1439,MATCH(B797,Historical!$B$7:$B$1450,0))*IF(AH797="n/a",1.03,IF(AH797&lt;0,1.01,IF(AH797&gt;10,1.1,(1+AH797/100))))</f>
        <v>0.88000000000000012</v>
      </c>
      <c r="AS797" s="959">
        <f>IF($AI797="n/a",1.03*AR797,IF($AI797&lt;0,1.01*AR797,IF($AI797&gt;10,1.1*AR797,(1+$AI797/100)*AR797)))</f>
        <v>0.96800000000000019</v>
      </c>
      <c r="AT797" s="959">
        <f>IF($AK797="n/a",1.03*AS797,IF($AK797&lt;0,1.01*AS797,IF($AK797&gt;10,1.1*AS797,(1+$AK797/100)*AS797)))</f>
        <v>1.0648000000000002</v>
      </c>
      <c r="AU797" s="959">
        <f>IF($AK797="n/a",1.03*AT797,IF($AK797&lt;0,1.01*AT797,IF($AK797&gt;10,1.1*AT797,(1+$AK797/100)*AT797)))</f>
        <v>1.1712800000000003</v>
      </c>
      <c r="AV797" s="959">
        <f>IF($AK797="n/a",1.03*AU797,IF($AK797&lt;0,1.01*AU797,IF($AK797&gt;10,1.1*AU797,(1+$AK797/100)*AU797)))</f>
        <v>1.2884080000000004</v>
      </c>
      <c r="AW797" s="703">
        <f>SUM(AR797:AV797)</f>
        <v>5.3724880000000015</v>
      </c>
      <c r="AX797" s="810">
        <f>AW797/I797*100</f>
        <v>7.3777643504531749</v>
      </c>
      <c r="AY797" s="1017">
        <v>0.81</v>
      </c>
      <c r="AZ797" s="945">
        <v>37.47</v>
      </c>
      <c r="BA797" s="945">
        <v>-3.0700000000000003</v>
      </c>
      <c r="BB797" s="945">
        <v>6.52</v>
      </c>
      <c r="BC797" s="945">
        <v>12.540000000000001</v>
      </c>
      <c r="BE797" s="666">
        <v>2010</v>
      </c>
      <c r="BF797" s="971">
        <f>IF(BE797&gt;2008,0,IF(BE797&gt;2001,1,IF(BE797&gt;1990,2,IF(BE797&gt;1980,3,IF(BE797&gt;1973,4,IF(BE797&gt;1970,5,IF(BE797&gt;1960,6,IF(BE797&gt;1958,7,IF(BE797&gt;1953,8,9)))))))))</f>
        <v>0</v>
      </c>
      <c r="BG797" s="955">
        <v>16.3</v>
      </c>
      <c r="BH797" s="937"/>
    </row>
    <row r="798" spans="1:60" ht="11.25" customHeight="1" x14ac:dyDescent="0.2">
      <c r="A798" s="954" t="s">
        <v>4116</v>
      </c>
      <c r="B798" s="948" t="s">
        <v>4117</v>
      </c>
      <c r="C798" s="1013" t="s">
        <v>4216</v>
      </c>
      <c r="D798" s="1013" t="s">
        <v>4351</v>
      </c>
      <c r="E798" s="792">
        <v>5</v>
      </c>
      <c r="F798" s="1227">
        <v>871</v>
      </c>
      <c r="G798" s="1120" t="s">
        <v>106</v>
      </c>
      <c r="H798" s="1120" t="s">
        <v>106</v>
      </c>
      <c r="I798" s="947">
        <v>46.92</v>
      </c>
      <c r="J798" s="703">
        <f>(M798/I798)*100</f>
        <v>1.2787723785166241</v>
      </c>
      <c r="K798" s="950">
        <v>0.3</v>
      </c>
      <c r="L798" s="960">
        <v>2</v>
      </c>
      <c r="M798" s="694">
        <f>K798*L798</f>
        <v>0.6</v>
      </c>
      <c r="N798" s="943" t="s">
        <v>4468</v>
      </c>
      <c r="O798" s="795">
        <v>0.28000000000000003</v>
      </c>
      <c r="P798" s="934">
        <v>43551</v>
      </c>
      <c r="Q798" s="934">
        <v>43573</v>
      </c>
      <c r="R798" s="694">
        <f>(K798-O798)/O798*100</f>
        <v>7.1428571428571281</v>
      </c>
      <c r="S798" s="759">
        <f>IF(INDEX(Historical!$D$7:$D$1439,MATCH(B798,Historical!$B$7:$B$1450,0))=0,"n/a",(INDEX(Historical!$C$7:$C$1439,MATCH(B798,Historical!$B$7:$B$1450,0))/INDEX(Historical!$D$7:$D$1439,MATCH(B798,Historical!$B$7:$B$1450,0))-1)*100)</f>
        <v>17.021276595744705</v>
      </c>
      <c r="T798" s="759">
        <f>IF(INDEX(Historical!$F$7:$F$1432,MATCH(B798,Historical!$B$7:$B$1450,0))=0,"n/a",((INDEX(Historical!$C$7:$C$1439,MATCH(B798,Historical!$B$7:$B$1450,0))/INDEX(Historical!$F$7:$F$1432,MATCH(B798,Historical!$B$7:$B$1450,0)))^(1/3)-1)*100)</f>
        <v>15.173720500186395</v>
      </c>
      <c r="U798" s="759" t="str">
        <f>IF(INDEX(Historical!$H$7:$H$1432,MATCH(B798,Historical!$B$7:$B$1450,0))=0,"n/a",((INDEX(Historical!$C$7:$C$1439,MATCH(B798,Historical!$B$7:$B$1450,0))/INDEX(Historical!$H$7:$H$1432,MATCH(B798,Historical!$B$7:$B$1450,0)))^(1/5)-1)*100)</f>
        <v>n/a</v>
      </c>
      <c r="V798" s="759" t="str">
        <f>IF(INDEX(Historical!$O$7:$O$1432,MATCH(B798,Historical!$B$7:$B$1450,0))=0,"n/a",((INDEX(Historical!$C$7:$C$1439,MATCH(B798,Historical!$B$7:$B$1450,0))/INDEX(Historical!$O$7:$O$1432,MATCH(B798,Historical!$B$7:$B$1450,0)))^(1/10)-1)*100)</f>
        <v>n/a</v>
      </c>
      <c r="W798" s="760" t="str">
        <f>IF(OR(U798&lt;=0,U798="n/a",V798&lt;=0,V798="n/a"),"n/a",U798/V798)</f>
        <v>n/a</v>
      </c>
      <c r="X798" s="761" t="str">
        <f>IF(OR(AJ798&lt;=0,AJ798="n/a",U798&lt;=0,U798="n/a"),"n/a",U798/AJ798)</f>
        <v>n/a</v>
      </c>
      <c r="Y798" s="949"/>
      <c r="Z798" s="703">
        <f>IF(OR(AC798&lt;0.01,AC798="n/a"),"n/a",M798/AC798*100)</f>
        <v>55.55555555555555</v>
      </c>
      <c r="AA798" s="959">
        <f>IF(OR(AC798&lt;0.01,AC798="n/a"),"n/a",I798/AC798)</f>
        <v>43.444444444444443</v>
      </c>
      <c r="AB798" s="960">
        <v>12</v>
      </c>
      <c r="AC798" s="938">
        <v>1.08</v>
      </c>
      <c r="AD798" s="938">
        <v>4.41</v>
      </c>
      <c r="AE798" s="938">
        <v>1.42</v>
      </c>
      <c r="AF798" s="938">
        <v>6.19</v>
      </c>
      <c r="AG798" s="938">
        <v>14.899999999999999</v>
      </c>
      <c r="AH798" s="938">
        <v>165.9</v>
      </c>
      <c r="AI798" s="938">
        <v>13.370000000000001</v>
      </c>
      <c r="AJ798" s="938">
        <v>-9.8000000000000007</v>
      </c>
      <c r="AK798" s="938">
        <v>10</v>
      </c>
      <c r="AL798" s="951">
        <v>2170</v>
      </c>
      <c r="AM798" s="945">
        <v>1.4000000000000001</v>
      </c>
      <c r="AN798" s="938">
        <v>0.73</v>
      </c>
      <c r="AO798" s="802" t="str">
        <f>IF(U798="n/a","n/a",IF(AA798&lt;0,"n/a",IF(AA798="n/a","n/a",J798+U798-AA798)))</f>
        <v>n/a</v>
      </c>
      <c r="AP798" s="803" t="str">
        <f>IF(U798="n/a","n/a",J798+U798)</f>
        <v>n/a</v>
      </c>
      <c r="AQ798" s="961">
        <f>IF(OR(AC798&lt;0.01,AF798="n/a"),"n/a",(I798/SQRT(22.5*AC798*(I798/AF798))-1)*100)</f>
        <v>245.71736118853002</v>
      </c>
      <c r="AR798" s="703">
        <f>INDEX(Historical!$C$7:$C$1439,MATCH(B798,Historical!$B$7:$B$1450,0))*IF(AH798="n/a",1.03,IF(AH798&lt;0,1.01,IF(AH798&gt;10,1.1,(1+AH798/100))))</f>
        <v>0.60500000000000009</v>
      </c>
      <c r="AS798" s="959">
        <f>IF($AI798="n/a",1.03*AR798,IF($AI798&lt;0,1.01*AR798,IF($AI798&gt;10,1.1*AR798,(1+$AI798/100)*AR798)))</f>
        <v>0.6655000000000002</v>
      </c>
      <c r="AT798" s="959">
        <f>IF($AK798="n/a",1.03*AS798,IF($AK798&lt;0,1.01*AS798,IF($AK798&gt;10,1.1*AS798,(1+$AK798/100)*AS798)))</f>
        <v>0.73205000000000031</v>
      </c>
      <c r="AU798" s="959">
        <f>IF($AK798="n/a",1.03*AT798,IF($AK798&lt;0,1.01*AT798,IF($AK798&gt;10,1.1*AT798,(1+$AK798/100)*AT798)))</f>
        <v>0.80525500000000039</v>
      </c>
      <c r="AV798" s="959">
        <f>IF($AK798="n/a",1.03*AU798,IF($AK798&lt;0,1.01*AU798,IF($AK798&gt;10,1.1*AU798,(1+$AK798/100)*AU798)))</f>
        <v>0.88578050000000053</v>
      </c>
      <c r="AW798" s="703">
        <f>SUM(AR798:AV798)</f>
        <v>3.6935855000000011</v>
      </c>
      <c r="AX798" s="810">
        <f>AW798/I798*100</f>
        <v>7.8720918584825261</v>
      </c>
      <c r="AY798" s="1017">
        <v>0.7</v>
      </c>
      <c r="AZ798" s="945">
        <v>103.91</v>
      </c>
      <c r="BA798" s="945">
        <v>-3.85</v>
      </c>
      <c r="BB798" s="945">
        <v>7.9399999999999995</v>
      </c>
      <c r="BC798" s="945">
        <v>35.370000000000005</v>
      </c>
      <c r="BE798" s="666">
        <v>2015</v>
      </c>
      <c r="BF798" s="971">
        <f>IF(BE798&gt;2008,0,IF(BE798&gt;2001,1,IF(BE798&gt;1990,2,IF(BE798&gt;1980,3,IF(BE798&gt;1973,4,IF(BE798&gt;1970,5,IF(BE798&gt;1960,6,IF(BE798&gt;1958,7,IF(BE798&gt;1953,8,9)))))))))</f>
        <v>0</v>
      </c>
      <c r="BG798" s="955">
        <v>4.7</v>
      </c>
      <c r="BH798" s="937"/>
    </row>
    <row r="799" spans="1:60" ht="11.25" customHeight="1" x14ac:dyDescent="0.2">
      <c r="A799" s="762" t="s">
        <v>3922</v>
      </c>
      <c r="B799" s="853" t="s">
        <v>3923</v>
      </c>
      <c r="C799" s="1013" t="s">
        <v>112</v>
      </c>
      <c r="D799" s="1013" t="s">
        <v>4348</v>
      </c>
      <c r="E799" s="792">
        <v>6</v>
      </c>
      <c r="F799" s="1227">
        <v>795</v>
      </c>
      <c r="G799" s="1204" t="s">
        <v>106</v>
      </c>
      <c r="H799" s="1204" t="s">
        <v>106</v>
      </c>
      <c r="I799" s="956">
        <v>79.2</v>
      </c>
      <c r="J799" s="703">
        <f>(M799/I799)*100</f>
        <v>0.75757575757575746</v>
      </c>
      <c r="K799" s="936">
        <v>0.15</v>
      </c>
      <c r="L799" s="1237">
        <v>4</v>
      </c>
      <c r="M799" s="694">
        <f>K799*L799</f>
        <v>0.6</v>
      </c>
      <c r="N799" s="1237" t="s">
        <v>107</v>
      </c>
      <c r="O799" s="642">
        <v>0.12</v>
      </c>
      <c r="P799" s="684">
        <v>43599</v>
      </c>
      <c r="Q799" s="684">
        <v>43616</v>
      </c>
      <c r="R799" s="694">
        <f>(K799-O799)/O799*100</f>
        <v>25</v>
      </c>
      <c r="S799" s="759">
        <f>IF(INDEX(Historical!$D$7:$D$1439,MATCH(B799,Historical!$B$7:$B$1450,0))=0,"n/a",(INDEX(Historical!$C$7:$C$1439,MATCH(B799,Historical!$B$7:$B$1450,0))/INDEX(Historical!$D$7:$D$1439,MATCH(B799,Historical!$B$7:$B$1450,0))-1)*100)</f>
        <v>17.948717948717952</v>
      </c>
      <c r="T799" s="759">
        <f>IF(INDEX(Historical!$F$7:$F$1432,MATCH(B799,Historical!$B$7:$B$1450,0))=0,"n/a",((INDEX(Historical!$C$7:$C$1439,MATCH(B799,Historical!$B$7:$B$1450,0))/INDEX(Historical!$F$7:$F$1432,MATCH(B799,Historical!$B$7:$B$1450,0)))^(1/3)-1)*100)</f>
        <v>14.059652983739234</v>
      </c>
      <c r="U799" s="759" t="str">
        <f>IF(INDEX(Historical!$H$7:$H$1432,MATCH(B799,Historical!$B$7:$B$1450,0))=0,"n/a",((INDEX(Historical!$C$7:$C$1439,MATCH(B799,Historical!$B$7:$B$1450,0))/INDEX(Historical!$H$7:$H$1432,MATCH(B799,Historical!$B$7:$B$1450,0)))^(1/5)-1)*100)</f>
        <v>n/a</v>
      </c>
      <c r="V799" s="759" t="str">
        <f>IF(INDEX(Historical!$O$7:$O$1432,MATCH(B799,Historical!$B$7:$B$1450,0))=0,"n/a",((INDEX(Historical!$C$7:$C$1439,MATCH(B799,Historical!$B$7:$B$1450,0))/INDEX(Historical!$O$7:$O$1432,MATCH(B799,Historical!$B$7:$B$1450,0)))^(1/10)-1)*100)</f>
        <v>n/a</v>
      </c>
      <c r="W799" s="760" t="str">
        <f>IF(OR(U799&lt;=0,U799="n/a",V799&lt;=0,V799="n/a"),"n/a",U799/V799)</f>
        <v>n/a</v>
      </c>
      <c r="X799" s="761" t="str">
        <f>IF(OR(AJ799&lt;=0,AJ799="n/a",U799&lt;=0,U799="n/a"),"n/a",U799/AJ799)</f>
        <v>n/a</v>
      </c>
      <c r="Y799" s="704"/>
      <c r="Z799" s="703">
        <f>IF(OR(AC799&lt;0.01,AC799="n/a"),"n/a",M799/AC799*100)</f>
        <v>22.058823529411761</v>
      </c>
      <c r="AA799" s="959">
        <f>IF(OR(AC799&lt;0.01,AC799="n/a"),"n/a",I799/AC799)</f>
        <v>29.117647058823529</v>
      </c>
      <c r="AB799" s="960">
        <v>9</v>
      </c>
      <c r="AC799" s="955">
        <v>2.72</v>
      </c>
      <c r="AD799" s="955">
        <v>1.95</v>
      </c>
      <c r="AE799" s="938">
        <v>2</v>
      </c>
      <c r="AF799" s="938">
        <v>4.43</v>
      </c>
      <c r="AG799" s="938">
        <v>16.600000000000001</v>
      </c>
      <c r="AH799" s="938">
        <v>6.1</v>
      </c>
      <c r="AI799" s="938">
        <v>10.39</v>
      </c>
      <c r="AJ799" s="739">
        <v>131.9</v>
      </c>
      <c r="AK799" s="739">
        <v>15</v>
      </c>
      <c r="AL799" s="955">
        <v>4530</v>
      </c>
      <c r="AM799" s="955">
        <v>1</v>
      </c>
      <c r="AN799" s="955">
        <v>0.27</v>
      </c>
      <c r="AO799" s="802" t="str">
        <f>IF(U799="n/a","n/a",IF(AA799&lt;0,"n/a",IF(AA799="n/a","n/a",J799+U799-AA799)))</f>
        <v>n/a</v>
      </c>
      <c r="AP799" s="803" t="str">
        <f>IF(U799="n/a","n/a",J799+U799)</f>
        <v>n/a</v>
      </c>
      <c r="AQ799" s="961">
        <f>IF(OR(AC799&lt;0.01,AF799="n/a"),"n/a",(I799/SQRT(22.5*AC799*(I799/AF799))-1)*100)</f>
        <v>139.435610895092</v>
      </c>
      <c r="AR799" s="703">
        <f>INDEX(Historical!$C$7:$C$1439,MATCH(B799,Historical!$B$7:$B$1450,0))*IF(AH799="n/a",1.03,IF(AH799&lt;0,1.01,IF(AH799&gt;10,1.1,(1+AH799/100))))</f>
        <v>0.48805999999999999</v>
      </c>
      <c r="AS799" s="959">
        <f>IF($AI799="n/a",1.03*AR799,IF($AI799&lt;0,1.01*AR799,IF($AI799&gt;10,1.1*AR799,(1+$AI799/100)*AR799)))</f>
        <v>0.53686600000000007</v>
      </c>
      <c r="AT799" s="959">
        <f>IF($AK799="n/a",1.03*AS799,IF($AK799&lt;0,1.01*AS799,IF($AK799&gt;10,1.1*AS799,(1+$AK799/100)*AS799)))</f>
        <v>0.59055260000000009</v>
      </c>
      <c r="AU799" s="959">
        <f>IF($AK799="n/a",1.03*AT799,IF($AK799&lt;0,1.01*AT799,IF($AK799&gt;10,1.1*AT799,(1+$AK799/100)*AT799)))</f>
        <v>0.64960786000000015</v>
      </c>
      <c r="AV799" s="959">
        <f>IF($AK799="n/a",1.03*AU799,IF($AK799&lt;0,1.01*AU799,IF($AK799&gt;10,1.1*AU799,(1+$AK799/100)*AU799)))</f>
        <v>0.71456864600000025</v>
      </c>
      <c r="AW799" s="703">
        <f>SUM(AR799:AV799)</f>
        <v>2.9796551060000001</v>
      </c>
      <c r="AX799" s="810">
        <f>AW799/I799*100</f>
        <v>3.7621907904040399</v>
      </c>
      <c r="AY799" s="788">
        <v>1.1100000000000001</v>
      </c>
      <c r="AZ799" s="938">
        <v>63.23</v>
      </c>
      <c r="BA799" s="938">
        <v>-8.5</v>
      </c>
      <c r="BB799" s="938">
        <v>3.71</v>
      </c>
      <c r="BC799" s="938">
        <v>24.01</v>
      </c>
      <c r="BE799" s="666">
        <v>2014</v>
      </c>
      <c r="BF799" s="971">
        <f>IF(BE799&gt;2008,0,IF(BE799&gt;2001,1,IF(BE799&gt;1990,2,IF(BE799&gt;1980,3,IF(BE799&gt;1973,4,IF(BE799&gt;1970,5,IF(BE799&gt;1960,6,IF(BE799&gt;1958,7,IF(BE799&gt;1953,8,9)))))))))</f>
        <v>0</v>
      </c>
      <c r="BG799" s="955">
        <v>8.2000000000000011</v>
      </c>
      <c r="BH799" s="937"/>
    </row>
    <row r="800" spans="1:60" ht="11.25" customHeight="1" x14ac:dyDescent="0.2">
      <c r="A800" s="944" t="s">
        <v>813</v>
      </c>
      <c r="B800" s="948" t="s">
        <v>814</v>
      </c>
      <c r="C800" s="1013" t="s">
        <v>4216</v>
      </c>
      <c r="D800" s="1013" t="s">
        <v>4352</v>
      </c>
      <c r="E800" s="792">
        <v>15</v>
      </c>
      <c r="F800" s="1227">
        <v>245</v>
      </c>
      <c r="G800" s="1160" t="s">
        <v>37</v>
      </c>
      <c r="H800" s="1160" t="s">
        <v>115</v>
      </c>
      <c r="I800" s="947">
        <v>125.01</v>
      </c>
      <c r="J800" s="703">
        <f>(M800/I800)*100</f>
        <v>2.4638028957683384</v>
      </c>
      <c r="K800" s="950">
        <v>0.77</v>
      </c>
      <c r="L800" s="960">
        <v>4</v>
      </c>
      <c r="M800" s="694">
        <f>K800*L800</f>
        <v>3.08</v>
      </c>
      <c r="N800" s="943" t="s">
        <v>815</v>
      </c>
      <c r="O800" s="795">
        <v>0.62</v>
      </c>
      <c r="P800" s="934">
        <v>43403</v>
      </c>
      <c r="Q800" s="934">
        <v>43423</v>
      </c>
      <c r="R800" s="694">
        <f>(K800-O800)/O800*100</f>
        <v>24.193548387096779</v>
      </c>
      <c r="S800" s="759">
        <f>IF(INDEX(Historical!$D$7:$D$1439,MATCH(B800,Historical!$B$7:$B$1450,0))=0,"n/a",(INDEX(Historical!$C$7:$C$1439,MATCH(B800,Historical!$B$7:$B$1450,0))/INDEX(Historical!$D$7:$D$1439,MATCH(B800,Historical!$B$7:$B$1450,0))-1)*100)</f>
        <v>24.056603773584897</v>
      </c>
      <c r="T800" s="759">
        <f>IF(INDEX(Historical!$F$7:$F$1432,MATCH(B800,Historical!$B$7:$B$1450,0))=0,"n/a",((INDEX(Historical!$C$7:$C$1439,MATCH(B800,Historical!$B$7:$B$1450,0))/INDEX(Historical!$F$7:$F$1432,MATCH(B800,Historical!$B$7:$B$1450,0)))^(1/3)-1)*100)</f>
        <v>23.38884650637354</v>
      </c>
      <c r="U800" s="759">
        <f>IF(INDEX(Historical!$H$7:$H$1432,MATCH(B800,Historical!$B$7:$B$1450,0))=0,"n/a",((INDEX(Historical!$C$7:$C$1439,MATCH(B800,Historical!$B$7:$B$1450,0))/INDEX(Historical!$H$7:$H$1432,MATCH(B800,Historical!$B$7:$B$1450,0)))^(1/5)-1)*100)</f>
        <v>19.705579702232299</v>
      </c>
      <c r="V800" s="759">
        <f>IF(INDEX(Historical!$O$7:$O$1432,MATCH(B800,Historical!$B$7:$B$1450,0))=0,"n/a",((INDEX(Historical!$C$7:$C$1439,MATCH(B800,Historical!$B$7:$B$1450,0))/INDEX(Historical!$O$7:$O$1432,MATCH(B800,Historical!$B$7:$B$1450,0)))^(1/10)-1)*100)</f>
        <v>20.425148125147551</v>
      </c>
      <c r="W800" s="760">
        <f>IF(OR(U800&lt;=0,U800="n/a",V800&lt;=0,V800="n/a"),"n/a",U800/V800)</f>
        <v>0.96477046734220173</v>
      </c>
      <c r="X800" s="761">
        <f>IF(OR(AJ800&lt;=0,AJ800="n/a",U800&lt;=0,U800="n/a"),"n/a",U800/AJ800)</f>
        <v>0.82796553370723958</v>
      </c>
      <c r="Y800" s="949"/>
      <c r="Z800" s="703">
        <f>IF(OR(AC800&lt;0.01,AC800="n/a"),"n/a",M800/AC800*100)</f>
        <v>56.307129798903112</v>
      </c>
      <c r="AA800" s="959">
        <f>IF(OR(AC800&lt;0.01,AC800="n/a"),"n/a",I800/AC800)</f>
        <v>22.853747714808044</v>
      </c>
      <c r="AB800" s="960">
        <v>12</v>
      </c>
      <c r="AC800" s="938">
        <v>5.47</v>
      </c>
      <c r="AD800" s="938">
        <v>2.35</v>
      </c>
      <c r="AE800" s="938">
        <v>7.86</v>
      </c>
      <c r="AF800" s="938">
        <v>14.17</v>
      </c>
      <c r="AG800" s="938">
        <v>57.3</v>
      </c>
      <c r="AH800" s="938">
        <v>51.4</v>
      </c>
      <c r="AI800" s="938">
        <v>9.2299999999999986</v>
      </c>
      <c r="AJ800" s="938">
        <v>23.799999999999997</v>
      </c>
      <c r="AK800" s="938">
        <v>10</v>
      </c>
      <c r="AL800" s="951">
        <v>119840</v>
      </c>
      <c r="AM800" s="945">
        <v>0.2</v>
      </c>
      <c r="AN800" s="938">
        <v>0.68</v>
      </c>
      <c r="AO800" s="802">
        <f>IF(U800="n/a","n/a",IF(AA800&lt;0,"n/a",IF(AA800="n/a","n/a",J800+U800-AA800)))</f>
        <v>-0.68436511680740608</v>
      </c>
      <c r="AP800" s="803">
        <f>IF(U800="n/a","n/a",J800+U800)</f>
        <v>22.169382598000638</v>
      </c>
      <c r="AQ800" s="961">
        <f>IF(OR(AC800&lt;0.01,AF800="n/a"),"n/a",(I800/SQRT(22.5*AC800*(I800/AF800))-1)*100)</f>
        <v>279.37820772582313</v>
      </c>
      <c r="AR800" s="703">
        <f>INDEX(Historical!$C$7:$C$1439,MATCH(B800,Historical!$B$7:$B$1450,0))*IF(AH800="n/a",1.03,IF(AH800&lt;0,1.01,IF(AH800&gt;10,1.1,(1+AH800/100))))</f>
        <v>2.8930000000000002</v>
      </c>
      <c r="AS800" s="959">
        <f>IF($AI800="n/a",1.03*AR800,IF($AI800&lt;0,1.01*AR800,IF($AI800&gt;10,1.1*AR800,(1+$AI800/100)*AR800)))</f>
        <v>3.1600239000000006</v>
      </c>
      <c r="AT800" s="959">
        <f>IF($AK800="n/a",1.03*AS800,IF($AK800&lt;0,1.01*AS800,IF($AK800&gt;10,1.1*AS800,(1+$AK800/100)*AS800)))</f>
        <v>3.476026290000001</v>
      </c>
      <c r="AU800" s="959">
        <f>IF($AK800="n/a",1.03*AT800,IF($AK800&lt;0,1.01*AT800,IF($AK800&gt;10,1.1*AT800,(1+$AK800/100)*AT800)))</f>
        <v>3.8236289190000012</v>
      </c>
      <c r="AV800" s="959">
        <f>IF($AK800="n/a",1.03*AU800,IF($AK800&lt;0,1.01*AU800,IF($AK800&gt;10,1.1*AU800,(1+$AK800/100)*AU800)))</f>
        <v>4.2059918109000014</v>
      </c>
      <c r="AW800" s="703">
        <f>SUM(AR800:AV800)</f>
        <v>17.558670919900006</v>
      </c>
      <c r="AX800" s="810">
        <f>AW800/I800*100</f>
        <v>14.045813070874335</v>
      </c>
      <c r="AY800" s="1017">
        <v>1.25</v>
      </c>
      <c r="AZ800" s="945">
        <v>42.54</v>
      </c>
      <c r="BA800" s="945">
        <v>-4.1099999999999994</v>
      </c>
      <c r="BB800" s="945">
        <v>9.86</v>
      </c>
      <c r="BC800" s="945">
        <v>18.240000000000002</v>
      </c>
      <c r="BE800" s="666">
        <v>2004</v>
      </c>
      <c r="BF800" s="971">
        <f>IF(BE800&gt;2008,0,IF(BE800&gt;2001,1,IF(BE800&gt;1990,2,IF(BE800&gt;1980,3,IF(BE800&gt;1973,4,IF(BE800&gt;1970,5,IF(BE800&gt;1960,6,IF(BE800&gt;1958,7,IF(BE800&gt;1953,8,9)))))))))</f>
        <v>1</v>
      </c>
      <c r="BG800" s="955">
        <v>30.9</v>
      </c>
      <c r="BH800" s="936"/>
    </row>
    <row r="801" spans="1:60" ht="11.25" customHeight="1" x14ac:dyDescent="0.2">
      <c r="A801" s="944" t="s">
        <v>1722</v>
      </c>
      <c r="B801" s="948" t="s">
        <v>1723</v>
      </c>
      <c r="C801" s="1013" t="s">
        <v>247</v>
      </c>
      <c r="D801" s="1013" t="s">
        <v>4379</v>
      </c>
      <c r="E801" s="792">
        <v>9</v>
      </c>
      <c r="F801" s="1227">
        <v>446</v>
      </c>
      <c r="G801" s="1227" t="s">
        <v>106</v>
      </c>
      <c r="H801" s="1227" t="s">
        <v>106</v>
      </c>
      <c r="I801" s="947">
        <v>55.23</v>
      </c>
      <c r="J801" s="703">
        <f>(M801/I801)*100</f>
        <v>2.1727322107550244</v>
      </c>
      <c r="K801" s="950">
        <v>0.3</v>
      </c>
      <c r="L801" s="960">
        <v>4</v>
      </c>
      <c r="M801" s="694">
        <f>K801*L801</f>
        <v>1.2</v>
      </c>
      <c r="N801" s="943" t="s">
        <v>152</v>
      </c>
      <c r="O801" s="795">
        <v>0.25</v>
      </c>
      <c r="P801" s="934">
        <v>43536</v>
      </c>
      <c r="Q801" s="934">
        <v>43553</v>
      </c>
      <c r="R801" s="694">
        <f>(K801-O801)/O801*100</f>
        <v>19.999999999999996</v>
      </c>
      <c r="S801" s="759">
        <f>IF(INDEX(Historical!$D$7:$D$1439,MATCH(B801,Historical!$B$7:$B$1450,0))=0,"n/a",(INDEX(Historical!$C$7:$C$1439,MATCH(B801,Historical!$B$7:$B$1450,0))/INDEX(Historical!$D$7:$D$1439,MATCH(B801,Historical!$B$7:$B$1450,0))-1)*100)</f>
        <v>19.047619047619047</v>
      </c>
      <c r="T801" s="759">
        <f>IF(INDEX(Historical!$F$7:$F$1432,MATCH(B801,Historical!$B$7:$B$1450,0))=0,"n/a",((INDEX(Historical!$C$7:$C$1439,MATCH(B801,Historical!$B$7:$B$1450,0))/INDEX(Historical!$F$7:$F$1432,MATCH(B801,Historical!$B$7:$B$1450,0)))^(1/3)-1)*100)</f>
        <v>13.718300976297648</v>
      </c>
      <c r="U801" s="759">
        <f>IF(INDEX(Historical!$H$7:$H$1432,MATCH(B801,Historical!$B$7:$B$1450,0))=0,"n/a",((INDEX(Historical!$C$7:$C$1439,MATCH(B801,Historical!$B$7:$B$1450,0))/INDEX(Historical!$H$7:$H$1432,MATCH(B801,Historical!$B$7:$B$1450,0)))^(1/5)-1)*100)</f>
        <v>15.811517561929445</v>
      </c>
      <c r="V801" s="759" t="str">
        <f>IF(INDEX(Historical!$O$7:$O$1432,MATCH(B801,Historical!$B$7:$B$1450,0))=0,"n/a",((INDEX(Historical!$C$7:$C$1439,MATCH(B801,Historical!$B$7:$B$1450,0))/INDEX(Historical!$O$7:$O$1432,MATCH(B801,Historical!$B$7:$B$1450,0)))^(1/10)-1)*100)</f>
        <v>n/a</v>
      </c>
      <c r="W801" s="760" t="str">
        <f>IF(OR(U801&lt;=0,U801="n/a",V801&lt;=0,V801="n/a"),"n/a",U801/V801)</f>
        <v>n/a</v>
      </c>
      <c r="X801" s="761">
        <f>IF(OR(AJ801&lt;=0,AJ801="n/a",U801&lt;=0,U801="n/a"),"n/a",U801/AJ801)</f>
        <v>1.1057005288062549</v>
      </c>
      <c r="Y801" s="949"/>
      <c r="Z801" s="703">
        <f>IF(OR(AC801&lt;0.01,AC801="n/a"),"n/a",M801/AC801*100)</f>
        <v>56.074766355140184</v>
      </c>
      <c r="AA801" s="959">
        <f>IF(OR(AC801&lt;0.01,AC801="n/a"),"n/a",I801/AC801)</f>
        <v>25.808411214953267</v>
      </c>
      <c r="AB801" s="960">
        <v>12</v>
      </c>
      <c r="AC801" s="938">
        <v>2.14</v>
      </c>
      <c r="AD801" s="938">
        <v>2.69</v>
      </c>
      <c r="AE801" s="938">
        <v>1.56</v>
      </c>
      <c r="AF801" s="938">
        <v>4.1500000000000004</v>
      </c>
      <c r="AG801" s="938">
        <v>16.400000000000002</v>
      </c>
      <c r="AH801" s="938">
        <v>22.5</v>
      </c>
      <c r="AI801" s="938">
        <v>8.89</v>
      </c>
      <c r="AJ801" s="938">
        <v>14.299999999999999</v>
      </c>
      <c r="AK801" s="938">
        <v>9.8000000000000007</v>
      </c>
      <c r="AL801" s="951">
        <v>3940</v>
      </c>
      <c r="AM801" s="945">
        <v>5.7</v>
      </c>
      <c r="AN801" s="938">
        <v>0</v>
      </c>
      <c r="AO801" s="802">
        <f>IF(U801="n/a","n/a",IF(AA801&lt;0,"n/a",IF(AA801="n/a","n/a",J801+U801-AA801)))</f>
        <v>-7.824161442268796</v>
      </c>
      <c r="AP801" s="803">
        <f>IF(U801="n/a","n/a",J801+U801)</f>
        <v>17.984249772684471</v>
      </c>
      <c r="AQ801" s="961">
        <f>IF(OR(AC801&lt;0.01,AF801="n/a"),"n/a",(I801/SQRT(22.5*AC801*(I801/AF801))-1)*100)</f>
        <v>118.17923981295344</v>
      </c>
      <c r="AR801" s="703">
        <f>INDEX(Historical!$C$7:$C$1439,MATCH(B801,Historical!$B$7:$B$1450,0))*IF(AH801="n/a",1.03,IF(AH801&lt;0,1.01,IF(AH801&gt;10,1.1,(1+AH801/100))))</f>
        <v>1.1000000000000001</v>
      </c>
      <c r="AS801" s="959">
        <f>IF($AI801="n/a",1.03*AR801,IF($AI801&lt;0,1.01*AR801,IF($AI801&gt;10,1.1*AR801,(1+$AI801/100)*AR801)))</f>
        <v>1.1977900000000001</v>
      </c>
      <c r="AT801" s="959">
        <f>IF($AK801="n/a",1.03*AS801,IF($AK801&lt;0,1.01*AS801,IF($AK801&gt;10,1.1*AS801,(1+$AK801/100)*AS801)))</f>
        <v>1.3151734200000003</v>
      </c>
      <c r="AU801" s="959">
        <f>IF($AK801="n/a",1.03*AT801,IF($AK801&lt;0,1.01*AT801,IF($AK801&gt;10,1.1*AT801,(1+$AK801/100)*AT801)))</f>
        <v>1.4440604151600005</v>
      </c>
      <c r="AV801" s="959">
        <f>IF($AK801="n/a",1.03*AU801,IF($AK801&lt;0,1.01*AU801,IF($AK801&gt;10,1.1*AU801,(1+$AK801/100)*AU801)))</f>
        <v>1.5855783358456808</v>
      </c>
      <c r="AW801" s="703">
        <f>SUM(AR801:AV801)</f>
        <v>6.6426021710056817</v>
      </c>
      <c r="AX801" s="810">
        <f>AW801/I801*100</f>
        <v>12.027163083479417</v>
      </c>
      <c r="AY801" s="1017">
        <v>0.6</v>
      </c>
      <c r="AZ801" s="945">
        <v>8.6300000000000008</v>
      </c>
      <c r="BA801" s="945">
        <v>-26.590000000000003</v>
      </c>
      <c r="BB801" s="945">
        <v>2.35</v>
      </c>
      <c r="BC801" s="945">
        <v>-8.0299999999999994</v>
      </c>
      <c r="BE801" s="666">
        <v>2011</v>
      </c>
      <c r="BF801" s="971">
        <f>IF(BE801&gt;2008,0,IF(BE801&gt;2001,1,IF(BE801&gt;1990,2,IF(BE801&gt;1980,3,IF(BE801&gt;1973,4,IF(BE801&gt;1970,5,IF(BE801&gt;1960,6,IF(BE801&gt;1958,7,IF(BE801&gt;1953,8,9)))))))))</f>
        <v>0</v>
      </c>
      <c r="BG801" s="955">
        <v>10.199999999999999</v>
      </c>
      <c r="BH801" s="937"/>
    </row>
    <row r="802" spans="1:60" ht="11.25" customHeight="1" x14ac:dyDescent="0.2">
      <c r="A802" s="944" t="s">
        <v>1736</v>
      </c>
      <c r="B802" s="948" t="s">
        <v>1737</v>
      </c>
      <c r="C802" s="1013" t="s">
        <v>108</v>
      </c>
      <c r="D802" s="1013" t="s">
        <v>4365</v>
      </c>
      <c r="E802" s="792">
        <v>8</v>
      </c>
      <c r="F802" s="1227">
        <v>579</v>
      </c>
      <c r="G802" s="1227" t="s">
        <v>106</v>
      </c>
      <c r="H802" s="1227" t="s">
        <v>106</v>
      </c>
      <c r="I802" s="947">
        <v>65</v>
      </c>
      <c r="J802" s="703">
        <f>(M802/I802)*100</f>
        <v>1.846153846153846</v>
      </c>
      <c r="K802" s="950">
        <v>0.6</v>
      </c>
      <c r="L802" s="960">
        <v>2</v>
      </c>
      <c r="M802" s="694">
        <f>K802*L802</f>
        <v>1.2</v>
      </c>
      <c r="N802" s="943" t="s">
        <v>613</v>
      </c>
      <c r="O802" s="795">
        <v>0.56999999999999995</v>
      </c>
      <c r="P802" s="934">
        <v>43567</v>
      </c>
      <c r="Q802" s="934">
        <v>43585</v>
      </c>
      <c r="R802" s="694">
        <f>(K802-O802)/O802*100</f>
        <v>5.2631578947368478</v>
      </c>
      <c r="S802" s="759">
        <f>IF(INDEX(Historical!$D$7:$D$1439,MATCH(B802,Historical!$B$7:$B$1450,0))=0,"n/a",(INDEX(Historical!$C$7:$C$1439,MATCH(B802,Historical!$B$7:$B$1450,0))/INDEX(Historical!$D$7:$D$1439,MATCH(B802,Historical!$B$7:$B$1450,0))-1)*100)</f>
        <v>11.000000000000011</v>
      </c>
      <c r="T802" s="759">
        <f>IF(INDEX(Historical!$F$7:$F$1432,MATCH(B802,Historical!$B$7:$B$1450,0))=0,"n/a",((INDEX(Historical!$C$7:$C$1439,MATCH(B802,Historical!$B$7:$B$1450,0))/INDEX(Historical!$F$7:$F$1432,MATCH(B802,Historical!$B$7:$B$1450,0)))^(1/3)-1)*100)</f>
        <v>11.534955223780985</v>
      </c>
      <c r="U802" s="759">
        <f>IF(INDEX(Historical!$H$7:$H$1432,MATCH(B802,Historical!$B$7:$B$1450,0))=0,"n/a",((INDEX(Historical!$C$7:$C$1439,MATCH(B802,Historical!$B$7:$B$1450,0))/INDEX(Historical!$H$7:$H$1432,MATCH(B802,Historical!$B$7:$B$1450,0)))^(1/5)-1)*100)</f>
        <v>15.933626678433654</v>
      </c>
      <c r="V802" s="759" t="str">
        <f>IF(INDEX(Historical!$O$7:$O$1432,MATCH(B802,Historical!$B$7:$B$1450,0))=0,"n/a",((INDEX(Historical!$C$7:$C$1439,MATCH(B802,Historical!$B$7:$B$1450,0))/INDEX(Historical!$O$7:$O$1432,MATCH(B802,Historical!$B$7:$B$1450,0)))^(1/10)-1)*100)</f>
        <v>n/a</v>
      </c>
      <c r="W802" s="760" t="str">
        <f>IF(OR(U802&lt;=0,U802="n/a",V802&lt;=0,V802="n/a"),"n/a",U802/V802)</f>
        <v>n/a</v>
      </c>
      <c r="X802" s="761" t="str">
        <f>IF(OR(AJ802&lt;=0,AJ802="n/a",U802&lt;=0,U802="n/a"),"n/a",U802/AJ802)</f>
        <v>n/a</v>
      </c>
      <c r="Y802" s="949"/>
      <c r="Z802" s="703" t="str">
        <f>IF(OR(AC802&lt;0.01,AC802="n/a"),"n/a",M802/AC802*100)</f>
        <v>n/a</v>
      </c>
      <c r="AA802" s="959" t="str">
        <f>IF(OR(AC802&lt;0.01,AC802="n/a"),"n/a",I802/AC802)</f>
        <v>n/a</v>
      </c>
      <c r="AB802" s="960">
        <v>12</v>
      </c>
      <c r="AC802" s="938" t="s">
        <v>137</v>
      </c>
      <c r="AD802" s="938" t="s">
        <v>137</v>
      </c>
      <c r="AE802" s="938" t="s">
        <v>137</v>
      </c>
      <c r="AF802" s="938" t="s">
        <v>137</v>
      </c>
      <c r="AG802" s="938" t="s">
        <v>137</v>
      </c>
      <c r="AH802" s="938" t="s">
        <v>137</v>
      </c>
      <c r="AI802" s="938" t="s">
        <v>137</v>
      </c>
      <c r="AJ802" s="938" t="s">
        <v>137</v>
      </c>
      <c r="AK802" s="938" t="s">
        <v>137</v>
      </c>
      <c r="AL802" s="951" t="s">
        <v>137</v>
      </c>
      <c r="AM802" s="945" t="s">
        <v>137</v>
      </c>
      <c r="AN802" s="938" t="s">
        <v>137</v>
      </c>
      <c r="AO802" s="802" t="str">
        <f>IF(U802="n/a","n/a",IF(AA802&lt;0,"n/a",IF(AA802="n/a","n/a",J802+U802-AA802)))</f>
        <v>n/a</v>
      </c>
      <c r="AP802" s="803">
        <f>IF(U802="n/a","n/a",J802+U802)</f>
        <v>17.779780524587501</v>
      </c>
      <c r="AQ802" s="961" t="str">
        <f>IF(OR(AC802&lt;0.01,AF802="n/a"),"n/a",(I802/SQRT(22.5*AC802*(I802/AF802))-1)*100)</f>
        <v>n/a</v>
      </c>
      <c r="AR802" s="703">
        <f>INDEX(Historical!$C$7:$C$1439,MATCH(B802,Historical!$B$7:$B$1450,0))*IF(AH802="n/a",1.03,IF(AH802&lt;0,1.01,IF(AH802&gt;10,1.1,(1+AH802/100))))</f>
        <v>1.1433000000000002</v>
      </c>
      <c r="AS802" s="959">
        <f>IF($AI802="n/a",1.03*AR802,IF($AI802&lt;0,1.01*AR802,IF($AI802&gt;10,1.1*AR802,(1+$AI802/100)*AR802)))</f>
        <v>1.1775990000000003</v>
      </c>
      <c r="AT802" s="959">
        <f>IF($AK802="n/a",1.03*AS802,IF($AK802&lt;0,1.01*AS802,IF($AK802&gt;10,1.1*AS802,(1+$AK802/100)*AS802)))</f>
        <v>1.2129269700000003</v>
      </c>
      <c r="AU802" s="959">
        <f>IF($AK802="n/a",1.03*AT802,IF($AK802&lt;0,1.01*AT802,IF($AK802&gt;10,1.1*AT802,(1+$AK802/100)*AT802)))</f>
        <v>1.2493147791000003</v>
      </c>
      <c r="AV802" s="959">
        <f>IF($AK802="n/a",1.03*AU802,IF($AK802&lt;0,1.01*AU802,IF($AK802&gt;10,1.1*AU802,(1+$AK802/100)*AU802)))</f>
        <v>1.2867942224730005</v>
      </c>
      <c r="AW802" s="703">
        <f>SUM(AR802:AV802)</f>
        <v>6.0699349715730015</v>
      </c>
      <c r="AX802" s="810">
        <f>AW802/I802*100</f>
        <v>9.3383614947276943</v>
      </c>
      <c r="AY802" s="1017" t="s">
        <v>137</v>
      </c>
      <c r="AZ802" s="945" t="s">
        <v>137</v>
      </c>
      <c r="BA802" s="945" t="s">
        <v>137</v>
      </c>
      <c r="BB802" s="945" t="s">
        <v>137</v>
      </c>
      <c r="BC802" s="945" t="s">
        <v>137</v>
      </c>
      <c r="BD802" s="984" t="s">
        <v>4290</v>
      </c>
      <c r="BE802" s="666">
        <v>2012</v>
      </c>
      <c r="BF802" s="971">
        <f>IF(BE802&gt;2008,0,IF(BE802&gt;2001,1,IF(BE802&gt;1990,2,IF(BE802&gt;1980,3,IF(BE802&gt;1973,4,IF(BE802&gt;1970,5,IF(BE802&gt;1960,6,IF(BE802&gt;1958,7,IF(BE802&gt;1953,8,9)))))))))</f>
        <v>0</v>
      </c>
      <c r="BG802" s="955" t="s">
        <v>137</v>
      </c>
      <c r="BH802" s="937"/>
    </row>
    <row r="803" spans="1:60" ht="11.25" customHeight="1" x14ac:dyDescent="0.2">
      <c r="A803" s="936" t="s">
        <v>170</v>
      </c>
      <c r="B803" s="948" t="s">
        <v>171</v>
      </c>
      <c r="C803" s="1013" t="s">
        <v>108</v>
      </c>
      <c r="D803" s="1013" t="s">
        <v>4365</v>
      </c>
      <c r="E803" s="792">
        <v>29</v>
      </c>
      <c r="F803" s="1227">
        <v>95</v>
      </c>
      <c r="G803" s="1227" t="s">
        <v>106</v>
      </c>
      <c r="H803" s="1227" t="s">
        <v>106</v>
      </c>
      <c r="I803" s="947">
        <v>35.200000000000003</v>
      </c>
      <c r="J803" s="703">
        <f>(M803/I803)*100</f>
        <v>2.8409090909090908</v>
      </c>
      <c r="K803" s="950">
        <v>0.25</v>
      </c>
      <c r="L803" s="960">
        <v>4</v>
      </c>
      <c r="M803" s="694">
        <f>K803*L803</f>
        <v>1</v>
      </c>
      <c r="N803" s="943" t="s">
        <v>172</v>
      </c>
      <c r="O803" s="799">
        <v>0.2475</v>
      </c>
      <c r="P803" s="934">
        <v>43552</v>
      </c>
      <c r="Q803" s="934">
        <v>43570</v>
      </c>
      <c r="R803" s="694">
        <f>(K803-O803)/O803*100</f>
        <v>1.0101010101010111</v>
      </c>
      <c r="S803" s="759">
        <f>IF(INDEX(Historical!$D$7:$D$1439,MATCH(B803,Historical!$B$7:$B$1450,0))=0,"n/a",(INDEX(Historical!$C$7:$C$1439,MATCH(B803,Historical!$B$7:$B$1450,0))/INDEX(Historical!$D$7:$D$1439,MATCH(B803,Historical!$B$7:$B$1450,0))-1)*100)</f>
        <v>1.0204081632652962</v>
      </c>
      <c r="T803" s="759">
        <f>IF(INDEX(Historical!$F$7:$F$1432,MATCH(B803,Historical!$B$7:$B$1450,0))=0,"n/a",((INDEX(Historical!$C$7:$C$1439,MATCH(B803,Historical!$B$7:$B$1450,0))/INDEX(Historical!$F$7:$F$1432,MATCH(B803,Historical!$B$7:$B$1450,0)))^(1/3)-1)*100)</f>
        <v>1.0310005155547586</v>
      </c>
      <c r="U803" s="759">
        <f>IF(INDEX(Historical!$H$7:$H$1432,MATCH(B803,Historical!$B$7:$B$1450,0))=0,"n/a",((INDEX(Historical!$C$7:$C$1439,MATCH(B803,Historical!$B$7:$B$1450,0))/INDEX(Historical!$H$7:$H$1432,MATCH(B803,Historical!$B$7:$B$1450,0)))^(1/5)-1)*100)</f>
        <v>1.0418916399639544</v>
      </c>
      <c r="V803" s="759">
        <f>IF(INDEX(Historical!$O$7:$O$1432,MATCH(B803,Historical!$B$7:$B$1450,0))=0,"n/a",((INDEX(Historical!$C$7:$C$1439,MATCH(B803,Historical!$B$7:$B$1450,0))/INDEX(Historical!$O$7:$O$1432,MATCH(B803,Historical!$B$7:$B$1450,0)))^(1/10)-1)*100)</f>
        <v>1.5363685714481878</v>
      </c>
      <c r="W803" s="760">
        <f>IF(OR(U803&lt;=0,U803="n/a",V803&lt;=0,V803="n/a"),"n/a",U803/V803)</f>
        <v>0.67815214351974329</v>
      </c>
      <c r="X803" s="761" t="str">
        <f>IF(OR(AJ803&lt;=0,AJ803="n/a",U803&lt;=0,U803="n/a"),"n/a",U803/AJ803)</f>
        <v>n/a</v>
      </c>
      <c r="Y803" s="1025" t="s">
        <v>4474</v>
      </c>
      <c r="Z803" s="703" t="str">
        <f>IF(OR(AC803&lt;0.01,AC803="n/a"),"n/a",M803/AC803*100)</f>
        <v>n/a</v>
      </c>
      <c r="AA803" s="959" t="str">
        <f>IF(OR(AC803&lt;0.01,AC803="n/a"),"n/a",I803/AC803)</f>
        <v>n/a</v>
      </c>
      <c r="AB803" s="960">
        <v>12</v>
      </c>
      <c r="AC803" s="938" t="s">
        <v>137</v>
      </c>
      <c r="AD803" s="938" t="s">
        <v>137</v>
      </c>
      <c r="AE803" s="938" t="s">
        <v>137</v>
      </c>
      <c r="AF803" s="938" t="s">
        <v>137</v>
      </c>
      <c r="AG803" s="938" t="s">
        <v>137</v>
      </c>
      <c r="AH803" s="938" t="s">
        <v>137</v>
      </c>
      <c r="AI803" s="938" t="s">
        <v>137</v>
      </c>
      <c r="AJ803" s="938" t="s">
        <v>137</v>
      </c>
      <c r="AK803" s="938" t="s">
        <v>137</v>
      </c>
      <c r="AL803" s="951" t="s">
        <v>137</v>
      </c>
      <c r="AM803" s="945" t="s">
        <v>137</v>
      </c>
      <c r="AN803" s="938" t="s">
        <v>137</v>
      </c>
      <c r="AO803" s="802" t="str">
        <f>IF(U803="n/a","n/a",IF(AA803&lt;0,"n/a",IF(AA803="n/a","n/a",J803+U803-AA803)))</f>
        <v>n/a</v>
      </c>
      <c r="AP803" s="803">
        <f>IF(U803="n/a","n/a",J803+U803)</f>
        <v>3.8828007308730452</v>
      </c>
      <c r="AQ803" s="961" t="str">
        <f>IF(OR(AC803&lt;0.01,AF803="n/a"),"n/a",(I803/SQRT(22.5*AC803*(I803/AF803))-1)*100)</f>
        <v>n/a</v>
      </c>
      <c r="AR803" s="703">
        <f>INDEX(Historical!$C$7:$C$1439,MATCH(B803,Historical!$B$7:$B$1450,0))*IF(AH803="n/a",1.03,IF(AH803&lt;0,1.01,IF(AH803&gt;10,1.1,(1+AH803/100))))</f>
        <v>1.0197000000000001</v>
      </c>
      <c r="AS803" s="959">
        <f>IF($AI803="n/a",1.03*AR803,IF($AI803&lt;0,1.01*AR803,IF($AI803&gt;10,1.1*AR803,(1+$AI803/100)*AR803)))</f>
        <v>1.0502910000000001</v>
      </c>
      <c r="AT803" s="959">
        <f>IF($AK803="n/a",1.03*AS803,IF($AK803&lt;0,1.01*AS803,IF($AK803&gt;10,1.1*AS803,(1+$AK803/100)*AS803)))</f>
        <v>1.0817997300000002</v>
      </c>
      <c r="AU803" s="959">
        <f>IF($AK803="n/a",1.03*AT803,IF($AK803&lt;0,1.01*AT803,IF($AK803&gt;10,1.1*AT803,(1+$AK803/100)*AT803)))</f>
        <v>1.1142537219000002</v>
      </c>
      <c r="AV803" s="959">
        <f>IF($AK803="n/a",1.03*AU803,IF($AK803&lt;0,1.01*AU803,IF($AK803&gt;10,1.1*AU803,(1+$AK803/100)*AU803)))</f>
        <v>1.1476813335570002</v>
      </c>
      <c r="AW803" s="703">
        <f>SUM(AR803:AV803)</f>
        <v>5.4137257854570002</v>
      </c>
      <c r="AX803" s="810">
        <f>AW803/I803*100</f>
        <v>15.379902799593751</v>
      </c>
      <c r="AY803" s="1017" t="s">
        <v>137</v>
      </c>
      <c r="AZ803" s="945" t="s">
        <v>137</v>
      </c>
      <c r="BA803" s="945" t="s">
        <v>137</v>
      </c>
      <c r="BB803" s="945" t="s">
        <v>137</v>
      </c>
      <c r="BC803" s="945" t="s">
        <v>137</v>
      </c>
      <c r="BD803" s="984" t="s">
        <v>4290</v>
      </c>
      <c r="BE803" s="666">
        <v>1992</v>
      </c>
      <c r="BF803" s="971">
        <f>IF(BE803&gt;2008,0,IF(BE803&gt;2001,1,IF(BE803&gt;1990,2,IF(BE803&gt;1980,3,IF(BE803&gt;1973,4,IF(BE803&gt;1970,5,IF(BE803&gt;1960,6,IF(BE803&gt;1958,7,IF(BE803&gt;1953,8,9)))))))))</f>
        <v>2</v>
      </c>
      <c r="BG803" s="955" t="s">
        <v>137</v>
      </c>
      <c r="BH803" s="937"/>
    </row>
    <row r="804" spans="1:60" ht="11.25" customHeight="1" x14ac:dyDescent="0.2">
      <c r="A804" s="954" t="s">
        <v>1484</v>
      </c>
      <c r="B804" s="948" t="s">
        <v>1485</v>
      </c>
      <c r="C804" s="1013" t="s">
        <v>4216</v>
      </c>
      <c r="D804" s="1013" t="s">
        <v>4395</v>
      </c>
      <c r="E804" s="792">
        <v>7</v>
      </c>
      <c r="F804" s="1227">
        <v>618</v>
      </c>
      <c r="G804" s="1227" t="s">
        <v>106</v>
      </c>
      <c r="H804" s="1227" t="s">
        <v>106</v>
      </c>
      <c r="I804" s="947">
        <v>19.97</v>
      </c>
      <c r="J804" s="703">
        <f>(M804/I804)*100</f>
        <v>2.323485227841763</v>
      </c>
      <c r="K804" s="950">
        <v>0.11600000000000001</v>
      </c>
      <c r="L804" s="960">
        <v>4</v>
      </c>
      <c r="M804" s="694">
        <f>K804*L804</f>
        <v>0.46400000000000002</v>
      </c>
      <c r="N804" s="943" t="s">
        <v>460</v>
      </c>
      <c r="O804" s="795">
        <v>0.113</v>
      </c>
      <c r="P804" s="939">
        <v>43189</v>
      </c>
      <c r="Q804" s="939">
        <v>43210</v>
      </c>
      <c r="R804" s="694">
        <f>(K804-O804)/O804*100</f>
        <v>2.6548672566371705</v>
      </c>
      <c r="S804" s="759">
        <f>IF(INDEX(Historical!$D$7:$D$1439,MATCH(B804,Historical!$B$7:$B$1450,0))=0,"n/a",(INDEX(Historical!$C$7:$C$1439,MATCH(B804,Historical!$B$7:$B$1450,0))/INDEX(Historical!$D$7:$D$1439,MATCH(B804,Historical!$B$7:$B$1450,0))-1)*100)</f>
        <v>2.6726057906458767</v>
      </c>
      <c r="T804" s="759">
        <f>IF(INDEX(Historical!$F$7:$F$1432,MATCH(B804,Historical!$B$7:$B$1450,0))=0,"n/a",((INDEX(Historical!$C$7:$C$1439,MATCH(B804,Historical!$B$7:$B$1450,0))/INDEX(Historical!$F$7:$F$1432,MATCH(B804,Historical!$B$7:$B$1450,0)))^(1/3)-1)*100)</f>
        <v>6.6528445174461881</v>
      </c>
      <c r="U804" s="759">
        <f>IF(INDEX(Historical!$H$7:$H$1432,MATCH(B804,Historical!$B$7:$B$1450,0))=0,"n/a",((INDEX(Historical!$C$7:$C$1439,MATCH(B804,Historical!$B$7:$B$1450,0))/INDEX(Historical!$H$7:$H$1432,MATCH(B804,Historical!$B$7:$B$1450,0)))^(1/5)-1)*100)</f>
        <v>15.945967516428606</v>
      </c>
      <c r="V804" s="759" t="str">
        <f>IF(INDEX(Historical!$O$7:$O$1432,MATCH(B804,Historical!$B$7:$B$1450,0))=0,"n/a",((INDEX(Historical!$C$7:$C$1439,MATCH(B804,Historical!$B$7:$B$1450,0))/INDEX(Historical!$O$7:$O$1432,MATCH(B804,Historical!$B$7:$B$1450,0)))^(1/10)-1)*100)</f>
        <v>n/a</v>
      </c>
      <c r="W804" s="760" t="str">
        <f>IF(OR(U804&lt;=0,U804="n/a",V804&lt;=0,V804="n/a"),"n/a",U804/V804)</f>
        <v>n/a</v>
      </c>
      <c r="X804" s="761" t="str">
        <f>IF(OR(AJ804&lt;=0,AJ804="n/a",U804&lt;=0,U804="n/a"),"n/a",U804/AJ804)</f>
        <v>n/a</v>
      </c>
      <c r="Y804" s="716"/>
      <c r="Z804" s="703">
        <f>IF(OR(AC804&lt;0.01,AC804="n/a"),"n/a",M804/AC804*100)</f>
        <v>122.10526315789474</v>
      </c>
      <c r="AA804" s="959">
        <f>IF(OR(AC804&lt;0.01,AC804="n/a"),"n/a",I804/AC804)</f>
        <v>52.552631578947363</v>
      </c>
      <c r="AB804" s="960">
        <v>12</v>
      </c>
      <c r="AC804" s="938">
        <v>0.38</v>
      </c>
      <c r="AD804" s="938">
        <v>3.51</v>
      </c>
      <c r="AE804" s="938">
        <v>2.76</v>
      </c>
      <c r="AF804" s="938">
        <v>2.46</v>
      </c>
      <c r="AG804" s="938">
        <v>3.5000000000000004</v>
      </c>
      <c r="AH804" s="940">
        <v>283.89999999999998</v>
      </c>
      <c r="AI804" s="940">
        <v>4.83</v>
      </c>
      <c r="AJ804" s="938">
        <v>-18.2</v>
      </c>
      <c r="AK804" s="938">
        <v>15</v>
      </c>
      <c r="AL804" s="951">
        <v>666.26</v>
      </c>
      <c r="AM804" s="945">
        <v>3.2</v>
      </c>
      <c r="AN804" s="938">
        <v>0.22</v>
      </c>
      <c r="AO804" s="802">
        <f>IF(U804="n/a","n/a",IF(AA804&lt;0,"n/a",IF(AA804="n/a","n/a",J804+U804-AA804)))</f>
        <v>-34.283178834676995</v>
      </c>
      <c r="AP804" s="803">
        <f>IF(U804="n/a","n/a",J804+U804)</f>
        <v>18.269452744270367</v>
      </c>
      <c r="AQ804" s="961">
        <f>IF(OR(AC804&lt;0.01,AF804="n/a"),"n/a",(I804/SQRT(22.5*AC804*(I804/AF804))-1)*100)</f>
        <v>139.7030326459161</v>
      </c>
      <c r="AR804" s="703">
        <f>INDEX(Historical!$C$7:$C$1439,MATCH(B804,Historical!$B$7:$B$1450,0))*IF(AH804="n/a",1.03,IF(AH804&lt;0,1.01,IF(AH804&gt;10,1.1,(1+AH804/100))))</f>
        <v>0.50710000000000011</v>
      </c>
      <c r="AS804" s="959">
        <f>IF($AI804="n/a",1.03*AR804,IF($AI804&lt;0,1.01*AR804,IF($AI804&gt;10,1.1*AR804,(1+$AI804/100)*AR804)))</f>
        <v>0.53159293000000007</v>
      </c>
      <c r="AT804" s="959">
        <f>IF($AK804="n/a",1.03*AS804,IF($AK804&lt;0,1.01*AS804,IF($AK804&gt;10,1.1*AS804,(1+$AK804/100)*AS804)))</f>
        <v>0.58475222300000018</v>
      </c>
      <c r="AU804" s="959">
        <f>IF($AK804="n/a",1.03*AT804,IF($AK804&lt;0,1.01*AT804,IF($AK804&gt;10,1.1*AT804,(1+$AK804/100)*AT804)))</f>
        <v>0.6432274453000002</v>
      </c>
      <c r="AV804" s="959">
        <f>IF($AK804="n/a",1.03*AU804,IF($AK804&lt;0,1.01*AU804,IF($AK804&gt;10,1.1*AU804,(1+$AK804/100)*AU804)))</f>
        <v>0.70755018983000029</v>
      </c>
      <c r="AW804" s="703">
        <f>SUM(AR804:AV804)</f>
        <v>2.9742227881300005</v>
      </c>
      <c r="AX804" s="810">
        <f>AW804/I804*100</f>
        <v>14.893454121832752</v>
      </c>
      <c r="AY804" s="1017">
        <v>0.99</v>
      </c>
      <c r="AZ804" s="945">
        <v>30.61</v>
      </c>
      <c r="BA804" s="945">
        <v>-10.45</v>
      </c>
      <c r="BB804" s="945">
        <v>17.87</v>
      </c>
      <c r="BC804" s="945">
        <v>12.57</v>
      </c>
      <c r="BE804" s="666">
        <v>2012</v>
      </c>
      <c r="BF804" s="971">
        <f>IF(BE804&gt;2008,0,IF(BE804&gt;2001,1,IF(BE804&gt;1990,2,IF(BE804&gt;1980,3,IF(BE804&gt;1973,4,IF(BE804&gt;1970,5,IF(BE804&gt;1960,6,IF(BE804&gt;1958,7,IF(BE804&gt;1953,8,9)))))))))</f>
        <v>0</v>
      </c>
      <c r="BG804" s="955">
        <v>2.2999999999999998</v>
      </c>
      <c r="BH804" s="937"/>
    </row>
    <row r="805" spans="1:60" ht="11.25" customHeight="1" x14ac:dyDescent="0.2">
      <c r="A805" s="944" t="s">
        <v>839</v>
      </c>
      <c r="B805" s="948" t="s">
        <v>840</v>
      </c>
      <c r="C805" s="1013" t="s">
        <v>4345</v>
      </c>
      <c r="D805" s="1013" t="s">
        <v>4346</v>
      </c>
      <c r="E805" s="792">
        <v>25</v>
      </c>
      <c r="F805" s="1227">
        <v>129</v>
      </c>
      <c r="G805" s="1168" t="s">
        <v>37</v>
      </c>
      <c r="H805" s="1168" t="s">
        <v>106</v>
      </c>
      <c r="I805" s="938">
        <v>21.59</v>
      </c>
      <c r="J805" s="703">
        <f>(M805/I805)*100</f>
        <v>5.0949513663733219</v>
      </c>
      <c r="K805" s="957">
        <v>0.27500000000000002</v>
      </c>
      <c r="L805" s="960">
        <v>4</v>
      </c>
      <c r="M805" s="694">
        <f>K805*L805</f>
        <v>1.1000000000000001</v>
      </c>
      <c r="N805" s="943" t="s">
        <v>426</v>
      </c>
      <c r="O805" s="796">
        <v>0.27</v>
      </c>
      <c r="P805" s="934">
        <v>43468</v>
      </c>
      <c r="Q805" s="934">
        <v>43483</v>
      </c>
      <c r="R805" s="694">
        <f>(K805-O805)/O805*100</f>
        <v>1.8518518518518534</v>
      </c>
      <c r="S805" s="759">
        <f>IF(INDEX(Historical!$D$7:$D$1439,MATCH(B805,Historical!$B$7:$B$1450,0))=0,"n/a",(INDEX(Historical!$C$7:$C$1439,MATCH(B805,Historical!$B$7:$B$1450,0))/INDEX(Historical!$D$7:$D$1439,MATCH(B805,Historical!$B$7:$B$1450,0))-1)*100)</f>
        <v>1.8867924528301883</v>
      </c>
      <c r="T805" s="759">
        <f>IF(INDEX(Historical!$F$7:$F$1432,MATCH(B805,Historical!$B$7:$B$1450,0))=0,"n/a",((INDEX(Historical!$C$7:$C$1439,MATCH(B805,Historical!$B$7:$B$1450,0))/INDEX(Historical!$F$7:$F$1432,MATCH(B805,Historical!$B$7:$B$1450,0)))^(1/3)-1)*100)</f>
        <v>1.9235467531193207</v>
      </c>
      <c r="U805" s="759">
        <f>IF(INDEX(Historical!$H$7:$H$1432,MATCH(B805,Historical!$B$7:$B$1450,0))=0,"n/a",((INDEX(Historical!$C$7:$C$1439,MATCH(B805,Historical!$B$7:$B$1450,0))/INDEX(Historical!$H$7:$H$1432,MATCH(B805,Historical!$B$7:$B$1450,0)))^(1/5)-1)*100)</f>
        <v>1.5511278397481565</v>
      </c>
      <c r="V805" s="759">
        <f>IF(INDEX(Historical!$O$7:$O$1432,MATCH(B805,Historical!$B$7:$B$1450,0))=0,"n/a",((INDEX(Historical!$C$7:$C$1439,MATCH(B805,Historical!$B$7:$B$1450,0))/INDEX(Historical!$O$7:$O$1432,MATCH(B805,Historical!$B$7:$B$1450,0)))^(1/10)-1)*100)</f>
        <v>1.2908032168559069</v>
      </c>
      <c r="W805" s="760">
        <f>IF(OR(U805&lt;=0,U805="n/a",V805&lt;=0,V805="n/a"),"n/a",U805/V805)</f>
        <v>1.2016764596592338</v>
      </c>
      <c r="X805" s="761">
        <f>IF(OR(AJ805&lt;=0,AJ805="n/a",U805&lt;=0,U805="n/a"),"n/a",U805/AJ805)</f>
        <v>8.9145278146445781E-2</v>
      </c>
      <c r="Y805" s="735" t="s">
        <v>3992</v>
      </c>
      <c r="Z805" s="703">
        <f>IF(OR(AC805&lt;0.01,AC805="n/a"),"n/a",M805/AC805*100)</f>
        <v>189.65517241379314</v>
      </c>
      <c r="AA805" s="959">
        <f>IF(OR(AC805&lt;0.01,AC805="n/a"),"n/a",I805/AC805)</f>
        <v>37.224137931034484</v>
      </c>
      <c r="AB805" s="960">
        <v>10</v>
      </c>
      <c r="AC805" s="938">
        <v>0.57999999999999996</v>
      </c>
      <c r="AD805" s="938">
        <v>4.6900000000000004</v>
      </c>
      <c r="AE805" s="938">
        <v>6.07</v>
      </c>
      <c r="AF805" s="938">
        <v>2.2000000000000002</v>
      </c>
      <c r="AG805" s="938">
        <v>5.8000000000000007</v>
      </c>
      <c r="AH805" s="938">
        <v>-25.8</v>
      </c>
      <c r="AI805" s="938">
        <v>8.75</v>
      </c>
      <c r="AJ805" s="938">
        <v>17.399999999999999</v>
      </c>
      <c r="AK805" s="938">
        <v>8</v>
      </c>
      <c r="AL805" s="951">
        <v>814.26</v>
      </c>
      <c r="AM805" s="945">
        <v>0.3</v>
      </c>
      <c r="AN805" s="938">
        <v>0.87</v>
      </c>
      <c r="AO805" s="802">
        <f>IF(U805="n/a","n/a",IF(AA805&lt;0,"n/a",IF(AA805="n/a","n/a",J805+U805-AA805)))</f>
        <v>-30.578058724913006</v>
      </c>
      <c r="AP805" s="803">
        <f>IF(U805="n/a","n/a",J805+U805)</f>
        <v>6.6460792061214784</v>
      </c>
      <c r="AQ805" s="961">
        <f>IF(OR(AC805&lt;0.01,AF805="n/a"),"n/a",(I805/SQRT(22.5*AC805*(I805/AF805))-1)*100)</f>
        <v>90.779807280278987</v>
      </c>
      <c r="AR805" s="703">
        <f>INDEX(Historical!$C$7:$C$1439,MATCH(B805,Historical!$B$7:$B$1450,0))*IF(AH805="n/a",1.03,IF(AH805&lt;0,1.01,IF(AH805&gt;10,1.1,(1+AH805/100))))</f>
        <v>1.0908</v>
      </c>
      <c r="AS805" s="959">
        <f>IF($AI805="n/a",1.03*AR805,IF($AI805&lt;0,1.01*AR805,IF($AI805&gt;10,1.1*AR805,(1+$AI805/100)*AR805)))</f>
        <v>1.186245</v>
      </c>
      <c r="AT805" s="959">
        <f>IF($AK805="n/a",1.03*AS805,IF($AK805&lt;0,1.01*AS805,IF($AK805&gt;10,1.1*AS805,(1+$AK805/100)*AS805)))</f>
        <v>1.2811446</v>
      </c>
      <c r="AU805" s="959">
        <f>IF($AK805="n/a",1.03*AT805,IF($AK805&lt;0,1.01*AT805,IF($AK805&gt;10,1.1*AT805,(1+$AK805/100)*AT805)))</f>
        <v>1.383636168</v>
      </c>
      <c r="AV805" s="959">
        <f>IF($AK805="n/a",1.03*AU805,IF($AK805&lt;0,1.01*AU805,IF($AK805&gt;10,1.1*AU805,(1+$AK805/100)*AU805)))</f>
        <v>1.4943270614400002</v>
      </c>
      <c r="AW805" s="703">
        <f>SUM(AR805:AV805)</f>
        <v>6.4361528294400001</v>
      </c>
      <c r="AX805" s="810">
        <f>AW805/I805*100</f>
        <v>29.810805138675313</v>
      </c>
      <c r="AY805" s="1017">
        <v>0.46</v>
      </c>
      <c r="AZ805" s="945">
        <v>16.7</v>
      </c>
      <c r="BA805" s="945">
        <v>-6.78</v>
      </c>
      <c r="BB805" s="945">
        <v>0.16999999999999998</v>
      </c>
      <c r="BC805" s="945">
        <v>3.06</v>
      </c>
      <c r="BE805" s="666">
        <v>1995</v>
      </c>
      <c r="BF805" s="971">
        <f>IF(BE805&gt;2008,0,IF(BE805&gt;2001,1,IF(BE805&gt;1990,2,IF(BE805&gt;1980,3,IF(BE805&gt;1973,4,IF(BE805&gt;1970,5,IF(BE805&gt;1960,6,IF(BE805&gt;1958,7,IF(BE805&gt;1953,8,9)))))))))</f>
        <v>2</v>
      </c>
      <c r="BG805" s="955">
        <v>2.1999999999999997</v>
      </c>
      <c r="BH805" s="937"/>
    </row>
    <row r="806" spans="1:60" ht="11.25" customHeight="1" x14ac:dyDescent="0.2">
      <c r="A806" s="944" t="s">
        <v>2925</v>
      </c>
      <c r="B806" s="948" t="s">
        <v>2926</v>
      </c>
      <c r="C806" s="1013" t="s">
        <v>108</v>
      </c>
      <c r="D806" s="1013" t="s">
        <v>4365</v>
      </c>
      <c r="E806" s="792">
        <v>6</v>
      </c>
      <c r="F806" s="1227">
        <v>798</v>
      </c>
      <c r="G806" s="1237" t="s">
        <v>106</v>
      </c>
      <c r="H806" s="1237" t="s">
        <v>106</v>
      </c>
      <c r="I806" s="947">
        <v>11.29</v>
      </c>
      <c r="J806" s="703">
        <f>(M806/I806)*100</f>
        <v>4.7829937998228527</v>
      </c>
      <c r="K806" s="950">
        <v>0.13500000000000001</v>
      </c>
      <c r="L806" s="960">
        <v>4</v>
      </c>
      <c r="M806" s="694">
        <f>K806*L806</f>
        <v>0.54</v>
      </c>
      <c r="N806" s="943" t="s">
        <v>327</v>
      </c>
      <c r="O806" s="795">
        <v>0.13250000000000001</v>
      </c>
      <c r="P806" s="934">
        <v>43623</v>
      </c>
      <c r="Q806" s="934">
        <v>43636</v>
      </c>
      <c r="R806" s="694">
        <f>(K806-O806)/O806*100</f>
        <v>1.8867924528301903</v>
      </c>
      <c r="S806" s="759">
        <f>IF(INDEX(Historical!$D$7:$D$1439,MATCH(B806,Historical!$B$7:$B$1450,0))=0,"n/a",(INDEX(Historical!$C$7:$C$1439,MATCH(B806,Historical!$B$7:$B$1450,0))/INDEX(Historical!$D$7:$D$1439,MATCH(B806,Historical!$B$7:$B$1450,0))-1)*100)</f>
        <v>13.043478260869556</v>
      </c>
      <c r="T806" s="759">
        <f>IF(INDEX(Historical!$F$7:$F$1432,MATCH(B806,Historical!$B$7:$B$1450,0))=0,"n/a",((INDEX(Historical!$C$7:$C$1439,MATCH(B806,Historical!$B$7:$B$1450,0))/INDEX(Historical!$F$7:$F$1432,MATCH(B806,Historical!$B$7:$B$1450,0)))^(1/3)-1)*100)</f>
        <v>12.01268471886323</v>
      </c>
      <c r="U806" s="759">
        <f>IF(INDEX(Historical!$H$7:$H$1432,MATCH(B806,Historical!$B$7:$B$1450,0))=0,"n/a",((INDEX(Historical!$C$7:$C$1439,MATCH(B806,Historical!$B$7:$B$1450,0))/INDEX(Historical!$H$7:$H$1432,MATCH(B806,Historical!$B$7:$B$1450,0)))^(1/5)-1)*100)</f>
        <v>12.388291480088842</v>
      </c>
      <c r="V806" s="759">
        <f>IF(INDEX(Historical!$O$7:$O$1432,MATCH(B806,Historical!$B$7:$B$1450,0))=0,"n/a",((INDEX(Historical!$C$7:$C$1439,MATCH(B806,Historical!$B$7:$B$1450,0))/INDEX(Historical!$O$7:$O$1432,MATCH(B806,Historical!$B$7:$B$1450,0)))^(1/10)-1)*100)</f>
        <v>-0.37669200871851549</v>
      </c>
      <c r="W806" s="760" t="str">
        <f>IF(OR(U806&lt;=0,U806="n/a",V806&lt;=0,V806="n/a"),"n/a",U806/V806)</f>
        <v>n/a</v>
      </c>
      <c r="X806" s="761">
        <f>IF(OR(AJ806&lt;=0,AJ806="n/a",U806&lt;=0,U806="n/a"),"n/a",U806/AJ806)</f>
        <v>1.3320743526977248</v>
      </c>
      <c r="Y806" s="717"/>
      <c r="Z806" s="703">
        <f>IF(OR(AC806&lt;0.01,AC806="n/a"),"n/a",M806/AC806*100)</f>
        <v>62.790697674418603</v>
      </c>
      <c r="AA806" s="959">
        <f>IF(OR(AC806&lt;0.01,AC806="n/a"),"n/a",I806/AC806)</f>
        <v>13.127906976744185</v>
      </c>
      <c r="AB806" s="960">
        <v>12</v>
      </c>
      <c r="AC806" s="938">
        <v>0.86</v>
      </c>
      <c r="AD806" s="938" t="s">
        <v>137</v>
      </c>
      <c r="AE806" s="938">
        <v>2.89</v>
      </c>
      <c r="AF806" s="938">
        <v>1.18</v>
      </c>
      <c r="AG806" s="938">
        <v>9.3000000000000007</v>
      </c>
      <c r="AH806" s="938">
        <v>12.2</v>
      </c>
      <c r="AI806" s="938" t="s">
        <v>137</v>
      </c>
      <c r="AJ806" s="938">
        <v>9.3000000000000007</v>
      </c>
      <c r="AK806" s="938" t="s">
        <v>137</v>
      </c>
      <c r="AL806" s="951">
        <v>66.47</v>
      </c>
      <c r="AM806" s="945">
        <v>6.3</v>
      </c>
      <c r="AN806" s="938">
        <v>0.08</v>
      </c>
      <c r="AO806" s="802">
        <f>IF(U806="n/a","n/a",IF(AA806&lt;0,"n/a",IF(AA806="n/a","n/a",J806+U806-AA806)))</f>
        <v>4.0433783031675077</v>
      </c>
      <c r="AP806" s="803">
        <f>IF(U806="n/a","n/a",J806+U806)</f>
        <v>17.171285279911693</v>
      </c>
      <c r="AQ806" s="961">
        <f>IF(OR(AC806&lt;0.01,AF806="n/a"),"n/a",(I806/SQRT(22.5*AC806*(I806/AF806))-1)*100)</f>
        <v>-17.024956275173018</v>
      </c>
      <c r="AR806" s="703">
        <f>INDEX(Historical!$C$7:$C$1439,MATCH(B806,Historical!$B$7:$B$1450,0))*IF(AH806="n/a",1.03,IF(AH806&lt;0,1.01,IF(AH806&gt;10,1.1,(1+AH806/100))))</f>
        <v>0.57200000000000006</v>
      </c>
      <c r="AS806" s="959">
        <f>IF($AI806="n/a",1.03*AR806,IF($AI806&lt;0,1.01*AR806,IF($AI806&gt;10,1.1*AR806,(1+$AI806/100)*AR806)))</f>
        <v>0.58916000000000013</v>
      </c>
      <c r="AT806" s="959">
        <f>IF($AK806="n/a",1.03*AS806,IF($AK806&lt;0,1.01*AS806,IF($AK806&gt;10,1.1*AS806,(1+$AK806/100)*AS806)))</f>
        <v>0.60683480000000012</v>
      </c>
      <c r="AU806" s="959">
        <f>IF($AK806="n/a",1.03*AT806,IF($AK806&lt;0,1.01*AT806,IF($AK806&gt;10,1.1*AT806,(1+$AK806/100)*AT806)))</f>
        <v>0.62503984400000012</v>
      </c>
      <c r="AV806" s="959">
        <f>IF($AK806="n/a",1.03*AU806,IF($AK806&lt;0,1.01*AU806,IF($AK806&gt;10,1.1*AU806,(1+$AK806/100)*AU806)))</f>
        <v>0.64379103932000015</v>
      </c>
      <c r="AW806" s="703">
        <f>SUM(AR806:AV806)</f>
        <v>3.0368256833200009</v>
      </c>
      <c r="AX806" s="810">
        <f>AW806/I806*100</f>
        <v>26.898367434189556</v>
      </c>
      <c r="AY806" s="1017">
        <v>0.13</v>
      </c>
      <c r="AZ806" s="945">
        <v>10.15</v>
      </c>
      <c r="BA806" s="945">
        <v>-17.560000000000002</v>
      </c>
      <c r="BB806" s="945">
        <v>-0.91999999999999993</v>
      </c>
      <c r="BC806" s="945">
        <v>-2.7</v>
      </c>
      <c r="BE806" s="666">
        <v>2014</v>
      </c>
      <c r="BF806" s="971">
        <f>IF(BE806&gt;2008,0,IF(BE806&gt;2001,1,IF(BE806&gt;1990,2,IF(BE806&gt;1980,3,IF(BE806&gt;1973,4,IF(BE806&gt;1970,5,IF(BE806&gt;1960,6,IF(BE806&gt;1958,7,IF(BE806&gt;1953,8,9)))))))))</f>
        <v>0</v>
      </c>
      <c r="BG806" s="955">
        <v>0.8</v>
      </c>
      <c r="BH806" s="937"/>
    </row>
    <row r="807" spans="1:60" s="838" customFormat="1" ht="11.25" customHeight="1" x14ac:dyDescent="0.2">
      <c r="A807" s="698" t="s">
        <v>369</v>
      </c>
      <c r="B807" s="846" t="s">
        <v>370</v>
      </c>
      <c r="C807" s="1013" t="s">
        <v>108</v>
      </c>
      <c r="D807" s="1013" t="s">
        <v>4365</v>
      </c>
      <c r="E807" s="818">
        <v>44</v>
      </c>
      <c r="F807" s="1227">
        <v>53</v>
      </c>
      <c r="G807" s="1226" t="s">
        <v>37</v>
      </c>
      <c r="H807" s="1226" t="s">
        <v>37</v>
      </c>
      <c r="I807" s="831">
        <v>37.590000000000003</v>
      </c>
      <c r="J807" s="820">
        <f>(M807/I807)*100</f>
        <v>3.6179835062516625</v>
      </c>
      <c r="K807" s="821">
        <v>0.34</v>
      </c>
      <c r="L807" s="822">
        <v>4</v>
      </c>
      <c r="M807" s="823">
        <f>K807*L807</f>
        <v>1.36</v>
      </c>
      <c r="N807" s="824" t="s">
        <v>164</v>
      </c>
      <c r="O807" s="825">
        <v>0.33</v>
      </c>
      <c r="P807" s="847">
        <v>43076</v>
      </c>
      <c r="Q807" s="847">
        <v>43102</v>
      </c>
      <c r="R807" s="823">
        <f>(K807-O807)/O807*100</f>
        <v>3.0303030303030329</v>
      </c>
      <c r="S807" s="759">
        <f>IF(INDEX(Historical!$D$7:$D$1439,MATCH(B807,Historical!$B$7:$B$1450,0))=0,"n/a",(INDEX(Historical!$C$7:$C$1439,MATCH(B807,Historical!$B$7:$B$1450,0))/INDEX(Historical!$D$7:$D$1439,MATCH(B807,Historical!$B$7:$B$1450,0))-1)*100)</f>
        <v>3.0303030303030276</v>
      </c>
      <c r="T807" s="759">
        <f>IF(INDEX(Historical!$F$7:$F$1432,MATCH(B807,Historical!$B$7:$B$1450,0))=0,"n/a",((INDEX(Historical!$C$7:$C$1439,MATCH(B807,Historical!$B$7:$B$1450,0))/INDEX(Historical!$F$7:$F$1432,MATCH(B807,Historical!$B$7:$B$1450,0)))^(1/3)-1)*100)</f>
        <v>2.0413775479336982</v>
      </c>
      <c r="U807" s="759">
        <f>IF(INDEX(Historical!$H$7:$H$1432,MATCH(B807,Historical!$B$7:$B$1450,0))=0,"n/a",((INDEX(Historical!$C$7:$C$1439,MATCH(B807,Historical!$B$7:$B$1450,0))/INDEX(Historical!$H$7:$H$1432,MATCH(B807,Historical!$B$7:$B$1450,0)))^(1/5)-1)*100)</f>
        <v>1.7011301597667838</v>
      </c>
      <c r="V807" s="759">
        <f>IF(INDEX(Historical!$O$7:$O$1432,MATCH(B807,Historical!$B$7:$B$1450,0))=0,"n/a",((INDEX(Historical!$C$7:$C$1439,MATCH(B807,Historical!$B$7:$B$1450,0))/INDEX(Historical!$O$7:$O$1432,MATCH(B807,Historical!$B$7:$B$1450,0)))^(1/10)-1)*100)</f>
        <v>1.6033650788844556</v>
      </c>
      <c r="W807" s="827">
        <f>IF(OR(U807&lt;=0,U807="n/a",V807&lt;=0,V807="n/a"),"n/a",U807/V807)</f>
        <v>1.060974934635815</v>
      </c>
      <c r="X807" s="828">
        <f>IF(OR(AJ807&lt;=0,AJ807="n/a",U807&lt;=0,U807="n/a"),"n/a",U807/AJ807)</f>
        <v>0.22092599477490699</v>
      </c>
      <c r="Y807" s="1199" t="s">
        <v>371</v>
      </c>
      <c r="Z807" s="820">
        <f>IF(OR(AC807&lt;0.01,AC807="n/a"),"n/a",M807/AC807*100)</f>
        <v>54.618473895582333</v>
      </c>
      <c r="AA807" s="830">
        <f>IF(OR(AC807&lt;0.01,AC807="n/a"),"n/a",I807/AC807)</f>
        <v>15.096385542168674</v>
      </c>
      <c r="AB807" s="822">
        <v>12</v>
      </c>
      <c r="AC807" s="831">
        <v>2.4900000000000002</v>
      </c>
      <c r="AD807" s="831">
        <v>1.9</v>
      </c>
      <c r="AE807" s="831">
        <v>5.22</v>
      </c>
      <c r="AF807" s="831">
        <v>1.18</v>
      </c>
      <c r="AG807" s="831">
        <v>7.9</v>
      </c>
      <c r="AH807" s="831">
        <v>27.700000000000003</v>
      </c>
      <c r="AI807" s="831">
        <v>-0.4</v>
      </c>
      <c r="AJ807" s="831">
        <v>7.7</v>
      </c>
      <c r="AK807" s="831">
        <v>8</v>
      </c>
      <c r="AL807" s="832">
        <v>3860</v>
      </c>
      <c r="AM807" s="833">
        <v>2.1999999999999997</v>
      </c>
      <c r="AN807" s="831">
        <v>7.0000000000000007E-2</v>
      </c>
      <c r="AO807" s="834">
        <f>IF(U807="n/a","n/a",IF(AA807&lt;0,"n/a",IF(AA807="n/a","n/a",J807+U807-AA807)))</f>
        <v>-9.7772718761502269</v>
      </c>
      <c r="AP807" s="835">
        <f>IF(U807="n/a","n/a",J807+U807)</f>
        <v>5.3191136660184464</v>
      </c>
      <c r="AQ807" s="836">
        <f>IF(OR(AC807&lt;0.01,AF807="n/a"),"n/a",(I807/SQRT(22.5*AC807*(I807/AF807))-1)*100)</f>
        <v>-11.02126361437923</v>
      </c>
      <c r="AR807" s="703">
        <f>INDEX(Historical!$C$7:$C$1439,MATCH(B807,Historical!$B$7:$B$1450,0))*IF(AH807="n/a",1.03,IF(AH807&lt;0,1.01,IF(AH807&gt;10,1.1,(1+AH807/100))))</f>
        <v>1.4960000000000002</v>
      </c>
      <c r="AS807" s="830">
        <f>IF($AI807="n/a",1.03*AR807,IF($AI807&lt;0,1.01*AR807,IF($AI807&gt;10,1.1*AR807,(1+$AI807/100)*AR807)))</f>
        <v>1.5109600000000003</v>
      </c>
      <c r="AT807" s="830">
        <f>IF($AK807="n/a",1.03*AS807,IF($AK807&lt;0,1.01*AS807,IF($AK807&gt;10,1.1*AS807,(1+$AK807/100)*AS807)))</f>
        <v>1.6318368000000005</v>
      </c>
      <c r="AU807" s="830">
        <f>IF($AK807="n/a",1.03*AT807,IF($AK807&lt;0,1.01*AT807,IF($AK807&gt;10,1.1*AT807,(1+$AK807/100)*AT807)))</f>
        <v>1.7623837440000008</v>
      </c>
      <c r="AV807" s="830">
        <f>IF($AK807="n/a",1.03*AU807,IF($AK807&lt;0,1.01*AU807,IF($AK807&gt;10,1.1*AU807,(1+$AK807/100)*AU807)))</f>
        <v>1.9033744435200008</v>
      </c>
      <c r="AW807" s="820">
        <f>SUM(AR807:AV807)</f>
        <v>8.3045549875200031</v>
      </c>
      <c r="AX807" s="837">
        <f>AW807/I807*100</f>
        <v>22.092458067358343</v>
      </c>
      <c r="AY807" s="1018">
        <v>1.25</v>
      </c>
      <c r="AZ807" s="833">
        <v>29.04</v>
      </c>
      <c r="BA807" s="833">
        <v>-5.91</v>
      </c>
      <c r="BB807" s="833">
        <v>2.0699999999999998</v>
      </c>
      <c r="BC807" s="833">
        <v>4.71</v>
      </c>
      <c r="BD807" s="985"/>
      <c r="BE807" s="666">
        <v>1975</v>
      </c>
      <c r="BF807" s="971">
        <f>IF(BE807&gt;2008,0,IF(BE807&gt;2001,1,IF(BE807&gt;1990,2,IF(BE807&gt;1980,3,IF(BE807&gt;1973,4,IF(BE807&gt;1970,5,IF(BE807&gt;1960,6,IF(BE807&gt;1958,7,IF(BE807&gt;1953,8,9)))))))))</f>
        <v>4</v>
      </c>
      <c r="BG807" s="892">
        <v>1.3</v>
      </c>
    </row>
    <row r="808" spans="1:60" ht="11.25" customHeight="1" x14ac:dyDescent="0.2">
      <c r="A808" s="944" t="s">
        <v>3926</v>
      </c>
      <c r="B808" s="948" t="s">
        <v>3927</v>
      </c>
      <c r="C808" s="1013" t="s">
        <v>108</v>
      </c>
      <c r="D808" s="1013" t="s">
        <v>4365</v>
      </c>
      <c r="E808" s="792">
        <v>6</v>
      </c>
      <c r="F808" s="1227">
        <v>800</v>
      </c>
      <c r="G808" s="1122" t="s">
        <v>106</v>
      </c>
      <c r="H808" s="1122" t="s">
        <v>106</v>
      </c>
      <c r="I808" s="947">
        <v>28.7</v>
      </c>
      <c r="J808" s="703">
        <f>(M808/I808)*100</f>
        <v>2.3693379790940767</v>
      </c>
      <c r="K808" s="950">
        <v>0.17</v>
      </c>
      <c r="L808" s="960">
        <v>4</v>
      </c>
      <c r="M808" s="694">
        <f>K808*L808</f>
        <v>0.68</v>
      </c>
      <c r="N808" s="943" t="s">
        <v>506</v>
      </c>
      <c r="O808" s="795">
        <v>0.16</v>
      </c>
      <c r="P808" s="934">
        <v>43630</v>
      </c>
      <c r="Q808" s="934">
        <v>43651</v>
      </c>
      <c r="R808" s="694">
        <f>(K808-O808)/O808*100</f>
        <v>6.2500000000000053</v>
      </c>
      <c r="S808" s="759">
        <f>IF(INDEX(Historical!$D$7:$D$1439,MATCH(B808,Historical!$B$7:$B$1450,0))=0,"n/a",(INDEX(Historical!$C$7:$C$1439,MATCH(B808,Historical!$B$7:$B$1450,0))/INDEX(Historical!$D$7:$D$1439,MATCH(B808,Historical!$B$7:$B$1450,0))-1)*100)</f>
        <v>44.444444444444464</v>
      </c>
      <c r="T808" s="759">
        <f>IF(INDEX(Historical!$F$7:$F$1432,MATCH(B808,Historical!$B$7:$B$1450,0))=0,"n/a",((INDEX(Historical!$C$7:$C$1439,MATCH(B808,Historical!$B$7:$B$1450,0))/INDEX(Historical!$F$7:$F$1432,MATCH(B808,Historical!$B$7:$B$1450,0)))^(1/3)-1)*100)</f>
        <v>35.288645797913198</v>
      </c>
      <c r="U808" s="759" t="str">
        <f>IF(INDEX(Historical!$H$7:$H$1432,MATCH(B808,Historical!$B$7:$B$1450,0))=0,"n/a",((INDEX(Historical!$C$7:$C$1439,MATCH(B808,Historical!$B$7:$B$1450,0))/INDEX(Historical!$H$7:$H$1432,MATCH(B808,Historical!$B$7:$B$1450,0)))^(1/5)-1)*100)</f>
        <v>n/a</v>
      </c>
      <c r="V808" s="759">
        <f>IF(INDEX(Historical!$O$7:$O$1432,MATCH(B808,Historical!$B$7:$B$1450,0))=0,"n/a",((INDEX(Historical!$C$7:$C$1439,MATCH(B808,Historical!$B$7:$B$1450,0))/INDEX(Historical!$O$7:$O$1432,MATCH(B808,Historical!$B$7:$B$1450,0)))^(1/10)-1)*100)</f>
        <v>6.7736177551353194</v>
      </c>
      <c r="W808" s="760" t="str">
        <f>IF(OR(U808&lt;=0,U808="n/a",V808&lt;=0,V808="n/a"),"n/a",U808/V808)</f>
        <v>n/a</v>
      </c>
      <c r="X808" s="761" t="str">
        <f>IF(OR(AJ808&lt;=0,AJ808="n/a",U808&lt;=0,U808="n/a"),"n/a",U808/AJ808)</f>
        <v>n/a</v>
      </c>
      <c r="Y808" s="949"/>
      <c r="Z808" s="703">
        <f>IF(OR(AC808&lt;0.01,AC808="n/a"),"n/a",M808/AC808*100)</f>
        <v>30.909090909090907</v>
      </c>
      <c r="AA808" s="959">
        <f>IF(OR(AC808&lt;0.01,AC808="n/a"),"n/a",I808/AC808)</f>
        <v>13.045454545454543</v>
      </c>
      <c r="AB808" s="960">
        <v>12</v>
      </c>
      <c r="AC808" s="938">
        <v>2.2000000000000002</v>
      </c>
      <c r="AD808" s="938">
        <v>13.02</v>
      </c>
      <c r="AE808" s="938">
        <v>4.25</v>
      </c>
      <c r="AF808" s="938">
        <v>1.52</v>
      </c>
      <c r="AG808" s="938">
        <v>11.5</v>
      </c>
      <c r="AH808" s="938">
        <v>43.8</v>
      </c>
      <c r="AI808" s="938">
        <v>0.65</v>
      </c>
      <c r="AJ808" s="938">
        <v>-14.099999999999998</v>
      </c>
      <c r="AK808" s="938">
        <v>1</v>
      </c>
      <c r="AL808" s="951">
        <v>2290</v>
      </c>
      <c r="AM808" s="945">
        <v>1.0999999999999999</v>
      </c>
      <c r="AN808" s="938">
        <v>0.17</v>
      </c>
      <c r="AO808" s="802" t="str">
        <f>IF(U808="n/a","n/a",IF(AA808&lt;0,"n/a",IF(AA808="n/a","n/a",J808+U808-AA808)))</f>
        <v>n/a</v>
      </c>
      <c r="AP808" s="803" t="str">
        <f>IF(U808="n/a","n/a",J808+U808)</f>
        <v>n/a</v>
      </c>
      <c r="AQ808" s="961">
        <f>IF(OR(AC808&lt;0.01,AF808="n/a"),"n/a",(I808/SQRT(22.5*AC808*(I808/AF808))-1)*100)</f>
        <v>-6.1227967346209722</v>
      </c>
      <c r="AR808" s="703">
        <f>INDEX(Historical!$C$7:$C$1439,MATCH(B808,Historical!$B$7:$B$1450,0))*IF(AH808="n/a",1.03,IF(AH808&lt;0,1.01,IF(AH808&gt;10,1.1,(1+AH808/100))))</f>
        <v>0.57200000000000006</v>
      </c>
      <c r="AS808" s="959">
        <f>IF($AI808="n/a",1.03*AR808,IF($AI808&lt;0,1.01*AR808,IF($AI808&gt;10,1.1*AR808,(1+$AI808/100)*AR808)))</f>
        <v>0.57571800000000006</v>
      </c>
      <c r="AT808" s="959">
        <f>IF($AK808="n/a",1.03*AS808,IF($AK808&lt;0,1.01*AS808,IF($AK808&gt;10,1.1*AS808,(1+$AK808/100)*AS808)))</f>
        <v>0.58147518000000009</v>
      </c>
      <c r="AU808" s="959">
        <f>IF($AK808="n/a",1.03*AT808,IF($AK808&lt;0,1.01*AT808,IF($AK808&gt;10,1.1*AT808,(1+$AK808/100)*AT808)))</f>
        <v>0.58728993180000011</v>
      </c>
      <c r="AV808" s="959">
        <f>IF($AK808="n/a",1.03*AU808,IF($AK808&lt;0,1.01*AU808,IF($AK808&gt;10,1.1*AU808,(1+$AK808/100)*AU808)))</f>
        <v>0.59316283111800017</v>
      </c>
      <c r="AW808" s="703">
        <f>SUM(AR808:AV808)</f>
        <v>2.9096459429180004</v>
      </c>
      <c r="AX808" s="810">
        <f>AW808/I808*100</f>
        <v>10.138139173930314</v>
      </c>
      <c r="AY808" s="1017">
        <v>1.24</v>
      </c>
      <c r="AZ808" s="945">
        <v>41.870000000000005</v>
      </c>
      <c r="BA808" s="945">
        <v>-9.49</v>
      </c>
      <c r="BB808" s="945">
        <v>3.38</v>
      </c>
      <c r="BC808" s="945">
        <v>9.74</v>
      </c>
      <c r="BE808" s="666">
        <v>2014</v>
      </c>
      <c r="BF808" s="971">
        <f>IF(BE808&gt;2008,0,IF(BE808&gt;2001,1,IF(BE808&gt;1990,2,IF(BE808&gt;1980,3,IF(BE808&gt;1973,4,IF(BE808&gt;1970,5,IF(BE808&gt;1960,6,IF(BE808&gt;1958,7,IF(BE808&gt;1953,8,9)))))))))</f>
        <v>0</v>
      </c>
      <c r="BG808" s="955">
        <v>1.3</v>
      </c>
      <c r="BH808" s="937"/>
    </row>
    <row r="809" spans="1:60" ht="11.25" customHeight="1" x14ac:dyDescent="0.2">
      <c r="A809" s="953" t="s">
        <v>4019</v>
      </c>
      <c r="B809" s="948" t="s">
        <v>4020</v>
      </c>
      <c r="C809" s="1013" t="s">
        <v>108</v>
      </c>
      <c r="D809" s="1013" t="s">
        <v>4357</v>
      </c>
      <c r="E809" s="792">
        <v>6</v>
      </c>
      <c r="F809" s="1227">
        <v>807</v>
      </c>
      <c r="G809" s="1204" t="s">
        <v>106</v>
      </c>
      <c r="H809" s="1204" t="s">
        <v>106</v>
      </c>
      <c r="I809" s="947">
        <v>10.18</v>
      </c>
      <c r="J809" s="703">
        <f>(M809/I809)*100</f>
        <v>3.1434184675834977</v>
      </c>
      <c r="K809" s="950">
        <v>0.08</v>
      </c>
      <c r="L809" s="960">
        <v>4</v>
      </c>
      <c r="M809" s="694">
        <f>K809*L809</f>
        <v>0.32</v>
      </c>
      <c r="N809" s="943" t="s">
        <v>973</v>
      </c>
      <c r="O809" s="795">
        <v>7.0000000000000007E-2</v>
      </c>
      <c r="P809" s="934">
        <v>43679</v>
      </c>
      <c r="Q809" s="934">
        <v>43690</v>
      </c>
      <c r="R809" s="694">
        <f>(K809-O809)/O809*100</f>
        <v>14.285714285714276</v>
      </c>
      <c r="S809" s="759">
        <f>IF(INDEX(Historical!$D$7:$D$1439,MATCH(B809,Historical!$B$7:$B$1450,0))=0,"n/a",(INDEX(Historical!$C$7:$C$1439,MATCH(B809,Historical!$B$7:$B$1450,0))/INDEX(Historical!$D$7:$D$1439,MATCH(B809,Historical!$B$7:$B$1450,0))-1)*100)</f>
        <v>85.714285714285694</v>
      </c>
      <c r="T809" s="759">
        <f>IF(INDEX(Historical!$F$7:$F$1432,MATCH(B809,Historical!$B$7:$B$1450,0))=0,"n/a",((INDEX(Historical!$C$7:$C$1439,MATCH(B809,Historical!$B$7:$B$1450,0))/INDEX(Historical!$F$7:$F$1432,MATCH(B809,Historical!$B$7:$B$1450,0)))^(1/3)-1)*100)</f>
        <v>54.866839700624205</v>
      </c>
      <c r="U809" s="759" t="str">
        <f>IF(INDEX(Historical!$H$7:$H$1432,MATCH(B809,Historical!$B$7:$B$1450,0))=0,"n/a",((INDEX(Historical!$C$7:$C$1439,MATCH(B809,Historical!$B$7:$B$1450,0))/INDEX(Historical!$H$7:$H$1432,MATCH(B809,Historical!$B$7:$B$1450,0)))^(1/5)-1)*100)</f>
        <v>n/a</v>
      </c>
      <c r="V809" s="759">
        <f>IF(INDEX(Historical!$O$7:$O$1432,MATCH(B809,Historical!$B$7:$B$1450,0))=0,"n/a",((INDEX(Historical!$C$7:$C$1439,MATCH(B809,Historical!$B$7:$B$1450,0))/INDEX(Historical!$O$7:$O$1432,MATCH(B809,Historical!$B$7:$B$1450,0)))^(1/10)-1)*100)</f>
        <v>6.197880302175629</v>
      </c>
      <c r="W809" s="760" t="str">
        <f>IF(OR(U809&lt;=0,U809="n/a",V809&lt;=0,V809="n/a"),"n/a",U809/V809)</f>
        <v>n/a</v>
      </c>
      <c r="X809" s="761" t="str">
        <f>IF(OR(AJ809&lt;=0,AJ809="n/a",U809&lt;=0,U809="n/a"),"n/a",U809/AJ809)</f>
        <v>n/a</v>
      </c>
      <c r="Y809" s="717"/>
      <c r="Z809" s="703">
        <f>IF(OR(AC809&lt;0.01,AC809="n/a"),"n/a",M809/AC809*100)</f>
        <v>43.243243243243242</v>
      </c>
      <c r="AA809" s="959">
        <f>IF(OR(AC809&lt;0.01,AC809="n/a"),"n/a",I809/AC809)</f>
        <v>13.756756756756756</v>
      </c>
      <c r="AB809" s="960">
        <v>12</v>
      </c>
      <c r="AC809" s="938">
        <v>0.74</v>
      </c>
      <c r="AD809" s="938" t="s">
        <v>137</v>
      </c>
      <c r="AE809" s="938">
        <v>4.47</v>
      </c>
      <c r="AF809" s="938">
        <v>1.57</v>
      </c>
      <c r="AG809" s="938">
        <v>12</v>
      </c>
      <c r="AH809" s="938">
        <v>58.4</v>
      </c>
      <c r="AI809" s="938">
        <v>9.15</v>
      </c>
      <c r="AJ809" s="938">
        <v>59.099999999999994</v>
      </c>
      <c r="AK809" s="938" t="s">
        <v>137</v>
      </c>
      <c r="AL809" s="951">
        <v>495.38</v>
      </c>
      <c r="AM809" s="945">
        <v>1.7999999999999998</v>
      </c>
      <c r="AN809" s="938">
        <v>0</v>
      </c>
      <c r="AO809" s="802" t="str">
        <f>IF(U809="n/a","n/a",IF(AA809&lt;0,"n/a",IF(AA809="n/a","n/a",J809+U809-AA809)))</f>
        <v>n/a</v>
      </c>
      <c r="AP809" s="803" t="str">
        <f>IF(U809="n/a","n/a",J809+U809)</f>
        <v>n/a</v>
      </c>
      <c r="AQ809" s="961">
        <f>IF(OR(AC809&lt;0.01,AF809="n/a"),"n/a",(I809/SQRT(22.5*AC809*(I809/AF809))-1)*100)</f>
        <v>-2.024701280582164</v>
      </c>
      <c r="AR809" s="703">
        <f>INDEX(Historical!$C$7:$C$1439,MATCH(B809,Historical!$B$7:$B$1450,0))*IF(AH809="n/a",1.03,IF(AH809&lt;0,1.01,IF(AH809&gt;10,1.1,(1+AH809/100))))</f>
        <v>0.28600000000000003</v>
      </c>
      <c r="AS809" s="959">
        <f>IF($AI809="n/a",1.03*AR809,IF($AI809&lt;0,1.01*AR809,IF($AI809&gt;10,1.1*AR809,(1+$AI809/100)*AR809)))</f>
        <v>0.31216900000000003</v>
      </c>
      <c r="AT809" s="959">
        <f>IF($AK809="n/a",1.03*AS809,IF($AK809&lt;0,1.01*AS809,IF($AK809&gt;10,1.1*AS809,(1+$AK809/100)*AS809)))</f>
        <v>0.32153407000000006</v>
      </c>
      <c r="AU809" s="959">
        <f>IF($AK809="n/a",1.03*AT809,IF($AK809&lt;0,1.01*AT809,IF($AK809&gt;10,1.1*AT809,(1+$AK809/100)*AT809)))</f>
        <v>0.33118009210000005</v>
      </c>
      <c r="AV809" s="959">
        <f>IF($AK809="n/a",1.03*AU809,IF($AK809&lt;0,1.01*AU809,IF($AK809&gt;10,1.1*AU809,(1+$AK809/100)*AU809)))</f>
        <v>0.34111549486300008</v>
      </c>
      <c r="AW809" s="703">
        <f>SUM(AR809:AV809)</f>
        <v>1.5919986569630002</v>
      </c>
      <c r="AX809" s="810">
        <f>AW809/I809*100</f>
        <v>15.638493683330063</v>
      </c>
      <c r="AY809" s="1017">
        <v>0.51</v>
      </c>
      <c r="AZ809" s="945">
        <v>19.91</v>
      </c>
      <c r="BA809" s="945">
        <v>-3.9600000000000004</v>
      </c>
      <c r="BB809" s="945">
        <v>8.18</v>
      </c>
      <c r="BC809" s="945">
        <v>9.0399999999999991</v>
      </c>
      <c r="BE809" s="666">
        <v>2014</v>
      </c>
      <c r="BF809" s="971">
        <f>IF(BE809&gt;2008,0,IF(BE809&gt;2001,1,IF(BE809&gt;1990,2,IF(BE809&gt;1980,3,IF(BE809&gt;1973,4,IF(BE809&gt;1970,5,IF(BE809&gt;1960,6,IF(BE809&gt;1958,7,IF(BE809&gt;1953,8,9)))))))))</f>
        <v>0</v>
      </c>
      <c r="BG809" s="955">
        <v>1.3</v>
      </c>
      <c r="BH809" s="937"/>
    </row>
    <row r="810" spans="1:60" x14ac:dyDescent="0.2">
      <c r="A810" s="936" t="s">
        <v>1750</v>
      </c>
      <c r="B810" s="948" t="s">
        <v>1751</v>
      </c>
      <c r="C810" s="1013" t="s">
        <v>4345</v>
      </c>
      <c r="D810" s="1013" t="s">
        <v>4346</v>
      </c>
      <c r="E810" s="792">
        <v>9</v>
      </c>
      <c r="F810" s="1227">
        <v>463</v>
      </c>
      <c r="G810" s="1227" t="s">
        <v>37</v>
      </c>
      <c r="H810" s="1227" t="s">
        <v>37</v>
      </c>
      <c r="I810" s="947">
        <v>46.06</v>
      </c>
      <c r="J810" s="703">
        <f>(M810/I810)*100</f>
        <v>2.9743812418584459</v>
      </c>
      <c r="K810" s="950">
        <v>0.34250000000000003</v>
      </c>
      <c r="L810" s="960">
        <v>4</v>
      </c>
      <c r="M810" s="694">
        <f>K810*L810</f>
        <v>1.37</v>
      </c>
      <c r="N810" s="943" t="s">
        <v>723</v>
      </c>
      <c r="O810" s="795">
        <v>0.32250000000000001</v>
      </c>
      <c r="P810" s="934">
        <v>43563</v>
      </c>
      <c r="Q810" s="934">
        <v>43585</v>
      </c>
      <c r="R810" s="694">
        <f>(K810-O810)/O810*100</f>
        <v>6.2015503875969049</v>
      </c>
      <c r="S810" s="759">
        <f>IF(INDEX(Historical!$D$7:$D$1439,MATCH(B810,Historical!$B$7:$B$1450,0))=0,"n/a",(INDEX(Historical!$C$7:$C$1439,MATCH(B810,Historical!$B$7:$B$1450,0))/INDEX(Historical!$D$7:$D$1439,MATCH(B810,Historical!$B$7:$B$1450,0))-1)*100)</f>
        <v>4.2857142857142927</v>
      </c>
      <c r="T810" s="759">
        <f>IF(INDEX(Historical!$F$7:$F$1432,MATCH(B810,Historical!$B$7:$B$1450,0))=0,"n/a",((INDEX(Historical!$C$7:$C$1439,MATCH(B810,Historical!$B$7:$B$1450,0))/INDEX(Historical!$F$7:$F$1432,MATCH(B810,Historical!$B$7:$B$1450,0)))^(1/3)-1)*100)</f>
        <v>5.3528982999007324</v>
      </c>
      <c r="U810" s="759">
        <f>IF(INDEX(Historical!$H$7:$H$1432,MATCH(B810,Historical!$B$7:$B$1450,0))=0,"n/a",((INDEX(Historical!$C$7:$C$1439,MATCH(B810,Historical!$B$7:$B$1450,0))/INDEX(Historical!$H$7:$H$1432,MATCH(B810,Historical!$B$7:$B$1450,0)))^(1/5)-1)*100)</f>
        <v>6.6703782806288858</v>
      </c>
      <c r="V810" s="759">
        <f>IF(INDEX(Historical!$O$7:$O$1432,MATCH(B810,Historical!$B$7:$B$1450,0))=0,"n/a",((INDEX(Historical!$C$7:$C$1439,MATCH(B810,Historical!$B$7:$B$1450,0))/INDEX(Historical!$O$7:$O$1432,MATCH(B810,Historical!$B$7:$B$1450,0)))^(1/10)-1)*100)</f>
        <v>-0.32673200050548079</v>
      </c>
      <c r="W810" s="760" t="str">
        <f>IF(OR(U810&lt;=0,U810="n/a",V810&lt;=0,V810="n/a"),"n/a",U810/V810)</f>
        <v>n/a</v>
      </c>
      <c r="X810" s="761">
        <f>IF(OR(AJ810&lt;=0,AJ810="n/a",U810&lt;=0,U810="n/a"),"n/a",U810/AJ810)</f>
        <v>3.8939744778919351E-2</v>
      </c>
      <c r="Y810" s="718"/>
      <c r="Z810" s="703">
        <f>IF(OR(AC810&lt;0.01,AC810="n/a"),"n/a",M810/AC810*100)</f>
        <v>175.64102564102564</v>
      </c>
      <c r="AA810" s="959">
        <f>IF(OR(AC810&lt;0.01,AC810="n/a"),"n/a",I810/AC810)</f>
        <v>59.051282051282051</v>
      </c>
      <c r="AB810" s="960">
        <v>12</v>
      </c>
      <c r="AC810" s="938">
        <v>0.78</v>
      </c>
      <c r="AD810" s="938" t="s">
        <v>137</v>
      </c>
      <c r="AE810" s="938">
        <v>12.29</v>
      </c>
      <c r="AF810" s="938">
        <v>4.45</v>
      </c>
      <c r="AG810" s="938">
        <v>5.2</v>
      </c>
      <c r="AH810" s="938">
        <v>171.1</v>
      </c>
      <c r="AI810" s="938">
        <v>30.18</v>
      </c>
      <c r="AJ810" s="938">
        <v>171.3</v>
      </c>
      <c r="AK810" s="938" t="s">
        <v>137</v>
      </c>
      <c r="AL810" s="951">
        <v>13080</v>
      </c>
      <c r="AM810" s="945">
        <v>1</v>
      </c>
      <c r="AN810" s="938">
        <v>1.24</v>
      </c>
      <c r="AO810" s="802">
        <f>IF(U810="n/a","n/a",IF(AA810&lt;0,"n/a",IF(AA810="n/a","n/a",J810+U810-AA810)))</f>
        <v>-49.406522528794717</v>
      </c>
      <c r="AP810" s="803">
        <f>IF(U810="n/a","n/a",J810+U810)</f>
        <v>9.6447595224873321</v>
      </c>
      <c r="AQ810" s="961">
        <f>IF(OR(AC810&lt;0.01,AF810="n/a"),"n/a",(I810/SQRT(22.5*AC810*(I810/AF810))-1)*100)</f>
        <v>241.74597786998663</v>
      </c>
      <c r="AR810" s="703">
        <f>INDEX(Historical!$C$7:$C$1439,MATCH(B810,Historical!$B$7:$B$1450,0))*IF(AH810="n/a",1.03,IF(AH810&lt;0,1.01,IF(AH810&gt;10,1.1,(1+AH810/100))))</f>
        <v>1.4052500000000001</v>
      </c>
      <c r="AS810" s="959">
        <f>IF($AI810="n/a",1.03*AR810,IF($AI810&lt;0,1.01*AR810,IF($AI810&gt;10,1.1*AR810,(1+$AI810/100)*AR810)))</f>
        <v>1.5457750000000003</v>
      </c>
      <c r="AT810" s="959">
        <f>IF($AK810="n/a",1.03*AS810,IF($AK810&lt;0,1.01*AS810,IF($AK810&gt;10,1.1*AS810,(1+$AK810/100)*AS810)))</f>
        <v>1.5921482500000004</v>
      </c>
      <c r="AU810" s="959">
        <f>IF($AK810="n/a",1.03*AT810,IF($AK810&lt;0,1.01*AT810,IF($AK810&gt;10,1.1*AT810,(1+$AK810/100)*AT810)))</f>
        <v>1.6399126975000005</v>
      </c>
      <c r="AV810" s="959">
        <f>IF($AK810="n/a",1.03*AU810,IF($AK810&lt;0,1.01*AU810,IF($AK810&gt;10,1.1*AU810,(1+$AK810/100)*AU810)))</f>
        <v>1.6891100784250006</v>
      </c>
      <c r="AW810" s="703">
        <f>SUM(AR810:AV810)</f>
        <v>7.8721960259250015</v>
      </c>
      <c r="AX810" s="810">
        <f>AW810/I810*100</f>
        <v>17.091176782294834</v>
      </c>
      <c r="AY810" s="1017">
        <v>0.46</v>
      </c>
      <c r="AZ810" s="945">
        <v>24.05</v>
      </c>
      <c r="BA810" s="945">
        <v>-2.31</v>
      </c>
      <c r="BB810" s="945">
        <v>0.76</v>
      </c>
      <c r="BC810" s="945">
        <v>6.13</v>
      </c>
      <c r="BE810" s="666">
        <v>2011</v>
      </c>
      <c r="BF810" s="971">
        <f>IF(BE810&gt;2008,0,IF(BE810&gt;2001,1,IF(BE810&gt;1990,2,IF(BE810&gt;1980,3,IF(BE810&gt;1973,4,IF(BE810&gt;1970,5,IF(BE810&gt;1960,6,IF(BE810&gt;1958,7,IF(BE810&gt;1953,8,9)))))))))</f>
        <v>0</v>
      </c>
      <c r="BG810" s="955">
        <v>1.7999999999999998</v>
      </c>
      <c r="BH810" s="937"/>
    </row>
    <row r="811" spans="1:60" x14ac:dyDescent="0.2">
      <c r="A811" s="944" t="s">
        <v>1758</v>
      </c>
      <c r="B811" s="948" t="s">
        <v>1759</v>
      </c>
      <c r="C811" s="1013" t="s">
        <v>108</v>
      </c>
      <c r="D811" s="1013" t="s">
        <v>118</v>
      </c>
      <c r="E811" s="792">
        <v>7</v>
      </c>
      <c r="F811" s="1227">
        <v>692</v>
      </c>
      <c r="G811" s="1237" t="s">
        <v>106</v>
      </c>
      <c r="H811" s="1237" t="s">
        <v>106</v>
      </c>
      <c r="I811" s="947">
        <v>52.27</v>
      </c>
      <c r="J811" s="703">
        <f>(M811/I811)*100</f>
        <v>2.5253491486512338</v>
      </c>
      <c r="K811" s="950">
        <v>0.33</v>
      </c>
      <c r="L811" s="960">
        <v>4</v>
      </c>
      <c r="M811" s="694">
        <f>K811*L811</f>
        <v>1.32</v>
      </c>
      <c r="N811" s="943" t="s">
        <v>149</v>
      </c>
      <c r="O811" s="795">
        <v>0.31</v>
      </c>
      <c r="P811" s="934">
        <v>43615</v>
      </c>
      <c r="Q811" s="934">
        <v>43630</v>
      </c>
      <c r="R811" s="694">
        <f>(K811-O811)/O811*100</f>
        <v>6.4516129032258114</v>
      </c>
      <c r="S811" s="759">
        <f>IF(INDEX(Historical!$D$7:$D$1439,MATCH(B811,Historical!$B$7:$B$1450,0))=0,"n/a",(INDEX(Historical!$C$7:$C$1439,MATCH(B811,Historical!$B$7:$B$1450,0))/INDEX(Historical!$D$7:$D$1439,MATCH(B811,Historical!$B$7:$B$1450,0))-1)*100)</f>
        <v>11.009174311926584</v>
      </c>
      <c r="T811" s="759">
        <f>IF(INDEX(Historical!$F$7:$F$1432,MATCH(B811,Historical!$B$7:$B$1450,0))=0,"n/a",((INDEX(Historical!$C$7:$C$1439,MATCH(B811,Historical!$B$7:$B$1450,0))/INDEX(Historical!$F$7:$F$1432,MATCH(B811,Historical!$B$7:$B$1450,0)))^(1/3)-1)*100)</f>
        <v>12.054415102248006</v>
      </c>
      <c r="U811" s="759">
        <f>IF(INDEX(Historical!$H$7:$H$1432,MATCH(B811,Historical!$B$7:$B$1450,0))=0,"n/a",((INDEX(Historical!$C$7:$C$1439,MATCH(B811,Historical!$B$7:$B$1450,0))/INDEX(Historical!$H$7:$H$1432,MATCH(B811,Historical!$B$7:$B$1450,0)))^(1/5)-1)*100)</f>
        <v>11.888964839724036</v>
      </c>
      <c r="V811" s="759">
        <f>IF(INDEX(Historical!$O$7:$O$1432,MATCH(B811,Historical!$B$7:$B$1450,0))=0,"n/a",((INDEX(Historical!$C$7:$C$1439,MATCH(B811,Historical!$B$7:$B$1450,0))/INDEX(Historical!$O$7:$O$1432,MATCH(B811,Historical!$B$7:$B$1450,0)))^(1/10)-1)*100)</f>
        <v>7.2663275367047531</v>
      </c>
      <c r="W811" s="760">
        <f>IF(OR(U811&lt;=0,U811="n/a",V811&lt;=0,V811="n/a"),"n/a",U811/V811)</f>
        <v>1.6361724378193427</v>
      </c>
      <c r="X811" s="761" t="str">
        <f>IF(OR(AJ811&lt;=0,AJ811="n/a",U811&lt;=0,U811="n/a"),"n/a",U811/AJ811)</f>
        <v>n/a</v>
      </c>
      <c r="Y811" s="717"/>
      <c r="Z811" s="703">
        <f>IF(OR(AC811&lt;0.01,AC811="n/a"),"n/a",M811/AC811*100)</f>
        <v>130.69306930693071</v>
      </c>
      <c r="AA811" s="959">
        <f>IF(OR(AC811&lt;0.01,AC811="n/a"),"n/a",I811/AC811)</f>
        <v>51.752475247524757</v>
      </c>
      <c r="AB811" s="960">
        <v>12</v>
      </c>
      <c r="AC811" s="938">
        <v>1.01</v>
      </c>
      <c r="AD811" s="938">
        <v>5.09</v>
      </c>
      <c r="AE811" s="938">
        <v>1.1200000000000001</v>
      </c>
      <c r="AF811" s="938">
        <v>1.35</v>
      </c>
      <c r="AG811" s="938">
        <v>2.9000000000000004</v>
      </c>
      <c r="AH811" s="938">
        <v>-90.2</v>
      </c>
      <c r="AI811" s="938">
        <v>6.7100000000000009</v>
      </c>
      <c r="AJ811" s="938">
        <v>-50.6</v>
      </c>
      <c r="AK811" s="938">
        <v>10</v>
      </c>
      <c r="AL811" s="951">
        <v>1260</v>
      </c>
      <c r="AM811" s="945">
        <v>1.7999999999999998</v>
      </c>
      <c r="AN811" s="938">
        <v>0</v>
      </c>
      <c r="AO811" s="802">
        <f>IF(U811="n/a","n/a",IF(AA811&lt;0,"n/a",IF(AA811="n/a","n/a",J811+U811-AA811)))</f>
        <v>-37.338161259149487</v>
      </c>
      <c r="AP811" s="803">
        <f>IF(U811="n/a","n/a",J811+U811)</f>
        <v>14.41431398837527</v>
      </c>
      <c r="AQ811" s="961">
        <f>IF(OR(AC811&lt;0.01,AF811="n/a"),"n/a",(I811/SQRT(22.5*AC811*(I811/AF811))-1)*100)</f>
        <v>76.214315957912035</v>
      </c>
      <c r="AR811" s="703">
        <f>INDEX(Historical!$C$7:$C$1439,MATCH(B811,Historical!$B$7:$B$1450,0))*IF(AH811="n/a",1.03,IF(AH811&lt;0,1.01,IF(AH811&gt;10,1.1,(1+AH811/100))))</f>
        <v>1.2221</v>
      </c>
      <c r="AS811" s="959">
        <f>IF($AI811="n/a",1.03*AR811,IF($AI811&lt;0,1.01*AR811,IF($AI811&gt;10,1.1*AR811,(1+$AI811/100)*AR811)))</f>
        <v>1.3041029099999999</v>
      </c>
      <c r="AT811" s="959">
        <f>IF($AK811="n/a",1.03*AS811,IF($AK811&lt;0,1.01*AS811,IF($AK811&gt;10,1.1*AS811,(1+$AK811/100)*AS811)))</f>
        <v>1.4345132009999999</v>
      </c>
      <c r="AU811" s="959">
        <f>IF($AK811="n/a",1.03*AT811,IF($AK811&lt;0,1.01*AT811,IF($AK811&gt;10,1.1*AT811,(1+$AK811/100)*AT811)))</f>
        <v>1.5779645211</v>
      </c>
      <c r="AV811" s="959">
        <f>IF($AK811="n/a",1.03*AU811,IF($AK811&lt;0,1.01*AU811,IF($AK811&gt;10,1.1*AU811,(1+$AK811/100)*AU811)))</f>
        <v>1.7357609732100001</v>
      </c>
      <c r="AW811" s="703">
        <f>SUM(AR811:AV811)</f>
        <v>7.2744416053100007</v>
      </c>
      <c r="AX811" s="810">
        <f>AW811/I811*100</f>
        <v>13.917049177941459</v>
      </c>
      <c r="AY811" s="1017">
        <v>-0.11</v>
      </c>
      <c r="AZ811" s="945">
        <v>27.92</v>
      </c>
      <c r="BA811" s="945">
        <v>-10.65</v>
      </c>
      <c r="BB811" s="945">
        <v>8.34</v>
      </c>
      <c r="BC811" s="945">
        <v>6.59</v>
      </c>
      <c r="BE811" s="666">
        <v>2013</v>
      </c>
      <c r="BF811" s="971">
        <f>IF(BE811&gt;2008,0,IF(BE811&gt;2001,1,IF(BE811&gt;1990,2,IF(BE811&gt;1980,3,IF(BE811&gt;1973,4,IF(BE811&gt;1970,5,IF(BE811&gt;1960,6,IF(BE811&gt;1958,7,IF(BE811&gt;1953,8,9)))))))))</f>
        <v>0</v>
      </c>
      <c r="BG811" s="955">
        <v>0.89999999999999991</v>
      </c>
      <c r="BH811" s="937"/>
    </row>
    <row r="812" spans="1:60" x14ac:dyDescent="0.2">
      <c r="A812" s="936" t="s">
        <v>1764</v>
      </c>
      <c r="B812" s="948" t="s">
        <v>1765</v>
      </c>
      <c r="C812" s="1013" t="s">
        <v>112</v>
      </c>
      <c r="D812" s="1013" t="s">
        <v>1228</v>
      </c>
      <c r="E812" s="792">
        <v>7</v>
      </c>
      <c r="F812" s="1227">
        <v>694</v>
      </c>
      <c r="G812" s="1227" t="s">
        <v>106</v>
      </c>
      <c r="H812" s="1227" t="s">
        <v>106</v>
      </c>
      <c r="I812" s="947">
        <v>40.43</v>
      </c>
      <c r="J812" s="703">
        <f>(M812/I812)*100</f>
        <v>0.98936433341578045</v>
      </c>
      <c r="K812" s="950">
        <v>0.2</v>
      </c>
      <c r="L812" s="960">
        <v>2</v>
      </c>
      <c r="M812" s="694">
        <f>K812*L812</f>
        <v>0.4</v>
      </c>
      <c r="N812" s="943" t="s">
        <v>149</v>
      </c>
      <c r="O812" s="795">
        <v>0.18</v>
      </c>
      <c r="P812" s="934">
        <v>43615</v>
      </c>
      <c r="Q812" s="934">
        <v>43631</v>
      </c>
      <c r="R812" s="694">
        <f>(K812-O812)/O812*100</f>
        <v>11.111111111111121</v>
      </c>
      <c r="S812" s="759">
        <f>IF(INDEX(Historical!$D$7:$D$1439,MATCH(B812,Historical!$B$7:$B$1450,0))=0,"n/a",(INDEX(Historical!$C$7:$C$1439,MATCH(B812,Historical!$B$7:$B$1450,0))/INDEX(Historical!$D$7:$D$1439,MATCH(B812,Historical!$B$7:$B$1450,0))-1)*100)</f>
        <v>12.5</v>
      </c>
      <c r="T812" s="759">
        <f>IF(INDEX(Historical!$F$7:$F$1432,MATCH(B812,Historical!$B$7:$B$1450,0))=0,"n/a",((INDEX(Historical!$C$7:$C$1439,MATCH(B812,Historical!$B$7:$B$1450,0))/INDEX(Historical!$F$7:$F$1432,MATCH(B812,Historical!$B$7:$B$1450,0)))^(1/3)-1)*100)</f>
        <v>9.6149948274456563</v>
      </c>
      <c r="U812" s="759">
        <f>IF(INDEX(Historical!$H$7:$H$1432,MATCH(B812,Historical!$B$7:$B$1450,0))=0,"n/a",((INDEX(Historical!$C$7:$C$1439,MATCH(B812,Historical!$B$7:$B$1450,0))/INDEX(Historical!$H$7:$H$1432,MATCH(B812,Historical!$B$7:$B$1450,0)))^(1/5)-1)*100)</f>
        <v>21.374646976541879</v>
      </c>
      <c r="V812" s="759">
        <f>IF(INDEX(Historical!$O$7:$O$1432,MATCH(B812,Historical!$B$7:$B$1450,0))=0,"n/a",((INDEX(Historical!$C$7:$C$1439,MATCH(B812,Historical!$B$7:$B$1450,0))/INDEX(Historical!$O$7:$O$1432,MATCH(B812,Historical!$B$7:$B$1450,0)))^(1/10)-1)*100)</f>
        <v>24.573093961551741</v>
      </c>
      <c r="W812" s="760">
        <f>IF(OR(U812&lt;=0,U812="n/a",V812&lt;=0,V812="n/a"),"n/a",U812/V812)</f>
        <v>0.86983946791501676</v>
      </c>
      <c r="X812" s="761">
        <f>IF(OR(AJ812&lt;=0,AJ812="n/a",U812&lt;=0,U812="n/a"),"n/a",U812/AJ812)</f>
        <v>0.82527594504022694</v>
      </c>
      <c r="Y812" s="949"/>
      <c r="Z812" s="703">
        <f>IF(OR(AC812&lt;0.01,AC812="n/a"),"n/a",M812/AC812*100)</f>
        <v>17.621145374449341</v>
      </c>
      <c r="AA812" s="959">
        <f>IF(OR(AC812&lt;0.01,AC812="n/a"),"n/a",I812/AC812)</f>
        <v>17.810572687224671</v>
      </c>
      <c r="AB812" s="960">
        <v>12</v>
      </c>
      <c r="AC812" s="938">
        <v>2.27</v>
      </c>
      <c r="AD812" s="938">
        <v>1.07</v>
      </c>
      <c r="AE812" s="938">
        <v>0.55000000000000004</v>
      </c>
      <c r="AF812" s="938">
        <v>2.2000000000000002</v>
      </c>
      <c r="AG812" s="938">
        <v>13.5</v>
      </c>
      <c r="AH812" s="938">
        <v>23.3</v>
      </c>
      <c r="AI812" s="938">
        <v>11.86</v>
      </c>
      <c r="AJ812" s="938">
        <v>25.900000000000002</v>
      </c>
      <c r="AK812" s="938">
        <v>17</v>
      </c>
      <c r="AL812" s="951">
        <v>2470</v>
      </c>
      <c r="AM812" s="945">
        <v>2</v>
      </c>
      <c r="AN812" s="938">
        <v>0.25</v>
      </c>
      <c r="AO812" s="802">
        <f>IF(U812="n/a","n/a",IF(AA812&lt;0,"n/a",IF(AA812="n/a","n/a",J812+U812-AA812)))</f>
        <v>4.5534386227329904</v>
      </c>
      <c r="AP812" s="803">
        <f>IF(U812="n/a","n/a",J812+U812)</f>
        <v>22.364011309957661</v>
      </c>
      <c r="AQ812" s="961">
        <f>IF(OR(AC812&lt;0.01,AF812="n/a"),"n/a",(I812/SQRT(22.5*AC812*(I812/AF812))-1)*100)</f>
        <v>31.965079407637688</v>
      </c>
      <c r="AR812" s="703">
        <f>INDEX(Historical!$C$7:$C$1439,MATCH(B812,Historical!$B$7:$B$1450,0))*IF(AH812="n/a",1.03,IF(AH812&lt;0,1.01,IF(AH812&gt;10,1.1,(1+AH812/100))))</f>
        <v>0.39600000000000002</v>
      </c>
      <c r="AS812" s="959">
        <f>IF($AI812="n/a",1.03*AR812,IF($AI812&lt;0,1.01*AR812,IF($AI812&gt;10,1.1*AR812,(1+$AI812/100)*AR812)))</f>
        <v>0.43560000000000004</v>
      </c>
      <c r="AT812" s="959">
        <f>IF($AK812="n/a",1.03*AS812,IF($AK812&lt;0,1.01*AS812,IF($AK812&gt;10,1.1*AS812,(1+$AK812/100)*AS812)))</f>
        <v>0.47916000000000009</v>
      </c>
      <c r="AU812" s="959">
        <f>IF($AK812="n/a",1.03*AT812,IF($AK812&lt;0,1.01*AT812,IF($AK812&gt;10,1.1*AT812,(1+$AK812/100)*AT812)))</f>
        <v>0.5270760000000001</v>
      </c>
      <c r="AV812" s="959">
        <f>IF($AK812="n/a",1.03*AU812,IF($AK812&lt;0,1.01*AU812,IF($AK812&gt;10,1.1*AU812,(1+$AK812/100)*AU812)))</f>
        <v>0.57978360000000018</v>
      </c>
      <c r="AW812" s="703">
        <f>SUM(AR812:AV812)</f>
        <v>2.4176196000000005</v>
      </c>
      <c r="AX812" s="810">
        <f>AW812/I812*100</f>
        <v>5.9797665100173152</v>
      </c>
      <c r="AY812" s="1017">
        <v>1.89</v>
      </c>
      <c r="AZ812" s="945">
        <v>67.47999999999999</v>
      </c>
      <c r="BA812" s="945">
        <v>-3.74</v>
      </c>
      <c r="BB812" s="945">
        <v>11.24</v>
      </c>
      <c r="BC812" s="945">
        <v>27.560000000000002</v>
      </c>
      <c r="BE812" s="666">
        <v>2013</v>
      </c>
      <c r="BF812" s="971">
        <f>IF(BE812&gt;2008,0,IF(BE812&gt;2001,1,IF(BE812&gt;1990,2,IF(BE812&gt;1980,3,IF(BE812&gt;1973,4,IF(BE812&gt;1970,5,IF(BE812&gt;1960,6,IF(BE812&gt;1958,7,IF(BE812&gt;1953,8,9)))))))))</f>
        <v>0</v>
      </c>
      <c r="BG812" s="955">
        <v>8.4</v>
      </c>
      <c r="BH812" s="937"/>
    </row>
    <row r="813" spans="1:60" x14ac:dyDescent="0.2">
      <c r="A813" s="936" t="s">
        <v>1125</v>
      </c>
      <c r="B813" s="948" t="s">
        <v>1126</v>
      </c>
      <c r="C813" s="1013" t="s">
        <v>123</v>
      </c>
      <c r="D813" s="1013" t="s">
        <v>4392</v>
      </c>
      <c r="E813" s="792">
        <v>10</v>
      </c>
      <c r="F813" s="1227">
        <v>367</v>
      </c>
      <c r="G813" s="1169" t="s">
        <v>106</v>
      </c>
      <c r="H813" s="1169" t="s">
        <v>106</v>
      </c>
      <c r="I813" s="947">
        <v>42.45</v>
      </c>
      <c r="J813" s="703">
        <f>(M813/I813)*100</f>
        <v>4.2873969375736154</v>
      </c>
      <c r="K813" s="950">
        <v>0.45500000000000002</v>
      </c>
      <c r="L813" s="960">
        <v>4</v>
      </c>
      <c r="M813" s="694">
        <f>K813*L813</f>
        <v>1.82</v>
      </c>
      <c r="N813" s="943" t="s">
        <v>493</v>
      </c>
      <c r="O813" s="795">
        <v>0.435</v>
      </c>
      <c r="P813" s="934">
        <v>43647</v>
      </c>
      <c r="Q813" s="934">
        <v>43662</v>
      </c>
      <c r="R813" s="694">
        <f>(K813-O813)/O813*100</f>
        <v>4.5977011494252915</v>
      </c>
      <c r="S813" s="759">
        <f>IF(INDEX(Historical!$D$7:$D$1439,MATCH(B813,Historical!$B$7:$B$1450,0))=0,"n/a",(INDEX(Historical!$C$7:$C$1439,MATCH(B813,Historical!$B$7:$B$1450,0))/INDEX(Historical!$D$7:$D$1439,MATCH(B813,Historical!$B$7:$B$1450,0))-1)*100)</f>
        <v>4.8192771084337505</v>
      </c>
      <c r="T813" s="759">
        <f>IF(INDEX(Historical!$F$7:$F$1432,MATCH(B813,Historical!$B$7:$B$1450,0))=0,"n/a",((INDEX(Historical!$C$7:$C$1439,MATCH(B813,Historical!$B$7:$B$1450,0))/INDEX(Historical!$F$7:$F$1432,MATCH(B813,Historical!$B$7:$B$1450,0)))^(1/3)-1)*100)</f>
        <v>3.3767552838620318</v>
      </c>
      <c r="U813" s="759">
        <f>IF(INDEX(Historical!$H$7:$H$1432,MATCH(B813,Historical!$B$7:$B$1450,0))=0,"n/a",((INDEX(Historical!$C$7:$C$1439,MATCH(B813,Historical!$B$7:$B$1450,0))/INDEX(Historical!$H$7:$H$1432,MATCH(B813,Historical!$B$7:$B$1450,0)))^(1/5)-1)*100)</f>
        <v>10.629764994767822</v>
      </c>
      <c r="V813" s="759" t="str">
        <f>IF(INDEX(Historical!$O$7:$O$1432,MATCH(B813,Historical!$B$7:$B$1450,0))=0,"n/a",((INDEX(Historical!$C$7:$C$1439,MATCH(B813,Historical!$B$7:$B$1450,0))/INDEX(Historical!$O$7:$O$1432,MATCH(B813,Historical!$B$7:$B$1450,0)))^(1/10)-1)*100)</f>
        <v>n/a</v>
      </c>
      <c r="W813" s="760" t="str">
        <f>IF(OR(U813&lt;=0,U813="n/a",V813&lt;=0,V813="n/a"),"n/a",U813/V813)</f>
        <v>n/a</v>
      </c>
      <c r="X813" s="761">
        <f>IF(OR(AJ813&lt;=0,AJ813="n/a",U813&lt;=0,U813="n/a"),"n/a",U813/AJ813)</f>
        <v>0.40264261343817503</v>
      </c>
      <c r="Y813" s="949" t="s">
        <v>4073</v>
      </c>
      <c r="Z813" s="703">
        <f>IF(OR(AC813&lt;0.01,AC813="n/a"),"n/a",M813/AC813*100)</f>
        <v>37.995824634655534</v>
      </c>
      <c r="AA813" s="959">
        <f>IF(OR(AC813&lt;0.01,AC813="n/a"),"n/a",I813/AC813)</f>
        <v>8.862212943632569</v>
      </c>
      <c r="AB813" s="960">
        <v>12</v>
      </c>
      <c r="AC813" s="938">
        <v>4.79</v>
      </c>
      <c r="AD813" s="938">
        <v>1.78</v>
      </c>
      <c r="AE813" s="938">
        <v>0.49</v>
      </c>
      <c r="AF813" s="938">
        <v>1.03</v>
      </c>
      <c r="AG813" s="938">
        <v>12.2</v>
      </c>
      <c r="AH813" s="940">
        <v>169.2</v>
      </c>
      <c r="AI813" s="940">
        <v>-8.5</v>
      </c>
      <c r="AJ813" s="938">
        <v>26.400000000000002</v>
      </c>
      <c r="AK813" s="938">
        <v>5</v>
      </c>
      <c r="AL813" s="951">
        <v>2690</v>
      </c>
      <c r="AM813" s="945">
        <v>0.1</v>
      </c>
      <c r="AN813" s="938">
        <v>0.33</v>
      </c>
      <c r="AO813" s="802">
        <f>IF(U813="n/a","n/a",IF(AA813&lt;0,"n/a",IF(AA813="n/a","n/a",J813+U813-AA813)))</f>
        <v>6.0549489887088672</v>
      </c>
      <c r="AP813" s="803">
        <f>IF(U813="n/a","n/a",J813+U813)</f>
        <v>14.917161932341436</v>
      </c>
      <c r="AQ813" s="961">
        <f>IF(OR(AC813&lt;0.01,AF813="n/a"),"n/a",(I813/SQRT(22.5*AC813*(I813/AF813))-1)*100)</f>
        <v>-36.306011684542973</v>
      </c>
      <c r="AR813" s="703">
        <f>INDEX(Historical!$C$7:$C$1439,MATCH(B813,Historical!$B$7:$B$1450,0))*IF(AH813="n/a",1.03,IF(AH813&lt;0,1.01,IF(AH813&gt;10,1.1,(1+AH813/100))))</f>
        <v>1.9140000000000001</v>
      </c>
      <c r="AS813" s="959">
        <f>IF($AI813="n/a",1.03*AR813,IF($AI813&lt;0,1.01*AR813,IF($AI813&gt;10,1.1*AR813,(1+$AI813/100)*AR813)))</f>
        <v>1.9331400000000001</v>
      </c>
      <c r="AT813" s="959">
        <f>IF($AK813="n/a",1.03*AS813,IF($AK813&lt;0,1.01*AS813,IF($AK813&gt;10,1.1*AS813,(1+$AK813/100)*AS813)))</f>
        <v>2.0297970000000003</v>
      </c>
      <c r="AU813" s="959">
        <f>IF($AK813="n/a",1.03*AT813,IF($AK813&lt;0,1.01*AT813,IF($AK813&gt;10,1.1*AT813,(1+$AK813/100)*AT813)))</f>
        <v>2.1312868500000004</v>
      </c>
      <c r="AV813" s="959">
        <f>IF($AK813="n/a",1.03*AU813,IF($AK813&lt;0,1.01*AU813,IF($AK813&gt;10,1.1*AU813,(1+$AK813/100)*AU813)))</f>
        <v>2.2378511925000004</v>
      </c>
      <c r="AW813" s="703">
        <f>SUM(AR813:AV813)</f>
        <v>10.246075042500001</v>
      </c>
      <c r="AX813" s="810">
        <f>AW813/I813*100</f>
        <v>24.136808109540635</v>
      </c>
      <c r="AY813" s="1017">
        <v>1.91</v>
      </c>
      <c r="AZ813" s="945">
        <v>25.55</v>
      </c>
      <c r="BA813" s="945">
        <v>-22.11</v>
      </c>
      <c r="BB813" s="945">
        <v>-0.80999999999999994</v>
      </c>
      <c r="BC813" s="945">
        <v>-6</v>
      </c>
      <c r="BE813" s="666">
        <v>2010</v>
      </c>
      <c r="BF813" s="971">
        <f>IF(BE813&gt;2008,0,IF(BE813&gt;2001,1,IF(BE813&gt;1990,2,IF(BE813&gt;1980,3,IF(BE813&gt;1973,4,IF(BE813&gt;1970,5,IF(BE813&gt;1960,6,IF(BE813&gt;1958,7,IF(BE813&gt;1953,8,9)))))))))</f>
        <v>0</v>
      </c>
      <c r="BG813" s="955">
        <v>6.1</v>
      </c>
      <c r="BH813" s="937"/>
    </row>
    <row r="814" spans="1:60" x14ac:dyDescent="0.2">
      <c r="A814" s="944" t="s">
        <v>365</v>
      </c>
      <c r="B814" s="948" t="s">
        <v>366</v>
      </c>
      <c r="C814" s="1013" t="s">
        <v>131</v>
      </c>
      <c r="D814" s="1013" t="s">
        <v>4366</v>
      </c>
      <c r="E814" s="792">
        <v>32</v>
      </c>
      <c r="F814" s="1227">
        <v>90</v>
      </c>
      <c r="G814" s="1160" t="s">
        <v>37</v>
      </c>
      <c r="H814" s="1160" t="s">
        <v>37</v>
      </c>
      <c r="I814" s="938">
        <v>51.09</v>
      </c>
      <c r="J814" s="703">
        <f>(M814/I814)*100</f>
        <v>2.5445292620865136</v>
      </c>
      <c r="K814" s="957">
        <v>0.32500000000000001</v>
      </c>
      <c r="L814" s="960">
        <v>4</v>
      </c>
      <c r="M814" s="694">
        <f>K814*L814</f>
        <v>1.3</v>
      </c>
      <c r="N814" s="943" t="s">
        <v>146</v>
      </c>
      <c r="O814" s="796">
        <v>0.3</v>
      </c>
      <c r="P814" s="934">
        <v>43685</v>
      </c>
      <c r="Q814" s="934">
        <v>43739</v>
      </c>
      <c r="R814" s="694">
        <f>(K814-O814)/O814*100</f>
        <v>8.333333333333341</v>
      </c>
      <c r="S814" s="759">
        <f>IF(INDEX(Historical!$D$7:$D$1439,MATCH(B814,Historical!$B$7:$B$1450,0))=0,"n/a",(INDEX(Historical!$C$7:$C$1439,MATCH(B814,Historical!$B$7:$B$1450,0))/INDEX(Historical!$D$7:$D$1439,MATCH(B814,Historical!$B$7:$B$1450,0))-1)*100)</f>
        <v>4.6153846153846212</v>
      </c>
      <c r="T814" s="759">
        <f>IF(INDEX(Historical!$F$7:$F$1432,MATCH(B814,Historical!$B$7:$B$1450,0))=0,"n/a",((INDEX(Historical!$C$7:$C$1439,MATCH(B814,Historical!$B$7:$B$1450,0))/INDEX(Historical!$F$7:$F$1432,MATCH(B814,Historical!$B$7:$B$1450,0)))^(1/3)-1)*100)</f>
        <v>4.7148008336322933</v>
      </c>
      <c r="U814" s="759">
        <f>IF(INDEX(Historical!$H$7:$H$1432,MATCH(B814,Historical!$B$7:$B$1450,0))=0,"n/a",((INDEX(Historical!$C$7:$C$1439,MATCH(B814,Historical!$B$7:$B$1450,0))/INDEX(Historical!$H$7:$H$1432,MATCH(B814,Historical!$B$7:$B$1450,0)))^(1/5)-1)*100)</f>
        <v>6.7249181879538877</v>
      </c>
      <c r="V814" s="759">
        <f>IF(INDEX(Historical!$O$7:$O$1432,MATCH(B814,Historical!$B$7:$B$1450,0))=0,"n/a",((INDEX(Historical!$C$7:$C$1439,MATCH(B814,Historical!$B$7:$B$1450,0))/INDEX(Historical!$O$7:$O$1432,MATCH(B814,Historical!$B$7:$B$1450,0)))^(1/10)-1)*100)</f>
        <v>7.3184639338673918</v>
      </c>
      <c r="W814" s="760">
        <f>IF(OR(U814&lt;=0,U814="n/a",V814&lt;=0,V814="n/a"),"n/a",U814/V814)</f>
        <v>0.91889749662264864</v>
      </c>
      <c r="X814" s="761">
        <f>IF(OR(AJ814&lt;=0,AJ814="n/a",U814&lt;=0,U814="n/a"),"n/a",U814/AJ814)</f>
        <v>0.47358578788407663</v>
      </c>
      <c r="Y814" s="949"/>
      <c r="Z814" s="703">
        <f>IF(OR(AC814&lt;0.01,AC814="n/a"),"n/a",M814/AC814*100)</f>
        <v>58.82352941176471</v>
      </c>
      <c r="AA814" s="959">
        <f>IF(OR(AC814&lt;0.01,AC814="n/a"),"n/a",I814/AC814)</f>
        <v>23.117647058823533</v>
      </c>
      <c r="AB814" s="960">
        <v>9</v>
      </c>
      <c r="AC814" s="938">
        <v>2.21</v>
      </c>
      <c r="AD814" s="938">
        <v>3.57</v>
      </c>
      <c r="AE814" s="938">
        <v>1.18</v>
      </c>
      <c r="AF814" s="938">
        <v>2.3199999999999998</v>
      </c>
      <c r="AG814" s="938">
        <v>10.4</v>
      </c>
      <c r="AH814" s="938">
        <v>26.700000000000003</v>
      </c>
      <c r="AI814" s="938">
        <v>29.43</v>
      </c>
      <c r="AJ814" s="938">
        <v>14.2</v>
      </c>
      <c r="AK814" s="938">
        <v>6.5</v>
      </c>
      <c r="AL814" s="951">
        <v>8890</v>
      </c>
      <c r="AM814" s="945">
        <v>0.5</v>
      </c>
      <c r="AN814" s="938">
        <v>1.2</v>
      </c>
      <c r="AO814" s="802">
        <f>IF(U814="n/a","n/a",IF(AA814&lt;0,"n/a",IF(AA814="n/a","n/a",J814+U814-AA814)))</f>
        <v>-13.848199608783132</v>
      </c>
      <c r="AP814" s="803">
        <f>IF(U814="n/a","n/a",J814+U814)</f>
        <v>9.2694474500404009</v>
      </c>
      <c r="AQ814" s="961">
        <f>IF(OR(AC814&lt;0.01,AF814="n/a"),"n/a",(I814/SQRT(22.5*AC814*(I814/AF814))-1)*100)</f>
        <v>54.391912822848454</v>
      </c>
      <c r="AR814" s="703">
        <f>INDEX(Historical!$C$7:$C$1439,MATCH(B814,Historical!$B$7:$B$1450,0))*IF(AH814="n/a",1.03,IF(AH814&lt;0,1.01,IF(AH814&gt;10,1.1,(1+AH814/100))))</f>
        <v>1.1220000000000001</v>
      </c>
      <c r="AS814" s="959">
        <f>IF($AI814="n/a",1.03*AR814,IF($AI814&lt;0,1.01*AR814,IF($AI814&gt;10,1.1*AR814,(1+$AI814/100)*AR814)))</f>
        <v>1.2342000000000002</v>
      </c>
      <c r="AT814" s="959">
        <f>IF($AK814="n/a",1.03*AS814,IF($AK814&lt;0,1.01*AS814,IF($AK814&gt;10,1.1*AS814,(1+$AK814/100)*AS814)))</f>
        <v>1.3144230000000001</v>
      </c>
      <c r="AU814" s="959">
        <f>IF($AK814="n/a",1.03*AT814,IF($AK814&lt;0,1.01*AT814,IF($AK814&gt;10,1.1*AT814,(1+$AK814/100)*AT814)))</f>
        <v>1.399860495</v>
      </c>
      <c r="AV814" s="959">
        <f>IF($AK814="n/a",1.03*AU814,IF($AK814&lt;0,1.01*AU814,IF($AK814&gt;10,1.1*AU814,(1+$AK814/100)*AU814)))</f>
        <v>1.490851427175</v>
      </c>
      <c r="AW814" s="703">
        <f>SUM(AR814:AV814)</f>
        <v>6.5613349221749999</v>
      </c>
      <c r="AX814" s="810">
        <f>AW814/I814*100</f>
        <v>12.84269900601879</v>
      </c>
      <c r="AY814" s="1017">
        <v>0.59</v>
      </c>
      <c r="AZ814" s="945">
        <v>2.96</v>
      </c>
      <c r="BA814" s="945">
        <v>-13.86</v>
      </c>
      <c r="BB814" s="945">
        <v>-2.7</v>
      </c>
      <c r="BC814" s="945">
        <v>-5.75</v>
      </c>
      <c r="BE814" s="666">
        <v>1988</v>
      </c>
      <c r="BF814" s="971">
        <f>IF(BE814&gt;2008,0,IF(BE814&gt;2001,1,IF(BE814&gt;1990,2,IF(BE814&gt;1980,3,IF(BE814&gt;1973,4,IF(BE814&gt;1970,5,IF(BE814&gt;1960,6,IF(BE814&gt;1958,7,IF(BE814&gt;1953,8,9)))))))))</f>
        <v>3</v>
      </c>
      <c r="BG814" s="955">
        <v>3.2</v>
      </c>
      <c r="BH814" s="937"/>
    </row>
    <row r="815" spans="1:60" s="838" customFormat="1" x14ac:dyDescent="0.2">
      <c r="A815" s="817" t="s">
        <v>374</v>
      </c>
      <c r="B815" s="846" t="s">
        <v>375</v>
      </c>
      <c r="C815" s="1013" t="s">
        <v>4345</v>
      </c>
      <c r="D815" s="1013" t="s">
        <v>4346</v>
      </c>
      <c r="E815" s="818">
        <v>34</v>
      </c>
      <c r="F815" s="1227">
        <v>80</v>
      </c>
      <c r="G815" s="1236" t="s">
        <v>37</v>
      </c>
      <c r="H815" s="1236" t="s">
        <v>37</v>
      </c>
      <c r="I815" s="831">
        <v>92.16</v>
      </c>
      <c r="J815" s="820">
        <f>(M815/I815)*100</f>
        <v>2.9513888888888893</v>
      </c>
      <c r="K815" s="844">
        <v>0.68</v>
      </c>
      <c r="L815" s="822">
        <v>4</v>
      </c>
      <c r="M815" s="823">
        <f>K815*L815</f>
        <v>2.72</v>
      </c>
      <c r="N815" s="824" t="s">
        <v>152</v>
      </c>
      <c r="O815" s="845">
        <v>0.67500000000000004</v>
      </c>
      <c r="P815" s="826">
        <v>43637</v>
      </c>
      <c r="Q815" s="826">
        <v>43648</v>
      </c>
      <c r="R815" s="823">
        <f>(K815-O815)/O815*100</f>
        <v>0.74074074074074137</v>
      </c>
      <c r="S815" s="759">
        <f>IF(INDEX(Historical!$D$7:$D$1439,MATCH(B815,Historical!$B$7:$B$1450,0))=0,"n/a",(INDEX(Historical!$C$7:$C$1439,MATCH(B815,Historical!$B$7:$B$1450,0))/INDEX(Historical!$D$7:$D$1439,MATCH(B815,Historical!$B$7:$B$1450,0))-1)*100)</f>
        <v>1.3232514177693888</v>
      </c>
      <c r="T815" s="759">
        <f>IF(INDEX(Historical!$F$7:$F$1432,MATCH(B815,Historical!$B$7:$B$1450,0))=0,"n/a",((INDEX(Historical!$C$7:$C$1439,MATCH(B815,Historical!$B$7:$B$1450,0))/INDEX(Historical!$F$7:$F$1432,MATCH(B815,Historical!$B$7:$B$1450,0)))^(1/3)-1)*100)</f>
        <v>1.5387025111419872</v>
      </c>
      <c r="U815" s="759">
        <f>IF(INDEX(Historical!$H$7:$H$1432,MATCH(B815,Historical!$B$7:$B$1450,0))=0,"n/a",((INDEX(Historical!$C$7:$C$1439,MATCH(B815,Historical!$B$7:$B$1450,0))/INDEX(Historical!$H$7:$H$1432,MATCH(B815,Historical!$B$7:$B$1450,0)))^(1/5)-1)*100)</f>
        <v>1.4815494151902975</v>
      </c>
      <c r="V815" s="759">
        <f>IF(INDEX(Historical!$O$7:$O$1432,MATCH(B815,Historical!$B$7:$B$1450,0))=0,"n/a",((INDEX(Historical!$C$7:$C$1439,MATCH(B815,Historical!$B$7:$B$1450,0))/INDEX(Historical!$O$7:$O$1432,MATCH(B815,Historical!$B$7:$B$1450,0)))^(1/10)-1)*100)</f>
        <v>1.3659030225634305</v>
      </c>
      <c r="W815" s="827">
        <f>IF(OR(U815&lt;=0,U815="n/a",V815&lt;=0,V815="n/a"),"n/a",U815/V815)</f>
        <v>1.084666620335776</v>
      </c>
      <c r="X815" s="828">
        <f>IF(OR(AJ815&lt;=0,AJ815="n/a",U815&lt;=0,U815="n/a"),"n/a",U815/AJ815)</f>
        <v>0.13228119778484798</v>
      </c>
      <c r="Y815" s="839"/>
      <c r="Z815" s="820">
        <f>IF(OR(AC815&lt;0.01,AC815="n/a"),"n/a",M815/AC815*100)</f>
        <v>198.54014598540147</v>
      </c>
      <c r="AA815" s="830">
        <f>IF(OR(AC815&lt;0.01,AC815="n/a"),"n/a",I815/AC815)</f>
        <v>67.270072992700719</v>
      </c>
      <c r="AB815" s="822">
        <v>12</v>
      </c>
      <c r="AC815" s="831">
        <v>1.37</v>
      </c>
      <c r="AD815" s="831" t="s">
        <v>137</v>
      </c>
      <c r="AE815" s="831">
        <v>16.25</v>
      </c>
      <c r="AF815" s="831">
        <v>6.59</v>
      </c>
      <c r="AG815" s="831">
        <v>12</v>
      </c>
      <c r="AH815" s="831">
        <v>-47.3</v>
      </c>
      <c r="AI815" s="831" t="s">
        <v>137</v>
      </c>
      <c r="AJ815" s="831">
        <v>11.200000000000001</v>
      </c>
      <c r="AK815" s="831" t="s">
        <v>137</v>
      </c>
      <c r="AL815" s="832">
        <v>1250</v>
      </c>
      <c r="AM815" s="833">
        <v>1.6</v>
      </c>
      <c r="AN815" s="831">
        <v>1.37</v>
      </c>
      <c r="AO815" s="834">
        <f>IF(U815="n/a","n/a",IF(AA815&lt;0,"n/a",IF(AA815="n/a","n/a",J815+U815-AA815)))</f>
        <v>-62.837134688621532</v>
      </c>
      <c r="AP815" s="835">
        <f>IF(U815="n/a","n/a",J815+U815)</f>
        <v>4.4329383040791868</v>
      </c>
      <c r="AQ815" s="836">
        <f>IF(OR(AC815&lt;0.01,AF815="n/a"),"n/a",(I815/SQRT(22.5*AC815*(I815/AF815))-1)*100)</f>
        <v>343.87675017178543</v>
      </c>
      <c r="AR815" s="703">
        <f>INDEX(Historical!$C$7:$C$1439,MATCH(B815,Historical!$B$7:$B$1450,0))*IF(AH815="n/a",1.03,IF(AH815&lt;0,1.01,IF(AH815&gt;10,1.1,(1+AH815/100))))</f>
        <v>2.7068000000000003</v>
      </c>
      <c r="AS815" s="830">
        <f>IF($AI815="n/a",1.03*AR815,IF($AI815&lt;0,1.01*AR815,IF($AI815&gt;10,1.1*AR815,(1+$AI815/100)*AR815)))</f>
        <v>2.7880040000000004</v>
      </c>
      <c r="AT815" s="830">
        <f>IF($AK815="n/a",1.03*AS815,IF($AK815&lt;0,1.01*AS815,IF($AK815&gt;10,1.1*AS815,(1+$AK815/100)*AS815)))</f>
        <v>2.8716441200000005</v>
      </c>
      <c r="AU815" s="830">
        <f>IF($AK815="n/a",1.03*AT815,IF($AK815&lt;0,1.01*AT815,IF($AK815&gt;10,1.1*AT815,(1+$AK815/100)*AT815)))</f>
        <v>2.9577934436000004</v>
      </c>
      <c r="AV815" s="830">
        <f>IF($AK815="n/a",1.03*AU815,IF($AK815&lt;0,1.01*AU815,IF($AK815&gt;10,1.1*AU815,(1+$AK815/100)*AU815)))</f>
        <v>3.0465272469080005</v>
      </c>
      <c r="AW815" s="820">
        <f>SUM(AR815:AV815)</f>
        <v>14.370768810508002</v>
      </c>
      <c r="AX815" s="837">
        <f>AW815/I815*100</f>
        <v>15.593282129457467</v>
      </c>
      <c r="AY815" s="1018">
        <v>0.81</v>
      </c>
      <c r="AZ815" s="833">
        <v>56.999999999999993</v>
      </c>
      <c r="BA815" s="833">
        <v>-1.1900000000000002</v>
      </c>
      <c r="BB815" s="833">
        <v>6.64</v>
      </c>
      <c r="BC815" s="833">
        <v>22.15</v>
      </c>
      <c r="BD815" s="985"/>
      <c r="BE815" s="666">
        <v>1986</v>
      </c>
      <c r="BF815" s="971">
        <f>IF(BE815&gt;2008,0,IF(BE815&gt;2001,1,IF(BE815&gt;1990,2,IF(BE815&gt;1980,3,IF(BE815&gt;1973,4,IF(BE815&gt;1970,5,IF(BE815&gt;1960,6,IF(BE815&gt;1958,7,IF(BE815&gt;1953,8,9)))))))))</f>
        <v>3</v>
      </c>
      <c r="BG815" s="892">
        <v>5</v>
      </c>
    </row>
    <row r="816" spans="1:60" x14ac:dyDescent="0.2">
      <c r="A816" s="944" t="s">
        <v>367</v>
      </c>
      <c r="B816" s="948" t="s">
        <v>368</v>
      </c>
      <c r="C816" s="1013" t="s">
        <v>108</v>
      </c>
      <c r="D816" s="1013" t="s">
        <v>4365</v>
      </c>
      <c r="E816" s="792">
        <v>27</v>
      </c>
      <c r="F816" s="1227">
        <v>102</v>
      </c>
      <c r="G816" s="1160" t="s">
        <v>37</v>
      </c>
      <c r="H816" s="1160" t="s">
        <v>37</v>
      </c>
      <c r="I816" s="938">
        <v>68.260000000000005</v>
      </c>
      <c r="J816" s="703">
        <f>(M816/I816)*100</f>
        <v>1.7579841781423966</v>
      </c>
      <c r="K816" s="957">
        <v>0.3</v>
      </c>
      <c r="L816" s="960">
        <v>4</v>
      </c>
      <c r="M816" s="694">
        <f>K816*L816</f>
        <v>1.2</v>
      </c>
      <c r="N816" s="943" t="s">
        <v>164</v>
      </c>
      <c r="O816" s="796">
        <v>0.28999999999999998</v>
      </c>
      <c r="P816" s="934">
        <v>43441</v>
      </c>
      <c r="Q816" s="934">
        <v>43467</v>
      </c>
      <c r="R816" s="694">
        <f>(K816-O816)/O816*100</f>
        <v>3.4482758620689689</v>
      </c>
      <c r="S816" s="759">
        <f>IF(INDEX(Historical!$D$7:$D$1439,MATCH(B816,Historical!$B$7:$B$1450,0))=0,"n/a",(INDEX(Historical!$C$7:$C$1439,MATCH(B816,Historical!$B$7:$B$1450,0))/INDEX(Historical!$D$7:$D$1439,MATCH(B816,Historical!$B$7:$B$1450,0))-1)*100)</f>
        <v>12.254901960784315</v>
      </c>
      <c r="T816" s="759">
        <f>IF(INDEX(Historical!$F$7:$F$1432,MATCH(B816,Historical!$B$7:$B$1450,0))=0,"n/a",((INDEX(Historical!$C$7:$C$1439,MATCH(B816,Historical!$B$7:$B$1450,0))/INDEX(Historical!$F$7:$F$1432,MATCH(B816,Historical!$B$7:$B$1450,0)))^(1/3)-1)*100)</f>
        <v>6.7970388013787186</v>
      </c>
      <c r="U816" s="759">
        <f>IF(INDEX(Historical!$H$7:$H$1432,MATCH(B816,Historical!$B$7:$B$1450,0))=0,"n/a",((INDEX(Historical!$C$7:$C$1439,MATCH(B816,Historical!$B$7:$B$1450,0))/INDEX(Historical!$H$7:$H$1432,MATCH(B816,Historical!$B$7:$B$1450,0)))^(1/5)-1)*100)</f>
        <v>5.8915747965536225</v>
      </c>
      <c r="V816" s="759">
        <f>IF(INDEX(Historical!$O$7:$O$1432,MATCH(B816,Historical!$B$7:$B$1450,0))=0,"n/a",((INDEX(Historical!$C$7:$C$1439,MATCH(B816,Historical!$B$7:$B$1450,0))/INDEX(Historical!$O$7:$O$1432,MATCH(B816,Historical!$B$7:$B$1450,0)))^(1/10)-1)*100)</f>
        <v>6.1564761435743742</v>
      </c>
      <c r="W816" s="760">
        <f>IF(OR(U816&lt;=0,U816="n/a",V816&lt;=0,V816="n/a"),"n/a",U816/V816)</f>
        <v>0.95697192016292731</v>
      </c>
      <c r="X816" s="761">
        <f>IF(OR(AJ816&lt;=0,AJ816="n/a",U816&lt;=0,U816="n/a"),"n/a",U816/AJ816)</f>
        <v>1.7328161166334182</v>
      </c>
      <c r="Y816" s="949"/>
      <c r="Z816" s="703">
        <f>IF(OR(AC816&lt;0.01,AC816="n/a"),"n/a",M816/AC816*100)</f>
        <v>31.088082901554404</v>
      </c>
      <c r="AA816" s="959">
        <f>IF(OR(AC816&lt;0.01,AC816="n/a"),"n/a",I816/AC816)</f>
        <v>17.683937823834199</v>
      </c>
      <c r="AB816" s="960">
        <v>12</v>
      </c>
      <c r="AC816" s="938">
        <v>3.86</v>
      </c>
      <c r="AD816" s="938">
        <v>1.71</v>
      </c>
      <c r="AE816" s="938">
        <v>4.24</v>
      </c>
      <c r="AF816" s="938">
        <v>1.41</v>
      </c>
      <c r="AG816" s="938">
        <v>8.6999999999999993</v>
      </c>
      <c r="AH816" s="938">
        <v>3</v>
      </c>
      <c r="AI816" s="938">
        <v>1.17</v>
      </c>
      <c r="AJ816" s="938">
        <v>3.4000000000000004</v>
      </c>
      <c r="AK816" s="938">
        <v>10.299999999999999</v>
      </c>
      <c r="AL816" s="951">
        <v>3280</v>
      </c>
      <c r="AM816" s="945">
        <v>0.8</v>
      </c>
      <c r="AN816" s="938">
        <v>0.03</v>
      </c>
      <c r="AO816" s="802">
        <f>IF(U816="n/a","n/a",IF(AA816&lt;0,"n/a",IF(AA816="n/a","n/a",J816+U816-AA816)))</f>
        <v>-10.03437884913818</v>
      </c>
      <c r="AP816" s="803">
        <f>IF(U816="n/a","n/a",J816+U816)</f>
        <v>7.6495589746960189</v>
      </c>
      <c r="AQ816" s="961">
        <f>IF(OR(AC816&lt;0.01,AF816="n/a"),"n/a",(I816/SQRT(22.5*AC816*(I816/AF816))-1)*100)</f>
        <v>5.2707669279689728</v>
      </c>
      <c r="AR816" s="703">
        <f>INDEX(Historical!$C$7:$C$1439,MATCH(B816,Historical!$B$7:$B$1450,0))*IF(AH816="n/a",1.03,IF(AH816&lt;0,1.01,IF(AH816&gt;10,1.1,(1+AH816/100))))</f>
        <v>1.1793500000000001</v>
      </c>
      <c r="AS816" s="959">
        <f>IF($AI816="n/a",1.03*AR816,IF($AI816&lt;0,1.01*AR816,IF($AI816&gt;10,1.1*AR816,(1+$AI816/100)*AR816)))</f>
        <v>1.1931483950000001</v>
      </c>
      <c r="AT816" s="959">
        <f>IF($AK816="n/a",1.03*AS816,IF($AK816&lt;0,1.01*AS816,IF($AK816&gt;10,1.1*AS816,(1+$AK816/100)*AS816)))</f>
        <v>1.3124632345000002</v>
      </c>
      <c r="AU816" s="959">
        <f>IF($AK816="n/a",1.03*AT816,IF($AK816&lt;0,1.01*AT816,IF($AK816&gt;10,1.1*AT816,(1+$AK816/100)*AT816)))</f>
        <v>1.4437095579500003</v>
      </c>
      <c r="AV816" s="959">
        <f>IF($AK816="n/a",1.03*AU816,IF($AK816&lt;0,1.01*AU816,IF($AK816&gt;10,1.1*AU816,(1+$AK816/100)*AU816)))</f>
        <v>1.5880805137450005</v>
      </c>
      <c r="AW816" s="703">
        <f>SUM(AR816:AV816)</f>
        <v>6.7167517011950011</v>
      </c>
      <c r="AX816" s="810">
        <f>AW816/I816*100</f>
        <v>9.8399526826765324</v>
      </c>
      <c r="AY816" s="1017">
        <v>0.91</v>
      </c>
      <c r="AZ816" s="945">
        <v>19.75</v>
      </c>
      <c r="BA816" s="945">
        <v>-11.84</v>
      </c>
      <c r="BB816" s="945">
        <v>5.83</v>
      </c>
      <c r="BC816" s="945">
        <v>4.43</v>
      </c>
      <c r="BE816" s="666">
        <v>1993</v>
      </c>
      <c r="BF816" s="971">
        <f>IF(BE816&gt;2008,0,IF(BE816&gt;2001,1,IF(BE816&gt;1990,2,IF(BE816&gt;1980,3,IF(BE816&gt;1973,4,IF(BE816&gt;1970,5,IF(BE816&gt;1960,6,IF(BE816&gt;1958,7,IF(BE816&gt;1953,8,9)))))))))</f>
        <v>2</v>
      </c>
      <c r="BG816" s="955">
        <v>0.89999999999999991</v>
      </c>
      <c r="BH816" s="937"/>
    </row>
    <row r="817" spans="1:60" x14ac:dyDescent="0.2">
      <c r="A817" s="936" t="s">
        <v>1752</v>
      </c>
      <c r="B817" s="948" t="s">
        <v>1753</v>
      </c>
      <c r="C817" s="1013" t="s">
        <v>108</v>
      </c>
      <c r="D817" s="1013" t="s">
        <v>4365</v>
      </c>
      <c r="E817" s="792">
        <v>8</v>
      </c>
      <c r="F817" s="1227">
        <v>535</v>
      </c>
      <c r="G817" s="1160" t="s">
        <v>37</v>
      </c>
      <c r="H817" s="1160" t="s">
        <v>37</v>
      </c>
      <c r="I817" s="947">
        <v>17.46</v>
      </c>
      <c r="J817" s="703">
        <f>(M817/I817)*100</f>
        <v>4.8109965635738829</v>
      </c>
      <c r="K817" s="950">
        <v>0.21</v>
      </c>
      <c r="L817" s="960">
        <v>4</v>
      </c>
      <c r="M817" s="694">
        <f>K817*L817</f>
        <v>0.84</v>
      </c>
      <c r="N817" s="943" t="s">
        <v>241</v>
      </c>
      <c r="O817" s="795">
        <v>0.2</v>
      </c>
      <c r="P817" s="660">
        <v>43370</v>
      </c>
      <c r="Q817" s="660">
        <v>43388</v>
      </c>
      <c r="R817" s="694">
        <f>(K817-O817)/O817*100</f>
        <v>4.9999999999999902</v>
      </c>
      <c r="S817" s="759">
        <f>IF(INDEX(Historical!$D$7:$D$1439,MATCH(B817,Historical!$B$7:$B$1450,0))=0,"n/a",(INDEX(Historical!$C$7:$C$1439,MATCH(B817,Historical!$B$7:$B$1450,0))/INDEX(Historical!$D$7:$D$1439,MATCH(B817,Historical!$B$7:$B$1450,0))-1)*100)</f>
        <v>19.696969696969724</v>
      </c>
      <c r="T817" s="759">
        <f>IF(INDEX(Historical!$F$7:$F$1432,MATCH(B817,Historical!$B$7:$B$1450,0))=0,"n/a",((INDEX(Historical!$C$7:$C$1439,MATCH(B817,Historical!$B$7:$B$1450,0))/INDEX(Historical!$F$7:$F$1432,MATCH(B817,Historical!$B$7:$B$1450,0)))^(1/3)-1)*100)</f>
        <v>9.0014860278597286</v>
      </c>
      <c r="U817" s="759">
        <f>IF(INDEX(Historical!$H$7:$H$1432,MATCH(B817,Historical!$B$7:$B$1450,0))=0,"n/a",((INDEX(Historical!$C$7:$C$1439,MATCH(B817,Historical!$B$7:$B$1450,0))/INDEX(Historical!$H$7:$H$1432,MATCH(B817,Historical!$B$7:$B$1450,0)))^(1/5)-1)*100)</f>
        <v>7.9062664641615266</v>
      </c>
      <c r="V817" s="759">
        <f>IF(INDEX(Historical!$O$7:$O$1432,MATCH(B817,Historical!$B$7:$B$1450,0))=0,"n/a",((INDEX(Historical!$C$7:$C$1439,MATCH(B817,Historical!$B$7:$B$1450,0))/INDEX(Historical!$O$7:$O$1432,MATCH(B817,Historical!$B$7:$B$1450,0)))^(1/10)-1)*100)</f>
        <v>0.3878954965675252</v>
      </c>
      <c r="W817" s="760">
        <f>IF(OR(U817&lt;=0,U817="n/a",V817&lt;=0,V817="n/a"),"n/a",U817/V817)</f>
        <v>20.382465210665824</v>
      </c>
      <c r="X817" s="761">
        <f>IF(OR(AJ817&lt;=0,AJ817="n/a",U817&lt;=0,U817="n/a"),"n/a",U817/AJ817)</f>
        <v>0.752977758491574</v>
      </c>
      <c r="Y817" s="717"/>
      <c r="Z817" s="703">
        <f>IF(OR(AC817&lt;0.01,AC817="n/a"),"n/a",M817/AC817*100)</f>
        <v>58.74125874125874</v>
      </c>
      <c r="AA817" s="959">
        <f>IF(OR(AC817&lt;0.01,AC817="n/a"),"n/a",I817/AC817)</f>
        <v>12.209790209790212</v>
      </c>
      <c r="AB817" s="960">
        <v>12</v>
      </c>
      <c r="AC817" s="938">
        <v>1.43</v>
      </c>
      <c r="AD817" s="938">
        <v>1.22</v>
      </c>
      <c r="AE817" s="938">
        <v>3.62</v>
      </c>
      <c r="AF817" s="938">
        <v>0.94</v>
      </c>
      <c r="AG817" s="938">
        <v>7.8</v>
      </c>
      <c r="AH817" s="938">
        <v>42.4</v>
      </c>
      <c r="AI817" s="938">
        <v>-1.8599999999999999</v>
      </c>
      <c r="AJ817" s="938">
        <v>10.5</v>
      </c>
      <c r="AK817" s="938">
        <v>10</v>
      </c>
      <c r="AL817" s="951">
        <v>3870</v>
      </c>
      <c r="AM817" s="945">
        <v>0.70000000000000007</v>
      </c>
      <c r="AN817" s="938">
        <v>0.32</v>
      </c>
      <c r="AO817" s="802">
        <f>IF(U817="n/a","n/a",IF(AA817&lt;0,"n/a",IF(AA817="n/a","n/a",J817+U817-AA817)))</f>
        <v>0.50747281794519772</v>
      </c>
      <c r="AP817" s="803">
        <f>IF(U817="n/a","n/a",J817+U817)</f>
        <v>12.71726302773541</v>
      </c>
      <c r="AQ817" s="961">
        <f>IF(OR(AC817&lt;0.01,AF817="n/a"),"n/a",(I817/SQRT(22.5*AC817*(I817/AF817))-1)*100)</f>
        <v>-28.578861525602793</v>
      </c>
      <c r="AR817" s="703">
        <f>INDEX(Historical!$C$7:$C$1439,MATCH(B817,Historical!$B$7:$B$1450,0))*IF(AH817="n/a",1.03,IF(AH817&lt;0,1.01,IF(AH817&gt;10,1.1,(1+AH817/100))))</f>
        <v>0.86900000000000011</v>
      </c>
      <c r="AS817" s="959">
        <f>IF($AI817="n/a",1.03*AR817,IF($AI817&lt;0,1.01*AR817,IF($AI817&gt;10,1.1*AR817,(1+$AI817/100)*AR817)))</f>
        <v>0.87769000000000008</v>
      </c>
      <c r="AT817" s="959">
        <f>IF($AK817="n/a",1.03*AS817,IF($AK817&lt;0,1.01*AS817,IF($AK817&gt;10,1.1*AS817,(1+$AK817/100)*AS817)))</f>
        <v>0.96545900000000018</v>
      </c>
      <c r="AU817" s="959">
        <f>IF($AK817="n/a",1.03*AT817,IF($AK817&lt;0,1.01*AT817,IF($AK817&gt;10,1.1*AT817,(1+$AK817/100)*AT817)))</f>
        <v>1.0620049000000003</v>
      </c>
      <c r="AV817" s="959">
        <f>IF($AK817="n/a",1.03*AU817,IF($AK817&lt;0,1.01*AU817,IF($AK817&gt;10,1.1*AU817,(1+$AK817/100)*AU817)))</f>
        <v>1.1682053900000005</v>
      </c>
      <c r="AW817" s="703">
        <f>SUM(AR817:AV817)</f>
        <v>4.9423592900000006</v>
      </c>
      <c r="AX817" s="810">
        <f>AW817/I817*100</f>
        <v>28.306754238258879</v>
      </c>
      <c r="AY817" s="1017">
        <v>1.07</v>
      </c>
      <c r="AZ817" s="945">
        <v>15.740000000000002</v>
      </c>
      <c r="BA817" s="945">
        <v>-21.560000000000002</v>
      </c>
      <c r="BB817" s="945">
        <v>4.74</v>
      </c>
      <c r="BC817" s="945">
        <v>-0.57999999999999996</v>
      </c>
      <c r="BE817" s="666">
        <v>2011</v>
      </c>
      <c r="BF817" s="971">
        <f>IF(BE817&gt;2008,0,IF(BE817&gt;2001,1,IF(BE817&gt;1990,2,IF(BE817&gt;1980,3,IF(BE817&gt;1973,4,IF(BE817&gt;1970,5,IF(BE817&gt;1960,6,IF(BE817&gt;1958,7,IF(BE817&gt;1953,8,9)))))))))</f>
        <v>0</v>
      </c>
      <c r="BG817" s="955">
        <v>1.2</v>
      </c>
      <c r="BH817" s="937"/>
    </row>
    <row r="818" spans="1:60" x14ac:dyDescent="0.2">
      <c r="A818" s="953" t="s">
        <v>1754</v>
      </c>
      <c r="B818" s="948" t="s">
        <v>1755</v>
      </c>
      <c r="C818" s="1013" t="s">
        <v>108</v>
      </c>
      <c r="D818" s="1013" t="s">
        <v>4365</v>
      </c>
      <c r="E818" s="792">
        <v>7</v>
      </c>
      <c r="F818" s="1227">
        <v>645</v>
      </c>
      <c r="G818" s="1227" t="s">
        <v>106</v>
      </c>
      <c r="H818" s="1227" t="s">
        <v>106</v>
      </c>
      <c r="I818" s="947">
        <v>33.19</v>
      </c>
      <c r="J818" s="703">
        <f>(M818/I818)*100</f>
        <v>3.7360650798433266</v>
      </c>
      <c r="K818" s="950">
        <v>0.31</v>
      </c>
      <c r="L818" s="960">
        <v>4</v>
      </c>
      <c r="M818" s="694">
        <f>K818*L818</f>
        <v>1.24</v>
      </c>
      <c r="N818" s="943" t="s">
        <v>122</v>
      </c>
      <c r="O818" s="795">
        <v>0.3</v>
      </c>
      <c r="P818" s="934">
        <v>43490</v>
      </c>
      <c r="Q818" s="934">
        <v>43503</v>
      </c>
      <c r="R818" s="694">
        <f>(K818-O818)/O818*100</f>
        <v>3.3333333333333366</v>
      </c>
      <c r="S818" s="759">
        <f>IF(INDEX(Historical!$D$7:$D$1439,MATCH(B818,Historical!$B$7:$B$1450,0))=0,"n/a",(INDEX(Historical!$C$7:$C$1439,MATCH(B818,Historical!$B$7:$B$1450,0))/INDEX(Historical!$D$7:$D$1439,MATCH(B818,Historical!$B$7:$B$1450,0))-1)*100)</f>
        <v>3.4482758620689724</v>
      </c>
      <c r="T818" s="759">
        <f>IF(INDEX(Historical!$F$7:$F$1432,MATCH(B818,Historical!$B$7:$B$1450,0))=0,"n/a",((INDEX(Historical!$C$7:$C$1439,MATCH(B818,Historical!$B$7:$B$1450,0))/INDEX(Historical!$F$7:$F$1432,MATCH(B818,Historical!$B$7:$B$1450,0)))^(1/3)-1)*100)</f>
        <v>3.5744168651286268</v>
      </c>
      <c r="U818" s="759">
        <f>IF(INDEX(Historical!$H$7:$H$1432,MATCH(B818,Historical!$B$7:$B$1450,0))=0,"n/a",((INDEX(Historical!$C$7:$C$1439,MATCH(B818,Historical!$B$7:$B$1450,0))/INDEX(Historical!$H$7:$H$1432,MATCH(B818,Historical!$B$7:$B$1450,0)))^(1/5)-1)*100)</f>
        <v>3.5075369861429451</v>
      </c>
      <c r="V818" s="759">
        <f>IF(INDEX(Historical!$O$7:$O$1432,MATCH(B818,Historical!$B$7:$B$1450,0))=0,"n/a",((INDEX(Historical!$C$7:$C$1439,MATCH(B818,Historical!$B$7:$B$1450,0))/INDEX(Historical!$O$7:$O$1432,MATCH(B818,Historical!$B$7:$B$1450,0)))^(1/10)-1)*100)</f>
        <v>0.69231420593451887</v>
      </c>
      <c r="W818" s="760">
        <f>IF(OR(U818&lt;=0,U818="n/a",V818&lt;=0,V818="n/a"),"n/a",U818/V818)</f>
        <v>5.0663946457783622</v>
      </c>
      <c r="X818" s="761" t="str">
        <f>IF(OR(AJ818&lt;=0,AJ818="n/a",U818&lt;=0,U818="n/a"),"n/a",U818/AJ818)</f>
        <v>n/a</v>
      </c>
      <c r="Y818" s="717"/>
      <c r="Z818" s="703">
        <f>IF(OR(AC818&lt;0.01,AC818="n/a"),"n/a",M818/AC818*100)</f>
        <v>79.487179487179489</v>
      </c>
      <c r="AA818" s="959">
        <f>IF(OR(AC818&lt;0.01,AC818="n/a"),"n/a",I818/AC818)</f>
        <v>21.275641025641022</v>
      </c>
      <c r="AB818" s="960">
        <v>12</v>
      </c>
      <c r="AC818" s="938">
        <v>1.56</v>
      </c>
      <c r="AD818" s="938" t="s">
        <v>137</v>
      </c>
      <c r="AE818" s="938">
        <v>4.45</v>
      </c>
      <c r="AF818" s="938">
        <v>2.2200000000000002</v>
      </c>
      <c r="AG818" s="938">
        <v>11</v>
      </c>
      <c r="AH818" s="938">
        <v>-20.200000000000003</v>
      </c>
      <c r="AI818" s="938" t="s">
        <v>137</v>
      </c>
      <c r="AJ818" s="938">
        <v>-0.1</v>
      </c>
      <c r="AK818" s="938" t="s">
        <v>137</v>
      </c>
      <c r="AL818" s="951">
        <v>148.16</v>
      </c>
      <c r="AM818" s="945">
        <v>0.6</v>
      </c>
      <c r="AN818" s="938">
        <v>0.56999999999999995</v>
      </c>
      <c r="AO818" s="802">
        <f>IF(U818="n/a","n/a",IF(AA818&lt;0,"n/a",IF(AA818="n/a","n/a",J818+U818-AA818)))</f>
        <v>-14.03203895965475</v>
      </c>
      <c r="AP818" s="803">
        <f>IF(U818="n/a","n/a",J818+U818)</f>
        <v>7.2436020659862717</v>
      </c>
      <c r="AQ818" s="961">
        <f>IF(OR(AC818&lt;0.01,AF818="n/a"),"n/a",(I818/SQRT(22.5*AC818*(I818/AF818))-1)*100)</f>
        <v>44.886044227750979</v>
      </c>
      <c r="AR818" s="703">
        <f>INDEX(Historical!$C$7:$C$1439,MATCH(B818,Historical!$B$7:$B$1450,0))*IF(AH818="n/a",1.03,IF(AH818&lt;0,1.01,IF(AH818&gt;10,1.1,(1+AH818/100))))</f>
        <v>1.212</v>
      </c>
      <c r="AS818" s="959">
        <f>IF($AI818="n/a",1.03*AR818,IF($AI818&lt;0,1.01*AR818,IF($AI818&gt;10,1.1*AR818,(1+$AI818/100)*AR818)))</f>
        <v>1.2483599999999999</v>
      </c>
      <c r="AT818" s="959">
        <f>IF($AK818="n/a",1.03*AS818,IF($AK818&lt;0,1.01*AS818,IF($AK818&gt;10,1.1*AS818,(1+$AK818/100)*AS818)))</f>
        <v>1.2858107999999999</v>
      </c>
      <c r="AU818" s="959">
        <f>IF($AK818="n/a",1.03*AT818,IF($AK818&lt;0,1.01*AT818,IF($AK818&gt;10,1.1*AT818,(1+$AK818/100)*AT818)))</f>
        <v>1.324385124</v>
      </c>
      <c r="AV818" s="959">
        <f>IF($AK818="n/a",1.03*AU818,IF($AK818&lt;0,1.01*AU818,IF($AK818&gt;10,1.1*AU818,(1+$AK818/100)*AU818)))</f>
        <v>1.36411667772</v>
      </c>
      <c r="AW818" s="703">
        <f>SUM(AR818:AV818)</f>
        <v>6.43467260172</v>
      </c>
      <c r="AX818" s="810">
        <f>AW818/I818*100</f>
        <v>19.38738355444411</v>
      </c>
      <c r="AY818" s="1017">
        <v>0.41</v>
      </c>
      <c r="AZ818" s="945">
        <v>12.43</v>
      </c>
      <c r="BA818" s="945">
        <v>-38.54</v>
      </c>
      <c r="BB818" s="945">
        <v>-4.8</v>
      </c>
      <c r="BC818" s="945">
        <v>-21.97</v>
      </c>
      <c r="BE818" s="666">
        <v>2013</v>
      </c>
      <c r="BF818" s="971">
        <f>IF(BE818&gt;2008,0,IF(BE818&gt;2001,1,IF(BE818&gt;1990,2,IF(BE818&gt;1980,3,IF(BE818&gt;1973,4,IF(BE818&gt;1970,5,IF(BE818&gt;1960,6,IF(BE818&gt;1958,7,IF(BE818&gt;1953,8,9)))))))))</f>
        <v>0</v>
      </c>
      <c r="BG818" s="955">
        <v>0.89999999999999991</v>
      </c>
      <c r="BH818" s="937"/>
    </row>
    <row r="819" spans="1:60" x14ac:dyDescent="0.2">
      <c r="A819" s="936" t="s">
        <v>1762</v>
      </c>
      <c r="B819" s="948" t="s">
        <v>1763</v>
      </c>
      <c r="C819" s="1013" t="s">
        <v>154</v>
      </c>
      <c r="D819" s="1013" t="s">
        <v>4347</v>
      </c>
      <c r="E819" s="792">
        <v>10</v>
      </c>
      <c r="F819" s="1227">
        <v>361</v>
      </c>
      <c r="G819" s="1227" t="s">
        <v>106</v>
      </c>
      <c r="H819" s="1227" t="s">
        <v>106</v>
      </c>
      <c r="I819" s="947">
        <v>249.01</v>
      </c>
      <c r="J819" s="703">
        <f>(M819/I819)*100</f>
        <v>1.7348700855387336</v>
      </c>
      <c r="K819" s="950">
        <v>1.08</v>
      </c>
      <c r="L819" s="960">
        <v>4</v>
      </c>
      <c r="M819" s="694">
        <f>K819*L819</f>
        <v>4.32</v>
      </c>
      <c r="N819" s="943" t="s">
        <v>196</v>
      </c>
      <c r="O819" s="795">
        <v>0.9</v>
      </c>
      <c r="P819" s="934">
        <v>43630</v>
      </c>
      <c r="Q819" s="934">
        <v>43641</v>
      </c>
      <c r="R819" s="694">
        <f>(K819-O819)/O819*100</f>
        <v>20.000000000000004</v>
      </c>
      <c r="S819" s="759">
        <f>IF(INDEX(Historical!$D$7:$D$1439,MATCH(B819,Historical!$B$7:$B$1450,0))=0,"n/a",(INDEX(Historical!$C$7:$C$1439,MATCH(B819,Historical!$B$7:$B$1450,0))/INDEX(Historical!$D$7:$D$1439,MATCH(B819,Historical!$B$7:$B$1450,0))-1)*100)</f>
        <v>19.999999999999996</v>
      </c>
      <c r="T819" s="759">
        <f>IF(INDEX(Historical!$F$7:$F$1432,MATCH(B819,Historical!$B$7:$B$1450,0))=0,"n/a",((INDEX(Historical!$C$7:$C$1439,MATCH(B819,Historical!$B$7:$B$1450,0))/INDEX(Historical!$F$7:$F$1432,MATCH(B819,Historical!$B$7:$B$1450,0)))^(1/3)-1)*100)</f>
        <v>22.538513504568325</v>
      </c>
      <c r="U819" s="759">
        <f>IF(INDEX(Historical!$H$7:$H$1432,MATCH(B819,Historical!$B$7:$B$1450,0))=0,"n/a",((INDEX(Historical!$C$7:$C$1439,MATCH(B819,Historical!$B$7:$B$1450,0))/INDEX(Historical!$H$7:$H$1432,MATCH(B819,Historical!$B$7:$B$1450,0)))^(1/5)-1)*100)</f>
        <v>26.800042209031204</v>
      </c>
      <c r="V819" s="759">
        <f>IF(INDEX(Historical!$O$7:$O$1432,MATCH(B819,Historical!$B$7:$B$1450,0))=0,"n/a",((INDEX(Historical!$C$7:$C$1439,MATCH(B819,Historical!$B$7:$B$1450,0))/INDEX(Historical!$O$7:$O$1432,MATCH(B819,Historical!$B$7:$B$1450,0)))^(1/10)-1)*100)</f>
        <v>60.719948299235085</v>
      </c>
      <c r="W819" s="760">
        <f>IF(OR(U819&lt;=0,U819="n/a",V819&lt;=0,V819="n/a"),"n/a",U819/V819)</f>
        <v>0.44137129493189664</v>
      </c>
      <c r="X819" s="761">
        <f>IF(OR(AJ819&lt;=0,AJ819="n/a",U819&lt;=0,U819="n/a"),"n/a",U819/AJ819)</f>
        <v>1.5491353878052723</v>
      </c>
      <c r="Y819" s="948"/>
      <c r="Z819" s="703">
        <f>IF(OR(AC819&lt;0.01,AC819="n/a"),"n/a",M819/AC819*100)</f>
        <v>32.432432432432435</v>
      </c>
      <c r="AA819" s="959">
        <f>IF(OR(AC819&lt;0.01,AC819="n/a"),"n/a",I819/AC819)</f>
        <v>18.694444444444443</v>
      </c>
      <c r="AB819" s="960">
        <v>12</v>
      </c>
      <c r="AC819" s="938">
        <v>13.32</v>
      </c>
      <c r="AD819" s="938">
        <v>1.41</v>
      </c>
      <c r="AE819" s="938">
        <v>1.04</v>
      </c>
      <c r="AF819" s="938">
        <v>4.72</v>
      </c>
      <c r="AG819" s="938">
        <v>23.799999999999997</v>
      </c>
      <c r="AH819" s="938">
        <v>28.299999999999997</v>
      </c>
      <c r="AI819" s="938">
        <v>12.370000000000001</v>
      </c>
      <c r="AJ819" s="938">
        <v>17.299999999999997</v>
      </c>
      <c r="AK819" s="938">
        <v>13.59</v>
      </c>
      <c r="AL819" s="951">
        <v>244220</v>
      </c>
      <c r="AM819" s="945">
        <v>0.4</v>
      </c>
      <c r="AN819" s="938">
        <v>0.74</v>
      </c>
      <c r="AO819" s="802">
        <f>IF(U819="n/a","n/a",IF(AA819&lt;0,"n/a",IF(AA819="n/a","n/a",J819+U819-AA819)))</f>
        <v>9.8404678501254956</v>
      </c>
      <c r="AP819" s="803">
        <f>IF(U819="n/a","n/a",J819+U819)</f>
        <v>28.534912294569938</v>
      </c>
      <c r="AQ819" s="961">
        <f>IF(OR(AC819&lt;0.01,AF819="n/a"),"n/a",(I819/SQRT(22.5*AC819*(I819/AF819))-1)*100)</f>
        <v>98.032295657695158</v>
      </c>
      <c r="AR819" s="703">
        <f>INDEX(Historical!$C$7:$C$1439,MATCH(B819,Historical!$B$7:$B$1450,0))*IF(AH819="n/a",1.03,IF(AH819&lt;0,1.01,IF(AH819&gt;10,1.1,(1+AH819/100))))</f>
        <v>3.7950000000000004</v>
      </c>
      <c r="AS819" s="959">
        <f>IF($AI819="n/a",1.03*AR819,IF($AI819&lt;0,1.01*AR819,IF($AI819&gt;10,1.1*AR819,(1+$AI819/100)*AR819)))</f>
        <v>4.174500000000001</v>
      </c>
      <c r="AT819" s="959">
        <f>IF($AK819="n/a",1.03*AS819,IF($AK819&lt;0,1.01*AS819,IF($AK819&gt;10,1.1*AS819,(1+$AK819/100)*AS819)))</f>
        <v>4.5919500000000015</v>
      </c>
      <c r="AU819" s="959">
        <f>IF($AK819="n/a",1.03*AT819,IF($AK819&lt;0,1.01*AT819,IF($AK819&gt;10,1.1*AT819,(1+$AK819/100)*AT819)))</f>
        <v>5.0511450000000018</v>
      </c>
      <c r="AV819" s="959">
        <f>IF($AK819="n/a",1.03*AU819,IF($AK819&lt;0,1.01*AU819,IF($AK819&gt;10,1.1*AU819,(1+$AK819/100)*AU819)))</f>
        <v>5.5562595000000021</v>
      </c>
      <c r="AW819" s="703">
        <f>SUM(AR819:AV819)</f>
        <v>23.168854500000009</v>
      </c>
      <c r="AX819" s="810">
        <f>AW819/I819*100</f>
        <v>9.3043871732058996</v>
      </c>
      <c r="AY819" s="1017">
        <v>0.61</v>
      </c>
      <c r="AZ819" s="945">
        <v>19.68</v>
      </c>
      <c r="BA819" s="945">
        <v>-13.52</v>
      </c>
      <c r="BB819" s="945">
        <v>-0.02</v>
      </c>
      <c r="BC819" s="945">
        <v>-1.4500000000000002</v>
      </c>
      <c r="BE819" s="666">
        <v>2010</v>
      </c>
      <c r="BF819" s="971">
        <f>IF(BE819&gt;2008,0,IF(BE819&gt;2001,1,IF(BE819&gt;1990,2,IF(BE819&gt;1980,3,IF(BE819&gt;1973,4,IF(BE819&gt;1970,5,IF(BE819&gt;1960,6,IF(BE819&gt;1958,7,IF(BE819&gt;1953,8,9)))))))))</f>
        <v>0</v>
      </c>
      <c r="BG819" s="955">
        <v>7.7</v>
      </c>
      <c r="BH819" s="937"/>
    </row>
    <row r="820" spans="1:60" x14ac:dyDescent="0.2">
      <c r="A820" s="936" t="s">
        <v>1766</v>
      </c>
      <c r="B820" s="948" t="s">
        <v>1767</v>
      </c>
      <c r="C820" s="1013" t="s">
        <v>108</v>
      </c>
      <c r="D820" s="1013" t="s">
        <v>118</v>
      </c>
      <c r="E820" s="792">
        <v>11</v>
      </c>
      <c r="F820" s="1227">
        <v>316</v>
      </c>
      <c r="G820" s="1237" t="s">
        <v>115</v>
      </c>
      <c r="H820" s="1237" t="s">
        <v>115</v>
      </c>
      <c r="I820" s="947">
        <v>31.95</v>
      </c>
      <c r="J820" s="703">
        <f>(M820/I820)*100</f>
        <v>3.568075117370892</v>
      </c>
      <c r="K820" s="950">
        <v>0.28499999999999998</v>
      </c>
      <c r="L820" s="960">
        <v>4</v>
      </c>
      <c r="M820" s="694">
        <f>K820*L820</f>
        <v>1.1399999999999999</v>
      </c>
      <c r="N820" s="943" t="s">
        <v>238</v>
      </c>
      <c r="O820" s="795">
        <v>0.26</v>
      </c>
      <c r="P820" s="934">
        <v>43672</v>
      </c>
      <c r="Q820" s="934">
        <v>43693</v>
      </c>
      <c r="R820" s="694">
        <f>(K820-O820)/O820*100</f>
        <v>9.6153846153846025</v>
      </c>
      <c r="S820" s="759">
        <f>IF(INDEX(Historical!$D$7:$D$1439,MATCH(B820,Historical!$B$7:$B$1450,0))=0,"n/a",(INDEX(Historical!$C$7:$C$1439,MATCH(B820,Historical!$B$7:$B$1450,0))/INDEX(Historical!$D$7:$D$1439,MATCH(B820,Historical!$B$7:$B$1450,0))-1)*100)</f>
        <v>13.953488372093004</v>
      </c>
      <c r="T820" s="759">
        <f>IF(INDEX(Historical!$F$7:$F$1432,MATCH(B820,Historical!$B$7:$B$1450,0))=0,"n/a",((INDEX(Historical!$C$7:$C$1439,MATCH(B820,Historical!$B$7:$B$1450,0))/INDEX(Historical!$F$7:$F$1432,MATCH(B820,Historical!$B$7:$B$1450,0)))^(1/3)-1)*100)</f>
        <v>11.868894208139679</v>
      </c>
      <c r="U820" s="759">
        <f>IF(INDEX(Historical!$H$7:$H$1432,MATCH(B820,Historical!$B$7:$B$1450,0))=0,"n/a",((INDEX(Historical!$C$7:$C$1439,MATCH(B820,Historical!$B$7:$B$1450,0))/INDEX(Historical!$H$7:$H$1432,MATCH(B820,Historical!$B$7:$B$1450,0)))^(1/5)-1)*100)</f>
        <v>12.246466207113937</v>
      </c>
      <c r="V820" s="759">
        <f>IF(INDEX(Historical!$O$7:$O$1432,MATCH(B820,Historical!$B$7:$B$1450,0))=0,"n/a",((INDEX(Historical!$C$7:$C$1439,MATCH(B820,Historical!$B$7:$B$1450,0))/INDEX(Historical!$O$7:$O$1432,MATCH(B820,Historical!$B$7:$B$1450,0)))^(1/10)-1)*100)</f>
        <v>12.566841929221884</v>
      </c>
      <c r="W820" s="760">
        <f>IF(OR(U820&lt;=0,U820="n/a",V820&lt;=0,V820="n/a"),"n/a",U820/V820)</f>
        <v>0.97450626625906922</v>
      </c>
      <c r="X820" s="761" t="str">
        <f>IF(OR(AJ820&lt;=0,AJ820="n/a",U820&lt;=0,U820="n/a"),"n/a",U820/AJ820)</f>
        <v>n/a</v>
      </c>
      <c r="Y820" s="717"/>
      <c r="Z820" s="703">
        <f>IF(OR(AC820&lt;0.01,AC820="n/a"),"n/a",M820/AC820*100)</f>
        <v>46.530612244897952</v>
      </c>
      <c r="AA820" s="959">
        <f>IF(OR(AC820&lt;0.01,AC820="n/a"),"n/a",I820/AC820)</f>
        <v>13.040816326530612</v>
      </c>
      <c r="AB820" s="960">
        <v>12</v>
      </c>
      <c r="AC820" s="938">
        <v>2.4500000000000002</v>
      </c>
      <c r="AD820" s="938">
        <v>2.2200000000000002</v>
      </c>
      <c r="AE820" s="938">
        <v>0.6</v>
      </c>
      <c r="AF820" s="938">
        <v>0.78</v>
      </c>
      <c r="AG820" s="938">
        <v>6</v>
      </c>
      <c r="AH820" s="938">
        <v>-43.8</v>
      </c>
      <c r="AI820" s="938">
        <v>6.8500000000000005</v>
      </c>
      <c r="AJ820" s="938">
        <v>-5.7</v>
      </c>
      <c r="AK820" s="938">
        <v>6.03</v>
      </c>
      <c r="AL820" s="951">
        <v>7030</v>
      </c>
      <c r="AM820" s="945">
        <v>0.6</v>
      </c>
      <c r="AN820" s="938">
        <v>0</v>
      </c>
      <c r="AO820" s="802">
        <f>IF(U820="n/a","n/a",IF(AA820&lt;0,"n/a",IF(AA820="n/a","n/a",J820+U820-AA820)))</f>
        <v>2.7737249979542167</v>
      </c>
      <c r="AP820" s="803">
        <f>IF(U820="n/a","n/a",J820+U820)</f>
        <v>15.814541324484829</v>
      </c>
      <c r="AQ820" s="961">
        <f>IF(OR(AC820&lt;0.01,AF820="n/a"),"n/a",(I820/SQRT(22.5*AC820*(I820/AF820))-1)*100)</f>
        <v>-32.762983955780633</v>
      </c>
      <c r="AR820" s="703">
        <f>INDEX(Historical!$C$7:$C$1439,MATCH(B820,Historical!$B$7:$B$1450,0))*IF(AH820="n/a",1.03,IF(AH820&lt;0,1.01,IF(AH820&gt;10,1.1,(1+AH820/100))))</f>
        <v>0.98980000000000001</v>
      </c>
      <c r="AS820" s="959">
        <f>IF($AI820="n/a",1.03*AR820,IF($AI820&lt;0,1.01*AR820,IF($AI820&gt;10,1.1*AR820,(1+$AI820/100)*AR820)))</f>
        <v>1.0576013</v>
      </c>
      <c r="AT820" s="959">
        <f>IF($AK820="n/a",1.03*AS820,IF($AK820&lt;0,1.01*AS820,IF($AK820&gt;10,1.1*AS820,(1+$AK820/100)*AS820)))</f>
        <v>1.1213746583899999</v>
      </c>
      <c r="AU820" s="959">
        <f>IF($AK820="n/a",1.03*AT820,IF($AK820&lt;0,1.01*AT820,IF($AK820&gt;10,1.1*AT820,(1+$AK820/100)*AT820)))</f>
        <v>1.188993550290917</v>
      </c>
      <c r="AV820" s="959">
        <f>IF($AK820="n/a",1.03*AU820,IF($AK820&lt;0,1.01*AU820,IF($AK820&gt;10,1.1*AU820,(1+$AK820/100)*AU820)))</f>
        <v>1.2606898613734594</v>
      </c>
      <c r="AW820" s="703">
        <f>SUM(AR820:AV820)</f>
        <v>5.6184593700543761</v>
      </c>
      <c r="AX820" s="810">
        <f>AW820/I820*100</f>
        <v>17.585162347588032</v>
      </c>
      <c r="AY820" s="1017">
        <v>1.49</v>
      </c>
      <c r="AZ820" s="945">
        <v>19.37</v>
      </c>
      <c r="BA820" s="945">
        <v>-22.6</v>
      </c>
      <c r="BB820" s="945">
        <v>-3.73</v>
      </c>
      <c r="BC820" s="945">
        <v>-7.3</v>
      </c>
      <c r="BE820" s="666">
        <v>2009</v>
      </c>
      <c r="BF820" s="971">
        <f>IF(BE820&gt;2008,0,IF(BE820&gt;2001,1,IF(BE820&gt;1990,2,IF(BE820&gt;1980,3,IF(BE820&gt;1973,4,IF(BE820&gt;1970,5,IF(BE820&gt;1960,6,IF(BE820&gt;1958,7,IF(BE820&gt;1953,8,9)))))))))</f>
        <v>0</v>
      </c>
      <c r="BG820" s="955">
        <v>0.8</v>
      </c>
      <c r="BH820" s="937"/>
    </row>
    <row r="821" spans="1:60" x14ac:dyDescent="0.2">
      <c r="A821" s="944" t="s">
        <v>835</v>
      </c>
      <c r="B821" s="948" t="s">
        <v>836</v>
      </c>
      <c r="C821" s="1013" t="s">
        <v>112</v>
      </c>
      <c r="D821" s="1013" t="s">
        <v>4383</v>
      </c>
      <c r="E821" s="792">
        <v>13</v>
      </c>
      <c r="F821" s="1227">
        <v>293</v>
      </c>
      <c r="G821" s="1227" t="s">
        <v>37</v>
      </c>
      <c r="H821" s="1227" t="s">
        <v>37</v>
      </c>
      <c r="I821" s="947">
        <v>179.95</v>
      </c>
      <c r="J821" s="703">
        <f>(M821/I821)*100</f>
        <v>2.1561544873575995</v>
      </c>
      <c r="K821" s="950">
        <v>0.97</v>
      </c>
      <c r="L821" s="960">
        <v>4</v>
      </c>
      <c r="M821" s="694">
        <f>K821*L821</f>
        <v>3.88</v>
      </c>
      <c r="N821" s="943" t="s">
        <v>320</v>
      </c>
      <c r="O821" s="795">
        <v>0.88</v>
      </c>
      <c r="P821" s="934">
        <v>43706</v>
      </c>
      <c r="Q821" s="934">
        <v>43738</v>
      </c>
      <c r="R821" s="694">
        <f>(K821-O821)/O821*100</f>
        <v>10.227272727272723</v>
      </c>
      <c r="S821" s="759">
        <f>IF(INDEX(Historical!$D$7:$D$1439,MATCH(B821,Historical!$B$7:$B$1450,0))=0,"n/a",(INDEX(Historical!$C$7:$C$1439,MATCH(B821,Historical!$B$7:$B$1450,0))/INDEX(Historical!$D$7:$D$1439,MATCH(B821,Historical!$B$7:$B$1450,0))-1)*100)</f>
        <v>23.387096774193552</v>
      </c>
      <c r="T821" s="759">
        <f>IF(INDEX(Historical!$F$7:$F$1432,MATCH(B821,Historical!$B$7:$B$1450,0))=0,"n/a",((INDEX(Historical!$C$7:$C$1439,MATCH(B821,Historical!$B$7:$B$1450,0))/INDEX(Historical!$F$7:$F$1432,MATCH(B821,Historical!$B$7:$B$1450,0)))^(1/3)-1)*100)</f>
        <v>11.626227731962246</v>
      </c>
      <c r="U821" s="759">
        <f>IF(INDEX(Historical!$H$7:$H$1432,MATCH(B821,Historical!$B$7:$B$1450,0))=0,"n/a",((INDEX(Historical!$C$7:$C$1439,MATCH(B821,Historical!$B$7:$B$1450,0))/INDEX(Historical!$H$7:$H$1432,MATCH(B821,Historical!$B$7:$B$1450,0)))^(1/5)-1)*100)</f>
        <v>15.635702258853957</v>
      </c>
      <c r="V821" s="759">
        <f>IF(INDEX(Historical!$O$7:$O$1432,MATCH(B821,Historical!$B$7:$B$1450,0))=0,"n/a",((INDEX(Historical!$C$7:$C$1439,MATCH(B821,Historical!$B$7:$B$1450,0))/INDEX(Historical!$O$7:$O$1432,MATCH(B821,Historical!$B$7:$B$1450,0)))^(1/10)-1)*100)</f>
        <v>20.733237729811304</v>
      </c>
      <c r="W821" s="760">
        <f>IF(OR(U821&lt;=0,U821="n/a",V821&lt;=0,V821="n/a"),"n/a",U821/V821)</f>
        <v>0.75413702686542528</v>
      </c>
      <c r="X821" s="761">
        <f>IF(OR(AJ821&lt;=0,AJ821="n/a",U821&lt;=0,U821="n/a"),"n/a",U821/AJ821)</f>
        <v>1.4344680971425647</v>
      </c>
      <c r="Y821" s="949"/>
      <c r="Z821" s="703">
        <f>IF(OR(AC821&lt;0.01,AC821="n/a"),"n/a",M821/AC821*100)</f>
        <v>46.080760095011875</v>
      </c>
      <c r="AA821" s="959">
        <f>IF(OR(AC821&lt;0.01,AC821="n/a"),"n/a",I821/AC821)</f>
        <v>21.371733966745843</v>
      </c>
      <c r="AB821" s="960">
        <v>12</v>
      </c>
      <c r="AC821" s="938">
        <v>8.42</v>
      </c>
      <c r="AD821" s="938">
        <v>1.76</v>
      </c>
      <c r="AE821" s="938">
        <v>5.58</v>
      </c>
      <c r="AF821" s="938">
        <v>6.96</v>
      </c>
      <c r="AG821" s="938">
        <v>31.7</v>
      </c>
      <c r="AH821" s="938">
        <v>30.7</v>
      </c>
      <c r="AI821" s="938">
        <v>13.13</v>
      </c>
      <c r="AJ821" s="938">
        <v>10.9</v>
      </c>
      <c r="AK821" s="938">
        <v>12.11</v>
      </c>
      <c r="AL821" s="951">
        <v>126500</v>
      </c>
      <c r="AM821" s="945">
        <v>0.1</v>
      </c>
      <c r="AN821" s="938">
        <v>1.39</v>
      </c>
      <c r="AO821" s="802">
        <f>IF(U821="n/a","n/a",IF(AA821&lt;0,"n/a",IF(AA821="n/a","n/a",J821+U821-AA821)))</f>
        <v>-3.5798772205342857</v>
      </c>
      <c r="AP821" s="803">
        <f>IF(U821="n/a","n/a",J821+U821)</f>
        <v>17.791856746211558</v>
      </c>
      <c r="AQ821" s="961">
        <f>IF(OR(AC821&lt;0.01,AF821="n/a"),"n/a",(I821/SQRT(22.5*AC821*(I821/AF821))-1)*100)</f>
        <v>157.11844949452214</v>
      </c>
      <c r="AR821" s="703">
        <f>INDEX(Historical!$C$7:$C$1439,MATCH(B821,Historical!$B$7:$B$1450,0))*IF(AH821="n/a",1.03,IF(AH821&lt;0,1.01,IF(AH821&gt;10,1.1,(1+AH821/100))))</f>
        <v>3.3660000000000005</v>
      </c>
      <c r="AS821" s="959">
        <f>IF($AI821="n/a",1.03*AR821,IF($AI821&lt;0,1.01*AR821,IF($AI821&gt;10,1.1*AR821,(1+$AI821/100)*AR821)))</f>
        <v>3.7026000000000008</v>
      </c>
      <c r="AT821" s="959">
        <f>IF($AK821="n/a",1.03*AS821,IF($AK821&lt;0,1.01*AS821,IF($AK821&gt;10,1.1*AS821,(1+$AK821/100)*AS821)))</f>
        <v>4.0728600000000013</v>
      </c>
      <c r="AU821" s="959">
        <f>IF($AK821="n/a",1.03*AT821,IF($AK821&lt;0,1.01*AT821,IF($AK821&gt;10,1.1*AT821,(1+$AK821/100)*AT821)))</f>
        <v>4.4801460000000022</v>
      </c>
      <c r="AV821" s="959">
        <f>IF($AK821="n/a",1.03*AU821,IF($AK821&lt;0,1.01*AU821,IF($AK821&gt;10,1.1*AU821,(1+$AK821/100)*AU821)))</f>
        <v>4.9281606000000027</v>
      </c>
      <c r="AW821" s="703">
        <f>SUM(AR821:AV821)</f>
        <v>20.549766600000005</v>
      </c>
      <c r="AX821" s="810">
        <f>AW821/I821*100</f>
        <v>11.419709141428177</v>
      </c>
      <c r="AY821" s="1017">
        <v>1.03</v>
      </c>
      <c r="AZ821" s="945">
        <v>40.5</v>
      </c>
      <c r="BA821" s="945">
        <v>-0.04</v>
      </c>
      <c r="BB821" s="945">
        <v>5.38</v>
      </c>
      <c r="BC821" s="945">
        <v>11.52</v>
      </c>
      <c r="BE821" s="666">
        <v>2007</v>
      </c>
      <c r="BF821" s="971">
        <f>IF(BE821&gt;2008,0,IF(BE821&gt;2001,1,IF(BE821&gt;1990,2,IF(BE821&gt;1980,3,IF(BE821&gt;1973,4,IF(BE821&gt;1970,5,IF(BE821&gt;1960,6,IF(BE821&gt;1958,7,IF(BE821&gt;1953,8,9)))))))))</f>
        <v>1</v>
      </c>
      <c r="BG821" s="955">
        <v>10.100000000000001</v>
      </c>
      <c r="BH821" s="937"/>
    </row>
    <row r="822" spans="1:60" x14ac:dyDescent="0.2">
      <c r="A822" s="944" t="s">
        <v>3928</v>
      </c>
      <c r="B822" s="948" t="s">
        <v>3929</v>
      </c>
      <c r="C822" s="1013" t="s">
        <v>108</v>
      </c>
      <c r="D822" s="1013" t="s">
        <v>4365</v>
      </c>
      <c r="E822" s="792">
        <v>7</v>
      </c>
      <c r="F822" s="1227">
        <v>698</v>
      </c>
      <c r="G822" s="1227" t="s">
        <v>106</v>
      </c>
      <c r="H822" s="1227" t="s">
        <v>106</v>
      </c>
      <c r="I822" s="947">
        <v>20.71</v>
      </c>
      <c r="J822" s="703">
        <f>(M822/I822)*100</f>
        <v>1.545147271849348</v>
      </c>
      <c r="K822" s="950">
        <v>0.08</v>
      </c>
      <c r="L822" s="960">
        <v>4</v>
      </c>
      <c r="M822" s="694">
        <f>K822*L822</f>
        <v>0.32</v>
      </c>
      <c r="N822" s="943" t="s">
        <v>152</v>
      </c>
      <c r="O822" s="795">
        <v>7.0000000000000007E-2</v>
      </c>
      <c r="P822" s="934">
        <v>43629</v>
      </c>
      <c r="Q822" s="934">
        <v>43644</v>
      </c>
      <c r="R822" s="694">
        <f>(K822-O822)/O822*100</f>
        <v>14.285714285714276</v>
      </c>
      <c r="S822" s="759">
        <f>IF(INDEX(Historical!$D$7:$D$1439,MATCH(B822,Historical!$B$7:$B$1450,0))=0,"n/a",(INDEX(Historical!$C$7:$C$1439,MATCH(B822,Historical!$B$7:$B$1450,0))/INDEX(Historical!$D$7:$D$1439,MATCH(B822,Historical!$B$7:$B$1450,0))-1)*100)</f>
        <v>17.391304347826097</v>
      </c>
      <c r="T822" s="759">
        <f>IF(INDEX(Historical!$F$7:$F$1432,MATCH(B822,Historical!$B$7:$B$1450,0))=0,"n/a",((INDEX(Historical!$C$7:$C$1439,MATCH(B822,Historical!$B$7:$B$1450,0))/INDEX(Historical!$F$7:$F$1432,MATCH(B822,Historical!$B$7:$B$1450,0)))^(1/3)-1)*100)</f>
        <v>24.473980004936525</v>
      </c>
      <c r="U822" s="759">
        <f>IF(INDEX(Historical!$H$7:$H$1432,MATCH(B822,Historical!$B$7:$B$1450,0))=0,"n/a",((INDEX(Historical!$C$7:$C$1439,MATCH(B822,Historical!$B$7:$B$1450,0))/INDEX(Historical!$H$7:$H$1432,MATCH(B822,Historical!$B$7:$B$1450,0)))^(1/5)-1)*100)</f>
        <v>55.184557391535982</v>
      </c>
      <c r="V822" s="759">
        <f>IF(INDEX(Historical!$O$7:$O$1432,MATCH(B822,Historical!$B$7:$B$1450,0))=0,"n/a",((INDEX(Historical!$C$7:$C$1439,MATCH(B822,Historical!$B$7:$B$1450,0))/INDEX(Historical!$O$7:$O$1432,MATCH(B822,Historical!$B$7:$B$1450,0)))^(1/10)-1)*100)</f>
        <v>6.0540481614018704</v>
      </c>
      <c r="W822" s="760">
        <f>IF(OR(U822&lt;=0,U822="n/a",V822&lt;=0,V822="n/a"),"n/a",U822/V822)</f>
        <v>9.11531522715166</v>
      </c>
      <c r="X822" s="761">
        <f>IF(OR(AJ822&lt;=0,AJ822="n/a",U822&lt;=0,U822="n/a"),"n/a",U822/AJ822)</f>
        <v>1.6672071719497275</v>
      </c>
      <c r="Y822" s="717"/>
      <c r="Z822" s="703">
        <f>IF(OR(AC822&lt;0.01,AC822="n/a"),"n/a",M822/AC822*100)</f>
        <v>15.609756097560979</v>
      </c>
      <c r="AA822" s="959">
        <f>IF(OR(AC822&lt;0.01,AC822="n/a"),"n/a",I822/AC822)</f>
        <v>10.102439024390245</v>
      </c>
      <c r="AB822" s="960">
        <v>12</v>
      </c>
      <c r="AC822" s="938">
        <v>2.0499999999999998</v>
      </c>
      <c r="AD822" s="938" t="s">
        <v>137</v>
      </c>
      <c r="AE822" s="938">
        <v>3.24</v>
      </c>
      <c r="AF822" s="938">
        <v>1.55</v>
      </c>
      <c r="AG822" s="938">
        <v>16.5</v>
      </c>
      <c r="AH822" s="938">
        <v>47.599999999999994</v>
      </c>
      <c r="AI822" s="938">
        <v>7.6</v>
      </c>
      <c r="AJ822" s="938">
        <v>33.1</v>
      </c>
      <c r="AK822" s="938" t="s">
        <v>137</v>
      </c>
      <c r="AL822" s="951">
        <v>226.86</v>
      </c>
      <c r="AM822" s="945">
        <v>2</v>
      </c>
      <c r="AN822" s="938">
        <v>7.0000000000000007E-2</v>
      </c>
      <c r="AO822" s="802">
        <f>IF(U822="n/a","n/a",IF(AA822&lt;0,"n/a",IF(AA822="n/a","n/a",J822+U822-AA822)))</f>
        <v>46.627265638995084</v>
      </c>
      <c r="AP822" s="803">
        <f>IF(U822="n/a","n/a",J822+U822)</f>
        <v>56.729704663385327</v>
      </c>
      <c r="AQ822" s="961">
        <f>IF(OR(AC822&lt;0.01,AF822="n/a"),"n/a",(I822/SQRT(22.5*AC822*(I822/AF822))-1)*100)</f>
        <v>-16.576634001138824</v>
      </c>
      <c r="AR822" s="703">
        <f>INDEX(Historical!$C$7:$C$1439,MATCH(B822,Historical!$B$7:$B$1450,0))*IF(AH822="n/a",1.03,IF(AH822&lt;0,1.01,IF(AH822&gt;10,1.1,(1+AH822/100))))</f>
        <v>0.29700000000000004</v>
      </c>
      <c r="AS822" s="959">
        <f>IF($AI822="n/a",1.03*AR822,IF($AI822&lt;0,1.01*AR822,IF($AI822&gt;10,1.1*AR822,(1+$AI822/100)*AR822)))</f>
        <v>0.31957200000000008</v>
      </c>
      <c r="AT822" s="959">
        <f>IF($AK822="n/a",1.03*AS822,IF($AK822&lt;0,1.01*AS822,IF($AK822&gt;10,1.1*AS822,(1+$AK822/100)*AS822)))</f>
        <v>0.32915916000000006</v>
      </c>
      <c r="AU822" s="959">
        <f>IF($AK822="n/a",1.03*AT822,IF($AK822&lt;0,1.01*AT822,IF($AK822&gt;10,1.1*AT822,(1+$AK822/100)*AT822)))</f>
        <v>0.33903393480000005</v>
      </c>
      <c r="AV822" s="959">
        <f>IF($AK822="n/a",1.03*AU822,IF($AK822&lt;0,1.01*AU822,IF($AK822&gt;10,1.1*AU822,(1+$AK822/100)*AU822)))</f>
        <v>0.34920495284400005</v>
      </c>
      <c r="AW822" s="703">
        <f>SUM(AR822:AV822)</f>
        <v>1.6339700476440002</v>
      </c>
      <c r="AX822" s="810">
        <f>AW822/I822*100</f>
        <v>7.8897636293771143</v>
      </c>
      <c r="AY822" s="1017">
        <v>0.64</v>
      </c>
      <c r="AZ822" s="945">
        <v>23.72</v>
      </c>
      <c r="BA822" s="945">
        <v>-16.32</v>
      </c>
      <c r="BB822" s="945">
        <v>-0.88</v>
      </c>
      <c r="BC822" s="945">
        <v>-0.31</v>
      </c>
      <c r="BE822" s="666">
        <v>2013</v>
      </c>
      <c r="BF822" s="971">
        <f>IF(BE822&gt;2008,0,IF(BE822&gt;2001,1,IF(BE822&gt;1990,2,IF(BE822&gt;1980,3,IF(BE822&gt;1973,4,IF(BE822&gt;1970,5,IF(BE822&gt;1960,6,IF(BE822&gt;1958,7,IF(BE822&gt;1953,8,9)))))))))</f>
        <v>0</v>
      </c>
      <c r="BG822" s="955">
        <v>1.4000000000000001</v>
      </c>
      <c r="BH822" s="937"/>
    </row>
    <row r="823" spans="1:60" x14ac:dyDescent="0.2">
      <c r="A823" s="936" t="s">
        <v>1760</v>
      </c>
      <c r="B823" s="948" t="s">
        <v>1761</v>
      </c>
      <c r="C823" s="1013" t="s">
        <v>112</v>
      </c>
      <c r="D823" s="1013" t="s">
        <v>4381</v>
      </c>
      <c r="E823" s="792">
        <v>10</v>
      </c>
      <c r="F823" s="1227">
        <v>334</v>
      </c>
      <c r="G823" s="1204" t="s">
        <v>115</v>
      </c>
      <c r="H823" s="1204" t="s">
        <v>115</v>
      </c>
      <c r="I823" s="947">
        <v>119.47</v>
      </c>
      <c r="J823" s="703">
        <f>(M823/I823)*100</f>
        <v>3.2141960324767722</v>
      </c>
      <c r="K823" s="950">
        <v>0.96</v>
      </c>
      <c r="L823" s="960">
        <v>4</v>
      </c>
      <c r="M823" s="694">
        <f>K823*L823</f>
        <v>3.84</v>
      </c>
      <c r="N823" s="943" t="s">
        <v>429</v>
      </c>
      <c r="O823" s="795">
        <v>0.91</v>
      </c>
      <c r="P823" s="934">
        <v>43521</v>
      </c>
      <c r="Q823" s="934">
        <v>43536</v>
      </c>
      <c r="R823" s="694">
        <f>(K823-O823)/O823*100</f>
        <v>5.4945054945054865</v>
      </c>
      <c r="S823" s="759">
        <f>IF(INDEX(Historical!$D$7:$D$1439,MATCH(B823,Historical!$B$7:$B$1450,0))=0,"n/a",(INDEX(Historical!$C$7:$C$1439,MATCH(B823,Historical!$B$7:$B$1450,0))/INDEX(Historical!$D$7:$D$1439,MATCH(B823,Historical!$B$7:$B$1450,0))-1)*100)</f>
        <v>9.6385542168674796</v>
      </c>
      <c r="T823" s="759">
        <f>IF(INDEX(Historical!$F$7:$F$1432,MATCH(B823,Historical!$B$7:$B$1450,0))=0,"n/a",((INDEX(Historical!$C$7:$C$1439,MATCH(B823,Historical!$B$7:$B$1450,0))/INDEX(Historical!$F$7:$F$1432,MATCH(B823,Historical!$B$7:$B$1450,0)))^(1/3)-1)*100)</f>
        <v>7.6232685102480158</v>
      </c>
      <c r="U823" s="759">
        <f>IF(INDEX(Historical!$H$7:$H$1432,MATCH(B823,Historical!$B$7:$B$1450,0))=0,"n/a",((INDEX(Historical!$C$7:$C$1439,MATCH(B823,Historical!$B$7:$B$1450,0))/INDEX(Historical!$H$7:$H$1432,MATCH(B823,Historical!$B$7:$B$1450,0)))^(1/5)-1)*100)</f>
        <v>7.9766727007235971</v>
      </c>
      <c r="V823" s="759">
        <f>IF(INDEX(Historical!$O$7:$O$1432,MATCH(B823,Historical!$B$7:$B$1450,0))=0,"n/a",((INDEX(Historical!$C$7:$C$1439,MATCH(B823,Historical!$B$7:$B$1450,0))/INDEX(Historical!$O$7:$O$1432,MATCH(B823,Historical!$B$7:$B$1450,0)))^(1/10)-1)*100)</f>
        <v>7.2958409208072172</v>
      </c>
      <c r="W823" s="760">
        <f>IF(OR(U823&lt;=0,U823="n/a",V823&lt;=0,V823="n/a"),"n/a",U823/V823)</f>
        <v>1.0933177939741938</v>
      </c>
      <c r="X823" s="761">
        <f>IF(OR(AJ823&lt;=0,AJ823="n/a",U823&lt;=0,U823="n/a"),"n/a",U823/AJ823)</f>
        <v>2.2157424168676663</v>
      </c>
      <c r="Y823" s="717"/>
      <c r="Z823" s="703">
        <f>IF(OR(AC823&lt;0.01,AC823="n/a"),"n/a",M823/AC823*100)</f>
        <v>70.201096892138935</v>
      </c>
      <c r="AA823" s="959">
        <f>IF(OR(AC823&lt;0.01,AC823="n/a"),"n/a",I823/AC823)</f>
        <v>21.840950639853748</v>
      </c>
      <c r="AB823" s="960">
        <v>12</v>
      </c>
      <c r="AC823" s="938">
        <v>5.47</v>
      </c>
      <c r="AD823" s="938">
        <v>2.93</v>
      </c>
      <c r="AE823" s="938">
        <v>1.39</v>
      </c>
      <c r="AF823" s="938">
        <v>29.95</v>
      </c>
      <c r="AG823" s="940">
        <v>160.9</v>
      </c>
      <c r="AH823" s="938">
        <v>3.6999999999999997</v>
      </c>
      <c r="AI823" s="938">
        <v>8.3099999999999987</v>
      </c>
      <c r="AJ823" s="938">
        <v>3.5999999999999996</v>
      </c>
      <c r="AK823" s="938">
        <v>7.4700000000000006</v>
      </c>
      <c r="AL823" s="951">
        <v>101130</v>
      </c>
      <c r="AM823" s="946" t="s">
        <v>137</v>
      </c>
      <c r="AN823" s="940">
        <v>6.68</v>
      </c>
      <c r="AO823" s="802">
        <f>IF(U823="n/a","n/a",IF(AA823&lt;0,"n/a",IF(AA823="n/a","n/a",J823+U823-AA823)))</f>
        <v>-10.650081906653378</v>
      </c>
      <c r="AP823" s="803">
        <f>IF(U823="n/a","n/a",J823+U823)</f>
        <v>11.19086873320037</v>
      </c>
      <c r="AQ823" s="961">
        <f>IF(OR(AC823&lt;0.01,AF823="n/a"),"n/a",(I823/SQRT(22.5*AC823*(I823/AF823))-1)*100)</f>
        <v>439.19135818314692</v>
      </c>
      <c r="AR823" s="703">
        <f>INDEX(Historical!$C$7:$C$1439,MATCH(B823,Historical!$B$7:$B$1450,0))*IF(AH823="n/a",1.03,IF(AH823&lt;0,1.01,IF(AH823&gt;10,1.1,(1+AH823/100))))</f>
        <v>3.77468</v>
      </c>
      <c r="AS823" s="959">
        <f>IF($AI823="n/a",1.03*AR823,IF($AI823&lt;0,1.01*AR823,IF($AI823&gt;10,1.1*AR823,(1+$AI823/100)*AR823)))</f>
        <v>4.0883559079999996</v>
      </c>
      <c r="AT823" s="959">
        <f>IF($AK823="n/a",1.03*AS823,IF($AK823&lt;0,1.01*AS823,IF($AK823&gt;10,1.1*AS823,(1+$AK823/100)*AS823)))</f>
        <v>4.3937560943275997</v>
      </c>
      <c r="AU823" s="959">
        <f>IF($AK823="n/a",1.03*AT823,IF($AK823&lt;0,1.01*AT823,IF($AK823&gt;10,1.1*AT823,(1+$AK823/100)*AT823)))</f>
        <v>4.7219696745738711</v>
      </c>
      <c r="AV823" s="959">
        <f>IF($AK823="n/a",1.03*AU823,IF($AK823&lt;0,1.01*AU823,IF($AK823&gt;10,1.1*AU823,(1+$AK823/100)*AU823)))</f>
        <v>5.0747008092645389</v>
      </c>
      <c r="AW823" s="703">
        <f>SUM(AR823:AV823)</f>
        <v>22.053462486166008</v>
      </c>
      <c r="AX823" s="810">
        <f>AW823/I823*100</f>
        <v>18.459414485783888</v>
      </c>
      <c r="AY823" s="1017">
        <v>1.24</v>
      </c>
      <c r="AZ823" s="945">
        <v>32.910000000000004</v>
      </c>
      <c r="BA823" s="945">
        <v>-4.49</v>
      </c>
      <c r="BB823" s="945">
        <v>16.809999999999999</v>
      </c>
      <c r="BC823" s="945">
        <v>12.93</v>
      </c>
      <c r="BE823" s="666">
        <v>2010</v>
      </c>
      <c r="BF823" s="971">
        <f>IF(BE823&gt;2008,0,IF(BE823&gt;2001,1,IF(BE823&gt;1990,2,IF(BE823&gt;1980,3,IF(BE823&gt;1973,4,IF(BE823&gt;1970,5,IF(BE823&gt;1960,6,IF(BE823&gt;1958,7,IF(BE823&gt;1953,8,9)))))))))</f>
        <v>0</v>
      </c>
      <c r="BG823" s="955">
        <v>9.9</v>
      </c>
      <c r="BH823" s="936"/>
    </row>
    <row r="824" spans="1:60" x14ac:dyDescent="0.2">
      <c r="A824" s="944" t="s">
        <v>1748</v>
      </c>
      <c r="B824" s="948" t="s">
        <v>1749</v>
      </c>
      <c r="C824" s="1013" t="s">
        <v>108</v>
      </c>
      <c r="D824" s="1013" t="s">
        <v>4365</v>
      </c>
      <c r="E824" s="792">
        <v>8</v>
      </c>
      <c r="F824" s="1227">
        <v>536</v>
      </c>
      <c r="G824" s="1121" t="s">
        <v>37</v>
      </c>
      <c r="H824" s="1121" t="s">
        <v>37</v>
      </c>
      <c r="I824" s="947">
        <v>57.15</v>
      </c>
      <c r="J824" s="703">
        <f>(M824/I824)*100</f>
        <v>2.5896762904636921</v>
      </c>
      <c r="K824" s="950">
        <v>0.37</v>
      </c>
      <c r="L824" s="960">
        <v>4</v>
      </c>
      <c r="M824" s="694">
        <f>K824*L824</f>
        <v>1.48</v>
      </c>
      <c r="N824" s="943" t="s">
        <v>220</v>
      </c>
      <c r="O824" s="795">
        <v>0.3</v>
      </c>
      <c r="P824" s="660">
        <v>43370</v>
      </c>
      <c r="Q824" s="660">
        <v>43388</v>
      </c>
      <c r="R824" s="694">
        <f>(K824-O824)/O824*100</f>
        <v>23.333333333333336</v>
      </c>
      <c r="S824" s="759">
        <f>IF(INDEX(Historical!$D$7:$D$1439,MATCH(B824,Historical!$B$7:$B$1450,0))=0,"n/a",(INDEX(Historical!$C$7:$C$1439,MATCH(B824,Historical!$B$7:$B$1450,0))/INDEX(Historical!$D$7:$D$1439,MATCH(B824,Historical!$B$7:$B$1450,0))-1)*100)</f>
        <v>11.403508771929815</v>
      </c>
      <c r="T824" s="759">
        <f>IF(INDEX(Historical!$F$7:$F$1432,MATCH(B824,Historical!$B$7:$B$1450,0))=0,"n/a",((INDEX(Historical!$C$7:$C$1439,MATCH(B824,Historical!$B$7:$B$1450,0))/INDEX(Historical!$F$7:$F$1432,MATCH(B824,Historical!$B$7:$B$1450,0)))^(1/3)-1)*100)</f>
        <v>8.2932132831999397</v>
      </c>
      <c r="U824" s="759">
        <f>IF(INDEX(Historical!$H$7:$H$1432,MATCH(B824,Historical!$B$7:$B$1450,0))=0,"n/a",((INDEX(Historical!$C$7:$C$1439,MATCH(B824,Historical!$B$7:$B$1450,0))/INDEX(Historical!$H$7:$H$1432,MATCH(B824,Historical!$B$7:$B$1450,0)))^(1/5)-1)*100)</f>
        <v>8.3619867733328199</v>
      </c>
      <c r="V824" s="759">
        <f>IF(INDEX(Historical!$O$7:$O$1432,MATCH(B824,Historical!$B$7:$B$1450,0))=0,"n/a",((INDEX(Historical!$C$7:$C$1439,MATCH(B824,Historical!$B$7:$B$1450,0))/INDEX(Historical!$O$7:$O$1432,MATCH(B824,Historical!$B$7:$B$1450,0)))^(1/10)-1)*100)</f>
        <v>-2.8740052172375297</v>
      </c>
      <c r="W824" s="760" t="str">
        <f>IF(OR(U824&lt;=0,U824="n/a",V824&lt;=0,V824="n/a"),"n/a",U824/V824)</f>
        <v>n/a</v>
      </c>
      <c r="X824" s="761">
        <f>IF(OR(AJ824&lt;=0,AJ824="n/a",U824&lt;=0,U824="n/a"),"n/a",U824/AJ824)</f>
        <v>1.2669676929292151</v>
      </c>
      <c r="Y824" s="717"/>
      <c r="Z824" s="703">
        <f>IF(OR(AC824&lt;0.01,AC824="n/a"),"n/a",M824/AC824*100)</f>
        <v>34.741784037558688</v>
      </c>
      <c r="AA824" s="959">
        <f>IF(OR(AC824&lt;0.01,AC824="n/a"),"n/a",I824/AC824)</f>
        <v>13.41549295774648</v>
      </c>
      <c r="AB824" s="960">
        <v>12</v>
      </c>
      <c r="AC824" s="938">
        <v>4.26</v>
      </c>
      <c r="AD824" s="938">
        <v>2.31</v>
      </c>
      <c r="AE824" s="938">
        <v>5.31</v>
      </c>
      <c r="AF824" s="938">
        <v>1.99</v>
      </c>
      <c r="AG824" s="938">
        <v>15.1</v>
      </c>
      <c r="AH824" s="938">
        <v>39.300000000000004</v>
      </c>
      <c r="AI824" s="938">
        <v>3.8600000000000003</v>
      </c>
      <c r="AJ824" s="938">
        <v>6.6000000000000005</v>
      </c>
      <c r="AK824" s="938">
        <v>5.82</v>
      </c>
      <c r="AL824" s="951">
        <v>91540</v>
      </c>
      <c r="AM824" s="945">
        <v>0.1</v>
      </c>
      <c r="AN824" s="938">
        <v>0.88</v>
      </c>
      <c r="AO824" s="802">
        <f>IF(U824="n/a","n/a",IF(AA824&lt;0,"n/a",IF(AA824="n/a","n/a",J824+U824-AA824)))</f>
        <v>-2.463829893949967</v>
      </c>
      <c r="AP824" s="803">
        <f>IF(U824="n/a","n/a",J824+U824)</f>
        <v>10.951663063796513</v>
      </c>
      <c r="AQ824" s="961">
        <f>IF(OR(AC824&lt;0.01,AF824="n/a"),"n/a",(I824/SQRT(22.5*AC824*(I824/AF824))-1)*100)</f>
        <v>8.9277660468736642</v>
      </c>
      <c r="AR824" s="703">
        <f>INDEX(Historical!$C$7:$C$1439,MATCH(B824,Historical!$B$7:$B$1450,0))*IF(AH824="n/a",1.03,IF(AH824&lt;0,1.01,IF(AH824&gt;10,1.1,(1+AH824/100))))</f>
        <v>1.3970000000000002</v>
      </c>
      <c r="AS824" s="959">
        <f>IF($AI824="n/a",1.03*AR824,IF($AI824&lt;0,1.01*AR824,IF($AI824&gt;10,1.1*AR824,(1+$AI824/100)*AR824)))</f>
        <v>1.4509242000000002</v>
      </c>
      <c r="AT824" s="959">
        <f>IF($AK824="n/a",1.03*AS824,IF($AK824&lt;0,1.01*AS824,IF($AK824&gt;10,1.1*AS824,(1+$AK824/100)*AS824)))</f>
        <v>1.5353679884400002</v>
      </c>
      <c r="AU824" s="959">
        <f>IF($AK824="n/a",1.03*AT824,IF($AK824&lt;0,1.01*AT824,IF($AK824&gt;10,1.1*AT824,(1+$AK824/100)*AT824)))</f>
        <v>1.6247264053672084</v>
      </c>
      <c r="AV824" s="959">
        <f>IF($AK824="n/a",1.03*AU824,IF($AK824&lt;0,1.01*AU824,IF($AK824&gt;10,1.1*AU824,(1+$AK824/100)*AU824)))</f>
        <v>1.71928548215958</v>
      </c>
      <c r="AW824" s="703">
        <f>SUM(AR824:AV824)</f>
        <v>7.7273040759667886</v>
      </c>
      <c r="AX824" s="810">
        <f>AW824/I824*100</f>
        <v>13.521091996442324</v>
      </c>
      <c r="AY824" s="1017">
        <v>1.08</v>
      </c>
      <c r="AZ824" s="945">
        <v>32.479999999999997</v>
      </c>
      <c r="BA824" s="945">
        <v>-0.89</v>
      </c>
      <c r="BB824" s="945">
        <v>7.75</v>
      </c>
      <c r="BC824" s="945">
        <v>11.33</v>
      </c>
      <c r="BE824" s="666">
        <v>2011</v>
      </c>
      <c r="BF824" s="971">
        <f>IF(BE824&gt;2008,0,IF(BE824&gt;2001,1,IF(BE824&gt;1990,2,IF(BE824&gt;1980,3,IF(BE824&gt;1973,4,IF(BE824&gt;1970,5,IF(BE824&gt;1960,6,IF(BE824&gt;1958,7,IF(BE824&gt;1953,8,9)))))))))</f>
        <v>0</v>
      </c>
      <c r="BG824" s="955">
        <v>1.5</v>
      </c>
      <c r="BH824" s="937"/>
    </row>
    <row r="825" spans="1:60" s="838" customFormat="1" x14ac:dyDescent="0.2">
      <c r="A825" s="1009" t="s">
        <v>4065</v>
      </c>
      <c r="B825" s="846" t="s">
        <v>4066</v>
      </c>
      <c r="C825" s="1013" t="s">
        <v>179</v>
      </c>
      <c r="D825" s="1013" t="s">
        <v>4363</v>
      </c>
      <c r="E825" s="818">
        <v>5</v>
      </c>
      <c r="F825" s="1227">
        <v>884</v>
      </c>
      <c r="G825" s="1236" t="s">
        <v>106</v>
      </c>
      <c r="H825" s="1236" t="s">
        <v>106</v>
      </c>
      <c r="I825" s="819">
        <v>11.92</v>
      </c>
      <c r="J825" s="820">
        <f>(M825/I825)*100</f>
        <v>12.248322147651008</v>
      </c>
      <c r="K825" s="821">
        <v>0.36499999999999999</v>
      </c>
      <c r="L825" s="822">
        <v>4</v>
      </c>
      <c r="M825" s="823">
        <f>K825*L825</f>
        <v>1.46</v>
      </c>
      <c r="N825" s="824" t="s">
        <v>107</v>
      </c>
      <c r="O825" s="825">
        <v>0.36249999999999999</v>
      </c>
      <c r="P825" s="826">
        <v>43682</v>
      </c>
      <c r="Q825" s="826">
        <v>43691</v>
      </c>
      <c r="R825" s="823">
        <f>(K825-O825)/O825*100</f>
        <v>0.6896551724137937</v>
      </c>
      <c r="S825" s="759">
        <f>IF(INDEX(Historical!$D$7:$D$1439,MATCH(B825,Historical!$B$7:$B$1450,0))=0,"n/a",(INDEX(Historical!$C$7:$C$1439,MATCH(B825,Historical!$B$7:$B$1450,0))/INDEX(Historical!$D$7:$D$1439,MATCH(B825,Historical!$B$7:$B$1450,0))-1)*100)</f>
        <v>4.8148148148148051</v>
      </c>
      <c r="T825" s="759">
        <f>IF(INDEX(Historical!$F$7:$F$1432,MATCH(B825,Historical!$B$7:$B$1450,0))=0,"n/a",((INDEX(Historical!$C$7:$C$1439,MATCH(B825,Historical!$B$7:$B$1450,0))/INDEX(Historical!$F$7:$F$1432,MATCH(B825,Historical!$B$7:$B$1450,0)))^(1/3)-1)*100)</f>
        <v>8.3085495979946966</v>
      </c>
      <c r="U825" s="759" t="str">
        <f>IF(INDEX(Historical!$H$7:$H$1432,MATCH(B825,Historical!$B$7:$B$1450,0))=0,"n/a",((INDEX(Historical!$C$7:$C$1439,MATCH(B825,Historical!$B$7:$B$1450,0))/INDEX(Historical!$H$7:$H$1432,MATCH(B825,Historical!$B$7:$B$1450,0)))^(1/5)-1)*100)</f>
        <v>n/a</v>
      </c>
      <c r="V825" s="759" t="str">
        <f>IF(INDEX(Historical!$O$7:$O$1432,MATCH(B825,Historical!$B$7:$B$1450,0))=0,"n/a",((INDEX(Historical!$C$7:$C$1439,MATCH(B825,Historical!$B$7:$B$1450,0))/INDEX(Historical!$O$7:$O$1432,MATCH(B825,Historical!$B$7:$B$1450,0)))^(1/10)-1)*100)</f>
        <v>n/a</v>
      </c>
      <c r="W825" s="827" t="str">
        <f>IF(OR(U825&lt;=0,U825="n/a",V825&lt;=0,V825="n/a"),"n/a",U825/V825)</f>
        <v>n/a</v>
      </c>
      <c r="X825" s="828" t="str">
        <f>IF(OR(AJ825&lt;=0,AJ825="n/a",U825&lt;=0,U825="n/a"),"n/a",U825/AJ825)</f>
        <v>n/a</v>
      </c>
      <c r="Y825" s="839"/>
      <c r="Z825" s="820">
        <f>IF(OR(AC825&lt;0.01,AC825="n/a"),"n/a",M825/AC825*100)</f>
        <v>239.34426229508196</v>
      </c>
      <c r="AA825" s="830">
        <f>IF(OR(AC825&lt;0.01,AC825="n/a"),"n/a",I825/AC825)</f>
        <v>19.540983606557376</v>
      </c>
      <c r="AB825" s="822">
        <v>12</v>
      </c>
      <c r="AC825" s="831">
        <v>0.61</v>
      </c>
      <c r="AD825" s="831" t="s">
        <v>137</v>
      </c>
      <c r="AE825" s="831">
        <v>2.72</v>
      </c>
      <c r="AF825" s="831">
        <v>5.33</v>
      </c>
      <c r="AG825" s="831">
        <v>22.900000000000002</v>
      </c>
      <c r="AH825" s="831">
        <v>-6.9</v>
      </c>
      <c r="AI825" s="831">
        <v>44.59</v>
      </c>
      <c r="AJ825" s="831">
        <v>61.9</v>
      </c>
      <c r="AK825" s="831" t="s">
        <v>137</v>
      </c>
      <c r="AL825" s="832">
        <v>317.89999999999998</v>
      </c>
      <c r="AM825" s="833">
        <v>6</v>
      </c>
      <c r="AN825" s="831">
        <v>3.49</v>
      </c>
      <c r="AO825" s="834" t="str">
        <f>IF(U825="n/a","n/a",IF(AA825&lt;0,"n/a",IF(AA825="n/a","n/a",J825+U825-AA825)))</f>
        <v>n/a</v>
      </c>
      <c r="AP825" s="835" t="str">
        <f>IF(U825="n/a","n/a",J825+U825)</f>
        <v>n/a</v>
      </c>
      <c r="AQ825" s="836">
        <f>IF(OR(AC825&lt;0.01,AF825="n/a"),"n/a",(I825/SQRT(22.5*AC825*(I825/AF825))-1)*100)</f>
        <v>115.15208328885338</v>
      </c>
      <c r="AR825" s="703">
        <f>INDEX(Historical!$C$7:$C$1439,MATCH(B825,Historical!$B$7:$B$1450,0))*IF(AH825="n/a",1.03,IF(AH825&lt;0,1.01,IF(AH825&gt;10,1.1,(1+AH825/100))))</f>
        <v>1.4291500000000001</v>
      </c>
      <c r="AS825" s="830">
        <f>IF($AI825="n/a",1.03*AR825,IF($AI825&lt;0,1.01*AR825,IF($AI825&gt;10,1.1*AR825,(1+$AI825/100)*AR825)))</f>
        <v>1.5720650000000003</v>
      </c>
      <c r="AT825" s="830">
        <f>IF($AK825="n/a",1.03*AS825,IF($AK825&lt;0,1.01*AS825,IF($AK825&gt;10,1.1*AS825,(1+$AK825/100)*AS825)))</f>
        <v>1.6192269500000003</v>
      </c>
      <c r="AU825" s="830">
        <f>IF($AK825="n/a",1.03*AT825,IF($AK825&lt;0,1.01*AT825,IF($AK825&gt;10,1.1*AT825,(1+$AK825/100)*AT825)))</f>
        <v>1.6678037585000003</v>
      </c>
      <c r="AV825" s="830">
        <f>IF($AK825="n/a",1.03*AU825,IF($AK825&lt;0,1.01*AU825,IF($AK825&gt;10,1.1*AU825,(1+$AK825/100)*AU825)))</f>
        <v>1.7178378712550004</v>
      </c>
      <c r="AW825" s="820">
        <f>SUM(AR825:AV825)</f>
        <v>8.0060835797549998</v>
      </c>
      <c r="AX825" s="837">
        <f>AW825/I825*100</f>
        <v>67.165130702642614</v>
      </c>
      <c r="AY825" s="1018">
        <v>0.46</v>
      </c>
      <c r="AZ825" s="833">
        <v>30.270000000000003</v>
      </c>
      <c r="BA825" s="833">
        <v>0</v>
      </c>
      <c r="BB825" s="833">
        <v>5.7</v>
      </c>
      <c r="BC825" s="833">
        <v>9.25</v>
      </c>
      <c r="BD825" s="985"/>
      <c r="BE825" s="666">
        <v>2015</v>
      </c>
      <c r="BF825" s="971">
        <f>IF(BE825&gt;2008,0,IF(BE825&gt;2001,1,IF(BE825&gt;1990,2,IF(BE825&gt;1980,3,IF(BE825&gt;1973,4,IF(BE825&gt;1970,5,IF(BE825&gt;1960,6,IF(BE825&gt;1958,7,IF(BE825&gt;1953,8,9)))))))))</f>
        <v>0</v>
      </c>
      <c r="BG825" s="892">
        <v>5.4</v>
      </c>
    </row>
    <row r="826" spans="1:60" s="659" customFormat="1" x14ac:dyDescent="0.2">
      <c r="A826" s="944" t="s">
        <v>1768</v>
      </c>
      <c r="B826" s="948" t="s">
        <v>1769</v>
      </c>
      <c r="C826" s="1013" t="s">
        <v>154</v>
      </c>
      <c r="D826" s="1013" t="s">
        <v>4347</v>
      </c>
      <c r="E826" s="792">
        <v>9</v>
      </c>
      <c r="F826" s="1227">
        <v>507</v>
      </c>
      <c r="G826" s="1169" t="s">
        <v>106</v>
      </c>
      <c r="H826" s="1169" t="s">
        <v>106</v>
      </c>
      <c r="I826" s="947">
        <v>129.08000000000001</v>
      </c>
      <c r="J826" s="703">
        <f>(M826/I826)*100</f>
        <v>0.92965602726991003</v>
      </c>
      <c r="K826" s="950">
        <v>0.3</v>
      </c>
      <c r="L826" s="960">
        <v>4</v>
      </c>
      <c r="M826" s="694">
        <f>K826*L826</f>
        <v>1.2</v>
      </c>
      <c r="N826" s="943" t="s">
        <v>241</v>
      </c>
      <c r="O826" s="795">
        <v>0.27</v>
      </c>
      <c r="P826" s="934">
        <v>43691</v>
      </c>
      <c r="Q826" s="934">
        <v>43721</v>
      </c>
      <c r="R826" s="694">
        <f>(K826-O826)/O826*100</f>
        <v>11.1111111111111</v>
      </c>
      <c r="S826" s="759">
        <f>IF(INDEX(Historical!$D$7:$D$1439,MATCH(B826,Historical!$B$7:$B$1450,0))=0,"n/a",(INDEX(Historical!$C$7:$C$1439,MATCH(B826,Historical!$B$7:$B$1450,0))/INDEX(Historical!$D$7:$D$1439,MATCH(B826,Historical!$B$7:$B$1450,0))-1)*100)</f>
        <v>19.480519480519476</v>
      </c>
      <c r="T826" s="759">
        <f>IF(INDEX(Historical!$F$7:$F$1432,MATCH(B826,Historical!$B$7:$B$1450,0))=0,"n/a",((INDEX(Historical!$C$7:$C$1439,MATCH(B826,Historical!$B$7:$B$1450,0))/INDEX(Historical!$F$7:$F$1432,MATCH(B826,Historical!$B$7:$B$1450,0)))^(1/3)-1)*100)</f>
        <v>15.313156133323268</v>
      </c>
      <c r="U826" s="759">
        <f>IF(INDEX(Historical!$H$7:$H$1432,MATCH(B826,Historical!$B$7:$B$1450,0))=0,"n/a",((INDEX(Historical!$C$7:$C$1439,MATCH(B826,Historical!$B$7:$B$1450,0))/INDEX(Historical!$H$7:$H$1432,MATCH(B826,Historical!$B$7:$B$1450,0)))^(1/5)-1)*100)</f>
        <v>18.126018804310839</v>
      </c>
      <c r="V826" s="759" t="str">
        <f>IF(INDEX(Historical!$O$7:$O$1432,MATCH(B826,Historical!$B$7:$B$1450,0))=0,"n/a",((INDEX(Historical!$C$7:$C$1439,MATCH(B826,Historical!$B$7:$B$1450,0))/INDEX(Historical!$O$7:$O$1432,MATCH(B826,Historical!$B$7:$B$1450,0)))^(1/10)-1)*100)</f>
        <v>n/a</v>
      </c>
      <c r="W826" s="760" t="str">
        <f>IF(OR(U826&lt;=0,U826="n/a",V826&lt;=0,V826="n/a"),"n/a",U826/V826)</f>
        <v>n/a</v>
      </c>
      <c r="X826" s="761" t="str">
        <f>IF(OR(AJ826&lt;=0,AJ826="n/a",U826&lt;=0,U826="n/a"),"n/a",U826/AJ826)</f>
        <v>n/a</v>
      </c>
      <c r="Y826" s="948"/>
      <c r="Z826" s="703">
        <f>IF(OR(AC826&lt;0.01,AC826="n/a"),"n/a",M826/AC826*100)</f>
        <v>70.175438596491219</v>
      </c>
      <c r="AA826" s="959">
        <f>IF(OR(AC826&lt;0.01,AC826="n/a"),"n/a",I826/AC826)</f>
        <v>75.485380116959078</v>
      </c>
      <c r="AB826" s="960">
        <v>12</v>
      </c>
      <c r="AC826" s="938">
        <v>1.71</v>
      </c>
      <c r="AD826" s="938">
        <v>5.09</v>
      </c>
      <c r="AE826" s="938">
        <v>3.61</v>
      </c>
      <c r="AF826" s="938">
        <v>7.54</v>
      </c>
      <c r="AG826" s="938">
        <v>10.100000000000001</v>
      </c>
      <c r="AH826" s="938">
        <v>-8.2000000000000011</v>
      </c>
      <c r="AI826" s="938">
        <v>10.6</v>
      </c>
      <c r="AJ826" s="938">
        <v>-2.1999999999999997</v>
      </c>
      <c r="AK826" s="938">
        <v>15</v>
      </c>
      <c r="AL826" s="951">
        <v>1670</v>
      </c>
      <c r="AM826" s="945">
        <v>2.1999999999999997</v>
      </c>
      <c r="AN826" s="938">
        <v>0.14000000000000001</v>
      </c>
      <c r="AO826" s="802">
        <f>IF(U826="n/a","n/a",IF(AA826&lt;0,"n/a",IF(AA826="n/a","n/a",J826+U826-AA826)))</f>
        <v>-56.429705285378333</v>
      </c>
      <c r="AP826" s="803">
        <f>IF(U826="n/a","n/a",J826+U826)</f>
        <v>19.055674831580749</v>
      </c>
      <c r="AQ826" s="961">
        <f>IF(OR(AC826&lt;0.01,AF826="n/a"),"n/a",(I826/SQRT(22.5*AC826*(I826/AF826))-1)*100)</f>
        <v>402.95118653442631</v>
      </c>
      <c r="AR826" s="703">
        <f>INDEX(Historical!$C$7:$C$1439,MATCH(B826,Historical!$B$7:$B$1450,0))*IF(AH826="n/a",1.03,IF(AH826&lt;0,1.01,IF(AH826&gt;10,1.1,(1+AH826/100))))</f>
        <v>0.92920000000000003</v>
      </c>
      <c r="AS826" s="959">
        <f>IF($AI826="n/a",1.03*AR826,IF($AI826&lt;0,1.01*AR826,IF($AI826&gt;10,1.1*AR826,(1+$AI826/100)*AR826)))</f>
        <v>1.0221200000000001</v>
      </c>
      <c r="AT826" s="959">
        <f>IF($AK826="n/a",1.03*AS826,IF($AK826&lt;0,1.01*AS826,IF($AK826&gt;10,1.1*AS826,(1+$AK826/100)*AS826)))</f>
        <v>1.1243320000000003</v>
      </c>
      <c r="AU826" s="959">
        <f>IF($AK826="n/a",1.03*AT826,IF($AK826&lt;0,1.01*AT826,IF($AK826&gt;10,1.1*AT826,(1+$AK826/100)*AT826)))</f>
        <v>1.2367652000000005</v>
      </c>
      <c r="AV826" s="959">
        <f>IF($AK826="n/a",1.03*AU826,IF($AK826&lt;0,1.01*AU826,IF($AK826&gt;10,1.1*AU826,(1+$AK826/100)*AU826)))</f>
        <v>1.3604417200000005</v>
      </c>
      <c r="AW826" s="703">
        <f>SUM(AR826:AV826)</f>
        <v>5.6728589200000021</v>
      </c>
      <c r="AX826" s="810">
        <f>AW826/I826*100</f>
        <v>4.3948395723582285</v>
      </c>
      <c r="AY826" s="1017">
        <v>1.1299999999999999</v>
      </c>
      <c r="AZ826" s="945">
        <v>30.79</v>
      </c>
      <c r="BA826" s="945">
        <v>-1.48</v>
      </c>
      <c r="BB826" s="945">
        <v>6.6000000000000005</v>
      </c>
      <c r="BC826" s="945">
        <v>14.57</v>
      </c>
      <c r="BD826" s="984"/>
      <c r="BE826" s="666">
        <v>2011</v>
      </c>
      <c r="BF826" s="971">
        <f>IF(BE826&gt;2008,0,IF(BE826&gt;2001,1,IF(BE826&gt;1990,2,IF(BE826&gt;1980,3,IF(BE826&gt;1973,4,IF(BE826&gt;1970,5,IF(BE826&gt;1960,6,IF(BE826&gt;1958,7,IF(BE826&gt;1953,8,9)))))))))</f>
        <v>0</v>
      </c>
      <c r="BG826" s="955">
        <v>4.7</v>
      </c>
      <c r="BH826" s="937"/>
    </row>
    <row r="827" spans="1:60" s="659" customFormat="1" x14ac:dyDescent="0.2">
      <c r="A827" s="106" t="s">
        <v>4050</v>
      </c>
      <c r="B827" s="631" t="s">
        <v>4051</v>
      </c>
      <c r="C827" s="1013" t="s">
        <v>131</v>
      </c>
      <c r="D827" s="1013" t="s">
        <v>4354</v>
      </c>
      <c r="E827" s="792">
        <v>5</v>
      </c>
      <c r="F827" s="1227">
        <v>855</v>
      </c>
      <c r="G827" s="1168" t="s">
        <v>106</v>
      </c>
      <c r="H827" s="1168" t="s">
        <v>106</v>
      </c>
      <c r="I827" s="947">
        <v>58.57</v>
      </c>
      <c r="J827" s="703">
        <f>(M827/I827)*100</f>
        <v>2.5268908997780435</v>
      </c>
      <c r="K827" s="950">
        <v>0.37</v>
      </c>
      <c r="L827" s="960">
        <v>4</v>
      </c>
      <c r="M827" s="694">
        <f>K827*L827</f>
        <v>1.48</v>
      </c>
      <c r="N827" s="943" t="s">
        <v>517</v>
      </c>
      <c r="O827" s="795">
        <v>0.36499999999999999</v>
      </c>
      <c r="P827" s="934">
        <v>43509</v>
      </c>
      <c r="Q827" s="934">
        <v>43524</v>
      </c>
      <c r="R827" s="694">
        <f>(K827-O827)/O827*100</f>
        <v>1.3698630136986314</v>
      </c>
      <c r="S827" s="759">
        <f>IF(INDEX(Historical!$D$7:$D$1439,MATCH(B827,Historical!$B$7:$B$1450,0))=0,"n/a",(INDEX(Historical!$C$7:$C$1439,MATCH(B827,Historical!$B$7:$B$1450,0))/INDEX(Historical!$D$7:$D$1439,MATCH(B827,Historical!$B$7:$B$1450,0))-1)*100)</f>
        <v>1.388888888888884</v>
      </c>
      <c r="T827" s="759">
        <f>IF(INDEX(Historical!$F$7:$F$1432,MATCH(B827,Historical!$B$7:$B$1450,0))=0,"n/a",((INDEX(Historical!$C$7:$C$1439,MATCH(B827,Historical!$B$7:$B$1450,0))/INDEX(Historical!$F$7:$F$1432,MATCH(B827,Historical!$B$7:$B$1450,0)))^(1/3)-1)*100)</f>
        <v>1.4086357131201765</v>
      </c>
      <c r="U827" s="759">
        <f>IF(INDEX(Historical!$H$7:$H$1432,MATCH(B827,Historical!$B$7:$B$1450,0))=0,"n/a",((INDEX(Historical!$C$7:$C$1439,MATCH(B827,Historical!$B$7:$B$1450,0))/INDEX(Historical!$H$7:$H$1432,MATCH(B827,Historical!$B$7:$B$1450,0)))^(1/5)-1)*100)</f>
        <v>1.1334339663085391</v>
      </c>
      <c r="V827" s="759">
        <f>IF(INDEX(Historical!$O$7:$O$1432,MATCH(B827,Historical!$B$7:$B$1450,0))=0,"n/a",((INDEX(Historical!$C$7:$C$1439,MATCH(B827,Historical!$B$7:$B$1450,0))/INDEX(Historical!$O$7:$O$1432,MATCH(B827,Historical!$B$7:$B$1450,0)))^(1/10)-1)*100)</f>
        <v>0.56512017907031087</v>
      </c>
      <c r="W827" s="760">
        <f>IF(OR(U827&lt;=0,U827="n/a",V827&lt;=0,V827="n/a"),"n/a",U827/V827)</f>
        <v>2.0056512017906902</v>
      </c>
      <c r="X827" s="761">
        <f>IF(OR(AJ827&lt;=0,AJ827="n/a",U827&lt;=0,U827="n/a"),"n/a",U827/AJ827)</f>
        <v>0.1552649268915807</v>
      </c>
      <c r="Y827" s="949"/>
      <c r="Z827" s="703">
        <f>IF(OR(AC827&lt;0.01,AC827="n/a"),"n/a",M827/AC827*100)</f>
        <v>50.169491525423723</v>
      </c>
      <c r="AA827" s="959">
        <f>IF(OR(AC827&lt;0.01,AC827="n/a"),"n/a",I827/AC827)</f>
        <v>19.854237288135593</v>
      </c>
      <c r="AB827" s="960">
        <v>12</v>
      </c>
      <c r="AC827" s="938">
        <v>2.95</v>
      </c>
      <c r="AD827" s="938">
        <v>5.04</v>
      </c>
      <c r="AE827" s="938">
        <v>1.95</v>
      </c>
      <c r="AF827" s="938">
        <v>2.38</v>
      </c>
      <c r="AG827" s="938">
        <v>12.3</v>
      </c>
      <c r="AH827" s="938">
        <v>8.2000000000000011</v>
      </c>
      <c r="AI827" s="938">
        <v>7.1800000000000006</v>
      </c>
      <c r="AJ827" s="938">
        <v>7.3</v>
      </c>
      <c r="AK827" s="938">
        <v>4</v>
      </c>
      <c r="AL827" s="951">
        <v>876.74</v>
      </c>
      <c r="AM827" s="945">
        <v>1</v>
      </c>
      <c r="AN827" s="938">
        <v>1.23</v>
      </c>
      <c r="AO827" s="802">
        <f>IF(U827="n/a","n/a",IF(AA827&lt;0,"n/a",IF(AA827="n/a","n/a",J827+U827-AA827)))</f>
        <v>-16.19391242204901</v>
      </c>
      <c r="AP827" s="803">
        <f>IF(U827="n/a","n/a",J827+U827)</f>
        <v>3.6603248660865826</v>
      </c>
      <c r="AQ827" s="961">
        <f>IF(OR(AC827&lt;0.01,AF827="n/a"),"n/a",(I827/SQRT(22.5*AC827*(I827/AF827))-1)*100)</f>
        <v>44.91849777760175</v>
      </c>
      <c r="AR827" s="703">
        <f>INDEX(Historical!$C$7:$C$1439,MATCH(B827,Historical!$B$7:$B$1450,0))*IF(AH827="n/a",1.03,IF(AH827&lt;0,1.01,IF(AH827&gt;10,1.1,(1+AH827/100))))</f>
        <v>1.57972</v>
      </c>
      <c r="AS827" s="959">
        <f>IF($AI827="n/a",1.03*AR827,IF($AI827&lt;0,1.01*AR827,IF($AI827&gt;10,1.1*AR827,(1+$AI827/100)*AR827)))</f>
        <v>1.6931438960000003</v>
      </c>
      <c r="AT827" s="959">
        <f>IF($AK827="n/a",1.03*AS827,IF($AK827&lt;0,1.01*AS827,IF($AK827&gt;10,1.1*AS827,(1+$AK827/100)*AS827)))</f>
        <v>1.7608696518400004</v>
      </c>
      <c r="AU827" s="959">
        <f>IF($AK827="n/a",1.03*AT827,IF($AK827&lt;0,1.01*AT827,IF($AK827&gt;10,1.1*AT827,(1+$AK827/100)*AT827)))</f>
        <v>1.8313044379136005</v>
      </c>
      <c r="AV827" s="959">
        <f>IF($AK827="n/a",1.03*AU827,IF($AK827&lt;0,1.01*AU827,IF($AK827&gt;10,1.1*AU827,(1+$AK827/100)*AU827)))</f>
        <v>1.9045566154301445</v>
      </c>
      <c r="AW827" s="703">
        <f>SUM(AR827:AV827)</f>
        <v>8.769594601183746</v>
      </c>
      <c r="AX827" s="810">
        <f>AW827/I827*100</f>
        <v>14.972843778698557</v>
      </c>
      <c r="AY827" s="1017">
        <v>0.1</v>
      </c>
      <c r="AZ827" s="945">
        <v>26.75</v>
      </c>
      <c r="BA827" s="945">
        <v>-5.3</v>
      </c>
      <c r="BB827" s="945">
        <v>-0.72</v>
      </c>
      <c r="BC827" s="945">
        <v>8.870000000000001</v>
      </c>
      <c r="BD827" s="984"/>
      <c r="BE827" s="666">
        <v>2015</v>
      </c>
      <c r="BF827" s="971">
        <f>IF(BE827&gt;2008,0,IF(BE827&gt;2001,1,IF(BE827&gt;1990,2,IF(BE827&gt;1980,3,IF(BE827&gt;1973,4,IF(BE827&gt;1970,5,IF(BE827&gt;1960,6,IF(BE827&gt;1958,7,IF(BE827&gt;1953,8,9)))))))))</f>
        <v>0</v>
      </c>
      <c r="BG827" s="955">
        <v>3.5000000000000004</v>
      </c>
      <c r="BH827" s="937"/>
    </row>
    <row r="828" spans="1:60" s="659" customFormat="1" x14ac:dyDescent="0.2">
      <c r="A828" s="944" t="s">
        <v>841</v>
      </c>
      <c r="B828" s="948" t="s">
        <v>842</v>
      </c>
      <c r="C828" s="1013" t="s">
        <v>154</v>
      </c>
      <c r="D828" s="1013" t="s">
        <v>4350</v>
      </c>
      <c r="E828" s="792">
        <v>16</v>
      </c>
      <c r="F828" s="1227">
        <v>219</v>
      </c>
      <c r="G828" s="1170" t="s">
        <v>106</v>
      </c>
      <c r="H828" s="1170" t="s">
        <v>106</v>
      </c>
      <c r="I828" s="947">
        <v>90.99</v>
      </c>
      <c r="J828" s="703">
        <f>(M828/I828)*100</f>
        <v>1.2089240575887461</v>
      </c>
      <c r="K828" s="950">
        <v>0.27500000000000002</v>
      </c>
      <c r="L828" s="960">
        <v>4</v>
      </c>
      <c r="M828" s="694">
        <f>K828*L828</f>
        <v>1.1000000000000001</v>
      </c>
      <c r="N828" s="943" t="s">
        <v>190</v>
      </c>
      <c r="O828" s="795">
        <v>0.27</v>
      </c>
      <c r="P828" s="934">
        <v>43447</v>
      </c>
      <c r="Q828" s="934">
        <v>43468</v>
      </c>
      <c r="R828" s="694">
        <f>(K828-O828)/O828*100</f>
        <v>1.8518518518518534</v>
      </c>
      <c r="S828" s="759">
        <f>IF(INDEX(Historical!$D$7:$D$1439,MATCH(B828,Historical!$B$7:$B$1450,0))=0,"n/a",(INDEX(Historical!$C$7:$C$1439,MATCH(B828,Historical!$B$7:$B$1450,0))/INDEX(Historical!$D$7:$D$1439,MATCH(B828,Historical!$B$7:$B$1450,0))-1)*100)</f>
        <v>1.8867924528301883</v>
      </c>
      <c r="T828" s="759">
        <f>IF(INDEX(Historical!$F$7:$F$1432,MATCH(B828,Historical!$B$7:$B$1450,0))=0,"n/a",((INDEX(Historical!$C$7:$C$1439,MATCH(B828,Historical!$B$7:$B$1450,0))/INDEX(Historical!$F$7:$F$1432,MATCH(B828,Historical!$B$7:$B$1450,0)))^(1/3)-1)*100)</f>
        <v>1.7575471975188606</v>
      </c>
      <c r="U828" s="759">
        <f>IF(INDEX(Historical!$H$7:$H$1432,MATCH(B828,Historical!$B$7:$B$1450,0))=0,"n/a",((INDEX(Historical!$C$7:$C$1439,MATCH(B828,Historical!$B$7:$B$1450,0))/INDEX(Historical!$H$7:$H$1432,MATCH(B828,Historical!$B$7:$B$1450,0)))^(1/5)-1)*100)</f>
        <v>1.8585536309526418</v>
      </c>
      <c r="V828" s="759">
        <f>IF(INDEX(Historical!$O$7:$O$1432,MATCH(B828,Historical!$B$7:$B$1450,0))=0,"n/a",((INDEX(Historical!$C$7:$C$1439,MATCH(B828,Historical!$B$7:$B$1450,0))/INDEX(Historical!$O$7:$O$1432,MATCH(B828,Historical!$B$7:$B$1450,0)))^(1/10)-1)*100)</f>
        <v>1.7835320786046882</v>
      </c>
      <c r="W828" s="760">
        <f>IF(OR(U828&lt;=0,U828="n/a",V828&lt;=0,V828="n/a"),"n/a",U828/V828)</f>
        <v>1.0420634723916182</v>
      </c>
      <c r="X828" s="761">
        <f>IF(OR(AJ828&lt;=0,AJ828="n/a",U828&lt;=0,U828="n/a"),"n/a",U828/AJ828)</f>
        <v>0.29976671466978094</v>
      </c>
      <c r="Y828" s="711"/>
      <c r="Z828" s="703">
        <f>IF(OR(AC828&lt;0.01,AC828="n/a"),"n/a",M828/AC828*100)</f>
        <v>28.277634961439592</v>
      </c>
      <c r="AA828" s="959">
        <f>IF(OR(AC828&lt;0.01,AC828="n/a"),"n/a",I828/AC828)</f>
        <v>23.390745501285345</v>
      </c>
      <c r="AB828" s="960">
        <v>12</v>
      </c>
      <c r="AC828" s="938">
        <v>3.89</v>
      </c>
      <c r="AD828" s="938" t="s">
        <v>137</v>
      </c>
      <c r="AE828" s="938">
        <v>7.7</v>
      </c>
      <c r="AF828" s="938">
        <v>3.49</v>
      </c>
      <c r="AG828" s="938">
        <v>19.900000000000002</v>
      </c>
      <c r="AH828" s="938">
        <v>4.9000000000000004</v>
      </c>
      <c r="AI828" s="938" t="s">
        <v>137</v>
      </c>
      <c r="AJ828" s="938">
        <v>6.2</v>
      </c>
      <c r="AK828" s="938" t="s">
        <v>137</v>
      </c>
      <c r="AL828" s="951">
        <v>321.89999999999998</v>
      </c>
      <c r="AM828" s="945">
        <v>0.5</v>
      </c>
      <c r="AN828" s="938">
        <v>0</v>
      </c>
      <c r="AO828" s="802">
        <f>IF(U828="n/a","n/a",IF(AA828&lt;0,"n/a",IF(AA828="n/a","n/a",J828+U828-AA828)))</f>
        <v>-20.323267812743957</v>
      </c>
      <c r="AP828" s="803">
        <f>IF(U828="n/a","n/a",J828+U828)</f>
        <v>3.0674776885413877</v>
      </c>
      <c r="AQ828" s="961">
        <f>IF(OR(AC828&lt;0.01,AF828="n/a"),"n/a",(I828/SQRT(22.5*AC828*(I828/AF828))-1)*100)</f>
        <v>90.477414000232443</v>
      </c>
      <c r="AR828" s="703">
        <f>INDEX(Historical!$C$7:$C$1439,MATCH(B828,Historical!$B$7:$B$1450,0))*IF(AH828="n/a",1.03,IF(AH828&lt;0,1.01,IF(AH828&gt;10,1.1,(1+AH828/100))))</f>
        <v>1.1329199999999999</v>
      </c>
      <c r="AS828" s="959">
        <f>IF($AI828="n/a",1.03*AR828,IF($AI828&lt;0,1.01*AR828,IF($AI828&gt;10,1.1*AR828,(1+$AI828/100)*AR828)))</f>
        <v>1.1669076</v>
      </c>
      <c r="AT828" s="959">
        <f>IF($AK828="n/a",1.03*AS828,IF($AK828&lt;0,1.01*AS828,IF($AK828&gt;10,1.1*AS828,(1+$AK828/100)*AS828)))</f>
        <v>1.201914828</v>
      </c>
      <c r="AU828" s="959">
        <f>IF($AK828="n/a",1.03*AT828,IF($AK828&lt;0,1.01*AT828,IF($AK828&gt;10,1.1*AT828,(1+$AK828/100)*AT828)))</f>
        <v>1.23797227284</v>
      </c>
      <c r="AV828" s="959">
        <f>IF($AK828="n/a",1.03*AU828,IF($AK828&lt;0,1.01*AU828,IF($AK828&gt;10,1.1*AU828,(1+$AK828/100)*AU828)))</f>
        <v>1.2751114410252</v>
      </c>
      <c r="AW828" s="703">
        <f>SUM(AR828:AV828)</f>
        <v>6.0148261418652007</v>
      </c>
      <c r="AX828" s="810">
        <f>AW828/I828*100</f>
        <v>6.6104254773768565</v>
      </c>
      <c r="AY828" s="1017">
        <v>0.82</v>
      </c>
      <c r="AZ828" s="945">
        <v>22.99</v>
      </c>
      <c r="BA828" s="945">
        <v>-11.4</v>
      </c>
      <c r="BB828" s="945">
        <v>7.6899999999999995</v>
      </c>
      <c r="BC828" s="945">
        <v>5.2299999999999995</v>
      </c>
      <c r="BD828" s="984"/>
      <c r="BE828" s="666">
        <v>2004</v>
      </c>
      <c r="BF828" s="971">
        <f>IF(BE828&gt;2008,0,IF(BE828&gt;2001,1,IF(BE828&gt;1990,2,IF(BE828&gt;1980,3,IF(BE828&gt;1973,4,IF(BE828&gt;1970,5,IF(BE828&gt;1960,6,IF(BE828&gt;1958,7,IF(BE828&gt;1953,8,9)))))))))</f>
        <v>1</v>
      </c>
      <c r="BG828" s="955">
        <v>17.599999999999998</v>
      </c>
      <c r="BH828" s="937"/>
    </row>
    <row r="829" spans="1:60" s="659" customFormat="1" x14ac:dyDescent="0.2">
      <c r="A829" s="936" t="s">
        <v>837</v>
      </c>
      <c r="B829" s="948" t="s">
        <v>838</v>
      </c>
      <c r="C829" s="1013" t="s">
        <v>112</v>
      </c>
      <c r="D829" s="1013" t="s">
        <v>4371</v>
      </c>
      <c r="E829" s="792">
        <v>25</v>
      </c>
      <c r="F829" s="1227">
        <v>128</v>
      </c>
      <c r="G829" s="1160" t="s">
        <v>115</v>
      </c>
      <c r="H829" s="1160" t="s">
        <v>115</v>
      </c>
      <c r="I829" s="938">
        <v>133.6</v>
      </c>
      <c r="J829" s="703">
        <f>(M829/I829)*100</f>
        <v>2.2005988023952097</v>
      </c>
      <c r="K829" s="957">
        <v>0.73499999999999999</v>
      </c>
      <c r="L829" s="960">
        <v>4</v>
      </c>
      <c r="M829" s="694">
        <f>K829*L829</f>
        <v>2.94</v>
      </c>
      <c r="N829" s="943" t="s">
        <v>296</v>
      </c>
      <c r="O829" s="796">
        <v>0.7</v>
      </c>
      <c r="P829" s="934">
        <v>43419</v>
      </c>
      <c r="Q829" s="934">
        <v>43444</v>
      </c>
      <c r="R829" s="694">
        <f>(K829-O829)/O829*100</f>
        <v>5.0000000000000044</v>
      </c>
      <c r="S829" s="759">
        <f>IF(INDEX(Historical!$D$7:$D$1439,MATCH(B829,Historical!$B$7:$B$1450,0))=0,"n/a",(INDEX(Historical!$C$7:$C$1439,MATCH(B829,Historical!$B$7:$B$1450,0))/INDEX(Historical!$D$7:$D$1439,MATCH(B829,Historical!$B$7:$B$1450,0))-1)*100)</f>
        <v>4.2279411764706065</v>
      </c>
      <c r="T829" s="759">
        <f>IF(INDEX(Historical!$F$7:$F$1432,MATCH(B829,Historical!$B$7:$B$1450,0))=0,"n/a",((INDEX(Historical!$C$7:$C$1439,MATCH(B829,Historical!$B$7:$B$1450,0))/INDEX(Historical!$F$7:$F$1432,MATCH(B829,Historical!$B$7:$B$1450,0)))^(1/3)-1)*100)</f>
        <v>3.4596566142920171</v>
      </c>
      <c r="U829" s="759">
        <f>IF(INDEX(Historical!$H$7:$H$1432,MATCH(B829,Historical!$B$7:$B$1450,0))=0,"n/a",((INDEX(Historical!$C$7:$C$1439,MATCH(B829,Historical!$B$7:$B$1450,0))/INDEX(Historical!$H$7:$H$1432,MATCH(B829,Historical!$B$7:$B$1450,0)))^(1/5)-1)*100)</f>
        <v>5.2503885369984404</v>
      </c>
      <c r="V829" s="759">
        <f>IF(INDEX(Historical!$O$7:$O$1432,MATCH(B829,Historical!$B$7:$B$1450,0))=0,"n/a",((INDEX(Historical!$C$7:$C$1439,MATCH(B829,Historical!$B$7:$B$1450,0))/INDEX(Historical!$O$7:$O$1432,MATCH(B829,Historical!$B$7:$B$1450,0)))^(1/10)-1)*100)</f>
        <v>7.7415149587683141</v>
      </c>
      <c r="W829" s="760">
        <f>IF(OR(U829&lt;=0,U829="n/a",V829&lt;=0,V829="n/a"),"n/a",U829/V829)</f>
        <v>0.67821202503156885</v>
      </c>
      <c r="X829" s="761">
        <f>IF(OR(AJ829&lt;=0,AJ829="n/a",U829&lt;=0,U829="n/a"),"n/a",U829/AJ829)</f>
        <v>1.0096901032689307</v>
      </c>
      <c r="Y829" s="717"/>
      <c r="Z829" s="703">
        <f>IF(OR(AC829&lt;0.01,AC829="n/a"),"n/a",M829/AC829*100)</f>
        <v>42.241379310344826</v>
      </c>
      <c r="AA829" s="959">
        <f>IF(OR(AC829&lt;0.01,AC829="n/a"),"n/a",I829/AC829)</f>
        <v>19.195402298850574</v>
      </c>
      <c r="AB829" s="960">
        <v>12</v>
      </c>
      <c r="AC829" s="938">
        <v>6.96</v>
      </c>
      <c r="AD829" s="938">
        <v>2.25</v>
      </c>
      <c r="AE829" s="938">
        <v>1.62</v>
      </c>
      <c r="AF829" s="938">
        <v>2.9</v>
      </c>
      <c r="AG829" s="938">
        <v>14.899999999999999</v>
      </c>
      <c r="AH829" s="938">
        <v>13.200000000000001</v>
      </c>
      <c r="AI829" s="938">
        <v>9.25</v>
      </c>
      <c r="AJ829" s="938">
        <v>5.2</v>
      </c>
      <c r="AK829" s="938">
        <v>8.6499999999999986</v>
      </c>
      <c r="AL829" s="951">
        <v>117300</v>
      </c>
      <c r="AM829" s="945">
        <v>0.1</v>
      </c>
      <c r="AN829" s="938">
        <v>1.1399999999999999</v>
      </c>
      <c r="AO829" s="802">
        <f>IF(U829="n/a","n/a",IF(AA829&lt;0,"n/a",IF(AA829="n/a","n/a",J829+U829-AA829)))</f>
        <v>-11.744414959456924</v>
      </c>
      <c r="AP829" s="803">
        <f>IF(U829="n/a","n/a",J829+U829)</f>
        <v>7.4509873393936505</v>
      </c>
      <c r="AQ829" s="961">
        <f>IF(OR(AC829&lt;0.01,AF829="n/a"),"n/a",(I829/SQRT(22.5*AC829*(I829/AF829))-1)*100)</f>
        <v>57.291896614990122</v>
      </c>
      <c r="AR829" s="703">
        <f>INDEX(Historical!$C$7:$C$1439,MATCH(B829,Historical!$B$7:$B$1450,0))*IF(AH829="n/a",1.03,IF(AH829&lt;0,1.01,IF(AH829&gt;10,1.1,(1+AH829/100))))</f>
        <v>3.1185</v>
      </c>
      <c r="AS829" s="959">
        <f>IF($AI829="n/a",1.03*AR829,IF($AI829&lt;0,1.01*AR829,IF($AI829&gt;10,1.1*AR829,(1+$AI829/100)*AR829)))</f>
        <v>3.4069612500000002</v>
      </c>
      <c r="AT829" s="959">
        <f>IF($AK829="n/a",1.03*AS829,IF($AK829&lt;0,1.01*AS829,IF($AK829&gt;10,1.1*AS829,(1+$AK829/100)*AS829)))</f>
        <v>3.7016633981250004</v>
      </c>
      <c r="AU829" s="959">
        <f>IF($AK829="n/a",1.03*AT829,IF($AK829&lt;0,1.01*AT829,IF($AK829&gt;10,1.1*AT829,(1+$AK829/100)*AT829)))</f>
        <v>4.0218572820628129</v>
      </c>
      <c r="AV829" s="959">
        <f>IF($AK829="n/a",1.03*AU829,IF($AK829&lt;0,1.01*AU829,IF($AK829&gt;10,1.1*AU829,(1+$AK829/100)*AU829)))</f>
        <v>4.3697479369612466</v>
      </c>
      <c r="AW829" s="703">
        <f>SUM(AR829:AV829)</f>
        <v>18.61872986714906</v>
      </c>
      <c r="AX829" s="810">
        <f>AW829/I829*100</f>
        <v>13.936175050261273</v>
      </c>
      <c r="AY829" s="1017">
        <v>1.2</v>
      </c>
      <c r="AZ829" s="945">
        <v>32.96</v>
      </c>
      <c r="BA829" s="945">
        <v>-7.48</v>
      </c>
      <c r="BB829" s="945">
        <v>2.2800000000000002</v>
      </c>
      <c r="BC829" s="945">
        <v>5.7299999999999995</v>
      </c>
      <c r="BD829" s="984"/>
      <c r="BE829" s="666">
        <v>1995</v>
      </c>
      <c r="BF829" s="971">
        <f>IF(BE829&gt;2008,0,IF(BE829&gt;2001,1,IF(BE829&gt;1990,2,IF(BE829&gt;1980,3,IF(BE829&gt;1973,4,IF(BE829&gt;1970,5,IF(BE829&gt;1960,6,IF(BE829&gt;1958,7,IF(BE829&gt;1953,8,9)))))))))</f>
        <v>2</v>
      </c>
      <c r="BG829" s="955">
        <v>4.3</v>
      </c>
      <c r="BH829" s="937"/>
    </row>
    <row r="830" spans="1:60" s="659" customFormat="1" x14ac:dyDescent="0.2">
      <c r="A830" s="936" t="s">
        <v>372</v>
      </c>
      <c r="B830" s="948" t="s">
        <v>373</v>
      </c>
      <c r="C830" s="1013" t="s">
        <v>128</v>
      </c>
      <c r="D830" s="1013" t="s">
        <v>126</v>
      </c>
      <c r="E830" s="792">
        <v>48</v>
      </c>
      <c r="F830" s="1227">
        <v>36</v>
      </c>
      <c r="G830" s="1227" t="s">
        <v>37</v>
      </c>
      <c r="H830" s="1227" t="s">
        <v>37</v>
      </c>
      <c r="I830" s="938">
        <v>59.5</v>
      </c>
      <c r="J830" s="703">
        <f>(M830/I830)*100</f>
        <v>5.1092436974789912</v>
      </c>
      <c r="K830" s="950">
        <v>0.76</v>
      </c>
      <c r="L830" s="960">
        <v>4</v>
      </c>
      <c r="M830" s="694">
        <f>K830*L830</f>
        <v>3.04</v>
      </c>
      <c r="N830" s="943" t="s">
        <v>244</v>
      </c>
      <c r="O830" s="795">
        <v>0.75</v>
      </c>
      <c r="P830" s="934">
        <v>43651</v>
      </c>
      <c r="Q830" s="934">
        <v>43682</v>
      </c>
      <c r="R830" s="694">
        <f>(K830-O830)/O830*100</f>
        <v>1.3333333333333344</v>
      </c>
      <c r="S830" s="759">
        <f>IF(INDEX(Historical!$D$7:$D$1439,MATCH(B830,Historical!$B$7:$B$1450,0))=0,"n/a",(INDEX(Historical!$C$7:$C$1439,MATCH(B830,Historical!$B$7:$B$1450,0))/INDEX(Historical!$D$7:$D$1439,MATCH(B830,Historical!$B$7:$B$1450,0))-1)*100)</f>
        <v>20.370370370370374</v>
      </c>
      <c r="T830" s="759">
        <f>IF(INDEX(Historical!$F$7:$F$1432,MATCH(B830,Historical!$B$7:$B$1450,0))=0,"n/a",((INDEX(Historical!$C$7:$C$1439,MATCH(B830,Historical!$B$7:$B$1450,0))/INDEX(Historical!$F$7:$F$1432,MATCH(B830,Historical!$B$7:$B$1450,0)))^(1/3)-1)*100)</f>
        <v>7.7217345015941907</v>
      </c>
      <c r="U830" s="759">
        <f>IF(INDEX(Historical!$H$7:$H$1432,MATCH(B830,Historical!$B$7:$B$1450,0))=0,"n/a",((INDEX(Historical!$C$7:$C$1439,MATCH(B830,Historical!$B$7:$B$1450,0))/INDEX(Historical!$H$7:$H$1432,MATCH(B830,Historical!$B$7:$B$1450,0)))^(1/5)-1)*100)</f>
        <v>5.387395206178347</v>
      </c>
      <c r="V830" s="759">
        <f>IF(INDEX(Historical!$O$7:$O$1432,MATCH(B830,Historical!$B$7:$B$1450,0))=0,"n/a",((INDEX(Historical!$C$7:$C$1439,MATCH(B830,Historical!$B$7:$B$1450,0))/INDEX(Historical!$O$7:$O$1432,MATCH(B830,Historical!$B$7:$B$1450,0)))^(1/10)-1)*100)</f>
        <v>3.7456949716377919</v>
      </c>
      <c r="W830" s="760">
        <f>IF(OR(U830&lt;=0,U830="n/a",V830&lt;=0,V830="n/a"),"n/a",U830/V830)</f>
        <v>1.4382898893186509</v>
      </c>
      <c r="X830" s="761" t="str">
        <f>IF(OR(AJ830&lt;=0,AJ830="n/a",U830&lt;=0,U830="n/a"),"n/a",U830/AJ830)</f>
        <v>n/a</v>
      </c>
      <c r="Y830" s="949"/>
      <c r="Z830" s="703">
        <f>IF(OR(AC830&lt;0.01,AC830="n/a"),"n/a",M830/AC830*100)</f>
        <v>73.965936739659369</v>
      </c>
      <c r="AA830" s="959">
        <f>IF(OR(AC830&lt;0.01,AC830="n/a"),"n/a",I830/AC830)</f>
        <v>14.476885644768855</v>
      </c>
      <c r="AB830" s="960">
        <v>3</v>
      </c>
      <c r="AC830" s="938">
        <v>4.1100000000000003</v>
      </c>
      <c r="AD830" s="938" t="s">
        <v>137</v>
      </c>
      <c r="AE830" s="938">
        <v>0.66</v>
      </c>
      <c r="AF830" s="938">
        <v>1.1299999999999999</v>
      </c>
      <c r="AG830" s="938">
        <v>7.8</v>
      </c>
      <c r="AH830" s="938">
        <v>-4.8</v>
      </c>
      <c r="AI830" s="938" t="s">
        <v>137</v>
      </c>
      <c r="AJ830" s="938">
        <v>-4.8</v>
      </c>
      <c r="AK830" s="938" t="s">
        <v>137</v>
      </c>
      <c r="AL830" s="951">
        <v>1470</v>
      </c>
      <c r="AM830" s="945">
        <v>2.2999999999999998</v>
      </c>
      <c r="AN830" s="938">
        <v>0.32</v>
      </c>
      <c r="AO830" s="802">
        <f>IF(U830="n/a","n/a",IF(AA830&lt;0,"n/a",IF(AA830="n/a","n/a",J830+U830-AA830)))</f>
        <v>-3.9802467411115163</v>
      </c>
      <c r="AP830" s="803">
        <f>IF(U830="n/a","n/a",J830+U830)</f>
        <v>10.496638903657338</v>
      </c>
      <c r="AQ830" s="961">
        <f>IF(OR(AC830&lt;0.01,AF830="n/a"),"n/a",(I830/SQRT(22.5*AC830*(I830/AF830))-1)*100)</f>
        <v>-14.732106397702049</v>
      </c>
      <c r="AR830" s="703">
        <f>INDEX(Historical!$C$7:$C$1439,MATCH(B830,Historical!$B$7:$B$1450,0))*IF(AH830="n/a",1.03,IF(AH830&lt;0,1.01,IF(AH830&gt;10,1.1,(1+AH830/100))))</f>
        <v>2.6260000000000003</v>
      </c>
      <c r="AS830" s="959">
        <f>IF($AI830="n/a",1.03*AR830,IF($AI830&lt;0,1.01*AR830,IF($AI830&gt;10,1.1*AR830,(1+$AI830/100)*AR830)))</f>
        <v>2.7047800000000004</v>
      </c>
      <c r="AT830" s="959">
        <f>IF($AK830="n/a",1.03*AS830,IF($AK830&lt;0,1.01*AS830,IF($AK830&gt;10,1.1*AS830,(1+$AK830/100)*AS830)))</f>
        <v>2.7859234000000006</v>
      </c>
      <c r="AU830" s="959">
        <f>IF($AK830="n/a",1.03*AT830,IF($AK830&lt;0,1.01*AT830,IF($AK830&gt;10,1.1*AT830,(1+$AK830/100)*AT830)))</f>
        <v>2.8695011020000005</v>
      </c>
      <c r="AV830" s="959">
        <f>IF($AK830="n/a",1.03*AU830,IF($AK830&lt;0,1.01*AU830,IF($AK830&gt;10,1.1*AU830,(1+$AK830/100)*AU830)))</f>
        <v>2.9555861350600008</v>
      </c>
      <c r="AW830" s="703">
        <f>SUM(AR830:AV830)</f>
        <v>13.941790637060004</v>
      </c>
      <c r="AX830" s="810">
        <f>AW830/I830*100</f>
        <v>23.431580902621853</v>
      </c>
      <c r="AY830" s="1017">
        <v>0.68</v>
      </c>
      <c r="AZ830" s="945">
        <v>17.43</v>
      </c>
      <c r="BA830" s="945">
        <v>-22.71</v>
      </c>
      <c r="BB830" s="945">
        <v>0.47000000000000003</v>
      </c>
      <c r="BC830" s="945">
        <v>0.48</v>
      </c>
      <c r="BD830" s="984"/>
      <c r="BE830" s="666">
        <v>1972</v>
      </c>
      <c r="BF830" s="971">
        <f>IF(BE830&gt;2008,0,IF(BE830&gt;2001,1,IF(BE830&gt;1990,2,IF(BE830&gt;1980,3,IF(BE830&gt;1973,4,IF(BE830&gt;1970,5,IF(BE830&gt;1960,6,IF(BE830&gt;1958,7,IF(BE830&gt;1953,8,9)))))))))</f>
        <v>5</v>
      </c>
      <c r="BG830" s="955">
        <v>4.7</v>
      </c>
      <c r="BH830" s="937"/>
    </row>
    <row r="831" spans="1:60" s="659" customFormat="1" x14ac:dyDescent="0.2">
      <c r="A831" s="936" t="s">
        <v>847</v>
      </c>
      <c r="B831" s="948" t="s">
        <v>848</v>
      </c>
      <c r="C831" s="1013" t="s">
        <v>4216</v>
      </c>
      <c r="D831" s="1013" t="s">
        <v>4351</v>
      </c>
      <c r="E831" s="792">
        <v>11</v>
      </c>
      <c r="F831" s="1227">
        <v>310</v>
      </c>
      <c r="G831" s="1227" t="s">
        <v>106</v>
      </c>
      <c r="H831" s="1227" t="s">
        <v>106</v>
      </c>
      <c r="I831" s="947">
        <v>178</v>
      </c>
      <c r="J831" s="703">
        <f>(M831/I831)*100</f>
        <v>0.5617977528089888</v>
      </c>
      <c r="K831" s="950">
        <v>0.25</v>
      </c>
      <c r="L831" s="960">
        <v>4</v>
      </c>
      <c r="M831" s="694">
        <f>K831*L831</f>
        <v>1</v>
      </c>
      <c r="N831" s="943" t="s">
        <v>796</v>
      </c>
      <c r="O831" s="795">
        <v>0.21</v>
      </c>
      <c r="P831" s="934">
        <v>43419</v>
      </c>
      <c r="Q831" s="934">
        <v>43438</v>
      </c>
      <c r="R831" s="694">
        <f>(K831-O831)/O831*100</f>
        <v>19.047619047619051</v>
      </c>
      <c r="S831" s="759">
        <f>IF(INDEX(Historical!$D$7:$D$1439,MATCH(B831,Historical!$B$7:$B$1450,0))=0,"n/a",(INDEX(Historical!$C$7:$C$1439,MATCH(B831,Historical!$B$7:$B$1450,0))/INDEX(Historical!$D$7:$D$1439,MATCH(B831,Historical!$B$7:$B$1450,0))-1)*100)</f>
        <v>27.536231884057983</v>
      </c>
      <c r="T831" s="759">
        <f>IF(INDEX(Historical!$F$7:$F$1432,MATCH(B831,Historical!$B$7:$B$1450,0))=0,"n/a",((INDEX(Historical!$C$7:$C$1439,MATCH(B831,Historical!$B$7:$B$1450,0))/INDEX(Historical!$F$7:$F$1432,MATCH(B831,Historical!$B$7:$B$1450,0)))^(1/3)-1)*100)</f>
        <v>20.73621473595373</v>
      </c>
      <c r="U831" s="759">
        <f>IF(INDEX(Historical!$H$7:$H$1432,MATCH(B831,Historical!$B$7:$B$1450,0))=0,"n/a",((INDEX(Historical!$C$7:$C$1439,MATCH(B831,Historical!$B$7:$B$1450,0))/INDEX(Historical!$H$7:$H$1432,MATCH(B831,Historical!$B$7:$B$1450,0)))^(1/5)-1)*100)</f>
        <v>20.421927029878042</v>
      </c>
      <c r="V831" s="759">
        <f>IF(INDEX(Historical!$O$7:$O$1432,MATCH(B831,Historical!$B$7:$B$1450,0))=0,"n/a",((INDEX(Historical!$C$7:$C$1439,MATCH(B831,Historical!$B$7:$B$1450,0))/INDEX(Historical!$O$7:$O$1432,MATCH(B831,Historical!$B$7:$B$1450,0)))^(1/10)-1)*100)</f>
        <v>32.566056361631638</v>
      </c>
      <c r="W831" s="760">
        <f>IF(OR(U831&lt;=0,U831="n/a",V831&lt;=0,V831="n/a"),"n/a",U831/V831)</f>
        <v>0.62709241804109106</v>
      </c>
      <c r="X831" s="761">
        <f>IF(OR(AJ831&lt;=0,AJ831="n/a",U831&lt;=0,U831="n/a"),"n/a",U831/AJ831)</f>
        <v>1.1038879475609753</v>
      </c>
      <c r="Y831" s="949"/>
      <c r="Z831" s="703">
        <f>IF(OR(AC831&lt;0.01,AC831="n/a"),"n/a",M831/AC831*100)</f>
        <v>21.50537634408602</v>
      </c>
      <c r="AA831" s="959">
        <f>IF(OR(AC831&lt;0.01,AC831="n/a"),"n/a",I831/AC831)</f>
        <v>38.279569892473113</v>
      </c>
      <c r="AB831" s="960">
        <v>9</v>
      </c>
      <c r="AC831" s="938">
        <v>4.6500000000000004</v>
      </c>
      <c r="AD831" s="938">
        <v>2.4700000000000002</v>
      </c>
      <c r="AE831" s="938">
        <v>18.45</v>
      </c>
      <c r="AF831" s="938">
        <v>13.84</v>
      </c>
      <c r="AG831" s="938">
        <v>36.5</v>
      </c>
      <c r="AH831" s="938">
        <v>58.3</v>
      </c>
      <c r="AI831" s="938">
        <v>15.770000000000001</v>
      </c>
      <c r="AJ831" s="938">
        <v>18.5</v>
      </c>
      <c r="AK831" s="938">
        <v>15.8</v>
      </c>
      <c r="AL831" s="951">
        <v>392180</v>
      </c>
      <c r="AM831" s="945">
        <v>0.1</v>
      </c>
      <c r="AN831" s="938">
        <v>0</v>
      </c>
      <c r="AO831" s="802">
        <f>IF(U831="n/a","n/a",IF(AA831&lt;0,"n/a",IF(AA831="n/a","n/a",J831+U831-AA831)))</f>
        <v>-17.295845109786082</v>
      </c>
      <c r="AP831" s="803">
        <f>IF(U831="n/a","n/a",J831+U831)</f>
        <v>20.98372478268703</v>
      </c>
      <c r="AQ831" s="961">
        <f>IF(OR(AC831&lt;0.01,AF831="n/a"),"n/a",(I831/SQRT(22.5*AC831*(I831/AF831))-1)*100)</f>
        <v>385.24415266352844</v>
      </c>
      <c r="AR831" s="703">
        <f>INDEX(Historical!$C$7:$C$1439,MATCH(B831,Historical!$B$7:$B$1450,0))*IF(AH831="n/a",1.03,IF(AH831&lt;0,1.01,IF(AH831&gt;10,1.1,(1+AH831/100))))</f>
        <v>0.96800000000000008</v>
      </c>
      <c r="AS831" s="959">
        <f>IF($AI831="n/a",1.03*AR831,IF($AI831&lt;0,1.01*AR831,IF($AI831&gt;10,1.1*AR831,(1+$AI831/100)*AR831)))</f>
        <v>1.0648000000000002</v>
      </c>
      <c r="AT831" s="959">
        <f>IF($AK831="n/a",1.03*AS831,IF($AK831&lt;0,1.01*AS831,IF($AK831&gt;10,1.1*AS831,(1+$AK831/100)*AS831)))</f>
        <v>1.1712800000000003</v>
      </c>
      <c r="AU831" s="959">
        <f>IF($AK831="n/a",1.03*AT831,IF($AK831&lt;0,1.01*AT831,IF($AK831&gt;10,1.1*AT831,(1+$AK831/100)*AT831)))</f>
        <v>1.2884080000000004</v>
      </c>
      <c r="AV831" s="959">
        <f>IF($AK831="n/a",1.03*AU831,IF($AK831&lt;0,1.01*AU831,IF($AK831&gt;10,1.1*AU831,(1+$AK831/100)*AU831)))</f>
        <v>1.4172488000000005</v>
      </c>
      <c r="AW831" s="703">
        <f>SUM(AR831:AV831)</f>
        <v>5.9097368000000019</v>
      </c>
      <c r="AX831" s="810">
        <f>AW831/I831*100</f>
        <v>3.3200768539325853</v>
      </c>
      <c r="AY831" s="1017">
        <v>0.97</v>
      </c>
      <c r="AZ831" s="945">
        <v>46.379999999999995</v>
      </c>
      <c r="BA831" s="945">
        <v>-3.3000000000000003</v>
      </c>
      <c r="BB831" s="945">
        <v>3.1300000000000003</v>
      </c>
      <c r="BC831" s="945">
        <v>17.04</v>
      </c>
      <c r="BD831" s="984"/>
      <c r="BE831" s="666">
        <v>2008</v>
      </c>
      <c r="BF831" s="971">
        <f>IF(BE831&gt;2008,0,IF(BE831&gt;2001,1,IF(BE831&gt;1990,2,IF(BE831&gt;1980,3,IF(BE831&gt;1973,4,IF(BE831&gt;1970,5,IF(BE831&gt;1960,6,IF(BE831&gt;1958,7,IF(BE831&gt;1953,8,9)))))))))</f>
        <v>1</v>
      </c>
      <c r="BG831" s="955">
        <v>14.899999999999999</v>
      </c>
      <c r="BH831" s="937"/>
    </row>
    <row r="832" spans="1:60" s="659" customFormat="1" x14ac:dyDescent="0.2">
      <c r="A832" s="944" t="s">
        <v>1832</v>
      </c>
      <c r="B832" s="948" t="s">
        <v>1833</v>
      </c>
      <c r="C832" s="1013" t="s">
        <v>247</v>
      </c>
      <c r="D832" s="1013" t="s">
        <v>4379</v>
      </c>
      <c r="E832" s="792">
        <v>6</v>
      </c>
      <c r="F832" s="1227">
        <v>747</v>
      </c>
      <c r="G832" s="1204" t="s">
        <v>106</v>
      </c>
      <c r="H832" s="1204" t="s">
        <v>106</v>
      </c>
      <c r="I832" s="947">
        <v>102.23</v>
      </c>
      <c r="J832" s="703">
        <f>(M832/I832)*100</f>
        <v>1.7607355962046365</v>
      </c>
      <c r="K832" s="950">
        <v>0.45</v>
      </c>
      <c r="L832" s="960">
        <v>4</v>
      </c>
      <c r="M832" s="694">
        <f>K832*L832</f>
        <v>1.8</v>
      </c>
      <c r="N832" s="943" t="s">
        <v>266</v>
      </c>
      <c r="O832" s="795">
        <v>0.4</v>
      </c>
      <c r="P832" s="934">
        <v>43453</v>
      </c>
      <c r="Q832" s="934">
        <v>43468</v>
      </c>
      <c r="R832" s="694">
        <f>(K832-O832)/O832*100</f>
        <v>12.499999999999996</v>
      </c>
      <c r="S832" s="759">
        <f>IF(INDEX(Historical!$D$7:$D$1439,MATCH(B832,Historical!$B$7:$B$1450,0))=0,"n/a",(INDEX(Historical!$C$7:$C$1439,MATCH(B832,Historical!$B$7:$B$1450,0))/INDEX(Historical!$D$7:$D$1439,MATCH(B832,Historical!$B$7:$B$1450,0))-1)*100)</f>
        <v>14.285714285714302</v>
      </c>
      <c r="T832" s="759">
        <f>IF(INDEX(Historical!$F$7:$F$1432,MATCH(B832,Historical!$B$7:$B$1450,0))=0,"n/a",((INDEX(Historical!$C$7:$C$1439,MATCH(B832,Historical!$B$7:$B$1450,0))/INDEX(Historical!$F$7:$F$1432,MATCH(B832,Historical!$B$7:$B$1450,0)))^(1/3)-1)*100)</f>
        <v>28.731917947417294</v>
      </c>
      <c r="U832" s="759" t="str">
        <f>IF(INDEX(Historical!$H$7:$H$1432,MATCH(B832,Historical!$B$7:$B$1450,0))=0,"n/a",((INDEX(Historical!$C$7:$C$1439,MATCH(B832,Historical!$B$7:$B$1450,0))/INDEX(Historical!$H$7:$H$1432,MATCH(B832,Historical!$B$7:$B$1450,0)))^(1/5)-1)*100)</f>
        <v>n/a</v>
      </c>
      <c r="V832" s="759" t="str">
        <f>IF(INDEX(Historical!$O$7:$O$1432,MATCH(B832,Historical!$B$7:$B$1450,0))=0,"n/a",((INDEX(Historical!$C$7:$C$1439,MATCH(B832,Historical!$B$7:$B$1450,0))/INDEX(Historical!$O$7:$O$1432,MATCH(B832,Historical!$B$7:$B$1450,0)))^(1/10)-1)*100)</f>
        <v>n/a</v>
      </c>
      <c r="W832" s="760" t="str">
        <f>IF(OR(U832&lt;=0,U832="n/a",V832&lt;=0,V832="n/a"),"n/a",U832/V832)</f>
        <v>n/a</v>
      </c>
      <c r="X832" s="761" t="str">
        <f>IF(OR(AJ832&lt;=0,AJ832="n/a",U832&lt;=0,U832="n/a"),"n/a",U832/AJ832)</f>
        <v>n/a</v>
      </c>
      <c r="Y832" s="714"/>
      <c r="Z832" s="703">
        <f>IF(OR(AC832&lt;0.01,AC832="n/a"),"n/a",M832/AC832*100)</f>
        <v>391.30434782608694</v>
      </c>
      <c r="AA832" s="959">
        <f>IF(OR(AC832&lt;0.01,AC832="n/a"),"n/a",I832/AC832)</f>
        <v>222.2391304347826</v>
      </c>
      <c r="AB832" s="960">
        <v>12</v>
      </c>
      <c r="AC832" s="938">
        <v>0.46</v>
      </c>
      <c r="AD832" s="938" t="s">
        <v>137</v>
      </c>
      <c r="AE832" s="938">
        <v>1.32</v>
      </c>
      <c r="AF832" s="938">
        <v>1.4</v>
      </c>
      <c r="AG832" s="938">
        <v>1.5</v>
      </c>
      <c r="AH832" s="938">
        <v>-73.2</v>
      </c>
      <c r="AI832" s="938">
        <v>17.57</v>
      </c>
      <c r="AJ832" s="938">
        <v>-5.5</v>
      </c>
      <c r="AK832" s="938">
        <v>-0.13</v>
      </c>
      <c r="AL832" s="951">
        <v>4550</v>
      </c>
      <c r="AM832" s="945">
        <v>1.2</v>
      </c>
      <c r="AN832" s="938">
        <v>1.1599999999999999</v>
      </c>
      <c r="AO832" s="802" t="str">
        <f>IF(U832="n/a","n/a",IF(AA832&lt;0,"n/a",IF(AA832="n/a","n/a",J832+U832-AA832)))</f>
        <v>n/a</v>
      </c>
      <c r="AP832" s="803" t="str">
        <f>IF(U832="n/a","n/a",J832+U832)</f>
        <v>n/a</v>
      </c>
      <c r="AQ832" s="961">
        <f>IF(OR(AC832&lt;0.01,AF832="n/a"),"n/a",(I832/SQRT(22.5*AC832*(I832/AF832))-1)*100)</f>
        <v>271.86304683830144</v>
      </c>
      <c r="AR832" s="703">
        <f>INDEX(Historical!$C$7:$C$1439,MATCH(B832,Historical!$B$7:$B$1450,0))*IF(AH832="n/a",1.03,IF(AH832&lt;0,1.01,IF(AH832&gt;10,1.1,(1+AH832/100))))</f>
        <v>1.6160000000000001</v>
      </c>
      <c r="AS832" s="959">
        <f>IF($AI832="n/a",1.03*AR832,IF($AI832&lt;0,1.01*AR832,IF($AI832&gt;10,1.1*AR832,(1+$AI832/100)*AR832)))</f>
        <v>1.7776000000000003</v>
      </c>
      <c r="AT832" s="959">
        <f>IF($AK832="n/a",1.03*AS832,IF($AK832&lt;0,1.01*AS832,IF($AK832&gt;10,1.1*AS832,(1+$AK832/100)*AS832)))</f>
        <v>1.7953760000000003</v>
      </c>
      <c r="AU832" s="959">
        <f>IF($AK832="n/a",1.03*AT832,IF($AK832&lt;0,1.01*AT832,IF($AK832&gt;10,1.1*AT832,(1+$AK832/100)*AT832)))</f>
        <v>1.8133297600000002</v>
      </c>
      <c r="AV832" s="959">
        <f>IF($AK832="n/a",1.03*AU832,IF($AK832&lt;0,1.01*AU832,IF($AK832&gt;10,1.1*AU832,(1+$AK832/100)*AU832)))</f>
        <v>1.8314630576000002</v>
      </c>
      <c r="AW832" s="703">
        <f>SUM(AR832:AV832)</f>
        <v>8.8337688176000011</v>
      </c>
      <c r="AX832" s="810">
        <f>AW832/I832*100</f>
        <v>8.6410728921060365</v>
      </c>
      <c r="AY832" s="1017">
        <v>1.67</v>
      </c>
      <c r="AZ832" s="945">
        <v>68.489999999999995</v>
      </c>
      <c r="BA832" s="945">
        <v>-19.400000000000002</v>
      </c>
      <c r="BB832" s="945">
        <v>6.23</v>
      </c>
      <c r="BC832" s="945">
        <v>12.47</v>
      </c>
      <c r="BD832" s="984"/>
      <c r="BE832" s="666">
        <v>2014</v>
      </c>
      <c r="BF832" s="971">
        <f>IF(BE832&gt;2008,0,IF(BE832&gt;2001,1,IF(BE832&gt;1990,2,IF(BE832&gt;1980,3,IF(BE832&gt;1973,4,IF(BE832&gt;1970,5,IF(BE832&gt;1960,6,IF(BE832&gt;1958,7,IF(BE832&gt;1953,8,9)))))))))</f>
        <v>0</v>
      </c>
      <c r="BG832" s="955">
        <v>0.6</v>
      </c>
      <c r="BH832" s="937"/>
    </row>
    <row r="833" spans="1:60" s="659" customFormat="1" x14ac:dyDescent="0.2">
      <c r="A833" s="954" t="s">
        <v>4157</v>
      </c>
      <c r="B833" s="948" t="s">
        <v>4158</v>
      </c>
      <c r="C833" s="1013" t="s">
        <v>108</v>
      </c>
      <c r="D833" s="1013" t="s">
        <v>4361</v>
      </c>
      <c r="E833" s="792">
        <v>5</v>
      </c>
      <c r="F833" s="1227">
        <v>873</v>
      </c>
      <c r="G833" s="1227" t="s">
        <v>106</v>
      </c>
      <c r="H833" s="1227" t="s">
        <v>106</v>
      </c>
      <c r="I833" s="947">
        <v>26.1</v>
      </c>
      <c r="J833" s="703">
        <f>(M833/I833)*100</f>
        <v>3.0651340996168579</v>
      </c>
      <c r="K833" s="950">
        <v>0.2</v>
      </c>
      <c r="L833" s="960">
        <v>4</v>
      </c>
      <c r="M833" s="694">
        <f>K833*L833</f>
        <v>0.8</v>
      </c>
      <c r="N833" s="685" t="s">
        <v>696</v>
      </c>
      <c r="O833" s="795">
        <v>0.19</v>
      </c>
      <c r="P833" s="934">
        <v>43581</v>
      </c>
      <c r="Q833" s="934">
        <v>43595</v>
      </c>
      <c r="R833" s="694">
        <f>(K833-O833)/O833*100</f>
        <v>5.2631578947368469</v>
      </c>
      <c r="S833" s="759">
        <f>IF(INDEX(Historical!$D$7:$D$1439,MATCH(B833,Historical!$B$7:$B$1450,0))=0,"n/a",(INDEX(Historical!$C$7:$C$1439,MATCH(B833,Historical!$B$7:$B$1450,0))/INDEX(Historical!$D$7:$D$1439,MATCH(B833,Historical!$B$7:$B$1450,0))-1)*100)</f>
        <v>5.6338028169014009</v>
      </c>
      <c r="T833" s="759">
        <f>IF(INDEX(Historical!$F$7:$F$1432,MATCH(B833,Historical!$B$7:$B$1450,0))=0,"n/a",((INDEX(Historical!$C$7:$C$1439,MATCH(B833,Historical!$B$7:$B$1450,0))/INDEX(Historical!$F$7:$F$1432,MATCH(B833,Historical!$B$7:$B$1450,0)))^(1/3)-1)*100)</f>
        <v>6.550753340344162</v>
      </c>
      <c r="U833" s="759">
        <f>IF(INDEX(Historical!$H$7:$H$1432,MATCH(B833,Historical!$B$7:$B$1450,0))=0,"n/a",((INDEX(Historical!$C$7:$C$1439,MATCH(B833,Historical!$B$7:$B$1450,0))/INDEX(Historical!$H$7:$H$1432,MATCH(B833,Historical!$B$7:$B$1450,0)))^(1/5)-1)*100)</f>
        <v>4.5639552591273169</v>
      </c>
      <c r="V833" s="759">
        <f>IF(INDEX(Historical!$O$7:$O$1432,MATCH(B833,Historical!$B$7:$B$1450,0))=0,"n/a",((INDEX(Historical!$C$7:$C$1439,MATCH(B833,Historical!$B$7:$B$1450,0))/INDEX(Historical!$O$7:$O$1432,MATCH(B833,Historical!$B$7:$B$1450,0)))^(1/10)-1)*100)</f>
        <v>-6.0507488516727381</v>
      </c>
      <c r="W833" s="760" t="str">
        <f>IF(OR(U833&lt;=0,U833="n/a",V833&lt;=0,V833="n/a"),"n/a",U833/V833)</f>
        <v>n/a</v>
      </c>
      <c r="X833" s="761" t="str">
        <f>IF(OR(AJ833&lt;=0,AJ833="n/a",U833&lt;=0,U833="n/a"),"n/a",U833/AJ833)</f>
        <v>n/a</v>
      </c>
      <c r="Y833" s="949"/>
      <c r="Z833" s="703">
        <f>IF(OR(AC833&lt;0.01,AC833="n/a"),"n/a",M833/AC833*100)</f>
        <v>75.471698113207552</v>
      </c>
      <c r="AA833" s="959">
        <f>IF(OR(AC833&lt;0.01,AC833="n/a"),"n/a",I833/AC833)</f>
        <v>24.622641509433961</v>
      </c>
      <c r="AB833" s="960">
        <v>13</v>
      </c>
      <c r="AC833" s="938">
        <v>1.06</v>
      </c>
      <c r="AD833" s="938" t="s">
        <v>137</v>
      </c>
      <c r="AE833" s="938">
        <v>6.48</v>
      </c>
      <c r="AF833" s="938">
        <v>5.45</v>
      </c>
      <c r="AG833" s="938" t="s">
        <v>137</v>
      </c>
      <c r="AH833" s="938" t="s">
        <v>137</v>
      </c>
      <c r="AI833" s="938" t="s">
        <v>137</v>
      </c>
      <c r="AJ833" s="938">
        <v>-27.92</v>
      </c>
      <c r="AK833" s="938" t="s">
        <v>137</v>
      </c>
      <c r="AL833" s="951">
        <v>232.58</v>
      </c>
      <c r="AM833" s="945">
        <v>89.31</v>
      </c>
      <c r="AN833" s="938">
        <v>0</v>
      </c>
      <c r="AO833" s="802">
        <f>IF(U833="n/a","n/a",IF(AA833&lt;0,"n/a",IF(AA833="n/a","n/a",J833+U833-AA833)))</f>
        <v>-16.993552150689787</v>
      </c>
      <c r="AP833" s="803">
        <f>IF(U833="n/a","n/a",J833+U833)</f>
        <v>7.6290893587441744</v>
      </c>
      <c r="AQ833" s="961">
        <f>IF(OR(AC833&lt;0.01,AF833="n/a"),"n/a",(I833/SQRT(22.5*AC833*(I833/AF833))-1)*100)</f>
        <v>144.21611215061603</v>
      </c>
      <c r="AR833" s="703">
        <f>INDEX(Historical!$C$7:$C$1439,MATCH(B833,Historical!$B$7:$B$1450,0))*IF(AH833="n/a",1.03,IF(AH833&lt;0,1.01,IF(AH833&gt;10,1.1,(1+AH833/100))))</f>
        <v>0.77249999999999996</v>
      </c>
      <c r="AS833" s="959">
        <f>IF($AI833="n/a",1.03*AR833,IF($AI833&lt;0,1.01*AR833,IF($AI833&gt;10,1.1*AR833,(1+$AI833/100)*AR833)))</f>
        <v>0.79567500000000002</v>
      </c>
      <c r="AT833" s="959">
        <f>IF($AK833="n/a",1.03*AS833,IF($AK833&lt;0,1.01*AS833,IF($AK833&gt;10,1.1*AS833,(1+$AK833/100)*AS833)))</f>
        <v>0.81954525</v>
      </c>
      <c r="AU833" s="959">
        <f>IF($AK833="n/a",1.03*AT833,IF($AK833&lt;0,1.01*AT833,IF($AK833&gt;10,1.1*AT833,(1+$AK833/100)*AT833)))</f>
        <v>0.84413160750000005</v>
      </c>
      <c r="AV833" s="959">
        <f>IF($AK833="n/a",1.03*AU833,IF($AK833&lt;0,1.01*AU833,IF($AK833&gt;10,1.1*AU833,(1+$AK833/100)*AU833)))</f>
        <v>0.86945555572500011</v>
      </c>
      <c r="AW833" s="703">
        <f>SUM(AR833:AV833)</f>
        <v>4.1013074132250003</v>
      </c>
      <c r="AX833" s="810">
        <f>AW833/I833*100</f>
        <v>15.713821506609197</v>
      </c>
      <c r="AY833" s="1017">
        <v>0.28000000000000003</v>
      </c>
      <c r="AZ833" s="945">
        <v>52.449999999999996</v>
      </c>
      <c r="BA833" s="945">
        <v>-14.82</v>
      </c>
      <c r="BB833" s="945">
        <v>5.56</v>
      </c>
      <c r="BC833" s="945">
        <v>10.199999999999999</v>
      </c>
      <c r="BD833" s="984"/>
      <c r="BE833" s="666">
        <v>2015</v>
      </c>
      <c r="BF833" s="971">
        <f>IF(BE833&gt;2008,0,IF(BE833&gt;2001,1,IF(BE833&gt;1990,2,IF(BE833&gt;1980,3,IF(BE833&gt;1973,4,IF(BE833&gt;1970,5,IF(BE833&gt;1960,6,IF(BE833&gt;1958,7,IF(BE833&gt;1953,8,9)))))))))</f>
        <v>0</v>
      </c>
      <c r="BG833" s="955" t="s">
        <v>137</v>
      </c>
      <c r="BH833" s="936"/>
    </row>
    <row r="834" spans="1:60" s="659" customFormat="1" x14ac:dyDescent="0.2">
      <c r="A834" s="936" t="s">
        <v>378</v>
      </c>
      <c r="B834" s="948" t="s">
        <v>379</v>
      </c>
      <c r="C834" s="1013" t="s">
        <v>247</v>
      </c>
      <c r="D834" s="1013" t="s">
        <v>4384</v>
      </c>
      <c r="E834" s="792">
        <v>46</v>
      </c>
      <c r="F834" s="1227">
        <v>46</v>
      </c>
      <c r="G834" s="1227" t="s">
        <v>115</v>
      </c>
      <c r="H834" s="1227" t="s">
        <v>115</v>
      </c>
      <c r="I834" s="938">
        <v>87.39</v>
      </c>
      <c r="J834" s="703">
        <f>(M834/I834)*100</f>
        <v>1.9681885799290537</v>
      </c>
      <c r="K834" s="950">
        <v>0.43</v>
      </c>
      <c r="L834" s="960">
        <v>4</v>
      </c>
      <c r="M834" s="694">
        <f>K834*L834</f>
        <v>1.72</v>
      </c>
      <c r="N834" s="943" t="s">
        <v>380</v>
      </c>
      <c r="O834" s="799">
        <v>0.38800000000000001</v>
      </c>
      <c r="P834" s="934">
        <v>43441</v>
      </c>
      <c r="Q834" s="934">
        <v>43454</v>
      </c>
      <c r="R834" s="694">
        <f>(K834-O834)/O834*100</f>
        <v>10.824742268041232</v>
      </c>
      <c r="S834" s="759">
        <f>IF(INDEX(Historical!$D$7:$D$1439,MATCH(B834,Historical!$B$7:$B$1450,0))=0,"n/a",(INDEX(Historical!$C$7:$C$1439,MATCH(B834,Historical!$B$7:$B$1450,0))/INDEX(Historical!$D$7:$D$1439,MATCH(B834,Historical!$B$7:$B$1450,0))-1)*100)</f>
        <v>9.8837209302325526</v>
      </c>
      <c r="T834" s="759">
        <f>IF(INDEX(Historical!$F$7:$F$1432,MATCH(B834,Historical!$B$7:$B$1450,0))=0,"n/a",((INDEX(Historical!$C$7:$C$1439,MATCH(B834,Historical!$B$7:$B$1450,0))/INDEX(Historical!$F$7:$F$1432,MATCH(B834,Historical!$B$7:$B$1450,0)))^(1/3)-1)*100)</f>
        <v>12.426853035294627</v>
      </c>
      <c r="U834" s="759">
        <f>IF(INDEX(Historical!$H$7:$H$1432,MATCH(B834,Historical!$B$7:$B$1450,0))=0,"n/a",((INDEX(Historical!$C$7:$C$1439,MATCH(B834,Historical!$B$7:$B$1450,0))/INDEX(Historical!$H$7:$H$1432,MATCH(B834,Historical!$B$7:$B$1450,0)))^(1/5)-1)*100)</f>
        <v>15.613391683729748</v>
      </c>
      <c r="V834" s="759">
        <f>IF(INDEX(Historical!$O$7:$O$1432,MATCH(B834,Historical!$B$7:$B$1450,0))=0,"n/a",((INDEX(Historical!$C$7:$C$1439,MATCH(B834,Historical!$B$7:$B$1450,0))/INDEX(Historical!$O$7:$O$1432,MATCH(B834,Historical!$B$7:$B$1450,0)))^(1/10)-1)*100)</f>
        <v>12.49069175316575</v>
      </c>
      <c r="W834" s="760">
        <f>IF(OR(U834&lt;=0,U834="n/a",V834&lt;=0,V834="n/a"),"n/a",U834/V834)</f>
        <v>1.2500021609910079</v>
      </c>
      <c r="X834" s="761">
        <f>IF(OR(AJ834&lt;=0,AJ834="n/a",U834&lt;=0,U834="n/a"),"n/a",U834/AJ834)</f>
        <v>11.152422631235533</v>
      </c>
      <c r="Y834" s="728" t="s">
        <v>4496</v>
      </c>
      <c r="Z834" s="703">
        <f>IF(OR(AC834&lt;0.01,AC834="n/a"),"n/a",M834/AC834*100)</f>
        <v>55.844155844155843</v>
      </c>
      <c r="AA834" s="959">
        <f>IF(OR(AC834&lt;0.01,AC834="n/a"),"n/a",I834/AC834)</f>
        <v>28.373376623376622</v>
      </c>
      <c r="AB834" s="960">
        <v>12</v>
      </c>
      <c r="AC834" s="938">
        <v>3.08</v>
      </c>
      <c r="AD834" s="938">
        <v>5.29</v>
      </c>
      <c r="AE834" s="938">
        <v>2.65</v>
      </c>
      <c r="AF834" s="938">
        <v>8.11</v>
      </c>
      <c r="AG834" s="938">
        <v>33.5</v>
      </c>
      <c r="AH834" s="938">
        <v>407.2</v>
      </c>
      <c r="AI834" s="938">
        <v>14.29</v>
      </c>
      <c r="AJ834" s="938">
        <v>1.4000000000000001</v>
      </c>
      <c r="AK834" s="938">
        <v>5.4</v>
      </c>
      <c r="AL834" s="951">
        <v>35300</v>
      </c>
      <c r="AM834" s="945">
        <v>0.2</v>
      </c>
      <c r="AN834" s="938">
        <v>0.65</v>
      </c>
      <c r="AO834" s="802">
        <f>IF(U834="n/a","n/a",IF(AA834&lt;0,"n/a",IF(AA834="n/a","n/a",J834+U834-AA834)))</f>
        <v>-10.791796359717821</v>
      </c>
      <c r="AP834" s="803">
        <f>IF(U834="n/a","n/a",J834+U834)</f>
        <v>17.5815802636588</v>
      </c>
      <c r="AQ834" s="961">
        <f>IF(OR(AC834&lt;0.01,AF834="n/a"),"n/a",(I834/SQRT(22.5*AC834*(I834/AF834))-1)*100)</f>
        <v>219.79721659242085</v>
      </c>
      <c r="AR834" s="703">
        <f>INDEX(Historical!$C$7:$C$1439,MATCH(B834,Historical!$B$7:$B$1450,0))*IF(AH834="n/a",1.03,IF(AH834&lt;0,1.01,IF(AH834&gt;10,1.1,(1+AH834/100))))</f>
        <v>2.0790000000000002</v>
      </c>
      <c r="AS834" s="959">
        <f>IF($AI834="n/a",1.03*AR834,IF($AI834&lt;0,1.01*AR834,IF($AI834&gt;10,1.1*AR834,(1+$AI834/100)*AR834)))</f>
        <v>2.2869000000000006</v>
      </c>
      <c r="AT834" s="959">
        <f>IF($AK834="n/a",1.03*AS834,IF($AK834&lt;0,1.01*AS834,IF($AK834&gt;10,1.1*AS834,(1+$AK834/100)*AS834)))</f>
        <v>2.4103926000000007</v>
      </c>
      <c r="AU834" s="959">
        <f>IF($AK834="n/a",1.03*AT834,IF($AK834&lt;0,1.01*AT834,IF($AK834&gt;10,1.1*AT834,(1+$AK834/100)*AT834)))</f>
        <v>2.540553800400001</v>
      </c>
      <c r="AV834" s="959">
        <f>IF($AK834="n/a",1.03*AU834,IF($AK834&lt;0,1.01*AU834,IF($AK834&gt;10,1.1*AU834,(1+$AK834/100)*AU834)))</f>
        <v>2.6777437056216011</v>
      </c>
      <c r="AW834" s="703">
        <f>SUM(AR834:AV834)</f>
        <v>11.994590106021604</v>
      </c>
      <c r="AX834" s="810">
        <f>AW834/I834*100</f>
        <v>13.725357713721941</v>
      </c>
      <c r="AY834" s="1017">
        <v>1.17</v>
      </c>
      <c r="AZ834" s="945">
        <v>38.21</v>
      </c>
      <c r="BA834" s="945">
        <v>-4.53</v>
      </c>
      <c r="BB834" s="945">
        <v>0.97</v>
      </c>
      <c r="BC834" s="945">
        <v>8.19</v>
      </c>
      <c r="BD834" s="984"/>
      <c r="BE834" s="666">
        <v>1974</v>
      </c>
      <c r="BF834" s="971">
        <f>IF(BE834&gt;2008,0,IF(BE834&gt;2001,1,IF(BE834&gt;1990,2,IF(BE834&gt;1980,3,IF(BE834&gt;1973,4,IF(BE834&gt;1970,5,IF(BE834&gt;1960,6,IF(BE834&gt;1958,7,IF(BE834&gt;1953,8,9)))))))))</f>
        <v>4</v>
      </c>
      <c r="BG834" s="955">
        <v>13.200000000000001</v>
      </c>
      <c r="BH834" s="937"/>
    </row>
    <row r="835" spans="1:60" s="936" customFormat="1" x14ac:dyDescent="0.2">
      <c r="A835" s="936" t="s">
        <v>843</v>
      </c>
      <c r="B835" s="948" t="s">
        <v>844</v>
      </c>
      <c r="C835" s="1013" t="s">
        <v>128</v>
      </c>
      <c r="D835" s="1013" t="s">
        <v>126</v>
      </c>
      <c r="E835" s="792">
        <v>20</v>
      </c>
      <c r="F835" s="1227">
        <v>165</v>
      </c>
      <c r="G835" s="1237" t="s">
        <v>106</v>
      </c>
      <c r="H835" s="1237" t="s">
        <v>106</v>
      </c>
      <c r="I835" s="947">
        <v>11.55</v>
      </c>
      <c r="J835" s="703">
        <f>(M835/I835)*100</f>
        <v>13.852813852813853</v>
      </c>
      <c r="K835" s="957">
        <v>0.4</v>
      </c>
      <c r="L835" s="960">
        <v>4</v>
      </c>
      <c r="M835" s="694">
        <f>K835*L835</f>
        <v>1.6</v>
      </c>
      <c r="N835" s="943" t="s">
        <v>289</v>
      </c>
      <c r="O835" s="801">
        <v>0.38095238095238093</v>
      </c>
      <c r="P835" s="939">
        <v>43088</v>
      </c>
      <c r="Q835" s="939">
        <v>43097</v>
      </c>
      <c r="R835" s="694">
        <f>(K835-O835)/O835*100</f>
        <v>5.0000000000000115</v>
      </c>
      <c r="S835" s="759">
        <f>IF(INDEX(Historical!$D$7:$D$1439,MATCH(B835,Historical!$B$7:$B$1450,0))=0,"n/a",(INDEX(Historical!$C$7:$C$1439,MATCH(B835,Historical!$B$7:$B$1450,0))/INDEX(Historical!$D$7:$D$1439,MATCH(B835,Historical!$B$7:$B$1450,0))-1)*100)</f>
        <v>3.7037037037037202</v>
      </c>
      <c r="T835" s="759">
        <f>IF(INDEX(Historical!$F$7:$F$1432,MATCH(B835,Historical!$B$7:$B$1450,0))=0,"n/a",((INDEX(Historical!$C$7:$C$1439,MATCH(B835,Historical!$B$7:$B$1450,0))/INDEX(Historical!$F$7:$F$1432,MATCH(B835,Historical!$B$7:$B$1450,0)))^(1/3)-1)*100)</f>
        <v>4.5661107530005074</v>
      </c>
      <c r="U835" s="759">
        <f>IF(INDEX(Historical!$H$7:$H$1432,MATCH(B835,Historical!$B$7:$B$1450,0))=0,"n/a",((INDEX(Historical!$C$7:$C$1439,MATCH(B835,Historical!$B$7:$B$1450,0))/INDEX(Historical!$H$7:$H$1432,MATCH(B835,Historical!$B$7:$B$1450,0)))^(1/5)-1)*100)</f>
        <v>4.7394508817191427</v>
      </c>
      <c r="V835" s="759">
        <f>IF(INDEX(Historical!$O$7:$O$1432,MATCH(B835,Historical!$B$7:$B$1450,0))=0,"n/a",((INDEX(Historical!$C$7:$C$1439,MATCH(B835,Historical!$B$7:$B$1450,0))/INDEX(Historical!$O$7:$O$1432,MATCH(B835,Historical!$B$7:$B$1450,0)))^(1/10)-1)*100)</f>
        <v>4.8696438466710568</v>
      </c>
      <c r="W835" s="760">
        <f>IF(OR(U835&lt;=0,U835="n/a",V835&lt;=0,V835="n/a"),"n/a",U835/V835)</f>
        <v>0.97326437639974117</v>
      </c>
      <c r="X835" s="761">
        <f>IF(OR(AJ835&lt;=0,AJ835="n/a",U835&lt;=0,U835="n/a"),"n/a",U835/AJ835)</f>
        <v>2.0606308181387578</v>
      </c>
      <c r="Y835" s="712" t="s">
        <v>440</v>
      </c>
      <c r="Z835" s="703">
        <f>IF(OR(AC835&lt;0.01,AC835="n/a"),"n/a",M835/AC835*100)</f>
        <v>400</v>
      </c>
      <c r="AA835" s="959">
        <f>IF(OR(AC835&lt;0.01,AC835="n/a"),"n/a",I835/AC835)</f>
        <v>28.875</v>
      </c>
      <c r="AB835" s="960">
        <v>12</v>
      </c>
      <c r="AC835" s="938">
        <v>0.4</v>
      </c>
      <c r="AD835" s="938">
        <v>2.73</v>
      </c>
      <c r="AE835" s="938">
        <v>0.78</v>
      </c>
      <c r="AF835" s="938" t="s">
        <v>137</v>
      </c>
      <c r="AG835" s="938">
        <v>-10.5</v>
      </c>
      <c r="AH835" s="938">
        <v>-2.7</v>
      </c>
      <c r="AI835" s="938">
        <v>-8.1100000000000012</v>
      </c>
      <c r="AJ835" s="938">
        <v>2.2999999999999998</v>
      </c>
      <c r="AK835" s="938">
        <v>11</v>
      </c>
      <c r="AL835" s="951">
        <v>1460</v>
      </c>
      <c r="AM835" s="945">
        <v>1.5</v>
      </c>
      <c r="AN835" s="938" t="s">
        <v>137</v>
      </c>
      <c r="AO835" s="802">
        <f>IF(U835="n/a","n/a",IF(AA835&lt;0,"n/a",IF(AA835="n/a","n/a",J835+U835-AA835)))</f>
        <v>-10.282735265467004</v>
      </c>
      <c r="AP835" s="803">
        <f>IF(U835="n/a","n/a",J835+U835)</f>
        <v>18.592264734532996</v>
      </c>
      <c r="AQ835" s="961" t="str">
        <f>IF(OR(AC835&lt;0.01,AF835="n/a"),"n/a",(I835/SQRT(22.5*AC835*(I835/AF835))-1)*100)</f>
        <v>n/a</v>
      </c>
      <c r="AR835" s="703">
        <f>INDEX(Historical!$C$7:$C$1439,MATCH(B835,Historical!$B$7:$B$1450,0))*IF(AH835="n/a",1.03,IF(AH835&lt;0,1.01,IF(AH835&gt;10,1.1,(1+AH835/100))))</f>
        <v>1.6160000000000001</v>
      </c>
      <c r="AS835" s="959">
        <f>IF($AI835="n/a",1.03*AR835,IF($AI835&lt;0,1.01*AR835,IF($AI835&gt;10,1.1*AR835,(1+$AI835/100)*AR835)))</f>
        <v>1.6321600000000001</v>
      </c>
      <c r="AT835" s="959">
        <f>IF($AK835="n/a",1.03*AS835,IF($AK835&lt;0,1.01*AS835,IF($AK835&gt;10,1.1*AS835,(1+$AK835/100)*AS835)))</f>
        <v>1.7953760000000003</v>
      </c>
      <c r="AU835" s="959">
        <f>IF($AK835="n/a",1.03*AT835,IF($AK835&lt;0,1.01*AT835,IF($AK835&gt;10,1.1*AT835,(1+$AK835/100)*AT835)))</f>
        <v>1.9749136000000005</v>
      </c>
      <c r="AV835" s="959">
        <f>IF($AK835="n/a",1.03*AU835,IF($AK835&lt;0,1.01*AU835,IF($AK835&gt;10,1.1*AU835,(1+$AK835/100)*AU835)))</f>
        <v>2.1724049600000006</v>
      </c>
      <c r="AW835" s="703">
        <f>SUM(AR835:AV835)</f>
        <v>9.1908545600000018</v>
      </c>
      <c r="AX835" s="810">
        <f>AW835/I835*100</f>
        <v>79.57449835497836</v>
      </c>
      <c r="AY835" s="1017">
        <v>0.77</v>
      </c>
      <c r="AZ835" s="945">
        <v>33.989999999999995</v>
      </c>
      <c r="BA835" s="945">
        <v>-35.010000000000005</v>
      </c>
      <c r="BB835" s="945">
        <v>18.27</v>
      </c>
      <c r="BC835" s="945">
        <v>5.7700000000000005</v>
      </c>
      <c r="BD835" s="984"/>
      <c r="BE835" s="666">
        <v>1999</v>
      </c>
      <c r="BF835" s="971">
        <f>IF(BE835&gt;2008,0,IF(BE835&gt;2001,1,IF(BE835&gt;1990,2,IF(BE835&gt;1980,3,IF(BE835&gt;1973,4,IF(BE835&gt;1970,5,IF(BE835&gt;1960,6,IF(BE835&gt;1958,7,IF(BE835&gt;1953,8,9)))))))))</f>
        <v>2</v>
      </c>
      <c r="BG835" s="955">
        <v>4.1000000000000005</v>
      </c>
      <c r="BH835" s="937"/>
    </row>
    <row r="836" spans="1:60" s="936" customFormat="1" x14ac:dyDescent="0.2">
      <c r="A836" s="936" t="s">
        <v>1772</v>
      </c>
      <c r="B836" s="948" t="s">
        <v>1773</v>
      </c>
      <c r="C836" s="1013" t="s">
        <v>179</v>
      </c>
      <c r="D836" s="1013" t="s">
        <v>4363</v>
      </c>
      <c r="E836" s="792">
        <v>9</v>
      </c>
      <c r="F836" s="1227">
        <v>424</v>
      </c>
      <c r="G836" s="1120" t="s">
        <v>106</v>
      </c>
      <c r="H836" s="1120" t="s">
        <v>106</v>
      </c>
      <c r="I836" s="947">
        <v>85.25</v>
      </c>
      <c r="J836" s="703">
        <f>(M836/I836)*100</f>
        <v>4.2228739002932549</v>
      </c>
      <c r="K836" s="950">
        <v>0.9</v>
      </c>
      <c r="L836" s="960">
        <v>4</v>
      </c>
      <c r="M836" s="694">
        <f>K836*L836</f>
        <v>3.6</v>
      </c>
      <c r="N836" s="943" t="s">
        <v>796</v>
      </c>
      <c r="O836" s="795">
        <v>0.8</v>
      </c>
      <c r="P836" s="934">
        <v>43508</v>
      </c>
      <c r="Q836" s="934">
        <v>43529</v>
      </c>
      <c r="R836" s="694">
        <f>(K836-O836)/O836*100</f>
        <v>12.499999999999996</v>
      </c>
      <c r="S836" s="759">
        <f>IF(INDEX(Historical!$D$7:$D$1439,MATCH(B836,Historical!$B$7:$B$1450,0))=0,"n/a",(INDEX(Historical!$C$7:$C$1439,MATCH(B836,Historical!$B$7:$B$1450,0))/INDEX(Historical!$D$7:$D$1439,MATCH(B836,Historical!$B$7:$B$1450,0))-1)*100)</f>
        <v>14.285714285714302</v>
      </c>
      <c r="T836" s="759">
        <f>IF(INDEX(Historical!$F$7:$F$1432,MATCH(B836,Historical!$B$7:$B$1450,0))=0,"n/a",((INDEX(Historical!$C$7:$C$1439,MATCH(B836,Historical!$B$7:$B$1450,0))/INDEX(Historical!$F$7:$F$1432,MATCH(B836,Historical!$B$7:$B$1450,0)))^(1/3)-1)*100)</f>
        <v>23.47158379972165</v>
      </c>
      <c r="U836" s="759">
        <f>IF(INDEX(Historical!$H$7:$H$1432,MATCH(B836,Historical!$B$7:$B$1450,0))=0,"n/a",((INDEX(Historical!$C$7:$C$1439,MATCH(B836,Historical!$B$7:$B$1450,0))/INDEX(Historical!$H$7:$H$1432,MATCH(B836,Historical!$B$7:$B$1450,0)))^(1/5)-1)*100)</f>
        <v>30.894008104996583</v>
      </c>
      <c r="V836" s="759">
        <f>IF(INDEX(Historical!$O$7:$O$1432,MATCH(B836,Historical!$B$7:$B$1450,0))=0,"n/a",((INDEX(Historical!$C$7:$C$1439,MATCH(B836,Historical!$B$7:$B$1450,0))/INDEX(Historical!$O$7:$O$1432,MATCH(B836,Historical!$B$7:$B$1450,0)))^(1/10)-1)*100)</f>
        <v>19.902864440437984</v>
      </c>
      <c r="W836" s="760">
        <f>IF(OR(U836&lt;=0,U836="n/a",V836&lt;=0,V836="n/a"),"n/a",U836/V836)</f>
        <v>1.5522392868348716</v>
      </c>
      <c r="X836" s="761">
        <f>IF(OR(AJ836&lt;=0,AJ836="n/a",U836&lt;=0,U836="n/a"),"n/a",U836/AJ836)</f>
        <v>3.9106339373413395</v>
      </c>
      <c r="Y836" s="949"/>
      <c r="Z836" s="703">
        <f>IF(OR(AC836&lt;0.01,AC836="n/a"),"n/a",M836/AC836*100)</f>
        <v>55.384615384615387</v>
      </c>
      <c r="AA836" s="959">
        <f>IF(OR(AC836&lt;0.01,AC836="n/a"),"n/a",I836/AC836)</f>
        <v>13.115384615384615</v>
      </c>
      <c r="AB836" s="960">
        <v>12</v>
      </c>
      <c r="AC836" s="938">
        <v>6.5</v>
      </c>
      <c r="AD836" s="938">
        <v>1.55</v>
      </c>
      <c r="AE836" s="938">
        <v>0.31</v>
      </c>
      <c r="AF836" s="938">
        <v>1.66</v>
      </c>
      <c r="AG836" s="938">
        <v>14.399999999999999</v>
      </c>
      <c r="AH836" s="938">
        <v>46.7</v>
      </c>
      <c r="AI836" s="938">
        <v>76.25</v>
      </c>
      <c r="AJ836" s="938">
        <v>7.9</v>
      </c>
      <c r="AK836" s="938">
        <v>8.41</v>
      </c>
      <c r="AL836" s="951">
        <v>35270</v>
      </c>
      <c r="AM836" s="945">
        <v>0.1</v>
      </c>
      <c r="AN836" s="938">
        <v>0.47</v>
      </c>
      <c r="AO836" s="802">
        <f>IF(U836="n/a","n/a",IF(AA836&lt;0,"n/a",IF(AA836="n/a","n/a",J836+U836-AA836)))</f>
        <v>22.001497389905225</v>
      </c>
      <c r="AP836" s="803">
        <f>IF(U836="n/a","n/a",J836+U836)</f>
        <v>35.116882005289838</v>
      </c>
      <c r="AQ836" s="961">
        <f>IF(OR(AC836&lt;0.01,AF836="n/a"),"n/a",(I836/SQRT(22.5*AC836*(I836/AF836))-1)*100)</f>
        <v>-1.6321225387102456</v>
      </c>
      <c r="AR836" s="703">
        <f>INDEX(Historical!$C$7:$C$1439,MATCH(B836,Historical!$B$7:$B$1450,0))*IF(AH836="n/a",1.03,IF(AH836&lt;0,1.01,IF(AH836&gt;10,1.1,(1+AH836/100))))</f>
        <v>3.5200000000000005</v>
      </c>
      <c r="AS836" s="959">
        <f>IF($AI836="n/a",1.03*AR836,IF($AI836&lt;0,1.01*AR836,IF($AI836&gt;10,1.1*AR836,(1+$AI836/100)*AR836)))</f>
        <v>3.8720000000000008</v>
      </c>
      <c r="AT836" s="959">
        <f>IF($AK836="n/a",1.03*AS836,IF($AK836&lt;0,1.01*AS836,IF($AK836&gt;10,1.1*AS836,(1+$AK836/100)*AS836)))</f>
        <v>4.1976352000000015</v>
      </c>
      <c r="AU836" s="959">
        <f>IF($AK836="n/a",1.03*AT836,IF($AK836&lt;0,1.01*AT836,IF($AK836&gt;10,1.1*AT836,(1+$AK836/100)*AT836)))</f>
        <v>4.5506563203200017</v>
      </c>
      <c r="AV836" s="959">
        <f>IF($AK836="n/a",1.03*AU836,IF($AK836&lt;0,1.01*AU836,IF($AK836&gt;10,1.1*AU836,(1+$AK836/100)*AU836)))</f>
        <v>4.9333665168589143</v>
      </c>
      <c r="AW836" s="703">
        <f>SUM(AR836:AV836)</f>
        <v>21.073658037178919</v>
      </c>
      <c r="AX836" s="810">
        <f>AW836/I836*100</f>
        <v>24.719833474696678</v>
      </c>
      <c r="AY836" s="1017">
        <v>1.47</v>
      </c>
      <c r="AZ836" s="945">
        <v>23.89</v>
      </c>
      <c r="BA836" s="945">
        <v>-30.36</v>
      </c>
      <c r="BB836" s="945">
        <v>6.36</v>
      </c>
      <c r="BC836" s="945">
        <v>2.68</v>
      </c>
      <c r="BD836" s="984"/>
      <c r="BE836" s="666">
        <v>2011</v>
      </c>
      <c r="BF836" s="971">
        <f>IF(BE836&gt;2008,0,IF(BE836&gt;2001,1,IF(BE836&gt;1990,2,IF(BE836&gt;1980,3,IF(BE836&gt;1973,4,IF(BE836&gt;1970,5,IF(BE836&gt;1960,6,IF(BE836&gt;1958,7,IF(BE836&gt;1953,8,9)))))))))</f>
        <v>0</v>
      </c>
      <c r="BG836" s="955">
        <v>6.1</v>
      </c>
      <c r="BH836" s="937"/>
    </row>
    <row r="837" spans="1:60" s="936" customFormat="1" x14ac:dyDescent="0.2">
      <c r="A837" s="936" t="s">
        <v>2958</v>
      </c>
      <c r="B837" s="948" t="s">
        <v>2959</v>
      </c>
      <c r="C837" s="1013" t="s">
        <v>123</v>
      </c>
      <c r="D837" s="1013" t="s">
        <v>4399</v>
      </c>
      <c r="E837" s="792">
        <v>6</v>
      </c>
      <c r="F837" s="1227">
        <v>767</v>
      </c>
      <c r="G837" s="1227" t="s">
        <v>106</v>
      </c>
      <c r="H837" s="1227" t="s">
        <v>106</v>
      </c>
      <c r="I837" s="947">
        <v>138.35</v>
      </c>
      <c r="J837" s="703">
        <f>(M837/I837)*100</f>
        <v>0.89627755692085298</v>
      </c>
      <c r="K837" s="950">
        <v>0.31</v>
      </c>
      <c r="L837" s="960">
        <v>4</v>
      </c>
      <c r="M837" s="694">
        <f>K837*L837</f>
        <v>1.24</v>
      </c>
      <c r="N837" s="943" t="s">
        <v>228</v>
      </c>
      <c r="O837" s="795">
        <v>0.28000000000000003</v>
      </c>
      <c r="P837" s="934">
        <v>43517</v>
      </c>
      <c r="Q837" s="934">
        <v>43532</v>
      </c>
      <c r="R837" s="694">
        <f>(K837-O837)/O837*100</f>
        <v>10.714285714285703</v>
      </c>
      <c r="S837" s="759">
        <f>IF(INDEX(Historical!$D$7:$D$1439,MATCH(B837,Historical!$B$7:$B$1450,0))=0,"n/a",(INDEX(Historical!$C$7:$C$1439,MATCH(B837,Historical!$B$7:$B$1450,0))/INDEX(Historical!$D$7:$D$1439,MATCH(B837,Historical!$B$7:$B$1450,0))-1)*100)</f>
        <v>12.000000000000011</v>
      </c>
      <c r="T837" s="759">
        <f>IF(INDEX(Historical!$F$7:$F$1432,MATCH(B837,Historical!$B$7:$B$1450,0))=0,"n/a",((INDEX(Historical!$C$7:$C$1439,MATCH(B837,Historical!$B$7:$B$1450,0))/INDEX(Historical!$F$7:$F$1432,MATCH(B837,Historical!$B$7:$B$1450,0)))^(1/3)-1)*100)</f>
        <v>40.94597464129783</v>
      </c>
      <c r="U837" s="759">
        <f>IF(INDEX(Historical!$H$7:$H$1432,MATCH(B837,Historical!$B$7:$B$1450,0))=0,"n/a",((INDEX(Historical!$C$7:$C$1439,MATCH(B837,Historical!$B$7:$B$1450,0))/INDEX(Historical!$H$7:$H$1432,MATCH(B837,Historical!$B$7:$B$1450,0)))^(1/5)-1)*100)</f>
        <v>94.729436123033665</v>
      </c>
      <c r="V837" s="759">
        <f>IF(INDEX(Historical!$O$7:$O$1432,MATCH(B837,Historical!$B$7:$B$1450,0))=0,"n/a",((INDEX(Historical!$C$7:$C$1439,MATCH(B837,Historical!$B$7:$B$1450,0))/INDEX(Historical!$O$7:$O$1432,MATCH(B837,Historical!$B$7:$B$1450,0)))^(1/10)-1)*100)</f>
        <v>-5.4424534657343537</v>
      </c>
      <c r="W837" s="760" t="str">
        <f>IF(OR(U837&lt;=0,U837="n/a",V837&lt;=0,V837="n/a"),"n/a",U837/V837)</f>
        <v>n/a</v>
      </c>
      <c r="X837" s="761">
        <f>IF(OR(AJ837&lt;=0,AJ837="n/a",U837&lt;=0,U837="n/a"),"n/a",U837/AJ837)</f>
        <v>1.0572481710160007</v>
      </c>
      <c r="Y837" s="714"/>
      <c r="Z837" s="703">
        <f>IF(OR(AC837&lt;0.01,AC837="n/a"),"n/a",M837/AC837*100)</f>
        <v>29.245283018867923</v>
      </c>
      <c r="AA837" s="959">
        <f>IF(OR(AC837&lt;0.01,AC837="n/a"),"n/a",I837/AC837)</f>
        <v>32.62971698113207</v>
      </c>
      <c r="AB837" s="960">
        <v>12</v>
      </c>
      <c r="AC837" s="938">
        <v>4.24</v>
      </c>
      <c r="AD837" s="938">
        <v>1.76</v>
      </c>
      <c r="AE837" s="938">
        <v>3.98</v>
      </c>
      <c r="AF837" s="938">
        <v>3.55</v>
      </c>
      <c r="AG837" s="938">
        <v>10</v>
      </c>
      <c r="AH837" s="938">
        <v>71.7</v>
      </c>
      <c r="AI837" s="938">
        <v>18.91</v>
      </c>
      <c r="AJ837" s="938">
        <v>89.600000000000009</v>
      </c>
      <c r="AK837" s="938">
        <v>18.8</v>
      </c>
      <c r="AL837" s="951">
        <v>18530</v>
      </c>
      <c r="AM837" s="945">
        <v>0.1</v>
      </c>
      <c r="AN837" s="938">
        <v>0.56999999999999995</v>
      </c>
      <c r="AO837" s="802">
        <f>IF(U837="n/a","n/a",IF(AA837&lt;0,"n/a",IF(AA837="n/a","n/a",J837+U837-AA837)))</f>
        <v>62.995996698822445</v>
      </c>
      <c r="AP837" s="803">
        <f>IF(U837="n/a","n/a",J837+U837)</f>
        <v>95.625713679954515</v>
      </c>
      <c r="AQ837" s="961">
        <f>IF(OR(AC837&lt;0.01,AF837="n/a"),"n/a",(I837/SQRT(22.5*AC837*(I837/AF837))-1)*100)</f>
        <v>126.89742693122015</v>
      </c>
      <c r="AR837" s="703">
        <f>INDEX(Historical!$C$7:$C$1439,MATCH(B837,Historical!$B$7:$B$1450,0))*IF(AH837="n/a",1.03,IF(AH837&lt;0,1.01,IF(AH837&gt;10,1.1,(1+AH837/100))))</f>
        <v>1.2320000000000002</v>
      </c>
      <c r="AS837" s="959">
        <f>IF($AI837="n/a",1.03*AR837,IF($AI837&lt;0,1.01*AR837,IF($AI837&gt;10,1.1*AR837,(1+$AI837/100)*AR837)))</f>
        <v>1.3552000000000004</v>
      </c>
      <c r="AT837" s="959">
        <f>IF($AK837="n/a",1.03*AS837,IF($AK837&lt;0,1.01*AS837,IF($AK837&gt;10,1.1*AS837,(1+$AK837/100)*AS837)))</f>
        <v>1.4907200000000005</v>
      </c>
      <c r="AU837" s="959">
        <f>IF($AK837="n/a",1.03*AT837,IF($AK837&lt;0,1.01*AT837,IF($AK837&gt;10,1.1*AT837,(1+$AK837/100)*AT837)))</f>
        <v>1.6397920000000006</v>
      </c>
      <c r="AV837" s="959">
        <f>IF($AK837="n/a",1.03*AU837,IF($AK837&lt;0,1.01*AU837,IF($AK837&gt;10,1.1*AU837,(1+$AK837/100)*AU837)))</f>
        <v>1.8037712000000008</v>
      </c>
      <c r="AW837" s="703">
        <f>SUM(AR837:AV837)</f>
        <v>7.5214832000000023</v>
      </c>
      <c r="AX837" s="810">
        <f>AW837/I837*100</f>
        <v>5.4365617636429366</v>
      </c>
      <c r="AY837" s="1017">
        <v>0.91</v>
      </c>
      <c r="AZ837" s="945">
        <v>67.66</v>
      </c>
      <c r="BA837" s="945">
        <v>-1.68</v>
      </c>
      <c r="BB837" s="945">
        <v>3.4099999999999997</v>
      </c>
      <c r="BC837" s="945">
        <v>20.239999999999998</v>
      </c>
      <c r="BD837" s="984"/>
      <c r="BE837" s="666">
        <v>2014</v>
      </c>
      <c r="BF837" s="971">
        <f>IF(BE837&gt;2008,0,IF(BE837&gt;2001,1,IF(BE837&gt;1990,2,IF(BE837&gt;1980,3,IF(BE837&gt;1973,4,IF(BE837&gt;1970,5,IF(BE837&gt;1960,6,IF(BE837&gt;1958,7,IF(BE837&gt;1953,8,9)))))))))</f>
        <v>0</v>
      </c>
      <c r="BG837" s="955">
        <v>5.2</v>
      </c>
      <c r="BH837" s="937"/>
    </row>
    <row r="838" spans="1:60" s="936" customFormat="1" x14ac:dyDescent="0.2">
      <c r="A838" s="944" t="s">
        <v>849</v>
      </c>
      <c r="B838" s="642" t="s">
        <v>850</v>
      </c>
      <c r="C838" s="1013" t="s">
        <v>112</v>
      </c>
      <c r="D838" s="1013" t="s">
        <v>4348</v>
      </c>
      <c r="E838" s="792">
        <v>16</v>
      </c>
      <c r="F838" s="1227">
        <v>239</v>
      </c>
      <c r="G838" s="1171" t="s">
        <v>106</v>
      </c>
      <c r="H838" s="1171" t="s">
        <v>106</v>
      </c>
      <c r="I838" s="947">
        <v>29.96</v>
      </c>
      <c r="J838" s="703">
        <f>(M838/I838)*100</f>
        <v>1.2016021361815752</v>
      </c>
      <c r="K838" s="950">
        <v>0.09</v>
      </c>
      <c r="L838" s="960">
        <v>4</v>
      </c>
      <c r="M838" s="694">
        <f>K838*L838</f>
        <v>0.36</v>
      </c>
      <c r="N838" s="943" t="s">
        <v>539</v>
      </c>
      <c r="O838" s="795">
        <v>0.08</v>
      </c>
      <c r="P838" s="934">
        <v>43662</v>
      </c>
      <c r="Q838" s="934">
        <v>43677</v>
      </c>
      <c r="R838" s="694">
        <f>(K838-O838)/O838*100</f>
        <v>12.499999999999993</v>
      </c>
      <c r="S838" s="759">
        <f>IF(INDEX(Historical!$D$7:$D$1439,MATCH(B838,Historical!$B$7:$B$1450,0))=0,"n/a",(INDEX(Historical!$C$7:$C$1439,MATCH(B838,Historical!$B$7:$B$1450,0))/INDEX(Historical!$D$7:$D$1439,MATCH(B838,Historical!$B$7:$B$1450,0))-1)*100)</f>
        <v>15.384615384615374</v>
      </c>
      <c r="T838" s="759">
        <f>IF(INDEX(Historical!$F$7:$F$1432,MATCH(B838,Historical!$B$7:$B$1450,0))=0,"n/a",((INDEX(Historical!$C$7:$C$1439,MATCH(B838,Historical!$B$7:$B$1450,0))/INDEX(Historical!$F$7:$F$1432,MATCH(B838,Historical!$B$7:$B$1450,0)))^(1/3)-1)*100)</f>
        <v>12.624788044360603</v>
      </c>
      <c r="U838" s="759">
        <f>IF(INDEX(Historical!$H$7:$H$1432,MATCH(B838,Historical!$B$7:$B$1450,0))=0,"n/a",((INDEX(Historical!$C$7:$C$1439,MATCH(B838,Historical!$B$7:$B$1450,0))/INDEX(Historical!$H$7:$H$1432,MATCH(B838,Historical!$B$7:$B$1450,0)))^(1/5)-1)*100)</f>
        <v>12.030033714161736</v>
      </c>
      <c r="V838" s="759">
        <f>IF(INDEX(Historical!$O$7:$O$1432,MATCH(B838,Historical!$B$7:$B$1450,0))=0,"n/a",((INDEX(Historical!$C$7:$C$1439,MATCH(B838,Historical!$B$7:$B$1450,0))/INDEX(Historical!$O$7:$O$1432,MATCH(B838,Historical!$B$7:$B$1450,0)))^(1/10)-1)*100)</f>
        <v>13.441048760014528</v>
      </c>
      <c r="W838" s="760">
        <f>IF(OR(U838&lt;=0,U838="n/a",V838&lt;=0,V838="n/a"),"n/a",U838/V838)</f>
        <v>0.89502195319383193</v>
      </c>
      <c r="X838" s="761">
        <f>IF(OR(AJ838&lt;=0,AJ838="n/a",U838&lt;=0,U838="n/a"),"n/a",U838/AJ838)</f>
        <v>1.7434831469799617</v>
      </c>
      <c r="Y838" s="714"/>
      <c r="Z838" s="703">
        <f>IF(OR(AC838&lt;0.01,AC838="n/a"),"n/a",M838/AC838*100)</f>
        <v>11.650485436893204</v>
      </c>
      <c r="AA838" s="959">
        <f>IF(OR(AC838&lt;0.01,AC838="n/a"),"n/a",I838/AC838)</f>
        <v>9.6957928802588995</v>
      </c>
      <c r="AB838" s="960">
        <v>12</v>
      </c>
      <c r="AC838" s="938">
        <v>3.09</v>
      </c>
      <c r="AD838" s="938">
        <v>1.0900000000000001</v>
      </c>
      <c r="AE838" s="938">
        <v>0.42</v>
      </c>
      <c r="AF838" s="938">
        <v>0.87</v>
      </c>
      <c r="AG838" s="938">
        <v>10.7</v>
      </c>
      <c r="AH838" s="938">
        <v>19.600000000000001</v>
      </c>
      <c r="AI838" s="938" t="s">
        <v>137</v>
      </c>
      <c r="AJ838" s="938">
        <v>6.9</v>
      </c>
      <c r="AK838" s="938">
        <v>8</v>
      </c>
      <c r="AL838" s="951">
        <v>290.25</v>
      </c>
      <c r="AM838" s="945">
        <v>19.100000000000001</v>
      </c>
      <c r="AN838" s="938">
        <v>0.82</v>
      </c>
      <c r="AO838" s="802">
        <f>IF(U838="n/a","n/a",IF(AA838&lt;0,"n/a",IF(AA838="n/a","n/a",J838+U838-AA838)))</f>
        <v>3.5358429700844116</v>
      </c>
      <c r="AP838" s="803">
        <f>IF(U838="n/a","n/a",J838+U838)</f>
        <v>13.231635850343311</v>
      </c>
      <c r="AQ838" s="961">
        <f>IF(OR(AC838&lt;0.01,AF838="n/a"),"n/a",(I838/SQRT(22.5*AC838*(I838/AF838))-1)*100)</f>
        <v>-38.770596004043057</v>
      </c>
      <c r="AR838" s="703">
        <f>INDEX(Historical!$C$7:$C$1439,MATCH(B838,Historical!$B$7:$B$1450,0))*IF(AH838="n/a",1.03,IF(AH838&lt;0,1.01,IF(AH838&gt;10,1.1,(1+AH838/100))))</f>
        <v>0.33</v>
      </c>
      <c r="AS838" s="959">
        <f>IF($AI838="n/a",1.03*AR838,IF($AI838&lt;0,1.01*AR838,IF($AI838&gt;10,1.1*AR838,(1+$AI838/100)*AR838)))</f>
        <v>0.33990000000000004</v>
      </c>
      <c r="AT838" s="959">
        <f>IF($AK838="n/a",1.03*AS838,IF($AK838&lt;0,1.01*AS838,IF($AK838&gt;10,1.1*AS838,(1+$AK838/100)*AS838)))</f>
        <v>0.36709200000000008</v>
      </c>
      <c r="AU838" s="959">
        <f>IF($AK838="n/a",1.03*AT838,IF($AK838&lt;0,1.01*AT838,IF($AK838&gt;10,1.1*AT838,(1+$AK838/100)*AT838)))</f>
        <v>0.39645936000000009</v>
      </c>
      <c r="AV838" s="959">
        <f>IF($AK838="n/a",1.03*AU838,IF($AK838&lt;0,1.01*AU838,IF($AK838&gt;10,1.1*AU838,(1+$AK838/100)*AU838)))</f>
        <v>0.42817610880000012</v>
      </c>
      <c r="AW838" s="703">
        <f>SUM(AR838:AV838)</f>
        <v>1.8616274688000005</v>
      </c>
      <c r="AX838" s="810">
        <f>AW838/I838*100</f>
        <v>6.2137098424566108</v>
      </c>
      <c r="AY838" s="1017">
        <v>1.35</v>
      </c>
      <c r="AZ838" s="945">
        <v>24.52</v>
      </c>
      <c r="BA838" s="945">
        <v>-32.26</v>
      </c>
      <c r="BB838" s="945">
        <v>13.819999999999999</v>
      </c>
      <c r="BC838" s="945">
        <v>0.15</v>
      </c>
      <c r="BD838" s="984"/>
      <c r="BE838" s="666">
        <v>2004</v>
      </c>
      <c r="BF838" s="971">
        <f>IF(BE838&gt;2008,0,IF(BE838&gt;2001,1,IF(BE838&gt;1990,2,IF(BE838&gt;1980,3,IF(BE838&gt;1973,4,IF(BE838&gt;1970,5,IF(BE838&gt;1960,6,IF(BE838&gt;1958,7,IF(BE838&gt;1953,8,9)))))))))</f>
        <v>1</v>
      </c>
      <c r="BG838" s="955">
        <v>5.0999999999999996</v>
      </c>
      <c r="BH838" s="937"/>
    </row>
    <row r="839" spans="1:60" s="659" customFormat="1" x14ac:dyDescent="0.2">
      <c r="A839" s="936" t="s">
        <v>1774</v>
      </c>
      <c r="B839" s="642" t="s">
        <v>1775</v>
      </c>
      <c r="C839" s="1013" t="s">
        <v>4345</v>
      </c>
      <c r="D839" s="1013" t="s">
        <v>4346</v>
      </c>
      <c r="E839" s="792">
        <v>9</v>
      </c>
      <c r="F839" s="1227">
        <v>407</v>
      </c>
      <c r="G839" s="1048" t="s">
        <v>37</v>
      </c>
      <c r="H839" s="1048" t="s">
        <v>37</v>
      </c>
      <c r="I839" s="947">
        <v>67.290000000000006</v>
      </c>
      <c r="J839" s="703">
        <f>(M839/I839)*100</f>
        <v>4.7109525932530829</v>
      </c>
      <c r="K839" s="950">
        <v>0.79249999999999998</v>
      </c>
      <c r="L839" s="960">
        <v>4</v>
      </c>
      <c r="M839" s="694">
        <f>K839*L839</f>
        <v>3.17</v>
      </c>
      <c r="N839" s="943" t="s">
        <v>467</v>
      </c>
      <c r="O839" s="795">
        <v>0.79</v>
      </c>
      <c r="P839" s="934">
        <v>43465</v>
      </c>
      <c r="Q839" s="934">
        <v>43479</v>
      </c>
      <c r="R839" s="694">
        <f>(K839-O839)/O839*100</f>
        <v>0.31645569620252489</v>
      </c>
      <c r="S839" s="759">
        <f>IF(INDEX(Historical!$D$7:$D$1439,MATCH(B839,Historical!$B$7:$B$1450,0))=0,"n/a",(INDEX(Historical!$C$7:$C$1439,MATCH(B839,Historical!$B$7:$B$1450,0))/INDEX(Historical!$D$7:$D$1439,MATCH(B839,Historical!$B$7:$B$1450,0))-1)*100)</f>
        <v>1.4446227929374</v>
      </c>
      <c r="T839" s="759">
        <f>IF(INDEX(Historical!$F$7:$F$1432,MATCH(B839,Historical!$B$7:$B$1450,0))=0,"n/a",((INDEX(Historical!$C$7:$C$1439,MATCH(B839,Historical!$B$7:$B$1450,0))/INDEX(Historical!$F$7:$F$1432,MATCH(B839,Historical!$B$7:$B$1450,0)))^(1/3)-1)*100)</f>
        <v>3.6791496165080817</v>
      </c>
      <c r="U839" s="759">
        <f>IF(INDEX(Historical!$H$7:$H$1432,MATCH(B839,Historical!$B$7:$B$1450,0))=0,"n/a",((INDEX(Historical!$C$7:$C$1439,MATCH(B839,Historical!$B$7:$B$1450,0))/INDEX(Historical!$H$7:$H$1432,MATCH(B839,Historical!$B$7:$B$1450,0)))^(1/5)-1)*100)</f>
        <v>5.8259547448485716</v>
      </c>
      <c r="V839" s="759">
        <f>IF(INDEX(Historical!$O$7:$O$1432,MATCH(B839,Historical!$B$7:$B$1450,0))=0,"n/a",((INDEX(Historical!$C$7:$C$1439,MATCH(B839,Historical!$B$7:$B$1450,0))/INDEX(Historical!$O$7:$O$1432,MATCH(B839,Historical!$B$7:$B$1450,0)))^(1/10)-1)*100)</f>
        <v>5.8806124171365992</v>
      </c>
      <c r="W839" s="760">
        <f>IF(OR(U839&lt;=0,U839="n/a",V839&lt;=0,V839="n/a"),"n/a",U839/V839)</f>
        <v>0.99070544555380824</v>
      </c>
      <c r="X839" s="761" t="str">
        <f>IF(OR(AJ839&lt;=0,AJ839="n/a",U839&lt;=0,U839="n/a"),"n/a",U839/AJ839)</f>
        <v>n/a</v>
      </c>
      <c r="Y839" s="949" t="s">
        <v>3963</v>
      </c>
      <c r="Z839" s="703">
        <f>IF(OR(AC839&lt;0.01,AC839="n/a"),"n/a",M839/AC839*100)</f>
        <v>299.05660377358487</v>
      </c>
      <c r="AA839" s="959">
        <f>IF(OR(AC839&lt;0.01,AC839="n/a"),"n/a",I839/AC839)</f>
        <v>63.481132075471699</v>
      </c>
      <c r="AB839" s="960">
        <v>12</v>
      </c>
      <c r="AC839" s="938">
        <v>1.06</v>
      </c>
      <c r="AD839" s="938">
        <v>9.25</v>
      </c>
      <c r="AE839" s="938">
        <v>6.75</v>
      </c>
      <c r="AF839" s="938">
        <v>2.2599999999999998</v>
      </c>
      <c r="AG839" s="938" t="s">
        <v>137</v>
      </c>
      <c r="AH839" s="938">
        <v>-43.3</v>
      </c>
      <c r="AI839" s="938">
        <v>3.1</v>
      </c>
      <c r="AJ839" s="938">
        <v>-5.7</v>
      </c>
      <c r="AK839" s="938">
        <v>6.9</v>
      </c>
      <c r="AL839" s="951">
        <v>25290</v>
      </c>
      <c r="AM839" s="945">
        <v>0.4</v>
      </c>
      <c r="AN839" s="938">
        <v>0.95</v>
      </c>
      <c r="AO839" s="802">
        <f>IF(U839="n/a","n/a",IF(AA839&lt;0,"n/a",IF(AA839="n/a","n/a",J839+U839-AA839)))</f>
        <v>-52.944224737370043</v>
      </c>
      <c r="AP839" s="803">
        <f>IF(U839="n/a","n/a",J839+U839)</f>
        <v>10.536907338101654</v>
      </c>
      <c r="AQ839" s="961">
        <f>IF(OR(AC839&lt;0.01,AF839="n/a"),"n/a",(I839/SQRT(22.5*AC839*(I839/AF839))-1)*100)</f>
        <v>152.51390147920878</v>
      </c>
      <c r="AR839" s="703">
        <f>INDEX(Historical!$C$7:$C$1439,MATCH(B839,Historical!$B$7:$B$1450,0))*IF(AH839="n/a",1.03,IF(AH839&lt;0,1.01,IF(AH839&gt;10,1.1,(1+AH839/100))))</f>
        <v>3.1916000000000002</v>
      </c>
      <c r="AS839" s="959">
        <f>IF($AI839="n/a",1.03*AR839,IF($AI839&lt;0,1.01*AR839,IF($AI839&gt;10,1.1*AR839,(1+$AI839/100)*AR839)))</f>
        <v>3.2905395999999998</v>
      </c>
      <c r="AT839" s="959">
        <f>IF($AK839="n/a",1.03*AS839,IF($AK839&lt;0,1.01*AS839,IF($AK839&gt;10,1.1*AS839,(1+$AK839/100)*AS839)))</f>
        <v>3.5175868323999997</v>
      </c>
      <c r="AU839" s="959">
        <f>IF($AK839="n/a",1.03*AT839,IF($AK839&lt;0,1.01*AT839,IF($AK839&gt;10,1.1*AT839,(1+$AK839/100)*AT839)))</f>
        <v>3.7603003238355996</v>
      </c>
      <c r="AV839" s="959">
        <f>IF($AK839="n/a",1.03*AU839,IF($AK839&lt;0,1.01*AU839,IF($AK839&gt;10,1.1*AU839,(1+$AK839/100)*AU839)))</f>
        <v>4.019761046180256</v>
      </c>
      <c r="AW839" s="703">
        <f>SUM(AR839:AV839)</f>
        <v>17.779787802415854</v>
      </c>
      <c r="AX839" s="810">
        <f>AW839/I839*100</f>
        <v>26.422630112075868</v>
      </c>
      <c r="AY839" s="1017">
        <v>0.31</v>
      </c>
      <c r="AZ839" s="945">
        <v>29.9</v>
      </c>
      <c r="BA839" s="945">
        <v>-8.75</v>
      </c>
      <c r="BB839" s="945">
        <v>0.05</v>
      </c>
      <c r="BC839" s="945">
        <v>7.19</v>
      </c>
      <c r="BD839" s="984"/>
      <c r="BE839" s="666">
        <v>2011</v>
      </c>
      <c r="BF839" s="971">
        <f>IF(BE839&gt;2008,0,IF(BE839&gt;2001,1,IF(BE839&gt;1990,2,IF(BE839&gt;1980,3,IF(BE839&gt;1973,4,IF(BE839&gt;1970,5,IF(BE839&gt;1960,6,IF(BE839&gt;1958,7,IF(BE839&gt;1953,8,9)))))))))</f>
        <v>0</v>
      </c>
      <c r="BG839" s="955" t="s">
        <v>137</v>
      </c>
      <c r="BH839" s="937"/>
    </row>
    <row r="840" spans="1:60" s="659" customFormat="1" x14ac:dyDescent="0.2">
      <c r="A840" s="944" t="s">
        <v>845</v>
      </c>
      <c r="B840" s="642" t="s">
        <v>846</v>
      </c>
      <c r="C840" s="1013" t="s">
        <v>4369</v>
      </c>
      <c r="D840" s="1013" t="s">
        <v>4378</v>
      </c>
      <c r="E840" s="792">
        <v>14</v>
      </c>
      <c r="F840" s="1227">
        <v>269</v>
      </c>
      <c r="G840" s="1227" t="s">
        <v>115</v>
      </c>
      <c r="H840" s="1227" t="s">
        <v>37</v>
      </c>
      <c r="I840" s="947">
        <v>55.27</v>
      </c>
      <c r="J840" s="703">
        <f>(M840/I840)*100</f>
        <v>4.3604125203546227</v>
      </c>
      <c r="K840" s="950">
        <v>0.60250000000000004</v>
      </c>
      <c r="L840" s="960">
        <v>4</v>
      </c>
      <c r="M840" s="694">
        <f>K840*L840</f>
        <v>2.41</v>
      </c>
      <c r="N840" s="943" t="s">
        <v>140</v>
      </c>
      <c r="O840" s="795">
        <v>0.59</v>
      </c>
      <c r="P840" s="934">
        <v>43382</v>
      </c>
      <c r="Q840" s="934">
        <v>43405</v>
      </c>
      <c r="R840" s="694">
        <f>(K840-O840)/O840*100</f>
        <v>2.1186440677966214</v>
      </c>
      <c r="S840" s="759">
        <f>IF(INDEX(Historical!$D$7:$D$1439,MATCH(B840,Historical!$B$7:$B$1450,0))=0,"n/a",(INDEX(Historical!$C$7:$C$1439,MATCH(B840,Historical!$B$7:$B$1450,0))/INDEX(Historical!$D$7:$D$1439,MATCH(B840,Historical!$B$7:$B$1450,0))-1)*100)</f>
        <v>2.1528525296017342</v>
      </c>
      <c r="T840" s="759">
        <f>IF(INDEX(Historical!$F$7:$F$1432,MATCH(B840,Historical!$B$7:$B$1450,0))=0,"n/a",((INDEX(Historical!$C$7:$C$1439,MATCH(B840,Historical!$B$7:$B$1450,0))/INDEX(Historical!$F$7:$F$1432,MATCH(B840,Historical!$B$7:$B$1450,0)))^(1/3)-1)*100)</f>
        <v>2.3161437736620494</v>
      </c>
      <c r="U840" s="759">
        <f>IF(INDEX(Historical!$H$7:$H$1432,MATCH(B840,Historical!$B$7:$B$1450,0))=0,"n/a",((INDEX(Historical!$C$7:$C$1439,MATCH(B840,Historical!$B$7:$B$1450,0))/INDEX(Historical!$H$7:$H$1432,MATCH(B840,Historical!$B$7:$B$1450,0)))^(1/5)-1)*100)</f>
        <v>2.7158877498059786</v>
      </c>
      <c r="V840" s="759">
        <f>IF(INDEX(Historical!$O$7:$O$1432,MATCH(B840,Historical!$B$7:$B$1450,0))=0,"n/a",((INDEX(Historical!$C$7:$C$1439,MATCH(B840,Historical!$B$7:$B$1450,0))/INDEX(Historical!$O$7:$O$1432,MATCH(B840,Historical!$B$7:$B$1450,0)))^(1/10)-1)*100)</f>
        <v>3.0900658989067242</v>
      </c>
      <c r="W840" s="760">
        <f>IF(OR(U840&lt;=0,U840="n/a",V840&lt;=0,V840="n/a"),"n/a",U840/V840)</f>
        <v>0.87890933030485496</v>
      </c>
      <c r="X840" s="761" t="str">
        <f>IF(OR(AJ840&lt;=0,AJ840="n/a",U840&lt;=0,U840="n/a"),"n/a",U840/AJ840)</f>
        <v>n/a</v>
      </c>
      <c r="Y840" s="717"/>
      <c r="Z840" s="703">
        <f>IF(OR(AC840&lt;0.01,AC840="n/a"),"n/a",M840/AC840*100)</f>
        <v>62.273901808785538</v>
      </c>
      <c r="AA840" s="959">
        <f>IF(OR(AC840&lt;0.01,AC840="n/a"),"n/a",I840/AC840)</f>
        <v>14.281653746770026</v>
      </c>
      <c r="AB840" s="960">
        <v>12</v>
      </c>
      <c r="AC840" s="938">
        <v>3.87</v>
      </c>
      <c r="AD840" s="938">
        <v>5.17</v>
      </c>
      <c r="AE840" s="938">
        <v>1.79</v>
      </c>
      <c r="AF840" s="938">
        <v>4.1900000000000004</v>
      </c>
      <c r="AG840" s="940">
        <v>29.7</v>
      </c>
      <c r="AH840" s="938">
        <v>15.2</v>
      </c>
      <c r="AI840" s="938">
        <v>2.15</v>
      </c>
      <c r="AJ840" s="938">
        <v>-1.2</v>
      </c>
      <c r="AK840" s="938">
        <v>2.83</v>
      </c>
      <c r="AL840" s="951">
        <v>234330</v>
      </c>
      <c r="AM840" s="945">
        <v>0.03</v>
      </c>
      <c r="AN840" s="938">
        <v>2.0299999999999998</v>
      </c>
      <c r="AO840" s="802">
        <f>IF(U840="n/a","n/a",IF(AA840&lt;0,"n/a",IF(AA840="n/a","n/a",J840+U840-AA840)))</f>
        <v>-7.2053534766094245</v>
      </c>
      <c r="AP840" s="803">
        <f>IF(U840="n/a","n/a",J840+U840)</f>
        <v>7.0763002701606013</v>
      </c>
      <c r="AQ840" s="961">
        <f>IF(OR(AC840&lt;0.01,AF840="n/a"),"n/a",(I840/SQRT(22.5*AC840*(I840/AF840))-1)*100)</f>
        <v>63.081614467475802</v>
      </c>
      <c r="AR840" s="703">
        <f>INDEX(Historical!$C$7:$C$1439,MATCH(B840,Historical!$B$7:$B$1450,0))*IF(AH840="n/a",1.03,IF(AH840&lt;0,1.01,IF(AH840&gt;10,1.1,(1+AH840/100))))</f>
        <v>2.6097500000000005</v>
      </c>
      <c r="AS840" s="959">
        <f>IF($AI840="n/a",1.03*AR840,IF($AI840&lt;0,1.01*AR840,IF($AI840&gt;10,1.1*AR840,(1+$AI840/100)*AR840)))</f>
        <v>2.6658596250000008</v>
      </c>
      <c r="AT840" s="959">
        <f>IF($AK840="n/a",1.03*AS840,IF($AK840&lt;0,1.01*AS840,IF($AK840&gt;10,1.1*AS840,(1+$AK840/100)*AS840)))</f>
        <v>2.7413034523875011</v>
      </c>
      <c r="AU840" s="959">
        <f>IF($AK840="n/a",1.03*AT840,IF($AK840&lt;0,1.01*AT840,IF($AK840&gt;10,1.1*AT840,(1+$AK840/100)*AT840)))</f>
        <v>2.8188823400900671</v>
      </c>
      <c r="AV840" s="959">
        <f>IF($AK840="n/a",1.03*AU840,IF($AK840&lt;0,1.01*AU840,IF($AK840&gt;10,1.1*AU840,(1+$AK840/100)*AU840)))</f>
        <v>2.8986567103146159</v>
      </c>
      <c r="AW840" s="703">
        <f>SUM(AR840:AV840)</f>
        <v>13.734452127792185</v>
      </c>
      <c r="AX840" s="810">
        <f>AW840/I840*100</f>
        <v>24.849741501342834</v>
      </c>
      <c r="AY840" s="1017">
        <v>0.5</v>
      </c>
      <c r="AZ840" s="945">
        <v>7.4700000000000006</v>
      </c>
      <c r="BA840" s="945">
        <v>-10.25</v>
      </c>
      <c r="BB840" s="945">
        <v>-3.61</v>
      </c>
      <c r="BC840" s="945">
        <v>-3.2</v>
      </c>
      <c r="BD840" s="984"/>
      <c r="BE840" s="666">
        <v>2005</v>
      </c>
      <c r="BF840" s="971">
        <f>IF(BE840&gt;2008,0,IF(BE840&gt;2001,1,IF(BE840&gt;1990,2,IF(BE840&gt;1980,3,IF(BE840&gt;1973,4,IF(BE840&gt;1970,5,IF(BE840&gt;1960,6,IF(BE840&gt;1958,7,IF(BE840&gt;1953,8,9)))))))))</f>
        <v>1</v>
      </c>
      <c r="BG840" s="955">
        <v>5.8999999999999995</v>
      </c>
      <c r="BH840" s="937"/>
    </row>
    <row r="841" spans="1:60" s="936" customFormat="1" x14ac:dyDescent="0.2">
      <c r="A841" s="936" t="s">
        <v>1805</v>
      </c>
      <c r="B841" s="948" t="s">
        <v>1806</v>
      </c>
      <c r="C841" s="1013" t="s">
        <v>112</v>
      </c>
      <c r="D841" s="1013" t="s">
        <v>213</v>
      </c>
      <c r="E841" s="793">
        <v>8</v>
      </c>
      <c r="F841" s="1227">
        <v>512</v>
      </c>
      <c r="G841" s="1169" t="s">
        <v>106</v>
      </c>
      <c r="H841" s="1169" t="s">
        <v>106</v>
      </c>
      <c r="I841" s="947">
        <v>77.680000000000007</v>
      </c>
      <c r="J841" s="703">
        <f>(M841/I841)*100</f>
        <v>0.61791967044284235</v>
      </c>
      <c r="K841" s="950">
        <v>0.12</v>
      </c>
      <c r="L841" s="960">
        <v>4</v>
      </c>
      <c r="M841" s="694">
        <f>K841*L841</f>
        <v>0.48</v>
      </c>
      <c r="N841" s="943" t="s">
        <v>803</v>
      </c>
      <c r="O841" s="795">
        <v>0.1</v>
      </c>
      <c r="P841" s="939">
        <v>42957</v>
      </c>
      <c r="Q841" s="939">
        <v>42975</v>
      </c>
      <c r="R841" s="694">
        <f>(K841-O841)/O841*100</f>
        <v>19.999999999999989</v>
      </c>
      <c r="S841" s="759">
        <f>IF(INDEX(Historical!$D$7:$D$1439,MATCH(B841,Historical!$B$7:$B$1450,0))=0,"n/a",(INDEX(Historical!$C$7:$C$1439,MATCH(B841,Historical!$B$7:$B$1450,0))/INDEX(Historical!$D$7:$D$1439,MATCH(B841,Historical!$B$7:$B$1450,0))-1)*100)</f>
        <v>9.0909090909090828</v>
      </c>
      <c r="T841" s="759">
        <f>IF(INDEX(Historical!$F$7:$F$1432,MATCH(B841,Historical!$B$7:$B$1450,0))=0,"n/a",((INDEX(Historical!$C$7:$C$1439,MATCH(B841,Historical!$B$7:$B$1450,0))/INDEX(Historical!$F$7:$F$1432,MATCH(B841,Historical!$B$7:$B$1450,0)))^(1/3)-1)*100)</f>
        <v>19.681696117715084</v>
      </c>
      <c r="U841" s="759">
        <f>IF(INDEX(Historical!$H$7:$H$1432,MATCH(B841,Historical!$B$7:$B$1450,0))=0,"n/a",((INDEX(Historical!$C$7:$C$1439,MATCH(B841,Historical!$B$7:$B$1450,0))/INDEX(Historical!$H$7:$H$1432,MATCH(B841,Historical!$B$7:$B$1450,0)))^(1/5)-1)*100)</f>
        <v>29.855269234041582</v>
      </c>
      <c r="V841" s="759">
        <f>IF(INDEX(Historical!$O$7:$O$1432,MATCH(B841,Historical!$B$7:$B$1450,0))=0,"n/a",((INDEX(Historical!$C$7:$C$1439,MATCH(B841,Historical!$B$7:$B$1450,0))/INDEX(Historical!$O$7:$O$1432,MATCH(B841,Historical!$B$7:$B$1450,0)))^(1/10)-1)*100)</f>
        <v>37.41088103166372</v>
      </c>
      <c r="W841" s="760">
        <f>IF(OR(U841&lt;=0,U841="n/a",V841&lt;=0,V841="n/a"),"n/a",U841/V841)</f>
        <v>0.79803705260971425</v>
      </c>
      <c r="X841" s="761" t="str">
        <f>IF(OR(AJ841&lt;=0,AJ841="n/a",U841&lt;=0,U841="n/a"),"n/a",U841/AJ841)</f>
        <v>n/a</v>
      </c>
      <c r="Y841" s="727" t="s">
        <v>4427</v>
      </c>
      <c r="Z841" s="703">
        <f>IF(OR(AC841&lt;0.01,AC841="n/a"),"n/a",M841/AC841*100)</f>
        <v>24.742268041237114</v>
      </c>
      <c r="AA841" s="959">
        <f>IF(OR(AC841&lt;0.01,AC841="n/a"),"n/a",I841/AC841)</f>
        <v>40.041237113402069</v>
      </c>
      <c r="AB841" s="960">
        <v>12</v>
      </c>
      <c r="AC841" s="938">
        <v>1.94</v>
      </c>
      <c r="AD841" s="938">
        <v>2.86</v>
      </c>
      <c r="AE841" s="938">
        <v>2.58</v>
      </c>
      <c r="AF841" s="938">
        <v>0.97</v>
      </c>
      <c r="AG841" s="938">
        <v>4.3999999999999995</v>
      </c>
      <c r="AH841" s="938">
        <v>-5.0999999999999996</v>
      </c>
      <c r="AI841" s="938">
        <v>15.22</v>
      </c>
      <c r="AJ841" s="938">
        <v>-0.70000000000000007</v>
      </c>
      <c r="AK841" s="938">
        <v>14.000000000000002</v>
      </c>
      <c r="AL841" s="951">
        <v>12650</v>
      </c>
      <c r="AM841" s="945">
        <v>1.3</v>
      </c>
      <c r="AN841" s="938">
        <v>0.51</v>
      </c>
      <c r="AO841" s="802">
        <f>IF(U841="n/a","n/a",IF(AA841&lt;0,"n/a",IF(AA841="n/a","n/a",J841+U841-AA841)))</f>
        <v>-9.5680482089176451</v>
      </c>
      <c r="AP841" s="803">
        <f>IF(U841="n/a","n/a",J841+U841)</f>
        <v>30.473188904484424</v>
      </c>
      <c r="AQ841" s="961">
        <f>IF(OR(AC841&lt;0.01,AF841="n/a"),"n/a",(I841/SQRT(22.5*AC841*(I841/AF841))-1)*100)</f>
        <v>31.385776331466797</v>
      </c>
      <c r="AR841" s="703">
        <f>INDEX(Historical!$C$7:$C$1439,MATCH(B841,Historical!$B$7:$B$1450,0))*IF(AH841="n/a",1.03,IF(AH841&lt;0,1.01,IF(AH841&gt;10,1.1,(1+AH841/100))))</f>
        <v>0.48480000000000001</v>
      </c>
      <c r="AS841" s="959">
        <f>IF($AI841="n/a",1.03*AR841,IF($AI841&lt;0,1.01*AR841,IF($AI841&gt;10,1.1*AR841,(1+$AI841/100)*AR841)))</f>
        <v>0.53328000000000009</v>
      </c>
      <c r="AT841" s="959">
        <f>IF($AK841="n/a",1.03*AS841,IF($AK841&lt;0,1.01*AS841,IF($AK841&gt;10,1.1*AS841,(1+$AK841/100)*AS841)))</f>
        <v>0.58660800000000013</v>
      </c>
      <c r="AU841" s="959">
        <f>IF($AK841="n/a",1.03*AT841,IF($AK841&lt;0,1.01*AT841,IF($AK841&gt;10,1.1*AT841,(1+$AK841/100)*AT841)))</f>
        <v>0.6452688000000002</v>
      </c>
      <c r="AV841" s="959">
        <f>IF($AK841="n/a",1.03*AU841,IF($AK841&lt;0,1.01*AU841,IF($AK841&gt;10,1.1*AU841,(1+$AK841/100)*AU841)))</f>
        <v>0.70979568000000026</v>
      </c>
      <c r="AW841" s="703">
        <f>SUM(AR841:AV841)</f>
        <v>2.9597524800000006</v>
      </c>
      <c r="AX841" s="810">
        <f>AW841/I841*100</f>
        <v>3.8101859938208036</v>
      </c>
      <c r="AY841" s="1017">
        <v>1.4</v>
      </c>
      <c r="AZ841" s="945">
        <v>25.39</v>
      </c>
      <c r="BA841" s="945">
        <v>-32.690000000000005</v>
      </c>
      <c r="BB841" s="945">
        <v>12.049999999999999</v>
      </c>
      <c r="BC841" s="945">
        <v>3.25</v>
      </c>
      <c r="BD841" s="984"/>
      <c r="BE841" s="666">
        <v>2012</v>
      </c>
      <c r="BF841" s="971">
        <f>IF(BE841&gt;2008,0,IF(BE841&gt;2001,1,IF(BE841&gt;1990,2,IF(BE841&gt;1980,3,IF(BE841&gt;1973,4,IF(BE841&gt;1970,5,IF(BE841&gt;1960,6,IF(BE841&gt;1958,7,IF(BE841&gt;1953,8,9)))))))))</f>
        <v>0</v>
      </c>
      <c r="BG841" s="955">
        <v>1.9</v>
      </c>
    </row>
    <row r="842" spans="1:60" s="936" customFormat="1" x14ac:dyDescent="0.2">
      <c r="A842" s="936" t="s">
        <v>389</v>
      </c>
      <c r="B842" s="948" t="s">
        <v>390</v>
      </c>
      <c r="C842" s="1013" t="s">
        <v>108</v>
      </c>
      <c r="D842" s="1013" t="s">
        <v>4365</v>
      </c>
      <c r="E842" s="793">
        <v>28</v>
      </c>
      <c r="F842" s="1227">
        <v>100</v>
      </c>
      <c r="G842" s="1204" t="s">
        <v>37</v>
      </c>
      <c r="H842" s="1204" t="s">
        <v>115</v>
      </c>
      <c r="I842" s="938">
        <v>64.099999999999994</v>
      </c>
      <c r="J842" s="703">
        <f>(M842/I842)*100</f>
        <v>2.5585023400936038</v>
      </c>
      <c r="K842" s="957">
        <v>0.41</v>
      </c>
      <c r="L842" s="960">
        <v>4</v>
      </c>
      <c r="M842" s="694">
        <f>K842*L842</f>
        <v>1.64</v>
      </c>
      <c r="N842" s="943" t="s">
        <v>169</v>
      </c>
      <c r="O842" s="796">
        <v>0.4</v>
      </c>
      <c r="P842" s="934">
        <v>43588</v>
      </c>
      <c r="Q842" s="934">
        <v>43602</v>
      </c>
      <c r="R842" s="694">
        <f>(K842-O842)/O842*100</f>
        <v>2.4999999999999885</v>
      </c>
      <c r="S842" s="759">
        <f>IF(INDEX(Historical!$D$7:$D$1439,MATCH(B842,Historical!$B$7:$B$1450,0))=0,"n/a",(INDEX(Historical!$C$7:$C$1439,MATCH(B842,Historical!$B$7:$B$1450,0))/INDEX(Historical!$D$7:$D$1439,MATCH(B842,Historical!$B$7:$B$1450,0))-1)*100)</f>
        <v>1.9108280254777288</v>
      </c>
      <c r="T842" s="759">
        <f>IF(INDEX(Historical!$F$7:$F$1432,MATCH(B842,Historical!$B$7:$B$1450,0))=0,"n/a",((INDEX(Historical!$C$7:$C$1439,MATCH(B842,Historical!$B$7:$B$1450,0))/INDEX(Historical!$F$7:$F$1432,MATCH(B842,Historical!$B$7:$B$1450,0)))^(1/3)-1)*100)</f>
        <v>1.5023702678599982</v>
      </c>
      <c r="U842" s="759">
        <f>IF(INDEX(Historical!$H$7:$H$1432,MATCH(B842,Historical!$B$7:$B$1450,0))=0,"n/a",((INDEX(Historical!$C$7:$C$1439,MATCH(B842,Historical!$B$7:$B$1450,0))/INDEX(Historical!$H$7:$H$1432,MATCH(B842,Historical!$B$7:$B$1450,0)))^(1/5)-1)*100)</f>
        <v>1.4347452556972895</v>
      </c>
      <c r="V842" s="759">
        <f>IF(INDEX(Historical!$O$7:$O$1432,MATCH(B842,Historical!$B$7:$B$1450,0))=0,"n/a",((INDEX(Historical!$C$7:$C$1439,MATCH(B842,Historical!$B$7:$B$1450,0))/INDEX(Historical!$O$7:$O$1432,MATCH(B842,Historical!$B$7:$B$1450,0)))^(1/10)-1)*100)</f>
        <v>1.416943635847745</v>
      </c>
      <c r="W842" s="760">
        <f>IF(OR(U842&lt;=0,U842="n/a",V842&lt;=0,V842="n/a"),"n/a",U842/V842)</f>
        <v>1.0125633930660156</v>
      </c>
      <c r="X842" s="761">
        <f>IF(OR(AJ842&lt;=0,AJ842="n/a",U842&lt;=0,U842="n/a"),"n/a",U842/AJ842)</f>
        <v>1.0248180397837781</v>
      </c>
      <c r="Y842" s="727" t="s">
        <v>4431</v>
      </c>
      <c r="Z842" s="703">
        <f>IF(OR(AC842&lt;0.01,AC842="n/a"),"n/a",M842/AC842*100)</f>
        <v>58.571428571428577</v>
      </c>
      <c r="AA842" s="959">
        <f>IF(OR(AC842&lt;0.01,AC842="n/a"),"n/a",I842/AC842)</f>
        <v>22.892857142857142</v>
      </c>
      <c r="AB842" s="960">
        <v>12</v>
      </c>
      <c r="AC842" s="938">
        <v>2.8</v>
      </c>
      <c r="AD842" s="938">
        <v>7.64</v>
      </c>
      <c r="AE842" s="938">
        <v>10.6</v>
      </c>
      <c r="AF842" s="938">
        <v>2.63</v>
      </c>
      <c r="AG842" s="938">
        <v>11.700000000000001</v>
      </c>
      <c r="AH842" s="938">
        <v>13.4</v>
      </c>
      <c r="AI842" s="938">
        <v>0.48</v>
      </c>
      <c r="AJ842" s="938">
        <v>1.4000000000000001</v>
      </c>
      <c r="AK842" s="938">
        <v>3</v>
      </c>
      <c r="AL842" s="951">
        <v>1700</v>
      </c>
      <c r="AM842" s="945">
        <v>4.03</v>
      </c>
      <c r="AN842" s="938">
        <v>0</v>
      </c>
      <c r="AO842" s="802">
        <f>IF(U842="n/a","n/a",IF(AA842&lt;0,"n/a",IF(AA842="n/a","n/a",J842+U842-AA842)))</f>
        <v>-18.899609547066248</v>
      </c>
      <c r="AP842" s="803">
        <f>IF(U842="n/a","n/a",J842+U842)</f>
        <v>3.9932475957908933</v>
      </c>
      <c r="AQ842" s="961">
        <f>IF(OR(AC842&lt;0.01,AF842="n/a"),"n/a",(I842/SQRT(22.5*AC842*(I842/AF842))-1)*100)</f>
        <v>63.582414547549561</v>
      </c>
      <c r="AR842" s="703">
        <f>INDEX(Historical!$C$7:$C$1439,MATCH(B842,Historical!$B$7:$B$1450,0))*IF(AH842="n/a",1.03,IF(AH842&lt;0,1.01,IF(AH842&gt;10,1.1,(1+AH842/100))))</f>
        <v>1.7600000000000002</v>
      </c>
      <c r="AS842" s="959">
        <f>IF($AI842="n/a",1.03*AR842,IF($AI842&lt;0,1.01*AR842,IF($AI842&gt;10,1.1*AR842,(1+$AI842/100)*AR842)))</f>
        <v>1.768448</v>
      </c>
      <c r="AT842" s="959">
        <f>IF($AK842="n/a",1.03*AS842,IF($AK842&lt;0,1.01*AS842,IF($AK842&gt;10,1.1*AS842,(1+$AK842/100)*AS842)))</f>
        <v>1.82150144</v>
      </c>
      <c r="AU842" s="959">
        <f>IF($AK842="n/a",1.03*AT842,IF($AK842&lt;0,1.01*AT842,IF($AK842&gt;10,1.1*AT842,(1+$AK842/100)*AT842)))</f>
        <v>1.8761464832000001</v>
      </c>
      <c r="AV842" s="959">
        <f>IF($AK842="n/a",1.03*AU842,IF($AK842&lt;0,1.01*AU842,IF($AK842&gt;10,1.1*AU842,(1+$AK842/100)*AU842)))</f>
        <v>1.9324308776960002</v>
      </c>
      <c r="AW842" s="703">
        <f>SUM(AR842:AV842)</f>
        <v>9.1585268008960004</v>
      </c>
      <c r="AX842" s="810">
        <f>AW842/I842*100</f>
        <v>14.287873324330736</v>
      </c>
      <c r="AY842" s="1017">
        <v>0.95</v>
      </c>
      <c r="AZ842" s="945">
        <v>23.150000000000002</v>
      </c>
      <c r="BA842" s="945">
        <v>-1.97</v>
      </c>
      <c r="BB842" s="945">
        <v>4.4400000000000004</v>
      </c>
      <c r="BC842" s="945">
        <v>4.8599999999999994</v>
      </c>
      <c r="BD842" s="984"/>
      <c r="BE842" s="666">
        <v>1993</v>
      </c>
      <c r="BF842" s="971">
        <f>IF(BE842&gt;2008,0,IF(BE842&gt;2001,1,IF(BE842&gt;1990,2,IF(BE842&gt;1980,3,IF(BE842&gt;1973,4,IF(BE842&gt;1970,5,IF(BE842&gt;1960,6,IF(BE842&gt;1958,7,IF(BE842&gt;1953,8,9)))))))))</f>
        <v>2</v>
      </c>
      <c r="BG842" s="955">
        <v>1.3</v>
      </c>
      <c r="BH842" s="937"/>
    </row>
    <row r="843" spans="1:60" s="936" customFormat="1" x14ac:dyDescent="0.2">
      <c r="A843" s="936" t="s">
        <v>1781</v>
      </c>
      <c r="B843" s="948" t="s">
        <v>1782</v>
      </c>
      <c r="C843" s="1013" t="s">
        <v>108</v>
      </c>
      <c r="D843" s="1013" t="s">
        <v>4357</v>
      </c>
      <c r="E843" s="792">
        <v>9</v>
      </c>
      <c r="F843" s="1227">
        <v>500</v>
      </c>
      <c r="G843" s="1227" t="s">
        <v>106</v>
      </c>
      <c r="H843" s="1227" t="s">
        <v>106</v>
      </c>
      <c r="I843" s="947">
        <v>36.58</v>
      </c>
      <c r="J843" s="703">
        <f>(M843/I843)*100</f>
        <v>2.2963367960634229</v>
      </c>
      <c r="K843" s="950">
        <v>0.21</v>
      </c>
      <c r="L843" s="960">
        <v>4</v>
      </c>
      <c r="M843" s="694">
        <f>K843*L843</f>
        <v>0.84</v>
      </c>
      <c r="N843" s="943" t="s">
        <v>435</v>
      </c>
      <c r="O843" s="795">
        <v>0.2</v>
      </c>
      <c r="P843" s="934">
        <v>43685</v>
      </c>
      <c r="Q843" s="934">
        <v>43700</v>
      </c>
      <c r="R843" s="694">
        <f>(K843-O843)/O843*100</f>
        <v>4.9999999999999902</v>
      </c>
      <c r="S843" s="759">
        <f>IF(INDEX(Historical!$D$7:$D$1439,MATCH(B843,Historical!$B$7:$B$1450,0))=0,"n/a",(INDEX(Historical!$C$7:$C$1439,MATCH(B843,Historical!$B$7:$B$1450,0))/INDEX(Historical!$D$7:$D$1439,MATCH(B843,Historical!$B$7:$B$1450,0))-1)*100)</f>
        <v>16.666666666666675</v>
      </c>
      <c r="T843" s="759">
        <f>IF(INDEX(Historical!$F$7:$F$1432,MATCH(B843,Historical!$B$7:$B$1450,0))=0,"n/a",((INDEX(Historical!$C$7:$C$1439,MATCH(B843,Historical!$B$7:$B$1450,0))/INDEX(Historical!$F$7:$F$1432,MATCH(B843,Historical!$B$7:$B$1450,0)))^(1/3)-1)*100)</f>
        <v>10.415886963424924</v>
      </c>
      <c r="U843" s="759">
        <f>IF(INDEX(Historical!$H$7:$H$1432,MATCH(B843,Historical!$B$7:$B$1450,0))=0,"n/a",((INDEX(Historical!$C$7:$C$1439,MATCH(B843,Historical!$B$7:$B$1450,0))/INDEX(Historical!$H$7:$H$1432,MATCH(B843,Historical!$B$7:$B$1450,0)))^(1/5)-1)*100)</f>
        <v>14.224458489960789</v>
      </c>
      <c r="V843" s="759">
        <f>IF(INDEX(Historical!$O$7:$O$1432,MATCH(B843,Historical!$B$7:$B$1450,0))=0,"n/a",((INDEX(Historical!$C$7:$C$1439,MATCH(B843,Historical!$B$7:$B$1450,0))/INDEX(Historical!$O$7:$O$1432,MATCH(B843,Historical!$B$7:$B$1450,0)))^(1/10)-1)*100)</f>
        <v>-1.806695543808734</v>
      </c>
      <c r="W843" s="760" t="str">
        <f>IF(OR(U843&lt;=0,U843="n/a",V843&lt;=0,V843="n/a"),"n/a",U843/V843)</f>
        <v>n/a</v>
      </c>
      <c r="X843" s="761">
        <f>IF(OR(AJ843&lt;=0,AJ843="n/a",U843&lt;=0,U843="n/a"),"n/a",U843/AJ843)</f>
        <v>1.422445848996079</v>
      </c>
      <c r="Y843" s="718"/>
      <c r="Z843" s="703">
        <f>IF(OR(AC843&lt;0.01,AC843="n/a"),"n/a",M843/AC843*100)</f>
        <v>32.684824902723733</v>
      </c>
      <c r="AA843" s="959">
        <f>IF(OR(AC843&lt;0.01,AC843="n/a"),"n/a",I843/AC843)</f>
        <v>14.233463035019456</v>
      </c>
      <c r="AB843" s="960">
        <v>9</v>
      </c>
      <c r="AC843" s="938">
        <v>2.57</v>
      </c>
      <c r="AD843" s="938">
        <v>2.0499999999999998</v>
      </c>
      <c r="AE843" s="938">
        <v>4.3899999999999997</v>
      </c>
      <c r="AF843" s="938">
        <v>1.49</v>
      </c>
      <c r="AG843" s="938">
        <v>10.299999999999999</v>
      </c>
      <c r="AH843" s="938">
        <v>19.900000000000002</v>
      </c>
      <c r="AI843" s="938">
        <v>4.03</v>
      </c>
      <c r="AJ843" s="938">
        <v>10</v>
      </c>
      <c r="AK843" s="938">
        <v>7.0000000000000009</v>
      </c>
      <c r="AL843" s="951">
        <v>2900</v>
      </c>
      <c r="AM843" s="945">
        <v>0.1</v>
      </c>
      <c r="AN843" s="938">
        <v>0</v>
      </c>
      <c r="AO843" s="802">
        <f>IF(U843="n/a","n/a",IF(AA843&lt;0,"n/a",IF(AA843="n/a","n/a",J843+U843-AA843)))</f>
        <v>2.287332251004754</v>
      </c>
      <c r="AP843" s="803">
        <f>IF(U843="n/a","n/a",J843+U843)</f>
        <v>16.52079528602421</v>
      </c>
      <c r="AQ843" s="961">
        <f>IF(OR(AC843&lt;0.01,AF843="n/a"),"n/a",(I843/SQRT(22.5*AC843*(I843/AF843))-1)*100)</f>
        <v>-2.9138757547277572</v>
      </c>
      <c r="AR843" s="703">
        <f>INDEX(Historical!$C$7:$C$1439,MATCH(B843,Historical!$B$7:$B$1450,0))*IF(AH843="n/a",1.03,IF(AH843&lt;0,1.01,IF(AH843&gt;10,1.1,(1+AH843/100))))</f>
        <v>0.77</v>
      </c>
      <c r="AS843" s="959">
        <f>IF($AI843="n/a",1.03*AR843,IF($AI843&lt;0,1.01*AR843,IF($AI843&gt;10,1.1*AR843,(1+$AI843/100)*AR843)))</f>
        <v>0.80103100000000005</v>
      </c>
      <c r="AT843" s="959">
        <f>IF($AK843="n/a",1.03*AS843,IF($AK843&lt;0,1.01*AS843,IF($AK843&gt;10,1.1*AS843,(1+$AK843/100)*AS843)))</f>
        <v>0.85710317000000014</v>
      </c>
      <c r="AU843" s="959">
        <f>IF($AK843="n/a",1.03*AT843,IF($AK843&lt;0,1.01*AT843,IF($AK843&gt;10,1.1*AT843,(1+$AK843/100)*AT843)))</f>
        <v>0.91710039190000014</v>
      </c>
      <c r="AV843" s="959">
        <f>IF($AK843="n/a",1.03*AU843,IF($AK843&lt;0,1.01*AU843,IF($AK843&gt;10,1.1*AU843,(1+$AK843/100)*AU843)))</f>
        <v>0.98129741933300019</v>
      </c>
      <c r="AW843" s="703">
        <f>SUM(AR843:AV843)</f>
        <v>4.3265319812330008</v>
      </c>
      <c r="AX843" s="810">
        <f>AW843/I843*100</f>
        <v>11.827588795060144</v>
      </c>
      <c r="AY843" s="1017">
        <v>1.1499999999999999</v>
      </c>
      <c r="AZ843" s="945">
        <v>48.28</v>
      </c>
      <c r="BA843" s="945">
        <v>-0.86999999999999988</v>
      </c>
      <c r="BB843" s="945">
        <v>7.9699999999999989</v>
      </c>
      <c r="BC843" s="945">
        <v>20.169999999999998</v>
      </c>
      <c r="BD843" s="984"/>
      <c r="BE843" s="666">
        <v>2011</v>
      </c>
      <c r="BF843" s="971">
        <f>IF(BE843&gt;2008,0,IF(BE843&gt;2001,1,IF(BE843&gt;1990,2,IF(BE843&gt;1980,3,IF(BE843&gt;1973,4,IF(BE843&gt;1970,5,IF(BE843&gt;1960,6,IF(BE843&gt;1958,7,IF(BE843&gt;1953,8,9)))))))))</f>
        <v>0</v>
      </c>
      <c r="BG843" s="955">
        <v>1.3</v>
      </c>
      <c r="BH843" s="937"/>
    </row>
    <row r="844" spans="1:60" s="936" customFormat="1" x14ac:dyDescent="0.2">
      <c r="A844" s="944" t="s">
        <v>1783</v>
      </c>
      <c r="B844" s="948" t="s">
        <v>1784</v>
      </c>
      <c r="C844" s="1013" t="s">
        <v>108</v>
      </c>
      <c r="D844" s="1013" t="s">
        <v>4365</v>
      </c>
      <c r="E844" s="792">
        <v>9</v>
      </c>
      <c r="F844" s="1227">
        <v>486</v>
      </c>
      <c r="G844" s="1237" t="s">
        <v>37</v>
      </c>
      <c r="H844" s="1237" t="s">
        <v>37</v>
      </c>
      <c r="I844" s="947">
        <v>50.23</v>
      </c>
      <c r="J844" s="703">
        <f>(M844/I844)*100</f>
        <v>4.0613179374875576</v>
      </c>
      <c r="K844" s="950">
        <v>0.51</v>
      </c>
      <c r="L844" s="960">
        <v>4</v>
      </c>
      <c r="M844" s="694">
        <f>K844*L844</f>
        <v>2.04</v>
      </c>
      <c r="N844" s="943" t="s">
        <v>241</v>
      </c>
      <c r="O844" s="795">
        <v>0.47</v>
      </c>
      <c r="P844" s="934">
        <v>43644</v>
      </c>
      <c r="Q844" s="934">
        <v>43658</v>
      </c>
      <c r="R844" s="694">
        <f>(K844-O844)/O844*100</f>
        <v>8.5106382978723492</v>
      </c>
      <c r="S844" s="759">
        <f>IF(INDEX(Historical!$D$7:$D$1439,MATCH(B844,Historical!$B$7:$B$1450,0))=0,"n/a",(INDEX(Historical!$C$7:$C$1439,MATCH(B844,Historical!$B$7:$B$1450,0))/INDEX(Historical!$D$7:$D$1439,MATCH(B844,Historical!$B$7:$B$1450,0))-1)*100)</f>
        <v>9.0909090909090828</v>
      </c>
      <c r="T844" s="759">
        <f>IF(INDEX(Historical!$F$7:$F$1432,MATCH(B844,Historical!$B$7:$B$1450,0))=0,"n/a",((INDEX(Historical!$C$7:$C$1439,MATCH(B844,Historical!$B$7:$B$1450,0))/INDEX(Historical!$F$7:$F$1432,MATCH(B844,Historical!$B$7:$B$1450,0)))^(1/3)-1)*100)</f>
        <v>7.8288138310443234</v>
      </c>
      <c r="U844" s="759">
        <f>IF(INDEX(Historical!$H$7:$H$1432,MATCH(B844,Historical!$B$7:$B$1450,0))=0,"n/a",((INDEX(Historical!$C$7:$C$1439,MATCH(B844,Historical!$B$7:$B$1450,0))/INDEX(Historical!$H$7:$H$1432,MATCH(B844,Historical!$B$7:$B$1450,0)))^(1/5)-1)*100)</f>
        <v>10.933280572585158</v>
      </c>
      <c r="V844" s="759">
        <f>IF(INDEX(Historical!$O$7:$O$1432,MATCH(B844,Historical!$B$7:$B$1450,0))=0,"n/a",((INDEX(Historical!$C$7:$C$1439,MATCH(B844,Historical!$B$7:$B$1450,0))/INDEX(Historical!$O$7:$O$1432,MATCH(B844,Historical!$B$7:$B$1450,0)))^(1/10)-1)*100)</f>
        <v>7.4359288518188515</v>
      </c>
      <c r="W844" s="760">
        <f>IF(OR(U844&lt;=0,U844="n/a",V844&lt;=0,V844="n/a"),"n/a",U844/V844)</f>
        <v>1.4703315201719342</v>
      </c>
      <c r="X844" s="761">
        <f>IF(OR(AJ844&lt;=0,AJ844="n/a",U844&lt;=0,U844="n/a"),"n/a",U844/AJ844)</f>
        <v>0.86088823406182347</v>
      </c>
      <c r="Y844" s="949"/>
      <c r="Z844" s="703">
        <f>IF(OR(AC844&lt;0.01,AC844="n/a"),"n/a",M844/AC844*100)</f>
        <v>51.256281407035175</v>
      </c>
      <c r="AA844" s="959">
        <f>IF(OR(AC844&lt;0.01,AC844="n/a"),"n/a",I844/AC844)</f>
        <v>12.620603015075377</v>
      </c>
      <c r="AB844" s="960">
        <v>12</v>
      </c>
      <c r="AC844" s="938">
        <v>3.98</v>
      </c>
      <c r="AD844" s="938">
        <v>2.52</v>
      </c>
      <c r="AE844" s="938">
        <v>4.41</v>
      </c>
      <c r="AF844" s="938">
        <v>1.84</v>
      </c>
      <c r="AG844" s="938">
        <v>15.5</v>
      </c>
      <c r="AH844" s="938">
        <v>30.9</v>
      </c>
      <c r="AI844" s="938">
        <v>2.1</v>
      </c>
      <c r="AJ844" s="938">
        <v>12.7</v>
      </c>
      <c r="AK844" s="938">
        <v>5</v>
      </c>
      <c r="AL844" s="951">
        <v>853.68</v>
      </c>
      <c r="AM844" s="945">
        <v>1.2</v>
      </c>
      <c r="AN844" s="938">
        <v>0.05</v>
      </c>
      <c r="AO844" s="802">
        <f>IF(U844="n/a","n/a",IF(AA844&lt;0,"n/a",IF(AA844="n/a","n/a",J844+U844-AA844)))</f>
        <v>2.3739954949973399</v>
      </c>
      <c r="AP844" s="803">
        <f>IF(U844="n/a","n/a",J844+U844)</f>
        <v>14.994598510072716</v>
      </c>
      <c r="AQ844" s="961">
        <f>IF(OR(AC844&lt;0.01,AF844="n/a"),"n/a",(I844/SQRT(22.5*AC844*(I844/AF844))-1)*100)</f>
        <v>1.5915778393261526</v>
      </c>
      <c r="AR844" s="703">
        <f>INDEX(Historical!$C$7:$C$1439,MATCH(B844,Historical!$B$7:$B$1450,0))*IF(AH844="n/a",1.03,IF(AH844&lt;0,1.01,IF(AH844&gt;10,1.1,(1+AH844/100))))</f>
        <v>1.8480000000000001</v>
      </c>
      <c r="AS844" s="959">
        <f>IF($AI844="n/a",1.03*AR844,IF($AI844&lt;0,1.01*AR844,IF($AI844&gt;10,1.1*AR844,(1+$AI844/100)*AR844)))</f>
        <v>1.8868079999999998</v>
      </c>
      <c r="AT844" s="959">
        <f>IF($AK844="n/a",1.03*AS844,IF($AK844&lt;0,1.01*AS844,IF($AK844&gt;10,1.1*AS844,(1+$AK844/100)*AS844)))</f>
        <v>1.9811483999999999</v>
      </c>
      <c r="AU844" s="959">
        <f>IF($AK844="n/a",1.03*AT844,IF($AK844&lt;0,1.01*AT844,IF($AK844&gt;10,1.1*AT844,(1+$AK844/100)*AT844)))</f>
        <v>2.0802058200000002</v>
      </c>
      <c r="AV844" s="959">
        <f>IF($AK844="n/a",1.03*AU844,IF($AK844&lt;0,1.01*AU844,IF($AK844&gt;10,1.1*AU844,(1+$AK844/100)*AU844)))</f>
        <v>2.1842161110000005</v>
      </c>
      <c r="AW844" s="703">
        <f>SUM(AR844:AV844)</f>
        <v>9.9803783310000007</v>
      </c>
      <c r="AX844" s="810">
        <f>AW844/I844*100</f>
        <v>19.869357616961977</v>
      </c>
      <c r="AY844" s="1017">
        <v>0.65</v>
      </c>
      <c r="AZ844" s="945">
        <v>9.36</v>
      </c>
      <c r="BA844" s="945">
        <v>-17.66</v>
      </c>
      <c r="BB844" s="945">
        <v>-1.1400000000000001</v>
      </c>
      <c r="BC844" s="945">
        <v>-1.52</v>
      </c>
      <c r="BD844" s="984"/>
      <c r="BE844" s="666">
        <v>2011</v>
      </c>
      <c r="BF844" s="971">
        <f>IF(BE844&gt;2008,0,IF(BE844&gt;2001,1,IF(BE844&gt;1990,2,IF(BE844&gt;1980,3,IF(BE844&gt;1973,4,IF(BE844&gt;1970,5,IF(BE844&gt;1960,6,IF(BE844&gt;1958,7,IF(BE844&gt;1953,8,9)))))))))</f>
        <v>0</v>
      </c>
      <c r="BG844" s="955">
        <v>1.4000000000000001</v>
      </c>
      <c r="BH844" s="937"/>
    </row>
    <row r="845" spans="1:60" s="936" customFormat="1" x14ac:dyDescent="0.2">
      <c r="A845" s="944" t="s">
        <v>385</v>
      </c>
      <c r="B845" s="948" t="s">
        <v>386</v>
      </c>
      <c r="C845" s="1013" t="s">
        <v>128</v>
      </c>
      <c r="D845" s="1013" t="s">
        <v>4362</v>
      </c>
      <c r="E845" s="792">
        <v>44</v>
      </c>
      <c r="F845" s="1227">
        <v>58</v>
      </c>
      <c r="G845" s="1227" t="s">
        <v>37</v>
      </c>
      <c r="H845" s="1227" t="s">
        <v>115</v>
      </c>
      <c r="I845" s="938">
        <v>54.49</v>
      </c>
      <c r="J845" s="703">
        <f>(M845/I845)*100</f>
        <v>3.3584143879610937</v>
      </c>
      <c r="K845" s="950">
        <v>0.45750000000000002</v>
      </c>
      <c r="L845" s="960">
        <v>4</v>
      </c>
      <c r="M845" s="694">
        <f>K845*L845</f>
        <v>1.83</v>
      </c>
      <c r="N845" s="943" t="s">
        <v>111</v>
      </c>
      <c r="O845" s="795">
        <v>0.44</v>
      </c>
      <c r="P845" s="934">
        <v>43696</v>
      </c>
      <c r="Q845" s="934">
        <v>43720</v>
      </c>
      <c r="R845" s="694">
        <f>(K845-O845)/O845*100</f>
        <v>3.9772727272727306</v>
      </c>
      <c r="S845" s="759">
        <f>IF(INDEX(Historical!$D$7:$D$1439,MATCH(B845,Historical!$B$7:$B$1450,0))=0,"n/a",(INDEX(Historical!$C$7:$C$1439,MATCH(B845,Historical!$B$7:$B$1450,0))/INDEX(Historical!$D$7:$D$1439,MATCH(B845,Historical!$B$7:$B$1450,0))-1)*100)</f>
        <v>8.3870967741935374</v>
      </c>
      <c r="T845" s="759">
        <f>IF(INDEX(Historical!$F$7:$F$1432,MATCH(B845,Historical!$B$7:$B$1450,0))=0,"n/a",((INDEX(Historical!$C$7:$C$1439,MATCH(B845,Historical!$B$7:$B$1450,0))/INDEX(Historical!$F$7:$F$1432,MATCH(B845,Historical!$B$7:$B$1450,0)))^(1/3)-1)*100)</f>
        <v>6.3926659370444838</v>
      </c>
      <c r="U845" s="759">
        <f>IF(INDEX(Historical!$H$7:$H$1432,MATCH(B845,Historical!$B$7:$B$1450,0))=0,"n/a",((INDEX(Historical!$C$7:$C$1439,MATCH(B845,Historical!$B$7:$B$1450,0))/INDEX(Historical!$H$7:$H$1432,MATCH(B845,Historical!$B$7:$B$1450,0)))^(1/5)-1)*100)</f>
        <v>7.3211838983298305</v>
      </c>
      <c r="V845" s="759">
        <f>IF(INDEX(Historical!$O$7:$O$1432,MATCH(B845,Historical!$B$7:$B$1450,0))=0,"n/a",((INDEX(Historical!$C$7:$C$1439,MATCH(B845,Historical!$B$7:$B$1450,0))/INDEX(Historical!$O$7:$O$1432,MATCH(B845,Historical!$B$7:$B$1450,0)))^(1/10)-1)*100)</f>
        <v>15.007488220559729</v>
      </c>
      <c r="W845" s="760">
        <f>IF(OR(U845&lt;=0,U845="n/a",V845&lt;=0,V845="n/a"),"n/a",U845/V845)</f>
        <v>0.48783539195453551</v>
      </c>
      <c r="X845" s="761">
        <f>IF(OR(AJ845&lt;=0,AJ845="n/a",U845&lt;=0,U845="n/a"),"n/a",U845/AJ845)</f>
        <v>0.56316799217921776</v>
      </c>
      <c r="Y845" s="948"/>
      <c r="Z845" s="703">
        <f>IF(OR(AC845&lt;0.01,AC845="n/a"),"n/a",M845/AC845*100)</f>
        <v>37.195121951219512</v>
      </c>
      <c r="AA845" s="959">
        <f>IF(OR(AC845&lt;0.01,AC845="n/a"),"n/a",I845/AC845)</f>
        <v>11.075203252032521</v>
      </c>
      <c r="AB845" s="960">
        <v>8</v>
      </c>
      <c r="AC845" s="938">
        <v>4.92</v>
      </c>
      <c r="AD845" s="938">
        <v>5.5</v>
      </c>
      <c r="AE845" s="938">
        <v>0.37</v>
      </c>
      <c r="AF845" s="938">
        <v>2.09</v>
      </c>
      <c r="AG845" s="938">
        <v>19.2</v>
      </c>
      <c r="AH845" s="938">
        <v>30.2</v>
      </c>
      <c r="AI845" s="938">
        <v>0.69</v>
      </c>
      <c r="AJ845" s="938">
        <v>13</v>
      </c>
      <c r="AK845" s="938">
        <v>2.0500000000000003</v>
      </c>
      <c r="AL845" s="951">
        <v>49770</v>
      </c>
      <c r="AM845" s="945">
        <v>0.1</v>
      </c>
      <c r="AN845" s="938">
        <v>0.73</v>
      </c>
      <c r="AO845" s="802">
        <f>IF(U845="n/a","n/a",IF(AA845&lt;0,"n/a",IF(AA845="n/a","n/a",J845+U845-AA845)))</f>
        <v>-0.39560496574159743</v>
      </c>
      <c r="AP845" s="803">
        <f>IF(U845="n/a","n/a",J845+U845)</f>
        <v>10.679598286290924</v>
      </c>
      <c r="AQ845" s="961">
        <f>IF(OR(AC845&lt;0.01,AF845="n/a"),"n/a",(I845/SQRT(22.5*AC845*(I845/AF845))-1)*100)</f>
        <v>1.4279707132065944</v>
      </c>
      <c r="AR845" s="703">
        <f>INDEX(Historical!$C$7:$C$1439,MATCH(B845,Historical!$B$7:$B$1450,0))*IF(AH845="n/a",1.03,IF(AH845&lt;0,1.01,IF(AH845&gt;10,1.1,(1+AH845/100))))</f>
        <v>1.8480000000000001</v>
      </c>
      <c r="AS845" s="959">
        <f>IF($AI845="n/a",1.03*AR845,IF($AI845&lt;0,1.01*AR845,IF($AI845&gt;10,1.1*AR845,(1+$AI845/100)*AR845)))</f>
        <v>1.8607511999999999</v>
      </c>
      <c r="AT845" s="959">
        <f>IF($AK845="n/a",1.03*AS845,IF($AK845&lt;0,1.01*AS845,IF($AK845&gt;10,1.1*AS845,(1+$AK845/100)*AS845)))</f>
        <v>1.8988965995999998</v>
      </c>
      <c r="AU845" s="959">
        <f>IF($AK845="n/a",1.03*AT845,IF($AK845&lt;0,1.01*AT845,IF($AK845&gt;10,1.1*AT845,(1+$AK845/100)*AT845)))</f>
        <v>1.9378239798917998</v>
      </c>
      <c r="AV845" s="959">
        <f>IF($AK845="n/a",1.03*AU845,IF($AK845&lt;0,1.01*AU845,IF($AK845&gt;10,1.1*AU845,(1+$AK845/100)*AU845)))</f>
        <v>1.9775493714795815</v>
      </c>
      <c r="AW845" s="703">
        <f>SUM(AR845:AV845)</f>
        <v>9.5230211509713811</v>
      </c>
      <c r="AX845" s="810">
        <f>AW845/I845*100</f>
        <v>17.476640027475465</v>
      </c>
      <c r="AY845" s="1017">
        <v>0.8</v>
      </c>
      <c r="AZ845" s="945">
        <v>10.5</v>
      </c>
      <c r="BA845" s="945">
        <v>-36.870000000000005</v>
      </c>
      <c r="BB845" s="945">
        <v>2.0500000000000003</v>
      </c>
      <c r="BC845" s="945">
        <v>-15.989999999999998</v>
      </c>
      <c r="BD845" s="984"/>
      <c r="BE845" s="666">
        <v>1976</v>
      </c>
      <c r="BF845" s="971">
        <f>IF(BE845&gt;2008,0,IF(BE845&gt;2001,1,IF(BE845&gt;1990,2,IF(BE845&gt;1980,3,IF(BE845&gt;1973,4,IF(BE845&gt;1970,5,IF(BE845&gt;1960,6,IF(BE845&gt;1958,7,IF(BE845&gt;1953,8,9)))))))))</f>
        <v>4</v>
      </c>
      <c r="BG845" s="955">
        <v>7.0000000000000009</v>
      </c>
      <c r="BH845" s="937"/>
    </row>
    <row r="846" spans="1:60" s="936" customFormat="1" x14ac:dyDescent="0.2">
      <c r="A846" s="936" t="s">
        <v>1791</v>
      </c>
      <c r="B846" s="948" t="s">
        <v>1792</v>
      </c>
      <c r="C846" s="1013" t="s">
        <v>108</v>
      </c>
      <c r="D846" s="1013" t="s">
        <v>4365</v>
      </c>
      <c r="E846" s="792">
        <v>9</v>
      </c>
      <c r="F846" s="1227">
        <v>468</v>
      </c>
      <c r="G846" s="1122" t="s">
        <v>37</v>
      </c>
      <c r="H846" s="1122" t="s">
        <v>115</v>
      </c>
      <c r="I846" s="947">
        <v>51</v>
      </c>
      <c r="J846" s="703">
        <f>(M846/I846)*100</f>
        <v>3.1372549019607843</v>
      </c>
      <c r="K846" s="950">
        <v>0.4</v>
      </c>
      <c r="L846" s="960">
        <v>4</v>
      </c>
      <c r="M846" s="694">
        <f>K846*L846</f>
        <v>1.6</v>
      </c>
      <c r="N846" s="943" t="s">
        <v>709</v>
      </c>
      <c r="O846" s="795">
        <v>0.33</v>
      </c>
      <c r="P846" s="934">
        <v>43588</v>
      </c>
      <c r="Q846" s="934">
        <v>43605</v>
      </c>
      <c r="R846" s="694">
        <f>(K846-O846)/O846*100</f>
        <v>21.212121212121211</v>
      </c>
      <c r="S846" s="759">
        <f>IF(INDEX(Historical!$D$7:$D$1439,MATCH(B846,Historical!$B$7:$B$1450,0))=0,"n/a",(INDEX(Historical!$C$7:$C$1439,MATCH(B846,Historical!$B$7:$B$1450,0))/INDEX(Historical!$D$7:$D$1439,MATCH(B846,Historical!$B$7:$B$1450,0))-1)*100)</f>
        <v>21.359223300970864</v>
      </c>
      <c r="T846" s="759">
        <f>IF(INDEX(Historical!$F$7:$F$1432,MATCH(B846,Historical!$B$7:$B$1450,0))=0,"n/a",((INDEX(Historical!$C$7:$C$1439,MATCH(B846,Historical!$B$7:$B$1450,0))/INDEX(Historical!$F$7:$F$1432,MATCH(B846,Historical!$B$7:$B$1450,0)))^(1/3)-1)*100)</f>
        <v>11.988476227787537</v>
      </c>
      <c r="U846" s="759">
        <f>IF(INDEX(Historical!$H$7:$H$1432,MATCH(B846,Historical!$B$7:$B$1450,0))=0,"n/a",((INDEX(Historical!$C$7:$C$1439,MATCH(B846,Historical!$B$7:$B$1450,0))/INDEX(Historical!$H$7:$H$1432,MATCH(B846,Historical!$B$7:$B$1450,0)))^(1/5)-1)*100)</f>
        <v>17.844539784792257</v>
      </c>
      <c r="V846" s="759">
        <f>IF(INDEX(Historical!$O$7:$O$1432,MATCH(B846,Historical!$B$7:$B$1450,0))=0,"n/a",((INDEX(Historical!$C$7:$C$1439,MATCH(B846,Historical!$B$7:$B$1450,0))/INDEX(Historical!$O$7:$O$1432,MATCH(B846,Historical!$B$7:$B$1450,0)))^(1/10)-1)*100)</f>
        <v>0.40905429776572078</v>
      </c>
      <c r="W846" s="760">
        <f>IF(OR(U846&lt;=0,U846="n/a",V846&lt;=0,V846="n/a"),"n/a",U846/V846)</f>
        <v>43.623890232324193</v>
      </c>
      <c r="X846" s="761">
        <f>IF(OR(AJ846&lt;=0,AJ846="n/a",U846&lt;=0,U846="n/a"),"n/a",U846/AJ846)</f>
        <v>1.2139142710743032</v>
      </c>
      <c r="Y846" s="724"/>
      <c r="Z846" s="703">
        <f>IF(OR(AC846&lt;0.01,AC846="n/a"),"n/a",M846/AC846*100)</f>
        <v>39.119804400977998</v>
      </c>
      <c r="AA846" s="959">
        <f>IF(OR(AC846&lt;0.01,AC846="n/a"),"n/a",I846/AC846)</f>
        <v>12.469437652811736</v>
      </c>
      <c r="AB846" s="960">
        <v>12</v>
      </c>
      <c r="AC846" s="938">
        <v>4.09</v>
      </c>
      <c r="AD846" s="938">
        <v>0.65</v>
      </c>
      <c r="AE846" s="938">
        <v>4.17</v>
      </c>
      <c r="AF846" s="938">
        <v>1.68</v>
      </c>
      <c r="AG846" s="938">
        <v>13</v>
      </c>
      <c r="AH846" s="938">
        <v>27.400000000000002</v>
      </c>
      <c r="AI846" s="938">
        <v>-0.24</v>
      </c>
      <c r="AJ846" s="938">
        <v>14.7</v>
      </c>
      <c r="AK846" s="938">
        <v>19.400000000000002</v>
      </c>
      <c r="AL846" s="951">
        <v>4700</v>
      </c>
      <c r="AM846" s="945">
        <v>0.89999999999999991</v>
      </c>
      <c r="AN846" s="938">
        <v>0.19</v>
      </c>
      <c r="AO846" s="802">
        <f>IF(U846="n/a","n/a",IF(AA846&lt;0,"n/a",IF(AA846="n/a","n/a",J846+U846-AA846)))</f>
        <v>8.5123570339413046</v>
      </c>
      <c r="AP846" s="803">
        <f>IF(U846="n/a","n/a",J846+U846)</f>
        <v>20.981794686753041</v>
      </c>
      <c r="AQ846" s="961">
        <f>IF(OR(AC846&lt;0.01,AF846="n/a"),"n/a",(I846/SQRT(22.5*AC846*(I846/AF846))-1)*100)</f>
        <v>-3.5089981012075722</v>
      </c>
      <c r="AR846" s="703">
        <f>INDEX(Historical!$C$7:$C$1439,MATCH(B846,Historical!$B$7:$B$1450,0))*IF(AH846="n/a",1.03,IF(AH846&lt;0,1.01,IF(AH846&gt;10,1.1,(1+AH846/100))))</f>
        <v>1.375</v>
      </c>
      <c r="AS846" s="959">
        <f>IF($AI846="n/a",1.03*AR846,IF($AI846&lt;0,1.01*AR846,IF($AI846&gt;10,1.1*AR846,(1+$AI846/100)*AR846)))</f>
        <v>1.3887499999999999</v>
      </c>
      <c r="AT846" s="959">
        <f>IF($AK846="n/a",1.03*AS846,IF($AK846&lt;0,1.01*AS846,IF($AK846&gt;10,1.1*AS846,(1+$AK846/100)*AS846)))</f>
        <v>1.527625</v>
      </c>
      <c r="AU846" s="959">
        <f>IF($AK846="n/a",1.03*AT846,IF($AK846&lt;0,1.01*AT846,IF($AK846&gt;10,1.1*AT846,(1+$AK846/100)*AT846)))</f>
        <v>1.6803875000000001</v>
      </c>
      <c r="AV846" s="959">
        <f>IF($AK846="n/a",1.03*AU846,IF($AK846&lt;0,1.01*AU846,IF($AK846&gt;10,1.1*AU846,(1+$AK846/100)*AU846)))</f>
        <v>1.8484262500000004</v>
      </c>
      <c r="AW846" s="703">
        <f>SUM(AR846:AV846)</f>
        <v>7.8201887500000007</v>
      </c>
      <c r="AX846" s="810">
        <f>AW846/I846*100</f>
        <v>15.33370343137255</v>
      </c>
      <c r="AY846" s="1017">
        <v>1.24</v>
      </c>
      <c r="AZ846" s="945">
        <v>16.04</v>
      </c>
      <c r="BA846" s="945">
        <v>-25.679999999999996</v>
      </c>
      <c r="BB846" s="945">
        <v>7.68</v>
      </c>
      <c r="BC846" s="945">
        <v>-3.52</v>
      </c>
      <c r="BD846" s="984"/>
      <c r="BE846" s="666">
        <v>2011</v>
      </c>
      <c r="BF846" s="971">
        <f>IF(BE846&gt;2008,0,IF(BE846&gt;2001,1,IF(BE846&gt;1990,2,IF(BE846&gt;1980,3,IF(BE846&gt;1973,4,IF(BE846&gt;1970,5,IF(BE846&gt;1960,6,IF(BE846&gt;1958,7,IF(BE846&gt;1953,8,9)))))))))</f>
        <v>0</v>
      </c>
      <c r="BG846" s="955">
        <v>1.3</v>
      </c>
      <c r="BH846" s="937"/>
    </row>
    <row r="847" spans="1:60" s="936" customFormat="1" x14ac:dyDescent="0.2">
      <c r="A847" s="944" t="s">
        <v>1785</v>
      </c>
      <c r="B847" s="948" t="s">
        <v>1786</v>
      </c>
      <c r="C847" s="1013" t="s">
        <v>112</v>
      </c>
      <c r="D847" s="1013" t="s">
        <v>4348</v>
      </c>
      <c r="E847" s="792">
        <v>9</v>
      </c>
      <c r="F847" s="1227">
        <v>392</v>
      </c>
      <c r="G847" s="1055" t="s">
        <v>106</v>
      </c>
      <c r="H847" s="1055" t="s">
        <v>106</v>
      </c>
      <c r="I847" s="947">
        <v>90.72</v>
      </c>
      <c r="J847" s="703">
        <f>(M847/I847)*100</f>
        <v>0.70546737213403887</v>
      </c>
      <c r="K847" s="950">
        <v>0.16</v>
      </c>
      <c r="L847" s="960">
        <v>4</v>
      </c>
      <c r="M847" s="694">
        <f>K847*L847</f>
        <v>0.64</v>
      </c>
      <c r="N847" s="943" t="s">
        <v>443</v>
      </c>
      <c r="O847" s="795">
        <v>0.14000000000000001</v>
      </c>
      <c r="P847" s="934">
        <v>43413</v>
      </c>
      <c r="Q847" s="934">
        <v>43431</v>
      </c>
      <c r="R847" s="694">
        <f>(K847-O847)/O847*100</f>
        <v>14.285714285714276</v>
      </c>
      <c r="S847" s="759">
        <f>IF(INDEX(Historical!$D$7:$D$1439,MATCH(B847,Historical!$B$7:$B$1450,0))=0,"n/a",(INDEX(Historical!$C$7:$C$1439,MATCH(B847,Historical!$B$7:$B$1450,0))/INDEX(Historical!$D$7:$D$1439,MATCH(B847,Historical!$B$7:$B$1450,0))-1)*100)</f>
        <v>15.999999999999993</v>
      </c>
      <c r="T847" s="759">
        <f>IF(INDEX(Historical!$F$7:$F$1432,MATCH(B847,Historical!$B$7:$B$1450,0))=0,"n/a",((INDEX(Historical!$C$7:$C$1439,MATCH(B847,Historical!$B$7:$B$1450,0))/INDEX(Historical!$F$7:$F$1432,MATCH(B847,Historical!$B$7:$B$1450,0)))^(1/3)-1)*100)</f>
        <v>17.59490083042796</v>
      </c>
      <c r="U847" s="759">
        <f>IF(INDEX(Historical!$H$7:$H$1432,MATCH(B847,Historical!$B$7:$B$1450,0))=0,"n/a",((INDEX(Historical!$C$7:$C$1439,MATCH(B847,Historical!$B$7:$B$1450,0))/INDEX(Historical!$H$7:$H$1432,MATCH(B847,Historical!$B$7:$B$1450,0)))^(1/5)-1)*100)</f>
        <v>15.956268492544989</v>
      </c>
      <c r="V847" s="759" t="str">
        <f>IF(INDEX(Historical!$O$7:$O$1432,MATCH(B847,Historical!$B$7:$B$1450,0))=0,"n/a",((INDEX(Historical!$C$7:$C$1439,MATCH(B847,Historical!$B$7:$B$1450,0))/INDEX(Historical!$O$7:$O$1432,MATCH(B847,Historical!$B$7:$B$1450,0)))^(1/10)-1)*100)</f>
        <v>n/a</v>
      </c>
      <c r="W847" s="760" t="str">
        <f>IF(OR(U847&lt;=0,U847="n/a",V847&lt;=0,V847="n/a"),"n/a",U847/V847)</f>
        <v>n/a</v>
      </c>
      <c r="X847" s="761">
        <f>IF(OR(AJ847&lt;=0,AJ847="n/a",U847&lt;=0,U847="n/a"),"n/a",U847/AJ847)</f>
        <v>2.0456754477621781</v>
      </c>
      <c r="Y847" s="948"/>
      <c r="Z847" s="703">
        <f>IF(OR(AC847&lt;0.01,AC847="n/a"),"n/a",M847/AC847*100)</f>
        <v>30.917874396135268</v>
      </c>
      <c r="AA847" s="959">
        <f>IF(OR(AC847&lt;0.01,AC847="n/a"),"n/a",I847/AC847)</f>
        <v>43.826086956521742</v>
      </c>
      <c r="AB847" s="960">
        <v>12</v>
      </c>
      <c r="AC847" s="938">
        <v>2.0699999999999998</v>
      </c>
      <c r="AD847" s="938">
        <v>3.57</v>
      </c>
      <c r="AE847" s="938">
        <v>4.8099999999999996</v>
      </c>
      <c r="AF847" s="938">
        <v>3.68</v>
      </c>
      <c r="AG847" s="938" t="s">
        <v>137</v>
      </c>
      <c r="AH847" s="940">
        <v>78.100000000000009</v>
      </c>
      <c r="AI847" s="940">
        <v>11.67</v>
      </c>
      <c r="AJ847" s="938">
        <v>7.8</v>
      </c>
      <c r="AK847" s="938">
        <v>12.4</v>
      </c>
      <c r="AL847" s="951">
        <v>24170</v>
      </c>
      <c r="AM847" s="945">
        <v>1</v>
      </c>
      <c r="AN847" s="938">
        <v>0.64</v>
      </c>
      <c r="AO847" s="802">
        <f>IF(U847="n/a","n/a",IF(AA847&lt;0,"n/a",IF(AA847="n/a","n/a",J847+U847-AA847)))</f>
        <v>-27.164351091842715</v>
      </c>
      <c r="AP847" s="803">
        <f>IF(U847="n/a","n/a",J847+U847)</f>
        <v>16.661735864679027</v>
      </c>
      <c r="AQ847" s="961">
        <f>IF(OR(AC847&lt;0.01,AF847="n/a"),"n/a",(I847/SQRT(22.5*AC847*(I847/AF847))-1)*100)</f>
        <v>167.73120849090421</v>
      </c>
      <c r="AR847" s="703">
        <f>INDEX(Historical!$C$7:$C$1439,MATCH(B847,Historical!$B$7:$B$1450,0))*IF(AH847="n/a",1.03,IF(AH847&lt;0,1.01,IF(AH847&gt;10,1.1,(1+AH847/100))))</f>
        <v>0.63800000000000001</v>
      </c>
      <c r="AS847" s="959">
        <f>IF($AI847="n/a",1.03*AR847,IF($AI847&lt;0,1.01*AR847,IF($AI847&gt;10,1.1*AR847,(1+$AI847/100)*AR847)))</f>
        <v>0.70180000000000009</v>
      </c>
      <c r="AT847" s="959">
        <f>IF($AK847="n/a",1.03*AS847,IF($AK847&lt;0,1.01*AS847,IF($AK847&gt;10,1.1*AS847,(1+$AK847/100)*AS847)))</f>
        <v>0.77198000000000011</v>
      </c>
      <c r="AU847" s="959">
        <f>IF($AK847="n/a",1.03*AT847,IF($AK847&lt;0,1.01*AT847,IF($AK847&gt;10,1.1*AT847,(1+$AK847/100)*AT847)))</f>
        <v>0.84917800000000021</v>
      </c>
      <c r="AV847" s="959">
        <f>IF($AK847="n/a",1.03*AU847,IF($AK847&lt;0,1.01*AU847,IF($AK847&gt;10,1.1*AU847,(1+$AK847/100)*AU847)))</f>
        <v>0.93409580000000025</v>
      </c>
      <c r="AW847" s="703">
        <f>SUM(AR847:AV847)</f>
        <v>3.8950538000000008</v>
      </c>
      <c r="AX847" s="810">
        <f>AW847/I847*100</f>
        <v>4.2934896384479728</v>
      </c>
      <c r="AY847" s="1017">
        <v>0.2</v>
      </c>
      <c r="AZ847" s="945">
        <v>29.080000000000002</v>
      </c>
      <c r="BA847" s="945">
        <v>-7.3599999999999994</v>
      </c>
      <c r="BB847" s="945">
        <v>-4.3600000000000003</v>
      </c>
      <c r="BC847" s="945">
        <v>6.63</v>
      </c>
      <c r="BD847" s="984"/>
      <c r="BE847" s="666">
        <v>2011</v>
      </c>
      <c r="BF847" s="971">
        <f>IF(BE847&gt;2008,0,IF(BE847&gt;2001,1,IF(BE847&gt;1990,2,IF(BE847&gt;1980,3,IF(BE847&gt;1973,4,IF(BE847&gt;1970,5,IF(BE847&gt;1960,6,IF(BE847&gt;1958,7,IF(BE847&gt;1953,8,9)))))))))</f>
        <v>0</v>
      </c>
      <c r="BG847" s="955" t="s">
        <v>137</v>
      </c>
      <c r="BH847" s="937"/>
    </row>
    <row r="848" spans="1:60" s="936" customFormat="1" x14ac:dyDescent="0.2">
      <c r="A848" s="936" t="s">
        <v>1789</v>
      </c>
      <c r="B848" s="948" t="s">
        <v>1790</v>
      </c>
      <c r="C848" s="1013" t="s">
        <v>128</v>
      </c>
      <c r="D848" s="1013" t="s">
        <v>4380</v>
      </c>
      <c r="E848" s="792">
        <v>10</v>
      </c>
      <c r="F848" s="1227">
        <v>327</v>
      </c>
      <c r="G848" s="1237" t="s">
        <v>106</v>
      </c>
      <c r="H848" s="1237" t="s">
        <v>106</v>
      </c>
      <c r="I848" s="947">
        <v>181.56</v>
      </c>
      <c r="J848" s="703">
        <f>(M848/I848)*100</f>
        <v>1.3439083498567965</v>
      </c>
      <c r="K848" s="950">
        <v>0.61</v>
      </c>
      <c r="L848" s="960">
        <v>4</v>
      </c>
      <c r="M848" s="694">
        <f>K848*L848</f>
        <v>2.44</v>
      </c>
      <c r="N848" s="943" t="s">
        <v>161</v>
      </c>
      <c r="O848" s="795">
        <v>0.54</v>
      </c>
      <c r="P848" s="934">
        <v>43482</v>
      </c>
      <c r="Q848" s="934">
        <v>43496</v>
      </c>
      <c r="R848" s="694">
        <f>(K848-O848)/O848*100</f>
        <v>12.962962962962955</v>
      </c>
      <c r="S848" s="759">
        <f>IF(INDEX(Historical!$D$7:$D$1439,MATCH(B848,Historical!$B$7:$B$1450,0))=0,"n/a",(INDEX(Historical!$C$7:$C$1439,MATCH(B848,Historical!$B$7:$B$1450,0))/INDEX(Historical!$D$7:$D$1439,MATCH(B848,Historical!$B$7:$B$1450,0))-1)*100)</f>
        <v>10.204081632653072</v>
      </c>
      <c r="T848" s="759">
        <f>IF(INDEX(Historical!$F$7:$F$1432,MATCH(B848,Historical!$B$7:$B$1450,0))=0,"n/a",((INDEX(Historical!$C$7:$C$1439,MATCH(B848,Historical!$B$7:$B$1450,0))/INDEX(Historical!$F$7:$F$1432,MATCH(B848,Historical!$B$7:$B$1450,0)))^(1/3)-1)*100)</f>
        <v>12.426853035294627</v>
      </c>
      <c r="U848" s="759">
        <f>IF(INDEX(Historical!$H$7:$H$1432,MATCH(B848,Historical!$B$7:$B$1450,0))=0,"n/a",((INDEX(Historical!$C$7:$C$1439,MATCH(B848,Historical!$B$7:$B$1450,0))/INDEX(Historical!$H$7:$H$1432,MATCH(B848,Historical!$B$7:$B$1450,0)))^(1/5)-1)*100)</f>
        <v>11.739420112574139</v>
      </c>
      <c r="V848" s="759">
        <f>IF(INDEX(Historical!$O$7:$O$1432,MATCH(B848,Historical!$B$7:$B$1450,0))=0,"n/a",((INDEX(Historical!$C$7:$C$1439,MATCH(B848,Historical!$B$7:$B$1450,0))/INDEX(Historical!$O$7:$O$1432,MATCH(B848,Historical!$B$7:$B$1450,0)))^(1/10)-1)*100)</f>
        <v>8.0053764854381306</v>
      </c>
      <c r="W848" s="760">
        <f>IF(OR(U848&lt;=0,U848="n/a",V848&lt;=0,V848="n/a"),"n/a",U848/V848)</f>
        <v>1.466441976080485</v>
      </c>
      <c r="X848" s="761">
        <f>IF(OR(AJ848&lt;=0,AJ848="n/a",U848&lt;=0,U848="n/a"),"n/a",U848/AJ848)</f>
        <v>1.1397495254926351</v>
      </c>
      <c r="Y848" s="714"/>
      <c r="Z848" s="703">
        <f>IF(OR(AC848&lt;0.01,AC848="n/a"),"n/a",M848/AC848*100)</f>
        <v>54.831460674157299</v>
      </c>
      <c r="AA848" s="959">
        <f>IF(OR(AC848&lt;0.01,AC848="n/a"),"n/a",I848/AC848)</f>
        <v>40.799999999999997</v>
      </c>
      <c r="AB848" s="960">
        <v>8</v>
      </c>
      <c r="AC848" s="938">
        <v>4.45</v>
      </c>
      <c r="AD848" s="938">
        <v>4.1100000000000003</v>
      </c>
      <c r="AE848" s="938">
        <v>5.87</v>
      </c>
      <c r="AF848" s="938">
        <v>16.399999999999999</v>
      </c>
      <c r="AG848" s="938">
        <v>44.5</v>
      </c>
      <c r="AH848" s="938">
        <v>10.9</v>
      </c>
      <c r="AI848" s="938">
        <v>6.7299999999999995</v>
      </c>
      <c r="AJ848" s="938">
        <v>10.299999999999999</v>
      </c>
      <c r="AK848" s="938">
        <v>10</v>
      </c>
      <c r="AL848" s="951">
        <v>2460</v>
      </c>
      <c r="AM848" s="945">
        <v>0.1</v>
      </c>
      <c r="AN848" s="938">
        <v>0.63</v>
      </c>
      <c r="AO848" s="802">
        <f>IF(U848="n/a","n/a",IF(AA848&lt;0,"n/a",IF(AA848="n/a","n/a",J848+U848-AA848)))</f>
        <v>-27.716671537569063</v>
      </c>
      <c r="AP848" s="803">
        <f>IF(U848="n/a","n/a",J848+U848)</f>
        <v>13.083328462430936</v>
      </c>
      <c r="AQ848" s="961">
        <f>IF(OR(AC848&lt;0.01,AF848="n/a"),"n/a",(I848/SQRT(22.5*AC848*(I848/AF848))-1)*100)</f>
        <v>445.33170333904729</v>
      </c>
      <c r="AR848" s="703">
        <f>INDEX(Historical!$C$7:$C$1439,MATCH(B848,Historical!$B$7:$B$1450,0))*IF(AH848="n/a",1.03,IF(AH848&lt;0,1.01,IF(AH848&gt;10,1.1,(1+AH848/100))))</f>
        <v>2.3760000000000003</v>
      </c>
      <c r="AS848" s="959">
        <f>IF($AI848="n/a",1.03*AR848,IF($AI848&lt;0,1.01*AR848,IF($AI848&gt;10,1.1*AR848,(1+$AI848/100)*AR848)))</f>
        <v>2.5359048</v>
      </c>
      <c r="AT848" s="959">
        <f>IF($AK848="n/a",1.03*AS848,IF($AK848&lt;0,1.01*AS848,IF($AK848&gt;10,1.1*AS848,(1+$AK848/100)*AS848)))</f>
        <v>2.7894952800000001</v>
      </c>
      <c r="AU848" s="959">
        <f>IF($AK848="n/a",1.03*AT848,IF($AK848&lt;0,1.01*AT848,IF($AK848&gt;10,1.1*AT848,(1+$AK848/100)*AT848)))</f>
        <v>3.0684448080000002</v>
      </c>
      <c r="AV848" s="959">
        <f>IF($AK848="n/a",1.03*AU848,IF($AK848&lt;0,1.01*AU848,IF($AK848&gt;10,1.1*AU848,(1+$AK848/100)*AU848)))</f>
        <v>3.3752892888000003</v>
      </c>
      <c r="AW848" s="703">
        <f>SUM(AR848:AV848)</f>
        <v>14.145134176800003</v>
      </c>
      <c r="AX848" s="810">
        <f>AW848/I848*100</f>
        <v>7.7908868565763401</v>
      </c>
      <c r="AY848" s="1017">
        <v>0.25</v>
      </c>
      <c r="AZ848" s="945">
        <v>21.54</v>
      </c>
      <c r="BA848" s="945">
        <v>-3.17</v>
      </c>
      <c r="BB848" s="945">
        <v>9.2899999999999991</v>
      </c>
      <c r="BC848" s="945">
        <v>6.54</v>
      </c>
      <c r="BD848" s="984"/>
      <c r="BE848" s="666">
        <v>2010</v>
      </c>
      <c r="BF848" s="971">
        <f>IF(BE848&gt;2008,0,IF(BE848&gt;2001,1,IF(BE848&gt;1990,2,IF(BE848&gt;1980,3,IF(BE848&gt;1973,4,IF(BE848&gt;1970,5,IF(BE848&gt;1960,6,IF(BE848&gt;1958,7,IF(BE848&gt;1953,8,9)))))))))</f>
        <v>0</v>
      </c>
      <c r="BG848" s="955">
        <v>22.2</v>
      </c>
      <c r="BH848" s="937"/>
    </row>
    <row r="849" spans="1:60" s="936" customFormat="1" x14ac:dyDescent="0.2">
      <c r="A849" s="953" t="s">
        <v>4047</v>
      </c>
      <c r="B849" s="948" t="s">
        <v>4046</v>
      </c>
      <c r="C849" s="1013" t="s">
        <v>108</v>
      </c>
      <c r="D849" s="1013" t="s">
        <v>4365</v>
      </c>
      <c r="E849" s="792">
        <v>6</v>
      </c>
      <c r="F849" s="1227">
        <v>811</v>
      </c>
      <c r="G849" s="1227" t="s">
        <v>106</v>
      </c>
      <c r="H849" s="1227" t="s">
        <v>106</v>
      </c>
      <c r="I849" s="947">
        <v>30</v>
      </c>
      <c r="J849" s="703">
        <f>(M849/I849)*100</f>
        <v>3.4666666666666663</v>
      </c>
      <c r="K849" s="950">
        <v>0.26</v>
      </c>
      <c r="L849" s="960">
        <v>4</v>
      </c>
      <c r="M849" s="694">
        <f>K849*L849</f>
        <v>1.04</v>
      </c>
      <c r="N849" s="943" t="s">
        <v>435</v>
      </c>
      <c r="O849" s="795">
        <v>0.25</v>
      </c>
      <c r="P849" s="934">
        <v>43685</v>
      </c>
      <c r="Q849" s="934">
        <v>43700</v>
      </c>
      <c r="R849" s="694">
        <f>(K849-O849)/O849*100</f>
        <v>4.0000000000000036</v>
      </c>
      <c r="S849" s="759">
        <f>IF(INDEX(Historical!$D$7:$D$1439,MATCH(B849,Historical!$B$7:$B$1450,0))=0,"n/a",(INDEX(Historical!$C$7:$C$1439,MATCH(B849,Historical!$B$7:$B$1450,0))/INDEX(Historical!$D$7:$D$1439,MATCH(B849,Historical!$B$7:$B$1450,0))-1)*100)</f>
        <v>14.634146341463406</v>
      </c>
      <c r="T849" s="759">
        <f>IF(INDEX(Historical!$F$7:$F$1432,MATCH(B849,Historical!$B$7:$B$1450,0))=0,"n/a",((INDEX(Historical!$C$7:$C$1439,MATCH(B849,Historical!$B$7:$B$1450,0))/INDEX(Historical!$F$7:$F$1432,MATCH(B849,Historical!$B$7:$B$1450,0)))^(1/3)-1)*100)</f>
        <v>7.1080566163672199</v>
      </c>
      <c r="U849" s="759">
        <f>IF(INDEX(Historical!$H$7:$H$1432,MATCH(B849,Historical!$B$7:$B$1450,0))=0,"n/a",((INDEX(Historical!$C$7:$C$1439,MATCH(B849,Historical!$B$7:$B$1450,0))/INDEX(Historical!$H$7:$H$1432,MATCH(B849,Historical!$B$7:$B$1450,0)))^(1/5)-1)*100)</f>
        <v>4.7597169101035952</v>
      </c>
      <c r="V849" s="759">
        <f>IF(INDEX(Historical!$O$7:$O$1432,MATCH(B849,Historical!$B$7:$B$1450,0))=0,"n/a",((INDEX(Historical!$C$7:$C$1439,MATCH(B849,Historical!$B$7:$B$1450,0))/INDEX(Historical!$O$7:$O$1432,MATCH(B849,Historical!$B$7:$B$1450,0)))^(1/10)-1)*100)</f>
        <v>6.5162295491638877</v>
      </c>
      <c r="W849" s="760">
        <f>IF(OR(U849&lt;=0,U849="n/a",V849&lt;=0,V849="n/a"),"n/a",U849/V849)</f>
        <v>0.73044033734421243</v>
      </c>
      <c r="X849" s="761" t="str">
        <f>IF(OR(AJ849&lt;=0,AJ849="n/a",U849&lt;=0,U849="n/a"),"n/a",U849/AJ849)</f>
        <v>n/a</v>
      </c>
      <c r="Y849" s="949"/>
      <c r="Z849" s="703" t="str">
        <f>IF(OR(AC849&lt;0.01,AC849="n/a"),"n/a",M849/AC849*100)</f>
        <v>n/a</v>
      </c>
      <c r="AA849" s="959" t="str">
        <f>IF(OR(AC849&lt;0.01,AC849="n/a"),"n/a",I849/AC849)</f>
        <v>n/a</v>
      </c>
      <c r="AB849" s="960">
        <v>12</v>
      </c>
      <c r="AC849" s="938" t="s">
        <v>137</v>
      </c>
      <c r="AD849" s="938" t="s">
        <v>137</v>
      </c>
      <c r="AE849" s="938" t="s">
        <v>137</v>
      </c>
      <c r="AF849" s="938" t="s">
        <v>137</v>
      </c>
      <c r="AG849" s="938" t="s">
        <v>137</v>
      </c>
      <c r="AH849" s="938" t="s">
        <v>137</v>
      </c>
      <c r="AI849" s="938" t="s">
        <v>137</v>
      </c>
      <c r="AJ849" s="938" t="s">
        <v>137</v>
      </c>
      <c r="AK849" s="938" t="s">
        <v>137</v>
      </c>
      <c r="AL849" s="951" t="s">
        <v>137</v>
      </c>
      <c r="AM849" s="945" t="s">
        <v>137</v>
      </c>
      <c r="AN849" s="938" t="s">
        <v>137</v>
      </c>
      <c r="AO849" s="802" t="str">
        <f>IF(U849="n/a","n/a",IF(AA849&lt;0,"n/a",IF(AA849="n/a","n/a",J849+U849-AA849)))</f>
        <v>n/a</v>
      </c>
      <c r="AP849" s="803">
        <f>IF(U849="n/a","n/a",J849+U849)</f>
        <v>8.226383576770262</v>
      </c>
      <c r="AQ849" s="961" t="str">
        <f>IF(OR(AC849&lt;0.01,AF849="n/a"),"n/a",(I849/SQRT(22.5*AC849*(I849/AF849))-1)*100)</f>
        <v>n/a</v>
      </c>
      <c r="AR849" s="703">
        <f>INDEX(Historical!$C$7:$C$1439,MATCH(B849,Historical!$B$7:$B$1450,0))*IF(AH849="n/a",1.03,IF(AH849&lt;0,1.01,IF(AH849&gt;10,1.1,(1+AH849/100))))</f>
        <v>0.96819999999999995</v>
      </c>
      <c r="AS849" s="959">
        <f>IF($AI849="n/a",1.03*AR849,IF($AI849&lt;0,1.01*AR849,IF($AI849&gt;10,1.1*AR849,(1+$AI849/100)*AR849)))</f>
        <v>0.99724599999999997</v>
      </c>
      <c r="AT849" s="959">
        <f>IF($AK849="n/a",1.03*AS849,IF($AK849&lt;0,1.01*AS849,IF($AK849&gt;10,1.1*AS849,(1+$AK849/100)*AS849)))</f>
        <v>1.02716338</v>
      </c>
      <c r="AU849" s="959">
        <f>IF($AK849="n/a",1.03*AT849,IF($AK849&lt;0,1.01*AT849,IF($AK849&gt;10,1.1*AT849,(1+$AK849/100)*AT849)))</f>
        <v>1.0579782814000001</v>
      </c>
      <c r="AV849" s="959">
        <f>IF($AK849="n/a",1.03*AU849,IF($AK849&lt;0,1.01*AU849,IF($AK849&gt;10,1.1*AU849,(1+$AK849/100)*AU849)))</f>
        <v>1.0897176298420002</v>
      </c>
      <c r="AW849" s="703">
        <f>SUM(AR849:AV849)</f>
        <v>5.140305291242</v>
      </c>
      <c r="AX849" s="810">
        <f>AW849/I849*100</f>
        <v>17.134350970806665</v>
      </c>
      <c r="AY849" s="1017" t="s">
        <v>137</v>
      </c>
      <c r="AZ849" s="945" t="s">
        <v>137</v>
      </c>
      <c r="BA849" s="945" t="s">
        <v>137</v>
      </c>
      <c r="BB849" s="945" t="s">
        <v>137</v>
      </c>
      <c r="BC849" s="945" t="s">
        <v>137</v>
      </c>
      <c r="BD849" s="984" t="s">
        <v>4290</v>
      </c>
      <c r="BE849" s="666">
        <v>2014</v>
      </c>
      <c r="BF849" s="971">
        <f>IF(BE849&gt;2008,0,IF(BE849&gt;2001,1,IF(BE849&gt;1990,2,IF(BE849&gt;1980,3,IF(BE849&gt;1973,4,IF(BE849&gt;1970,5,IF(BE849&gt;1960,6,IF(BE849&gt;1958,7,IF(BE849&gt;1953,8,9)))))))))</f>
        <v>0</v>
      </c>
      <c r="BG849" s="955" t="s">
        <v>137</v>
      </c>
      <c r="BH849" s="937"/>
    </row>
    <row r="850" spans="1:60" s="936" customFormat="1" x14ac:dyDescent="0.2">
      <c r="A850" s="762" t="s">
        <v>3932</v>
      </c>
      <c r="B850" s="853" t="s">
        <v>3933</v>
      </c>
      <c r="C850" s="1013" t="s">
        <v>108</v>
      </c>
      <c r="D850" s="1013" t="s">
        <v>4365</v>
      </c>
      <c r="E850" s="792">
        <v>6</v>
      </c>
      <c r="F850" s="1227">
        <v>797</v>
      </c>
      <c r="G850" s="1161" t="s">
        <v>106</v>
      </c>
      <c r="H850" s="1161" t="s">
        <v>106</v>
      </c>
      <c r="I850" s="956">
        <v>31.25</v>
      </c>
      <c r="J850" s="703">
        <f>(M850/I850)*100</f>
        <v>0.7679999999999999</v>
      </c>
      <c r="K850" s="936">
        <v>0.06</v>
      </c>
      <c r="L850" s="1237">
        <v>4</v>
      </c>
      <c r="M850" s="694">
        <f>K850*L850</f>
        <v>0.24</v>
      </c>
      <c r="N850" s="1237" t="s">
        <v>4195</v>
      </c>
      <c r="O850" s="642">
        <v>5.5E-2</v>
      </c>
      <c r="P850" s="684">
        <v>43620</v>
      </c>
      <c r="Q850" s="684">
        <v>43635</v>
      </c>
      <c r="R850" s="694">
        <f>(K850-O850)/O850*100</f>
        <v>9.0909090909090864</v>
      </c>
      <c r="S850" s="759">
        <f>IF(INDEX(Historical!$D$7:$D$1439,MATCH(B850,Historical!$B$7:$B$1450,0))=0,"n/a",(INDEX(Historical!$C$7:$C$1439,MATCH(B850,Historical!$B$7:$B$1450,0))/INDEX(Historical!$D$7:$D$1439,MATCH(B850,Historical!$B$7:$B$1450,0))-1)*100)</f>
        <v>13.157894736842103</v>
      </c>
      <c r="T850" s="759">
        <f>IF(INDEX(Historical!$F$7:$F$1432,MATCH(B850,Historical!$B$7:$B$1450,0))=0,"n/a",((INDEX(Historical!$C$7:$C$1439,MATCH(B850,Historical!$B$7:$B$1450,0))/INDEX(Historical!$F$7:$F$1432,MATCH(B850,Historical!$B$7:$B$1450,0)))^(1/3)-1)*100)</f>
        <v>25.030295687080574</v>
      </c>
      <c r="U850" s="759" t="str">
        <f>IF(INDEX(Historical!$H$7:$H$1432,MATCH(B850,Historical!$B$7:$B$1450,0))=0,"n/a",((INDEX(Historical!$C$7:$C$1439,MATCH(B850,Historical!$B$7:$B$1450,0))/INDEX(Historical!$H$7:$H$1432,MATCH(B850,Historical!$B$7:$B$1450,0)))^(1/5)-1)*100)</f>
        <v>n/a</v>
      </c>
      <c r="V850" s="759" t="str">
        <f>IF(INDEX(Historical!$O$7:$O$1432,MATCH(B850,Historical!$B$7:$B$1450,0))=0,"n/a",((INDEX(Historical!$C$7:$C$1439,MATCH(B850,Historical!$B$7:$B$1450,0))/INDEX(Historical!$O$7:$O$1432,MATCH(B850,Historical!$B$7:$B$1450,0)))^(1/10)-1)*100)</f>
        <v>n/a</v>
      </c>
      <c r="W850" s="760" t="str">
        <f>IF(OR(U850&lt;=0,U850="n/a",V850&lt;=0,V850="n/a"),"n/a",U850/V850)</f>
        <v>n/a</v>
      </c>
      <c r="X850" s="761" t="str">
        <f>IF(OR(AJ850&lt;=0,AJ850="n/a",U850&lt;=0,U850="n/a"),"n/a",U850/AJ850)</f>
        <v>n/a</v>
      </c>
      <c r="Y850" s="704"/>
      <c r="Z850" s="703">
        <f>IF(OR(AC850&lt;0.01,AC850="n/a"),"n/a",M850/AC850*100)</f>
        <v>10.300429184549357</v>
      </c>
      <c r="AA850" s="959">
        <f>IF(OR(AC850&lt;0.01,AC850="n/a"),"n/a",I850/AC850)</f>
        <v>13.412017167381974</v>
      </c>
      <c r="AB850" s="960">
        <v>12</v>
      </c>
      <c r="AC850" s="955">
        <v>2.33</v>
      </c>
      <c r="AD850" s="955" t="s">
        <v>137</v>
      </c>
      <c r="AE850" s="938">
        <v>2.25</v>
      </c>
      <c r="AF850" s="938">
        <v>1.1399999999999999</v>
      </c>
      <c r="AG850" s="938">
        <v>9.3000000000000007</v>
      </c>
      <c r="AH850" s="938">
        <v>41.099999999999994</v>
      </c>
      <c r="AI850" s="938" t="s">
        <v>137</v>
      </c>
      <c r="AJ850" s="739">
        <v>19.8</v>
      </c>
      <c r="AK850" s="739" t="s">
        <v>137</v>
      </c>
      <c r="AL850" s="955">
        <v>79.25</v>
      </c>
      <c r="AM850" s="955">
        <v>31.180000000000003</v>
      </c>
      <c r="AN850" s="955">
        <v>0.94</v>
      </c>
      <c r="AO850" s="802" t="str">
        <f>IF(U850="n/a","n/a",IF(AA850&lt;0,"n/a",IF(AA850="n/a","n/a",J850+U850-AA850)))</f>
        <v>n/a</v>
      </c>
      <c r="AP850" s="803" t="str">
        <f>IF(U850="n/a","n/a",J850+U850)</f>
        <v>n/a</v>
      </c>
      <c r="AQ850" s="961">
        <f>IF(OR(AC850&lt;0.01,AF850="n/a"),"n/a",(I850/SQRT(22.5*AC850*(I850/AF850))-1)*100)</f>
        <v>-17.565650172555291</v>
      </c>
      <c r="AR850" s="703">
        <f>INDEX(Historical!$C$7:$C$1439,MATCH(B850,Historical!$B$7:$B$1450,0))*IF(AH850="n/a",1.03,IF(AH850&lt;0,1.01,IF(AH850&gt;10,1.1,(1+AH850/100))))</f>
        <v>0.23650000000000002</v>
      </c>
      <c r="AS850" s="959">
        <f>IF($AI850="n/a",1.03*AR850,IF($AI850&lt;0,1.01*AR850,IF($AI850&gt;10,1.1*AR850,(1+$AI850/100)*AR850)))</f>
        <v>0.24359500000000003</v>
      </c>
      <c r="AT850" s="959">
        <f>IF($AK850="n/a",1.03*AS850,IF($AK850&lt;0,1.01*AS850,IF($AK850&gt;10,1.1*AS850,(1+$AK850/100)*AS850)))</f>
        <v>0.25090285000000007</v>
      </c>
      <c r="AU850" s="959">
        <f>IF($AK850="n/a",1.03*AT850,IF($AK850&lt;0,1.01*AT850,IF($AK850&gt;10,1.1*AT850,(1+$AK850/100)*AT850)))</f>
        <v>0.2584299355000001</v>
      </c>
      <c r="AV850" s="959">
        <f>IF($AK850="n/a",1.03*AU850,IF($AK850&lt;0,1.01*AU850,IF($AK850&gt;10,1.1*AU850,(1+$AK850/100)*AU850)))</f>
        <v>0.26618283356500011</v>
      </c>
      <c r="AW850" s="703">
        <f>SUM(AR850:AV850)</f>
        <v>1.2556106190650003</v>
      </c>
      <c r="AX850" s="810">
        <f>AW850/I850*100</f>
        <v>4.0179539810080014</v>
      </c>
      <c r="AY850" s="788">
        <v>0.44</v>
      </c>
      <c r="AZ850" s="938">
        <v>12.65</v>
      </c>
      <c r="BA850" s="938">
        <v>-11.97</v>
      </c>
      <c r="BB850" s="938">
        <v>-6.2399999999999993</v>
      </c>
      <c r="BC850" s="938">
        <v>-3.08</v>
      </c>
      <c r="BD850" s="984"/>
      <c r="BE850" s="666">
        <v>2014</v>
      </c>
      <c r="BF850" s="971">
        <f>IF(BE850&gt;2008,0,IF(BE850&gt;2001,1,IF(BE850&gt;1990,2,IF(BE850&gt;1980,3,IF(BE850&gt;1973,4,IF(BE850&gt;1970,5,IF(BE850&gt;1960,6,IF(BE850&gt;1958,7,IF(BE850&gt;1953,8,9)))))))))</f>
        <v>0</v>
      </c>
      <c r="BG850" s="955">
        <v>0.70000000000000007</v>
      </c>
    </row>
    <row r="851" spans="1:60" s="936" customFormat="1" x14ac:dyDescent="0.2">
      <c r="A851" s="944" t="s">
        <v>856</v>
      </c>
      <c r="B851" s="948" t="s">
        <v>857</v>
      </c>
      <c r="C851" s="1013" t="s">
        <v>131</v>
      </c>
      <c r="D851" s="1013" t="s">
        <v>4354</v>
      </c>
      <c r="E851" s="792">
        <v>16</v>
      </c>
      <c r="F851" s="1227">
        <v>227</v>
      </c>
      <c r="G851" s="1121" t="s">
        <v>37</v>
      </c>
      <c r="H851" s="1121" t="s">
        <v>37</v>
      </c>
      <c r="I851" s="947">
        <v>85.46</v>
      </c>
      <c r="J851" s="703">
        <f>(M851/I851)*100</f>
        <v>2.7615258600514858</v>
      </c>
      <c r="K851" s="950">
        <v>0.59</v>
      </c>
      <c r="L851" s="960">
        <v>4</v>
      </c>
      <c r="M851" s="694">
        <f>K851*L851</f>
        <v>2.36</v>
      </c>
      <c r="N851" s="943" t="s">
        <v>119</v>
      </c>
      <c r="O851" s="795">
        <v>0.55249999999999999</v>
      </c>
      <c r="P851" s="934">
        <v>43509</v>
      </c>
      <c r="Q851" s="934">
        <v>43525</v>
      </c>
      <c r="R851" s="694">
        <f>(K851-O851)/O851*100</f>
        <v>6.7873303167420778</v>
      </c>
      <c r="S851" s="759">
        <f>IF(INDEX(Historical!$D$7:$D$1439,MATCH(B851,Historical!$B$7:$B$1450,0))=0,"n/a",(INDEX(Historical!$C$7:$C$1439,MATCH(B851,Historical!$B$7:$B$1450,0))/INDEX(Historical!$D$7:$D$1439,MATCH(B851,Historical!$B$7:$B$1450,0))-1)*100)</f>
        <v>6.25</v>
      </c>
      <c r="T851" s="759">
        <f>IF(INDEX(Historical!$F$7:$F$1432,MATCH(B851,Historical!$B$7:$B$1450,0))=0,"n/a",((INDEX(Historical!$C$7:$C$1439,MATCH(B851,Historical!$B$7:$B$1450,0))/INDEX(Historical!$F$7:$F$1432,MATCH(B851,Historical!$B$7:$B$1450,0)))^(1/3)-1)*100)</f>
        <v>8.2367838872827939</v>
      </c>
      <c r="U851" s="759">
        <f>IF(INDEX(Historical!$H$7:$H$1432,MATCH(B851,Historical!$B$7:$B$1450,0))=0,"n/a",((INDEX(Historical!$C$7:$C$1439,MATCH(B851,Historical!$B$7:$B$1450,0))/INDEX(Historical!$H$7:$H$1432,MATCH(B851,Historical!$B$7:$B$1450,0)))^(1/5)-1)*100)</f>
        <v>8.8691633250776114</v>
      </c>
      <c r="V851" s="759">
        <f>IF(INDEX(Historical!$O$7:$O$1432,MATCH(B851,Historical!$B$7:$B$1450,0))=0,"n/a",((INDEX(Historical!$C$7:$C$1439,MATCH(B851,Historical!$B$7:$B$1450,0))/INDEX(Historical!$O$7:$O$1432,MATCH(B851,Historical!$B$7:$B$1450,0)))^(1/10)-1)*100)</f>
        <v>15.133008017533101</v>
      </c>
      <c r="W851" s="760">
        <f>IF(OR(U851&lt;=0,U851="n/a",V851&lt;=0,V851="n/a"),"n/a",U851/V851)</f>
        <v>0.58608065989271929</v>
      </c>
      <c r="X851" s="761">
        <f>IF(OR(AJ851&lt;=0,AJ851="n/a",U851&lt;=0,U851="n/a"),"n/a",U851/AJ851)</f>
        <v>1.5032480211995953</v>
      </c>
      <c r="Y851" s="714"/>
      <c r="Z851" s="703">
        <f>IF(OR(AC851&lt;0.01,AC851="n/a"),"n/a",M851/AC851*100)</f>
        <v>68.604651162790702</v>
      </c>
      <c r="AA851" s="959">
        <f>IF(OR(AC851&lt;0.01,AC851="n/a"),"n/a",I851/AC851)</f>
        <v>24.843023255813954</v>
      </c>
      <c r="AB851" s="960">
        <v>12</v>
      </c>
      <c r="AC851" s="938">
        <v>3.44</v>
      </c>
      <c r="AD851" s="938">
        <v>4.3099999999999996</v>
      </c>
      <c r="AE851" s="938">
        <v>3.52</v>
      </c>
      <c r="AF851" s="938">
        <v>2.74</v>
      </c>
      <c r="AG851" s="938">
        <v>11.1</v>
      </c>
      <c r="AH851" s="938">
        <v>6.3</v>
      </c>
      <c r="AI851" s="938">
        <v>6.32</v>
      </c>
      <c r="AJ851" s="938">
        <v>5.8999999999999995</v>
      </c>
      <c r="AK851" s="938">
        <v>5.8500000000000005</v>
      </c>
      <c r="AL851" s="951">
        <v>27340</v>
      </c>
      <c r="AM851" s="945">
        <v>0.1</v>
      </c>
      <c r="AN851" s="938">
        <v>1.19</v>
      </c>
      <c r="AO851" s="802">
        <f>IF(U851="n/a","n/a",IF(AA851&lt;0,"n/a",IF(AA851="n/a","n/a",J851+U851-AA851)))</f>
        <v>-13.212334070684857</v>
      </c>
      <c r="AP851" s="803">
        <f>IF(U851="n/a","n/a",J851+U851)</f>
        <v>11.630689185129096</v>
      </c>
      <c r="AQ851" s="961">
        <f>IF(OR(AC851&lt;0.01,AF851="n/a"),"n/a",(I851/SQRT(22.5*AC851*(I851/AF851))-1)*100)</f>
        <v>73.934705144622484</v>
      </c>
      <c r="AR851" s="703">
        <f>INDEX(Historical!$C$7:$C$1439,MATCH(B851,Historical!$B$7:$B$1450,0))*IF(AH851="n/a",1.03,IF(AH851&lt;0,1.01,IF(AH851&gt;10,1.1,(1+AH851/100))))</f>
        <v>2.3492299999999999</v>
      </c>
      <c r="AS851" s="959">
        <f>IF($AI851="n/a",1.03*AR851,IF($AI851&lt;0,1.01*AR851,IF($AI851&gt;10,1.1*AR851,(1+$AI851/100)*AR851)))</f>
        <v>2.4977013359999996</v>
      </c>
      <c r="AT851" s="959">
        <f>IF($AK851="n/a",1.03*AS851,IF($AK851&lt;0,1.01*AS851,IF($AK851&gt;10,1.1*AS851,(1+$AK851/100)*AS851)))</f>
        <v>2.6438168641559994</v>
      </c>
      <c r="AU851" s="959">
        <f>IF($AK851="n/a",1.03*AT851,IF($AK851&lt;0,1.01*AT851,IF($AK851&gt;10,1.1*AT851,(1+$AK851/100)*AT851)))</f>
        <v>2.7984801507091253</v>
      </c>
      <c r="AV851" s="959">
        <f>IF($AK851="n/a",1.03*AU851,IF($AK851&lt;0,1.01*AU851,IF($AK851&gt;10,1.1*AU851,(1+$AK851/100)*AU851)))</f>
        <v>2.9621912395256089</v>
      </c>
      <c r="AW851" s="703">
        <f>SUM(AR851:AV851)</f>
        <v>13.251419590390732</v>
      </c>
      <c r="AX851" s="810">
        <f>AW851/I851*100</f>
        <v>15.50599062765122</v>
      </c>
      <c r="AY851" s="1017">
        <v>0.11</v>
      </c>
      <c r="AZ851" s="945">
        <v>32.4</v>
      </c>
      <c r="BA851" s="945">
        <v>-2.81</v>
      </c>
      <c r="BB851" s="945">
        <v>1.55</v>
      </c>
      <c r="BC851" s="945">
        <v>11.99</v>
      </c>
      <c r="BD851" s="984"/>
      <c r="BE851" s="666">
        <v>2004</v>
      </c>
      <c r="BF851" s="971">
        <f>IF(BE851&gt;2008,0,IF(BE851&gt;2001,1,IF(BE851&gt;1990,2,IF(BE851&gt;1980,3,IF(BE851&gt;1973,4,IF(BE851&gt;1970,5,IF(BE851&gt;1960,6,IF(BE851&gt;1958,7,IF(BE851&gt;1953,8,9)))))))))</f>
        <v>1</v>
      </c>
      <c r="BG851" s="955">
        <v>3.3000000000000003</v>
      </c>
      <c r="BH851" s="937"/>
    </row>
    <row r="852" spans="1:60" s="936" customFormat="1" x14ac:dyDescent="0.2">
      <c r="A852" s="936" t="s">
        <v>1797</v>
      </c>
      <c r="B852" s="948" t="s">
        <v>1798</v>
      </c>
      <c r="C852" s="1013" t="s">
        <v>247</v>
      </c>
      <c r="D852" s="1013" t="s">
        <v>4379</v>
      </c>
      <c r="E852" s="792">
        <v>10</v>
      </c>
      <c r="F852" s="1227">
        <v>337</v>
      </c>
      <c r="G852" s="1227" t="s">
        <v>106</v>
      </c>
      <c r="H852" s="1227" t="s">
        <v>106</v>
      </c>
      <c r="I852" s="947">
        <v>18.190000000000001</v>
      </c>
      <c r="J852" s="703">
        <f>(M852/I852)*100</f>
        <v>2.1990104452996153</v>
      </c>
      <c r="K852" s="950">
        <v>0.1</v>
      </c>
      <c r="L852" s="960">
        <v>4</v>
      </c>
      <c r="M852" s="694">
        <f>K852*L852</f>
        <v>0.4</v>
      </c>
      <c r="N852" s="943" t="s">
        <v>149</v>
      </c>
      <c r="O852" s="795">
        <v>8.5000000000000006E-2</v>
      </c>
      <c r="P852" s="934">
        <v>43524</v>
      </c>
      <c r="Q852" s="934">
        <v>43539</v>
      </c>
      <c r="R852" s="694">
        <f>(K852-O852)/O852*100</f>
        <v>17.647058823529409</v>
      </c>
      <c r="S852" s="759">
        <f>IF(INDEX(Historical!$D$7:$D$1439,MATCH(B852,Historical!$B$7:$B$1450,0))=0,"n/a",(INDEX(Historical!$C$7:$C$1439,MATCH(B852,Historical!$B$7:$B$1450,0))/INDEX(Historical!$D$7:$D$1439,MATCH(B852,Historical!$B$7:$B$1450,0))-1)*100)</f>
        <v>21.42857142857142</v>
      </c>
      <c r="T852" s="759">
        <f>IF(INDEX(Historical!$F$7:$F$1432,MATCH(B852,Historical!$B$7:$B$1450,0))=0,"n/a",((INDEX(Historical!$C$7:$C$1439,MATCH(B852,Historical!$B$7:$B$1450,0))/INDEX(Historical!$F$7:$F$1432,MATCH(B852,Historical!$B$7:$B$1450,0)))^(1/3)-1)*100)</f>
        <v>14.75337471508773</v>
      </c>
      <c r="U852" s="759">
        <f>IF(INDEX(Historical!$H$7:$H$1432,MATCH(B852,Historical!$B$7:$B$1450,0))=0,"n/a",((INDEX(Historical!$C$7:$C$1439,MATCH(B852,Historical!$B$7:$B$1450,0))/INDEX(Historical!$H$7:$H$1432,MATCH(B852,Historical!$B$7:$B$1450,0)))^(1/5)-1)*100)</f>
        <v>13.564157249607756</v>
      </c>
      <c r="V852" s="759">
        <f>IF(INDEX(Historical!$O$7:$O$1432,MATCH(B852,Historical!$B$7:$B$1450,0))=0,"n/a",((INDEX(Historical!$C$7:$C$1439,MATCH(B852,Historical!$B$7:$B$1450,0))/INDEX(Historical!$O$7:$O$1432,MATCH(B852,Historical!$B$7:$B$1450,0)))^(1/10)-1)*100)</f>
        <v>2.9186008964760646</v>
      </c>
      <c r="W852" s="760">
        <f>IF(OR(U852&lt;=0,U852="n/a",V852&lt;=0,V852="n/a"),"n/a",U852/V852)</f>
        <v>4.6474861520070103</v>
      </c>
      <c r="X852" s="761">
        <f>IF(OR(AJ852&lt;=0,AJ852="n/a",U852&lt;=0,U852="n/a"),"n/a",U852/AJ852)</f>
        <v>0.18555618672514032</v>
      </c>
      <c r="Y852" s="714"/>
      <c r="Z852" s="703">
        <f>IF(OR(AC852&lt;0.01,AC852="n/a"),"n/a",M852/AC852*100)</f>
        <v>20.408163265306122</v>
      </c>
      <c r="AA852" s="959">
        <f>IF(OR(AC852&lt;0.01,AC852="n/a"),"n/a",I852/AC852)</f>
        <v>9.2806122448979593</v>
      </c>
      <c r="AB852" s="960">
        <v>12</v>
      </c>
      <c r="AC852" s="938">
        <v>1.96</v>
      </c>
      <c r="AD852" s="938">
        <v>0.79</v>
      </c>
      <c r="AE852" s="938">
        <v>2.62</v>
      </c>
      <c r="AF852" s="938">
        <v>6.65</v>
      </c>
      <c r="AG852" s="938">
        <v>75.400000000000006</v>
      </c>
      <c r="AH852" s="938">
        <v>827.3</v>
      </c>
      <c r="AI852" s="938">
        <v>21.43</v>
      </c>
      <c r="AJ852" s="938">
        <v>73.099999999999994</v>
      </c>
      <c r="AK852" s="938">
        <v>11.95</v>
      </c>
      <c r="AL852" s="951">
        <v>4240</v>
      </c>
      <c r="AM852" s="945">
        <v>7.1999999999999993</v>
      </c>
      <c r="AN852" s="938">
        <v>4.3600000000000003</v>
      </c>
      <c r="AO852" s="802">
        <f>IF(U852="n/a","n/a",IF(AA852&lt;0,"n/a",IF(AA852="n/a","n/a",J852+U852-AA852)))</f>
        <v>6.4825554500094125</v>
      </c>
      <c r="AP852" s="803">
        <f>IF(U852="n/a","n/a",J852+U852)</f>
        <v>15.763167694907372</v>
      </c>
      <c r="AQ852" s="961">
        <f>IF(OR(AC852&lt;0.01,AF852="n/a"),"n/a",(I852/SQRT(22.5*AC852*(I852/AF852))-1)*100)</f>
        <v>65.618130285802593</v>
      </c>
      <c r="AR852" s="703">
        <f>INDEX(Historical!$C$7:$C$1439,MATCH(B852,Historical!$B$7:$B$1450,0))*IF(AH852="n/a",1.03,IF(AH852&lt;0,1.01,IF(AH852&gt;10,1.1,(1+AH852/100))))</f>
        <v>0.37400000000000005</v>
      </c>
      <c r="AS852" s="959">
        <f>IF($AI852="n/a",1.03*AR852,IF($AI852&lt;0,1.01*AR852,IF($AI852&gt;10,1.1*AR852,(1+$AI852/100)*AR852)))</f>
        <v>0.4114000000000001</v>
      </c>
      <c r="AT852" s="959">
        <f>IF($AK852="n/a",1.03*AS852,IF($AK852&lt;0,1.01*AS852,IF($AK852&gt;10,1.1*AS852,(1+$AK852/100)*AS852)))</f>
        <v>0.45254000000000016</v>
      </c>
      <c r="AU852" s="959">
        <f>IF($AK852="n/a",1.03*AT852,IF($AK852&lt;0,1.01*AT852,IF($AK852&gt;10,1.1*AT852,(1+$AK852/100)*AT852)))</f>
        <v>0.49779400000000024</v>
      </c>
      <c r="AV852" s="959">
        <f>IF($AK852="n/a",1.03*AU852,IF($AK852&lt;0,1.01*AU852,IF($AK852&gt;10,1.1*AU852,(1+$AK852/100)*AU852)))</f>
        <v>0.54757340000000032</v>
      </c>
      <c r="AW852" s="703">
        <f>SUM(AR852:AV852)</f>
        <v>2.2833074000000009</v>
      </c>
      <c r="AX852" s="810">
        <f>AW852/I852*100</f>
        <v>12.55254205607477</v>
      </c>
      <c r="AY852" s="1017">
        <v>0.71</v>
      </c>
      <c r="AZ852" s="945">
        <v>21.59</v>
      </c>
      <c r="BA852" s="945">
        <v>-9.68</v>
      </c>
      <c r="BB852" s="945">
        <v>-5.28</v>
      </c>
      <c r="BC852" s="945">
        <v>2.1</v>
      </c>
      <c r="BD852" s="984"/>
      <c r="BE852" s="666">
        <v>2010</v>
      </c>
      <c r="BF852" s="971">
        <f>IF(BE852&gt;2008,0,IF(BE852&gt;2001,1,IF(BE852&gt;1990,2,IF(BE852&gt;1980,3,IF(BE852&gt;1973,4,IF(BE852&gt;1970,5,IF(BE852&gt;1960,6,IF(BE852&gt;1958,7,IF(BE852&gt;1953,8,9)))))))))</f>
        <v>0</v>
      </c>
      <c r="BG852" s="955">
        <v>10.4</v>
      </c>
      <c r="BH852" s="937"/>
    </row>
    <row r="853" spans="1:60" s="936" customFormat="1" x14ac:dyDescent="0.2">
      <c r="A853" s="944" t="s">
        <v>4470</v>
      </c>
      <c r="B853" s="948" t="s">
        <v>861</v>
      </c>
      <c r="C853" s="1013" t="s">
        <v>179</v>
      </c>
      <c r="D853" s="1013" t="s">
        <v>4363</v>
      </c>
      <c r="E853" s="792">
        <v>7</v>
      </c>
      <c r="F853" s="1227">
        <v>705</v>
      </c>
      <c r="G853" s="1122" t="s">
        <v>106</v>
      </c>
      <c r="H853" s="1122" t="s">
        <v>106</v>
      </c>
      <c r="I853" s="947">
        <v>27</v>
      </c>
      <c r="J853" s="703">
        <f>(M853/I853)*100</f>
        <v>9.155555555555555</v>
      </c>
      <c r="K853" s="950">
        <v>0.61799999999999999</v>
      </c>
      <c r="L853" s="960">
        <v>4</v>
      </c>
      <c r="M853" s="694">
        <f>K853*L853</f>
        <v>2.472</v>
      </c>
      <c r="N853" s="943" t="s">
        <v>647</v>
      </c>
      <c r="O853" s="795">
        <v>0.61</v>
      </c>
      <c r="P853" s="934">
        <v>43676</v>
      </c>
      <c r="Q853" s="934">
        <v>43690</v>
      </c>
      <c r="R853" s="694">
        <f>(K853-O853)/O853*100</f>
        <v>1.3114754098360668</v>
      </c>
      <c r="S853" s="759">
        <f>IF(INDEX(Historical!$D$7:$D$1439,MATCH(B853,Historical!$B$7:$B$1450,0))=0,"n/a",(INDEX(Historical!$C$7:$C$1439,MATCH(B853,Historical!$B$7:$B$1450,0))/INDEX(Historical!$D$7:$D$1439,MATCH(B853,Historical!$B$7:$B$1450,0))-1)*100)</f>
        <v>13.684210526315788</v>
      </c>
      <c r="T853" s="759">
        <f>IF(INDEX(Historical!$F$7:$F$1432,MATCH(B853,Historical!$B$7:$B$1450,0))=0,"n/a",((INDEX(Historical!$C$7:$C$1439,MATCH(B853,Historical!$B$7:$B$1450,0))/INDEX(Historical!$F$7:$F$1432,MATCH(B853,Historical!$B$7:$B$1450,0)))^(1/3)-1)*100)</f>
        <v>17.882187107396931</v>
      </c>
      <c r="U853" s="759">
        <f>IF(INDEX(Historical!$H$7:$H$1432,MATCH(B853,Historical!$B$7:$B$1450,0))=0,"n/a",((INDEX(Historical!$C$7:$C$1439,MATCH(B853,Historical!$B$7:$B$1450,0))/INDEX(Historical!$H$7:$H$1432,MATCH(B853,Historical!$B$7:$B$1450,0)))^(1/5)-1)*100)</f>
        <v>40.986358943586644</v>
      </c>
      <c r="V853" s="759" t="str">
        <f>IF(INDEX(Historical!$O$7:$O$1432,MATCH(B853,Historical!$B$7:$B$1450,0))=0,"n/a",((INDEX(Historical!$C$7:$C$1439,MATCH(B853,Historical!$B$7:$B$1450,0))/INDEX(Historical!$O$7:$O$1432,MATCH(B853,Historical!$B$7:$B$1450,0)))^(1/10)-1)*100)</f>
        <v>n/a</v>
      </c>
      <c r="W853" s="760" t="str">
        <f>IF(OR(U853&lt;=0,U853="n/a",V853&lt;=0,V853="n/a"),"n/a",U853/V853)</f>
        <v>n/a</v>
      </c>
      <c r="X853" s="761">
        <f>IF(OR(AJ853&lt;=0,AJ853="n/a",U853&lt;=0,U853="n/a"),"n/a",U853/AJ853)</f>
        <v>2.1685904202955899</v>
      </c>
      <c r="Y853" s="949"/>
      <c r="Z853" s="703">
        <f>IF(OR(AC853&lt;0.01,AC853="n/a"),"n/a",M853/AC853*100)</f>
        <v>161.56862745098039</v>
      </c>
      <c r="AA853" s="959">
        <f>IF(OR(AC853&lt;0.01,AC853="n/a"),"n/a",I853/AC853)</f>
        <v>17.647058823529413</v>
      </c>
      <c r="AB853" s="960">
        <v>12</v>
      </c>
      <c r="AC853" s="938">
        <v>1.53</v>
      </c>
      <c r="AD853" s="938">
        <v>0.9</v>
      </c>
      <c r="AE853" s="938">
        <v>6.45</v>
      </c>
      <c r="AF853" s="938">
        <v>2.66</v>
      </c>
      <c r="AG853" s="938" t="s">
        <v>137</v>
      </c>
      <c r="AH853" s="938">
        <v>-1.9</v>
      </c>
      <c r="AI853" s="938">
        <v>25.5</v>
      </c>
      <c r="AJ853" s="938">
        <v>18.899999999999999</v>
      </c>
      <c r="AK853" s="938">
        <v>22.15</v>
      </c>
      <c r="AL853" s="951">
        <v>13930</v>
      </c>
      <c r="AM853" s="945">
        <v>0.1</v>
      </c>
      <c r="AN853" s="938">
        <v>2.1</v>
      </c>
      <c r="AO853" s="802">
        <f>IF(U853="n/a","n/a",IF(AA853&lt;0,"n/a",IF(AA853="n/a","n/a",J853+U853-AA853)))</f>
        <v>32.49485567561279</v>
      </c>
      <c r="AP853" s="803">
        <f>IF(U853="n/a","n/a",J853+U853)</f>
        <v>50.141914499142203</v>
      </c>
      <c r="AQ853" s="961">
        <f>IF(OR(AC853&lt;0.01,AF853="n/a"),"n/a",(I853/SQRT(22.5*AC853*(I853/AF853))-1)*100)</f>
        <v>44.439416704856626</v>
      </c>
      <c r="AR853" s="703">
        <f>INDEX(Historical!$C$7:$C$1439,MATCH(B853,Historical!$B$7:$B$1450,0))*IF(AH853="n/a",1.03,IF(AH853&lt;0,1.01,IF(AH853&gt;10,1.1,(1+AH853/100))))</f>
        <v>2.3179499999999997</v>
      </c>
      <c r="AS853" s="959">
        <f>IF($AI853="n/a",1.03*AR853,IF($AI853&lt;0,1.01*AR853,IF($AI853&gt;10,1.1*AR853,(1+$AI853/100)*AR853)))</f>
        <v>2.5497449999999997</v>
      </c>
      <c r="AT853" s="959">
        <f>IF($AK853="n/a",1.03*AS853,IF($AK853&lt;0,1.01*AS853,IF($AK853&gt;10,1.1*AS853,(1+$AK853/100)*AS853)))</f>
        <v>2.8047195</v>
      </c>
      <c r="AU853" s="959">
        <f>IF($AK853="n/a",1.03*AT853,IF($AK853&lt;0,1.01*AT853,IF($AK853&gt;10,1.1*AT853,(1+$AK853/100)*AT853)))</f>
        <v>3.0851914500000004</v>
      </c>
      <c r="AV853" s="959">
        <f>IF($AK853="n/a",1.03*AU853,IF($AK853&lt;0,1.01*AU853,IF($AK853&gt;10,1.1*AU853,(1+$AK853/100)*AU853)))</f>
        <v>3.3937105950000008</v>
      </c>
      <c r="AW853" s="703">
        <f>SUM(AR853:AV853)</f>
        <v>14.151316545</v>
      </c>
      <c r="AX853" s="810">
        <f>AW853/I853*100</f>
        <v>52.412283500000001</v>
      </c>
      <c r="AY853" s="1017">
        <v>1.37</v>
      </c>
      <c r="AZ853" s="945">
        <v>4.29</v>
      </c>
      <c r="BA853" s="945">
        <v>-27.54</v>
      </c>
      <c r="BB853" s="945">
        <v>-10.59</v>
      </c>
      <c r="BC853" s="945">
        <v>-12.370000000000001</v>
      </c>
      <c r="BD853" s="984"/>
      <c r="BE853" s="666">
        <v>2013</v>
      </c>
      <c r="BF853" s="971">
        <f>IF(BE853&gt;2008,0,IF(BE853&gt;2001,1,IF(BE853&gt;1990,2,IF(BE853&gt;1980,3,IF(BE853&gt;1973,4,IF(BE853&gt;1970,5,IF(BE853&gt;1960,6,IF(BE853&gt;1958,7,IF(BE853&gt;1953,8,9)))))))))</f>
        <v>0</v>
      </c>
      <c r="BG853" s="955" t="s">
        <v>137</v>
      </c>
      <c r="BH853" s="937"/>
    </row>
    <row r="854" spans="1:60" s="936" customFormat="1" x14ac:dyDescent="0.2">
      <c r="A854" s="936" t="s">
        <v>391</v>
      </c>
      <c r="B854" s="948" t="s">
        <v>392</v>
      </c>
      <c r="C854" s="1013" t="s">
        <v>247</v>
      </c>
      <c r="D854" s="1013" t="s">
        <v>4385</v>
      </c>
      <c r="E854" s="792">
        <v>38</v>
      </c>
      <c r="F854" s="1227">
        <v>70</v>
      </c>
      <c r="G854" s="1171" t="s">
        <v>106</v>
      </c>
      <c r="H854" s="1171" t="s">
        <v>106</v>
      </c>
      <c r="I854" s="938">
        <v>27.52</v>
      </c>
      <c r="J854" s="703">
        <f>(M854/I854)*100</f>
        <v>3.4883720930232558</v>
      </c>
      <c r="K854" s="950">
        <v>0.24</v>
      </c>
      <c r="L854" s="960">
        <v>4</v>
      </c>
      <c r="M854" s="694">
        <f>K854*L854</f>
        <v>0.96</v>
      </c>
      <c r="N854" s="943" t="s">
        <v>320</v>
      </c>
      <c r="O854" s="795">
        <v>0.23</v>
      </c>
      <c r="P854" s="934">
        <v>43615</v>
      </c>
      <c r="Q854" s="934">
        <v>43644</v>
      </c>
      <c r="R854" s="694">
        <f>(K854-O854)/O854*100</f>
        <v>4.3478260869565135</v>
      </c>
      <c r="S854" s="759">
        <f>IF(INDEX(Historical!$D$7:$D$1439,MATCH(B854,Historical!$B$7:$B$1450,0))=0,"n/a",(INDEX(Historical!$C$7:$C$1439,MATCH(B854,Historical!$B$7:$B$1450,0))/INDEX(Historical!$D$7:$D$1439,MATCH(B854,Historical!$B$7:$B$1450,0))-1)*100)</f>
        <v>3.4482758620689724</v>
      </c>
      <c r="T854" s="759">
        <f>IF(INDEX(Historical!$F$7:$F$1432,MATCH(B854,Historical!$B$7:$B$1450,0))=0,"n/a",((INDEX(Historical!$C$7:$C$1439,MATCH(B854,Historical!$B$7:$B$1450,0))/INDEX(Historical!$F$7:$F$1432,MATCH(B854,Historical!$B$7:$B$1450,0)))^(1/3)-1)*100)</f>
        <v>4.4411886848709781</v>
      </c>
      <c r="U854" s="759">
        <f>IF(INDEX(Historical!$H$7:$H$1432,MATCH(B854,Historical!$B$7:$B$1450,0))=0,"n/a",((INDEX(Historical!$C$7:$C$1439,MATCH(B854,Historical!$B$7:$B$1450,0))/INDEX(Historical!$H$7:$H$1432,MATCH(B854,Historical!$B$7:$B$1450,0)))^(1/5)-1)*100)</f>
        <v>5.1547496797280434</v>
      </c>
      <c r="V854" s="759">
        <f>IF(INDEX(Historical!$O$7:$O$1432,MATCH(B854,Historical!$B$7:$B$1450,0))=0,"n/a",((INDEX(Historical!$C$7:$C$1439,MATCH(B854,Historical!$B$7:$B$1450,0))/INDEX(Historical!$O$7:$O$1432,MATCH(B854,Historical!$B$7:$B$1450,0)))^(1/10)-1)*100)</f>
        <v>6.0540481614018704</v>
      </c>
      <c r="W854" s="760">
        <f>IF(OR(U854&lt;=0,U854="n/a",V854&lt;=0,V854="n/a"),"n/a",U854/V854)</f>
        <v>0.85145501692447945</v>
      </c>
      <c r="X854" s="761">
        <f>IF(OR(AJ854&lt;=0,AJ854="n/a",U854&lt;=0,U854="n/a"),"n/a",U854/AJ854)</f>
        <v>10.309499359456087</v>
      </c>
      <c r="Y854" s="711"/>
      <c r="Z854" s="703">
        <f>IF(OR(AC854&lt;0.01,AC854="n/a"),"n/a",M854/AC854*100)</f>
        <v>53.932584269662918</v>
      </c>
      <c r="AA854" s="959">
        <f>IF(OR(AC854&lt;0.01,AC854="n/a"),"n/a",I854/AC854)</f>
        <v>15.460674157303369</v>
      </c>
      <c r="AB854" s="960">
        <v>12</v>
      </c>
      <c r="AC854" s="938">
        <v>1.78</v>
      </c>
      <c r="AD854" s="938" t="s">
        <v>137</v>
      </c>
      <c r="AE854" s="938">
        <v>0.88</v>
      </c>
      <c r="AF854" s="938">
        <v>1.3</v>
      </c>
      <c r="AG854" s="938">
        <v>10.6</v>
      </c>
      <c r="AH854" s="938">
        <v>14.399999999999999</v>
      </c>
      <c r="AI854" s="938" t="s">
        <v>137</v>
      </c>
      <c r="AJ854" s="938">
        <v>0.5</v>
      </c>
      <c r="AK854" s="938" t="s">
        <v>137</v>
      </c>
      <c r="AL854" s="955">
        <v>268.08999999999997</v>
      </c>
      <c r="AM854" s="945">
        <v>7.6</v>
      </c>
      <c r="AN854" s="938">
        <v>0.02</v>
      </c>
      <c r="AO854" s="802">
        <f>IF(U854="n/a","n/a",IF(AA854&lt;0,"n/a",IF(AA854="n/a","n/a",J854+U854-AA854)))</f>
        <v>-6.8175523845520694</v>
      </c>
      <c r="AP854" s="803">
        <f>IF(U854="n/a","n/a",J854+U854)</f>
        <v>8.6431217727513001</v>
      </c>
      <c r="AQ854" s="961">
        <f>IF(OR(AC854&lt;0.01,AF854="n/a"),"n/a",(I854/SQRT(22.5*AC854*(I854/AF854))-1)*100)</f>
        <v>-5.4863292557470356</v>
      </c>
      <c r="AR854" s="703">
        <f>INDEX(Historical!$C$7:$C$1439,MATCH(B854,Historical!$B$7:$B$1450,0))*IF(AH854="n/a",1.03,IF(AH854&lt;0,1.01,IF(AH854&gt;10,1.1,(1+AH854/100))))</f>
        <v>0.9900000000000001</v>
      </c>
      <c r="AS854" s="959">
        <f>IF($AI854="n/a",1.03*AR854,IF($AI854&lt;0,1.01*AR854,IF($AI854&gt;10,1.1*AR854,(1+$AI854/100)*AR854)))</f>
        <v>1.0197000000000001</v>
      </c>
      <c r="AT854" s="959">
        <f>IF($AK854="n/a",1.03*AS854,IF($AK854&lt;0,1.01*AS854,IF($AK854&gt;10,1.1*AS854,(1+$AK854/100)*AS854)))</f>
        <v>1.0502910000000001</v>
      </c>
      <c r="AU854" s="959">
        <f>IF($AK854="n/a",1.03*AT854,IF($AK854&lt;0,1.01*AT854,IF($AK854&gt;10,1.1*AT854,(1+$AK854/100)*AT854)))</f>
        <v>1.0817997300000002</v>
      </c>
      <c r="AV854" s="959">
        <f>IF($AK854="n/a",1.03*AU854,IF($AK854&lt;0,1.01*AU854,IF($AK854&gt;10,1.1*AU854,(1+$AK854/100)*AU854)))</f>
        <v>1.1142537219000002</v>
      </c>
      <c r="AW854" s="703">
        <f>SUM(AR854:AV854)</f>
        <v>5.2560444519000002</v>
      </c>
      <c r="AX854" s="810">
        <f>AW854/I854*100</f>
        <v>19.098998735101745</v>
      </c>
      <c r="AY854" s="1017">
        <v>0.79</v>
      </c>
      <c r="AZ854" s="945">
        <v>21.45</v>
      </c>
      <c r="BA854" s="945">
        <v>-30.769999999999996</v>
      </c>
      <c r="BB854" s="945">
        <v>5.9700000000000006</v>
      </c>
      <c r="BC854" s="945">
        <v>-7.5399999999999991</v>
      </c>
      <c r="BD854" s="984"/>
      <c r="BE854" s="666">
        <v>1982</v>
      </c>
      <c r="BF854" s="971">
        <f>IF(BE854&gt;2008,0,IF(BE854&gt;2001,1,IF(BE854&gt;1990,2,IF(BE854&gt;1980,3,IF(BE854&gt;1973,4,IF(BE854&gt;1970,5,IF(BE854&gt;1960,6,IF(BE854&gt;1958,7,IF(BE854&gt;1953,8,9)))))))))</f>
        <v>3</v>
      </c>
      <c r="BG854" s="955">
        <v>8.1</v>
      </c>
      <c r="BH854" s="937"/>
    </row>
    <row r="855" spans="1:60" s="936" customFormat="1" x14ac:dyDescent="0.2">
      <c r="A855" s="944" t="s">
        <v>1795</v>
      </c>
      <c r="B855" s="642" t="s">
        <v>1796</v>
      </c>
      <c r="C855" s="1013" t="s">
        <v>108</v>
      </c>
      <c r="D855" s="1013" t="s">
        <v>4365</v>
      </c>
      <c r="E855" s="792">
        <v>9</v>
      </c>
      <c r="F855" s="1227">
        <v>502</v>
      </c>
      <c r="G855" s="1146" t="s">
        <v>115</v>
      </c>
      <c r="H855" s="1146" t="s">
        <v>115</v>
      </c>
      <c r="I855" s="947">
        <v>48.41</v>
      </c>
      <c r="J855" s="703">
        <f>(M855/I855)*100</f>
        <v>4.2140053707911598</v>
      </c>
      <c r="K855" s="950">
        <v>0.51</v>
      </c>
      <c r="L855" s="960">
        <v>4</v>
      </c>
      <c r="M855" s="694">
        <f>K855*L855</f>
        <v>2.04</v>
      </c>
      <c r="N855" s="943" t="s">
        <v>119</v>
      </c>
      <c r="O855" s="795">
        <v>0.45</v>
      </c>
      <c r="P855" s="934">
        <v>43685</v>
      </c>
      <c r="Q855" s="934">
        <v>43709</v>
      </c>
      <c r="R855" s="694">
        <f>(K855-O855)/O855*100</f>
        <v>13.333333333333334</v>
      </c>
      <c r="S855" s="759">
        <f>IF(INDEX(Historical!$D$7:$D$1439,MATCH(B855,Historical!$B$7:$B$1450,0))=0,"n/a",(INDEX(Historical!$C$7:$C$1439,MATCH(B855,Historical!$B$7:$B$1450,0))/INDEX(Historical!$D$7:$D$1439,MATCH(B855,Historical!$B$7:$B$1450,0))-1)*100)</f>
        <v>6.4935064935064846</v>
      </c>
      <c r="T855" s="759">
        <f>IF(INDEX(Historical!$F$7:$F$1432,MATCH(B855,Historical!$B$7:$B$1450,0))=0,"n/a",((INDEX(Historical!$C$7:$C$1439,MATCH(B855,Historical!$B$7:$B$1450,0))/INDEX(Historical!$F$7:$F$1432,MATCH(B855,Historical!$B$7:$B$1450,0)))^(1/3)-1)*100)</f>
        <v>3.597818225361249</v>
      </c>
      <c r="U855" s="759">
        <f>IF(INDEX(Historical!$H$7:$H$1432,MATCH(B855,Historical!$B$7:$B$1450,0))=0,"n/a",((INDEX(Historical!$C$7:$C$1439,MATCH(B855,Historical!$B$7:$B$1450,0))/INDEX(Historical!$H$7:$H$1432,MATCH(B855,Historical!$B$7:$B$1450,0)))^(1/5)-1)*100)</f>
        <v>7.3567118987989399</v>
      </c>
      <c r="V855" s="759">
        <f>IF(INDEX(Historical!$O$7:$O$1432,MATCH(B855,Historical!$B$7:$B$1450,0))=0,"n/a",((INDEX(Historical!$C$7:$C$1439,MATCH(B855,Historical!$B$7:$B$1450,0))/INDEX(Historical!$O$7:$O$1432,MATCH(B855,Historical!$B$7:$B$1450,0)))^(1/10)-1)*100)</f>
        <v>2.3505190813832177</v>
      </c>
      <c r="W855" s="760">
        <f>IF(OR(U855&lt;=0,U855="n/a",V855&lt;=0,V855="n/a"),"n/a",U855/V855)</f>
        <v>3.1298243681858184</v>
      </c>
      <c r="X855" s="761">
        <f>IF(OR(AJ855&lt;=0,AJ855="n/a",U855&lt;=0,U855="n/a"),"n/a",U855/AJ855)</f>
        <v>3.5031961422852094</v>
      </c>
      <c r="Y855" s="717"/>
      <c r="Z855" s="703">
        <f>IF(OR(AC855&lt;0.01,AC855="n/a"),"n/a",M855/AC855*100)</f>
        <v>41.803278688524593</v>
      </c>
      <c r="AA855" s="959">
        <f>IF(OR(AC855&lt;0.01,AC855="n/a"),"n/a",I855/AC855)</f>
        <v>9.9200819672131146</v>
      </c>
      <c r="AB855" s="960">
        <v>12</v>
      </c>
      <c r="AC855" s="938">
        <v>4.88</v>
      </c>
      <c r="AD855" s="938">
        <v>1.17</v>
      </c>
      <c r="AE855" s="938">
        <v>3.28</v>
      </c>
      <c r="AF855" s="938">
        <v>1.27</v>
      </c>
      <c r="AG855" s="938">
        <v>11.799999999999999</v>
      </c>
      <c r="AH855" s="938">
        <v>19.2</v>
      </c>
      <c r="AI855" s="938">
        <v>-3.4099999999999997</v>
      </c>
      <c r="AJ855" s="938">
        <v>2.1</v>
      </c>
      <c r="AK855" s="938">
        <v>8.48</v>
      </c>
      <c r="AL855" s="951">
        <v>220980</v>
      </c>
      <c r="AM855" s="945">
        <v>77.8</v>
      </c>
      <c r="AN855" s="938">
        <v>1.35</v>
      </c>
      <c r="AO855" s="802">
        <f>IF(U855="n/a","n/a",IF(AA855&lt;0,"n/a",IF(AA855="n/a","n/a",J855+U855-AA855)))</f>
        <v>1.6506353023769851</v>
      </c>
      <c r="AP855" s="803">
        <f>IF(U855="n/a","n/a",J855+U855)</f>
        <v>11.5707172695901</v>
      </c>
      <c r="AQ855" s="961">
        <f>IF(OR(AC855&lt;0.01,AF855="n/a"),"n/a",(I855/SQRT(22.5*AC855*(I855/AF855))-1)*100)</f>
        <v>-25.171294580041291</v>
      </c>
      <c r="AR855" s="703">
        <f>INDEX(Historical!$C$7:$C$1439,MATCH(B855,Historical!$B$7:$B$1450,0))*IF(AH855="n/a",1.03,IF(AH855&lt;0,1.01,IF(AH855&gt;10,1.1,(1+AH855/100))))</f>
        <v>1.804</v>
      </c>
      <c r="AS855" s="959">
        <f>IF($AI855="n/a",1.03*AR855,IF($AI855&lt;0,1.01*AR855,IF($AI855&gt;10,1.1*AR855,(1+$AI855/100)*AR855)))</f>
        <v>1.8220400000000001</v>
      </c>
      <c r="AT855" s="959">
        <f>IF($AK855="n/a",1.03*AS855,IF($AK855&lt;0,1.01*AS855,IF($AK855&gt;10,1.1*AS855,(1+$AK855/100)*AS855)))</f>
        <v>1.9765489920000001</v>
      </c>
      <c r="AU855" s="959">
        <f>IF($AK855="n/a",1.03*AT855,IF($AK855&lt;0,1.01*AT855,IF($AK855&gt;10,1.1*AT855,(1+$AK855/100)*AT855)))</f>
        <v>2.1441603465216001</v>
      </c>
      <c r="AV855" s="959">
        <f>IF($AK855="n/a",1.03*AU855,IF($AK855&lt;0,1.01*AU855,IF($AK855&gt;10,1.1*AU855,(1+$AK855/100)*AU855)))</f>
        <v>2.3259851439066317</v>
      </c>
      <c r="AW855" s="703">
        <f>SUM(AR855:AV855)</f>
        <v>10.072734482428231</v>
      </c>
      <c r="AX855" s="810">
        <f>AW855/I855*100</f>
        <v>20.807135886032292</v>
      </c>
      <c r="AY855" s="1017">
        <v>1.07</v>
      </c>
      <c r="AZ855" s="945">
        <v>12.53</v>
      </c>
      <c r="BA855" s="945">
        <v>-18.670000000000002</v>
      </c>
      <c r="BB855" s="945">
        <v>4.3099999999999996</v>
      </c>
      <c r="BC855" s="945">
        <v>-0.62</v>
      </c>
      <c r="BD855" s="984"/>
      <c r="BE855" s="666">
        <v>2011</v>
      </c>
      <c r="BF855" s="971">
        <f>IF(BE855&gt;2008,0,IF(BE855&gt;2001,1,IF(BE855&gt;1990,2,IF(BE855&gt;1980,3,IF(BE855&gt;1973,4,IF(BE855&gt;1970,5,IF(BE855&gt;1960,6,IF(BE855&gt;1958,7,IF(BE855&gt;1953,8,9)))))))))</f>
        <v>0</v>
      </c>
      <c r="BG855" s="955">
        <v>1.0999999999999999</v>
      </c>
      <c r="BH855" s="937"/>
    </row>
    <row r="856" spans="1:60" s="936" customFormat="1" x14ac:dyDescent="0.2">
      <c r="A856" s="936" t="s">
        <v>864</v>
      </c>
      <c r="B856" s="642" t="s">
        <v>865</v>
      </c>
      <c r="C856" s="1013" t="s">
        <v>108</v>
      </c>
      <c r="D856" s="1013" t="s">
        <v>4361</v>
      </c>
      <c r="E856" s="792">
        <v>17</v>
      </c>
      <c r="F856" s="1227">
        <v>194</v>
      </c>
      <c r="G856" s="1161" t="s">
        <v>106</v>
      </c>
      <c r="H856" s="1161" t="s">
        <v>106</v>
      </c>
      <c r="I856" s="947">
        <v>31.3</v>
      </c>
      <c r="J856" s="703">
        <f>(M856/I856)*100</f>
        <v>9.201277955271566</v>
      </c>
      <c r="K856" s="957">
        <v>0.72</v>
      </c>
      <c r="L856" s="960">
        <v>4</v>
      </c>
      <c r="M856" s="694">
        <f>K856*L856</f>
        <v>2.88</v>
      </c>
      <c r="N856" s="943" t="s">
        <v>164</v>
      </c>
      <c r="O856" s="796">
        <v>0.68</v>
      </c>
      <c r="P856" s="934">
        <v>43440</v>
      </c>
      <c r="Q856" s="934">
        <v>43467</v>
      </c>
      <c r="R856" s="694">
        <f>(K856-O856)/O856*100</f>
        <v>5.8823529411764595</v>
      </c>
      <c r="S856" s="759">
        <f>IF(INDEX(Historical!$D$7:$D$1439,MATCH(B856,Historical!$B$7:$B$1450,0))=0,"n/a",(INDEX(Historical!$C$7:$C$1439,MATCH(B856,Historical!$B$7:$B$1450,0))/INDEX(Historical!$D$7:$D$1439,MATCH(B856,Historical!$B$7:$B$1450,0))-1)*100)</f>
        <v>9.6774193548387224</v>
      </c>
      <c r="T856" s="759">
        <f>IF(INDEX(Historical!$F$7:$F$1432,MATCH(B856,Historical!$B$7:$B$1450,0))=0,"n/a",((INDEX(Historical!$C$7:$C$1439,MATCH(B856,Historical!$B$7:$B$1450,0))/INDEX(Historical!$F$7:$F$1432,MATCH(B856,Historical!$B$7:$B$1450,0)))^(1/3)-1)*100)</f>
        <v>10.793165135089279</v>
      </c>
      <c r="U856" s="759">
        <f>IF(INDEX(Historical!$H$7:$H$1432,MATCH(B856,Historical!$B$7:$B$1450,0))=0,"n/a",((INDEX(Historical!$C$7:$C$1439,MATCH(B856,Historical!$B$7:$B$1450,0))/INDEX(Historical!$H$7:$H$1432,MATCH(B856,Historical!$B$7:$B$1450,0)))^(1/5)-1)*100)</f>
        <v>11.196158593857874</v>
      </c>
      <c r="V856" s="759">
        <f>IF(INDEX(Historical!$O$7:$O$1432,MATCH(B856,Historical!$B$7:$B$1450,0))=0,"n/a",((INDEX(Historical!$C$7:$C$1439,MATCH(B856,Historical!$B$7:$B$1450,0))/INDEX(Historical!$O$7:$O$1432,MATCH(B856,Historical!$B$7:$B$1450,0)))^(1/10)-1)*100)</f>
        <v>8.990113881546602</v>
      </c>
      <c r="W856" s="760">
        <f>IF(OR(U856&lt;=0,U856="n/a",V856&lt;=0,V856="n/a"),"n/a",U856/V856)</f>
        <v>1.2453856248517019</v>
      </c>
      <c r="X856" s="761">
        <f>IF(OR(AJ856&lt;=0,AJ856="n/a",U856&lt;=0,U856="n/a"),"n/a",U856/AJ856)</f>
        <v>1.7771680307710911</v>
      </c>
      <c r="Y856" s="949" t="s">
        <v>3991</v>
      </c>
      <c r="Z856" s="703">
        <f>IF(OR(AC856&lt;0.01,AC856="n/a"),"n/a",M856/AC856*100)</f>
        <v>127.43362831858407</v>
      </c>
      <c r="AA856" s="959">
        <f>IF(OR(AC856&lt;0.01,AC856="n/a"),"n/a",I856/AC856)</f>
        <v>13.849557522123895</v>
      </c>
      <c r="AB856" s="960">
        <v>12</v>
      </c>
      <c r="AC856" s="938">
        <v>2.2599999999999998</v>
      </c>
      <c r="AD856" s="938" t="s">
        <v>137</v>
      </c>
      <c r="AE856" s="938">
        <v>2.4900000000000002</v>
      </c>
      <c r="AF856" s="938">
        <v>1.69</v>
      </c>
      <c r="AG856" s="938">
        <v>11.899999999999999</v>
      </c>
      <c r="AH856" s="938">
        <v>12.9</v>
      </c>
      <c r="AI856" s="938" t="s">
        <v>137</v>
      </c>
      <c r="AJ856" s="938">
        <v>6.3</v>
      </c>
      <c r="AK856" s="938" t="s">
        <v>137</v>
      </c>
      <c r="AL856" s="951">
        <v>280.62</v>
      </c>
      <c r="AM856" s="945">
        <v>10</v>
      </c>
      <c r="AN856" s="938">
        <v>0</v>
      </c>
      <c r="AO856" s="802">
        <f>IF(U856="n/a","n/a",IF(AA856&lt;0,"n/a",IF(AA856="n/a","n/a",J856+U856-AA856)))</f>
        <v>6.5478790270055427</v>
      </c>
      <c r="AP856" s="803">
        <f>IF(U856="n/a","n/a",J856+U856)</f>
        <v>20.397436549129438</v>
      </c>
      <c r="AQ856" s="961">
        <f>IF(OR(AC856&lt;0.01,AF856="n/a"),"n/a",(I856/SQRT(22.5*AC856*(I856/AF856))-1)*100)</f>
        <v>1.9929239645561259</v>
      </c>
      <c r="AR856" s="703">
        <f>INDEX(Historical!$C$7:$C$1439,MATCH(B856,Historical!$B$7:$B$1450,0))*IF(AH856="n/a",1.03,IF(AH856&lt;0,1.01,IF(AH856&gt;10,1.1,(1+AH856/100))))</f>
        <v>2.9920000000000004</v>
      </c>
      <c r="AS856" s="959">
        <f>IF($AI856="n/a",1.03*AR856,IF($AI856&lt;0,1.01*AR856,IF($AI856&gt;10,1.1*AR856,(1+$AI856/100)*AR856)))</f>
        <v>3.0817600000000005</v>
      </c>
      <c r="AT856" s="959">
        <f>IF($AK856="n/a",1.03*AS856,IF($AK856&lt;0,1.01*AS856,IF($AK856&gt;10,1.1*AS856,(1+$AK856/100)*AS856)))</f>
        <v>3.1742128000000007</v>
      </c>
      <c r="AU856" s="959">
        <f>IF($AK856="n/a",1.03*AT856,IF($AK856&lt;0,1.01*AT856,IF($AK856&gt;10,1.1*AT856,(1+$AK856/100)*AT856)))</f>
        <v>3.2694391840000008</v>
      </c>
      <c r="AV856" s="959">
        <f>IF($AK856="n/a",1.03*AU856,IF($AK856&lt;0,1.01*AU856,IF($AK856&gt;10,1.1*AU856,(1+$AK856/100)*AU856)))</f>
        <v>3.367522359520001</v>
      </c>
      <c r="AW856" s="703">
        <f>SUM(AR856:AV856)</f>
        <v>15.884934343520003</v>
      </c>
      <c r="AX856" s="810">
        <f>AW856/I856*100</f>
        <v>50.750588956932916</v>
      </c>
      <c r="AY856" s="1017">
        <v>1.37</v>
      </c>
      <c r="AZ856" s="945">
        <v>11.37</v>
      </c>
      <c r="BA856" s="945">
        <v>-48.75</v>
      </c>
      <c r="BB856" s="945">
        <v>0.02</v>
      </c>
      <c r="BC856" s="945">
        <v>-12.870000000000001</v>
      </c>
      <c r="BD856" s="984"/>
      <c r="BE856" s="666">
        <v>2003</v>
      </c>
      <c r="BF856" s="971">
        <f>IF(BE856&gt;2008,0,IF(BE856&gt;2001,1,IF(BE856&gt;1990,2,IF(BE856&gt;1980,3,IF(BE856&gt;1973,4,IF(BE856&gt;1970,5,IF(BE856&gt;1960,6,IF(BE856&gt;1958,7,IF(BE856&gt;1953,8,9)))))))))</f>
        <v>1</v>
      </c>
      <c r="BG856" s="955">
        <v>10.100000000000001</v>
      </c>
      <c r="BH856" s="937"/>
    </row>
    <row r="857" spans="1:60" s="936" customFormat="1" x14ac:dyDescent="0.2">
      <c r="A857" s="936" t="s">
        <v>1811</v>
      </c>
      <c r="B857" s="642" t="s">
        <v>1812</v>
      </c>
      <c r="C857" s="1013" t="s">
        <v>247</v>
      </c>
      <c r="D857" s="1013" t="s">
        <v>4377</v>
      </c>
      <c r="E857" s="792">
        <v>9</v>
      </c>
      <c r="F857" s="1227">
        <v>478</v>
      </c>
      <c r="G857" s="1160" t="s">
        <v>115</v>
      </c>
      <c r="H857" s="1160" t="s">
        <v>115</v>
      </c>
      <c r="I857" s="947">
        <v>145.47999999999999</v>
      </c>
      <c r="J857" s="703">
        <f>(M857/I857)*100</f>
        <v>3.2994226010448173</v>
      </c>
      <c r="K857" s="950">
        <v>1.2</v>
      </c>
      <c r="L857" s="960">
        <v>4</v>
      </c>
      <c r="M857" s="694">
        <f>K857*L857</f>
        <v>4.8</v>
      </c>
      <c r="N857" s="943" t="s">
        <v>149</v>
      </c>
      <c r="O857" s="795">
        <v>1.1499999999999999</v>
      </c>
      <c r="P857" s="934">
        <v>43601</v>
      </c>
      <c r="Q857" s="934">
        <v>43631</v>
      </c>
      <c r="R857" s="694">
        <f>(K857-O857)/O857*100</f>
        <v>4.3478260869565259</v>
      </c>
      <c r="S857" s="759">
        <f>IF(INDEX(Historical!$D$7:$D$1439,MATCH(B857,Historical!$B$7:$B$1450,0))=0,"n/a",(INDEX(Historical!$C$7:$C$1439,MATCH(B857,Historical!$B$7:$B$1450,0))/INDEX(Historical!$D$7:$D$1439,MATCH(B857,Historical!$B$7:$B$1450,0))-1)*100)</f>
        <v>5.8139534883720811</v>
      </c>
      <c r="T857" s="759">
        <f>IF(INDEX(Historical!$F$7:$F$1432,MATCH(B857,Historical!$B$7:$B$1450,0))=0,"n/a",((INDEX(Historical!$C$7:$C$1439,MATCH(B857,Historical!$B$7:$B$1450,0))/INDEX(Historical!$F$7:$F$1432,MATCH(B857,Historical!$B$7:$B$1450,0)))^(1/3)-1)*100)</f>
        <v>9.6640044891789003</v>
      </c>
      <c r="U857" s="759">
        <f>IF(INDEX(Historical!$H$7:$H$1432,MATCH(B857,Historical!$B$7:$B$1450,0))=0,"n/a",((INDEX(Historical!$C$7:$C$1439,MATCH(B857,Historical!$B$7:$B$1450,0))/INDEX(Historical!$H$7:$H$1432,MATCH(B857,Historical!$B$7:$B$1450,0)))^(1/5)-1)*100)</f>
        <v>13.885794666281615</v>
      </c>
      <c r="V857" s="759">
        <f>IF(INDEX(Historical!$O$7:$O$1432,MATCH(B857,Historical!$B$7:$B$1450,0))=0,"n/a",((INDEX(Historical!$C$7:$C$1439,MATCH(B857,Historical!$B$7:$B$1450,0))/INDEX(Historical!$O$7:$O$1432,MATCH(B857,Historical!$B$7:$B$1450,0)))^(1/10)-1)*100)</f>
        <v>10.216926199588649</v>
      </c>
      <c r="W857" s="760">
        <f>IF(OR(U857&lt;=0,U857="n/a",V857&lt;=0,V857="n/a"),"n/a",U857/V857)</f>
        <v>1.3590970899682804</v>
      </c>
      <c r="X857" s="761" t="str">
        <f>IF(OR(AJ857&lt;=0,AJ857="n/a",U857&lt;=0,U857="n/a"),"n/a",U857/AJ857)</f>
        <v>n/a</v>
      </c>
      <c r="Y857" s="717"/>
      <c r="Z857" s="703">
        <f>IF(OR(AC857&lt;0.01,AC857="n/a"),"n/a",M857/AC857*100)</f>
        <v>34.310221586847746</v>
      </c>
      <c r="AA857" s="959">
        <f>IF(OR(AC857&lt;0.01,AC857="n/a"),"n/a",I857/AC857)</f>
        <v>10.398856325947104</v>
      </c>
      <c r="AB857" s="960">
        <v>12</v>
      </c>
      <c r="AC857" s="938">
        <v>13.99</v>
      </c>
      <c r="AD857" s="938">
        <v>2.34</v>
      </c>
      <c r="AE857" s="938">
        <v>0.46</v>
      </c>
      <c r="AF857" s="938">
        <v>3.5</v>
      </c>
      <c r="AG857" s="938">
        <v>36</v>
      </c>
      <c r="AH857" s="938">
        <v>-128.29999999999998</v>
      </c>
      <c r="AI857" s="938">
        <v>9.91</v>
      </c>
      <c r="AJ857" s="938">
        <v>-18</v>
      </c>
      <c r="AK857" s="938">
        <v>4.5999999999999996</v>
      </c>
      <c r="AL857" s="951">
        <v>9620</v>
      </c>
      <c r="AM857" s="945">
        <v>0.2</v>
      </c>
      <c r="AN857" s="938">
        <v>2.5</v>
      </c>
      <c r="AO857" s="802">
        <f>IF(U857="n/a","n/a",IF(AA857&lt;0,"n/a",IF(AA857="n/a","n/a",J857+U857-AA857)))</f>
        <v>6.7863609413793284</v>
      </c>
      <c r="AP857" s="803">
        <f>IF(U857="n/a","n/a",J857+U857)</f>
        <v>17.185217267326433</v>
      </c>
      <c r="AQ857" s="961">
        <f>IF(OR(AC857&lt;0.01,AF857="n/a"),"n/a",(I857/SQRT(22.5*AC857*(I857/AF857))-1)*100)</f>
        <v>27.18489976900187</v>
      </c>
      <c r="AR857" s="703">
        <f>INDEX(Historical!$C$7:$C$1439,MATCH(B857,Historical!$B$7:$B$1450,0))*IF(AH857="n/a",1.03,IF(AH857&lt;0,1.01,IF(AH857&gt;10,1.1,(1+AH857/100))))</f>
        <v>4.5954999999999995</v>
      </c>
      <c r="AS857" s="959">
        <f>IF($AI857="n/a",1.03*AR857,IF($AI857&lt;0,1.01*AR857,IF($AI857&gt;10,1.1*AR857,(1+$AI857/100)*AR857)))</f>
        <v>5.0509140499999994</v>
      </c>
      <c r="AT857" s="959">
        <f>IF($AK857="n/a",1.03*AS857,IF($AK857&lt;0,1.01*AS857,IF($AK857&gt;10,1.1*AS857,(1+$AK857/100)*AS857)))</f>
        <v>5.2832560962999997</v>
      </c>
      <c r="AU857" s="959">
        <f>IF($AK857="n/a",1.03*AT857,IF($AK857&lt;0,1.01*AT857,IF($AK857&gt;10,1.1*AT857,(1+$AK857/100)*AT857)))</f>
        <v>5.5262858767297995</v>
      </c>
      <c r="AV857" s="959">
        <f>IF($AK857="n/a",1.03*AU857,IF($AK857&lt;0,1.01*AU857,IF($AK857&gt;10,1.1*AU857,(1+$AK857/100)*AU857)))</f>
        <v>5.7804950270593709</v>
      </c>
      <c r="AW857" s="703">
        <f>SUM(AR857:AV857)</f>
        <v>26.236451050089169</v>
      </c>
      <c r="AX857" s="810">
        <f>AW857/I857*100</f>
        <v>18.034404076222966</v>
      </c>
      <c r="AY857" s="1017">
        <v>1.82</v>
      </c>
      <c r="AZ857" s="945">
        <v>46.36</v>
      </c>
      <c r="BA857" s="945">
        <v>-4.5999999999999996</v>
      </c>
      <c r="BB857" s="945">
        <v>5.6000000000000005</v>
      </c>
      <c r="BC857" s="945">
        <v>12.659999999999998</v>
      </c>
      <c r="BD857" s="984"/>
      <c r="BE857" s="666">
        <v>2011</v>
      </c>
      <c r="BF857" s="971">
        <f>IF(BE857&gt;2008,0,IF(BE857&gt;2001,1,IF(BE857&gt;1990,2,IF(BE857&gt;1980,3,IF(BE857&gt;1973,4,IF(BE857&gt;1970,5,IF(BE857&gt;1960,6,IF(BE857&gt;1958,7,IF(BE857&gt;1953,8,9)))))))))</f>
        <v>0</v>
      </c>
      <c r="BG857" s="955">
        <v>4.8</v>
      </c>
      <c r="BH857" s="937"/>
    </row>
    <row r="858" spans="1:60" s="936" customFormat="1" x14ac:dyDescent="0.2">
      <c r="A858" s="953" t="s">
        <v>1818</v>
      </c>
      <c r="B858" s="642" t="s">
        <v>1819</v>
      </c>
      <c r="C858" s="1013" t="s">
        <v>247</v>
      </c>
      <c r="D858" s="1013" t="s">
        <v>4343</v>
      </c>
      <c r="E858" s="792">
        <v>10</v>
      </c>
      <c r="F858" s="1227">
        <v>359</v>
      </c>
      <c r="G858" s="1171" t="s">
        <v>106</v>
      </c>
      <c r="H858" s="1171" t="s">
        <v>106</v>
      </c>
      <c r="I858" s="947">
        <v>169.01</v>
      </c>
      <c r="J858" s="703">
        <f>(M858/I858)*100</f>
        <v>0.59168096562333594</v>
      </c>
      <c r="K858" s="950">
        <v>0.25</v>
      </c>
      <c r="L858" s="960">
        <v>4</v>
      </c>
      <c r="M858" s="694">
        <f>K858*L858</f>
        <v>1</v>
      </c>
      <c r="N858" s="943" t="s">
        <v>119</v>
      </c>
      <c r="O858" s="795">
        <v>0.15</v>
      </c>
      <c r="P858" s="934">
        <v>43592</v>
      </c>
      <c r="Q858" s="934">
        <v>43619</v>
      </c>
      <c r="R858" s="694">
        <f>(K858-O858)/O858*100</f>
        <v>66.666666666666671</v>
      </c>
      <c r="S858" s="759">
        <f>IF(INDEX(Historical!$D$7:$D$1439,MATCH(B858,Historical!$B$7:$B$1450,0))=0,"n/a",(INDEX(Historical!$C$7:$C$1439,MATCH(B858,Historical!$B$7:$B$1450,0))/INDEX(Historical!$D$7:$D$1439,MATCH(B858,Historical!$B$7:$B$1450,0))-1)*100)</f>
        <v>30.23255813953487</v>
      </c>
      <c r="T858" s="759">
        <f>IF(INDEX(Historical!$F$7:$F$1432,MATCH(B858,Historical!$B$7:$B$1450,0))=0,"n/a",((INDEX(Historical!$C$7:$C$1439,MATCH(B858,Historical!$B$7:$B$1450,0))/INDEX(Historical!$F$7:$F$1432,MATCH(B858,Historical!$B$7:$B$1450,0)))^(1/3)-1)*100)</f>
        <v>27.528745518159269</v>
      </c>
      <c r="U858" s="759">
        <f>IF(INDEX(Historical!$H$7:$H$1432,MATCH(B858,Historical!$B$7:$B$1450,0))=0,"n/a",((INDEX(Historical!$C$7:$C$1439,MATCH(B858,Historical!$B$7:$B$1450,0))/INDEX(Historical!$H$7:$H$1432,MATCH(B858,Historical!$B$7:$B$1450,0)))^(1/5)-1)*100)</f>
        <v>24.132895337960147</v>
      </c>
      <c r="V858" s="759" t="str">
        <f>IF(INDEX(Historical!$O$7:$O$1432,MATCH(B858,Historical!$B$7:$B$1450,0))=0,"n/a",((INDEX(Historical!$C$7:$C$1439,MATCH(B858,Historical!$B$7:$B$1450,0))/INDEX(Historical!$O$7:$O$1432,MATCH(B858,Historical!$B$7:$B$1450,0)))^(1/10)-1)*100)</f>
        <v>n/a</v>
      </c>
      <c r="W858" s="760" t="str">
        <f>IF(OR(U858&lt;=0,U858="n/a",V858&lt;=0,V858="n/a"),"n/a",U858/V858)</f>
        <v>n/a</v>
      </c>
      <c r="X858" s="761">
        <f>IF(OR(AJ858&lt;=0,AJ858="n/a",U858&lt;=0,U858="n/a"),"n/a",U858/AJ858)</f>
        <v>1.5177921596201349</v>
      </c>
      <c r="Y858" s="948"/>
      <c r="Z858" s="703">
        <f>IF(OR(AC858&lt;0.01,AC858="n/a"),"n/a",M858/AC858*100)</f>
        <v>13.568521031207597</v>
      </c>
      <c r="AA858" s="959">
        <f>IF(OR(AC858&lt;0.01,AC858="n/a"),"n/a",I858/AC858)</f>
        <v>22.932157394843962</v>
      </c>
      <c r="AB858" s="960">
        <v>12</v>
      </c>
      <c r="AC858" s="938">
        <v>7.37</v>
      </c>
      <c r="AD858" s="938" t="s">
        <v>137</v>
      </c>
      <c r="AE858" s="938">
        <v>8.82</v>
      </c>
      <c r="AF858" s="940" t="s">
        <v>137</v>
      </c>
      <c r="AG858" s="941">
        <v>-236.10000000000002</v>
      </c>
      <c r="AH858" s="938">
        <v>36.5</v>
      </c>
      <c r="AI858" s="938" t="s">
        <v>137</v>
      </c>
      <c r="AJ858" s="938">
        <v>15.9</v>
      </c>
      <c r="AK858" s="938" t="s">
        <v>137</v>
      </c>
      <c r="AL858" s="951">
        <v>634.13</v>
      </c>
      <c r="AM858" s="945">
        <v>27.200000000000003</v>
      </c>
      <c r="AN858" s="938" t="s">
        <v>137</v>
      </c>
      <c r="AO858" s="802">
        <f>IF(U858="n/a","n/a",IF(AA858&lt;0,"n/a",IF(AA858="n/a","n/a",J858+U858-AA858)))</f>
        <v>1.7924189087395206</v>
      </c>
      <c r="AP858" s="803">
        <f>IF(U858="n/a","n/a",J858+U858)</f>
        <v>24.724576303583483</v>
      </c>
      <c r="AQ858" s="961" t="str">
        <f>IF(OR(AC858&lt;0.01,AF858="n/a"),"n/a",(I858/SQRT(22.5*AC858*(I858/AF858))-1)*100)</f>
        <v>n/a</v>
      </c>
      <c r="AR858" s="703">
        <f>INDEX(Historical!$C$7:$C$1439,MATCH(B858,Historical!$B$7:$B$1450,0))*IF(AH858="n/a",1.03,IF(AH858&lt;0,1.01,IF(AH858&gt;10,1.1,(1+AH858/100))))</f>
        <v>0.6160000000000001</v>
      </c>
      <c r="AS858" s="959">
        <f>IF($AI858="n/a",1.03*AR858,IF($AI858&lt;0,1.01*AR858,IF($AI858&gt;10,1.1*AR858,(1+$AI858/100)*AR858)))</f>
        <v>0.63448000000000015</v>
      </c>
      <c r="AT858" s="959">
        <f>IF($AK858="n/a",1.03*AS858,IF($AK858&lt;0,1.01*AS858,IF($AK858&gt;10,1.1*AS858,(1+$AK858/100)*AS858)))</f>
        <v>0.65351440000000016</v>
      </c>
      <c r="AU858" s="959">
        <f>IF($AK858="n/a",1.03*AT858,IF($AK858&lt;0,1.01*AT858,IF($AK858&gt;10,1.1*AT858,(1+$AK858/100)*AT858)))</f>
        <v>0.67311983200000014</v>
      </c>
      <c r="AV858" s="959">
        <f>IF($AK858="n/a",1.03*AU858,IF($AK858&lt;0,1.01*AU858,IF($AK858&gt;10,1.1*AU858,(1+$AK858/100)*AU858)))</f>
        <v>0.6933134269600002</v>
      </c>
      <c r="AW858" s="703">
        <f>SUM(AR858:AV858)</f>
        <v>3.2704276589600005</v>
      </c>
      <c r="AX858" s="810">
        <f>AW858/I858*100</f>
        <v>1.9350497952547192</v>
      </c>
      <c r="AY858" s="1017">
        <v>0.26</v>
      </c>
      <c r="AZ858" s="945">
        <v>18.02</v>
      </c>
      <c r="BA858" s="945">
        <v>-13.26</v>
      </c>
      <c r="BB858" s="945">
        <v>-2.1800000000000002</v>
      </c>
      <c r="BC858" s="945">
        <v>1.6</v>
      </c>
      <c r="BD858" s="984"/>
      <c r="BE858" s="666">
        <v>2010</v>
      </c>
      <c r="BF858" s="971">
        <f>IF(BE858&gt;2008,0,IF(BE858&gt;2001,1,IF(BE858&gt;1990,2,IF(BE858&gt;1980,3,IF(BE858&gt;1973,4,IF(BE858&gt;1970,5,IF(BE858&gt;1960,6,IF(BE858&gt;1958,7,IF(BE858&gt;1953,8,9)))))))))</f>
        <v>0</v>
      </c>
      <c r="BG858" s="955">
        <v>64.400000000000006</v>
      </c>
    </row>
    <row r="859" spans="1:60" s="936" customFormat="1" x14ac:dyDescent="0.2">
      <c r="A859" s="944" t="s">
        <v>862</v>
      </c>
      <c r="B859" s="642" t="s">
        <v>863</v>
      </c>
      <c r="C859" s="1013" t="s">
        <v>123</v>
      </c>
      <c r="D859" s="1013" t="s">
        <v>4197</v>
      </c>
      <c r="E859" s="792">
        <v>15</v>
      </c>
      <c r="F859" s="1227">
        <v>244</v>
      </c>
      <c r="G859" s="1122" t="s">
        <v>106</v>
      </c>
      <c r="H859" s="1122" t="s">
        <v>106</v>
      </c>
      <c r="I859" s="947">
        <v>67.569999999999993</v>
      </c>
      <c r="J859" s="703">
        <f>(M859/I859)*100</f>
        <v>1.4799467219180111</v>
      </c>
      <c r="K859" s="950">
        <v>0.25</v>
      </c>
      <c r="L859" s="960">
        <v>4</v>
      </c>
      <c r="M859" s="694">
        <f>K859*L859</f>
        <v>1</v>
      </c>
      <c r="N859" s="943" t="s">
        <v>380</v>
      </c>
      <c r="O859" s="795">
        <v>0.21</v>
      </c>
      <c r="P859" s="660">
        <v>43339</v>
      </c>
      <c r="Q859" s="660">
        <v>43355</v>
      </c>
      <c r="R859" s="694">
        <f>(K859-O859)/O859*100</f>
        <v>19.047619047619051</v>
      </c>
      <c r="S859" s="759">
        <f>IF(INDEX(Historical!$D$7:$D$1439,MATCH(B859,Historical!$B$7:$B$1450,0))=0,"n/a",(INDEX(Historical!$C$7:$C$1439,MATCH(B859,Historical!$B$7:$B$1450,0))/INDEX(Historical!$D$7:$D$1439,MATCH(B859,Historical!$B$7:$B$1450,0))-1)*100)</f>
        <v>14.827758362456333</v>
      </c>
      <c r="T859" s="759">
        <f>IF(INDEX(Historical!$F$7:$F$1432,MATCH(B859,Historical!$B$7:$B$1450,0))=0,"n/a",((INDEX(Historical!$C$7:$C$1439,MATCH(B859,Historical!$B$7:$B$1450,0))/INDEX(Historical!$F$7:$F$1432,MATCH(B859,Historical!$B$7:$B$1450,0)))^(1/3)-1)*100)</f>
        <v>9.9051890359326489</v>
      </c>
      <c r="U859" s="759">
        <f>IF(INDEX(Historical!$H$7:$H$1432,MATCH(B859,Historical!$B$7:$B$1450,0))=0,"n/a",((INDEX(Historical!$C$7:$C$1439,MATCH(B859,Historical!$B$7:$B$1450,0))/INDEX(Historical!$H$7:$H$1432,MATCH(B859,Historical!$B$7:$B$1450,0)))^(1/5)-1)*100)</f>
        <v>17.401264574778285</v>
      </c>
      <c r="V859" s="759">
        <f>IF(INDEX(Historical!$O$7:$O$1432,MATCH(B859,Historical!$B$7:$B$1450,0))=0,"n/a",((INDEX(Historical!$C$7:$C$1439,MATCH(B859,Historical!$B$7:$B$1450,0))/INDEX(Historical!$O$7:$O$1432,MATCH(B859,Historical!$B$7:$B$1450,0)))^(1/10)-1)*100)</f>
        <v>24.539293074389825</v>
      </c>
      <c r="W859" s="760">
        <f>IF(OR(U859&lt;=0,U859="n/a",V859&lt;=0,V859="n/a"),"n/a",U859/V859)</f>
        <v>0.70911841355931038</v>
      </c>
      <c r="X859" s="761">
        <f>IF(OR(AJ859&lt;=0,AJ859="n/a",U859&lt;=0,U859="n/a"),"n/a",U859/AJ859)</f>
        <v>1.5964462912640627</v>
      </c>
      <c r="Y859" s="949"/>
      <c r="Z859" s="703">
        <f>IF(OR(AC859&lt;0.01,AC859="n/a"),"n/a",M859/AC859*100)</f>
        <v>16.750418760469014</v>
      </c>
      <c r="AA859" s="959">
        <f>IF(OR(AC859&lt;0.01,AC859="n/a"),"n/a",I859/AC859)</f>
        <v>11.31825795644891</v>
      </c>
      <c r="AB859" s="960">
        <v>12</v>
      </c>
      <c r="AC859" s="938">
        <v>5.97</v>
      </c>
      <c r="AD859" s="938">
        <v>1.32</v>
      </c>
      <c r="AE859" s="938">
        <v>1.01</v>
      </c>
      <c r="AF859" s="938">
        <v>1.54</v>
      </c>
      <c r="AG859" s="938">
        <v>14.000000000000002</v>
      </c>
      <c r="AH859" s="938">
        <v>39.900000000000006</v>
      </c>
      <c r="AI859" s="938">
        <v>50.839999999999996</v>
      </c>
      <c r="AJ859" s="938">
        <v>10.9</v>
      </c>
      <c r="AK859" s="938">
        <v>8.61</v>
      </c>
      <c r="AL859" s="951">
        <v>8630</v>
      </c>
      <c r="AM859" s="945">
        <v>0.5</v>
      </c>
      <c r="AN859" s="938">
        <v>0</v>
      </c>
      <c r="AO859" s="802">
        <f>IF(U859="n/a","n/a",IF(AA859&lt;0,"n/a",IF(AA859="n/a","n/a",J859+U859-AA859)))</f>
        <v>7.5629533402473861</v>
      </c>
      <c r="AP859" s="803">
        <f>IF(U859="n/a","n/a",J859+U859)</f>
        <v>18.881211296696296</v>
      </c>
      <c r="AQ859" s="961">
        <f>IF(OR(AC859&lt;0.01,AF859="n/a"),"n/a",(I859/SQRT(22.5*AC859*(I859/AF859))-1)*100)</f>
        <v>-11.984553747193971</v>
      </c>
      <c r="AR859" s="703">
        <f>INDEX(Historical!$C$7:$C$1439,MATCH(B859,Historical!$B$7:$B$1450,0))*IF(AH859="n/a",1.03,IF(AH859&lt;0,1.01,IF(AH859&gt;10,1.1,(1+AH859/100))))</f>
        <v>1.0120000000000002</v>
      </c>
      <c r="AS859" s="959">
        <f>IF($AI859="n/a",1.03*AR859,IF($AI859&lt;0,1.01*AR859,IF($AI859&gt;10,1.1*AR859,(1+$AI859/100)*AR859)))</f>
        <v>1.1132000000000004</v>
      </c>
      <c r="AT859" s="959">
        <f>IF($AK859="n/a",1.03*AS859,IF($AK859&lt;0,1.01*AS859,IF($AK859&gt;10,1.1*AS859,(1+$AK859/100)*AS859)))</f>
        <v>1.2090465200000005</v>
      </c>
      <c r="AU859" s="959">
        <f>IF($AK859="n/a",1.03*AT859,IF($AK859&lt;0,1.01*AT859,IF($AK859&gt;10,1.1*AT859,(1+$AK859/100)*AT859)))</f>
        <v>1.3131454253720005</v>
      </c>
      <c r="AV859" s="959">
        <f>IF($AK859="n/a",1.03*AU859,IF($AK859&lt;0,1.01*AU859,IF($AK859&gt;10,1.1*AU859,(1+$AK859/100)*AU859)))</f>
        <v>1.4262072464965299</v>
      </c>
      <c r="AW859" s="703">
        <f>SUM(AR859:AV859)</f>
        <v>6.0735991918685306</v>
      </c>
      <c r="AX859" s="810">
        <f>AW859/I859*100</f>
        <v>8.9886032142497125</v>
      </c>
      <c r="AY859" s="1017">
        <v>1.61</v>
      </c>
      <c r="AZ859" s="945">
        <v>18.13</v>
      </c>
      <c r="BA859" s="945">
        <v>-38.5</v>
      </c>
      <c r="BB859" s="945">
        <v>3.2300000000000004</v>
      </c>
      <c r="BC859" s="945">
        <v>-3.1</v>
      </c>
      <c r="BD859" s="984"/>
      <c r="BE859" s="666">
        <v>2004</v>
      </c>
      <c r="BF859" s="971">
        <f>IF(BE859&gt;2008,0,IF(BE859&gt;2001,1,IF(BE859&gt;1990,2,IF(BE859&gt;1980,3,IF(BE859&gt;1973,4,IF(BE859&gt;1970,5,IF(BE859&gt;1960,6,IF(BE859&gt;1958,7,IF(BE859&gt;1953,8,9)))))))))</f>
        <v>1</v>
      </c>
      <c r="BG859" s="955">
        <v>6.6000000000000005</v>
      </c>
      <c r="BH859" s="937"/>
    </row>
    <row r="860" spans="1:60" s="936" customFormat="1" x14ac:dyDescent="0.2">
      <c r="A860" s="944" t="s">
        <v>3934</v>
      </c>
      <c r="B860" s="642" t="s">
        <v>3935</v>
      </c>
      <c r="C860" s="1013" t="s">
        <v>123</v>
      </c>
      <c r="D860" s="1013" t="s">
        <v>4197</v>
      </c>
      <c r="E860" s="792">
        <v>6</v>
      </c>
      <c r="F860" s="1227">
        <v>790</v>
      </c>
      <c r="G860" s="1227" t="s">
        <v>106</v>
      </c>
      <c r="H860" s="1227" t="s">
        <v>106</v>
      </c>
      <c r="I860" s="947">
        <v>23.5</v>
      </c>
      <c r="J860" s="703">
        <f>(M860/I860)*100</f>
        <v>7.5778723404255315</v>
      </c>
      <c r="K860" s="950">
        <v>0.44519999999999998</v>
      </c>
      <c r="L860" s="960">
        <v>4</v>
      </c>
      <c r="M860" s="694">
        <f>K860*L860</f>
        <v>1.7807999999999999</v>
      </c>
      <c r="N860" s="943" t="s">
        <v>647</v>
      </c>
      <c r="O860" s="795">
        <v>0.43280000000000002</v>
      </c>
      <c r="P860" s="934">
        <v>43595</v>
      </c>
      <c r="Q860" s="934">
        <v>43613</v>
      </c>
      <c r="R860" s="694">
        <f>(K860-O860)/O860*100</f>
        <v>2.8650646950092344</v>
      </c>
      <c r="S860" s="759">
        <f>IF(INDEX(Historical!$D$7:$D$1439,MATCH(B860,Historical!$B$7:$B$1450,0))=0,"n/a",(INDEX(Historical!$C$7:$C$1439,MATCH(B860,Historical!$B$7:$B$1450,0))/INDEX(Historical!$D$7:$D$1439,MATCH(B860,Historical!$B$7:$B$1450,0))-1)*100)</f>
        <v>12.002776813606397</v>
      </c>
      <c r="T860" s="759">
        <f>IF(INDEX(Historical!$F$7:$F$1432,MATCH(B860,Historical!$B$7:$B$1450,0))=0,"n/a",((INDEX(Historical!$C$7:$C$1439,MATCH(B860,Historical!$B$7:$B$1450,0))/INDEX(Historical!$F$7:$F$1432,MATCH(B860,Historical!$B$7:$B$1450,0)))^(1/3)-1)*100)</f>
        <v>12.002804134292422</v>
      </c>
      <c r="U860" s="759" t="str">
        <f>IF(INDEX(Historical!$H$7:$H$1432,MATCH(B860,Historical!$B$7:$B$1450,0))=0,"n/a",((INDEX(Historical!$C$7:$C$1439,MATCH(B860,Historical!$B$7:$B$1450,0))/INDEX(Historical!$H$7:$H$1432,MATCH(B860,Historical!$B$7:$B$1450,0)))^(1/5)-1)*100)</f>
        <v>n/a</v>
      </c>
      <c r="V860" s="759" t="str">
        <f>IF(INDEX(Historical!$O$7:$O$1432,MATCH(B860,Historical!$B$7:$B$1450,0))=0,"n/a",((INDEX(Historical!$C$7:$C$1439,MATCH(B860,Historical!$B$7:$B$1450,0))/INDEX(Historical!$O$7:$O$1432,MATCH(B860,Historical!$B$7:$B$1450,0)))^(1/10)-1)*100)</f>
        <v>n/a</v>
      </c>
      <c r="W860" s="760" t="str">
        <f>IF(OR(U860&lt;=0,U860="n/a",V860&lt;=0,V860="n/a"),"n/a",U860/V860)</f>
        <v>n/a</v>
      </c>
      <c r="X860" s="761" t="str">
        <f>IF(OR(AJ860&lt;=0,AJ860="n/a",U860&lt;=0,U860="n/a"),"n/a",U860/AJ860)</f>
        <v>n/a</v>
      </c>
      <c r="Y860" s="949"/>
      <c r="Z860" s="703">
        <f>IF(OR(AC860&lt;0.01,AC860="n/a"),"n/a",M860/AC860*100)</f>
        <v>110.60869565217391</v>
      </c>
      <c r="AA860" s="959">
        <f>IF(OR(AC860&lt;0.01,AC860="n/a"),"n/a",I860/AC860)</f>
        <v>14.596273291925465</v>
      </c>
      <c r="AB860" s="960">
        <v>12</v>
      </c>
      <c r="AC860" s="938">
        <v>1.61</v>
      </c>
      <c r="AD860" s="938">
        <v>1.1299999999999999</v>
      </c>
      <c r="AE860" s="938">
        <v>0.63</v>
      </c>
      <c r="AF860" s="938">
        <v>1.45</v>
      </c>
      <c r="AG860" s="938">
        <v>10.9</v>
      </c>
      <c r="AH860" s="938">
        <v>-10.7</v>
      </c>
      <c r="AI860" s="938">
        <v>14.67</v>
      </c>
      <c r="AJ860" s="938">
        <v>-41.099999999999994</v>
      </c>
      <c r="AK860" s="938">
        <v>12.94</v>
      </c>
      <c r="AL860" s="951">
        <v>820.98</v>
      </c>
      <c r="AM860" s="945">
        <v>4</v>
      </c>
      <c r="AN860" s="938">
        <v>1.1499999999999999</v>
      </c>
      <c r="AO860" s="802" t="str">
        <f>IF(U860="n/a","n/a",IF(AA860&lt;0,"n/a",IF(AA860="n/a","n/a",J860+U860-AA860)))</f>
        <v>n/a</v>
      </c>
      <c r="AP860" s="803" t="str">
        <f>IF(U860="n/a","n/a",J860+U860)</f>
        <v>n/a</v>
      </c>
      <c r="AQ860" s="961">
        <f>IF(OR(AC860&lt;0.01,AF860="n/a"),"n/a",(I860/SQRT(22.5*AC860*(I860/AF860))-1)*100)</f>
        <v>-3.0129532742944609</v>
      </c>
      <c r="AR860" s="703">
        <f>INDEX(Historical!$C$7:$C$1439,MATCH(B860,Historical!$B$7:$B$1450,0))*IF(AH860="n/a",1.03,IF(AH860&lt;0,1.01,IF(AH860&gt;10,1.1,(1+AH860/100))))</f>
        <v>1.629534</v>
      </c>
      <c r="AS860" s="959">
        <f>IF($AI860="n/a",1.03*AR860,IF($AI860&lt;0,1.01*AR860,IF($AI860&gt;10,1.1*AR860,(1+$AI860/100)*AR860)))</f>
        <v>1.7924874000000002</v>
      </c>
      <c r="AT860" s="959">
        <f>IF($AK860="n/a",1.03*AS860,IF($AK860&lt;0,1.01*AS860,IF($AK860&gt;10,1.1*AS860,(1+$AK860/100)*AS860)))</f>
        <v>1.9717361400000004</v>
      </c>
      <c r="AU860" s="959">
        <f>IF($AK860="n/a",1.03*AT860,IF($AK860&lt;0,1.01*AT860,IF($AK860&gt;10,1.1*AT860,(1+$AK860/100)*AT860)))</f>
        <v>2.1689097540000004</v>
      </c>
      <c r="AV860" s="959">
        <f>IF($AK860="n/a",1.03*AU860,IF($AK860&lt;0,1.01*AU860,IF($AK860&gt;10,1.1*AU860,(1+$AK860/100)*AU860)))</f>
        <v>2.3858007294000005</v>
      </c>
      <c r="AW860" s="703">
        <f>SUM(AR860:AV860)</f>
        <v>9.948468023400002</v>
      </c>
      <c r="AX860" s="810">
        <f>AW860/I860*100</f>
        <v>42.333906482553203</v>
      </c>
      <c r="AY860" s="1017">
        <v>0.56999999999999995</v>
      </c>
      <c r="AZ860" s="945">
        <v>16.05</v>
      </c>
      <c r="BA860" s="945">
        <v>-15.32</v>
      </c>
      <c r="BB860" s="945">
        <v>-1.02</v>
      </c>
      <c r="BC860" s="945">
        <v>2.08</v>
      </c>
      <c r="BD860" s="984"/>
      <c r="BE860" s="666">
        <v>2014</v>
      </c>
      <c r="BF860" s="971">
        <f>IF(BE860&gt;2008,0,IF(BE860&gt;2001,1,IF(BE860&gt;1990,2,IF(BE860&gt;1980,3,IF(BE860&gt;1973,4,IF(BE860&gt;1970,5,IF(BE860&gt;1960,6,IF(BE860&gt;1958,7,IF(BE860&gt;1953,8,9)))))))))</f>
        <v>0</v>
      </c>
      <c r="BG860" s="955">
        <v>3.4000000000000004</v>
      </c>
      <c r="BH860" s="937"/>
    </row>
    <row r="861" spans="1:60" s="936" customFormat="1" x14ac:dyDescent="0.2">
      <c r="A861" s="954" t="s">
        <v>1816</v>
      </c>
      <c r="B861" s="642" t="s">
        <v>1817</v>
      </c>
      <c r="C861" s="1013" t="s">
        <v>108</v>
      </c>
      <c r="D861" s="1013" t="s">
        <v>118</v>
      </c>
      <c r="E861" s="792">
        <v>8</v>
      </c>
      <c r="F861" s="1227">
        <v>577</v>
      </c>
      <c r="G861" s="1237" t="s">
        <v>106</v>
      </c>
      <c r="H861" s="1237" t="s">
        <v>106</v>
      </c>
      <c r="I861" s="947">
        <v>195.22</v>
      </c>
      <c r="J861" s="703">
        <f>(M861/I861)*100</f>
        <v>1.3318307550455897</v>
      </c>
      <c r="K861" s="950">
        <v>0.65</v>
      </c>
      <c r="L861" s="960">
        <v>4</v>
      </c>
      <c r="M861" s="694">
        <f>K861*L861</f>
        <v>2.6</v>
      </c>
      <c r="N861" s="943" t="s">
        <v>220</v>
      </c>
      <c r="O861" s="795">
        <v>0.6</v>
      </c>
      <c r="P861" s="934">
        <v>43552</v>
      </c>
      <c r="Q861" s="934">
        <v>43570</v>
      </c>
      <c r="R861" s="694">
        <f>(K861-O861)/O861*100</f>
        <v>8.333333333333341</v>
      </c>
      <c r="S861" s="759">
        <f>IF(INDEX(Historical!$D$7:$D$1439,MATCH(B861,Historical!$B$7:$B$1450,0))=0,"n/a",(INDEX(Historical!$C$7:$C$1439,MATCH(B861,Historical!$B$7:$B$1450,0))/INDEX(Historical!$D$7:$D$1439,MATCH(B861,Historical!$B$7:$B$1450,0))-1)*100)</f>
        <v>12.56038647342994</v>
      </c>
      <c r="T861" s="759">
        <f>IF(INDEX(Historical!$F$7:$F$1432,MATCH(B861,Historical!$B$7:$B$1450,0))=0,"n/a",((INDEX(Historical!$C$7:$C$1439,MATCH(B861,Historical!$B$7:$B$1450,0))/INDEX(Historical!$F$7:$F$1432,MATCH(B861,Historical!$B$7:$B$1450,0)))^(1/3)-1)*100)</f>
        <v>23.732447382153833</v>
      </c>
      <c r="U861" s="759">
        <f>IF(INDEX(Historical!$H$7:$H$1432,MATCH(B861,Historical!$B$7:$B$1450,0))=0,"n/a",((INDEX(Historical!$C$7:$C$1439,MATCH(B861,Historical!$B$7:$B$1450,0))/INDEX(Historical!$H$7:$H$1432,MATCH(B861,Historical!$B$7:$B$1450,0)))^(1/5)-1)*100)</f>
        <v>15.986271670980345</v>
      </c>
      <c r="V861" s="759">
        <f>IF(INDEX(Historical!$O$7:$O$1432,MATCH(B861,Historical!$B$7:$B$1450,0))=0,"n/a",((INDEX(Historical!$C$7:$C$1439,MATCH(B861,Historical!$B$7:$B$1450,0))/INDEX(Historical!$O$7:$O$1432,MATCH(B861,Historical!$B$7:$B$1450,0)))^(1/10)-1)*100)</f>
        <v>8.5055292511012848</v>
      </c>
      <c r="W861" s="760">
        <f>IF(OR(U861&lt;=0,U861="n/a",V861&lt;=0,V861="n/a"),"n/a",U861/V861)</f>
        <v>1.8795152187514332</v>
      </c>
      <c r="X861" s="761" t="str">
        <f>IF(OR(AJ861&lt;=0,AJ861="n/a",U861&lt;=0,U861="n/a"),"n/a",U861/AJ861)</f>
        <v>n/a</v>
      </c>
      <c r="Y861" s="949" t="s">
        <v>808</v>
      </c>
      <c r="Z861" s="703">
        <f>IF(OR(AC861&lt;0.01,AC861="n/a"),"n/a",M861/AC861*100)</f>
        <v>44.520547945205479</v>
      </c>
      <c r="AA861" s="959">
        <f>IF(OR(AC861&lt;0.01,AC861="n/a"),"n/a",I861/AC861)</f>
        <v>33.428082191780824</v>
      </c>
      <c r="AB861" s="960">
        <v>12</v>
      </c>
      <c r="AC861" s="938">
        <v>5.84</v>
      </c>
      <c r="AD861" s="938">
        <v>3.55</v>
      </c>
      <c r="AE861" s="938">
        <v>3.01</v>
      </c>
      <c r="AF861" s="938">
        <v>2.54</v>
      </c>
      <c r="AG861" s="938">
        <v>7.6</v>
      </c>
      <c r="AH861" s="938">
        <v>12.2</v>
      </c>
      <c r="AI861" s="938">
        <v>10.24</v>
      </c>
      <c r="AJ861" s="938">
        <v>-0.5</v>
      </c>
      <c r="AK861" s="938">
        <v>9.5299999999999994</v>
      </c>
      <c r="AL861" s="951">
        <v>25670</v>
      </c>
      <c r="AM861" s="945">
        <v>0.6</v>
      </c>
      <c r="AN861" s="938">
        <v>0.47</v>
      </c>
      <c r="AO861" s="802">
        <f>IF(U861="n/a","n/a",IF(AA861&lt;0,"n/a",IF(AA861="n/a","n/a",J861+U861-AA861)))</f>
        <v>-16.10997976575489</v>
      </c>
      <c r="AP861" s="803">
        <f>IF(U861="n/a","n/a",J861+U861)</f>
        <v>17.318102426025934</v>
      </c>
      <c r="AQ861" s="961">
        <f>IF(OR(AC861&lt;0.01,AF861="n/a"),"n/a",(I861/SQRT(22.5*AC861*(I861/AF861))-1)*100)</f>
        <v>94.259081031404818</v>
      </c>
      <c r="AR861" s="703">
        <f>INDEX(Historical!$C$7:$C$1439,MATCH(B861,Historical!$B$7:$B$1450,0))*IF(AH861="n/a",1.03,IF(AH861&lt;0,1.01,IF(AH861&gt;10,1.1,(1+AH861/100))))</f>
        <v>2.5630000000000002</v>
      </c>
      <c r="AS861" s="959">
        <f>IF($AI861="n/a",1.03*AR861,IF($AI861&lt;0,1.01*AR861,IF($AI861&gt;10,1.1*AR861,(1+$AI861/100)*AR861)))</f>
        <v>2.8193000000000006</v>
      </c>
      <c r="AT861" s="959">
        <f>IF($AK861="n/a",1.03*AS861,IF($AK861&lt;0,1.01*AS861,IF($AK861&gt;10,1.1*AS861,(1+$AK861/100)*AS861)))</f>
        <v>3.0879792900000003</v>
      </c>
      <c r="AU861" s="959">
        <f>IF($AK861="n/a",1.03*AT861,IF($AK861&lt;0,1.01*AT861,IF($AK861&gt;10,1.1*AT861,(1+$AK861/100)*AT861)))</f>
        <v>3.382263716337</v>
      </c>
      <c r="AV861" s="959">
        <f>IF($AK861="n/a",1.03*AU861,IF($AK861&lt;0,1.01*AU861,IF($AK861&gt;10,1.1*AU861,(1+$AK861/100)*AU861)))</f>
        <v>3.7045934485039158</v>
      </c>
      <c r="AW861" s="703">
        <f>SUM(AR861:AV861)</f>
        <v>15.557136454840917</v>
      </c>
      <c r="AX861" s="810">
        <f>AW861/I861*100</f>
        <v>7.9690279965377098</v>
      </c>
      <c r="AY861" s="1017">
        <v>0.83</v>
      </c>
      <c r="AZ861" s="945">
        <v>45.14</v>
      </c>
      <c r="BA861" s="945">
        <v>-2.34</v>
      </c>
      <c r="BB861" s="945">
        <v>3.01</v>
      </c>
      <c r="BC861" s="945">
        <v>15.010000000000002</v>
      </c>
      <c r="BD861" s="984"/>
      <c r="BE861" s="666">
        <v>2012</v>
      </c>
      <c r="BF861" s="971">
        <f>IF(BE861&gt;2008,0,IF(BE861&gt;2001,1,IF(BE861&gt;1990,2,IF(BE861&gt;1980,3,IF(BE861&gt;1973,4,IF(BE861&gt;1970,5,IF(BE861&gt;1960,6,IF(BE861&gt;1958,7,IF(BE861&gt;1953,8,9)))))))))</f>
        <v>0</v>
      </c>
      <c r="BG861" s="955">
        <v>2.2999999999999998</v>
      </c>
      <c r="BH861" s="937"/>
    </row>
    <row r="862" spans="1:60" s="936" customFormat="1" x14ac:dyDescent="0.2">
      <c r="A862" s="944" t="s">
        <v>767</v>
      </c>
      <c r="B862" s="642" t="s">
        <v>855</v>
      </c>
      <c r="C862" s="1013" t="s">
        <v>112</v>
      </c>
      <c r="D862" s="1013" t="s">
        <v>4348</v>
      </c>
      <c r="E862" s="792">
        <v>16</v>
      </c>
      <c r="F862" s="1227">
        <v>229</v>
      </c>
      <c r="G862" s="1171" t="s">
        <v>37</v>
      </c>
      <c r="H862" s="1171" t="s">
        <v>115</v>
      </c>
      <c r="I862" s="947">
        <v>117</v>
      </c>
      <c r="J862" s="703">
        <f>(M862/I862)*100</f>
        <v>1.7521367521367521</v>
      </c>
      <c r="K862" s="950">
        <v>0.51249999999999996</v>
      </c>
      <c r="L862" s="960">
        <v>4</v>
      </c>
      <c r="M862" s="694">
        <f>K862*L862</f>
        <v>2.0499999999999998</v>
      </c>
      <c r="N862" s="943" t="s">
        <v>3964</v>
      </c>
      <c r="O862" s="795">
        <v>0.46500000000000002</v>
      </c>
      <c r="P862" s="934">
        <v>43531</v>
      </c>
      <c r="Q862" s="934">
        <v>43546</v>
      </c>
      <c r="R862" s="694">
        <f>(K862-O862)/O862*100</f>
        <v>10.215053763440844</v>
      </c>
      <c r="S862" s="759">
        <f>IF(INDEX(Historical!$D$7:$D$1439,MATCH(B862,Historical!$B$7:$B$1450,0))=0,"n/a",(INDEX(Historical!$C$7:$C$1439,MATCH(B862,Historical!$B$7:$B$1450,0))/INDEX(Historical!$D$7:$D$1439,MATCH(B862,Historical!$B$7:$B$1450,0))-1)*100)</f>
        <v>9.4117647058823639</v>
      </c>
      <c r="T862" s="759">
        <f>IF(INDEX(Historical!$F$7:$F$1432,MATCH(B862,Historical!$B$7:$B$1450,0))=0,"n/a",((INDEX(Historical!$C$7:$C$1439,MATCH(B862,Historical!$B$7:$B$1450,0))/INDEX(Historical!$F$7:$F$1432,MATCH(B862,Historical!$B$7:$B$1450,0)))^(1/3)-1)*100)</f>
        <v>6.4953735209395624</v>
      </c>
      <c r="U862" s="759">
        <f>IF(INDEX(Historical!$H$7:$H$1432,MATCH(B862,Historical!$B$7:$B$1450,0))=0,"n/a",((INDEX(Historical!$C$7:$C$1439,MATCH(B862,Historical!$B$7:$B$1450,0))/INDEX(Historical!$H$7:$H$1432,MATCH(B862,Historical!$B$7:$B$1450,0)))^(1/5)-1)*100)</f>
        <v>4.9619807391366288</v>
      </c>
      <c r="V862" s="759">
        <f>IF(INDEX(Historical!$O$7:$O$1432,MATCH(B862,Historical!$B$7:$B$1450,0))=0,"n/a",((INDEX(Historical!$C$7:$C$1439,MATCH(B862,Historical!$B$7:$B$1450,0))/INDEX(Historical!$O$7:$O$1432,MATCH(B862,Historical!$B$7:$B$1450,0)))^(1/10)-1)*100)</f>
        <v>5.5866275967445089</v>
      </c>
      <c r="W862" s="760">
        <f>IF(OR(U862&lt;=0,U862="n/a",V862&lt;=0,V862="n/a"),"n/a",U862/V862)</f>
        <v>0.8881889213499965</v>
      </c>
      <c r="X862" s="761">
        <f>IF(OR(AJ862&lt;=0,AJ862="n/a",U862&lt;=0,U862="n/a"),"n/a",U862/AJ862)</f>
        <v>5.8930887638202242E-2</v>
      </c>
      <c r="Y862" s="725" t="s">
        <v>3993</v>
      </c>
      <c r="Z862" s="703">
        <f>IF(OR(AC862&lt;0.01,AC862="n/a"),"n/a",M862/AC862*100)</f>
        <v>47.235023041474648</v>
      </c>
      <c r="AA862" s="959">
        <f>IF(OR(AC862&lt;0.01,AC862="n/a"),"n/a",I862/AC862)</f>
        <v>26.958525345622121</v>
      </c>
      <c r="AB862" s="960">
        <v>12</v>
      </c>
      <c r="AC862" s="938">
        <v>4.34</v>
      </c>
      <c r="AD862" s="938">
        <v>3.18</v>
      </c>
      <c r="AE862" s="938">
        <v>3.32</v>
      </c>
      <c r="AF862" s="938">
        <v>7.75</v>
      </c>
      <c r="AG862" s="938">
        <v>27.700000000000003</v>
      </c>
      <c r="AH862" s="938">
        <v>-23.1</v>
      </c>
      <c r="AI862" s="938">
        <v>8.02</v>
      </c>
      <c r="AJ862" s="938">
        <v>84.2</v>
      </c>
      <c r="AK862" s="938">
        <v>8.5500000000000007</v>
      </c>
      <c r="AL862" s="951">
        <v>50130</v>
      </c>
      <c r="AM862" s="945">
        <v>0.1</v>
      </c>
      <c r="AN862" s="938">
        <v>1.97</v>
      </c>
      <c r="AO862" s="802">
        <f>IF(U862="n/a","n/a",IF(AA862&lt;0,"n/a",IF(AA862="n/a","n/a",J862+U862-AA862)))</f>
        <v>-20.24440785434874</v>
      </c>
      <c r="AP862" s="803">
        <f>IF(U862="n/a","n/a",J862+U862)</f>
        <v>6.714117491273381</v>
      </c>
      <c r="AQ862" s="961">
        <f>IF(OR(AC862&lt;0.01,AF862="n/a"),"n/a",(I862/SQRT(22.5*AC862*(I862/AF862))-1)*100)</f>
        <v>204.72470011002204</v>
      </c>
      <c r="AR862" s="703">
        <f>INDEX(Historical!$C$7:$C$1439,MATCH(B862,Historical!$B$7:$B$1450,0))*IF(AH862="n/a",1.03,IF(AH862&lt;0,1.01,IF(AH862&gt;10,1.1,(1+AH862/100))))</f>
        <v>1.8786</v>
      </c>
      <c r="AS862" s="959">
        <f>IF($AI862="n/a",1.03*AR862,IF($AI862&lt;0,1.01*AR862,IF($AI862&gt;10,1.1*AR862,(1+$AI862/100)*AR862)))</f>
        <v>2.0292637200000003</v>
      </c>
      <c r="AT862" s="959">
        <f>IF($AK862="n/a",1.03*AS862,IF($AK862&lt;0,1.01*AS862,IF($AK862&gt;10,1.1*AS862,(1+$AK862/100)*AS862)))</f>
        <v>2.2027657680600004</v>
      </c>
      <c r="AU862" s="959">
        <f>IF($AK862="n/a",1.03*AT862,IF($AK862&lt;0,1.01*AT862,IF($AK862&gt;10,1.1*AT862,(1+$AK862/100)*AT862)))</f>
        <v>2.3911022412291301</v>
      </c>
      <c r="AV862" s="959">
        <f>IF($AK862="n/a",1.03*AU862,IF($AK862&lt;0,1.01*AU862,IF($AK862&gt;10,1.1*AU862,(1+$AK862/100)*AU862)))</f>
        <v>2.5955414828542205</v>
      </c>
      <c r="AW862" s="703">
        <f>SUM(AR862:AV862)</f>
        <v>11.097273212143349</v>
      </c>
      <c r="AX862" s="810">
        <f>AW862/I862*100</f>
        <v>9.4848488992678206</v>
      </c>
      <c r="AY862" s="1017">
        <v>0.63</v>
      </c>
      <c r="AZ862" s="945">
        <v>40.589999999999996</v>
      </c>
      <c r="BA862" s="945">
        <v>-1.59</v>
      </c>
      <c r="BB862" s="945">
        <v>2.1399999999999997</v>
      </c>
      <c r="BC862" s="945">
        <v>15.920000000000002</v>
      </c>
      <c r="BD862" s="984"/>
      <c r="BE862" s="666">
        <v>2004</v>
      </c>
      <c r="BF862" s="971">
        <f>IF(BE862&gt;2008,0,IF(BE862&gt;2001,1,IF(BE862&gt;1990,2,IF(BE862&gt;1980,3,IF(BE862&gt;1973,4,IF(BE862&gt;1970,5,IF(BE862&gt;1960,6,IF(BE862&gt;1958,7,IF(BE862&gt;1953,8,9)))))))))</f>
        <v>1</v>
      </c>
      <c r="BG862" s="955">
        <v>7.3999999999999995</v>
      </c>
      <c r="BH862" s="937"/>
    </row>
    <row r="863" spans="1:60" s="936" customFormat="1" x14ac:dyDescent="0.2">
      <c r="A863" s="936" t="s">
        <v>1813</v>
      </c>
      <c r="B863" s="642" t="s">
        <v>1814</v>
      </c>
      <c r="C863" s="1013" t="s">
        <v>108</v>
      </c>
      <c r="D863" s="1013" t="s">
        <v>4365</v>
      </c>
      <c r="E863" s="792">
        <v>9</v>
      </c>
      <c r="F863" s="1227">
        <v>497</v>
      </c>
      <c r="G863" s="1146" t="s">
        <v>106</v>
      </c>
      <c r="H863" s="1146" t="s">
        <v>106</v>
      </c>
      <c r="I863" s="947">
        <v>34.5</v>
      </c>
      <c r="J863" s="703">
        <f>(M863/I863)*100</f>
        <v>1.1594202898550725</v>
      </c>
      <c r="K863" s="950">
        <v>0.4</v>
      </c>
      <c r="L863" s="960">
        <v>1</v>
      </c>
      <c r="M863" s="694">
        <f>K863*L863</f>
        <v>0.4</v>
      </c>
      <c r="N863" s="943" t="s">
        <v>1815</v>
      </c>
      <c r="O863" s="795">
        <v>0.32</v>
      </c>
      <c r="P863" s="934">
        <v>43679</v>
      </c>
      <c r="Q863" s="934">
        <v>43689</v>
      </c>
      <c r="R863" s="694">
        <f>(K863-O863)/O863*100</f>
        <v>25.000000000000007</v>
      </c>
      <c r="S863" s="759">
        <f>IF(INDEX(Historical!$D$7:$D$1439,MATCH(B863,Historical!$B$7:$B$1450,0))=0,"n/a",(INDEX(Historical!$C$7:$C$1439,MATCH(B863,Historical!$B$7:$B$1450,0))/INDEX(Historical!$D$7:$D$1439,MATCH(B863,Historical!$B$7:$B$1450,0))-1)*100)</f>
        <v>3.2258064516129004</v>
      </c>
      <c r="T863" s="759">
        <f>IF(INDEX(Historical!$F$7:$F$1432,MATCH(B863,Historical!$B$7:$B$1450,0))=0,"n/a",((INDEX(Historical!$C$7:$C$1439,MATCH(B863,Historical!$B$7:$B$1450,0))/INDEX(Historical!$F$7:$F$1432,MATCH(B863,Historical!$B$7:$B$1450,0)))^(1/3)-1)*100)</f>
        <v>5.8267367978799722</v>
      </c>
      <c r="U863" s="759">
        <f>IF(INDEX(Historical!$H$7:$H$1432,MATCH(B863,Historical!$B$7:$B$1450,0))=0,"n/a",((INDEX(Historical!$C$7:$C$1439,MATCH(B863,Historical!$B$7:$B$1450,0))/INDEX(Historical!$H$7:$H$1432,MATCH(B863,Historical!$B$7:$B$1450,0)))^(1/5)-1)*100)</f>
        <v>5.0611121761506839</v>
      </c>
      <c r="V863" s="759" t="str">
        <f>IF(INDEX(Historical!$O$7:$O$1432,MATCH(B863,Historical!$B$7:$B$1450,0))=0,"n/a",((INDEX(Historical!$C$7:$C$1439,MATCH(B863,Historical!$B$7:$B$1450,0))/INDEX(Historical!$O$7:$O$1432,MATCH(B863,Historical!$B$7:$B$1450,0)))^(1/10)-1)*100)</f>
        <v>n/a</v>
      </c>
      <c r="W863" s="760" t="str">
        <f>IF(OR(U863&lt;=0,U863="n/a",V863&lt;=0,V863="n/a"),"n/a",U863/V863)</f>
        <v>n/a</v>
      </c>
      <c r="X863" s="761" t="str">
        <f>IF(OR(AJ863&lt;=0,AJ863="n/a",U863&lt;=0,U863="n/a"),"n/a",U863/AJ863)</f>
        <v>n/a</v>
      </c>
      <c r="Y863" s="949"/>
      <c r="Z863" s="703" t="str">
        <f>IF(OR(AC863&lt;0.01,AC863="n/a"),"n/a",M863/AC863*100)</f>
        <v>n/a</v>
      </c>
      <c r="AA863" s="959" t="str">
        <f>IF(OR(AC863&lt;0.01,AC863="n/a"),"n/a",I863/AC863)</f>
        <v>n/a</v>
      </c>
      <c r="AB863" s="960">
        <v>12</v>
      </c>
      <c r="AC863" s="938" t="s">
        <v>137</v>
      </c>
      <c r="AD863" s="938" t="s">
        <v>137</v>
      </c>
      <c r="AE863" s="938" t="s">
        <v>137</v>
      </c>
      <c r="AF863" s="938" t="s">
        <v>137</v>
      </c>
      <c r="AG863" s="938" t="s">
        <v>137</v>
      </c>
      <c r="AH863" s="938" t="s">
        <v>137</v>
      </c>
      <c r="AI863" s="938" t="s">
        <v>137</v>
      </c>
      <c r="AJ863" s="938" t="s">
        <v>137</v>
      </c>
      <c r="AK863" s="938" t="s">
        <v>137</v>
      </c>
      <c r="AL863" s="951" t="s">
        <v>137</v>
      </c>
      <c r="AM863" s="945" t="s">
        <v>137</v>
      </c>
      <c r="AN863" s="938" t="s">
        <v>137</v>
      </c>
      <c r="AO863" s="802" t="str">
        <f>IF(U863="n/a","n/a",IF(AA863&lt;0,"n/a",IF(AA863="n/a","n/a",J863+U863-AA863)))</f>
        <v>n/a</v>
      </c>
      <c r="AP863" s="803">
        <f>IF(U863="n/a","n/a",J863+U863)</f>
        <v>6.2205324660057562</v>
      </c>
      <c r="AQ863" s="961" t="str">
        <f>IF(OR(AC863&lt;0.01,AF863="n/a"),"n/a",(I863/SQRT(22.5*AC863*(I863/AF863))-1)*100)</f>
        <v>n/a</v>
      </c>
      <c r="AR863" s="703">
        <f>INDEX(Historical!$C$7:$C$1439,MATCH(B863,Historical!$B$7:$B$1450,0))*IF(AH863="n/a",1.03,IF(AH863&lt;0,1.01,IF(AH863&gt;10,1.1,(1+AH863/100))))</f>
        <v>0.3296</v>
      </c>
      <c r="AS863" s="959">
        <f>IF($AI863="n/a",1.03*AR863,IF($AI863&lt;0,1.01*AR863,IF($AI863&gt;10,1.1*AR863,(1+$AI863/100)*AR863)))</f>
        <v>0.33948800000000001</v>
      </c>
      <c r="AT863" s="959">
        <f>IF($AK863="n/a",1.03*AS863,IF($AK863&lt;0,1.01*AS863,IF($AK863&gt;10,1.1*AS863,(1+$AK863/100)*AS863)))</f>
        <v>0.34967264000000003</v>
      </c>
      <c r="AU863" s="959">
        <f>IF($AK863="n/a",1.03*AT863,IF($AK863&lt;0,1.01*AT863,IF($AK863&gt;10,1.1*AT863,(1+$AK863/100)*AT863)))</f>
        <v>0.36016281920000004</v>
      </c>
      <c r="AV863" s="959">
        <f>IF($AK863="n/a",1.03*AU863,IF($AK863&lt;0,1.01*AU863,IF($AK863&gt;10,1.1*AU863,(1+$AK863/100)*AU863)))</f>
        <v>0.37096770377600002</v>
      </c>
      <c r="AW863" s="703">
        <f>SUM(AR863:AV863)</f>
        <v>1.7498911629760001</v>
      </c>
      <c r="AX863" s="810">
        <f>AW863/I863*100</f>
        <v>5.0721482984811601</v>
      </c>
      <c r="AY863" s="1017" t="s">
        <v>137</v>
      </c>
      <c r="AZ863" s="945" t="s">
        <v>137</v>
      </c>
      <c r="BA863" s="945" t="s">
        <v>137</v>
      </c>
      <c r="BB863" s="945" t="s">
        <v>137</v>
      </c>
      <c r="BC863" s="945" t="s">
        <v>137</v>
      </c>
      <c r="BD863" s="984" t="s">
        <v>4290</v>
      </c>
      <c r="BE863" s="666">
        <v>2011</v>
      </c>
      <c r="BF863" s="971">
        <f>IF(BE863&gt;2008,0,IF(BE863&gt;2001,1,IF(BE863&gt;1990,2,IF(BE863&gt;1980,3,IF(BE863&gt;1973,4,IF(BE863&gt;1970,5,IF(BE863&gt;1960,6,IF(BE863&gt;1958,7,IF(BE863&gt;1953,8,9)))))))))</f>
        <v>0</v>
      </c>
      <c r="BG863" s="955" t="s">
        <v>137</v>
      </c>
    </row>
    <row r="864" spans="1:60" s="936" customFormat="1" x14ac:dyDescent="0.2">
      <c r="A864" s="762" t="s">
        <v>3799</v>
      </c>
      <c r="B864" s="1142" t="s">
        <v>3800</v>
      </c>
      <c r="C864" s="1013" t="s">
        <v>112</v>
      </c>
      <c r="D864" s="1013" t="s">
        <v>1228</v>
      </c>
      <c r="E864" s="792">
        <v>6</v>
      </c>
      <c r="F864" s="1227">
        <v>796</v>
      </c>
      <c r="G864" s="1237" t="s">
        <v>106</v>
      </c>
      <c r="H864" s="1237" t="s">
        <v>106</v>
      </c>
      <c r="I864" s="956">
        <v>32.93</v>
      </c>
      <c r="J864" s="703">
        <f>(M864/I864)*100</f>
        <v>1.0932280595201942</v>
      </c>
      <c r="K864" s="936">
        <v>0.09</v>
      </c>
      <c r="L864" s="1237">
        <v>4</v>
      </c>
      <c r="M864" s="694">
        <f>K864*L864</f>
        <v>0.36</v>
      </c>
      <c r="N864" s="1237" t="s">
        <v>520</v>
      </c>
      <c r="O864" s="642">
        <v>0.08</v>
      </c>
      <c r="P864" s="684">
        <v>43616</v>
      </c>
      <c r="Q864" s="684">
        <v>43630</v>
      </c>
      <c r="R864" s="694">
        <f>(K864-O864)/O864*100</f>
        <v>12.499999999999993</v>
      </c>
      <c r="S864" s="759">
        <f>IF(INDEX(Historical!$D$7:$D$1439,MATCH(B864,Historical!$B$7:$B$1450,0))=0,"n/a",(INDEX(Historical!$C$7:$C$1439,MATCH(B864,Historical!$B$7:$B$1450,0))/INDEX(Historical!$D$7:$D$1439,MATCH(B864,Historical!$B$7:$B$1450,0))-1)*100)</f>
        <v>14.814814814814813</v>
      </c>
      <c r="T864" s="759">
        <f>IF(INDEX(Historical!$F$7:$F$1432,MATCH(B864,Historical!$B$7:$B$1450,0))=0,"n/a",((INDEX(Historical!$C$7:$C$1439,MATCH(B864,Historical!$B$7:$B$1450,0))/INDEX(Historical!$F$7:$F$1432,MATCH(B864,Historical!$B$7:$B$1450,0)))^(1/3)-1)*100)</f>
        <v>17.725180311441701</v>
      </c>
      <c r="U864" s="759" t="str">
        <f>IF(INDEX(Historical!$H$7:$H$1432,MATCH(B864,Historical!$B$7:$B$1450,0))=0,"n/a",((INDEX(Historical!$C$7:$C$1439,MATCH(B864,Historical!$B$7:$B$1450,0))/INDEX(Historical!$H$7:$H$1432,MATCH(B864,Historical!$B$7:$B$1450,0)))^(1/5)-1)*100)</f>
        <v>n/a</v>
      </c>
      <c r="V864" s="759" t="str">
        <f>IF(INDEX(Historical!$O$7:$O$1432,MATCH(B864,Historical!$B$7:$B$1450,0))=0,"n/a",((INDEX(Historical!$C$7:$C$1439,MATCH(B864,Historical!$B$7:$B$1450,0))/INDEX(Historical!$O$7:$O$1432,MATCH(B864,Historical!$B$7:$B$1450,0)))^(1/10)-1)*100)</f>
        <v>n/a</v>
      </c>
      <c r="W864" s="760" t="str">
        <f>IF(OR(U864&lt;=0,U864="n/a",V864&lt;=0,V864="n/a"),"n/a",U864/V864)</f>
        <v>n/a</v>
      </c>
      <c r="X864" s="761" t="str">
        <f>IF(OR(AJ864&lt;=0,AJ864="n/a",U864&lt;=0,U864="n/a"),"n/a",U864/AJ864)</f>
        <v>n/a</v>
      </c>
      <c r="Y864" s="704"/>
      <c r="Z864" s="703">
        <f>IF(OR(AC864&lt;0.01,AC864="n/a"),"n/a",M864/AC864*100)</f>
        <v>29.508196721311474</v>
      </c>
      <c r="AA864" s="959">
        <f>IF(OR(AC864&lt;0.01,AC864="n/a"),"n/a",I864/AC864)</f>
        <v>26.991803278688526</v>
      </c>
      <c r="AB864" s="960">
        <v>3</v>
      </c>
      <c r="AC864" s="955">
        <v>1.22</v>
      </c>
      <c r="AD864" s="955">
        <v>1.03</v>
      </c>
      <c r="AE864" s="938">
        <v>1.39</v>
      </c>
      <c r="AF864" s="938">
        <v>9.34</v>
      </c>
      <c r="AG864" s="938">
        <v>37.9</v>
      </c>
      <c r="AH864" s="938">
        <v>-9.4</v>
      </c>
      <c r="AI864" s="938">
        <v>13.469999999999999</v>
      </c>
      <c r="AJ864" s="739">
        <v>51.2</v>
      </c>
      <c r="AK864" s="739">
        <v>26.3</v>
      </c>
      <c r="AL864" s="955">
        <v>1920</v>
      </c>
      <c r="AM864" s="955">
        <v>1.2</v>
      </c>
      <c r="AN864" s="955">
        <v>1.56</v>
      </c>
      <c r="AO864" s="802" t="str">
        <f>IF(U864="n/a","n/a",IF(AA864&lt;0,"n/a",IF(AA864="n/a","n/a",J864+U864-AA864)))</f>
        <v>n/a</v>
      </c>
      <c r="AP864" s="803" t="str">
        <f>IF(U864="n/a","n/a",J864+U864)</f>
        <v>n/a</v>
      </c>
      <c r="AQ864" s="961">
        <f>IF(OR(AC864&lt;0.01,AF864="n/a"),"n/a",(I864/SQRT(22.5*AC864*(I864/AF864))-1)*100)</f>
        <v>234.73269111201139</v>
      </c>
      <c r="AR864" s="703">
        <f>INDEX(Historical!$C$7:$C$1439,MATCH(B864,Historical!$B$7:$B$1450,0))*IF(AH864="n/a",1.03,IF(AH864&lt;0,1.01,IF(AH864&gt;10,1.1,(1+AH864/100))))</f>
        <v>0.31309999999999999</v>
      </c>
      <c r="AS864" s="959">
        <f>IF($AI864="n/a",1.03*AR864,IF($AI864&lt;0,1.01*AR864,IF($AI864&gt;10,1.1*AR864,(1+$AI864/100)*AR864)))</f>
        <v>0.34440999999999999</v>
      </c>
      <c r="AT864" s="959">
        <f>IF($AK864="n/a",1.03*AS864,IF($AK864&lt;0,1.01*AS864,IF($AK864&gt;10,1.1*AS864,(1+$AK864/100)*AS864)))</f>
        <v>0.37885100000000005</v>
      </c>
      <c r="AU864" s="959">
        <f>IF($AK864="n/a",1.03*AT864,IF($AK864&lt;0,1.01*AT864,IF($AK864&gt;10,1.1*AT864,(1+$AK864/100)*AT864)))</f>
        <v>0.41673610000000011</v>
      </c>
      <c r="AV864" s="959">
        <f>IF($AK864="n/a",1.03*AU864,IF($AK864&lt;0,1.01*AU864,IF($AK864&gt;10,1.1*AU864,(1+$AK864/100)*AU864)))</f>
        <v>0.45840971000000014</v>
      </c>
      <c r="AW864" s="703">
        <f>SUM(AR864:AV864)</f>
        <v>1.9115068100000003</v>
      </c>
      <c r="AX864" s="810">
        <f>AW864/I864*100</f>
        <v>5.8047580018220479</v>
      </c>
      <c r="AY864" s="788">
        <v>0.95</v>
      </c>
      <c r="AZ864" s="938">
        <v>47.97</v>
      </c>
      <c r="BA864" s="938">
        <v>-2.6</v>
      </c>
      <c r="BB864" s="938">
        <v>5.37</v>
      </c>
      <c r="BC864" s="938">
        <v>22.82</v>
      </c>
      <c r="BD864" s="984"/>
      <c r="BE864" s="666">
        <v>2014</v>
      </c>
      <c r="BF864" s="971">
        <f>IF(BE864&gt;2008,0,IF(BE864&gt;2001,1,IF(BE864&gt;1990,2,IF(BE864&gt;1980,3,IF(BE864&gt;1973,4,IF(BE864&gt;1970,5,IF(BE864&gt;1960,6,IF(BE864&gt;1958,7,IF(BE864&gt;1953,8,9)))))))))</f>
        <v>0</v>
      </c>
      <c r="BG864" s="955">
        <v>6.6000000000000005</v>
      </c>
      <c r="BH864" s="937"/>
    </row>
    <row r="865" spans="1:60" s="936" customFormat="1" x14ac:dyDescent="0.2">
      <c r="A865" s="936" t="s">
        <v>4062</v>
      </c>
      <c r="B865" s="642" t="s">
        <v>384</v>
      </c>
      <c r="C865" s="1013" t="s">
        <v>128</v>
      </c>
      <c r="D865" s="1013" t="s">
        <v>4362</v>
      </c>
      <c r="E865" s="792">
        <v>46</v>
      </c>
      <c r="F865" s="1227">
        <v>49</v>
      </c>
      <c r="G865" s="1171" t="s">
        <v>37</v>
      </c>
      <c r="H865" s="1171" t="s">
        <v>115</v>
      </c>
      <c r="I865" s="938">
        <v>110.38</v>
      </c>
      <c r="J865" s="703">
        <f>(M865/I865)*100</f>
        <v>1.9206377967023014</v>
      </c>
      <c r="K865" s="950">
        <v>0.53</v>
      </c>
      <c r="L865" s="960">
        <v>4</v>
      </c>
      <c r="M865" s="694">
        <f>K865*L865</f>
        <v>2.12</v>
      </c>
      <c r="N865" s="943" t="s">
        <v>164</v>
      </c>
      <c r="O865" s="795">
        <v>0.52</v>
      </c>
      <c r="P865" s="934">
        <v>43538</v>
      </c>
      <c r="Q865" s="934">
        <v>43556</v>
      </c>
      <c r="R865" s="694">
        <f>(K865-O865)/O865*100</f>
        <v>1.9230769230769247</v>
      </c>
      <c r="S865" s="759">
        <f>IF(INDEX(Historical!$D$7:$D$1439,MATCH(B865,Historical!$B$7:$B$1450,0))=0,"n/a",(INDEX(Historical!$C$7:$C$1439,MATCH(B865,Historical!$B$7:$B$1450,0))/INDEX(Historical!$D$7:$D$1439,MATCH(B865,Historical!$B$7:$B$1450,0))-1)*100)</f>
        <v>1.97044334975367</v>
      </c>
      <c r="T865" s="759">
        <f>IF(INDEX(Historical!$F$7:$F$1432,MATCH(B865,Historical!$B$7:$B$1450,0))=0,"n/a",((INDEX(Historical!$C$7:$C$1439,MATCH(B865,Historical!$B$7:$B$1450,0))/INDEX(Historical!$F$7:$F$1432,MATCH(B865,Historical!$B$7:$B$1450,0)))^(1/3)-1)*100)</f>
        <v>2.0105865449937532</v>
      </c>
      <c r="U865" s="759">
        <f>IF(INDEX(Historical!$H$7:$H$1432,MATCH(B865,Historical!$B$7:$B$1450,0))=0,"n/a",((INDEX(Historical!$C$7:$C$1439,MATCH(B865,Historical!$B$7:$B$1450,0))/INDEX(Historical!$H$7:$H$1432,MATCH(B865,Historical!$B$7:$B$1450,0)))^(1/5)-1)*100)</f>
        <v>2.749190236302379</v>
      </c>
      <c r="V865" s="759">
        <f>IF(INDEX(Historical!$O$7:$O$1432,MATCH(B865,Historical!$B$7:$B$1450,0))=0,"n/a",((INDEX(Historical!$C$7:$C$1439,MATCH(B865,Historical!$B$7:$B$1450,0))/INDEX(Historical!$O$7:$O$1432,MATCH(B865,Historical!$B$7:$B$1450,0)))^(1/10)-1)*100)</f>
        <v>8.3009211447253595</v>
      </c>
      <c r="W865" s="760">
        <f>IF(OR(U865&lt;=0,U865="n/a",V865&lt;=0,V865="n/a"),"n/a",U865/V865)</f>
        <v>0.33119098331024294</v>
      </c>
      <c r="X865" s="761" t="str">
        <f>IF(OR(AJ865&lt;=0,AJ865="n/a",U865&lt;=0,U865="n/a"),"n/a",U865/AJ865)</f>
        <v>n/a</v>
      </c>
      <c r="Y865" s="948"/>
      <c r="Z865" s="703">
        <f>IF(OR(AC865&lt;0.01,AC865="n/a"),"n/a",M865/AC865*100)</f>
        <v>68.831168831168839</v>
      </c>
      <c r="AA865" s="959">
        <f>IF(OR(AC865&lt;0.01,AC865="n/a"),"n/a",I865/AC865)</f>
        <v>35.837662337662337</v>
      </c>
      <c r="AB865" s="960">
        <v>1</v>
      </c>
      <c r="AC865" s="938">
        <v>3.08</v>
      </c>
      <c r="AD865" s="938">
        <v>9.85</v>
      </c>
      <c r="AE865" s="938">
        <v>0.62</v>
      </c>
      <c r="AF865" s="938">
        <v>4.71</v>
      </c>
      <c r="AG865" s="938">
        <v>11.799999999999999</v>
      </c>
      <c r="AH865" s="938">
        <v>-25</v>
      </c>
      <c r="AI865" s="938">
        <v>4.62</v>
      </c>
      <c r="AJ865" s="938">
        <v>-13</v>
      </c>
      <c r="AK865" s="938">
        <v>3.6900000000000004</v>
      </c>
      <c r="AL865" s="951">
        <v>317640</v>
      </c>
      <c r="AM865" s="945">
        <v>0.8</v>
      </c>
      <c r="AN865" s="938">
        <v>0.79</v>
      </c>
      <c r="AO865" s="802">
        <f>IF(U865="n/a","n/a",IF(AA865&lt;0,"n/a",IF(AA865="n/a","n/a",J865+U865-AA865)))</f>
        <v>-31.167834304657656</v>
      </c>
      <c r="AP865" s="803">
        <f>IF(U865="n/a","n/a",J865+U865)</f>
        <v>4.6698280330046806</v>
      </c>
      <c r="AQ865" s="961">
        <f>IF(OR(AC865&lt;0.01,AF865="n/a"),"n/a",(I865/SQRT(22.5*AC865*(I865/AF865))-1)*100)</f>
        <v>173.89810725920171</v>
      </c>
      <c r="AR865" s="703">
        <f>INDEX(Historical!$C$7:$C$1439,MATCH(B865,Historical!$B$7:$B$1450,0))*IF(AH865="n/a",1.03,IF(AH865&lt;0,1.01,IF(AH865&gt;10,1.1,(1+AH865/100))))</f>
        <v>2.0907</v>
      </c>
      <c r="AS865" s="959">
        <f>IF($AI865="n/a",1.03*AR865,IF($AI865&lt;0,1.01*AR865,IF($AI865&gt;10,1.1*AR865,(1+$AI865/100)*AR865)))</f>
        <v>2.1872903400000001</v>
      </c>
      <c r="AT865" s="959">
        <f>IF($AK865="n/a",1.03*AS865,IF($AK865&lt;0,1.01*AS865,IF($AK865&gt;10,1.1*AS865,(1+$AK865/100)*AS865)))</f>
        <v>2.268001353546</v>
      </c>
      <c r="AU865" s="959">
        <f>IF($AK865="n/a",1.03*AT865,IF($AK865&lt;0,1.01*AT865,IF($AK865&gt;10,1.1*AT865,(1+$AK865/100)*AT865)))</f>
        <v>2.3516906034918472</v>
      </c>
      <c r="AV865" s="959">
        <f>IF($AK865="n/a",1.03*AU865,IF($AK865&lt;0,1.01*AU865,IF($AK865&gt;10,1.1*AU865,(1+$AK865/100)*AU865)))</f>
        <v>2.4384679867606964</v>
      </c>
      <c r="AW865" s="703">
        <f>SUM(AR865:AV865)</f>
        <v>11.336150283798542</v>
      </c>
      <c r="AX865" s="810">
        <f>AW865/I865*100</f>
        <v>10.270112596302358</v>
      </c>
      <c r="AY865" s="1017">
        <v>0.42</v>
      </c>
      <c r="AZ865" s="945">
        <v>28.68</v>
      </c>
      <c r="BA865" s="945">
        <v>-4.42</v>
      </c>
      <c r="BB865" s="945">
        <v>1.17</v>
      </c>
      <c r="BC865" s="945">
        <v>9.7199999999999989</v>
      </c>
      <c r="BD865" s="984"/>
      <c r="BE865" s="666">
        <v>1974</v>
      </c>
      <c r="BF865" s="971">
        <f>IF(BE865&gt;2008,0,IF(BE865&gt;2001,1,IF(BE865&gt;1990,2,IF(BE865&gt;1980,3,IF(BE865&gt;1973,4,IF(BE865&gt;1970,5,IF(BE865&gt;1960,6,IF(BE865&gt;1958,7,IF(BE865&gt;1953,8,9)))))))))</f>
        <v>4</v>
      </c>
      <c r="BG865" s="955">
        <v>3.8</v>
      </c>
      <c r="BH865" s="937"/>
    </row>
    <row r="866" spans="1:60" s="936" customFormat="1" x14ac:dyDescent="0.2">
      <c r="A866" s="953" t="s">
        <v>1820</v>
      </c>
      <c r="B866" s="642" t="s">
        <v>1821</v>
      </c>
      <c r="C866" s="1013" t="s">
        <v>123</v>
      </c>
      <c r="D866" s="1013" t="s">
        <v>4382</v>
      </c>
      <c r="E866" s="792">
        <v>9</v>
      </c>
      <c r="F866" s="1227">
        <v>509</v>
      </c>
      <c r="G866" s="1227" t="s">
        <v>37</v>
      </c>
      <c r="H866" s="1227" t="s">
        <v>37</v>
      </c>
      <c r="I866" s="947">
        <v>40.22</v>
      </c>
      <c r="J866" s="703">
        <f>(M866/I866)*100</f>
        <v>2.3868722028841374</v>
      </c>
      <c r="K866" s="950">
        <v>0.24</v>
      </c>
      <c r="L866" s="960">
        <v>4</v>
      </c>
      <c r="M866" s="694">
        <f>K866*L866</f>
        <v>0.96</v>
      </c>
      <c r="N866" s="943" t="s">
        <v>152</v>
      </c>
      <c r="O866" s="795">
        <v>0.23</v>
      </c>
      <c r="P866" s="934">
        <v>43720</v>
      </c>
      <c r="Q866" s="934">
        <v>43735</v>
      </c>
      <c r="R866" s="694">
        <f>(K866-O866)/O866*100</f>
        <v>4.3478260869565135</v>
      </c>
      <c r="S866" s="759">
        <f>IF(INDEX(Historical!$D$7:$D$1439,MATCH(B866,Historical!$B$7:$B$1450,0))=0,"n/a",(INDEX(Historical!$C$7:$C$1439,MATCH(B866,Historical!$B$7:$B$1450,0))/INDEX(Historical!$D$7:$D$1439,MATCH(B866,Historical!$B$7:$B$1450,0))-1)*100)</f>
        <v>7.3170731707316916</v>
      </c>
      <c r="T866" s="759">
        <f>IF(INDEX(Historical!$F$7:$F$1432,MATCH(B866,Historical!$B$7:$B$1450,0))=0,"n/a",((INDEX(Historical!$C$7:$C$1439,MATCH(B866,Historical!$B$7:$B$1450,0))/INDEX(Historical!$F$7:$F$1432,MATCH(B866,Historical!$B$7:$B$1450,0)))^(1/3)-1)*100)</f>
        <v>5.9457770971115043</v>
      </c>
      <c r="U866" s="759">
        <f>IF(INDEX(Historical!$H$7:$H$1432,MATCH(B866,Historical!$B$7:$B$1450,0))=0,"n/a",((INDEX(Historical!$C$7:$C$1439,MATCH(B866,Historical!$B$7:$B$1450,0))/INDEX(Historical!$H$7:$H$1432,MATCH(B866,Historical!$B$7:$B$1450,0)))^(1/5)-1)*100)</f>
        <v>9.4608784223157549</v>
      </c>
      <c r="V866" s="759">
        <f>IF(INDEX(Historical!$O$7:$O$1432,MATCH(B866,Historical!$B$7:$B$1450,0))=0,"n/a",((INDEX(Historical!$C$7:$C$1439,MATCH(B866,Historical!$B$7:$B$1450,0))/INDEX(Historical!$O$7:$O$1432,MATCH(B866,Historical!$B$7:$B$1450,0)))^(1/10)-1)*100)</f>
        <v>2.6118165254426451</v>
      </c>
      <c r="W866" s="760">
        <f>IF(OR(U866&lt;=0,U866="n/a",V866&lt;=0,V866="n/a"),"n/a",U866/V866)</f>
        <v>3.622336534804008</v>
      </c>
      <c r="X866" s="761">
        <f>IF(OR(AJ866&lt;=0,AJ866="n/a",U866&lt;=0,U866="n/a"),"n/a",U866/AJ866)</f>
        <v>1.6035387156467382</v>
      </c>
      <c r="Y866" s="717"/>
      <c r="Z866" s="703">
        <f>IF(OR(AC866&lt;0.01,AC866="n/a"),"n/a",M866/AC866*100)</f>
        <v>36.92307692307692</v>
      </c>
      <c r="AA866" s="959">
        <f>IF(OR(AC866&lt;0.01,AC866="n/a"),"n/a",I866/AC866)</f>
        <v>15.469230769230768</v>
      </c>
      <c r="AB866" s="960">
        <v>5</v>
      </c>
      <c r="AC866" s="938">
        <v>2.6</v>
      </c>
      <c r="AD866" s="938">
        <v>0.38</v>
      </c>
      <c r="AE866" s="938">
        <v>0.62</v>
      </c>
      <c r="AF866" s="938">
        <v>2.69</v>
      </c>
      <c r="AG866" s="938">
        <v>22.3</v>
      </c>
      <c r="AH866" s="938">
        <v>-19.2</v>
      </c>
      <c r="AI866" s="938" t="s">
        <v>137</v>
      </c>
      <c r="AJ866" s="938">
        <v>5.8999999999999995</v>
      </c>
      <c r="AK866" s="938">
        <v>41.5</v>
      </c>
      <c r="AL866" s="951">
        <v>2310</v>
      </c>
      <c r="AM866" s="945">
        <v>5.5</v>
      </c>
      <c r="AN866" s="938">
        <v>0.87</v>
      </c>
      <c r="AO866" s="802">
        <f>IF(U866="n/a","n/a",IF(AA866&lt;0,"n/a",IF(AA866="n/a","n/a",J866+U866-AA866)))</f>
        <v>-3.6214801440308744</v>
      </c>
      <c r="AP866" s="803">
        <f>IF(U866="n/a","n/a",J866+U866)</f>
        <v>11.847750625199893</v>
      </c>
      <c r="AQ866" s="961">
        <f>IF(OR(AC866&lt;0.01,AF866="n/a"),"n/a",(I866/SQRT(22.5*AC866*(I866/AF866))-1)*100)</f>
        <v>35.993840986732863</v>
      </c>
      <c r="AR866" s="703">
        <f>INDEX(Historical!$C$7:$C$1439,MATCH(B866,Historical!$B$7:$B$1450,0))*IF(AH866="n/a",1.03,IF(AH866&lt;0,1.01,IF(AH866&gt;10,1.1,(1+AH866/100))))</f>
        <v>0.88880000000000003</v>
      </c>
      <c r="AS866" s="959">
        <f>IF($AI866="n/a",1.03*AR866,IF($AI866&lt;0,1.01*AR866,IF($AI866&gt;10,1.1*AR866,(1+$AI866/100)*AR866)))</f>
        <v>0.91546400000000006</v>
      </c>
      <c r="AT866" s="959">
        <f>IF($AK866="n/a",1.03*AS866,IF($AK866&lt;0,1.01*AS866,IF($AK866&gt;10,1.1*AS866,(1+$AK866/100)*AS866)))</f>
        <v>1.0070104000000002</v>
      </c>
      <c r="AU866" s="959">
        <f>IF($AK866="n/a",1.03*AT866,IF($AK866&lt;0,1.01*AT866,IF($AK866&gt;10,1.1*AT866,(1+$AK866/100)*AT866)))</f>
        <v>1.1077114400000003</v>
      </c>
      <c r="AV866" s="959">
        <f>IF($AK866="n/a",1.03*AU866,IF($AK866&lt;0,1.01*AU866,IF($AK866&gt;10,1.1*AU866,(1+$AK866/100)*AU866)))</f>
        <v>1.2184825840000004</v>
      </c>
      <c r="AW866" s="703">
        <f>SUM(AR866:AV866)</f>
        <v>5.1374684240000006</v>
      </c>
      <c r="AX866" s="810">
        <f>AW866/I866*100</f>
        <v>12.773417265042269</v>
      </c>
      <c r="AY866" s="1017">
        <v>1.1599999999999999</v>
      </c>
      <c r="AZ866" s="945">
        <v>28.01</v>
      </c>
      <c r="BA866" s="945">
        <v>-17.190000000000001</v>
      </c>
      <c r="BB866" s="945">
        <v>6.18</v>
      </c>
      <c r="BC866" s="945">
        <v>4.54</v>
      </c>
      <c r="BD866" s="697"/>
      <c r="BE866" s="666">
        <v>2011</v>
      </c>
      <c r="BF866" s="971">
        <f>IF(BE866&gt;2008,0,IF(BE866&gt;2001,1,IF(BE866&gt;1990,2,IF(BE866&gt;1980,3,IF(BE866&gt;1973,4,IF(BE866&gt;1970,5,IF(BE866&gt;1960,6,IF(BE866&gt;1958,7,IF(BE866&gt;1953,8,9)))))))))</f>
        <v>0</v>
      </c>
      <c r="BG866" s="955">
        <v>7.7</v>
      </c>
      <c r="BH866" s="937"/>
    </row>
    <row r="867" spans="1:60" s="936" customFormat="1" x14ac:dyDescent="0.2">
      <c r="A867" s="944" t="s">
        <v>851</v>
      </c>
      <c r="B867" s="642" t="s">
        <v>852</v>
      </c>
      <c r="C867" s="1013" t="s">
        <v>4345</v>
      </c>
      <c r="D867" s="1013" t="s">
        <v>4346</v>
      </c>
      <c r="E867" s="792">
        <v>22</v>
      </c>
      <c r="F867" s="1227">
        <v>154</v>
      </c>
      <c r="G867" s="1146" t="s">
        <v>37</v>
      </c>
      <c r="H867" s="1146" t="s">
        <v>37</v>
      </c>
      <c r="I867" s="947">
        <v>86.54</v>
      </c>
      <c r="J867" s="703">
        <f>(M867/I867)*100</f>
        <v>4.7792928125722209</v>
      </c>
      <c r="K867" s="957">
        <v>1.034</v>
      </c>
      <c r="L867" s="960">
        <v>4</v>
      </c>
      <c r="M867" s="694">
        <f>K867*L867</f>
        <v>4.1360000000000001</v>
      </c>
      <c r="N867" s="943" t="s">
        <v>220</v>
      </c>
      <c r="O867" s="796">
        <v>1.032</v>
      </c>
      <c r="P867" s="934">
        <v>43643</v>
      </c>
      <c r="Q867" s="934">
        <v>43661</v>
      </c>
      <c r="R867" s="694">
        <f>(K867-O867)/O867*100</f>
        <v>0.19379844961240328</v>
      </c>
      <c r="S867" s="759">
        <f>IF(INDEX(Historical!$D$7:$D$1439,MATCH(B867,Historical!$B$7:$B$1450,0))=0,"n/a",(INDEX(Historical!$C$7:$C$1439,MATCH(B867,Historical!$B$7:$B$1450,0))/INDEX(Historical!$D$7:$D$1439,MATCH(B867,Historical!$B$7:$B$1450,0))-1)*100)</f>
        <v>1.2437810945273853</v>
      </c>
      <c r="T867" s="759">
        <f>IF(INDEX(Historical!$F$7:$F$1432,MATCH(B867,Historical!$B$7:$B$1450,0))=0,"n/a",((INDEX(Historical!$C$7:$C$1439,MATCH(B867,Historical!$B$7:$B$1450,0))/INDEX(Historical!$F$7:$F$1432,MATCH(B867,Historical!$B$7:$B$1450,0)))^(1/3)-1)*100)</f>
        <v>2.0732592740087874</v>
      </c>
      <c r="U867" s="759">
        <f>IF(INDEX(Historical!$H$7:$H$1432,MATCH(B867,Historical!$B$7:$B$1450,0))=0,"n/a",((INDEX(Historical!$C$7:$C$1439,MATCH(B867,Historical!$B$7:$B$1450,0))/INDEX(Historical!$H$7:$H$1432,MATCH(B867,Historical!$B$7:$B$1450,0)))^(1/5)-1)*100)</f>
        <v>5.0590472146298415</v>
      </c>
      <c r="V867" s="759">
        <f>IF(INDEX(Historical!$O$7:$O$1432,MATCH(B867,Historical!$B$7:$B$1450,0))=0,"n/a",((INDEX(Historical!$C$7:$C$1439,MATCH(B867,Historical!$B$7:$B$1450,0))/INDEX(Historical!$O$7:$O$1432,MATCH(B867,Historical!$B$7:$B$1450,0)))^(1/10)-1)*100)</f>
        <v>7.7020732906573741</v>
      </c>
      <c r="W867" s="760">
        <f>IF(OR(U867&lt;=0,U867="n/a",V867&lt;=0,V867="n/a"),"n/a",U867/V867)</f>
        <v>0.65684225840417187</v>
      </c>
      <c r="X867" s="761">
        <f>IF(OR(AJ867&lt;=0,AJ867="n/a",U867&lt;=0,U867="n/a"),"n/a",U867/AJ867)</f>
        <v>0.15662684875014987</v>
      </c>
      <c r="Y867" s="949"/>
      <c r="Z867" s="703">
        <f>IF(OR(AC867&lt;0.01,AC867="n/a"),"n/a",M867/AC867*100)</f>
        <v>125.33333333333334</v>
      </c>
      <c r="AA867" s="959">
        <f>IF(OR(AC867&lt;0.01,AC867="n/a"),"n/a",I867/AC867)</f>
        <v>26.224242424242426</v>
      </c>
      <c r="AB867" s="960">
        <v>12</v>
      </c>
      <c r="AC867" s="938">
        <v>3.3</v>
      </c>
      <c r="AD867" s="938" t="s">
        <v>137</v>
      </c>
      <c r="AE867" s="938">
        <v>14.95</v>
      </c>
      <c r="AF867" s="938">
        <v>2.06</v>
      </c>
      <c r="AG867" s="938" t="s">
        <v>137</v>
      </c>
      <c r="AH867" s="938">
        <v>40.5</v>
      </c>
      <c r="AI867" s="938">
        <v>6.65</v>
      </c>
      <c r="AJ867" s="938">
        <v>32.300000000000004</v>
      </c>
      <c r="AK867" s="938" t="s">
        <v>137</v>
      </c>
      <c r="AL867" s="951">
        <v>14680</v>
      </c>
      <c r="AM867" s="945">
        <v>1.0999999999999999</v>
      </c>
      <c r="AN867" s="938">
        <v>0.87</v>
      </c>
      <c r="AO867" s="802">
        <f>IF(U867="n/a","n/a",IF(AA867&lt;0,"n/a",IF(AA867="n/a","n/a",J867+U867-AA867)))</f>
        <v>-16.385902397040365</v>
      </c>
      <c r="AP867" s="803">
        <f>IF(U867="n/a","n/a",J867+U867)</f>
        <v>9.8383400272020616</v>
      </c>
      <c r="AQ867" s="961">
        <f>IF(OR(AC867&lt;0.01,AF867="n/a"),"n/a",(I867/SQRT(22.5*AC867*(I867/AF867))-1)*100)</f>
        <v>54.950801358853397</v>
      </c>
      <c r="AR867" s="703">
        <f>INDEX(Historical!$C$7:$C$1439,MATCH(B867,Historical!$B$7:$B$1450,0))*IF(AH867="n/a",1.03,IF(AH867&lt;0,1.01,IF(AH867&gt;10,1.1,(1+AH867/100))))</f>
        <v>4.4770000000000003</v>
      </c>
      <c r="AS867" s="959">
        <f>IF($AI867="n/a",1.03*AR867,IF($AI867&lt;0,1.01*AR867,IF($AI867&gt;10,1.1*AR867,(1+$AI867/100)*AR867)))</f>
        <v>4.7747204999999999</v>
      </c>
      <c r="AT867" s="959">
        <f>IF($AK867="n/a",1.03*AS867,IF($AK867&lt;0,1.01*AS867,IF($AK867&gt;10,1.1*AS867,(1+$AK867/100)*AS867)))</f>
        <v>4.9179621149999999</v>
      </c>
      <c r="AU867" s="959">
        <f>IF($AK867="n/a",1.03*AT867,IF($AK867&lt;0,1.01*AT867,IF($AK867&gt;10,1.1*AT867,(1+$AK867/100)*AT867)))</f>
        <v>5.0655009784500002</v>
      </c>
      <c r="AV867" s="959">
        <f>IF($AK867="n/a",1.03*AU867,IF($AK867&lt;0,1.01*AU867,IF($AK867&gt;10,1.1*AU867,(1+$AK867/100)*AU867)))</f>
        <v>5.2174660078035</v>
      </c>
      <c r="AW867" s="703">
        <f>SUM(AR867:AV867)</f>
        <v>24.452649601253505</v>
      </c>
      <c r="AX867" s="810">
        <f>AW867/I867*100</f>
        <v>28.255892767799285</v>
      </c>
      <c r="AY867" s="1017">
        <v>0.52</v>
      </c>
      <c r="AZ867" s="945">
        <v>39.31</v>
      </c>
      <c r="BA867" s="945">
        <v>-0.6</v>
      </c>
      <c r="BB867" s="945">
        <v>3.16</v>
      </c>
      <c r="BC867" s="945">
        <v>15.17</v>
      </c>
      <c r="BD867" s="984"/>
      <c r="BE867" s="666">
        <v>1998</v>
      </c>
      <c r="BF867" s="971">
        <f>IF(BE867&gt;2008,0,IF(BE867&gt;2001,1,IF(BE867&gt;1990,2,IF(BE867&gt;1980,3,IF(BE867&gt;1973,4,IF(BE867&gt;1970,5,IF(BE867&gt;1960,6,IF(BE867&gt;1958,7,IF(BE867&gt;1953,8,9)))))))))</f>
        <v>2</v>
      </c>
      <c r="BG867" s="955" t="s">
        <v>137</v>
      </c>
      <c r="BH867" s="937"/>
    </row>
    <row r="868" spans="1:60" s="936" customFormat="1" x14ac:dyDescent="0.2">
      <c r="A868" s="953" t="s">
        <v>1822</v>
      </c>
      <c r="B868" s="642" t="s">
        <v>3978</v>
      </c>
      <c r="C868" s="1013" t="s">
        <v>4369</v>
      </c>
      <c r="D868" s="1013" t="s">
        <v>523</v>
      </c>
      <c r="E868" s="792">
        <v>9</v>
      </c>
      <c r="F868" s="1227">
        <v>382</v>
      </c>
      <c r="G868" s="1171" t="s">
        <v>106</v>
      </c>
      <c r="H868" s="1171" t="s">
        <v>106</v>
      </c>
      <c r="I868" s="947">
        <v>58.88</v>
      </c>
      <c r="J868" s="703">
        <f>(M868/I868)*100</f>
        <v>6.7255434782608692</v>
      </c>
      <c r="K868" s="950">
        <v>1.98</v>
      </c>
      <c r="L868" s="960">
        <v>2</v>
      </c>
      <c r="M868" s="694">
        <f>K868*L868</f>
        <v>3.96</v>
      </c>
      <c r="N868" s="943" t="s">
        <v>1824</v>
      </c>
      <c r="O868" s="795">
        <v>1.9260999999999999</v>
      </c>
      <c r="P868" s="939">
        <v>43265</v>
      </c>
      <c r="Q868" s="939">
        <v>43290</v>
      </c>
      <c r="R868" s="694">
        <f>(K868-O868)/O868*100</f>
        <v>2.7984009137635666</v>
      </c>
      <c r="S868" s="759">
        <f>IF(INDEX(Historical!$D$7:$D$1439,MATCH(B868,Historical!$B$7:$B$1450,0))=0,"n/a",(INDEX(Historical!$C$7:$C$1439,MATCH(B868,Historical!$B$7:$B$1450,0))/INDEX(Historical!$D$7:$D$1439,MATCH(B868,Historical!$B$7:$B$1450,0))-1)*100)</f>
        <v>10.880491995717655</v>
      </c>
      <c r="T868" s="759">
        <f>IF(INDEX(Historical!$F$7:$F$1432,MATCH(B868,Historical!$B$7:$B$1450,0))=0,"n/a",((INDEX(Historical!$C$7:$C$1439,MATCH(B868,Historical!$B$7:$B$1450,0))/INDEX(Historical!$F$7:$F$1432,MATCH(B868,Historical!$B$7:$B$1450,0)))^(1/3)-1)*100)</f>
        <v>7.2283924363319541</v>
      </c>
      <c r="U868" s="759">
        <f>IF(INDEX(Historical!$H$7:$H$1432,MATCH(B868,Historical!$B$7:$B$1450,0))=0,"n/a",((INDEX(Historical!$C$7:$C$1439,MATCH(B868,Historical!$B$7:$B$1450,0))/INDEX(Historical!$H$7:$H$1432,MATCH(B868,Historical!$B$7:$B$1450,0)))^(1/5)-1)*100)</f>
        <v>11.514487899570369</v>
      </c>
      <c r="V868" s="759">
        <f>IF(INDEX(Historical!$O$7:$O$1432,MATCH(B868,Historical!$B$7:$B$1450,0))=0,"n/a",((INDEX(Historical!$C$7:$C$1439,MATCH(B868,Historical!$B$7:$B$1450,0))/INDEX(Historical!$O$7:$O$1432,MATCH(B868,Historical!$B$7:$B$1450,0)))^(1/10)-1)*100)</f>
        <v>11.948506997974228</v>
      </c>
      <c r="W868" s="760">
        <f>IF(OR(U868&lt;=0,U868="n/a",V868&lt;=0,V868="n/a"),"n/a",U868/V868)</f>
        <v>0.96367587193300031</v>
      </c>
      <c r="X868" s="761">
        <f>IF(OR(AJ868&lt;=0,AJ868="n/a",U868&lt;=0,U868="n/a"),"n/a",U868/AJ868)</f>
        <v>3.0301283946237816</v>
      </c>
      <c r="Y868" s="948" t="s">
        <v>4183</v>
      </c>
      <c r="Z868" s="703">
        <f>IF(OR(AC868&lt;0.01,AC868="n/a"),"n/a",M868/AC868*100)</f>
        <v>76.007677543186176</v>
      </c>
      <c r="AA868" s="959">
        <f>IF(OR(AC868&lt;0.01,AC868="n/a"),"n/a",I868/AC868)</f>
        <v>11.301343570057583</v>
      </c>
      <c r="AB868" s="960">
        <v>12</v>
      </c>
      <c r="AC868" s="938">
        <v>5.21</v>
      </c>
      <c r="AD868" s="938">
        <v>12.63</v>
      </c>
      <c r="AE868" s="938">
        <v>0.76</v>
      </c>
      <c r="AF868" s="938">
        <v>1.17</v>
      </c>
      <c r="AG868" s="938" t="s">
        <v>137</v>
      </c>
      <c r="AH868" s="938">
        <v>-33.700000000000003</v>
      </c>
      <c r="AI868" s="938">
        <v>-2.67</v>
      </c>
      <c r="AJ868" s="938">
        <v>3.8</v>
      </c>
      <c r="AK868" s="938">
        <v>0.89999999999999991</v>
      </c>
      <c r="AL868" s="951">
        <v>14850</v>
      </c>
      <c r="AM868" s="945">
        <v>2.8000000000000003</v>
      </c>
      <c r="AN868" s="938" t="s">
        <v>137</v>
      </c>
      <c r="AO868" s="802">
        <f>IF(U868="n/a","n/a",IF(AA868&lt;0,"n/a",IF(AA868="n/a","n/a",J868+U868-AA868)))</f>
        <v>6.938687807773654</v>
      </c>
      <c r="AP868" s="803">
        <f>IF(U868="n/a","n/a",J868+U868)</f>
        <v>18.240031377831237</v>
      </c>
      <c r="AQ868" s="961">
        <f>IF(OR(AC868&lt;0.01,AF868="n/a"),"n/a",(I868/SQRT(22.5*AC868*(I868/AF868))-1)*100)</f>
        <v>-23.340371404304715</v>
      </c>
      <c r="AR868" s="703">
        <f>INDEX(Historical!$C$7:$C$1439,MATCH(B868,Historical!$B$7:$B$1450,0))*IF(AH868="n/a",1.03,IF(AH868&lt;0,1.01,IF(AH868&gt;10,1.1,(1+AH868/100))))</f>
        <v>4.0116190000000005</v>
      </c>
      <c r="AS868" s="959">
        <f>IF($AI868="n/a",1.03*AR868,IF($AI868&lt;0,1.01*AR868,IF($AI868&gt;10,1.1*AR868,(1+$AI868/100)*AR868)))</f>
        <v>4.0517351900000005</v>
      </c>
      <c r="AT868" s="959">
        <f>IF($AK868="n/a",1.03*AS868,IF($AK868&lt;0,1.01*AS868,IF($AK868&gt;10,1.1*AS868,(1+$AK868/100)*AS868)))</f>
        <v>4.0882008067099997</v>
      </c>
      <c r="AU868" s="959">
        <f>IF($AK868="n/a",1.03*AT868,IF($AK868&lt;0,1.01*AT868,IF($AK868&gt;10,1.1*AT868,(1+$AK868/100)*AT868)))</f>
        <v>4.1249946139703892</v>
      </c>
      <c r="AV868" s="959">
        <f>IF($AK868="n/a",1.03*AU868,IF($AK868&lt;0,1.01*AU868,IF($AK868&gt;10,1.1*AU868,(1+$AK868/100)*AU868)))</f>
        <v>4.1621195654961225</v>
      </c>
      <c r="AW868" s="703">
        <f>SUM(AR868:AV868)</f>
        <v>20.438669176176514</v>
      </c>
      <c r="AX868" s="810">
        <f>AW868/I868*100</f>
        <v>34.712413682365003</v>
      </c>
      <c r="AY868" s="1017">
        <v>1</v>
      </c>
      <c r="AZ868" s="945">
        <v>17.03</v>
      </c>
      <c r="BA868" s="945">
        <v>-30.43</v>
      </c>
      <c r="BB868" s="945">
        <v>-3.37</v>
      </c>
      <c r="BC868" s="945">
        <v>1.08</v>
      </c>
      <c r="BD868" s="984"/>
      <c r="BE868" s="666">
        <v>2010</v>
      </c>
      <c r="BF868" s="971">
        <f>IF(BE868&gt;2008,0,IF(BE868&gt;2001,1,IF(BE868&gt;1990,2,IF(BE868&gt;1980,3,IF(BE868&gt;1973,4,IF(BE868&gt;1970,5,IF(BE868&gt;1960,6,IF(BE868&gt;1958,7,IF(BE868&gt;1953,8,9)))))))))</f>
        <v>0</v>
      </c>
      <c r="BG868" s="955" t="s">
        <v>137</v>
      </c>
      <c r="BH868" s="937"/>
    </row>
    <row r="869" spans="1:60" s="936" customFormat="1" x14ac:dyDescent="0.2">
      <c r="A869" s="936" t="s">
        <v>853</v>
      </c>
      <c r="B869" s="642" t="s">
        <v>854</v>
      </c>
      <c r="C869" s="1013" t="s">
        <v>108</v>
      </c>
      <c r="D869" s="1013" t="s">
        <v>118</v>
      </c>
      <c r="E869" s="792">
        <v>18</v>
      </c>
      <c r="F869" s="1227">
        <v>184</v>
      </c>
      <c r="G869" s="1169" t="s">
        <v>106</v>
      </c>
      <c r="H869" s="1169" t="s">
        <v>106</v>
      </c>
      <c r="I869" s="947">
        <v>69.39</v>
      </c>
      <c r="J869" s="703">
        <f>(M869/I869)*100</f>
        <v>0.6340971321516069</v>
      </c>
      <c r="K869" s="950">
        <v>0.11</v>
      </c>
      <c r="L869" s="960">
        <v>4</v>
      </c>
      <c r="M869" s="694">
        <f>K869*L869</f>
        <v>0.44</v>
      </c>
      <c r="N869" s="943" t="s">
        <v>506</v>
      </c>
      <c r="O869" s="799">
        <v>0.1</v>
      </c>
      <c r="P869" s="934">
        <v>43633</v>
      </c>
      <c r="Q869" s="934">
        <v>43648</v>
      </c>
      <c r="R869" s="694">
        <f>(K869-O869)/O869*100</f>
        <v>9.9999999999999947</v>
      </c>
      <c r="S869" s="759">
        <f>IF(INDEX(Historical!$D$7:$D$1439,MATCH(B869,Historical!$B$7:$B$1450,0))=0,"n/a",(INDEX(Historical!$C$7:$C$1439,MATCH(B869,Historical!$B$7:$B$1450,0))/INDEX(Historical!$D$7:$D$1439,MATCH(B869,Historical!$B$7:$B$1450,0))-1)*100)</f>
        <v>7.2727272727272529</v>
      </c>
      <c r="T869" s="759">
        <f>IF(INDEX(Historical!$F$7:$F$1432,MATCH(B869,Historical!$B$7:$B$1450,0))=0,"n/a",((INDEX(Historical!$C$7:$C$1439,MATCH(B869,Historical!$B$7:$B$1450,0))/INDEX(Historical!$F$7:$F$1432,MATCH(B869,Historical!$B$7:$B$1450,0)))^(1/3)-1)*100)</f>
        <v>7.8743150660129491</v>
      </c>
      <c r="U869" s="759">
        <f>IF(INDEX(Historical!$H$7:$H$1432,MATCH(B869,Historical!$B$7:$B$1450,0))=0,"n/a",((INDEX(Historical!$C$7:$C$1439,MATCH(B869,Historical!$B$7:$B$1450,0))/INDEX(Historical!$H$7:$H$1432,MATCH(B869,Historical!$B$7:$B$1450,0)))^(1/5)-1)*100)</f>
        <v>9.1977482660523524</v>
      </c>
      <c r="V869" s="759">
        <f>IF(INDEX(Historical!$O$7:$O$1432,MATCH(B869,Historical!$B$7:$B$1450,0))=0,"n/a",((INDEX(Historical!$C$7:$C$1439,MATCH(B869,Historical!$B$7:$B$1450,0))/INDEX(Historical!$O$7:$O$1432,MATCH(B869,Historical!$B$7:$B$1450,0)))^(1/10)-1)*100)</f>
        <v>9.878422965064404</v>
      </c>
      <c r="W869" s="760">
        <f>IF(OR(U869&lt;=0,U869="n/a",V869&lt;=0,V869="n/a"),"n/a",U869/V869)</f>
        <v>0.93109480112166731</v>
      </c>
      <c r="X869" s="761">
        <f>IF(OR(AJ869&lt;=0,AJ869="n/a",U869&lt;=0,U869="n/a"),"n/a",U869/AJ869)</f>
        <v>1.4599600422305321</v>
      </c>
      <c r="Y869" s="1025" t="s">
        <v>4203</v>
      </c>
      <c r="Z869" s="703">
        <f>IF(OR(AC869&lt;0.01,AC869="n/a"),"n/a",M869/AC869*100)</f>
        <v>12.643678160919542</v>
      </c>
      <c r="AA869" s="959">
        <f>IF(OR(AC869&lt;0.01,AC869="n/a"),"n/a",I869/AC869)</f>
        <v>19.939655172413794</v>
      </c>
      <c r="AB869" s="960">
        <v>12</v>
      </c>
      <c r="AC869" s="938">
        <v>3.48</v>
      </c>
      <c r="AD869" s="938">
        <v>12.8</v>
      </c>
      <c r="AE869" s="938">
        <v>1.62</v>
      </c>
      <c r="AF869" s="938">
        <v>2.33</v>
      </c>
      <c r="AG869" s="938">
        <v>11.600000000000001</v>
      </c>
      <c r="AH869" s="938">
        <v>17.8</v>
      </c>
      <c r="AI869" s="938">
        <v>5.1400000000000006</v>
      </c>
      <c r="AJ869" s="938">
        <v>6.3</v>
      </c>
      <c r="AK869" s="938">
        <v>1.58</v>
      </c>
      <c r="AL869" s="951">
        <v>12700</v>
      </c>
      <c r="AM869" s="945">
        <v>4.9000000000000004</v>
      </c>
      <c r="AN869" s="938">
        <v>0.48</v>
      </c>
      <c r="AO869" s="802">
        <f>IF(U869="n/a","n/a",IF(AA869&lt;0,"n/a",IF(AA869="n/a","n/a",J869+U869-AA869)))</f>
        <v>-10.107809774209834</v>
      </c>
      <c r="AP869" s="803">
        <f>IF(U869="n/a","n/a",J869+U869)</f>
        <v>9.83184539820396</v>
      </c>
      <c r="AQ869" s="961">
        <f>IF(OR(AC869&lt;0.01,AF869="n/a"),"n/a",(I869/SQRT(22.5*AC869*(I869/AF869))-1)*100)</f>
        <v>43.696279317368457</v>
      </c>
      <c r="AR869" s="703">
        <f>INDEX(Historical!$C$7:$C$1439,MATCH(B869,Historical!$B$7:$B$1450,0))*IF(AH869="n/a",1.03,IF(AH869&lt;0,1.01,IF(AH869&gt;10,1.1,(1+AH869/100))))</f>
        <v>0.4326666666666667</v>
      </c>
      <c r="AS869" s="959">
        <f>IF($AI869="n/a",1.03*AR869,IF($AI869&lt;0,1.01*AR869,IF($AI869&gt;10,1.1*AR869,(1+$AI869/100)*AR869)))</f>
        <v>0.4549057333333334</v>
      </c>
      <c r="AT869" s="959">
        <f>IF($AK869="n/a",1.03*AS869,IF($AK869&lt;0,1.01*AS869,IF($AK869&gt;10,1.1*AS869,(1+$AK869/100)*AS869)))</f>
        <v>0.46209324392000006</v>
      </c>
      <c r="AU869" s="959">
        <f>IF($AK869="n/a",1.03*AT869,IF($AK869&lt;0,1.01*AT869,IF($AK869&gt;10,1.1*AT869,(1+$AK869/100)*AT869)))</f>
        <v>0.46939431717393609</v>
      </c>
      <c r="AV869" s="959">
        <f>IF($AK869="n/a",1.03*AU869,IF($AK869&lt;0,1.01*AU869,IF($AK869&gt;10,1.1*AU869,(1+$AK869/100)*AU869)))</f>
        <v>0.47681074738528428</v>
      </c>
      <c r="AW869" s="703">
        <f>SUM(AR869:AV869)</f>
        <v>2.2958707084792205</v>
      </c>
      <c r="AX869" s="810">
        <f>AW869/I869*100</f>
        <v>3.3086478000853443</v>
      </c>
      <c r="AY869" s="1017">
        <v>0.72</v>
      </c>
      <c r="AZ869" s="945">
        <v>52.290000000000006</v>
      </c>
      <c r="BA869" s="945">
        <v>-2.0699999999999998</v>
      </c>
      <c r="BB869" s="945">
        <v>5.86</v>
      </c>
      <c r="BC869" s="945">
        <v>23.62</v>
      </c>
      <c r="BD869" s="984"/>
      <c r="BE869" s="666">
        <v>2002</v>
      </c>
      <c r="BF869" s="971">
        <f>IF(BE869&gt;2008,0,IF(BE869&gt;2001,1,IF(BE869&gt;1990,2,IF(BE869&gt;1980,3,IF(BE869&gt;1973,4,IF(BE869&gt;1970,5,IF(BE869&gt;1960,6,IF(BE869&gt;1958,7,IF(BE869&gt;1953,8,9)))))))))</f>
        <v>1</v>
      </c>
      <c r="BG869" s="955">
        <v>2.6</v>
      </c>
      <c r="BH869" s="937"/>
    </row>
    <row r="870" spans="1:60" s="936" customFormat="1" x14ac:dyDescent="0.2">
      <c r="A870" s="936" t="s">
        <v>1793</v>
      </c>
      <c r="B870" s="642" t="s">
        <v>1794</v>
      </c>
      <c r="C870" s="1013" t="s">
        <v>4345</v>
      </c>
      <c r="D870" s="1013" t="s">
        <v>4346</v>
      </c>
      <c r="E870" s="792">
        <v>8</v>
      </c>
      <c r="F870" s="1227">
        <v>520</v>
      </c>
      <c r="G870" s="1168" t="s">
        <v>37</v>
      </c>
      <c r="H870" s="1168" t="s">
        <v>115</v>
      </c>
      <c r="I870" s="947">
        <v>27.91</v>
      </c>
      <c r="J870" s="703">
        <f>(M870/I870)*100</f>
        <v>5.6610533858831964</v>
      </c>
      <c r="K870" s="950">
        <v>0.39500000000000002</v>
      </c>
      <c r="L870" s="960">
        <v>4</v>
      </c>
      <c r="M870" s="694">
        <f>K870*L870</f>
        <v>1.58</v>
      </c>
      <c r="N870" s="943" t="s">
        <v>149</v>
      </c>
      <c r="O870" s="795">
        <v>0.38500000000000001</v>
      </c>
      <c r="P870" s="939">
        <v>43166</v>
      </c>
      <c r="Q870" s="939">
        <v>43174</v>
      </c>
      <c r="R870" s="694">
        <f>(K870-O870)/O870*100</f>
        <v>2.5974025974025996</v>
      </c>
      <c r="S870" s="759">
        <f>IF(INDEX(Historical!$D$7:$D$1439,MATCH(B870,Historical!$B$7:$B$1450,0))=0,"n/a",(INDEX(Historical!$C$7:$C$1439,MATCH(B870,Historical!$B$7:$B$1450,0))/INDEX(Historical!$D$7:$D$1439,MATCH(B870,Historical!$B$7:$B$1450,0))-1)*100)</f>
        <v>2.5974025974025983</v>
      </c>
      <c r="T870" s="759">
        <f>IF(INDEX(Historical!$F$7:$F$1432,MATCH(B870,Historical!$B$7:$B$1450,0))=0,"n/a",((INDEX(Historical!$C$7:$C$1439,MATCH(B870,Historical!$B$7:$B$1450,0))/INDEX(Historical!$F$7:$F$1432,MATCH(B870,Historical!$B$7:$B$1450,0)))^(1/3)-1)*100)</f>
        <v>4.6146886474063287</v>
      </c>
      <c r="U870" s="759">
        <f>IF(INDEX(Historical!$H$7:$H$1432,MATCH(B870,Historical!$B$7:$B$1450,0))=0,"n/a",((INDEX(Historical!$C$7:$C$1439,MATCH(B870,Historical!$B$7:$B$1450,0))/INDEX(Historical!$H$7:$H$1432,MATCH(B870,Historical!$B$7:$B$1450,0)))^(1/5)-1)*100)</f>
        <v>5.3075360122292414</v>
      </c>
      <c r="V870" s="759">
        <f>IF(INDEX(Historical!$O$7:$O$1432,MATCH(B870,Historical!$B$7:$B$1450,0))=0,"n/a",((INDEX(Historical!$C$7:$C$1439,MATCH(B870,Historical!$B$7:$B$1450,0))/INDEX(Historical!$O$7:$O$1432,MATCH(B870,Historical!$B$7:$B$1450,0)))^(1/10)-1)*100)</f>
        <v>-2.8050324237640201</v>
      </c>
      <c r="W870" s="760" t="str">
        <f>IF(OR(U870&lt;=0,U870="n/a",V870&lt;=0,V870="n/a"),"n/a",U870/V870)</f>
        <v>n/a</v>
      </c>
      <c r="X870" s="761">
        <f>IF(OR(AJ870&lt;=0,AJ870="n/a",U870&lt;=0,U870="n/a"),"n/a",U870/AJ870)</f>
        <v>0.12429826726532182</v>
      </c>
      <c r="Y870" s="734"/>
      <c r="Z870" s="703">
        <f>IF(OR(AC870&lt;0.01,AC870="n/a"),"n/a",M870/AC870*100)</f>
        <v>87.777777777777771</v>
      </c>
      <c r="AA870" s="959">
        <f>IF(OR(AC870&lt;0.01,AC870="n/a"),"n/a",I870/AC870)</f>
        <v>15.505555555555555</v>
      </c>
      <c r="AB870" s="960">
        <v>12</v>
      </c>
      <c r="AC870" s="938">
        <v>1.8</v>
      </c>
      <c r="AD870" s="938">
        <v>1.72</v>
      </c>
      <c r="AE870" s="938">
        <v>6.83</v>
      </c>
      <c r="AF870" s="938">
        <v>2.25</v>
      </c>
      <c r="AG870" s="938">
        <v>13.900000000000002</v>
      </c>
      <c r="AH870" s="938">
        <v>-2</v>
      </c>
      <c r="AI870" s="938">
        <v>-8.6300000000000008</v>
      </c>
      <c r="AJ870" s="938">
        <v>42.699999999999996</v>
      </c>
      <c r="AK870" s="938">
        <v>9</v>
      </c>
      <c r="AL870" s="951">
        <v>3570</v>
      </c>
      <c r="AM870" s="945">
        <v>1.9</v>
      </c>
      <c r="AN870" s="938">
        <v>1.1299999999999999</v>
      </c>
      <c r="AO870" s="802">
        <f>IF(U870="n/a","n/a",IF(AA870&lt;0,"n/a",IF(AA870="n/a","n/a",J870+U870-AA870)))</f>
        <v>-4.5369661574431159</v>
      </c>
      <c r="AP870" s="803">
        <f>IF(U870="n/a","n/a",J870+U870)</f>
        <v>10.968589398112439</v>
      </c>
      <c r="AQ870" s="961">
        <f>IF(OR(AC870&lt;0.01,AF870="n/a"),"n/a",(I870/SQRT(22.5*AC870*(I870/AF870))-1)*100)</f>
        <v>24.521305629018997</v>
      </c>
      <c r="AR870" s="703">
        <f>INDEX(Historical!$C$7:$C$1439,MATCH(B870,Historical!$B$7:$B$1450,0))*IF(AH870="n/a",1.03,IF(AH870&lt;0,1.01,IF(AH870&gt;10,1.1,(1+AH870/100))))</f>
        <v>1.5958000000000001</v>
      </c>
      <c r="AS870" s="959">
        <f>IF($AI870="n/a",1.03*AR870,IF($AI870&lt;0,1.01*AR870,IF($AI870&gt;10,1.1*AR870,(1+$AI870/100)*AR870)))</f>
        <v>1.611758</v>
      </c>
      <c r="AT870" s="959">
        <f>IF($AK870="n/a",1.03*AS870,IF($AK870&lt;0,1.01*AS870,IF($AK870&gt;10,1.1*AS870,(1+$AK870/100)*AS870)))</f>
        <v>1.7568162200000002</v>
      </c>
      <c r="AU870" s="959">
        <f>IF($AK870="n/a",1.03*AT870,IF($AK870&lt;0,1.01*AT870,IF($AK870&gt;10,1.1*AT870,(1+$AK870/100)*AT870)))</f>
        <v>1.9149296798000004</v>
      </c>
      <c r="AV870" s="959">
        <f>IF($AK870="n/a",1.03*AU870,IF($AK870&lt;0,1.01*AU870,IF($AK870&gt;10,1.1*AU870,(1+$AK870/100)*AU870)))</f>
        <v>2.0872733509820005</v>
      </c>
      <c r="AW870" s="703">
        <f>SUM(AR870:AV870)</f>
        <v>8.9665772507820005</v>
      </c>
      <c r="AX870" s="810">
        <f>AW870/I870*100</f>
        <v>32.126754750204228</v>
      </c>
      <c r="AY870" s="1017">
        <v>0.67</v>
      </c>
      <c r="AZ870" s="945">
        <v>17.27</v>
      </c>
      <c r="BA870" s="945">
        <v>-8.01</v>
      </c>
      <c r="BB870" s="945">
        <v>-0.33999999999999997</v>
      </c>
      <c r="BC870" s="945">
        <v>0.55999999999999994</v>
      </c>
      <c r="BD870" s="984"/>
      <c r="BE870" s="666">
        <v>2011</v>
      </c>
      <c r="BF870" s="971">
        <f>IF(BE870&gt;2008,0,IF(BE870&gt;2001,1,IF(BE870&gt;1990,2,IF(BE870&gt;1980,3,IF(BE870&gt;1973,4,IF(BE870&gt;1970,5,IF(BE870&gt;1960,6,IF(BE870&gt;1958,7,IF(BE870&gt;1953,8,9)))))))))</f>
        <v>0</v>
      </c>
      <c r="BG870" s="955">
        <v>5.8999999999999995</v>
      </c>
      <c r="BH870" s="937"/>
    </row>
    <row r="871" spans="1:60" s="936" customFormat="1" x14ac:dyDescent="0.2">
      <c r="A871" s="936" t="s">
        <v>1807</v>
      </c>
      <c r="B871" s="642" t="s">
        <v>1808</v>
      </c>
      <c r="C871" s="1013" t="s">
        <v>123</v>
      </c>
      <c r="D871" s="1013" t="s">
        <v>4368</v>
      </c>
      <c r="E871" s="792">
        <v>10</v>
      </c>
      <c r="F871" s="1227">
        <v>321</v>
      </c>
      <c r="G871" s="1171" t="s">
        <v>106</v>
      </c>
      <c r="H871" s="1171" t="s">
        <v>106</v>
      </c>
      <c r="I871" s="947">
        <v>36.049999999999997</v>
      </c>
      <c r="J871" s="703">
        <f>(M871/I871)*100</f>
        <v>5.0485436893203888</v>
      </c>
      <c r="K871" s="950">
        <v>0.45500000000000002</v>
      </c>
      <c r="L871" s="960">
        <v>4</v>
      </c>
      <c r="M871" s="694">
        <f>K871*L871</f>
        <v>1.82</v>
      </c>
      <c r="N871" s="943" t="s">
        <v>1246</v>
      </c>
      <c r="O871" s="795">
        <v>0.43</v>
      </c>
      <c r="P871" s="934">
        <v>43412</v>
      </c>
      <c r="Q871" s="934">
        <v>43423</v>
      </c>
      <c r="R871" s="694">
        <f>(K871-O871)/O871*100</f>
        <v>5.8139534883720989</v>
      </c>
      <c r="S871" s="759">
        <f>IF(INDEX(Historical!$D$7:$D$1439,MATCH(B871,Historical!$B$7:$B$1450,0))=0,"n/a",(INDEX(Historical!$C$7:$C$1439,MATCH(B871,Historical!$B$7:$B$1450,0))/INDEX(Historical!$D$7:$D$1439,MATCH(B871,Historical!$B$7:$B$1450,0))-1)*100)</f>
        <v>7.055214723926384</v>
      </c>
      <c r="T871" s="759">
        <f>IF(INDEX(Historical!$F$7:$F$1432,MATCH(B871,Historical!$B$7:$B$1450,0))=0,"n/a",((INDEX(Historical!$C$7:$C$1439,MATCH(B871,Historical!$B$7:$B$1450,0))/INDEX(Historical!$F$7:$F$1432,MATCH(B871,Historical!$B$7:$B$1450,0)))^(1/3)-1)*100)</f>
        <v>11.663742812486188</v>
      </c>
      <c r="U871" s="759">
        <f>IF(INDEX(Historical!$H$7:$H$1432,MATCH(B871,Historical!$B$7:$B$1450,0))=0,"n/a",((INDEX(Historical!$C$7:$C$1439,MATCH(B871,Historical!$B$7:$B$1450,0))/INDEX(Historical!$H$7:$H$1432,MATCH(B871,Historical!$B$7:$B$1450,0)))^(1/5)-1)*100)</f>
        <v>26.944614869348339</v>
      </c>
      <c r="V871" s="759">
        <f>IF(INDEX(Historical!$O$7:$O$1432,MATCH(B871,Historical!$B$7:$B$1450,0))=0,"n/a",((INDEX(Historical!$C$7:$C$1439,MATCH(B871,Historical!$B$7:$B$1450,0))/INDEX(Historical!$O$7:$O$1432,MATCH(B871,Historical!$B$7:$B$1450,0)))^(1/10)-1)*100)</f>
        <v>25.488789126768154</v>
      </c>
      <c r="W871" s="760">
        <f>IF(OR(U871&lt;=0,U871="n/a",V871&lt;=0,V871="n/a"),"n/a",U871/V871)</f>
        <v>1.0571163163279218</v>
      </c>
      <c r="X871" s="761" t="str">
        <f>IF(OR(AJ871&lt;=0,AJ871="n/a",U871&lt;=0,U871="n/a"),"n/a",U871/AJ871)</f>
        <v>n/a</v>
      </c>
      <c r="Y871" s="949"/>
      <c r="Z871" s="703">
        <f>IF(OR(AC871&lt;0.01,AC871="n/a"),"n/a",M871/AC871*100)</f>
        <v>62.758620689655174</v>
      </c>
      <c r="AA871" s="959">
        <f>IF(OR(AC871&lt;0.01,AC871="n/a"),"n/a",I871/AC871)</f>
        <v>12.431034482758619</v>
      </c>
      <c r="AB871" s="960">
        <v>9</v>
      </c>
      <c r="AC871" s="938">
        <v>2.9</v>
      </c>
      <c r="AD871" s="938" t="s">
        <v>137</v>
      </c>
      <c r="AE871" s="938">
        <v>0.56000000000000005</v>
      </c>
      <c r="AF871" s="938">
        <v>0.82</v>
      </c>
      <c r="AG871" s="938">
        <v>7.3999999999999995</v>
      </c>
      <c r="AH871" s="938">
        <v>-4.1000000000000005</v>
      </c>
      <c r="AI871" s="938">
        <v>-5.0599999999999996</v>
      </c>
      <c r="AJ871" s="938">
        <v>-11.799999999999999</v>
      </c>
      <c r="AK871" s="938">
        <v>-3.9</v>
      </c>
      <c r="AL871" s="951">
        <v>9670</v>
      </c>
      <c r="AM871" s="945">
        <v>1.0999999999999999</v>
      </c>
      <c r="AN871" s="938">
        <v>0.93</v>
      </c>
      <c r="AO871" s="802">
        <f>IF(U871="n/a","n/a",IF(AA871&lt;0,"n/a",IF(AA871="n/a","n/a",J871+U871-AA871)))</f>
        <v>19.562124075910109</v>
      </c>
      <c r="AP871" s="803">
        <f>IF(U871="n/a","n/a",J871+U871)</f>
        <v>31.993158558668728</v>
      </c>
      <c r="AQ871" s="961">
        <f>IF(OR(AC871&lt;0.01,AF871="n/a"),"n/a",(I871/SQRT(22.5*AC871*(I871/AF871))-1)*100)</f>
        <v>-32.69159446295955</v>
      </c>
      <c r="AR871" s="703">
        <f>INDEX(Historical!$C$7:$C$1439,MATCH(B871,Historical!$B$7:$B$1450,0))*IF(AH871="n/a",1.03,IF(AH871&lt;0,1.01,IF(AH871&gt;10,1.1,(1+AH871/100))))</f>
        <v>1.7624500000000001</v>
      </c>
      <c r="AS871" s="959">
        <f>IF($AI871="n/a",1.03*AR871,IF($AI871&lt;0,1.01*AR871,IF($AI871&gt;10,1.1*AR871,(1+$AI871/100)*AR871)))</f>
        <v>1.7800745</v>
      </c>
      <c r="AT871" s="959">
        <f>IF($AK871="n/a",1.03*AS871,IF($AK871&lt;0,1.01*AS871,IF($AK871&gt;10,1.1*AS871,(1+$AK871/100)*AS871)))</f>
        <v>1.797875245</v>
      </c>
      <c r="AU871" s="959">
        <f>IF($AK871="n/a",1.03*AT871,IF($AK871&lt;0,1.01*AT871,IF($AK871&gt;10,1.1*AT871,(1+$AK871/100)*AT871)))</f>
        <v>1.8158539974499999</v>
      </c>
      <c r="AV871" s="959">
        <f>IF($AK871="n/a",1.03*AU871,IF($AK871&lt;0,1.01*AU871,IF($AK871&gt;10,1.1*AU871,(1+$AK871/100)*AU871)))</f>
        <v>1.8340125374245</v>
      </c>
      <c r="AW871" s="703">
        <f>SUM(AR871:AV871)</f>
        <v>8.9902662798745006</v>
      </c>
      <c r="AX871" s="810">
        <f>AW871/I871*100</f>
        <v>24.938325325588075</v>
      </c>
      <c r="AY871" s="1017">
        <v>1.73</v>
      </c>
      <c r="AZ871" s="945">
        <v>12.620000000000001</v>
      </c>
      <c r="BA871" s="945">
        <v>-38.14</v>
      </c>
      <c r="BB871" s="945">
        <v>0.21</v>
      </c>
      <c r="BC871" s="945">
        <v>-8.19</v>
      </c>
      <c r="BD871" s="984"/>
      <c r="BE871" s="666">
        <v>2010</v>
      </c>
      <c r="BF871" s="971">
        <f>IF(BE871&gt;2008,0,IF(BE871&gt;2001,1,IF(BE871&gt;1990,2,IF(BE871&gt;1980,3,IF(BE871&gt;1973,4,IF(BE871&gt;1970,5,IF(BE871&gt;1960,6,IF(BE871&gt;1958,7,IF(BE871&gt;1953,8,9)))))))))</f>
        <v>0</v>
      </c>
      <c r="BG871" s="955">
        <v>3</v>
      </c>
      <c r="BH871" s="937"/>
    </row>
    <row r="872" spans="1:60" s="936" customFormat="1" x14ac:dyDescent="0.2">
      <c r="A872" s="936" t="s">
        <v>1799</v>
      </c>
      <c r="B872" s="642" t="s">
        <v>1800</v>
      </c>
      <c r="C872" s="1013" t="s">
        <v>108</v>
      </c>
      <c r="D872" s="1013" t="s">
        <v>4365</v>
      </c>
      <c r="E872" s="792">
        <v>9</v>
      </c>
      <c r="F872" s="1227">
        <v>450</v>
      </c>
      <c r="G872" s="1169" t="s">
        <v>37</v>
      </c>
      <c r="H872" s="1169" t="s">
        <v>37</v>
      </c>
      <c r="I872" s="947">
        <v>36.58</v>
      </c>
      <c r="J872" s="703">
        <f>(M872/I872)*100</f>
        <v>3.3898305084745761</v>
      </c>
      <c r="K872" s="950">
        <v>0.31</v>
      </c>
      <c r="L872" s="960">
        <v>4</v>
      </c>
      <c r="M872" s="694">
        <f>K872*L872</f>
        <v>1.24</v>
      </c>
      <c r="N872" s="943" t="s">
        <v>164</v>
      </c>
      <c r="O872" s="795">
        <v>0.28999999999999998</v>
      </c>
      <c r="P872" s="934">
        <v>43538</v>
      </c>
      <c r="Q872" s="934">
        <v>43556</v>
      </c>
      <c r="R872" s="694">
        <f>(K872-O872)/O872*100</f>
        <v>6.8965517241379377</v>
      </c>
      <c r="S872" s="759">
        <f>IF(INDEX(Historical!$D$7:$D$1439,MATCH(B872,Historical!$B$7:$B$1450,0))=0,"n/a",(INDEX(Historical!$C$7:$C$1439,MATCH(B872,Historical!$B$7:$B$1450,0))/INDEX(Historical!$D$7:$D$1439,MATCH(B872,Historical!$B$7:$B$1450,0))-1)*100)</f>
        <v>10.784313725490179</v>
      </c>
      <c r="T872" s="759">
        <f>IF(INDEX(Historical!$F$7:$F$1432,MATCH(B872,Historical!$B$7:$B$1450,0))=0,"n/a",((INDEX(Historical!$C$7:$C$1439,MATCH(B872,Historical!$B$7:$B$1450,0))/INDEX(Historical!$F$7:$F$1432,MATCH(B872,Historical!$B$7:$B$1450,0)))^(1/3)-1)*100)</f>
        <v>7.4844611903481795</v>
      </c>
      <c r="U872" s="759">
        <f>IF(INDEX(Historical!$H$7:$H$1432,MATCH(B872,Historical!$B$7:$B$1450,0))=0,"n/a",((INDEX(Historical!$C$7:$C$1439,MATCH(B872,Historical!$B$7:$B$1450,0))/INDEX(Historical!$H$7:$H$1432,MATCH(B872,Historical!$B$7:$B$1450,0)))^(1/5)-1)*100)</f>
        <v>8.2562478063863196</v>
      </c>
      <c r="V872" s="759">
        <f>IF(INDEX(Historical!$O$7:$O$1432,MATCH(B872,Historical!$B$7:$B$1450,0))=0,"n/a",((INDEX(Historical!$C$7:$C$1439,MATCH(B872,Historical!$B$7:$B$1450,0))/INDEX(Historical!$O$7:$O$1432,MATCH(B872,Historical!$B$7:$B$1450,0)))^(1/10)-1)*100)</f>
        <v>0.13372160583624559</v>
      </c>
      <c r="W872" s="760">
        <f>IF(OR(U872&lt;=0,U872="n/a",V872&lt;=0,V872="n/a"),"n/a",U872/V872)</f>
        <v>61.742062957999877</v>
      </c>
      <c r="X872" s="761">
        <f>IF(OR(AJ872&lt;=0,AJ872="n/a",U872&lt;=0,U872="n/a"),"n/a",U872/AJ872)</f>
        <v>1.3760413010643866</v>
      </c>
      <c r="Y872" s="718"/>
      <c r="Z872" s="703">
        <f>IF(OR(AC872&lt;0.01,AC872="n/a"),"n/a",M872/AC872*100)</f>
        <v>41.333333333333336</v>
      </c>
      <c r="AA872" s="959">
        <f>IF(OR(AC872&lt;0.01,AC872="n/a"),"n/a",I872/AC872)</f>
        <v>12.193333333333333</v>
      </c>
      <c r="AB872" s="960">
        <v>12</v>
      </c>
      <c r="AC872" s="938">
        <v>3</v>
      </c>
      <c r="AD872" s="938">
        <v>1.23</v>
      </c>
      <c r="AE872" s="938">
        <v>4.2699999999999996</v>
      </c>
      <c r="AF872" s="938">
        <v>1</v>
      </c>
      <c r="AG872" s="938">
        <v>7.7</v>
      </c>
      <c r="AH872" s="938">
        <v>20</v>
      </c>
      <c r="AI872" s="938">
        <v>3.15</v>
      </c>
      <c r="AJ872" s="938">
        <v>6</v>
      </c>
      <c r="AK872" s="938">
        <v>10</v>
      </c>
      <c r="AL872" s="951">
        <v>2000</v>
      </c>
      <c r="AM872" s="945">
        <v>1.7000000000000002</v>
      </c>
      <c r="AN872" s="938">
        <v>0.09</v>
      </c>
      <c r="AO872" s="802">
        <f>IF(U872="n/a","n/a",IF(AA872&lt;0,"n/a",IF(AA872="n/a","n/a",J872+U872-AA872)))</f>
        <v>-0.54725501847243763</v>
      </c>
      <c r="AP872" s="803">
        <f>IF(U872="n/a","n/a",J872+U872)</f>
        <v>11.646078314860896</v>
      </c>
      <c r="AQ872" s="961">
        <f>IF(OR(AC872&lt;0.01,AF872="n/a"),"n/a",(I872/SQRT(22.5*AC872*(I872/AF872))-1)*100)</f>
        <v>-26.384381689350334</v>
      </c>
      <c r="AR872" s="703">
        <f>INDEX(Historical!$C$7:$C$1439,MATCH(B872,Historical!$B$7:$B$1450,0))*IF(AH872="n/a",1.03,IF(AH872&lt;0,1.01,IF(AH872&gt;10,1.1,(1+AH872/100))))</f>
        <v>1.2429999999999999</v>
      </c>
      <c r="AS872" s="959">
        <f>IF($AI872="n/a",1.03*AR872,IF($AI872&lt;0,1.01*AR872,IF($AI872&gt;10,1.1*AR872,(1+$AI872/100)*AR872)))</f>
        <v>1.2821545000000001</v>
      </c>
      <c r="AT872" s="959">
        <f>IF($AK872="n/a",1.03*AS872,IF($AK872&lt;0,1.01*AS872,IF($AK872&gt;10,1.1*AS872,(1+$AK872/100)*AS872)))</f>
        <v>1.4103699500000002</v>
      </c>
      <c r="AU872" s="959">
        <f>IF($AK872="n/a",1.03*AT872,IF($AK872&lt;0,1.01*AT872,IF($AK872&gt;10,1.1*AT872,(1+$AK872/100)*AT872)))</f>
        <v>1.5514069450000003</v>
      </c>
      <c r="AV872" s="959">
        <f>IF($AK872="n/a",1.03*AU872,IF($AK872&lt;0,1.01*AU872,IF($AK872&gt;10,1.1*AU872,(1+$AK872/100)*AU872)))</f>
        <v>1.7065476395000005</v>
      </c>
      <c r="AW872" s="703">
        <f>SUM(AR872:AV872)</f>
        <v>7.193479034500001</v>
      </c>
      <c r="AX872" s="810">
        <f>AW872/I872*100</f>
        <v>19.665060236468019</v>
      </c>
      <c r="AY872" s="1017">
        <v>1.1100000000000001</v>
      </c>
      <c r="AZ872" s="945">
        <v>7.1499999999999995</v>
      </c>
      <c r="BA872" s="945">
        <v>-28.439999999999998</v>
      </c>
      <c r="BB872" s="945">
        <v>-0.83</v>
      </c>
      <c r="BC872" s="945">
        <v>-7.3</v>
      </c>
      <c r="BD872" s="984"/>
      <c r="BE872" s="666">
        <v>2011</v>
      </c>
      <c r="BF872" s="971">
        <f>IF(BE872&gt;2008,0,IF(BE872&gt;2001,1,IF(BE872&gt;1990,2,IF(BE872&gt;1980,3,IF(BE872&gt;1973,4,IF(BE872&gt;1970,5,IF(BE872&gt;1960,6,IF(BE872&gt;1958,7,IF(BE872&gt;1953,8,9)))))))))</f>
        <v>0</v>
      </c>
      <c r="BG872" s="955">
        <v>1.2</v>
      </c>
      <c r="BH872" s="937"/>
    </row>
    <row r="873" spans="1:60" s="936" customFormat="1" x14ac:dyDescent="0.2">
      <c r="A873" s="936" t="s">
        <v>3012</v>
      </c>
      <c r="B873" s="642" t="s">
        <v>3013</v>
      </c>
      <c r="C873" s="1013" t="s">
        <v>108</v>
      </c>
      <c r="D873" s="1013" t="s">
        <v>4357</v>
      </c>
      <c r="E873" s="792">
        <v>6</v>
      </c>
      <c r="F873" s="1227">
        <v>788</v>
      </c>
      <c r="G873" s="1171" t="s">
        <v>106</v>
      </c>
      <c r="H873" s="1171" t="s">
        <v>106</v>
      </c>
      <c r="I873" s="947">
        <v>42.37</v>
      </c>
      <c r="J873" s="703">
        <f>(M873/I873)*100</f>
        <v>1.1328770356384235</v>
      </c>
      <c r="K873" s="950">
        <v>0.12</v>
      </c>
      <c r="L873" s="960">
        <v>4</v>
      </c>
      <c r="M873" s="694">
        <f>K873*L873</f>
        <v>0.48</v>
      </c>
      <c r="N873" s="943" t="s">
        <v>995</v>
      </c>
      <c r="O873" s="795">
        <v>0.11</v>
      </c>
      <c r="P873" s="934">
        <v>43593</v>
      </c>
      <c r="Q873" s="934">
        <v>43608</v>
      </c>
      <c r="R873" s="694">
        <f>(K873-O873)/O873*100</f>
        <v>9.0909090909090864</v>
      </c>
      <c r="S873" s="759">
        <f>IF(INDEX(Historical!$D$7:$D$1439,MATCH(B873,Historical!$B$7:$B$1450,0))=0,"n/a",(INDEX(Historical!$C$7:$C$1439,MATCH(B873,Historical!$B$7:$B$1450,0))/INDEX(Historical!$D$7:$D$1439,MATCH(B873,Historical!$B$7:$B$1450,0))-1)*100)</f>
        <v>39.999999999999993</v>
      </c>
      <c r="T873" s="759">
        <f>IF(INDEX(Historical!$F$7:$F$1432,MATCH(B873,Historical!$B$7:$B$1450,0))=0,"n/a",((INDEX(Historical!$C$7:$C$1439,MATCH(B873,Historical!$B$7:$B$1450,0))/INDEX(Historical!$F$7:$F$1432,MATCH(B873,Historical!$B$7:$B$1450,0)))^(1/3)-1)*100)</f>
        <v>25.99210498948732</v>
      </c>
      <c r="U873" s="759">
        <f>IF(INDEX(Historical!$H$7:$H$1432,MATCH(B873,Historical!$B$7:$B$1450,0))=0,"n/a",((INDEX(Historical!$C$7:$C$1439,MATCH(B873,Historical!$B$7:$B$1450,0))/INDEX(Historical!$H$7:$H$1432,MATCH(B873,Historical!$B$7:$B$1450,0)))^(1/5)-1)*100)</f>
        <v>21.290241716173263</v>
      </c>
      <c r="V873" s="759">
        <f>IF(INDEX(Historical!$O$7:$O$1432,MATCH(B873,Historical!$B$7:$B$1450,0))=0,"n/a",((INDEX(Historical!$C$7:$C$1439,MATCH(B873,Historical!$B$7:$B$1450,0))/INDEX(Historical!$O$7:$O$1432,MATCH(B873,Historical!$B$7:$B$1450,0)))^(1/10)-1)*100)</f>
        <v>11.612317403390438</v>
      </c>
      <c r="W873" s="760">
        <f>IF(OR(U873&lt;=0,U873="n/a",V873&lt;=0,V873="n/a"),"n/a",U873/V873)</f>
        <v>1.833418858319974</v>
      </c>
      <c r="X873" s="761">
        <f>IF(OR(AJ873&lt;=0,AJ873="n/a",U873&lt;=0,U873="n/a"),"n/a",U873/AJ873)</f>
        <v>1.0698613927725256</v>
      </c>
      <c r="Y873" s="717"/>
      <c r="Z873" s="703">
        <f>IF(OR(AC873&lt;0.01,AC873="n/a"),"n/a",M873/AC873*100)</f>
        <v>15.335463258785943</v>
      </c>
      <c r="AA873" s="959">
        <f>IF(OR(AC873&lt;0.01,AC873="n/a"),"n/a",I873/AC873)</f>
        <v>13.536741214057507</v>
      </c>
      <c r="AB873" s="960">
        <v>12</v>
      </c>
      <c r="AC873" s="938">
        <v>3.13</v>
      </c>
      <c r="AD873" s="938">
        <v>1.1299999999999999</v>
      </c>
      <c r="AE873" s="938">
        <v>5.65</v>
      </c>
      <c r="AF873" s="938">
        <v>0.92</v>
      </c>
      <c r="AG873" s="938">
        <v>12.9</v>
      </c>
      <c r="AH873" s="938">
        <v>111.80000000000001</v>
      </c>
      <c r="AI873" s="938">
        <v>8.75</v>
      </c>
      <c r="AJ873" s="938">
        <v>19.900000000000002</v>
      </c>
      <c r="AK873" s="938">
        <v>12</v>
      </c>
      <c r="AL873" s="951">
        <v>2240</v>
      </c>
      <c r="AM873" s="945">
        <v>1</v>
      </c>
      <c r="AN873" s="938">
        <v>0.12</v>
      </c>
      <c r="AO873" s="802">
        <f>IF(U873="n/a","n/a",IF(AA873&lt;0,"n/a",IF(AA873="n/a","n/a",J873+U873-AA873)))</f>
        <v>8.8863775377541785</v>
      </c>
      <c r="AP873" s="803">
        <f>IF(U873="n/a","n/a",J873+U873)</f>
        <v>22.423118751811685</v>
      </c>
      <c r="AQ873" s="961">
        <f>IF(OR(AC873&lt;0.01,AF873="n/a"),"n/a",(I873/SQRT(22.5*AC873*(I873/AF873))-1)*100)</f>
        <v>-25.602264320798017</v>
      </c>
      <c r="AR873" s="703">
        <f>INDEX(Historical!$C$7:$C$1439,MATCH(B873,Historical!$B$7:$B$1450,0))*IF(AH873="n/a",1.03,IF(AH873&lt;0,1.01,IF(AH873&gt;10,1.1,(1+AH873/100))))</f>
        <v>0.46200000000000002</v>
      </c>
      <c r="AS873" s="959">
        <f>IF($AI873="n/a",1.03*AR873,IF($AI873&lt;0,1.01*AR873,IF($AI873&gt;10,1.1*AR873,(1+$AI873/100)*AR873)))</f>
        <v>0.50242500000000001</v>
      </c>
      <c r="AT873" s="959">
        <f>IF($AK873="n/a",1.03*AS873,IF($AK873&lt;0,1.01*AS873,IF($AK873&gt;10,1.1*AS873,(1+$AK873/100)*AS873)))</f>
        <v>0.55266750000000009</v>
      </c>
      <c r="AU873" s="959">
        <f>IF($AK873="n/a",1.03*AT873,IF($AK873&lt;0,1.01*AT873,IF($AK873&gt;10,1.1*AT873,(1+$AK873/100)*AT873)))</f>
        <v>0.60793425000000012</v>
      </c>
      <c r="AV873" s="959">
        <f>IF($AK873="n/a",1.03*AU873,IF($AK873&lt;0,1.01*AU873,IF($AK873&gt;10,1.1*AU873,(1+$AK873/100)*AU873)))</f>
        <v>0.66872767500000019</v>
      </c>
      <c r="AW873" s="703">
        <f>SUM(AR873:AV873)</f>
        <v>2.7937544250000004</v>
      </c>
      <c r="AX873" s="810">
        <f>AW873/I873*100</f>
        <v>6.5937088151994354</v>
      </c>
      <c r="AY873" s="1017">
        <v>1.1100000000000001</v>
      </c>
      <c r="AZ873" s="945">
        <v>25.540000000000003</v>
      </c>
      <c r="BA873" s="945">
        <v>-26.5</v>
      </c>
      <c r="BB873" s="945">
        <v>3.84</v>
      </c>
      <c r="BC873" s="945">
        <v>2.34</v>
      </c>
      <c r="BD873" s="984"/>
      <c r="BE873" s="666">
        <v>2014</v>
      </c>
      <c r="BF873" s="971">
        <f>IF(BE873&gt;2008,0,IF(BE873&gt;2001,1,IF(BE873&gt;1990,2,IF(BE873&gt;1980,3,IF(BE873&gt;1973,4,IF(BE873&gt;1970,5,IF(BE873&gt;1960,6,IF(BE873&gt;1958,7,IF(BE873&gt;1953,8,9)))))))))</f>
        <v>0</v>
      </c>
      <c r="BG873" s="955">
        <v>1.6</v>
      </c>
    </row>
    <row r="874" spans="1:60" s="936" customFormat="1" x14ac:dyDescent="0.2">
      <c r="A874" s="936" t="s">
        <v>866</v>
      </c>
      <c r="B874" s="642" t="s">
        <v>867</v>
      </c>
      <c r="C874" s="1013" t="s">
        <v>247</v>
      </c>
      <c r="D874" s="1013" t="s">
        <v>4343</v>
      </c>
      <c r="E874" s="792">
        <v>14</v>
      </c>
      <c r="F874" s="1227">
        <v>278</v>
      </c>
      <c r="G874" s="1160" t="s">
        <v>106</v>
      </c>
      <c r="H874" s="1160" t="s">
        <v>106</v>
      </c>
      <c r="I874" s="947">
        <v>66.680000000000007</v>
      </c>
      <c r="J874" s="703">
        <f>(M874/I874)*100</f>
        <v>2.8794241151769642</v>
      </c>
      <c r="K874" s="950">
        <v>0.48</v>
      </c>
      <c r="L874" s="960">
        <v>4</v>
      </c>
      <c r="M874" s="694">
        <f>K874*L874</f>
        <v>1.92</v>
      </c>
      <c r="N874" s="943" t="s">
        <v>995</v>
      </c>
      <c r="O874" s="795">
        <v>0.43</v>
      </c>
      <c r="P874" s="934">
        <v>43580</v>
      </c>
      <c r="Q874" s="934">
        <v>43616</v>
      </c>
      <c r="R874" s="694">
        <f>(K874-O874)/O874*100</f>
        <v>11.627906976744184</v>
      </c>
      <c r="S874" s="759">
        <f>IF(INDEX(Historical!$D$7:$D$1439,MATCH(B874,Historical!$B$7:$B$1450,0))=0,"n/a",(INDEX(Historical!$C$7:$C$1439,MATCH(B874,Historical!$B$7:$B$1450,0))/INDEX(Historical!$D$7:$D$1439,MATCH(B874,Historical!$B$7:$B$1450,0))-1)*100)</f>
        <v>9.0909090909090828</v>
      </c>
      <c r="T874" s="759">
        <f>IF(INDEX(Historical!$F$7:$F$1432,MATCH(B874,Historical!$B$7:$B$1450,0))=0,"n/a",((INDEX(Historical!$C$7:$C$1439,MATCH(B874,Historical!$B$7:$B$1450,0))/INDEX(Historical!$F$7:$F$1432,MATCH(B874,Historical!$B$7:$B$1450,0)))^(1/3)-1)*100)</f>
        <v>6.7767583149812571</v>
      </c>
      <c r="U874" s="759">
        <f>IF(INDEX(Historical!$H$7:$H$1432,MATCH(B874,Historical!$B$7:$B$1450,0))=0,"n/a",((INDEX(Historical!$C$7:$C$1439,MATCH(B874,Historical!$B$7:$B$1450,0))/INDEX(Historical!$H$7:$H$1432,MATCH(B874,Historical!$B$7:$B$1450,0)))^(1/5)-1)*100)</f>
        <v>7.8753675083670815</v>
      </c>
      <c r="V874" s="759">
        <f>IF(INDEX(Historical!$O$7:$O$1432,MATCH(B874,Historical!$B$7:$B$1450,0))=0,"n/a",((INDEX(Historical!$C$7:$C$1439,MATCH(B874,Historical!$B$7:$B$1450,0))/INDEX(Historical!$O$7:$O$1432,MATCH(B874,Historical!$B$7:$B$1450,0)))^(1/10)-1)*100)</f>
        <v>13.464908490828931</v>
      </c>
      <c r="W874" s="760">
        <f>IF(OR(U874&lt;=0,U874="n/a",V874&lt;=0,V874="n/a"),"n/a",U874/V874)</f>
        <v>0.58488087859869708</v>
      </c>
      <c r="X874" s="761">
        <f>IF(OR(AJ874&lt;=0,AJ874="n/a",U874&lt;=0,U874="n/a"),"n/a",U874/AJ874)</f>
        <v>1.1581422806422177</v>
      </c>
      <c r="Y874" s="948"/>
      <c r="Z874" s="703">
        <f>IF(OR(AC874&lt;0.01,AC874="n/a"),"n/a",M874/AC874*100)</f>
        <v>47.524752475247524</v>
      </c>
      <c r="AA874" s="959">
        <f>IF(OR(AC874&lt;0.01,AC874="n/a"),"n/a",I874/AC874)</f>
        <v>16.504950495049506</v>
      </c>
      <c r="AB874" s="960">
        <v>1</v>
      </c>
      <c r="AC874" s="938">
        <v>4.04</v>
      </c>
      <c r="AD874" s="938">
        <v>2.74</v>
      </c>
      <c r="AE874" s="938">
        <v>0.92</v>
      </c>
      <c r="AF874" s="938">
        <v>4.72</v>
      </c>
      <c r="AG874" s="938">
        <v>30.7</v>
      </c>
      <c r="AH874" s="938">
        <v>12.2</v>
      </c>
      <c r="AI874" s="938">
        <v>4.4799999999999995</v>
      </c>
      <c r="AJ874" s="938">
        <v>6.8000000000000007</v>
      </c>
      <c r="AK874" s="938">
        <v>6.0699999999999994</v>
      </c>
      <c r="AL874" s="951">
        <v>5270</v>
      </c>
      <c r="AM874" s="945">
        <v>1</v>
      </c>
      <c r="AN874" s="938">
        <v>0</v>
      </c>
      <c r="AO874" s="802">
        <f>IF(U874="n/a","n/a",IF(AA874&lt;0,"n/a",IF(AA874="n/a","n/a",J874+U874-AA874)))</f>
        <v>-5.7501588715054606</v>
      </c>
      <c r="AP874" s="803">
        <f>IF(U874="n/a","n/a",J874+U874)</f>
        <v>10.754791623544046</v>
      </c>
      <c r="AQ874" s="961">
        <f>IF(OR(AC874&lt;0.01,AF874="n/a"),"n/a",(I874/SQRT(22.5*AC874*(I874/AF874))-1)*100)</f>
        <v>86.074496833491892</v>
      </c>
      <c r="AR874" s="703">
        <f>INDEX(Historical!$C$7:$C$1439,MATCH(B874,Historical!$B$7:$B$1450,0))*IF(AH874="n/a",1.03,IF(AH874&lt;0,1.01,IF(AH874&gt;10,1.1,(1+AH874/100))))</f>
        <v>1.8480000000000001</v>
      </c>
      <c r="AS874" s="959">
        <f>IF($AI874="n/a",1.03*AR874,IF($AI874&lt;0,1.01*AR874,IF($AI874&gt;10,1.1*AR874,(1+$AI874/100)*AR874)))</f>
        <v>1.9307904</v>
      </c>
      <c r="AT874" s="959">
        <f>IF($AK874="n/a",1.03*AS874,IF($AK874&lt;0,1.01*AS874,IF($AK874&gt;10,1.1*AS874,(1+$AK874/100)*AS874)))</f>
        <v>2.04798937728</v>
      </c>
      <c r="AU874" s="959">
        <f>IF($AK874="n/a",1.03*AT874,IF($AK874&lt;0,1.01*AT874,IF($AK874&gt;10,1.1*AT874,(1+$AK874/100)*AT874)))</f>
        <v>2.1723023324808959</v>
      </c>
      <c r="AV874" s="959">
        <f>IF($AK874="n/a",1.03*AU874,IF($AK874&lt;0,1.01*AU874,IF($AK874&gt;10,1.1*AU874,(1+$AK874/100)*AU874)))</f>
        <v>2.3041610840624864</v>
      </c>
      <c r="AW874" s="703">
        <f>SUM(AR874:AV874)</f>
        <v>10.303243193823384</v>
      </c>
      <c r="AX874" s="810">
        <f>AW874/I874*100</f>
        <v>15.451774435847906</v>
      </c>
      <c r="AY874" s="1017">
        <v>0.84</v>
      </c>
      <c r="AZ874" s="945">
        <v>48.16</v>
      </c>
      <c r="BA874" s="945">
        <v>-9.879999999999999</v>
      </c>
      <c r="BB874" s="945">
        <v>7.7700000000000005</v>
      </c>
      <c r="BC874" s="945">
        <v>16.13</v>
      </c>
      <c r="BD874" s="984"/>
      <c r="BE874" s="666">
        <v>2006</v>
      </c>
      <c r="BF874" s="971">
        <f>IF(BE874&gt;2008,0,IF(BE874&gt;2001,1,IF(BE874&gt;1990,2,IF(BE874&gt;1980,3,IF(BE874&gt;1973,4,IF(BE874&gt;1970,5,IF(BE874&gt;1960,6,IF(BE874&gt;1958,7,IF(BE874&gt;1953,8,9)))))))))</f>
        <v>1</v>
      </c>
      <c r="BG874" s="955">
        <v>11.4</v>
      </c>
      <c r="BH874" s="937"/>
    </row>
    <row r="875" spans="1:60" s="936" customFormat="1" x14ac:dyDescent="0.2">
      <c r="A875" s="944" t="s">
        <v>2974</v>
      </c>
      <c r="B875" s="642" t="s">
        <v>2975</v>
      </c>
      <c r="C875" s="1013" t="s">
        <v>112</v>
      </c>
      <c r="D875" s="1013" t="s">
        <v>4358</v>
      </c>
      <c r="E875" s="792">
        <v>6</v>
      </c>
      <c r="F875" s="1227">
        <v>756</v>
      </c>
      <c r="G875" s="1227" t="s">
        <v>106</v>
      </c>
      <c r="H875" s="1227" t="s">
        <v>106</v>
      </c>
      <c r="I875" s="947">
        <v>162.62</v>
      </c>
      <c r="J875" s="703">
        <f>(M875/I875)*100</f>
        <v>3.9355552822531052</v>
      </c>
      <c r="K875" s="950">
        <v>1.6</v>
      </c>
      <c r="L875" s="960">
        <v>4</v>
      </c>
      <c r="M875" s="694">
        <f>K875*L875</f>
        <v>6.4</v>
      </c>
      <c r="N875" s="943" t="s">
        <v>723</v>
      </c>
      <c r="O875" s="795">
        <v>1.45</v>
      </c>
      <c r="P875" s="934">
        <v>43480</v>
      </c>
      <c r="Q875" s="934">
        <v>43496</v>
      </c>
      <c r="R875" s="694">
        <f>(K875-O875)/O875*100</f>
        <v>10.344827586206906</v>
      </c>
      <c r="S875" s="759">
        <f>IF(INDEX(Historical!$D$7:$D$1439,MATCH(B875,Historical!$B$7:$B$1450,0))=0,"n/a",(INDEX(Historical!$C$7:$C$1439,MATCH(B875,Historical!$B$7:$B$1450,0))/INDEX(Historical!$D$7:$D$1439,MATCH(B875,Historical!$B$7:$B$1450,0))-1)*100)</f>
        <v>21.739130434782616</v>
      </c>
      <c r="T875" s="759">
        <f>IF(INDEX(Historical!$F$7:$F$1432,MATCH(B875,Historical!$B$7:$B$1450,0))=0,"n/a",((INDEX(Historical!$C$7:$C$1439,MATCH(B875,Historical!$B$7:$B$1450,0))/INDEX(Historical!$F$7:$F$1432,MATCH(B875,Historical!$B$7:$B$1450,0)))^(1/3)-1)*100)</f>
        <v>25.99210498948732</v>
      </c>
      <c r="U875" s="759">
        <f>IF(INDEX(Historical!$H$7:$H$1432,MATCH(B875,Historical!$B$7:$B$1450,0))=0,"n/a",((INDEX(Historical!$C$7:$C$1439,MATCH(B875,Historical!$B$7:$B$1450,0))/INDEX(Historical!$H$7:$H$1432,MATCH(B875,Historical!$B$7:$B$1450,0)))^(1/5)-1)*100)</f>
        <v>37.245475857748445</v>
      </c>
      <c r="V875" s="759">
        <f>IF(INDEX(Historical!$O$7:$O$1432,MATCH(B875,Historical!$B$7:$B$1450,0))=0,"n/a",((INDEX(Historical!$C$7:$C$1439,MATCH(B875,Historical!$B$7:$B$1450,0))/INDEX(Historical!$O$7:$O$1432,MATCH(B875,Historical!$B$7:$B$1450,0)))^(1/10)-1)*100)</f>
        <v>12.334976252295826</v>
      </c>
      <c r="W875" s="760">
        <f>IF(OR(U875&lt;=0,U875="n/a",V875&lt;=0,V875="n/a"),"n/a",U875/V875)</f>
        <v>3.0195012212379568</v>
      </c>
      <c r="X875" s="761">
        <f>IF(OR(AJ875&lt;=0,AJ875="n/a",U875&lt;=0,U875="n/a"),"n/a",U875/AJ875)</f>
        <v>3.1298719208191974</v>
      </c>
      <c r="Y875" s="949" t="s">
        <v>4139</v>
      </c>
      <c r="Z875" s="703">
        <f>IF(OR(AC875&lt;0.01,AC875="n/a"),"n/a",M875/AC875*100)</f>
        <v>99.224806201550393</v>
      </c>
      <c r="AA875" s="959">
        <f>IF(OR(AC875&lt;0.01,AC875="n/a"),"n/a",I875/AC875)</f>
        <v>25.212403100775195</v>
      </c>
      <c r="AB875" s="960">
        <v>12</v>
      </c>
      <c r="AC875" s="938">
        <v>6.45</v>
      </c>
      <c r="AD875" s="938">
        <v>1.71</v>
      </c>
      <c r="AE875" s="938">
        <v>1.37</v>
      </c>
      <c r="AF875" s="938">
        <v>4.26</v>
      </c>
      <c r="AG875" s="938">
        <v>16.600000000000001</v>
      </c>
      <c r="AH875" s="938">
        <v>17</v>
      </c>
      <c r="AI875" s="938">
        <v>7.4899999999999993</v>
      </c>
      <c r="AJ875" s="938">
        <v>11.899999999999999</v>
      </c>
      <c r="AK875" s="938">
        <v>15</v>
      </c>
      <c r="AL875" s="951">
        <v>6300</v>
      </c>
      <c r="AM875" s="945">
        <v>0.70000000000000007</v>
      </c>
      <c r="AN875" s="938">
        <v>0.11</v>
      </c>
      <c r="AO875" s="802">
        <f>IF(U875="n/a","n/a",IF(AA875&lt;0,"n/a",IF(AA875="n/a","n/a",J875+U875-AA875)))</f>
        <v>15.968628039226356</v>
      </c>
      <c r="AP875" s="803">
        <f>IF(U875="n/a","n/a",J875+U875)</f>
        <v>41.181031140001551</v>
      </c>
      <c r="AQ875" s="961">
        <f>IF(OR(AC875&lt;0.01,AF875="n/a"),"n/a",(I875/SQRT(22.5*AC875*(I875/AF875))-1)*100)</f>
        <v>118.48451479254622</v>
      </c>
      <c r="AR875" s="703">
        <f>INDEX(Historical!$C$7:$C$1439,MATCH(B875,Historical!$B$7:$B$1450,0))*IF(AH875="n/a",1.03,IF(AH875&lt;0,1.01,IF(AH875&gt;10,1.1,(1+AH875/100))))</f>
        <v>6.16</v>
      </c>
      <c r="AS875" s="959">
        <f>IF($AI875="n/a",1.03*AR875,IF($AI875&lt;0,1.01*AR875,IF($AI875&gt;10,1.1*AR875,(1+$AI875/100)*AR875)))</f>
        <v>6.6213839999999999</v>
      </c>
      <c r="AT875" s="959">
        <f>IF($AK875="n/a",1.03*AS875,IF($AK875&lt;0,1.01*AS875,IF($AK875&gt;10,1.1*AS875,(1+$AK875/100)*AS875)))</f>
        <v>7.2835224000000007</v>
      </c>
      <c r="AU875" s="959">
        <f>IF($AK875="n/a",1.03*AT875,IF($AK875&lt;0,1.01*AT875,IF($AK875&gt;10,1.1*AT875,(1+$AK875/100)*AT875)))</f>
        <v>8.011874640000002</v>
      </c>
      <c r="AV875" s="959">
        <f>IF($AK875="n/a",1.03*AU875,IF($AK875&lt;0,1.01*AU875,IF($AK875&gt;10,1.1*AU875,(1+$AK875/100)*AU875)))</f>
        <v>8.8130621040000037</v>
      </c>
      <c r="AW875" s="703">
        <f>SUM(AR875:AV875)</f>
        <v>36.889843144000004</v>
      </c>
      <c r="AX875" s="810">
        <f>AW875/I875*100</f>
        <v>22.684690163571521</v>
      </c>
      <c r="AY875" s="1017">
        <v>0.84</v>
      </c>
      <c r="AZ875" s="945">
        <v>23.31</v>
      </c>
      <c r="BA875" s="945">
        <v>-12.049999999999999</v>
      </c>
      <c r="BB875" s="945">
        <v>0.54</v>
      </c>
      <c r="BC875" s="945">
        <v>7.46</v>
      </c>
      <c r="BD875" s="984"/>
      <c r="BE875" s="666">
        <v>2014</v>
      </c>
      <c r="BF875" s="971">
        <f>IF(BE875&gt;2008,0,IF(BE875&gt;2001,1,IF(BE875&gt;1990,2,IF(BE875&gt;1980,3,IF(BE875&gt;1973,4,IF(BE875&gt;1970,5,IF(BE875&gt;1960,6,IF(BE875&gt;1958,7,IF(BE875&gt;1953,8,9)))))))))</f>
        <v>0</v>
      </c>
      <c r="BG875" s="955">
        <v>9.8000000000000007</v>
      </c>
      <c r="BH875" s="937"/>
    </row>
    <row r="876" spans="1:60" s="936" customFormat="1" x14ac:dyDescent="0.2">
      <c r="A876" s="944" t="s">
        <v>387</v>
      </c>
      <c r="B876" s="642" t="s">
        <v>388</v>
      </c>
      <c r="C876" s="1013" t="s">
        <v>154</v>
      </c>
      <c r="D876" s="1013" t="s">
        <v>4350</v>
      </c>
      <c r="E876" s="792">
        <v>27</v>
      </c>
      <c r="F876" s="1227">
        <v>109</v>
      </c>
      <c r="G876" s="1147" t="s">
        <v>37</v>
      </c>
      <c r="H876" s="1147" t="s">
        <v>37</v>
      </c>
      <c r="I876" s="938">
        <v>137.27000000000001</v>
      </c>
      <c r="J876" s="703">
        <f>(M876/I876)*100</f>
        <v>0.46623442849857943</v>
      </c>
      <c r="K876" s="957">
        <v>0.16</v>
      </c>
      <c r="L876" s="960">
        <v>4</v>
      </c>
      <c r="M876" s="694">
        <f>K876*L876</f>
        <v>0.64</v>
      </c>
      <c r="N876" s="943" t="s">
        <v>140</v>
      </c>
      <c r="O876" s="796">
        <v>0.15</v>
      </c>
      <c r="P876" s="934">
        <v>43760</v>
      </c>
      <c r="Q876" s="934">
        <v>43775</v>
      </c>
      <c r="R876" s="694">
        <f>(K876-O876)/O876*100</f>
        <v>6.6666666666666732</v>
      </c>
      <c r="S876" s="759">
        <f>IF(INDEX(Historical!$D$7:$D$1439,MATCH(B876,Historical!$B$7:$B$1450,0))=0,"n/a",(INDEX(Historical!$C$7:$C$1439,MATCH(B876,Historical!$B$7:$B$1450,0))/INDEX(Historical!$D$7:$D$1439,MATCH(B876,Historical!$B$7:$B$1450,0))-1)*100)</f>
        <v>7.5471698113207308</v>
      </c>
      <c r="T876" s="759">
        <f>IF(INDEX(Historical!$F$7:$F$1432,MATCH(B876,Historical!$B$7:$B$1450,0))=0,"n/a",((INDEX(Historical!$C$7:$C$1439,MATCH(B876,Historical!$B$7:$B$1450,0))/INDEX(Historical!$F$7:$F$1432,MATCH(B876,Historical!$B$7:$B$1450,0)))^(1/3)-1)*100)</f>
        <v>8.1983855523197526</v>
      </c>
      <c r="U876" s="759">
        <f>IF(INDEX(Historical!$H$7:$H$1432,MATCH(B876,Historical!$B$7:$B$1450,0))=0,"n/a",((INDEX(Historical!$C$7:$C$1439,MATCH(B876,Historical!$B$7:$B$1450,0))/INDEX(Historical!$H$7:$H$1432,MATCH(B876,Historical!$B$7:$B$1450,0)))^(1/5)-1)*100)</f>
        <v>8.1640213555675523</v>
      </c>
      <c r="V876" s="759">
        <f>IF(INDEX(Historical!$O$7:$O$1432,MATCH(B876,Historical!$B$7:$B$1450,0))=0,"n/a",((INDEX(Historical!$C$7:$C$1439,MATCH(B876,Historical!$B$7:$B$1450,0))/INDEX(Historical!$O$7:$O$1432,MATCH(B876,Historical!$B$7:$B$1450,0)))^(1/10)-1)*100)</f>
        <v>7.1773462536293131</v>
      </c>
      <c r="W876" s="760">
        <f>IF(OR(U876&lt;=0,U876="n/a",V876&lt;=0,V876="n/a"),"n/a",U876/V876)</f>
        <v>1.1374707401693649</v>
      </c>
      <c r="X876" s="761">
        <f>IF(OR(AJ876&lt;=0,AJ876="n/a",U876&lt;=0,U876="n/a"),"n/a",U876/AJ876)</f>
        <v>0.70991490048413497</v>
      </c>
      <c r="Y876" s="717"/>
      <c r="Z876" s="703">
        <f>IF(OR(AC876&lt;0.01,AC876="n/a"),"n/a",M876/AC876*100)</f>
        <v>22.299651567944252</v>
      </c>
      <c r="AA876" s="959">
        <f>IF(OR(AC876&lt;0.01,AC876="n/a"),"n/a",I876/AC876)</f>
        <v>47.829268292682926</v>
      </c>
      <c r="AB876" s="960">
        <v>12</v>
      </c>
      <c r="AC876" s="938">
        <v>2.87</v>
      </c>
      <c r="AD876" s="938">
        <v>5.39</v>
      </c>
      <c r="AE876" s="938">
        <v>5.84</v>
      </c>
      <c r="AF876" s="938">
        <v>7.44</v>
      </c>
      <c r="AG876" s="938">
        <v>16.2</v>
      </c>
      <c r="AH876" s="938">
        <v>-11.700000000000001</v>
      </c>
      <c r="AI876" s="938">
        <v>11.84</v>
      </c>
      <c r="AJ876" s="938">
        <v>11.5</v>
      </c>
      <c r="AK876" s="938">
        <v>8.9</v>
      </c>
      <c r="AL876" s="951">
        <v>10190</v>
      </c>
      <c r="AM876" s="945">
        <v>0.6</v>
      </c>
      <c r="AN876" s="938">
        <v>0.14000000000000001</v>
      </c>
      <c r="AO876" s="802">
        <f>IF(U876="n/a","n/a",IF(AA876&lt;0,"n/a",IF(AA876="n/a","n/a",J876+U876-AA876)))</f>
        <v>-39.199012508616796</v>
      </c>
      <c r="AP876" s="803">
        <f>IF(U876="n/a","n/a",J876+U876)</f>
        <v>8.6302557840661311</v>
      </c>
      <c r="AQ876" s="961">
        <f>IF(OR(AC876&lt;0.01,AF876="n/a"),"n/a",(I876/SQRT(22.5*AC876*(I876/AF876))-1)*100)</f>
        <v>297.68762509596849</v>
      </c>
      <c r="AR876" s="703">
        <f>INDEX(Historical!$C$7:$C$1439,MATCH(B876,Historical!$B$7:$B$1450,0))*IF(AH876="n/a",1.03,IF(AH876&lt;0,1.01,IF(AH876&gt;10,1.1,(1+AH876/100))))</f>
        <v>0.57569999999999999</v>
      </c>
      <c r="AS876" s="959">
        <f>IF($AI876="n/a",1.03*AR876,IF($AI876&lt;0,1.01*AR876,IF($AI876&gt;10,1.1*AR876,(1+$AI876/100)*AR876)))</f>
        <v>0.63327</v>
      </c>
      <c r="AT876" s="959">
        <f>IF($AK876="n/a",1.03*AS876,IF($AK876&lt;0,1.01*AS876,IF($AK876&gt;10,1.1*AS876,(1+$AK876/100)*AS876)))</f>
        <v>0.68963103000000003</v>
      </c>
      <c r="AU876" s="959">
        <f>IF($AK876="n/a",1.03*AT876,IF($AK876&lt;0,1.01*AT876,IF($AK876&gt;10,1.1*AT876,(1+$AK876/100)*AT876)))</f>
        <v>0.75100819166999999</v>
      </c>
      <c r="AV876" s="959">
        <f>IF($AK876="n/a",1.03*AU876,IF($AK876&lt;0,1.01*AU876,IF($AK876&gt;10,1.1*AU876,(1+$AK876/100)*AU876)))</f>
        <v>0.81784792072863</v>
      </c>
      <c r="AW876" s="703">
        <f>SUM(AR876:AV876)</f>
        <v>3.4674571423986302</v>
      </c>
      <c r="AX876" s="810">
        <f>AW876/I876*100</f>
        <v>2.5260123423899103</v>
      </c>
      <c r="AY876" s="1017">
        <v>1.29</v>
      </c>
      <c r="AZ876" s="945">
        <v>49.61</v>
      </c>
      <c r="BA876" s="945">
        <v>-1.41</v>
      </c>
      <c r="BB876" s="945">
        <v>12.41</v>
      </c>
      <c r="BC876" s="945">
        <v>23.119999999999997</v>
      </c>
      <c r="BD876" s="984"/>
      <c r="BE876" s="666">
        <v>1994</v>
      </c>
      <c r="BF876" s="971">
        <f>IF(BE876&gt;2008,0,IF(BE876&gt;2001,1,IF(BE876&gt;1990,2,IF(BE876&gt;1980,3,IF(BE876&gt;1973,4,IF(BE876&gt;1970,5,IF(BE876&gt;1960,6,IF(BE876&gt;1958,7,IF(BE876&gt;1953,8,9)))))))))</f>
        <v>2</v>
      </c>
      <c r="BG876" s="955">
        <v>11.200000000000001</v>
      </c>
      <c r="BH876" s="937"/>
    </row>
    <row r="877" spans="1:60" s="936" customFormat="1" x14ac:dyDescent="0.2">
      <c r="A877" s="936" t="s">
        <v>1801</v>
      </c>
      <c r="B877" s="642" t="s">
        <v>1802</v>
      </c>
      <c r="C877" s="1013" t="s">
        <v>108</v>
      </c>
      <c r="D877" s="1013" t="s">
        <v>4365</v>
      </c>
      <c r="E877" s="792">
        <v>9</v>
      </c>
      <c r="F877" s="1227">
        <v>470</v>
      </c>
      <c r="G877" s="1227" t="s">
        <v>106</v>
      </c>
      <c r="H877" s="1227" t="s">
        <v>106</v>
      </c>
      <c r="I877" s="947">
        <v>21.18</v>
      </c>
      <c r="J877" s="703">
        <f>(M877/I877)*100</f>
        <v>3.9660056657223794</v>
      </c>
      <c r="K877" s="950">
        <v>0.21</v>
      </c>
      <c r="L877" s="960">
        <v>4</v>
      </c>
      <c r="M877" s="694">
        <f>K877*L877</f>
        <v>0.84</v>
      </c>
      <c r="N877" s="943" t="s">
        <v>435</v>
      </c>
      <c r="O877" s="795">
        <v>0.2</v>
      </c>
      <c r="P877" s="934">
        <v>43592</v>
      </c>
      <c r="Q877" s="934">
        <v>43607</v>
      </c>
      <c r="R877" s="694">
        <f>(K877-O877)/O877*100</f>
        <v>4.9999999999999902</v>
      </c>
      <c r="S877" s="759">
        <f>IF(INDEX(Historical!$D$7:$D$1439,MATCH(B877,Historical!$B$7:$B$1450,0))=0,"n/a",(INDEX(Historical!$C$7:$C$1439,MATCH(B877,Historical!$B$7:$B$1450,0))/INDEX(Historical!$D$7:$D$1439,MATCH(B877,Historical!$B$7:$B$1450,0))-1)*100)</f>
        <v>9.8591549295774517</v>
      </c>
      <c r="T877" s="759">
        <f>IF(INDEX(Historical!$F$7:$F$1432,MATCH(B877,Historical!$B$7:$B$1450,0))=0,"n/a",((INDEX(Historical!$C$7:$C$1439,MATCH(B877,Historical!$B$7:$B$1450,0))/INDEX(Historical!$F$7:$F$1432,MATCH(B877,Historical!$B$7:$B$1450,0)))^(1/3)-1)*100)</f>
        <v>7.9528977308938487</v>
      </c>
      <c r="U877" s="759">
        <f>IF(INDEX(Historical!$H$7:$H$1432,MATCH(B877,Historical!$B$7:$B$1450,0))=0,"n/a",((INDEX(Historical!$C$7:$C$1439,MATCH(B877,Historical!$B$7:$B$1450,0))/INDEX(Historical!$H$7:$H$1432,MATCH(B877,Historical!$B$7:$B$1450,0)))^(1/5)-1)*100)</f>
        <v>13.179836563100178</v>
      </c>
      <c r="V877" s="759">
        <f>IF(INDEX(Historical!$O$7:$O$1432,MATCH(B877,Historical!$B$7:$B$1450,0))=0,"n/a",((INDEX(Historical!$C$7:$C$1439,MATCH(B877,Historical!$B$7:$B$1450,0))/INDEX(Historical!$O$7:$O$1432,MATCH(B877,Historical!$B$7:$B$1450,0)))^(1/10)-1)*100)</f>
        <v>1.9979546182629093</v>
      </c>
      <c r="W877" s="760">
        <f>IF(OR(U877&lt;=0,U877="n/a",V877&lt;=0,V877="n/a"),"n/a",U877/V877)</f>
        <v>6.5966646302302818</v>
      </c>
      <c r="X877" s="761">
        <f>IF(OR(AJ877&lt;=0,AJ877="n/a",U877&lt;=0,U877="n/a"),"n/a",U877/AJ877)</f>
        <v>1.1663572179734669</v>
      </c>
      <c r="Y877" s="717"/>
      <c r="Z877" s="703">
        <f>IF(OR(AC877&lt;0.01,AC877="n/a"),"n/a",M877/AC877*100)</f>
        <v>49.122807017543856</v>
      </c>
      <c r="AA877" s="959">
        <f>IF(OR(AC877&lt;0.01,AC877="n/a"),"n/a",I877/AC877)</f>
        <v>12.385964912280702</v>
      </c>
      <c r="AB877" s="960">
        <v>12</v>
      </c>
      <c r="AC877" s="938">
        <v>1.71</v>
      </c>
      <c r="AD877" s="938" t="s">
        <v>137</v>
      </c>
      <c r="AE877" s="938">
        <v>3.93</v>
      </c>
      <c r="AF877" s="938">
        <v>1.77</v>
      </c>
      <c r="AG877" s="938">
        <v>14.399999999999999</v>
      </c>
      <c r="AH877" s="938">
        <v>11.700000000000001</v>
      </c>
      <c r="AI877" s="938">
        <v>15.379999999999999</v>
      </c>
      <c r="AJ877" s="938">
        <v>11.3</v>
      </c>
      <c r="AK877" s="938" t="s">
        <v>137</v>
      </c>
      <c r="AL877" s="951">
        <v>348.9</v>
      </c>
      <c r="AM877" s="945">
        <v>3.5000000000000004</v>
      </c>
      <c r="AN877" s="938">
        <v>0.21</v>
      </c>
      <c r="AO877" s="802">
        <f>IF(U877="n/a","n/a",IF(AA877&lt;0,"n/a",IF(AA877="n/a","n/a",J877+U877-AA877)))</f>
        <v>4.7598773165418571</v>
      </c>
      <c r="AP877" s="803">
        <f>IF(U877="n/a","n/a",J877+U877)</f>
        <v>17.145842228822559</v>
      </c>
      <c r="AQ877" s="961">
        <f>IF(OR(AC877&lt;0.01,AF877="n/a"),"n/a",(I877/SQRT(22.5*AC877*(I877/AF877))-1)*100)</f>
        <v>-1.290194352363605</v>
      </c>
      <c r="AR877" s="703">
        <f>INDEX(Historical!$C$7:$C$1439,MATCH(B877,Historical!$B$7:$B$1450,0))*IF(AH877="n/a",1.03,IF(AH877&lt;0,1.01,IF(AH877&gt;10,1.1,(1+AH877/100))))</f>
        <v>0.8580000000000001</v>
      </c>
      <c r="AS877" s="959">
        <f>IF($AI877="n/a",1.03*AR877,IF($AI877&lt;0,1.01*AR877,IF($AI877&gt;10,1.1*AR877,(1+$AI877/100)*AR877)))</f>
        <v>0.94380000000000019</v>
      </c>
      <c r="AT877" s="959">
        <f>IF($AK877="n/a",1.03*AS877,IF($AK877&lt;0,1.01*AS877,IF($AK877&gt;10,1.1*AS877,(1+$AK877/100)*AS877)))</f>
        <v>0.97211400000000026</v>
      </c>
      <c r="AU877" s="959">
        <f>IF($AK877="n/a",1.03*AT877,IF($AK877&lt;0,1.01*AT877,IF($AK877&gt;10,1.1*AT877,(1+$AK877/100)*AT877)))</f>
        <v>1.0012774200000003</v>
      </c>
      <c r="AV877" s="959">
        <f>IF($AK877="n/a",1.03*AU877,IF($AK877&lt;0,1.01*AU877,IF($AK877&gt;10,1.1*AU877,(1+$AK877/100)*AU877)))</f>
        <v>1.0313157426000004</v>
      </c>
      <c r="AW877" s="703">
        <f>SUM(AR877:AV877)</f>
        <v>4.8065071626000009</v>
      </c>
      <c r="AX877" s="810">
        <f>AW877/I877*100</f>
        <v>22.693612665722384</v>
      </c>
      <c r="AY877" s="1017">
        <v>0.7</v>
      </c>
      <c r="AZ877" s="945">
        <v>17.28</v>
      </c>
      <c r="BA877" s="945">
        <v>-15.28</v>
      </c>
      <c r="BB877" s="945">
        <v>-0.77</v>
      </c>
      <c r="BC877" s="945">
        <v>0.05</v>
      </c>
      <c r="BD877" s="984"/>
      <c r="BE877" s="666">
        <v>2011</v>
      </c>
      <c r="BF877" s="971">
        <f>IF(BE877&gt;2008,0,IF(BE877&gt;2001,1,IF(BE877&gt;1990,2,IF(BE877&gt;1980,3,IF(BE877&gt;1973,4,IF(BE877&gt;1970,5,IF(BE877&gt;1960,6,IF(BE877&gt;1958,7,IF(BE877&gt;1953,8,9)))))))))</f>
        <v>0</v>
      </c>
      <c r="BG877" s="955">
        <v>1.2</v>
      </c>
      <c r="BH877" s="937"/>
    </row>
    <row r="878" spans="1:60" s="936" customFormat="1" x14ac:dyDescent="0.2">
      <c r="A878" s="944" t="s">
        <v>1776</v>
      </c>
      <c r="B878" s="642" t="s">
        <v>1777</v>
      </c>
      <c r="C878" s="1013" t="s">
        <v>108</v>
      </c>
      <c r="D878" s="1013" t="s">
        <v>4365</v>
      </c>
      <c r="E878" s="792">
        <v>7</v>
      </c>
      <c r="F878" s="1227">
        <v>661</v>
      </c>
      <c r="G878" s="1204" t="s">
        <v>106</v>
      </c>
      <c r="H878" s="1204" t="s">
        <v>106</v>
      </c>
      <c r="I878" s="947">
        <v>405</v>
      </c>
      <c r="J878" s="703">
        <f>(M878/I878)*100</f>
        <v>1.728395061728395</v>
      </c>
      <c r="K878" s="950">
        <v>1.75</v>
      </c>
      <c r="L878" s="960">
        <v>4</v>
      </c>
      <c r="M878" s="694">
        <f>K878*L878</f>
        <v>7</v>
      </c>
      <c r="N878" s="943" t="s">
        <v>595</v>
      </c>
      <c r="O878" s="795">
        <v>1.1499999999999999</v>
      </c>
      <c r="P878" s="934">
        <v>43532</v>
      </c>
      <c r="Q878" s="934">
        <v>43539</v>
      </c>
      <c r="R878" s="694">
        <f>(K878-O878)/O878*100</f>
        <v>52.173913043478272</v>
      </c>
      <c r="S878" s="759">
        <f>IF(INDEX(Historical!$D$7:$D$1439,MATCH(B878,Historical!$B$7:$B$1450,0))=0,"n/a",(INDEX(Historical!$C$7:$C$1439,MATCH(B878,Historical!$B$7:$B$1450,0))/INDEX(Historical!$D$7:$D$1439,MATCH(B878,Historical!$B$7:$B$1450,0))-1)*100)</f>
        <v>36.904761904761905</v>
      </c>
      <c r="T878" s="759">
        <f>IF(INDEX(Historical!$F$7:$F$1432,MATCH(B878,Historical!$B$7:$B$1450,0))=0,"n/a",((INDEX(Historical!$C$7:$C$1439,MATCH(B878,Historical!$B$7:$B$1450,0))/INDEX(Historical!$F$7:$F$1432,MATCH(B878,Historical!$B$7:$B$1450,0)))^(1/3)-1)*100)</f>
        <v>19.141475937296182</v>
      </c>
      <c r="U878" s="759">
        <f>IF(INDEX(Historical!$H$7:$H$1432,MATCH(B878,Historical!$B$7:$B$1450,0))=0,"n/a",((INDEX(Historical!$C$7:$C$1439,MATCH(B878,Historical!$B$7:$B$1450,0))/INDEX(Historical!$H$7:$H$1432,MATCH(B878,Historical!$B$7:$B$1450,0)))^(1/5)-1)*100)</f>
        <v>23.517237451927929</v>
      </c>
      <c r="V878" s="759" t="str">
        <f>IF(INDEX(Historical!$O$7:$O$1432,MATCH(B878,Historical!$B$7:$B$1450,0))=0,"n/a",((INDEX(Historical!$C$7:$C$1439,MATCH(B878,Historical!$B$7:$B$1450,0))/INDEX(Historical!$O$7:$O$1432,MATCH(B878,Historical!$B$7:$B$1450,0)))^(1/10)-1)*100)</f>
        <v>n/a</v>
      </c>
      <c r="W878" s="760" t="str">
        <f>IF(OR(U878&lt;=0,U878="n/a",V878&lt;=0,V878="n/a"),"n/a",U878/V878)</f>
        <v>n/a</v>
      </c>
      <c r="X878" s="761" t="str">
        <f>IF(OR(AJ878&lt;=0,AJ878="n/a",U878&lt;=0,U878="n/a"),"n/a",U878/AJ878)</f>
        <v>n/a</v>
      </c>
      <c r="Y878" s="949"/>
      <c r="Z878" s="703" t="str">
        <f>IF(OR(AC878&lt;0.01,AC878="n/a"),"n/a",M878/AC878*100)</f>
        <v>n/a</v>
      </c>
      <c r="AA878" s="959" t="str">
        <f>IF(OR(AC878&lt;0.01,AC878="n/a"),"n/a",I878/AC878)</f>
        <v>n/a</v>
      </c>
      <c r="AB878" s="960">
        <v>12</v>
      </c>
      <c r="AC878" s="938" t="s">
        <v>137</v>
      </c>
      <c r="AD878" s="938" t="s">
        <v>137</v>
      </c>
      <c r="AE878" s="938" t="s">
        <v>137</v>
      </c>
      <c r="AF878" s="938" t="s">
        <v>137</v>
      </c>
      <c r="AG878" s="938" t="s">
        <v>137</v>
      </c>
      <c r="AH878" s="938" t="s">
        <v>137</v>
      </c>
      <c r="AI878" s="938" t="s">
        <v>137</v>
      </c>
      <c r="AJ878" s="938" t="s">
        <v>137</v>
      </c>
      <c r="AK878" s="938" t="s">
        <v>137</v>
      </c>
      <c r="AL878" s="951" t="s">
        <v>137</v>
      </c>
      <c r="AM878" s="945" t="s">
        <v>137</v>
      </c>
      <c r="AN878" s="938" t="s">
        <v>137</v>
      </c>
      <c r="AO878" s="802" t="str">
        <f>IF(U878="n/a","n/a",IF(AA878&lt;0,"n/a",IF(AA878="n/a","n/a",J878+U878-AA878)))</f>
        <v>n/a</v>
      </c>
      <c r="AP878" s="803">
        <f>IF(U878="n/a","n/a",J878+U878)</f>
        <v>25.245632513656325</v>
      </c>
      <c r="AQ878" s="961" t="str">
        <f>IF(OR(AC878&lt;0.01,AF878="n/a"),"n/a",(I878/SQRT(22.5*AC878*(I878/AF878))-1)*100)</f>
        <v>n/a</v>
      </c>
      <c r="AR878" s="703">
        <f>INDEX(Historical!$C$7:$C$1439,MATCH(B878,Historical!$B$7:$B$1450,0))*IF(AH878="n/a",1.03,IF(AH878&lt;0,1.01,IF(AH878&gt;10,1.1,(1+AH878/100))))</f>
        <v>4.7379999999999995</v>
      </c>
      <c r="AS878" s="959">
        <f>IF($AI878="n/a",1.03*AR878,IF($AI878&lt;0,1.01*AR878,IF($AI878&gt;10,1.1*AR878,(1+$AI878/100)*AR878)))</f>
        <v>4.8801399999999999</v>
      </c>
      <c r="AT878" s="959">
        <f>IF($AK878="n/a",1.03*AS878,IF($AK878&lt;0,1.01*AS878,IF($AK878&gt;10,1.1*AS878,(1+$AK878/100)*AS878)))</f>
        <v>5.0265442</v>
      </c>
      <c r="AU878" s="959">
        <f>IF($AK878="n/a",1.03*AT878,IF($AK878&lt;0,1.01*AT878,IF($AK878&gt;10,1.1*AT878,(1+$AK878/100)*AT878)))</f>
        <v>5.1773405260000001</v>
      </c>
      <c r="AV878" s="959">
        <f>IF($AK878="n/a",1.03*AU878,IF($AK878&lt;0,1.01*AU878,IF($AK878&gt;10,1.1*AU878,(1+$AK878/100)*AU878)))</f>
        <v>5.3326607417799998</v>
      </c>
      <c r="AW878" s="703">
        <f>SUM(AR878:AV878)</f>
        <v>25.154685467780002</v>
      </c>
      <c r="AX878" s="810">
        <f>AW878/I878*100</f>
        <v>6.2110334488345682</v>
      </c>
      <c r="AY878" s="1017" t="s">
        <v>137</v>
      </c>
      <c r="AZ878" s="945" t="s">
        <v>137</v>
      </c>
      <c r="BA878" s="945" t="s">
        <v>137</v>
      </c>
      <c r="BB878" s="945" t="s">
        <v>137</v>
      </c>
      <c r="BC878" s="945" t="s">
        <v>137</v>
      </c>
      <c r="BD878" s="984" t="s">
        <v>4290</v>
      </c>
      <c r="BE878" s="666">
        <v>2013</v>
      </c>
      <c r="BF878" s="971">
        <f>IF(BE878&gt;2008,0,IF(BE878&gt;2001,1,IF(BE878&gt;1990,2,IF(BE878&gt;1980,3,IF(BE878&gt;1973,4,IF(BE878&gt;1970,5,IF(BE878&gt;1960,6,IF(BE878&gt;1958,7,IF(BE878&gt;1953,8,9)))))))))</f>
        <v>0</v>
      </c>
      <c r="BG878" s="955" t="s">
        <v>137</v>
      </c>
      <c r="BH878" s="937"/>
    </row>
    <row r="879" spans="1:60" s="936" customFormat="1" x14ac:dyDescent="0.2">
      <c r="A879" s="944" t="s">
        <v>3936</v>
      </c>
      <c r="B879" s="642" t="s">
        <v>3937</v>
      </c>
      <c r="C879" s="1013" t="s">
        <v>108</v>
      </c>
      <c r="D879" s="1013" t="s">
        <v>4365</v>
      </c>
      <c r="E879" s="792">
        <v>6</v>
      </c>
      <c r="F879" s="1227">
        <v>763</v>
      </c>
      <c r="G879" s="1227" t="s">
        <v>106</v>
      </c>
      <c r="H879" s="1227" t="s">
        <v>106</v>
      </c>
      <c r="I879" s="947">
        <v>71.540000000000006</v>
      </c>
      <c r="J879" s="703">
        <f>(M879/I879)*100</f>
        <v>1.3978194017332959</v>
      </c>
      <c r="K879" s="950">
        <v>0.25</v>
      </c>
      <c r="L879" s="960">
        <v>4</v>
      </c>
      <c r="M879" s="694">
        <f>K879*L879</f>
        <v>1</v>
      </c>
      <c r="N879" s="943" t="s">
        <v>443</v>
      </c>
      <c r="O879" s="795">
        <v>0.19</v>
      </c>
      <c r="P879" s="934">
        <v>43502</v>
      </c>
      <c r="Q879" s="934">
        <v>43517</v>
      </c>
      <c r="R879" s="694">
        <f>(K879-O879)/O879*100</f>
        <v>31.578947368421051</v>
      </c>
      <c r="S879" s="759">
        <f>IF(INDEX(Historical!$D$7:$D$1439,MATCH(B879,Historical!$B$7:$B$1450,0))=0,"n/a",(INDEX(Historical!$C$7:$C$1439,MATCH(B879,Historical!$B$7:$B$1450,0))/INDEX(Historical!$D$7:$D$1439,MATCH(B879,Historical!$B$7:$B$1450,0))-1)*100)</f>
        <v>35.714285714285701</v>
      </c>
      <c r="T879" s="759">
        <f>IF(INDEX(Historical!$F$7:$F$1432,MATCH(B879,Historical!$B$7:$B$1450,0))=0,"n/a",((INDEX(Historical!$C$7:$C$1439,MATCH(B879,Historical!$B$7:$B$1450,0))/INDEX(Historical!$F$7:$F$1432,MATCH(B879,Historical!$B$7:$B$1450,0)))^(1/3)-1)*100)</f>
        <v>19.983162620797668</v>
      </c>
      <c r="U879" s="759">
        <f>IF(INDEX(Historical!$H$7:$H$1432,MATCH(B879,Historical!$B$7:$B$1450,0))=0,"n/a",((INDEX(Historical!$C$7:$C$1439,MATCH(B879,Historical!$B$7:$B$1450,0))/INDEX(Historical!$H$7:$H$1432,MATCH(B879,Historical!$B$7:$B$1450,0)))^(1/5)-1)*100)</f>
        <v>33.385376024181127</v>
      </c>
      <c r="V879" s="759">
        <f>IF(INDEX(Historical!$O$7:$O$1432,MATCH(B879,Historical!$B$7:$B$1450,0))=0,"n/a",((INDEX(Historical!$C$7:$C$1439,MATCH(B879,Historical!$B$7:$B$1450,0))/INDEX(Historical!$O$7:$O$1432,MATCH(B879,Historical!$B$7:$B$1450,0)))^(1/10)-1)*100)</f>
        <v>7.7583937488473254</v>
      </c>
      <c r="W879" s="760">
        <f>IF(OR(U879&lt;=0,U879="n/a",V879&lt;=0,V879="n/a"),"n/a",U879/V879)</f>
        <v>4.303129888082986</v>
      </c>
      <c r="X879" s="761">
        <f>IF(OR(AJ879&lt;=0,AJ879="n/a",U879&lt;=0,U879="n/a"),"n/a",U879/AJ879)</f>
        <v>2.0481825781706213</v>
      </c>
      <c r="Y879" s="717"/>
      <c r="Z879" s="703">
        <f>IF(OR(AC879&lt;0.01,AC879="n/a"),"n/a",M879/AC879*100)</f>
        <v>17.211703958691913</v>
      </c>
      <c r="AA879" s="959">
        <f>IF(OR(AC879&lt;0.01,AC879="n/a"),"n/a",I879/AC879)</f>
        <v>12.313253012048195</v>
      </c>
      <c r="AB879" s="960">
        <v>12</v>
      </c>
      <c r="AC879" s="938">
        <v>5.81</v>
      </c>
      <c r="AD879" s="938">
        <v>1.23</v>
      </c>
      <c r="AE879" s="938">
        <v>3.1</v>
      </c>
      <c r="AF879" s="938">
        <v>1.25</v>
      </c>
      <c r="AG879" s="938">
        <v>10.8</v>
      </c>
      <c r="AH879" s="938">
        <v>36.700000000000003</v>
      </c>
      <c r="AI879" s="938">
        <v>7.17</v>
      </c>
      <c r="AJ879" s="938">
        <v>16.3</v>
      </c>
      <c r="AK879" s="938">
        <v>10</v>
      </c>
      <c r="AL879" s="951">
        <v>4050</v>
      </c>
      <c r="AM879" s="945">
        <v>1.2</v>
      </c>
      <c r="AN879" s="938">
        <v>0.23</v>
      </c>
      <c r="AO879" s="802">
        <f>IF(U879="n/a","n/a",IF(AA879&lt;0,"n/a",IF(AA879="n/a","n/a",J879+U879-AA879)))</f>
        <v>22.469942413866228</v>
      </c>
      <c r="AP879" s="803">
        <f>IF(U879="n/a","n/a",J879+U879)</f>
        <v>34.783195425914421</v>
      </c>
      <c r="AQ879" s="961">
        <f>IF(OR(AC879&lt;0.01,AF879="n/a"),"n/a",(I879/SQRT(22.5*AC879*(I879/AF879))-1)*100)</f>
        <v>-17.291499120075006</v>
      </c>
      <c r="AR879" s="703">
        <f>INDEX(Historical!$C$7:$C$1439,MATCH(B879,Historical!$B$7:$B$1450,0))*IF(AH879="n/a",1.03,IF(AH879&lt;0,1.01,IF(AH879&gt;10,1.1,(1+AH879/100))))</f>
        <v>0.83600000000000008</v>
      </c>
      <c r="AS879" s="959">
        <f>IF($AI879="n/a",1.03*AR879,IF($AI879&lt;0,1.01*AR879,IF($AI879&gt;10,1.1*AR879,(1+$AI879/100)*AR879)))</f>
        <v>0.89594120000000022</v>
      </c>
      <c r="AT879" s="959">
        <f>IF($AK879="n/a",1.03*AS879,IF($AK879&lt;0,1.01*AS879,IF($AK879&gt;10,1.1*AS879,(1+$AK879/100)*AS879)))</f>
        <v>0.98553532000000033</v>
      </c>
      <c r="AU879" s="959">
        <f>IF($AK879="n/a",1.03*AT879,IF($AK879&lt;0,1.01*AT879,IF($AK879&gt;10,1.1*AT879,(1+$AK879/100)*AT879)))</f>
        <v>1.0840888520000005</v>
      </c>
      <c r="AV879" s="959">
        <f>IF($AK879="n/a",1.03*AU879,IF($AK879&lt;0,1.01*AU879,IF($AK879&gt;10,1.1*AU879,(1+$AK879/100)*AU879)))</f>
        <v>1.1924977372000007</v>
      </c>
      <c r="AW879" s="703">
        <f>SUM(AR879:AV879)</f>
        <v>4.9940631092000025</v>
      </c>
      <c r="AX879" s="810">
        <f>AW879/I879*100</f>
        <v>6.9807983075202706</v>
      </c>
      <c r="AY879" s="1017">
        <v>1.03</v>
      </c>
      <c r="AZ879" s="945">
        <v>16.27</v>
      </c>
      <c r="BA879" s="945">
        <v>-22.71</v>
      </c>
      <c r="BB879" s="945">
        <v>0.85000000000000009</v>
      </c>
      <c r="BC879" s="945">
        <v>-1.52</v>
      </c>
      <c r="BD879" s="984"/>
      <c r="BE879" s="666">
        <v>2014</v>
      </c>
      <c r="BF879" s="971">
        <f>IF(BE879&gt;2008,0,IF(BE879&gt;2001,1,IF(BE879&gt;1990,2,IF(BE879&gt;1980,3,IF(BE879&gt;1973,4,IF(BE879&gt;1970,5,IF(BE879&gt;1960,6,IF(BE879&gt;1958,7,IF(BE879&gt;1953,8,9)))))))))</f>
        <v>0</v>
      </c>
      <c r="BG879" s="955">
        <v>1.0999999999999999</v>
      </c>
      <c r="BH879" s="937"/>
    </row>
    <row r="880" spans="1:60" s="936" customFormat="1" x14ac:dyDescent="0.2">
      <c r="A880" s="944" t="s">
        <v>132</v>
      </c>
      <c r="B880" s="642" t="s">
        <v>133</v>
      </c>
      <c r="C880" s="1013" t="s">
        <v>131</v>
      </c>
      <c r="D880" s="1013" t="s">
        <v>4367</v>
      </c>
      <c r="E880" s="792">
        <v>27</v>
      </c>
      <c r="F880" s="1227">
        <v>108</v>
      </c>
      <c r="G880" s="1146" t="s">
        <v>37</v>
      </c>
      <c r="H880" s="1146" t="s">
        <v>37</v>
      </c>
      <c r="I880" s="938">
        <v>41.95</v>
      </c>
      <c r="J880" s="703">
        <f>(M880/I880)*100</f>
        <v>2.2340882002383791</v>
      </c>
      <c r="K880" s="957">
        <v>0.23430000000000001</v>
      </c>
      <c r="L880" s="960">
        <v>4</v>
      </c>
      <c r="M880" s="694">
        <f>K880*L880</f>
        <v>0.93720000000000003</v>
      </c>
      <c r="N880" s="943" t="s">
        <v>119</v>
      </c>
      <c r="O880" s="796">
        <v>0.219</v>
      </c>
      <c r="P880" s="934">
        <v>43692</v>
      </c>
      <c r="Q880" s="934">
        <v>43709</v>
      </c>
      <c r="R880" s="694">
        <f>(K880-O880)/O880*100</f>
        <v>6.9863013698630168</v>
      </c>
      <c r="S880" s="759">
        <f>IF(INDEX(Historical!$D$7:$D$1439,MATCH(B880,Historical!$B$7:$B$1450,0))=0,"n/a",(INDEX(Historical!$C$7:$C$1439,MATCH(B880,Historical!$B$7:$B$1450,0))/INDEX(Historical!$D$7:$D$1439,MATCH(B880,Historical!$B$7:$B$1450,0))-1)*100)</f>
        <v>7.0707070707070718</v>
      </c>
      <c r="T880" s="759">
        <f>IF(INDEX(Historical!$F$7:$F$1432,MATCH(B880,Historical!$B$7:$B$1450,0))=0,"n/a",((INDEX(Historical!$C$7:$C$1439,MATCH(B880,Historical!$B$7:$B$1450,0))/INDEX(Historical!$F$7:$F$1432,MATCH(B880,Historical!$B$7:$B$1450,0)))^(1/3)-1)*100)</f>
        <v>7.3224501206020642</v>
      </c>
      <c r="U880" s="759">
        <f>IF(INDEX(Historical!$H$7:$H$1432,MATCH(B880,Historical!$B$7:$B$1450,0))=0,"n/a",((INDEX(Historical!$C$7:$C$1439,MATCH(B880,Historical!$B$7:$B$1450,0))/INDEX(Historical!$H$7:$H$1432,MATCH(B880,Historical!$B$7:$B$1450,0)))^(1/5)-1)*100)</f>
        <v>7.7448698857029541</v>
      </c>
      <c r="V880" s="759">
        <f>IF(INDEX(Historical!$O$7:$O$1432,MATCH(B880,Historical!$B$7:$B$1450,0))=0,"n/a",((INDEX(Historical!$C$7:$C$1439,MATCH(B880,Historical!$B$7:$B$1450,0))/INDEX(Historical!$O$7:$O$1432,MATCH(B880,Historical!$B$7:$B$1450,0)))^(1/10)-1)*100)</f>
        <v>7.5904115885967904</v>
      </c>
      <c r="W880" s="760">
        <f>IF(OR(U880&lt;=0,U880="n/a",V880&lt;=0,V880="n/a"),"n/a",U880/V880)</f>
        <v>1.020349133285237</v>
      </c>
      <c r="X880" s="761" t="str">
        <f>IF(OR(AJ880&lt;=0,AJ880="n/a",U880&lt;=0,U880="n/a"),"n/a",U880/AJ880)</f>
        <v>n/a</v>
      </c>
      <c r="Y880" s="717"/>
      <c r="Z880" s="703">
        <f>IF(OR(AC880&lt;0.01,AC880="n/a"),"n/a",M880/AC880*100)</f>
        <v>105.30337078651687</v>
      </c>
      <c r="AA880" s="959">
        <f>IF(OR(AC880&lt;0.01,AC880="n/a"),"n/a",I880/AC880)</f>
        <v>47.134831460674157</v>
      </c>
      <c r="AB880" s="960">
        <v>12</v>
      </c>
      <c r="AC880" s="938">
        <v>0.89</v>
      </c>
      <c r="AD880" s="938">
        <v>9.4499999999999993</v>
      </c>
      <c r="AE880" s="938">
        <v>10.54</v>
      </c>
      <c r="AF880" s="938">
        <v>3.74</v>
      </c>
      <c r="AG880" s="938">
        <v>7.9</v>
      </c>
      <c r="AH880" s="938">
        <v>-21.2</v>
      </c>
      <c r="AI880" s="938">
        <v>11.53</v>
      </c>
      <c r="AJ880" s="938">
        <v>-1.3</v>
      </c>
      <c r="AK880" s="938">
        <v>5</v>
      </c>
      <c r="AL880" s="951">
        <v>8910</v>
      </c>
      <c r="AM880" s="945">
        <v>0.2</v>
      </c>
      <c r="AN880" s="938">
        <v>1.33</v>
      </c>
      <c r="AO880" s="802">
        <f>IF(U880="n/a","n/a",IF(AA880&lt;0,"n/a",IF(AA880="n/a","n/a",J880+U880-AA880)))</f>
        <v>-37.15587337473282</v>
      </c>
      <c r="AP880" s="803">
        <f>IF(U880="n/a","n/a",J880+U880)</f>
        <v>9.9789580859413327</v>
      </c>
      <c r="AQ880" s="961">
        <f>IF(OR(AC880&lt;0.01,AF880="n/a"),"n/a",(I880/SQRT(22.5*AC880*(I880/AF880))-1)*100)</f>
        <v>179.90813545631664</v>
      </c>
      <c r="AR880" s="703">
        <f>INDEX(Historical!$C$7:$C$1439,MATCH(B880,Historical!$B$7:$B$1450,0))*IF(AH880="n/a",1.03,IF(AH880&lt;0,1.01,IF(AH880&gt;10,1.1,(1+AH880/100))))</f>
        <v>0.85648000000000002</v>
      </c>
      <c r="AS880" s="959">
        <f>IF($AI880="n/a",1.03*AR880,IF($AI880&lt;0,1.01*AR880,IF($AI880&gt;10,1.1*AR880,(1+$AI880/100)*AR880)))</f>
        <v>0.94212800000000008</v>
      </c>
      <c r="AT880" s="959">
        <f>IF($AK880="n/a",1.03*AS880,IF($AK880&lt;0,1.01*AS880,IF($AK880&gt;10,1.1*AS880,(1+$AK880/100)*AS880)))</f>
        <v>0.98923440000000007</v>
      </c>
      <c r="AU880" s="959">
        <f>IF($AK880="n/a",1.03*AT880,IF($AK880&lt;0,1.01*AT880,IF($AK880&gt;10,1.1*AT880,(1+$AK880/100)*AT880)))</f>
        <v>1.0386961200000002</v>
      </c>
      <c r="AV880" s="959">
        <f>IF($AK880="n/a",1.03*AU880,IF($AK880&lt;0,1.01*AU880,IF($AK880&gt;10,1.1*AU880,(1+$AK880/100)*AU880)))</f>
        <v>1.0906309260000002</v>
      </c>
      <c r="AW880" s="703">
        <f>SUM(AR880:AV880)</f>
        <v>4.9171694460000008</v>
      </c>
      <c r="AX880" s="810">
        <f>AW880/I880*100</f>
        <v>11.721500467222885</v>
      </c>
      <c r="AY880" s="1017">
        <v>0.4</v>
      </c>
      <c r="AZ880" s="945">
        <v>30.73</v>
      </c>
      <c r="BA880" s="945">
        <v>-0.44999999999999996</v>
      </c>
      <c r="BB880" s="945">
        <v>2.69</v>
      </c>
      <c r="BC880" s="945">
        <v>14.030000000000001</v>
      </c>
      <c r="BD880" s="984"/>
      <c r="BE880" s="666">
        <v>1993</v>
      </c>
      <c r="BF880" s="971">
        <f>IF(BE880&gt;2008,0,IF(BE880&gt;2001,1,IF(BE880&gt;1990,2,IF(BE880&gt;1980,3,IF(BE880&gt;1973,4,IF(BE880&gt;1970,5,IF(BE880&gt;1960,6,IF(BE880&gt;1958,7,IF(BE880&gt;1953,8,9)))))))))</f>
        <v>2</v>
      </c>
      <c r="BG880" s="955">
        <v>2.2999999999999998</v>
      </c>
      <c r="BH880" s="937"/>
    </row>
    <row r="881" spans="1:60" s="936" customFormat="1" x14ac:dyDescent="0.2">
      <c r="A881" s="944" t="s">
        <v>1787</v>
      </c>
      <c r="B881" s="642" t="s">
        <v>1788</v>
      </c>
      <c r="C881" s="1013" t="s">
        <v>112</v>
      </c>
      <c r="D881" s="1013" t="s">
        <v>213</v>
      </c>
      <c r="E881" s="792">
        <v>7</v>
      </c>
      <c r="F881" s="1227">
        <v>693</v>
      </c>
      <c r="G881" s="1160" t="s">
        <v>106</v>
      </c>
      <c r="H881" s="1160" t="s">
        <v>106</v>
      </c>
      <c r="I881" s="947">
        <v>92.83</v>
      </c>
      <c r="J881" s="703">
        <f>(M881/I881)*100</f>
        <v>0.99105892491651404</v>
      </c>
      <c r="K881" s="950">
        <v>0.23</v>
      </c>
      <c r="L881" s="960">
        <v>4</v>
      </c>
      <c r="M881" s="694">
        <f>K881*L881</f>
        <v>0.92</v>
      </c>
      <c r="N881" s="943" t="s">
        <v>595</v>
      </c>
      <c r="O881" s="795">
        <v>0.21</v>
      </c>
      <c r="P881" s="934">
        <v>43615</v>
      </c>
      <c r="Q881" s="934">
        <v>43630</v>
      </c>
      <c r="R881" s="694">
        <f>(K881-O881)/O881*100</f>
        <v>9.5238095238095326</v>
      </c>
      <c r="S881" s="759">
        <f>IF(INDEX(Historical!$D$7:$D$1439,MATCH(B881,Historical!$B$7:$B$1450,0))=0,"n/a",(INDEX(Historical!$C$7:$C$1439,MATCH(B881,Historical!$B$7:$B$1450,0))/INDEX(Historical!$D$7:$D$1439,MATCH(B881,Historical!$B$7:$B$1450,0))-1)*100)</f>
        <v>9.3333333333333268</v>
      </c>
      <c r="T881" s="759">
        <f>IF(INDEX(Historical!$F$7:$F$1432,MATCH(B881,Historical!$B$7:$B$1450,0))=0,"n/a",((INDEX(Historical!$C$7:$C$1439,MATCH(B881,Historical!$B$7:$B$1450,0))/INDEX(Historical!$F$7:$F$1432,MATCH(B881,Historical!$B$7:$B$1450,0)))^(1/3)-1)*100)</f>
        <v>7.5036737139838161</v>
      </c>
      <c r="U881" s="759">
        <f>IF(INDEX(Historical!$H$7:$H$1432,MATCH(B881,Historical!$B$7:$B$1450,0))=0,"n/a",((INDEX(Historical!$C$7:$C$1439,MATCH(B881,Historical!$B$7:$B$1450,0))/INDEX(Historical!$H$7:$H$1432,MATCH(B881,Historical!$B$7:$B$1450,0)))^(1/5)-1)*100)</f>
        <v>10.399922776586902</v>
      </c>
      <c r="V881" s="759">
        <f>IF(INDEX(Historical!$O$7:$O$1432,MATCH(B881,Historical!$B$7:$B$1450,0))=0,"n/a",((INDEX(Historical!$C$7:$C$1439,MATCH(B881,Historical!$B$7:$B$1450,0))/INDEX(Historical!$O$7:$O$1432,MATCH(B881,Historical!$B$7:$B$1450,0)))^(1/10)-1)*100)</f>
        <v>6.4231520106765583</v>
      </c>
      <c r="W881" s="760">
        <f>IF(OR(U881&lt;=0,U881="n/a",V881&lt;=0,V881="n/a"),"n/a",U881/V881)</f>
        <v>1.6191307257402843</v>
      </c>
      <c r="X881" s="761">
        <f>IF(OR(AJ881&lt;=0,AJ881="n/a",U881&lt;=0,U881="n/a"),"n/a",U881/AJ881)</f>
        <v>0.65822296054347473</v>
      </c>
      <c r="Y881" s="726"/>
      <c r="Z881" s="703">
        <f>IF(OR(AC881&lt;0.01,AC881="n/a"),"n/a",M881/AC881*100)</f>
        <v>25.274725274725274</v>
      </c>
      <c r="AA881" s="959">
        <f>IF(OR(AC881&lt;0.01,AC881="n/a"),"n/a",I881/AC881)</f>
        <v>25.502747252747252</v>
      </c>
      <c r="AB881" s="960">
        <v>12</v>
      </c>
      <c r="AC881" s="938">
        <v>3.64</v>
      </c>
      <c r="AD881" s="938">
        <v>3.21</v>
      </c>
      <c r="AE881" s="938">
        <v>2</v>
      </c>
      <c r="AF881" s="938">
        <v>3.54</v>
      </c>
      <c r="AG881" s="938">
        <v>14.799999999999999</v>
      </c>
      <c r="AH881" s="938">
        <v>24.9</v>
      </c>
      <c r="AI881" s="938">
        <v>7.5399999999999991</v>
      </c>
      <c r="AJ881" s="938">
        <v>15.8</v>
      </c>
      <c r="AK881" s="938">
        <v>8</v>
      </c>
      <c r="AL881" s="951">
        <v>3150</v>
      </c>
      <c r="AM881" s="945">
        <v>1</v>
      </c>
      <c r="AN881" s="938">
        <v>0.41</v>
      </c>
      <c r="AO881" s="802">
        <f>IF(U881="n/a","n/a",IF(AA881&lt;0,"n/a",IF(AA881="n/a","n/a",J881+U881-AA881)))</f>
        <v>-14.111765551243836</v>
      </c>
      <c r="AP881" s="803">
        <f>IF(U881="n/a","n/a",J881+U881)</f>
        <v>11.390981701503415</v>
      </c>
      <c r="AQ881" s="961">
        <f>IF(OR(AC881&lt;0.01,AF881="n/a"),"n/a",(I881/SQRT(22.5*AC881*(I881/AF881))-1)*100)</f>
        <v>100.31056473466981</v>
      </c>
      <c r="AR881" s="703">
        <f>INDEX(Historical!$C$7:$C$1439,MATCH(B881,Historical!$B$7:$B$1450,0))*IF(AH881="n/a",1.03,IF(AH881&lt;0,1.01,IF(AH881&gt;10,1.1,(1+AH881/100))))</f>
        <v>0.90200000000000002</v>
      </c>
      <c r="AS881" s="959">
        <f>IF($AI881="n/a",1.03*AR881,IF($AI881&lt;0,1.01*AR881,IF($AI881&gt;10,1.1*AR881,(1+$AI881/100)*AR881)))</f>
        <v>0.97001079999999995</v>
      </c>
      <c r="AT881" s="959">
        <f>IF($AK881="n/a",1.03*AS881,IF($AK881&lt;0,1.01*AS881,IF($AK881&gt;10,1.1*AS881,(1+$AK881/100)*AS881)))</f>
        <v>1.0476116639999999</v>
      </c>
      <c r="AU881" s="959">
        <f>IF($AK881="n/a",1.03*AT881,IF($AK881&lt;0,1.01*AT881,IF($AK881&gt;10,1.1*AT881,(1+$AK881/100)*AT881)))</f>
        <v>1.13142059712</v>
      </c>
      <c r="AV881" s="959">
        <f>IF($AK881="n/a",1.03*AU881,IF($AK881&lt;0,1.01*AU881,IF($AK881&gt;10,1.1*AU881,(1+$AK881/100)*AU881)))</f>
        <v>1.2219342448896</v>
      </c>
      <c r="AW881" s="703">
        <f>SUM(AR881:AV881)</f>
        <v>5.2729773060095999</v>
      </c>
      <c r="AX881" s="810">
        <f>AW881/I881*100</f>
        <v>5.6802513260902732</v>
      </c>
      <c r="AY881" s="1017">
        <v>1.2</v>
      </c>
      <c r="AZ881" s="945">
        <v>51.76</v>
      </c>
      <c r="BA881" s="945">
        <v>-2.09</v>
      </c>
      <c r="BB881" s="945">
        <v>4.3900000000000006</v>
      </c>
      <c r="BC881" s="945">
        <v>17.16</v>
      </c>
      <c r="BD881" s="984"/>
      <c r="BE881" s="666">
        <v>2013</v>
      </c>
      <c r="BF881" s="971">
        <f>IF(BE881&gt;2008,0,IF(BE881&gt;2001,1,IF(BE881&gt;1990,2,IF(BE881&gt;1980,3,IF(BE881&gt;1973,4,IF(BE881&gt;1970,5,IF(BE881&gt;1960,6,IF(BE881&gt;1958,7,IF(BE881&gt;1953,8,9)))))))))</f>
        <v>0</v>
      </c>
      <c r="BG881" s="955">
        <v>7.9</v>
      </c>
      <c r="BH881" s="937"/>
    </row>
    <row r="882" spans="1:60" s="936" customFormat="1" x14ac:dyDescent="0.2">
      <c r="A882" s="1248" t="s">
        <v>2987</v>
      </c>
      <c r="B882" s="936" t="s">
        <v>2988</v>
      </c>
      <c r="C882" s="1013" t="s">
        <v>4216</v>
      </c>
      <c r="D882" s="1013" t="s">
        <v>4351</v>
      </c>
      <c r="E882" s="792">
        <v>5</v>
      </c>
      <c r="F882" s="1227">
        <v>867</v>
      </c>
      <c r="G882" s="1169" t="s">
        <v>106</v>
      </c>
      <c r="H882" s="1169" t="s">
        <v>106</v>
      </c>
      <c r="I882" s="947">
        <v>21</v>
      </c>
      <c r="J882" s="703">
        <f>(M882/I882)*100</f>
        <v>3.8095238095238098</v>
      </c>
      <c r="K882" s="950">
        <v>0.2</v>
      </c>
      <c r="L882" s="960">
        <v>4</v>
      </c>
      <c r="M882" s="694">
        <f>K882*L882</f>
        <v>0.8</v>
      </c>
      <c r="N882" s="919" t="s">
        <v>320</v>
      </c>
      <c r="O882" s="795">
        <v>0.19</v>
      </c>
      <c r="P882" s="934">
        <v>43538</v>
      </c>
      <c r="Q882" s="934">
        <v>43553</v>
      </c>
      <c r="R882" s="694">
        <f>(K882-O882)/O882*100</f>
        <v>5.2631578947368469</v>
      </c>
      <c r="S882" s="759">
        <f>IF(INDEX(Historical!$D$7:$D$1439,MATCH(B882,Historical!$B$7:$B$1450,0))=0,"n/a",(INDEX(Historical!$C$7:$C$1439,MATCH(B882,Historical!$B$7:$B$1450,0))/INDEX(Historical!$D$7:$D$1439,MATCH(B882,Historical!$B$7:$B$1450,0))-1)*100)</f>
        <v>8.5714285714285854</v>
      </c>
      <c r="T882" s="759">
        <f>IF(INDEX(Historical!$F$7:$F$1432,MATCH(B882,Historical!$B$7:$B$1450,0))=0,"n/a",((INDEX(Historical!$C$7:$C$1439,MATCH(B882,Historical!$B$7:$B$1450,0))/INDEX(Historical!$F$7:$F$1432,MATCH(B882,Historical!$B$7:$B$1450,0)))^(1/3)-1)*100)</f>
        <v>7.0222229910164247</v>
      </c>
      <c r="U882" s="759">
        <f>IF(INDEX(Historical!$H$7:$H$1432,MATCH(B882,Historical!$B$7:$B$1450,0))=0,"n/a",((INDEX(Historical!$C$7:$C$1439,MATCH(B882,Historical!$B$7:$B$1450,0))/INDEX(Historical!$H$7:$H$1432,MATCH(B882,Historical!$B$7:$B$1450,0)))^(1/5)-1)*100)</f>
        <v>8.7348394571074905</v>
      </c>
      <c r="V882" s="759">
        <f>IF(INDEX(Historical!$O$7:$O$1432,MATCH(B882,Historical!$B$7:$B$1450,0))=0,"n/a",((INDEX(Historical!$C$7:$C$1439,MATCH(B882,Historical!$B$7:$B$1450,0))/INDEX(Historical!$O$7:$O$1432,MATCH(B882,Historical!$B$7:$B$1450,0)))^(1/10)-1)*100)</f>
        <v>34.237965096210488</v>
      </c>
      <c r="W882" s="760">
        <f>IF(OR(U882&lt;=0,U882="n/a",V882&lt;=0,V882="n/a"),"n/a",U882/V882)</f>
        <v>0.25512145457716695</v>
      </c>
      <c r="X882" s="761">
        <f>IF(OR(AJ882&lt;=0,AJ882="n/a",U882&lt;=0,U882="n/a"),"n/a",U882/AJ882)</f>
        <v>1.4088450737270146</v>
      </c>
      <c r="Y882" s="949"/>
      <c r="Z882" s="703">
        <f>IF(OR(AC882&lt;0.01,AC882="n/a"),"n/a",M882/AC882*100)</f>
        <v>42.780748663101605</v>
      </c>
      <c r="AA882" s="959">
        <f>IF(OR(AC882&lt;0.01,AC882="n/a"),"n/a",I882/AC882)</f>
        <v>11.22994652406417</v>
      </c>
      <c r="AB882" s="960">
        <v>14</v>
      </c>
      <c r="AC882" s="938">
        <v>1.87</v>
      </c>
      <c r="AD882" s="938">
        <v>9.27</v>
      </c>
      <c r="AE882" s="938">
        <v>1.65</v>
      </c>
      <c r="AF882" s="938" t="s">
        <v>137</v>
      </c>
      <c r="AG882" s="938">
        <v>-209.3</v>
      </c>
      <c r="AH882" s="938">
        <v>231.99999999999997</v>
      </c>
      <c r="AI882" s="938">
        <v>-2.35</v>
      </c>
      <c r="AJ882" s="938">
        <v>6.2</v>
      </c>
      <c r="AK882" s="938">
        <v>1.21</v>
      </c>
      <c r="AL882" s="951">
        <v>9150</v>
      </c>
      <c r="AM882" s="945">
        <v>0.6</v>
      </c>
      <c r="AN882" s="938" t="s">
        <v>137</v>
      </c>
      <c r="AO882" s="802">
        <f>IF(U882="n/a","n/a",IF(AA882&lt;0,"n/a",IF(AA882="n/a","n/a",J882+U882-AA882)))</f>
        <v>1.3144167425671309</v>
      </c>
      <c r="AP882" s="803">
        <f>IF(U882="n/a","n/a",J882+U882)</f>
        <v>12.544363266631301</v>
      </c>
      <c r="AQ882" s="961" t="str">
        <f>IF(OR(AC882&lt;0.01,AF882="n/a"),"n/a",(I882/SQRT(22.5*AC882*(I882/AF882))-1)*100)</f>
        <v>n/a</v>
      </c>
      <c r="AR882" s="703">
        <f>INDEX(Historical!$C$7:$C$1439,MATCH(B882,Historical!$B$7:$B$1450,0))*IF(AH882="n/a",1.03,IF(AH882&lt;0,1.01,IF(AH882&gt;10,1.1,(1+AH882/100))))</f>
        <v>0.83600000000000008</v>
      </c>
      <c r="AS882" s="959">
        <f>IF($AI882="n/a",1.03*AR882,IF($AI882&lt;0,1.01*AR882,IF($AI882&gt;10,1.1*AR882,(1+$AI882/100)*AR882)))</f>
        <v>0.84436000000000011</v>
      </c>
      <c r="AT882" s="959">
        <f>IF($AK882="n/a",1.03*AS882,IF($AK882&lt;0,1.01*AS882,IF($AK882&gt;10,1.1*AS882,(1+$AK882/100)*AS882)))</f>
        <v>0.85457675600000016</v>
      </c>
      <c r="AU882" s="959">
        <f>IF($AK882="n/a",1.03*AT882,IF($AK882&lt;0,1.01*AT882,IF($AK882&gt;10,1.1*AT882,(1+$AK882/100)*AT882)))</f>
        <v>0.86491713474760012</v>
      </c>
      <c r="AV882" s="959">
        <f>IF($AK882="n/a",1.03*AU882,IF($AK882&lt;0,1.01*AU882,IF($AK882&gt;10,1.1*AU882,(1+$AK882/100)*AU882)))</f>
        <v>0.87538263207804612</v>
      </c>
      <c r="AW882" s="703">
        <f>SUM(AR882:AV882)</f>
        <v>4.2752365228256464</v>
      </c>
      <c r="AX882" s="810">
        <f>AW882/I882*100</f>
        <v>20.358269156312602</v>
      </c>
      <c r="AY882" s="1017">
        <v>0.85</v>
      </c>
      <c r="AZ882" s="945">
        <v>27.889999999999997</v>
      </c>
      <c r="BA882" s="945">
        <v>-0.97</v>
      </c>
      <c r="BB882" s="945">
        <v>4.55</v>
      </c>
      <c r="BC882" s="945">
        <v>11.87</v>
      </c>
      <c r="BD882" s="984"/>
      <c r="BE882" s="666">
        <v>2015</v>
      </c>
      <c r="BF882" s="971">
        <f>IF(BE882&gt;2008,0,IF(BE882&gt;2001,1,IF(BE882&gt;1990,2,IF(BE882&gt;1980,3,IF(BE882&gt;1973,4,IF(BE882&gt;1970,5,IF(BE882&gt;1960,6,IF(BE882&gt;1958,7,IF(BE882&gt;1953,8,9)))))))))</f>
        <v>0</v>
      </c>
      <c r="BG882" s="955">
        <v>8.9</v>
      </c>
      <c r="BH882" s="937"/>
    </row>
    <row r="883" spans="1:60" s="936" customFormat="1" x14ac:dyDescent="0.2">
      <c r="A883" s="157" t="s">
        <v>4041</v>
      </c>
      <c r="B883" s="904" t="s">
        <v>4042</v>
      </c>
      <c r="C883" s="1013" t="s">
        <v>112</v>
      </c>
      <c r="D883" s="1013" t="s">
        <v>213</v>
      </c>
      <c r="E883" s="792">
        <v>5</v>
      </c>
      <c r="F883" s="1227">
        <v>857</v>
      </c>
      <c r="G883" s="1171" t="s">
        <v>106</v>
      </c>
      <c r="H883" s="1171" t="s">
        <v>106</v>
      </c>
      <c r="I883" s="947">
        <v>112.04</v>
      </c>
      <c r="J883" s="703">
        <f>(M883/I883)*100</f>
        <v>0.58014994644769724</v>
      </c>
      <c r="K883" s="950">
        <v>0.16250000000000001</v>
      </c>
      <c r="L883" s="960">
        <v>4</v>
      </c>
      <c r="M883" s="694">
        <f>K883*L883</f>
        <v>0.65</v>
      </c>
      <c r="N883" s="943" t="s">
        <v>4456</v>
      </c>
      <c r="O883" s="795">
        <v>0.14249999999999999</v>
      </c>
      <c r="P883" s="934">
        <v>43511</v>
      </c>
      <c r="Q883" s="934">
        <v>43529</v>
      </c>
      <c r="R883" s="694">
        <f>(K883-O883)/O883*100</f>
        <v>14.035087719298259</v>
      </c>
      <c r="S883" s="759">
        <f>IF(INDEX(Historical!$D$7:$D$1439,MATCH(B883,Historical!$B$7:$B$1450,0))=0,"n/a",(INDEX(Historical!$C$7:$C$1439,MATCH(B883,Historical!$B$7:$B$1450,0))/INDEX(Historical!$D$7:$D$1439,MATCH(B883,Historical!$B$7:$B$1450,0))-1)*100)</f>
        <v>13.999999999999989</v>
      </c>
      <c r="T883" s="759">
        <f>IF(INDEX(Historical!$F$7:$F$1432,MATCH(B883,Historical!$B$7:$B$1450,0))=0,"n/a",((INDEX(Historical!$C$7:$C$1439,MATCH(B883,Historical!$B$7:$B$1450,0))/INDEX(Historical!$F$7:$F$1432,MATCH(B883,Historical!$B$7:$B$1450,0)))^(1/3)-1)*100)</f>
        <v>12.530855733856594</v>
      </c>
      <c r="U883" s="759">
        <f>IF(INDEX(Historical!$H$7:$H$1432,MATCH(B883,Historical!$B$7:$B$1450,0))=0,"n/a",((INDEX(Historical!$C$7:$C$1439,MATCH(B883,Historical!$B$7:$B$1450,0))/INDEX(Historical!$H$7:$H$1432,MATCH(B883,Historical!$B$7:$B$1450,0)))^(1/5)-1)*100)</f>
        <v>12.239306718204613</v>
      </c>
      <c r="V883" s="759">
        <f>IF(INDEX(Historical!$O$7:$O$1432,MATCH(B883,Historical!$B$7:$B$1450,0))=0,"n/a",((INDEX(Historical!$C$7:$C$1439,MATCH(B883,Historical!$B$7:$B$1450,0))/INDEX(Historical!$O$7:$O$1432,MATCH(B883,Historical!$B$7:$B$1450,0)))^(1/10)-1)*100)</f>
        <v>10.500834061722086</v>
      </c>
      <c r="W883" s="760">
        <f>IF(OR(U883&lt;=0,U883="n/a",V883&lt;=0,V883="n/a"),"n/a",U883/V883)</f>
        <v>1.1655556736030763</v>
      </c>
      <c r="X883" s="761">
        <f>IF(OR(AJ883&lt;=0,AJ883="n/a",U883&lt;=0,U883="n/a"),"n/a",U883/AJ883)</f>
        <v>1.6539603673249479</v>
      </c>
      <c r="Y883" s="949"/>
      <c r="Z883" s="703">
        <f>IF(OR(AC883&lt;0.01,AC883="n/a"),"n/a",M883/AC883*100)</f>
        <v>16.927083333333336</v>
      </c>
      <c r="AA883" s="959">
        <f>IF(OR(AC883&lt;0.01,AC883="n/a"),"n/a",I883/AC883)</f>
        <v>29.177083333333336</v>
      </c>
      <c r="AB883" s="960">
        <v>9</v>
      </c>
      <c r="AC883" s="938">
        <v>3.84</v>
      </c>
      <c r="AD883" s="938">
        <v>1.87</v>
      </c>
      <c r="AE883" s="938">
        <v>2.64</v>
      </c>
      <c r="AF883" s="938">
        <v>4.22</v>
      </c>
      <c r="AG883" s="938">
        <v>15.8</v>
      </c>
      <c r="AH883" s="938">
        <v>-5.2</v>
      </c>
      <c r="AI883" s="938">
        <v>13.18</v>
      </c>
      <c r="AJ883" s="938">
        <v>7.3999999999999995</v>
      </c>
      <c r="AK883" s="938">
        <v>15.959999999999999</v>
      </c>
      <c r="AL883" s="951">
        <v>7170</v>
      </c>
      <c r="AM883" s="945">
        <v>0.5</v>
      </c>
      <c r="AN883" s="938">
        <v>0.69</v>
      </c>
      <c r="AO883" s="802">
        <f>IF(U883="n/a","n/a",IF(AA883&lt;0,"n/a",IF(AA883="n/a","n/a",J883+U883-AA883)))</f>
        <v>-16.357626668681025</v>
      </c>
      <c r="AP883" s="803">
        <f>IF(U883="n/a","n/a",J883+U883)</f>
        <v>12.819456664652311</v>
      </c>
      <c r="AQ883" s="961">
        <f>IF(OR(AC883&lt;0.01,AF883="n/a"),"n/a",(I883/SQRT(22.5*AC883*(I883/AF883))-1)*100)</f>
        <v>133.92999111003431</v>
      </c>
      <c r="AR883" s="703">
        <f>INDEX(Historical!$C$7:$C$1439,MATCH(B883,Historical!$B$7:$B$1450,0))*IF(AH883="n/a",1.03,IF(AH883&lt;0,1.01,IF(AH883&gt;10,1.1,(1+AH883/100))))</f>
        <v>0.57569999999999999</v>
      </c>
      <c r="AS883" s="959">
        <f>IF($AI883="n/a",1.03*AR883,IF($AI883&lt;0,1.01*AR883,IF($AI883&gt;10,1.1*AR883,(1+$AI883/100)*AR883)))</f>
        <v>0.63327</v>
      </c>
      <c r="AT883" s="959">
        <f>IF($AK883="n/a",1.03*AS883,IF($AK883&lt;0,1.01*AS883,IF($AK883&gt;10,1.1*AS883,(1+$AK883/100)*AS883)))</f>
        <v>0.69659700000000002</v>
      </c>
      <c r="AU883" s="959">
        <f>IF($AK883="n/a",1.03*AT883,IF($AK883&lt;0,1.01*AT883,IF($AK883&gt;10,1.1*AT883,(1+$AK883/100)*AT883)))</f>
        <v>0.76625670000000012</v>
      </c>
      <c r="AV883" s="959">
        <f>IF($AK883="n/a",1.03*AU883,IF($AK883&lt;0,1.01*AU883,IF($AK883&gt;10,1.1*AU883,(1+$AK883/100)*AU883)))</f>
        <v>0.84288237000000021</v>
      </c>
      <c r="AW883" s="703">
        <f>SUM(AR883:AV883)</f>
        <v>3.5147060700000003</v>
      </c>
      <c r="AX883" s="810">
        <f>AW883/I883*100</f>
        <v>3.1370100589075327</v>
      </c>
      <c r="AY883" s="1017">
        <v>1.33</v>
      </c>
      <c r="AZ883" s="945">
        <v>63.800000000000004</v>
      </c>
      <c r="BA883" s="945">
        <v>-6.01</v>
      </c>
      <c r="BB883" s="945">
        <v>-1.25</v>
      </c>
      <c r="BC883" s="945">
        <v>19.21</v>
      </c>
      <c r="BD883" s="984"/>
      <c r="BE883" s="666">
        <v>2015</v>
      </c>
      <c r="BF883" s="971">
        <f>IF(BE883&gt;2008,0,IF(BE883&gt;2001,1,IF(BE883&gt;1990,2,IF(BE883&gt;1980,3,IF(BE883&gt;1973,4,IF(BE883&gt;1970,5,IF(BE883&gt;1960,6,IF(BE883&gt;1958,7,IF(BE883&gt;1953,8,9)))))))))</f>
        <v>0</v>
      </c>
      <c r="BG883" s="955">
        <v>6.5</v>
      </c>
      <c r="BH883" s="937"/>
    </row>
    <row r="884" spans="1:60" s="936" customFormat="1" x14ac:dyDescent="0.2">
      <c r="A884" s="936" t="s">
        <v>1809</v>
      </c>
      <c r="B884" s="642" t="s">
        <v>1810</v>
      </c>
      <c r="C884" s="1013" t="s">
        <v>4345</v>
      </c>
      <c r="D884" s="1013" t="s">
        <v>4346</v>
      </c>
      <c r="E884" s="792">
        <v>8</v>
      </c>
      <c r="F884" s="1227">
        <v>531</v>
      </c>
      <c r="G884" s="1227" t="s">
        <v>37</v>
      </c>
      <c r="H884" s="1227" t="s">
        <v>115</v>
      </c>
      <c r="I884" s="947">
        <v>25.41</v>
      </c>
      <c r="J884" s="703">
        <f>(M884/I884)*100</f>
        <v>5.3522235340417161</v>
      </c>
      <c r="K884" s="950">
        <v>0.34</v>
      </c>
      <c r="L884" s="960">
        <v>4</v>
      </c>
      <c r="M884" s="694">
        <f>K884*L884</f>
        <v>1.36</v>
      </c>
      <c r="N884" s="943" t="s">
        <v>149</v>
      </c>
      <c r="O884" s="795">
        <v>0.32</v>
      </c>
      <c r="P884" s="660">
        <v>43356</v>
      </c>
      <c r="Q884" s="660">
        <v>43371</v>
      </c>
      <c r="R884" s="694">
        <f>(K884-O884)/O884*100</f>
        <v>6.2500000000000053</v>
      </c>
      <c r="S884" s="759">
        <f>IF(INDEX(Historical!$D$7:$D$1439,MATCH(B884,Historical!$B$7:$B$1450,0))=0,"n/a",(INDEX(Historical!$C$7:$C$1439,MATCH(B884,Historical!$B$7:$B$1450,0))/INDEX(Historical!$D$7:$D$1439,MATCH(B884,Historical!$B$7:$B$1450,0))-1)*100)</f>
        <v>5.600000000000005</v>
      </c>
      <c r="T884" s="759">
        <f>IF(INDEX(Historical!$F$7:$F$1432,MATCH(B884,Historical!$B$7:$B$1450,0))=0,"n/a",((INDEX(Historical!$C$7:$C$1439,MATCH(B884,Historical!$B$7:$B$1450,0))/INDEX(Historical!$F$7:$F$1432,MATCH(B884,Historical!$B$7:$B$1450,0)))^(1/3)-1)*100)</f>
        <v>3.228011545636722</v>
      </c>
      <c r="U884" s="759">
        <f>IF(INDEX(Historical!$H$7:$H$1432,MATCH(B884,Historical!$B$7:$B$1450,0))=0,"n/a",((INDEX(Historical!$C$7:$C$1439,MATCH(B884,Historical!$B$7:$B$1450,0))/INDEX(Historical!$H$7:$H$1432,MATCH(B884,Historical!$B$7:$B$1450,0)))^(1/5)-1)*100)</f>
        <v>10.25994778190622</v>
      </c>
      <c r="V884" s="759">
        <f>IF(INDEX(Historical!$O$7:$O$1432,MATCH(B884,Historical!$B$7:$B$1450,0))=0,"n/a",((INDEX(Historical!$C$7:$C$1439,MATCH(B884,Historical!$B$7:$B$1450,0))/INDEX(Historical!$O$7:$O$1432,MATCH(B884,Historical!$B$7:$B$1450,0)))^(1/10)-1)*100)</f>
        <v>4.0888731116521138</v>
      </c>
      <c r="W884" s="760">
        <f>IF(OR(U884&lt;=0,U884="n/a",V884&lt;=0,V884="n/a"),"n/a",U884/V884)</f>
        <v>2.509236041751532</v>
      </c>
      <c r="X884" s="761">
        <f>IF(OR(AJ884&lt;=0,AJ884="n/a",U884&lt;=0,U884="n/a"),"n/a",U884/AJ884)</f>
        <v>2.6999862583963736</v>
      </c>
      <c r="Y884" s="717"/>
      <c r="Z884" s="703">
        <f>IF(OR(AC884&lt;0.01,AC884="n/a"),"n/a",M884/AC884*100)</f>
        <v>566.66666666666674</v>
      </c>
      <c r="AA884" s="959">
        <f>IF(OR(AC884&lt;0.01,AC884="n/a"),"n/a",I884/AC884)</f>
        <v>105.875</v>
      </c>
      <c r="AB884" s="960">
        <v>12</v>
      </c>
      <c r="AC884" s="938">
        <v>0.24</v>
      </c>
      <c r="AD884" s="938">
        <v>21.56</v>
      </c>
      <c r="AE884" s="938">
        <v>2.69</v>
      </c>
      <c r="AF884" s="938">
        <v>2.21</v>
      </c>
      <c r="AG884" s="938">
        <v>8.3000000000000007</v>
      </c>
      <c r="AH884" s="938">
        <v>18</v>
      </c>
      <c r="AI884" s="938">
        <v>58.699999999999996</v>
      </c>
      <c r="AJ884" s="938">
        <v>3.8</v>
      </c>
      <c r="AK884" s="938">
        <v>5</v>
      </c>
      <c r="AL884" s="951">
        <v>19480</v>
      </c>
      <c r="AM884" s="945">
        <v>0.2</v>
      </c>
      <c r="AN884" s="938">
        <v>0.76</v>
      </c>
      <c r="AO884" s="802">
        <f>IF(U884="n/a","n/a",IF(AA884&lt;0,"n/a",IF(AA884="n/a","n/a",J884+U884-AA884)))</f>
        <v>-90.262828684052067</v>
      </c>
      <c r="AP884" s="803">
        <f>IF(U884="n/a","n/a",J884+U884)</f>
        <v>15.612171315947936</v>
      </c>
      <c r="AQ884" s="961">
        <f>IF(OR(AC884&lt;0.01,AF884="n/a"),"n/a",(I884/SQRT(22.5*AC884*(I884/AF884))-1)*100)</f>
        <v>222.47911215732685</v>
      </c>
      <c r="AR884" s="703">
        <f>INDEX(Historical!$C$7:$C$1439,MATCH(B884,Historical!$B$7:$B$1450,0))*IF(AH884="n/a",1.03,IF(AH884&lt;0,1.01,IF(AH884&gt;10,1.1,(1+AH884/100))))</f>
        <v>1.4520000000000002</v>
      </c>
      <c r="AS884" s="959">
        <f>IF($AI884="n/a",1.03*AR884,IF($AI884&lt;0,1.01*AR884,IF($AI884&gt;10,1.1*AR884,(1+$AI884/100)*AR884)))</f>
        <v>1.5972000000000004</v>
      </c>
      <c r="AT884" s="959">
        <f>IF($AK884="n/a",1.03*AS884,IF($AK884&lt;0,1.01*AS884,IF($AK884&gt;10,1.1*AS884,(1+$AK884/100)*AS884)))</f>
        <v>1.6770600000000004</v>
      </c>
      <c r="AU884" s="959">
        <f>IF($AK884="n/a",1.03*AT884,IF($AK884&lt;0,1.01*AT884,IF($AK884&gt;10,1.1*AT884,(1+$AK884/100)*AT884)))</f>
        <v>1.7609130000000006</v>
      </c>
      <c r="AV884" s="959">
        <f>IF($AK884="n/a",1.03*AU884,IF($AK884&lt;0,1.01*AU884,IF($AK884&gt;10,1.1*AU884,(1+$AK884/100)*AU884)))</f>
        <v>1.8489586500000008</v>
      </c>
      <c r="AW884" s="703">
        <f>SUM(AR884:AV884)</f>
        <v>8.3361316500000022</v>
      </c>
      <c r="AX884" s="810">
        <f>AW884/I884*100</f>
        <v>32.806500000000014</v>
      </c>
      <c r="AY884" s="1017">
        <v>1.67</v>
      </c>
      <c r="AZ884" s="945">
        <v>23.830000000000002</v>
      </c>
      <c r="BA884" s="945">
        <v>-28.999999999999996</v>
      </c>
      <c r="BB884" s="945">
        <v>1.6400000000000001</v>
      </c>
      <c r="BC884" s="945">
        <v>-0.6</v>
      </c>
      <c r="BD884" s="984"/>
      <c r="BE884" s="666">
        <v>2011</v>
      </c>
      <c r="BF884" s="971">
        <f>IF(BE884&gt;2008,0,IF(BE884&gt;2001,1,IF(BE884&gt;1990,2,IF(BE884&gt;1980,3,IF(BE884&gt;1973,4,IF(BE884&gt;1970,5,IF(BE884&gt;1960,6,IF(BE884&gt;1958,7,IF(BE884&gt;1953,8,9)))))))))</f>
        <v>0</v>
      </c>
      <c r="BG884" s="955">
        <v>4.3</v>
      </c>
      <c r="BH884" s="937"/>
    </row>
    <row r="885" spans="1:60" s="936" customFormat="1" x14ac:dyDescent="0.2">
      <c r="A885" s="953" t="s">
        <v>4280</v>
      </c>
      <c r="B885" s="642" t="s">
        <v>4279</v>
      </c>
      <c r="C885" s="1013" t="s">
        <v>247</v>
      </c>
      <c r="D885" s="1013" t="s">
        <v>4379</v>
      </c>
      <c r="E885" s="792">
        <v>10</v>
      </c>
      <c r="F885" s="1227">
        <v>349</v>
      </c>
      <c r="G885" s="1160" t="s">
        <v>106</v>
      </c>
      <c r="H885" s="1160" t="s">
        <v>106</v>
      </c>
      <c r="I885" s="947">
        <v>47.06</v>
      </c>
      <c r="J885" s="703">
        <f>(M885/I885)*100</f>
        <v>3.8249043773905651</v>
      </c>
      <c r="K885" s="958">
        <v>0.45</v>
      </c>
      <c r="L885" s="960">
        <v>4</v>
      </c>
      <c r="M885" s="694">
        <f>K885*L885</f>
        <v>1.8</v>
      </c>
      <c r="N885" s="943" t="s">
        <v>320</v>
      </c>
      <c r="O885" s="799">
        <v>0.41</v>
      </c>
      <c r="P885" s="934">
        <v>43539</v>
      </c>
      <c r="Q885" s="934">
        <v>43553</v>
      </c>
      <c r="R885" s="694">
        <f>(K885-O885)/O885*100</f>
        <v>9.7560975609756184</v>
      </c>
      <c r="S885" s="759">
        <f>IF(INDEX(Historical!$D$7:$D$1439,MATCH(B885,Historical!$B$7:$B$1450,0))=0,"n/a",(INDEX(Historical!$C$7:$C$1439,MATCH(B885,Historical!$B$7:$B$1450,0))/INDEX(Historical!$D$7:$D$1439,MATCH(B885,Historical!$B$7:$B$1450,0))-1)*100)</f>
        <v>-18.534482758620683</v>
      </c>
      <c r="T885" s="759">
        <f>IF(INDEX(Historical!$F$7:$F$1432,MATCH(B885,Historical!$B$7:$B$1450,0))=0,"n/a",((INDEX(Historical!$C$7:$C$1439,MATCH(B885,Historical!$B$7:$B$1450,0))/INDEX(Historical!$F$7:$F$1432,MATCH(B885,Historical!$B$7:$B$1450,0)))^(1/3)-1)*100)</f>
        <v>4.0041911525952045</v>
      </c>
      <c r="U885" s="759">
        <f>IF(INDEX(Historical!$H$7:$H$1432,MATCH(B885,Historical!$B$7:$B$1450,0))=0,"n/a",((INDEX(Historical!$C$7:$C$1439,MATCH(B885,Historical!$B$7:$B$1450,0))/INDEX(Historical!$H$7:$H$1432,MATCH(B885,Historical!$B$7:$B$1450,0)))^(1/5)-1)*100)</f>
        <v>10.255626912397631</v>
      </c>
      <c r="V885" s="759">
        <f>IF(INDEX(Historical!$O$7:$O$1432,MATCH(B885,Historical!$B$7:$B$1450,0))=0,"n/a",((INDEX(Historical!$C$7:$C$1439,MATCH(B885,Historical!$B$7:$B$1450,0))/INDEX(Historical!$O$7:$O$1432,MATCH(B885,Historical!$B$7:$B$1450,0)))^(1/10)-1)*100)</f>
        <v>28.007136371788242</v>
      </c>
      <c r="W885" s="760">
        <f>IF(OR(U885&lt;=0,U885="n/a",V885&lt;=0,V885="n/a"),"n/a",U885/V885)</f>
        <v>0.36617906151691343</v>
      </c>
      <c r="X885" s="761" t="str">
        <f>IF(OR(AJ885&lt;=0,AJ885="n/a",U885&lt;=0,U885="n/a"),"n/a",U885/AJ885)</f>
        <v>n/a</v>
      </c>
      <c r="Y885" s="728" t="s">
        <v>955</v>
      </c>
      <c r="Z885" s="703">
        <f>IF(OR(AC885&lt;0.01,AC885="n/a"),"n/a",M885/AC885*100)</f>
        <v>57.142857142857153</v>
      </c>
      <c r="AA885" s="959">
        <f>IF(OR(AC885&lt;0.01,AC885="n/a"),"n/a",I885/AC885)</f>
        <v>14.939682539682542</v>
      </c>
      <c r="AB885" s="960">
        <v>12</v>
      </c>
      <c r="AC885" s="938">
        <v>3.15</v>
      </c>
      <c r="AD885" s="938">
        <v>8.31</v>
      </c>
      <c r="AE885" s="938">
        <v>1.1499999999999999</v>
      </c>
      <c r="AF885" s="938" t="s">
        <v>137</v>
      </c>
      <c r="AG885" s="940">
        <v>-130.4</v>
      </c>
      <c r="AH885" s="938">
        <v>16.8</v>
      </c>
      <c r="AI885" s="938">
        <v>10.76</v>
      </c>
      <c r="AJ885" s="938">
        <v>-3.5000000000000004</v>
      </c>
      <c r="AK885" s="938">
        <v>1.8800000000000001</v>
      </c>
      <c r="AL885" s="951">
        <v>4520</v>
      </c>
      <c r="AM885" s="945">
        <v>1.6</v>
      </c>
      <c r="AN885" s="938" t="s">
        <v>137</v>
      </c>
      <c r="AO885" s="802">
        <f>IF(U885="n/a","n/a",IF(AA885&lt;0,"n/a",IF(AA885="n/a","n/a",J885+U885-AA885)))</f>
        <v>-0.85915124989434588</v>
      </c>
      <c r="AP885" s="803">
        <f>IF(U885="n/a","n/a",J885+U885)</f>
        <v>14.080531289788196</v>
      </c>
      <c r="AQ885" s="961" t="str">
        <f>IF(OR(AC885&lt;0.01,AF885="n/a"),"n/a",(I885/SQRT(22.5*AC885*(I885/AF885))-1)*100)</f>
        <v>n/a</v>
      </c>
      <c r="AR885" s="703">
        <f>INDEX(Historical!$C$7:$C$1439,MATCH(B885,Historical!$B$7:$B$1450,0))*IF(AH885="n/a",1.03,IF(AH885&lt;0,1.01,IF(AH885&gt;10,1.1,(1+AH885/100))))</f>
        <v>2.0790000000000002</v>
      </c>
      <c r="AS885" s="959">
        <f>IF($AI885="n/a",1.03*AR885,IF($AI885&lt;0,1.01*AR885,IF($AI885&gt;10,1.1*AR885,(1+$AI885/100)*AR885)))</f>
        <v>2.2869000000000006</v>
      </c>
      <c r="AT885" s="959">
        <f>IF($AK885="n/a",1.03*AS885,IF($AK885&lt;0,1.01*AS885,IF($AK885&gt;10,1.1*AS885,(1+$AK885/100)*AS885)))</f>
        <v>2.3298937200000003</v>
      </c>
      <c r="AU885" s="959">
        <f>IF($AK885="n/a",1.03*AT885,IF($AK885&lt;0,1.01*AT885,IF($AK885&gt;10,1.1*AT885,(1+$AK885/100)*AT885)))</f>
        <v>2.373695721936</v>
      </c>
      <c r="AV885" s="959">
        <f>IF($AK885="n/a",1.03*AU885,IF($AK885&lt;0,1.01*AU885,IF($AK885&gt;10,1.1*AU885,(1+$AK885/100)*AU885)))</f>
        <v>2.4183212015083968</v>
      </c>
      <c r="AW885" s="703">
        <f>SUM(AR885:AV885)</f>
        <v>11.487810643444398</v>
      </c>
      <c r="AX885" s="810">
        <f>AW885/I885*100</f>
        <v>24.410987342635778</v>
      </c>
      <c r="AY885" s="1017">
        <v>1.52</v>
      </c>
      <c r="AZ885" s="945">
        <v>40.270000000000003</v>
      </c>
      <c r="BA885" s="945">
        <v>-4.17</v>
      </c>
      <c r="BB885" s="945">
        <v>7.28</v>
      </c>
      <c r="BC885" s="945">
        <v>12.67</v>
      </c>
      <c r="BD885" s="984"/>
      <c r="BE885" s="666">
        <v>2010</v>
      </c>
      <c r="BF885" s="971">
        <f>IF(BE885&gt;2008,0,IF(BE885&gt;2001,1,IF(BE885&gt;1990,2,IF(BE885&gt;1980,3,IF(BE885&gt;1973,4,IF(BE885&gt;1970,5,IF(BE885&gt;1960,6,IF(BE885&gt;1958,7,IF(BE885&gt;1953,8,9)))))))))</f>
        <v>0</v>
      </c>
      <c r="BG885" s="955">
        <v>10</v>
      </c>
      <c r="BH885" s="937"/>
    </row>
    <row r="886" spans="1:60" s="936" customFormat="1" x14ac:dyDescent="0.2">
      <c r="A886" s="936" t="s">
        <v>868</v>
      </c>
      <c r="B886" s="642" t="s">
        <v>869</v>
      </c>
      <c r="C886" s="1013" t="s">
        <v>131</v>
      </c>
      <c r="D886" s="1013" t="s">
        <v>4355</v>
      </c>
      <c r="E886" s="792">
        <v>16</v>
      </c>
      <c r="F886" s="1227">
        <v>233</v>
      </c>
      <c r="G886" s="1160" t="s">
        <v>37</v>
      </c>
      <c r="H886" s="1160" t="s">
        <v>115</v>
      </c>
      <c r="I886" s="947">
        <v>59.61</v>
      </c>
      <c r="J886" s="703">
        <f>(M886/I886)*100</f>
        <v>2.7176648213387016</v>
      </c>
      <c r="K886" s="950">
        <v>0.40500000000000003</v>
      </c>
      <c r="L886" s="960">
        <v>4</v>
      </c>
      <c r="M886" s="694">
        <f>K886*L886</f>
        <v>1.62</v>
      </c>
      <c r="N886" s="943" t="s">
        <v>460</v>
      </c>
      <c r="O886" s="795">
        <v>0.38</v>
      </c>
      <c r="P886" s="934">
        <v>43538</v>
      </c>
      <c r="Q886" s="934">
        <v>43575</v>
      </c>
      <c r="R886" s="694">
        <f>(K886-O886)/O886*100</f>
        <v>6.5789473684210575</v>
      </c>
      <c r="S886" s="759">
        <f>IF(INDEX(Historical!$D$7:$D$1439,MATCH(B886,Historical!$B$7:$B$1450,0))=0,"n/a",(INDEX(Historical!$C$7:$C$1439,MATCH(B886,Historical!$B$7:$B$1450,0))/INDEX(Historical!$D$7:$D$1439,MATCH(B886,Historical!$B$7:$B$1450,0))-1)*100)</f>
        <v>5.6338028169014009</v>
      </c>
      <c r="T886" s="759">
        <f>IF(INDEX(Historical!$F$7:$F$1432,MATCH(B886,Historical!$B$7:$B$1450,0))=0,"n/a",((INDEX(Historical!$C$7:$C$1439,MATCH(B886,Historical!$B$7:$B$1450,0))/INDEX(Historical!$F$7:$F$1432,MATCH(B886,Historical!$B$7:$B$1450,0)))^(1/3)-1)*100)</f>
        <v>5.983983294832651</v>
      </c>
      <c r="U886" s="759">
        <f>IF(INDEX(Historical!$H$7:$H$1432,MATCH(B886,Historical!$B$7:$B$1450,0))=0,"n/a",((INDEX(Historical!$C$7:$C$1439,MATCH(B886,Historical!$B$7:$B$1450,0))/INDEX(Historical!$H$7:$H$1432,MATCH(B886,Historical!$B$7:$B$1450,0)))^(1/5)-1)*100)</f>
        <v>6.3995312815083638</v>
      </c>
      <c r="V886" s="759">
        <f>IF(INDEX(Historical!$O$7:$O$1432,MATCH(B886,Historical!$B$7:$B$1450,0))=0,"n/a",((INDEX(Historical!$C$7:$C$1439,MATCH(B886,Historical!$B$7:$B$1450,0))/INDEX(Historical!$O$7:$O$1432,MATCH(B886,Historical!$B$7:$B$1450,0)))^(1/10)-1)*100)</f>
        <v>4.8402299471920429</v>
      </c>
      <c r="W886" s="760">
        <f>IF(OR(U886&lt;=0,U886="n/a",V886&lt;=0,V886="n/a"),"n/a",U886/V886)</f>
        <v>1.3221543916980467</v>
      </c>
      <c r="X886" s="761">
        <f>IF(OR(AJ886&lt;=0,AJ886="n/a",U886&lt;=0,U886="n/a"),"n/a",U886/AJ886)</f>
        <v>1.2074587323600687</v>
      </c>
      <c r="Y886" s="948"/>
      <c r="Z886" s="703">
        <f>IF(OR(AC886&lt;0.01,AC886="n/a"),"n/a",M886/AC886*100)</f>
        <v>64.541832669322716</v>
      </c>
      <c r="AA886" s="959">
        <f>IF(OR(AC886&lt;0.01,AC886="n/a"),"n/a",I886/AC886)</f>
        <v>23.749003984063748</v>
      </c>
      <c r="AB886" s="960">
        <v>12</v>
      </c>
      <c r="AC886" s="938">
        <v>2.5099999999999998</v>
      </c>
      <c r="AD886" s="938">
        <v>4.17</v>
      </c>
      <c r="AE886" s="938">
        <v>2.66</v>
      </c>
      <c r="AF886" s="938">
        <v>2.5299999999999998</v>
      </c>
      <c r="AG886" s="938">
        <v>10.6</v>
      </c>
      <c r="AH886" s="938">
        <v>7.3</v>
      </c>
      <c r="AI886" s="938">
        <v>6.61</v>
      </c>
      <c r="AJ886" s="938">
        <v>5.3</v>
      </c>
      <c r="AK886" s="938">
        <v>5.8000000000000007</v>
      </c>
      <c r="AL886" s="951">
        <v>31200</v>
      </c>
      <c r="AM886" s="945">
        <v>0.3</v>
      </c>
      <c r="AN886" s="938">
        <v>1.42</v>
      </c>
      <c r="AO886" s="802">
        <f>IF(U886="n/a","n/a",IF(AA886&lt;0,"n/a",IF(AA886="n/a","n/a",J886+U886-AA886)))</f>
        <v>-14.631807881216682</v>
      </c>
      <c r="AP886" s="803">
        <f>IF(U886="n/a","n/a",J886+U886)</f>
        <v>9.1171961028470658</v>
      </c>
      <c r="AQ886" s="961">
        <f>IF(OR(AC886&lt;0.01,AF886="n/a"),"n/a",(I886/SQRT(22.5*AC886*(I886/AF886))-1)*100)</f>
        <v>63.41491850797911</v>
      </c>
      <c r="AR886" s="703">
        <f>INDEX(Historical!$C$7:$C$1439,MATCH(B886,Historical!$B$7:$B$1450,0))*IF(AH886="n/a",1.03,IF(AH886&lt;0,1.01,IF(AH886&gt;10,1.1,(1+AH886/100))))</f>
        <v>1.6094999999999999</v>
      </c>
      <c r="AS886" s="959">
        <f>IF($AI886="n/a",1.03*AR886,IF($AI886&lt;0,1.01*AR886,IF($AI886&gt;10,1.1*AR886,(1+$AI886/100)*AR886)))</f>
        <v>1.7158879499999999</v>
      </c>
      <c r="AT886" s="959">
        <f>IF($AK886="n/a",1.03*AS886,IF($AK886&lt;0,1.01*AS886,IF($AK886&gt;10,1.1*AS886,(1+$AK886/100)*AS886)))</f>
        <v>1.8154094511000001</v>
      </c>
      <c r="AU886" s="959">
        <f>IF($AK886="n/a",1.03*AT886,IF($AK886&lt;0,1.01*AT886,IF($AK886&gt;10,1.1*AT886,(1+$AK886/100)*AT886)))</f>
        <v>1.9207031992638002</v>
      </c>
      <c r="AV886" s="959">
        <f>IF($AK886="n/a",1.03*AU886,IF($AK886&lt;0,1.01*AU886,IF($AK886&gt;10,1.1*AU886,(1+$AK886/100)*AU886)))</f>
        <v>2.0321039848211009</v>
      </c>
      <c r="AW886" s="703">
        <f>SUM(AR886:AV886)</f>
        <v>9.0936045851849006</v>
      </c>
      <c r="AX886" s="810">
        <f>AW886/I886*100</f>
        <v>15.255166222420568</v>
      </c>
      <c r="AY886" s="1017">
        <v>0.18</v>
      </c>
      <c r="AZ886" s="945">
        <v>29.95</v>
      </c>
      <c r="BA886" s="945">
        <v>-3.9</v>
      </c>
      <c r="BB886" s="945">
        <v>-0.45999999999999996</v>
      </c>
      <c r="BC886" s="945">
        <v>9.1999999999999993</v>
      </c>
      <c r="BD886" s="984"/>
      <c r="BE886" s="666">
        <v>2004</v>
      </c>
      <c r="BF886" s="971">
        <f>IF(BE886&gt;2008,0,IF(BE886&gt;2001,1,IF(BE886&gt;1990,2,IF(BE886&gt;1980,3,IF(BE886&gt;1973,4,IF(BE886&gt;1970,5,IF(BE886&gt;1960,6,IF(BE886&gt;1958,7,IF(BE886&gt;1953,8,9)))))))))</f>
        <v>1</v>
      </c>
      <c r="BG886" s="955">
        <v>2.8000000000000003</v>
      </c>
      <c r="BH886" s="937"/>
    </row>
    <row r="887" spans="1:60" s="936" customFormat="1" x14ac:dyDescent="0.2">
      <c r="A887" s="936" t="s">
        <v>870</v>
      </c>
      <c r="B887" s="642" t="s">
        <v>871</v>
      </c>
      <c r="C887" s="1013" t="s">
        <v>4216</v>
      </c>
      <c r="D887" s="1013" t="s">
        <v>4352</v>
      </c>
      <c r="E887" s="792">
        <v>17</v>
      </c>
      <c r="F887" s="1227">
        <v>203</v>
      </c>
      <c r="G887" s="1158" t="s">
        <v>106</v>
      </c>
      <c r="H887" s="1158" t="s">
        <v>106</v>
      </c>
      <c r="I887" s="947">
        <v>114.21</v>
      </c>
      <c r="J887" s="703">
        <f>(M887/I887)*100</f>
        <v>1.2958585062603976</v>
      </c>
      <c r="K887" s="950">
        <v>0.37</v>
      </c>
      <c r="L887" s="960">
        <v>4</v>
      </c>
      <c r="M887" s="694">
        <f>K887*L887</f>
        <v>1.48</v>
      </c>
      <c r="N887" s="943" t="s">
        <v>423</v>
      </c>
      <c r="O887" s="795">
        <v>0.36</v>
      </c>
      <c r="P887" s="934">
        <v>43600</v>
      </c>
      <c r="Q887" s="934">
        <v>43619</v>
      </c>
      <c r="R887" s="694">
        <f>(K887-O887)/O887*100</f>
        <v>2.7777777777777803</v>
      </c>
      <c r="S887" s="759">
        <f>IF(INDEX(Historical!$D$7:$D$1439,MATCH(B887,Historical!$B$7:$B$1450,0))=0,"n/a",(INDEX(Historical!$C$7:$C$1439,MATCH(B887,Historical!$B$7:$B$1450,0))/INDEX(Historical!$D$7:$D$1439,MATCH(B887,Historical!$B$7:$B$1450,0))-1)*100)</f>
        <v>3.6231884057970953</v>
      </c>
      <c r="T887" s="759">
        <f>IF(INDEX(Historical!$F$7:$F$1432,MATCH(B887,Historical!$B$7:$B$1450,0))=0,"n/a",((INDEX(Historical!$C$7:$C$1439,MATCH(B887,Historical!$B$7:$B$1450,0))/INDEX(Historical!$F$7:$F$1432,MATCH(B887,Historical!$B$7:$B$1450,0)))^(1/3)-1)*100)</f>
        <v>5.4367641392257138</v>
      </c>
      <c r="U887" s="759">
        <f>IF(INDEX(Historical!$H$7:$H$1432,MATCH(B887,Historical!$B$7:$B$1450,0))=0,"n/a",((INDEX(Historical!$C$7:$C$1439,MATCH(B887,Historical!$B$7:$B$1450,0))/INDEX(Historical!$H$7:$H$1432,MATCH(B887,Historical!$B$7:$B$1450,0)))^(1/5)-1)*100)</f>
        <v>8.0719183702249389</v>
      </c>
      <c r="V887" s="759">
        <f>IF(INDEX(Historical!$O$7:$O$1432,MATCH(B887,Historical!$B$7:$B$1450,0))=0,"n/a",((INDEX(Historical!$C$7:$C$1439,MATCH(B887,Historical!$B$7:$B$1450,0))/INDEX(Historical!$O$7:$O$1432,MATCH(B887,Historical!$B$7:$B$1450,0)))^(1/10)-1)*100)</f>
        <v>10.228583816212634</v>
      </c>
      <c r="W887" s="760">
        <f>IF(OR(U887&lt;=0,U887="n/a",V887&lt;=0,V887="n/a"),"n/a",U887/V887)</f>
        <v>0.78915307487930919</v>
      </c>
      <c r="X887" s="761">
        <f>IF(OR(AJ887&lt;=0,AJ887="n/a",U887&lt;=0,U887="n/a"),"n/a",U887/AJ887)</f>
        <v>0.86794821185214388</v>
      </c>
      <c r="Y887" s="948"/>
      <c r="Z887" s="703">
        <f>IF(OR(AC887&lt;0.01,AC887="n/a"),"n/a",M887/AC887*100)</f>
        <v>41.111111111111107</v>
      </c>
      <c r="AA887" s="959">
        <f>IF(OR(AC887&lt;0.01,AC887="n/a"),"n/a",I887/AC887)</f>
        <v>31.724999999999998</v>
      </c>
      <c r="AB887" s="960">
        <v>3</v>
      </c>
      <c r="AC887" s="938">
        <v>3.6</v>
      </c>
      <c r="AD887" s="938">
        <v>2.63</v>
      </c>
      <c r="AE887" s="938">
        <v>9.83</v>
      </c>
      <c r="AF887" s="938">
        <v>10.58</v>
      </c>
      <c r="AG887" s="938">
        <v>30.8</v>
      </c>
      <c r="AH887" s="938">
        <v>31</v>
      </c>
      <c r="AI887" s="938">
        <v>12.15</v>
      </c>
      <c r="AJ887" s="938">
        <v>9.3000000000000007</v>
      </c>
      <c r="AK887" s="938">
        <v>12.64</v>
      </c>
      <c r="AL887" s="951">
        <v>31690</v>
      </c>
      <c r="AM887" s="945">
        <v>0.1</v>
      </c>
      <c r="AN887" s="938">
        <v>0.43</v>
      </c>
      <c r="AO887" s="802">
        <f>IF(U887="n/a","n/a",IF(AA887&lt;0,"n/a",IF(AA887="n/a","n/a",J887+U887-AA887)))</f>
        <v>-22.357223123514661</v>
      </c>
      <c r="AP887" s="803">
        <f>IF(U887="n/a","n/a",J887+U887)</f>
        <v>9.3677768764853369</v>
      </c>
      <c r="AQ887" s="961">
        <f>IF(OR(AC887&lt;0.01,AF887="n/a"),"n/a",(I887/SQRT(22.5*AC887*(I887/AF887))-1)*100)</f>
        <v>286.23567934617324</v>
      </c>
      <c r="AR887" s="703">
        <f>INDEX(Historical!$C$7:$C$1439,MATCH(B887,Historical!$B$7:$B$1450,0))*IF(AH887="n/a",1.03,IF(AH887&lt;0,1.01,IF(AH887&gt;10,1.1,(1+AH887/100))))</f>
        <v>1.573</v>
      </c>
      <c r="AS887" s="959">
        <f>IF($AI887="n/a",1.03*AR887,IF($AI887&lt;0,1.01*AR887,IF($AI887&gt;10,1.1*AR887,(1+$AI887/100)*AR887)))</f>
        <v>1.7303000000000002</v>
      </c>
      <c r="AT887" s="959">
        <f>IF($AK887="n/a",1.03*AS887,IF($AK887&lt;0,1.01*AS887,IF($AK887&gt;10,1.1*AS887,(1+$AK887/100)*AS887)))</f>
        <v>1.9033300000000004</v>
      </c>
      <c r="AU887" s="959">
        <f>IF($AK887="n/a",1.03*AT887,IF($AK887&lt;0,1.01*AT887,IF($AK887&gt;10,1.1*AT887,(1+$AK887/100)*AT887)))</f>
        <v>2.0936630000000007</v>
      </c>
      <c r="AV887" s="959">
        <f>IF($AK887="n/a",1.03*AU887,IF($AK887&lt;0,1.01*AU887,IF($AK887&gt;10,1.1*AU887,(1+$AK887/100)*AU887)))</f>
        <v>2.3030293000000008</v>
      </c>
      <c r="AW887" s="703">
        <f>SUM(AR887:AV887)</f>
        <v>9.6033223000000021</v>
      </c>
      <c r="AX887" s="810">
        <f>AW887/I887*100</f>
        <v>8.4084776289291678</v>
      </c>
      <c r="AY887" s="1017">
        <v>1.23</v>
      </c>
      <c r="AZ887" s="945">
        <v>66.100000000000009</v>
      </c>
      <c r="BA887" s="945">
        <v>-19.34</v>
      </c>
      <c r="BB887" s="945">
        <v>0.70000000000000007</v>
      </c>
      <c r="BC887" s="945">
        <v>6.87</v>
      </c>
      <c r="BD887" s="984"/>
      <c r="BE887" s="666">
        <v>2003</v>
      </c>
      <c r="BF887" s="971">
        <f>IF(BE887&gt;2008,0,IF(BE887&gt;2001,1,IF(BE887&gt;1990,2,IF(BE887&gt;1980,3,IF(BE887&gt;1973,4,IF(BE887&gt;1970,5,IF(BE887&gt;1960,6,IF(BE887&gt;1958,7,IF(BE887&gt;1953,8,9)))))))))</f>
        <v>1</v>
      </c>
      <c r="BG887" s="955">
        <v>15.299999999999999</v>
      </c>
      <c r="BH887" s="937"/>
    </row>
    <row r="888" spans="1:60" s="936" customFormat="1" x14ac:dyDescent="0.2">
      <c r="A888" s="936" t="s">
        <v>226</v>
      </c>
      <c r="B888" s="642" t="s">
        <v>227</v>
      </c>
      <c r="C888" s="1013" t="s">
        <v>179</v>
      </c>
      <c r="D888" s="1013" t="s">
        <v>4363</v>
      </c>
      <c r="E888" s="792">
        <v>37</v>
      </c>
      <c r="F888" s="1227">
        <v>74</v>
      </c>
      <c r="G888" s="1227" t="s">
        <v>37</v>
      </c>
      <c r="H888" s="1227" t="s">
        <v>37</v>
      </c>
      <c r="I888" s="938">
        <v>74.36</v>
      </c>
      <c r="J888" s="703">
        <f>(M888/I888)*100</f>
        <v>4.6799354491662184</v>
      </c>
      <c r="K888" s="950">
        <v>0.87</v>
      </c>
      <c r="L888" s="960">
        <v>4</v>
      </c>
      <c r="M888" s="694">
        <f>K888*L888</f>
        <v>3.48</v>
      </c>
      <c r="N888" s="943" t="s">
        <v>143</v>
      </c>
      <c r="O888" s="795">
        <v>0.82</v>
      </c>
      <c r="P888" s="934">
        <v>43595</v>
      </c>
      <c r="Q888" s="934">
        <v>43626</v>
      </c>
      <c r="R888" s="694">
        <f>(K888-O888)/O888*100</f>
        <v>6.0975609756097624</v>
      </c>
      <c r="S888" s="759">
        <f>IF(INDEX(Historical!$D$7:$D$1439,MATCH(B888,Historical!$B$7:$B$1450,0))=0,"n/a",(INDEX(Historical!$C$7:$C$1439,MATCH(B888,Historical!$B$7:$B$1450,0))/INDEX(Historical!$D$7:$D$1439,MATCH(B888,Historical!$B$7:$B$1450,0))-1)*100)</f>
        <v>5.555555555555558</v>
      </c>
      <c r="T888" s="759">
        <f>IF(INDEX(Historical!$F$7:$F$1432,MATCH(B888,Historical!$B$7:$B$1450,0))=0,"n/a",((INDEX(Historical!$C$7:$C$1439,MATCH(B888,Historical!$B$7:$B$1450,0))/INDEX(Historical!$F$7:$F$1432,MATCH(B888,Historical!$B$7:$B$1450,0)))^(1/3)-1)*100)</f>
        <v>3.8970806842840267</v>
      </c>
      <c r="U888" s="759">
        <f>IF(INDEX(Historical!$H$7:$H$1432,MATCH(B888,Historical!$B$7:$B$1450,0))=0,"n/a",((INDEX(Historical!$C$7:$C$1439,MATCH(B888,Historical!$B$7:$B$1450,0))/INDEX(Historical!$H$7:$H$1432,MATCH(B888,Historical!$B$7:$B$1450,0)))^(1/5)-1)*100)</f>
        <v>5.5974626920563653</v>
      </c>
      <c r="V888" s="759">
        <f>IF(INDEX(Historical!$O$7:$O$1432,MATCH(B888,Historical!$B$7:$B$1450,0))=0,"n/a",((INDEX(Historical!$C$7:$C$1439,MATCH(B888,Historical!$B$7:$B$1450,0))/INDEX(Historical!$O$7:$O$1432,MATCH(B888,Historical!$B$7:$B$1450,0)))^(1/10)-1)*100)</f>
        <v>7.6185366531503318</v>
      </c>
      <c r="W888" s="760">
        <f>IF(OR(U888&lt;=0,U888="n/a",V888&lt;=0,V888="n/a"),"n/a",U888/V888)</f>
        <v>0.73471625154441766</v>
      </c>
      <c r="X888" s="761" t="str">
        <f>IF(OR(AJ888&lt;=0,AJ888="n/a",U888&lt;=0,U888="n/a"),"n/a",U888/AJ888)</f>
        <v>n/a</v>
      </c>
      <c r="Y888" s="948"/>
      <c r="Z888" s="703">
        <f>IF(OR(AC888&lt;0.01,AC888="n/a"),"n/a",M888/AC888*100)</f>
        <v>80.184331797235018</v>
      </c>
      <c r="AA888" s="959">
        <f>IF(OR(AC888&lt;0.01,AC888="n/a"),"n/a",I888/AC888)</f>
        <v>17.133640552995391</v>
      </c>
      <c r="AB888" s="960">
        <v>12</v>
      </c>
      <c r="AC888" s="938">
        <v>4.34</v>
      </c>
      <c r="AD888" s="938">
        <v>1.58</v>
      </c>
      <c r="AE888" s="938">
        <v>1.1599999999999999</v>
      </c>
      <c r="AF888" s="938">
        <v>1.68</v>
      </c>
      <c r="AG888" s="938">
        <v>9.8000000000000007</v>
      </c>
      <c r="AH888" s="938">
        <v>48.8</v>
      </c>
      <c r="AI888" s="938">
        <v>40.47</v>
      </c>
      <c r="AJ888" s="938">
        <v>-8.2000000000000011</v>
      </c>
      <c r="AK888" s="938">
        <v>10.99</v>
      </c>
      <c r="AL888" s="951">
        <v>319320</v>
      </c>
      <c r="AM888" s="945">
        <v>0.09</v>
      </c>
      <c r="AN888" s="938">
        <v>0.21</v>
      </c>
      <c r="AO888" s="802">
        <f>IF(U888="n/a","n/a",IF(AA888&lt;0,"n/a",IF(AA888="n/a","n/a",J888+U888-AA888)))</f>
        <v>-6.8562424117728078</v>
      </c>
      <c r="AP888" s="803">
        <f>IF(U888="n/a","n/a",J888+U888)</f>
        <v>10.277398141222584</v>
      </c>
      <c r="AQ888" s="961">
        <f>IF(OR(AC888&lt;0.01,AF888="n/a"),"n/a",(I888/SQRT(22.5*AC888*(I888/AF888))-1)*100)</f>
        <v>13.10666770606359</v>
      </c>
      <c r="AR888" s="703">
        <f>INDEX(Historical!$C$7:$C$1439,MATCH(B888,Historical!$B$7:$B$1450,0))*IF(AH888="n/a",1.03,IF(AH888&lt;0,1.01,IF(AH888&gt;10,1.1,(1+AH888/100))))</f>
        <v>3.5530000000000004</v>
      </c>
      <c r="AS888" s="959">
        <f>IF($AI888="n/a",1.03*AR888,IF($AI888&lt;0,1.01*AR888,IF($AI888&gt;10,1.1*AR888,(1+$AI888/100)*AR888)))</f>
        <v>3.9083000000000006</v>
      </c>
      <c r="AT888" s="959">
        <f>IF($AK888="n/a",1.03*AS888,IF($AK888&lt;0,1.01*AS888,IF($AK888&gt;10,1.1*AS888,(1+$AK888/100)*AS888)))</f>
        <v>4.2991300000000008</v>
      </c>
      <c r="AU888" s="959">
        <f>IF($AK888="n/a",1.03*AT888,IF($AK888&lt;0,1.01*AT888,IF($AK888&gt;10,1.1*AT888,(1+$AK888/100)*AT888)))</f>
        <v>4.7290430000000017</v>
      </c>
      <c r="AV888" s="959">
        <f>IF($AK888="n/a",1.03*AU888,IF($AK888&lt;0,1.01*AU888,IF($AK888&gt;10,1.1*AU888,(1+$AK888/100)*AU888)))</f>
        <v>5.2019473000000023</v>
      </c>
      <c r="AW888" s="703">
        <f>SUM(AR888:AV888)</f>
        <v>21.691420300000004</v>
      </c>
      <c r="AX888" s="810">
        <f>AW888/I888*100</f>
        <v>29.170818047337281</v>
      </c>
      <c r="AY888" s="1017">
        <v>0.97</v>
      </c>
      <c r="AZ888" s="945">
        <v>15.02</v>
      </c>
      <c r="BA888" s="945">
        <v>-14.879999999999999</v>
      </c>
      <c r="BB888" s="945">
        <v>-1.1400000000000001</v>
      </c>
      <c r="BC888" s="945">
        <v>-3.3000000000000003</v>
      </c>
      <c r="BD888" s="984"/>
      <c r="BE888" s="666">
        <v>1983</v>
      </c>
      <c r="BF888" s="971">
        <f>IF(BE888&gt;2008,0,IF(BE888&gt;2001,1,IF(BE888&gt;1990,2,IF(BE888&gt;1980,3,IF(BE888&gt;1973,4,IF(BE888&gt;1970,5,IF(BE888&gt;1960,6,IF(BE888&gt;1958,7,IF(BE888&gt;1953,8,9)))))))))</f>
        <v>3</v>
      </c>
      <c r="BG888" s="955">
        <v>5.3</v>
      </c>
      <c r="BH888" s="937"/>
    </row>
    <row r="889" spans="1:60" s="936" customFormat="1" x14ac:dyDescent="0.2">
      <c r="A889" s="944" t="s">
        <v>1117</v>
      </c>
      <c r="B889" s="642" t="s">
        <v>1118</v>
      </c>
      <c r="C889" s="1013" t="s">
        <v>154</v>
      </c>
      <c r="D889" s="1013" t="s">
        <v>4350</v>
      </c>
      <c r="E889" s="793">
        <v>7</v>
      </c>
      <c r="F889" s="1227">
        <v>611</v>
      </c>
      <c r="G889" s="1227" t="s">
        <v>106</v>
      </c>
      <c r="H889" s="1227" t="s">
        <v>106</v>
      </c>
      <c r="I889" s="947">
        <v>54.45</v>
      </c>
      <c r="J889" s="703">
        <f>(M889/I889)*100</f>
        <v>0.64279155188246095</v>
      </c>
      <c r="K889" s="950">
        <v>8.7499999999999994E-2</v>
      </c>
      <c r="L889" s="960">
        <v>4</v>
      </c>
      <c r="M889" s="694">
        <f>K889*L889</f>
        <v>0.35</v>
      </c>
      <c r="N889" s="943" t="s">
        <v>241</v>
      </c>
      <c r="O889" s="795">
        <v>7.7499999999999999E-2</v>
      </c>
      <c r="P889" s="939">
        <v>42823</v>
      </c>
      <c r="Q889" s="939">
        <v>42838</v>
      </c>
      <c r="R889" s="694">
        <f>(K889-O889)/O889*100</f>
        <v>12.903225806451607</v>
      </c>
      <c r="S889" s="759">
        <f>IF(INDEX(Historical!$D$7:$D$1439,MATCH(B889,Historical!$B$7:$B$1450,0))=0,"n/a",(INDEX(Historical!$C$7:$C$1439,MATCH(B889,Historical!$B$7:$B$1450,0))/INDEX(Historical!$D$7:$D$1439,MATCH(B889,Historical!$B$7:$B$1450,0))-1)*100)</f>
        <v>2.941176470588247</v>
      </c>
      <c r="T889" s="759">
        <f>IF(INDEX(Historical!$F$7:$F$1432,MATCH(B889,Historical!$B$7:$B$1450,0))=0,"n/a",((INDEX(Historical!$C$7:$C$1439,MATCH(B889,Historical!$B$7:$B$1450,0))/INDEX(Historical!$F$7:$F$1432,MATCH(B889,Historical!$B$7:$B$1450,0)))^(1/3)-1)*100)</f>
        <v>7.245083423338583</v>
      </c>
      <c r="U889" s="759">
        <f>IF(INDEX(Historical!$H$7:$H$1432,MATCH(B889,Historical!$B$7:$B$1450,0))=0,"n/a",((INDEX(Historical!$C$7:$C$1439,MATCH(B889,Historical!$B$7:$B$1450,0))/INDEX(Historical!$H$7:$H$1432,MATCH(B889,Historical!$B$7:$B$1450,0)))^(1/5)-1)*100)</f>
        <v>7.6146159865801977</v>
      </c>
      <c r="V889" s="759">
        <f>IF(INDEX(Historical!$O$7:$O$1432,MATCH(B889,Historical!$B$7:$B$1450,0))=0,"n/a",((INDEX(Historical!$C$7:$C$1439,MATCH(B889,Historical!$B$7:$B$1450,0))/INDEX(Historical!$O$7:$O$1432,MATCH(B889,Historical!$B$7:$B$1450,0)))^(1/10)-1)*100)</f>
        <v>6.8758431498721739</v>
      </c>
      <c r="W889" s="760">
        <f>IF(OR(U889&lt;=0,U889="n/a",V889&lt;=0,V889="n/a"),"n/a",U889/V889)</f>
        <v>1.1074446901427293</v>
      </c>
      <c r="X889" s="761" t="str">
        <f>IF(OR(AJ889&lt;=0,AJ889="n/a",U889&lt;=0,U889="n/a"),"n/a",U889/AJ889)</f>
        <v>n/a</v>
      </c>
      <c r="Y889" s="727" t="s">
        <v>4419</v>
      </c>
      <c r="Z889" s="703" t="str">
        <f>IF(OR(AC889&lt;0.01,AC889="n/a"),"n/a",M889/AC889*100)</f>
        <v>n/a</v>
      </c>
      <c r="AA889" s="959" t="str">
        <f>IF(OR(AC889&lt;0.01,AC889="n/a"),"n/a",I889/AC889)</f>
        <v>n/a</v>
      </c>
      <c r="AB889" s="960">
        <v>12</v>
      </c>
      <c r="AC889" s="938">
        <v>-4.68</v>
      </c>
      <c r="AD889" s="938" t="s">
        <v>137</v>
      </c>
      <c r="AE889" s="938">
        <v>3.32</v>
      </c>
      <c r="AF889" s="938">
        <v>2.48</v>
      </c>
      <c r="AG889" s="938">
        <v>-20.5</v>
      </c>
      <c r="AH889" s="940">
        <v>32.1</v>
      </c>
      <c r="AI889" s="940">
        <v>13.020000000000001</v>
      </c>
      <c r="AJ889" s="938">
        <v>-32.6</v>
      </c>
      <c r="AK889" s="938">
        <v>13.469999999999999</v>
      </c>
      <c r="AL889" s="951">
        <v>13220</v>
      </c>
      <c r="AM889" s="945">
        <v>0.3</v>
      </c>
      <c r="AN889" s="938">
        <v>0.31</v>
      </c>
      <c r="AO889" s="802" t="str">
        <f>IF(U889="n/a","n/a",IF(AA889&lt;0,"n/a",IF(AA889="n/a","n/a",J889+U889-AA889)))</f>
        <v>n/a</v>
      </c>
      <c r="AP889" s="803">
        <f>IF(U889="n/a","n/a",J889+U889)</f>
        <v>8.2574075384626582</v>
      </c>
      <c r="AQ889" s="961" t="str">
        <f>IF(OR(AC889&lt;0.01,AF889="n/a"),"n/a",(I889/SQRT(22.5*AC889*(I889/AF889))-1)*100)</f>
        <v>n/a</v>
      </c>
      <c r="AR889" s="703">
        <f>INDEX(Historical!$C$7:$C$1439,MATCH(B889,Historical!$B$7:$B$1450,0))*IF(AH889="n/a",1.03,IF(AH889&lt;0,1.01,IF(AH889&gt;10,1.1,(1+AH889/100))))</f>
        <v>0.38500000000000001</v>
      </c>
      <c r="AS889" s="959">
        <f>IF($AI889="n/a",1.03*AR889,IF($AI889&lt;0,1.01*AR889,IF($AI889&gt;10,1.1*AR889,(1+$AI889/100)*AR889)))</f>
        <v>0.42350000000000004</v>
      </c>
      <c r="AT889" s="959">
        <f>IF($AK889="n/a",1.03*AS889,IF($AK889&lt;0,1.01*AS889,IF($AK889&gt;10,1.1*AS889,(1+$AK889/100)*AS889)))</f>
        <v>0.4658500000000001</v>
      </c>
      <c r="AU889" s="959">
        <f>IF($AK889="n/a",1.03*AT889,IF($AK889&lt;0,1.01*AT889,IF($AK889&gt;10,1.1*AT889,(1+$AK889/100)*AT889)))</f>
        <v>0.5124350000000002</v>
      </c>
      <c r="AV889" s="959">
        <f>IF($AK889="n/a",1.03*AU889,IF($AK889&lt;0,1.01*AU889,IF($AK889&gt;10,1.1*AU889,(1+$AK889/100)*AU889)))</f>
        <v>0.5636785000000003</v>
      </c>
      <c r="AW889" s="703">
        <f>SUM(AR889:AV889)</f>
        <v>2.3504635000000005</v>
      </c>
      <c r="AX889" s="810">
        <f>AW889/I889*100</f>
        <v>4.3167373737373751</v>
      </c>
      <c r="AY889" s="1017">
        <v>0.97</v>
      </c>
      <c r="AZ889" s="945">
        <v>60.480000000000004</v>
      </c>
      <c r="BA889" s="945">
        <v>-8.33</v>
      </c>
      <c r="BB889" s="945">
        <v>-3.47</v>
      </c>
      <c r="BC889" s="945">
        <v>17.489999999999998</v>
      </c>
      <c r="BD889" s="984"/>
      <c r="BE889" s="666">
        <v>2013</v>
      </c>
      <c r="BF889" s="971">
        <f>IF(BE889&gt;2008,0,IF(BE889&gt;2001,1,IF(BE889&gt;1990,2,IF(BE889&gt;1980,3,IF(BE889&gt;1973,4,IF(BE889&gt;1970,5,IF(BE889&gt;1960,6,IF(BE889&gt;1958,7,IF(BE889&gt;1953,8,9)))))))))</f>
        <v>0</v>
      </c>
      <c r="BG889" s="955">
        <v>-12.1</v>
      </c>
      <c r="BH889" s="937"/>
    </row>
    <row r="890" spans="1:60" s="936" customFormat="1" x14ac:dyDescent="0.2">
      <c r="A890" s="953" t="s">
        <v>1828</v>
      </c>
      <c r="B890" s="642" t="s">
        <v>1829</v>
      </c>
      <c r="C890" s="1013" t="s">
        <v>112</v>
      </c>
      <c r="D890" s="1013" t="s">
        <v>213</v>
      </c>
      <c r="E890" s="792">
        <v>9</v>
      </c>
      <c r="F890" s="1227">
        <v>428</v>
      </c>
      <c r="G890" s="1237" t="s">
        <v>37</v>
      </c>
      <c r="H890" s="1237" t="s">
        <v>37</v>
      </c>
      <c r="I890" s="947">
        <v>80.290000000000006</v>
      </c>
      <c r="J890" s="703">
        <f>(M890/I890)*100</f>
        <v>1.195665711794744</v>
      </c>
      <c r="K890" s="950">
        <v>0.24</v>
      </c>
      <c r="L890" s="960">
        <v>4</v>
      </c>
      <c r="M890" s="694">
        <f>K890*L890</f>
        <v>0.96</v>
      </c>
      <c r="N890" s="943" t="s">
        <v>149</v>
      </c>
      <c r="O890" s="795">
        <v>0.21</v>
      </c>
      <c r="P890" s="934">
        <v>43509</v>
      </c>
      <c r="Q890" s="934">
        <v>43538</v>
      </c>
      <c r="R890" s="694">
        <f>(K890-O890)/O890*100</f>
        <v>14.285714285714285</v>
      </c>
      <c r="S890" s="759">
        <f>IF(INDEX(Historical!$D$7:$D$1439,MATCH(B890,Historical!$B$7:$B$1450,0))=0,"n/a",(INDEX(Historical!$C$7:$C$1439,MATCH(B890,Historical!$B$7:$B$1450,0))/INDEX(Historical!$D$7:$D$1439,MATCH(B890,Historical!$B$7:$B$1450,0))-1)*100)</f>
        <v>16.666666666666675</v>
      </c>
      <c r="T890" s="759">
        <f>IF(INDEX(Historical!$F$7:$F$1432,MATCH(B890,Historical!$B$7:$B$1450,0))=0,"n/a",((INDEX(Historical!$C$7:$C$1439,MATCH(B890,Historical!$B$7:$B$1450,0))/INDEX(Historical!$F$7:$F$1432,MATCH(B890,Historical!$B$7:$B$1450,0)))^(1/3)-1)*100)</f>
        <v>14.25421040467436</v>
      </c>
      <c r="U890" s="759">
        <f>IF(INDEX(Historical!$H$7:$H$1432,MATCH(B890,Historical!$B$7:$B$1450,0))=0,"n/a",((INDEX(Historical!$C$7:$C$1439,MATCH(B890,Historical!$B$7:$B$1450,0))/INDEX(Historical!$H$7:$H$1432,MATCH(B890,Historical!$B$7:$B$1450,0)))^(1/5)-1)*100)</f>
        <v>12.603596299281072</v>
      </c>
      <c r="V890" s="759" t="str">
        <f>IF(INDEX(Historical!$O$7:$O$1432,MATCH(B890,Historical!$B$7:$B$1450,0))=0,"n/a",((INDEX(Historical!$C$7:$C$1439,MATCH(B890,Historical!$B$7:$B$1450,0))/INDEX(Historical!$O$7:$O$1432,MATCH(B890,Historical!$B$7:$B$1450,0)))^(1/10)-1)*100)</f>
        <v>n/a</v>
      </c>
      <c r="W890" s="760" t="str">
        <f>IF(OR(U890&lt;=0,U890="n/a",V890&lt;=0,V890="n/a"),"n/a",U890/V890)</f>
        <v>n/a</v>
      </c>
      <c r="X890" s="761">
        <f>IF(OR(AJ890&lt;=0,AJ890="n/a",U890&lt;=0,U890="n/a"),"n/a",U890/AJ890)</f>
        <v>0.62394041085549856</v>
      </c>
      <c r="Y890" s="726"/>
      <c r="Z890" s="703">
        <f>IF(OR(AC890&lt;0.01,AC890="n/a"),"n/a",M890/AC890*100)</f>
        <v>31.168831168831169</v>
      </c>
      <c r="AA890" s="959">
        <f>IF(OR(AC890&lt;0.01,AC890="n/a"),"n/a",I890/AC890)</f>
        <v>26.06818181818182</v>
      </c>
      <c r="AB890" s="960">
        <v>12</v>
      </c>
      <c r="AC890" s="938">
        <v>3.08</v>
      </c>
      <c r="AD890" s="938">
        <v>1.71</v>
      </c>
      <c r="AE890" s="938">
        <v>2.8</v>
      </c>
      <c r="AF890" s="938">
        <v>5.21</v>
      </c>
      <c r="AG890" s="938">
        <v>20.5</v>
      </c>
      <c r="AH890" s="938">
        <v>47.5</v>
      </c>
      <c r="AI890" s="938">
        <v>15.82</v>
      </c>
      <c r="AJ890" s="938">
        <v>20.200000000000003</v>
      </c>
      <c r="AK890" s="938">
        <v>15.440000000000001</v>
      </c>
      <c r="AL890" s="951">
        <v>14630</v>
      </c>
      <c r="AM890" s="945">
        <v>0.4</v>
      </c>
      <c r="AN890" s="938">
        <v>0.84</v>
      </c>
      <c r="AO890" s="802">
        <f>IF(U890="n/a","n/a",IF(AA890&lt;0,"n/a",IF(AA890="n/a","n/a",J890+U890-AA890)))</f>
        <v>-12.268919807106004</v>
      </c>
      <c r="AP890" s="803">
        <f>IF(U890="n/a","n/a",J890+U890)</f>
        <v>13.799262011075816</v>
      </c>
      <c r="AQ890" s="961">
        <f>IF(OR(AC890&lt;0.01,AF890="n/a"),"n/a",(I890/SQRT(22.5*AC890*(I890/AF890))-1)*100)</f>
        <v>145.68745029472558</v>
      </c>
      <c r="AR890" s="703">
        <f>INDEX(Historical!$C$7:$C$1439,MATCH(B890,Historical!$B$7:$B$1450,0))*IF(AH890="n/a",1.03,IF(AH890&lt;0,1.01,IF(AH890&gt;10,1.1,(1+AH890/100))))</f>
        <v>0.92400000000000004</v>
      </c>
      <c r="AS890" s="959">
        <f>IF($AI890="n/a",1.03*AR890,IF($AI890&lt;0,1.01*AR890,IF($AI890&gt;10,1.1*AR890,(1+$AI890/100)*AR890)))</f>
        <v>1.0164000000000002</v>
      </c>
      <c r="AT890" s="959">
        <f>IF($AK890="n/a",1.03*AS890,IF($AK890&lt;0,1.01*AS890,IF($AK890&gt;10,1.1*AS890,(1+$AK890/100)*AS890)))</f>
        <v>1.1180400000000004</v>
      </c>
      <c r="AU890" s="959">
        <f>IF($AK890="n/a",1.03*AT890,IF($AK890&lt;0,1.01*AT890,IF($AK890&gt;10,1.1*AT890,(1+$AK890/100)*AT890)))</f>
        <v>1.2298440000000006</v>
      </c>
      <c r="AV890" s="959">
        <f>IF($AK890="n/a",1.03*AU890,IF($AK890&lt;0,1.01*AU890,IF($AK890&gt;10,1.1*AU890,(1+$AK890/100)*AU890)))</f>
        <v>1.3528284000000008</v>
      </c>
      <c r="AW890" s="703">
        <f>SUM(AR890:AV890)</f>
        <v>5.6411124000000026</v>
      </c>
      <c r="AX890" s="810">
        <f>AW890/I890*100</f>
        <v>7.0259215344376669</v>
      </c>
      <c r="AY890" s="1017">
        <v>1.19</v>
      </c>
      <c r="AZ890" s="945">
        <v>32.379999999999995</v>
      </c>
      <c r="BA890" s="945">
        <v>-5.9700000000000006</v>
      </c>
      <c r="BB890" s="945">
        <v>0.37</v>
      </c>
      <c r="BC890" s="945">
        <v>7.62</v>
      </c>
      <c r="BD890" s="984"/>
      <c r="BE890" s="666">
        <v>2011</v>
      </c>
      <c r="BF890" s="971">
        <f>IF(BE890&gt;2008,0,IF(BE890&gt;2001,1,IF(BE890&gt;1990,2,IF(BE890&gt;1980,3,IF(BE890&gt;1973,4,IF(BE890&gt;1970,5,IF(BE890&gt;1960,6,IF(BE890&gt;1958,7,IF(BE890&gt;1953,8,9)))))))))</f>
        <v>0</v>
      </c>
      <c r="BG890" s="955">
        <v>7.5</v>
      </c>
      <c r="BH890" s="937"/>
    </row>
    <row r="891" spans="1:60" s="936" customFormat="1" x14ac:dyDescent="0.2">
      <c r="A891" s="944" t="s">
        <v>872</v>
      </c>
      <c r="B891" s="642" t="s">
        <v>873</v>
      </c>
      <c r="C891" s="1013" t="s">
        <v>131</v>
      </c>
      <c r="D891" s="1013" t="s">
        <v>4367</v>
      </c>
      <c r="E891" s="792">
        <v>22</v>
      </c>
      <c r="F891" s="1227">
        <v>151</v>
      </c>
      <c r="G891" s="1227" t="s">
        <v>37</v>
      </c>
      <c r="H891" s="1227" t="s">
        <v>37</v>
      </c>
      <c r="I891" s="947">
        <v>35.97</v>
      </c>
      <c r="J891" s="703">
        <f>(M891/I891)*100</f>
        <v>1.9271615234917989</v>
      </c>
      <c r="K891" s="957">
        <v>0.17330000000000001</v>
      </c>
      <c r="L891" s="960">
        <v>4</v>
      </c>
      <c r="M891" s="694">
        <f>K891*L891</f>
        <v>0.69320000000000004</v>
      </c>
      <c r="N891" s="943" t="s">
        <v>220</v>
      </c>
      <c r="O891" s="796">
        <v>0.1666</v>
      </c>
      <c r="P891" s="934">
        <v>43462</v>
      </c>
      <c r="Q891" s="934">
        <v>43480</v>
      </c>
      <c r="R891" s="694">
        <f>(K891-O891)/O891*100</f>
        <v>4.0216086434573892</v>
      </c>
      <c r="S891" s="759">
        <f>IF(INDEX(Historical!$D$7:$D$1439,MATCH(B891,Historical!$B$7:$B$1450,0))=0,"n/a",(INDEX(Historical!$C$7:$C$1439,MATCH(B891,Historical!$B$7:$B$1450,0))/INDEX(Historical!$D$7:$D$1439,MATCH(B891,Historical!$B$7:$B$1450,0))-1)*100)</f>
        <v>3.995006242197241</v>
      </c>
      <c r="T891" s="759">
        <f>IF(INDEX(Historical!$F$7:$F$1432,MATCH(B891,Historical!$B$7:$B$1450,0))=0,"n/a",((INDEX(Historical!$C$7:$C$1439,MATCH(B891,Historical!$B$7:$B$1450,0))/INDEX(Historical!$F$7:$F$1432,MATCH(B891,Historical!$B$7:$B$1450,0)))^(1/3)-1)*100)</f>
        <v>3.675928810132989</v>
      </c>
      <c r="U891" s="759">
        <f>IF(INDEX(Historical!$H$7:$H$1432,MATCH(B891,Historical!$B$7:$B$1450,0))=0,"n/a",((INDEX(Historical!$C$7:$C$1439,MATCH(B891,Historical!$B$7:$B$1450,0))/INDEX(Historical!$H$7:$H$1432,MATCH(B891,Historical!$B$7:$B$1450,0)))^(1/5)-1)*100)</f>
        <v>3.7935971355392839</v>
      </c>
      <c r="V891" s="759">
        <f>IF(INDEX(Historical!$O$7:$O$1432,MATCH(B891,Historical!$B$7:$B$1450,0))=0,"n/a",((INDEX(Historical!$C$7:$C$1439,MATCH(B891,Historical!$B$7:$B$1450,0))/INDEX(Historical!$O$7:$O$1432,MATCH(B891,Historical!$B$7:$B$1450,0)))^(1/10)-1)*100)</f>
        <v>3.2497390422064898</v>
      </c>
      <c r="W891" s="760">
        <f>IF(OR(U891&lt;=0,U891="n/a",V891&lt;=0,V891="n/a"),"n/a",U891/V891)</f>
        <v>1.1673543894661549</v>
      </c>
      <c r="X891" s="761">
        <f>IF(OR(AJ891&lt;=0,AJ891="n/a",U891&lt;=0,U891="n/a"),"n/a",U891/AJ891)</f>
        <v>0.55788193169695344</v>
      </c>
      <c r="Y891" s="711"/>
      <c r="Z891" s="703">
        <f>IF(OR(AC891&lt;0.01,AC891="n/a"),"n/a",M891/AC891*100)</f>
        <v>66.019047619047626</v>
      </c>
      <c r="AA891" s="959">
        <f>IF(OR(AC891&lt;0.01,AC891="n/a"),"n/a",I891/AC891)</f>
        <v>34.257142857142853</v>
      </c>
      <c r="AB891" s="960">
        <v>12</v>
      </c>
      <c r="AC891" s="938">
        <v>1.05</v>
      </c>
      <c r="AD891" s="938">
        <v>6.98</v>
      </c>
      <c r="AE891" s="938">
        <v>9.61</v>
      </c>
      <c r="AF891" s="938">
        <v>3.66</v>
      </c>
      <c r="AG891" s="938">
        <v>10.9</v>
      </c>
      <c r="AH891" s="938">
        <v>1.6</v>
      </c>
      <c r="AI891" s="938">
        <v>4.95</v>
      </c>
      <c r="AJ891" s="938">
        <v>6.8000000000000007</v>
      </c>
      <c r="AK891" s="938">
        <v>4.9000000000000004</v>
      </c>
      <c r="AL891" s="951">
        <v>467.12</v>
      </c>
      <c r="AM891" s="945">
        <v>1</v>
      </c>
      <c r="AN891" s="938">
        <v>0.74</v>
      </c>
      <c r="AO891" s="802">
        <f>IF(U891="n/a","n/a",IF(AA891&lt;0,"n/a",IF(AA891="n/a","n/a",J891+U891-AA891)))</f>
        <v>-28.536384198111769</v>
      </c>
      <c r="AP891" s="803">
        <f>IF(U891="n/a","n/a",J891+U891)</f>
        <v>5.720758659031083</v>
      </c>
      <c r="AQ891" s="961">
        <f>IF(OR(AC891&lt;0.01,AF891="n/a"),"n/a",(I891/SQRT(22.5*AC891*(I891/AF891))-1)*100)</f>
        <v>136.0613318206783</v>
      </c>
      <c r="AR891" s="703">
        <f>INDEX(Historical!$C$7:$C$1439,MATCH(B891,Historical!$B$7:$B$1450,0))*IF(AH891="n/a",1.03,IF(AH891&lt;0,1.01,IF(AH891&gt;10,1.1,(1+AH891/100))))</f>
        <v>0.67706239999999995</v>
      </c>
      <c r="AS891" s="959">
        <f>IF($AI891="n/a",1.03*AR891,IF($AI891&lt;0,1.01*AR891,IF($AI891&gt;10,1.1*AR891,(1+$AI891/100)*AR891)))</f>
        <v>0.71057698879999998</v>
      </c>
      <c r="AT891" s="959">
        <f>IF($AK891="n/a",1.03*AS891,IF($AK891&lt;0,1.01*AS891,IF($AK891&gt;10,1.1*AS891,(1+$AK891/100)*AS891)))</f>
        <v>0.74539526125119993</v>
      </c>
      <c r="AU891" s="959">
        <f>IF($AK891="n/a",1.03*AT891,IF($AK891&lt;0,1.01*AT891,IF($AK891&gt;10,1.1*AT891,(1+$AK891/100)*AT891)))</f>
        <v>0.78191962905250867</v>
      </c>
      <c r="AV891" s="959">
        <f>IF($AK891="n/a",1.03*AU891,IF($AK891&lt;0,1.01*AU891,IF($AK891&gt;10,1.1*AU891,(1+$AK891/100)*AU891)))</f>
        <v>0.82023369087608156</v>
      </c>
      <c r="AW891" s="703">
        <f>SUM(AR891:AV891)</f>
        <v>3.7351879699797901</v>
      </c>
      <c r="AX891" s="810">
        <f>AW891/I891*100</f>
        <v>10.384175618514845</v>
      </c>
      <c r="AY891" s="1017">
        <v>0.21</v>
      </c>
      <c r="AZ891" s="945">
        <v>24.25</v>
      </c>
      <c r="BA891" s="945">
        <v>-2.41</v>
      </c>
      <c r="BB891" s="945">
        <v>1.87</v>
      </c>
      <c r="BC891" s="945">
        <v>6.88</v>
      </c>
      <c r="BD891" s="984"/>
      <c r="BE891" s="666">
        <v>1998</v>
      </c>
      <c r="BF891" s="971">
        <f>IF(BE891&gt;2008,0,IF(BE891&gt;2001,1,IF(BE891&gt;1990,2,IF(BE891&gt;1980,3,IF(BE891&gt;1973,4,IF(BE891&gt;1970,5,IF(BE891&gt;1960,6,IF(BE891&gt;1958,7,IF(BE891&gt;1953,8,9)))))))))</f>
        <v>2</v>
      </c>
      <c r="BG891" s="955">
        <v>4</v>
      </c>
      <c r="BH891" s="937"/>
    </row>
    <row r="892" spans="1:60" s="936" customFormat="1" x14ac:dyDescent="0.2">
      <c r="A892" s="954" t="s">
        <v>1838</v>
      </c>
      <c r="B892" s="642" t="s">
        <v>1839</v>
      </c>
      <c r="C892" s="1013" t="s">
        <v>108</v>
      </c>
      <c r="D892" s="1013" t="s">
        <v>4365</v>
      </c>
      <c r="E892" s="792">
        <v>7</v>
      </c>
      <c r="F892" s="1227">
        <v>709</v>
      </c>
      <c r="G892" s="1222" t="s">
        <v>37</v>
      </c>
      <c r="H892" s="1222" t="s">
        <v>37</v>
      </c>
      <c r="I892" s="947">
        <v>45.07</v>
      </c>
      <c r="J892" s="703">
        <f>(M892/I892)*100</f>
        <v>3.0175282893277129</v>
      </c>
      <c r="K892" s="950">
        <v>0.34</v>
      </c>
      <c r="L892" s="960">
        <v>4</v>
      </c>
      <c r="M892" s="694">
        <f>K892*L892</f>
        <v>1.36</v>
      </c>
      <c r="N892" s="943" t="s">
        <v>647</v>
      </c>
      <c r="O892" s="795">
        <v>0.3</v>
      </c>
      <c r="P892" s="934">
        <v>43691</v>
      </c>
      <c r="Q892" s="934">
        <v>43699</v>
      </c>
      <c r="R892" s="694">
        <f>(K892-O892)/O892*100</f>
        <v>13.333333333333346</v>
      </c>
      <c r="S892" s="759">
        <f>IF(INDEX(Historical!$D$7:$D$1439,MATCH(B892,Historical!$B$7:$B$1450,0))=0,"n/a",(INDEX(Historical!$C$7:$C$1439,MATCH(B892,Historical!$B$7:$B$1450,0))/INDEX(Historical!$D$7:$D$1439,MATCH(B892,Historical!$B$7:$B$1450,0))-1)*100)</f>
        <v>136.36363636363637</v>
      </c>
      <c r="T892" s="759">
        <f>IF(INDEX(Historical!$F$7:$F$1432,MATCH(B892,Historical!$B$7:$B$1450,0))=0,"n/a",((INDEX(Historical!$C$7:$C$1439,MATCH(B892,Historical!$B$7:$B$1450,0))/INDEX(Historical!$F$7:$F$1432,MATCH(B892,Historical!$B$7:$B$1450,0)))^(1/3)-1)*100)</f>
        <v>67.830241495631569</v>
      </c>
      <c r="U892" s="759">
        <f>IF(INDEX(Historical!$H$7:$H$1432,MATCH(B892,Historical!$B$7:$B$1450,0))=0,"n/a",((INDEX(Historical!$C$7:$C$1439,MATCH(B892,Historical!$B$7:$B$1450,0))/INDEX(Historical!$H$7:$H$1432,MATCH(B892,Historical!$B$7:$B$1450,0)))^(1/5)-1)*100)</f>
        <v>51.571656651039802</v>
      </c>
      <c r="V892" s="759">
        <f>IF(INDEX(Historical!$O$7:$O$1432,MATCH(B892,Historical!$B$7:$B$1450,0))=0,"n/a",((INDEX(Historical!$C$7:$C$1439,MATCH(B892,Historical!$B$7:$B$1450,0))/INDEX(Historical!$O$7:$O$1432,MATCH(B892,Historical!$B$7:$B$1450,0)))^(1/10)-1)*100)</f>
        <v>-4.276020227743615</v>
      </c>
      <c r="W892" s="760" t="str">
        <f>IF(OR(U892&lt;=0,U892="n/a",V892&lt;=0,V892="n/a"),"n/a",U892/V892)</f>
        <v>n/a</v>
      </c>
      <c r="X892" s="761">
        <f>IF(OR(AJ892&lt;=0,AJ892="n/a",U892&lt;=0,U892="n/a"),"n/a",U892/AJ892)</f>
        <v>2.4675433804325264</v>
      </c>
      <c r="Y892" s="949"/>
      <c r="Z892" s="703">
        <f>IF(OR(AC892&lt;0.01,AC892="n/a"),"n/a",M892/AC892*100)</f>
        <v>32.7710843373494</v>
      </c>
      <c r="AA892" s="959">
        <f>IF(OR(AC892&lt;0.01,AC892="n/a"),"n/a",I892/AC892)</f>
        <v>10.860240963855421</v>
      </c>
      <c r="AB892" s="960">
        <v>12</v>
      </c>
      <c r="AC892" s="938">
        <v>4.1500000000000004</v>
      </c>
      <c r="AD892" s="938">
        <v>10.95</v>
      </c>
      <c r="AE892" s="938">
        <v>3.18</v>
      </c>
      <c r="AF892" s="938">
        <v>1.2</v>
      </c>
      <c r="AG892" s="938">
        <v>12</v>
      </c>
      <c r="AH892" s="938">
        <v>44.2</v>
      </c>
      <c r="AI892" s="938">
        <v>5.12</v>
      </c>
      <c r="AJ892" s="938">
        <v>20.9</v>
      </c>
      <c r="AK892" s="938">
        <v>1</v>
      </c>
      <c r="AL892" s="951">
        <v>8400</v>
      </c>
      <c r="AM892" s="945">
        <v>1.0999999999999999</v>
      </c>
      <c r="AN892" s="938">
        <v>0.17</v>
      </c>
      <c r="AO892" s="802">
        <f>IF(U892="n/a","n/a",IF(AA892&lt;0,"n/a",IF(AA892="n/a","n/a",J892+U892-AA892)))</f>
        <v>43.728943976512099</v>
      </c>
      <c r="AP892" s="803">
        <f>IF(U892="n/a","n/a",J892+U892)</f>
        <v>54.589184940367517</v>
      </c>
      <c r="AQ892" s="961">
        <f>IF(OR(AC892&lt;0.01,AF892="n/a"),"n/a",(I892/SQRT(22.5*AC892*(I892/AF892))-1)*100)</f>
        <v>-23.893965324317257</v>
      </c>
      <c r="AR892" s="703">
        <f>INDEX(Historical!$C$7:$C$1439,MATCH(B892,Historical!$B$7:$B$1450,0))*IF(AH892="n/a",1.03,IF(AH892&lt;0,1.01,IF(AH892&gt;10,1.1,(1+AH892/100))))</f>
        <v>1.1440000000000001</v>
      </c>
      <c r="AS892" s="959">
        <f>IF($AI892="n/a",1.03*AR892,IF($AI892&lt;0,1.01*AR892,IF($AI892&gt;10,1.1*AR892,(1+$AI892/100)*AR892)))</f>
        <v>1.2025728</v>
      </c>
      <c r="AT892" s="959">
        <f>IF($AK892="n/a",1.03*AS892,IF($AK892&lt;0,1.01*AS892,IF($AK892&gt;10,1.1*AS892,(1+$AK892/100)*AS892)))</f>
        <v>1.214598528</v>
      </c>
      <c r="AU892" s="959">
        <f>IF($AK892="n/a",1.03*AT892,IF($AK892&lt;0,1.01*AT892,IF($AK892&gt;10,1.1*AT892,(1+$AK892/100)*AT892)))</f>
        <v>1.2267445132800001</v>
      </c>
      <c r="AV892" s="959">
        <f>IF($AK892="n/a",1.03*AU892,IF($AK892&lt;0,1.01*AU892,IF($AK892&gt;10,1.1*AU892,(1+$AK892/100)*AU892)))</f>
        <v>1.2390119584128001</v>
      </c>
      <c r="AW892" s="703">
        <f>SUM(AR892:AV892)</f>
        <v>6.0269277996928006</v>
      </c>
      <c r="AX892" s="810">
        <f>AW892/I892*100</f>
        <v>13.372371421550477</v>
      </c>
      <c r="AY892" s="1017">
        <v>1.48</v>
      </c>
      <c r="AZ892" s="945">
        <v>18.360000000000003</v>
      </c>
      <c r="BA892" s="945">
        <v>-17.7</v>
      </c>
      <c r="BB892" s="945">
        <v>0.61</v>
      </c>
      <c r="BC892" s="945">
        <v>-3.1199999999999997</v>
      </c>
      <c r="BD892" s="984"/>
      <c r="BE892" s="666">
        <v>2013</v>
      </c>
      <c r="BF892" s="971">
        <f>IF(BE892&gt;2008,0,IF(BE892&gt;2001,1,IF(BE892&gt;1990,2,IF(BE892&gt;1980,3,IF(BE892&gt;1973,4,IF(BE892&gt;1970,5,IF(BE892&gt;1960,6,IF(BE892&gt;1958,7,IF(BE892&gt;1953,8,9)))))))))</f>
        <v>0</v>
      </c>
      <c r="BG892" s="955">
        <v>1.2</v>
      </c>
    </row>
    <row r="893" spans="1:60" s="936" customFormat="1" x14ac:dyDescent="0.2">
      <c r="A893" s="953" t="s">
        <v>1840</v>
      </c>
      <c r="B893" s="948" t="s">
        <v>1841</v>
      </c>
      <c r="C893" s="1013" t="s">
        <v>154</v>
      </c>
      <c r="D893" s="1013" t="s">
        <v>4375</v>
      </c>
      <c r="E893" s="792">
        <v>7</v>
      </c>
      <c r="F893" s="1227">
        <v>655</v>
      </c>
      <c r="G893" s="1237" t="s">
        <v>106</v>
      </c>
      <c r="H893" s="1237" t="s">
        <v>106</v>
      </c>
      <c r="I893" s="947">
        <v>114.89</v>
      </c>
      <c r="J893" s="703">
        <f>(M893/I893)*100</f>
        <v>0.57098093828879792</v>
      </c>
      <c r="K893" s="950">
        <v>0.16400000000000001</v>
      </c>
      <c r="L893" s="960">
        <v>4</v>
      </c>
      <c r="M893" s="694">
        <f>K893*L893</f>
        <v>0.65600000000000003</v>
      </c>
      <c r="N893" s="943" t="s">
        <v>119</v>
      </c>
      <c r="O893" s="795">
        <v>0.126</v>
      </c>
      <c r="P893" s="934">
        <v>43482</v>
      </c>
      <c r="Q893" s="934">
        <v>43525</v>
      </c>
      <c r="R893" s="694">
        <f>(K893-O893)/O893*100</f>
        <v>30.158730158730162</v>
      </c>
      <c r="S893" s="759">
        <f>IF(INDEX(Historical!$D$7:$D$1439,MATCH(B893,Historical!$B$7:$B$1450,0))=0,"n/a",(INDEX(Historical!$C$7:$C$1439,MATCH(B893,Historical!$B$7:$B$1450,0))/INDEX(Historical!$D$7:$D$1439,MATCH(B893,Historical!$B$7:$B$1450,0))-1)*100)</f>
        <v>19.999999999999996</v>
      </c>
      <c r="T893" s="759">
        <f>IF(INDEX(Historical!$F$7:$F$1432,MATCH(B893,Historical!$B$7:$B$1450,0))=0,"n/a",((INDEX(Historical!$C$7:$C$1439,MATCH(B893,Historical!$B$7:$B$1450,0))/INDEX(Historical!$F$7:$F$1432,MATCH(B893,Historical!$B$7:$B$1450,0)))^(1/3)-1)*100)</f>
        <v>14.929314826817098</v>
      </c>
      <c r="U893" s="759">
        <f>IF(INDEX(Historical!$H$7:$H$1432,MATCH(B893,Historical!$B$7:$B$1450,0))=0,"n/a",((INDEX(Historical!$C$7:$C$1439,MATCH(B893,Historical!$B$7:$B$1450,0))/INDEX(Historical!$H$7:$H$1432,MATCH(B893,Historical!$B$7:$B$1450,0)))^(1/5)-1)*100)</f>
        <v>31.128603730986558</v>
      </c>
      <c r="V893" s="759" t="str">
        <f>IF(INDEX(Historical!$O$7:$O$1432,MATCH(B893,Historical!$B$7:$B$1450,0))=0,"n/a",((INDEX(Historical!$C$7:$C$1439,MATCH(B893,Historical!$B$7:$B$1450,0))/INDEX(Historical!$O$7:$O$1432,MATCH(B893,Historical!$B$7:$B$1450,0)))^(1/10)-1)*100)</f>
        <v>n/a</v>
      </c>
      <c r="W893" s="760" t="str">
        <f>IF(OR(U893&lt;=0,U893="n/a",V893&lt;=0,V893="n/a"),"n/a",U893/V893)</f>
        <v>n/a</v>
      </c>
      <c r="X893" s="761">
        <f>IF(OR(AJ893&lt;=0,AJ893="n/a",U893&lt;=0,U893="n/a"),"n/a",U893/AJ893)</f>
        <v>1.3534175535211548</v>
      </c>
      <c r="Y893" s="714"/>
      <c r="Z893" s="703">
        <f>IF(OR(AC893&lt;0.01,AC893="n/a"),"n/a",M893/AC893*100)</f>
        <v>23.682310469314078</v>
      </c>
      <c r="AA893" s="959">
        <f>IF(OR(AC893&lt;0.01,AC893="n/a"),"n/a",I893/AC893)</f>
        <v>41.476534296028881</v>
      </c>
      <c r="AB893" s="960">
        <v>12</v>
      </c>
      <c r="AC893" s="938">
        <v>2.77</v>
      </c>
      <c r="AD893" s="938">
        <v>3.93</v>
      </c>
      <c r="AE893" s="938">
        <v>9.39</v>
      </c>
      <c r="AF893" s="938">
        <v>23.97</v>
      </c>
      <c r="AG893" s="938">
        <v>64.600000000000009</v>
      </c>
      <c r="AH893" s="938">
        <v>30.2</v>
      </c>
      <c r="AI893" s="938">
        <v>11.04</v>
      </c>
      <c r="AJ893" s="938">
        <v>23</v>
      </c>
      <c r="AK893" s="938">
        <v>10.620000000000001</v>
      </c>
      <c r="AL893" s="951">
        <v>55530</v>
      </c>
      <c r="AM893" s="945">
        <v>0.28999999999999998</v>
      </c>
      <c r="AN893" s="938">
        <v>2.78</v>
      </c>
      <c r="AO893" s="802">
        <f>IF(U893="n/a","n/a",IF(AA893&lt;0,"n/a",IF(AA893="n/a","n/a",J893+U893-AA893)))</f>
        <v>-9.7769496267535239</v>
      </c>
      <c r="AP893" s="803">
        <f>IF(U893="n/a","n/a",J893+U893)</f>
        <v>31.699584669275357</v>
      </c>
      <c r="AQ893" s="961">
        <f>IF(OR(AC893&lt;0.01,AF893="n/a"),"n/a",(I893/SQRT(22.5*AC893*(I893/AF893))-1)*100)</f>
        <v>564.72802360591641</v>
      </c>
      <c r="AR893" s="703">
        <f>INDEX(Historical!$C$7:$C$1439,MATCH(B893,Historical!$B$7:$B$1450,0))*IF(AH893="n/a",1.03,IF(AH893&lt;0,1.01,IF(AH893&gt;10,1.1,(1+AH893/100))))</f>
        <v>0.5544</v>
      </c>
      <c r="AS893" s="959">
        <f>IF($AI893="n/a",1.03*AR893,IF($AI893&lt;0,1.01*AR893,IF($AI893&gt;10,1.1*AR893,(1+$AI893/100)*AR893)))</f>
        <v>0.60984000000000005</v>
      </c>
      <c r="AT893" s="959">
        <f>IF($AK893="n/a",1.03*AS893,IF($AK893&lt;0,1.01*AS893,IF($AK893&gt;10,1.1*AS893,(1+$AK893/100)*AS893)))</f>
        <v>0.67082400000000009</v>
      </c>
      <c r="AU893" s="959">
        <f>IF($AK893="n/a",1.03*AT893,IF($AK893&lt;0,1.01*AT893,IF($AK893&gt;10,1.1*AT893,(1+$AK893/100)*AT893)))</f>
        <v>0.73790640000000018</v>
      </c>
      <c r="AV893" s="959">
        <f>IF($AK893="n/a",1.03*AU893,IF($AK893&lt;0,1.01*AU893,IF($AK893&gt;10,1.1*AU893,(1+$AK893/100)*AU893)))</f>
        <v>0.81169704000000031</v>
      </c>
      <c r="AW893" s="703">
        <f>SUM(AR893:AV893)</f>
        <v>3.3846674400000003</v>
      </c>
      <c r="AX893" s="810">
        <f>AW893/I893*100</f>
        <v>2.9460069979980856</v>
      </c>
      <c r="AY893" s="1017">
        <v>0.9</v>
      </c>
      <c r="AZ893" s="945">
        <v>45.61</v>
      </c>
      <c r="BA893" s="945">
        <v>-1.54</v>
      </c>
      <c r="BB893" s="945">
        <v>3.54</v>
      </c>
      <c r="BC893" s="945">
        <v>17.95</v>
      </c>
      <c r="BD893" s="984"/>
      <c r="BE893" s="666">
        <v>2013</v>
      </c>
      <c r="BF893" s="971">
        <f>IF(BE893&gt;2008,0,IF(BE893&gt;2001,1,IF(BE893&gt;1990,2,IF(BE893&gt;1980,3,IF(BE893&gt;1973,4,IF(BE893&gt;1970,5,IF(BE893&gt;1960,6,IF(BE893&gt;1958,7,IF(BE893&gt;1953,8,9)))))))))</f>
        <v>0</v>
      </c>
      <c r="BG893" s="955">
        <v>13.600000000000001</v>
      </c>
      <c r="BH893" s="937"/>
    </row>
    <row r="894" spans="1:60" s="774" customFormat="1" ht="13.5" thickBot="1" x14ac:dyDescent="0.25">
      <c r="B894" s="895"/>
      <c r="E894" s="896"/>
      <c r="F894" s="882"/>
      <c r="J894" s="789"/>
      <c r="L894" s="883"/>
      <c r="M894" s="882"/>
      <c r="N894" s="882"/>
      <c r="O894" s="789"/>
      <c r="R894" s="882"/>
      <c r="S894" s="884"/>
      <c r="T894" s="884"/>
      <c r="U894" s="884"/>
      <c r="V894" s="884"/>
      <c r="W894" s="884"/>
      <c r="X894" s="884"/>
      <c r="Y894" s="895"/>
      <c r="Z894" s="789"/>
      <c r="AC894" s="885"/>
      <c r="AD894" s="885"/>
      <c r="AE894" s="885"/>
      <c r="AF894" s="885"/>
      <c r="AG894" s="885"/>
      <c r="AH894" s="885"/>
      <c r="AI894" s="885"/>
      <c r="AJ894" s="885"/>
      <c r="AK894" s="885"/>
      <c r="AL894" s="885"/>
      <c r="AM894" s="885"/>
      <c r="AN894" s="885"/>
      <c r="AO894" s="789"/>
      <c r="AR894" s="886"/>
      <c r="AS894" s="887"/>
      <c r="AT894" s="887"/>
      <c r="AU894" s="887"/>
      <c r="AV894" s="887"/>
      <c r="AW894" s="886"/>
      <c r="AX894" s="887"/>
      <c r="AY894" s="789"/>
      <c r="BD894" s="896"/>
      <c r="BE894" s="882"/>
      <c r="BF894" s="882"/>
    </row>
    <row r="895" spans="1:60" x14ac:dyDescent="0.2">
      <c r="A895" s="659" t="s">
        <v>4317</v>
      </c>
      <c r="B895" s="709">
        <f>COUNTA(B7:B893)</f>
        <v>887</v>
      </c>
      <c r="E895" s="901">
        <f>AVERAGE(E7:E893)</f>
        <v>14.206313416009019</v>
      </c>
      <c r="I895" s="888">
        <f>AVERAGE(I7:I893)</f>
        <v>76.603247350619895</v>
      </c>
      <c r="J895" s="889">
        <f>AVERAGE(J7:J893)</f>
        <v>2.8991098925062113</v>
      </c>
      <c r="K895" s="897">
        <f>AVERAGE(K7:K893)</f>
        <v>0.4580886508831265</v>
      </c>
      <c r="M895" s="888">
        <f>AVERAGE(M7:M893)</f>
        <v>1.7222560691469366</v>
      </c>
      <c r="O895" s="897">
        <f>AVERAGE(O7:O893)</f>
        <v>0.41978537481280531</v>
      </c>
      <c r="R895" s="888">
        <f t="shared" ref="R895:X895" si="0">AVERAGE(R7:R893)</f>
        <v>10.17210961152427</v>
      </c>
      <c r="S895" s="898">
        <f t="shared" si="0"/>
        <v>13.568852919843229</v>
      </c>
      <c r="T895" s="898">
        <f t="shared" si="0"/>
        <v>12.847261383311531</v>
      </c>
      <c r="U895" s="898">
        <f t="shared" si="0"/>
        <v>14.428096945581625</v>
      </c>
      <c r="V895" s="898">
        <f t="shared" si="0"/>
        <v>8.0381845602796602</v>
      </c>
      <c r="W895" s="899">
        <f t="shared" si="0"/>
        <v>2.4642162524835043</v>
      </c>
      <c r="X895" s="900">
        <f t="shared" si="0"/>
        <v>2.4231823748568053</v>
      </c>
      <c r="Z895" s="889">
        <f>AVERAGE(Z7:Z893)</f>
        <v>73.271333208262945</v>
      </c>
      <c r="AA895" s="888">
        <f>AVERAGE(AA7:AA893)</f>
        <v>26.801378491485131</v>
      </c>
      <c r="AB895" s="765"/>
      <c r="AC895" s="888">
        <f t="shared" ref="AC895:BC895" si="1">AVERAGE(AC7:AC893)</f>
        <v>3.6110992907801451</v>
      </c>
      <c r="AD895" s="888">
        <f t="shared" si="1"/>
        <v>9.4080380673499242</v>
      </c>
      <c r="AE895" s="888">
        <f t="shared" si="1"/>
        <v>3.5722603550295813</v>
      </c>
      <c r="AF895" s="888">
        <f t="shared" si="1"/>
        <v>4.548278388278387</v>
      </c>
      <c r="AG895" s="888">
        <f t="shared" si="1"/>
        <v>12.293568726355604</v>
      </c>
      <c r="AH895" s="888">
        <f t="shared" si="1"/>
        <v>24.234009546539422</v>
      </c>
      <c r="AI895" s="888">
        <f t="shared" si="1"/>
        <v>11.556594110115242</v>
      </c>
      <c r="AJ895" s="888">
        <f t="shared" si="1"/>
        <v>11.954493444576851</v>
      </c>
      <c r="AK895" s="888">
        <f t="shared" si="1"/>
        <v>8.686644113667116</v>
      </c>
      <c r="AL895" s="1075">
        <f t="shared" si="1"/>
        <v>24308.92404255319</v>
      </c>
      <c r="AM895" s="888">
        <f t="shared" si="1"/>
        <v>3.4566349583828697</v>
      </c>
      <c r="AN895" s="888">
        <f t="shared" si="1"/>
        <v>1.0544658385093162</v>
      </c>
      <c r="AO895" s="992">
        <f t="shared" si="1"/>
        <v>-9.5618650558124045</v>
      </c>
      <c r="AP895" s="888">
        <f t="shared" si="1"/>
        <v>17.243453962723116</v>
      </c>
      <c r="AQ895" s="1046">
        <f t="shared" si="1"/>
        <v>93.291970638388122</v>
      </c>
      <c r="AR895" s="1045">
        <f t="shared" si="1"/>
        <v>1.674446043451489</v>
      </c>
      <c r="AS895" s="888">
        <f t="shared" si="1"/>
        <v>1.7838890769336235</v>
      </c>
      <c r="AT895" s="888">
        <f t="shared" si="1"/>
        <v>1.8994265156272296</v>
      </c>
      <c r="AU895" s="888">
        <f t="shared" si="1"/>
        <v>2.0241784579306628</v>
      </c>
      <c r="AV895" s="888">
        <f t="shared" si="1"/>
        <v>2.158950551627806</v>
      </c>
      <c r="AW895" s="888">
        <f t="shared" si="1"/>
        <v>9.5408906455708173</v>
      </c>
      <c r="AX895" s="1046">
        <f t="shared" si="1"/>
        <v>16.109913740649521</v>
      </c>
      <c r="AY895" s="1045">
        <f t="shared" si="1"/>
        <v>0.90019138755980921</v>
      </c>
      <c r="AZ895" s="888">
        <f t="shared" si="1"/>
        <v>28.179602425700331</v>
      </c>
      <c r="BA895" s="888">
        <f t="shared" si="1"/>
        <v>-13.338795972546878</v>
      </c>
      <c r="BB895" s="888">
        <f t="shared" si="1"/>
        <v>2.0895985741873186</v>
      </c>
      <c r="BC895" s="1046">
        <f t="shared" si="1"/>
        <v>4.5433486389027324</v>
      </c>
      <c r="BD895" s="888"/>
      <c r="BE895" s="765">
        <f>AVERAGE(BE7:BE893)</f>
        <v>2005.6279594137543</v>
      </c>
      <c r="BF895" s="888">
        <f>AVERAGE(BF7:BF893)</f>
        <v>0.82412626832018043</v>
      </c>
      <c r="BG895" s="888">
        <f>AVERAGE(BG7:BG893)</f>
        <v>6.1119773299748106</v>
      </c>
    </row>
    <row r="896" spans="1:60" x14ac:dyDescent="0.2">
      <c r="A896" s="572" t="s">
        <v>393</v>
      </c>
      <c r="B896" s="709">
        <f>COUNTIF($E$7:$E$893,"&gt;=25")</f>
        <v>136</v>
      </c>
      <c r="E896" s="901">
        <f>AVERAGEIF($E$7:$E$893,"&gt;=25")</f>
        <v>39.367647058823529</v>
      </c>
      <c r="I896" s="901">
        <f>AVERAGEIF($E$7:$E$893,"&gt;=25",I7:I893)</f>
        <v>100.47227941176469</v>
      </c>
      <c r="J896" s="889">
        <f>AVERAGEIF($E$7:$E$893,"&gt;=25",J7:J893)</f>
        <v>2.4268946924451487</v>
      </c>
      <c r="K896" s="897">
        <f>AVERAGEIF($E$7:$E$893,"&gt;=25",K7:K893)</f>
        <v>0.55776544117647087</v>
      </c>
      <c r="L896" s="888"/>
      <c r="M896" s="888">
        <f>AVERAGEIF($E$7:$E$893,"&gt;=25",M7:M893)</f>
        <v>2.072694117647059</v>
      </c>
      <c r="N896" s="888"/>
      <c r="O896" s="897">
        <f>AVERAGEIF($E$7:$E$893,"&gt;=25",O7:O893)</f>
        <v>0.52048116297489855</v>
      </c>
      <c r="R896" s="888">
        <f t="shared" ref="R896:X896" si="2">AVERAGEIF($E$7:$E$893,"&gt;=25",R7:R893)</f>
        <v>7.5252937803871038</v>
      </c>
      <c r="S896" s="888">
        <f t="shared" si="2"/>
        <v>8.3550462488381037</v>
      </c>
      <c r="T896" s="888">
        <f t="shared" si="2"/>
        <v>7.0214570541948289</v>
      </c>
      <c r="U896" s="888">
        <f t="shared" si="2"/>
        <v>7.6237137136026867</v>
      </c>
      <c r="V896" s="888">
        <f t="shared" si="2"/>
        <v>7.728763524685621</v>
      </c>
      <c r="W896" s="900">
        <f t="shared" si="2"/>
        <v>1.0083574561080408</v>
      </c>
      <c r="X896" s="900">
        <f t="shared" si="2"/>
        <v>1.9561317027071823</v>
      </c>
      <c r="Z896" s="889">
        <f>AVERAGEIF($E$7:$E$893,"&gt;=25",Z7:Z893)</f>
        <v>59.093505209501735</v>
      </c>
      <c r="AA896" s="888">
        <f>AVERAGEIF($E$7:$E$893,"&gt;=25",AA7:AA893)</f>
        <v>26.458877428310831</v>
      </c>
      <c r="AB896" s="888"/>
      <c r="AC896" s="888">
        <f t="shared" ref="AC896:BC896" si="3">AVERAGEIF($E$7:$E$893,"&gt;=25",AC7:AC893)</f>
        <v>4.0629007633587779</v>
      </c>
      <c r="AD896" s="888">
        <f t="shared" si="3"/>
        <v>3.7339316239316216</v>
      </c>
      <c r="AE896" s="888">
        <f t="shared" si="3"/>
        <v>3.8235114503816794</v>
      </c>
      <c r="AF896" s="888">
        <f t="shared" si="3"/>
        <v>5.9607812499999993</v>
      </c>
      <c r="AG896" s="888">
        <f t="shared" si="3"/>
        <v>10.120000000000003</v>
      </c>
      <c r="AH896" s="888">
        <f t="shared" si="3"/>
        <v>22.796923076923065</v>
      </c>
      <c r="AI896" s="888">
        <f t="shared" si="3"/>
        <v>8.6512295081967228</v>
      </c>
      <c r="AJ896" s="888">
        <f t="shared" si="3"/>
        <v>6.3884615384615406</v>
      </c>
      <c r="AK896" s="888">
        <f t="shared" si="3"/>
        <v>8.5704918032786868</v>
      </c>
      <c r="AL896" s="1075">
        <f t="shared" si="3"/>
        <v>38050.425877862595</v>
      </c>
      <c r="AM896" s="888">
        <f t="shared" si="3"/>
        <v>2.5836923076923077</v>
      </c>
      <c r="AN896" s="1042">
        <f t="shared" si="3"/>
        <v>0.79480314960629916</v>
      </c>
      <c r="AO896" s="888">
        <f t="shared" si="3"/>
        <v>-16.322157558330968</v>
      </c>
      <c r="AP896" s="888">
        <f t="shared" si="3"/>
        <v>10.050608406047832</v>
      </c>
      <c r="AQ896" s="1042">
        <f t="shared" si="3"/>
        <v>126.34859763280637</v>
      </c>
      <c r="AR896" s="888">
        <f t="shared" si="3"/>
        <v>2.050769650970194</v>
      </c>
      <c r="AS896" s="888">
        <f t="shared" si="3"/>
        <v>2.1815879712250696</v>
      </c>
      <c r="AT896" s="888">
        <f t="shared" si="3"/>
        <v>2.3285764366291533</v>
      </c>
      <c r="AU896" s="888">
        <f t="shared" si="3"/>
        <v>2.4871928657863358</v>
      </c>
      <c r="AV896" s="888">
        <f t="shared" si="3"/>
        <v>2.6584386455163069</v>
      </c>
      <c r="AW896" s="888">
        <f t="shared" si="3"/>
        <v>11.706565570127058</v>
      </c>
      <c r="AX896" s="1042">
        <f t="shared" si="3"/>
        <v>13.761403972215003</v>
      </c>
      <c r="AY896" s="888">
        <f t="shared" si="3"/>
        <v>0.81961538461538497</v>
      </c>
      <c r="AZ896" s="888">
        <f t="shared" si="3"/>
        <v>28.215588222098315</v>
      </c>
      <c r="BA896" s="888">
        <f t="shared" si="3"/>
        <v>-9.2997709923664118</v>
      </c>
      <c r="BB896" s="888">
        <f t="shared" si="3"/>
        <v>2.4640514514539293</v>
      </c>
      <c r="BC896" s="1042">
        <f t="shared" si="3"/>
        <v>6.3896513802460522</v>
      </c>
      <c r="BD896" s="888"/>
      <c r="BE896" s="765">
        <f>AVERAGEIF($E$7:$E$893,"&gt;=25",BE7:BE893)</f>
        <v>1980.5294117647059</v>
      </c>
      <c r="BF896" s="888">
        <f>AVERAGEIF($E$7:$E$893,"&gt;=25",BF7:BF893)</f>
        <v>3.7941176470588234</v>
      </c>
      <c r="BG896" s="888">
        <f>AVERAGEIF($E$7:$E$893,"&gt;=25",BG7:BG893)</f>
        <v>7.326744186046513</v>
      </c>
    </row>
    <row r="897" spans="1:59" x14ac:dyDescent="0.2">
      <c r="A897" s="572" t="s">
        <v>394</v>
      </c>
      <c r="B897" s="709">
        <f>COUNTIFS($E$7:$E$893,"&lt;25",$E$7:$E$893,"&gt;=10")</f>
        <v>234</v>
      </c>
      <c r="E897" s="901">
        <f>AVERAGEIFS($E$7:$E$893,$E$7:$E$893,"&lt;25",$E$7:$E$893,"&gt;=10")</f>
        <v>14.94017094017094</v>
      </c>
      <c r="I897" s="901">
        <f>AVERAGEIFS(I7:I893,$E$7:$E$893,"&lt;25",$E$7:$E$893,"&gt;=10")</f>
        <v>95.227352136752103</v>
      </c>
      <c r="J897" s="889">
        <f>AVERAGEIFS(J7:J893,$E$7:$E$893,"&lt;25",$E$7:$E$893,"&gt;=10")</f>
        <v>2.7742108385006117</v>
      </c>
      <c r="K897" s="897">
        <f>AVERAGEIFS(K7:K893,$E$7:$E$893,"&lt;25",$E$7:$E$893,"&gt;=10")</f>
        <v>0.53685128205128196</v>
      </c>
      <c r="L897" s="888"/>
      <c r="M897" s="888">
        <f>AVERAGEIFS(M7:M893,$E$7:$E$893,"&lt;25",$E$7:$E$893,"&gt;=10")</f>
        <v>2.0032982905982899</v>
      </c>
      <c r="N897" s="888"/>
      <c r="O897" s="897">
        <f>AVERAGEIFS(O7:O893,$E$7:$E$893,"&lt;25",$E$7:$E$893,"&gt;=10")</f>
        <v>0.49435389055389006</v>
      </c>
      <c r="P897" s="937"/>
      <c r="Q897" s="937"/>
      <c r="R897" s="888">
        <f t="shared" ref="R897:X897" si="4">AVERAGEIFS(R7:R893,$E$7:$E$893,"&lt;25",$E$7:$E$893,"&gt;=10")</f>
        <v>9.23972323426697</v>
      </c>
      <c r="S897" s="888">
        <f t="shared" si="4"/>
        <v>11.530609593833779</v>
      </c>
      <c r="T897" s="888">
        <f t="shared" si="4"/>
        <v>9.9066922644591369</v>
      </c>
      <c r="U897" s="888">
        <f t="shared" si="4"/>
        <v>10.918481085695316</v>
      </c>
      <c r="V897" s="888">
        <f t="shared" si="4"/>
        <v>11.506092414452855</v>
      </c>
      <c r="W897" s="900">
        <f t="shared" si="4"/>
        <v>1.0235703879596383</v>
      </c>
      <c r="X897" s="900">
        <f t="shared" si="4"/>
        <v>1.7456165118145746</v>
      </c>
      <c r="Z897" s="889">
        <f>AVERAGEIFS(Z7:Z893,$E$7:$E$893,"&lt;25",$E$7:$E$893,"&gt;=10")</f>
        <v>85.077645797937066</v>
      </c>
      <c r="AA897" s="888">
        <f>AVERAGEIFS(AA7:AA893,$E$7:$E$893,"&lt;25",$E$7:$E$893,"&gt;=10")</f>
        <v>31.487339663979839</v>
      </c>
      <c r="AB897" s="888"/>
      <c r="AC897" s="888">
        <f t="shared" ref="AC897:BC897" si="5">AVERAGEIFS(AC7:AC893,$E$7:$E$893,"&lt;25",$E$7:$E$893,"&gt;=10")</f>
        <v>4.2998648648648654</v>
      </c>
      <c r="AD897" s="888">
        <f t="shared" si="5"/>
        <v>4.7670744680851094</v>
      </c>
      <c r="AE897" s="888">
        <f t="shared" si="5"/>
        <v>3.5016289592760184</v>
      </c>
      <c r="AF897" s="888">
        <f t="shared" si="5"/>
        <v>6.4502336448598134</v>
      </c>
      <c r="AG897" s="888">
        <f t="shared" si="5"/>
        <v>20.228461538461538</v>
      </c>
      <c r="AH897" s="888">
        <f t="shared" si="5"/>
        <v>26.743119266055043</v>
      </c>
      <c r="AI897" s="888">
        <f t="shared" si="5"/>
        <v>11.877376237623759</v>
      </c>
      <c r="AJ897" s="888">
        <f t="shared" si="5"/>
        <v>8.1012328767123307</v>
      </c>
      <c r="AK897" s="888">
        <f t="shared" si="5"/>
        <v>8.8083838383838362</v>
      </c>
      <c r="AL897" s="1075">
        <f t="shared" si="5"/>
        <v>30072.26306306307</v>
      </c>
      <c r="AM897" s="888">
        <f t="shared" si="5"/>
        <v>2.5963013698630149</v>
      </c>
      <c r="AN897" s="1042">
        <f t="shared" si="5"/>
        <v>1.2238995215311013</v>
      </c>
      <c r="AO897" s="888">
        <f t="shared" si="5"/>
        <v>-17.702518231600123</v>
      </c>
      <c r="AP897" s="888">
        <f t="shared" si="5"/>
        <v>13.692691924195922</v>
      </c>
      <c r="AQ897" s="1042">
        <f t="shared" si="5"/>
        <v>137.13797482118059</v>
      </c>
      <c r="AR897" s="888">
        <f t="shared" si="5"/>
        <v>1.9548470343304845</v>
      </c>
      <c r="AS897" s="888">
        <f t="shared" si="5"/>
        <v>2.0842925121084046</v>
      </c>
      <c r="AT897" s="888">
        <f t="shared" si="5"/>
        <v>2.224203221867088</v>
      </c>
      <c r="AU897" s="888">
        <f t="shared" si="5"/>
        <v>2.3753397020106073</v>
      </c>
      <c r="AV897" s="888">
        <f t="shared" si="5"/>
        <v>2.5386821077394965</v>
      </c>
      <c r="AW897" s="888">
        <f t="shared" si="5"/>
        <v>11.177364578056086</v>
      </c>
      <c r="AX897" s="1042">
        <f t="shared" si="5"/>
        <v>15.590981598553302</v>
      </c>
      <c r="AY897" s="888">
        <f t="shared" si="5"/>
        <v>0.84279816513761463</v>
      </c>
      <c r="AZ897" s="888">
        <f t="shared" si="5"/>
        <v>30.065312852059517</v>
      </c>
      <c r="BA897" s="888">
        <f t="shared" si="5"/>
        <v>-12.205878841449621</v>
      </c>
      <c r="BB897" s="888">
        <f t="shared" si="5"/>
        <v>2.3587902428753562</v>
      </c>
      <c r="BC897" s="1042">
        <f t="shared" si="5"/>
        <v>5.6901246604201683</v>
      </c>
      <c r="BD897" s="888"/>
      <c r="BE897" s="765">
        <f>AVERAGEIFS(BE7:BE893,$E$7:$E$893,"&lt;25",$E$7:$E$893,"&gt;=10")</f>
        <v>2004.931623931624</v>
      </c>
      <c r="BF897" s="888">
        <f>AVERAGEIFS(BF7:BF893,$E$7:$E$893,"&lt;25",$E$7:$E$893,"&gt;=10")</f>
        <v>0.91880341880341876</v>
      </c>
      <c r="BG897" s="888">
        <f>AVERAGEIFS(BG7:BG893,$E$7:$E$893,"&lt;25",$E$7:$E$893,"&gt;=10")</f>
        <v>7.9725358851674617</v>
      </c>
    </row>
    <row r="898" spans="1:59" x14ac:dyDescent="0.2">
      <c r="A898" s="953" t="s">
        <v>874</v>
      </c>
      <c r="B898" s="709">
        <f>COUNTIF($E$7:$E$893,"&lt;10")</f>
        <v>517</v>
      </c>
      <c r="C898" s="967"/>
      <c r="D898" s="13"/>
      <c r="E898" s="901">
        <f>AVERAGEIF($E$7:$E$893,"&lt;10")</f>
        <v>7.2553191489361701</v>
      </c>
      <c r="I898" s="901">
        <f>AVERAGEIF($E$7:$E$893,"&lt;10",I7:I893)</f>
        <v>61.894874274661525</v>
      </c>
      <c r="J898" s="889">
        <f>AVERAGEIF($E$7:$E$893,"&lt;10",J7:J893)</f>
        <v>3.0798596910470493</v>
      </c>
      <c r="K898" s="897">
        <f>AVERAGEIF($E$7:$E$893,"&lt;10",K7:K893)</f>
        <v>0.39621921341070265</v>
      </c>
      <c r="L898" s="888"/>
      <c r="M898" s="888">
        <f>AVERAGEIF($E$7:$E$893,"&lt;10",M7:M893)</f>
        <v>1.5028683430045122</v>
      </c>
      <c r="N898" s="888"/>
      <c r="O898" s="897">
        <f>AVERAGEIF($E$7:$E$893,"&lt;10",O7:O893)</f>
        <v>0.3595461874366766</v>
      </c>
      <c r="P898" s="937"/>
      <c r="Q898" s="937"/>
      <c r="R898" s="888">
        <f t="shared" ref="R898:X898" si="6">AVERAGEIF($E$7:$E$893,"&lt;10",R7:R893)</f>
        <v>11.290379176926312</v>
      </c>
      <c r="S898" s="888">
        <f t="shared" si="6"/>
        <v>15.862908327082906</v>
      </c>
      <c r="T898" s="888">
        <f t="shared" si="6"/>
        <v>15.710709279967881</v>
      </c>
      <c r="U898" s="888">
        <f t="shared" si="6"/>
        <v>18.397747470041974</v>
      </c>
      <c r="V898" s="888">
        <f t="shared" si="6"/>
        <v>5.818013486795933</v>
      </c>
      <c r="W898" s="900">
        <f t="shared" si="6"/>
        <v>4.6217429602979818</v>
      </c>
      <c r="X898" s="900">
        <f t="shared" si="6"/>
        <v>2.9027176502918879</v>
      </c>
      <c r="Z898" s="889">
        <f>AVERAGEIF($E$7:$E$893,"&lt;10",Z7:Z893)</f>
        <v>71.703256718349834</v>
      </c>
      <c r="AA898" s="888">
        <f>AVERAGEIF($E$7:$E$893,"&lt;10",AA7:AA893)</f>
        <v>24.743785021054862</v>
      </c>
      <c r="AB898" s="888"/>
      <c r="AC898" s="888">
        <f t="shared" ref="AC898:BC898" si="7">AVERAGEIF($E$7:$E$893,"&lt;10",AC7:AC893)</f>
        <v>3.1808924949290014</v>
      </c>
      <c r="AD898" s="888">
        <f t="shared" si="7"/>
        <v>13.472513227513231</v>
      </c>
      <c r="AE898" s="888">
        <f t="shared" si="7"/>
        <v>3.5371602434077061</v>
      </c>
      <c r="AF898" s="888">
        <f t="shared" si="7"/>
        <v>3.3159538784067095</v>
      </c>
      <c r="AG898" s="888">
        <f t="shared" si="7"/>
        <v>9.2890350877193057</v>
      </c>
      <c r="AH898" s="888">
        <f t="shared" si="7"/>
        <v>23.498979591836751</v>
      </c>
      <c r="AI898" s="888">
        <f t="shared" si="7"/>
        <v>12.190415754923421</v>
      </c>
      <c r="AJ898" s="888">
        <f t="shared" si="7"/>
        <v>15.15336734693876</v>
      </c>
      <c r="AK898" s="888">
        <f t="shared" si="7"/>
        <v>8.6629355608591929</v>
      </c>
      <c r="AL898" s="1075">
        <f t="shared" si="7"/>
        <v>18062.274949290066</v>
      </c>
      <c r="AM898" s="888">
        <f t="shared" si="7"/>
        <v>4.0702439024390209</v>
      </c>
      <c r="AN898" s="1042">
        <f t="shared" si="7"/>
        <v>1.0492750533049036</v>
      </c>
      <c r="AO898" s="888">
        <f t="shared" si="7"/>
        <v>-3.0428007081606334</v>
      </c>
      <c r="AP898" s="888">
        <f t="shared" si="7"/>
        <v>21.355056946184948</v>
      </c>
      <c r="AQ898" s="1042">
        <f t="shared" si="7"/>
        <v>64.220675247772817</v>
      </c>
      <c r="AR898" s="888">
        <f t="shared" si="7"/>
        <v>1.448539191443309</v>
      </c>
      <c r="AS898" s="888">
        <f t="shared" si="7"/>
        <v>1.5433059948165244</v>
      </c>
      <c r="AT898" s="888">
        <f t="shared" si="7"/>
        <v>1.639538433390505</v>
      </c>
      <c r="AU898" s="888">
        <f t="shared" si="7"/>
        <v>1.7434401782728683</v>
      </c>
      <c r="AV898" s="888">
        <f t="shared" si="7"/>
        <v>1.8556864028870463</v>
      </c>
      <c r="AW898" s="888">
        <f t="shared" si="7"/>
        <v>8.2305102008102526</v>
      </c>
      <c r="AX898" s="1042">
        <f t="shared" si="7"/>
        <v>16.962578053526915</v>
      </c>
      <c r="AY898" s="888">
        <f t="shared" si="7"/>
        <v>0.94729508196721302</v>
      </c>
      <c r="AZ898" s="888">
        <f t="shared" si="7"/>
        <v>27.322635109951538</v>
      </c>
      <c r="BA898" s="888">
        <f t="shared" si="7"/>
        <v>-14.918998149687042</v>
      </c>
      <c r="BB898" s="888">
        <f t="shared" si="7"/>
        <v>1.8693275673640992</v>
      </c>
      <c r="BC898" s="1042">
        <f t="shared" si="7"/>
        <v>3.5383892545042612</v>
      </c>
      <c r="BD898" s="888"/>
      <c r="BE898" s="765">
        <f>AVERAGEIF($E$7:$E$893,"&lt;10",BE7:BE893)</f>
        <v>2012.5454545454545</v>
      </c>
      <c r="BF898" s="888">
        <f>AVERAGEIF($E$7:$E$893,"&lt;10",BF7:BF893)</f>
        <v>0</v>
      </c>
      <c r="BG898" s="888">
        <f>AVERAGEIF($E$7:$E$893,"&lt;10",BG7:BG893)</f>
        <v>4.9155701754385985</v>
      </c>
    </row>
    <row r="899" spans="1:59" x14ac:dyDescent="0.2">
      <c r="O899" s="1041"/>
      <c r="W899" s="1074"/>
      <c r="X899" s="1074"/>
      <c r="AB899" s="937"/>
      <c r="AC899" s="937"/>
      <c r="AD899" s="937"/>
      <c r="AE899" s="937"/>
      <c r="AF899" s="937"/>
      <c r="AG899" s="937"/>
      <c r="AH899" s="937"/>
      <c r="AI899" s="937"/>
      <c r="AJ899" s="937"/>
      <c r="AK899" s="937"/>
      <c r="AL899" s="1076"/>
      <c r="AM899" s="937"/>
      <c r="AN899" s="709"/>
      <c r="AO899" s="937"/>
      <c r="AP899" s="937"/>
      <c r="AQ899" s="709"/>
      <c r="AR899" s="937"/>
      <c r="AS899" s="937"/>
      <c r="AT899" s="937"/>
      <c r="AU899" s="937"/>
      <c r="AV899" s="937"/>
      <c r="AW899" s="937"/>
      <c r="AX899" s="709"/>
      <c r="AY899" s="937"/>
      <c r="AZ899" s="937"/>
      <c r="BA899" s="937"/>
      <c r="BB899" s="937"/>
      <c r="BC899" s="709"/>
      <c r="BD899" s="937"/>
      <c r="BE899" s="1044"/>
      <c r="BF899" s="937"/>
      <c r="BG899" s="937"/>
    </row>
    <row r="900" spans="1:59" x14ac:dyDescent="0.2">
      <c r="A900" s="937" t="s">
        <v>4436</v>
      </c>
      <c r="I900" s="709"/>
      <c r="J900" s="937"/>
      <c r="O900" s="1041"/>
      <c r="W900" s="1074"/>
      <c r="X900" s="1074"/>
      <c r="AB900" s="937"/>
      <c r="AC900" s="937"/>
      <c r="AD900" s="937"/>
      <c r="AE900" s="937"/>
      <c r="AF900" s="937"/>
      <c r="AG900" s="937"/>
      <c r="AH900" s="937"/>
      <c r="AI900" s="937"/>
      <c r="AJ900" s="937"/>
      <c r="AK900" s="937"/>
      <c r="AL900" s="1076"/>
      <c r="AM900" s="937"/>
      <c r="AN900" s="709"/>
      <c r="AO900" s="937"/>
      <c r="AP900" s="937"/>
      <c r="AQ900" s="709"/>
      <c r="AR900" s="937"/>
      <c r="AS900" s="937"/>
      <c r="AT900" s="937"/>
      <c r="AU900" s="937"/>
      <c r="AV900" s="937"/>
      <c r="AW900" s="937"/>
      <c r="AX900" s="709"/>
      <c r="AY900" s="937"/>
      <c r="AZ900" s="937"/>
      <c r="BA900" s="937"/>
      <c r="BB900" s="937"/>
      <c r="BC900" s="709"/>
      <c r="BD900" s="937"/>
      <c r="BE900" s="1044"/>
      <c r="BF900" s="937"/>
      <c r="BG900" s="937"/>
    </row>
    <row r="901" spans="1:59" x14ac:dyDescent="0.2">
      <c r="A901" s="937" t="s">
        <v>4369</v>
      </c>
      <c r="B901" s="709">
        <f t="shared" ref="B901:B911" si="8">COUNTIF($C$7:$C$893,"="&amp;$A901)</f>
        <v>18</v>
      </c>
      <c r="E901" s="901">
        <f t="shared" ref="E901:E911" si="9">AVERAGEIFS($E$7:$E$893,$C$7:$C$893,"="&amp;$A901)</f>
        <v>13.833333333333334</v>
      </c>
      <c r="I901" s="1039">
        <f t="shared" ref="I901:K911" si="10">AVERAGEIFS(I$7:I$893,$C$7:$C$893,"="&amp;$A901)</f>
        <v>51.243333333333332</v>
      </c>
      <c r="J901" s="888">
        <f t="shared" si="10"/>
        <v>3.7505385135326699</v>
      </c>
      <c r="K901" s="897">
        <f t="shared" si="10"/>
        <v>0.47930555555555565</v>
      </c>
      <c r="L901" s="901"/>
      <c r="M901" s="888">
        <f t="shared" ref="M901:M911" si="11">AVERAGEIFS(M$7:M$893,$C$7:$C$893,"="&amp;$A901)</f>
        <v>1.4927777777777778</v>
      </c>
      <c r="N901" s="901"/>
      <c r="O901" s="897">
        <f t="shared" ref="O901:O911" si="12">AVERAGEIFS(O$7:O$893,$C$7:$C$893,"="&amp;$A901)</f>
        <v>0.45429722222222213</v>
      </c>
      <c r="P901" s="901"/>
      <c r="Q901" s="901"/>
      <c r="R901" s="888">
        <f t="shared" ref="R901:X911" si="13">AVERAGEIFS(R$7:R$893,$C$7:$C$893,"="&amp;$A901)</f>
        <v>9.4834272532093458</v>
      </c>
      <c r="S901" s="888">
        <f t="shared" si="13"/>
        <v>10.540888033020204</v>
      </c>
      <c r="T901" s="888">
        <f t="shared" si="13"/>
        <v>9.7911136336461801</v>
      </c>
      <c r="U901" s="888">
        <f t="shared" si="13"/>
        <v>13.783753945602614</v>
      </c>
      <c r="V901" s="888">
        <f t="shared" si="13"/>
        <v>9.0086382993996352</v>
      </c>
      <c r="W901" s="900">
        <f t="shared" si="13"/>
        <v>0.97722494493657053</v>
      </c>
      <c r="X901" s="900">
        <f t="shared" si="13"/>
        <v>1.2633825854421152</v>
      </c>
      <c r="Y901" s="709"/>
      <c r="Z901" s="888">
        <f t="shared" ref="Z901:AA911" si="14">AVERAGEIFS(Z$7:Z$893,$C$7:$C$893,"="&amp;$A901)</f>
        <v>137.87364542655408</v>
      </c>
      <c r="AA901" s="888">
        <f t="shared" si="14"/>
        <v>28.030610906707054</v>
      </c>
      <c r="AB901" s="888"/>
      <c r="AC901" s="888">
        <f t="shared" ref="AC901:AL911" si="15">AVERAGEIFS(AC$7:AC$893,$C$7:$C$893,"="&amp;$A901)</f>
        <v>2.9316666666666671</v>
      </c>
      <c r="AD901" s="888">
        <f t="shared" si="15"/>
        <v>4.805714285714286</v>
      </c>
      <c r="AE901" s="888">
        <f t="shared" si="15"/>
        <v>1.9427777777777773</v>
      </c>
      <c r="AF901" s="888">
        <f t="shared" si="15"/>
        <v>2.6494117647058824</v>
      </c>
      <c r="AG901" s="888">
        <f t="shared" si="15"/>
        <v>14.46875</v>
      </c>
      <c r="AH901" s="888">
        <f t="shared" si="15"/>
        <v>42.466666666666669</v>
      </c>
      <c r="AI901" s="888">
        <f t="shared" si="15"/>
        <v>20.792222222222222</v>
      </c>
      <c r="AJ901" s="888">
        <f t="shared" si="15"/>
        <v>9.6166666666666654</v>
      </c>
      <c r="AK901" s="888">
        <f t="shared" si="15"/>
        <v>9.5013333333333314</v>
      </c>
      <c r="AL901" s="1075">
        <f t="shared" si="15"/>
        <v>58111.19222222222</v>
      </c>
      <c r="AM901" s="888">
        <f t="shared" ref="AM901:AV911" si="16">AVERAGEIFS(AM$7:AM$893,$C$7:$C$893,"="&amp;$A901)</f>
        <v>1.4666666666666668</v>
      </c>
      <c r="AN901" s="1042">
        <f t="shared" si="16"/>
        <v>1.3256250000000001</v>
      </c>
      <c r="AO901" s="888">
        <f t="shared" si="16"/>
        <v>-7.8814476340451485</v>
      </c>
      <c r="AP901" s="888">
        <f t="shared" si="16"/>
        <v>16.924719570341505</v>
      </c>
      <c r="AQ901" s="1042">
        <f t="shared" si="16"/>
        <v>50.317348577895181</v>
      </c>
      <c r="AR901" s="888">
        <f t="shared" si="16"/>
        <v>1.5106377222222223</v>
      </c>
      <c r="AS901" s="888">
        <f t="shared" si="16"/>
        <v>1.5989161897222222</v>
      </c>
      <c r="AT901" s="888">
        <f t="shared" si="16"/>
        <v>1.6738713195498613</v>
      </c>
      <c r="AU901" s="888">
        <f t="shared" si="16"/>
        <v>1.7544257792816256</v>
      </c>
      <c r="AV901" s="888">
        <f t="shared" si="16"/>
        <v>1.8410824334987066</v>
      </c>
      <c r="AW901" s="888">
        <f t="shared" ref="AW901:BC911" si="17">AVERAGEIFS(AW$7:AW$893,$C$7:$C$893,"="&amp;$A901)</f>
        <v>8.3789334442746384</v>
      </c>
      <c r="AX901" s="1042">
        <f t="shared" si="17"/>
        <v>21.335559859723855</v>
      </c>
      <c r="AY901" s="888">
        <f t="shared" si="17"/>
        <v>0.91833333333333345</v>
      </c>
      <c r="AZ901" s="888">
        <f t="shared" si="17"/>
        <v>29.12777777777778</v>
      </c>
      <c r="BA901" s="888">
        <f t="shared" si="17"/>
        <v>-18.54111111111111</v>
      </c>
      <c r="BB901" s="888">
        <f t="shared" si="17"/>
        <v>1.6855555555555559</v>
      </c>
      <c r="BC901" s="1042">
        <f t="shared" si="17"/>
        <v>2.6611111111111114</v>
      </c>
      <c r="BD901" s="888"/>
      <c r="BE901" s="765">
        <f t="shared" ref="BE901:BG911" si="18">AVERAGEIFS(BE$7:BE$893,$C$7:$C$893,"="&amp;$A901)</f>
        <v>2006</v>
      </c>
      <c r="BF901" s="888">
        <f t="shared" si="18"/>
        <v>0.72222222222222221</v>
      </c>
      <c r="BG901" s="888">
        <f t="shared" si="18"/>
        <v>4.6687500000000002</v>
      </c>
    </row>
    <row r="902" spans="1:59" x14ac:dyDescent="0.2">
      <c r="A902" s="937" t="s">
        <v>247</v>
      </c>
      <c r="B902" s="709">
        <f t="shared" si="8"/>
        <v>89</v>
      </c>
      <c r="C902" s="937"/>
      <c r="E902" s="901">
        <f t="shared" si="9"/>
        <v>12.606741573033707</v>
      </c>
      <c r="I902" s="1039">
        <f t="shared" si="10"/>
        <v>71.883370786516878</v>
      </c>
      <c r="J902" s="888">
        <f t="shared" si="10"/>
        <v>2.664062028537816</v>
      </c>
      <c r="K902" s="897">
        <f t="shared" si="10"/>
        <v>0.40086891385767803</v>
      </c>
      <c r="L902" s="901"/>
      <c r="M902" s="888">
        <f t="shared" si="11"/>
        <v>1.5592059925093635</v>
      </c>
      <c r="N902" s="901"/>
      <c r="O902" s="897">
        <f t="shared" si="12"/>
        <v>0.37041198501872652</v>
      </c>
      <c r="P902" s="901"/>
      <c r="Q902" s="901"/>
      <c r="R902" s="888">
        <f t="shared" si="13"/>
        <v>10.957252761866275</v>
      </c>
      <c r="S902" s="888">
        <f t="shared" si="13"/>
        <v>16.725897484504188</v>
      </c>
      <c r="T902" s="888">
        <f t="shared" si="13"/>
        <v>15.694676057008769</v>
      </c>
      <c r="U902" s="888">
        <f t="shared" si="13"/>
        <v>17.952826725658664</v>
      </c>
      <c r="V902" s="888">
        <f t="shared" si="13"/>
        <v>11.543795294532556</v>
      </c>
      <c r="W902" s="900">
        <f t="shared" si="13"/>
        <v>1.7602882244203417</v>
      </c>
      <c r="X902" s="900">
        <f t="shared" si="13"/>
        <v>3.1202936652260513</v>
      </c>
      <c r="Y902" s="709"/>
      <c r="Z902" s="888">
        <f t="shared" si="14"/>
        <v>63.666125695486933</v>
      </c>
      <c r="AA902" s="888">
        <f t="shared" si="14"/>
        <v>23.748421474481262</v>
      </c>
      <c r="AB902" s="888"/>
      <c r="AC902" s="888">
        <f t="shared" si="15"/>
        <v>3.6701123595505609</v>
      </c>
      <c r="AD902" s="888">
        <f t="shared" si="15"/>
        <v>4.3416216216216217</v>
      </c>
      <c r="AE902" s="888">
        <f t="shared" si="15"/>
        <v>1.6105617977528086</v>
      </c>
      <c r="AF902" s="888">
        <f t="shared" si="15"/>
        <v>4.93974358974359</v>
      </c>
      <c r="AG902" s="888">
        <f t="shared" si="15"/>
        <v>-1.1482352941176495</v>
      </c>
      <c r="AH902" s="888">
        <f t="shared" si="15"/>
        <v>23.19310344827586</v>
      </c>
      <c r="AI902" s="888">
        <f t="shared" si="15"/>
        <v>13.274691358024695</v>
      </c>
      <c r="AJ902" s="888">
        <f t="shared" si="15"/>
        <v>13.191954022988504</v>
      </c>
      <c r="AK902" s="888">
        <f t="shared" si="15"/>
        <v>8.4319512195121948</v>
      </c>
      <c r="AL902" s="1075">
        <f t="shared" si="15"/>
        <v>16428.267528089887</v>
      </c>
      <c r="AM902" s="888">
        <f t="shared" si="16"/>
        <v>4.2731818181818193</v>
      </c>
      <c r="AN902" s="1042">
        <f t="shared" si="16"/>
        <v>1.0271052631578947</v>
      </c>
      <c r="AO902" s="888">
        <f t="shared" si="16"/>
        <v>-1.2370050719789627</v>
      </c>
      <c r="AP902" s="888">
        <f t="shared" si="16"/>
        <v>20.649977929985251</v>
      </c>
      <c r="AQ902" s="1042">
        <f t="shared" si="16"/>
        <v>100.3026366746864</v>
      </c>
      <c r="AR902" s="888">
        <f t="shared" si="16"/>
        <v>1.5100314344569288</v>
      </c>
      <c r="AS902" s="888">
        <f t="shared" si="16"/>
        <v>1.6251414686273413</v>
      </c>
      <c r="AT902" s="888">
        <f t="shared" si="16"/>
        <v>1.7313619214774161</v>
      </c>
      <c r="AU902" s="888">
        <f t="shared" si="16"/>
        <v>1.8461473787784257</v>
      </c>
      <c r="AV902" s="888">
        <f t="shared" si="16"/>
        <v>1.9702452028706046</v>
      </c>
      <c r="AW902" s="888">
        <f t="shared" si="17"/>
        <v>8.6829274062107213</v>
      </c>
      <c r="AX902" s="1042">
        <f t="shared" si="17"/>
        <v>15.077835770814129</v>
      </c>
      <c r="AY902" s="888">
        <f t="shared" si="17"/>
        <v>0.93678160919540232</v>
      </c>
      <c r="AZ902" s="888">
        <f t="shared" si="17"/>
        <v>27.867640449438209</v>
      </c>
      <c r="BA902" s="888">
        <f t="shared" si="17"/>
        <v>-19.36</v>
      </c>
      <c r="BB902" s="888">
        <f t="shared" si="17"/>
        <v>1.8574157303370786</v>
      </c>
      <c r="BC902" s="1042">
        <f t="shared" si="17"/>
        <v>1.2405617977528094</v>
      </c>
      <c r="BD902" s="888"/>
      <c r="BE902" s="765">
        <f t="shared" si="18"/>
        <v>2007.1685393258426</v>
      </c>
      <c r="BF902" s="888">
        <f t="shared" si="18"/>
        <v>0.5955056179775281</v>
      </c>
      <c r="BG902" s="888">
        <f t="shared" si="18"/>
        <v>9.4383720930232542</v>
      </c>
    </row>
    <row r="903" spans="1:59" x14ac:dyDescent="0.2">
      <c r="A903" s="937" t="s">
        <v>128</v>
      </c>
      <c r="B903" s="709">
        <f t="shared" si="8"/>
        <v>47</v>
      </c>
      <c r="C903" s="937"/>
      <c r="E903" s="901">
        <f t="shared" si="9"/>
        <v>25.723404255319149</v>
      </c>
      <c r="I903" s="1039">
        <f t="shared" si="10"/>
        <v>84.968519148936181</v>
      </c>
      <c r="J903" s="888">
        <f t="shared" si="10"/>
        <v>3.1061144751398118</v>
      </c>
      <c r="K903" s="897">
        <f t="shared" si="10"/>
        <v>0.48467872340425533</v>
      </c>
      <c r="L903" s="901"/>
      <c r="M903" s="888">
        <f t="shared" si="11"/>
        <v>1.8748851063829788</v>
      </c>
      <c r="N903" s="901"/>
      <c r="O903" s="897">
        <f t="shared" si="12"/>
        <v>0.45346874514317187</v>
      </c>
      <c r="P903" s="901"/>
      <c r="Q903" s="901"/>
      <c r="R903" s="888">
        <f t="shared" si="13"/>
        <v>8.1309450878311793</v>
      </c>
      <c r="S903" s="888">
        <f t="shared" si="13"/>
        <v>10.454169371565939</v>
      </c>
      <c r="T903" s="888">
        <f t="shared" si="13"/>
        <v>10.673071958337271</v>
      </c>
      <c r="U903" s="888">
        <f t="shared" si="13"/>
        <v>9.8547695930667647</v>
      </c>
      <c r="V903" s="888">
        <f t="shared" si="13"/>
        <v>10.913001085553988</v>
      </c>
      <c r="W903" s="900">
        <f t="shared" si="13"/>
        <v>0.92387944409980172</v>
      </c>
      <c r="X903" s="900">
        <f t="shared" si="13"/>
        <v>3.7840977587115701</v>
      </c>
      <c r="Y903" s="709"/>
      <c r="Z903" s="888">
        <f t="shared" si="14"/>
        <v>68.979312662981798</v>
      </c>
      <c r="AA903" s="888">
        <f t="shared" si="14"/>
        <v>27.232908420231276</v>
      </c>
      <c r="AB903" s="888"/>
      <c r="AC903" s="888">
        <f t="shared" si="15"/>
        <v>3.3608510638297888</v>
      </c>
      <c r="AD903" s="888">
        <f t="shared" si="15"/>
        <v>5.0307500000000003</v>
      </c>
      <c r="AE903" s="888">
        <f t="shared" si="15"/>
        <v>2.3610638297872342</v>
      </c>
      <c r="AF903" s="888">
        <f t="shared" si="15"/>
        <v>6.0637209302325612</v>
      </c>
      <c r="AG903" s="888">
        <f t="shared" si="15"/>
        <v>-8.9977272727272695</v>
      </c>
      <c r="AH903" s="888">
        <f t="shared" si="15"/>
        <v>26.015217391304351</v>
      </c>
      <c r="AI903" s="888">
        <f t="shared" si="15"/>
        <v>15.061666666666667</v>
      </c>
      <c r="AJ903" s="888">
        <f t="shared" si="15"/>
        <v>8.1826086956521742</v>
      </c>
      <c r="AK903" s="888">
        <f t="shared" si="15"/>
        <v>6.2604761904761901</v>
      </c>
      <c r="AL903" s="1075">
        <f t="shared" si="15"/>
        <v>44462.376808510635</v>
      </c>
      <c r="AM903" s="888">
        <f t="shared" si="16"/>
        <v>3.1291489361702118</v>
      </c>
      <c r="AN903" s="1042">
        <f t="shared" si="16"/>
        <v>1.0050000000000001</v>
      </c>
      <c r="AO903" s="888">
        <f t="shared" si="16"/>
        <v>-15.100303491530646</v>
      </c>
      <c r="AP903" s="888">
        <f t="shared" si="16"/>
        <v>12.875684577153629</v>
      </c>
      <c r="AQ903" s="1042">
        <f t="shared" si="16"/>
        <v>145.72013402803819</v>
      </c>
      <c r="AR903" s="888">
        <f t="shared" si="16"/>
        <v>1.8465209495145636</v>
      </c>
      <c r="AS903" s="888">
        <f t="shared" si="16"/>
        <v>1.9665048768468083</v>
      </c>
      <c r="AT903" s="888">
        <f t="shared" si="16"/>
        <v>2.0791240987575628</v>
      </c>
      <c r="AU903" s="888">
        <f t="shared" si="16"/>
        <v>2.1997182705011595</v>
      </c>
      <c r="AV903" s="888">
        <f t="shared" si="16"/>
        <v>2.3289237499674567</v>
      </c>
      <c r="AW903" s="888">
        <f t="shared" si="17"/>
        <v>10.420791945587549</v>
      </c>
      <c r="AX903" s="1042">
        <f t="shared" si="17"/>
        <v>17.268397920529164</v>
      </c>
      <c r="AY903" s="888">
        <f t="shared" si="17"/>
        <v>0.64170212765957457</v>
      </c>
      <c r="AZ903" s="888">
        <f t="shared" si="17"/>
        <v>26.776032540675839</v>
      </c>
      <c r="BA903" s="888">
        <f t="shared" si="17"/>
        <v>-16.556785875961975</v>
      </c>
      <c r="BB903" s="888">
        <f t="shared" si="17"/>
        <v>1.0282670366944187</v>
      </c>
      <c r="BC903" s="1042">
        <f t="shared" si="17"/>
        <v>1.9207854944466749</v>
      </c>
      <c r="BD903" s="888"/>
      <c r="BE903" s="765">
        <f t="shared" si="18"/>
        <v>1994.1063829787233</v>
      </c>
      <c r="BF903" s="888">
        <f t="shared" si="18"/>
        <v>2.2978723404255321</v>
      </c>
      <c r="BG903" s="888">
        <f t="shared" si="18"/>
        <v>9.1297727272727265</v>
      </c>
    </row>
    <row r="904" spans="1:59" x14ac:dyDescent="0.2">
      <c r="A904" s="937" t="s">
        <v>179</v>
      </c>
      <c r="B904" s="709">
        <f t="shared" si="8"/>
        <v>29</v>
      </c>
      <c r="C904" s="937"/>
      <c r="E904" s="901">
        <f t="shared" si="9"/>
        <v>13.827586206896552</v>
      </c>
      <c r="I904" s="1039">
        <f t="shared" si="10"/>
        <v>69.358965517241387</v>
      </c>
      <c r="J904" s="888">
        <f t="shared" si="10"/>
        <v>7.5379452547898955</v>
      </c>
      <c r="K904" s="897">
        <f t="shared" si="10"/>
        <v>0.72496551724137925</v>
      </c>
      <c r="L904" s="901"/>
      <c r="M904" s="888">
        <f t="shared" si="11"/>
        <v>2.718827586206896</v>
      </c>
      <c r="N904" s="901"/>
      <c r="O904" s="897">
        <f t="shared" si="12"/>
        <v>0.67706896551724138</v>
      </c>
      <c r="P904" s="901"/>
      <c r="Q904" s="901"/>
      <c r="R904" s="888">
        <f t="shared" si="13"/>
        <v>6.1705489597096257</v>
      </c>
      <c r="S904" s="888">
        <f t="shared" si="13"/>
        <v>18.80440754764313</v>
      </c>
      <c r="T904" s="888">
        <f t="shared" si="13"/>
        <v>17.800918321055192</v>
      </c>
      <c r="U904" s="888">
        <f t="shared" si="13"/>
        <v>19.397485240637781</v>
      </c>
      <c r="V904" s="888">
        <f t="shared" si="13"/>
        <v>12.886923665723348</v>
      </c>
      <c r="W904" s="900">
        <f t="shared" si="13"/>
        <v>1.0358046688980762</v>
      </c>
      <c r="X904" s="900">
        <f t="shared" si="13"/>
        <v>1.4508804433385931</v>
      </c>
      <c r="Y904" s="709"/>
      <c r="Z904" s="888">
        <f t="shared" si="14"/>
        <v>129.05889342835545</v>
      </c>
      <c r="AA904" s="888">
        <f t="shared" si="14"/>
        <v>16.656955490208158</v>
      </c>
      <c r="AB904" s="888"/>
      <c r="AC904" s="888">
        <f t="shared" si="15"/>
        <v>4.3579310344827578</v>
      </c>
      <c r="AD904" s="888">
        <f t="shared" si="15"/>
        <v>2.0915789473684208</v>
      </c>
      <c r="AE904" s="888">
        <f t="shared" si="15"/>
        <v>3.4324137931034486</v>
      </c>
      <c r="AF904" s="888">
        <f t="shared" si="15"/>
        <v>5.6703571428571431</v>
      </c>
      <c r="AG904" s="888">
        <f t="shared" si="15"/>
        <v>19.986956521739131</v>
      </c>
      <c r="AH904" s="888">
        <f t="shared" si="15"/>
        <v>71.634482758620678</v>
      </c>
      <c r="AI904" s="888">
        <f t="shared" si="15"/>
        <v>19.267777777777777</v>
      </c>
      <c r="AJ904" s="888">
        <f t="shared" si="15"/>
        <v>22.093103448275858</v>
      </c>
      <c r="AK904" s="888">
        <f t="shared" si="15"/>
        <v>7.1126086956521739</v>
      </c>
      <c r="AL904" s="1075">
        <f t="shared" si="15"/>
        <v>35278.862413793096</v>
      </c>
      <c r="AM904" s="888">
        <f t="shared" si="16"/>
        <v>13.582758620689654</v>
      </c>
      <c r="AN904" s="1042">
        <f t="shared" si="16"/>
        <v>3.0017857142857136</v>
      </c>
      <c r="AO904" s="888">
        <f t="shared" si="16"/>
        <v>11.456827863599937</v>
      </c>
      <c r="AP904" s="888">
        <f t="shared" si="16"/>
        <v>25.814588781158385</v>
      </c>
      <c r="AQ904" s="1042">
        <f t="shared" si="16"/>
        <v>58.657463371229184</v>
      </c>
      <c r="AR904" s="888">
        <f t="shared" si="16"/>
        <v>2.7086862068965512</v>
      </c>
      <c r="AS904" s="888">
        <f t="shared" si="16"/>
        <v>2.9140098210344831</v>
      </c>
      <c r="AT904" s="888">
        <f t="shared" si="16"/>
        <v>3.0921074866570009</v>
      </c>
      <c r="AU904" s="888">
        <f t="shared" si="16"/>
        <v>3.2846804935641645</v>
      </c>
      <c r="AV904" s="888">
        <f t="shared" si="16"/>
        <v>3.4930308593880177</v>
      </c>
      <c r="AW904" s="888">
        <f t="shared" si="17"/>
        <v>15.492514867540216</v>
      </c>
      <c r="AX904" s="1042">
        <f t="shared" si="17"/>
        <v>43.309157780137959</v>
      </c>
      <c r="AY904" s="888">
        <f t="shared" si="17"/>
        <v>1.0227586206896553</v>
      </c>
      <c r="AZ904" s="888">
        <f t="shared" si="17"/>
        <v>24.06758620689655</v>
      </c>
      <c r="BA904" s="888">
        <f t="shared" si="17"/>
        <v>-17.595172413793104</v>
      </c>
      <c r="BB904" s="888">
        <f t="shared" si="17"/>
        <v>0.53379310344827591</v>
      </c>
      <c r="BC904" s="1042">
        <f t="shared" si="17"/>
        <v>7.7241379310344915E-2</v>
      </c>
      <c r="BD904" s="888"/>
      <c r="BE904" s="765">
        <f t="shared" si="18"/>
        <v>2006</v>
      </c>
      <c r="BF904" s="888">
        <f t="shared" si="18"/>
        <v>0.86206896551724133</v>
      </c>
      <c r="BG904" s="888">
        <f t="shared" si="18"/>
        <v>11.878260869565217</v>
      </c>
    </row>
    <row r="905" spans="1:59" x14ac:dyDescent="0.2">
      <c r="A905" s="937" t="s">
        <v>108</v>
      </c>
      <c r="B905" s="709">
        <f t="shared" si="8"/>
        <v>300</v>
      </c>
      <c r="C905" s="937"/>
      <c r="E905" s="901">
        <f t="shared" si="9"/>
        <v>11.783333333333333</v>
      </c>
      <c r="I905" s="1039">
        <f t="shared" si="10"/>
        <v>59.229099999999988</v>
      </c>
      <c r="J905" s="888">
        <f t="shared" si="10"/>
        <v>2.7800797168966844</v>
      </c>
      <c r="K905" s="897">
        <f t="shared" si="10"/>
        <v>0.39774700000000007</v>
      </c>
      <c r="L905" s="901"/>
      <c r="M905" s="888">
        <f t="shared" si="11"/>
        <v>1.3754313333333332</v>
      </c>
      <c r="N905" s="901"/>
      <c r="O905" s="897">
        <f t="shared" si="12"/>
        <v>0.36083660317460309</v>
      </c>
      <c r="P905" s="901"/>
      <c r="Q905" s="901"/>
      <c r="R905" s="888">
        <f t="shared" si="13"/>
        <v>11.871252425054013</v>
      </c>
      <c r="S905" s="888">
        <f t="shared" si="13"/>
        <v>17.312029036445498</v>
      </c>
      <c r="T905" s="888">
        <f t="shared" si="13"/>
        <v>15.214728976557517</v>
      </c>
      <c r="U905" s="888">
        <f t="shared" si="13"/>
        <v>16.054859934526451</v>
      </c>
      <c r="V905" s="888">
        <f t="shared" si="13"/>
        <v>5.2442577931246008</v>
      </c>
      <c r="W905" s="900">
        <f t="shared" si="13"/>
        <v>4.3926219531619664</v>
      </c>
      <c r="X905" s="900">
        <f t="shared" si="13"/>
        <v>1.8026603711828904</v>
      </c>
      <c r="Y905" s="709"/>
      <c r="Z905" s="888">
        <f t="shared" si="14"/>
        <v>44.692332141627119</v>
      </c>
      <c r="AA905" s="888">
        <f t="shared" si="14"/>
        <v>18.155672395153779</v>
      </c>
      <c r="AB905" s="888"/>
      <c r="AC905" s="888">
        <f t="shared" si="15"/>
        <v>3.4713513513513528</v>
      </c>
      <c r="AD905" s="888">
        <f t="shared" si="15"/>
        <v>2.3370588235294121</v>
      </c>
      <c r="AE905" s="888">
        <f t="shared" si="15"/>
        <v>3.9422480620155018</v>
      </c>
      <c r="AF905" s="888">
        <f t="shared" si="15"/>
        <v>3.926627906976742</v>
      </c>
      <c r="AG905" s="888">
        <f t="shared" si="15"/>
        <v>18.935823293172682</v>
      </c>
      <c r="AH905" s="888">
        <f t="shared" si="15"/>
        <v>19.07343749999999</v>
      </c>
      <c r="AI905" s="888">
        <f t="shared" si="15"/>
        <v>8.7958590308370095</v>
      </c>
      <c r="AJ905" s="888">
        <f t="shared" si="15"/>
        <v>10.669610894941638</v>
      </c>
      <c r="AK905" s="888">
        <f t="shared" si="15"/>
        <v>8.5974129353233817</v>
      </c>
      <c r="AL905" s="1075">
        <f t="shared" si="15"/>
        <v>12389.770463320468</v>
      </c>
      <c r="AM905" s="888">
        <f t="shared" si="16"/>
        <v>4.5158139534883732</v>
      </c>
      <c r="AN905" s="1042">
        <f t="shared" si="16"/>
        <v>0.72456349206349191</v>
      </c>
      <c r="AO905" s="888">
        <f t="shared" si="16"/>
        <v>0.69026547901024637</v>
      </c>
      <c r="AP905" s="888">
        <f t="shared" si="16"/>
        <v>18.831749789443645</v>
      </c>
      <c r="AQ905" s="1042">
        <f t="shared" si="16"/>
        <v>34.555055409152907</v>
      </c>
      <c r="AR905" s="888">
        <f t="shared" si="16"/>
        <v>1.3056075322698417</v>
      </c>
      <c r="AS905" s="888">
        <f t="shared" si="16"/>
        <v>1.3737233581131747</v>
      </c>
      <c r="AT905" s="888">
        <f t="shared" si="16"/>
        <v>1.45582425501277</v>
      </c>
      <c r="AU905" s="888">
        <f t="shared" si="16"/>
        <v>1.5441258538043117</v>
      </c>
      <c r="AV905" s="888">
        <f t="shared" si="16"/>
        <v>1.6391558080404649</v>
      </c>
      <c r="AW905" s="888">
        <f t="shared" si="17"/>
        <v>7.3184368072405581</v>
      </c>
      <c r="AX905" s="1042">
        <f t="shared" si="17"/>
        <v>14.842283265198336</v>
      </c>
      <c r="AY905" s="888">
        <f t="shared" si="17"/>
        <v>0.8841176470588229</v>
      </c>
      <c r="AZ905" s="888">
        <f t="shared" si="17"/>
        <v>25.919414107928866</v>
      </c>
      <c r="BA905" s="888">
        <f t="shared" si="17"/>
        <v>-13.365658663757692</v>
      </c>
      <c r="BB905" s="888">
        <f t="shared" si="17"/>
        <v>2.6672334671982973</v>
      </c>
      <c r="BC905" s="1042">
        <f t="shared" si="17"/>
        <v>4.3692117234591885</v>
      </c>
      <c r="BD905" s="888"/>
      <c r="BE905" s="765">
        <f t="shared" si="18"/>
        <v>2008.07</v>
      </c>
      <c r="BF905" s="888">
        <f t="shared" si="18"/>
        <v>0.51666666666666672</v>
      </c>
      <c r="BG905" s="888">
        <f t="shared" si="18"/>
        <v>2.7524096385542158</v>
      </c>
    </row>
    <row r="906" spans="1:59" x14ac:dyDescent="0.2">
      <c r="A906" s="937" t="s">
        <v>154</v>
      </c>
      <c r="B906" s="709">
        <f t="shared" si="8"/>
        <v>39</v>
      </c>
      <c r="C906" s="937"/>
      <c r="E906" s="901">
        <f t="shared" si="9"/>
        <v>13.794871794871796</v>
      </c>
      <c r="I906" s="1039">
        <f t="shared" si="10"/>
        <v>136.27794871794873</v>
      </c>
      <c r="J906" s="888">
        <f t="shared" si="10"/>
        <v>1.8753972467797224</v>
      </c>
      <c r="K906" s="897">
        <f t="shared" si="10"/>
        <v>0.46279743589743588</v>
      </c>
      <c r="L906" s="901"/>
      <c r="M906" s="888">
        <f t="shared" si="11"/>
        <v>1.8460615384615384</v>
      </c>
      <c r="N906" s="901"/>
      <c r="O906" s="897">
        <f t="shared" si="12"/>
        <v>0.42336666666666672</v>
      </c>
      <c r="P906" s="901"/>
      <c r="Q906" s="901"/>
      <c r="R906" s="888">
        <f t="shared" si="13"/>
        <v>9.6397133981741874</v>
      </c>
      <c r="S906" s="888">
        <f t="shared" si="13"/>
        <v>11.418360793674607</v>
      </c>
      <c r="T906" s="888">
        <f t="shared" si="13"/>
        <v>11.049698874516457</v>
      </c>
      <c r="U906" s="888">
        <f t="shared" si="13"/>
        <v>14.447494371485085</v>
      </c>
      <c r="V906" s="888">
        <f t="shared" si="13"/>
        <v>13.28900327785167</v>
      </c>
      <c r="W906" s="900">
        <f t="shared" si="13"/>
        <v>1.4669747001221591</v>
      </c>
      <c r="X906" s="900">
        <f t="shared" si="13"/>
        <v>7.3577709019008539</v>
      </c>
      <c r="Y906" s="709"/>
      <c r="Z906" s="888">
        <f t="shared" si="14"/>
        <v>83.390564644399177</v>
      </c>
      <c r="AA906" s="888">
        <f t="shared" si="14"/>
        <v>39.979575756066801</v>
      </c>
      <c r="AB906" s="888"/>
      <c r="AC906" s="888">
        <f t="shared" si="15"/>
        <v>4.4361538461538466</v>
      </c>
      <c r="AD906" s="888">
        <f t="shared" si="15"/>
        <v>8.2484848484848481</v>
      </c>
      <c r="AE906" s="888">
        <f t="shared" si="15"/>
        <v>3.5774358974358984</v>
      </c>
      <c r="AF906" s="888">
        <f t="shared" si="15"/>
        <v>6.2047368421052607</v>
      </c>
      <c r="AG906" s="888">
        <f t="shared" si="15"/>
        <v>16.455263157894734</v>
      </c>
      <c r="AH906" s="888">
        <f t="shared" si="15"/>
        <v>16.294871794871792</v>
      </c>
      <c r="AI906" s="888">
        <f t="shared" si="15"/>
        <v>9.3354285714285723</v>
      </c>
      <c r="AJ906" s="888">
        <f t="shared" si="15"/>
        <v>5.8076923076923084</v>
      </c>
      <c r="AK906" s="888">
        <f t="shared" si="15"/>
        <v>8.5845714285714259</v>
      </c>
      <c r="AL906" s="1075">
        <f t="shared" si="15"/>
        <v>61879.41717948718</v>
      </c>
      <c r="AM906" s="888">
        <f t="shared" si="16"/>
        <v>1.4858974358974357</v>
      </c>
      <c r="AN906" s="1042">
        <f t="shared" si="16"/>
        <v>0.90078947368421047</v>
      </c>
      <c r="AO906" s="888">
        <f t="shared" si="16"/>
        <v>-24.049467202375954</v>
      </c>
      <c r="AP906" s="888">
        <f t="shared" si="16"/>
        <v>16.271029602491804</v>
      </c>
      <c r="AQ906" s="1042">
        <f t="shared" si="16"/>
        <v>189.10040416995332</v>
      </c>
      <c r="AR906" s="888">
        <f t="shared" si="16"/>
        <v>1.7843607692307695</v>
      </c>
      <c r="AS906" s="888">
        <f t="shared" si="16"/>
        <v>1.9073424246153847</v>
      </c>
      <c r="AT906" s="888">
        <f t="shared" si="16"/>
        <v>2.0338123355755795</v>
      </c>
      <c r="AU906" s="888">
        <f t="shared" si="16"/>
        <v>2.1705600958283409</v>
      </c>
      <c r="AV906" s="888">
        <f t="shared" si="16"/>
        <v>2.318502973260411</v>
      </c>
      <c r="AW906" s="888">
        <f t="shared" si="17"/>
        <v>10.214578598510487</v>
      </c>
      <c r="AX906" s="1042">
        <f t="shared" si="17"/>
        <v>10.226869571461998</v>
      </c>
      <c r="AY906" s="888">
        <f t="shared" si="17"/>
        <v>0.86564102564102541</v>
      </c>
      <c r="AZ906" s="888">
        <f t="shared" si="17"/>
        <v>29.038205128205124</v>
      </c>
      <c r="BA906" s="888">
        <f t="shared" si="17"/>
        <v>-11.873846153846156</v>
      </c>
      <c r="BB906" s="888">
        <f t="shared" si="17"/>
        <v>2.8443589743589746</v>
      </c>
      <c r="BC906" s="1042">
        <f t="shared" si="17"/>
        <v>5.9420512820512812</v>
      </c>
      <c r="BD906" s="888"/>
      <c r="BE906" s="765">
        <f t="shared" si="18"/>
        <v>2006.1025641025642</v>
      </c>
      <c r="BF906" s="888">
        <f t="shared" si="18"/>
        <v>0.74358974358974361</v>
      </c>
      <c r="BG906" s="888">
        <f t="shared" si="18"/>
        <v>7.7894736842105265</v>
      </c>
    </row>
    <row r="907" spans="1:59" x14ac:dyDescent="0.2">
      <c r="A907" s="937" t="s">
        <v>112</v>
      </c>
      <c r="B907" s="709">
        <f t="shared" si="8"/>
        <v>124</v>
      </c>
      <c r="C907" s="937"/>
      <c r="E907" s="901">
        <f t="shared" si="9"/>
        <v>16.70967741935484</v>
      </c>
      <c r="I907" s="1039">
        <f t="shared" si="10"/>
        <v>93.069596774193613</v>
      </c>
      <c r="J907" s="888">
        <f t="shared" si="10"/>
        <v>1.9514533689280757</v>
      </c>
      <c r="K907" s="897">
        <f t="shared" si="10"/>
        <v>0.4432000000000002</v>
      </c>
      <c r="L907" s="901"/>
      <c r="M907" s="888">
        <f t="shared" si="11"/>
        <v>1.6932032258064522</v>
      </c>
      <c r="N907" s="901"/>
      <c r="O907" s="897">
        <f t="shared" si="12"/>
        <v>0.39647419354838731</v>
      </c>
      <c r="P907" s="901"/>
      <c r="Q907" s="901"/>
      <c r="R907" s="888">
        <f t="shared" si="13"/>
        <v>11.335568449102272</v>
      </c>
      <c r="S907" s="888">
        <f t="shared" si="13"/>
        <v>11.876158292306853</v>
      </c>
      <c r="T907" s="888">
        <f t="shared" si="13"/>
        <v>11.23002865031985</v>
      </c>
      <c r="U907" s="888">
        <f t="shared" si="13"/>
        <v>14.479434615153293</v>
      </c>
      <c r="V907" s="888">
        <f t="shared" si="13"/>
        <v>10.567738031926691</v>
      </c>
      <c r="W907" s="900">
        <f t="shared" si="13"/>
        <v>1.146087746784525</v>
      </c>
      <c r="X907" s="900">
        <f t="shared" si="13"/>
        <v>3.1272614677778501</v>
      </c>
      <c r="Y907" s="709"/>
      <c r="Z907" s="888">
        <f t="shared" si="14"/>
        <v>43.925024251222801</v>
      </c>
      <c r="AA907" s="888">
        <f t="shared" si="14"/>
        <v>25.78671941457322</v>
      </c>
      <c r="AB907" s="888"/>
      <c r="AC907" s="888">
        <f t="shared" si="15"/>
        <v>4.5716129032258097</v>
      </c>
      <c r="AD907" s="888">
        <f t="shared" si="15"/>
        <v>2.7077391304347809</v>
      </c>
      <c r="AE907" s="888">
        <f t="shared" si="15"/>
        <v>2.0403225806451624</v>
      </c>
      <c r="AF907" s="888">
        <f t="shared" si="15"/>
        <v>5.0161983471074389</v>
      </c>
      <c r="AG907" s="888">
        <f t="shared" si="15"/>
        <v>11.283050847457625</v>
      </c>
      <c r="AH907" s="888">
        <f t="shared" si="15"/>
        <v>21.933870967741935</v>
      </c>
      <c r="AI907" s="888">
        <f t="shared" si="15"/>
        <v>16.407049180327871</v>
      </c>
      <c r="AJ907" s="888">
        <f t="shared" si="15"/>
        <v>12.927419354838717</v>
      </c>
      <c r="AK907" s="888">
        <f t="shared" si="15"/>
        <v>10.659090909090908</v>
      </c>
      <c r="AL907" s="1075">
        <f t="shared" si="15"/>
        <v>19019.081370967742</v>
      </c>
      <c r="AM907" s="888">
        <f t="shared" si="16"/>
        <v>1.9771544715447151</v>
      </c>
      <c r="AN907" s="1042">
        <f t="shared" si="16"/>
        <v>0.93666666666666643</v>
      </c>
      <c r="AO907" s="888">
        <f t="shared" si="16"/>
        <v>-9.3417705027534801</v>
      </c>
      <c r="AP907" s="888">
        <f t="shared" si="16"/>
        <v>16.440659608322786</v>
      </c>
      <c r="AQ907" s="1042">
        <f t="shared" si="16"/>
        <v>112.08304176155531</v>
      </c>
      <c r="AR907" s="888">
        <f t="shared" si="16"/>
        <v>1.6381900134408609</v>
      </c>
      <c r="AS907" s="888">
        <f t="shared" si="16"/>
        <v>1.7705433964623656</v>
      </c>
      <c r="AT907" s="888">
        <f t="shared" si="16"/>
        <v>1.9083060884920984</v>
      </c>
      <c r="AU907" s="888">
        <f t="shared" si="16"/>
        <v>2.0581048439623322</v>
      </c>
      <c r="AV907" s="888">
        <f t="shared" si="16"/>
        <v>2.2210418554004323</v>
      </c>
      <c r="AW907" s="888">
        <f t="shared" si="17"/>
        <v>9.5961861977580902</v>
      </c>
      <c r="AX907" s="1042">
        <f t="shared" si="17"/>
        <v>11.182499947574227</v>
      </c>
      <c r="AY907" s="888">
        <f t="shared" si="17"/>
        <v>1.2083870967741934</v>
      </c>
      <c r="AZ907" s="888">
        <f t="shared" si="17"/>
        <v>31.536290322580655</v>
      </c>
      <c r="BA907" s="888">
        <f t="shared" si="17"/>
        <v>-13.497580645161285</v>
      </c>
      <c r="BB907" s="888">
        <f t="shared" si="17"/>
        <v>2.4918548387096768</v>
      </c>
      <c r="BC907" s="1042">
        <f t="shared" si="17"/>
        <v>5.5767741935483874</v>
      </c>
      <c r="BD907" s="888"/>
      <c r="BE907" s="765">
        <f t="shared" si="18"/>
        <v>2003.1451612903227</v>
      </c>
      <c r="BF907" s="888">
        <f t="shared" si="18"/>
        <v>1.1451612903225807</v>
      </c>
      <c r="BG907" s="888">
        <f t="shared" si="18"/>
        <v>8.3966101694915203</v>
      </c>
    </row>
    <row r="908" spans="1:59" x14ac:dyDescent="0.2">
      <c r="A908" s="937" t="s">
        <v>4216</v>
      </c>
      <c r="B908" s="709">
        <f t="shared" si="8"/>
        <v>56</v>
      </c>
      <c r="C908" s="937"/>
      <c r="E908" s="901">
        <f t="shared" si="9"/>
        <v>11.321428571428571</v>
      </c>
      <c r="I908" s="1039">
        <f t="shared" si="10"/>
        <v>98.833750000000009</v>
      </c>
      <c r="J908" s="888">
        <f t="shared" si="10"/>
        <v>1.8794843473281229</v>
      </c>
      <c r="K908" s="897">
        <f t="shared" si="10"/>
        <v>0.45056071428571437</v>
      </c>
      <c r="L908" s="901"/>
      <c r="M908" s="888">
        <f t="shared" si="11"/>
        <v>1.6961214285714288</v>
      </c>
      <c r="N908" s="901"/>
      <c r="O908" s="897">
        <f t="shared" si="12"/>
        <v>0.38395324675324682</v>
      </c>
      <c r="P908" s="901"/>
      <c r="Q908" s="901"/>
      <c r="R908" s="888">
        <f t="shared" si="13"/>
        <v>14.930977089472407</v>
      </c>
      <c r="S908" s="888">
        <f t="shared" si="13"/>
        <v>15.801466353617609</v>
      </c>
      <c r="T908" s="888">
        <f t="shared" si="13"/>
        <v>14.793769309064389</v>
      </c>
      <c r="U908" s="888">
        <f t="shared" si="13"/>
        <v>16.973564432811578</v>
      </c>
      <c r="V908" s="888">
        <f t="shared" si="13"/>
        <v>16.35160191140718</v>
      </c>
      <c r="W908" s="900">
        <f t="shared" si="13"/>
        <v>0.87762397835534001</v>
      </c>
      <c r="X908" s="900">
        <f t="shared" si="13"/>
        <v>1.8318867713479576</v>
      </c>
      <c r="Y908" s="709"/>
      <c r="Z908" s="888">
        <f t="shared" si="14"/>
        <v>52.444806801383315</v>
      </c>
      <c r="AA908" s="888">
        <f t="shared" si="14"/>
        <v>29.652262903516263</v>
      </c>
      <c r="AB908" s="888"/>
      <c r="AC908" s="888">
        <f t="shared" si="15"/>
        <v>4.1008928571428571</v>
      </c>
      <c r="AD908" s="888">
        <f t="shared" si="15"/>
        <v>3.0505769230769224</v>
      </c>
      <c r="AE908" s="888">
        <f t="shared" si="15"/>
        <v>4.5994642857142845</v>
      </c>
      <c r="AF908" s="888">
        <f t="shared" si="15"/>
        <v>8.094038461538462</v>
      </c>
      <c r="AG908" s="888">
        <f t="shared" si="15"/>
        <v>15.705185185185176</v>
      </c>
      <c r="AH908" s="888">
        <f t="shared" si="15"/>
        <v>30.429090909090913</v>
      </c>
      <c r="AI908" s="888">
        <f t="shared" si="15"/>
        <v>17.338518518518523</v>
      </c>
      <c r="AJ908" s="888">
        <f t="shared" si="15"/>
        <v>12.76181818181818</v>
      </c>
      <c r="AK908" s="888">
        <f t="shared" si="15"/>
        <v>10.654444444444444</v>
      </c>
      <c r="AL908" s="1075">
        <f t="shared" si="15"/>
        <v>84877.095714285708</v>
      </c>
      <c r="AM908" s="888">
        <f t="shared" si="16"/>
        <v>3.5816363636363624</v>
      </c>
      <c r="AN908" s="1042">
        <f t="shared" si="16"/>
        <v>0.78823529411764692</v>
      </c>
      <c r="AO908" s="888">
        <f t="shared" si="16"/>
        <v>-11.801455522068304</v>
      </c>
      <c r="AP908" s="888">
        <f t="shared" si="16"/>
        <v>18.899280828025471</v>
      </c>
      <c r="AQ908" s="1042">
        <f t="shared" si="16"/>
        <v>197.76561600693213</v>
      </c>
      <c r="AR908" s="888">
        <f t="shared" si="16"/>
        <v>1.6003393571428572</v>
      </c>
      <c r="AS908" s="888">
        <f t="shared" si="16"/>
        <v>1.7232834128571428</v>
      </c>
      <c r="AT908" s="888">
        <f t="shared" si="16"/>
        <v>1.8674576622852506</v>
      </c>
      <c r="AU908" s="888">
        <f t="shared" si="16"/>
        <v>2.0250274277027294</v>
      </c>
      <c r="AV908" s="888">
        <f t="shared" si="16"/>
        <v>2.197275378918202</v>
      </c>
      <c r="AW908" s="888">
        <f t="shared" si="17"/>
        <v>9.4133832389061798</v>
      </c>
      <c r="AX908" s="1042">
        <f t="shared" si="17"/>
        <v>10.582090337862573</v>
      </c>
      <c r="AY908" s="888">
        <f t="shared" si="17"/>
        <v>1.0730357142857143</v>
      </c>
      <c r="AZ908" s="888">
        <f t="shared" si="17"/>
        <v>38.357358162408524</v>
      </c>
      <c r="BA908" s="888">
        <f t="shared" si="17"/>
        <v>-11.112321428571429</v>
      </c>
      <c r="BB908" s="888">
        <f t="shared" si="17"/>
        <v>4.0119775025082953</v>
      </c>
      <c r="BC908" s="1042">
        <f t="shared" si="17"/>
        <v>9.9482916216470159</v>
      </c>
      <c r="BD908" s="888"/>
      <c r="BE908" s="765">
        <f t="shared" si="18"/>
        <v>2008.375</v>
      </c>
      <c r="BF908" s="888">
        <f t="shared" si="18"/>
        <v>0.4642857142857143</v>
      </c>
      <c r="BG908" s="888">
        <f t="shared" si="18"/>
        <v>11.539814814814811</v>
      </c>
    </row>
    <row r="909" spans="1:59" x14ac:dyDescent="0.2">
      <c r="A909" s="937" t="s">
        <v>123</v>
      </c>
      <c r="B909" s="709">
        <f t="shared" si="8"/>
        <v>46</v>
      </c>
      <c r="C909" s="937"/>
      <c r="E909" s="901">
        <f t="shared" si="9"/>
        <v>17.369565217391305</v>
      </c>
      <c r="I909" s="1039">
        <f t="shared" si="10"/>
        <v>101.32521739130435</v>
      </c>
      <c r="J909" s="888">
        <f t="shared" si="10"/>
        <v>2.3564710781293066</v>
      </c>
      <c r="K909" s="897">
        <f t="shared" si="10"/>
        <v>0.47918913043478245</v>
      </c>
      <c r="L909" s="901"/>
      <c r="M909" s="888">
        <f t="shared" si="11"/>
        <v>1.8643652173913039</v>
      </c>
      <c r="N909" s="901"/>
      <c r="O909" s="897">
        <f t="shared" si="12"/>
        <v>0.43815869565217402</v>
      </c>
      <c r="P909" s="901"/>
      <c r="Q909" s="901"/>
      <c r="R909" s="888">
        <f t="shared" si="13"/>
        <v>9.0006019449088637</v>
      </c>
      <c r="S909" s="888">
        <f t="shared" si="13"/>
        <v>8.7330324937764647</v>
      </c>
      <c r="T909" s="888">
        <f t="shared" si="13"/>
        <v>9.2541312085236829</v>
      </c>
      <c r="U909" s="888">
        <f t="shared" si="13"/>
        <v>12.791497247425031</v>
      </c>
      <c r="V909" s="888">
        <f t="shared" si="13"/>
        <v>10.665921885715049</v>
      </c>
      <c r="W909" s="900">
        <f t="shared" si="13"/>
        <v>1.2313215244020503</v>
      </c>
      <c r="X909" s="900">
        <f t="shared" si="13"/>
        <v>2.0078998422449512</v>
      </c>
      <c r="Y909" s="709"/>
      <c r="Z909" s="888">
        <f t="shared" si="14"/>
        <v>85.850283363140164</v>
      </c>
      <c r="AA909" s="888">
        <f t="shared" si="14"/>
        <v>40.125835662140013</v>
      </c>
      <c r="AB909" s="888"/>
      <c r="AC909" s="888">
        <f t="shared" si="15"/>
        <v>4.7415217391304365</v>
      </c>
      <c r="AD909" s="888">
        <f t="shared" si="15"/>
        <v>79.769024390243942</v>
      </c>
      <c r="AE909" s="888">
        <f t="shared" si="15"/>
        <v>2.6132608695652171</v>
      </c>
      <c r="AF909" s="888">
        <f t="shared" si="15"/>
        <v>3.6517391304347826</v>
      </c>
      <c r="AG909" s="888">
        <f t="shared" si="15"/>
        <v>19.670454545454547</v>
      </c>
      <c r="AH909" s="888">
        <f t="shared" si="15"/>
        <v>27.036956521739135</v>
      </c>
      <c r="AI909" s="888">
        <f t="shared" si="15"/>
        <v>13.0425</v>
      </c>
      <c r="AJ909" s="888">
        <f t="shared" si="15"/>
        <v>5.7958695652173899</v>
      </c>
      <c r="AK909" s="888">
        <f t="shared" si="15"/>
        <v>9.2777272727272742</v>
      </c>
      <c r="AL909" s="1075">
        <f t="shared" si="15"/>
        <v>12613.181304347825</v>
      </c>
      <c r="AM909" s="888">
        <f t="shared" si="16"/>
        <v>1.8463043478260872</v>
      </c>
      <c r="AN909" s="1042">
        <f t="shared" si="16"/>
        <v>0.98377777777777764</v>
      </c>
      <c r="AO909" s="888">
        <f t="shared" si="16"/>
        <v>-25.661222083974799</v>
      </c>
      <c r="AP909" s="888">
        <f t="shared" si="16"/>
        <v>15.031937186392192</v>
      </c>
      <c r="AQ909" s="1042">
        <f t="shared" si="16"/>
        <v>105.95215675015122</v>
      </c>
      <c r="AR909" s="888">
        <f t="shared" si="16"/>
        <v>1.8293883478260871</v>
      </c>
      <c r="AS909" s="888">
        <f t="shared" si="16"/>
        <v>1.9747461884782607</v>
      </c>
      <c r="AT909" s="888">
        <f t="shared" si="16"/>
        <v>2.1144596160339129</v>
      </c>
      <c r="AU909" s="888">
        <f t="shared" si="16"/>
        <v>2.2657769721366381</v>
      </c>
      <c r="AV909" s="888">
        <f t="shared" si="16"/>
        <v>2.4297310592359751</v>
      </c>
      <c r="AW909" s="888">
        <f t="shared" si="17"/>
        <v>10.614102183710873</v>
      </c>
      <c r="AX909" s="1042">
        <f t="shared" si="17"/>
        <v>13.211965116664349</v>
      </c>
      <c r="AY909" s="888">
        <f t="shared" si="17"/>
        <v>1.2318181818181815</v>
      </c>
      <c r="AZ909" s="888">
        <f t="shared" si="17"/>
        <v>32.991086956521748</v>
      </c>
      <c r="BA909" s="888">
        <f t="shared" si="17"/>
        <v>-14.668695652173913</v>
      </c>
      <c r="BB909" s="888">
        <f t="shared" si="17"/>
        <v>3.452391304347826</v>
      </c>
      <c r="BC909" s="1042">
        <f t="shared" si="17"/>
        <v>6.4245652173913035</v>
      </c>
      <c r="BD909" s="888"/>
      <c r="BE909" s="765">
        <f t="shared" si="18"/>
        <v>2002.5</v>
      </c>
      <c r="BF909" s="888">
        <f t="shared" si="18"/>
        <v>1.1304347826086956</v>
      </c>
      <c r="BG909" s="888">
        <f t="shared" si="18"/>
        <v>7.120454545454546</v>
      </c>
    </row>
    <row r="910" spans="1:59" x14ac:dyDescent="0.2">
      <c r="A910" s="937" t="s">
        <v>4345</v>
      </c>
      <c r="B910" s="709">
        <f t="shared" si="8"/>
        <v>78</v>
      </c>
      <c r="C910" s="937"/>
      <c r="E910" s="901">
        <f t="shared" si="9"/>
        <v>10.141025641025641</v>
      </c>
      <c r="I910" s="1039">
        <f t="shared" si="10"/>
        <v>74.857948717948702</v>
      </c>
      <c r="J910" s="888">
        <f t="shared" si="10"/>
        <v>4.4616695000442013</v>
      </c>
      <c r="K910" s="897">
        <f t="shared" si="10"/>
        <v>0.64172820512820516</v>
      </c>
      <c r="L910" s="901"/>
      <c r="M910" s="888">
        <f t="shared" si="11"/>
        <v>2.634379487179487</v>
      </c>
      <c r="N910" s="901"/>
      <c r="O910" s="897">
        <f t="shared" si="12"/>
        <v>0.61063034615384615</v>
      </c>
      <c r="P910" s="901"/>
      <c r="Q910" s="901"/>
      <c r="R910" s="888">
        <f t="shared" si="13"/>
        <v>5.0016548967316012</v>
      </c>
      <c r="S910" s="888">
        <f t="shared" si="13"/>
        <v>6.6800123326408807</v>
      </c>
      <c r="T910" s="888">
        <f t="shared" si="13"/>
        <v>9.6680458704605599</v>
      </c>
      <c r="U910" s="888">
        <f t="shared" si="13"/>
        <v>11.070489070931549</v>
      </c>
      <c r="V910" s="888">
        <f t="shared" si="13"/>
        <v>2.4422301071611217</v>
      </c>
      <c r="W910" s="900">
        <f t="shared" si="13"/>
        <v>4.4445026383111887</v>
      </c>
      <c r="X910" s="900">
        <f t="shared" si="13"/>
        <v>1.1201552126375944</v>
      </c>
      <c r="Y910" s="709"/>
      <c r="Z910" s="888">
        <f t="shared" si="14"/>
        <v>172.63364160939017</v>
      </c>
      <c r="AA910" s="888">
        <f t="shared" si="14"/>
        <v>43.589314779904363</v>
      </c>
      <c r="AB910" s="888"/>
      <c r="AC910" s="888">
        <f t="shared" si="15"/>
        <v>2.0176923076923083</v>
      </c>
      <c r="AD910" s="888">
        <f t="shared" si="15"/>
        <v>17.904464285714294</v>
      </c>
      <c r="AE910" s="888">
        <f t="shared" si="15"/>
        <v>8.2671794871794884</v>
      </c>
      <c r="AF910" s="888">
        <f t="shared" si="15"/>
        <v>3.6398701298701281</v>
      </c>
      <c r="AG910" s="888">
        <f t="shared" si="15"/>
        <v>9.7953846153846111</v>
      </c>
      <c r="AH910" s="888">
        <f t="shared" si="15"/>
        <v>13.707692307692305</v>
      </c>
      <c r="AI910" s="888">
        <f t="shared" si="15"/>
        <v>-1.051216216216218</v>
      </c>
      <c r="AJ910" s="888">
        <f t="shared" si="15"/>
        <v>23.992857142857151</v>
      </c>
      <c r="AK910" s="888">
        <f t="shared" si="15"/>
        <v>8.0851562500000007</v>
      </c>
      <c r="AL910" s="1075">
        <f t="shared" si="15"/>
        <v>9944.5139743589752</v>
      </c>
      <c r="AM910" s="888">
        <f t="shared" si="16"/>
        <v>1.3773076923076919</v>
      </c>
      <c r="AN910" s="1042">
        <f t="shared" si="16"/>
        <v>1.6469736842105263</v>
      </c>
      <c r="AO910" s="888">
        <f t="shared" si="16"/>
        <v>-26.299232129183661</v>
      </c>
      <c r="AP910" s="888">
        <f t="shared" si="16"/>
        <v>15.624681423068917</v>
      </c>
      <c r="AQ910" s="1042">
        <f t="shared" si="16"/>
        <v>135.99030892293473</v>
      </c>
      <c r="AR910" s="888">
        <f t="shared" si="16"/>
        <v>2.6444163076923077</v>
      </c>
      <c r="AS910" s="888">
        <f t="shared" si="16"/>
        <v>2.7876477523589749</v>
      </c>
      <c r="AT910" s="888">
        <f t="shared" si="16"/>
        <v>2.9592643427637824</v>
      </c>
      <c r="AU910" s="888">
        <f t="shared" si="16"/>
        <v>3.1443356696283313</v>
      </c>
      <c r="AV910" s="888">
        <f t="shared" si="16"/>
        <v>3.3440254583208091</v>
      </c>
      <c r="AW910" s="888">
        <f t="shared" si="17"/>
        <v>14.879689530764207</v>
      </c>
      <c r="AX910" s="1042">
        <f t="shared" si="17"/>
        <v>25.243922472987794</v>
      </c>
      <c r="AY910" s="888">
        <f t="shared" si="17"/>
        <v>0.66454545454545455</v>
      </c>
      <c r="AZ910" s="888">
        <f t="shared" si="17"/>
        <v>25.215384615384608</v>
      </c>
      <c r="BA910" s="888">
        <f t="shared" si="17"/>
        <v>-9.6555128205128167</v>
      </c>
      <c r="BB910" s="888">
        <f t="shared" si="17"/>
        <v>-0.30576923076923074</v>
      </c>
      <c r="BC910" s="1042">
        <f t="shared" si="17"/>
        <v>3.8619230769230759</v>
      </c>
      <c r="BD910" s="888"/>
      <c r="BE910" s="765">
        <f t="shared" si="18"/>
        <v>2009.6666666666667</v>
      </c>
      <c r="BF910" s="888">
        <f t="shared" si="18"/>
        <v>0.33333333333333331</v>
      </c>
      <c r="BG910" s="888">
        <f t="shared" si="18"/>
        <v>3.4399999999999995</v>
      </c>
    </row>
    <row r="911" spans="1:59" x14ac:dyDescent="0.2">
      <c r="A911" s="937" t="s">
        <v>131</v>
      </c>
      <c r="B911" s="709">
        <f t="shared" si="8"/>
        <v>61</v>
      </c>
      <c r="C911" s="937"/>
      <c r="E911" s="901">
        <f t="shared" si="9"/>
        <v>20.508196721311474</v>
      </c>
      <c r="I911" s="1039">
        <f t="shared" si="10"/>
        <v>64.973442622950813</v>
      </c>
      <c r="J911" s="888">
        <f t="shared" si="10"/>
        <v>3.1394726009968745</v>
      </c>
      <c r="K911" s="897">
        <f t="shared" si="10"/>
        <v>0.46814754098360684</v>
      </c>
      <c r="L911" s="901"/>
      <c r="M911" s="888">
        <f t="shared" si="11"/>
        <v>1.8725901639344273</v>
      </c>
      <c r="N911" s="901"/>
      <c r="O911" s="897">
        <f t="shared" si="12"/>
        <v>0.44338770491803298</v>
      </c>
      <c r="P911" s="901"/>
      <c r="Q911" s="901"/>
      <c r="R911" s="888">
        <f t="shared" si="13"/>
        <v>5.4497897367787385</v>
      </c>
      <c r="S911" s="888">
        <f t="shared" si="13"/>
        <v>6.5794576597565495</v>
      </c>
      <c r="T911" s="888">
        <f t="shared" si="13"/>
        <v>6.6961380763407465</v>
      </c>
      <c r="U911" s="888">
        <f t="shared" si="13"/>
        <v>6.9880515734468798</v>
      </c>
      <c r="V911" s="888">
        <f t="shared" si="13"/>
        <v>5.5089074383517298</v>
      </c>
      <c r="W911" s="900">
        <f t="shared" si="13"/>
        <v>1.2007663321205382</v>
      </c>
      <c r="X911" s="900">
        <f t="shared" si="13"/>
        <v>1.6137104224915024</v>
      </c>
      <c r="Y911" s="709"/>
      <c r="Z911" s="888">
        <f t="shared" si="14"/>
        <v>111.93089948248961</v>
      </c>
      <c r="AA911" s="888">
        <f t="shared" si="14"/>
        <v>33.117339300239934</v>
      </c>
      <c r="AB911" s="888"/>
      <c r="AC911" s="888">
        <f t="shared" si="15"/>
        <v>2.4119672131147536</v>
      </c>
      <c r="AD911" s="888">
        <f t="shared" si="15"/>
        <v>6.6101923076923077</v>
      </c>
      <c r="AE911" s="888">
        <f t="shared" si="15"/>
        <v>3.237704918032787</v>
      </c>
      <c r="AF911" s="888">
        <f t="shared" si="15"/>
        <v>2.4629508196721313</v>
      </c>
      <c r="AG911" s="888">
        <f t="shared" si="15"/>
        <v>9.2824561403508756</v>
      </c>
      <c r="AH911" s="888">
        <f t="shared" si="15"/>
        <v>33.786666666666662</v>
      </c>
      <c r="AI911" s="888">
        <f t="shared" si="15"/>
        <v>11.683333333333335</v>
      </c>
      <c r="AJ911" s="888">
        <f t="shared" si="15"/>
        <v>4.9896721311475414</v>
      </c>
      <c r="AK911" s="888">
        <f t="shared" si="15"/>
        <v>5.8562068965517238</v>
      </c>
      <c r="AL911" s="1075">
        <f t="shared" si="15"/>
        <v>14013.181147540985</v>
      </c>
      <c r="AM911" s="888">
        <f t="shared" si="16"/>
        <v>1.8008333333333324</v>
      </c>
      <c r="AN911" s="1042">
        <f t="shared" si="16"/>
        <v>1.3908333333333336</v>
      </c>
      <c r="AO911" s="888">
        <f t="shared" si="16"/>
        <v>-23.923474068711499</v>
      </c>
      <c r="AP911" s="888">
        <f t="shared" si="16"/>
        <v>10.126728927111065</v>
      </c>
      <c r="AQ911" s="1042">
        <f t="shared" si="16"/>
        <v>76.484038106707203</v>
      </c>
      <c r="AR911" s="888">
        <f t="shared" si="16"/>
        <v>1.8666843918032794</v>
      </c>
      <c r="AS911" s="888">
        <f t="shared" si="16"/>
        <v>1.98573854862623</v>
      </c>
      <c r="AT911" s="888">
        <f t="shared" si="16"/>
        <v>2.0953962642278681</v>
      </c>
      <c r="AU911" s="888">
        <f t="shared" si="16"/>
        <v>2.212081294896016</v>
      </c>
      <c r="AV911" s="888">
        <f t="shared" si="16"/>
        <v>2.336294051351361</v>
      </c>
      <c r="AW911" s="888">
        <f t="shared" si="17"/>
        <v>10.496194550904749</v>
      </c>
      <c r="AX911" s="1042">
        <f t="shared" si="17"/>
        <v>17.842777958428357</v>
      </c>
      <c r="AY911" s="888">
        <f t="shared" si="17"/>
        <v>0.33666666666666678</v>
      </c>
      <c r="AZ911" s="888">
        <f t="shared" si="17"/>
        <v>24.470983606557379</v>
      </c>
      <c r="BA911" s="888">
        <f t="shared" si="17"/>
        <v>-4.7659016393442624</v>
      </c>
      <c r="BB911" s="888">
        <f t="shared" si="17"/>
        <v>0.61311475409836036</v>
      </c>
      <c r="BC911" s="1042">
        <f t="shared" si="17"/>
        <v>6.2995081967213125</v>
      </c>
      <c r="BD911" s="888"/>
      <c r="BE911" s="765">
        <f t="shared" si="18"/>
        <v>1999.377049180328</v>
      </c>
      <c r="BF911" s="888">
        <f t="shared" si="18"/>
        <v>1.6721311475409837</v>
      </c>
      <c r="BG911" s="888">
        <f t="shared" si="18"/>
        <v>2.7964912280701761</v>
      </c>
    </row>
    <row r="912" spans="1:59" x14ac:dyDescent="0.2">
      <c r="I912" s="709"/>
      <c r="J912" s="937"/>
      <c r="K912" s="1041"/>
      <c r="L912" s="937"/>
      <c r="M912" s="937"/>
      <c r="N912" s="937"/>
      <c r="O912" s="937"/>
      <c r="P912" s="937"/>
      <c r="Q912" s="937"/>
      <c r="R912" s="937"/>
      <c r="S912" s="937"/>
      <c r="T912" s="937"/>
      <c r="U912" s="937"/>
      <c r="V912" s="937"/>
      <c r="W912" s="937"/>
      <c r="X912" s="937"/>
      <c r="AN912" s="1043"/>
      <c r="AO912" s="937"/>
      <c r="BC912" s="709"/>
      <c r="BD912" s="666"/>
    </row>
    <row r="913" spans="9:24" x14ac:dyDescent="0.2">
      <c r="I913" s="1040"/>
      <c r="J913" s="1038"/>
      <c r="K913" s="1041"/>
      <c r="L913" s="1038"/>
      <c r="M913" s="1038"/>
      <c r="N913" s="1038"/>
      <c r="O913" s="1038"/>
      <c r="P913" s="1038"/>
      <c r="Q913" s="1038"/>
      <c r="R913" s="1038"/>
      <c r="S913" s="1038"/>
      <c r="T913" s="1038"/>
      <c r="U913" s="1038"/>
      <c r="V913" s="1038"/>
      <c r="W913" s="1038"/>
      <c r="X913" s="1038"/>
    </row>
    <row r="914" spans="9:24" x14ac:dyDescent="0.2">
      <c r="I914" s="1040"/>
      <c r="J914" s="1038"/>
      <c r="K914" s="1041"/>
      <c r="L914" s="1038"/>
      <c r="M914" s="1038"/>
      <c r="N914" s="1038"/>
      <c r="O914" s="1038"/>
      <c r="P914" s="1038"/>
      <c r="Q914" s="1038"/>
      <c r="R914" s="1038"/>
      <c r="S914" s="1038"/>
      <c r="T914" s="1038"/>
      <c r="U914" s="1038"/>
      <c r="V914" s="1038"/>
      <c r="W914" s="1038"/>
      <c r="X914" s="1038"/>
    </row>
    <row r="915" spans="9:24" x14ac:dyDescent="0.2">
      <c r="K915" s="1037"/>
    </row>
    <row r="916" spans="9:24" x14ac:dyDescent="0.2">
      <c r="K916" s="636"/>
    </row>
    <row r="917" spans="9:24" x14ac:dyDescent="0.2">
      <c r="K917" s="636"/>
    </row>
    <row r="918" spans="9:24" x14ac:dyDescent="0.2">
      <c r="K918" s="636"/>
    </row>
    <row r="919" spans="9:24" x14ac:dyDescent="0.2">
      <c r="K919" s="636"/>
    </row>
    <row r="920" spans="9:24" x14ac:dyDescent="0.2">
      <c r="K920" s="937"/>
    </row>
    <row r="921" spans="9:24" x14ac:dyDescent="0.2">
      <c r="K921" s="937"/>
    </row>
  </sheetData>
  <sheetProtection selectLockedCells="1" selectUnlockedCells="1"/>
  <sortState ref="A7:BG893">
    <sortCondition descending="1" ref="E7:E893"/>
    <sortCondition ref="Q7:Q893"/>
  </sortState>
  <mergeCells count="2">
    <mergeCell ref="P5:Q5"/>
    <mergeCell ref="AZ4:BC4"/>
  </mergeCells>
  <conditionalFormatting sqref="R7:V7 R893:V893 R839:R892 R8:R834 S8:V892">
    <cfRule type="cellIs" dxfId="29" priority="482" stopIfTrue="1" operator="lessThan">
      <formula>2</formula>
    </cfRule>
  </conditionalFormatting>
  <conditionalFormatting sqref="A466 A478 A480 A504 A552 A585 A651 A688 A694 A696 A698 A737:A740 A742:A744 A809">
    <cfRule type="cellIs" dxfId="28" priority="429" stopIfTrue="1" operator="lessThan">
      <formula>2</formula>
    </cfRule>
  </conditionalFormatting>
  <conditionalFormatting sqref="AQ839:AQ893 AQ7:AQ834">
    <cfRule type="cellIs" dxfId="27" priority="30" stopIfTrue="1" operator="lessThan">
      <formula>0</formula>
    </cfRule>
  </conditionalFormatting>
  <conditionalFormatting sqref="AP839:AP893 AP7:AP834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816">
    <cfRule type="cellIs" dxfId="24" priority="21" stopIfTrue="1" operator="lessThan">
      <formula>2</formula>
    </cfRule>
  </conditionalFormatting>
  <conditionalFormatting sqref="J839:J893 J7:J834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835:R836">
    <cfRule type="cellIs" dxfId="21" priority="18" stopIfTrue="1" operator="lessThan">
      <formula>2</formula>
    </cfRule>
  </conditionalFormatting>
  <conditionalFormatting sqref="AQ835:AQ836">
    <cfRule type="cellIs" dxfId="20" priority="17" stopIfTrue="1" operator="lessThan">
      <formula>0</formula>
    </cfRule>
  </conditionalFormatting>
  <conditionalFormatting sqref="AP835:AP836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835:J836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837">
    <cfRule type="cellIs" dxfId="15" priority="12" stopIfTrue="1" operator="lessThan">
      <formula>2</formula>
    </cfRule>
  </conditionalFormatting>
  <conditionalFormatting sqref="AQ837">
    <cfRule type="cellIs" dxfId="14" priority="11" stopIfTrue="1" operator="lessThan">
      <formula>0</formula>
    </cfRule>
  </conditionalFormatting>
  <conditionalFormatting sqref="AP837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837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838">
    <cfRule type="cellIs" dxfId="9" priority="6" stopIfTrue="1" operator="lessThan">
      <formula>2</formula>
    </cfRule>
  </conditionalFormatting>
  <conditionalFormatting sqref="AQ838">
    <cfRule type="cellIs" dxfId="8" priority="5" stopIfTrue="1" operator="lessThan">
      <formula>0</formula>
    </cfRule>
  </conditionalFormatting>
  <conditionalFormatting sqref="AP838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838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93"/>
  <sheetViews>
    <sheetView workbookViewId="0">
      <pane xSplit="2" ySplit="6" topLeftCell="H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4" customWidth="1"/>
    <col min="2" max="2" width="6" style="494" customWidth="1"/>
    <col min="3" max="3" width="6.42578125" style="494" customWidth="1"/>
    <col min="4" max="7" width="5.5703125" style="494" customWidth="1"/>
    <col min="8" max="8" width="6" style="494" customWidth="1"/>
    <col min="9" max="9" width="1.5703125" style="494" customWidth="1"/>
    <col min="10" max="11" width="6" style="494" customWidth="1"/>
    <col min="12" max="12" width="1.5703125" style="494" customWidth="1"/>
    <col min="13" max="24" width="6" style="494" customWidth="1"/>
    <col min="25" max="25" width="7.7109375" style="494" bestFit="1" customWidth="1"/>
    <col min="26" max="26" width="5.140625" style="494" customWidth="1"/>
    <col min="27" max="46" width="5.140625" style="681" customWidth="1"/>
    <col min="47" max="16384" width="8.85546875" style="494"/>
  </cols>
  <sheetData>
    <row r="1" spans="1:46" ht="12.75" customHeight="1" x14ac:dyDescent="0.2">
      <c r="A1" s="566" t="s">
        <v>4202</v>
      </c>
      <c r="B1" s="567"/>
      <c r="C1" s="1020" t="s">
        <v>3</v>
      </c>
      <c r="D1" s="1020"/>
      <c r="E1" s="568"/>
      <c r="F1" s="568"/>
      <c r="G1" s="568"/>
      <c r="H1" s="568"/>
      <c r="I1" s="568"/>
      <c r="J1" s="568"/>
      <c r="K1" s="568"/>
      <c r="L1" s="568"/>
      <c r="M1" s="568"/>
      <c r="P1" s="568"/>
      <c r="Q1" s="568"/>
      <c r="R1" s="568"/>
      <c r="S1" s="568"/>
      <c r="T1" s="568"/>
      <c r="U1" s="568"/>
      <c r="V1" s="568"/>
      <c r="W1" s="568"/>
      <c r="X1" s="568"/>
      <c r="Y1" s="569"/>
      <c r="Z1" s="981" t="s">
        <v>4</v>
      </c>
      <c r="AB1" s="663"/>
      <c r="AC1" s="663"/>
      <c r="AD1" s="664"/>
      <c r="AE1" s="663"/>
      <c r="AF1" s="663"/>
      <c r="AG1" s="663"/>
      <c r="AH1" s="663"/>
      <c r="AI1" s="664"/>
      <c r="AJ1" s="664"/>
      <c r="AK1" s="664"/>
      <c r="AL1" s="664"/>
      <c r="AM1" s="664"/>
      <c r="AN1" s="664"/>
      <c r="AO1" s="664"/>
      <c r="AP1" s="664"/>
      <c r="AQ1" s="664"/>
      <c r="AR1" s="664"/>
      <c r="AS1" s="664"/>
      <c r="AT1" s="665"/>
    </row>
    <row r="2" spans="1:46" ht="9.6" customHeight="1" x14ac:dyDescent="0.2">
      <c r="A2" s="570"/>
      <c r="B2" s="571"/>
      <c r="C2" s="750" t="s">
        <v>9</v>
      </c>
      <c r="D2" s="750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3"/>
      <c r="Z2" s="937"/>
      <c r="AA2" s="666"/>
      <c r="AB2" s="666"/>
      <c r="AC2" s="666"/>
      <c r="AD2" s="666"/>
      <c r="AE2" s="666"/>
      <c r="AF2" s="666"/>
      <c r="AG2" s="667"/>
      <c r="AH2" s="667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6"/>
      <c r="AT2" s="668"/>
    </row>
    <row r="3" spans="1:46" ht="9.6" customHeight="1" x14ac:dyDescent="0.2">
      <c r="A3" s="574"/>
      <c r="B3" s="15"/>
      <c r="C3" s="15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5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3"/>
      <c r="Z3" s="937"/>
      <c r="AA3" s="666"/>
      <c r="AB3" s="669"/>
      <c r="AC3" s="669"/>
      <c r="AD3" s="666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669"/>
      <c r="AS3" s="669"/>
      <c r="AT3" s="670"/>
    </row>
    <row r="4" spans="1:46" ht="12.75" customHeight="1" x14ac:dyDescent="0.2">
      <c r="A4" s="578" t="s">
        <v>1843</v>
      </c>
      <c r="B4" s="579"/>
      <c r="C4" s="571"/>
      <c r="D4" s="572"/>
      <c r="E4" s="572"/>
      <c r="F4" s="572"/>
      <c r="G4" s="572"/>
      <c r="H4" s="572"/>
      <c r="I4" s="580" t="s">
        <v>16</v>
      </c>
      <c r="J4" s="572"/>
      <c r="K4" s="572"/>
      <c r="L4" s="580"/>
      <c r="M4" s="572"/>
      <c r="N4" s="580"/>
      <c r="O4" s="572"/>
      <c r="P4" s="572"/>
      <c r="Q4" s="572"/>
      <c r="R4" s="572"/>
      <c r="S4" s="572"/>
      <c r="T4" s="572"/>
      <c r="U4" s="572"/>
      <c r="V4" s="572"/>
      <c r="W4" s="572"/>
      <c r="X4" s="573"/>
      <c r="Y4" s="581" t="s">
        <v>4412</v>
      </c>
      <c r="Z4" s="582">
        <v>2018</v>
      </c>
      <c r="AA4" s="582">
        <v>2017</v>
      </c>
      <c r="AB4" s="582">
        <v>2016</v>
      </c>
      <c r="AC4" s="582">
        <v>2015</v>
      </c>
      <c r="AD4" s="582">
        <v>2014</v>
      </c>
      <c r="AE4" s="583" t="s">
        <v>17</v>
      </c>
      <c r="AF4" s="582">
        <v>2012</v>
      </c>
      <c r="AG4" s="582">
        <v>2011</v>
      </c>
      <c r="AH4" s="584">
        <v>2010</v>
      </c>
      <c r="AI4" s="585">
        <v>2009</v>
      </c>
      <c r="AJ4" s="585">
        <v>2008</v>
      </c>
      <c r="AK4" s="585">
        <v>2007</v>
      </c>
      <c r="AL4" s="585">
        <v>2006</v>
      </c>
      <c r="AM4" s="585">
        <v>2005</v>
      </c>
      <c r="AN4" s="585">
        <v>2004</v>
      </c>
      <c r="AO4" s="585">
        <v>2003</v>
      </c>
      <c r="AP4" s="585">
        <v>2002</v>
      </c>
      <c r="AQ4" s="585">
        <v>2001</v>
      </c>
      <c r="AR4" s="586">
        <v>2000</v>
      </c>
      <c r="AS4" s="582" t="s">
        <v>18</v>
      </c>
      <c r="AT4" s="582"/>
    </row>
    <row r="5" spans="1:46" ht="12.75" customHeight="1" x14ac:dyDescent="0.2">
      <c r="A5" s="519" t="s">
        <v>21</v>
      </c>
      <c r="B5" s="581" t="s">
        <v>22</v>
      </c>
      <c r="C5" s="587"/>
      <c r="D5" s="587"/>
      <c r="E5" s="587"/>
      <c r="F5" s="587"/>
      <c r="G5" s="587"/>
      <c r="H5" s="588"/>
      <c r="I5" s="588"/>
      <c r="J5" s="589" t="s">
        <v>43</v>
      </c>
      <c r="K5" s="588"/>
      <c r="L5" s="588"/>
      <c r="M5" s="589"/>
      <c r="N5" s="589"/>
      <c r="O5" s="576"/>
      <c r="P5" s="576"/>
      <c r="Q5" s="576"/>
      <c r="R5" s="576"/>
      <c r="S5" s="576"/>
      <c r="T5" s="576"/>
      <c r="U5" s="576"/>
      <c r="V5" s="576"/>
      <c r="W5" s="576"/>
      <c r="X5" s="577"/>
      <c r="Y5" s="590" t="s">
        <v>4413</v>
      </c>
      <c r="Z5" s="591" t="s">
        <v>44</v>
      </c>
      <c r="AA5" s="591" t="s">
        <v>44</v>
      </c>
      <c r="AB5" s="591" t="s">
        <v>44</v>
      </c>
      <c r="AC5" s="591" t="s">
        <v>44</v>
      </c>
      <c r="AD5" s="591" t="s">
        <v>44</v>
      </c>
      <c r="AE5" s="586" t="s">
        <v>44</v>
      </c>
      <c r="AF5" s="591" t="s">
        <v>44</v>
      </c>
      <c r="AG5" s="591" t="s">
        <v>44</v>
      </c>
      <c r="AH5" s="584" t="s">
        <v>44</v>
      </c>
      <c r="AI5" s="585" t="s">
        <v>44</v>
      </c>
      <c r="AJ5" s="585" t="s">
        <v>44</v>
      </c>
      <c r="AK5" s="585" t="s">
        <v>44</v>
      </c>
      <c r="AL5" s="585" t="s">
        <v>44</v>
      </c>
      <c r="AM5" s="585" t="s">
        <v>44</v>
      </c>
      <c r="AN5" s="585" t="s">
        <v>44</v>
      </c>
      <c r="AO5" s="585" t="s">
        <v>44</v>
      </c>
      <c r="AP5" s="585" t="s">
        <v>44</v>
      </c>
      <c r="AQ5" s="585" t="s">
        <v>44</v>
      </c>
      <c r="AR5" s="586" t="s">
        <v>44</v>
      </c>
      <c r="AS5" s="591" t="s">
        <v>45</v>
      </c>
      <c r="AT5" s="591" t="s">
        <v>46</v>
      </c>
    </row>
    <row r="6" spans="1:46" ht="12.75" customHeight="1" x14ac:dyDescent="0.2">
      <c r="A6" s="504" t="s">
        <v>55</v>
      </c>
      <c r="B6" s="592" t="s">
        <v>56</v>
      </c>
      <c r="C6" s="592">
        <v>2018</v>
      </c>
      <c r="D6" s="592">
        <v>2017</v>
      </c>
      <c r="E6" s="592">
        <v>2016</v>
      </c>
      <c r="F6" s="592">
        <v>2015</v>
      </c>
      <c r="G6" s="592">
        <v>2014</v>
      </c>
      <c r="H6" s="592">
        <v>2013</v>
      </c>
      <c r="I6" s="593" t="s">
        <v>90</v>
      </c>
      <c r="J6" s="592">
        <v>2012</v>
      </c>
      <c r="K6" s="594">
        <v>2011</v>
      </c>
      <c r="L6" s="593" t="s">
        <v>90</v>
      </c>
      <c r="M6" s="592">
        <v>2010</v>
      </c>
      <c r="N6" s="587">
        <v>2009</v>
      </c>
      <c r="O6" s="587">
        <v>2008</v>
      </c>
      <c r="P6" s="587">
        <v>2007</v>
      </c>
      <c r="Q6" s="587">
        <v>2006</v>
      </c>
      <c r="R6" s="587">
        <v>2005</v>
      </c>
      <c r="S6" s="587">
        <v>2004</v>
      </c>
      <c r="T6" s="587">
        <v>2003</v>
      </c>
      <c r="U6" s="587">
        <v>2002</v>
      </c>
      <c r="V6" s="587">
        <v>2001</v>
      </c>
      <c r="W6" s="587">
        <v>2000</v>
      </c>
      <c r="X6" s="482">
        <v>1999</v>
      </c>
      <c r="Y6" s="592" t="s">
        <v>91</v>
      </c>
      <c r="Z6" s="595">
        <v>2017</v>
      </c>
      <c r="AA6" s="595">
        <v>2016</v>
      </c>
      <c r="AB6" s="595">
        <v>2015</v>
      </c>
      <c r="AC6" s="595">
        <v>2014</v>
      </c>
      <c r="AD6" s="595">
        <v>2013</v>
      </c>
      <c r="AE6" s="586" t="s">
        <v>92</v>
      </c>
      <c r="AF6" s="595">
        <v>2011</v>
      </c>
      <c r="AG6" s="595">
        <v>2010</v>
      </c>
      <c r="AH6" s="596">
        <v>2009</v>
      </c>
      <c r="AI6" s="597">
        <v>2008</v>
      </c>
      <c r="AJ6" s="597">
        <v>2007</v>
      </c>
      <c r="AK6" s="597">
        <v>2006</v>
      </c>
      <c r="AL6" s="597">
        <v>2005</v>
      </c>
      <c r="AM6" s="597">
        <v>2004</v>
      </c>
      <c r="AN6" s="597">
        <v>2003</v>
      </c>
      <c r="AO6" s="597">
        <v>2002</v>
      </c>
      <c r="AP6" s="597">
        <v>2001</v>
      </c>
      <c r="AQ6" s="597">
        <v>2000</v>
      </c>
      <c r="AR6" s="598">
        <v>1999</v>
      </c>
      <c r="AS6" s="595" t="s">
        <v>93</v>
      </c>
      <c r="AT6" s="595" t="s">
        <v>94</v>
      </c>
    </row>
    <row r="7" spans="1:46" ht="11.25" customHeight="1" x14ac:dyDescent="0.2">
      <c r="A7" s="519" t="s">
        <v>886</v>
      </c>
      <c r="B7" s="507" t="s">
        <v>81</v>
      </c>
      <c r="C7" s="497">
        <v>0.59599999999999997</v>
      </c>
      <c r="D7" s="497">
        <v>0.52800000000000002</v>
      </c>
      <c r="E7" s="513">
        <v>0.46</v>
      </c>
      <c r="F7" s="513">
        <v>0.4</v>
      </c>
      <c r="G7" s="513">
        <v>0.37768000000000002</v>
      </c>
      <c r="H7" s="513">
        <v>0.32904999999999995</v>
      </c>
      <c r="I7" s="514"/>
      <c r="J7" s="513">
        <v>0.21459</v>
      </c>
      <c r="K7" s="515">
        <v>0</v>
      </c>
      <c r="L7" s="514"/>
      <c r="M7" s="532">
        <v>0</v>
      </c>
      <c r="N7" s="517">
        <v>0</v>
      </c>
      <c r="O7" s="517">
        <v>0</v>
      </c>
      <c r="P7" s="517">
        <v>0</v>
      </c>
      <c r="Q7" s="517">
        <v>0</v>
      </c>
      <c r="R7" s="517">
        <v>0</v>
      </c>
      <c r="S7" s="517">
        <v>0</v>
      </c>
      <c r="T7" s="517">
        <v>0</v>
      </c>
      <c r="U7" s="517">
        <v>0</v>
      </c>
      <c r="V7" s="517">
        <v>0</v>
      </c>
      <c r="W7" s="517">
        <v>0</v>
      </c>
      <c r="X7" s="517">
        <v>0</v>
      </c>
      <c r="Y7" s="654">
        <f t="shared" ref="Y7:Y70" si="0">SUM(C7:X7)</f>
        <v>2.9053199999999997</v>
      </c>
      <c r="Z7" s="1049">
        <f t="shared" ref="Z7:Z70" si="1">IF(ISERROR((C7/D7-1)*100),"n/a",(C7/D7-1)*100)</f>
        <v>12.878787878787868</v>
      </c>
      <c r="AA7" s="671">
        <f t="shared" ref="AA7:AA70" si="2">IF(ISERROR((D7/E7-1)*100),"n/a",(D7/E7-1)*100)</f>
        <v>14.782608695652177</v>
      </c>
      <c r="AB7" s="671">
        <f t="shared" ref="AB7:AB70" si="3">IF(ISERROR((E7/F7-1)*100),"n/a",(E7/F7-1)*100)</f>
        <v>14.999999999999991</v>
      </c>
      <c r="AC7" s="671">
        <f t="shared" ref="AC7:AC70" si="4">IF(ISERROR((F7/G7-1)*100),"n/a",(F7/G7-1)*100)</f>
        <v>5.9097648803219771</v>
      </c>
      <c r="AD7" s="671">
        <f t="shared" ref="AD7:AD70" si="5">IF(ISERROR((G7/H7-1)*100),"n/a",(G7/H7-1)*100)</f>
        <v>14.778908980398132</v>
      </c>
      <c r="AE7" s="671">
        <f t="shared" ref="AE7:AE70" si="6">IF(ISERROR((H7/J7-1)*100),"n/a",(H7/J7-1)*100)</f>
        <v>53.338925392609141</v>
      </c>
      <c r="AF7" s="671" t="str">
        <f t="shared" ref="AF7:AF70" si="7">IF(ISERROR((J7/K7-1)*100),"n/a",(J7/K7-1)*100)</f>
        <v>n/a</v>
      </c>
      <c r="AG7" s="671" t="str">
        <f t="shared" ref="AG7:AG70" si="8">IF(ISERROR((K7/M7-1)*100),"n/a",(K7/M7-1)*100)</f>
        <v>n/a</v>
      </c>
      <c r="AH7" s="671" t="str">
        <f t="shared" ref="AH7:AH70" si="9">IF(ISERROR((M7/N7-1)*100),"n/a",(M7/N7-1)*100)</f>
        <v>n/a</v>
      </c>
      <c r="AI7" s="671" t="str">
        <f t="shared" ref="AI7:AI70" si="10">IF(ISERROR((N7/O7-1)*100),"n/a",(N7/O7-1)*100)</f>
        <v>n/a</v>
      </c>
      <c r="AJ7" s="671" t="str">
        <f t="shared" ref="AJ7:AJ70" si="11">IF(ISERROR((O7/P7-1)*100),"n/a",(O7/P7-1)*100)</f>
        <v>n/a</v>
      </c>
      <c r="AK7" s="671" t="str">
        <f t="shared" ref="AK7:AK70" si="12">IF(ISERROR((P7/Q7-1)*100),"n/a",(P7/Q7-1)*100)</f>
        <v>n/a</v>
      </c>
      <c r="AL7" s="671" t="str">
        <f t="shared" ref="AL7:AL70" si="13">IF(ISERROR((Q7/R7-1)*100),"n/a",(Q7/R7-1)*100)</f>
        <v>n/a</v>
      </c>
      <c r="AM7" s="671" t="str">
        <f t="shared" ref="AM7:AM70" si="14">IF(ISERROR((R7/S7-1)*100),"n/a",(R7/S7-1)*100)</f>
        <v>n/a</v>
      </c>
      <c r="AN7" s="671" t="str">
        <f t="shared" ref="AN7:AN70" si="15">IF(ISERROR((S7/T7-1)*100),"n/a",(S7/T7-1)*100)</f>
        <v>n/a</v>
      </c>
      <c r="AO7" s="671" t="str">
        <f t="shared" ref="AO7:AO70" si="16">IF(ISERROR((T7/U7-1)*100),"n/a",(T7/U7-1)*100)</f>
        <v>n/a</v>
      </c>
      <c r="AP7" s="671" t="str">
        <f t="shared" ref="AP7:AP70" si="17">IF(ISERROR((U7/V7-1)*100),"n/a",(U7/V7-1)*100)</f>
        <v>n/a</v>
      </c>
      <c r="AQ7" s="671" t="str">
        <f t="shared" ref="AQ7:AQ70" si="18">IF(ISERROR((V7/W7-1)*100),"n/a",(V7/W7-1)*100)</f>
        <v>n/a</v>
      </c>
      <c r="AR7" s="671" t="str">
        <f t="shared" ref="AR7:AR70" si="19">IF(ISERROR((W7/X7-1)*100),"n/a",(W7/X7-1)*100)</f>
        <v>n/a</v>
      </c>
      <c r="AS7" s="672">
        <f t="shared" ref="AS7:AS70" si="20">AVERAGE(Z7:AR7)</f>
        <v>19.44816597129488</v>
      </c>
      <c r="AT7" s="673">
        <f t="shared" ref="AT7:AT70" si="21">STDEV(Z7:AR7)</f>
        <v>16.9610387230458</v>
      </c>
    </row>
    <row r="8" spans="1:46" ht="11.25" customHeight="1" x14ac:dyDescent="0.2">
      <c r="A8" s="935" t="s">
        <v>397</v>
      </c>
      <c r="B8" s="525" t="s">
        <v>398</v>
      </c>
      <c r="C8" s="497">
        <v>0.12</v>
      </c>
      <c r="D8" s="497">
        <v>0.11</v>
      </c>
      <c r="E8" s="650">
        <v>0.1</v>
      </c>
      <c r="F8" s="650">
        <v>9.4E-2</v>
      </c>
      <c r="G8" s="650">
        <v>8.5999999999999993E-2</v>
      </c>
      <c r="H8" s="650">
        <v>6.8000000000000005E-2</v>
      </c>
      <c r="I8" s="651"/>
      <c r="J8" s="650">
        <v>0.06</v>
      </c>
      <c r="K8" s="496">
        <v>5.1999999999999998E-2</v>
      </c>
      <c r="L8" s="651"/>
      <c r="M8" s="656">
        <v>4.8000000000000001E-2</v>
      </c>
      <c r="N8" s="657">
        <v>4.5332999999999998E-2</v>
      </c>
      <c r="O8" s="657">
        <v>4.2666999999999997E-2</v>
      </c>
      <c r="P8" s="657">
        <v>0.04</v>
      </c>
      <c r="Q8" s="653">
        <v>3.7332999999999998E-2</v>
      </c>
      <c r="R8" s="657">
        <v>3.5333000000000003E-2</v>
      </c>
      <c r="S8" s="657">
        <v>2.6450000000000001E-2</v>
      </c>
      <c r="T8" s="653">
        <v>1.1860000000000001E-2</v>
      </c>
      <c r="U8" s="653">
        <v>1.1860000000000001E-2</v>
      </c>
      <c r="V8" s="653">
        <v>1.1860000000000001E-2</v>
      </c>
      <c r="W8" s="653">
        <v>1.1860000000000001E-2</v>
      </c>
      <c r="X8" s="657">
        <v>1.1860000000000001E-2</v>
      </c>
      <c r="Y8" s="654">
        <f t="shared" si="0"/>
        <v>1.024416</v>
      </c>
      <c r="Z8" s="1049">
        <f t="shared" si="1"/>
        <v>9.0909090909090828</v>
      </c>
      <c r="AA8" s="671">
        <f t="shared" si="2"/>
        <v>9.9999999999999858</v>
      </c>
      <c r="AB8" s="671">
        <f t="shared" si="3"/>
        <v>6.3829787234042534</v>
      </c>
      <c r="AC8" s="671">
        <f t="shared" si="4"/>
        <v>9.3023255813953654</v>
      </c>
      <c r="AD8" s="671">
        <f t="shared" si="5"/>
        <v>26.470588235294091</v>
      </c>
      <c r="AE8" s="671">
        <f t="shared" si="6"/>
        <v>13.333333333333353</v>
      </c>
      <c r="AF8" s="671">
        <f t="shared" si="7"/>
        <v>15.384615384615397</v>
      </c>
      <c r="AG8" s="671">
        <f t="shared" si="8"/>
        <v>8.333333333333325</v>
      </c>
      <c r="AH8" s="671">
        <f t="shared" si="9"/>
        <v>5.8831314936139245</v>
      </c>
      <c r="AI8" s="671">
        <f t="shared" si="10"/>
        <v>6.2483886844634018</v>
      </c>
      <c r="AJ8" s="671">
        <f t="shared" si="11"/>
        <v>6.6674999999999818</v>
      </c>
      <c r="AK8" s="671">
        <f t="shared" si="12"/>
        <v>7.1438137840516447</v>
      </c>
      <c r="AL8" s="671">
        <f t="shared" si="13"/>
        <v>5.6604307587807323</v>
      </c>
      <c r="AM8" s="671">
        <f t="shared" si="14"/>
        <v>33.584120982986775</v>
      </c>
      <c r="AN8" s="671">
        <f t="shared" si="15"/>
        <v>123.01854974704889</v>
      </c>
      <c r="AO8" s="671">
        <f t="shared" si="16"/>
        <v>0</v>
      </c>
      <c r="AP8" s="671">
        <f t="shared" si="17"/>
        <v>0</v>
      </c>
      <c r="AQ8" s="671">
        <f t="shared" si="18"/>
        <v>0</v>
      </c>
      <c r="AR8" s="671">
        <f t="shared" si="19"/>
        <v>0</v>
      </c>
      <c r="AS8" s="672">
        <f t="shared" si="20"/>
        <v>15.079158901748961</v>
      </c>
      <c r="AT8" s="673">
        <f t="shared" si="21"/>
        <v>27.52465743038303</v>
      </c>
    </row>
    <row r="9" spans="1:46" ht="11.25" customHeight="1" x14ac:dyDescent="0.2">
      <c r="A9" s="935" t="s">
        <v>940</v>
      </c>
      <c r="B9" s="933" t="s">
        <v>941</v>
      </c>
      <c r="C9" s="497">
        <v>2.82</v>
      </c>
      <c r="D9" s="497">
        <v>2.46</v>
      </c>
      <c r="E9" s="650">
        <v>2.23</v>
      </c>
      <c r="F9" s="650">
        <v>2.0299999999999998</v>
      </c>
      <c r="G9" s="650">
        <v>1.84571</v>
      </c>
      <c r="H9" s="650">
        <v>1.6857</v>
      </c>
      <c r="I9" s="651"/>
      <c r="J9" s="650">
        <v>0.75714000000000004</v>
      </c>
      <c r="K9" s="655">
        <v>0</v>
      </c>
      <c r="L9" s="651"/>
      <c r="M9" s="503">
        <v>0</v>
      </c>
      <c r="N9" s="653">
        <v>0</v>
      </c>
      <c r="O9" s="653">
        <v>0</v>
      </c>
      <c r="P9" s="653">
        <v>0</v>
      </c>
      <c r="Q9" s="653">
        <v>0</v>
      </c>
      <c r="R9" s="653">
        <v>0</v>
      </c>
      <c r="S9" s="653">
        <v>0</v>
      </c>
      <c r="T9" s="653">
        <v>0</v>
      </c>
      <c r="U9" s="653">
        <v>0</v>
      </c>
      <c r="V9" s="653">
        <v>0</v>
      </c>
      <c r="W9" s="653">
        <v>0</v>
      </c>
      <c r="X9" s="653">
        <v>0</v>
      </c>
      <c r="Y9" s="654">
        <f t="shared" si="0"/>
        <v>13.82855</v>
      </c>
      <c r="Z9" s="1049">
        <f t="shared" si="1"/>
        <v>14.634146341463406</v>
      </c>
      <c r="AA9" s="671">
        <f t="shared" si="2"/>
        <v>10.313901345291487</v>
      </c>
      <c r="AB9" s="671">
        <f t="shared" si="3"/>
        <v>9.852216748768484</v>
      </c>
      <c r="AC9" s="671">
        <f t="shared" si="4"/>
        <v>9.9847755064446773</v>
      </c>
      <c r="AD9" s="671">
        <f t="shared" si="5"/>
        <v>9.4921990864329295</v>
      </c>
      <c r="AE9" s="671">
        <f t="shared" si="6"/>
        <v>122.64046279419922</v>
      </c>
      <c r="AF9" s="671" t="str">
        <f t="shared" si="7"/>
        <v>n/a</v>
      </c>
      <c r="AG9" s="671" t="str">
        <f t="shared" si="8"/>
        <v>n/a</v>
      </c>
      <c r="AH9" s="671" t="str">
        <f t="shared" si="9"/>
        <v>n/a</v>
      </c>
      <c r="AI9" s="671" t="str">
        <f t="shared" si="10"/>
        <v>n/a</v>
      </c>
      <c r="AJ9" s="671" t="str">
        <f t="shared" si="11"/>
        <v>n/a</v>
      </c>
      <c r="AK9" s="671" t="str">
        <f t="shared" si="12"/>
        <v>n/a</v>
      </c>
      <c r="AL9" s="671" t="str">
        <f t="shared" si="13"/>
        <v>n/a</v>
      </c>
      <c r="AM9" s="671" t="str">
        <f t="shared" si="14"/>
        <v>n/a</v>
      </c>
      <c r="AN9" s="671" t="str">
        <f t="shared" si="15"/>
        <v>n/a</v>
      </c>
      <c r="AO9" s="671" t="str">
        <f t="shared" si="16"/>
        <v>n/a</v>
      </c>
      <c r="AP9" s="671" t="str">
        <f t="shared" si="17"/>
        <v>n/a</v>
      </c>
      <c r="AQ9" s="671" t="str">
        <f t="shared" si="18"/>
        <v>n/a</v>
      </c>
      <c r="AR9" s="671" t="str">
        <f t="shared" si="19"/>
        <v>n/a</v>
      </c>
      <c r="AS9" s="672">
        <f t="shared" si="20"/>
        <v>29.486283637100033</v>
      </c>
      <c r="AT9" s="673">
        <f t="shared" si="21"/>
        <v>45.675893288231045</v>
      </c>
    </row>
    <row r="10" spans="1:46" ht="11.25" customHeight="1" x14ac:dyDescent="0.2">
      <c r="A10" s="500" t="s">
        <v>906</v>
      </c>
      <c r="B10" s="933" t="s">
        <v>907</v>
      </c>
      <c r="C10" s="497">
        <v>1.0900000000000001</v>
      </c>
      <c r="D10" s="497">
        <v>1.05</v>
      </c>
      <c r="E10" s="650">
        <v>1.01</v>
      </c>
      <c r="F10" s="650">
        <v>0.94750000000000001</v>
      </c>
      <c r="G10" s="650">
        <v>0.89249999999999996</v>
      </c>
      <c r="H10" s="650">
        <v>0.85</v>
      </c>
      <c r="I10" s="651"/>
      <c r="J10" s="502">
        <v>0.84</v>
      </c>
      <c r="K10" s="496">
        <v>0.8</v>
      </c>
      <c r="L10" s="651"/>
      <c r="M10" s="503">
        <v>0</v>
      </c>
      <c r="N10" s="653">
        <v>0</v>
      </c>
      <c r="O10" s="653">
        <v>0</v>
      </c>
      <c r="P10" s="653">
        <v>0</v>
      </c>
      <c r="Q10" s="653">
        <v>0</v>
      </c>
      <c r="R10" s="653">
        <v>0</v>
      </c>
      <c r="S10" s="653">
        <v>0</v>
      </c>
      <c r="T10" s="653">
        <v>0</v>
      </c>
      <c r="U10" s="653">
        <v>0</v>
      </c>
      <c r="V10" s="653">
        <v>0</v>
      </c>
      <c r="W10" s="653">
        <v>0</v>
      </c>
      <c r="X10" s="653">
        <v>0</v>
      </c>
      <c r="Y10" s="654">
        <f t="shared" si="0"/>
        <v>7.4799999999999995</v>
      </c>
      <c r="Z10" s="1049">
        <f t="shared" si="1"/>
        <v>3.8095238095238182</v>
      </c>
      <c r="AA10" s="671">
        <f t="shared" si="2"/>
        <v>3.9603960396039639</v>
      </c>
      <c r="AB10" s="671">
        <f t="shared" si="3"/>
        <v>6.5963060686015762</v>
      </c>
      <c r="AC10" s="671">
        <f t="shared" si="4"/>
        <v>6.1624649859943981</v>
      </c>
      <c r="AD10" s="671">
        <f t="shared" si="5"/>
        <v>5.0000000000000044</v>
      </c>
      <c r="AE10" s="671">
        <f t="shared" si="6"/>
        <v>1.1904761904761862</v>
      </c>
      <c r="AF10" s="671">
        <f t="shared" si="7"/>
        <v>4.9999999999999822</v>
      </c>
      <c r="AG10" s="671" t="str">
        <f t="shared" si="8"/>
        <v>n/a</v>
      </c>
      <c r="AH10" s="671" t="str">
        <f t="shared" si="9"/>
        <v>n/a</v>
      </c>
      <c r="AI10" s="671" t="str">
        <f t="shared" si="10"/>
        <v>n/a</v>
      </c>
      <c r="AJ10" s="671" t="str">
        <f t="shared" si="11"/>
        <v>n/a</v>
      </c>
      <c r="AK10" s="671" t="str">
        <f t="shared" si="12"/>
        <v>n/a</v>
      </c>
      <c r="AL10" s="671" t="str">
        <f t="shared" si="13"/>
        <v>n/a</v>
      </c>
      <c r="AM10" s="671" t="str">
        <f t="shared" si="14"/>
        <v>n/a</v>
      </c>
      <c r="AN10" s="671" t="str">
        <f t="shared" si="15"/>
        <v>n/a</v>
      </c>
      <c r="AO10" s="671" t="str">
        <f t="shared" si="16"/>
        <v>n/a</v>
      </c>
      <c r="AP10" s="671" t="str">
        <f t="shared" si="17"/>
        <v>n/a</v>
      </c>
      <c r="AQ10" s="671" t="str">
        <f t="shared" si="18"/>
        <v>n/a</v>
      </c>
      <c r="AR10" s="671" t="str">
        <f t="shared" si="19"/>
        <v>n/a</v>
      </c>
      <c r="AS10" s="672">
        <f t="shared" si="20"/>
        <v>4.5313095848857037</v>
      </c>
      <c r="AT10" s="673">
        <f t="shared" si="21"/>
        <v>1.7968632196909016</v>
      </c>
    </row>
    <row r="11" spans="1:46" ht="11.25" customHeight="1" x14ac:dyDescent="0.2">
      <c r="A11" s="1087" t="s">
        <v>875</v>
      </c>
      <c r="B11" s="507" t="s">
        <v>876</v>
      </c>
      <c r="C11" s="497">
        <v>3.59</v>
      </c>
      <c r="D11" s="510">
        <v>2.56</v>
      </c>
      <c r="E11" s="650">
        <v>2.2799999999999998</v>
      </c>
      <c r="F11" s="650">
        <v>2.02</v>
      </c>
      <c r="G11" s="650">
        <v>1.66</v>
      </c>
      <c r="H11" s="650">
        <v>1.6</v>
      </c>
      <c r="I11" s="651"/>
      <c r="J11" s="502">
        <v>0</v>
      </c>
      <c r="K11" s="655">
        <v>0</v>
      </c>
      <c r="L11" s="651"/>
      <c r="M11" s="503">
        <v>0</v>
      </c>
      <c r="N11" s="653">
        <v>0</v>
      </c>
      <c r="O11" s="653">
        <v>0</v>
      </c>
      <c r="P11" s="653">
        <v>0</v>
      </c>
      <c r="Q11" s="653">
        <v>0</v>
      </c>
      <c r="R11" s="653">
        <v>0</v>
      </c>
      <c r="S11" s="653">
        <v>0</v>
      </c>
      <c r="T11" s="653">
        <v>0</v>
      </c>
      <c r="U11" s="653">
        <v>0</v>
      </c>
      <c r="V11" s="653">
        <v>0</v>
      </c>
      <c r="W11" s="653">
        <v>0</v>
      </c>
      <c r="X11" s="653">
        <v>0</v>
      </c>
      <c r="Y11" s="654">
        <f t="shared" si="0"/>
        <v>13.709999999999999</v>
      </c>
      <c r="Z11" s="1049">
        <f t="shared" si="1"/>
        <v>40.234375</v>
      </c>
      <c r="AA11" s="671">
        <f t="shared" si="2"/>
        <v>12.28070175438598</v>
      </c>
      <c r="AB11" s="671">
        <f t="shared" si="3"/>
        <v>12.871287128712861</v>
      </c>
      <c r="AC11" s="671">
        <f t="shared" si="4"/>
        <v>21.68674698795181</v>
      </c>
      <c r="AD11" s="671">
        <f t="shared" si="5"/>
        <v>3.7499999999999867</v>
      </c>
      <c r="AE11" s="671" t="str">
        <f t="shared" si="6"/>
        <v>n/a</v>
      </c>
      <c r="AF11" s="671" t="str">
        <f t="shared" si="7"/>
        <v>n/a</v>
      </c>
      <c r="AG11" s="671" t="str">
        <f t="shared" si="8"/>
        <v>n/a</v>
      </c>
      <c r="AH11" s="671" t="str">
        <f t="shared" si="9"/>
        <v>n/a</v>
      </c>
      <c r="AI11" s="671" t="str">
        <f t="shared" si="10"/>
        <v>n/a</v>
      </c>
      <c r="AJ11" s="671" t="str">
        <f t="shared" si="11"/>
        <v>n/a</v>
      </c>
      <c r="AK11" s="671" t="str">
        <f t="shared" si="12"/>
        <v>n/a</v>
      </c>
      <c r="AL11" s="671" t="str">
        <f t="shared" si="13"/>
        <v>n/a</v>
      </c>
      <c r="AM11" s="671" t="str">
        <f t="shared" si="14"/>
        <v>n/a</v>
      </c>
      <c r="AN11" s="671" t="str">
        <f t="shared" si="15"/>
        <v>n/a</v>
      </c>
      <c r="AO11" s="671" t="str">
        <f t="shared" si="16"/>
        <v>n/a</v>
      </c>
      <c r="AP11" s="671" t="str">
        <f t="shared" si="17"/>
        <v>n/a</v>
      </c>
      <c r="AQ11" s="671" t="str">
        <f t="shared" si="18"/>
        <v>n/a</v>
      </c>
      <c r="AR11" s="671" t="str">
        <f t="shared" si="19"/>
        <v>n/a</v>
      </c>
      <c r="AS11" s="672">
        <f t="shared" si="20"/>
        <v>18.164622174210127</v>
      </c>
      <c r="AT11" s="673">
        <f t="shared" si="21"/>
        <v>13.873541372257653</v>
      </c>
    </row>
    <row r="12" spans="1:46" ht="11.25" customHeight="1" x14ac:dyDescent="0.2">
      <c r="A12" s="935" t="s">
        <v>421</v>
      </c>
      <c r="B12" s="933" t="s">
        <v>422</v>
      </c>
      <c r="C12" s="497">
        <v>1.54</v>
      </c>
      <c r="D12" s="656">
        <v>1.4750000000000001</v>
      </c>
      <c r="E12" s="650">
        <v>1.385</v>
      </c>
      <c r="F12" s="650">
        <v>1.21</v>
      </c>
      <c r="G12" s="650">
        <v>0.995</v>
      </c>
      <c r="H12" s="650">
        <v>0.86499999999999999</v>
      </c>
      <c r="I12" s="651"/>
      <c r="J12" s="650">
        <v>0.6</v>
      </c>
      <c r="K12" s="496">
        <v>0.46</v>
      </c>
      <c r="L12" s="651"/>
      <c r="M12" s="656">
        <v>0.34</v>
      </c>
      <c r="N12" s="657">
        <v>0.24</v>
      </c>
      <c r="O12" s="657">
        <v>0.16250000000000001</v>
      </c>
      <c r="P12" s="657">
        <v>0.1125</v>
      </c>
      <c r="Q12" s="657">
        <v>6.25E-2</v>
      </c>
      <c r="R12" s="657">
        <v>3.125E-2</v>
      </c>
      <c r="S12" s="653">
        <v>2.5000000000000001E-2</v>
      </c>
      <c r="T12" s="653">
        <v>2.5000000000000001E-2</v>
      </c>
      <c r="U12" s="653">
        <v>2.5000000000000001E-2</v>
      </c>
      <c r="V12" s="653">
        <v>6.2500000000000003E-3</v>
      </c>
      <c r="W12" s="653">
        <v>0</v>
      </c>
      <c r="X12" s="653">
        <v>0</v>
      </c>
      <c r="Y12" s="654">
        <f t="shared" si="0"/>
        <v>9.5600000000000023</v>
      </c>
      <c r="Z12" s="1049">
        <f t="shared" si="1"/>
        <v>4.4067796610169463</v>
      </c>
      <c r="AA12" s="671">
        <f t="shared" si="2"/>
        <v>6.498194945848379</v>
      </c>
      <c r="AB12" s="671">
        <f t="shared" si="3"/>
        <v>14.462809917355379</v>
      </c>
      <c r="AC12" s="671">
        <f t="shared" si="4"/>
        <v>21.608040201005018</v>
      </c>
      <c r="AD12" s="671">
        <f t="shared" si="5"/>
        <v>15.02890173410405</v>
      </c>
      <c r="AE12" s="671">
        <f t="shared" si="6"/>
        <v>44.166666666666664</v>
      </c>
      <c r="AF12" s="671">
        <f t="shared" si="7"/>
        <v>30.434782608695631</v>
      </c>
      <c r="AG12" s="671">
        <f t="shared" si="8"/>
        <v>35.294117647058812</v>
      </c>
      <c r="AH12" s="671">
        <f t="shared" si="9"/>
        <v>41.666666666666671</v>
      </c>
      <c r="AI12" s="671">
        <f t="shared" si="10"/>
        <v>47.692307692307679</v>
      </c>
      <c r="AJ12" s="671">
        <f t="shared" si="11"/>
        <v>44.444444444444443</v>
      </c>
      <c r="AK12" s="671">
        <f t="shared" si="12"/>
        <v>80</v>
      </c>
      <c r="AL12" s="671">
        <f t="shared" si="13"/>
        <v>100</v>
      </c>
      <c r="AM12" s="671">
        <f t="shared" si="14"/>
        <v>25</v>
      </c>
      <c r="AN12" s="671">
        <f t="shared" si="15"/>
        <v>0</v>
      </c>
      <c r="AO12" s="671">
        <f t="shared" si="16"/>
        <v>0</v>
      </c>
      <c r="AP12" s="671">
        <f t="shared" si="17"/>
        <v>300</v>
      </c>
      <c r="AQ12" s="671" t="str">
        <f t="shared" si="18"/>
        <v>n/a</v>
      </c>
      <c r="AR12" s="671" t="str">
        <f t="shared" si="19"/>
        <v>n/a</v>
      </c>
      <c r="AS12" s="672">
        <f t="shared" si="20"/>
        <v>47.688453657951158</v>
      </c>
      <c r="AT12" s="673">
        <f t="shared" si="21"/>
        <v>70.460986163666448</v>
      </c>
    </row>
    <row r="13" spans="1:46" ht="11.25" customHeight="1" x14ac:dyDescent="0.2">
      <c r="A13" s="500" t="s">
        <v>113</v>
      </c>
      <c r="B13" s="933" t="s">
        <v>114</v>
      </c>
      <c r="C13" s="497">
        <v>0.7</v>
      </c>
      <c r="D13" s="656">
        <v>0.68</v>
      </c>
      <c r="E13" s="650">
        <v>0.66</v>
      </c>
      <c r="F13" s="650">
        <v>0.64</v>
      </c>
      <c r="G13" s="650">
        <v>0.62</v>
      </c>
      <c r="H13" s="650">
        <v>0.6</v>
      </c>
      <c r="I13" s="651" t="s">
        <v>90</v>
      </c>
      <c r="J13" s="650">
        <v>0.57999999999999996</v>
      </c>
      <c r="K13" s="496">
        <v>0.56000000000000005</v>
      </c>
      <c r="L13" s="651"/>
      <c r="M13" s="656">
        <v>0.54</v>
      </c>
      <c r="N13" s="657">
        <v>0.52</v>
      </c>
      <c r="O13" s="657">
        <v>0.5</v>
      </c>
      <c r="P13" s="657">
        <v>0.48</v>
      </c>
      <c r="Q13" s="657">
        <v>0.44</v>
      </c>
      <c r="R13" s="657">
        <v>0.42</v>
      </c>
      <c r="S13" s="657">
        <v>0.4</v>
      </c>
      <c r="T13" s="657">
        <v>0.38</v>
      </c>
      <c r="U13" s="657">
        <v>0.36</v>
      </c>
      <c r="V13" s="657">
        <v>0.33</v>
      </c>
      <c r="W13" s="657">
        <v>0.31</v>
      </c>
      <c r="X13" s="657">
        <v>0.28000000000000003</v>
      </c>
      <c r="Y13" s="654">
        <f t="shared" si="0"/>
        <v>10.000000000000002</v>
      </c>
      <c r="Z13" s="1049">
        <f t="shared" si="1"/>
        <v>2.9411764705882248</v>
      </c>
      <c r="AA13" s="671">
        <f t="shared" si="2"/>
        <v>3.0303030303030276</v>
      </c>
      <c r="AB13" s="671">
        <f t="shared" si="3"/>
        <v>3.125</v>
      </c>
      <c r="AC13" s="671">
        <f t="shared" si="4"/>
        <v>3.2258064516129004</v>
      </c>
      <c r="AD13" s="671">
        <f t="shared" si="5"/>
        <v>3.3333333333333437</v>
      </c>
      <c r="AE13" s="671">
        <f t="shared" si="6"/>
        <v>3.4482758620689724</v>
      </c>
      <c r="AF13" s="671">
        <f t="shared" si="7"/>
        <v>3.5714285714285587</v>
      </c>
      <c r="AG13" s="671">
        <f t="shared" si="8"/>
        <v>3.7037037037036979</v>
      </c>
      <c r="AH13" s="671">
        <f t="shared" si="9"/>
        <v>3.8461538461538547</v>
      </c>
      <c r="AI13" s="671">
        <f t="shared" si="10"/>
        <v>4.0000000000000036</v>
      </c>
      <c r="AJ13" s="671">
        <f t="shared" si="11"/>
        <v>4.1666666666666741</v>
      </c>
      <c r="AK13" s="671">
        <f t="shared" si="12"/>
        <v>9.0909090909090828</v>
      </c>
      <c r="AL13" s="671">
        <f t="shared" si="13"/>
        <v>4.7619047619047672</v>
      </c>
      <c r="AM13" s="671">
        <f t="shared" si="14"/>
        <v>4.9999999999999822</v>
      </c>
      <c r="AN13" s="671">
        <f t="shared" si="15"/>
        <v>5.2631578947368363</v>
      </c>
      <c r="AO13" s="671">
        <f t="shared" si="16"/>
        <v>5.555555555555558</v>
      </c>
      <c r="AP13" s="671">
        <f t="shared" si="17"/>
        <v>9.0909090909090828</v>
      </c>
      <c r="AQ13" s="671">
        <f t="shared" si="18"/>
        <v>6.4516129032258229</v>
      </c>
      <c r="AR13" s="671">
        <f t="shared" si="19"/>
        <v>10.714285714285698</v>
      </c>
      <c r="AS13" s="672">
        <f t="shared" si="20"/>
        <v>4.9642201551255827</v>
      </c>
      <c r="AT13" s="673">
        <f t="shared" si="21"/>
        <v>2.3016425883415259</v>
      </c>
    </row>
    <row r="14" spans="1:46" ht="11.25" customHeight="1" x14ac:dyDescent="0.2">
      <c r="A14" s="935" t="s">
        <v>946</v>
      </c>
      <c r="B14" s="933" t="s">
        <v>947</v>
      </c>
      <c r="C14" s="497">
        <v>0.98</v>
      </c>
      <c r="D14" s="656">
        <v>0.72</v>
      </c>
      <c r="E14" s="650">
        <v>0.62</v>
      </c>
      <c r="F14" s="650">
        <v>0.57999999999999996</v>
      </c>
      <c r="G14" s="502">
        <v>0.52</v>
      </c>
      <c r="H14" s="650">
        <v>0.5</v>
      </c>
      <c r="I14" s="651"/>
      <c r="J14" s="650">
        <v>0.28499999999999998</v>
      </c>
      <c r="K14" s="655">
        <v>0</v>
      </c>
      <c r="L14" s="651"/>
      <c r="M14" s="503">
        <v>0</v>
      </c>
      <c r="N14" s="653">
        <v>0</v>
      </c>
      <c r="O14" s="653">
        <v>2.1</v>
      </c>
      <c r="P14" s="653">
        <v>2.46</v>
      </c>
      <c r="Q14" s="657">
        <v>2.57</v>
      </c>
      <c r="R14" s="657">
        <v>2.2400000000000002</v>
      </c>
      <c r="S14" s="657">
        <v>0.78</v>
      </c>
      <c r="T14" s="653">
        <v>0</v>
      </c>
      <c r="U14" s="653">
        <v>0</v>
      </c>
      <c r="V14" s="653">
        <v>0</v>
      </c>
      <c r="W14" s="653">
        <v>0</v>
      </c>
      <c r="X14" s="653">
        <v>0</v>
      </c>
      <c r="Y14" s="654">
        <f t="shared" si="0"/>
        <v>14.355</v>
      </c>
      <c r="Z14" s="1049">
        <f t="shared" si="1"/>
        <v>36.111111111111114</v>
      </c>
      <c r="AA14" s="671">
        <f t="shared" si="2"/>
        <v>16.129032258064502</v>
      </c>
      <c r="AB14" s="671">
        <f t="shared" si="3"/>
        <v>6.8965517241379448</v>
      </c>
      <c r="AC14" s="671">
        <f t="shared" si="4"/>
        <v>11.538461538461519</v>
      </c>
      <c r="AD14" s="671">
        <f t="shared" si="5"/>
        <v>4.0000000000000036</v>
      </c>
      <c r="AE14" s="671">
        <f t="shared" si="6"/>
        <v>75.438596491228083</v>
      </c>
      <c r="AF14" s="671" t="str">
        <f t="shared" si="7"/>
        <v>n/a</v>
      </c>
      <c r="AG14" s="671" t="str">
        <f t="shared" si="8"/>
        <v>n/a</v>
      </c>
      <c r="AH14" s="671" t="str">
        <f t="shared" si="9"/>
        <v>n/a</v>
      </c>
      <c r="AI14" s="671">
        <f t="shared" si="10"/>
        <v>-100</v>
      </c>
      <c r="AJ14" s="671">
        <f t="shared" si="11"/>
        <v>-14.634146341463406</v>
      </c>
      <c r="AK14" s="671">
        <f t="shared" si="12"/>
        <v>-4.2801556420233418</v>
      </c>
      <c r="AL14" s="671">
        <f t="shared" si="13"/>
        <v>14.732142857142838</v>
      </c>
      <c r="AM14" s="671">
        <f t="shared" si="14"/>
        <v>187.17948717948718</v>
      </c>
      <c r="AN14" s="671" t="str">
        <f t="shared" si="15"/>
        <v>n/a</v>
      </c>
      <c r="AO14" s="671" t="str">
        <f t="shared" si="16"/>
        <v>n/a</v>
      </c>
      <c r="AP14" s="671" t="str">
        <f t="shared" si="17"/>
        <v>n/a</v>
      </c>
      <c r="AQ14" s="671" t="str">
        <f t="shared" si="18"/>
        <v>n/a</v>
      </c>
      <c r="AR14" s="671" t="str">
        <f t="shared" si="19"/>
        <v>n/a</v>
      </c>
      <c r="AS14" s="672">
        <f t="shared" si="20"/>
        <v>21.191916470558766</v>
      </c>
      <c r="AT14" s="673">
        <f t="shared" si="21"/>
        <v>69.280186383222969</v>
      </c>
    </row>
    <row r="15" spans="1:46" ht="11.25" customHeight="1" x14ac:dyDescent="0.2">
      <c r="A15" s="504" t="s">
        <v>1868</v>
      </c>
      <c r="B15" s="918" t="s">
        <v>1869</v>
      </c>
      <c r="C15" s="497">
        <v>1.1200000000000001</v>
      </c>
      <c r="D15" s="491">
        <v>1.06</v>
      </c>
      <c r="E15" s="650">
        <v>1.04</v>
      </c>
      <c r="F15" s="650">
        <v>0.96</v>
      </c>
      <c r="G15" s="650">
        <v>0.88</v>
      </c>
      <c r="H15" s="542">
        <v>0.56000000000000005</v>
      </c>
      <c r="I15" s="651"/>
      <c r="J15" s="650">
        <v>0.96439999999999992</v>
      </c>
      <c r="K15" s="496">
        <v>0.90201000000000009</v>
      </c>
      <c r="L15" s="651"/>
      <c r="M15" s="656">
        <v>0.82524999999999993</v>
      </c>
      <c r="N15" s="657">
        <v>0.7484900000000001</v>
      </c>
      <c r="O15" s="657">
        <v>0.6741299999999999</v>
      </c>
      <c r="P15" s="657">
        <v>0.60936000000000001</v>
      </c>
      <c r="Q15" s="657">
        <v>0.55657000000000001</v>
      </c>
      <c r="R15" s="657">
        <v>0.52060000000000006</v>
      </c>
      <c r="S15" s="657">
        <v>0.49095999999999995</v>
      </c>
      <c r="T15" s="657">
        <v>0.43991999999999998</v>
      </c>
      <c r="U15" s="657">
        <v>0.41074000000000005</v>
      </c>
      <c r="V15" s="657">
        <v>0.36809999999999998</v>
      </c>
      <c r="W15" s="657">
        <v>0.33218000000000003</v>
      </c>
      <c r="X15" s="657">
        <v>0.29627000000000003</v>
      </c>
      <c r="Y15" s="654">
        <f t="shared" si="0"/>
        <v>13.758979999999999</v>
      </c>
      <c r="Z15" s="1049">
        <f t="shared" si="1"/>
        <v>5.6603773584905648</v>
      </c>
      <c r="AA15" s="671">
        <f t="shared" si="2"/>
        <v>1.9230769230769162</v>
      </c>
      <c r="AB15" s="671">
        <f t="shared" si="3"/>
        <v>8.3333333333333481</v>
      </c>
      <c r="AC15" s="671">
        <f t="shared" si="4"/>
        <v>9.0909090909090828</v>
      </c>
      <c r="AD15" s="671">
        <f t="shared" si="5"/>
        <v>57.142857142857139</v>
      </c>
      <c r="AE15" s="671">
        <f t="shared" si="6"/>
        <v>-41.932807963500608</v>
      </c>
      <c r="AF15" s="671">
        <f t="shared" si="7"/>
        <v>6.9167747585946682</v>
      </c>
      <c r="AG15" s="671">
        <f t="shared" si="8"/>
        <v>9.3014238109663907</v>
      </c>
      <c r="AH15" s="671">
        <f t="shared" si="9"/>
        <v>10.255314032251572</v>
      </c>
      <c r="AI15" s="671">
        <f t="shared" si="10"/>
        <v>11.030513402459508</v>
      </c>
      <c r="AJ15" s="671">
        <f t="shared" si="11"/>
        <v>10.629184718393049</v>
      </c>
      <c r="AK15" s="671">
        <f t="shared" si="12"/>
        <v>9.4848806080097816</v>
      </c>
      <c r="AL15" s="671">
        <f t="shared" si="13"/>
        <v>6.9093353822512471</v>
      </c>
      <c r="AM15" s="671">
        <f t="shared" si="14"/>
        <v>6.037151702786403</v>
      </c>
      <c r="AN15" s="671">
        <f t="shared" si="15"/>
        <v>11.602109474449884</v>
      </c>
      <c r="AO15" s="671">
        <f t="shared" si="16"/>
        <v>7.104250864293693</v>
      </c>
      <c r="AP15" s="671">
        <f t="shared" si="17"/>
        <v>11.583808747622948</v>
      </c>
      <c r="AQ15" s="671">
        <f t="shared" si="18"/>
        <v>10.81341441387198</v>
      </c>
      <c r="AR15" s="671">
        <f t="shared" si="19"/>
        <v>12.120700712188203</v>
      </c>
      <c r="AS15" s="672">
        <f t="shared" si="20"/>
        <v>8.631926763858198</v>
      </c>
      <c r="AT15" s="673">
        <f t="shared" si="21"/>
        <v>16.711999186350585</v>
      </c>
    </row>
    <row r="16" spans="1:46" ht="11.25" customHeight="1" x14ac:dyDescent="0.2">
      <c r="A16" s="658" t="s">
        <v>908</v>
      </c>
      <c r="B16" s="507" t="s">
        <v>909</v>
      </c>
      <c r="C16" s="497">
        <v>1.82</v>
      </c>
      <c r="D16" s="510">
        <v>1.74</v>
      </c>
      <c r="E16" s="513">
        <v>1.66</v>
      </c>
      <c r="F16" s="513">
        <v>1.58</v>
      </c>
      <c r="G16" s="513">
        <v>1.5</v>
      </c>
      <c r="H16" s="513">
        <v>1.4175</v>
      </c>
      <c r="I16" s="514"/>
      <c r="J16" s="512">
        <v>1.35</v>
      </c>
      <c r="K16" s="515">
        <v>1.35</v>
      </c>
      <c r="L16" s="514"/>
      <c r="M16" s="532">
        <v>1.35</v>
      </c>
      <c r="N16" s="517">
        <v>1.35</v>
      </c>
      <c r="O16" s="517">
        <v>1.35</v>
      </c>
      <c r="P16" s="517">
        <v>1.35</v>
      </c>
      <c r="Q16" s="517">
        <v>1.35</v>
      </c>
      <c r="R16" s="516">
        <v>1.35</v>
      </c>
      <c r="S16" s="516">
        <v>0.1651</v>
      </c>
      <c r="T16" s="517">
        <v>0</v>
      </c>
      <c r="U16" s="517">
        <v>0</v>
      </c>
      <c r="V16" s="517">
        <v>0</v>
      </c>
      <c r="W16" s="517">
        <v>0</v>
      </c>
      <c r="X16" s="517">
        <v>0</v>
      </c>
      <c r="Y16" s="654">
        <f t="shared" si="0"/>
        <v>20.682600000000004</v>
      </c>
      <c r="Z16" s="1049">
        <f t="shared" si="1"/>
        <v>4.5977011494252817</v>
      </c>
      <c r="AA16" s="671">
        <f t="shared" si="2"/>
        <v>4.8192771084337505</v>
      </c>
      <c r="AB16" s="671">
        <f t="shared" si="3"/>
        <v>5.0632911392404889</v>
      </c>
      <c r="AC16" s="671">
        <f t="shared" si="4"/>
        <v>5.3333333333333455</v>
      </c>
      <c r="AD16" s="671">
        <f t="shared" si="5"/>
        <v>5.8201058201058142</v>
      </c>
      <c r="AE16" s="671">
        <f t="shared" si="6"/>
        <v>4.9999999999999822</v>
      </c>
      <c r="AF16" s="671">
        <f t="shared" si="7"/>
        <v>0</v>
      </c>
      <c r="AG16" s="671">
        <f t="shared" si="8"/>
        <v>0</v>
      </c>
      <c r="AH16" s="671">
        <f t="shared" si="9"/>
        <v>0</v>
      </c>
      <c r="AI16" s="671">
        <f t="shared" si="10"/>
        <v>0</v>
      </c>
      <c r="AJ16" s="671">
        <f t="shared" si="11"/>
        <v>0</v>
      </c>
      <c r="AK16" s="671">
        <f t="shared" si="12"/>
        <v>0</v>
      </c>
      <c r="AL16" s="671">
        <f t="shared" si="13"/>
        <v>0</v>
      </c>
      <c r="AM16" s="671">
        <f t="shared" si="14"/>
        <v>717.68625075711691</v>
      </c>
      <c r="AN16" s="671" t="str">
        <f t="shared" si="15"/>
        <v>n/a</v>
      </c>
      <c r="AO16" s="671" t="str">
        <f t="shared" si="16"/>
        <v>n/a</v>
      </c>
      <c r="AP16" s="671" t="str">
        <f t="shared" si="17"/>
        <v>n/a</v>
      </c>
      <c r="AQ16" s="671" t="str">
        <f t="shared" si="18"/>
        <v>n/a</v>
      </c>
      <c r="AR16" s="671" t="str">
        <f t="shared" si="19"/>
        <v>n/a</v>
      </c>
      <c r="AS16" s="672">
        <f t="shared" si="20"/>
        <v>53.451425664832541</v>
      </c>
      <c r="AT16" s="673">
        <f t="shared" si="21"/>
        <v>191.19706006921302</v>
      </c>
    </row>
    <row r="17" spans="1:46" ht="11.25" customHeight="1" x14ac:dyDescent="0.2">
      <c r="A17" s="935" t="s">
        <v>399</v>
      </c>
      <c r="B17" s="495" t="s">
        <v>400</v>
      </c>
      <c r="C17" s="497">
        <v>2.79</v>
      </c>
      <c r="D17" s="656">
        <v>2.66</v>
      </c>
      <c r="E17" s="650">
        <v>2.31</v>
      </c>
      <c r="F17" s="650">
        <v>2.12</v>
      </c>
      <c r="G17" s="650">
        <v>1.95</v>
      </c>
      <c r="H17" s="650">
        <v>1.74</v>
      </c>
      <c r="I17" s="499"/>
      <c r="J17" s="650">
        <v>1.4850000000000001</v>
      </c>
      <c r="K17" s="496">
        <v>1.125</v>
      </c>
      <c r="L17" s="651"/>
      <c r="M17" s="656">
        <v>0.82499999999999996</v>
      </c>
      <c r="N17" s="657">
        <v>0.75</v>
      </c>
      <c r="O17" s="657">
        <v>0.5</v>
      </c>
      <c r="P17" s="657">
        <v>0.42</v>
      </c>
      <c r="Q17" s="657">
        <v>0.35</v>
      </c>
      <c r="R17" s="657">
        <v>0.3</v>
      </c>
      <c r="S17" s="653">
        <v>0</v>
      </c>
      <c r="T17" s="653">
        <v>0</v>
      </c>
      <c r="U17" s="653">
        <v>0</v>
      </c>
      <c r="V17" s="653">
        <v>0</v>
      </c>
      <c r="W17" s="653">
        <v>0</v>
      </c>
      <c r="X17" s="653">
        <v>0</v>
      </c>
      <c r="Y17" s="654">
        <f t="shared" si="0"/>
        <v>19.325000000000003</v>
      </c>
      <c r="Z17" s="1049">
        <f t="shared" si="1"/>
        <v>4.8872180451127845</v>
      </c>
      <c r="AA17" s="671">
        <f t="shared" si="2"/>
        <v>15.151515151515159</v>
      </c>
      <c r="AB17" s="671">
        <f t="shared" si="3"/>
        <v>8.9622641509433887</v>
      </c>
      <c r="AC17" s="671">
        <f t="shared" si="4"/>
        <v>8.7179487179487314</v>
      </c>
      <c r="AD17" s="671">
        <f t="shared" si="5"/>
        <v>12.06896551724137</v>
      </c>
      <c r="AE17" s="671">
        <f t="shared" si="6"/>
        <v>17.171717171717169</v>
      </c>
      <c r="AF17" s="671">
        <f t="shared" si="7"/>
        <v>32.000000000000007</v>
      </c>
      <c r="AG17" s="671">
        <f t="shared" si="8"/>
        <v>36.363636363636374</v>
      </c>
      <c r="AH17" s="671">
        <f t="shared" si="9"/>
        <v>9.9999999999999858</v>
      </c>
      <c r="AI17" s="671">
        <f t="shared" si="10"/>
        <v>50</v>
      </c>
      <c r="AJ17" s="671">
        <f t="shared" si="11"/>
        <v>19.047619047619047</v>
      </c>
      <c r="AK17" s="671">
        <f t="shared" si="12"/>
        <v>19.999999999999996</v>
      </c>
      <c r="AL17" s="671">
        <f t="shared" si="13"/>
        <v>16.666666666666675</v>
      </c>
      <c r="AM17" s="671" t="str">
        <f t="shared" si="14"/>
        <v>n/a</v>
      </c>
      <c r="AN17" s="671" t="str">
        <f t="shared" si="15"/>
        <v>n/a</v>
      </c>
      <c r="AO17" s="671" t="str">
        <f t="shared" si="16"/>
        <v>n/a</v>
      </c>
      <c r="AP17" s="671" t="str">
        <f t="shared" si="17"/>
        <v>n/a</v>
      </c>
      <c r="AQ17" s="671" t="str">
        <f t="shared" si="18"/>
        <v>n/a</v>
      </c>
      <c r="AR17" s="671" t="str">
        <f t="shared" si="19"/>
        <v>n/a</v>
      </c>
      <c r="AS17" s="672">
        <f t="shared" si="20"/>
        <v>19.310580833261593</v>
      </c>
      <c r="AT17" s="673">
        <f t="shared" si="21"/>
        <v>12.876103903043397</v>
      </c>
    </row>
    <row r="18" spans="1:46" ht="11.25" customHeight="1" x14ac:dyDescent="0.2">
      <c r="A18" s="935" t="s">
        <v>402</v>
      </c>
      <c r="B18" s="495" t="s">
        <v>403</v>
      </c>
      <c r="C18" s="497">
        <v>0.44</v>
      </c>
      <c r="D18" s="656">
        <v>0.42000000000000004</v>
      </c>
      <c r="E18" s="650">
        <v>0.4</v>
      </c>
      <c r="F18" s="650">
        <v>0.36</v>
      </c>
      <c r="G18" s="650">
        <v>0.33</v>
      </c>
      <c r="H18" s="650">
        <v>0.3</v>
      </c>
      <c r="I18" s="651" t="s">
        <v>90</v>
      </c>
      <c r="J18" s="502">
        <v>0.28000000000000003</v>
      </c>
      <c r="K18" s="496">
        <v>0.25</v>
      </c>
      <c r="L18" s="651"/>
      <c r="M18" s="656">
        <v>0.21</v>
      </c>
      <c r="N18" s="653">
        <v>0.2</v>
      </c>
      <c r="O18" s="657">
        <v>0.17</v>
      </c>
      <c r="P18" s="657">
        <v>0.15</v>
      </c>
      <c r="Q18" s="653">
        <v>0.12</v>
      </c>
      <c r="R18" s="657">
        <v>0.1</v>
      </c>
      <c r="S18" s="657">
        <v>0.04</v>
      </c>
      <c r="T18" s="653">
        <v>0</v>
      </c>
      <c r="U18" s="653">
        <v>0</v>
      </c>
      <c r="V18" s="653">
        <v>0</v>
      </c>
      <c r="W18" s="653">
        <v>0</v>
      </c>
      <c r="X18" s="653">
        <v>0</v>
      </c>
      <c r="Y18" s="654">
        <f t="shared" si="0"/>
        <v>3.7700000000000005</v>
      </c>
      <c r="Z18" s="1049">
        <f t="shared" si="1"/>
        <v>4.761904761904745</v>
      </c>
      <c r="AA18" s="671">
        <f t="shared" si="2"/>
        <v>5.0000000000000044</v>
      </c>
      <c r="AB18" s="671">
        <f t="shared" si="3"/>
        <v>11.111111111111116</v>
      </c>
      <c r="AC18" s="671">
        <f t="shared" si="4"/>
        <v>9.0909090909090828</v>
      </c>
      <c r="AD18" s="671">
        <f t="shared" si="5"/>
        <v>10.000000000000009</v>
      </c>
      <c r="AE18" s="671">
        <f t="shared" si="6"/>
        <v>7.1428571428571397</v>
      </c>
      <c r="AF18" s="671">
        <f t="shared" si="7"/>
        <v>12.000000000000011</v>
      </c>
      <c r="AG18" s="671">
        <f t="shared" si="8"/>
        <v>19.047619047619047</v>
      </c>
      <c r="AH18" s="671">
        <f t="shared" si="9"/>
        <v>4.9999999999999822</v>
      </c>
      <c r="AI18" s="671">
        <f t="shared" si="10"/>
        <v>17.647058823529417</v>
      </c>
      <c r="AJ18" s="671">
        <f t="shared" si="11"/>
        <v>13.333333333333353</v>
      </c>
      <c r="AK18" s="671">
        <f t="shared" si="12"/>
        <v>25</v>
      </c>
      <c r="AL18" s="671">
        <f t="shared" si="13"/>
        <v>19.999999999999996</v>
      </c>
      <c r="AM18" s="671">
        <f t="shared" si="14"/>
        <v>150</v>
      </c>
      <c r="AN18" s="671" t="str">
        <f t="shared" si="15"/>
        <v>n/a</v>
      </c>
      <c r="AO18" s="671" t="str">
        <f t="shared" si="16"/>
        <v>n/a</v>
      </c>
      <c r="AP18" s="671" t="str">
        <f t="shared" si="17"/>
        <v>n/a</v>
      </c>
      <c r="AQ18" s="671" t="str">
        <f t="shared" si="18"/>
        <v>n/a</v>
      </c>
      <c r="AR18" s="671" t="str">
        <f t="shared" si="19"/>
        <v>n/a</v>
      </c>
      <c r="AS18" s="672">
        <f t="shared" si="20"/>
        <v>22.08105666509028</v>
      </c>
      <c r="AT18" s="673">
        <f t="shared" si="21"/>
        <v>37.339176095492377</v>
      </c>
    </row>
    <row r="19" spans="1:46" ht="11.25" customHeight="1" x14ac:dyDescent="0.2">
      <c r="A19" s="500" t="s">
        <v>887</v>
      </c>
      <c r="B19" s="933" t="s">
        <v>888</v>
      </c>
      <c r="C19" s="497">
        <v>2.12</v>
      </c>
      <c r="D19" s="656">
        <v>2.02</v>
      </c>
      <c r="E19" s="650">
        <v>1.92</v>
      </c>
      <c r="F19" s="650">
        <v>1.83</v>
      </c>
      <c r="G19" s="650">
        <v>1.7</v>
      </c>
      <c r="H19" s="650">
        <v>1.63</v>
      </c>
      <c r="I19" s="651"/>
      <c r="J19" s="502">
        <v>1.6</v>
      </c>
      <c r="K19" s="655">
        <v>1.71</v>
      </c>
      <c r="L19" s="651"/>
      <c r="M19" s="503">
        <v>2.04</v>
      </c>
      <c r="N19" s="657">
        <v>2.0099999999999998</v>
      </c>
      <c r="O19" s="657">
        <v>2</v>
      </c>
      <c r="P19" s="653">
        <v>1.96</v>
      </c>
      <c r="Q19" s="653">
        <v>1.96</v>
      </c>
      <c r="R19" s="657">
        <v>1.96</v>
      </c>
      <c r="S19" s="657">
        <v>1.9450000000000001</v>
      </c>
      <c r="T19" s="657">
        <v>1.91</v>
      </c>
      <c r="U19" s="653">
        <v>1.84</v>
      </c>
      <c r="V19" s="653">
        <v>1.84</v>
      </c>
      <c r="W19" s="653">
        <v>1.84</v>
      </c>
      <c r="X19" s="653">
        <v>1.84</v>
      </c>
      <c r="Y19" s="654">
        <f t="shared" si="0"/>
        <v>37.675000000000011</v>
      </c>
      <c r="Z19" s="1049">
        <f t="shared" si="1"/>
        <v>4.9504950495049549</v>
      </c>
      <c r="AA19" s="671">
        <f t="shared" si="2"/>
        <v>5.2083333333333481</v>
      </c>
      <c r="AB19" s="671">
        <f t="shared" si="3"/>
        <v>4.9180327868852292</v>
      </c>
      <c r="AC19" s="671">
        <f t="shared" si="4"/>
        <v>7.647058823529429</v>
      </c>
      <c r="AD19" s="671">
        <f t="shared" si="5"/>
        <v>4.2944785276073594</v>
      </c>
      <c r="AE19" s="671">
        <f t="shared" si="6"/>
        <v>1.8749999999999822</v>
      </c>
      <c r="AF19" s="671">
        <f t="shared" si="7"/>
        <v>-6.4327485380116904</v>
      </c>
      <c r="AG19" s="671">
        <f t="shared" si="8"/>
        <v>-16.176470588235293</v>
      </c>
      <c r="AH19" s="671">
        <f t="shared" si="9"/>
        <v>1.4925373134328401</v>
      </c>
      <c r="AI19" s="671">
        <f t="shared" si="10"/>
        <v>0.49999999999998934</v>
      </c>
      <c r="AJ19" s="671">
        <f t="shared" si="11"/>
        <v>2.0408163265306145</v>
      </c>
      <c r="AK19" s="671">
        <f t="shared" si="12"/>
        <v>0</v>
      </c>
      <c r="AL19" s="671">
        <f t="shared" si="13"/>
        <v>0</v>
      </c>
      <c r="AM19" s="671">
        <f t="shared" si="14"/>
        <v>0.77120822622107621</v>
      </c>
      <c r="AN19" s="671">
        <f t="shared" si="15"/>
        <v>1.832460732984309</v>
      </c>
      <c r="AO19" s="671">
        <f t="shared" si="16"/>
        <v>3.8043478260869401</v>
      </c>
      <c r="AP19" s="671">
        <f t="shared" si="17"/>
        <v>0</v>
      </c>
      <c r="AQ19" s="671">
        <f t="shared" si="18"/>
        <v>0</v>
      </c>
      <c r="AR19" s="671">
        <f t="shared" si="19"/>
        <v>0</v>
      </c>
      <c r="AS19" s="672">
        <f t="shared" si="20"/>
        <v>0.88029209578258372</v>
      </c>
      <c r="AT19" s="673">
        <f t="shared" si="21"/>
        <v>5.1080561872271</v>
      </c>
    </row>
    <row r="20" spans="1:46" ht="11.25" customHeight="1" x14ac:dyDescent="0.2">
      <c r="A20" s="480" t="s">
        <v>427</v>
      </c>
      <c r="B20" s="918" t="s">
        <v>428</v>
      </c>
      <c r="C20" s="497">
        <v>1.92</v>
      </c>
      <c r="D20" s="491">
        <v>1.8</v>
      </c>
      <c r="E20" s="487">
        <v>1.68</v>
      </c>
      <c r="F20" s="487">
        <v>1.6</v>
      </c>
      <c r="G20" s="487">
        <v>1.48</v>
      </c>
      <c r="H20" s="487">
        <v>1.36</v>
      </c>
      <c r="I20" s="488"/>
      <c r="J20" s="487">
        <v>1.2</v>
      </c>
      <c r="K20" s="485">
        <v>0.97</v>
      </c>
      <c r="L20" s="488"/>
      <c r="M20" s="491">
        <v>0.86</v>
      </c>
      <c r="N20" s="492">
        <v>0.8</v>
      </c>
      <c r="O20" s="493">
        <v>0.78</v>
      </c>
      <c r="P20" s="493">
        <v>0.72</v>
      </c>
      <c r="Q20" s="493">
        <v>0.6</v>
      </c>
      <c r="R20" s="493">
        <v>0.36</v>
      </c>
      <c r="S20" s="493">
        <v>0.22</v>
      </c>
      <c r="T20" s="493">
        <v>0.04</v>
      </c>
      <c r="U20" s="492">
        <v>0</v>
      </c>
      <c r="V20" s="492">
        <v>0</v>
      </c>
      <c r="W20" s="492">
        <v>0</v>
      </c>
      <c r="X20" s="492">
        <v>0</v>
      </c>
      <c r="Y20" s="654">
        <f t="shared" si="0"/>
        <v>16.389999999999997</v>
      </c>
      <c r="Z20" s="1049">
        <f t="shared" si="1"/>
        <v>6.6666666666666652</v>
      </c>
      <c r="AA20" s="671">
        <f t="shared" si="2"/>
        <v>7.1428571428571397</v>
      </c>
      <c r="AB20" s="671">
        <f t="shared" si="3"/>
        <v>4.9999999999999822</v>
      </c>
      <c r="AC20" s="671">
        <f t="shared" si="4"/>
        <v>8.1081081081081141</v>
      </c>
      <c r="AD20" s="671">
        <f t="shared" si="5"/>
        <v>8.8235294117646959</v>
      </c>
      <c r="AE20" s="671">
        <f t="shared" si="6"/>
        <v>13.333333333333353</v>
      </c>
      <c r="AF20" s="671">
        <f t="shared" si="7"/>
        <v>23.711340206185572</v>
      </c>
      <c r="AG20" s="671">
        <f t="shared" si="8"/>
        <v>12.790697674418606</v>
      </c>
      <c r="AH20" s="671">
        <f t="shared" si="9"/>
        <v>7.4999999999999956</v>
      </c>
      <c r="AI20" s="671">
        <f t="shared" si="10"/>
        <v>2.5641025641025772</v>
      </c>
      <c r="AJ20" s="671">
        <f t="shared" si="11"/>
        <v>8.3333333333333481</v>
      </c>
      <c r="AK20" s="671">
        <f t="shared" si="12"/>
        <v>19.999999999999996</v>
      </c>
      <c r="AL20" s="671">
        <f t="shared" si="13"/>
        <v>66.666666666666671</v>
      </c>
      <c r="AM20" s="671">
        <f t="shared" si="14"/>
        <v>63.636363636363626</v>
      </c>
      <c r="AN20" s="671">
        <f t="shared" si="15"/>
        <v>450</v>
      </c>
      <c r="AO20" s="671" t="str">
        <f t="shared" si="16"/>
        <v>n/a</v>
      </c>
      <c r="AP20" s="671" t="str">
        <f t="shared" si="17"/>
        <v>n/a</v>
      </c>
      <c r="AQ20" s="671" t="str">
        <f t="shared" si="18"/>
        <v>n/a</v>
      </c>
      <c r="AR20" s="671" t="str">
        <f t="shared" si="19"/>
        <v>n/a</v>
      </c>
      <c r="AS20" s="672">
        <f t="shared" si="20"/>
        <v>46.95179991625335</v>
      </c>
      <c r="AT20" s="673">
        <f t="shared" si="21"/>
        <v>113.27176418974466</v>
      </c>
    </row>
    <row r="21" spans="1:46" ht="11.25" customHeight="1" x14ac:dyDescent="0.2">
      <c r="A21" s="519" t="s">
        <v>134</v>
      </c>
      <c r="B21" s="507" t="s">
        <v>135</v>
      </c>
      <c r="C21" s="497">
        <v>1.34</v>
      </c>
      <c r="D21" s="510">
        <v>1.28</v>
      </c>
      <c r="E21" s="650">
        <v>1.2</v>
      </c>
      <c r="F21" s="650">
        <v>1.1200000000000001</v>
      </c>
      <c r="G21" s="650">
        <v>0.96</v>
      </c>
      <c r="H21" s="650">
        <v>0.76</v>
      </c>
      <c r="I21" s="651"/>
      <c r="J21" s="502">
        <v>0.7</v>
      </c>
      <c r="K21" s="496">
        <v>0.65500000000000003</v>
      </c>
      <c r="L21" s="651"/>
      <c r="M21" s="656">
        <v>0.6</v>
      </c>
      <c r="N21" s="657">
        <v>0.56000000000000005</v>
      </c>
      <c r="O21" s="657">
        <v>0.52</v>
      </c>
      <c r="P21" s="657">
        <v>0.46</v>
      </c>
      <c r="Q21" s="657">
        <v>0.4</v>
      </c>
      <c r="R21" s="657">
        <v>0.34</v>
      </c>
      <c r="S21" s="657">
        <v>0.3</v>
      </c>
      <c r="T21" s="657">
        <v>0.24</v>
      </c>
      <c r="U21" s="657">
        <v>0.22</v>
      </c>
      <c r="V21" s="657">
        <v>0.19286000000000003</v>
      </c>
      <c r="W21" s="657">
        <v>0.18367</v>
      </c>
      <c r="X21" s="657">
        <v>0.17491999999999999</v>
      </c>
      <c r="Y21" s="654">
        <f t="shared" si="0"/>
        <v>12.206450000000002</v>
      </c>
      <c r="Z21" s="1049">
        <f t="shared" si="1"/>
        <v>4.6875</v>
      </c>
      <c r="AA21" s="671">
        <f t="shared" si="2"/>
        <v>6.6666666666666652</v>
      </c>
      <c r="AB21" s="671">
        <f t="shared" si="3"/>
        <v>7.1428571428571397</v>
      </c>
      <c r="AC21" s="671">
        <f t="shared" si="4"/>
        <v>16.666666666666675</v>
      </c>
      <c r="AD21" s="671">
        <f t="shared" si="5"/>
        <v>26.315789473684205</v>
      </c>
      <c r="AE21" s="671">
        <f t="shared" si="6"/>
        <v>8.5714285714285854</v>
      </c>
      <c r="AF21" s="671">
        <f t="shared" si="7"/>
        <v>6.8702290076335659</v>
      </c>
      <c r="AG21" s="671">
        <f t="shared" si="8"/>
        <v>9.1666666666666785</v>
      </c>
      <c r="AH21" s="671">
        <f t="shared" si="9"/>
        <v>7.1428571428571397</v>
      </c>
      <c r="AI21" s="671">
        <f t="shared" si="10"/>
        <v>7.6923076923077094</v>
      </c>
      <c r="AJ21" s="671">
        <f t="shared" si="11"/>
        <v>13.043478260869556</v>
      </c>
      <c r="AK21" s="671">
        <f t="shared" si="12"/>
        <v>14.999999999999991</v>
      </c>
      <c r="AL21" s="671">
        <f t="shared" si="13"/>
        <v>17.647058823529417</v>
      </c>
      <c r="AM21" s="671">
        <f t="shared" si="14"/>
        <v>13.333333333333353</v>
      </c>
      <c r="AN21" s="671">
        <f t="shared" si="15"/>
        <v>25</v>
      </c>
      <c r="AO21" s="671">
        <f t="shared" si="16"/>
        <v>9.0909090909090828</v>
      </c>
      <c r="AP21" s="671">
        <f t="shared" si="17"/>
        <v>14.07238411282794</v>
      </c>
      <c r="AQ21" s="671">
        <f t="shared" si="18"/>
        <v>5.0035389557358423</v>
      </c>
      <c r="AR21" s="671">
        <f t="shared" si="19"/>
        <v>5.0022867596615672</v>
      </c>
      <c r="AS21" s="672">
        <f t="shared" si="20"/>
        <v>11.479787282507113</v>
      </c>
      <c r="AT21" s="673">
        <f t="shared" si="21"/>
        <v>6.4064384319864693</v>
      </c>
    </row>
    <row r="22" spans="1:46" ht="11.25" customHeight="1" x14ac:dyDescent="0.2">
      <c r="A22" s="500" t="s">
        <v>144</v>
      </c>
      <c r="B22" s="933" t="s">
        <v>145</v>
      </c>
      <c r="C22" s="497">
        <v>2.64</v>
      </c>
      <c r="D22" s="656">
        <v>2.2799999999999998</v>
      </c>
      <c r="E22" s="650">
        <v>2.12</v>
      </c>
      <c r="F22" s="650">
        <v>1.96</v>
      </c>
      <c r="G22" s="650">
        <v>1.6856800000000001</v>
      </c>
      <c r="H22" s="650">
        <v>1.5200640000000001</v>
      </c>
      <c r="I22" s="651"/>
      <c r="J22" s="650">
        <v>1.3802880000000002</v>
      </c>
      <c r="K22" s="496">
        <v>1.257984</v>
      </c>
      <c r="L22" s="651"/>
      <c r="M22" s="656">
        <v>1.188096</v>
      </c>
      <c r="N22" s="657">
        <v>1.1531520000000002</v>
      </c>
      <c r="O22" s="657">
        <v>1.0133760000000001</v>
      </c>
      <c r="P22" s="657">
        <v>0.80371200000000009</v>
      </c>
      <c r="Q22" s="657">
        <v>0.64646400000000004</v>
      </c>
      <c r="R22" s="657">
        <v>0.541632</v>
      </c>
      <c r="S22" s="657">
        <v>0.4892160000000001</v>
      </c>
      <c r="T22" s="657">
        <v>0.41932799999999998</v>
      </c>
      <c r="U22" s="657">
        <v>0.40185600000000005</v>
      </c>
      <c r="V22" s="657">
        <v>0.35817599999999999</v>
      </c>
      <c r="W22" s="657">
        <v>0.30575999999999998</v>
      </c>
      <c r="X22" s="657">
        <v>0.26644800000000002</v>
      </c>
      <c r="Y22" s="654">
        <f t="shared" si="0"/>
        <v>22.431232000000001</v>
      </c>
      <c r="Z22" s="1049">
        <f t="shared" si="1"/>
        <v>15.789473684210531</v>
      </c>
      <c r="AA22" s="671">
        <f t="shared" si="2"/>
        <v>7.5471698113207308</v>
      </c>
      <c r="AB22" s="671">
        <f t="shared" si="3"/>
        <v>8.163265306122458</v>
      </c>
      <c r="AC22" s="671">
        <f t="shared" si="4"/>
        <v>16.273551326467661</v>
      </c>
      <c r="AD22" s="671">
        <f t="shared" si="5"/>
        <v>10.895330722916929</v>
      </c>
      <c r="AE22" s="671">
        <f t="shared" si="6"/>
        <v>10.126582278480999</v>
      </c>
      <c r="AF22" s="671">
        <f t="shared" si="7"/>
        <v>9.7222222222222321</v>
      </c>
      <c r="AG22" s="671">
        <f t="shared" si="8"/>
        <v>5.8823529411764719</v>
      </c>
      <c r="AH22" s="671">
        <f t="shared" si="9"/>
        <v>3.0303030303030276</v>
      </c>
      <c r="AI22" s="671">
        <f t="shared" si="10"/>
        <v>13.793103448275868</v>
      </c>
      <c r="AJ22" s="671">
        <f t="shared" si="11"/>
        <v>26.086956521739111</v>
      </c>
      <c r="AK22" s="671">
        <f t="shared" si="12"/>
        <v>24.324324324324344</v>
      </c>
      <c r="AL22" s="671">
        <f t="shared" si="13"/>
        <v>19.354838709677423</v>
      </c>
      <c r="AM22" s="671">
        <f t="shared" si="14"/>
        <v>10.714285714285698</v>
      </c>
      <c r="AN22" s="671">
        <f t="shared" si="15"/>
        <v>16.666666666666696</v>
      </c>
      <c r="AO22" s="671">
        <f t="shared" si="16"/>
        <v>4.3478260869564966</v>
      </c>
      <c r="AP22" s="671">
        <f t="shared" si="17"/>
        <v>12.195121951219523</v>
      </c>
      <c r="AQ22" s="671">
        <f t="shared" si="18"/>
        <v>17.142857142857149</v>
      </c>
      <c r="AR22" s="671">
        <f t="shared" si="19"/>
        <v>14.754098360655732</v>
      </c>
      <c r="AS22" s="672">
        <f t="shared" si="20"/>
        <v>12.990017381572583</v>
      </c>
      <c r="AT22" s="673">
        <f t="shared" si="21"/>
        <v>6.2363061438080258</v>
      </c>
    </row>
    <row r="23" spans="1:46" ht="11.25" customHeight="1" x14ac:dyDescent="0.2">
      <c r="A23" s="484" t="s">
        <v>4326</v>
      </c>
      <c r="B23" s="920" t="s">
        <v>3805</v>
      </c>
      <c r="C23" s="497">
        <v>1.8474999999999999</v>
      </c>
      <c r="D23" s="933">
        <v>1.7775000000000001</v>
      </c>
      <c r="E23" s="916">
        <v>1.7150000000000001</v>
      </c>
      <c r="F23" s="916">
        <v>1.655</v>
      </c>
      <c r="G23" s="916">
        <v>1.61</v>
      </c>
      <c r="H23" s="916">
        <v>1.6</v>
      </c>
      <c r="I23" s="916"/>
      <c r="J23" s="916">
        <v>1.6</v>
      </c>
      <c r="K23" s="933">
        <v>1.5549999999999999</v>
      </c>
      <c r="L23" s="916"/>
      <c r="M23" s="933">
        <v>1.54</v>
      </c>
      <c r="N23" s="936">
        <v>1.54</v>
      </c>
      <c r="O23" s="936">
        <v>2.54</v>
      </c>
      <c r="P23" s="936">
        <v>2.54</v>
      </c>
      <c r="Q23" s="936">
        <v>2.54</v>
      </c>
      <c r="R23" s="936">
        <v>2.54</v>
      </c>
      <c r="S23" s="936">
        <v>2.54</v>
      </c>
      <c r="T23" s="936">
        <v>2.54</v>
      </c>
      <c r="U23" s="936">
        <v>2.54</v>
      </c>
      <c r="V23" s="936">
        <v>2.54</v>
      </c>
      <c r="W23" s="936">
        <v>2.54</v>
      </c>
      <c r="X23" s="936">
        <v>2.54</v>
      </c>
      <c r="Y23" s="654">
        <f t="shared" si="0"/>
        <v>41.839999999999989</v>
      </c>
      <c r="Z23" s="1049">
        <f t="shared" si="1"/>
        <v>3.9381153305203753</v>
      </c>
      <c r="AA23" s="671">
        <f t="shared" si="2"/>
        <v>3.6443148688046545</v>
      </c>
      <c r="AB23" s="671">
        <f t="shared" si="3"/>
        <v>3.6253776435045459</v>
      </c>
      <c r="AC23" s="671">
        <f t="shared" si="4"/>
        <v>2.7950310559006208</v>
      </c>
      <c r="AD23" s="671">
        <f t="shared" si="5"/>
        <v>0.62500000000000888</v>
      </c>
      <c r="AE23" s="671">
        <f t="shared" si="6"/>
        <v>0</v>
      </c>
      <c r="AF23" s="671">
        <f t="shared" si="7"/>
        <v>2.893890675241173</v>
      </c>
      <c r="AG23" s="671">
        <f t="shared" si="8"/>
        <v>0.97402597402596047</v>
      </c>
      <c r="AH23" s="671">
        <f t="shared" si="9"/>
        <v>0</v>
      </c>
      <c r="AI23" s="671">
        <f t="shared" si="10"/>
        <v>-39.370078740157474</v>
      </c>
      <c r="AJ23" s="671">
        <f t="shared" si="11"/>
        <v>0</v>
      </c>
      <c r="AK23" s="671">
        <f t="shared" si="12"/>
        <v>0</v>
      </c>
      <c r="AL23" s="671">
        <f t="shared" si="13"/>
        <v>0</v>
      </c>
      <c r="AM23" s="671">
        <f t="shared" si="14"/>
        <v>0</v>
      </c>
      <c r="AN23" s="671">
        <f t="shared" si="15"/>
        <v>0</v>
      </c>
      <c r="AO23" s="671">
        <f t="shared" si="16"/>
        <v>0</v>
      </c>
      <c r="AP23" s="671">
        <f t="shared" si="17"/>
        <v>0</v>
      </c>
      <c r="AQ23" s="671">
        <f t="shared" si="18"/>
        <v>0</v>
      </c>
      <c r="AR23" s="671">
        <f t="shared" si="19"/>
        <v>0</v>
      </c>
      <c r="AS23" s="672">
        <f t="shared" si="20"/>
        <v>-1.0986485890610598</v>
      </c>
      <c r="AT23" s="673">
        <f t="shared" si="21"/>
        <v>9.3883167761342694</v>
      </c>
    </row>
    <row r="24" spans="1:46" ht="11.25" customHeight="1" x14ac:dyDescent="0.2">
      <c r="A24" s="935" t="s">
        <v>409</v>
      </c>
      <c r="B24" s="933" t="s">
        <v>410</v>
      </c>
      <c r="C24" s="497">
        <v>0.28000000000000003</v>
      </c>
      <c r="D24" s="656">
        <v>0.26</v>
      </c>
      <c r="E24" s="650">
        <v>0.24</v>
      </c>
      <c r="F24" s="650">
        <v>0.22</v>
      </c>
      <c r="G24" s="650">
        <v>0.2</v>
      </c>
      <c r="H24" s="650">
        <v>0.18</v>
      </c>
      <c r="I24" s="651"/>
      <c r="J24" s="650">
        <v>0.15</v>
      </c>
      <c r="K24" s="496">
        <v>0.12</v>
      </c>
      <c r="L24" s="651"/>
      <c r="M24" s="656">
        <v>0.1</v>
      </c>
      <c r="N24" s="657">
        <v>0.08</v>
      </c>
      <c r="O24" s="657">
        <v>7.0000000000000007E-2</v>
      </c>
      <c r="P24" s="657">
        <v>0.06</v>
      </c>
      <c r="Q24" s="657">
        <v>0.05</v>
      </c>
      <c r="R24" s="657">
        <v>0.04</v>
      </c>
      <c r="S24" s="657">
        <v>0.02</v>
      </c>
      <c r="T24" s="653">
        <v>0.01</v>
      </c>
      <c r="U24" s="653">
        <v>0.01</v>
      </c>
      <c r="V24" s="653">
        <v>0.01</v>
      </c>
      <c r="W24" s="653">
        <v>0.01</v>
      </c>
      <c r="X24" s="653">
        <v>0.01</v>
      </c>
      <c r="Y24" s="654">
        <f t="shared" si="0"/>
        <v>2.1199999999999992</v>
      </c>
      <c r="Z24" s="1049">
        <f t="shared" si="1"/>
        <v>7.6923076923077094</v>
      </c>
      <c r="AA24" s="671">
        <f t="shared" si="2"/>
        <v>8.3333333333333481</v>
      </c>
      <c r="AB24" s="671">
        <f t="shared" si="3"/>
        <v>9.0909090909090828</v>
      </c>
      <c r="AC24" s="671">
        <f t="shared" si="4"/>
        <v>9.9999999999999858</v>
      </c>
      <c r="AD24" s="671">
        <f t="shared" si="5"/>
        <v>11.111111111111116</v>
      </c>
      <c r="AE24" s="671">
        <f t="shared" si="6"/>
        <v>19.999999999999996</v>
      </c>
      <c r="AF24" s="671">
        <f t="shared" si="7"/>
        <v>25</v>
      </c>
      <c r="AG24" s="671">
        <f t="shared" si="8"/>
        <v>19.999999999999996</v>
      </c>
      <c r="AH24" s="671">
        <f t="shared" si="9"/>
        <v>25</v>
      </c>
      <c r="AI24" s="671">
        <f t="shared" si="10"/>
        <v>14.285714285714279</v>
      </c>
      <c r="AJ24" s="671">
        <f t="shared" si="11"/>
        <v>16.666666666666675</v>
      </c>
      <c r="AK24" s="671">
        <f t="shared" si="12"/>
        <v>19.999999999999996</v>
      </c>
      <c r="AL24" s="671">
        <f t="shared" si="13"/>
        <v>25</v>
      </c>
      <c r="AM24" s="671">
        <f t="shared" si="14"/>
        <v>100</v>
      </c>
      <c r="AN24" s="671">
        <f t="shared" si="15"/>
        <v>100</v>
      </c>
      <c r="AO24" s="671">
        <f t="shared" si="16"/>
        <v>0</v>
      </c>
      <c r="AP24" s="671">
        <f t="shared" si="17"/>
        <v>0</v>
      </c>
      <c r="AQ24" s="671">
        <f t="shared" si="18"/>
        <v>0</v>
      </c>
      <c r="AR24" s="671">
        <f t="shared" si="19"/>
        <v>0</v>
      </c>
      <c r="AS24" s="672">
        <f t="shared" si="20"/>
        <v>21.693686430528537</v>
      </c>
      <c r="AT24" s="673">
        <f t="shared" si="21"/>
        <v>28.915463262908681</v>
      </c>
    </row>
    <row r="25" spans="1:46" ht="11.25" customHeight="1" x14ac:dyDescent="0.2">
      <c r="A25" s="504" t="s">
        <v>910</v>
      </c>
      <c r="B25" s="918" t="s">
        <v>911</v>
      </c>
      <c r="C25" s="497">
        <v>2.5299999999999998</v>
      </c>
      <c r="D25" s="491">
        <v>2.39</v>
      </c>
      <c r="E25" s="650">
        <v>2.27</v>
      </c>
      <c r="F25" s="650">
        <v>2.15</v>
      </c>
      <c r="G25" s="650">
        <v>2.0299999999999998</v>
      </c>
      <c r="H25" s="650">
        <v>1.95</v>
      </c>
      <c r="I25" s="651"/>
      <c r="J25" s="502">
        <v>1.88</v>
      </c>
      <c r="K25" s="496">
        <v>1.85</v>
      </c>
      <c r="L25" s="651"/>
      <c r="M25" s="656">
        <v>1.71</v>
      </c>
      <c r="N25" s="653">
        <v>1.64</v>
      </c>
      <c r="O25" s="657">
        <v>1.64</v>
      </c>
      <c r="P25" s="657">
        <v>1.58</v>
      </c>
      <c r="Q25" s="657">
        <v>1.5</v>
      </c>
      <c r="R25" s="657">
        <v>1.42</v>
      </c>
      <c r="S25" s="653">
        <v>1.4</v>
      </c>
      <c r="T25" s="653">
        <v>1.65</v>
      </c>
      <c r="U25" s="653">
        <v>2.4</v>
      </c>
      <c r="V25" s="653">
        <v>2.4</v>
      </c>
      <c r="W25" s="653">
        <v>2.4</v>
      </c>
      <c r="X25" s="653">
        <v>2.4</v>
      </c>
      <c r="Y25" s="654">
        <f t="shared" si="0"/>
        <v>39.19</v>
      </c>
      <c r="Z25" s="1049">
        <f t="shared" si="1"/>
        <v>5.8577405857740406</v>
      </c>
      <c r="AA25" s="671">
        <f t="shared" si="2"/>
        <v>5.2863436123347984</v>
      </c>
      <c r="AB25" s="671">
        <f t="shared" si="3"/>
        <v>5.5813953488372148</v>
      </c>
      <c r="AC25" s="671">
        <f t="shared" si="4"/>
        <v>5.9113300492610987</v>
      </c>
      <c r="AD25" s="671">
        <f t="shared" si="5"/>
        <v>4.102564102564088</v>
      </c>
      <c r="AE25" s="671">
        <f t="shared" si="6"/>
        <v>3.7234042553191626</v>
      </c>
      <c r="AF25" s="671">
        <f t="shared" si="7"/>
        <v>1.6216216216216051</v>
      </c>
      <c r="AG25" s="671">
        <f t="shared" si="8"/>
        <v>8.1871345029239873</v>
      </c>
      <c r="AH25" s="671">
        <f t="shared" si="9"/>
        <v>4.2682926829268331</v>
      </c>
      <c r="AI25" s="671">
        <f t="shared" si="10"/>
        <v>0</v>
      </c>
      <c r="AJ25" s="671">
        <f t="shared" si="11"/>
        <v>3.7974683544303778</v>
      </c>
      <c r="AK25" s="671">
        <f t="shared" si="12"/>
        <v>5.3333333333333455</v>
      </c>
      <c r="AL25" s="671">
        <f t="shared" si="13"/>
        <v>5.6338028169014231</v>
      </c>
      <c r="AM25" s="671">
        <f t="shared" si="14"/>
        <v>1.4285714285714235</v>
      </c>
      <c r="AN25" s="671">
        <f t="shared" si="15"/>
        <v>-15.151515151515149</v>
      </c>
      <c r="AO25" s="671">
        <f t="shared" si="16"/>
        <v>-31.25</v>
      </c>
      <c r="AP25" s="671">
        <f t="shared" si="17"/>
        <v>0</v>
      </c>
      <c r="AQ25" s="671">
        <f t="shared" si="18"/>
        <v>0</v>
      </c>
      <c r="AR25" s="671">
        <f t="shared" si="19"/>
        <v>0</v>
      </c>
      <c r="AS25" s="672">
        <f t="shared" si="20"/>
        <v>0.75428881806759229</v>
      </c>
      <c r="AT25" s="673">
        <f t="shared" si="21"/>
        <v>9.1860185545849422</v>
      </c>
    </row>
    <row r="26" spans="1:46" ht="11.25" customHeight="1" x14ac:dyDescent="0.2">
      <c r="A26" s="519" t="s">
        <v>882</v>
      </c>
      <c r="B26" s="507" t="s">
        <v>883</v>
      </c>
      <c r="C26" s="497">
        <v>0.52</v>
      </c>
      <c r="D26" s="510">
        <v>0.48</v>
      </c>
      <c r="E26" s="513">
        <v>0.44</v>
      </c>
      <c r="F26" s="513">
        <v>0.4</v>
      </c>
      <c r="G26" s="513">
        <v>0.2</v>
      </c>
      <c r="H26" s="513">
        <v>0.16</v>
      </c>
      <c r="I26" s="514"/>
      <c r="J26" s="513">
        <v>0.04</v>
      </c>
      <c r="K26" s="515">
        <v>0</v>
      </c>
      <c r="L26" s="514"/>
      <c r="M26" s="532">
        <v>0</v>
      </c>
      <c r="N26" s="517">
        <v>0</v>
      </c>
      <c r="O26" s="517">
        <v>0</v>
      </c>
      <c r="P26" s="517">
        <v>0</v>
      </c>
      <c r="Q26" s="517">
        <v>0</v>
      </c>
      <c r="R26" s="517">
        <v>0</v>
      </c>
      <c r="S26" s="517">
        <v>0</v>
      </c>
      <c r="T26" s="517">
        <v>0</v>
      </c>
      <c r="U26" s="517">
        <v>0</v>
      </c>
      <c r="V26" s="517">
        <v>0</v>
      </c>
      <c r="W26" s="517">
        <v>0</v>
      </c>
      <c r="X26" s="517">
        <v>0</v>
      </c>
      <c r="Y26" s="654">
        <f t="shared" si="0"/>
        <v>2.2400000000000002</v>
      </c>
      <c r="Z26" s="1049">
        <f t="shared" si="1"/>
        <v>8.3333333333333481</v>
      </c>
      <c r="AA26" s="671">
        <f t="shared" si="2"/>
        <v>9.0909090909090828</v>
      </c>
      <c r="AB26" s="671">
        <f t="shared" si="3"/>
        <v>9.9999999999999858</v>
      </c>
      <c r="AC26" s="671">
        <f t="shared" si="4"/>
        <v>100</v>
      </c>
      <c r="AD26" s="671">
        <f t="shared" si="5"/>
        <v>25</v>
      </c>
      <c r="AE26" s="671">
        <f t="shared" si="6"/>
        <v>300</v>
      </c>
      <c r="AF26" s="671" t="str">
        <f t="shared" si="7"/>
        <v>n/a</v>
      </c>
      <c r="AG26" s="671" t="str">
        <f t="shared" si="8"/>
        <v>n/a</v>
      </c>
      <c r="AH26" s="671" t="str">
        <f t="shared" si="9"/>
        <v>n/a</v>
      </c>
      <c r="AI26" s="671" t="str">
        <f t="shared" si="10"/>
        <v>n/a</v>
      </c>
      <c r="AJ26" s="671" t="str">
        <f t="shared" si="11"/>
        <v>n/a</v>
      </c>
      <c r="AK26" s="671" t="str">
        <f t="shared" si="12"/>
        <v>n/a</v>
      </c>
      <c r="AL26" s="671" t="str">
        <f t="shared" si="13"/>
        <v>n/a</v>
      </c>
      <c r="AM26" s="671" t="str">
        <f t="shared" si="14"/>
        <v>n/a</v>
      </c>
      <c r="AN26" s="671" t="str">
        <f t="shared" si="15"/>
        <v>n/a</v>
      </c>
      <c r="AO26" s="671" t="str">
        <f t="shared" si="16"/>
        <v>n/a</v>
      </c>
      <c r="AP26" s="671" t="str">
        <f t="shared" si="17"/>
        <v>n/a</v>
      </c>
      <c r="AQ26" s="671" t="str">
        <f t="shared" si="18"/>
        <v>n/a</v>
      </c>
      <c r="AR26" s="671" t="str">
        <f t="shared" si="19"/>
        <v>n/a</v>
      </c>
      <c r="AS26" s="672">
        <f t="shared" si="20"/>
        <v>75.404040404040401</v>
      </c>
      <c r="AT26" s="673">
        <f t="shared" si="21"/>
        <v>115.55299495644297</v>
      </c>
    </row>
    <row r="27" spans="1:46" ht="11.25" customHeight="1" x14ac:dyDescent="0.2">
      <c r="A27" s="935" t="s">
        <v>411</v>
      </c>
      <c r="B27" s="933" t="s">
        <v>412</v>
      </c>
      <c r="C27" s="497">
        <v>1.45</v>
      </c>
      <c r="D27" s="656">
        <v>1.2875000000000001</v>
      </c>
      <c r="E27" s="650">
        <v>1.1525000000000001</v>
      </c>
      <c r="F27" s="650">
        <v>1.03</v>
      </c>
      <c r="G27" s="650">
        <v>0.91</v>
      </c>
      <c r="H27" s="650">
        <v>0.80500000000000005</v>
      </c>
      <c r="I27" s="651"/>
      <c r="J27" s="650">
        <v>0.72</v>
      </c>
      <c r="K27" s="496">
        <v>0.66249999999999998</v>
      </c>
      <c r="L27" s="651"/>
      <c r="M27" s="656">
        <v>0.57499999999999996</v>
      </c>
      <c r="N27" s="657">
        <v>0.52</v>
      </c>
      <c r="O27" s="657">
        <v>0.5</v>
      </c>
      <c r="P27" s="657">
        <v>0.4</v>
      </c>
      <c r="Q27" s="657">
        <v>0.36799999999999999</v>
      </c>
      <c r="R27" s="653">
        <v>0.33332000000000001</v>
      </c>
      <c r="S27" s="653">
        <v>0.33332000000000001</v>
      </c>
      <c r="T27" s="653">
        <v>0.33332000000000001</v>
      </c>
      <c r="U27" s="653">
        <v>0.33332000000000001</v>
      </c>
      <c r="V27" s="653">
        <v>0.66668000000000005</v>
      </c>
      <c r="W27" s="653">
        <v>0.66668000000000005</v>
      </c>
      <c r="X27" s="653">
        <v>0.66668000000000005</v>
      </c>
      <c r="Y27" s="654">
        <f t="shared" si="0"/>
        <v>13.71382</v>
      </c>
      <c r="Z27" s="1049">
        <f t="shared" si="1"/>
        <v>12.621359223300965</v>
      </c>
      <c r="AA27" s="671">
        <f t="shared" si="2"/>
        <v>11.713665943600859</v>
      </c>
      <c r="AB27" s="671">
        <f t="shared" si="3"/>
        <v>11.893203883495151</v>
      </c>
      <c r="AC27" s="671">
        <f t="shared" si="4"/>
        <v>13.186813186813184</v>
      </c>
      <c r="AD27" s="671">
        <f t="shared" si="5"/>
        <v>13.043478260869556</v>
      </c>
      <c r="AE27" s="671">
        <f t="shared" si="6"/>
        <v>11.805555555555557</v>
      </c>
      <c r="AF27" s="671">
        <f t="shared" si="7"/>
        <v>8.6792452830188651</v>
      </c>
      <c r="AG27" s="671">
        <f t="shared" si="8"/>
        <v>15.217391304347828</v>
      </c>
      <c r="AH27" s="671">
        <f t="shared" si="9"/>
        <v>10.576923076923062</v>
      </c>
      <c r="AI27" s="671">
        <f t="shared" si="10"/>
        <v>4.0000000000000036</v>
      </c>
      <c r="AJ27" s="671">
        <f t="shared" si="11"/>
        <v>25</v>
      </c>
      <c r="AK27" s="671">
        <f t="shared" si="12"/>
        <v>8.6956521739130608</v>
      </c>
      <c r="AL27" s="671">
        <f t="shared" si="13"/>
        <v>10.404416176647068</v>
      </c>
      <c r="AM27" s="671">
        <f t="shared" si="14"/>
        <v>0</v>
      </c>
      <c r="AN27" s="671">
        <f t="shared" si="15"/>
        <v>0</v>
      </c>
      <c r="AO27" s="671">
        <f t="shared" si="16"/>
        <v>0</v>
      </c>
      <c r="AP27" s="671">
        <f t="shared" si="17"/>
        <v>-50.002999940001203</v>
      </c>
      <c r="AQ27" s="671">
        <f t="shared" si="18"/>
        <v>0</v>
      </c>
      <c r="AR27" s="671">
        <f t="shared" si="19"/>
        <v>0</v>
      </c>
      <c r="AS27" s="672">
        <f t="shared" si="20"/>
        <v>5.6228791646570517</v>
      </c>
      <c r="AT27" s="673">
        <f t="shared" si="21"/>
        <v>15.026956701217562</v>
      </c>
    </row>
    <row r="28" spans="1:46" ht="11.25" customHeight="1" x14ac:dyDescent="0.2">
      <c r="A28" s="500" t="s">
        <v>116</v>
      </c>
      <c r="B28" s="933" t="s">
        <v>117</v>
      </c>
      <c r="C28" s="497">
        <v>1.04</v>
      </c>
      <c r="D28" s="656">
        <v>0.87</v>
      </c>
      <c r="E28" s="650">
        <v>0.83</v>
      </c>
      <c r="F28" s="650">
        <v>0.79</v>
      </c>
      <c r="G28" s="650">
        <v>0.74</v>
      </c>
      <c r="H28" s="650">
        <v>0.71</v>
      </c>
      <c r="I28" s="651"/>
      <c r="J28" s="650">
        <v>0.67</v>
      </c>
      <c r="K28" s="496">
        <v>0.61499999999999999</v>
      </c>
      <c r="L28" s="651"/>
      <c r="M28" s="656">
        <v>0.56999999999999995</v>
      </c>
      <c r="N28" s="657">
        <v>0.56000000000000005</v>
      </c>
      <c r="O28" s="657">
        <v>0.48</v>
      </c>
      <c r="P28" s="657">
        <v>0.4</v>
      </c>
      <c r="Q28" s="657">
        <v>0.27500000000000002</v>
      </c>
      <c r="R28" s="657">
        <v>0.22</v>
      </c>
      <c r="S28" s="657">
        <v>0.19</v>
      </c>
      <c r="T28" s="657">
        <v>0.15</v>
      </c>
      <c r="U28" s="657">
        <v>0.115</v>
      </c>
      <c r="V28" s="657">
        <v>9.6250000000000002E-2</v>
      </c>
      <c r="W28" s="657">
        <v>8.2500000000000004E-2</v>
      </c>
      <c r="X28" s="657">
        <v>7.2499999999999995E-2</v>
      </c>
      <c r="Y28" s="654">
        <f t="shared" si="0"/>
        <v>9.4762500000000021</v>
      </c>
      <c r="Z28" s="1049">
        <f t="shared" si="1"/>
        <v>19.540229885057482</v>
      </c>
      <c r="AA28" s="671">
        <f t="shared" si="2"/>
        <v>4.8192771084337505</v>
      </c>
      <c r="AB28" s="671">
        <f t="shared" si="3"/>
        <v>5.0632911392404889</v>
      </c>
      <c r="AC28" s="671">
        <f t="shared" si="4"/>
        <v>6.7567567567567544</v>
      </c>
      <c r="AD28" s="671">
        <f t="shared" si="5"/>
        <v>4.2253521126760507</v>
      </c>
      <c r="AE28" s="671">
        <f t="shared" si="6"/>
        <v>5.9701492537313383</v>
      </c>
      <c r="AF28" s="671">
        <f t="shared" si="7"/>
        <v>8.9430894308943252</v>
      </c>
      <c r="AG28" s="671">
        <f t="shared" si="8"/>
        <v>7.8947368421052655</v>
      </c>
      <c r="AH28" s="671">
        <f t="shared" si="9"/>
        <v>1.7857142857142572</v>
      </c>
      <c r="AI28" s="671">
        <f t="shared" si="10"/>
        <v>16.666666666666675</v>
      </c>
      <c r="AJ28" s="671">
        <f t="shared" si="11"/>
        <v>19.999999999999996</v>
      </c>
      <c r="AK28" s="671">
        <f t="shared" si="12"/>
        <v>45.45454545454546</v>
      </c>
      <c r="AL28" s="671">
        <f t="shared" si="13"/>
        <v>25</v>
      </c>
      <c r="AM28" s="671">
        <f t="shared" si="14"/>
        <v>15.789473684210531</v>
      </c>
      <c r="AN28" s="671">
        <f t="shared" si="15"/>
        <v>26.666666666666682</v>
      </c>
      <c r="AO28" s="671">
        <f t="shared" si="16"/>
        <v>30.434782608695631</v>
      </c>
      <c r="AP28" s="671">
        <f t="shared" si="17"/>
        <v>19.480519480519476</v>
      </c>
      <c r="AQ28" s="671">
        <f t="shared" si="18"/>
        <v>16.666666666666675</v>
      </c>
      <c r="AR28" s="671">
        <f t="shared" si="19"/>
        <v>13.793103448275868</v>
      </c>
      <c r="AS28" s="672">
        <f t="shared" si="20"/>
        <v>15.523737973202984</v>
      </c>
      <c r="AT28" s="673">
        <f t="shared" si="21"/>
        <v>11.054640256307446</v>
      </c>
    </row>
    <row r="29" spans="1:46" ht="11.25" customHeight="1" x14ac:dyDescent="0.2">
      <c r="A29" s="504" t="s">
        <v>884</v>
      </c>
      <c r="B29" s="918" t="s">
        <v>885</v>
      </c>
      <c r="C29" s="497">
        <v>0.6</v>
      </c>
      <c r="D29" s="491">
        <v>0.56000000000000005</v>
      </c>
      <c r="E29" s="487">
        <v>0.52</v>
      </c>
      <c r="F29" s="487">
        <v>0.48</v>
      </c>
      <c r="G29" s="487">
        <v>0.44</v>
      </c>
      <c r="H29" s="487">
        <v>0.4</v>
      </c>
      <c r="I29" s="488"/>
      <c r="J29" s="489">
        <v>0</v>
      </c>
      <c r="K29" s="490">
        <v>0</v>
      </c>
      <c r="L29" s="488"/>
      <c r="M29" s="505">
        <v>0</v>
      </c>
      <c r="N29" s="492">
        <v>0</v>
      </c>
      <c r="O29" s="492">
        <v>0</v>
      </c>
      <c r="P29" s="492">
        <v>0</v>
      </c>
      <c r="Q29" s="492">
        <v>0</v>
      </c>
      <c r="R29" s="492">
        <v>0</v>
      </c>
      <c r="S29" s="492">
        <v>0</v>
      </c>
      <c r="T29" s="492">
        <v>0</v>
      </c>
      <c r="U29" s="492">
        <v>0</v>
      </c>
      <c r="V29" s="492">
        <v>0</v>
      </c>
      <c r="W29" s="492">
        <v>0</v>
      </c>
      <c r="X29" s="492">
        <v>0</v>
      </c>
      <c r="Y29" s="654">
        <f t="shared" si="0"/>
        <v>3</v>
      </c>
      <c r="Z29" s="1049">
        <f t="shared" si="1"/>
        <v>7.1428571428571397</v>
      </c>
      <c r="AA29" s="671">
        <f t="shared" si="2"/>
        <v>7.6923076923077094</v>
      </c>
      <c r="AB29" s="671">
        <f t="shared" si="3"/>
        <v>8.3333333333333481</v>
      </c>
      <c r="AC29" s="671">
        <f t="shared" si="4"/>
        <v>9.0909090909090828</v>
      </c>
      <c r="AD29" s="671">
        <f t="shared" si="5"/>
        <v>9.9999999999999858</v>
      </c>
      <c r="AE29" s="671" t="str">
        <f t="shared" si="6"/>
        <v>n/a</v>
      </c>
      <c r="AF29" s="671" t="str">
        <f t="shared" si="7"/>
        <v>n/a</v>
      </c>
      <c r="AG29" s="671" t="str">
        <f t="shared" si="8"/>
        <v>n/a</v>
      </c>
      <c r="AH29" s="671" t="str">
        <f t="shared" si="9"/>
        <v>n/a</v>
      </c>
      <c r="AI29" s="671" t="str">
        <f t="shared" si="10"/>
        <v>n/a</v>
      </c>
      <c r="AJ29" s="671" t="str">
        <f t="shared" si="11"/>
        <v>n/a</v>
      </c>
      <c r="AK29" s="671" t="str">
        <f t="shared" si="12"/>
        <v>n/a</v>
      </c>
      <c r="AL29" s="671" t="str">
        <f t="shared" si="13"/>
        <v>n/a</v>
      </c>
      <c r="AM29" s="671" t="str">
        <f t="shared" si="14"/>
        <v>n/a</v>
      </c>
      <c r="AN29" s="671" t="str">
        <f t="shared" si="15"/>
        <v>n/a</v>
      </c>
      <c r="AO29" s="671" t="str">
        <f t="shared" si="16"/>
        <v>n/a</v>
      </c>
      <c r="AP29" s="671" t="str">
        <f t="shared" si="17"/>
        <v>n/a</v>
      </c>
      <c r="AQ29" s="671" t="str">
        <f t="shared" si="18"/>
        <v>n/a</v>
      </c>
      <c r="AR29" s="671" t="str">
        <f t="shared" si="19"/>
        <v>n/a</v>
      </c>
      <c r="AS29" s="672">
        <f t="shared" si="20"/>
        <v>8.4518814518814533</v>
      </c>
      <c r="AT29" s="673">
        <f t="shared" si="21"/>
        <v>1.1302187793443661</v>
      </c>
    </row>
    <row r="30" spans="1:46" ht="11.25" customHeight="1" x14ac:dyDescent="0.2">
      <c r="A30" s="658" t="s">
        <v>1181</v>
      </c>
      <c r="B30" s="507" t="s">
        <v>1182</v>
      </c>
      <c r="C30" s="497">
        <v>2.3199999999999998</v>
      </c>
      <c r="D30" s="521">
        <v>1.44</v>
      </c>
      <c r="E30" s="650">
        <v>1.04</v>
      </c>
      <c r="F30" s="650">
        <v>0.64</v>
      </c>
      <c r="G30" s="650">
        <v>0.56000000000000005</v>
      </c>
      <c r="H30" s="650">
        <v>0.48</v>
      </c>
      <c r="I30" s="651"/>
      <c r="J30" s="650">
        <v>0.4</v>
      </c>
      <c r="K30" s="655">
        <v>0.2</v>
      </c>
      <c r="L30" s="651"/>
      <c r="M30" s="503">
        <v>0.2</v>
      </c>
      <c r="N30" s="653">
        <v>0.2</v>
      </c>
      <c r="O30" s="653">
        <v>0.4</v>
      </c>
      <c r="P30" s="653">
        <v>0.4</v>
      </c>
      <c r="Q30" s="653">
        <v>0.4</v>
      </c>
      <c r="R30" s="657">
        <v>0.4</v>
      </c>
      <c r="S30" s="657">
        <v>0.1</v>
      </c>
      <c r="T30" s="653">
        <v>0</v>
      </c>
      <c r="U30" s="653">
        <v>0</v>
      </c>
      <c r="V30" s="653">
        <v>0</v>
      </c>
      <c r="W30" s="653">
        <v>0</v>
      </c>
      <c r="X30" s="653">
        <v>0</v>
      </c>
      <c r="Y30" s="654">
        <f t="shared" si="0"/>
        <v>9.1800000000000015</v>
      </c>
      <c r="Z30" s="1049">
        <f t="shared" si="1"/>
        <v>61.111111111111114</v>
      </c>
      <c r="AA30" s="671">
        <f t="shared" si="2"/>
        <v>38.46153846153846</v>
      </c>
      <c r="AB30" s="671">
        <f t="shared" si="3"/>
        <v>62.5</v>
      </c>
      <c r="AC30" s="671">
        <f t="shared" si="4"/>
        <v>14.285714285714279</v>
      </c>
      <c r="AD30" s="671">
        <f t="shared" si="5"/>
        <v>16.666666666666675</v>
      </c>
      <c r="AE30" s="671">
        <f t="shared" si="6"/>
        <v>19.999999999999996</v>
      </c>
      <c r="AF30" s="671">
        <f t="shared" si="7"/>
        <v>100</v>
      </c>
      <c r="AG30" s="671">
        <f t="shared" si="8"/>
        <v>0</v>
      </c>
      <c r="AH30" s="671">
        <f t="shared" si="9"/>
        <v>0</v>
      </c>
      <c r="AI30" s="671">
        <f t="shared" si="10"/>
        <v>-50</v>
      </c>
      <c r="AJ30" s="671">
        <f t="shared" si="11"/>
        <v>0</v>
      </c>
      <c r="AK30" s="671">
        <f t="shared" si="12"/>
        <v>0</v>
      </c>
      <c r="AL30" s="671">
        <f t="shared" si="13"/>
        <v>0</v>
      </c>
      <c r="AM30" s="671">
        <f t="shared" si="14"/>
        <v>300</v>
      </c>
      <c r="AN30" s="671" t="str">
        <f t="shared" si="15"/>
        <v>n/a</v>
      </c>
      <c r="AO30" s="671" t="str">
        <f t="shared" si="16"/>
        <v>n/a</v>
      </c>
      <c r="AP30" s="671" t="str">
        <f t="shared" si="17"/>
        <v>n/a</v>
      </c>
      <c r="AQ30" s="671" t="str">
        <f t="shared" si="18"/>
        <v>n/a</v>
      </c>
      <c r="AR30" s="671" t="str">
        <f t="shared" si="19"/>
        <v>n/a</v>
      </c>
      <c r="AS30" s="672">
        <f t="shared" si="20"/>
        <v>40.216073608930749</v>
      </c>
      <c r="AT30" s="673">
        <f t="shared" si="21"/>
        <v>83.139970569205531</v>
      </c>
    </row>
    <row r="31" spans="1:46" ht="11.25" customHeight="1" x14ac:dyDescent="0.2">
      <c r="A31" s="500" t="s">
        <v>960</v>
      </c>
      <c r="B31" s="933" t="s">
        <v>961</v>
      </c>
      <c r="C31" s="497">
        <v>0.64</v>
      </c>
      <c r="D31" s="497">
        <v>0.56999999999999995</v>
      </c>
      <c r="E31" s="650">
        <v>0.52</v>
      </c>
      <c r="F31" s="650">
        <v>0.48</v>
      </c>
      <c r="G31" s="650">
        <v>0.44</v>
      </c>
      <c r="H31" s="650">
        <v>0.4</v>
      </c>
      <c r="I31" s="651"/>
      <c r="J31" s="650">
        <v>0.36</v>
      </c>
      <c r="K31" s="655">
        <v>0.18</v>
      </c>
      <c r="L31" s="651"/>
      <c r="M31" s="503">
        <v>0.18</v>
      </c>
      <c r="N31" s="653">
        <v>0.18</v>
      </c>
      <c r="O31" s="657">
        <v>0.18</v>
      </c>
      <c r="P31" s="657">
        <v>0.16</v>
      </c>
      <c r="Q31" s="657">
        <v>0.14000000000000001</v>
      </c>
      <c r="R31" s="657">
        <v>0.12</v>
      </c>
      <c r="S31" s="657">
        <v>0.06</v>
      </c>
      <c r="T31" s="653">
        <v>0</v>
      </c>
      <c r="U31" s="653">
        <v>0</v>
      </c>
      <c r="V31" s="653">
        <v>0</v>
      </c>
      <c r="W31" s="653">
        <v>0</v>
      </c>
      <c r="X31" s="653">
        <v>0</v>
      </c>
      <c r="Y31" s="654">
        <f t="shared" si="0"/>
        <v>4.6099999999999994</v>
      </c>
      <c r="Z31" s="1049">
        <f t="shared" si="1"/>
        <v>12.28070175438598</v>
      </c>
      <c r="AA31" s="671">
        <f t="shared" si="2"/>
        <v>9.6153846153846025</v>
      </c>
      <c r="AB31" s="671">
        <f t="shared" si="3"/>
        <v>8.3333333333333481</v>
      </c>
      <c r="AC31" s="671">
        <f t="shared" si="4"/>
        <v>9.0909090909090828</v>
      </c>
      <c r="AD31" s="671">
        <f t="shared" si="5"/>
        <v>9.9999999999999858</v>
      </c>
      <c r="AE31" s="671">
        <f t="shared" si="6"/>
        <v>11.111111111111116</v>
      </c>
      <c r="AF31" s="671">
        <f t="shared" si="7"/>
        <v>100</v>
      </c>
      <c r="AG31" s="671">
        <f t="shared" si="8"/>
        <v>0</v>
      </c>
      <c r="AH31" s="671">
        <f t="shared" si="9"/>
        <v>0</v>
      </c>
      <c r="AI31" s="671">
        <f t="shared" si="10"/>
        <v>0</v>
      </c>
      <c r="AJ31" s="671">
        <f t="shared" si="11"/>
        <v>12.5</v>
      </c>
      <c r="AK31" s="671">
        <f t="shared" si="12"/>
        <v>14.285714285714279</v>
      </c>
      <c r="AL31" s="671">
        <f t="shared" si="13"/>
        <v>16.666666666666675</v>
      </c>
      <c r="AM31" s="671">
        <f t="shared" si="14"/>
        <v>100</v>
      </c>
      <c r="AN31" s="671" t="str">
        <f t="shared" si="15"/>
        <v>n/a</v>
      </c>
      <c r="AO31" s="671" t="str">
        <f t="shared" si="16"/>
        <v>n/a</v>
      </c>
      <c r="AP31" s="671" t="str">
        <f t="shared" si="17"/>
        <v>n/a</v>
      </c>
      <c r="AQ31" s="671" t="str">
        <f t="shared" si="18"/>
        <v>n/a</v>
      </c>
      <c r="AR31" s="671" t="str">
        <f t="shared" si="19"/>
        <v>n/a</v>
      </c>
      <c r="AS31" s="672">
        <f t="shared" si="20"/>
        <v>21.705987204107505</v>
      </c>
      <c r="AT31" s="673">
        <f t="shared" si="21"/>
        <v>33.582078786289891</v>
      </c>
    </row>
    <row r="32" spans="1:46" ht="11.25" customHeight="1" x14ac:dyDescent="0.2">
      <c r="A32" s="935" t="s">
        <v>949</v>
      </c>
      <c r="B32" s="933" t="s">
        <v>950</v>
      </c>
      <c r="C32" s="497">
        <v>0.79</v>
      </c>
      <c r="D32" s="497">
        <v>0.75</v>
      </c>
      <c r="E32" s="650">
        <v>0.71</v>
      </c>
      <c r="F32" s="650">
        <v>0.67</v>
      </c>
      <c r="G32" s="502">
        <v>0.64</v>
      </c>
      <c r="H32" s="650">
        <v>0.16</v>
      </c>
      <c r="I32" s="651"/>
      <c r="J32" s="502">
        <v>0</v>
      </c>
      <c r="K32" s="655">
        <v>0</v>
      </c>
      <c r="L32" s="651"/>
      <c r="M32" s="503">
        <v>0</v>
      </c>
      <c r="N32" s="653">
        <v>0</v>
      </c>
      <c r="O32" s="653">
        <v>0</v>
      </c>
      <c r="P32" s="653">
        <v>0</v>
      </c>
      <c r="Q32" s="653">
        <v>0</v>
      </c>
      <c r="R32" s="653">
        <v>0</v>
      </c>
      <c r="S32" s="653">
        <v>0</v>
      </c>
      <c r="T32" s="653">
        <v>0</v>
      </c>
      <c r="U32" s="653">
        <v>0</v>
      </c>
      <c r="V32" s="653">
        <v>0</v>
      </c>
      <c r="W32" s="653">
        <v>0</v>
      </c>
      <c r="X32" s="653">
        <v>0</v>
      </c>
      <c r="Y32" s="654">
        <f t="shared" si="0"/>
        <v>3.72</v>
      </c>
      <c r="Z32" s="1049">
        <f t="shared" si="1"/>
        <v>5.3333333333333455</v>
      </c>
      <c r="AA32" s="671">
        <f t="shared" si="2"/>
        <v>5.6338028169014231</v>
      </c>
      <c r="AB32" s="671">
        <f t="shared" si="3"/>
        <v>5.9701492537313383</v>
      </c>
      <c r="AC32" s="671">
        <f t="shared" si="4"/>
        <v>4.6875</v>
      </c>
      <c r="AD32" s="671">
        <f t="shared" si="5"/>
        <v>300</v>
      </c>
      <c r="AE32" s="671" t="str">
        <f t="shared" si="6"/>
        <v>n/a</v>
      </c>
      <c r="AF32" s="671" t="str">
        <f t="shared" si="7"/>
        <v>n/a</v>
      </c>
      <c r="AG32" s="671" t="str">
        <f t="shared" si="8"/>
        <v>n/a</v>
      </c>
      <c r="AH32" s="671" t="str">
        <f t="shared" si="9"/>
        <v>n/a</v>
      </c>
      <c r="AI32" s="671" t="str">
        <f t="shared" si="10"/>
        <v>n/a</v>
      </c>
      <c r="AJ32" s="671" t="str">
        <f t="shared" si="11"/>
        <v>n/a</v>
      </c>
      <c r="AK32" s="671" t="str">
        <f t="shared" si="12"/>
        <v>n/a</v>
      </c>
      <c r="AL32" s="671" t="str">
        <f t="shared" si="13"/>
        <v>n/a</v>
      </c>
      <c r="AM32" s="671" t="str">
        <f t="shared" si="14"/>
        <v>n/a</v>
      </c>
      <c r="AN32" s="671" t="str">
        <f t="shared" si="15"/>
        <v>n/a</v>
      </c>
      <c r="AO32" s="671" t="str">
        <f t="shared" si="16"/>
        <v>n/a</v>
      </c>
      <c r="AP32" s="671" t="str">
        <f t="shared" si="17"/>
        <v>n/a</v>
      </c>
      <c r="AQ32" s="671" t="str">
        <f t="shared" si="18"/>
        <v>n/a</v>
      </c>
      <c r="AR32" s="671" t="str">
        <f t="shared" si="19"/>
        <v>n/a</v>
      </c>
      <c r="AS32" s="672">
        <f t="shared" si="20"/>
        <v>64.324957080793212</v>
      </c>
      <c r="AT32" s="673">
        <f t="shared" si="21"/>
        <v>131.7472001597724</v>
      </c>
    </row>
    <row r="33" spans="1:46" ht="11.25" customHeight="1" x14ac:dyDescent="0.2">
      <c r="A33" s="500" t="s">
        <v>901</v>
      </c>
      <c r="B33" s="649" t="s">
        <v>902</v>
      </c>
      <c r="C33" s="497">
        <v>0.68</v>
      </c>
      <c r="D33" s="497">
        <v>0.64</v>
      </c>
      <c r="E33" s="502">
        <v>0.6</v>
      </c>
      <c r="F33" s="650">
        <v>0.54</v>
      </c>
      <c r="G33" s="650">
        <v>0.44</v>
      </c>
      <c r="H33" s="650">
        <v>0.34</v>
      </c>
      <c r="I33" s="651" t="s">
        <v>90</v>
      </c>
      <c r="J33" s="650">
        <v>0.1</v>
      </c>
      <c r="K33" s="655">
        <v>0</v>
      </c>
      <c r="L33" s="651"/>
      <c r="M33" s="503">
        <v>0</v>
      </c>
      <c r="N33" s="653">
        <v>0</v>
      </c>
      <c r="O33" s="653">
        <v>0</v>
      </c>
      <c r="P33" s="653">
        <v>0</v>
      </c>
      <c r="Q33" s="653">
        <v>0</v>
      </c>
      <c r="R33" s="653">
        <v>0</v>
      </c>
      <c r="S33" s="653">
        <v>0</v>
      </c>
      <c r="T33" s="653">
        <v>0</v>
      </c>
      <c r="U33" s="653">
        <v>0</v>
      </c>
      <c r="V33" s="653">
        <v>0</v>
      </c>
      <c r="W33" s="653">
        <v>0</v>
      </c>
      <c r="X33" s="653">
        <v>0</v>
      </c>
      <c r="Y33" s="654">
        <f t="shared" si="0"/>
        <v>3.34</v>
      </c>
      <c r="Z33" s="1049">
        <f t="shared" si="1"/>
        <v>6.25</v>
      </c>
      <c r="AA33" s="671">
        <f t="shared" si="2"/>
        <v>6.6666666666666652</v>
      </c>
      <c r="AB33" s="671">
        <f t="shared" si="3"/>
        <v>11.111111111111093</v>
      </c>
      <c r="AC33" s="671">
        <f t="shared" si="4"/>
        <v>22.72727272727273</v>
      </c>
      <c r="AD33" s="671">
        <f t="shared" si="5"/>
        <v>29.411764705882337</v>
      </c>
      <c r="AE33" s="671">
        <f t="shared" si="6"/>
        <v>240</v>
      </c>
      <c r="AF33" s="671" t="str">
        <f t="shared" si="7"/>
        <v>n/a</v>
      </c>
      <c r="AG33" s="671" t="str">
        <f t="shared" si="8"/>
        <v>n/a</v>
      </c>
      <c r="AH33" s="671" t="str">
        <f t="shared" si="9"/>
        <v>n/a</v>
      </c>
      <c r="AI33" s="671" t="str">
        <f t="shared" si="10"/>
        <v>n/a</v>
      </c>
      <c r="AJ33" s="671" t="str">
        <f t="shared" si="11"/>
        <v>n/a</v>
      </c>
      <c r="AK33" s="671" t="str">
        <f t="shared" si="12"/>
        <v>n/a</v>
      </c>
      <c r="AL33" s="671" t="str">
        <f t="shared" si="13"/>
        <v>n/a</v>
      </c>
      <c r="AM33" s="671" t="str">
        <f t="shared" si="14"/>
        <v>n/a</v>
      </c>
      <c r="AN33" s="671" t="str">
        <f t="shared" si="15"/>
        <v>n/a</v>
      </c>
      <c r="AO33" s="671" t="str">
        <f t="shared" si="16"/>
        <v>n/a</v>
      </c>
      <c r="AP33" s="671" t="str">
        <f t="shared" si="17"/>
        <v>n/a</v>
      </c>
      <c r="AQ33" s="671" t="str">
        <f t="shared" si="18"/>
        <v>n/a</v>
      </c>
      <c r="AR33" s="671" t="str">
        <f t="shared" si="19"/>
        <v>n/a</v>
      </c>
      <c r="AS33" s="672">
        <f t="shared" si="20"/>
        <v>52.694469201822137</v>
      </c>
      <c r="AT33" s="673">
        <f t="shared" si="21"/>
        <v>92.22613735436525</v>
      </c>
    </row>
    <row r="34" spans="1:46" ht="11.25" customHeight="1" x14ac:dyDescent="0.2">
      <c r="A34" s="504" t="s">
        <v>942</v>
      </c>
      <c r="B34" s="918" t="s">
        <v>943</v>
      </c>
      <c r="C34" s="497">
        <v>1.2</v>
      </c>
      <c r="D34" s="522">
        <v>1.1599999999999999</v>
      </c>
      <c r="E34" s="650">
        <v>1.1200000000000001</v>
      </c>
      <c r="F34" s="650">
        <v>1.08</v>
      </c>
      <c r="G34" s="650">
        <v>1</v>
      </c>
      <c r="H34" s="650">
        <v>0.92</v>
      </c>
      <c r="I34" s="651"/>
      <c r="J34" s="650">
        <v>0.84</v>
      </c>
      <c r="K34" s="496">
        <v>0.74</v>
      </c>
      <c r="L34" s="651"/>
      <c r="M34" s="656">
        <v>0.64</v>
      </c>
      <c r="N34" s="653">
        <v>0.6</v>
      </c>
      <c r="O34" s="657">
        <v>0.6</v>
      </c>
      <c r="P34" s="657">
        <v>0.54</v>
      </c>
      <c r="Q34" s="657">
        <v>0.46</v>
      </c>
      <c r="R34" s="657">
        <v>0.34</v>
      </c>
      <c r="S34" s="657">
        <v>0.23</v>
      </c>
      <c r="T34" s="653">
        <v>0.21332000000000001</v>
      </c>
      <c r="U34" s="653">
        <v>0.21332000000000001</v>
      </c>
      <c r="V34" s="653">
        <v>0.21332000000000001</v>
      </c>
      <c r="W34" s="653">
        <v>0.21332000000000001</v>
      </c>
      <c r="X34" s="653">
        <v>0.21332000000000001</v>
      </c>
      <c r="Y34" s="654">
        <f t="shared" si="0"/>
        <v>12.5366</v>
      </c>
      <c r="Z34" s="1049">
        <f t="shared" si="1"/>
        <v>3.4482758620689724</v>
      </c>
      <c r="AA34" s="671">
        <f t="shared" si="2"/>
        <v>3.5714285714285587</v>
      </c>
      <c r="AB34" s="671">
        <f t="shared" si="3"/>
        <v>3.7037037037036979</v>
      </c>
      <c r="AC34" s="671">
        <f t="shared" si="4"/>
        <v>8.0000000000000071</v>
      </c>
      <c r="AD34" s="671">
        <f t="shared" si="5"/>
        <v>8.6956521739130377</v>
      </c>
      <c r="AE34" s="671">
        <f t="shared" si="6"/>
        <v>9.5238095238095344</v>
      </c>
      <c r="AF34" s="671">
        <f t="shared" si="7"/>
        <v>13.513513513513509</v>
      </c>
      <c r="AG34" s="671">
        <f t="shared" si="8"/>
        <v>15.625</v>
      </c>
      <c r="AH34" s="671">
        <f t="shared" si="9"/>
        <v>6.6666666666666652</v>
      </c>
      <c r="AI34" s="671">
        <f t="shared" si="10"/>
        <v>0</v>
      </c>
      <c r="AJ34" s="671">
        <f t="shared" si="11"/>
        <v>11.111111111111093</v>
      </c>
      <c r="AK34" s="671">
        <f t="shared" si="12"/>
        <v>17.391304347826097</v>
      </c>
      <c r="AL34" s="671">
        <f t="shared" si="13"/>
        <v>35.294117647058812</v>
      </c>
      <c r="AM34" s="671">
        <f t="shared" si="14"/>
        <v>47.826086956521749</v>
      </c>
      <c r="AN34" s="671">
        <f t="shared" si="15"/>
        <v>7.8192387024188958</v>
      </c>
      <c r="AO34" s="671">
        <f t="shared" si="16"/>
        <v>0</v>
      </c>
      <c r="AP34" s="671">
        <f t="shared" si="17"/>
        <v>0</v>
      </c>
      <c r="AQ34" s="671">
        <f t="shared" si="18"/>
        <v>0</v>
      </c>
      <c r="AR34" s="671">
        <f t="shared" si="19"/>
        <v>0</v>
      </c>
      <c r="AS34" s="672">
        <f t="shared" si="20"/>
        <v>10.115258356844242</v>
      </c>
      <c r="AT34" s="673">
        <f t="shared" si="21"/>
        <v>12.507540092952729</v>
      </c>
    </row>
    <row r="35" spans="1:46" ht="11.25" customHeight="1" x14ac:dyDescent="0.2">
      <c r="A35" s="658" t="s">
        <v>934</v>
      </c>
      <c r="B35" s="507" t="s">
        <v>935</v>
      </c>
      <c r="C35" s="497">
        <v>1.52</v>
      </c>
      <c r="D35" s="497">
        <v>1.44</v>
      </c>
      <c r="E35" s="513">
        <v>1.32</v>
      </c>
      <c r="F35" s="513">
        <v>1.18</v>
      </c>
      <c r="G35" s="513">
        <v>1.04</v>
      </c>
      <c r="H35" s="513">
        <v>0.96</v>
      </c>
      <c r="I35" s="514"/>
      <c r="J35" s="513">
        <v>0.76</v>
      </c>
      <c r="K35" s="509">
        <v>0.48</v>
      </c>
      <c r="L35" s="514"/>
      <c r="M35" s="532">
        <v>0.4</v>
      </c>
      <c r="N35" s="517">
        <v>0.90739999999999998</v>
      </c>
      <c r="O35" s="517">
        <v>2.4</v>
      </c>
      <c r="P35" s="517">
        <v>2.4</v>
      </c>
      <c r="Q35" s="517">
        <v>2.4</v>
      </c>
      <c r="R35" s="517">
        <v>2.4</v>
      </c>
      <c r="S35" s="517">
        <v>2.4</v>
      </c>
      <c r="T35" s="516">
        <v>3.06</v>
      </c>
      <c r="U35" s="516">
        <v>3.28</v>
      </c>
      <c r="V35" s="516">
        <v>3.12</v>
      </c>
      <c r="W35" s="516">
        <v>2.8</v>
      </c>
      <c r="X35" s="516">
        <v>2.5</v>
      </c>
      <c r="Y35" s="654">
        <f t="shared" si="0"/>
        <v>36.767399999999995</v>
      </c>
      <c r="Z35" s="1049">
        <f t="shared" si="1"/>
        <v>5.555555555555558</v>
      </c>
      <c r="AA35" s="671">
        <f t="shared" si="2"/>
        <v>9.0909090909090828</v>
      </c>
      <c r="AB35" s="671">
        <f t="shared" si="3"/>
        <v>11.86440677966103</v>
      </c>
      <c r="AC35" s="671">
        <f t="shared" si="4"/>
        <v>13.461538461538458</v>
      </c>
      <c r="AD35" s="671">
        <f t="shared" si="5"/>
        <v>8.3333333333333481</v>
      </c>
      <c r="AE35" s="671">
        <f t="shared" si="6"/>
        <v>26.315789473684205</v>
      </c>
      <c r="AF35" s="671">
        <f t="shared" si="7"/>
        <v>58.33333333333335</v>
      </c>
      <c r="AG35" s="671">
        <f t="shared" si="8"/>
        <v>19.999999999999996</v>
      </c>
      <c r="AH35" s="671">
        <f t="shared" si="9"/>
        <v>-55.918007493938717</v>
      </c>
      <c r="AI35" s="671">
        <f t="shared" si="10"/>
        <v>-62.19166666666667</v>
      </c>
      <c r="AJ35" s="671">
        <f t="shared" si="11"/>
        <v>0</v>
      </c>
      <c r="AK35" s="671">
        <f t="shared" si="12"/>
        <v>0</v>
      </c>
      <c r="AL35" s="671">
        <f t="shared" si="13"/>
        <v>0</v>
      </c>
      <c r="AM35" s="671">
        <f t="shared" si="14"/>
        <v>0</v>
      </c>
      <c r="AN35" s="671">
        <f t="shared" si="15"/>
        <v>-21.568627450980394</v>
      </c>
      <c r="AO35" s="671">
        <f t="shared" si="16"/>
        <v>-6.7073170731707261</v>
      </c>
      <c r="AP35" s="671">
        <f t="shared" si="17"/>
        <v>5.12820512820511</v>
      </c>
      <c r="AQ35" s="671">
        <f t="shared" si="18"/>
        <v>11.428571428571432</v>
      </c>
      <c r="AR35" s="671">
        <f t="shared" si="19"/>
        <v>11.999999999999989</v>
      </c>
      <c r="AS35" s="672">
        <f t="shared" si="20"/>
        <v>1.8487381000018452</v>
      </c>
      <c r="AT35" s="673">
        <f t="shared" si="21"/>
        <v>26.605159964039984</v>
      </c>
    </row>
    <row r="36" spans="1:46" ht="11.25" customHeight="1" x14ac:dyDescent="0.2">
      <c r="A36" s="935" t="s">
        <v>444</v>
      </c>
      <c r="B36" s="933" t="s">
        <v>445</v>
      </c>
      <c r="C36" s="497">
        <v>2.2799999999999998</v>
      </c>
      <c r="D36" s="497">
        <v>2.1500000000000004</v>
      </c>
      <c r="E36" s="650">
        <v>2.0299999999999998</v>
      </c>
      <c r="F36" s="650">
        <v>1.37</v>
      </c>
      <c r="G36" s="650">
        <v>1.06</v>
      </c>
      <c r="H36" s="650">
        <v>0.96</v>
      </c>
      <c r="I36" s="651"/>
      <c r="J36" s="650">
        <v>0.81</v>
      </c>
      <c r="K36" s="496">
        <v>0.7</v>
      </c>
      <c r="L36" s="651"/>
      <c r="M36" s="656">
        <v>0.63</v>
      </c>
      <c r="N36" s="657">
        <v>0.59</v>
      </c>
      <c r="O36" s="657">
        <v>0.54</v>
      </c>
      <c r="P36" s="657">
        <v>0.46</v>
      </c>
      <c r="Q36" s="657">
        <v>0.38</v>
      </c>
      <c r="R36" s="657">
        <v>0.31</v>
      </c>
      <c r="S36" s="657">
        <v>0.21</v>
      </c>
      <c r="T36" s="653">
        <v>0</v>
      </c>
      <c r="U36" s="653">
        <v>0</v>
      </c>
      <c r="V36" s="653">
        <v>0</v>
      </c>
      <c r="W36" s="653">
        <v>0</v>
      </c>
      <c r="X36" s="653">
        <v>0</v>
      </c>
      <c r="Y36" s="654">
        <f t="shared" si="0"/>
        <v>14.48</v>
      </c>
      <c r="Z36" s="1049">
        <f t="shared" si="1"/>
        <v>6.0465116279069475</v>
      </c>
      <c r="AA36" s="671">
        <f t="shared" si="2"/>
        <v>5.9113300492611209</v>
      </c>
      <c r="AB36" s="671">
        <f t="shared" si="3"/>
        <v>48.17518248175179</v>
      </c>
      <c r="AC36" s="671">
        <f t="shared" si="4"/>
        <v>29.24528301886793</v>
      </c>
      <c r="AD36" s="671">
        <f t="shared" si="5"/>
        <v>10.416666666666675</v>
      </c>
      <c r="AE36" s="671">
        <f t="shared" si="6"/>
        <v>18.518518518518512</v>
      </c>
      <c r="AF36" s="671">
        <f t="shared" si="7"/>
        <v>15.714285714285726</v>
      </c>
      <c r="AG36" s="671">
        <f t="shared" si="8"/>
        <v>11.111111111111093</v>
      </c>
      <c r="AH36" s="671">
        <f t="shared" si="9"/>
        <v>6.7796610169491567</v>
      </c>
      <c r="AI36" s="671">
        <f t="shared" si="10"/>
        <v>9.259259259259256</v>
      </c>
      <c r="AJ36" s="671">
        <f t="shared" si="11"/>
        <v>17.391304347826097</v>
      </c>
      <c r="AK36" s="671">
        <f t="shared" si="12"/>
        <v>21.052631578947366</v>
      </c>
      <c r="AL36" s="671">
        <f t="shared" si="13"/>
        <v>22.580645161290324</v>
      </c>
      <c r="AM36" s="671">
        <f t="shared" si="14"/>
        <v>47.619047619047628</v>
      </c>
      <c r="AN36" s="671" t="str">
        <f t="shared" si="15"/>
        <v>n/a</v>
      </c>
      <c r="AO36" s="671" t="str">
        <f t="shared" si="16"/>
        <v>n/a</v>
      </c>
      <c r="AP36" s="671" t="str">
        <f t="shared" si="17"/>
        <v>n/a</v>
      </c>
      <c r="AQ36" s="671" t="str">
        <f t="shared" si="18"/>
        <v>n/a</v>
      </c>
      <c r="AR36" s="671" t="str">
        <f t="shared" si="19"/>
        <v>n/a</v>
      </c>
      <c r="AS36" s="672">
        <f t="shared" si="20"/>
        <v>19.272959869406403</v>
      </c>
      <c r="AT36" s="673">
        <f t="shared" si="21"/>
        <v>13.93403934236521</v>
      </c>
    </row>
    <row r="37" spans="1:46" ht="11.25" customHeight="1" x14ac:dyDescent="0.2">
      <c r="A37" s="500" t="s">
        <v>951</v>
      </c>
      <c r="B37" s="933" t="s">
        <v>952</v>
      </c>
      <c r="C37" s="497">
        <v>1.64</v>
      </c>
      <c r="D37" s="497">
        <v>1.56</v>
      </c>
      <c r="E37" s="650">
        <v>1.52</v>
      </c>
      <c r="F37" s="650">
        <v>1.48</v>
      </c>
      <c r="G37" s="650">
        <v>1.44</v>
      </c>
      <c r="H37" s="650">
        <v>1.4</v>
      </c>
      <c r="I37" s="651"/>
      <c r="J37" s="650">
        <v>1.36</v>
      </c>
      <c r="K37" s="496">
        <v>1.32</v>
      </c>
      <c r="L37" s="651"/>
      <c r="M37" s="503">
        <v>1.28</v>
      </c>
      <c r="N37" s="653">
        <v>1.28</v>
      </c>
      <c r="O37" s="657">
        <v>1.28</v>
      </c>
      <c r="P37" s="657">
        <v>1.24</v>
      </c>
      <c r="Q37" s="657">
        <v>1.2</v>
      </c>
      <c r="R37" s="657">
        <v>1.1200000000000001</v>
      </c>
      <c r="S37" s="657">
        <v>1</v>
      </c>
      <c r="T37" s="657">
        <v>0.72</v>
      </c>
      <c r="U37" s="657">
        <v>0.57999999999999996</v>
      </c>
      <c r="V37" s="657">
        <v>0.52</v>
      </c>
      <c r="W37" s="657">
        <v>0.46</v>
      </c>
      <c r="X37" s="657">
        <v>0.4</v>
      </c>
      <c r="Y37" s="654">
        <f t="shared" si="0"/>
        <v>22.799999999999994</v>
      </c>
      <c r="Z37" s="1049">
        <f t="shared" si="1"/>
        <v>5.12820512820511</v>
      </c>
      <c r="AA37" s="671">
        <f t="shared" si="2"/>
        <v>2.6315789473684292</v>
      </c>
      <c r="AB37" s="671">
        <f t="shared" si="3"/>
        <v>2.7027027027026973</v>
      </c>
      <c r="AC37" s="671">
        <f t="shared" si="4"/>
        <v>2.7777777777777901</v>
      </c>
      <c r="AD37" s="671">
        <f t="shared" si="5"/>
        <v>2.8571428571428692</v>
      </c>
      <c r="AE37" s="671">
        <f t="shared" si="6"/>
        <v>2.9411764705882248</v>
      </c>
      <c r="AF37" s="671">
        <f t="shared" si="7"/>
        <v>3.0303030303030276</v>
      </c>
      <c r="AG37" s="671">
        <f t="shared" si="8"/>
        <v>3.125</v>
      </c>
      <c r="AH37" s="671">
        <f t="shared" si="9"/>
        <v>0</v>
      </c>
      <c r="AI37" s="671">
        <f t="shared" si="10"/>
        <v>0</v>
      </c>
      <c r="AJ37" s="671">
        <f t="shared" si="11"/>
        <v>3.2258064516129004</v>
      </c>
      <c r="AK37" s="671">
        <f t="shared" si="12"/>
        <v>3.3333333333333437</v>
      </c>
      <c r="AL37" s="671">
        <f t="shared" si="13"/>
        <v>7.1428571428571397</v>
      </c>
      <c r="AM37" s="671">
        <f t="shared" si="14"/>
        <v>12.000000000000011</v>
      </c>
      <c r="AN37" s="671">
        <f t="shared" si="15"/>
        <v>38.888888888888886</v>
      </c>
      <c r="AO37" s="671">
        <f t="shared" si="16"/>
        <v>24.137931034482762</v>
      </c>
      <c r="AP37" s="671">
        <f t="shared" si="17"/>
        <v>11.538461538461519</v>
      </c>
      <c r="AQ37" s="671">
        <f t="shared" si="18"/>
        <v>13.043478260869556</v>
      </c>
      <c r="AR37" s="671">
        <f t="shared" si="19"/>
        <v>14.999999999999991</v>
      </c>
      <c r="AS37" s="672">
        <f t="shared" si="20"/>
        <v>8.0791917665575923</v>
      </c>
      <c r="AT37" s="673">
        <f t="shared" si="21"/>
        <v>9.671275338869803</v>
      </c>
    </row>
    <row r="38" spans="1:46" ht="11.25" customHeight="1" x14ac:dyDescent="0.2">
      <c r="A38" s="500" t="s">
        <v>877</v>
      </c>
      <c r="B38" s="933" t="s">
        <v>878</v>
      </c>
      <c r="C38" s="497">
        <v>1.08</v>
      </c>
      <c r="D38" s="497">
        <v>1.04</v>
      </c>
      <c r="E38" s="650">
        <v>1</v>
      </c>
      <c r="F38" s="650">
        <v>0.96</v>
      </c>
      <c r="G38" s="650">
        <v>0.92</v>
      </c>
      <c r="H38" s="650">
        <v>0.81</v>
      </c>
      <c r="I38" s="651"/>
      <c r="J38" s="502">
        <v>0.72</v>
      </c>
      <c r="K38" s="655">
        <v>0.72</v>
      </c>
      <c r="L38" s="651"/>
      <c r="M38" s="503">
        <v>0.72</v>
      </c>
      <c r="N38" s="653">
        <v>0.78</v>
      </c>
      <c r="O38" s="657">
        <v>0.84</v>
      </c>
      <c r="P38" s="657">
        <v>0.8</v>
      </c>
      <c r="Q38" s="657">
        <v>0.74</v>
      </c>
      <c r="R38" s="657">
        <v>0.69</v>
      </c>
      <c r="S38" s="657">
        <v>0.64</v>
      </c>
      <c r="T38" s="657">
        <v>0.56499999999999995</v>
      </c>
      <c r="U38" s="657">
        <v>0.51</v>
      </c>
      <c r="V38" s="653">
        <v>0.48</v>
      </c>
      <c r="W38" s="657">
        <v>0.48</v>
      </c>
      <c r="X38" s="657">
        <v>0.36</v>
      </c>
      <c r="Y38" s="654">
        <f t="shared" si="0"/>
        <v>14.855</v>
      </c>
      <c r="Z38" s="1049">
        <f t="shared" si="1"/>
        <v>3.8461538461538547</v>
      </c>
      <c r="AA38" s="671">
        <f t="shared" si="2"/>
        <v>4.0000000000000036</v>
      </c>
      <c r="AB38" s="671">
        <f t="shared" si="3"/>
        <v>4.1666666666666741</v>
      </c>
      <c r="AC38" s="671">
        <f t="shared" si="4"/>
        <v>4.3478260869565188</v>
      </c>
      <c r="AD38" s="671">
        <f t="shared" si="5"/>
        <v>13.58024691358024</v>
      </c>
      <c r="AE38" s="671">
        <f t="shared" si="6"/>
        <v>12.500000000000021</v>
      </c>
      <c r="AF38" s="671">
        <f t="shared" si="7"/>
        <v>0</v>
      </c>
      <c r="AG38" s="671">
        <f t="shared" si="8"/>
        <v>0</v>
      </c>
      <c r="AH38" s="671">
        <f t="shared" si="9"/>
        <v>-7.6923076923076987</v>
      </c>
      <c r="AI38" s="671">
        <f t="shared" si="10"/>
        <v>-7.1428571428571397</v>
      </c>
      <c r="AJ38" s="671">
        <f t="shared" si="11"/>
        <v>4.9999999999999822</v>
      </c>
      <c r="AK38" s="671">
        <f t="shared" si="12"/>
        <v>8.1081081081081141</v>
      </c>
      <c r="AL38" s="671">
        <f t="shared" si="13"/>
        <v>7.2463768115942129</v>
      </c>
      <c r="AM38" s="671">
        <f t="shared" si="14"/>
        <v>7.8125</v>
      </c>
      <c r="AN38" s="671">
        <f t="shared" si="15"/>
        <v>13.27433628318586</v>
      </c>
      <c r="AO38" s="671">
        <f t="shared" si="16"/>
        <v>10.784313725490179</v>
      </c>
      <c r="AP38" s="671">
        <f t="shared" si="17"/>
        <v>6.25</v>
      </c>
      <c r="AQ38" s="671">
        <f t="shared" si="18"/>
        <v>0</v>
      </c>
      <c r="AR38" s="671">
        <f t="shared" si="19"/>
        <v>33.333333333333329</v>
      </c>
      <c r="AS38" s="672">
        <f t="shared" si="20"/>
        <v>6.2849840494686386</v>
      </c>
      <c r="AT38" s="673">
        <f t="shared" si="21"/>
        <v>8.8643256193043047</v>
      </c>
    </row>
    <row r="39" spans="1:46" ht="11.25" customHeight="1" x14ac:dyDescent="0.2">
      <c r="A39" s="504" t="s">
        <v>889</v>
      </c>
      <c r="B39" s="918" t="s">
        <v>890</v>
      </c>
      <c r="C39" s="497">
        <v>0.4</v>
      </c>
      <c r="D39" s="497">
        <v>0.3</v>
      </c>
      <c r="E39" s="487">
        <v>0.2</v>
      </c>
      <c r="F39" s="487">
        <v>0.16</v>
      </c>
      <c r="G39" s="487">
        <v>0.12</v>
      </c>
      <c r="H39" s="487">
        <v>7.4999999999999997E-2</v>
      </c>
      <c r="I39" s="488"/>
      <c r="J39" s="489">
        <v>0</v>
      </c>
      <c r="K39" s="490">
        <v>0</v>
      </c>
      <c r="L39" s="488"/>
      <c r="M39" s="505">
        <v>0</v>
      </c>
      <c r="N39" s="492">
        <v>0</v>
      </c>
      <c r="O39" s="492">
        <v>0</v>
      </c>
      <c r="P39" s="492">
        <v>0</v>
      </c>
      <c r="Q39" s="492">
        <v>0</v>
      </c>
      <c r="R39" s="492">
        <v>0</v>
      </c>
      <c r="S39" s="492">
        <v>0</v>
      </c>
      <c r="T39" s="492">
        <v>0</v>
      </c>
      <c r="U39" s="492">
        <v>0</v>
      </c>
      <c r="V39" s="492">
        <v>0</v>
      </c>
      <c r="W39" s="492">
        <v>0</v>
      </c>
      <c r="X39" s="492">
        <v>0</v>
      </c>
      <c r="Y39" s="654">
        <f t="shared" si="0"/>
        <v>1.2549999999999997</v>
      </c>
      <c r="Z39" s="1049">
        <f t="shared" si="1"/>
        <v>33.33333333333335</v>
      </c>
      <c r="AA39" s="671">
        <f t="shared" si="2"/>
        <v>49.999999999999979</v>
      </c>
      <c r="AB39" s="671">
        <f t="shared" si="3"/>
        <v>25</v>
      </c>
      <c r="AC39" s="671">
        <f t="shared" si="4"/>
        <v>33.33333333333335</v>
      </c>
      <c r="AD39" s="671">
        <f t="shared" si="5"/>
        <v>60.000000000000007</v>
      </c>
      <c r="AE39" s="671" t="str">
        <f t="shared" si="6"/>
        <v>n/a</v>
      </c>
      <c r="AF39" s="671" t="str">
        <f t="shared" si="7"/>
        <v>n/a</v>
      </c>
      <c r="AG39" s="671" t="str">
        <f t="shared" si="8"/>
        <v>n/a</v>
      </c>
      <c r="AH39" s="671" t="str">
        <f t="shared" si="9"/>
        <v>n/a</v>
      </c>
      <c r="AI39" s="671" t="str">
        <f t="shared" si="10"/>
        <v>n/a</v>
      </c>
      <c r="AJ39" s="671" t="str">
        <f t="shared" si="11"/>
        <v>n/a</v>
      </c>
      <c r="AK39" s="671" t="str">
        <f t="shared" si="12"/>
        <v>n/a</v>
      </c>
      <c r="AL39" s="671" t="str">
        <f t="shared" si="13"/>
        <v>n/a</v>
      </c>
      <c r="AM39" s="671" t="str">
        <f t="shared" si="14"/>
        <v>n/a</v>
      </c>
      <c r="AN39" s="671" t="str">
        <f t="shared" si="15"/>
        <v>n/a</v>
      </c>
      <c r="AO39" s="671" t="str">
        <f t="shared" si="16"/>
        <v>n/a</v>
      </c>
      <c r="AP39" s="671" t="str">
        <f t="shared" si="17"/>
        <v>n/a</v>
      </c>
      <c r="AQ39" s="671" t="str">
        <f t="shared" si="18"/>
        <v>n/a</v>
      </c>
      <c r="AR39" s="671" t="str">
        <f t="shared" si="19"/>
        <v>n/a</v>
      </c>
      <c r="AS39" s="672">
        <f t="shared" si="20"/>
        <v>40.333333333333336</v>
      </c>
      <c r="AT39" s="673">
        <f t="shared" si="21"/>
        <v>14.259499757471614</v>
      </c>
    </row>
    <row r="40" spans="1:46" ht="11.25" customHeight="1" x14ac:dyDescent="0.2">
      <c r="A40" s="519" t="s">
        <v>405</v>
      </c>
      <c r="B40" s="507" t="s">
        <v>406</v>
      </c>
      <c r="C40" s="497">
        <v>1.325</v>
      </c>
      <c r="D40" s="521">
        <v>1.2649999999999999</v>
      </c>
      <c r="E40" s="650">
        <v>1.2050000000000001</v>
      </c>
      <c r="F40" s="650">
        <v>1.145</v>
      </c>
      <c r="G40" s="650">
        <v>1.0649999999999999</v>
      </c>
      <c r="H40" s="650">
        <v>0.96</v>
      </c>
      <c r="I40" s="651"/>
      <c r="J40" s="650">
        <v>0.77500000000000002</v>
      </c>
      <c r="K40" s="496">
        <v>0.63500000000000001</v>
      </c>
      <c r="L40" s="651"/>
      <c r="M40" s="656">
        <v>0.56000000000000005</v>
      </c>
      <c r="N40" s="657">
        <v>0.5</v>
      </c>
      <c r="O40" s="657">
        <v>0.48</v>
      </c>
      <c r="P40" s="657">
        <v>0.42</v>
      </c>
      <c r="Q40" s="657">
        <v>0.34499999999999997</v>
      </c>
      <c r="R40" s="657">
        <v>0.31</v>
      </c>
      <c r="S40" s="657">
        <v>0.29249999999999998</v>
      </c>
      <c r="T40" s="657">
        <v>0.28249999999999997</v>
      </c>
      <c r="U40" s="657">
        <v>0.27</v>
      </c>
      <c r="V40" s="653">
        <v>0.26</v>
      </c>
      <c r="W40" s="657">
        <v>0.23</v>
      </c>
      <c r="X40" s="653">
        <v>0.2</v>
      </c>
      <c r="Y40" s="654">
        <f t="shared" si="0"/>
        <v>12.525000000000002</v>
      </c>
      <c r="Z40" s="1049">
        <f t="shared" si="1"/>
        <v>4.743083003952564</v>
      </c>
      <c r="AA40" s="671">
        <f t="shared" si="2"/>
        <v>4.9792531120331773</v>
      </c>
      <c r="AB40" s="671">
        <f t="shared" si="3"/>
        <v>5.2401746724890952</v>
      </c>
      <c r="AC40" s="671">
        <f t="shared" si="4"/>
        <v>7.5117370892018753</v>
      </c>
      <c r="AD40" s="671">
        <f t="shared" si="5"/>
        <v>10.9375</v>
      </c>
      <c r="AE40" s="671">
        <f t="shared" si="6"/>
        <v>23.870967741935466</v>
      </c>
      <c r="AF40" s="671">
        <f t="shared" si="7"/>
        <v>22.047244094488192</v>
      </c>
      <c r="AG40" s="671">
        <f t="shared" si="8"/>
        <v>13.392857142857139</v>
      </c>
      <c r="AH40" s="671">
        <f t="shared" si="9"/>
        <v>12.000000000000011</v>
      </c>
      <c r="AI40" s="671">
        <f t="shared" si="10"/>
        <v>4.1666666666666741</v>
      </c>
      <c r="AJ40" s="671">
        <f t="shared" si="11"/>
        <v>14.285714285714279</v>
      </c>
      <c r="AK40" s="671">
        <f t="shared" si="12"/>
        <v>21.739130434782616</v>
      </c>
      <c r="AL40" s="671">
        <f t="shared" si="13"/>
        <v>11.290322580645151</v>
      </c>
      <c r="AM40" s="671">
        <f t="shared" si="14"/>
        <v>5.9829059829059839</v>
      </c>
      <c r="AN40" s="671">
        <f t="shared" si="15"/>
        <v>3.539823008849563</v>
      </c>
      <c r="AO40" s="671">
        <f t="shared" si="16"/>
        <v>4.6296296296296058</v>
      </c>
      <c r="AP40" s="671">
        <f t="shared" si="17"/>
        <v>3.8461538461538547</v>
      </c>
      <c r="AQ40" s="671">
        <f t="shared" si="18"/>
        <v>13.043478260869556</v>
      </c>
      <c r="AR40" s="671">
        <f t="shared" si="19"/>
        <v>14.999999999999991</v>
      </c>
      <c r="AS40" s="672">
        <f t="shared" si="20"/>
        <v>10.644560081746045</v>
      </c>
      <c r="AT40" s="673">
        <f t="shared" si="21"/>
        <v>6.5762139685234455</v>
      </c>
    </row>
    <row r="41" spans="1:46" ht="11.25" customHeight="1" x14ac:dyDescent="0.2">
      <c r="A41" s="500" t="s">
        <v>897</v>
      </c>
      <c r="B41" s="933" t="s">
        <v>898</v>
      </c>
      <c r="C41" s="497">
        <v>2.2400000000000002</v>
      </c>
      <c r="D41" s="497">
        <v>2.14</v>
      </c>
      <c r="E41" s="650">
        <v>2.08</v>
      </c>
      <c r="F41" s="650">
        <v>2.02</v>
      </c>
      <c r="G41" s="650">
        <v>1.96</v>
      </c>
      <c r="H41" s="650">
        <v>1.9</v>
      </c>
      <c r="I41" s="651"/>
      <c r="J41" s="650">
        <v>1.84</v>
      </c>
      <c r="K41" s="496">
        <v>1.78</v>
      </c>
      <c r="L41" s="651"/>
      <c r="M41" s="503">
        <v>1.76</v>
      </c>
      <c r="N41" s="657">
        <v>1.76</v>
      </c>
      <c r="O41" s="657">
        <v>1.72</v>
      </c>
      <c r="P41" s="657">
        <v>1.64</v>
      </c>
      <c r="Q41" s="657">
        <v>1.45</v>
      </c>
      <c r="R41" s="657">
        <v>1.2450000000000001</v>
      </c>
      <c r="S41" s="657">
        <v>1.149</v>
      </c>
      <c r="T41" s="657">
        <v>1.1319999999999999</v>
      </c>
      <c r="U41" s="657">
        <v>1.1000000000000001</v>
      </c>
      <c r="V41" s="653">
        <v>1.0720000000000001</v>
      </c>
      <c r="W41" s="657">
        <v>1.0720000000000001</v>
      </c>
      <c r="X41" s="657">
        <v>1.0590000000000002</v>
      </c>
      <c r="Y41" s="654">
        <f t="shared" si="0"/>
        <v>32.119000000000007</v>
      </c>
      <c r="Z41" s="1049">
        <f t="shared" si="1"/>
        <v>4.6728971962616939</v>
      </c>
      <c r="AA41" s="671">
        <f t="shared" si="2"/>
        <v>2.8846153846153966</v>
      </c>
      <c r="AB41" s="671">
        <f t="shared" si="3"/>
        <v>2.9702970297029729</v>
      </c>
      <c r="AC41" s="671">
        <f t="shared" si="4"/>
        <v>3.0612244897959107</v>
      </c>
      <c r="AD41" s="671">
        <f t="shared" si="5"/>
        <v>3.1578947368421151</v>
      </c>
      <c r="AE41" s="671">
        <f t="shared" si="6"/>
        <v>3.2608695652173836</v>
      </c>
      <c r="AF41" s="671">
        <f t="shared" si="7"/>
        <v>3.3707865168539408</v>
      </c>
      <c r="AG41" s="671">
        <f t="shared" si="8"/>
        <v>1.1363636363636465</v>
      </c>
      <c r="AH41" s="671">
        <f t="shared" si="9"/>
        <v>0</v>
      </c>
      <c r="AI41" s="671">
        <f t="shared" si="10"/>
        <v>2.3255813953488413</v>
      </c>
      <c r="AJ41" s="671">
        <f t="shared" si="11"/>
        <v>4.8780487804878092</v>
      </c>
      <c r="AK41" s="671">
        <f t="shared" si="12"/>
        <v>13.103448275862073</v>
      </c>
      <c r="AL41" s="671">
        <f t="shared" si="13"/>
        <v>16.465863453815246</v>
      </c>
      <c r="AM41" s="671">
        <f t="shared" si="14"/>
        <v>8.3550913838120078</v>
      </c>
      <c r="AN41" s="671">
        <f t="shared" si="15"/>
        <v>1.5017667844523075</v>
      </c>
      <c r="AO41" s="671">
        <f t="shared" si="16"/>
        <v>2.9090909090908834</v>
      </c>
      <c r="AP41" s="671">
        <f t="shared" si="17"/>
        <v>2.6119402985074647</v>
      </c>
      <c r="AQ41" s="671">
        <f t="shared" si="18"/>
        <v>0</v>
      </c>
      <c r="AR41" s="671">
        <f t="shared" si="19"/>
        <v>1.227573182247399</v>
      </c>
      <c r="AS41" s="672">
        <f t="shared" si="20"/>
        <v>4.0996501589093199</v>
      </c>
      <c r="AT41" s="673">
        <f t="shared" si="21"/>
        <v>4.2371234254348122</v>
      </c>
    </row>
    <row r="42" spans="1:46" ht="11.25" customHeight="1" x14ac:dyDescent="0.2">
      <c r="A42" s="602" t="s">
        <v>4450</v>
      </c>
      <c r="B42" s="933" t="s">
        <v>3988</v>
      </c>
      <c r="C42" s="497">
        <v>0.44</v>
      </c>
      <c r="D42" s="497">
        <v>0.4</v>
      </c>
      <c r="E42" s="650">
        <v>0.36</v>
      </c>
      <c r="F42" s="650">
        <v>0.32</v>
      </c>
      <c r="G42" s="502">
        <v>0.28000000000000003</v>
      </c>
      <c r="H42" s="650">
        <v>0.28000000000000003</v>
      </c>
      <c r="I42" s="651"/>
      <c r="J42" s="502">
        <v>0.24</v>
      </c>
      <c r="K42" s="655">
        <v>0.24</v>
      </c>
      <c r="L42" s="651"/>
      <c r="M42" s="503">
        <v>0.24</v>
      </c>
      <c r="N42" s="653">
        <v>0.24</v>
      </c>
      <c r="O42" s="653">
        <v>0.24</v>
      </c>
      <c r="P42" s="543">
        <v>0.24</v>
      </c>
      <c r="Q42" s="543">
        <v>0.24</v>
      </c>
      <c r="R42" s="543">
        <v>0.24</v>
      </c>
      <c r="S42" s="543">
        <v>0.24</v>
      </c>
      <c r="T42" s="543">
        <v>0.24</v>
      </c>
      <c r="U42" s="653">
        <v>0.24</v>
      </c>
      <c r="V42" s="543">
        <v>0.24</v>
      </c>
      <c r="W42" s="653">
        <v>0.24</v>
      </c>
      <c r="X42" s="657">
        <v>0.34</v>
      </c>
      <c r="Y42" s="654">
        <f t="shared" si="0"/>
        <v>5.5400000000000027</v>
      </c>
      <c r="Z42" s="1049">
        <f t="shared" si="1"/>
        <v>9.9999999999999858</v>
      </c>
      <c r="AA42" s="671">
        <f t="shared" si="2"/>
        <v>11.111111111111116</v>
      </c>
      <c r="AB42" s="671">
        <f t="shared" si="3"/>
        <v>12.5</v>
      </c>
      <c r="AC42" s="671">
        <f t="shared" si="4"/>
        <v>14.285714285714279</v>
      </c>
      <c r="AD42" s="671">
        <f t="shared" si="5"/>
        <v>0</v>
      </c>
      <c r="AE42" s="671">
        <f t="shared" si="6"/>
        <v>16.666666666666675</v>
      </c>
      <c r="AF42" s="671">
        <f t="shared" si="7"/>
        <v>0</v>
      </c>
      <c r="AG42" s="671">
        <f t="shared" si="8"/>
        <v>0</v>
      </c>
      <c r="AH42" s="671">
        <f t="shared" si="9"/>
        <v>0</v>
      </c>
      <c r="AI42" s="671">
        <f t="shared" si="10"/>
        <v>0</v>
      </c>
      <c r="AJ42" s="671">
        <f t="shared" si="11"/>
        <v>0</v>
      </c>
      <c r="AK42" s="671">
        <f t="shared" si="12"/>
        <v>0</v>
      </c>
      <c r="AL42" s="671">
        <f t="shared" si="13"/>
        <v>0</v>
      </c>
      <c r="AM42" s="671">
        <f t="shared" si="14"/>
        <v>0</v>
      </c>
      <c r="AN42" s="671">
        <f t="shared" si="15"/>
        <v>0</v>
      </c>
      <c r="AO42" s="671">
        <f t="shared" si="16"/>
        <v>0</v>
      </c>
      <c r="AP42" s="671">
        <f t="shared" si="17"/>
        <v>0</v>
      </c>
      <c r="AQ42" s="671">
        <f t="shared" si="18"/>
        <v>0</v>
      </c>
      <c r="AR42" s="671">
        <f t="shared" si="19"/>
        <v>-29.411764705882359</v>
      </c>
      <c r="AS42" s="672">
        <f t="shared" si="20"/>
        <v>1.8500909135584045</v>
      </c>
      <c r="AT42" s="673">
        <f t="shared" si="21"/>
        <v>9.6078215020896351</v>
      </c>
    </row>
    <row r="43" spans="1:46" ht="11.25" customHeight="1" x14ac:dyDescent="0.2">
      <c r="A43" s="500" t="s">
        <v>893</v>
      </c>
      <c r="B43" s="933" t="s">
        <v>894</v>
      </c>
      <c r="C43" s="497">
        <v>1.28</v>
      </c>
      <c r="D43" s="497">
        <v>1.2</v>
      </c>
      <c r="E43" s="650">
        <v>1.1000000000000001</v>
      </c>
      <c r="F43" s="650">
        <v>0.8</v>
      </c>
      <c r="G43" s="650">
        <v>0.5</v>
      </c>
      <c r="H43" s="650">
        <v>0.2</v>
      </c>
      <c r="I43" s="651"/>
      <c r="J43" s="502">
        <v>0</v>
      </c>
      <c r="K43" s="655">
        <v>0</v>
      </c>
      <c r="L43" s="651"/>
      <c r="M43" s="503">
        <v>0</v>
      </c>
      <c r="N43" s="653">
        <v>0</v>
      </c>
      <c r="O43" s="653">
        <v>0</v>
      </c>
      <c r="P43" s="653">
        <v>0</v>
      </c>
      <c r="Q43" s="653">
        <v>0</v>
      </c>
      <c r="R43" s="653">
        <v>0</v>
      </c>
      <c r="S43" s="653">
        <v>0</v>
      </c>
      <c r="T43" s="653">
        <v>0</v>
      </c>
      <c r="U43" s="653">
        <v>0</v>
      </c>
      <c r="V43" s="653">
        <v>0</v>
      </c>
      <c r="W43" s="653">
        <v>0</v>
      </c>
      <c r="X43" s="653">
        <v>0</v>
      </c>
      <c r="Y43" s="654">
        <f t="shared" si="0"/>
        <v>5.08</v>
      </c>
      <c r="Z43" s="1049">
        <f t="shared" si="1"/>
        <v>6.6666666666666652</v>
      </c>
      <c r="AA43" s="671">
        <f t="shared" si="2"/>
        <v>9.0909090909090828</v>
      </c>
      <c r="AB43" s="671">
        <f t="shared" si="3"/>
        <v>37.5</v>
      </c>
      <c r="AC43" s="671">
        <f t="shared" si="4"/>
        <v>60.000000000000007</v>
      </c>
      <c r="AD43" s="671">
        <f t="shared" si="5"/>
        <v>150</v>
      </c>
      <c r="AE43" s="671" t="str">
        <f t="shared" si="6"/>
        <v>n/a</v>
      </c>
      <c r="AF43" s="671" t="str">
        <f t="shared" si="7"/>
        <v>n/a</v>
      </c>
      <c r="AG43" s="671" t="str">
        <f t="shared" si="8"/>
        <v>n/a</v>
      </c>
      <c r="AH43" s="671" t="str">
        <f t="shared" si="9"/>
        <v>n/a</v>
      </c>
      <c r="AI43" s="671" t="str">
        <f t="shared" si="10"/>
        <v>n/a</v>
      </c>
      <c r="AJ43" s="671" t="str">
        <f t="shared" si="11"/>
        <v>n/a</v>
      </c>
      <c r="AK43" s="671" t="str">
        <f t="shared" si="12"/>
        <v>n/a</v>
      </c>
      <c r="AL43" s="671" t="str">
        <f t="shared" si="13"/>
        <v>n/a</v>
      </c>
      <c r="AM43" s="671" t="str">
        <f t="shared" si="14"/>
        <v>n/a</v>
      </c>
      <c r="AN43" s="671" t="str">
        <f t="shared" si="15"/>
        <v>n/a</v>
      </c>
      <c r="AO43" s="671" t="str">
        <f t="shared" si="16"/>
        <v>n/a</v>
      </c>
      <c r="AP43" s="671" t="str">
        <f t="shared" si="17"/>
        <v>n/a</v>
      </c>
      <c r="AQ43" s="671" t="str">
        <f t="shared" si="18"/>
        <v>n/a</v>
      </c>
      <c r="AR43" s="671" t="str">
        <f t="shared" si="19"/>
        <v>n/a</v>
      </c>
      <c r="AS43" s="672">
        <f t="shared" si="20"/>
        <v>52.651515151515149</v>
      </c>
      <c r="AT43" s="673">
        <f t="shared" si="21"/>
        <v>58.677995947783678</v>
      </c>
    </row>
    <row r="44" spans="1:46" ht="11.25" customHeight="1" x14ac:dyDescent="0.2">
      <c r="A44" s="504" t="s">
        <v>899</v>
      </c>
      <c r="B44" s="918" t="s">
        <v>900</v>
      </c>
      <c r="C44" s="497">
        <v>1.75</v>
      </c>
      <c r="D44" s="522">
        <v>1.44</v>
      </c>
      <c r="E44" s="650">
        <v>1.29</v>
      </c>
      <c r="F44" s="650">
        <v>1.18</v>
      </c>
      <c r="G44" s="650">
        <v>1.1200000000000001</v>
      </c>
      <c r="H44" s="650">
        <v>1</v>
      </c>
      <c r="I44" s="651"/>
      <c r="J44" s="650">
        <v>0.88</v>
      </c>
      <c r="K44" s="496">
        <v>0.84</v>
      </c>
      <c r="L44" s="651"/>
      <c r="M44" s="503">
        <v>0.8</v>
      </c>
      <c r="N44" s="653">
        <v>0.8</v>
      </c>
      <c r="O44" s="657">
        <v>1.64</v>
      </c>
      <c r="P44" s="657">
        <v>1.52</v>
      </c>
      <c r="Q44" s="657">
        <v>1.4</v>
      </c>
      <c r="R44" s="657">
        <v>1.28</v>
      </c>
      <c r="S44" s="657">
        <v>1.1200000000000001</v>
      </c>
      <c r="T44" s="657">
        <v>0.92</v>
      </c>
      <c r="U44" s="657">
        <v>0.84</v>
      </c>
      <c r="V44" s="657">
        <v>0.76</v>
      </c>
      <c r="W44" s="657">
        <v>0.68</v>
      </c>
      <c r="X44" s="657">
        <v>0.6</v>
      </c>
      <c r="Y44" s="654">
        <f t="shared" si="0"/>
        <v>21.860000000000007</v>
      </c>
      <c r="Z44" s="1049">
        <f t="shared" si="1"/>
        <v>21.527777777777789</v>
      </c>
      <c r="AA44" s="671">
        <f t="shared" si="2"/>
        <v>11.627906976744185</v>
      </c>
      <c r="AB44" s="671">
        <f t="shared" si="3"/>
        <v>9.3220338983051043</v>
      </c>
      <c r="AC44" s="671">
        <f t="shared" si="4"/>
        <v>5.3571428571428381</v>
      </c>
      <c r="AD44" s="671">
        <f t="shared" si="5"/>
        <v>12.000000000000011</v>
      </c>
      <c r="AE44" s="671">
        <f t="shared" si="6"/>
        <v>13.636363636363647</v>
      </c>
      <c r="AF44" s="671">
        <f t="shared" si="7"/>
        <v>4.7619047619047672</v>
      </c>
      <c r="AG44" s="671">
        <f t="shared" si="8"/>
        <v>4.9999999999999822</v>
      </c>
      <c r="AH44" s="671">
        <f t="shared" si="9"/>
        <v>0</v>
      </c>
      <c r="AI44" s="671">
        <f t="shared" si="10"/>
        <v>-51.219512195121951</v>
      </c>
      <c r="AJ44" s="671">
        <f t="shared" si="11"/>
        <v>7.8947368421052655</v>
      </c>
      <c r="AK44" s="671">
        <f t="shared" si="12"/>
        <v>8.5714285714285854</v>
      </c>
      <c r="AL44" s="671">
        <f t="shared" si="13"/>
        <v>9.375</v>
      </c>
      <c r="AM44" s="671">
        <f t="shared" si="14"/>
        <v>14.285714285714279</v>
      </c>
      <c r="AN44" s="671">
        <f t="shared" si="15"/>
        <v>21.739130434782616</v>
      </c>
      <c r="AO44" s="671">
        <f t="shared" si="16"/>
        <v>9.5238095238095344</v>
      </c>
      <c r="AP44" s="671">
        <f t="shared" si="17"/>
        <v>10.526315789473673</v>
      </c>
      <c r="AQ44" s="671">
        <f t="shared" si="18"/>
        <v>11.764705882352944</v>
      </c>
      <c r="AR44" s="671">
        <f t="shared" si="19"/>
        <v>13.333333333333353</v>
      </c>
      <c r="AS44" s="672">
        <f t="shared" si="20"/>
        <v>7.3172522303219276</v>
      </c>
      <c r="AT44" s="673">
        <f t="shared" si="21"/>
        <v>15.121850543811091</v>
      </c>
    </row>
    <row r="45" spans="1:46" ht="11.25" customHeight="1" x14ac:dyDescent="0.2">
      <c r="A45" s="519" t="s">
        <v>3803</v>
      </c>
      <c r="B45" s="507" t="s">
        <v>3804</v>
      </c>
      <c r="C45" s="497">
        <v>0.84</v>
      </c>
      <c r="D45" s="497">
        <v>0.64</v>
      </c>
      <c r="E45" s="513">
        <v>0.48</v>
      </c>
      <c r="F45" s="513">
        <v>0.4</v>
      </c>
      <c r="G45" s="513">
        <v>0.32</v>
      </c>
      <c r="H45" s="540">
        <v>0</v>
      </c>
      <c r="I45" s="514"/>
      <c r="J45" s="512">
        <v>0</v>
      </c>
      <c r="K45" s="515">
        <v>0</v>
      </c>
      <c r="L45" s="514"/>
      <c r="M45" s="532">
        <v>0</v>
      </c>
      <c r="N45" s="517">
        <v>0</v>
      </c>
      <c r="O45" s="517">
        <v>0</v>
      </c>
      <c r="P45" s="517">
        <v>0</v>
      </c>
      <c r="Q45" s="517">
        <v>0</v>
      </c>
      <c r="R45" s="517">
        <v>0</v>
      </c>
      <c r="S45" s="517">
        <v>0</v>
      </c>
      <c r="T45" s="517">
        <v>0</v>
      </c>
      <c r="U45" s="517">
        <v>0</v>
      </c>
      <c r="V45" s="517">
        <v>0</v>
      </c>
      <c r="W45" s="517">
        <v>0</v>
      </c>
      <c r="X45" s="517">
        <v>0</v>
      </c>
      <c r="Y45" s="654">
        <f t="shared" si="0"/>
        <v>2.6799999999999997</v>
      </c>
      <c r="Z45" s="1049">
        <f t="shared" si="1"/>
        <v>31.25</v>
      </c>
      <c r="AA45" s="671">
        <f t="shared" si="2"/>
        <v>33.33333333333335</v>
      </c>
      <c r="AB45" s="671">
        <f t="shared" si="3"/>
        <v>19.999999999999996</v>
      </c>
      <c r="AC45" s="671">
        <f t="shared" si="4"/>
        <v>25</v>
      </c>
      <c r="AD45" s="671" t="str">
        <f t="shared" si="5"/>
        <v>n/a</v>
      </c>
      <c r="AE45" s="671" t="str">
        <f t="shared" si="6"/>
        <v>n/a</v>
      </c>
      <c r="AF45" s="671" t="str">
        <f t="shared" si="7"/>
        <v>n/a</v>
      </c>
      <c r="AG45" s="671" t="str">
        <f t="shared" si="8"/>
        <v>n/a</v>
      </c>
      <c r="AH45" s="671" t="str">
        <f t="shared" si="9"/>
        <v>n/a</v>
      </c>
      <c r="AI45" s="671" t="str">
        <f t="shared" si="10"/>
        <v>n/a</v>
      </c>
      <c r="AJ45" s="671" t="str">
        <f t="shared" si="11"/>
        <v>n/a</v>
      </c>
      <c r="AK45" s="671" t="str">
        <f t="shared" si="12"/>
        <v>n/a</v>
      </c>
      <c r="AL45" s="671" t="str">
        <f t="shared" si="13"/>
        <v>n/a</v>
      </c>
      <c r="AM45" s="671" t="str">
        <f t="shared" si="14"/>
        <v>n/a</v>
      </c>
      <c r="AN45" s="671" t="str">
        <f t="shared" si="15"/>
        <v>n/a</v>
      </c>
      <c r="AO45" s="671" t="str">
        <f t="shared" si="16"/>
        <v>n/a</v>
      </c>
      <c r="AP45" s="671" t="str">
        <f t="shared" si="17"/>
        <v>n/a</v>
      </c>
      <c r="AQ45" s="671" t="str">
        <f t="shared" si="18"/>
        <v>n/a</v>
      </c>
      <c r="AR45" s="671" t="str">
        <f t="shared" si="19"/>
        <v>n/a</v>
      </c>
      <c r="AS45" s="672">
        <f t="shared" si="20"/>
        <v>27.395833333333336</v>
      </c>
      <c r="AT45" s="673">
        <f t="shared" si="21"/>
        <v>6.0703342851389568</v>
      </c>
    </row>
    <row r="46" spans="1:46" ht="11.25" customHeight="1" x14ac:dyDescent="0.2">
      <c r="A46" s="500" t="s">
        <v>962</v>
      </c>
      <c r="B46" s="933" t="s">
        <v>963</v>
      </c>
      <c r="C46" s="497">
        <v>2.46</v>
      </c>
      <c r="D46" s="497">
        <v>2.38</v>
      </c>
      <c r="E46" s="650">
        <v>2.2999999999999998</v>
      </c>
      <c r="F46" s="650">
        <v>2.2200000000000002</v>
      </c>
      <c r="G46" s="650">
        <v>2.12</v>
      </c>
      <c r="H46" s="502">
        <v>2</v>
      </c>
      <c r="I46" s="651"/>
      <c r="J46" s="650">
        <v>1.89</v>
      </c>
      <c r="K46" s="496">
        <v>1.73</v>
      </c>
      <c r="L46" s="651"/>
      <c r="M46" s="656">
        <v>0.65</v>
      </c>
      <c r="N46" s="653">
        <v>0.21</v>
      </c>
      <c r="O46" s="657">
        <v>1.6</v>
      </c>
      <c r="P46" s="657">
        <v>1.54</v>
      </c>
      <c r="Q46" s="657">
        <v>1.36</v>
      </c>
      <c r="R46" s="657">
        <v>1.17</v>
      </c>
      <c r="S46" s="657">
        <v>0.77</v>
      </c>
      <c r="T46" s="657">
        <v>0.54</v>
      </c>
      <c r="U46" s="653">
        <v>0.44</v>
      </c>
      <c r="V46" s="653">
        <v>0.44</v>
      </c>
      <c r="W46" s="653">
        <v>0.44</v>
      </c>
      <c r="X46" s="653">
        <v>0.44</v>
      </c>
      <c r="Y46" s="654">
        <f t="shared" si="0"/>
        <v>26.700000000000006</v>
      </c>
      <c r="Z46" s="1049">
        <f t="shared" si="1"/>
        <v>3.3613445378151363</v>
      </c>
      <c r="AA46" s="671">
        <f t="shared" si="2"/>
        <v>3.4782608695652195</v>
      </c>
      <c r="AB46" s="671">
        <f t="shared" si="3"/>
        <v>3.603603603603589</v>
      </c>
      <c r="AC46" s="671">
        <f t="shared" si="4"/>
        <v>4.7169811320754818</v>
      </c>
      <c r="AD46" s="671">
        <f t="shared" si="5"/>
        <v>6.0000000000000053</v>
      </c>
      <c r="AE46" s="671">
        <f t="shared" si="6"/>
        <v>5.8201058201058364</v>
      </c>
      <c r="AF46" s="671">
        <f t="shared" si="7"/>
        <v>9.2485549132947931</v>
      </c>
      <c r="AG46" s="671">
        <f t="shared" si="8"/>
        <v>166.15384615384613</v>
      </c>
      <c r="AH46" s="671">
        <f t="shared" si="9"/>
        <v>209.52380952380955</v>
      </c>
      <c r="AI46" s="671">
        <f t="shared" si="10"/>
        <v>-86.875</v>
      </c>
      <c r="AJ46" s="671">
        <f t="shared" si="11"/>
        <v>3.8961038961039085</v>
      </c>
      <c r="AK46" s="671">
        <f t="shared" si="12"/>
        <v>13.235294117647056</v>
      </c>
      <c r="AL46" s="671">
        <f t="shared" si="13"/>
        <v>16.239316239316249</v>
      </c>
      <c r="AM46" s="671">
        <f t="shared" si="14"/>
        <v>51.94805194805194</v>
      </c>
      <c r="AN46" s="671">
        <f t="shared" si="15"/>
        <v>42.592592592592581</v>
      </c>
      <c r="AO46" s="671">
        <f t="shared" si="16"/>
        <v>22.72727272727273</v>
      </c>
      <c r="AP46" s="671">
        <f t="shared" si="17"/>
        <v>0</v>
      </c>
      <c r="AQ46" s="671">
        <f t="shared" si="18"/>
        <v>0</v>
      </c>
      <c r="AR46" s="671">
        <f t="shared" si="19"/>
        <v>0</v>
      </c>
      <c r="AS46" s="672">
        <f t="shared" si="20"/>
        <v>25.035270425005276</v>
      </c>
      <c r="AT46" s="673">
        <f t="shared" si="21"/>
        <v>63.614913799174175</v>
      </c>
    </row>
    <row r="47" spans="1:46" ht="11.25" customHeight="1" x14ac:dyDescent="0.2">
      <c r="A47" s="500" t="s">
        <v>3801</v>
      </c>
      <c r="B47" s="933" t="s">
        <v>3802</v>
      </c>
      <c r="C47" s="497">
        <v>18</v>
      </c>
      <c r="D47" s="1064">
        <v>17</v>
      </c>
      <c r="E47" s="531">
        <v>16</v>
      </c>
      <c r="F47" s="531">
        <v>14</v>
      </c>
      <c r="G47" s="531">
        <v>13</v>
      </c>
      <c r="H47" s="1067">
        <v>11</v>
      </c>
      <c r="I47" s="651"/>
      <c r="J47" s="531">
        <v>15</v>
      </c>
      <c r="K47" s="1031">
        <v>12</v>
      </c>
      <c r="L47" s="651"/>
      <c r="M47" s="656">
        <v>7.5</v>
      </c>
      <c r="N47" s="653">
        <v>0</v>
      </c>
      <c r="O47" s="543">
        <v>0</v>
      </c>
      <c r="P47" s="543">
        <v>0</v>
      </c>
      <c r="Q47" s="543">
        <v>0</v>
      </c>
      <c r="R47" s="543">
        <v>0</v>
      </c>
      <c r="S47" s="543">
        <v>0</v>
      </c>
      <c r="T47" s="543">
        <v>0</v>
      </c>
      <c r="U47" s="543">
        <v>0</v>
      </c>
      <c r="V47" s="543">
        <v>0</v>
      </c>
      <c r="W47" s="653">
        <v>0</v>
      </c>
      <c r="X47" s="653">
        <v>0</v>
      </c>
      <c r="Y47" s="654">
        <f t="shared" si="0"/>
        <v>123.5</v>
      </c>
      <c r="Z47" s="1049">
        <f t="shared" si="1"/>
        <v>5.8823529411764719</v>
      </c>
      <c r="AA47" s="671">
        <f t="shared" si="2"/>
        <v>6.25</v>
      </c>
      <c r="AB47" s="671">
        <f t="shared" si="3"/>
        <v>14.285714285714279</v>
      </c>
      <c r="AC47" s="671">
        <f t="shared" si="4"/>
        <v>7.6923076923076872</v>
      </c>
      <c r="AD47" s="671">
        <f t="shared" si="5"/>
        <v>18.181818181818187</v>
      </c>
      <c r="AE47" s="671">
        <f t="shared" si="6"/>
        <v>-26.666666666666671</v>
      </c>
      <c r="AF47" s="671">
        <f t="shared" si="7"/>
        <v>25</v>
      </c>
      <c r="AG47" s="671">
        <f t="shared" si="8"/>
        <v>60.000000000000007</v>
      </c>
      <c r="AH47" s="671" t="str">
        <f t="shared" si="9"/>
        <v>n/a</v>
      </c>
      <c r="AI47" s="671" t="str">
        <f t="shared" si="10"/>
        <v>n/a</v>
      </c>
      <c r="AJ47" s="671" t="str">
        <f t="shared" si="11"/>
        <v>n/a</v>
      </c>
      <c r="AK47" s="671" t="str">
        <f t="shared" si="12"/>
        <v>n/a</v>
      </c>
      <c r="AL47" s="671" t="str">
        <f t="shared" si="13"/>
        <v>n/a</v>
      </c>
      <c r="AM47" s="671" t="str">
        <f t="shared" si="14"/>
        <v>n/a</v>
      </c>
      <c r="AN47" s="671" t="str">
        <f t="shared" si="15"/>
        <v>n/a</v>
      </c>
      <c r="AO47" s="671" t="str">
        <f t="shared" si="16"/>
        <v>n/a</v>
      </c>
      <c r="AP47" s="671" t="str">
        <f t="shared" si="17"/>
        <v>n/a</v>
      </c>
      <c r="AQ47" s="671" t="str">
        <f t="shared" si="18"/>
        <v>n/a</v>
      </c>
      <c r="AR47" s="671" t="str">
        <f t="shared" si="19"/>
        <v>n/a</v>
      </c>
      <c r="AS47" s="672">
        <f t="shared" si="20"/>
        <v>13.828190804293744</v>
      </c>
      <c r="AT47" s="673">
        <f t="shared" si="21"/>
        <v>24.124251409729762</v>
      </c>
    </row>
    <row r="48" spans="1:46" ht="11.25" customHeight="1" x14ac:dyDescent="0.2">
      <c r="A48" s="500" t="s">
        <v>920</v>
      </c>
      <c r="B48" s="933" t="s">
        <v>921</v>
      </c>
      <c r="C48" s="497">
        <v>5.28</v>
      </c>
      <c r="D48" s="497">
        <v>4.5999999999999996</v>
      </c>
      <c r="E48" s="650">
        <v>4</v>
      </c>
      <c r="F48" s="650">
        <v>3.16</v>
      </c>
      <c r="G48" s="650">
        <v>2.44</v>
      </c>
      <c r="H48" s="650">
        <v>1.88</v>
      </c>
      <c r="I48" s="651"/>
      <c r="J48" s="650">
        <v>1.44</v>
      </c>
      <c r="K48" s="496">
        <v>0.56000000000000005</v>
      </c>
      <c r="L48" s="651"/>
      <c r="M48" s="503">
        <v>0</v>
      </c>
      <c r="N48" s="653">
        <v>0</v>
      </c>
      <c r="O48" s="653">
        <v>0</v>
      </c>
      <c r="P48" s="653">
        <v>0</v>
      </c>
      <c r="Q48" s="653">
        <v>0</v>
      </c>
      <c r="R48" s="653">
        <v>0</v>
      </c>
      <c r="S48" s="653">
        <v>0</v>
      </c>
      <c r="T48" s="653">
        <v>0</v>
      </c>
      <c r="U48" s="653">
        <v>0</v>
      </c>
      <c r="V48" s="653">
        <v>0</v>
      </c>
      <c r="W48" s="653">
        <v>0</v>
      </c>
      <c r="X48" s="653">
        <v>0</v>
      </c>
      <c r="Y48" s="654">
        <f t="shared" si="0"/>
        <v>23.36</v>
      </c>
      <c r="Z48" s="1049">
        <f t="shared" si="1"/>
        <v>14.782608695652177</v>
      </c>
      <c r="AA48" s="671">
        <f t="shared" si="2"/>
        <v>14.999999999999991</v>
      </c>
      <c r="AB48" s="671">
        <f t="shared" si="3"/>
        <v>26.582278481012644</v>
      </c>
      <c r="AC48" s="671">
        <f t="shared" si="4"/>
        <v>29.508196721311485</v>
      </c>
      <c r="AD48" s="671">
        <f t="shared" si="5"/>
        <v>29.787234042553191</v>
      </c>
      <c r="AE48" s="671">
        <f t="shared" si="6"/>
        <v>30.555555555555557</v>
      </c>
      <c r="AF48" s="671">
        <f t="shared" si="7"/>
        <v>157.14285714285711</v>
      </c>
      <c r="AG48" s="671" t="str">
        <f t="shared" si="8"/>
        <v>n/a</v>
      </c>
      <c r="AH48" s="671" t="str">
        <f t="shared" si="9"/>
        <v>n/a</v>
      </c>
      <c r="AI48" s="671" t="str">
        <f t="shared" si="10"/>
        <v>n/a</v>
      </c>
      <c r="AJ48" s="671" t="str">
        <f t="shared" si="11"/>
        <v>n/a</v>
      </c>
      <c r="AK48" s="671" t="str">
        <f t="shared" si="12"/>
        <v>n/a</v>
      </c>
      <c r="AL48" s="671" t="str">
        <f t="shared" si="13"/>
        <v>n/a</v>
      </c>
      <c r="AM48" s="671" t="str">
        <f t="shared" si="14"/>
        <v>n/a</v>
      </c>
      <c r="AN48" s="671" t="str">
        <f t="shared" si="15"/>
        <v>n/a</v>
      </c>
      <c r="AO48" s="671" t="str">
        <f t="shared" si="16"/>
        <v>n/a</v>
      </c>
      <c r="AP48" s="671" t="str">
        <f t="shared" si="17"/>
        <v>n/a</v>
      </c>
      <c r="AQ48" s="671" t="str">
        <f t="shared" si="18"/>
        <v>n/a</v>
      </c>
      <c r="AR48" s="671" t="str">
        <f t="shared" si="19"/>
        <v>n/a</v>
      </c>
      <c r="AS48" s="672">
        <f t="shared" si="20"/>
        <v>43.336961519848884</v>
      </c>
      <c r="AT48" s="673">
        <f t="shared" si="21"/>
        <v>50.644232848139353</v>
      </c>
    </row>
    <row r="49" spans="1:46" ht="11.25" customHeight="1" x14ac:dyDescent="0.2">
      <c r="A49" s="480" t="s">
        <v>436</v>
      </c>
      <c r="B49" s="918" t="s">
        <v>437</v>
      </c>
      <c r="C49" s="497">
        <v>8.7499999999999994E-2</v>
      </c>
      <c r="D49" s="523">
        <v>0.08</v>
      </c>
      <c r="E49" s="487">
        <v>7.8E-2</v>
      </c>
      <c r="F49" s="487">
        <v>7.2999999999999995E-2</v>
      </c>
      <c r="G49" s="487">
        <v>6.6000000000000003E-2</v>
      </c>
      <c r="H49" s="487">
        <v>5.1999999999999998E-2</v>
      </c>
      <c r="I49" s="488"/>
      <c r="J49" s="487">
        <v>4.8000000000000001E-2</v>
      </c>
      <c r="K49" s="485">
        <v>4.2000000000000003E-2</v>
      </c>
      <c r="L49" s="488"/>
      <c r="M49" s="491">
        <v>3.3000000000000002E-2</v>
      </c>
      <c r="N49" s="493">
        <v>0.03</v>
      </c>
      <c r="O49" s="493">
        <v>2.8750000000000001E-2</v>
      </c>
      <c r="P49" s="493">
        <v>2.5999999999999999E-2</v>
      </c>
      <c r="Q49" s="493">
        <v>2.4500000000000001E-2</v>
      </c>
      <c r="R49" s="492">
        <v>0.02</v>
      </c>
      <c r="S49" s="492">
        <v>0.02</v>
      </c>
      <c r="T49" s="492">
        <v>0.02</v>
      </c>
      <c r="U49" s="493">
        <v>0.02</v>
      </c>
      <c r="V49" s="492">
        <v>1.7999999999999999E-2</v>
      </c>
      <c r="W49" s="493">
        <v>5.0000000000000001E-3</v>
      </c>
      <c r="X49" s="492">
        <v>0</v>
      </c>
      <c r="Y49" s="654">
        <f t="shared" si="0"/>
        <v>0.77175000000000016</v>
      </c>
      <c r="Z49" s="1049">
        <f t="shared" si="1"/>
        <v>9.375</v>
      </c>
      <c r="AA49" s="671">
        <f t="shared" si="2"/>
        <v>2.5641025641025772</v>
      </c>
      <c r="AB49" s="671">
        <f t="shared" si="3"/>
        <v>6.8493150684931559</v>
      </c>
      <c r="AC49" s="671">
        <f t="shared" si="4"/>
        <v>10.606060606060597</v>
      </c>
      <c r="AD49" s="671">
        <f t="shared" si="5"/>
        <v>26.923076923076938</v>
      </c>
      <c r="AE49" s="671">
        <f t="shared" si="6"/>
        <v>8.333333333333325</v>
      </c>
      <c r="AF49" s="671">
        <f t="shared" si="7"/>
        <v>14.285714285714279</v>
      </c>
      <c r="AG49" s="671">
        <f t="shared" si="8"/>
        <v>27.27272727272727</v>
      </c>
      <c r="AH49" s="671">
        <f t="shared" si="9"/>
        <v>10.000000000000009</v>
      </c>
      <c r="AI49" s="671">
        <f t="shared" si="10"/>
        <v>4.3478260869565188</v>
      </c>
      <c r="AJ49" s="671">
        <f t="shared" si="11"/>
        <v>10.576923076923084</v>
      </c>
      <c r="AK49" s="671">
        <f t="shared" si="12"/>
        <v>6.1224489795918213</v>
      </c>
      <c r="AL49" s="671">
        <f t="shared" si="13"/>
        <v>22.500000000000007</v>
      </c>
      <c r="AM49" s="671">
        <f t="shared" si="14"/>
        <v>0</v>
      </c>
      <c r="AN49" s="671">
        <f t="shared" si="15"/>
        <v>0</v>
      </c>
      <c r="AO49" s="671">
        <f t="shared" si="16"/>
        <v>0</v>
      </c>
      <c r="AP49" s="671">
        <f t="shared" si="17"/>
        <v>11.111111111111116</v>
      </c>
      <c r="AQ49" s="671">
        <f t="shared" si="18"/>
        <v>259.99999999999994</v>
      </c>
      <c r="AR49" s="671" t="str">
        <f t="shared" si="19"/>
        <v>n/a</v>
      </c>
      <c r="AS49" s="672">
        <f t="shared" si="20"/>
        <v>23.937091072671699</v>
      </c>
      <c r="AT49" s="673">
        <f t="shared" si="21"/>
        <v>59.498044866120956</v>
      </c>
    </row>
    <row r="50" spans="1:46" ht="11.25" customHeight="1" x14ac:dyDescent="0.2">
      <c r="A50" s="658" t="s">
        <v>418</v>
      </c>
      <c r="B50" s="507" t="s">
        <v>419</v>
      </c>
      <c r="C50" s="497">
        <v>3.53</v>
      </c>
      <c r="D50" s="510">
        <v>3.2399999999999998</v>
      </c>
      <c r="E50" s="650">
        <v>2.92</v>
      </c>
      <c r="F50" s="650">
        <v>2.59</v>
      </c>
      <c r="G50" s="650">
        <v>2.2599999999999998</v>
      </c>
      <c r="H50" s="650">
        <v>2.0099999999999998</v>
      </c>
      <c r="I50" s="651"/>
      <c r="J50" s="650">
        <v>1.43</v>
      </c>
      <c r="K50" s="496">
        <v>0.87</v>
      </c>
      <c r="L50" s="651"/>
      <c r="M50" s="656">
        <v>0.71</v>
      </c>
      <c r="N50" s="653">
        <v>0.68</v>
      </c>
      <c r="O50" s="657">
        <v>0.66</v>
      </c>
      <c r="P50" s="657">
        <v>0.56000000000000005</v>
      </c>
      <c r="Q50" s="653">
        <v>0.44</v>
      </c>
      <c r="R50" s="657">
        <v>0.11</v>
      </c>
      <c r="S50" s="653">
        <v>0</v>
      </c>
      <c r="T50" s="653">
        <v>0</v>
      </c>
      <c r="U50" s="653">
        <v>0</v>
      </c>
      <c r="V50" s="653">
        <v>0</v>
      </c>
      <c r="W50" s="653">
        <v>0</v>
      </c>
      <c r="X50" s="653">
        <v>0</v>
      </c>
      <c r="Y50" s="654">
        <f t="shared" si="0"/>
        <v>22.009999999999998</v>
      </c>
      <c r="Z50" s="1049">
        <f t="shared" si="1"/>
        <v>8.9506172839506135</v>
      </c>
      <c r="AA50" s="671">
        <f t="shared" si="2"/>
        <v>10.95890410958904</v>
      </c>
      <c r="AB50" s="671">
        <f t="shared" si="3"/>
        <v>12.741312741312738</v>
      </c>
      <c r="AC50" s="671">
        <f t="shared" si="4"/>
        <v>14.601769911504437</v>
      </c>
      <c r="AD50" s="671">
        <f t="shared" si="5"/>
        <v>12.437810945273631</v>
      </c>
      <c r="AE50" s="671">
        <f t="shared" si="6"/>
        <v>40.559440559440539</v>
      </c>
      <c r="AF50" s="671">
        <f t="shared" si="7"/>
        <v>64.367816091954012</v>
      </c>
      <c r="AG50" s="671">
        <f t="shared" si="8"/>
        <v>22.535211267605646</v>
      </c>
      <c r="AH50" s="671">
        <f t="shared" si="9"/>
        <v>4.4117647058823373</v>
      </c>
      <c r="AI50" s="671">
        <f t="shared" si="10"/>
        <v>3.0303030303030276</v>
      </c>
      <c r="AJ50" s="671">
        <f t="shared" si="11"/>
        <v>17.857142857142861</v>
      </c>
      <c r="AK50" s="671">
        <f t="shared" si="12"/>
        <v>27.272727272727295</v>
      </c>
      <c r="AL50" s="671">
        <f t="shared" si="13"/>
        <v>300</v>
      </c>
      <c r="AM50" s="671" t="str">
        <f t="shared" si="14"/>
        <v>n/a</v>
      </c>
      <c r="AN50" s="671" t="str">
        <f t="shared" si="15"/>
        <v>n/a</v>
      </c>
      <c r="AO50" s="671" t="str">
        <f t="shared" si="16"/>
        <v>n/a</v>
      </c>
      <c r="AP50" s="671" t="str">
        <f t="shared" si="17"/>
        <v>n/a</v>
      </c>
      <c r="AQ50" s="671" t="str">
        <f t="shared" si="18"/>
        <v>n/a</v>
      </c>
      <c r="AR50" s="671" t="str">
        <f t="shared" si="19"/>
        <v>n/a</v>
      </c>
      <c r="AS50" s="672">
        <f t="shared" si="20"/>
        <v>41.517293905898931</v>
      </c>
      <c r="AT50" s="673">
        <f t="shared" si="21"/>
        <v>79.430259932109607</v>
      </c>
    </row>
    <row r="51" spans="1:46" ht="11.25" customHeight="1" x14ac:dyDescent="0.2">
      <c r="A51" s="935" t="s">
        <v>916</v>
      </c>
      <c r="B51" s="933" t="s">
        <v>917</v>
      </c>
      <c r="C51" s="497">
        <v>0.88</v>
      </c>
      <c r="D51" s="656">
        <v>0.8</v>
      </c>
      <c r="E51" s="650">
        <v>0.72</v>
      </c>
      <c r="F51" s="650">
        <v>0.6</v>
      </c>
      <c r="G51" s="650">
        <v>0.48</v>
      </c>
      <c r="H51" s="650">
        <v>0.32</v>
      </c>
      <c r="I51" s="651"/>
      <c r="J51" s="502">
        <v>0</v>
      </c>
      <c r="K51" s="655">
        <v>0</v>
      </c>
      <c r="L51" s="651"/>
      <c r="M51" s="503">
        <v>0</v>
      </c>
      <c r="N51" s="653">
        <v>0</v>
      </c>
      <c r="O51" s="653">
        <v>0</v>
      </c>
      <c r="P51" s="653">
        <v>0</v>
      </c>
      <c r="Q51" s="653">
        <v>0</v>
      </c>
      <c r="R51" s="653">
        <v>0</v>
      </c>
      <c r="S51" s="653">
        <v>0</v>
      </c>
      <c r="T51" s="653">
        <v>0</v>
      </c>
      <c r="U51" s="653">
        <v>0</v>
      </c>
      <c r="V51" s="653">
        <v>0</v>
      </c>
      <c r="W51" s="653">
        <v>0</v>
      </c>
      <c r="X51" s="653">
        <v>0</v>
      </c>
      <c r="Y51" s="654">
        <f t="shared" si="0"/>
        <v>3.8000000000000003</v>
      </c>
      <c r="Z51" s="1049">
        <f t="shared" si="1"/>
        <v>9.9999999999999858</v>
      </c>
      <c r="AA51" s="671">
        <f t="shared" si="2"/>
        <v>11.111111111111116</v>
      </c>
      <c r="AB51" s="671">
        <f t="shared" si="3"/>
        <v>19.999999999999996</v>
      </c>
      <c r="AC51" s="671">
        <f t="shared" si="4"/>
        <v>25</v>
      </c>
      <c r="AD51" s="671">
        <f t="shared" si="5"/>
        <v>50</v>
      </c>
      <c r="AE51" s="671" t="str">
        <f t="shared" si="6"/>
        <v>n/a</v>
      </c>
      <c r="AF51" s="671" t="str">
        <f t="shared" si="7"/>
        <v>n/a</v>
      </c>
      <c r="AG51" s="671" t="str">
        <f t="shared" si="8"/>
        <v>n/a</v>
      </c>
      <c r="AH51" s="671" t="str">
        <f t="shared" si="9"/>
        <v>n/a</v>
      </c>
      <c r="AI51" s="671" t="str">
        <f t="shared" si="10"/>
        <v>n/a</v>
      </c>
      <c r="AJ51" s="671" t="str">
        <f t="shared" si="11"/>
        <v>n/a</v>
      </c>
      <c r="AK51" s="671" t="str">
        <f t="shared" si="12"/>
        <v>n/a</v>
      </c>
      <c r="AL51" s="671" t="str">
        <f t="shared" si="13"/>
        <v>n/a</v>
      </c>
      <c r="AM51" s="671" t="str">
        <f t="shared" si="14"/>
        <v>n/a</v>
      </c>
      <c r="AN51" s="671" t="str">
        <f t="shared" si="15"/>
        <v>n/a</v>
      </c>
      <c r="AO51" s="671" t="str">
        <f t="shared" si="16"/>
        <v>n/a</v>
      </c>
      <c r="AP51" s="671" t="str">
        <f t="shared" si="17"/>
        <v>n/a</v>
      </c>
      <c r="AQ51" s="671" t="str">
        <f t="shared" si="18"/>
        <v>n/a</v>
      </c>
      <c r="AR51" s="671" t="str">
        <f t="shared" si="19"/>
        <v>n/a</v>
      </c>
      <c r="AS51" s="672">
        <f t="shared" si="20"/>
        <v>23.222222222222221</v>
      </c>
      <c r="AT51" s="673">
        <f t="shared" si="21"/>
        <v>16.218035989540308</v>
      </c>
    </row>
    <row r="52" spans="1:46" ht="11.25" customHeight="1" x14ac:dyDescent="0.2">
      <c r="A52" s="484" t="s">
        <v>914</v>
      </c>
      <c r="B52" s="933" t="s">
        <v>915</v>
      </c>
      <c r="C52" s="497">
        <v>3.01</v>
      </c>
      <c r="D52" s="656">
        <v>2.64</v>
      </c>
      <c r="E52" s="650">
        <v>2.2000000000000002</v>
      </c>
      <c r="F52" s="650">
        <v>1.81</v>
      </c>
      <c r="G52" s="650">
        <v>1.4</v>
      </c>
      <c r="H52" s="650">
        <v>1.1000000000000001</v>
      </c>
      <c r="I52" s="651"/>
      <c r="J52" s="650">
        <v>0.9</v>
      </c>
      <c r="K52" s="496">
        <v>0.35</v>
      </c>
      <c r="L52" s="651"/>
      <c r="M52" s="503">
        <v>0</v>
      </c>
      <c r="N52" s="653">
        <v>0</v>
      </c>
      <c r="O52" s="653">
        <v>0</v>
      </c>
      <c r="P52" s="653">
        <v>0</v>
      </c>
      <c r="Q52" s="653">
        <v>0</v>
      </c>
      <c r="R52" s="653">
        <v>0</v>
      </c>
      <c r="S52" s="653">
        <v>0</v>
      </c>
      <c r="T52" s="653">
        <v>0</v>
      </c>
      <c r="U52" s="653">
        <v>0</v>
      </c>
      <c r="V52" s="653">
        <v>0</v>
      </c>
      <c r="W52" s="653">
        <v>0</v>
      </c>
      <c r="X52" s="653">
        <v>0</v>
      </c>
      <c r="Y52" s="654">
        <f t="shared" si="0"/>
        <v>13.41</v>
      </c>
      <c r="Z52" s="1049">
        <f t="shared" si="1"/>
        <v>14.015151515151491</v>
      </c>
      <c r="AA52" s="671">
        <f t="shared" si="2"/>
        <v>19.999999999999996</v>
      </c>
      <c r="AB52" s="671">
        <f t="shared" si="3"/>
        <v>21.546961325966851</v>
      </c>
      <c r="AC52" s="671">
        <f t="shared" si="4"/>
        <v>29.285714285714292</v>
      </c>
      <c r="AD52" s="671">
        <f t="shared" si="5"/>
        <v>27.272727272727249</v>
      </c>
      <c r="AE52" s="671">
        <f t="shared" si="6"/>
        <v>22.222222222222232</v>
      </c>
      <c r="AF52" s="671">
        <f t="shared" si="7"/>
        <v>157.14285714285717</v>
      </c>
      <c r="AG52" s="671" t="str">
        <f t="shared" si="8"/>
        <v>n/a</v>
      </c>
      <c r="AH52" s="671" t="str">
        <f t="shared" si="9"/>
        <v>n/a</v>
      </c>
      <c r="AI52" s="671" t="str">
        <f t="shared" si="10"/>
        <v>n/a</v>
      </c>
      <c r="AJ52" s="671" t="str">
        <f t="shared" si="11"/>
        <v>n/a</v>
      </c>
      <c r="AK52" s="671" t="str">
        <f t="shared" si="12"/>
        <v>n/a</v>
      </c>
      <c r="AL52" s="671" t="str">
        <f t="shared" si="13"/>
        <v>n/a</v>
      </c>
      <c r="AM52" s="671" t="str">
        <f t="shared" si="14"/>
        <v>n/a</v>
      </c>
      <c r="AN52" s="671" t="str">
        <f t="shared" si="15"/>
        <v>n/a</v>
      </c>
      <c r="AO52" s="671" t="str">
        <f t="shared" si="16"/>
        <v>n/a</v>
      </c>
      <c r="AP52" s="671" t="str">
        <f t="shared" si="17"/>
        <v>n/a</v>
      </c>
      <c r="AQ52" s="671" t="str">
        <f t="shared" si="18"/>
        <v>n/a</v>
      </c>
      <c r="AR52" s="671" t="str">
        <f t="shared" si="19"/>
        <v>n/a</v>
      </c>
      <c r="AS52" s="672">
        <f t="shared" si="20"/>
        <v>41.640804823519893</v>
      </c>
      <c r="AT52" s="673">
        <f t="shared" si="21"/>
        <v>51.17316851559567</v>
      </c>
    </row>
    <row r="53" spans="1:46" ht="11.25" customHeight="1" x14ac:dyDescent="0.2">
      <c r="A53" s="500" t="s">
        <v>1711</v>
      </c>
      <c r="B53" s="933" t="s">
        <v>1712</v>
      </c>
      <c r="C53" s="497">
        <v>0.93</v>
      </c>
      <c r="D53" s="656">
        <v>0.75</v>
      </c>
      <c r="E53" s="498">
        <v>0.69</v>
      </c>
      <c r="F53" s="498">
        <v>0.62</v>
      </c>
      <c r="G53" s="498">
        <v>0.51</v>
      </c>
      <c r="H53" s="498">
        <v>0.39</v>
      </c>
      <c r="I53" s="499"/>
      <c r="J53" s="498">
        <v>0.27</v>
      </c>
      <c r="K53" s="496">
        <v>0.21</v>
      </c>
      <c r="L53" s="499"/>
      <c r="M53" s="656">
        <v>0.05</v>
      </c>
      <c r="N53" s="653">
        <v>0</v>
      </c>
      <c r="O53" s="653">
        <v>0</v>
      </c>
      <c r="P53" s="653">
        <v>0</v>
      </c>
      <c r="Q53" s="653">
        <v>0</v>
      </c>
      <c r="R53" s="653">
        <v>0</v>
      </c>
      <c r="S53" s="653">
        <v>0</v>
      </c>
      <c r="T53" s="653">
        <v>0</v>
      </c>
      <c r="U53" s="653">
        <v>0</v>
      </c>
      <c r="V53" s="653">
        <v>0</v>
      </c>
      <c r="W53" s="653">
        <v>0</v>
      </c>
      <c r="X53" s="653">
        <v>0</v>
      </c>
      <c r="Y53" s="654">
        <f t="shared" si="0"/>
        <v>4.42</v>
      </c>
      <c r="Z53" s="1049">
        <f t="shared" si="1"/>
        <v>24</v>
      </c>
      <c r="AA53" s="671">
        <f t="shared" si="2"/>
        <v>8.6956521739130608</v>
      </c>
      <c r="AB53" s="671">
        <f t="shared" si="3"/>
        <v>11.290322580645151</v>
      </c>
      <c r="AC53" s="671">
        <f t="shared" si="4"/>
        <v>21.568627450980383</v>
      </c>
      <c r="AD53" s="671">
        <f t="shared" si="5"/>
        <v>30.76923076923077</v>
      </c>
      <c r="AE53" s="671">
        <f t="shared" si="6"/>
        <v>44.444444444444443</v>
      </c>
      <c r="AF53" s="671">
        <f t="shared" si="7"/>
        <v>28.57142857142858</v>
      </c>
      <c r="AG53" s="671">
        <f t="shared" si="8"/>
        <v>319.99999999999994</v>
      </c>
      <c r="AH53" s="671" t="str">
        <f t="shared" si="9"/>
        <v>n/a</v>
      </c>
      <c r="AI53" s="671" t="str">
        <f t="shared" si="10"/>
        <v>n/a</v>
      </c>
      <c r="AJ53" s="671" t="str">
        <f t="shared" si="11"/>
        <v>n/a</v>
      </c>
      <c r="AK53" s="671" t="str">
        <f t="shared" si="12"/>
        <v>n/a</v>
      </c>
      <c r="AL53" s="671" t="str">
        <f t="shared" si="13"/>
        <v>n/a</v>
      </c>
      <c r="AM53" s="671" t="str">
        <f t="shared" si="14"/>
        <v>n/a</v>
      </c>
      <c r="AN53" s="671" t="str">
        <f t="shared" si="15"/>
        <v>n/a</v>
      </c>
      <c r="AO53" s="671" t="str">
        <f t="shared" si="16"/>
        <v>n/a</v>
      </c>
      <c r="AP53" s="671" t="str">
        <f t="shared" si="17"/>
        <v>n/a</v>
      </c>
      <c r="AQ53" s="671" t="str">
        <f t="shared" si="18"/>
        <v>n/a</v>
      </c>
      <c r="AR53" s="671" t="str">
        <f t="shared" si="19"/>
        <v>n/a</v>
      </c>
      <c r="AS53" s="672">
        <f t="shared" si="20"/>
        <v>61.167463248830288</v>
      </c>
      <c r="AT53" s="673">
        <f t="shared" si="21"/>
        <v>105.18759004285464</v>
      </c>
    </row>
    <row r="54" spans="1:46" ht="11.25" customHeight="1" x14ac:dyDescent="0.2">
      <c r="A54" s="480" t="s">
        <v>430</v>
      </c>
      <c r="B54" s="918" t="s">
        <v>431</v>
      </c>
      <c r="C54" s="497">
        <v>0.66</v>
      </c>
      <c r="D54" s="491">
        <v>0.64</v>
      </c>
      <c r="E54" s="650">
        <v>0.62</v>
      </c>
      <c r="F54" s="650">
        <v>0.56000000000000005</v>
      </c>
      <c r="G54" s="650">
        <v>0.44</v>
      </c>
      <c r="H54" s="650">
        <v>0.42666666666666669</v>
      </c>
      <c r="I54" s="651"/>
      <c r="J54" s="650">
        <v>0.4</v>
      </c>
      <c r="K54" s="496">
        <v>0.29333333333333333</v>
      </c>
      <c r="L54" s="651"/>
      <c r="M54" s="656">
        <v>0.23833333333333331</v>
      </c>
      <c r="N54" s="657">
        <v>0.23166666666666666</v>
      </c>
      <c r="O54" s="657">
        <v>0.21666666666666667</v>
      </c>
      <c r="P54" s="657">
        <v>0.14666666666666667</v>
      </c>
      <c r="Q54" s="657">
        <v>0.11833333333333333</v>
      </c>
      <c r="R54" s="657">
        <v>0.11</v>
      </c>
      <c r="S54" s="657">
        <v>0.10333333333333333</v>
      </c>
      <c r="T54" s="657">
        <v>9.6666666666666665E-2</v>
      </c>
      <c r="U54" s="653">
        <v>8.666666666666667E-2</v>
      </c>
      <c r="V54" s="657">
        <v>8.666666666666667E-2</v>
      </c>
      <c r="W54" s="657">
        <v>0.08</v>
      </c>
      <c r="X54" s="657">
        <v>6.6666666666666666E-2</v>
      </c>
      <c r="Y54" s="654">
        <f t="shared" si="0"/>
        <v>5.621666666666667</v>
      </c>
      <c r="Z54" s="1049">
        <f t="shared" si="1"/>
        <v>3.125</v>
      </c>
      <c r="AA54" s="671">
        <f t="shared" si="2"/>
        <v>3.2258064516129004</v>
      </c>
      <c r="AB54" s="671">
        <f t="shared" si="3"/>
        <v>10.714285714285698</v>
      </c>
      <c r="AC54" s="671">
        <f t="shared" si="4"/>
        <v>27.272727272727295</v>
      </c>
      <c r="AD54" s="671">
        <f t="shared" si="5"/>
        <v>3.125</v>
      </c>
      <c r="AE54" s="671">
        <f t="shared" si="6"/>
        <v>6.6666666666666652</v>
      </c>
      <c r="AF54" s="671">
        <f t="shared" si="7"/>
        <v>36.363636363636374</v>
      </c>
      <c r="AG54" s="671">
        <f t="shared" si="8"/>
        <v>23.076923076923084</v>
      </c>
      <c r="AH54" s="671">
        <f t="shared" si="9"/>
        <v>2.877697841726623</v>
      </c>
      <c r="AI54" s="671">
        <f t="shared" si="10"/>
        <v>6.9230769230769207</v>
      </c>
      <c r="AJ54" s="671">
        <f t="shared" si="11"/>
        <v>47.727272727272727</v>
      </c>
      <c r="AK54" s="671">
        <f t="shared" si="12"/>
        <v>23.943661971830998</v>
      </c>
      <c r="AL54" s="671">
        <f t="shared" si="13"/>
        <v>7.575757575757569</v>
      </c>
      <c r="AM54" s="671">
        <f t="shared" si="14"/>
        <v>6.4516129032258007</v>
      </c>
      <c r="AN54" s="671">
        <f t="shared" si="15"/>
        <v>6.8965517241379226</v>
      </c>
      <c r="AO54" s="671">
        <f t="shared" si="16"/>
        <v>11.538461538461542</v>
      </c>
      <c r="AP54" s="671">
        <f t="shared" si="17"/>
        <v>0</v>
      </c>
      <c r="AQ54" s="671">
        <f t="shared" si="18"/>
        <v>8.333333333333325</v>
      </c>
      <c r="AR54" s="671">
        <f t="shared" si="19"/>
        <v>19.999999999999996</v>
      </c>
      <c r="AS54" s="672">
        <f t="shared" si="20"/>
        <v>13.465130109719761</v>
      </c>
      <c r="AT54" s="673">
        <f t="shared" si="21"/>
        <v>12.908895939856952</v>
      </c>
    </row>
    <row r="55" spans="1:46" ht="11.25" customHeight="1" x14ac:dyDescent="0.2">
      <c r="A55" s="935" t="s">
        <v>928</v>
      </c>
      <c r="B55" s="933" t="s">
        <v>929</v>
      </c>
      <c r="C55" s="497">
        <v>4.0750000000000002</v>
      </c>
      <c r="D55" s="654">
        <v>3.8062</v>
      </c>
      <c r="E55" s="650">
        <v>3.3070000000000004</v>
      </c>
      <c r="F55" s="650">
        <v>2.835</v>
      </c>
      <c r="G55" s="650">
        <v>2.4125000000000001</v>
      </c>
      <c r="H55" s="650">
        <v>2.0175000000000001</v>
      </c>
      <c r="I55" s="651"/>
      <c r="J55" s="650">
        <v>1.605</v>
      </c>
      <c r="K55" s="496">
        <v>0.59499999999999997</v>
      </c>
      <c r="L55" s="651"/>
      <c r="M55" s="503">
        <v>0</v>
      </c>
      <c r="N55" s="653">
        <v>0</v>
      </c>
      <c r="O55" s="653">
        <v>0</v>
      </c>
      <c r="P55" s="653">
        <v>0</v>
      </c>
      <c r="Q55" s="653">
        <v>0</v>
      </c>
      <c r="R55" s="653">
        <v>0</v>
      </c>
      <c r="S55" s="653">
        <v>0</v>
      </c>
      <c r="T55" s="653">
        <v>0</v>
      </c>
      <c r="U55" s="653">
        <v>0</v>
      </c>
      <c r="V55" s="653">
        <v>0</v>
      </c>
      <c r="W55" s="653">
        <v>0</v>
      </c>
      <c r="X55" s="653">
        <v>0</v>
      </c>
      <c r="Y55" s="654">
        <f t="shared" si="0"/>
        <v>20.653200000000002</v>
      </c>
      <c r="Z55" s="1049">
        <f t="shared" si="1"/>
        <v>7.0621617361147582</v>
      </c>
      <c r="AA55" s="671">
        <f t="shared" si="2"/>
        <v>15.095252494708177</v>
      </c>
      <c r="AB55" s="671">
        <f t="shared" si="3"/>
        <v>16.649029982363327</v>
      </c>
      <c r="AC55" s="671">
        <f t="shared" si="4"/>
        <v>17.512953367875639</v>
      </c>
      <c r="AD55" s="671">
        <f t="shared" si="5"/>
        <v>19.578686493184637</v>
      </c>
      <c r="AE55" s="671">
        <f t="shared" si="6"/>
        <v>25.700934579439249</v>
      </c>
      <c r="AF55" s="671">
        <f t="shared" si="7"/>
        <v>169.74789915966389</v>
      </c>
      <c r="AG55" s="671" t="str">
        <f t="shared" si="8"/>
        <v>n/a</v>
      </c>
      <c r="AH55" s="671" t="str">
        <f t="shared" si="9"/>
        <v>n/a</v>
      </c>
      <c r="AI55" s="671" t="str">
        <f t="shared" si="10"/>
        <v>n/a</v>
      </c>
      <c r="AJ55" s="671" t="str">
        <f t="shared" si="11"/>
        <v>n/a</v>
      </c>
      <c r="AK55" s="671" t="str">
        <f t="shared" si="12"/>
        <v>n/a</v>
      </c>
      <c r="AL55" s="671" t="str">
        <f t="shared" si="13"/>
        <v>n/a</v>
      </c>
      <c r="AM55" s="671" t="str">
        <f t="shared" si="14"/>
        <v>n/a</v>
      </c>
      <c r="AN55" s="671" t="str">
        <f t="shared" si="15"/>
        <v>n/a</v>
      </c>
      <c r="AO55" s="671" t="str">
        <f t="shared" si="16"/>
        <v>n/a</v>
      </c>
      <c r="AP55" s="671" t="str">
        <f t="shared" si="17"/>
        <v>n/a</v>
      </c>
      <c r="AQ55" s="671" t="str">
        <f t="shared" si="18"/>
        <v>n/a</v>
      </c>
      <c r="AR55" s="671" t="str">
        <f t="shared" si="19"/>
        <v>n/a</v>
      </c>
      <c r="AS55" s="672">
        <f t="shared" si="20"/>
        <v>38.763845401907098</v>
      </c>
      <c r="AT55" s="673">
        <f t="shared" si="21"/>
        <v>58.024990034551529</v>
      </c>
    </row>
    <row r="56" spans="1:46" ht="11.25" customHeight="1" x14ac:dyDescent="0.2">
      <c r="A56" s="500" t="s">
        <v>930</v>
      </c>
      <c r="B56" s="933" t="s">
        <v>931</v>
      </c>
      <c r="C56" s="497">
        <v>3</v>
      </c>
      <c r="D56" s="654">
        <v>2.7</v>
      </c>
      <c r="E56" s="650">
        <v>2.6</v>
      </c>
      <c r="F56" s="650">
        <v>2.5</v>
      </c>
      <c r="G56" s="650">
        <v>1.75</v>
      </c>
      <c r="H56" s="650">
        <v>1.5</v>
      </c>
      <c r="I56" s="651"/>
      <c r="J56" s="650">
        <v>1.1499999999999999</v>
      </c>
      <c r="K56" s="496">
        <v>1</v>
      </c>
      <c r="L56" s="651"/>
      <c r="M56" s="503">
        <v>0</v>
      </c>
      <c r="N56" s="653">
        <v>0</v>
      </c>
      <c r="O56" s="653">
        <v>0</v>
      </c>
      <c r="P56" s="653">
        <v>0</v>
      </c>
      <c r="Q56" s="653">
        <v>0</v>
      </c>
      <c r="R56" s="653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4">
        <f t="shared" si="0"/>
        <v>16.200000000000003</v>
      </c>
      <c r="Z56" s="1049">
        <f t="shared" si="1"/>
        <v>11.111111111111093</v>
      </c>
      <c r="AA56" s="671">
        <f t="shared" si="2"/>
        <v>3.8461538461538547</v>
      </c>
      <c r="AB56" s="671">
        <f t="shared" si="3"/>
        <v>4.0000000000000036</v>
      </c>
      <c r="AC56" s="671">
        <f t="shared" si="4"/>
        <v>42.857142857142861</v>
      </c>
      <c r="AD56" s="671">
        <f t="shared" si="5"/>
        <v>16.666666666666675</v>
      </c>
      <c r="AE56" s="671">
        <f t="shared" si="6"/>
        <v>30.434782608695656</v>
      </c>
      <c r="AF56" s="671">
        <f t="shared" si="7"/>
        <v>14.999999999999991</v>
      </c>
      <c r="AG56" s="671" t="str">
        <f t="shared" si="8"/>
        <v>n/a</v>
      </c>
      <c r="AH56" s="671" t="str">
        <f t="shared" si="9"/>
        <v>n/a</v>
      </c>
      <c r="AI56" s="671" t="str">
        <f t="shared" si="10"/>
        <v>n/a</v>
      </c>
      <c r="AJ56" s="671" t="str">
        <f t="shared" si="11"/>
        <v>n/a</v>
      </c>
      <c r="AK56" s="671" t="str">
        <f t="shared" si="12"/>
        <v>n/a</v>
      </c>
      <c r="AL56" s="671" t="str">
        <f t="shared" si="13"/>
        <v>n/a</v>
      </c>
      <c r="AM56" s="671" t="str">
        <f t="shared" si="14"/>
        <v>n/a</v>
      </c>
      <c r="AN56" s="671" t="str">
        <f t="shared" si="15"/>
        <v>n/a</v>
      </c>
      <c r="AO56" s="671" t="str">
        <f t="shared" si="16"/>
        <v>n/a</v>
      </c>
      <c r="AP56" s="671" t="str">
        <f t="shared" si="17"/>
        <v>n/a</v>
      </c>
      <c r="AQ56" s="671" t="str">
        <f t="shared" si="18"/>
        <v>n/a</v>
      </c>
      <c r="AR56" s="671" t="str">
        <f t="shared" si="19"/>
        <v>n/a</v>
      </c>
      <c r="AS56" s="672">
        <f t="shared" si="20"/>
        <v>17.702265298538588</v>
      </c>
      <c r="AT56" s="673">
        <f t="shared" si="21"/>
        <v>14.297125449583261</v>
      </c>
    </row>
    <row r="57" spans="1:46" ht="11.25" customHeight="1" x14ac:dyDescent="0.2">
      <c r="A57" s="935" t="s">
        <v>932</v>
      </c>
      <c r="B57" s="933" t="s">
        <v>933</v>
      </c>
      <c r="C57" s="497">
        <v>1.56</v>
      </c>
      <c r="D57" s="654">
        <v>1.4100000000000001</v>
      </c>
      <c r="E57" s="650">
        <v>1.29</v>
      </c>
      <c r="F57" s="650">
        <v>1.1499999999999999</v>
      </c>
      <c r="G57" s="650">
        <v>0.92500000000000004</v>
      </c>
      <c r="H57" s="650">
        <v>0.6825</v>
      </c>
      <c r="I57" s="651"/>
      <c r="J57" s="650">
        <v>0.62250000000000005</v>
      </c>
      <c r="K57" s="655">
        <v>0.6</v>
      </c>
      <c r="L57" s="651"/>
      <c r="M57" s="503">
        <v>0.6</v>
      </c>
      <c r="N57" s="653">
        <v>0.6</v>
      </c>
      <c r="O57" s="653">
        <v>0.6</v>
      </c>
      <c r="P57" s="657">
        <v>0.6</v>
      </c>
      <c r="Q57" s="657">
        <v>0.3</v>
      </c>
      <c r="R57" s="653">
        <v>0</v>
      </c>
      <c r="S57" s="653">
        <v>0</v>
      </c>
      <c r="T57" s="653">
        <v>0</v>
      </c>
      <c r="U57" s="653">
        <v>0</v>
      </c>
      <c r="V57" s="653">
        <v>0</v>
      </c>
      <c r="W57" s="653">
        <v>0</v>
      </c>
      <c r="X57" s="653">
        <v>0</v>
      </c>
      <c r="Y57" s="654">
        <f t="shared" si="0"/>
        <v>10.94</v>
      </c>
      <c r="Z57" s="1049">
        <f t="shared" si="1"/>
        <v>10.638297872340408</v>
      </c>
      <c r="AA57" s="671">
        <f t="shared" si="2"/>
        <v>9.3023255813953654</v>
      </c>
      <c r="AB57" s="671">
        <f t="shared" si="3"/>
        <v>12.173913043478279</v>
      </c>
      <c r="AC57" s="671">
        <f t="shared" si="4"/>
        <v>24.324324324324298</v>
      </c>
      <c r="AD57" s="671">
        <f t="shared" si="5"/>
        <v>35.53113553113554</v>
      </c>
      <c r="AE57" s="671">
        <f t="shared" si="6"/>
        <v>9.6385542168674565</v>
      </c>
      <c r="AF57" s="671">
        <f t="shared" si="7"/>
        <v>3.7500000000000089</v>
      </c>
      <c r="AG57" s="671">
        <f t="shared" si="8"/>
        <v>0</v>
      </c>
      <c r="AH57" s="671">
        <f t="shared" si="9"/>
        <v>0</v>
      </c>
      <c r="AI57" s="671">
        <f t="shared" si="10"/>
        <v>0</v>
      </c>
      <c r="AJ57" s="671">
        <f t="shared" si="11"/>
        <v>0</v>
      </c>
      <c r="AK57" s="671">
        <f t="shared" si="12"/>
        <v>100</v>
      </c>
      <c r="AL57" s="671" t="str">
        <f t="shared" si="13"/>
        <v>n/a</v>
      </c>
      <c r="AM57" s="671" t="str">
        <f t="shared" si="14"/>
        <v>n/a</v>
      </c>
      <c r="AN57" s="671" t="str">
        <f t="shared" si="15"/>
        <v>n/a</v>
      </c>
      <c r="AO57" s="671" t="str">
        <f t="shared" si="16"/>
        <v>n/a</v>
      </c>
      <c r="AP57" s="671" t="str">
        <f t="shared" si="17"/>
        <v>n/a</v>
      </c>
      <c r="AQ57" s="671" t="str">
        <f t="shared" si="18"/>
        <v>n/a</v>
      </c>
      <c r="AR57" s="671" t="str">
        <f t="shared" si="19"/>
        <v>n/a</v>
      </c>
      <c r="AS57" s="672">
        <f t="shared" si="20"/>
        <v>17.113212547461782</v>
      </c>
      <c r="AT57" s="673">
        <f t="shared" si="21"/>
        <v>28.275696037821771</v>
      </c>
    </row>
    <row r="58" spans="1:46" ht="11.25" customHeight="1" x14ac:dyDescent="0.2">
      <c r="A58" s="504" t="s">
        <v>395</v>
      </c>
      <c r="B58" s="918" t="s">
        <v>396</v>
      </c>
      <c r="C58" s="497">
        <v>0.76</v>
      </c>
      <c r="D58" s="486">
        <v>0.56000000000000005</v>
      </c>
      <c r="E58" s="487">
        <v>0.48</v>
      </c>
      <c r="F58" s="487">
        <v>0.38</v>
      </c>
      <c r="G58" s="487">
        <v>0.3</v>
      </c>
      <c r="H58" s="487">
        <v>0.23</v>
      </c>
      <c r="I58" s="488"/>
      <c r="J58" s="487">
        <v>0.18</v>
      </c>
      <c r="K58" s="485">
        <v>0.15</v>
      </c>
      <c r="L58" s="488"/>
      <c r="M58" s="491">
        <v>0.13500000000000001</v>
      </c>
      <c r="N58" s="493">
        <v>0.12833333333333333</v>
      </c>
      <c r="O58" s="493">
        <v>0.12333333333333334</v>
      </c>
      <c r="P58" s="493">
        <v>0.11666666666666665</v>
      </c>
      <c r="Q58" s="493">
        <v>0.11</v>
      </c>
      <c r="R58" s="492">
        <v>0.10666666666666667</v>
      </c>
      <c r="S58" s="493">
        <v>0.10333333333333333</v>
      </c>
      <c r="T58" s="493">
        <v>9.6666666666666665E-2</v>
      </c>
      <c r="U58" s="493">
        <v>0.09</v>
      </c>
      <c r="V58" s="492">
        <v>8.666666666666667E-2</v>
      </c>
      <c r="W58" s="493">
        <v>8.3333333333333329E-2</v>
      </c>
      <c r="X58" s="492">
        <v>0.08</v>
      </c>
      <c r="Y58" s="654">
        <f t="shared" si="0"/>
        <v>4.3</v>
      </c>
      <c r="Z58" s="1049">
        <f t="shared" si="1"/>
        <v>35.714285714285701</v>
      </c>
      <c r="AA58" s="671">
        <f t="shared" si="2"/>
        <v>16.666666666666675</v>
      </c>
      <c r="AB58" s="671">
        <f t="shared" si="3"/>
        <v>26.315789473684205</v>
      </c>
      <c r="AC58" s="671">
        <f t="shared" si="4"/>
        <v>26.666666666666682</v>
      </c>
      <c r="AD58" s="671">
        <f t="shared" si="5"/>
        <v>30.434782608695631</v>
      </c>
      <c r="AE58" s="671">
        <f t="shared" si="6"/>
        <v>27.777777777777789</v>
      </c>
      <c r="AF58" s="671">
        <f t="shared" si="7"/>
        <v>19.999999999999996</v>
      </c>
      <c r="AG58" s="671">
        <f t="shared" si="8"/>
        <v>11.111111111111093</v>
      </c>
      <c r="AH58" s="671">
        <f t="shared" si="9"/>
        <v>5.1948051948051965</v>
      </c>
      <c r="AI58" s="671">
        <f t="shared" si="10"/>
        <v>4.0540540540540571</v>
      </c>
      <c r="AJ58" s="671">
        <f t="shared" si="11"/>
        <v>5.7142857142857384</v>
      </c>
      <c r="AK58" s="671">
        <f t="shared" si="12"/>
        <v>6.0606060606060552</v>
      </c>
      <c r="AL58" s="671">
        <f t="shared" si="13"/>
        <v>3.125</v>
      </c>
      <c r="AM58" s="671">
        <f t="shared" si="14"/>
        <v>3.2258064516129004</v>
      </c>
      <c r="AN58" s="671">
        <f t="shared" si="15"/>
        <v>6.8965517241379226</v>
      </c>
      <c r="AO58" s="671">
        <f t="shared" si="16"/>
        <v>7.4074074074074181</v>
      </c>
      <c r="AP58" s="671">
        <f t="shared" si="17"/>
        <v>3.8461538461538325</v>
      </c>
      <c r="AQ58" s="671">
        <f t="shared" si="18"/>
        <v>4.0000000000000036</v>
      </c>
      <c r="AR58" s="671">
        <f t="shared" si="19"/>
        <v>4.1666666666666519</v>
      </c>
      <c r="AS58" s="672">
        <f t="shared" si="20"/>
        <v>13.072548270453558</v>
      </c>
      <c r="AT58" s="673">
        <f t="shared" si="21"/>
        <v>11.092744569064516</v>
      </c>
    </row>
    <row r="59" spans="1:46" ht="11.25" customHeight="1" x14ac:dyDescent="0.2">
      <c r="A59" s="519" t="s">
        <v>120</v>
      </c>
      <c r="B59" s="507" t="s">
        <v>121</v>
      </c>
      <c r="C59" s="497">
        <v>4.25</v>
      </c>
      <c r="D59" s="518">
        <v>3.7099999999999995</v>
      </c>
      <c r="E59" s="650">
        <v>3.39</v>
      </c>
      <c r="F59" s="650">
        <v>3.2</v>
      </c>
      <c r="G59" s="650">
        <v>3.02</v>
      </c>
      <c r="H59" s="650">
        <v>2.77</v>
      </c>
      <c r="I59" s="651"/>
      <c r="J59" s="650">
        <v>2.5</v>
      </c>
      <c r="K59" s="496">
        <v>2.23</v>
      </c>
      <c r="L59" s="651"/>
      <c r="M59" s="656">
        <v>1.92</v>
      </c>
      <c r="N59" s="657">
        <v>1.79</v>
      </c>
      <c r="O59" s="657">
        <v>1.7</v>
      </c>
      <c r="P59" s="657">
        <v>1.48</v>
      </c>
      <c r="Q59" s="657">
        <v>1.34</v>
      </c>
      <c r="R59" s="657">
        <v>1.25</v>
      </c>
      <c r="S59" s="657">
        <v>1.04</v>
      </c>
      <c r="T59" s="657">
        <v>0.88</v>
      </c>
      <c r="U59" s="657">
        <v>0.82</v>
      </c>
      <c r="V59" s="657">
        <v>0.78</v>
      </c>
      <c r="W59" s="657">
        <v>0.74</v>
      </c>
      <c r="X59" s="657">
        <v>0.7</v>
      </c>
      <c r="Y59" s="654">
        <f t="shared" si="0"/>
        <v>39.510000000000012</v>
      </c>
      <c r="Z59" s="1049">
        <f t="shared" si="1"/>
        <v>14.555256064690036</v>
      </c>
      <c r="AA59" s="671">
        <f t="shared" si="2"/>
        <v>9.4395280235987968</v>
      </c>
      <c r="AB59" s="671">
        <f t="shared" si="3"/>
        <v>5.9374999999999956</v>
      </c>
      <c r="AC59" s="671">
        <f t="shared" si="4"/>
        <v>5.9602649006622599</v>
      </c>
      <c r="AD59" s="671">
        <f t="shared" si="5"/>
        <v>9.0252707581227387</v>
      </c>
      <c r="AE59" s="671">
        <f t="shared" si="6"/>
        <v>10.80000000000001</v>
      </c>
      <c r="AF59" s="671">
        <f t="shared" si="7"/>
        <v>12.107623318385642</v>
      </c>
      <c r="AG59" s="671">
        <f t="shared" si="8"/>
        <v>16.145833333333325</v>
      </c>
      <c r="AH59" s="671">
        <f t="shared" si="9"/>
        <v>7.2625698324022325</v>
      </c>
      <c r="AI59" s="671">
        <f t="shared" si="10"/>
        <v>5.2941176470588269</v>
      </c>
      <c r="AJ59" s="671">
        <f t="shared" si="11"/>
        <v>14.864864864864868</v>
      </c>
      <c r="AK59" s="671">
        <f t="shared" si="12"/>
        <v>10.447761194029837</v>
      </c>
      <c r="AL59" s="671">
        <f t="shared" si="13"/>
        <v>7.2000000000000064</v>
      </c>
      <c r="AM59" s="671">
        <f t="shared" si="14"/>
        <v>20.192307692307686</v>
      </c>
      <c r="AN59" s="671">
        <f t="shared" si="15"/>
        <v>18.181818181818187</v>
      </c>
      <c r="AO59" s="671">
        <f t="shared" si="16"/>
        <v>7.3170731707317138</v>
      </c>
      <c r="AP59" s="671">
        <f t="shared" si="17"/>
        <v>5.12820512820511</v>
      </c>
      <c r="AQ59" s="671">
        <f t="shared" si="18"/>
        <v>5.4054054054054168</v>
      </c>
      <c r="AR59" s="671">
        <f t="shared" si="19"/>
        <v>5.7142857142857162</v>
      </c>
      <c r="AS59" s="672">
        <f t="shared" si="20"/>
        <v>10.05156238052118</v>
      </c>
      <c r="AT59" s="673">
        <f t="shared" si="21"/>
        <v>4.7153557895024854</v>
      </c>
    </row>
    <row r="60" spans="1:46" ht="11.25" customHeight="1" x14ac:dyDescent="0.2">
      <c r="A60" s="935" t="s">
        <v>923</v>
      </c>
      <c r="B60" s="933" t="s">
        <v>924</v>
      </c>
      <c r="C60" s="497">
        <v>0.84</v>
      </c>
      <c r="D60" s="654">
        <v>0.67</v>
      </c>
      <c r="E60" s="650">
        <v>0.56000000000000005</v>
      </c>
      <c r="F60" s="650">
        <v>0.51500000000000001</v>
      </c>
      <c r="G60" s="650">
        <v>0.42499999999999999</v>
      </c>
      <c r="H60" s="650">
        <v>0.25750000000000001</v>
      </c>
      <c r="I60" s="651"/>
      <c r="J60" s="650">
        <v>0.16500000000000001</v>
      </c>
      <c r="K60" s="655">
        <v>0.03</v>
      </c>
      <c r="L60" s="651"/>
      <c r="M60" s="503">
        <v>0.03</v>
      </c>
      <c r="N60" s="653">
        <v>0.03</v>
      </c>
      <c r="O60" s="653">
        <v>0.03</v>
      </c>
      <c r="P60" s="653">
        <v>0.03</v>
      </c>
      <c r="Q60" s="653">
        <v>0.03</v>
      </c>
      <c r="R60" s="657">
        <v>2.2499999999999999E-2</v>
      </c>
      <c r="S60" s="653">
        <v>0</v>
      </c>
      <c r="T60" s="653">
        <v>0</v>
      </c>
      <c r="U60" s="653">
        <v>0</v>
      </c>
      <c r="V60" s="653">
        <v>0</v>
      </c>
      <c r="W60" s="653">
        <v>0</v>
      </c>
      <c r="X60" s="653">
        <v>0</v>
      </c>
      <c r="Y60" s="654">
        <f t="shared" si="0"/>
        <v>3.6349999999999989</v>
      </c>
      <c r="Z60" s="1049">
        <f t="shared" si="1"/>
        <v>25.373134328358194</v>
      </c>
      <c r="AA60" s="671">
        <f t="shared" si="2"/>
        <v>19.642857142857139</v>
      </c>
      <c r="AB60" s="671">
        <f t="shared" si="3"/>
        <v>8.7378640776699221</v>
      </c>
      <c r="AC60" s="671">
        <f t="shared" si="4"/>
        <v>21.176470588235308</v>
      </c>
      <c r="AD60" s="671">
        <f t="shared" si="5"/>
        <v>65.048543689320383</v>
      </c>
      <c r="AE60" s="671">
        <f t="shared" si="6"/>
        <v>56.060606060606055</v>
      </c>
      <c r="AF60" s="671">
        <f t="shared" si="7"/>
        <v>450.00000000000011</v>
      </c>
      <c r="AG60" s="671">
        <f t="shared" si="8"/>
        <v>0</v>
      </c>
      <c r="AH60" s="671">
        <f t="shared" si="9"/>
        <v>0</v>
      </c>
      <c r="AI60" s="671">
        <f t="shared" si="10"/>
        <v>0</v>
      </c>
      <c r="AJ60" s="671">
        <f t="shared" si="11"/>
        <v>0</v>
      </c>
      <c r="AK60" s="671">
        <f t="shared" si="12"/>
        <v>0</v>
      </c>
      <c r="AL60" s="671">
        <f t="shared" si="13"/>
        <v>33.333333333333329</v>
      </c>
      <c r="AM60" s="671" t="str">
        <f t="shared" si="14"/>
        <v>n/a</v>
      </c>
      <c r="AN60" s="671" t="str">
        <f t="shared" si="15"/>
        <v>n/a</v>
      </c>
      <c r="AO60" s="671" t="str">
        <f t="shared" si="16"/>
        <v>n/a</v>
      </c>
      <c r="AP60" s="671" t="str">
        <f t="shared" si="17"/>
        <v>n/a</v>
      </c>
      <c r="AQ60" s="671" t="str">
        <f t="shared" si="18"/>
        <v>n/a</v>
      </c>
      <c r="AR60" s="671" t="str">
        <f t="shared" si="19"/>
        <v>n/a</v>
      </c>
      <c r="AS60" s="672">
        <f t="shared" si="20"/>
        <v>52.259446863106184</v>
      </c>
      <c r="AT60" s="673">
        <f t="shared" si="21"/>
        <v>121.46192799700562</v>
      </c>
    </row>
    <row r="61" spans="1:46" ht="11.25" customHeight="1" x14ac:dyDescent="0.2">
      <c r="A61" s="484" t="s">
        <v>938</v>
      </c>
      <c r="B61" s="933" t="s">
        <v>939</v>
      </c>
      <c r="C61" s="497">
        <v>2</v>
      </c>
      <c r="D61" s="654">
        <v>1.97</v>
      </c>
      <c r="E61" s="650">
        <v>1.93</v>
      </c>
      <c r="F61" s="650">
        <v>1.89</v>
      </c>
      <c r="G61" s="650">
        <v>1.85</v>
      </c>
      <c r="H61" s="650">
        <v>1.72</v>
      </c>
      <c r="I61" s="651"/>
      <c r="J61" s="650">
        <v>1.63</v>
      </c>
      <c r="K61" s="496">
        <v>1.52</v>
      </c>
      <c r="L61" s="651"/>
      <c r="M61" s="520">
        <v>1.26</v>
      </c>
      <c r="N61" s="653">
        <v>1.44</v>
      </c>
      <c r="O61" s="657">
        <v>1.68</v>
      </c>
      <c r="P61" s="657">
        <v>1.64</v>
      </c>
      <c r="Q61" s="543">
        <v>1.6</v>
      </c>
      <c r="R61" s="657">
        <v>1.6</v>
      </c>
      <c r="S61" s="657">
        <v>1.59</v>
      </c>
      <c r="T61" s="657">
        <v>1.52</v>
      </c>
      <c r="U61" s="657">
        <v>1.44</v>
      </c>
      <c r="V61" s="657">
        <v>1.4</v>
      </c>
      <c r="W61" s="657">
        <v>1.32</v>
      </c>
      <c r="X61" s="657">
        <v>1.24</v>
      </c>
      <c r="Y61" s="654">
        <f t="shared" si="0"/>
        <v>32.24</v>
      </c>
      <c r="Z61" s="1049">
        <f t="shared" si="1"/>
        <v>1.5228426395939021</v>
      </c>
      <c r="AA61" s="671">
        <f t="shared" si="2"/>
        <v>2.0725388601036343</v>
      </c>
      <c r="AB61" s="671">
        <f t="shared" si="3"/>
        <v>2.1164021164021163</v>
      </c>
      <c r="AC61" s="671">
        <f t="shared" si="4"/>
        <v>2.1621621621621623</v>
      </c>
      <c r="AD61" s="671">
        <f t="shared" si="5"/>
        <v>7.5581395348837344</v>
      </c>
      <c r="AE61" s="671">
        <f t="shared" si="6"/>
        <v>5.5214723926380493</v>
      </c>
      <c r="AF61" s="671">
        <f t="shared" si="7"/>
        <v>7.2368421052631415</v>
      </c>
      <c r="AG61" s="671">
        <f t="shared" si="8"/>
        <v>20.634920634920629</v>
      </c>
      <c r="AH61" s="671">
        <f t="shared" si="9"/>
        <v>-12.5</v>
      </c>
      <c r="AI61" s="671">
        <f t="shared" si="10"/>
        <v>-14.28571428571429</v>
      </c>
      <c r="AJ61" s="671">
        <f t="shared" si="11"/>
        <v>2.4390243902439046</v>
      </c>
      <c r="AK61" s="671">
        <f t="shared" si="12"/>
        <v>2.4999999999999911</v>
      </c>
      <c r="AL61" s="671">
        <f t="shared" si="13"/>
        <v>0</v>
      </c>
      <c r="AM61" s="671">
        <f t="shared" si="14"/>
        <v>0.62893081761006275</v>
      </c>
      <c r="AN61" s="671">
        <f t="shared" si="15"/>
        <v>4.6052631578947345</v>
      </c>
      <c r="AO61" s="671">
        <f t="shared" si="16"/>
        <v>5.555555555555558</v>
      </c>
      <c r="AP61" s="671">
        <f t="shared" si="17"/>
        <v>2.8571428571428692</v>
      </c>
      <c r="AQ61" s="671">
        <f t="shared" si="18"/>
        <v>6.0606060606060552</v>
      </c>
      <c r="AR61" s="671">
        <f t="shared" si="19"/>
        <v>6.4516129032258229</v>
      </c>
      <c r="AS61" s="672">
        <f t="shared" si="20"/>
        <v>2.7967232580280035</v>
      </c>
      <c r="AT61" s="673">
        <f t="shared" si="21"/>
        <v>7.2436070221836184</v>
      </c>
    </row>
    <row r="62" spans="1:46" ht="11.25" customHeight="1" x14ac:dyDescent="0.2">
      <c r="A62" s="935" t="s">
        <v>936</v>
      </c>
      <c r="B62" s="933" t="s">
        <v>937</v>
      </c>
      <c r="C62" s="497">
        <v>0.63</v>
      </c>
      <c r="D62" s="654">
        <v>0.56000000000000005</v>
      </c>
      <c r="E62" s="650">
        <v>0.5</v>
      </c>
      <c r="F62" s="650">
        <v>0.44</v>
      </c>
      <c r="G62" s="650">
        <v>0.4</v>
      </c>
      <c r="H62" s="502">
        <v>0.36</v>
      </c>
      <c r="I62" s="651"/>
      <c r="J62" s="650">
        <v>0.35149999999999998</v>
      </c>
      <c r="K62" s="655">
        <v>0.32600000000000001</v>
      </c>
      <c r="L62" s="544"/>
      <c r="M62" s="655">
        <v>0.32600000000000001</v>
      </c>
      <c r="N62" s="535">
        <v>0.32600000000000001</v>
      </c>
      <c r="O62" s="657">
        <v>0.30349999999999999</v>
      </c>
      <c r="P62" s="657">
        <v>0.27650000000000002</v>
      </c>
      <c r="Q62" s="657">
        <v>0.26250000000000001</v>
      </c>
      <c r="R62" s="657">
        <v>0.2525</v>
      </c>
      <c r="S62" s="657">
        <v>0.24249999999999999</v>
      </c>
      <c r="T62" s="657">
        <v>0.23250000000000001</v>
      </c>
      <c r="U62" s="657">
        <v>0.2225</v>
      </c>
      <c r="V62" s="657">
        <v>0.21249999999999999</v>
      </c>
      <c r="W62" s="653">
        <v>0.21</v>
      </c>
      <c r="X62" s="653">
        <v>0.21</v>
      </c>
      <c r="Y62" s="654">
        <f t="shared" si="0"/>
        <v>6.6445000000000007</v>
      </c>
      <c r="Z62" s="1049">
        <f t="shared" si="1"/>
        <v>12.5</v>
      </c>
      <c r="AA62" s="671">
        <f t="shared" si="2"/>
        <v>12.000000000000011</v>
      </c>
      <c r="AB62" s="671">
        <f t="shared" si="3"/>
        <v>13.636363636363647</v>
      </c>
      <c r="AC62" s="671">
        <f t="shared" si="4"/>
        <v>9.9999999999999858</v>
      </c>
      <c r="AD62" s="671">
        <f t="shared" si="5"/>
        <v>11.111111111111116</v>
      </c>
      <c r="AE62" s="671">
        <f t="shared" si="6"/>
        <v>2.4182076813655806</v>
      </c>
      <c r="AF62" s="671">
        <f t="shared" si="7"/>
        <v>7.8220858895705403</v>
      </c>
      <c r="AG62" s="671">
        <f t="shared" si="8"/>
        <v>0</v>
      </c>
      <c r="AH62" s="671">
        <f t="shared" si="9"/>
        <v>0</v>
      </c>
      <c r="AI62" s="671">
        <f t="shared" si="10"/>
        <v>7.4135090609555254</v>
      </c>
      <c r="AJ62" s="671">
        <f t="shared" si="11"/>
        <v>9.7649186256780993</v>
      </c>
      <c r="AK62" s="671">
        <f t="shared" si="12"/>
        <v>5.3333333333333455</v>
      </c>
      <c r="AL62" s="671">
        <f t="shared" si="13"/>
        <v>3.9603960396039639</v>
      </c>
      <c r="AM62" s="671">
        <f t="shared" si="14"/>
        <v>4.1237113402061931</v>
      </c>
      <c r="AN62" s="671">
        <f t="shared" si="15"/>
        <v>4.3010752688172005</v>
      </c>
      <c r="AO62" s="671">
        <f t="shared" si="16"/>
        <v>4.4943820224719211</v>
      </c>
      <c r="AP62" s="671">
        <f t="shared" si="17"/>
        <v>4.705882352941182</v>
      </c>
      <c r="AQ62" s="671">
        <f t="shared" si="18"/>
        <v>1.1904761904761862</v>
      </c>
      <c r="AR62" s="671">
        <f t="shared" si="19"/>
        <v>0</v>
      </c>
      <c r="AS62" s="672">
        <f t="shared" si="20"/>
        <v>6.0408132922576057</v>
      </c>
      <c r="AT62" s="673">
        <f t="shared" si="21"/>
        <v>4.4538503275335524</v>
      </c>
    </row>
    <row r="63" spans="1:46" ht="11.25" customHeight="1" x14ac:dyDescent="0.2">
      <c r="A63" s="480" t="s">
        <v>1583</v>
      </c>
      <c r="B63" s="918" t="s">
        <v>1584</v>
      </c>
      <c r="C63" s="497">
        <v>1.01</v>
      </c>
      <c r="D63" s="486">
        <v>0.94</v>
      </c>
      <c r="E63" s="650">
        <v>0.81</v>
      </c>
      <c r="F63" s="650">
        <v>0.71</v>
      </c>
      <c r="G63" s="650">
        <v>0.64</v>
      </c>
      <c r="H63" s="650">
        <v>0.59499999999999997</v>
      </c>
      <c r="I63" s="651"/>
      <c r="J63" s="650">
        <v>0.52500000000000002</v>
      </c>
      <c r="K63" s="496">
        <v>0.5</v>
      </c>
      <c r="L63" s="651"/>
      <c r="M63" s="503">
        <v>0</v>
      </c>
      <c r="N63" s="653">
        <v>0</v>
      </c>
      <c r="O63" s="653">
        <v>0</v>
      </c>
      <c r="P63" s="653">
        <v>0</v>
      </c>
      <c r="Q63" s="653">
        <v>0</v>
      </c>
      <c r="R63" s="653">
        <v>0</v>
      </c>
      <c r="S63" s="653">
        <v>0</v>
      </c>
      <c r="T63" s="653">
        <v>0</v>
      </c>
      <c r="U63" s="653">
        <v>0</v>
      </c>
      <c r="V63" s="653">
        <v>0</v>
      </c>
      <c r="W63" s="653">
        <v>0</v>
      </c>
      <c r="X63" s="653">
        <v>0</v>
      </c>
      <c r="Y63" s="654">
        <f t="shared" si="0"/>
        <v>5.7299999999999995</v>
      </c>
      <c r="Z63" s="1049">
        <f t="shared" si="1"/>
        <v>7.4468085106383031</v>
      </c>
      <c r="AA63" s="671">
        <f t="shared" si="2"/>
        <v>16.049382716049365</v>
      </c>
      <c r="AB63" s="671">
        <f t="shared" si="3"/>
        <v>14.084507042253524</v>
      </c>
      <c r="AC63" s="671">
        <f t="shared" si="4"/>
        <v>10.9375</v>
      </c>
      <c r="AD63" s="671">
        <f t="shared" si="5"/>
        <v>7.5630252100840512</v>
      </c>
      <c r="AE63" s="671">
        <f t="shared" si="6"/>
        <v>13.33333333333333</v>
      </c>
      <c r="AF63" s="671">
        <f t="shared" si="7"/>
        <v>5.0000000000000044</v>
      </c>
      <c r="AG63" s="671" t="str">
        <f t="shared" si="8"/>
        <v>n/a</v>
      </c>
      <c r="AH63" s="671" t="str">
        <f t="shared" si="9"/>
        <v>n/a</v>
      </c>
      <c r="AI63" s="671" t="str">
        <f t="shared" si="10"/>
        <v>n/a</v>
      </c>
      <c r="AJ63" s="671" t="str">
        <f t="shared" si="11"/>
        <v>n/a</v>
      </c>
      <c r="AK63" s="671" t="str">
        <f t="shared" si="12"/>
        <v>n/a</v>
      </c>
      <c r="AL63" s="671" t="str">
        <f t="shared" si="13"/>
        <v>n/a</v>
      </c>
      <c r="AM63" s="671" t="str">
        <f t="shared" si="14"/>
        <v>n/a</v>
      </c>
      <c r="AN63" s="671" t="str">
        <f t="shared" si="15"/>
        <v>n/a</v>
      </c>
      <c r="AO63" s="671" t="str">
        <f t="shared" si="16"/>
        <v>n/a</v>
      </c>
      <c r="AP63" s="671" t="str">
        <f t="shared" si="17"/>
        <v>n/a</v>
      </c>
      <c r="AQ63" s="671" t="str">
        <f t="shared" si="18"/>
        <v>n/a</v>
      </c>
      <c r="AR63" s="671" t="str">
        <f t="shared" si="19"/>
        <v>n/a</v>
      </c>
      <c r="AS63" s="672">
        <f t="shared" si="20"/>
        <v>10.630650973194081</v>
      </c>
      <c r="AT63" s="673">
        <f t="shared" si="21"/>
        <v>4.0812954385968139</v>
      </c>
    </row>
    <row r="64" spans="1:46" ht="11.25" customHeight="1" x14ac:dyDescent="0.2">
      <c r="A64" s="658" t="s">
        <v>416</v>
      </c>
      <c r="B64" s="507" t="s">
        <v>417</v>
      </c>
      <c r="C64" s="523">
        <v>3.8</v>
      </c>
      <c r="D64" s="518">
        <v>3.7899999999999996</v>
      </c>
      <c r="E64" s="513">
        <v>3.74</v>
      </c>
      <c r="F64" s="513">
        <v>3.64</v>
      </c>
      <c r="G64" s="513">
        <v>3.48</v>
      </c>
      <c r="H64" s="513">
        <v>3.32</v>
      </c>
      <c r="I64" s="514"/>
      <c r="J64" s="513">
        <v>3.1625000000000001</v>
      </c>
      <c r="K64" s="509">
        <v>2.9249999999999998</v>
      </c>
      <c r="L64" s="514"/>
      <c r="M64" s="510">
        <v>2.7850000000000001</v>
      </c>
      <c r="N64" s="516">
        <v>2.65</v>
      </c>
      <c r="O64" s="516">
        <v>2.5299999999999998</v>
      </c>
      <c r="P64" s="516">
        <v>2.41</v>
      </c>
      <c r="Q64" s="516">
        <v>2.2999999999999998</v>
      </c>
      <c r="R64" s="516">
        <v>2.23</v>
      </c>
      <c r="S64" s="517">
        <v>2.2000000000000002</v>
      </c>
      <c r="T64" s="517">
        <v>2.2000000000000002</v>
      </c>
      <c r="U64" s="517">
        <v>2.2000000000000002</v>
      </c>
      <c r="V64" s="517">
        <v>2.2000000000000002</v>
      </c>
      <c r="W64" s="517">
        <v>2.2000000000000002</v>
      </c>
      <c r="X64" s="517">
        <v>2.2000000000000002</v>
      </c>
      <c r="Y64" s="654">
        <f t="shared" si="0"/>
        <v>55.962500000000013</v>
      </c>
      <c r="Z64" s="1049">
        <f t="shared" si="1"/>
        <v>0.26385224274407815</v>
      </c>
      <c r="AA64" s="671">
        <f t="shared" si="2"/>
        <v>1.3368983957219083</v>
      </c>
      <c r="AB64" s="671">
        <f t="shared" si="3"/>
        <v>2.7472527472527597</v>
      </c>
      <c r="AC64" s="671">
        <f t="shared" si="4"/>
        <v>4.5977011494252817</v>
      </c>
      <c r="AD64" s="671">
        <f t="shared" si="5"/>
        <v>4.8192771084337505</v>
      </c>
      <c r="AE64" s="671">
        <f t="shared" si="6"/>
        <v>4.9802371541501911</v>
      </c>
      <c r="AF64" s="671">
        <f t="shared" si="7"/>
        <v>8.1196581196581352</v>
      </c>
      <c r="AG64" s="671">
        <f t="shared" si="8"/>
        <v>5.0269299820466573</v>
      </c>
      <c r="AH64" s="671">
        <f t="shared" si="9"/>
        <v>5.0943396226415194</v>
      </c>
      <c r="AI64" s="671">
        <f t="shared" si="10"/>
        <v>4.743083003952564</v>
      </c>
      <c r="AJ64" s="671">
        <f t="shared" si="11"/>
        <v>4.9792531120331773</v>
      </c>
      <c r="AK64" s="671">
        <f t="shared" si="12"/>
        <v>4.7826086956521907</v>
      </c>
      <c r="AL64" s="671">
        <f t="shared" si="13"/>
        <v>3.1390134529147851</v>
      </c>
      <c r="AM64" s="671">
        <f t="shared" si="14"/>
        <v>1.3636363636363447</v>
      </c>
      <c r="AN64" s="671">
        <f t="shared" si="15"/>
        <v>0</v>
      </c>
      <c r="AO64" s="671">
        <f t="shared" si="16"/>
        <v>0</v>
      </c>
      <c r="AP64" s="671">
        <f t="shared" si="17"/>
        <v>0</v>
      </c>
      <c r="AQ64" s="671">
        <f t="shared" si="18"/>
        <v>0</v>
      </c>
      <c r="AR64" s="671">
        <f t="shared" si="19"/>
        <v>0</v>
      </c>
      <c r="AS64" s="672">
        <f t="shared" si="20"/>
        <v>2.9470390079085971</v>
      </c>
      <c r="AT64" s="673">
        <f t="shared" si="21"/>
        <v>2.5009203429387554</v>
      </c>
    </row>
    <row r="65" spans="1:46" ht="11.25" customHeight="1" x14ac:dyDescent="0.2">
      <c r="A65" s="935" t="s">
        <v>895</v>
      </c>
      <c r="B65" s="933" t="s">
        <v>896</v>
      </c>
      <c r="C65" s="497">
        <v>3.66</v>
      </c>
      <c r="D65" s="654">
        <v>3.44</v>
      </c>
      <c r="E65" s="650">
        <v>3.2</v>
      </c>
      <c r="F65" s="650">
        <v>3.02</v>
      </c>
      <c r="G65" s="650">
        <v>2.82</v>
      </c>
      <c r="H65" s="650">
        <v>2.4900000000000002</v>
      </c>
      <c r="I65" s="651"/>
      <c r="J65" s="650">
        <v>2.02</v>
      </c>
      <c r="K65" s="496">
        <v>1.82</v>
      </c>
      <c r="L65" s="651"/>
      <c r="M65" s="503">
        <v>1.4</v>
      </c>
      <c r="N65" s="653">
        <v>2.2999999999999998</v>
      </c>
      <c r="O65" s="657">
        <v>3.16</v>
      </c>
      <c r="P65" s="657">
        <v>3</v>
      </c>
      <c r="Q65" s="657">
        <v>2.82</v>
      </c>
      <c r="R65" s="657">
        <v>2.68</v>
      </c>
      <c r="S65" s="657">
        <v>2.44</v>
      </c>
      <c r="T65" s="657">
        <v>2.12</v>
      </c>
      <c r="U65" s="657">
        <v>1.96</v>
      </c>
      <c r="V65" s="657">
        <v>1.81</v>
      </c>
      <c r="W65" s="653">
        <v>1.72</v>
      </c>
      <c r="X65" s="657">
        <v>1.66</v>
      </c>
      <c r="Y65" s="654">
        <f t="shared" si="0"/>
        <v>49.539999999999992</v>
      </c>
      <c r="Z65" s="1049">
        <f t="shared" si="1"/>
        <v>6.3953488372093137</v>
      </c>
      <c r="AA65" s="671">
        <f t="shared" si="2"/>
        <v>7.4999999999999956</v>
      </c>
      <c r="AB65" s="671">
        <f t="shared" si="3"/>
        <v>5.9602649006622599</v>
      </c>
      <c r="AC65" s="671">
        <f t="shared" si="4"/>
        <v>7.0921985815602939</v>
      </c>
      <c r="AD65" s="671">
        <f t="shared" si="5"/>
        <v>13.253012048192758</v>
      </c>
      <c r="AE65" s="671">
        <f t="shared" si="6"/>
        <v>23.267326732673265</v>
      </c>
      <c r="AF65" s="671">
        <f t="shared" si="7"/>
        <v>10.989010989010994</v>
      </c>
      <c r="AG65" s="671">
        <f t="shared" si="8"/>
        <v>30.000000000000004</v>
      </c>
      <c r="AH65" s="671">
        <f t="shared" si="9"/>
        <v>-39.130434782608688</v>
      </c>
      <c r="AI65" s="671">
        <f t="shared" si="10"/>
        <v>-27.215189873417735</v>
      </c>
      <c r="AJ65" s="671">
        <f t="shared" si="11"/>
        <v>5.3333333333333455</v>
      </c>
      <c r="AK65" s="671">
        <f t="shared" si="12"/>
        <v>6.3829787234042534</v>
      </c>
      <c r="AL65" s="671">
        <f t="shared" si="13"/>
        <v>5.2238805970149071</v>
      </c>
      <c r="AM65" s="671">
        <f t="shared" si="14"/>
        <v>9.8360655737705027</v>
      </c>
      <c r="AN65" s="671">
        <f t="shared" si="15"/>
        <v>15.094339622641506</v>
      </c>
      <c r="AO65" s="671">
        <f t="shared" si="16"/>
        <v>8.163265306122458</v>
      </c>
      <c r="AP65" s="671">
        <f t="shared" si="17"/>
        <v>8.287292817679548</v>
      </c>
      <c r="AQ65" s="671">
        <f t="shared" si="18"/>
        <v>5.232558139534893</v>
      </c>
      <c r="AR65" s="671">
        <f t="shared" si="19"/>
        <v>3.6144578313253017</v>
      </c>
      <c r="AS65" s="672">
        <f t="shared" si="20"/>
        <v>5.541037335689956</v>
      </c>
      <c r="AT65" s="673">
        <f t="shared" si="21"/>
        <v>15.286282072519931</v>
      </c>
    </row>
    <row r="66" spans="1:46" ht="11.25" customHeight="1" x14ac:dyDescent="0.2">
      <c r="A66" s="935" t="s">
        <v>948</v>
      </c>
      <c r="B66" s="933" t="s">
        <v>4174</v>
      </c>
      <c r="C66" s="497">
        <v>1.08</v>
      </c>
      <c r="D66" s="654">
        <v>0.93913043478260883</v>
      </c>
      <c r="E66" s="650">
        <v>0.76521739130434785</v>
      </c>
      <c r="F66" s="650">
        <v>0.69565217391304357</v>
      </c>
      <c r="G66" s="650">
        <v>0.6</v>
      </c>
      <c r="H66" s="650">
        <v>0.52173913043478259</v>
      </c>
      <c r="I66" s="651"/>
      <c r="J66" s="502">
        <v>0.41739130434782612</v>
      </c>
      <c r="K66" s="655">
        <v>0.41739130434782612</v>
      </c>
      <c r="L66" s="651"/>
      <c r="M66" s="656">
        <v>0.41739130434782612</v>
      </c>
      <c r="N66" s="653">
        <v>0</v>
      </c>
      <c r="O66" s="653">
        <v>0</v>
      </c>
      <c r="P66" s="653">
        <v>0</v>
      </c>
      <c r="Q66" s="653">
        <v>0</v>
      </c>
      <c r="R66" s="657">
        <v>0.36521739130434783</v>
      </c>
      <c r="S66" s="653">
        <v>0.20869565217391306</v>
      </c>
      <c r="T66" s="653">
        <v>0.20869565217391306</v>
      </c>
      <c r="U66" s="653">
        <v>0.20869565217391306</v>
      </c>
      <c r="V66" s="653">
        <v>0.20869565217391306</v>
      </c>
      <c r="W66" s="653">
        <v>0.20869565217391306</v>
      </c>
      <c r="X66" s="653">
        <v>0.39130434782608697</v>
      </c>
      <c r="Y66" s="654">
        <f t="shared" si="0"/>
        <v>7.6539130434782594</v>
      </c>
      <c r="Z66" s="1049">
        <f t="shared" si="1"/>
        <v>14.999999999999991</v>
      </c>
      <c r="AA66" s="671">
        <f t="shared" si="2"/>
        <v>22.727272727272751</v>
      </c>
      <c r="AB66" s="671">
        <f t="shared" si="3"/>
        <v>9.9999999999999858</v>
      </c>
      <c r="AC66" s="671">
        <f t="shared" si="4"/>
        <v>15.942028985507273</v>
      </c>
      <c r="AD66" s="671">
        <f t="shared" si="5"/>
        <v>14.999999999999991</v>
      </c>
      <c r="AE66" s="671">
        <f t="shared" si="6"/>
        <v>24.999999999999979</v>
      </c>
      <c r="AF66" s="671">
        <f t="shared" si="7"/>
        <v>0</v>
      </c>
      <c r="AG66" s="671">
        <f t="shared" si="8"/>
        <v>0</v>
      </c>
      <c r="AH66" s="671" t="str">
        <f t="shared" si="9"/>
        <v>n/a</v>
      </c>
      <c r="AI66" s="671" t="str">
        <f t="shared" si="10"/>
        <v>n/a</v>
      </c>
      <c r="AJ66" s="671" t="str">
        <f t="shared" si="11"/>
        <v>n/a</v>
      </c>
      <c r="AK66" s="671" t="str">
        <f t="shared" si="12"/>
        <v>n/a</v>
      </c>
      <c r="AL66" s="671">
        <f t="shared" si="13"/>
        <v>-100</v>
      </c>
      <c r="AM66" s="671">
        <f t="shared" si="14"/>
        <v>74.999999999999972</v>
      </c>
      <c r="AN66" s="671">
        <f t="shared" si="15"/>
        <v>0</v>
      </c>
      <c r="AO66" s="671">
        <f t="shared" si="16"/>
        <v>0</v>
      </c>
      <c r="AP66" s="671">
        <f t="shared" si="17"/>
        <v>0</v>
      </c>
      <c r="AQ66" s="671">
        <f t="shared" si="18"/>
        <v>0</v>
      </c>
      <c r="AR66" s="671">
        <f t="shared" si="19"/>
        <v>-46.666666666666664</v>
      </c>
      <c r="AS66" s="672">
        <f t="shared" si="20"/>
        <v>2.1335090030742183</v>
      </c>
      <c r="AT66" s="673">
        <f t="shared" si="21"/>
        <v>37.493025143332027</v>
      </c>
    </row>
    <row r="67" spans="1:46" ht="11.25" customHeight="1" x14ac:dyDescent="0.2">
      <c r="A67" s="1007" t="s">
        <v>4400</v>
      </c>
      <c r="B67" s="918" t="s">
        <v>3806</v>
      </c>
      <c r="C67" s="497">
        <v>0.42499999999999999</v>
      </c>
      <c r="D67" s="1089">
        <v>0.41399999999999998</v>
      </c>
      <c r="E67" s="687">
        <v>0.38800000000000001</v>
      </c>
      <c r="F67" s="687">
        <v>0.35360000000000003</v>
      </c>
      <c r="G67" s="687">
        <v>0.31119999999999998</v>
      </c>
      <c r="H67" s="489">
        <v>0</v>
      </c>
      <c r="I67" s="481"/>
      <c r="J67" s="489">
        <v>0</v>
      </c>
      <c r="K67" s="490">
        <v>0</v>
      </c>
      <c r="L67" s="488"/>
      <c r="M67" s="505">
        <v>0</v>
      </c>
      <c r="N67" s="492">
        <v>0</v>
      </c>
      <c r="O67" s="492">
        <v>0</v>
      </c>
      <c r="P67" s="492">
        <v>0</v>
      </c>
      <c r="Q67" s="492">
        <v>0</v>
      </c>
      <c r="R67" s="492">
        <v>0</v>
      </c>
      <c r="S67" s="492">
        <v>0</v>
      </c>
      <c r="T67" s="492">
        <v>0</v>
      </c>
      <c r="U67" s="492">
        <v>0</v>
      </c>
      <c r="V67" s="492">
        <v>0</v>
      </c>
      <c r="W67" s="492">
        <v>0</v>
      </c>
      <c r="X67" s="492">
        <v>0</v>
      </c>
      <c r="Y67" s="654">
        <f t="shared" si="0"/>
        <v>1.8917999999999999</v>
      </c>
      <c r="Z67" s="1049">
        <f t="shared" si="1"/>
        <v>2.6570048309178862</v>
      </c>
      <c r="AA67" s="671">
        <f t="shared" si="2"/>
        <v>6.7010309278350499</v>
      </c>
      <c r="AB67" s="671">
        <f t="shared" si="3"/>
        <v>9.7285067873303035</v>
      </c>
      <c r="AC67" s="671">
        <f t="shared" si="4"/>
        <v>13.624678663239088</v>
      </c>
      <c r="AD67" s="671" t="str">
        <f t="shared" si="5"/>
        <v>n/a</v>
      </c>
      <c r="AE67" s="671" t="str">
        <f t="shared" si="6"/>
        <v>n/a</v>
      </c>
      <c r="AF67" s="671" t="str">
        <f t="shared" si="7"/>
        <v>n/a</v>
      </c>
      <c r="AG67" s="671" t="str">
        <f t="shared" si="8"/>
        <v>n/a</v>
      </c>
      <c r="AH67" s="671" t="str">
        <f t="shared" si="9"/>
        <v>n/a</v>
      </c>
      <c r="AI67" s="671" t="str">
        <f t="shared" si="10"/>
        <v>n/a</v>
      </c>
      <c r="AJ67" s="671" t="str">
        <f t="shared" si="11"/>
        <v>n/a</v>
      </c>
      <c r="AK67" s="671" t="str">
        <f t="shared" si="12"/>
        <v>n/a</v>
      </c>
      <c r="AL67" s="671" t="str">
        <f t="shared" si="13"/>
        <v>n/a</v>
      </c>
      <c r="AM67" s="671" t="str">
        <f t="shared" si="14"/>
        <v>n/a</v>
      </c>
      <c r="AN67" s="671" t="str">
        <f t="shared" si="15"/>
        <v>n/a</v>
      </c>
      <c r="AO67" s="671" t="str">
        <f t="shared" si="16"/>
        <v>n/a</v>
      </c>
      <c r="AP67" s="671" t="str">
        <f t="shared" si="17"/>
        <v>n/a</v>
      </c>
      <c r="AQ67" s="671" t="str">
        <f t="shared" si="18"/>
        <v>n/a</v>
      </c>
      <c r="AR67" s="671" t="str">
        <f t="shared" si="19"/>
        <v>n/a</v>
      </c>
      <c r="AS67" s="672">
        <f t="shared" si="20"/>
        <v>8.177805302330583</v>
      </c>
      <c r="AT67" s="673">
        <f t="shared" si="21"/>
        <v>4.6451840617881617</v>
      </c>
    </row>
    <row r="68" spans="1:46" ht="11.25" customHeight="1" x14ac:dyDescent="0.2">
      <c r="A68" s="519" t="s">
        <v>438</v>
      </c>
      <c r="B68" s="507" t="s">
        <v>439</v>
      </c>
      <c r="C68" s="497">
        <v>1.02</v>
      </c>
      <c r="D68" s="518">
        <v>0.97815533980582525</v>
      </c>
      <c r="E68" s="650">
        <v>0.94966537845225751</v>
      </c>
      <c r="F68" s="650">
        <v>0.92873420458766964</v>
      </c>
      <c r="G68" s="650">
        <v>0.91052372998791142</v>
      </c>
      <c r="H68" s="650">
        <v>0.90599376118200137</v>
      </c>
      <c r="I68" s="651"/>
      <c r="J68" s="650">
        <v>0.87516698384074509</v>
      </c>
      <c r="K68" s="496">
        <v>0.85179030693092939</v>
      </c>
      <c r="L68" s="651"/>
      <c r="M68" s="656">
        <v>0.8028978839553419</v>
      </c>
      <c r="N68" s="657">
        <v>0.77951250869450672</v>
      </c>
      <c r="O68" s="657">
        <v>0.76597288580794443</v>
      </c>
      <c r="P68" s="657">
        <v>0.72652548540271633</v>
      </c>
      <c r="Q68" s="657">
        <v>0.70535936510447672</v>
      </c>
      <c r="R68" s="657">
        <v>0.67066956026327273</v>
      </c>
      <c r="S68" s="657">
        <v>0.63032961261655251</v>
      </c>
      <c r="T68" s="657">
        <v>0.57469682428748203</v>
      </c>
      <c r="U68" s="657">
        <v>0.51981313810752117</v>
      </c>
      <c r="V68" s="657">
        <v>0.45468906616579863</v>
      </c>
      <c r="W68" s="657">
        <v>0.39905627783672842</v>
      </c>
      <c r="X68" s="657">
        <v>0.3525641295611523</v>
      </c>
      <c r="Y68" s="654">
        <f t="shared" si="0"/>
        <v>14.802116442590831</v>
      </c>
      <c r="Z68" s="1049">
        <f t="shared" si="1"/>
        <v>4.2779156327543477</v>
      </c>
      <c r="AA68" s="671">
        <f t="shared" si="2"/>
        <v>3.0000000000000027</v>
      </c>
      <c r="AB68" s="671">
        <f t="shared" si="3"/>
        <v>2.2537313432835937</v>
      </c>
      <c r="AC68" s="671">
        <f t="shared" si="4"/>
        <v>2.0000000000000018</v>
      </c>
      <c r="AD68" s="671">
        <f t="shared" si="5"/>
        <v>0.50000000000001155</v>
      </c>
      <c r="AE68" s="671">
        <f t="shared" si="6"/>
        <v>3.5223880597015089</v>
      </c>
      <c r="AF68" s="671">
        <f t="shared" si="7"/>
        <v>2.7444168734490404</v>
      </c>
      <c r="AG68" s="671">
        <f t="shared" si="8"/>
        <v>6.0894945612170792</v>
      </c>
      <c r="AH68" s="671">
        <f t="shared" si="9"/>
        <v>3.0000000000000027</v>
      </c>
      <c r="AI68" s="671">
        <f t="shared" si="10"/>
        <v>1.767637358635854</v>
      </c>
      <c r="AJ68" s="671">
        <f t="shared" si="11"/>
        <v>5.4295962354799165</v>
      </c>
      <c r="AK68" s="671">
        <f t="shared" si="12"/>
        <v>3.0007569680604584</v>
      </c>
      <c r="AL68" s="671">
        <f t="shared" si="13"/>
        <v>5.1724137931034919</v>
      </c>
      <c r="AM68" s="671">
        <f t="shared" si="14"/>
        <v>6.3998179427531054</v>
      </c>
      <c r="AN68" s="671">
        <f t="shared" si="15"/>
        <v>9.6803716286486985</v>
      </c>
      <c r="AO68" s="671">
        <f t="shared" si="16"/>
        <v>10.558349175200799</v>
      </c>
      <c r="AP68" s="671">
        <f t="shared" si="17"/>
        <v>14.322770611329272</v>
      </c>
      <c r="AQ68" s="671">
        <f t="shared" si="18"/>
        <v>13.941088367448785</v>
      </c>
      <c r="AR68" s="671">
        <f t="shared" si="19"/>
        <v>13.186862864763471</v>
      </c>
      <c r="AS68" s="672">
        <f t="shared" si="20"/>
        <v>5.8340848113594443</v>
      </c>
      <c r="AT68" s="673">
        <f t="shared" si="21"/>
        <v>4.3707042879232327</v>
      </c>
    </row>
    <row r="69" spans="1:46" ht="11.25" customHeight="1" x14ac:dyDescent="0.2">
      <c r="A69" s="500" t="s">
        <v>441</v>
      </c>
      <c r="B69" s="933" t="s">
        <v>442</v>
      </c>
      <c r="C69" s="497">
        <v>0.95489999999999997</v>
      </c>
      <c r="D69" s="654">
        <v>0.92690000000000006</v>
      </c>
      <c r="E69" s="650">
        <v>0.89969999999999994</v>
      </c>
      <c r="F69" s="498">
        <v>0.87319999999999998</v>
      </c>
      <c r="G69" s="650">
        <v>0.84789999999999999</v>
      </c>
      <c r="H69" s="650">
        <v>0.82269999999999999</v>
      </c>
      <c r="I69" s="499"/>
      <c r="J69" s="650">
        <v>0.79610000000000003</v>
      </c>
      <c r="K69" s="496">
        <v>0.76239999999999997</v>
      </c>
      <c r="L69" s="499"/>
      <c r="M69" s="656">
        <v>0.75290000000000001</v>
      </c>
      <c r="N69" s="657">
        <v>0.72250000000000003</v>
      </c>
      <c r="O69" s="657">
        <v>0.70720000000000005</v>
      </c>
      <c r="P69" s="657">
        <v>0.66400000000000003</v>
      </c>
      <c r="Q69" s="657">
        <v>0.61339999999999995</v>
      </c>
      <c r="R69" s="657">
        <v>0.58050000000000002</v>
      </c>
      <c r="S69" s="657">
        <v>0.55330000000000001</v>
      </c>
      <c r="T69" s="657">
        <v>0.53268000000000004</v>
      </c>
      <c r="U69" s="657">
        <v>0.51556000000000002</v>
      </c>
      <c r="V69" s="657">
        <v>0.49334</v>
      </c>
      <c r="W69" s="657">
        <v>0.48665999999999998</v>
      </c>
      <c r="X69" s="657">
        <v>0.47109999999999996</v>
      </c>
      <c r="Y69" s="654">
        <f t="shared" si="0"/>
        <v>13.976940000000003</v>
      </c>
      <c r="Z69" s="1049">
        <f t="shared" si="1"/>
        <v>3.020822095155884</v>
      </c>
      <c r="AA69" s="671">
        <f t="shared" si="2"/>
        <v>3.023229965544072</v>
      </c>
      <c r="AB69" s="671">
        <f t="shared" si="3"/>
        <v>3.0348144754924311</v>
      </c>
      <c r="AC69" s="671">
        <f t="shared" si="4"/>
        <v>2.9838424342493175</v>
      </c>
      <c r="AD69" s="671">
        <f t="shared" si="5"/>
        <v>3.0630849641424485</v>
      </c>
      <c r="AE69" s="671">
        <f t="shared" si="6"/>
        <v>3.3412887828162319</v>
      </c>
      <c r="AF69" s="671">
        <f t="shared" si="7"/>
        <v>4.4202518363064103</v>
      </c>
      <c r="AG69" s="671">
        <f t="shared" si="8"/>
        <v>1.2617877540177957</v>
      </c>
      <c r="AH69" s="671">
        <f t="shared" si="9"/>
        <v>4.2076124567474116</v>
      </c>
      <c r="AI69" s="671">
        <f t="shared" si="10"/>
        <v>2.1634615384615419</v>
      </c>
      <c r="AJ69" s="671">
        <f t="shared" si="11"/>
        <v>6.5060240963855431</v>
      </c>
      <c r="AK69" s="671">
        <f t="shared" si="12"/>
        <v>8.2491033583306219</v>
      </c>
      <c r="AL69" s="671">
        <f t="shared" si="13"/>
        <v>5.6675279931093669</v>
      </c>
      <c r="AM69" s="671">
        <f t="shared" si="14"/>
        <v>4.9159587926983495</v>
      </c>
      <c r="AN69" s="671">
        <f t="shared" si="15"/>
        <v>3.8709919651573221</v>
      </c>
      <c r="AO69" s="671">
        <f t="shared" si="16"/>
        <v>3.3206610287842331</v>
      </c>
      <c r="AP69" s="671">
        <f t="shared" si="17"/>
        <v>4.5039931892812302</v>
      </c>
      <c r="AQ69" s="671">
        <f t="shared" si="18"/>
        <v>1.3726215427608546</v>
      </c>
      <c r="AR69" s="671">
        <f t="shared" si="19"/>
        <v>3.3029080874549033</v>
      </c>
      <c r="AS69" s="672">
        <f t="shared" si="20"/>
        <v>3.8015782293103144</v>
      </c>
      <c r="AT69" s="673">
        <f t="shared" si="21"/>
        <v>1.6932374443653333</v>
      </c>
    </row>
    <row r="70" spans="1:46" ht="11.25" customHeight="1" x14ac:dyDescent="0.2">
      <c r="A70" s="500" t="s">
        <v>958</v>
      </c>
      <c r="B70" s="933" t="s">
        <v>959</v>
      </c>
      <c r="C70" s="497">
        <v>0.62</v>
      </c>
      <c r="D70" s="654">
        <v>0.5</v>
      </c>
      <c r="E70" s="650">
        <v>0.45</v>
      </c>
      <c r="F70" s="650">
        <v>0.41</v>
      </c>
      <c r="G70" s="650">
        <v>0.37</v>
      </c>
      <c r="H70" s="650">
        <v>0.33</v>
      </c>
      <c r="I70" s="651"/>
      <c r="J70" s="650">
        <v>0.23</v>
      </c>
      <c r="K70" s="655">
        <v>0.04</v>
      </c>
      <c r="L70" s="651"/>
      <c r="M70" s="503">
        <v>0.04</v>
      </c>
      <c r="N70" s="653">
        <v>0.47</v>
      </c>
      <c r="O70" s="657">
        <v>1.27</v>
      </c>
      <c r="P70" s="657">
        <v>1.22</v>
      </c>
      <c r="Q70" s="657">
        <v>1.1399999999999999</v>
      </c>
      <c r="R70" s="657">
        <v>1.06</v>
      </c>
      <c r="S70" s="657">
        <v>0.97667000000000004</v>
      </c>
      <c r="T70" s="657">
        <v>0.88668000000000002</v>
      </c>
      <c r="U70" s="657">
        <v>0.80789</v>
      </c>
      <c r="V70" s="657">
        <v>0.73939999999999995</v>
      </c>
      <c r="W70" s="657">
        <v>0.67108000000000001</v>
      </c>
      <c r="X70" s="653">
        <v>0.63912000000000002</v>
      </c>
      <c r="Y70" s="654">
        <f t="shared" si="0"/>
        <v>12.870840000000001</v>
      </c>
      <c r="Z70" s="1049">
        <f t="shared" si="1"/>
        <v>24</v>
      </c>
      <c r="AA70" s="671">
        <f t="shared" si="2"/>
        <v>11.111111111111116</v>
      </c>
      <c r="AB70" s="671">
        <f t="shared" si="3"/>
        <v>9.7560975609756184</v>
      </c>
      <c r="AC70" s="671">
        <f t="shared" si="4"/>
        <v>10.810810810810811</v>
      </c>
      <c r="AD70" s="671">
        <f t="shared" si="5"/>
        <v>12.12121212121211</v>
      </c>
      <c r="AE70" s="671">
        <f t="shared" si="6"/>
        <v>43.478260869565212</v>
      </c>
      <c r="AF70" s="671">
        <f t="shared" si="7"/>
        <v>475</v>
      </c>
      <c r="AG70" s="671">
        <f t="shared" si="8"/>
        <v>0</v>
      </c>
      <c r="AH70" s="671">
        <f t="shared" si="9"/>
        <v>-91.489361702127653</v>
      </c>
      <c r="AI70" s="671">
        <f t="shared" si="10"/>
        <v>-62.99212598425197</v>
      </c>
      <c r="AJ70" s="671">
        <f t="shared" si="11"/>
        <v>4.0983606557376984</v>
      </c>
      <c r="AK70" s="671">
        <f t="shared" si="12"/>
        <v>7.0175438596491224</v>
      </c>
      <c r="AL70" s="671">
        <f t="shared" si="13"/>
        <v>7.5471698113207308</v>
      </c>
      <c r="AM70" s="671">
        <f t="shared" si="14"/>
        <v>8.532052791628697</v>
      </c>
      <c r="AN70" s="671">
        <f t="shared" si="15"/>
        <v>10.149095502323281</v>
      </c>
      <c r="AO70" s="671">
        <f t="shared" si="16"/>
        <v>9.7525653244872501</v>
      </c>
      <c r="AP70" s="671">
        <f t="shared" si="17"/>
        <v>9.2629158777387097</v>
      </c>
      <c r="AQ70" s="671">
        <f t="shared" si="18"/>
        <v>10.180604398879399</v>
      </c>
      <c r="AR70" s="671">
        <f t="shared" si="19"/>
        <v>5.0006258605582721</v>
      </c>
      <c r="AS70" s="672">
        <f t="shared" si="20"/>
        <v>26.49141783524307</v>
      </c>
      <c r="AT70" s="673">
        <f t="shared" si="21"/>
        <v>112.59227433461034</v>
      </c>
    </row>
    <row r="71" spans="1:46" ht="11.25" customHeight="1" x14ac:dyDescent="0.2">
      <c r="A71" s="935" t="s">
        <v>953</v>
      </c>
      <c r="B71" s="933" t="s">
        <v>954</v>
      </c>
      <c r="C71" s="497">
        <v>0.97499999999999998</v>
      </c>
      <c r="D71" s="654">
        <v>0.86580000000000001</v>
      </c>
      <c r="E71" s="502">
        <v>0.76329999999999998</v>
      </c>
      <c r="F71" s="650">
        <v>0.73880000000000001</v>
      </c>
      <c r="G71" s="502">
        <v>0.66539999999999999</v>
      </c>
      <c r="H71" s="650">
        <v>0.60909999999999997</v>
      </c>
      <c r="I71" s="651"/>
      <c r="J71" s="650">
        <v>0.41589999999999999</v>
      </c>
      <c r="K71" s="496">
        <v>0.33029999999999998</v>
      </c>
      <c r="L71" s="651"/>
      <c r="M71" s="656">
        <v>0.25690000000000002</v>
      </c>
      <c r="N71" s="653">
        <v>0.14680000000000001</v>
      </c>
      <c r="O71" s="653">
        <v>0.44030000000000002</v>
      </c>
      <c r="P71" s="653">
        <v>0.53820000000000001</v>
      </c>
      <c r="Q71" s="657">
        <v>0.53820000000000001</v>
      </c>
      <c r="R71" s="657">
        <v>0.49099999999999999</v>
      </c>
      <c r="S71" s="653">
        <v>0.44369999999999998</v>
      </c>
      <c r="T71" s="653">
        <v>0.44369999999999998</v>
      </c>
      <c r="U71" s="653">
        <v>0.44369999999999998</v>
      </c>
      <c r="V71" s="657">
        <v>0.44369999999999998</v>
      </c>
      <c r="W71" s="657">
        <v>0.43759999999999999</v>
      </c>
      <c r="X71" s="653">
        <v>0.4194</v>
      </c>
      <c r="Y71" s="654">
        <f t="shared" ref="Y71:Y134" si="22">SUM(C71:X71)</f>
        <v>10.406799999999997</v>
      </c>
      <c r="Z71" s="1049">
        <f t="shared" ref="Z71:Z134" si="23">IF(ISERROR((C71/D71-1)*100),"n/a",(C71/D71-1)*100)</f>
        <v>12.612612612612617</v>
      </c>
      <c r="AA71" s="671">
        <f t="shared" ref="AA71:AA134" si="24">IF(ISERROR((D71/E71-1)*100),"n/a",(D71/E71-1)*100)</f>
        <v>13.428533997117786</v>
      </c>
      <c r="AB71" s="671">
        <f t="shared" ref="AB71:AB134" si="25">IF(ISERROR((E71/F71-1)*100),"n/a",(E71/F71-1)*100)</f>
        <v>3.3161884136437392</v>
      </c>
      <c r="AC71" s="671">
        <f t="shared" ref="AC71:AC134" si="26">IF(ISERROR((F71/G71-1)*100),"n/a",(F71/G71-1)*100)</f>
        <v>11.030958821761349</v>
      </c>
      <c r="AD71" s="671">
        <f t="shared" ref="AD71:AD134" si="27">IF(ISERROR((G71/H71-1)*100),"n/a",(G71/H71-1)*100)</f>
        <v>9.2431456246921719</v>
      </c>
      <c r="AE71" s="671">
        <f t="shared" ref="AE71:AE134" si="28">IF(ISERROR((H71/J71-1)*100),"n/a",(H71/J71-1)*100)</f>
        <v>46.453474392882896</v>
      </c>
      <c r="AF71" s="671">
        <f t="shared" ref="AF71:AF134" si="29">IF(ISERROR((J71/K71-1)*100),"n/a",(J71/K71-1)*100)</f>
        <v>25.915834090221026</v>
      </c>
      <c r="AG71" s="671">
        <f t="shared" ref="AG71:AG134" si="30">IF(ISERROR((K71/M71-1)*100),"n/a",(K71/M71-1)*100)</f>
        <v>28.571428571428559</v>
      </c>
      <c r="AH71" s="671">
        <f t="shared" ref="AH71:AH134" si="31">IF(ISERROR((M71/N71-1)*100),"n/a",(M71/N71-1)*100)</f>
        <v>75</v>
      </c>
      <c r="AI71" s="671">
        <f t="shared" ref="AI71:AI134" si="32">IF(ISERROR((N71/O71-1)*100),"n/a",(N71/O71-1)*100)</f>
        <v>-66.659096070860784</v>
      </c>
      <c r="AJ71" s="671">
        <f t="shared" ref="AJ71:AJ134" si="33">IF(ISERROR((O71/P71-1)*100),"n/a",(O71/P71-1)*100)</f>
        <v>-18.190263842437748</v>
      </c>
      <c r="AK71" s="671">
        <f t="shared" ref="AK71:AK134" si="34">IF(ISERROR((P71/Q71-1)*100),"n/a",(P71/Q71-1)*100)</f>
        <v>0</v>
      </c>
      <c r="AL71" s="671">
        <f t="shared" ref="AL71:AL134" si="35">IF(ISERROR((Q71/R71-1)*100),"n/a",(Q71/R71-1)*100)</f>
        <v>9.6130346232179207</v>
      </c>
      <c r="AM71" s="671">
        <f t="shared" ref="AM71:AM134" si="36">IF(ISERROR((R71/S71-1)*100),"n/a",(R71/S71-1)*100)</f>
        <v>10.660356096461566</v>
      </c>
      <c r="AN71" s="671">
        <f t="shared" ref="AN71:AN134" si="37">IF(ISERROR((S71/T71-1)*100),"n/a",(S71/T71-1)*100)</f>
        <v>0</v>
      </c>
      <c r="AO71" s="671">
        <f t="shared" ref="AO71:AO134" si="38">IF(ISERROR((T71/U71-1)*100),"n/a",(T71/U71-1)*100)</f>
        <v>0</v>
      </c>
      <c r="AP71" s="671">
        <f t="shared" ref="AP71:AP134" si="39">IF(ISERROR((U71/V71-1)*100),"n/a",(U71/V71-1)*100)</f>
        <v>0</v>
      </c>
      <c r="AQ71" s="671">
        <f t="shared" ref="AQ71:AQ134" si="40">IF(ISERROR((V71/W71-1)*100),"n/a",(V71/W71-1)*100)</f>
        <v>1.3939670932358261</v>
      </c>
      <c r="AR71" s="671">
        <f t="shared" ref="AR71:AR134" si="41">IF(ISERROR((W71/X71-1)*100),"n/a",(W71/X71-1)*100)</f>
        <v>4.3395326657129196</v>
      </c>
      <c r="AS71" s="672">
        <f t="shared" ref="AS71:AS134" si="42">AVERAGE(Z71:AR71)</f>
        <v>8.7752477415626213</v>
      </c>
      <c r="AT71" s="673">
        <f t="shared" ref="AT71:AT134" si="43">STDEV(Z71:AR71)</f>
        <v>27.250336703933353</v>
      </c>
    </row>
    <row r="72" spans="1:46" ht="11.25" customHeight="1" x14ac:dyDescent="0.2">
      <c r="A72" s="504" t="s">
        <v>918</v>
      </c>
      <c r="B72" s="918" t="s">
        <v>919</v>
      </c>
      <c r="C72" s="497">
        <v>0.91</v>
      </c>
      <c r="D72" s="486">
        <v>0.87</v>
      </c>
      <c r="E72" s="650">
        <v>0.83</v>
      </c>
      <c r="F72" s="650">
        <v>0.78</v>
      </c>
      <c r="G72" s="650">
        <v>0.7</v>
      </c>
      <c r="H72" s="650">
        <v>0.63</v>
      </c>
      <c r="I72" s="651"/>
      <c r="J72" s="650">
        <v>0.57999999999999996</v>
      </c>
      <c r="K72" s="496">
        <v>0.5</v>
      </c>
      <c r="L72" s="651"/>
      <c r="M72" s="503">
        <v>0.43</v>
      </c>
      <c r="N72" s="653">
        <v>0.57999999999999996</v>
      </c>
      <c r="O72" s="657">
        <v>1.1100000000000001</v>
      </c>
      <c r="P72" s="657">
        <v>1.07</v>
      </c>
      <c r="Q72" s="657">
        <v>1.03</v>
      </c>
      <c r="R72" s="657">
        <v>0.91332999999999998</v>
      </c>
      <c r="S72" s="657">
        <v>0.63331999999999999</v>
      </c>
      <c r="T72" s="657">
        <v>0.6</v>
      </c>
      <c r="U72" s="657">
        <v>0.54666000000000003</v>
      </c>
      <c r="V72" s="653">
        <v>0</v>
      </c>
      <c r="W72" s="653">
        <v>0</v>
      </c>
      <c r="X72" s="653">
        <v>0</v>
      </c>
      <c r="Y72" s="654">
        <f t="shared" si="22"/>
        <v>12.713309999999998</v>
      </c>
      <c r="Z72" s="1049">
        <f t="shared" si="23"/>
        <v>4.5977011494252817</v>
      </c>
      <c r="AA72" s="671">
        <f t="shared" si="24"/>
        <v>4.8192771084337505</v>
      </c>
      <c r="AB72" s="671">
        <f t="shared" si="25"/>
        <v>6.4102564102564097</v>
      </c>
      <c r="AC72" s="671">
        <f t="shared" si="26"/>
        <v>11.428571428571432</v>
      </c>
      <c r="AD72" s="671">
        <f t="shared" si="27"/>
        <v>11.111111111111093</v>
      </c>
      <c r="AE72" s="671">
        <f t="shared" si="28"/>
        <v>8.6206896551724199</v>
      </c>
      <c r="AF72" s="671">
        <f t="shared" si="29"/>
        <v>15.999999999999993</v>
      </c>
      <c r="AG72" s="671">
        <f t="shared" si="30"/>
        <v>16.279069767441868</v>
      </c>
      <c r="AH72" s="671">
        <f t="shared" si="31"/>
        <v>-25.862068965517238</v>
      </c>
      <c r="AI72" s="671">
        <f t="shared" si="32"/>
        <v>-47.747747747747759</v>
      </c>
      <c r="AJ72" s="671">
        <f t="shared" si="33"/>
        <v>3.7383177570093462</v>
      </c>
      <c r="AK72" s="671">
        <f t="shared" si="34"/>
        <v>3.8834951456310662</v>
      </c>
      <c r="AL72" s="671">
        <f t="shared" si="35"/>
        <v>12.774134212168665</v>
      </c>
      <c r="AM72" s="671">
        <f t="shared" si="36"/>
        <v>44.21303606391713</v>
      </c>
      <c r="AN72" s="671">
        <f t="shared" si="37"/>
        <v>5.5533333333333434</v>
      </c>
      <c r="AO72" s="671">
        <f t="shared" si="38"/>
        <v>9.75743606629349</v>
      </c>
      <c r="AP72" s="671" t="str">
        <f t="shared" si="39"/>
        <v>n/a</v>
      </c>
      <c r="AQ72" s="671" t="str">
        <f t="shared" si="40"/>
        <v>n/a</v>
      </c>
      <c r="AR72" s="671" t="str">
        <f t="shared" si="41"/>
        <v>n/a</v>
      </c>
      <c r="AS72" s="672">
        <f t="shared" si="42"/>
        <v>5.3485382809687687</v>
      </c>
      <c r="AT72" s="673">
        <f t="shared" si="43"/>
        <v>19.491721383922719</v>
      </c>
    </row>
    <row r="73" spans="1:46" ht="11.25" customHeight="1" x14ac:dyDescent="0.2">
      <c r="A73" s="658" t="s">
        <v>141</v>
      </c>
      <c r="B73" s="507" t="s">
        <v>142</v>
      </c>
      <c r="C73" s="497">
        <v>1.98</v>
      </c>
      <c r="D73" s="518">
        <v>1.835</v>
      </c>
      <c r="E73" s="513">
        <v>1.71</v>
      </c>
      <c r="F73" s="513">
        <v>1.59</v>
      </c>
      <c r="G73" s="513">
        <v>1.5</v>
      </c>
      <c r="H73" s="513">
        <v>1.42</v>
      </c>
      <c r="I73" s="514"/>
      <c r="J73" s="513">
        <v>1.385</v>
      </c>
      <c r="K73" s="509">
        <v>1.365</v>
      </c>
      <c r="L73" s="514"/>
      <c r="M73" s="510">
        <v>1.345</v>
      </c>
      <c r="N73" s="516">
        <v>1.325</v>
      </c>
      <c r="O73" s="516">
        <v>1.3049999999999999</v>
      </c>
      <c r="P73" s="516">
        <v>1.2849999999999999</v>
      </c>
      <c r="Q73" s="516">
        <v>1.2649999999999999</v>
      </c>
      <c r="R73" s="516">
        <v>1.2450000000000001</v>
      </c>
      <c r="S73" s="516">
        <v>1.2250000000000001</v>
      </c>
      <c r="T73" s="516">
        <v>1.2050000000000001</v>
      </c>
      <c r="U73" s="516">
        <v>1.1850000000000001</v>
      </c>
      <c r="V73" s="516">
        <v>1.165</v>
      </c>
      <c r="W73" s="516">
        <v>1.145</v>
      </c>
      <c r="X73" s="516">
        <v>1.1100000000000001</v>
      </c>
      <c r="Y73" s="654">
        <f t="shared" si="22"/>
        <v>27.590000000000003</v>
      </c>
      <c r="Z73" s="1049">
        <f t="shared" si="23"/>
        <v>7.9019073569482234</v>
      </c>
      <c r="AA73" s="671">
        <f t="shared" si="24"/>
        <v>7.3099415204678442</v>
      </c>
      <c r="AB73" s="671">
        <f t="shared" si="25"/>
        <v>7.547169811320753</v>
      </c>
      <c r="AC73" s="671">
        <f t="shared" si="26"/>
        <v>6.0000000000000053</v>
      </c>
      <c r="AD73" s="671">
        <f t="shared" si="27"/>
        <v>5.6338028169014231</v>
      </c>
      <c r="AE73" s="671">
        <f t="shared" si="28"/>
        <v>2.5270758122743597</v>
      </c>
      <c r="AF73" s="671">
        <f t="shared" si="29"/>
        <v>1.46520146520146</v>
      </c>
      <c r="AG73" s="671">
        <f t="shared" si="30"/>
        <v>1.4869888475836479</v>
      </c>
      <c r="AH73" s="671">
        <f t="shared" si="31"/>
        <v>1.5094339622641506</v>
      </c>
      <c r="AI73" s="671">
        <f t="shared" si="32"/>
        <v>1.5325670498084198</v>
      </c>
      <c r="AJ73" s="671">
        <f t="shared" si="33"/>
        <v>1.5564202334630295</v>
      </c>
      <c r="AK73" s="671">
        <f t="shared" si="34"/>
        <v>1.5810276679841806</v>
      </c>
      <c r="AL73" s="671">
        <f t="shared" si="35"/>
        <v>1.6064257028112205</v>
      </c>
      <c r="AM73" s="671">
        <f t="shared" si="36"/>
        <v>1.6326530612244872</v>
      </c>
      <c r="AN73" s="671">
        <f t="shared" si="37"/>
        <v>1.6597510373443924</v>
      </c>
      <c r="AO73" s="671">
        <f t="shared" si="38"/>
        <v>1.6877637130801704</v>
      </c>
      <c r="AP73" s="671">
        <f t="shared" si="39"/>
        <v>1.7167381974249052</v>
      </c>
      <c r="AQ73" s="671">
        <f t="shared" si="40"/>
        <v>1.7467248908296984</v>
      </c>
      <c r="AR73" s="671">
        <f t="shared" si="41"/>
        <v>3.1531531531531432</v>
      </c>
      <c r="AS73" s="672">
        <f t="shared" si="42"/>
        <v>3.1186708578992373</v>
      </c>
      <c r="AT73" s="673">
        <f t="shared" si="43"/>
        <v>2.3905164630614917</v>
      </c>
    </row>
    <row r="74" spans="1:46" ht="11.25" customHeight="1" x14ac:dyDescent="0.2">
      <c r="A74" s="500" t="s">
        <v>433</v>
      </c>
      <c r="B74" s="933" t="s">
        <v>434</v>
      </c>
      <c r="C74" s="497">
        <v>1.32</v>
      </c>
      <c r="D74" s="524">
        <v>1.28</v>
      </c>
      <c r="E74" s="650">
        <v>1.22</v>
      </c>
      <c r="F74" s="650">
        <v>1.1399999999999999</v>
      </c>
      <c r="G74" s="650">
        <v>1.0900000000000001</v>
      </c>
      <c r="H74" s="650">
        <v>1</v>
      </c>
      <c r="I74" s="651"/>
      <c r="J74" s="502">
        <v>0.88</v>
      </c>
      <c r="K74" s="496">
        <v>0.8</v>
      </c>
      <c r="L74" s="651"/>
      <c r="M74" s="656">
        <v>0.66</v>
      </c>
      <c r="N74" s="653">
        <v>0.6</v>
      </c>
      <c r="O74" s="657">
        <v>0.56000000000000005</v>
      </c>
      <c r="P74" s="657">
        <v>0.5</v>
      </c>
      <c r="Q74" s="657">
        <v>0.42</v>
      </c>
      <c r="R74" s="657">
        <v>0.35</v>
      </c>
      <c r="S74" s="657">
        <v>0.22</v>
      </c>
      <c r="T74" s="657">
        <v>0.125</v>
      </c>
      <c r="U74" s="653">
        <v>0.12</v>
      </c>
      <c r="V74" s="657">
        <v>0.11</v>
      </c>
      <c r="W74" s="653">
        <v>0.1</v>
      </c>
      <c r="X74" s="657">
        <v>0.09</v>
      </c>
      <c r="Y74" s="654">
        <f t="shared" si="22"/>
        <v>12.584999999999999</v>
      </c>
      <c r="Z74" s="1049">
        <f t="shared" si="23"/>
        <v>3.125</v>
      </c>
      <c r="AA74" s="671">
        <f t="shared" si="24"/>
        <v>4.9180327868852514</v>
      </c>
      <c r="AB74" s="671">
        <f t="shared" si="25"/>
        <v>7.0175438596491224</v>
      </c>
      <c r="AC74" s="671">
        <f t="shared" si="26"/>
        <v>4.5871559633027248</v>
      </c>
      <c r="AD74" s="671">
        <f t="shared" si="27"/>
        <v>9.0000000000000071</v>
      </c>
      <c r="AE74" s="671">
        <f t="shared" si="28"/>
        <v>13.636363636363647</v>
      </c>
      <c r="AF74" s="671">
        <f t="shared" si="29"/>
        <v>9.9999999999999858</v>
      </c>
      <c r="AG74" s="671">
        <f t="shared" si="30"/>
        <v>21.212121212121215</v>
      </c>
      <c r="AH74" s="671">
        <f t="shared" si="31"/>
        <v>10.000000000000009</v>
      </c>
      <c r="AI74" s="671">
        <f t="shared" si="32"/>
        <v>7.1428571428571397</v>
      </c>
      <c r="AJ74" s="671">
        <f t="shared" si="33"/>
        <v>12.000000000000011</v>
      </c>
      <c r="AK74" s="671">
        <f t="shared" si="34"/>
        <v>19.047619047619047</v>
      </c>
      <c r="AL74" s="671">
        <f t="shared" si="35"/>
        <v>19.999999999999996</v>
      </c>
      <c r="AM74" s="671">
        <f t="shared" si="36"/>
        <v>59.090909090909079</v>
      </c>
      <c r="AN74" s="671">
        <f t="shared" si="37"/>
        <v>76</v>
      </c>
      <c r="AO74" s="671">
        <f t="shared" si="38"/>
        <v>4.1666666666666741</v>
      </c>
      <c r="AP74" s="671">
        <f t="shared" si="39"/>
        <v>9.0909090909090828</v>
      </c>
      <c r="AQ74" s="671">
        <f t="shared" si="40"/>
        <v>9.9999999999999858</v>
      </c>
      <c r="AR74" s="671">
        <f t="shared" si="41"/>
        <v>11.111111111111116</v>
      </c>
      <c r="AS74" s="672">
        <f t="shared" si="42"/>
        <v>16.376120505704954</v>
      </c>
      <c r="AT74" s="673">
        <f t="shared" si="43"/>
        <v>18.966060659955161</v>
      </c>
    </row>
    <row r="75" spans="1:46" ht="11.25" customHeight="1" x14ac:dyDescent="0.2">
      <c r="A75" s="935" t="s">
        <v>446</v>
      </c>
      <c r="B75" s="933" t="s">
        <v>447</v>
      </c>
      <c r="C75" s="497">
        <v>5.0999999999999996</v>
      </c>
      <c r="D75" s="654">
        <v>4.5</v>
      </c>
      <c r="E75" s="650">
        <v>3.9</v>
      </c>
      <c r="F75" s="650">
        <v>3.3</v>
      </c>
      <c r="G75" s="650">
        <v>2.78</v>
      </c>
      <c r="H75" s="650">
        <v>2.4</v>
      </c>
      <c r="I75" s="651"/>
      <c r="J75" s="650">
        <v>2.1</v>
      </c>
      <c r="K75" s="496">
        <v>1.82</v>
      </c>
      <c r="L75" s="651"/>
      <c r="M75" s="656">
        <v>1.56</v>
      </c>
      <c r="N75" s="657">
        <v>1.32</v>
      </c>
      <c r="O75" s="657">
        <v>1.08</v>
      </c>
      <c r="P75" s="657">
        <v>0.88</v>
      </c>
      <c r="Q75" s="657">
        <v>0.74</v>
      </c>
      <c r="R75" s="657">
        <v>0.62</v>
      </c>
      <c r="S75" s="657">
        <v>0.52</v>
      </c>
      <c r="T75" s="657">
        <v>0.24</v>
      </c>
      <c r="U75" s="653">
        <v>0</v>
      </c>
      <c r="V75" s="653">
        <v>0</v>
      </c>
      <c r="W75" s="653">
        <v>0</v>
      </c>
      <c r="X75" s="653">
        <v>0</v>
      </c>
      <c r="Y75" s="654">
        <f t="shared" si="22"/>
        <v>32.86</v>
      </c>
      <c r="Z75" s="1049">
        <f t="shared" si="23"/>
        <v>13.33333333333333</v>
      </c>
      <c r="AA75" s="671">
        <f t="shared" si="24"/>
        <v>15.384615384615397</v>
      </c>
      <c r="AB75" s="671">
        <f t="shared" si="25"/>
        <v>18.181818181818187</v>
      </c>
      <c r="AC75" s="671">
        <f t="shared" si="26"/>
        <v>18.705035971223015</v>
      </c>
      <c r="AD75" s="671">
        <f t="shared" si="27"/>
        <v>15.833333333333321</v>
      </c>
      <c r="AE75" s="671">
        <f t="shared" si="28"/>
        <v>14.285714285714279</v>
      </c>
      <c r="AF75" s="671">
        <f t="shared" si="29"/>
        <v>15.384615384615397</v>
      </c>
      <c r="AG75" s="671">
        <f t="shared" si="30"/>
        <v>16.666666666666675</v>
      </c>
      <c r="AH75" s="671">
        <f t="shared" si="31"/>
        <v>18.181818181818187</v>
      </c>
      <c r="AI75" s="671">
        <f t="shared" si="32"/>
        <v>22.222222222222211</v>
      </c>
      <c r="AJ75" s="671">
        <f t="shared" si="33"/>
        <v>22.72727272727273</v>
      </c>
      <c r="AK75" s="671">
        <f t="shared" si="34"/>
        <v>18.918918918918926</v>
      </c>
      <c r="AL75" s="671">
        <f t="shared" si="35"/>
        <v>19.354838709677423</v>
      </c>
      <c r="AM75" s="671">
        <f t="shared" si="36"/>
        <v>19.23076923076923</v>
      </c>
      <c r="AN75" s="671">
        <f t="shared" si="37"/>
        <v>116.6666666666667</v>
      </c>
      <c r="AO75" s="671" t="str">
        <f t="shared" si="38"/>
        <v>n/a</v>
      </c>
      <c r="AP75" s="671" t="str">
        <f t="shared" si="39"/>
        <v>n/a</v>
      </c>
      <c r="AQ75" s="671" t="str">
        <f t="shared" si="40"/>
        <v>n/a</v>
      </c>
      <c r="AR75" s="671" t="str">
        <f t="shared" si="41"/>
        <v>n/a</v>
      </c>
      <c r="AS75" s="672">
        <f t="shared" si="42"/>
        <v>24.338509279911001</v>
      </c>
      <c r="AT75" s="673">
        <f t="shared" si="43"/>
        <v>25.680897926894051</v>
      </c>
    </row>
    <row r="76" spans="1:46" ht="11.25" customHeight="1" x14ac:dyDescent="0.2">
      <c r="A76" s="500" t="s">
        <v>879</v>
      </c>
      <c r="B76" s="933" t="s">
        <v>880</v>
      </c>
      <c r="C76" s="497">
        <v>0.34</v>
      </c>
      <c r="D76" s="654">
        <v>0.3</v>
      </c>
      <c r="E76" s="650">
        <v>0.26</v>
      </c>
      <c r="F76" s="650">
        <v>0.23</v>
      </c>
      <c r="G76" s="650">
        <v>0.2</v>
      </c>
      <c r="H76" s="650">
        <v>0.19</v>
      </c>
      <c r="I76" s="651"/>
      <c r="J76" s="650">
        <v>0.18</v>
      </c>
      <c r="K76" s="496">
        <v>0.16500000000000001</v>
      </c>
      <c r="L76" s="651"/>
      <c r="M76" s="656">
        <v>0.15</v>
      </c>
      <c r="N76" s="653">
        <v>0</v>
      </c>
      <c r="O76" s="653">
        <v>0</v>
      </c>
      <c r="P76" s="653">
        <v>0</v>
      </c>
      <c r="Q76" s="653">
        <v>0</v>
      </c>
      <c r="R76" s="653">
        <v>0</v>
      </c>
      <c r="S76" s="653">
        <v>0</v>
      </c>
      <c r="T76" s="653">
        <v>0</v>
      </c>
      <c r="U76" s="653">
        <v>0</v>
      </c>
      <c r="V76" s="653">
        <v>0</v>
      </c>
      <c r="W76" s="653">
        <v>0</v>
      </c>
      <c r="X76" s="653">
        <v>0</v>
      </c>
      <c r="Y76" s="654">
        <f t="shared" si="22"/>
        <v>2.0150000000000001</v>
      </c>
      <c r="Z76" s="1049">
        <f t="shared" si="23"/>
        <v>13.333333333333353</v>
      </c>
      <c r="AA76" s="671">
        <f t="shared" si="24"/>
        <v>15.384615384615374</v>
      </c>
      <c r="AB76" s="671">
        <f t="shared" si="25"/>
        <v>13.043478260869556</v>
      </c>
      <c r="AC76" s="671">
        <f t="shared" si="26"/>
        <v>14.999999999999991</v>
      </c>
      <c r="AD76" s="671">
        <f t="shared" si="27"/>
        <v>5.2631578947368363</v>
      </c>
      <c r="AE76" s="671">
        <f t="shared" si="28"/>
        <v>5.555555555555558</v>
      </c>
      <c r="AF76" s="671">
        <f t="shared" si="29"/>
        <v>9.0909090909090828</v>
      </c>
      <c r="AG76" s="671">
        <f t="shared" si="30"/>
        <v>10.000000000000009</v>
      </c>
      <c r="AH76" s="671" t="str">
        <f t="shared" si="31"/>
        <v>n/a</v>
      </c>
      <c r="AI76" s="671" t="str">
        <f t="shared" si="32"/>
        <v>n/a</v>
      </c>
      <c r="AJ76" s="671" t="str">
        <f t="shared" si="33"/>
        <v>n/a</v>
      </c>
      <c r="AK76" s="671" t="str">
        <f t="shared" si="34"/>
        <v>n/a</v>
      </c>
      <c r="AL76" s="671" t="str">
        <f t="shared" si="35"/>
        <v>n/a</v>
      </c>
      <c r="AM76" s="671" t="str">
        <f t="shared" si="36"/>
        <v>n/a</v>
      </c>
      <c r="AN76" s="671" t="str">
        <f t="shared" si="37"/>
        <v>n/a</v>
      </c>
      <c r="AO76" s="671" t="str">
        <f t="shared" si="38"/>
        <v>n/a</v>
      </c>
      <c r="AP76" s="671" t="str">
        <f t="shared" si="39"/>
        <v>n/a</v>
      </c>
      <c r="AQ76" s="671" t="str">
        <f t="shared" si="40"/>
        <v>n/a</v>
      </c>
      <c r="AR76" s="671" t="str">
        <f t="shared" si="41"/>
        <v>n/a</v>
      </c>
      <c r="AS76" s="672">
        <f t="shared" si="42"/>
        <v>10.833881190002471</v>
      </c>
      <c r="AT76" s="673">
        <f t="shared" si="43"/>
        <v>3.9968254723387777</v>
      </c>
    </row>
    <row r="77" spans="1:46" ht="11.25" customHeight="1" x14ac:dyDescent="0.2">
      <c r="A77" s="658" t="s">
        <v>4481</v>
      </c>
      <c r="B77" s="507" t="s">
        <v>4480</v>
      </c>
      <c r="C77" s="497">
        <v>0.88</v>
      </c>
      <c r="D77" s="518">
        <v>0.81</v>
      </c>
      <c r="E77" s="650">
        <v>0.77</v>
      </c>
      <c r="F77" s="650">
        <v>0.68</v>
      </c>
      <c r="G77" s="650">
        <v>0.57999999999999996</v>
      </c>
      <c r="H77" s="650">
        <v>0.54</v>
      </c>
      <c r="I77" s="651"/>
      <c r="J77" s="650">
        <v>0.37</v>
      </c>
      <c r="K77" s="655">
        <v>0.28000000000000003</v>
      </c>
      <c r="L77" s="651"/>
      <c r="M77" s="503">
        <v>0.25</v>
      </c>
      <c r="N77" s="653">
        <v>0.3</v>
      </c>
      <c r="O77" s="657">
        <v>0.74</v>
      </c>
      <c r="P77" s="657">
        <v>0.72499999999999998</v>
      </c>
      <c r="Q77" s="657">
        <v>0.63</v>
      </c>
      <c r="R77" s="657">
        <v>0.51500000000000001</v>
      </c>
      <c r="S77" s="657">
        <v>0.45333000000000001</v>
      </c>
      <c r="T77" s="657">
        <v>0.4</v>
      </c>
      <c r="U77" s="657">
        <v>0.34666999999999998</v>
      </c>
      <c r="V77" s="657">
        <v>0.30667</v>
      </c>
      <c r="W77" s="657">
        <v>0.26667000000000002</v>
      </c>
      <c r="X77" s="657">
        <v>0.2</v>
      </c>
      <c r="Y77" s="654">
        <f t="shared" si="22"/>
        <v>10.043339999999999</v>
      </c>
      <c r="Z77" s="1049">
        <f t="shared" si="23"/>
        <v>8.6419753086419693</v>
      </c>
      <c r="AA77" s="671">
        <f t="shared" si="24"/>
        <v>5.1948051948051965</v>
      </c>
      <c r="AB77" s="671">
        <f t="shared" si="25"/>
        <v>13.235294117647056</v>
      </c>
      <c r="AC77" s="671">
        <f t="shared" si="26"/>
        <v>17.24137931034484</v>
      </c>
      <c r="AD77" s="671">
        <f t="shared" si="27"/>
        <v>7.4074074074073959</v>
      </c>
      <c r="AE77" s="671">
        <f t="shared" si="28"/>
        <v>45.945945945945965</v>
      </c>
      <c r="AF77" s="671">
        <f t="shared" si="29"/>
        <v>32.142857142857139</v>
      </c>
      <c r="AG77" s="671">
        <f t="shared" si="30"/>
        <v>12.000000000000011</v>
      </c>
      <c r="AH77" s="671">
        <f t="shared" si="31"/>
        <v>-16.666666666666664</v>
      </c>
      <c r="AI77" s="671">
        <f t="shared" si="32"/>
        <v>-59.45945945945946</v>
      </c>
      <c r="AJ77" s="671">
        <f t="shared" si="33"/>
        <v>2.0689655172413834</v>
      </c>
      <c r="AK77" s="671">
        <f t="shared" si="34"/>
        <v>15.07936507936507</v>
      </c>
      <c r="AL77" s="671">
        <f t="shared" si="35"/>
        <v>22.330097087378633</v>
      </c>
      <c r="AM77" s="671">
        <f t="shared" si="36"/>
        <v>13.603776498356602</v>
      </c>
      <c r="AN77" s="671">
        <f t="shared" si="37"/>
        <v>13.332499999999992</v>
      </c>
      <c r="AO77" s="671">
        <f t="shared" si="38"/>
        <v>15.383505927827624</v>
      </c>
      <c r="AP77" s="671">
        <f t="shared" si="39"/>
        <v>13.043336485472977</v>
      </c>
      <c r="AQ77" s="671">
        <f t="shared" si="40"/>
        <v>14.999812502343701</v>
      </c>
      <c r="AR77" s="671">
        <f t="shared" si="41"/>
        <v>33.335000000000001</v>
      </c>
      <c r="AS77" s="672">
        <f t="shared" si="42"/>
        <v>10.992626178921551</v>
      </c>
      <c r="AT77" s="673">
        <f t="shared" si="43"/>
        <v>21.435399080142979</v>
      </c>
    </row>
    <row r="78" spans="1:46" ht="11.25" customHeight="1" x14ac:dyDescent="0.2">
      <c r="A78" s="500" t="s">
        <v>448</v>
      </c>
      <c r="B78" s="933" t="s">
        <v>449</v>
      </c>
      <c r="C78" s="497">
        <v>0.96</v>
      </c>
      <c r="D78" s="654">
        <v>0.92</v>
      </c>
      <c r="E78" s="650">
        <v>0.9</v>
      </c>
      <c r="F78" s="650">
        <v>0.88</v>
      </c>
      <c r="G78" s="650">
        <v>0.86</v>
      </c>
      <c r="H78" s="650">
        <v>0.84</v>
      </c>
      <c r="I78" s="651"/>
      <c r="J78" s="650">
        <v>0.82</v>
      </c>
      <c r="K78" s="496">
        <v>0.8</v>
      </c>
      <c r="L78" s="651"/>
      <c r="M78" s="656">
        <v>0.78</v>
      </c>
      <c r="N78" s="657">
        <v>0.76</v>
      </c>
      <c r="O78" s="657">
        <v>0.74</v>
      </c>
      <c r="P78" s="657">
        <v>0.7</v>
      </c>
      <c r="Q78" s="657">
        <v>0.64</v>
      </c>
      <c r="R78" s="657">
        <v>0.57999999999999996</v>
      </c>
      <c r="S78" s="657">
        <v>0.5</v>
      </c>
      <c r="T78" s="657">
        <v>0.48</v>
      </c>
      <c r="U78" s="657">
        <v>0.44</v>
      </c>
      <c r="V78" s="653">
        <v>0.4</v>
      </c>
      <c r="W78" s="653">
        <v>0.4</v>
      </c>
      <c r="X78" s="657">
        <v>0.32</v>
      </c>
      <c r="Y78" s="654">
        <f t="shared" si="22"/>
        <v>13.72</v>
      </c>
      <c r="Z78" s="1049">
        <f t="shared" si="23"/>
        <v>4.3478260869565188</v>
      </c>
      <c r="AA78" s="671">
        <f t="shared" si="24"/>
        <v>2.2222222222222143</v>
      </c>
      <c r="AB78" s="671">
        <f t="shared" si="25"/>
        <v>2.2727272727272707</v>
      </c>
      <c r="AC78" s="671">
        <f t="shared" si="26"/>
        <v>2.3255813953488413</v>
      </c>
      <c r="AD78" s="671">
        <f t="shared" si="27"/>
        <v>2.3809523809523725</v>
      </c>
      <c r="AE78" s="671">
        <f t="shared" si="28"/>
        <v>2.4390243902439046</v>
      </c>
      <c r="AF78" s="671">
        <f t="shared" si="29"/>
        <v>2.4999999999999911</v>
      </c>
      <c r="AG78" s="671">
        <f t="shared" si="30"/>
        <v>2.5641025641025772</v>
      </c>
      <c r="AH78" s="671">
        <f t="shared" si="31"/>
        <v>2.6315789473684292</v>
      </c>
      <c r="AI78" s="671">
        <f t="shared" si="32"/>
        <v>2.7027027027026973</v>
      </c>
      <c r="AJ78" s="671">
        <f t="shared" si="33"/>
        <v>5.7142857142857162</v>
      </c>
      <c r="AK78" s="671">
        <f t="shared" si="34"/>
        <v>9.375</v>
      </c>
      <c r="AL78" s="671">
        <f t="shared" si="35"/>
        <v>10.344827586206918</v>
      </c>
      <c r="AM78" s="671">
        <f t="shared" si="36"/>
        <v>15.999999999999993</v>
      </c>
      <c r="AN78" s="671">
        <f t="shared" si="37"/>
        <v>4.1666666666666741</v>
      </c>
      <c r="AO78" s="671">
        <f t="shared" si="38"/>
        <v>9.0909090909090828</v>
      </c>
      <c r="AP78" s="671">
        <f t="shared" si="39"/>
        <v>9.9999999999999858</v>
      </c>
      <c r="AQ78" s="671">
        <f t="shared" si="40"/>
        <v>0</v>
      </c>
      <c r="AR78" s="671">
        <f t="shared" si="41"/>
        <v>25</v>
      </c>
      <c r="AS78" s="672">
        <f t="shared" si="42"/>
        <v>6.1093898431943776</v>
      </c>
      <c r="AT78" s="673">
        <f t="shared" si="43"/>
        <v>6.1123023919791759</v>
      </c>
    </row>
    <row r="79" spans="1:46" ht="11.25" customHeight="1" x14ac:dyDescent="0.2">
      <c r="A79" s="935" t="s">
        <v>450</v>
      </c>
      <c r="B79" s="933" t="s">
        <v>451</v>
      </c>
      <c r="C79" s="497">
        <v>1.49</v>
      </c>
      <c r="D79" s="654">
        <v>1.43</v>
      </c>
      <c r="E79" s="650">
        <v>1.37</v>
      </c>
      <c r="F79" s="650">
        <v>1.32</v>
      </c>
      <c r="G79" s="650">
        <v>1.27</v>
      </c>
      <c r="H79" s="650">
        <v>1.22</v>
      </c>
      <c r="I79" s="651"/>
      <c r="J79" s="650">
        <v>1.1599999999999999</v>
      </c>
      <c r="K79" s="496">
        <v>1.1000000000000001</v>
      </c>
      <c r="L79" s="651"/>
      <c r="M79" s="656">
        <v>1</v>
      </c>
      <c r="N79" s="657">
        <v>0.81</v>
      </c>
      <c r="O79" s="657">
        <v>0.69</v>
      </c>
      <c r="P79" s="657">
        <v>0.59499999999999997</v>
      </c>
      <c r="Q79" s="657">
        <v>0.56999999999999995</v>
      </c>
      <c r="R79" s="657">
        <v>0.54500000000000004</v>
      </c>
      <c r="S79" s="657">
        <v>0.51500000000000001</v>
      </c>
      <c r="T79" s="657">
        <v>0.49</v>
      </c>
      <c r="U79" s="653">
        <v>0.48</v>
      </c>
      <c r="V79" s="653">
        <v>0.48</v>
      </c>
      <c r="W79" s="653">
        <v>0.48</v>
      </c>
      <c r="X79" s="653">
        <v>0.48</v>
      </c>
      <c r="Y79" s="654">
        <f t="shared" si="22"/>
        <v>17.495000000000005</v>
      </c>
      <c r="Z79" s="1049">
        <f t="shared" si="23"/>
        <v>4.1958041958042092</v>
      </c>
      <c r="AA79" s="671">
        <f t="shared" si="24"/>
        <v>4.3795620437956151</v>
      </c>
      <c r="AB79" s="671">
        <f t="shared" si="25"/>
        <v>3.7878787878787845</v>
      </c>
      <c r="AC79" s="671">
        <f t="shared" si="26"/>
        <v>3.937007874015741</v>
      </c>
      <c r="AD79" s="671">
        <f t="shared" si="27"/>
        <v>4.0983606557376984</v>
      </c>
      <c r="AE79" s="671">
        <f t="shared" si="28"/>
        <v>5.1724137931034475</v>
      </c>
      <c r="AF79" s="671">
        <f t="shared" si="29"/>
        <v>5.4545454545454453</v>
      </c>
      <c r="AG79" s="671">
        <f t="shared" si="30"/>
        <v>10.000000000000009</v>
      </c>
      <c r="AH79" s="671">
        <f t="shared" si="31"/>
        <v>23.456790123456784</v>
      </c>
      <c r="AI79" s="671">
        <f t="shared" si="32"/>
        <v>17.391304347826097</v>
      </c>
      <c r="AJ79" s="671">
        <f t="shared" si="33"/>
        <v>15.966386554621836</v>
      </c>
      <c r="AK79" s="671">
        <f t="shared" si="34"/>
        <v>4.3859649122807154</v>
      </c>
      <c r="AL79" s="671">
        <f t="shared" si="35"/>
        <v>4.5871559633027248</v>
      </c>
      <c r="AM79" s="671">
        <f t="shared" si="36"/>
        <v>5.8252427184465994</v>
      </c>
      <c r="AN79" s="671">
        <f t="shared" si="37"/>
        <v>5.1020408163265252</v>
      </c>
      <c r="AO79" s="671">
        <f t="shared" si="38"/>
        <v>2.0833333333333259</v>
      </c>
      <c r="AP79" s="671">
        <f t="shared" si="39"/>
        <v>0</v>
      </c>
      <c r="AQ79" s="671">
        <f t="shared" si="40"/>
        <v>0</v>
      </c>
      <c r="AR79" s="671">
        <f t="shared" si="41"/>
        <v>0</v>
      </c>
      <c r="AS79" s="672">
        <f t="shared" si="42"/>
        <v>6.3065153460250292</v>
      </c>
      <c r="AT79" s="673">
        <f t="shared" si="43"/>
        <v>6.2202738059079428</v>
      </c>
    </row>
    <row r="80" spans="1:46" ht="11.25" customHeight="1" x14ac:dyDescent="0.2">
      <c r="A80" s="500" t="s">
        <v>965</v>
      </c>
      <c r="B80" s="933" t="s">
        <v>966</v>
      </c>
      <c r="C80" s="497">
        <v>5.83</v>
      </c>
      <c r="D80" s="654">
        <v>5.6099999999999994</v>
      </c>
      <c r="E80" s="650">
        <v>5.3</v>
      </c>
      <c r="F80" s="650">
        <v>4.91</v>
      </c>
      <c r="G80" s="650">
        <v>4.55</v>
      </c>
      <c r="H80" s="650">
        <v>4.18</v>
      </c>
      <c r="I80" s="651"/>
      <c r="J80" s="650">
        <v>3.8025000000000002</v>
      </c>
      <c r="K80" s="655">
        <v>3.57</v>
      </c>
      <c r="L80" s="651"/>
      <c r="M80" s="503">
        <v>3.57</v>
      </c>
      <c r="N80" s="657">
        <v>3.57</v>
      </c>
      <c r="O80" s="657">
        <v>3.5274999999999999</v>
      </c>
      <c r="P80" s="657">
        <v>3.33</v>
      </c>
      <c r="Q80" s="657">
        <v>3.05</v>
      </c>
      <c r="R80" s="657">
        <v>2.83</v>
      </c>
      <c r="S80" s="653">
        <v>2.8</v>
      </c>
      <c r="T80" s="657">
        <v>2.8</v>
      </c>
      <c r="U80" s="657">
        <v>2.74</v>
      </c>
      <c r="V80" s="657">
        <v>2.48</v>
      </c>
      <c r="W80" s="657">
        <v>2.2000000000000002</v>
      </c>
      <c r="X80" s="657">
        <v>2.0499999999999998</v>
      </c>
      <c r="Y80" s="654">
        <f t="shared" si="22"/>
        <v>72.699999999999989</v>
      </c>
      <c r="Z80" s="1049">
        <f t="shared" si="23"/>
        <v>3.9215686274509887</v>
      </c>
      <c r="AA80" s="671">
        <f t="shared" si="24"/>
        <v>5.8490566037735725</v>
      </c>
      <c r="AB80" s="671">
        <f t="shared" si="25"/>
        <v>7.9429735234215926</v>
      </c>
      <c r="AC80" s="671">
        <f t="shared" si="26"/>
        <v>7.9120879120879284</v>
      </c>
      <c r="AD80" s="671">
        <f t="shared" si="27"/>
        <v>8.8516746411483318</v>
      </c>
      <c r="AE80" s="671">
        <f t="shared" si="28"/>
        <v>9.9276791584483668</v>
      </c>
      <c r="AF80" s="671">
        <f t="shared" si="29"/>
        <v>6.512605042016828</v>
      </c>
      <c r="AG80" s="671">
        <f t="shared" si="30"/>
        <v>0</v>
      </c>
      <c r="AH80" s="671">
        <f t="shared" si="31"/>
        <v>0</v>
      </c>
      <c r="AI80" s="671">
        <f t="shared" si="32"/>
        <v>1.2048192771084265</v>
      </c>
      <c r="AJ80" s="671">
        <f t="shared" si="33"/>
        <v>5.9309309309309333</v>
      </c>
      <c r="AK80" s="671">
        <f t="shared" si="34"/>
        <v>9.1803278688524781</v>
      </c>
      <c r="AL80" s="671">
        <f t="shared" si="35"/>
        <v>7.7738515901059957</v>
      </c>
      <c r="AM80" s="671">
        <f t="shared" si="36"/>
        <v>1.0714285714285898</v>
      </c>
      <c r="AN80" s="671">
        <f t="shared" si="37"/>
        <v>0</v>
      </c>
      <c r="AO80" s="671">
        <f t="shared" si="38"/>
        <v>2.1897810218977964</v>
      </c>
      <c r="AP80" s="671">
        <f t="shared" si="39"/>
        <v>10.483870967741948</v>
      </c>
      <c r="AQ80" s="671">
        <f t="shared" si="40"/>
        <v>12.72727272727272</v>
      </c>
      <c r="AR80" s="671">
        <f t="shared" si="41"/>
        <v>7.317073170731736</v>
      </c>
      <c r="AS80" s="672">
        <f t="shared" si="42"/>
        <v>5.7261579807588543</v>
      </c>
      <c r="AT80" s="673">
        <f t="shared" si="43"/>
        <v>3.9744649591173706</v>
      </c>
    </row>
    <row r="81" spans="1:46" ht="11.25" customHeight="1" x14ac:dyDescent="0.2">
      <c r="A81" s="504" t="s">
        <v>1015</v>
      </c>
      <c r="B81" s="918" t="s">
        <v>1016</v>
      </c>
      <c r="C81" s="497">
        <v>7.9</v>
      </c>
      <c r="D81" s="654">
        <v>4.8099999999999996</v>
      </c>
      <c r="E81" s="650">
        <v>2.04</v>
      </c>
      <c r="F81" s="650">
        <v>1.64</v>
      </c>
      <c r="G81" s="650">
        <v>1.23</v>
      </c>
      <c r="H81" s="650">
        <v>0.88</v>
      </c>
      <c r="I81" s="651"/>
      <c r="J81" s="650">
        <v>0.61</v>
      </c>
      <c r="K81" s="496">
        <v>0.4</v>
      </c>
      <c r="L81" s="651"/>
      <c r="M81" s="656">
        <v>7.0000000000000007E-2</v>
      </c>
      <c r="N81" s="653">
        <v>0</v>
      </c>
      <c r="O81" s="653">
        <v>0</v>
      </c>
      <c r="P81" s="653">
        <v>0</v>
      </c>
      <c r="Q81" s="653">
        <v>0</v>
      </c>
      <c r="R81" s="653">
        <v>0</v>
      </c>
      <c r="S81" s="653">
        <v>0</v>
      </c>
      <c r="T81" s="653">
        <v>0</v>
      </c>
      <c r="U81" s="653">
        <v>0</v>
      </c>
      <c r="V81" s="653">
        <v>0</v>
      </c>
      <c r="W81" s="653">
        <v>0</v>
      </c>
      <c r="X81" s="653">
        <v>0</v>
      </c>
      <c r="Y81" s="654">
        <f t="shared" si="22"/>
        <v>19.579999999999998</v>
      </c>
      <c r="Z81" s="1049">
        <f t="shared" si="23"/>
        <v>64.241164241164256</v>
      </c>
      <c r="AA81" s="671">
        <f t="shared" si="24"/>
        <v>135.78431372549016</v>
      </c>
      <c r="AB81" s="671">
        <f t="shared" si="25"/>
        <v>24.390243902439025</v>
      </c>
      <c r="AC81" s="671">
        <f t="shared" si="26"/>
        <v>33.333333333333329</v>
      </c>
      <c r="AD81" s="671">
        <f t="shared" si="27"/>
        <v>39.772727272727273</v>
      </c>
      <c r="AE81" s="671">
        <f t="shared" si="28"/>
        <v>44.262295081967217</v>
      </c>
      <c r="AF81" s="671">
        <f t="shared" si="29"/>
        <v>52.499999999999993</v>
      </c>
      <c r="AG81" s="671">
        <f t="shared" si="30"/>
        <v>471.42857142857144</v>
      </c>
      <c r="AH81" s="671" t="str">
        <f t="shared" si="31"/>
        <v>n/a</v>
      </c>
      <c r="AI81" s="671" t="str">
        <f t="shared" si="32"/>
        <v>n/a</v>
      </c>
      <c r="AJ81" s="671" t="str">
        <f t="shared" si="33"/>
        <v>n/a</v>
      </c>
      <c r="AK81" s="671" t="str">
        <f t="shared" si="34"/>
        <v>n/a</v>
      </c>
      <c r="AL81" s="671" t="str">
        <f t="shared" si="35"/>
        <v>n/a</v>
      </c>
      <c r="AM81" s="671" t="str">
        <f t="shared" si="36"/>
        <v>n/a</v>
      </c>
      <c r="AN81" s="671" t="str">
        <f t="shared" si="37"/>
        <v>n/a</v>
      </c>
      <c r="AO81" s="671" t="str">
        <f t="shared" si="38"/>
        <v>n/a</v>
      </c>
      <c r="AP81" s="671" t="str">
        <f t="shared" si="39"/>
        <v>n/a</v>
      </c>
      <c r="AQ81" s="671" t="str">
        <f t="shared" si="40"/>
        <v>n/a</v>
      </c>
      <c r="AR81" s="671" t="str">
        <f t="shared" si="41"/>
        <v>n/a</v>
      </c>
      <c r="AS81" s="672">
        <f t="shared" si="42"/>
        <v>108.21408112321159</v>
      </c>
      <c r="AT81" s="673">
        <f t="shared" si="43"/>
        <v>150.77427398919582</v>
      </c>
    </row>
    <row r="82" spans="1:46" ht="11.25" customHeight="1" x14ac:dyDescent="0.2">
      <c r="A82" s="658" t="s">
        <v>969</v>
      </c>
      <c r="B82" s="507" t="s">
        <v>970</v>
      </c>
      <c r="C82" s="497">
        <v>0.78</v>
      </c>
      <c r="D82" s="510">
        <v>0.72</v>
      </c>
      <c r="E82" s="512">
        <v>0.68</v>
      </c>
      <c r="F82" s="513">
        <v>0.66</v>
      </c>
      <c r="G82" s="513">
        <v>0.62</v>
      </c>
      <c r="H82" s="513">
        <v>0.3</v>
      </c>
      <c r="I82" s="514"/>
      <c r="J82" s="512">
        <v>0</v>
      </c>
      <c r="K82" s="515">
        <v>0</v>
      </c>
      <c r="L82" s="514"/>
      <c r="M82" s="532">
        <v>0</v>
      </c>
      <c r="N82" s="517">
        <v>0</v>
      </c>
      <c r="O82" s="517">
        <v>0</v>
      </c>
      <c r="P82" s="517">
        <v>0</v>
      </c>
      <c r="Q82" s="517">
        <v>0</v>
      </c>
      <c r="R82" s="517">
        <v>0</v>
      </c>
      <c r="S82" s="517">
        <v>0</v>
      </c>
      <c r="T82" s="517">
        <v>0</v>
      </c>
      <c r="U82" s="517">
        <v>0</v>
      </c>
      <c r="V82" s="517">
        <v>0.3</v>
      </c>
      <c r="W82" s="517">
        <v>0.3</v>
      </c>
      <c r="X82" s="517">
        <v>0.3</v>
      </c>
      <c r="Y82" s="654">
        <f t="shared" si="22"/>
        <v>4.66</v>
      </c>
      <c r="Z82" s="1049">
        <f t="shared" si="23"/>
        <v>8.3333333333333481</v>
      </c>
      <c r="AA82" s="671">
        <f t="shared" si="24"/>
        <v>5.8823529411764497</v>
      </c>
      <c r="AB82" s="671">
        <f t="shared" si="25"/>
        <v>3.0303030303030276</v>
      </c>
      <c r="AC82" s="671">
        <f t="shared" si="26"/>
        <v>6.4516129032258229</v>
      </c>
      <c r="AD82" s="671">
        <f t="shared" si="27"/>
        <v>106.66666666666669</v>
      </c>
      <c r="AE82" s="671" t="str">
        <f t="shared" si="28"/>
        <v>n/a</v>
      </c>
      <c r="AF82" s="671" t="str">
        <f t="shared" si="29"/>
        <v>n/a</v>
      </c>
      <c r="AG82" s="671" t="str">
        <f t="shared" si="30"/>
        <v>n/a</v>
      </c>
      <c r="AH82" s="671" t="str">
        <f t="shared" si="31"/>
        <v>n/a</v>
      </c>
      <c r="AI82" s="671" t="str">
        <f t="shared" si="32"/>
        <v>n/a</v>
      </c>
      <c r="AJ82" s="671" t="str">
        <f t="shared" si="33"/>
        <v>n/a</v>
      </c>
      <c r="AK82" s="671" t="str">
        <f t="shared" si="34"/>
        <v>n/a</v>
      </c>
      <c r="AL82" s="671" t="str">
        <f t="shared" si="35"/>
        <v>n/a</v>
      </c>
      <c r="AM82" s="671" t="str">
        <f t="shared" si="36"/>
        <v>n/a</v>
      </c>
      <c r="AN82" s="671" t="str">
        <f t="shared" si="37"/>
        <v>n/a</v>
      </c>
      <c r="AO82" s="671" t="str">
        <f t="shared" si="38"/>
        <v>n/a</v>
      </c>
      <c r="AP82" s="671">
        <f t="shared" si="39"/>
        <v>-100</v>
      </c>
      <c r="AQ82" s="671">
        <f t="shared" si="40"/>
        <v>0</v>
      </c>
      <c r="AR82" s="671">
        <f t="shared" si="41"/>
        <v>0</v>
      </c>
      <c r="AS82" s="672">
        <f t="shared" si="42"/>
        <v>3.7955336093381646</v>
      </c>
      <c r="AT82" s="673">
        <f t="shared" si="43"/>
        <v>55.313885806134223</v>
      </c>
    </row>
    <row r="83" spans="1:46" ht="11.25" customHeight="1" x14ac:dyDescent="0.2">
      <c r="A83" s="500" t="s">
        <v>971</v>
      </c>
      <c r="B83" s="933" t="s">
        <v>972</v>
      </c>
      <c r="C83" s="497">
        <v>0.46</v>
      </c>
      <c r="D83" s="656">
        <v>0.44500000000000001</v>
      </c>
      <c r="E83" s="650">
        <v>0.42499999999999999</v>
      </c>
      <c r="F83" s="502">
        <v>0.42</v>
      </c>
      <c r="G83" s="650">
        <v>0.39</v>
      </c>
      <c r="H83" s="650">
        <v>0.35</v>
      </c>
      <c r="I83" s="651"/>
      <c r="J83" s="650">
        <v>0.3</v>
      </c>
      <c r="K83" s="496">
        <v>0.24</v>
      </c>
      <c r="L83" s="651"/>
      <c r="M83" s="656">
        <v>0.17499999999999999</v>
      </c>
      <c r="N83" s="653">
        <v>0.16</v>
      </c>
      <c r="O83" s="657">
        <v>0.16</v>
      </c>
      <c r="P83" s="657">
        <v>0.1575</v>
      </c>
      <c r="Q83" s="653">
        <v>0.15</v>
      </c>
      <c r="R83" s="653">
        <v>0.15</v>
      </c>
      <c r="S83" s="653">
        <v>0.15</v>
      </c>
      <c r="T83" s="653">
        <v>0.15</v>
      </c>
      <c r="U83" s="657">
        <v>0.15</v>
      </c>
      <c r="V83" s="657">
        <v>0.14499999999999999</v>
      </c>
      <c r="W83" s="657">
        <v>0.14000000000000001</v>
      </c>
      <c r="X83" s="657">
        <v>0.13</v>
      </c>
      <c r="Y83" s="654">
        <f t="shared" si="22"/>
        <v>4.8475000000000001</v>
      </c>
      <c r="Z83" s="1049">
        <f t="shared" si="23"/>
        <v>3.3707865168539408</v>
      </c>
      <c r="AA83" s="671">
        <f t="shared" si="24"/>
        <v>4.705882352941182</v>
      </c>
      <c r="AB83" s="671">
        <f t="shared" si="25"/>
        <v>1.1904761904761862</v>
      </c>
      <c r="AC83" s="671">
        <f t="shared" si="26"/>
        <v>7.6923076923076872</v>
      </c>
      <c r="AD83" s="671">
        <f t="shared" si="27"/>
        <v>11.428571428571432</v>
      </c>
      <c r="AE83" s="671">
        <f t="shared" si="28"/>
        <v>16.666666666666675</v>
      </c>
      <c r="AF83" s="671">
        <f t="shared" si="29"/>
        <v>25</v>
      </c>
      <c r="AG83" s="671">
        <f t="shared" si="30"/>
        <v>37.142857142857146</v>
      </c>
      <c r="AH83" s="671">
        <f t="shared" si="31"/>
        <v>9.375</v>
      </c>
      <c r="AI83" s="671">
        <f t="shared" si="32"/>
        <v>0</v>
      </c>
      <c r="AJ83" s="671">
        <f t="shared" si="33"/>
        <v>1.5873015873015817</v>
      </c>
      <c r="AK83" s="671">
        <f t="shared" si="34"/>
        <v>5.0000000000000044</v>
      </c>
      <c r="AL83" s="671">
        <f t="shared" si="35"/>
        <v>0</v>
      </c>
      <c r="AM83" s="671">
        <f t="shared" si="36"/>
        <v>0</v>
      </c>
      <c r="AN83" s="671">
        <f t="shared" si="37"/>
        <v>0</v>
      </c>
      <c r="AO83" s="671">
        <f t="shared" si="38"/>
        <v>0</v>
      </c>
      <c r="AP83" s="671">
        <f t="shared" si="39"/>
        <v>3.4482758620689724</v>
      </c>
      <c r="AQ83" s="671">
        <f t="shared" si="40"/>
        <v>3.5714285714285587</v>
      </c>
      <c r="AR83" s="671">
        <f t="shared" si="41"/>
        <v>7.6923076923077094</v>
      </c>
      <c r="AS83" s="672">
        <f t="shared" si="42"/>
        <v>7.2564137738832137</v>
      </c>
      <c r="AT83" s="673">
        <f t="shared" si="43"/>
        <v>9.7349610573645524</v>
      </c>
    </row>
    <row r="84" spans="1:46" ht="11.25" customHeight="1" x14ac:dyDescent="0.2">
      <c r="A84" s="500" t="s">
        <v>967</v>
      </c>
      <c r="B84" s="933" t="s">
        <v>968</v>
      </c>
      <c r="C84" s="497">
        <v>2.0099999999999998</v>
      </c>
      <c r="D84" s="656">
        <v>1.76</v>
      </c>
      <c r="E84" s="650">
        <v>1.6</v>
      </c>
      <c r="F84" s="650">
        <v>1.46</v>
      </c>
      <c r="G84" s="650">
        <v>1.34</v>
      </c>
      <c r="H84" s="650">
        <v>1.1399999999999999</v>
      </c>
      <c r="I84" s="651"/>
      <c r="J84" s="650">
        <v>1.08</v>
      </c>
      <c r="K84" s="496">
        <v>1</v>
      </c>
      <c r="L84" s="651"/>
      <c r="M84" s="503">
        <v>0.8</v>
      </c>
      <c r="N84" s="653">
        <v>1.22</v>
      </c>
      <c r="O84" s="653">
        <v>1.64</v>
      </c>
      <c r="P84" s="657">
        <v>1.61</v>
      </c>
      <c r="Q84" s="657">
        <v>1.57</v>
      </c>
      <c r="R84" s="657">
        <v>1.53</v>
      </c>
      <c r="S84" s="657">
        <v>1.49</v>
      </c>
      <c r="T84" s="657">
        <v>1.45</v>
      </c>
      <c r="U84" s="657">
        <v>1.35</v>
      </c>
      <c r="V84" s="657">
        <v>1.23</v>
      </c>
      <c r="W84" s="657">
        <v>1.1100000000000001</v>
      </c>
      <c r="X84" s="657">
        <v>0.99</v>
      </c>
      <c r="Y84" s="654">
        <f t="shared" si="22"/>
        <v>27.380000000000003</v>
      </c>
      <c r="Z84" s="1049">
        <f t="shared" si="23"/>
        <v>14.204545454545435</v>
      </c>
      <c r="AA84" s="671">
        <f t="shared" si="24"/>
        <v>9.9999999999999858</v>
      </c>
      <c r="AB84" s="671">
        <f t="shared" si="25"/>
        <v>9.5890410958904262</v>
      </c>
      <c r="AC84" s="671">
        <f t="shared" si="26"/>
        <v>8.9552238805969964</v>
      </c>
      <c r="AD84" s="671">
        <f t="shared" si="27"/>
        <v>17.543859649122815</v>
      </c>
      <c r="AE84" s="671">
        <f t="shared" si="28"/>
        <v>5.5555555555555358</v>
      </c>
      <c r="AF84" s="671">
        <f t="shared" si="29"/>
        <v>8.0000000000000071</v>
      </c>
      <c r="AG84" s="671">
        <f t="shared" si="30"/>
        <v>25</v>
      </c>
      <c r="AH84" s="671">
        <f t="shared" si="31"/>
        <v>-34.426229508196712</v>
      </c>
      <c r="AI84" s="671">
        <f t="shared" si="32"/>
        <v>-25.609756097560975</v>
      </c>
      <c r="AJ84" s="671">
        <f t="shared" si="33"/>
        <v>1.8633540372670732</v>
      </c>
      <c r="AK84" s="671">
        <f t="shared" si="34"/>
        <v>2.5477707006369421</v>
      </c>
      <c r="AL84" s="671">
        <f t="shared" si="35"/>
        <v>2.6143790849673332</v>
      </c>
      <c r="AM84" s="671">
        <f t="shared" si="36"/>
        <v>2.6845637583892579</v>
      </c>
      <c r="AN84" s="671">
        <f t="shared" si="37"/>
        <v>2.7586206896551779</v>
      </c>
      <c r="AO84" s="671">
        <f t="shared" si="38"/>
        <v>7.4074074074073959</v>
      </c>
      <c r="AP84" s="671">
        <f t="shared" si="39"/>
        <v>9.7560975609756184</v>
      </c>
      <c r="AQ84" s="671">
        <f t="shared" si="40"/>
        <v>10.810810810810789</v>
      </c>
      <c r="AR84" s="671">
        <f t="shared" si="41"/>
        <v>12.121212121212132</v>
      </c>
      <c r="AS84" s="672">
        <f t="shared" si="42"/>
        <v>4.8092871684881713</v>
      </c>
      <c r="AT84" s="673">
        <f t="shared" si="43"/>
        <v>13.639401546587459</v>
      </c>
    </row>
    <row r="85" spans="1:46" ht="11.25" customHeight="1" x14ac:dyDescent="0.2">
      <c r="A85" s="935" t="s">
        <v>414</v>
      </c>
      <c r="B85" s="933" t="s">
        <v>415</v>
      </c>
      <c r="C85" s="497">
        <v>1.78</v>
      </c>
      <c r="D85" s="656">
        <v>1.6199999999999999</v>
      </c>
      <c r="E85" s="650">
        <v>1.4650000000000001</v>
      </c>
      <c r="F85" s="650">
        <v>1.33</v>
      </c>
      <c r="G85" s="650">
        <v>1.21</v>
      </c>
      <c r="H85" s="650">
        <v>1.0900000000000001</v>
      </c>
      <c r="I85" s="651" t="s">
        <v>90</v>
      </c>
      <c r="J85" s="650">
        <v>0.96</v>
      </c>
      <c r="K85" s="496">
        <v>0.9</v>
      </c>
      <c r="L85" s="651"/>
      <c r="M85" s="656">
        <v>0.86</v>
      </c>
      <c r="N85" s="657">
        <v>0.82</v>
      </c>
      <c r="O85" s="657">
        <v>0.4</v>
      </c>
      <c r="P85" s="653">
        <v>0</v>
      </c>
      <c r="Q85" s="653">
        <v>0</v>
      </c>
      <c r="R85" s="653">
        <v>0</v>
      </c>
      <c r="S85" s="653">
        <v>0</v>
      </c>
      <c r="T85" s="653">
        <v>0</v>
      </c>
      <c r="U85" s="653">
        <v>0</v>
      </c>
      <c r="V85" s="653">
        <v>0</v>
      </c>
      <c r="W85" s="653">
        <v>0</v>
      </c>
      <c r="X85" s="653">
        <v>0</v>
      </c>
      <c r="Y85" s="654">
        <f t="shared" si="22"/>
        <v>12.435000000000002</v>
      </c>
      <c r="Z85" s="1049">
        <f t="shared" si="23"/>
        <v>9.8765432098765427</v>
      </c>
      <c r="AA85" s="671">
        <f t="shared" si="24"/>
        <v>10.580204778156975</v>
      </c>
      <c r="AB85" s="671">
        <f t="shared" si="25"/>
        <v>10.150375939849621</v>
      </c>
      <c r="AC85" s="671">
        <f t="shared" si="26"/>
        <v>9.9173553719008378</v>
      </c>
      <c r="AD85" s="671">
        <f t="shared" si="27"/>
        <v>11.009174311926584</v>
      </c>
      <c r="AE85" s="671">
        <f t="shared" si="28"/>
        <v>13.541666666666675</v>
      </c>
      <c r="AF85" s="671">
        <f t="shared" si="29"/>
        <v>6.6666666666666652</v>
      </c>
      <c r="AG85" s="671">
        <f t="shared" si="30"/>
        <v>4.6511627906976827</v>
      </c>
      <c r="AH85" s="671">
        <f t="shared" si="31"/>
        <v>4.8780487804878092</v>
      </c>
      <c r="AI85" s="671">
        <f t="shared" si="32"/>
        <v>104.99999999999999</v>
      </c>
      <c r="AJ85" s="671" t="str">
        <f t="shared" si="33"/>
        <v>n/a</v>
      </c>
      <c r="AK85" s="671" t="str">
        <f t="shared" si="34"/>
        <v>n/a</v>
      </c>
      <c r="AL85" s="671" t="str">
        <f t="shared" si="35"/>
        <v>n/a</v>
      </c>
      <c r="AM85" s="671" t="str">
        <f t="shared" si="36"/>
        <v>n/a</v>
      </c>
      <c r="AN85" s="671" t="str">
        <f t="shared" si="37"/>
        <v>n/a</v>
      </c>
      <c r="AO85" s="671" t="str">
        <f t="shared" si="38"/>
        <v>n/a</v>
      </c>
      <c r="AP85" s="671" t="str">
        <f t="shared" si="39"/>
        <v>n/a</v>
      </c>
      <c r="AQ85" s="671" t="str">
        <f t="shared" si="40"/>
        <v>n/a</v>
      </c>
      <c r="AR85" s="671" t="str">
        <f t="shared" si="41"/>
        <v>n/a</v>
      </c>
      <c r="AS85" s="672">
        <f t="shared" si="42"/>
        <v>18.62711985162294</v>
      </c>
      <c r="AT85" s="673">
        <f t="shared" si="43"/>
        <v>30.478820958798064</v>
      </c>
    </row>
    <row r="86" spans="1:46" ht="11.25" customHeight="1" x14ac:dyDescent="0.2">
      <c r="A86" s="504" t="s">
        <v>129</v>
      </c>
      <c r="B86" s="918" t="s">
        <v>130</v>
      </c>
      <c r="C86" s="497">
        <v>1.06</v>
      </c>
      <c r="D86" s="656">
        <v>0.99399999999999999</v>
      </c>
      <c r="E86" s="487">
        <v>0.91400000000000003</v>
      </c>
      <c r="F86" s="487">
        <v>0.874</v>
      </c>
      <c r="G86" s="487">
        <v>0.83</v>
      </c>
      <c r="H86" s="487">
        <v>0.76</v>
      </c>
      <c r="I86" s="488"/>
      <c r="J86" s="487">
        <v>0.63500000000000001</v>
      </c>
      <c r="K86" s="485">
        <v>0.55000000000000004</v>
      </c>
      <c r="L86" s="488"/>
      <c r="M86" s="491">
        <v>0.52</v>
      </c>
      <c r="N86" s="493">
        <v>0.505</v>
      </c>
      <c r="O86" s="492">
        <v>0.5</v>
      </c>
      <c r="P86" s="493">
        <v>0.47749999999999998</v>
      </c>
      <c r="Q86" s="493">
        <v>0.46500000000000002</v>
      </c>
      <c r="R86" s="492">
        <v>0.45</v>
      </c>
      <c r="S86" s="493">
        <v>0.4425</v>
      </c>
      <c r="T86" s="493">
        <v>0.44</v>
      </c>
      <c r="U86" s="493">
        <v>0.43567</v>
      </c>
      <c r="V86" s="492">
        <v>0.43334</v>
      </c>
      <c r="W86" s="493">
        <v>0.42832999999999999</v>
      </c>
      <c r="X86" s="493">
        <v>0.42665999999999998</v>
      </c>
      <c r="Y86" s="654">
        <f t="shared" si="22"/>
        <v>12.140999999999998</v>
      </c>
      <c r="Z86" s="1049">
        <f t="shared" si="23"/>
        <v>6.6398390342052416</v>
      </c>
      <c r="AA86" s="671">
        <f t="shared" si="24"/>
        <v>8.7527352297593009</v>
      </c>
      <c r="AB86" s="671">
        <f t="shared" si="25"/>
        <v>4.5766590389016093</v>
      </c>
      <c r="AC86" s="671">
        <f t="shared" si="26"/>
        <v>5.3012048192771166</v>
      </c>
      <c r="AD86" s="671">
        <f t="shared" si="27"/>
        <v>9.210526315789469</v>
      </c>
      <c r="AE86" s="671">
        <f t="shared" si="28"/>
        <v>19.685039370078748</v>
      </c>
      <c r="AF86" s="671">
        <f t="shared" si="29"/>
        <v>15.454545454545453</v>
      </c>
      <c r="AG86" s="671">
        <f t="shared" si="30"/>
        <v>5.7692307692307709</v>
      </c>
      <c r="AH86" s="671">
        <f t="shared" si="31"/>
        <v>2.9702970297029729</v>
      </c>
      <c r="AI86" s="671">
        <f t="shared" si="32"/>
        <v>1.0000000000000009</v>
      </c>
      <c r="AJ86" s="671">
        <f t="shared" si="33"/>
        <v>4.7120418848167533</v>
      </c>
      <c r="AK86" s="671">
        <f t="shared" si="34"/>
        <v>2.6881720430107503</v>
      </c>
      <c r="AL86" s="671">
        <f t="shared" si="35"/>
        <v>3.3333333333333437</v>
      </c>
      <c r="AM86" s="671">
        <f t="shared" si="36"/>
        <v>1.6949152542372836</v>
      </c>
      <c r="AN86" s="671">
        <f t="shared" si="37"/>
        <v>0.56818181818181213</v>
      </c>
      <c r="AO86" s="671">
        <f t="shared" si="38"/>
        <v>0.9938715082516536</v>
      </c>
      <c r="AP86" s="671">
        <f t="shared" si="39"/>
        <v>0.53768403563021483</v>
      </c>
      <c r="AQ86" s="671">
        <f t="shared" si="40"/>
        <v>1.1696589078514341</v>
      </c>
      <c r="AR86" s="671">
        <f t="shared" si="41"/>
        <v>0.39141236581821115</v>
      </c>
      <c r="AS86" s="672">
        <f t="shared" si="42"/>
        <v>5.0236499059274822</v>
      </c>
      <c r="AT86" s="673">
        <f t="shared" si="43"/>
        <v>5.2231377246213366</v>
      </c>
    </row>
    <row r="87" spans="1:46" ht="11.25" customHeight="1" x14ac:dyDescent="0.2">
      <c r="A87" s="500" t="s">
        <v>912</v>
      </c>
      <c r="B87" s="933" t="s">
        <v>913</v>
      </c>
      <c r="C87" s="497">
        <v>1.44</v>
      </c>
      <c r="D87" s="654">
        <v>1.31</v>
      </c>
      <c r="E87" s="650">
        <v>1.19</v>
      </c>
      <c r="F87" s="650">
        <v>1.1000000000000001</v>
      </c>
      <c r="G87" s="650">
        <v>0.98</v>
      </c>
      <c r="H87" s="650">
        <v>0.86</v>
      </c>
      <c r="I87" s="651"/>
      <c r="J87" s="650">
        <v>0.78</v>
      </c>
      <c r="K87" s="655">
        <v>0.72</v>
      </c>
      <c r="L87" s="651"/>
      <c r="M87" s="503">
        <v>0.72</v>
      </c>
      <c r="N87" s="653">
        <v>0.72</v>
      </c>
      <c r="O87" s="657">
        <v>0.72</v>
      </c>
      <c r="P87" s="657">
        <v>0.6</v>
      </c>
      <c r="Q87" s="657">
        <v>0.54</v>
      </c>
      <c r="R87" s="657">
        <v>0.43511999999999995</v>
      </c>
      <c r="S87" s="657">
        <v>0.36763000000000001</v>
      </c>
      <c r="T87" s="657">
        <v>0.31509999999999999</v>
      </c>
      <c r="U87" s="653">
        <v>0.28008</v>
      </c>
      <c r="V87" s="653">
        <v>0.28008</v>
      </c>
      <c r="W87" s="657">
        <v>0.27571000000000001</v>
      </c>
      <c r="X87" s="653">
        <v>0.2626</v>
      </c>
      <c r="Y87" s="654">
        <f t="shared" si="22"/>
        <v>13.896320000000003</v>
      </c>
      <c r="Z87" s="1049">
        <f t="shared" si="23"/>
        <v>9.9236641221373887</v>
      </c>
      <c r="AA87" s="671">
        <f t="shared" si="24"/>
        <v>10.084033613445387</v>
      </c>
      <c r="AB87" s="671">
        <f t="shared" si="25"/>
        <v>8.1818181818181799</v>
      </c>
      <c r="AC87" s="671">
        <f t="shared" si="26"/>
        <v>12.244897959183687</v>
      </c>
      <c r="AD87" s="671">
        <f t="shared" si="27"/>
        <v>13.953488372093027</v>
      </c>
      <c r="AE87" s="671">
        <f t="shared" si="28"/>
        <v>10.256410256410241</v>
      </c>
      <c r="AF87" s="671">
        <f t="shared" si="29"/>
        <v>8.3333333333333481</v>
      </c>
      <c r="AG87" s="671">
        <f t="shared" si="30"/>
        <v>0</v>
      </c>
      <c r="AH87" s="671">
        <f t="shared" si="31"/>
        <v>0</v>
      </c>
      <c r="AI87" s="671">
        <f t="shared" si="32"/>
        <v>0</v>
      </c>
      <c r="AJ87" s="671">
        <f t="shared" si="33"/>
        <v>19.999999999999996</v>
      </c>
      <c r="AK87" s="671">
        <f t="shared" si="34"/>
        <v>11.111111111111093</v>
      </c>
      <c r="AL87" s="671">
        <f t="shared" si="35"/>
        <v>24.10369553226699</v>
      </c>
      <c r="AM87" s="671">
        <f t="shared" si="36"/>
        <v>18.358131817316313</v>
      </c>
      <c r="AN87" s="671">
        <f t="shared" si="37"/>
        <v>16.67089812757856</v>
      </c>
      <c r="AO87" s="671">
        <f t="shared" si="38"/>
        <v>12.503570408454735</v>
      </c>
      <c r="AP87" s="671">
        <f t="shared" si="39"/>
        <v>0</v>
      </c>
      <c r="AQ87" s="671">
        <f t="shared" si="40"/>
        <v>1.5849987305502022</v>
      </c>
      <c r="AR87" s="671">
        <f t="shared" si="41"/>
        <v>4.9923838537699883</v>
      </c>
      <c r="AS87" s="672">
        <f t="shared" si="42"/>
        <v>9.5948650220773235</v>
      </c>
      <c r="AT87" s="673">
        <f t="shared" si="43"/>
        <v>7.227945988891574</v>
      </c>
    </row>
    <row r="88" spans="1:46" ht="11.25" customHeight="1" x14ac:dyDescent="0.2">
      <c r="A88" s="935" t="s">
        <v>453</v>
      </c>
      <c r="B88" s="933" t="s">
        <v>454</v>
      </c>
      <c r="C88" s="497">
        <v>1.56</v>
      </c>
      <c r="D88" s="654">
        <v>1.52</v>
      </c>
      <c r="E88" s="650">
        <v>1.4</v>
      </c>
      <c r="F88" s="650">
        <v>1.1599999999999999</v>
      </c>
      <c r="G88" s="650">
        <v>1.08</v>
      </c>
      <c r="H88" s="650">
        <v>1</v>
      </c>
      <c r="I88" s="651"/>
      <c r="J88" s="650">
        <v>0.96</v>
      </c>
      <c r="K88" s="496">
        <v>0.92</v>
      </c>
      <c r="L88" s="651"/>
      <c r="M88" s="656">
        <v>0.84</v>
      </c>
      <c r="N88" s="657">
        <v>0.8</v>
      </c>
      <c r="O88" s="657">
        <v>0.74</v>
      </c>
      <c r="P88" s="657">
        <v>0.66</v>
      </c>
      <c r="Q88" s="653">
        <v>0.6</v>
      </c>
      <c r="R88" s="657">
        <v>0.57499999999999996</v>
      </c>
      <c r="S88" s="657">
        <v>0.44500000000000001</v>
      </c>
      <c r="T88" s="657">
        <v>7.0000000000000007E-2</v>
      </c>
      <c r="U88" s="653">
        <v>0</v>
      </c>
      <c r="V88" s="653">
        <v>0</v>
      </c>
      <c r="W88" s="653">
        <v>0</v>
      </c>
      <c r="X88" s="653">
        <v>0</v>
      </c>
      <c r="Y88" s="654">
        <f t="shared" si="22"/>
        <v>14.33</v>
      </c>
      <c r="Z88" s="1049">
        <f t="shared" si="23"/>
        <v>2.6315789473684292</v>
      </c>
      <c r="AA88" s="671">
        <f t="shared" si="24"/>
        <v>8.5714285714285854</v>
      </c>
      <c r="AB88" s="671">
        <f t="shared" si="25"/>
        <v>20.68965517241379</v>
      </c>
      <c r="AC88" s="671">
        <f t="shared" si="26"/>
        <v>7.4074074074073959</v>
      </c>
      <c r="AD88" s="671">
        <f t="shared" si="27"/>
        <v>8.0000000000000071</v>
      </c>
      <c r="AE88" s="671">
        <f t="shared" si="28"/>
        <v>4.1666666666666741</v>
      </c>
      <c r="AF88" s="671">
        <f t="shared" si="29"/>
        <v>4.3478260869565188</v>
      </c>
      <c r="AG88" s="671">
        <f t="shared" si="30"/>
        <v>9.5238095238095344</v>
      </c>
      <c r="AH88" s="671">
        <f t="shared" si="31"/>
        <v>4.9999999999999822</v>
      </c>
      <c r="AI88" s="671">
        <f t="shared" si="32"/>
        <v>8.1081081081081141</v>
      </c>
      <c r="AJ88" s="671">
        <f t="shared" si="33"/>
        <v>12.12121212121211</v>
      </c>
      <c r="AK88" s="671">
        <f t="shared" si="34"/>
        <v>10.000000000000009</v>
      </c>
      <c r="AL88" s="671">
        <f t="shared" si="35"/>
        <v>4.3478260869565188</v>
      </c>
      <c r="AM88" s="671">
        <f t="shared" si="36"/>
        <v>29.213483146067396</v>
      </c>
      <c r="AN88" s="671">
        <f t="shared" si="37"/>
        <v>535.71428571428567</v>
      </c>
      <c r="AO88" s="671" t="str">
        <f t="shared" si="38"/>
        <v>n/a</v>
      </c>
      <c r="AP88" s="671" t="str">
        <f t="shared" si="39"/>
        <v>n/a</v>
      </c>
      <c r="AQ88" s="671" t="str">
        <f t="shared" si="40"/>
        <v>n/a</v>
      </c>
      <c r="AR88" s="671" t="str">
        <f t="shared" si="41"/>
        <v>n/a</v>
      </c>
      <c r="AS88" s="672">
        <f t="shared" si="42"/>
        <v>44.656219170178716</v>
      </c>
      <c r="AT88" s="673">
        <f t="shared" si="43"/>
        <v>136.02557989771452</v>
      </c>
    </row>
    <row r="89" spans="1:46" ht="11.25" customHeight="1" x14ac:dyDescent="0.2">
      <c r="A89" s="500" t="s">
        <v>891</v>
      </c>
      <c r="B89" s="933" t="s">
        <v>892</v>
      </c>
      <c r="C89" s="497">
        <v>1.1399999999999999</v>
      </c>
      <c r="D89" s="654">
        <v>1.06</v>
      </c>
      <c r="E89" s="650">
        <v>0.98</v>
      </c>
      <c r="F89" s="650">
        <v>0.9</v>
      </c>
      <c r="G89" s="650">
        <v>0.82</v>
      </c>
      <c r="H89" s="650">
        <v>0.69499999999999995</v>
      </c>
      <c r="I89" s="651"/>
      <c r="J89" s="650">
        <v>0.61499999999999999</v>
      </c>
      <c r="K89" s="496">
        <v>0.5</v>
      </c>
      <c r="L89" s="651"/>
      <c r="M89" s="503">
        <v>0.4</v>
      </c>
      <c r="N89" s="653">
        <v>0.4</v>
      </c>
      <c r="O89" s="653">
        <v>1.45</v>
      </c>
      <c r="P89" s="657">
        <v>2.1875</v>
      </c>
      <c r="Q89" s="657">
        <v>0.35</v>
      </c>
      <c r="R89" s="653">
        <v>0</v>
      </c>
      <c r="S89" s="653">
        <v>0</v>
      </c>
      <c r="T89" s="653">
        <v>0</v>
      </c>
      <c r="U89" s="653">
        <v>0</v>
      </c>
      <c r="V89" s="653">
        <v>0</v>
      </c>
      <c r="W89" s="653">
        <v>0</v>
      </c>
      <c r="X89" s="653">
        <v>0</v>
      </c>
      <c r="Y89" s="654">
        <f t="shared" si="22"/>
        <v>11.4975</v>
      </c>
      <c r="Z89" s="1049">
        <f t="shared" si="23"/>
        <v>7.5471698113207308</v>
      </c>
      <c r="AA89" s="671">
        <f t="shared" si="24"/>
        <v>8.163265306122458</v>
      </c>
      <c r="AB89" s="671">
        <f t="shared" si="25"/>
        <v>8.8888888888888786</v>
      </c>
      <c r="AC89" s="671">
        <f t="shared" si="26"/>
        <v>9.7560975609756184</v>
      </c>
      <c r="AD89" s="671">
        <f t="shared" si="27"/>
        <v>17.985611510791365</v>
      </c>
      <c r="AE89" s="671">
        <f t="shared" si="28"/>
        <v>13.008130081300816</v>
      </c>
      <c r="AF89" s="671">
        <f t="shared" si="29"/>
        <v>23</v>
      </c>
      <c r="AG89" s="671">
        <f t="shared" si="30"/>
        <v>25</v>
      </c>
      <c r="AH89" s="671">
        <f t="shared" si="31"/>
        <v>0</v>
      </c>
      <c r="AI89" s="671">
        <f t="shared" si="32"/>
        <v>-72.41379310344827</v>
      </c>
      <c r="AJ89" s="671">
        <f t="shared" si="33"/>
        <v>-33.714285714285722</v>
      </c>
      <c r="AK89" s="671">
        <f t="shared" si="34"/>
        <v>525</v>
      </c>
      <c r="AL89" s="671" t="str">
        <f t="shared" si="35"/>
        <v>n/a</v>
      </c>
      <c r="AM89" s="671" t="str">
        <f t="shared" si="36"/>
        <v>n/a</v>
      </c>
      <c r="AN89" s="671" t="str">
        <f t="shared" si="37"/>
        <v>n/a</v>
      </c>
      <c r="AO89" s="671" t="str">
        <f t="shared" si="38"/>
        <v>n/a</v>
      </c>
      <c r="AP89" s="671" t="str">
        <f t="shared" si="39"/>
        <v>n/a</v>
      </c>
      <c r="AQ89" s="671" t="str">
        <f t="shared" si="40"/>
        <v>n/a</v>
      </c>
      <c r="AR89" s="671" t="str">
        <f t="shared" si="41"/>
        <v>n/a</v>
      </c>
      <c r="AS89" s="672">
        <f t="shared" si="42"/>
        <v>44.351757028472157</v>
      </c>
      <c r="AT89" s="673">
        <f t="shared" si="43"/>
        <v>153.84317764949901</v>
      </c>
    </row>
    <row r="90" spans="1:46" ht="11.25" customHeight="1" x14ac:dyDescent="0.2">
      <c r="A90" s="504" t="s">
        <v>991</v>
      </c>
      <c r="B90" s="918" t="s">
        <v>992</v>
      </c>
      <c r="C90" s="497">
        <v>0.62</v>
      </c>
      <c r="D90" s="654">
        <v>0.55000000000000004</v>
      </c>
      <c r="E90" s="650">
        <v>0.51</v>
      </c>
      <c r="F90" s="502">
        <v>0.48</v>
      </c>
      <c r="G90" s="502">
        <v>0.48</v>
      </c>
      <c r="H90" s="650">
        <v>0.45</v>
      </c>
      <c r="I90" s="651"/>
      <c r="J90" s="502">
        <v>0.4</v>
      </c>
      <c r="K90" s="496">
        <v>0.34</v>
      </c>
      <c r="L90" s="651"/>
      <c r="M90" s="503">
        <v>0.32</v>
      </c>
      <c r="N90" s="653">
        <v>0.48</v>
      </c>
      <c r="O90" s="657">
        <v>0.62</v>
      </c>
      <c r="P90" s="657">
        <v>0.54500000000000004</v>
      </c>
      <c r="Q90" s="657">
        <v>0.48499999999999999</v>
      </c>
      <c r="R90" s="657">
        <v>0.42</v>
      </c>
      <c r="S90" s="653">
        <v>0.4</v>
      </c>
      <c r="T90" s="653">
        <v>0.4</v>
      </c>
      <c r="U90" s="653">
        <v>0.4</v>
      </c>
      <c r="V90" s="653">
        <v>0.4</v>
      </c>
      <c r="W90" s="657">
        <v>0.39500000000000002</v>
      </c>
      <c r="X90" s="657">
        <v>0.375</v>
      </c>
      <c r="Y90" s="654">
        <f t="shared" si="22"/>
        <v>9.0700000000000021</v>
      </c>
      <c r="Z90" s="1049">
        <f t="shared" si="23"/>
        <v>12.72727272727272</v>
      </c>
      <c r="AA90" s="671">
        <f t="shared" si="24"/>
        <v>7.8431372549019773</v>
      </c>
      <c r="AB90" s="671">
        <f t="shared" si="25"/>
        <v>6.25</v>
      </c>
      <c r="AC90" s="671">
        <f t="shared" si="26"/>
        <v>0</v>
      </c>
      <c r="AD90" s="671">
        <f t="shared" si="27"/>
        <v>6.6666666666666652</v>
      </c>
      <c r="AE90" s="671">
        <f t="shared" si="28"/>
        <v>12.5</v>
      </c>
      <c r="AF90" s="671">
        <f t="shared" si="29"/>
        <v>17.647058823529417</v>
      </c>
      <c r="AG90" s="671">
        <f t="shared" si="30"/>
        <v>6.25</v>
      </c>
      <c r="AH90" s="671">
        <f t="shared" si="31"/>
        <v>-33.333333333333329</v>
      </c>
      <c r="AI90" s="671">
        <f t="shared" si="32"/>
        <v>-22.580645161290324</v>
      </c>
      <c r="AJ90" s="671">
        <f t="shared" si="33"/>
        <v>13.761467889908241</v>
      </c>
      <c r="AK90" s="671">
        <f t="shared" si="34"/>
        <v>12.371134020618557</v>
      </c>
      <c r="AL90" s="671">
        <f t="shared" si="35"/>
        <v>15.476190476190489</v>
      </c>
      <c r="AM90" s="671">
        <f t="shared" si="36"/>
        <v>4.9999999999999822</v>
      </c>
      <c r="AN90" s="671">
        <f t="shared" si="37"/>
        <v>0</v>
      </c>
      <c r="AO90" s="671">
        <f t="shared" si="38"/>
        <v>0</v>
      </c>
      <c r="AP90" s="671">
        <f t="shared" si="39"/>
        <v>0</v>
      </c>
      <c r="AQ90" s="671">
        <f t="shared" si="40"/>
        <v>1.2658227848101333</v>
      </c>
      <c r="AR90" s="671">
        <f t="shared" si="41"/>
        <v>5.3333333333333455</v>
      </c>
      <c r="AS90" s="672">
        <f t="shared" si="42"/>
        <v>3.5356897622425199</v>
      </c>
      <c r="AT90" s="673">
        <f t="shared" si="43"/>
        <v>12.548116920948015</v>
      </c>
    </row>
    <row r="91" spans="1:46" ht="11.25" customHeight="1" x14ac:dyDescent="0.2">
      <c r="A91" s="507" t="s">
        <v>1000</v>
      </c>
      <c r="B91" s="507" t="s">
        <v>1001</v>
      </c>
      <c r="C91" s="497">
        <v>6.84</v>
      </c>
      <c r="D91" s="510">
        <v>5.68</v>
      </c>
      <c r="E91" s="513">
        <v>4.3600000000000003</v>
      </c>
      <c r="F91" s="513">
        <v>3.64</v>
      </c>
      <c r="G91" s="513">
        <v>2.92</v>
      </c>
      <c r="H91" s="513">
        <v>1.94</v>
      </c>
      <c r="I91" s="514"/>
      <c r="J91" s="513">
        <v>1.76</v>
      </c>
      <c r="K91" s="515">
        <v>1.68</v>
      </c>
      <c r="L91" s="514"/>
      <c r="M91" s="532">
        <v>1.68</v>
      </c>
      <c r="N91" s="516">
        <v>1.68</v>
      </c>
      <c r="O91" s="516">
        <v>1.6</v>
      </c>
      <c r="P91" s="516">
        <v>1.4</v>
      </c>
      <c r="Q91" s="516">
        <v>1.2</v>
      </c>
      <c r="R91" s="516">
        <v>1</v>
      </c>
      <c r="S91" s="516">
        <v>0.77</v>
      </c>
      <c r="T91" s="517">
        <v>0.68</v>
      </c>
      <c r="U91" s="517">
        <v>0.68</v>
      </c>
      <c r="V91" s="516">
        <v>0.68</v>
      </c>
      <c r="W91" s="517">
        <v>0.56000000000000005</v>
      </c>
      <c r="X91" s="517">
        <v>0.56000000000000005</v>
      </c>
      <c r="Y91" s="654">
        <f t="shared" si="22"/>
        <v>41.310000000000009</v>
      </c>
      <c r="Z91" s="1049">
        <f t="shared" si="23"/>
        <v>20.422535211267601</v>
      </c>
      <c r="AA91" s="671">
        <f t="shared" si="24"/>
        <v>30.275229357798139</v>
      </c>
      <c r="AB91" s="671">
        <f t="shared" si="25"/>
        <v>19.780219780219777</v>
      </c>
      <c r="AC91" s="671">
        <f t="shared" si="26"/>
        <v>24.657534246575352</v>
      </c>
      <c r="AD91" s="671">
        <f t="shared" si="27"/>
        <v>50.515463917525771</v>
      </c>
      <c r="AE91" s="671">
        <f t="shared" si="28"/>
        <v>10.22727272727273</v>
      </c>
      <c r="AF91" s="671">
        <f t="shared" si="29"/>
        <v>4.7619047619047672</v>
      </c>
      <c r="AG91" s="671">
        <f t="shared" si="30"/>
        <v>0</v>
      </c>
      <c r="AH91" s="671">
        <f t="shared" si="31"/>
        <v>0</v>
      </c>
      <c r="AI91" s="671">
        <f t="shared" si="32"/>
        <v>4.9999999999999822</v>
      </c>
      <c r="AJ91" s="671">
        <f t="shared" si="33"/>
        <v>14.285714285714302</v>
      </c>
      <c r="AK91" s="671">
        <f t="shared" si="34"/>
        <v>16.666666666666675</v>
      </c>
      <c r="AL91" s="671">
        <f t="shared" si="35"/>
        <v>19.999999999999996</v>
      </c>
      <c r="AM91" s="671">
        <f t="shared" si="36"/>
        <v>29.870129870129869</v>
      </c>
      <c r="AN91" s="671">
        <f t="shared" si="37"/>
        <v>13.235294117647056</v>
      </c>
      <c r="AO91" s="671">
        <f t="shared" si="38"/>
        <v>0</v>
      </c>
      <c r="AP91" s="671">
        <f t="shared" si="39"/>
        <v>0</v>
      </c>
      <c r="AQ91" s="671">
        <f t="shared" si="40"/>
        <v>21.42857142857142</v>
      </c>
      <c r="AR91" s="671">
        <f t="shared" si="41"/>
        <v>0</v>
      </c>
      <c r="AS91" s="672">
        <f t="shared" si="42"/>
        <v>14.796133493225971</v>
      </c>
      <c r="AT91" s="673">
        <f t="shared" si="43"/>
        <v>13.511025288221441</v>
      </c>
    </row>
    <row r="92" spans="1:46" ht="11.25" customHeight="1" x14ac:dyDescent="0.2">
      <c r="A92" s="484" t="s">
        <v>4213</v>
      </c>
      <c r="B92" s="933" t="s">
        <v>1965</v>
      </c>
      <c r="C92" s="497">
        <v>0.54</v>
      </c>
      <c r="D92" s="686">
        <v>0.39</v>
      </c>
      <c r="E92" s="661">
        <v>0.25</v>
      </c>
      <c r="F92" s="661">
        <v>0.2</v>
      </c>
      <c r="G92" s="661">
        <v>0.12</v>
      </c>
      <c r="H92" s="688">
        <v>0.04</v>
      </c>
      <c r="I92" s="523"/>
      <c r="J92" s="688">
        <v>0.04</v>
      </c>
      <c r="K92" s="689">
        <v>0.04</v>
      </c>
      <c r="L92" s="523"/>
      <c r="M92" s="689">
        <v>0.04</v>
      </c>
      <c r="N92" s="1195">
        <v>0.04</v>
      </c>
      <c r="O92" s="910">
        <v>2.88</v>
      </c>
      <c r="P92" s="910">
        <v>2.4</v>
      </c>
      <c r="Q92" s="910">
        <v>2.12</v>
      </c>
      <c r="R92" s="910">
        <v>1.9</v>
      </c>
      <c r="S92" s="910">
        <v>1.7</v>
      </c>
      <c r="T92" s="910">
        <v>1.44</v>
      </c>
      <c r="U92" s="910">
        <v>1.22</v>
      </c>
      <c r="V92" s="910">
        <v>1.1399999999999999</v>
      </c>
      <c r="W92" s="910">
        <v>1.03</v>
      </c>
      <c r="X92" s="910">
        <v>0.92500000000000004</v>
      </c>
      <c r="Y92" s="654">
        <f t="shared" si="22"/>
        <v>18.455000000000002</v>
      </c>
      <c r="Z92" s="1049">
        <f t="shared" si="23"/>
        <v>38.46153846153846</v>
      </c>
      <c r="AA92" s="671">
        <f t="shared" si="24"/>
        <v>56.000000000000007</v>
      </c>
      <c r="AB92" s="671">
        <f t="shared" si="25"/>
        <v>25</v>
      </c>
      <c r="AC92" s="671">
        <f t="shared" si="26"/>
        <v>66.666666666666671</v>
      </c>
      <c r="AD92" s="671">
        <f t="shared" si="27"/>
        <v>200</v>
      </c>
      <c r="AE92" s="671">
        <f t="shared" si="28"/>
        <v>0</v>
      </c>
      <c r="AF92" s="671">
        <f t="shared" si="29"/>
        <v>0</v>
      </c>
      <c r="AG92" s="671">
        <f t="shared" si="30"/>
        <v>0</v>
      </c>
      <c r="AH92" s="671">
        <f t="shared" si="31"/>
        <v>0</v>
      </c>
      <c r="AI92" s="671">
        <f t="shared" si="32"/>
        <v>-98.611111111111114</v>
      </c>
      <c r="AJ92" s="671">
        <f t="shared" si="33"/>
        <v>19.999999999999996</v>
      </c>
      <c r="AK92" s="671">
        <f t="shared" si="34"/>
        <v>13.207547169811317</v>
      </c>
      <c r="AL92" s="671">
        <f t="shared" si="35"/>
        <v>11.578947368421066</v>
      </c>
      <c r="AM92" s="671">
        <f t="shared" si="36"/>
        <v>11.764705882352944</v>
      </c>
      <c r="AN92" s="671">
        <f t="shared" si="37"/>
        <v>18.055555555555557</v>
      </c>
      <c r="AO92" s="671">
        <f t="shared" si="38"/>
        <v>18.032786885245898</v>
      </c>
      <c r="AP92" s="671">
        <f t="shared" si="39"/>
        <v>7.0175438596491224</v>
      </c>
      <c r="AQ92" s="671">
        <f t="shared" si="40"/>
        <v>10.679611650485432</v>
      </c>
      <c r="AR92" s="671">
        <f t="shared" si="41"/>
        <v>11.351351351351347</v>
      </c>
      <c r="AS92" s="672">
        <f t="shared" si="42"/>
        <v>21.537112828419296</v>
      </c>
      <c r="AT92" s="673">
        <f t="shared" si="43"/>
        <v>53.94752882387089</v>
      </c>
    </row>
    <row r="93" spans="1:46" ht="11.25" customHeight="1" x14ac:dyDescent="0.2">
      <c r="A93" s="935" t="s">
        <v>1003</v>
      </c>
      <c r="B93" s="933" t="s">
        <v>1004</v>
      </c>
      <c r="C93" s="497">
        <v>0.76</v>
      </c>
      <c r="D93" s="656">
        <v>0.68</v>
      </c>
      <c r="E93" s="650">
        <v>0.6</v>
      </c>
      <c r="F93" s="650">
        <v>0.52</v>
      </c>
      <c r="G93" s="650">
        <v>0.43</v>
      </c>
      <c r="H93" s="650">
        <v>0.39</v>
      </c>
      <c r="I93" s="651"/>
      <c r="J93" s="650">
        <v>0.36</v>
      </c>
      <c r="K93" s="655">
        <v>0</v>
      </c>
      <c r="L93" s="651"/>
      <c r="M93" s="503">
        <v>0</v>
      </c>
      <c r="N93" s="653">
        <v>0</v>
      </c>
      <c r="O93" s="653">
        <v>0</v>
      </c>
      <c r="P93" s="653">
        <v>0</v>
      </c>
      <c r="Q93" s="653">
        <v>0</v>
      </c>
      <c r="R93" s="653">
        <v>0</v>
      </c>
      <c r="S93" s="653">
        <v>0</v>
      </c>
      <c r="T93" s="653">
        <v>0</v>
      </c>
      <c r="U93" s="653">
        <v>0</v>
      </c>
      <c r="V93" s="653">
        <v>0</v>
      </c>
      <c r="W93" s="653">
        <v>0</v>
      </c>
      <c r="X93" s="653">
        <v>0</v>
      </c>
      <c r="Y93" s="654">
        <f t="shared" si="22"/>
        <v>3.74</v>
      </c>
      <c r="Z93" s="1049">
        <f t="shared" si="23"/>
        <v>11.764705882352944</v>
      </c>
      <c r="AA93" s="671">
        <f t="shared" si="24"/>
        <v>13.333333333333353</v>
      </c>
      <c r="AB93" s="671">
        <f t="shared" si="25"/>
        <v>15.384615384615374</v>
      </c>
      <c r="AC93" s="671">
        <f t="shared" si="26"/>
        <v>20.930232558139551</v>
      </c>
      <c r="AD93" s="671">
        <f t="shared" si="27"/>
        <v>10.256410256410241</v>
      </c>
      <c r="AE93" s="671">
        <f t="shared" si="28"/>
        <v>8.3333333333333481</v>
      </c>
      <c r="AF93" s="671" t="str">
        <f t="shared" si="29"/>
        <v>n/a</v>
      </c>
      <c r="AG93" s="671" t="str">
        <f t="shared" si="30"/>
        <v>n/a</v>
      </c>
      <c r="AH93" s="671" t="str">
        <f t="shared" si="31"/>
        <v>n/a</v>
      </c>
      <c r="AI93" s="671" t="str">
        <f t="shared" si="32"/>
        <v>n/a</v>
      </c>
      <c r="AJ93" s="671" t="str">
        <f t="shared" si="33"/>
        <v>n/a</v>
      </c>
      <c r="AK93" s="671" t="str">
        <f t="shared" si="34"/>
        <v>n/a</v>
      </c>
      <c r="AL93" s="671" t="str">
        <f t="shared" si="35"/>
        <v>n/a</v>
      </c>
      <c r="AM93" s="671" t="str">
        <f t="shared" si="36"/>
        <v>n/a</v>
      </c>
      <c r="AN93" s="671" t="str">
        <f t="shared" si="37"/>
        <v>n/a</v>
      </c>
      <c r="AO93" s="671" t="str">
        <f t="shared" si="38"/>
        <v>n/a</v>
      </c>
      <c r="AP93" s="671" t="str">
        <f t="shared" si="39"/>
        <v>n/a</v>
      </c>
      <c r="AQ93" s="671" t="str">
        <f t="shared" si="40"/>
        <v>n/a</v>
      </c>
      <c r="AR93" s="671" t="str">
        <f t="shared" si="41"/>
        <v>n/a</v>
      </c>
      <c r="AS93" s="672">
        <f t="shared" si="42"/>
        <v>13.333771791364134</v>
      </c>
      <c r="AT93" s="673">
        <f t="shared" si="43"/>
        <v>4.4463171824234866</v>
      </c>
    </row>
    <row r="94" spans="1:46" ht="11.25" customHeight="1" x14ac:dyDescent="0.2">
      <c r="A94" s="500" t="s">
        <v>1018</v>
      </c>
      <c r="B94" s="933" t="s">
        <v>1019</v>
      </c>
      <c r="C94" s="497">
        <v>0.6</v>
      </c>
      <c r="D94" s="656">
        <v>0.56000000000000005</v>
      </c>
      <c r="E94" s="650">
        <v>0.52</v>
      </c>
      <c r="F94" s="650">
        <v>0.47332999999999997</v>
      </c>
      <c r="G94" s="650">
        <v>0.42668</v>
      </c>
      <c r="H94" s="650">
        <v>0.39034999999999997</v>
      </c>
      <c r="I94" s="651"/>
      <c r="J94" s="650">
        <v>0.33580999999999994</v>
      </c>
      <c r="K94" s="655">
        <v>0.29871999999999999</v>
      </c>
      <c r="L94" s="651"/>
      <c r="M94" s="655">
        <v>0.29871999999999999</v>
      </c>
      <c r="N94" s="535">
        <v>0.29871999999999999</v>
      </c>
      <c r="O94" s="657">
        <v>0.29298000000000002</v>
      </c>
      <c r="P94" s="657">
        <v>0.2681</v>
      </c>
      <c r="Q94" s="657">
        <v>0.22214</v>
      </c>
      <c r="R94" s="653">
        <v>0.15065000000000001</v>
      </c>
      <c r="S94" s="653">
        <v>0.16170999999999999</v>
      </c>
      <c r="T94" s="657">
        <v>0.17359999999999998</v>
      </c>
      <c r="U94" s="653">
        <v>0.17019999999999999</v>
      </c>
      <c r="V94" s="653">
        <v>0.17019999999999999</v>
      </c>
      <c r="W94" s="657">
        <v>0.16764999999999999</v>
      </c>
      <c r="X94" s="653">
        <v>0.1668</v>
      </c>
      <c r="Y94" s="654">
        <f t="shared" si="22"/>
        <v>6.1463600000000014</v>
      </c>
      <c r="Z94" s="1049">
        <f t="shared" si="23"/>
        <v>7.1428571428571397</v>
      </c>
      <c r="AA94" s="671">
        <f t="shared" si="24"/>
        <v>7.6923076923077094</v>
      </c>
      <c r="AB94" s="671">
        <f t="shared" si="25"/>
        <v>9.8599285910464296</v>
      </c>
      <c r="AC94" s="671">
        <f t="shared" si="26"/>
        <v>10.933252085872303</v>
      </c>
      <c r="AD94" s="671">
        <f t="shared" si="27"/>
        <v>9.3070321506340647</v>
      </c>
      <c r="AE94" s="671">
        <f t="shared" si="28"/>
        <v>16.241326940829648</v>
      </c>
      <c r="AF94" s="671">
        <f t="shared" si="29"/>
        <v>12.416309587573625</v>
      </c>
      <c r="AG94" s="671">
        <f t="shared" si="30"/>
        <v>0</v>
      </c>
      <c r="AH94" s="671">
        <f t="shared" si="31"/>
        <v>0</v>
      </c>
      <c r="AI94" s="671">
        <f t="shared" si="32"/>
        <v>1.9591781008942544</v>
      </c>
      <c r="AJ94" s="671">
        <f t="shared" si="33"/>
        <v>9.2801193584483457</v>
      </c>
      <c r="AK94" s="671">
        <f t="shared" si="34"/>
        <v>20.68965517241379</v>
      </c>
      <c r="AL94" s="671">
        <f t="shared" si="35"/>
        <v>47.454364420843007</v>
      </c>
      <c r="AM94" s="671">
        <f t="shared" si="36"/>
        <v>-6.8394038711273142</v>
      </c>
      <c r="AN94" s="671">
        <f t="shared" si="37"/>
        <v>-6.849078341013815</v>
      </c>
      <c r="AO94" s="671">
        <f t="shared" si="38"/>
        <v>1.9976498237367801</v>
      </c>
      <c r="AP94" s="671">
        <f t="shared" si="39"/>
        <v>0</v>
      </c>
      <c r="AQ94" s="671">
        <f t="shared" si="40"/>
        <v>1.5210259469132126</v>
      </c>
      <c r="AR94" s="671">
        <f t="shared" si="41"/>
        <v>0.50959232613907446</v>
      </c>
      <c r="AS94" s="672">
        <f t="shared" si="42"/>
        <v>7.5429535330720157</v>
      </c>
      <c r="AT94" s="673">
        <f t="shared" si="43"/>
        <v>12.066193211652205</v>
      </c>
    </row>
    <row r="95" spans="1:46" ht="11.25" customHeight="1" x14ac:dyDescent="0.2">
      <c r="A95" s="504" t="s">
        <v>455</v>
      </c>
      <c r="B95" s="918" t="s">
        <v>456</v>
      </c>
      <c r="C95" s="497">
        <v>0.93</v>
      </c>
      <c r="D95" s="656">
        <v>0.78</v>
      </c>
      <c r="E95" s="487">
        <v>0.73</v>
      </c>
      <c r="F95" s="487">
        <v>0.69</v>
      </c>
      <c r="G95" s="487">
        <v>0.63500000000000001</v>
      </c>
      <c r="H95" s="487">
        <v>0.59</v>
      </c>
      <c r="I95" s="488"/>
      <c r="J95" s="487">
        <v>0.55000000000000004</v>
      </c>
      <c r="K95" s="485">
        <v>0.51</v>
      </c>
      <c r="L95" s="488"/>
      <c r="M95" s="491">
        <v>0.47</v>
      </c>
      <c r="N95" s="493">
        <v>0.44500000000000001</v>
      </c>
      <c r="O95" s="493">
        <v>0.41</v>
      </c>
      <c r="P95" s="493">
        <v>0.37</v>
      </c>
      <c r="Q95" s="493">
        <v>0.33</v>
      </c>
      <c r="R95" s="493">
        <v>0.28999999999999998</v>
      </c>
      <c r="S95" s="493">
        <v>0.25750000000000001</v>
      </c>
      <c r="T95" s="493">
        <v>0.22750000000000001</v>
      </c>
      <c r="U95" s="493">
        <v>0.19</v>
      </c>
      <c r="V95" s="493">
        <v>0.18</v>
      </c>
      <c r="W95" s="493">
        <v>0.16</v>
      </c>
      <c r="X95" s="493">
        <v>0.125</v>
      </c>
      <c r="Y95" s="654">
        <f t="shared" si="22"/>
        <v>8.8699999999999992</v>
      </c>
      <c r="Z95" s="1049">
        <f t="shared" si="23"/>
        <v>19.23076923076923</v>
      </c>
      <c r="AA95" s="671">
        <f t="shared" si="24"/>
        <v>6.8493150684931559</v>
      </c>
      <c r="AB95" s="671">
        <f t="shared" si="25"/>
        <v>5.7971014492753659</v>
      </c>
      <c r="AC95" s="671">
        <f t="shared" si="26"/>
        <v>8.6614173228346303</v>
      </c>
      <c r="AD95" s="671">
        <f t="shared" si="27"/>
        <v>7.6271186440677985</v>
      </c>
      <c r="AE95" s="671">
        <f t="shared" si="28"/>
        <v>7.2727272727272529</v>
      </c>
      <c r="AF95" s="671">
        <f t="shared" si="29"/>
        <v>7.8431372549019773</v>
      </c>
      <c r="AG95" s="671">
        <f t="shared" si="30"/>
        <v>8.5106382978723527</v>
      </c>
      <c r="AH95" s="671">
        <f t="shared" si="31"/>
        <v>5.6179775280898792</v>
      </c>
      <c r="AI95" s="671">
        <f t="shared" si="32"/>
        <v>8.5365853658536661</v>
      </c>
      <c r="AJ95" s="671">
        <f t="shared" si="33"/>
        <v>10.810810810810811</v>
      </c>
      <c r="AK95" s="671">
        <f t="shared" si="34"/>
        <v>12.12121212121211</v>
      </c>
      <c r="AL95" s="671">
        <f t="shared" si="35"/>
        <v>13.793103448275868</v>
      </c>
      <c r="AM95" s="671">
        <f t="shared" si="36"/>
        <v>12.621359223300965</v>
      </c>
      <c r="AN95" s="671">
        <f t="shared" si="37"/>
        <v>13.186813186813184</v>
      </c>
      <c r="AO95" s="671">
        <f t="shared" si="38"/>
        <v>19.736842105263165</v>
      </c>
      <c r="AP95" s="671">
        <f t="shared" si="39"/>
        <v>5.555555555555558</v>
      </c>
      <c r="AQ95" s="671">
        <f t="shared" si="40"/>
        <v>12.5</v>
      </c>
      <c r="AR95" s="671">
        <f t="shared" si="41"/>
        <v>28.000000000000004</v>
      </c>
      <c r="AS95" s="672">
        <f t="shared" si="42"/>
        <v>11.277499151900894</v>
      </c>
      <c r="AT95" s="673">
        <f t="shared" si="43"/>
        <v>5.8034741089942408</v>
      </c>
    </row>
    <row r="96" spans="1:46" ht="11.25" customHeight="1" x14ac:dyDescent="0.2">
      <c r="A96" s="546" t="s">
        <v>989</v>
      </c>
      <c r="B96" s="507" t="s">
        <v>990</v>
      </c>
      <c r="C96" s="497">
        <v>1.33</v>
      </c>
      <c r="D96" s="518">
        <v>0.98</v>
      </c>
      <c r="E96" s="650">
        <v>0.83</v>
      </c>
      <c r="F96" s="502">
        <v>0.72</v>
      </c>
      <c r="G96" s="650">
        <v>0.69</v>
      </c>
      <c r="H96" s="650">
        <v>0.4</v>
      </c>
      <c r="I96" s="651"/>
      <c r="J96" s="502">
        <v>0.04</v>
      </c>
      <c r="K96" s="655">
        <v>0.04</v>
      </c>
      <c r="L96" s="651"/>
      <c r="M96" s="503">
        <v>0.04</v>
      </c>
      <c r="N96" s="653">
        <v>0.08</v>
      </c>
      <c r="O96" s="653">
        <v>0.65</v>
      </c>
      <c r="P96" s="657">
        <v>0.76</v>
      </c>
      <c r="Q96" s="657">
        <v>0.72</v>
      </c>
      <c r="R96" s="657">
        <v>0.68</v>
      </c>
      <c r="S96" s="657">
        <v>0.64</v>
      </c>
      <c r="T96" s="653">
        <v>0.6</v>
      </c>
      <c r="U96" s="657">
        <v>0.59</v>
      </c>
      <c r="V96" s="653">
        <v>0.56000000000000005</v>
      </c>
      <c r="W96" s="657">
        <v>0.54</v>
      </c>
      <c r="X96" s="653">
        <v>0.45</v>
      </c>
      <c r="Y96" s="654">
        <f t="shared" si="22"/>
        <v>11.34</v>
      </c>
      <c r="Z96" s="1049">
        <f t="shared" si="23"/>
        <v>35.714285714285722</v>
      </c>
      <c r="AA96" s="671">
        <f t="shared" si="24"/>
        <v>18.07228915662651</v>
      </c>
      <c r="AB96" s="671">
        <f t="shared" si="25"/>
        <v>15.277777777777768</v>
      </c>
      <c r="AC96" s="671">
        <f t="shared" si="26"/>
        <v>4.3478260869565188</v>
      </c>
      <c r="AD96" s="671">
        <f t="shared" si="27"/>
        <v>72.499999999999986</v>
      </c>
      <c r="AE96" s="671">
        <f t="shared" si="28"/>
        <v>900</v>
      </c>
      <c r="AF96" s="671">
        <f t="shared" si="29"/>
        <v>0</v>
      </c>
      <c r="AG96" s="671">
        <f t="shared" si="30"/>
        <v>0</v>
      </c>
      <c r="AH96" s="671">
        <f t="shared" si="31"/>
        <v>-50</v>
      </c>
      <c r="AI96" s="671">
        <f t="shared" si="32"/>
        <v>-87.692307692307693</v>
      </c>
      <c r="AJ96" s="671">
        <f t="shared" si="33"/>
        <v>-14.473684210526317</v>
      </c>
      <c r="AK96" s="671">
        <f t="shared" si="34"/>
        <v>5.555555555555558</v>
      </c>
      <c r="AL96" s="671">
        <f t="shared" si="35"/>
        <v>5.8823529411764497</v>
      </c>
      <c r="AM96" s="671">
        <f t="shared" si="36"/>
        <v>6.25</v>
      </c>
      <c r="AN96" s="671">
        <f t="shared" si="37"/>
        <v>6.6666666666666652</v>
      </c>
      <c r="AO96" s="671">
        <f t="shared" si="38"/>
        <v>1.6949152542372836</v>
      </c>
      <c r="AP96" s="671">
        <f t="shared" si="39"/>
        <v>5.3571428571428381</v>
      </c>
      <c r="AQ96" s="671">
        <f t="shared" si="40"/>
        <v>3.7037037037036979</v>
      </c>
      <c r="AR96" s="671">
        <f t="shared" si="41"/>
        <v>19.999999999999996</v>
      </c>
      <c r="AS96" s="672">
        <f t="shared" si="42"/>
        <v>49.939817042699723</v>
      </c>
      <c r="AT96" s="673">
        <f t="shared" si="43"/>
        <v>208.26247480918133</v>
      </c>
    </row>
    <row r="97" spans="1:46" ht="11.25" customHeight="1" x14ac:dyDescent="0.2">
      <c r="A97" s="500" t="s">
        <v>996</v>
      </c>
      <c r="B97" s="933" t="s">
        <v>997</v>
      </c>
      <c r="C97" s="497">
        <v>1.5149999999999999</v>
      </c>
      <c r="D97" s="654">
        <v>1.26</v>
      </c>
      <c r="E97" s="650">
        <v>1.1499999999999999</v>
      </c>
      <c r="F97" s="650">
        <v>1.05</v>
      </c>
      <c r="G97" s="650">
        <v>0.95</v>
      </c>
      <c r="H97" s="650">
        <v>0.92</v>
      </c>
      <c r="I97" s="651" t="s">
        <v>90</v>
      </c>
      <c r="J97" s="650">
        <v>0.76</v>
      </c>
      <c r="K97" s="496">
        <v>0.64</v>
      </c>
      <c r="L97" s="651"/>
      <c r="M97" s="652">
        <v>0.6</v>
      </c>
      <c r="N97" s="652">
        <v>1.24</v>
      </c>
      <c r="O97" s="657">
        <v>1.86</v>
      </c>
      <c r="P97" s="657">
        <v>1.76</v>
      </c>
      <c r="Q97" s="657">
        <v>1.6</v>
      </c>
      <c r="R97" s="657">
        <v>1.46</v>
      </c>
      <c r="S97" s="657">
        <v>1.34</v>
      </c>
      <c r="T97" s="657">
        <v>1.22</v>
      </c>
      <c r="U97" s="657">
        <v>1.1000000000000001</v>
      </c>
      <c r="V97" s="657">
        <v>0.98</v>
      </c>
      <c r="W97" s="657">
        <v>0.86</v>
      </c>
      <c r="X97" s="657">
        <v>0.75</v>
      </c>
      <c r="Y97" s="654">
        <f t="shared" si="22"/>
        <v>23.014999999999997</v>
      </c>
      <c r="Z97" s="1049">
        <f t="shared" si="23"/>
        <v>20.238095238095234</v>
      </c>
      <c r="AA97" s="671">
        <f t="shared" si="24"/>
        <v>9.5652173913043583</v>
      </c>
      <c r="AB97" s="671">
        <f t="shared" si="25"/>
        <v>9.5238095238095113</v>
      </c>
      <c r="AC97" s="671">
        <f t="shared" si="26"/>
        <v>10.526315789473696</v>
      </c>
      <c r="AD97" s="671">
        <f t="shared" si="27"/>
        <v>3.2608695652173836</v>
      </c>
      <c r="AE97" s="671">
        <f t="shared" si="28"/>
        <v>21.052631578947366</v>
      </c>
      <c r="AF97" s="671">
        <f t="shared" si="29"/>
        <v>18.75</v>
      </c>
      <c r="AG97" s="671">
        <f t="shared" si="30"/>
        <v>6.6666666666666652</v>
      </c>
      <c r="AH97" s="671">
        <f t="shared" si="31"/>
        <v>-51.612903225806448</v>
      </c>
      <c r="AI97" s="671">
        <f t="shared" si="32"/>
        <v>-33.333333333333336</v>
      </c>
      <c r="AJ97" s="671">
        <f t="shared" si="33"/>
        <v>5.6818181818181879</v>
      </c>
      <c r="AK97" s="671">
        <f t="shared" si="34"/>
        <v>9.9999999999999858</v>
      </c>
      <c r="AL97" s="671">
        <f t="shared" si="35"/>
        <v>9.5890410958904262</v>
      </c>
      <c r="AM97" s="671">
        <f t="shared" si="36"/>
        <v>8.9552238805969964</v>
      </c>
      <c r="AN97" s="671">
        <f t="shared" si="37"/>
        <v>9.8360655737705027</v>
      </c>
      <c r="AO97" s="671">
        <f t="shared" si="38"/>
        <v>10.909090909090891</v>
      </c>
      <c r="AP97" s="671">
        <f t="shared" si="39"/>
        <v>12.244897959183687</v>
      </c>
      <c r="AQ97" s="671">
        <f t="shared" si="40"/>
        <v>13.953488372093027</v>
      </c>
      <c r="AR97" s="671">
        <f t="shared" si="41"/>
        <v>14.666666666666671</v>
      </c>
      <c r="AS97" s="672">
        <f t="shared" si="42"/>
        <v>5.8144032543939383</v>
      </c>
      <c r="AT97" s="673">
        <f t="shared" si="43"/>
        <v>17.896355719042994</v>
      </c>
    </row>
    <row r="98" spans="1:46" ht="11.25" customHeight="1" x14ac:dyDescent="0.2">
      <c r="A98" s="495" t="s">
        <v>465</v>
      </c>
      <c r="B98" s="933" t="s">
        <v>466</v>
      </c>
      <c r="C98" s="497">
        <v>1.8</v>
      </c>
      <c r="D98" s="654">
        <v>1.36</v>
      </c>
      <c r="E98" s="650">
        <v>1.1200000000000001</v>
      </c>
      <c r="F98" s="650">
        <v>0.92</v>
      </c>
      <c r="G98" s="650">
        <v>0.72</v>
      </c>
      <c r="H98" s="502">
        <v>0.68</v>
      </c>
      <c r="I98" s="651"/>
      <c r="J98" s="650">
        <v>0.65</v>
      </c>
      <c r="K98" s="496">
        <v>0.61</v>
      </c>
      <c r="L98" s="651"/>
      <c r="M98" s="511">
        <v>0.56999999999999995</v>
      </c>
      <c r="N98" s="652">
        <v>0.56000000000000005</v>
      </c>
      <c r="O98" s="657">
        <v>0.53</v>
      </c>
      <c r="P98" s="657">
        <v>0.43</v>
      </c>
      <c r="Q98" s="657">
        <v>0.34</v>
      </c>
      <c r="R98" s="657">
        <v>0.29999000000000003</v>
      </c>
      <c r="S98" s="657">
        <v>0.27334000000000003</v>
      </c>
      <c r="T98" s="653">
        <v>0</v>
      </c>
      <c r="U98" s="653">
        <v>0</v>
      </c>
      <c r="V98" s="653">
        <v>0</v>
      </c>
      <c r="W98" s="653">
        <v>0</v>
      </c>
      <c r="X98" s="653">
        <v>0</v>
      </c>
      <c r="Y98" s="654">
        <f t="shared" si="22"/>
        <v>10.863329999999998</v>
      </c>
      <c r="Z98" s="1049">
        <f t="shared" si="23"/>
        <v>32.352941176470587</v>
      </c>
      <c r="AA98" s="671">
        <f t="shared" si="24"/>
        <v>21.42857142857142</v>
      </c>
      <c r="AB98" s="671">
        <f t="shared" si="25"/>
        <v>21.739130434782616</v>
      </c>
      <c r="AC98" s="671">
        <f t="shared" si="26"/>
        <v>27.777777777777789</v>
      </c>
      <c r="AD98" s="671">
        <f t="shared" si="27"/>
        <v>5.8823529411764497</v>
      </c>
      <c r="AE98" s="671">
        <f t="shared" si="28"/>
        <v>4.6153846153846212</v>
      </c>
      <c r="AF98" s="671">
        <f t="shared" si="29"/>
        <v>6.5573770491803351</v>
      </c>
      <c r="AG98" s="671">
        <f t="shared" si="30"/>
        <v>7.0175438596491224</v>
      </c>
      <c r="AH98" s="671">
        <f t="shared" si="31"/>
        <v>1.7857142857142572</v>
      </c>
      <c r="AI98" s="671">
        <f t="shared" si="32"/>
        <v>5.6603773584905648</v>
      </c>
      <c r="AJ98" s="671">
        <f t="shared" si="33"/>
        <v>23.255813953488392</v>
      </c>
      <c r="AK98" s="671">
        <f t="shared" si="34"/>
        <v>26.470588235294112</v>
      </c>
      <c r="AL98" s="671">
        <f t="shared" si="35"/>
        <v>13.337111237041221</v>
      </c>
      <c r="AM98" s="671">
        <f t="shared" si="36"/>
        <v>9.7497622009219409</v>
      </c>
      <c r="AN98" s="671" t="str">
        <f t="shared" si="37"/>
        <v>n/a</v>
      </c>
      <c r="AO98" s="671" t="str">
        <f t="shared" si="38"/>
        <v>n/a</v>
      </c>
      <c r="AP98" s="671" t="str">
        <f t="shared" si="39"/>
        <v>n/a</v>
      </c>
      <c r="AQ98" s="671" t="str">
        <f t="shared" si="40"/>
        <v>n/a</v>
      </c>
      <c r="AR98" s="671" t="str">
        <f t="shared" si="41"/>
        <v>n/a</v>
      </c>
      <c r="AS98" s="672">
        <f t="shared" si="42"/>
        <v>14.830746182424532</v>
      </c>
      <c r="AT98" s="673">
        <f t="shared" si="43"/>
        <v>10.260513150612423</v>
      </c>
    </row>
    <row r="99" spans="1:46" ht="11.25" customHeight="1" x14ac:dyDescent="0.2">
      <c r="A99" s="500" t="s">
        <v>1022</v>
      </c>
      <c r="B99" s="933" t="s">
        <v>1023</v>
      </c>
      <c r="C99" s="497">
        <v>0.78</v>
      </c>
      <c r="D99" s="654">
        <v>0.68500000000000005</v>
      </c>
      <c r="E99" s="650">
        <v>0.61499999999999999</v>
      </c>
      <c r="F99" s="650">
        <v>0.52500000000000002</v>
      </c>
      <c r="G99" s="650">
        <v>0.45</v>
      </c>
      <c r="H99" s="650">
        <v>0.1</v>
      </c>
      <c r="I99" s="651"/>
      <c r="J99" s="502">
        <v>0.05</v>
      </c>
      <c r="K99" s="655">
        <v>0.05</v>
      </c>
      <c r="L99" s="651"/>
      <c r="M99" s="652">
        <v>0.05</v>
      </c>
      <c r="N99" s="652">
        <v>0.05</v>
      </c>
      <c r="O99" s="653">
        <v>0.05</v>
      </c>
      <c r="P99" s="653">
        <v>0.6</v>
      </c>
      <c r="Q99" s="653">
        <v>0.6</v>
      </c>
      <c r="R99" s="653">
        <v>0.6</v>
      </c>
      <c r="S99" s="657">
        <v>0.6</v>
      </c>
      <c r="T99" s="653">
        <v>0.5</v>
      </c>
      <c r="U99" s="653">
        <v>0.5</v>
      </c>
      <c r="V99" s="653">
        <v>0.5</v>
      </c>
      <c r="W99" s="653">
        <v>0.5</v>
      </c>
      <c r="X99" s="653">
        <v>0.5</v>
      </c>
      <c r="Y99" s="654">
        <f t="shared" si="22"/>
        <v>8.3049999999999979</v>
      </c>
      <c r="Z99" s="1049">
        <f t="shared" si="23"/>
        <v>13.868613138686126</v>
      </c>
      <c r="AA99" s="671">
        <f t="shared" si="24"/>
        <v>11.38211382113823</v>
      </c>
      <c r="AB99" s="671">
        <f t="shared" si="25"/>
        <v>17.142857142857125</v>
      </c>
      <c r="AC99" s="671">
        <f t="shared" si="26"/>
        <v>16.666666666666675</v>
      </c>
      <c r="AD99" s="671">
        <f t="shared" si="27"/>
        <v>350</v>
      </c>
      <c r="AE99" s="671">
        <f t="shared" si="28"/>
        <v>100</v>
      </c>
      <c r="AF99" s="671">
        <f t="shared" si="29"/>
        <v>0</v>
      </c>
      <c r="AG99" s="671">
        <f t="shared" si="30"/>
        <v>0</v>
      </c>
      <c r="AH99" s="671">
        <f t="shared" si="31"/>
        <v>0</v>
      </c>
      <c r="AI99" s="671">
        <f t="shared" si="32"/>
        <v>0</v>
      </c>
      <c r="AJ99" s="671">
        <f t="shared" si="33"/>
        <v>-91.666666666666657</v>
      </c>
      <c r="AK99" s="671">
        <f t="shared" si="34"/>
        <v>0</v>
      </c>
      <c r="AL99" s="671">
        <f t="shared" si="35"/>
        <v>0</v>
      </c>
      <c r="AM99" s="671">
        <f t="shared" si="36"/>
        <v>0</v>
      </c>
      <c r="AN99" s="671">
        <f t="shared" si="37"/>
        <v>19.999999999999996</v>
      </c>
      <c r="AO99" s="671">
        <f t="shared" si="38"/>
        <v>0</v>
      </c>
      <c r="AP99" s="671">
        <f t="shared" si="39"/>
        <v>0</v>
      </c>
      <c r="AQ99" s="671">
        <f t="shared" si="40"/>
        <v>0</v>
      </c>
      <c r="AR99" s="671">
        <f t="shared" si="41"/>
        <v>0</v>
      </c>
      <c r="AS99" s="672">
        <f t="shared" si="42"/>
        <v>23.02071495277271</v>
      </c>
      <c r="AT99" s="673">
        <f t="shared" si="43"/>
        <v>85.67613794277338</v>
      </c>
    </row>
    <row r="100" spans="1:46" ht="11.25" customHeight="1" x14ac:dyDescent="0.2">
      <c r="A100" s="500" t="s">
        <v>978</v>
      </c>
      <c r="B100" s="933" t="s">
        <v>979</v>
      </c>
      <c r="C100" s="497">
        <v>0.42</v>
      </c>
      <c r="D100" s="654">
        <v>0.38</v>
      </c>
      <c r="E100" s="650">
        <v>0.34</v>
      </c>
      <c r="F100" s="650">
        <v>0.3</v>
      </c>
      <c r="G100" s="650">
        <v>0.26</v>
      </c>
      <c r="H100" s="650">
        <v>0.22</v>
      </c>
      <c r="I100" s="651"/>
      <c r="J100" s="650">
        <v>0.18</v>
      </c>
      <c r="K100" s="496">
        <v>0.15</v>
      </c>
      <c r="L100" s="651"/>
      <c r="M100" s="656">
        <v>0.11</v>
      </c>
      <c r="N100" s="653">
        <v>7.3330000000000006E-2</v>
      </c>
      <c r="O100" s="657">
        <v>7.3330000000000006E-2</v>
      </c>
      <c r="P100" s="657">
        <v>0.04</v>
      </c>
      <c r="Q100" s="657">
        <v>2.6669999999999999E-2</v>
      </c>
      <c r="R100" s="657">
        <v>1.7780000000000001E-2</v>
      </c>
      <c r="S100" s="653">
        <v>1.5800000000000002E-2</v>
      </c>
      <c r="T100" s="657">
        <v>1.5800000000000002E-2</v>
      </c>
      <c r="U100" s="657">
        <v>1.2840000000000001E-2</v>
      </c>
      <c r="V100" s="657">
        <v>1.1849999999999999E-2</v>
      </c>
      <c r="W100" s="657">
        <v>9.8700000000000003E-3</v>
      </c>
      <c r="X100" s="653">
        <v>6.5199999999999998E-3</v>
      </c>
      <c r="Y100" s="654">
        <f t="shared" si="22"/>
        <v>2.6637900000000001</v>
      </c>
      <c r="Z100" s="1049">
        <f t="shared" si="23"/>
        <v>10.526315789473673</v>
      </c>
      <c r="AA100" s="671">
        <f t="shared" si="24"/>
        <v>11.764705882352944</v>
      </c>
      <c r="AB100" s="671">
        <f t="shared" si="25"/>
        <v>13.333333333333353</v>
      </c>
      <c r="AC100" s="671">
        <f t="shared" si="26"/>
        <v>15.384615384615374</v>
      </c>
      <c r="AD100" s="671">
        <f t="shared" si="27"/>
        <v>18.181818181818187</v>
      </c>
      <c r="AE100" s="671">
        <f t="shared" si="28"/>
        <v>22.222222222222232</v>
      </c>
      <c r="AF100" s="671">
        <f t="shared" si="29"/>
        <v>19.999999999999996</v>
      </c>
      <c r="AG100" s="671">
        <f t="shared" si="30"/>
        <v>36.363636363636353</v>
      </c>
      <c r="AH100" s="671">
        <f t="shared" si="31"/>
        <v>50.006818491749613</v>
      </c>
      <c r="AI100" s="671">
        <f t="shared" si="32"/>
        <v>0</v>
      </c>
      <c r="AJ100" s="671">
        <f t="shared" si="33"/>
        <v>83.325000000000003</v>
      </c>
      <c r="AK100" s="671">
        <f t="shared" si="34"/>
        <v>49.981252343457072</v>
      </c>
      <c r="AL100" s="671">
        <f t="shared" si="35"/>
        <v>50</v>
      </c>
      <c r="AM100" s="671">
        <f t="shared" si="36"/>
        <v>12.531645569620252</v>
      </c>
      <c r="AN100" s="671">
        <f t="shared" si="37"/>
        <v>0</v>
      </c>
      <c r="AO100" s="671">
        <f t="shared" si="38"/>
        <v>23.052959501557634</v>
      </c>
      <c r="AP100" s="671">
        <f t="shared" si="39"/>
        <v>8.3544303797468586</v>
      </c>
      <c r="AQ100" s="671">
        <f t="shared" si="40"/>
        <v>20.060790273556229</v>
      </c>
      <c r="AR100" s="671">
        <f t="shared" si="41"/>
        <v>51.380368098159515</v>
      </c>
      <c r="AS100" s="672">
        <f t="shared" si="42"/>
        <v>26.129995358699961</v>
      </c>
      <c r="AT100" s="673">
        <f t="shared" si="43"/>
        <v>21.705295380697414</v>
      </c>
    </row>
    <row r="101" spans="1:46" ht="11.25" customHeight="1" x14ac:dyDescent="0.2">
      <c r="A101" s="34" t="s">
        <v>4103</v>
      </c>
      <c r="B101" s="507" t="s">
        <v>4104</v>
      </c>
      <c r="C101" s="497">
        <v>0.25</v>
      </c>
      <c r="D101" s="510">
        <v>0.2</v>
      </c>
      <c r="E101" s="1066">
        <v>0.18</v>
      </c>
      <c r="F101" s="1066">
        <v>0.15</v>
      </c>
      <c r="G101" s="512">
        <v>0</v>
      </c>
      <c r="H101" s="512">
        <v>0</v>
      </c>
      <c r="I101" s="1185"/>
      <c r="J101" s="1187">
        <v>0</v>
      </c>
      <c r="K101" s="1153">
        <v>0.1</v>
      </c>
      <c r="L101" s="1192"/>
      <c r="M101" s="532">
        <v>0</v>
      </c>
      <c r="N101" s="517">
        <v>0</v>
      </c>
      <c r="O101" s="517">
        <v>0</v>
      </c>
      <c r="P101" s="517">
        <v>0</v>
      </c>
      <c r="Q101" s="1069">
        <v>0.35</v>
      </c>
      <c r="R101" s="1069">
        <v>0.32</v>
      </c>
      <c r="S101" s="1069">
        <v>0.3</v>
      </c>
      <c r="T101" s="1069">
        <v>0.27</v>
      </c>
      <c r="U101" s="1069">
        <v>0.25</v>
      </c>
      <c r="V101" s="1069">
        <v>0.12</v>
      </c>
      <c r="W101" s="1069">
        <v>0.11</v>
      </c>
      <c r="X101" s="1069">
        <v>0.1</v>
      </c>
      <c r="Y101" s="654">
        <f t="shared" si="22"/>
        <v>2.7</v>
      </c>
      <c r="Z101" s="1049">
        <f t="shared" si="23"/>
        <v>25</v>
      </c>
      <c r="AA101" s="671">
        <f t="shared" si="24"/>
        <v>11.111111111111116</v>
      </c>
      <c r="AB101" s="671">
        <f t="shared" si="25"/>
        <v>19.999999999999996</v>
      </c>
      <c r="AC101" s="671" t="str">
        <f t="shared" si="26"/>
        <v>n/a</v>
      </c>
      <c r="AD101" s="671" t="str">
        <f t="shared" si="27"/>
        <v>n/a</v>
      </c>
      <c r="AE101" s="671" t="str">
        <f t="shared" si="28"/>
        <v>n/a</v>
      </c>
      <c r="AF101" s="671">
        <f t="shared" si="29"/>
        <v>-100</v>
      </c>
      <c r="AG101" s="671" t="str">
        <f t="shared" si="30"/>
        <v>n/a</v>
      </c>
      <c r="AH101" s="671" t="str">
        <f t="shared" si="31"/>
        <v>n/a</v>
      </c>
      <c r="AI101" s="671" t="str">
        <f t="shared" si="32"/>
        <v>n/a</v>
      </c>
      <c r="AJ101" s="671" t="str">
        <f t="shared" si="33"/>
        <v>n/a</v>
      </c>
      <c r="AK101" s="671">
        <f t="shared" si="34"/>
        <v>-100</v>
      </c>
      <c r="AL101" s="671">
        <f t="shared" si="35"/>
        <v>9.375</v>
      </c>
      <c r="AM101" s="671">
        <f t="shared" si="36"/>
        <v>6.6666666666666652</v>
      </c>
      <c r="AN101" s="671">
        <f t="shared" si="37"/>
        <v>11.111111111111093</v>
      </c>
      <c r="AO101" s="671">
        <f t="shared" si="38"/>
        <v>8.0000000000000071</v>
      </c>
      <c r="AP101" s="671">
        <f t="shared" si="39"/>
        <v>108.33333333333334</v>
      </c>
      <c r="AQ101" s="671">
        <f t="shared" si="40"/>
        <v>9.0909090909090828</v>
      </c>
      <c r="AR101" s="671">
        <f t="shared" si="41"/>
        <v>9.9999999999999858</v>
      </c>
      <c r="AS101" s="672">
        <f t="shared" si="42"/>
        <v>1.5573442760942748</v>
      </c>
      <c r="AT101" s="673">
        <f t="shared" si="43"/>
        <v>55.068470218752744</v>
      </c>
    </row>
    <row r="102" spans="1:46" ht="11.25" customHeight="1" x14ac:dyDescent="0.2">
      <c r="A102" s="936" t="s">
        <v>150</v>
      </c>
      <c r="B102" s="933" t="s">
        <v>151</v>
      </c>
      <c r="C102" s="497">
        <v>3.02</v>
      </c>
      <c r="D102" s="656">
        <v>2.94</v>
      </c>
      <c r="E102" s="650">
        <v>2.71</v>
      </c>
      <c r="F102" s="650">
        <v>2.46</v>
      </c>
      <c r="G102" s="650">
        <v>2.2349999999999999</v>
      </c>
      <c r="H102" s="650">
        <v>2.0299999999999998</v>
      </c>
      <c r="I102" s="651"/>
      <c r="J102" s="650">
        <v>1.845</v>
      </c>
      <c r="K102" s="496">
        <v>1.64</v>
      </c>
      <c r="L102" s="651" t="s">
        <v>90</v>
      </c>
      <c r="M102" s="656">
        <v>1.48</v>
      </c>
      <c r="N102" s="657">
        <v>1.32</v>
      </c>
      <c r="O102" s="657">
        <v>1.1399999999999999</v>
      </c>
      <c r="P102" s="657">
        <v>0.98</v>
      </c>
      <c r="Q102" s="657">
        <v>0.86</v>
      </c>
      <c r="R102" s="657">
        <v>0.72</v>
      </c>
      <c r="S102" s="657">
        <v>0.6</v>
      </c>
      <c r="T102" s="657">
        <v>0.4</v>
      </c>
      <c r="U102" s="657">
        <v>0.39</v>
      </c>
      <c r="V102" s="657">
        <v>0.38</v>
      </c>
      <c r="W102" s="657">
        <v>0.37</v>
      </c>
      <c r="X102" s="657">
        <v>0.34</v>
      </c>
      <c r="Y102" s="654">
        <f t="shared" si="22"/>
        <v>27.86</v>
      </c>
      <c r="Z102" s="1049">
        <f t="shared" si="23"/>
        <v>2.7210884353741527</v>
      </c>
      <c r="AA102" s="671">
        <f t="shared" si="24"/>
        <v>8.4870848708487046</v>
      </c>
      <c r="AB102" s="671">
        <f t="shared" si="25"/>
        <v>10.162601626016254</v>
      </c>
      <c r="AC102" s="671">
        <f t="shared" si="26"/>
        <v>10.067114093959727</v>
      </c>
      <c r="AD102" s="671">
        <f t="shared" si="27"/>
        <v>10.098522167487701</v>
      </c>
      <c r="AE102" s="671">
        <f t="shared" si="28"/>
        <v>10.027100271002709</v>
      </c>
      <c r="AF102" s="671">
        <f t="shared" si="29"/>
        <v>12.5</v>
      </c>
      <c r="AG102" s="671">
        <f t="shared" si="30"/>
        <v>10.810810810810811</v>
      </c>
      <c r="AH102" s="671">
        <f t="shared" si="31"/>
        <v>12.12121212121211</v>
      </c>
      <c r="AI102" s="671">
        <f t="shared" si="32"/>
        <v>15.789473684210531</v>
      </c>
      <c r="AJ102" s="671">
        <f t="shared" si="33"/>
        <v>16.326530612244895</v>
      </c>
      <c r="AK102" s="671">
        <f t="shared" si="34"/>
        <v>13.953488372093027</v>
      </c>
      <c r="AL102" s="671">
        <f t="shared" si="35"/>
        <v>19.444444444444443</v>
      </c>
      <c r="AM102" s="671">
        <f t="shared" si="36"/>
        <v>19.999999999999996</v>
      </c>
      <c r="AN102" s="671">
        <f t="shared" si="37"/>
        <v>49.999999999999979</v>
      </c>
      <c r="AO102" s="671">
        <f t="shared" si="38"/>
        <v>2.5641025641025772</v>
      </c>
      <c r="AP102" s="671">
        <f t="shared" si="39"/>
        <v>2.6315789473684292</v>
      </c>
      <c r="AQ102" s="671">
        <f t="shared" si="40"/>
        <v>2.7027027027026973</v>
      </c>
      <c r="AR102" s="671">
        <f t="shared" si="41"/>
        <v>8.8235294117646959</v>
      </c>
      <c r="AS102" s="672">
        <f t="shared" si="42"/>
        <v>12.591125533454919</v>
      </c>
      <c r="AT102" s="673">
        <f t="shared" si="43"/>
        <v>10.49271316735914</v>
      </c>
    </row>
    <row r="103" spans="1:46" ht="11.25" customHeight="1" x14ac:dyDescent="0.2">
      <c r="A103" s="933" t="s">
        <v>239</v>
      </c>
      <c r="B103" s="933" t="s">
        <v>240</v>
      </c>
      <c r="C103" s="497">
        <v>0.92</v>
      </c>
      <c r="D103" s="656">
        <v>0.8</v>
      </c>
      <c r="E103" s="650">
        <v>0.72</v>
      </c>
      <c r="F103" s="650">
        <v>0.6</v>
      </c>
      <c r="G103" s="650">
        <v>0.48</v>
      </c>
      <c r="H103" s="650">
        <v>0.39</v>
      </c>
      <c r="I103" s="651"/>
      <c r="J103" s="650">
        <v>0.3666666666666667</v>
      </c>
      <c r="K103" s="496">
        <v>0.33333333333333331</v>
      </c>
      <c r="L103" s="651"/>
      <c r="M103" s="511">
        <v>0.29333333333333333</v>
      </c>
      <c r="N103" s="511">
        <v>0.28000000000000003</v>
      </c>
      <c r="O103" s="657">
        <v>0.26666666666666666</v>
      </c>
      <c r="P103" s="657">
        <v>0.2</v>
      </c>
      <c r="Q103" s="657">
        <v>0.16</v>
      </c>
      <c r="R103" s="657">
        <v>0.13333333333333333</v>
      </c>
      <c r="S103" s="657">
        <v>0.11333333333333334</v>
      </c>
      <c r="T103" s="657">
        <v>0.1</v>
      </c>
      <c r="U103" s="657">
        <v>9.3333333333333338E-2</v>
      </c>
      <c r="V103" s="657">
        <v>8.666666666666667E-2</v>
      </c>
      <c r="W103" s="657">
        <v>0.08</v>
      </c>
      <c r="X103" s="657">
        <v>7.3333333333333334E-2</v>
      </c>
      <c r="Y103" s="654">
        <f t="shared" si="22"/>
        <v>6.4900000000000011</v>
      </c>
      <c r="Z103" s="1049">
        <f t="shared" si="23"/>
        <v>14.999999999999991</v>
      </c>
      <c r="AA103" s="671">
        <f t="shared" si="24"/>
        <v>11.111111111111116</v>
      </c>
      <c r="AB103" s="671">
        <f t="shared" si="25"/>
        <v>19.999999999999996</v>
      </c>
      <c r="AC103" s="671">
        <f t="shared" si="26"/>
        <v>25</v>
      </c>
      <c r="AD103" s="671">
        <f t="shared" si="27"/>
        <v>23.076923076923062</v>
      </c>
      <c r="AE103" s="671">
        <f t="shared" si="28"/>
        <v>6.3636363636363491</v>
      </c>
      <c r="AF103" s="671">
        <f t="shared" si="29"/>
        <v>10.000000000000009</v>
      </c>
      <c r="AG103" s="671">
        <f t="shared" si="30"/>
        <v>13.636363636363624</v>
      </c>
      <c r="AH103" s="671">
        <f t="shared" si="31"/>
        <v>4.761904761904745</v>
      </c>
      <c r="AI103" s="671">
        <f t="shared" si="32"/>
        <v>5.0000000000000044</v>
      </c>
      <c r="AJ103" s="671">
        <f t="shared" si="33"/>
        <v>33.333333333333329</v>
      </c>
      <c r="AK103" s="671">
        <f t="shared" si="34"/>
        <v>25</v>
      </c>
      <c r="AL103" s="671">
        <f t="shared" si="35"/>
        <v>19.999999999999996</v>
      </c>
      <c r="AM103" s="671">
        <f t="shared" si="36"/>
        <v>17.647058823529392</v>
      </c>
      <c r="AN103" s="671">
        <f t="shared" si="37"/>
        <v>13.33333333333333</v>
      </c>
      <c r="AO103" s="671">
        <f t="shared" si="38"/>
        <v>7.1428571428571397</v>
      </c>
      <c r="AP103" s="671">
        <f t="shared" si="39"/>
        <v>7.6923076923076872</v>
      </c>
      <c r="AQ103" s="671">
        <f t="shared" si="40"/>
        <v>8.333333333333325</v>
      </c>
      <c r="AR103" s="671">
        <f t="shared" si="41"/>
        <v>9.0909090909090828</v>
      </c>
      <c r="AS103" s="672">
        <f t="shared" si="42"/>
        <v>14.501214299975901</v>
      </c>
      <c r="AT103" s="673">
        <f t="shared" si="43"/>
        <v>8.070153281699298</v>
      </c>
    </row>
    <row r="104" spans="1:46" ht="11.25" customHeight="1" x14ac:dyDescent="0.2">
      <c r="A104" s="556" t="s">
        <v>4071</v>
      </c>
      <c r="B104" s="933" t="s">
        <v>4072</v>
      </c>
      <c r="C104" s="497">
        <v>1.96</v>
      </c>
      <c r="D104" s="656">
        <v>1.87</v>
      </c>
      <c r="E104" s="650">
        <v>1.78</v>
      </c>
      <c r="F104" s="650">
        <v>1.66</v>
      </c>
      <c r="G104" s="650">
        <v>1.5250000000000001</v>
      </c>
      <c r="H104" s="650">
        <v>1.4324999999999999</v>
      </c>
      <c r="I104" s="651"/>
      <c r="J104" s="650">
        <v>1.3725000000000001</v>
      </c>
      <c r="K104" s="496">
        <v>1.2999800000000001</v>
      </c>
      <c r="L104" s="651"/>
      <c r="M104" s="511">
        <v>1.2916399999999999</v>
      </c>
      <c r="N104" s="548">
        <v>1.25004</v>
      </c>
      <c r="O104" s="543">
        <v>1.25004</v>
      </c>
      <c r="P104" s="657">
        <v>1.25004</v>
      </c>
      <c r="Q104" s="657">
        <v>0.48989387500000003</v>
      </c>
      <c r="R104" s="657">
        <v>0.10125000000000001</v>
      </c>
      <c r="S104" s="653">
        <v>0</v>
      </c>
      <c r="T104" s="653">
        <v>0</v>
      </c>
      <c r="U104" s="653">
        <v>0</v>
      </c>
      <c r="V104" s="653">
        <v>0</v>
      </c>
      <c r="W104" s="653">
        <v>0</v>
      </c>
      <c r="X104" s="653">
        <v>0</v>
      </c>
      <c r="Y104" s="654">
        <f t="shared" si="22"/>
        <v>18.532883874999996</v>
      </c>
      <c r="Z104" s="1049">
        <f t="shared" si="23"/>
        <v>4.8128342245989275</v>
      </c>
      <c r="AA104" s="671">
        <f t="shared" si="24"/>
        <v>5.0561797752809001</v>
      </c>
      <c r="AB104" s="671">
        <f t="shared" si="25"/>
        <v>7.2289156626506035</v>
      </c>
      <c r="AC104" s="671">
        <f t="shared" si="26"/>
        <v>8.8524590163934214</v>
      </c>
      <c r="AD104" s="671">
        <f t="shared" si="27"/>
        <v>6.4572425828970603</v>
      </c>
      <c r="AE104" s="671">
        <f t="shared" si="28"/>
        <v>4.3715846994535346</v>
      </c>
      <c r="AF104" s="671">
        <f t="shared" si="29"/>
        <v>5.5785473622671056</v>
      </c>
      <c r="AG104" s="671">
        <f t="shared" si="30"/>
        <v>0.64569074974452079</v>
      </c>
      <c r="AH104" s="671">
        <f t="shared" si="31"/>
        <v>3.327893507407742</v>
      </c>
      <c r="AI104" s="671">
        <f t="shared" si="32"/>
        <v>0</v>
      </c>
      <c r="AJ104" s="671">
        <f t="shared" si="33"/>
        <v>0</v>
      </c>
      <c r="AK104" s="671">
        <f t="shared" si="34"/>
        <v>155.16546823533974</v>
      </c>
      <c r="AL104" s="671">
        <f t="shared" si="35"/>
        <v>383.84580246913583</v>
      </c>
      <c r="AM104" s="671" t="str">
        <f t="shared" si="36"/>
        <v>n/a</v>
      </c>
      <c r="AN104" s="671" t="str">
        <f t="shared" si="37"/>
        <v>n/a</v>
      </c>
      <c r="AO104" s="671" t="str">
        <f t="shared" si="38"/>
        <v>n/a</v>
      </c>
      <c r="AP104" s="671" t="str">
        <f t="shared" si="39"/>
        <v>n/a</v>
      </c>
      <c r="AQ104" s="671" t="str">
        <f t="shared" si="40"/>
        <v>n/a</v>
      </c>
      <c r="AR104" s="671" t="str">
        <f t="shared" si="41"/>
        <v>n/a</v>
      </c>
      <c r="AS104" s="672">
        <f t="shared" si="42"/>
        <v>45.026355252705343</v>
      </c>
      <c r="AT104" s="673">
        <f t="shared" si="43"/>
        <v>110.05333866920746</v>
      </c>
    </row>
    <row r="105" spans="1:46" ht="11.25" customHeight="1" x14ac:dyDescent="0.2">
      <c r="A105" s="658" t="s">
        <v>162</v>
      </c>
      <c r="B105" s="507" t="s">
        <v>163</v>
      </c>
      <c r="C105" s="497">
        <v>0.63200000000000001</v>
      </c>
      <c r="D105" s="518">
        <v>0.58399999999999996</v>
      </c>
      <c r="E105" s="513">
        <v>0.54400000000000004</v>
      </c>
      <c r="F105" s="513">
        <v>0.51400000000000001</v>
      </c>
      <c r="G105" s="513">
        <v>0.47199999999999998</v>
      </c>
      <c r="H105" s="513">
        <v>0.42199999999999999</v>
      </c>
      <c r="I105" s="514"/>
      <c r="J105" s="513">
        <v>0.38200000000000001</v>
      </c>
      <c r="K105" s="509">
        <v>0.34933333333333338</v>
      </c>
      <c r="L105" s="514"/>
      <c r="M105" s="529">
        <v>0.32000000000000006</v>
      </c>
      <c r="N105" s="529">
        <v>0.30666666666666664</v>
      </c>
      <c r="O105" s="516">
        <v>0.29013333333333335</v>
      </c>
      <c r="P105" s="516">
        <v>0.25813333333333333</v>
      </c>
      <c r="Q105" s="516">
        <v>0.23893333333333336</v>
      </c>
      <c r="R105" s="516">
        <v>0.20906666666666671</v>
      </c>
      <c r="S105" s="516">
        <v>0.18133333333333335</v>
      </c>
      <c r="T105" s="516">
        <v>0.16000000000000003</v>
      </c>
      <c r="U105" s="516">
        <v>0.14933333333333335</v>
      </c>
      <c r="V105" s="516">
        <v>0.14080000000000001</v>
      </c>
      <c r="W105" s="516">
        <v>0.13226666666666667</v>
      </c>
      <c r="X105" s="516">
        <v>0.12586666666666665</v>
      </c>
      <c r="Y105" s="654">
        <f t="shared" si="22"/>
        <v>6.4118666666666684</v>
      </c>
      <c r="Z105" s="1049">
        <f t="shared" si="23"/>
        <v>8.2191780821917924</v>
      </c>
      <c r="AA105" s="671">
        <f t="shared" si="24"/>
        <v>7.3529411764705843</v>
      </c>
      <c r="AB105" s="671">
        <f t="shared" si="25"/>
        <v>5.8365758754863828</v>
      </c>
      <c r="AC105" s="671">
        <f t="shared" si="26"/>
        <v>8.8983050847457612</v>
      </c>
      <c r="AD105" s="671">
        <f t="shared" si="27"/>
        <v>11.848341232227488</v>
      </c>
      <c r="AE105" s="671">
        <f t="shared" si="28"/>
        <v>10.471204188481664</v>
      </c>
      <c r="AF105" s="671">
        <f t="shared" si="29"/>
        <v>9.3511450381679175</v>
      </c>
      <c r="AG105" s="671">
        <f t="shared" si="30"/>
        <v>9.1666666666666572</v>
      </c>
      <c r="AH105" s="671">
        <f t="shared" si="31"/>
        <v>4.347826086956541</v>
      </c>
      <c r="AI105" s="671">
        <f t="shared" si="32"/>
        <v>5.6985294117646967</v>
      </c>
      <c r="AJ105" s="671">
        <f t="shared" si="33"/>
        <v>12.396694214876035</v>
      </c>
      <c r="AK105" s="671">
        <f t="shared" si="34"/>
        <v>8.0357142857142794</v>
      </c>
      <c r="AL105" s="671">
        <f t="shared" si="35"/>
        <v>14.285714285714279</v>
      </c>
      <c r="AM105" s="671">
        <f t="shared" si="36"/>
        <v>15.294117647058837</v>
      </c>
      <c r="AN105" s="671">
        <f t="shared" si="37"/>
        <v>13.33333333333333</v>
      </c>
      <c r="AO105" s="671">
        <f t="shared" si="38"/>
        <v>7.1428571428571619</v>
      </c>
      <c r="AP105" s="671">
        <f t="shared" si="39"/>
        <v>6.0606060606060552</v>
      </c>
      <c r="AQ105" s="671">
        <f t="shared" si="40"/>
        <v>6.4516129032258007</v>
      </c>
      <c r="AR105" s="671">
        <f t="shared" si="41"/>
        <v>5.0847457627118731</v>
      </c>
      <c r="AS105" s="672">
        <f t="shared" si="42"/>
        <v>8.9092688673293239</v>
      </c>
      <c r="AT105" s="673">
        <f t="shared" si="43"/>
        <v>3.2392302497944696</v>
      </c>
    </row>
    <row r="106" spans="1:46" ht="11.25" customHeight="1" x14ac:dyDescent="0.2">
      <c r="A106" s="933" t="s">
        <v>3807</v>
      </c>
      <c r="B106" s="916" t="s">
        <v>3808</v>
      </c>
      <c r="C106" s="497">
        <v>0.37</v>
      </c>
      <c r="D106" s="654">
        <v>0.28000000000000003</v>
      </c>
      <c r="E106" s="650">
        <v>0.21</v>
      </c>
      <c r="F106" s="650">
        <v>0.16</v>
      </c>
      <c r="G106" s="650">
        <v>0.08</v>
      </c>
      <c r="H106" s="542">
        <v>0.04</v>
      </c>
      <c r="I106" s="651"/>
      <c r="J106" s="502">
        <v>0.04</v>
      </c>
      <c r="K106" s="655">
        <v>0.22</v>
      </c>
      <c r="L106" s="651"/>
      <c r="M106" s="652">
        <v>0.28000000000000003</v>
      </c>
      <c r="N106" s="652">
        <v>0.28000000000000003</v>
      </c>
      <c r="O106" s="543">
        <v>0.28000000000000003</v>
      </c>
      <c r="P106" s="657">
        <v>0.28000000000000003</v>
      </c>
      <c r="Q106" s="657">
        <v>0.18</v>
      </c>
      <c r="R106" s="543">
        <v>0</v>
      </c>
      <c r="S106" s="543">
        <v>0</v>
      </c>
      <c r="T106" s="543">
        <v>0</v>
      </c>
      <c r="U106" s="543">
        <v>0</v>
      </c>
      <c r="V106" s="543">
        <v>0</v>
      </c>
      <c r="W106" s="543">
        <v>0</v>
      </c>
      <c r="X106" s="543">
        <v>0</v>
      </c>
      <c r="Y106" s="654">
        <f t="shared" si="22"/>
        <v>2.7000000000000006</v>
      </c>
      <c r="Z106" s="1049">
        <f t="shared" si="23"/>
        <v>32.142857142857139</v>
      </c>
      <c r="AA106" s="671">
        <f t="shared" si="24"/>
        <v>33.33333333333335</v>
      </c>
      <c r="AB106" s="671">
        <f t="shared" si="25"/>
        <v>31.25</v>
      </c>
      <c r="AC106" s="671">
        <f t="shared" si="26"/>
        <v>100</v>
      </c>
      <c r="AD106" s="671">
        <f t="shared" si="27"/>
        <v>100</v>
      </c>
      <c r="AE106" s="671">
        <f t="shared" si="28"/>
        <v>0</v>
      </c>
      <c r="AF106" s="671">
        <f t="shared" si="29"/>
        <v>-81.818181818181813</v>
      </c>
      <c r="AG106" s="671">
        <f t="shared" si="30"/>
        <v>-21.428571428571431</v>
      </c>
      <c r="AH106" s="671">
        <f t="shared" si="31"/>
        <v>0</v>
      </c>
      <c r="AI106" s="671">
        <f t="shared" si="32"/>
        <v>0</v>
      </c>
      <c r="AJ106" s="671">
        <f t="shared" si="33"/>
        <v>0</v>
      </c>
      <c r="AK106" s="671">
        <f t="shared" si="34"/>
        <v>55.555555555555578</v>
      </c>
      <c r="AL106" s="671" t="str">
        <f t="shared" si="35"/>
        <v>n/a</v>
      </c>
      <c r="AM106" s="671" t="str">
        <f t="shared" si="36"/>
        <v>n/a</v>
      </c>
      <c r="AN106" s="671" t="str">
        <f t="shared" si="37"/>
        <v>n/a</v>
      </c>
      <c r="AO106" s="671" t="str">
        <f t="shared" si="38"/>
        <v>n/a</v>
      </c>
      <c r="AP106" s="671" t="str">
        <f t="shared" si="39"/>
        <v>n/a</v>
      </c>
      <c r="AQ106" s="671" t="str">
        <f t="shared" si="40"/>
        <v>n/a</v>
      </c>
      <c r="AR106" s="671" t="str">
        <f t="shared" si="41"/>
        <v>n/a</v>
      </c>
      <c r="AS106" s="672">
        <f t="shared" si="42"/>
        <v>20.752916065416066</v>
      </c>
      <c r="AT106" s="673">
        <f t="shared" si="43"/>
        <v>50.625588998941886</v>
      </c>
    </row>
    <row r="107" spans="1:46" ht="11.25" customHeight="1" x14ac:dyDescent="0.2">
      <c r="A107" s="495" t="s">
        <v>1836</v>
      </c>
      <c r="B107" s="933" t="s">
        <v>1837</v>
      </c>
      <c r="C107" s="497">
        <v>2.08</v>
      </c>
      <c r="D107" s="654">
        <v>2.04</v>
      </c>
      <c r="E107" s="650">
        <v>1.84</v>
      </c>
      <c r="F107" s="650">
        <v>1.69</v>
      </c>
      <c r="G107" s="650">
        <v>1.56</v>
      </c>
      <c r="H107" s="502">
        <v>1.44</v>
      </c>
      <c r="I107" s="651"/>
      <c r="J107" s="502">
        <v>1.44</v>
      </c>
      <c r="K107" s="655">
        <v>1.44</v>
      </c>
      <c r="L107" s="651"/>
      <c r="M107" s="652">
        <v>1.44</v>
      </c>
      <c r="N107" s="652">
        <v>1.53</v>
      </c>
      <c r="O107" s="657">
        <v>1.88</v>
      </c>
      <c r="P107" s="657">
        <v>1.77</v>
      </c>
      <c r="Q107" s="657">
        <v>1.6800000000000002</v>
      </c>
      <c r="R107" s="657">
        <v>1.6</v>
      </c>
      <c r="S107" s="653">
        <v>1.56</v>
      </c>
      <c r="T107" s="653">
        <v>1.56</v>
      </c>
      <c r="U107" s="653">
        <v>1.56</v>
      </c>
      <c r="V107" s="653">
        <v>1.56</v>
      </c>
      <c r="W107" s="653">
        <v>1.56</v>
      </c>
      <c r="X107" s="653">
        <v>1.56</v>
      </c>
      <c r="Y107" s="654">
        <f t="shared" si="22"/>
        <v>32.789999999999992</v>
      </c>
      <c r="Z107" s="1049">
        <f t="shared" si="23"/>
        <v>1.9607843137254832</v>
      </c>
      <c r="AA107" s="671">
        <f t="shared" si="24"/>
        <v>10.869565217391308</v>
      </c>
      <c r="AB107" s="671">
        <f t="shared" si="25"/>
        <v>8.875739644970416</v>
      </c>
      <c r="AC107" s="671">
        <f t="shared" si="26"/>
        <v>8.333333333333325</v>
      </c>
      <c r="AD107" s="671">
        <f t="shared" si="27"/>
        <v>8.3333333333333481</v>
      </c>
      <c r="AE107" s="671">
        <f t="shared" si="28"/>
        <v>0</v>
      </c>
      <c r="AF107" s="671">
        <f t="shared" si="29"/>
        <v>0</v>
      </c>
      <c r="AG107" s="671">
        <f t="shared" si="30"/>
        <v>0</v>
      </c>
      <c r="AH107" s="671">
        <f t="shared" si="31"/>
        <v>-5.8823529411764719</v>
      </c>
      <c r="AI107" s="671">
        <f t="shared" si="32"/>
        <v>-18.617021276595736</v>
      </c>
      <c r="AJ107" s="671">
        <f t="shared" si="33"/>
        <v>6.2146892655367214</v>
      </c>
      <c r="AK107" s="671">
        <f t="shared" si="34"/>
        <v>5.3571428571428381</v>
      </c>
      <c r="AL107" s="671">
        <f t="shared" si="35"/>
        <v>5.0000000000000044</v>
      </c>
      <c r="AM107" s="671">
        <f t="shared" si="36"/>
        <v>2.5641025641025772</v>
      </c>
      <c r="AN107" s="671">
        <f t="shared" si="37"/>
        <v>0</v>
      </c>
      <c r="AO107" s="671">
        <f t="shared" si="38"/>
        <v>0</v>
      </c>
      <c r="AP107" s="671">
        <f t="shared" si="39"/>
        <v>0</v>
      </c>
      <c r="AQ107" s="671">
        <f t="shared" si="40"/>
        <v>0</v>
      </c>
      <c r="AR107" s="671">
        <f t="shared" si="41"/>
        <v>0</v>
      </c>
      <c r="AS107" s="672">
        <f t="shared" si="42"/>
        <v>1.7373324374612535</v>
      </c>
      <c r="AT107" s="673">
        <f t="shared" si="43"/>
        <v>6.5081279603254343</v>
      </c>
    </row>
    <row r="108" spans="1:46" ht="11.25" customHeight="1" x14ac:dyDescent="0.2">
      <c r="A108" s="495" t="s">
        <v>482</v>
      </c>
      <c r="B108" s="916" t="s">
        <v>483</v>
      </c>
      <c r="C108" s="497">
        <v>1.92</v>
      </c>
      <c r="D108" s="654">
        <v>1.76</v>
      </c>
      <c r="E108" s="650">
        <v>1.6</v>
      </c>
      <c r="F108" s="650">
        <v>1.44</v>
      </c>
      <c r="G108" s="650">
        <v>1.28</v>
      </c>
      <c r="H108" s="650">
        <v>1.1399999999999999</v>
      </c>
      <c r="I108" s="651"/>
      <c r="J108" s="650">
        <v>1.04</v>
      </c>
      <c r="K108" s="496">
        <v>0.96</v>
      </c>
      <c r="L108" s="651"/>
      <c r="M108" s="511">
        <v>0.88</v>
      </c>
      <c r="N108" s="511">
        <v>0.8</v>
      </c>
      <c r="O108" s="657">
        <v>0.72</v>
      </c>
      <c r="P108" s="657">
        <v>0.66</v>
      </c>
      <c r="Q108" s="657">
        <v>0.62</v>
      </c>
      <c r="R108" s="657">
        <v>0.56000000000000005</v>
      </c>
      <c r="S108" s="657">
        <v>0.48</v>
      </c>
      <c r="T108" s="657">
        <v>0.42</v>
      </c>
      <c r="U108" s="657">
        <v>0.38500000000000001</v>
      </c>
      <c r="V108" s="653">
        <v>0</v>
      </c>
      <c r="W108" s="653">
        <v>0</v>
      </c>
      <c r="X108" s="653">
        <v>0</v>
      </c>
      <c r="Y108" s="654">
        <f t="shared" si="22"/>
        <v>16.665000000000006</v>
      </c>
      <c r="Z108" s="1049">
        <f t="shared" si="23"/>
        <v>9.0909090909090828</v>
      </c>
      <c r="AA108" s="671">
        <f t="shared" si="24"/>
        <v>9.9999999999999858</v>
      </c>
      <c r="AB108" s="671">
        <f t="shared" si="25"/>
        <v>11.111111111111116</v>
      </c>
      <c r="AC108" s="671">
        <f t="shared" si="26"/>
        <v>12.5</v>
      </c>
      <c r="AD108" s="671">
        <f t="shared" si="27"/>
        <v>12.28070175438598</v>
      </c>
      <c r="AE108" s="671">
        <f t="shared" si="28"/>
        <v>9.6153846153846025</v>
      </c>
      <c r="AF108" s="671">
        <f t="shared" si="29"/>
        <v>8.3333333333333481</v>
      </c>
      <c r="AG108" s="671">
        <f t="shared" si="30"/>
        <v>9.0909090909090828</v>
      </c>
      <c r="AH108" s="671">
        <f t="shared" si="31"/>
        <v>9.9999999999999858</v>
      </c>
      <c r="AI108" s="671">
        <f t="shared" si="32"/>
        <v>11.111111111111116</v>
      </c>
      <c r="AJ108" s="671">
        <f t="shared" si="33"/>
        <v>9.0909090909090828</v>
      </c>
      <c r="AK108" s="671">
        <f t="shared" si="34"/>
        <v>6.4516129032258229</v>
      </c>
      <c r="AL108" s="671">
        <f t="shared" si="35"/>
        <v>10.714285714285698</v>
      </c>
      <c r="AM108" s="671">
        <f t="shared" si="36"/>
        <v>16.666666666666675</v>
      </c>
      <c r="AN108" s="671">
        <f t="shared" si="37"/>
        <v>14.285714285714279</v>
      </c>
      <c r="AO108" s="671">
        <f t="shared" si="38"/>
        <v>9.0909090909090828</v>
      </c>
      <c r="AP108" s="671" t="str">
        <f t="shared" si="39"/>
        <v>n/a</v>
      </c>
      <c r="AQ108" s="671" t="str">
        <f t="shared" si="40"/>
        <v>n/a</v>
      </c>
      <c r="AR108" s="671" t="str">
        <f t="shared" si="41"/>
        <v>n/a</v>
      </c>
      <c r="AS108" s="672">
        <f t="shared" si="42"/>
        <v>10.589597366178435</v>
      </c>
      <c r="AT108" s="673">
        <f t="shared" si="43"/>
        <v>2.4563288837462141</v>
      </c>
    </row>
    <row r="109" spans="1:46" ht="11.25" customHeight="1" x14ac:dyDescent="0.2">
      <c r="A109" s="933" t="s">
        <v>976</v>
      </c>
      <c r="B109" s="933" t="s">
        <v>977</v>
      </c>
      <c r="C109" s="497">
        <v>1.88</v>
      </c>
      <c r="D109" s="524">
        <v>1.86</v>
      </c>
      <c r="E109" s="650">
        <v>1.61</v>
      </c>
      <c r="F109" s="650">
        <v>1.37</v>
      </c>
      <c r="G109" s="650">
        <v>1.35</v>
      </c>
      <c r="H109" s="650">
        <v>1.19</v>
      </c>
      <c r="I109" s="651"/>
      <c r="J109" s="650">
        <v>1.04</v>
      </c>
      <c r="K109" s="496">
        <v>0.8</v>
      </c>
      <c r="L109" s="651"/>
      <c r="M109" s="652">
        <v>0.68</v>
      </c>
      <c r="N109" s="652">
        <v>0.68</v>
      </c>
      <c r="O109" s="653">
        <v>0.84799999999999998</v>
      </c>
      <c r="P109" s="653">
        <v>0.84799999999999998</v>
      </c>
      <c r="Q109" s="657">
        <v>0.84799999999999998</v>
      </c>
      <c r="R109" s="657">
        <v>0.82799999999999996</v>
      </c>
      <c r="S109" s="653">
        <v>0</v>
      </c>
      <c r="T109" s="653">
        <v>0</v>
      </c>
      <c r="U109" s="653">
        <v>0</v>
      </c>
      <c r="V109" s="653">
        <v>0</v>
      </c>
      <c r="W109" s="653">
        <v>0</v>
      </c>
      <c r="X109" s="653">
        <v>0</v>
      </c>
      <c r="Y109" s="654">
        <f t="shared" si="22"/>
        <v>15.832000000000003</v>
      </c>
      <c r="Z109" s="1049">
        <f t="shared" si="23"/>
        <v>1.0752688172043001</v>
      </c>
      <c r="AA109" s="671">
        <f t="shared" si="24"/>
        <v>15.527950310559003</v>
      </c>
      <c r="AB109" s="671">
        <f t="shared" si="25"/>
        <v>17.518248175182482</v>
      </c>
      <c r="AC109" s="671">
        <f t="shared" si="26"/>
        <v>1.4814814814814836</v>
      </c>
      <c r="AD109" s="671">
        <f t="shared" si="27"/>
        <v>13.445378151260524</v>
      </c>
      <c r="AE109" s="671">
        <f t="shared" si="28"/>
        <v>14.423076923076916</v>
      </c>
      <c r="AF109" s="671">
        <f t="shared" si="29"/>
        <v>30.000000000000004</v>
      </c>
      <c r="AG109" s="671">
        <f t="shared" si="30"/>
        <v>17.647058823529417</v>
      </c>
      <c r="AH109" s="671">
        <f t="shared" si="31"/>
        <v>0</v>
      </c>
      <c r="AI109" s="671">
        <f t="shared" si="32"/>
        <v>-19.811320754716977</v>
      </c>
      <c r="AJ109" s="671">
        <f t="shared" si="33"/>
        <v>0</v>
      </c>
      <c r="AK109" s="671">
        <f t="shared" si="34"/>
        <v>0</v>
      </c>
      <c r="AL109" s="671">
        <f t="shared" si="35"/>
        <v>2.4154589371980784</v>
      </c>
      <c r="AM109" s="671" t="str">
        <f t="shared" si="36"/>
        <v>n/a</v>
      </c>
      <c r="AN109" s="671" t="str">
        <f t="shared" si="37"/>
        <v>n/a</v>
      </c>
      <c r="AO109" s="671" t="str">
        <f t="shared" si="38"/>
        <v>n/a</v>
      </c>
      <c r="AP109" s="671" t="str">
        <f t="shared" si="39"/>
        <v>n/a</v>
      </c>
      <c r="AQ109" s="671" t="str">
        <f t="shared" si="40"/>
        <v>n/a</v>
      </c>
      <c r="AR109" s="671" t="str">
        <f t="shared" si="41"/>
        <v>n/a</v>
      </c>
      <c r="AS109" s="672">
        <f t="shared" si="42"/>
        <v>7.2094308357519417</v>
      </c>
      <c r="AT109" s="673">
        <f t="shared" si="43"/>
        <v>12.497384860796481</v>
      </c>
    </row>
    <row r="110" spans="1:46" ht="11.25" customHeight="1" x14ac:dyDescent="0.2">
      <c r="A110" s="506" t="s">
        <v>463</v>
      </c>
      <c r="B110" s="508" t="s">
        <v>464</v>
      </c>
      <c r="C110" s="497">
        <v>0.78669999999999995</v>
      </c>
      <c r="D110" s="555">
        <v>0.7466666666666667</v>
      </c>
      <c r="E110" s="513">
        <v>0.72666666666666668</v>
      </c>
      <c r="F110" s="513">
        <v>0.67333333333333334</v>
      </c>
      <c r="G110" s="513">
        <v>0.60277999999999998</v>
      </c>
      <c r="H110" s="513">
        <v>0.55555555555555558</v>
      </c>
      <c r="I110" s="514"/>
      <c r="J110" s="513">
        <v>0.52</v>
      </c>
      <c r="K110" s="509">
        <v>0.48666666666666664</v>
      </c>
      <c r="L110" s="514"/>
      <c r="M110" s="529">
        <v>0.46444444444444444</v>
      </c>
      <c r="N110" s="539">
        <v>0.46222222222222226</v>
      </c>
      <c r="O110" s="516">
        <v>0.45333333333333337</v>
      </c>
      <c r="P110" s="516">
        <v>0.4244444444444444</v>
      </c>
      <c r="Q110" s="516">
        <v>0.40222222222222226</v>
      </c>
      <c r="R110" s="516">
        <v>0.37333333333333335</v>
      </c>
      <c r="S110" s="516">
        <v>0.35555555555555557</v>
      </c>
      <c r="T110" s="517">
        <v>0.33777777777777779</v>
      </c>
      <c r="U110" s="517">
        <v>0.33777777777777779</v>
      </c>
      <c r="V110" s="517">
        <v>0.33777777777777779</v>
      </c>
      <c r="W110" s="516">
        <v>0.33777777777777779</v>
      </c>
      <c r="X110" s="516">
        <v>0.32</v>
      </c>
      <c r="Y110" s="654">
        <f t="shared" si="22"/>
        <v>9.7050355555555523</v>
      </c>
      <c r="Z110" s="1049">
        <f t="shared" si="23"/>
        <v>5.3616071428571388</v>
      </c>
      <c r="AA110" s="671">
        <f t="shared" si="24"/>
        <v>2.7522935779816571</v>
      </c>
      <c r="AB110" s="671">
        <f t="shared" si="25"/>
        <v>7.9207920792079278</v>
      </c>
      <c r="AC110" s="671">
        <f t="shared" si="26"/>
        <v>11.70465731001913</v>
      </c>
      <c r="AD110" s="671">
        <f t="shared" si="27"/>
        <v>8.5003999999999849</v>
      </c>
      <c r="AE110" s="671">
        <f t="shared" si="28"/>
        <v>6.8376068376068355</v>
      </c>
      <c r="AF110" s="671">
        <f t="shared" si="29"/>
        <v>6.8493150684931559</v>
      </c>
      <c r="AG110" s="671">
        <f t="shared" si="30"/>
        <v>4.7846889952153138</v>
      </c>
      <c r="AH110" s="671">
        <f t="shared" si="31"/>
        <v>0.48076923076922906</v>
      </c>
      <c r="AI110" s="671">
        <f t="shared" si="32"/>
        <v>1.9607843137254832</v>
      </c>
      <c r="AJ110" s="671">
        <f t="shared" si="33"/>
        <v>6.8062827225131128</v>
      </c>
      <c r="AK110" s="671">
        <f t="shared" si="34"/>
        <v>5.5248618784530246</v>
      </c>
      <c r="AL110" s="671">
        <f t="shared" si="35"/>
        <v>7.7380952380952328</v>
      </c>
      <c r="AM110" s="671">
        <f t="shared" si="36"/>
        <v>5.0000000000000044</v>
      </c>
      <c r="AN110" s="671">
        <f t="shared" si="37"/>
        <v>5.2631578947368363</v>
      </c>
      <c r="AO110" s="671">
        <f t="shared" si="38"/>
        <v>0</v>
      </c>
      <c r="AP110" s="671">
        <f t="shared" si="39"/>
        <v>0</v>
      </c>
      <c r="AQ110" s="671">
        <f t="shared" si="40"/>
        <v>0</v>
      </c>
      <c r="AR110" s="671">
        <f t="shared" si="41"/>
        <v>5.555555555555558</v>
      </c>
      <c r="AS110" s="672">
        <f t="shared" si="42"/>
        <v>4.8968877813278739</v>
      </c>
      <c r="AT110" s="673">
        <f t="shared" si="43"/>
        <v>3.2798525468382413</v>
      </c>
    </row>
    <row r="111" spans="1:46" ht="11.25" customHeight="1" x14ac:dyDescent="0.2">
      <c r="A111" s="556" t="s">
        <v>4040</v>
      </c>
      <c r="B111" s="916" t="s">
        <v>4039</v>
      </c>
      <c r="C111" s="497">
        <v>0.88</v>
      </c>
      <c r="D111" s="656">
        <v>0.84</v>
      </c>
      <c r="E111" s="650">
        <v>0.8</v>
      </c>
      <c r="F111" s="650">
        <v>0.76</v>
      </c>
      <c r="G111" s="542">
        <v>0.72</v>
      </c>
      <c r="H111" s="650">
        <v>0.72</v>
      </c>
      <c r="I111" s="651"/>
      <c r="J111" s="650">
        <v>0.69</v>
      </c>
      <c r="K111" s="496">
        <v>0.65</v>
      </c>
      <c r="L111" s="651"/>
      <c r="M111" s="652">
        <v>0.64</v>
      </c>
      <c r="N111" s="511">
        <v>0.64</v>
      </c>
      <c r="O111" s="657">
        <v>0.63</v>
      </c>
      <c r="P111" s="657">
        <v>0.57999999999999996</v>
      </c>
      <c r="Q111" s="657">
        <v>0.56000000000000005</v>
      </c>
      <c r="R111" s="657">
        <v>0.52</v>
      </c>
      <c r="S111" s="653">
        <v>0.48</v>
      </c>
      <c r="T111" s="653">
        <v>0.48</v>
      </c>
      <c r="U111" s="657">
        <v>0.48</v>
      </c>
      <c r="V111" s="657">
        <v>0.43</v>
      </c>
      <c r="W111" s="657">
        <v>0.1</v>
      </c>
      <c r="X111" s="653">
        <v>0</v>
      </c>
      <c r="Y111" s="654">
        <f t="shared" si="22"/>
        <v>11.6</v>
      </c>
      <c r="Z111" s="1049">
        <f t="shared" si="23"/>
        <v>4.7619047619047672</v>
      </c>
      <c r="AA111" s="671">
        <f t="shared" si="24"/>
        <v>4.9999999999999822</v>
      </c>
      <c r="AB111" s="671">
        <f t="shared" si="25"/>
        <v>5.2631578947368363</v>
      </c>
      <c r="AC111" s="671">
        <f t="shared" si="26"/>
        <v>5.555555555555558</v>
      </c>
      <c r="AD111" s="671">
        <f t="shared" si="27"/>
        <v>0</v>
      </c>
      <c r="AE111" s="671">
        <f t="shared" si="28"/>
        <v>4.3478260869565188</v>
      </c>
      <c r="AF111" s="671">
        <f t="shared" si="29"/>
        <v>6.153846153846132</v>
      </c>
      <c r="AG111" s="671">
        <f t="shared" si="30"/>
        <v>1.5625</v>
      </c>
      <c r="AH111" s="671">
        <f t="shared" si="31"/>
        <v>0</v>
      </c>
      <c r="AI111" s="671">
        <f t="shared" si="32"/>
        <v>1.5873015873015817</v>
      </c>
      <c r="AJ111" s="671">
        <f t="shared" si="33"/>
        <v>8.6206896551724199</v>
      </c>
      <c r="AK111" s="671">
        <f t="shared" si="34"/>
        <v>3.5714285714285587</v>
      </c>
      <c r="AL111" s="671">
        <f t="shared" si="35"/>
        <v>7.6923076923077094</v>
      </c>
      <c r="AM111" s="671">
        <f t="shared" si="36"/>
        <v>8.3333333333333481</v>
      </c>
      <c r="AN111" s="671">
        <f t="shared" si="37"/>
        <v>0</v>
      </c>
      <c r="AO111" s="671">
        <f t="shared" si="38"/>
        <v>0</v>
      </c>
      <c r="AP111" s="671">
        <f t="shared" si="39"/>
        <v>11.627906976744185</v>
      </c>
      <c r="AQ111" s="671">
        <f t="shared" si="40"/>
        <v>330</v>
      </c>
      <c r="AR111" s="671" t="str">
        <f t="shared" si="41"/>
        <v>n/a</v>
      </c>
      <c r="AS111" s="672">
        <f t="shared" si="42"/>
        <v>22.448764348293754</v>
      </c>
      <c r="AT111" s="673">
        <f t="shared" si="43"/>
        <v>76.829767666001047</v>
      </c>
    </row>
    <row r="112" spans="1:46" ht="11.25" customHeight="1" x14ac:dyDescent="0.2">
      <c r="A112" s="933" t="s">
        <v>3809</v>
      </c>
      <c r="B112" s="916" t="s">
        <v>3810</v>
      </c>
      <c r="C112" s="497">
        <v>1.2</v>
      </c>
      <c r="D112" s="654">
        <v>1</v>
      </c>
      <c r="E112" s="650">
        <v>0.84</v>
      </c>
      <c r="F112" s="650">
        <v>0.76</v>
      </c>
      <c r="G112" s="650">
        <v>0.51</v>
      </c>
      <c r="H112" s="542">
        <v>0</v>
      </c>
      <c r="I112" s="651"/>
      <c r="J112" s="542">
        <v>0</v>
      </c>
      <c r="K112" s="547">
        <v>0</v>
      </c>
      <c r="L112" s="651"/>
      <c r="M112" s="548">
        <v>0</v>
      </c>
      <c r="N112" s="652">
        <v>0</v>
      </c>
      <c r="O112" s="653">
        <v>0</v>
      </c>
      <c r="P112" s="653">
        <v>0</v>
      </c>
      <c r="Q112" s="653">
        <v>0</v>
      </c>
      <c r="R112" s="653">
        <v>0</v>
      </c>
      <c r="S112" s="653">
        <v>0</v>
      </c>
      <c r="T112" s="653">
        <v>0</v>
      </c>
      <c r="U112" s="653">
        <v>0</v>
      </c>
      <c r="V112" s="653">
        <v>0</v>
      </c>
      <c r="W112" s="653">
        <v>0</v>
      </c>
      <c r="X112" s="653">
        <v>0</v>
      </c>
      <c r="Y112" s="654">
        <f t="shared" si="22"/>
        <v>4.3099999999999996</v>
      </c>
      <c r="Z112" s="1049">
        <f t="shared" si="23"/>
        <v>19.999999999999996</v>
      </c>
      <c r="AA112" s="671">
        <f t="shared" si="24"/>
        <v>19.047619047619047</v>
      </c>
      <c r="AB112" s="671">
        <f t="shared" si="25"/>
        <v>10.526315789473673</v>
      </c>
      <c r="AC112" s="671">
        <f t="shared" si="26"/>
        <v>49.019607843137258</v>
      </c>
      <c r="AD112" s="671" t="str">
        <f t="shared" si="27"/>
        <v>n/a</v>
      </c>
      <c r="AE112" s="671" t="str">
        <f t="shared" si="28"/>
        <v>n/a</v>
      </c>
      <c r="AF112" s="671" t="str">
        <f t="shared" si="29"/>
        <v>n/a</v>
      </c>
      <c r="AG112" s="671" t="str">
        <f t="shared" si="30"/>
        <v>n/a</v>
      </c>
      <c r="AH112" s="671" t="str">
        <f t="shared" si="31"/>
        <v>n/a</v>
      </c>
      <c r="AI112" s="671" t="str">
        <f t="shared" si="32"/>
        <v>n/a</v>
      </c>
      <c r="AJ112" s="671" t="str">
        <f t="shared" si="33"/>
        <v>n/a</v>
      </c>
      <c r="AK112" s="671" t="str">
        <f t="shared" si="34"/>
        <v>n/a</v>
      </c>
      <c r="AL112" s="671" t="str">
        <f t="shared" si="35"/>
        <v>n/a</v>
      </c>
      <c r="AM112" s="671" t="str">
        <f t="shared" si="36"/>
        <v>n/a</v>
      </c>
      <c r="AN112" s="671" t="str">
        <f t="shared" si="37"/>
        <v>n/a</v>
      </c>
      <c r="AO112" s="671" t="str">
        <f t="shared" si="38"/>
        <v>n/a</v>
      </c>
      <c r="AP112" s="671" t="str">
        <f t="shared" si="39"/>
        <v>n/a</v>
      </c>
      <c r="AQ112" s="671" t="str">
        <f t="shared" si="40"/>
        <v>n/a</v>
      </c>
      <c r="AR112" s="671" t="str">
        <f t="shared" si="41"/>
        <v>n/a</v>
      </c>
      <c r="AS112" s="672">
        <f t="shared" si="42"/>
        <v>24.648385670057493</v>
      </c>
      <c r="AT112" s="673">
        <f t="shared" si="43"/>
        <v>16.796481814339614</v>
      </c>
    </row>
    <row r="113" spans="1:46" ht="11.25" customHeight="1" x14ac:dyDescent="0.2">
      <c r="A113" s="495" t="s">
        <v>475</v>
      </c>
      <c r="B113" s="916" t="s">
        <v>476</v>
      </c>
      <c r="C113" s="497">
        <v>1.88</v>
      </c>
      <c r="D113" s="497">
        <v>1.74</v>
      </c>
      <c r="E113" s="650">
        <v>1.5433300000000001</v>
      </c>
      <c r="F113" s="650">
        <v>1.4133333333333333</v>
      </c>
      <c r="G113" s="650">
        <v>1.28</v>
      </c>
      <c r="H113" s="650">
        <v>1.1466666666666667</v>
      </c>
      <c r="I113" s="651"/>
      <c r="J113" s="650">
        <v>1</v>
      </c>
      <c r="K113" s="496">
        <v>0.88</v>
      </c>
      <c r="L113" s="651"/>
      <c r="M113" s="511">
        <v>0.73333333333333339</v>
      </c>
      <c r="N113" s="511">
        <v>0.70666666666666667</v>
      </c>
      <c r="O113" s="657">
        <v>0.58866666666666667</v>
      </c>
      <c r="P113" s="653">
        <v>0</v>
      </c>
      <c r="Q113" s="653">
        <v>0</v>
      </c>
      <c r="R113" s="653">
        <v>0</v>
      </c>
      <c r="S113" s="653">
        <v>0</v>
      </c>
      <c r="T113" s="653">
        <v>0</v>
      </c>
      <c r="U113" s="653">
        <v>0</v>
      </c>
      <c r="V113" s="653">
        <v>0</v>
      </c>
      <c r="W113" s="653">
        <v>0</v>
      </c>
      <c r="X113" s="653">
        <v>0</v>
      </c>
      <c r="Y113" s="654">
        <f t="shared" si="22"/>
        <v>12.911996666666669</v>
      </c>
      <c r="Z113" s="1049">
        <f t="shared" si="23"/>
        <v>8.045977011494255</v>
      </c>
      <c r="AA113" s="671">
        <f t="shared" si="24"/>
        <v>12.743224067438575</v>
      </c>
      <c r="AB113" s="671">
        <f t="shared" si="25"/>
        <v>9.1978773584905795</v>
      </c>
      <c r="AC113" s="671">
        <f t="shared" si="26"/>
        <v>10.416666666666675</v>
      </c>
      <c r="AD113" s="671">
        <f t="shared" si="27"/>
        <v>11.627906976744185</v>
      </c>
      <c r="AE113" s="671">
        <f t="shared" si="28"/>
        <v>14.666666666666671</v>
      </c>
      <c r="AF113" s="671">
        <f t="shared" si="29"/>
        <v>13.636363636363647</v>
      </c>
      <c r="AG113" s="671">
        <f t="shared" si="30"/>
        <v>19.999999999999996</v>
      </c>
      <c r="AH113" s="671">
        <f t="shared" si="31"/>
        <v>3.7735849056603765</v>
      </c>
      <c r="AI113" s="671">
        <f t="shared" si="32"/>
        <v>20.045300113250274</v>
      </c>
      <c r="AJ113" s="671" t="str">
        <f t="shared" si="33"/>
        <v>n/a</v>
      </c>
      <c r="AK113" s="671" t="str">
        <f t="shared" si="34"/>
        <v>n/a</v>
      </c>
      <c r="AL113" s="671" t="str">
        <f t="shared" si="35"/>
        <v>n/a</v>
      </c>
      <c r="AM113" s="671" t="str">
        <f t="shared" si="36"/>
        <v>n/a</v>
      </c>
      <c r="AN113" s="671" t="str">
        <f t="shared" si="37"/>
        <v>n/a</v>
      </c>
      <c r="AO113" s="671" t="str">
        <f t="shared" si="38"/>
        <v>n/a</v>
      </c>
      <c r="AP113" s="671" t="str">
        <f t="shared" si="39"/>
        <v>n/a</v>
      </c>
      <c r="AQ113" s="671" t="str">
        <f t="shared" si="40"/>
        <v>n/a</v>
      </c>
      <c r="AR113" s="671" t="str">
        <f t="shared" si="41"/>
        <v>n/a</v>
      </c>
      <c r="AS113" s="672">
        <f t="shared" si="42"/>
        <v>12.415356740277524</v>
      </c>
      <c r="AT113" s="673">
        <f t="shared" si="43"/>
        <v>5.0678541681831293</v>
      </c>
    </row>
    <row r="114" spans="1:46" ht="11.25" customHeight="1" x14ac:dyDescent="0.2">
      <c r="A114" s="504" t="s">
        <v>985</v>
      </c>
      <c r="B114" s="918" t="s">
        <v>986</v>
      </c>
      <c r="C114" s="497">
        <v>1.04</v>
      </c>
      <c r="D114" s="1094">
        <v>0.86</v>
      </c>
      <c r="E114" s="487">
        <v>0.72</v>
      </c>
      <c r="F114" s="489">
        <v>0.68</v>
      </c>
      <c r="G114" s="487">
        <v>0.66</v>
      </c>
      <c r="H114" s="487">
        <v>0.57999999999999996</v>
      </c>
      <c r="I114" s="488"/>
      <c r="J114" s="489">
        <v>0.52</v>
      </c>
      <c r="K114" s="485">
        <v>0.48</v>
      </c>
      <c r="L114" s="488"/>
      <c r="M114" s="538">
        <v>0.36</v>
      </c>
      <c r="N114" s="538">
        <v>0.51</v>
      </c>
      <c r="O114" s="492">
        <v>0.96</v>
      </c>
      <c r="P114" s="493">
        <v>0.94640000000000002</v>
      </c>
      <c r="Q114" s="493">
        <v>0.91159999999999997</v>
      </c>
      <c r="R114" s="493">
        <v>0.86919999999999997</v>
      </c>
      <c r="S114" s="493">
        <v>0.83740000000000003</v>
      </c>
      <c r="T114" s="492">
        <v>0.80559999999999998</v>
      </c>
      <c r="U114" s="493">
        <v>0.80559999999999998</v>
      </c>
      <c r="V114" s="493">
        <v>0.76319999999999999</v>
      </c>
      <c r="W114" s="493">
        <v>0.6996</v>
      </c>
      <c r="X114" s="493">
        <v>0.61480000000000001</v>
      </c>
      <c r="Y114" s="654">
        <f t="shared" si="22"/>
        <v>14.623400000000002</v>
      </c>
      <c r="Z114" s="1049">
        <f t="shared" si="23"/>
        <v>20.930232558139551</v>
      </c>
      <c r="AA114" s="671">
        <f t="shared" si="24"/>
        <v>19.444444444444443</v>
      </c>
      <c r="AB114" s="671">
        <f t="shared" si="25"/>
        <v>5.8823529411764497</v>
      </c>
      <c r="AC114" s="671">
        <f t="shared" si="26"/>
        <v>3.0303030303030276</v>
      </c>
      <c r="AD114" s="671">
        <f t="shared" si="27"/>
        <v>13.793103448275868</v>
      </c>
      <c r="AE114" s="671">
        <f t="shared" si="28"/>
        <v>11.538461538461519</v>
      </c>
      <c r="AF114" s="671">
        <f t="shared" si="29"/>
        <v>8.3333333333333481</v>
      </c>
      <c r="AG114" s="671">
        <f t="shared" si="30"/>
        <v>33.333333333333329</v>
      </c>
      <c r="AH114" s="671">
        <f t="shared" si="31"/>
        <v>-29.411764705882359</v>
      </c>
      <c r="AI114" s="671">
        <f t="shared" si="32"/>
        <v>-46.875</v>
      </c>
      <c r="AJ114" s="671">
        <f t="shared" si="33"/>
        <v>1.4370245139475823</v>
      </c>
      <c r="AK114" s="671">
        <f t="shared" si="34"/>
        <v>3.8174637999122574</v>
      </c>
      <c r="AL114" s="671">
        <f t="shared" si="35"/>
        <v>4.8780487804878092</v>
      </c>
      <c r="AM114" s="671">
        <f t="shared" si="36"/>
        <v>3.7974683544303778</v>
      </c>
      <c r="AN114" s="671">
        <f t="shared" si="37"/>
        <v>3.9473684210526327</v>
      </c>
      <c r="AO114" s="671">
        <f t="shared" si="38"/>
        <v>0</v>
      </c>
      <c r="AP114" s="671">
        <f t="shared" si="39"/>
        <v>5.555555555555558</v>
      </c>
      <c r="AQ114" s="671">
        <f t="shared" si="40"/>
        <v>9.0909090909090828</v>
      </c>
      <c r="AR114" s="671">
        <f t="shared" si="41"/>
        <v>13.793103448275868</v>
      </c>
      <c r="AS114" s="672">
        <f t="shared" si="42"/>
        <v>4.5429337834819128</v>
      </c>
      <c r="AT114" s="673">
        <f t="shared" si="43"/>
        <v>17.33377000961255</v>
      </c>
    </row>
    <row r="115" spans="1:46" ht="11.25" customHeight="1" x14ac:dyDescent="0.2">
      <c r="A115" s="500" t="s">
        <v>157</v>
      </c>
      <c r="B115" s="933" t="s">
        <v>158</v>
      </c>
      <c r="C115" s="497">
        <v>1.93</v>
      </c>
      <c r="D115" s="656">
        <v>1.81</v>
      </c>
      <c r="E115" s="650">
        <v>1.68</v>
      </c>
      <c r="F115" s="650">
        <v>1.62</v>
      </c>
      <c r="G115" s="650">
        <v>1.56</v>
      </c>
      <c r="H115" s="650">
        <v>1.52</v>
      </c>
      <c r="I115" s="651"/>
      <c r="J115" s="650">
        <v>1.48</v>
      </c>
      <c r="K115" s="496">
        <v>1.46</v>
      </c>
      <c r="L115" s="651"/>
      <c r="M115" s="511">
        <v>1.44</v>
      </c>
      <c r="N115" s="511">
        <v>1.42</v>
      </c>
      <c r="O115" s="653">
        <v>1.4</v>
      </c>
      <c r="P115" s="657">
        <v>1.37</v>
      </c>
      <c r="Q115" s="657">
        <v>1.32</v>
      </c>
      <c r="R115" s="657">
        <v>1.28</v>
      </c>
      <c r="S115" s="657">
        <v>1.24</v>
      </c>
      <c r="T115" s="657">
        <v>1.2</v>
      </c>
      <c r="U115" s="657">
        <v>1.1599999999999999</v>
      </c>
      <c r="V115" s="657">
        <v>1.1200000000000001</v>
      </c>
      <c r="W115" s="657">
        <v>1.08</v>
      </c>
      <c r="X115" s="657">
        <v>1.04</v>
      </c>
      <c r="Y115" s="654">
        <f t="shared" si="22"/>
        <v>28.129999999999995</v>
      </c>
      <c r="Z115" s="1049">
        <f t="shared" si="23"/>
        <v>6.6298342541436295</v>
      </c>
      <c r="AA115" s="671">
        <f t="shared" si="24"/>
        <v>7.738095238095255</v>
      </c>
      <c r="AB115" s="671">
        <f t="shared" si="25"/>
        <v>3.7037037037036979</v>
      </c>
      <c r="AC115" s="671">
        <f t="shared" si="26"/>
        <v>3.8461538461538547</v>
      </c>
      <c r="AD115" s="671">
        <f t="shared" si="27"/>
        <v>2.6315789473684292</v>
      </c>
      <c r="AE115" s="671">
        <f t="shared" si="28"/>
        <v>2.7027027027026973</v>
      </c>
      <c r="AF115" s="671">
        <f t="shared" si="29"/>
        <v>1.3698630136986356</v>
      </c>
      <c r="AG115" s="671">
        <f t="shared" si="30"/>
        <v>1.388888888888884</v>
      </c>
      <c r="AH115" s="671">
        <f t="shared" si="31"/>
        <v>1.4084507042253502</v>
      </c>
      <c r="AI115" s="671">
        <f t="shared" si="32"/>
        <v>1.4285714285714235</v>
      </c>
      <c r="AJ115" s="671">
        <f t="shared" si="33"/>
        <v>2.1897810218977964</v>
      </c>
      <c r="AK115" s="671">
        <f t="shared" si="34"/>
        <v>3.7878787878787845</v>
      </c>
      <c r="AL115" s="671">
        <f t="shared" si="35"/>
        <v>3.125</v>
      </c>
      <c r="AM115" s="671">
        <f t="shared" si="36"/>
        <v>3.2258064516129004</v>
      </c>
      <c r="AN115" s="671">
        <f t="shared" si="37"/>
        <v>3.3333333333333437</v>
      </c>
      <c r="AO115" s="671">
        <f t="shared" si="38"/>
        <v>3.4482758620689724</v>
      </c>
      <c r="AP115" s="671">
        <f t="shared" si="39"/>
        <v>3.5714285714285587</v>
      </c>
      <c r="AQ115" s="671">
        <f t="shared" si="40"/>
        <v>3.7037037037036979</v>
      </c>
      <c r="AR115" s="671">
        <f t="shared" si="41"/>
        <v>3.8461538461538547</v>
      </c>
      <c r="AS115" s="672">
        <f t="shared" si="42"/>
        <v>3.3199581213489346</v>
      </c>
      <c r="AT115" s="673">
        <f t="shared" si="43"/>
        <v>1.6425670873596514</v>
      </c>
    </row>
    <row r="116" spans="1:46" ht="11.25" customHeight="1" x14ac:dyDescent="0.2">
      <c r="A116" s="933" t="s">
        <v>987</v>
      </c>
      <c r="B116" s="916" t="s">
        <v>988</v>
      </c>
      <c r="C116" s="497">
        <v>0.6</v>
      </c>
      <c r="D116" s="497">
        <v>0.5181818181818183</v>
      </c>
      <c r="E116" s="650">
        <v>0.48181818181818187</v>
      </c>
      <c r="F116" s="650">
        <v>0.44049586776859506</v>
      </c>
      <c r="G116" s="650">
        <v>0.42975206611570249</v>
      </c>
      <c r="H116" s="650">
        <v>0.4049586776859504</v>
      </c>
      <c r="I116" s="651">
        <v>0</v>
      </c>
      <c r="J116" s="650">
        <v>0.36363636363636365</v>
      </c>
      <c r="K116" s="496">
        <v>0.3388429752066115</v>
      </c>
      <c r="L116" s="651">
        <v>0</v>
      </c>
      <c r="M116" s="503">
        <v>0.3155537190082644</v>
      </c>
      <c r="N116" s="653">
        <v>0.36061983471074383</v>
      </c>
      <c r="O116" s="657">
        <v>0.48082644628099175</v>
      </c>
      <c r="P116" s="657">
        <v>0.45074380165289257</v>
      </c>
      <c r="Q116" s="657">
        <v>0.39066115702479337</v>
      </c>
      <c r="R116" s="657">
        <v>0.26999999999999996</v>
      </c>
      <c r="S116" s="657">
        <v>0.2403305785123967</v>
      </c>
      <c r="T116" s="657">
        <v>0.22396694214876034</v>
      </c>
      <c r="U116" s="653">
        <v>0.21851239669421488</v>
      </c>
      <c r="V116" s="653">
        <v>0.21851239669421488</v>
      </c>
      <c r="W116" s="657">
        <v>0.19867768595041324</v>
      </c>
      <c r="X116" s="657">
        <v>0.15884297520661159</v>
      </c>
      <c r="Y116" s="654">
        <f t="shared" si="22"/>
        <v>7.1049338842975205</v>
      </c>
      <c r="Z116" s="1049">
        <f t="shared" si="23"/>
        <v>15.789473684210487</v>
      </c>
      <c r="AA116" s="671">
        <f t="shared" si="24"/>
        <v>7.5471698113207752</v>
      </c>
      <c r="AB116" s="671">
        <f t="shared" si="25"/>
        <v>9.3808630393996228</v>
      </c>
      <c r="AC116" s="671">
        <f t="shared" si="26"/>
        <v>2.4999999999999911</v>
      </c>
      <c r="AD116" s="671">
        <f t="shared" si="27"/>
        <v>6.1224489795918435</v>
      </c>
      <c r="AE116" s="671">
        <f t="shared" si="28"/>
        <v>11.363636363636353</v>
      </c>
      <c r="AF116" s="671">
        <f t="shared" si="29"/>
        <v>7.317073170731736</v>
      </c>
      <c r="AG116" s="671">
        <f t="shared" si="30"/>
        <v>7.3804410455188263</v>
      </c>
      <c r="AH116" s="671">
        <f t="shared" si="31"/>
        <v>-12.496848859860233</v>
      </c>
      <c r="AI116" s="671">
        <f t="shared" si="32"/>
        <v>-25</v>
      </c>
      <c r="AJ116" s="671">
        <f t="shared" si="33"/>
        <v>6.6740007334066709</v>
      </c>
      <c r="AK116" s="671">
        <f t="shared" si="34"/>
        <v>15.379733446160371</v>
      </c>
      <c r="AL116" s="671">
        <f t="shared" si="35"/>
        <v>44.689317416590171</v>
      </c>
      <c r="AM116" s="671">
        <f t="shared" si="36"/>
        <v>12.345254470426404</v>
      </c>
      <c r="AN116" s="671">
        <f t="shared" si="37"/>
        <v>7.3062730627306172</v>
      </c>
      <c r="AO116" s="671">
        <f t="shared" si="38"/>
        <v>2.4962178517397904</v>
      </c>
      <c r="AP116" s="671">
        <f t="shared" si="39"/>
        <v>0</v>
      </c>
      <c r="AQ116" s="671">
        <f t="shared" si="40"/>
        <v>9.9833610648918381</v>
      </c>
      <c r="AR116" s="671">
        <f t="shared" si="41"/>
        <v>25.078043704474506</v>
      </c>
      <c r="AS116" s="672">
        <f t="shared" si="42"/>
        <v>8.0977083676299877</v>
      </c>
      <c r="AT116" s="673">
        <f t="shared" si="43"/>
        <v>13.802654356549349</v>
      </c>
    </row>
    <row r="117" spans="1:46" ht="11.25" customHeight="1" x14ac:dyDescent="0.2">
      <c r="A117" s="933" t="s">
        <v>461</v>
      </c>
      <c r="B117" s="1125" t="s">
        <v>462</v>
      </c>
      <c r="C117" s="497">
        <v>14.4</v>
      </c>
      <c r="D117" s="549">
        <v>13.7</v>
      </c>
      <c r="E117" s="531">
        <v>12.8</v>
      </c>
      <c r="F117" s="531">
        <v>12.2</v>
      </c>
      <c r="G117" s="531">
        <v>11.6</v>
      </c>
      <c r="H117" s="531">
        <v>10.7</v>
      </c>
      <c r="I117" s="651" t="s">
        <v>90</v>
      </c>
      <c r="J117" s="650">
        <v>9.6999999999999993</v>
      </c>
      <c r="K117" s="650">
        <v>8.9</v>
      </c>
      <c r="L117" s="651"/>
      <c r="M117" s="497">
        <v>7.9</v>
      </c>
      <c r="N117" s="657">
        <v>7.5</v>
      </c>
      <c r="O117" s="657">
        <v>7.3</v>
      </c>
      <c r="P117" s="657">
        <v>6.8</v>
      </c>
      <c r="Q117" s="657">
        <v>6.5</v>
      </c>
      <c r="R117" s="657">
        <v>6.3</v>
      </c>
      <c r="S117" s="657">
        <v>6</v>
      </c>
      <c r="T117" s="657">
        <v>5.5</v>
      </c>
      <c r="U117" s="657">
        <v>5</v>
      </c>
      <c r="V117" s="657">
        <v>4.5</v>
      </c>
      <c r="W117" s="657">
        <v>4</v>
      </c>
      <c r="X117" s="657">
        <v>3.5</v>
      </c>
      <c r="Y117" s="654">
        <f t="shared" si="22"/>
        <v>164.8</v>
      </c>
      <c r="Z117" s="1049">
        <f t="shared" si="23"/>
        <v>5.1094890510948954</v>
      </c>
      <c r="AA117" s="671">
        <f t="shared" si="24"/>
        <v>7.0312499999999778</v>
      </c>
      <c r="AB117" s="671">
        <f t="shared" si="25"/>
        <v>4.9180327868852514</v>
      </c>
      <c r="AC117" s="671">
        <f t="shared" si="26"/>
        <v>5.1724137931034475</v>
      </c>
      <c r="AD117" s="671">
        <f t="shared" si="27"/>
        <v>8.4112149532710401</v>
      </c>
      <c r="AE117" s="671">
        <f t="shared" si="28"/>
        <v>10.309278350515472</v>
      </c>
      <c r="AF117" s="671">
        <f t="shared" si="29"/>
        <v>8.9887640449437978</v>
      </c>
      <c r="AG117" s="671">
        <f t="shared" si="30"/>
        <v>12.658227848101266</v>
      </c>
      <c r="AH117" s="671">
        <f t="shared" si="31"/>
        <v>5.3333333333333455</v>
      </c>
      <c r="AI117" s="671">
        <f t="shared" si="32"/>
        <v>2.7397260273972712</v>
      </c>
      <c r="AJ117" s="671">
        <f t="shared" si="33"/>
        <v>7.3529411764705843</v>
      </c>
      <c r="AK117" s="671">
        <f t="shared" si="34"/>
        <v>4.6153846153846212</v>
      </c>
      <c r="AL117" s="671">
        <f t="shared" si="35"/>
        <v>3.1746031746031855</v>
      </c>
      <c r="AM117" s="671">
        <f t="shared" si="36"/>
        <v>5.0000000000000044</v>
      </c>
      <c r="AN117" s="671">
        <f t="shared" si="37"/>
        <v>9.0909090909090828</v>
      </c>
      <c r="AO117" s="671">
        <f t="shared" si="38"/>
        <v>10.000000000000009</v>
      </c>
      <c r="AP117" s="671">
        <f t="shared" si="39"/>
        <v>11.111111111111116</v>
      </c>
      <c r="AQ117" s="671">
        <f t="shared" si="40"/>
        <v>12.5</v>
      </c>
      <c r="AR117" s="671">
        <f t="shared" si="41"/>
        <v>14.285714285714279</v>
      </c>
      <c r="AS117" s="672">
        <f t="shared" si="42"/>
        <v>7.7790733496230864</v>
      </c>
      <c r="AT117" s="673">
        <f t="shared" si="43"/>
        <v>3.3961431663234212</v>
      </c>
    </row>
    <row r="118" spans="1:46" ht="11.25" customHeight="1" x14ac:dyDescent="0.2">
      <c r="A118" s="933" t="s">
        <v>998</v>
      </c>
      <c r="B118" s="916" t="s">
        <v>999</v>
      </c>
      <c r="C118" s="497">
        <v>12.02</v>
      </c>
      <c r="D118" s="549">
        <v>10</v>
      </c>
      <c r="E118" s="650">
        <v>9.16</v>
      </c>
      <c r="F118" s="650">
        <v>8.7200000000000006</v>
      </c>
      <c r="G118" s="650">
        <v>7.72</v>
      </c>
      <c r="H118" s="650">
        <v>6.72</v>
      </c>
      <c r="I118" s="651"/>
      <c r="J118" s="650">
        <v>6</v>
      </c>
      <c r="K118" s="496">
        <v>5.5</v>
      </c>
      <c r="L118" s="531"/>
      <c r="M118" s="511">
        <v>4</v>
      </c>
      <c r="N118" s="652">
        <v>3.12</v>
      </c>
      <c r="O118" s="657">
        <v>3.12</v>
      </c>
      <c r="P118" s="657">
        <v>2.68</v>
      </c>
      <c r="Q118" s="657">
        <v>1.68</v>
      </c>
      <c r="R118" s="657">
        <v>1.2</v>
      </c>
      <c r="S118" s="657">
        <v>1</v>
      </c>
      <c r="T118" s="657">
        <v>0.4</v>
      </c>
      <c r="U118" s="653">
        <v>0</v>
      </c>
      <c r="V118" s="653">
        <v>0</v>
      </c>
      <c r="W118" s="653">
        <v>0</v>
      </c>
      <c r="X118" s="653">
        <v>0</v>
      </c>
      <c r="Y118" s="654">
        <f t="shared" si="22"/>
        <v>83.040000000000035</v>
      </c>
      <c r="Z118" s="1049">
        <f t="shared" si="23"/>
        <v>20.199999999999996</v>
      </c>
      <c r="AA118" s="671">
        <f t="shared" si="24"/>
        <v>9.1703056768558824</v>
      </c>
      <c r="AB118" s="671">
        <f t="shared" si="25"/>
        <v>5.0458715596330306</v>
      </c>
      <c r="AC118" s="671">
        <f t="shared" si="26"/>
        <v>12.95336787564767</v>
      </c>
      <c r="AD118" s="671">
        <f t="shared" si="27"/>
        <v>14.880952380952372</v>
      </c>
      <c r="AE118" s="671">
        <f t="shared" si="28"/>
        <v>11.999999999999989</v>
      </c>
      <c r="AF118" s="671">
        <f t="shared" si="29"/>
        <v>9.0909090909090828</v>
      </c>
      <c r="AG118" s="671">
        <f t="shared" si="30"/>
        <v>37.5</v>
      </c>
      <c r="AH118" s="671">
        <f t="shared" si="31"/>
        <v>28.205128205128194</v>
      </c>
      <c r="AI118" s="671">
        <f t="shared" si="32"/>
        <v>0</v>
      </c>
      <c r="AJ118" s="671">
        <f t="shared" si="33"/>
        <v>16.417910447761198</v>
      </c>
      <c r="AK118" s="671">
        <f t="shared" si="34"/>
        <v>59.523809523809533</v>
      </c>
      <c r="AL118" s="671">
        <f t="shared" si="35"/>
        <v>39.999999999999993</v>
      </c>
      <c r="AM118" s="671">
        <f t="shared" si="36"/>
        <v>19.999999999999996</v>
      </c>
      <c r="AN118" s="671">
        <f t="shared" si="37"/>
        <v>150</v>
      </c>
      <c r="AO118" s="671" t="str">
        <f t="shared" si="38"/>
        <v>n/a</v>
      </c>
      <c r="AP118" s="671" t="str">
        <f t="shared" si="39"/>
        <v>n/a</v>
      </c>
      <c r="AQ118" s="671" t="str">
        <f t="shared" si="40"/>
        <v>n/a</v>
      </c>
      <c r="AR118" s="671" t="str">
        <f t="shared" si="41"/>
        <v>n/a</v>
      </c>
      <c r="AS118" s="672">
        <f t="shared" si="42"/>
        <v>28.999216984046463</v>
      </c>
      <c r="AT118" s="673">
        <f t="shared" si="43"/>
        <v>36.871944999490708</v>
      </c>
    </row>
    <row r="119" spans="1:46" ht="11.25" customHeight="1" x14ac:dyDescent="0.2">
      <c r="A119" s="1010" t="s">
        <v>4112</v>
      </c>
      <c r="B119" s="491" t="s">
        <v>4113</v>
      </c>
      <c r="C119" s="497">
        <v>0.36</v>
      </c>
      <c r="D119" s="491">
        <v>0.32</v>
      </c>
      <c r="E119" s="487">
        <v>0.28000000000000003</v>
      </c>
      <c r="F119" s="487">
        <v>0.24</v>
      </c>
      <c r="G119" s="489">
        <v>0</v>
      </c>
      <c r="H119" s="489">
        <v>0</v>
      </c>
      <c r="I119" s="1127"/>
      <c r="J119" s="489">
        <v>0</v>
      </c>
      <c r="K119" s="490">
        <v>0</v>
      </c>
      <c r="L119" s="488"/>
      <c r="M119" s="538">
        <v>0</v>
      </c>
      <c r="N119" s="538">
        <v>0</v>
      </c>
      <c r="O119" s="492">
        <v>0</v>
      </c>
      <c r="P119" s="492">
        <v>0</v>
      </c>
      <c r="Q119" s="492">
        <v>0</v>
      </c>
      <c r="R119" s="492">
        <v>0</v>
      </c>
      <c r="S119" s="492">
        <v>0</v>
      </c>
      <c r="T119" s="492">
        <v>0</v>
      </c>
      <c r="U119" s="492">
        <v>0</v>
      </c>
      <c r="V119" s="492">
        <v>0</v>
      </c>
      <c r="W119" s="492">
        <v>0</v>
      </c>
      <c r="X119" s="492">
        <v>0</v>
      </c>
      <c r="Y119" s="654">
        <f t="shared" si="22"/>
        <v>1.2</v>
      </c>
      <c r="Z119" s="1049">
        <f t="shared" si="23"/>
        <v>12.5</v>
      </c>
      <c r="AA119" s="671">
        <f t="shared" si="24"/>
        <v>14.285714285714279</v>
      </c>
      <c r="AB119" s="671">
        <f t="shared" si="25"/>
        <v>16.666666666666675</v>
      </c>
      <c r="AC119" s="671" t="str">
        <f t="shared" si="26"/>
        <v>n/a</v>
      </c>
      <c r="AD119" s="671" t="str">
        <f t="shared" si="27"/>
        <v>n/a</v>
      </c>
      <c r="AE119" s="671" t="str">
        <f t="shared" si="28"/>
        <v>n/a</v>
      </c>
      <c r="AF119" s="671" t="str">
        <f t="shared" si="29"/>
        <v>n/a</v>
      </c>
      <c r="AG119" s="671" t="str">
        <f t="shared" si="30"/>
        <v>n/a</v>
      </c>
      <c r="AH119" s="671" t="str">
        <f t="shared" si="31"/>
        <v>n/a</v>
      </c>
      <c r="AI119" s="671" t="str">
        <f t="shared" si="32"/>
        <v>n/a</v>
      </c>
      <c r="AJ119" s="671" t="str">
        <f t="shared" si="33"/>
        <v>n/a</v>
      </c>
      <c r="AK119" s="671" t="str">
        <f t="shared" si="34"/>
        <v>n/a</v>
      </c>
      <c r="AL119" s="671" t="str">
        <f t="shared" si="35"/>
        <v>n/a</v>
      </c>
      <c r="AM119" s="671" t="str">
        <f t="shared" si="36"/>
        <v>n/a</v>
      </c>
      <c r="AN119" s="671" t="str">
        <f t="shared" si="37"/>
        <v>n/a</v>
      </c>
      <c r="AO119" s="671" t="str">
        <f t="shared" si="38"/>
        <v>n/a</v>
      </c>
      <c r="AP119" s="671" t="str">
        <f t="shared" si="39"/>
        <v>n/a</v>
      </c>
      <c r="AQ119" s="671" t="str">
        <f t="shared" si="40"/>
        <v>n/a</v>
      </c>
      <c r="AR119" s="671" t="str">
        <f t="shared" si="41"/>
        <v>n/a</v>
      </c>
      <c r="AS119" s="672">
        <f t="shared" si="42"/>
        <v>14.484126984126982</v>
      </c>
      <c r="AT119" s="673">
        <f t="shared" si="43"/>
        <v>2.0904074906454007</v>
      </c>
    </row>
    <row r="120" spans="1:46" ht="11.25" customHeight="1" x14ac:dyDescent="0.2">
      <c r="A120" s="519" t="s">
        <v>147</v>
      </c>
      <c r="B120" s="507" t="s">
        <v>148</v>
      </c>
      <c r="C120" s="497">
        <v>0.56000000000000005</v>
      </c>
      <c r="D120" s="521">
        <v>0.49</v>
      </c>
      <c r="E120" s="513">
        <v>0.43</v>
      </c>
      <c r="F120" s="513">
        <v>0.39</v>
      </c>
      <c r="G120" s="513">
        <v>0.37</v>
      </c>
      <c r="H120" s="513">
        <v>0.35</v>
      </c>
      <c r="I120" s="514"/>
      <c r="J120" s="513">
        <v>0.33</v>
      </c>
      <c r="K120" s="509">
        <v>0.3</v>
      </c>
      <c r="L120" s="514"/>
      <c r="M120" s="510">
        <v>0.26</v>
      </c>
      <c r="N120" s="516">
        <v>0.23</v>
      </c>
      <c r="O120" s="516">
        <v>0.2</v>
      </c>
      <c r="P120" s="516">
        <v>0.17</v>
      </c>
      <c r="Q120" s="516">
        <v>0.155</v>
      </c>
      <c r="R120" s="516">
        <v>0.14499999999999999</v>
      </c>
      <c r="S120" s="516">
        <v>0.13750000000000001</v>
      </c>
      <c r="T120" s="516">
        <v>0.13250000000000001</v>
      </c>
      <c r="U120" s="516">
        <v>0.1275</v>
      </c>
      <c r="V120" s="516">
        <v>0.125</v>
      </c>
      <c r="W120" s="516">
        <v>0.1075</v>
      </c>
      <c r="X120" s="516">
        <v>0.09</v>
      </c>
      <c r="Y120" s="654">
        <f t="shared" si="22"/>
        <v>5.1000000000000014</v>
      </c>
      <c r="Z120" s="1049">
        <f t="shared" si="23"/>
        <v>14.285714285714302</v>
      </c>
      <c r="AA120" s="671">
        <f t="shared" si="24"/>
        <v>13.953488372093027</v>
      </c>
      <c r="AB120" s="671">
        <f t="shared" si="25"/>
        <v>10.256410256410241</v>
      </c>
      <c r="AC120" s="671">
        <f t="shared" si="26"/>
        <v>5.4054054054054168</v>
      </c>
      <c r="AD120" s="671">
        <f t="shared" si="27"/>
        <v>5.7142857142857162</v>
      </c>
      <c r="AE120" s="671">
        <f t="shared" si="28"/>
        <v>6.0606060606060552</v>
      </c>
      <c r="AF120" s="671">
        <f t="shared" si="29"/>
        <v>10.000000000000009</v>
      </c>
      <c r="AG120" s="671">
        <f t="shared" si="30"/>
        <v>15.384615384615374</v>
      </c>
      <c r="AH120" s="671">
        <f t="shared" si="31"/>
        <v>13.043478260869556</v>
      </c>
      <c r="AI120" s="671">
        <f t="shared" si="32"/>
        <v>14.999999999999991</v>
      </c>
      <c r="AJ120" s="671">
        <f t="shared" si="33"/>
        <v>17.647058823529417</v>
      </c>
      <c r="AK120" s="671">
        <f t="shared" si="34"/>
        <v>9.6774193548387224</v>
      </c>
      <c r="AL120" s="671">
        <f t="shared" si="35"/>
        <v>6.8965517241379448</v>
      </c>
      <c r="AM120" s="671">
        <f t="shared" si="36"/>
        <v>5.4545454545454453</v>
      </c>
      <c r="AN120" s="671">
        <f t="shared" si="37"/>
        <v>3.7735849056603765</v>
      </c>
      <c r="AO120" s="671">
        <f t="shared" si="38"/>
        <v>3.9215686274509887</v>
      </c>
      <c r="AP120" s="671">
        <f t="shared" si="39"/>
        <v>2.0000000000000018</v>
      </c>
      <c r="AQ120" s="671">
        <f t="shared" si="40"/>
        <v>16.279069767441868</v>
      </c>
      <c r="AR120" s="671">
        <f t="shared" si="41"/>
        <v>19.444444444444443</v>
      </c>
      <c r="AS120" s="672">
        <f t="shared" si="42"/>
        <v>10.220960360107838</v>
      </c>
      <c r="AT120" s="673">
        <f t="shared" si="43"/>
        <v>5.3156099637959118</v>
      </c>
    </row>
    <row r="121" spans="1:46" ht="11.25" customHeight="1" x14ac:dyDescent="0.2">
      <c r="A121" s="935" t="s">
        <v>457</v>
      </c>
      <c r="B121" s="933" t="s">
        <v>458</v>
      </c>
      <c r="C121" s="497">
        <v>0.63500000000000001</v>
      </c>
      <c r="D121" s="497">
        <v>0.56000000000000005</v>
      </c>
      <c r="E121" s="650">
        <v>0.51</v>
      </c>
      <c r="F121" s="650">
        <v>0.45</v>
      </c>
      <c r="G121" s="650">
        <v>0.4</v>
      </c>
      <c r="H121" s="650">
        <v>0.36499999999999999</v>
      </c>
      <c r="I121" s="651">
        <v>0</v>
      </c>
      <c r="J121" s="650">
        <v>0.35</v>
      </c>
      <c r="K121" s="496">
        <v>0.32500000000000001</v>
      </c>
      <c r="L121" s="651">
        <v>0</v>
      </c>
      <c r="M121" s="656">
        <v>0.30499999999999999</v>
      </c>
      <c r="N121" s="657">
        <v>0.28499999999999998</v>
      </c>
      <c r="O121" s="657">
        <v>0.28000000000000003</v>
      </c>
      <c r="P121" s="657">
        <v>0.255</v>
      </c>
      <c r="Q121" s="657">
        <v>0.22761999999999999</v>
      </c>
      <c r="R121" s="657">
        <v>9.5240000000000005E-2</v>
      </c>
      <c r="S121" s="653">
        <v>0</v>
      </c>
      <c r="T121" s="653">
        <v>0</v>
      </c>
      <c r="U121" s="653">
        <v>0</v>
      </c>
      <c r="V121" s="653">
        <v>0</v>
      </c>
      <c r="W121" s="653">
        <v>0</v>
      </c>
      <c r="X121" s="653">
        <v>0</v>
      </c>
      <c r="Y121" s="654">
        <f t="shared" si="22"/>
        <v>5.042860000000001</v>
      </c>
      <c r="Z121" s="1049">
        <f t="shared" si="23"/>
        <v>13.392857142857139</v>
      </c>
      <c r="AA121" s="671">
        <f t="shared" si="24"/>
        <v>9.8039215686274606</v>
      </c>
      <c r="AB121" s="671">
        <f t="shared" si="25"/>
        <v>13.33333333333333</v>
      </c>
      <c r="AC121" s="671">
        <f t="shared" si="26"/>
        <v>12.5</v>
      </c>
      <c r="AD121" s="671">
        <f t="shared" si="27"/>
        <v>9.5890410958904262</v>
      </c>
      <c r="AE121" s="671">
        <f t="shared" si="28"/>
        <v>4.2857142857142927</v>
      </c>
      <c r="AF121" s="671">
        <f t="shared" si="29"/>
        <v>7.6923076923076872</v>
      </c>
      <c r="AG121" s="671">
        <f t="shared" si="30"/>
        <v>6.5573770491803351</v>
      </c>
      <c r="AH121" s="671">
        <f t="shared" si="31"/>
        <v>7.0175438596491224</v>
      </c>
      <c r="AI121" s="671">
        <f t="shared" si="32"/>
        <v>1.7857142857142572</v>
      </c>
      <c r="AJ121" s="671">
        <f t="shared" si="33"/>
        <v>9.8039215686274606</v>
      </c>
      <c r="AK121" s="671">
        <f t="shared" si="34"/>
        <v>12.028819963096392</v>
      </c>
      <c r="AL121" s="671">
        <f t="shared" si="35"/>
        <v>138.99622007559844</v>
      </c>
      <c r="AM121" s="671" t="str">
        <f t="shared" si="36"/>
        <v>n/a</v>
      </c>
      <c r="AN121" s="671" t="str">
        <f t="shared" si="37"/>
        <v>n/a</v>
      </c>
      <c r="AO121" s="671" t="str">
        <f t="shared" si="38"/>
        <v>n/a</v>
      </c>
      <c r="AP121" s="671" t="str">
        <f t="shared" si="39"/>
        <v>n/a</v>
      </c>
      <c r="AQ121" s="671" t="str">
        <f t="shared" si="40"/>
        <v>n/a</v>
      </c>
      <c r="AR121" s="671" t="str">
        <f t="shared" si="41"/>
        <v>n/a</v>
      </c>
      <c r="AS121" s="672">
        <f t="shared" si="42"/>
        <v>18.983597840045874</v>
      </c>
      <c r="AT121" s="673">
        <f t="shared" si="43"/>
        <v>36.228779508271479</v>
      </c>
    </row>
    <row r="122" spans="1:46" ht="11.25" customHeight="1" x14ac:dyDescent="0.2">
      <c r="A122" s="500" t="s">
        <v>1024</v>
      </c>
      <c r="B122" s="933" t="s">
        <v>1025</v>
      </c>
      <c r="C122" s="497">
        <v>0.94</v>
      </c>
      <c r="D122" s="497">
        <v>0.86</v>
      </c>
      <c r="E122" s="650">
        <v>0.82</v>
      </c>
      <c r="F122" s="650">
        <v>0.78</v>
      </c>
      <c r="G122" s="650">
        <v>0.74</v>
      </c>
      <c r="H122" s="650">
        <v>0.69</v>
      </c>
      <c r="I122" s="651"/>
      <c r="J122" s="650">
        <v>0.64</v>
      </c>
      <c r="K122" s="496">
        <v>0.6</v>
      </c>
      <c r="L122" s="651"/>
      <c r="M122" s="503">
        <v>0.56000000000000005</v>
      </c>
      <c r="N122" s="657">
        <v>0.56000000000000005</v>
      </c>
      <c r="O122" s="657">
        <v>0.54</v>
      </c>
      <c r="P122" s="657">
        <v>0.5</v>
      </c>
      <c r="Q122" s="657">
        <v>0.46</v>
      </c>
      <c r="R122" s="657">
        <v>0.42</v>
      </c>
      <c r="S122" s="653">
        <v>0.4</v>
      </c>
      <c r="T122" s="657">
        <v>0.4</v>
      </c>
      <c r="U122" s="657">
        <v>0.38</v>
      </c>
      <c r="V122" s="657">
        <v>0.36</v>
      </c>
      <c r="W122" s="657">
        <v>0.34</v>
      </c>
      <c r="X122" s="657">
        <v>0.3</v>
      </c>
      <c r="Y122" s="654">
        <f t="shared" si="22"/>
        <v>11.290000000000003</v>
      </c>
      <c r="Z122" s="1049">
        <f t="shared" si="23"/>
        <v>9.302325581395344</v>
      </c>
      <c r="AA122" s="671">
        <f t="shared" si="24"/>
        <v>4.8780487804878092</v>
      </c>
      <c r="AB122" s="671">
        <f t="shared" si="25"/>
        <v>5.12820512820511</v>
      </c>
      <c r="AC122" s="671">
        <f t="shared" si="26"/>
        <v>5.4054054054054168</v>
      </c>
      <c r="AD122" s="671">
        <f t="shared" si="27"/>
        <v>7.2463768115942129</v>
      </c>
      <c r="AE122" s="671">
        <f t="shared" si="28"/>
        <v>7.8125</v>
      </c>
      <c r="AF122" s="671">
        <f t="shared" si="29"/>
        <v>6.6666666666666652</v>
      </c>
      <c r="AG122" s="671">
        <f t="shared" si="30"/>
        <v>7.1428571428571397</v>
      </c>
      <c r="AH122" s="671">
        <f t="shared" si="31"/>
        <v>0</v>
      </c>
      <c r="AI122" s="671">
        <f t="shared" si="32"/>
        <v>3.7037037037036979</v>
      </c>
      <c r="AJ122" s="671">
        <f t="shared" si="33"/>
        <v>8.0000000000000071</v>
      </c>
      <c r="AK122" s="671">
        <f t="shared" si="34"/>
        <v>8.6956521739130377</v>
      </c>
      <c r="AL122" s="671">
        <f t="shared" si="35"/>
        <v>9.5238095238095344</v>
      </c>
      <c r="AM122" s="671">
        <f t="shared" si="36"/>
        <v>4.9999999999999822</v>
      </c>
      <c r="AN122" s="671">
        <f t="shared" si="37"/>
        <v>0</v>
      </c>
      <c r="AO122" s="671">
        <f t="shared" si="38"/>
        <v>5.2631578947368363</v>
      </c>
      <c r="AP122" s="671">
        <f t="shared" si="39"/>
        <v>5.555555555555558</v>
      </c>
      <c r="AQ122" s="671">
        <f t="shared" si="40"/>
        <v>5.8823529411764497</v>
      </c>
      <c r="AR122" s="671">
        <f t="shared" si="41"/>
        <v>13.333333333333353</v>
      </c>
      <c r="AS122" s="672">
        <f t="shared" si="42"/>
        <v>6.2389447706757979</v>
      </c>
      <c r="AT122" s="673">
        <f t="shared" si="43"/>
        <v>3.1204603942126332</v>
      </c>
    </row>
    <row r="123" spans="1:46" ht="11.25" customHeight="1" x14ac:dyDescent="0.2">
      <c r="A123" s="504" t="s">
        <v>1011</v>
      </c>
      <c r="B123" s="918" t="s">
        <v>1012</v>
      </c>
      <c r="C123" s="497">
        <v>1.6</v>
      </c>
      <c r="D123" s="497">
        <v>1.56</v>
      </c>
      <c r="E123" s="487">
        <v>1.52</v>
      </c>
      <c r="F123" s="487">
        <v>1.48</v>
      </c>
      <c r="G123" s="487">
        <v>1.45</v>
      </c>
      <c r="H123" s="487">
        <v>1.4</v>
      </c>
      <c r="I123" s="488"/>
      <c r="J123" s="487">
        <v>1.36</v>
      </c>
      <c r="K123" s="485">
        <v>1.32</v>
      </c>
      <c r="L123" s="488"/>
      <c r="M123" s="491">
        <v>1.28</v>
      </c>
      <c r="N123" s="492">
        <v>1.24</v>
      </c>
      <c r="O123" s="493">
        <v>1.24</v>
      </c>
      <c r="P123" s="492">
        <v>1.1200000000000001</v>
      </c>
      <c r="Q123" s="492">
        <v>1.1200000000000001</v>
      </c>
      <c r="R123" s="492">
        <v>1.1200000000000001</v>
      </c>
      <c r="S123" s="492">
        <v>1.1200000000000001</v>
      </c>
      <c r="T123" s="492">
        <v>1.1200000000000001</v>
      </c>
      <c r="U123" s="493">
        <v>1.1200000000000001</v>
      </c>
      <c r="V123" s="493">
        <v>1.0602199999999999</v>
      </c>
      <c r="W123" s="493">
        <v>0.93276000000000003</v>
      </c>
      <c r="X123" s="493">
        <v>0.81852000000000003</v>
      </c>
      <c r="Y123" s="654">
        <f t="shared" si="22"/>
        <v>24.981500000000004</v>
      </c>
      <c r="Z123" s="1049">
        <f t="shared" si="23"/>
        <v>2.5641025641025772</v>
      </c>
      <c r="AA123" s="671">
        <f t="shared" si="24"/>
        <v>2.6315789473684292</v>
      </c>
      <c r="AB123" s="671">
        <f t="shared" si="25"/>
        <v>2.7027027027026973</v>
      </c>
      <c r="AC123" s="671">
        <f t="shared" si="26"/>
        <v>2.0689655172413834</v>
      </c>
      <c r="AD123" s="671">
        <f t="shared" si="27"/>
        <v>3.5714285714285809</v>
      </c>
      <c r="AE123" s="671">
        <f t="shared" si="28"/>
        <v>2.9411764705882248</v>
      </c>
      <c r="AF123" s="671">
        <f t="shared" si="29"/>
        <v>3.0303030303030276</v>
      </c>
      <c r="AG123" s="671">
        <f t="shared" si="30"/>
        <v>3.125</v>
      </c>
      <c r="AH123" s="671">
        <f t="shared" si="31"/>
        <v>3.2258064516129004</v>
      </c>
      <c r="AI123" s="671">
        <f t="shared" si="32"/>
        <v>0</v>
      </c>
      <c r="AJ123" s="671">
        <f t="shared" si="33"/>
        <v>10.714285714285698</v>
      </c>
      <c r="AK123" s="671">
        <f t="shared" si="34"/>
        <v>0</v>
      </c>
      <c r="AL123" s="671">
        <f t="shared" si="35"/>
        <v>0</v>
      </c>
      <c r="AM123" s="671">
        <f t="shared" si="36"/>
        <v>0</v>
      </c>
      <c r="AN123" s="671">
        <f t="shared" si="37"/>
        <v>0</v>
      </c>
      <c r="AO123" s="671">
        <f t="shared" si="38"/>
        <v>0</v>
      </c>
      <c r="AP123" s="671">
        <f t="shared" si="39"/>
        <v>5.6384523966723998</v>
      </c>
      <c r="AQ123" s="671">
        <f t="shared" si="40"/>
        <v>13.664822676787169</v>
      </c>
      <c r="AR123" s="671">
        <f t="shared" si="41"/>
        <v>13.956897815569569</v>
      </c>
      <c r="AS123" s="672">
        <f t="shared" si="42"/>
        <v>3.6755538346664558</v>
      </c>
      <c r="AT123" s="673">
        <f t="shared" si="43"/>
        <v>4.3923612676312525</v>
      </c>
    </row>
    <row r="124" spans="1:46" ht="11.25" customHeight="1" x14ac:dyDescent="0.2">
      <c r="A124" s="935" t="s">
        <v>468</v>
      </c>
      <c r="B124" s="933" t="s">
        <v>469</v>
      </c>
      <c r="C124" s="497">
        <v>1.9</v>
      </c>
      <c r="D124" s="521">
        <v>1.77</v>
      </c>
      <c r="E124" s="650">
        <v>1.73</v>
      </c>
      <c r="F124" s="650">
        <v>1.69</v>
      </c>
      <c r="G124" s="650">
        <v>1.62</v>
      </c>
      <c r="H124" s="650">
        <v>1.54</v>
      </c>
      <c r="I124" s="651"/>
      <c r="J124" s="650">
        <v>1.47</v>
      </c>
      <c r="K124" s="496">
        <v>1.1299999999999999</v>
      </c>
      <c r="L124" s="651"/>
      <c r="M124" s="656">
        <v>0.99</v>
      </c>
      <c r="N124" s="657">
        <v>0.94499999999999995</v>
      </c>
      <c r="O124" s="657">
        <v>0.875</v>
      </c>
      <c r="P124" s="657">
        <v>0.75</v>
      </c>
      <c r="Q124" s="657">
        <v>0.55000000000000004</v>
      </c>
      <c r="R124" s="657">
        <v>0.3</v>
      </c>
      <c r="S124" s="653">
        <v>0</v>
      </c>
      <c r="T124" s="653">
        <v>0</v>
      </c>
      <c r="U124" s="653">
        <v>0</v>
      </c>
      <c r="V124" s="653">
        <v>0</v>
      </c>
      <c r="W124" s="653">
        <v>0</v>
      </c>
      <c r="X124" s="653">
        <v>0</v>
      </c>
      <c r="Y124" s="654">
        <f t="shared" si="22"/>
        <v>17.260000000000005</v>
      </c>
      <c r="Z124" s="1049">
        <f t="shared" si="23"/>
        <v>7.3446327683615698</v>
      </c>
      <c r="AA124" s="671">
        <f t="shared" si="24"/>
        <v>2.3121387283236983</v>
      </c>
      <c r="AB124" s="671">
        <f t="shared" si="25"/>
        <v>2.3668639053254559</v>
      </c>
      <c r="AC124" s="671">
        <f t="shared" si="26"/>
        <v>4.3209876543209846</v>
      </c>
      <c r="AD124" s="671">
        <f t="shared" si="27"/>
        <v>5.1948051948051965</v>
      </c>
      <c r="AE124" s="671">
        <f t="shared" si="28"/>
        <v>4.7619047619047672</v>
      </c>
      <c r="AF124" s="671">
        <f t="shared" si="29"/>
        <v>30.088495575221241</v>
      </c>
      <c r="AG124" s="671">
        <f t="shared" si="30"/>
        <v>14.141414141414121</v>
      </c>
      <c r="AH124" s="671">
        <f t="shared" si="31"/>
        <v>4.7619047619047672</v>
      </c>
      <c r="AI124" s="671">
        <f t="shared" si="32"/>
        <v>7.9999999999999849</v>
      </c>
      <c r="AJ124" s="671">
        <f t="shared" si="33"/>
        <v>16.666666666666675</v>
      </c>
      <c r="AK124" s="671">
        <f t="shared" si="34"/>
        <v>36.363636363636353</v>
      </c>
      <c r="AL124" s="671">
        <f t="shared" si="35"/>
        <v>83.333333333333343</v>
      </c>
      <c r="AM124" s="671" t="str">
        <f t="shared" si="36"/>
        <v>n/a</v>
      </c>
      <c r="AN124" s="671" t="str">
        <f t="shared" si="37"/>
        <v>n/a</v>
      </c>
      <c r="AO124" s="671" t="str">
        <f t="shared" si="38"/>
        <v>n/a</v>
      </c>
      <c r="AP124" s="671" t="str">
        <f t="shared" si="39"/>
        <v>n/a</v>
      </c>
      <c r="AQ124" s="671" t="str">
        <f t="shared" si="40"/>
        <v>n/a</v>
      </c>
      <c r="AR124" s="671" t="str">
        <f t="shared" si="41"/>
        <v>n/a</v>
      </c>
      <c r="AS124" s="672">
        <f t="shared" si="42"/>
        <v>16.896675681170628</v>
      </c>
      <c r="AT124" s="673">
        <f t="shared" si="43"/>
        <v>22.653667958575319</v>
      </c>
    </row>
    <row r="125" spans="1:46" ht="11.25" customHeight="1" x14ac:dyDescent="0.2">
      <c r="A125" s="484" t="s">
        <v>983</v>
      </c>
      <c r="B125" s="933" t="s">
        <v>984</v>
      </c>
      <c r="C125" s="497">
        <v>0.6</v>
      </c>
      <c r="D125" s="497">
        <v>0.56000000000000005</v>
      </c>
      <c r="E125" s="650">
        <v>0.48</v>
      </c>
      <c r="F125" s="650">
        <v>0.4</v>
      </c>
      <c r="G125" s="650">
        <v>0.2</v>
      </c>
      <c r="H125" s="650">
        <v>0.04</v>
      </c>
      <c r="I125" s="651"/>
      <c r="J125" s="502">
        <v>0</v>
      </c>
      <c r="K125" s="496">
        <v>0.04</v>
      </c>
      <c r="L125" s="651"/>
      <c r="M125" s="503">
        <v>0</v>
      </c>
      <c r="N125" s="653">
        <v>0</v>
      </c>
      <c r="O125" s="653">
        <v>0</v>
      </c>
      <c r="P125" s="653">
        <v>0</v>
      </c>
      <c r="Q125" s="653">
        <v>0</v>
      </c>
      <c r="R125" s="653">
        <v>0</v>
      </c>
      <c r="S125" s="653">
        <v>0</v>
      </c>
      <c r="T125" s="653">
        <v>0</v>
      </c>
      <c r="U125" s="653">
        <v>0</v>
      </c>
      <c r="V125" s="653">
        <v>0</v>
      </c>
      <c r="W125" s="653">
        <v>0</v>
      </c>
      <c r="X125" s="653">
        <v>0</v>
      </c>
      <c r="Y125" s="654">
        <f t="shared" si="22"/>
        <v>2.3200000000000003</v>
      </c>
      <c r="Z125" s="1049">
        <f t="shared" si="23"/>
        <v>7.1428571428571397</v>
      </c>
      <c r="AA125" s="671">
        <f t="shared" si="24"/>
        <v>16.666666666666675</v>
      </c>
      <c r="AB125" s="671">
        <f t="shared" si="25"/>
        <v>19.999999999999996</v>
      </c>
      <c r="AC125" s="671">
        <f t="shared" si="26"/>
        <v>100</v>
      </c>
      <c r="AD125" s="671">
        <f t="shared" si="27"/>
        <v>400</v>
      </c>
      <c r="AE125" s="671" t="str">
        <f t="shared" si="28"/>
        <v>n/a</v>
      </c>
      <c r="AF125" s="671">
        <f t="shared" si="29"/>
        <v>-100</v>
      </c>
      <c r="AG125" s="671" t="str">
        <f t="shared" si="30"/>
        <v>n/a</v>
      </c>
      <c r="AH125" s="671" t="str">
        <f t="shared" si="31"/>
        <v>n/a</v>
      </c>
      <c r="AI125" s="671" t="str">
        <f t="shared" si="32"/>
        <v>n/a</v>
      </c>
      <c r="AJ125" s="671" t="str">
        <f t="shared" si="33"/>
        <v>n/a</v>
      </c>
      <c r="AK125" s="671" t="str">
        <f t="shared" si="34"/>
        <v>n/a</v>
      </c>
      <c r="AL125" s="671" t="str">
        <f t="shared" si="35"/>
        <v>n/a</v>
      </c>
      <c r="AM125" s="671" t="str">
        <f t="shared" si="36"/>
        <v>n/a</v>
      </c>
      <c r="AN125" s="671" t="str">
        <f t="shared" si="37"/>
        <v>n/a</v>
      </c>
      <c r="AO125" s="671" t="str">
        <f t="shared" si="38"/>
        <v>n/a</v>
      </c>
      <c r="AP125" s="671" t="str">
        <f t="shared" si="39"/>
        <v>n/a</v>
      </c>
      <c r="AQ125" s="671" t="str">
        <f t="shared" si="40"/>
        <v>n/a</v>
      </c>
      <c r="AR125" s="671" t="str">
        <f t="shared" si="41"/>
        <v>n/a</v>
      </c>
      <c r="AS125" s="672">
        <f t="shared" si="42"/>
        <v>73.968253968253975</v>
      </c>
      <c r="AT125" s="673">
        <f t="shared" si="43"/>
        <v>171.98894302557264</v>
      </c>
    </row>
    <row r="126" spans="1:46" ht="11.25" customHeight="1" x14ac:dyDescent="0.2">
      <c r="A126" s="500" t="s">
        <v>1007</v>
      </c>
      <c r="B126" s="933" t="s">
        <v>1008</v>
      </c>
      <c r="C126" s="497">
        <v>0.48</v>
      </c>
      <c r="D126" s="497">
        <v>0.44</v>
      </c>
      <c r="E126" s="650">
        <v>0.4</v>
      </c>
      <c r="F126" s="650">
        <v>0.36</v>
      </c>
      <c r="G126" s="650">
        <v>0.32</v>
      </c>
      <c r="H126" s="650">
        <v>0.24</v>
      </c>
      <c r="I126" s="651"/>
      <c r="J126" s="502">
        <v>0.04</v>
      </c>
      <c r="K126" s="655">
        <v>0.04</v>
      </c>
      <c r="L126" s="544"/>
      <c r="M126" s="503">
        <v>0.04</v>
      </c>
      <c r="N126" s="653">
        <v>0.04</v>
      </c>
      <c r="O126" s="653">
        <v>0.22</v>
      </c>
      <c r="P126" s="657">
        <v>0.36</v>
      </c>
      <c r="Q126" s="657">
        <v>0.32</v>
      </c>
      <c r="R126" s="657">
        <v>0.28000000000000003</v>
      </c>
      <c r="S126" s="657">
        <v>0.24</v>
      </c>
      <c r="T126" s="657">
        <v>0.2</v>
      </c>
      <c r="U126" s="657">
        <v>0.16</v>
      </c>
      <c r="V126" s="657">
        <v>0.14000000000000001</v>
      </c>
      <c r="W126" s="657">
        <v>0.12</v>
      </c>
      <c r="X126" s="653">
        <v>0</v>
      </c>
      <c r="Y126" s="654">
        <f t="shared" si="22"/>
        <v>4.4400000000000004</v>
      </c>
      <c r="Z126" s="1049">
        <f t="shared" si="23"/>
        <v>9.0909090909090828</v>
      </c>
      <c r="AA126" s="671">
        <f t="shared" si="24"/>
        <v>9.9999999999999858</v>
      </c>
      <c r="AB126" s="671">
        <f t="shared" si="25"/>
        <v>11.111111111111116</v>
      </c>
      <c r="AC126" s="671">
        <f t="shared" si="26"/>
        <v>12.5</v>
      </c>
      <c r="AD126" s="671">
        <f t="shared" si="27"/>
        <v>33.33333333333335</v>
      </c>
      <c r="AE126" s="671">
        <f t="shared" si="28"/>
        <v>500</v>
      </c>
      <c r="AF126" s="671">
        <f t="shared" si="29"/>
        <v>0</v>
      </c>
      <c r="AG126" s="671">
        <f t="shared" si="30"/>
        <v>0</v>
      </c>
      <c r="AH126" s="671">
        <f t="shared" si="31"/>
        <v>0</v>
      </c>
      <c r="AI126" s="671">
        <f t="shared" si="32"/>
        <v>-81.818181818181813</v>
      </c>
      <c r="AJ126" s="671">
        <f t="shared" si="33"/>
        <v>-38.888888888888886</v>
      </c>
      <c r="AK126" s="671">
        <f t="shared" si="34"/>
        <v>12.5</v>
      </c>
      <c r="AL126" s="671">
        <f t="shared" si="35"/>
        <v>14.285714285714279</v>
      </c>
      <c r="AM126" s="671">
        <f t="shared" si="36"/>
        <v>16.666666666666675</v>
      </c>
      <c r="AN126" s="671">
        <f t="shared" si="37"/>
        <v>19.999999999999996</v>
      </c>
      <c r="AO126" s="671">
        <f t="shared" si="38"/>
        <v>25</v>
      </c>
      <c r="AP126" s="671">
        <f t="shared" si="39"/>
        <v>14.285714285714279</v>
      </c>
      <c r="AQ126" s="671">
        <f t="shared" si="40"/>
        <v>16.666666666666675</v>
      </c>
      <c r="AR126" s="671" t="str">
        <f t="shared" si="41"/>
        <v>n/a</v>
      </c>
      <c r="AS126" s="672">
        <f t="shared" si="42"/>
        <v>31.929613596280269</v>
      </c>
      <c r="AT126" s="673">
        <f t="shared" si="43"/>
        <v>119.69912965084855</v>
      </c>
    </row>
    <row r="127" spans="1:46" ht="11.25" customHeight="1" x14ac:dyDescent="0.2">
      <c r="A127" s="484" t="s">
        <v>1020</v>
      </c>
      <c r="B127" s="933" t="s">
        <v>1021</v>
      </c>
      <c r="C127" s="497">
        <v>1.26</v>
      </c>
      <c r="D127" s="497">
        <v>1.18</v>
      </c>
      <c r="E127" s="650">
        <v>1.1200000000000001</v>
      </c>
      <c r="F127" s="650">
        <v>1.06</v>
      </c>
      <c r="G127" s="650">
        <v>1</v>
      </c>
      <c r="H127" s="650">
        <v>0.62749999999999995</v>
      </c>
      <c r="I127" s="651"/>
      <c r="J127" s="502">
        <v>0</v>
      </c>
      <c r="K127" s="502">
        <v>0</v>
      </c>
      <c r="L127" s="651"/>
      <c r="M127" s="503">
        <v>0</v>
      </c>
      <c r="N127" s="653">
        <v>0</v>
      </c>
      <c r="O127" s="653">
        <v>0</v>
      </c>
      <c r="P127" s="653">
        <v>0</v>
      </c>
      <c r="Q127" s="653">
        <v>0</v>
      </c>
      <c r="R127" s="653">
        <v>0</v>
      </c>
      <c r="S127" s="653">
        <v>0</v>
      </c>
      <c r="T127" s="653">
        <v>0</v>
      </c>
      <c r="U127" s="653">
        <v>0</v>
      </c>
      <c r="V127" s="653">
        <v>0</v>
      </c>
      <c r="W127" s="653">
        <v>0</v>
      </c>
      <c r="X127" s="653">
        <v>0</v>
      </c>
      <c r="Y127" s="654">
        <f t="shared" si="22"/>
        <v>6.2475000000000005</v>
      </c>
      <c r="Z127" s="1049">
        <f t="shared" si="23"/>
        <v>6.7796610169491567</v>
      </c>
      <c r="AA127" s="671">
        <f t="shared" si="24"/>
        <v>5.3571428571428381</v>
      </c>
      <c r="AB127" s="671">
        <f t="shared" si="25"/>
        <v>5.6603773584905648</v>
      </c>
      <c r="AC127" s="671">
        <f t="shared" si="26"/>
        <v>6.0000000000000053</v>
      </c>
      <c r="AD127" s="671">
        <f t="shared" si="27"/>
        <v>59.362549800796828</v>
      </c>
      <c r="AE127" s="671" t="str">
        <f t="shared" si="28"/>
        <v>n/a</v>
      </c>
      <c r="AF127" s="671" t="str">
        <f t="shared" si="29"/>
        <v>n/a</v>
      </c>
      <c r="AG127" s="671" t="str">
        <f t="shared" si="30"/>
        <v>n/a</v>
      </c>
      <c r="AH127" s="671" t="str">
        <f t="shared" si="31"/>
        <v>n/a</v>
      </c>
      <c r="AI127" s="671" t="str">
        <f t="shared" si="32"/>
        <v>n/a</v>
      </c>
      <c r="AJ127" s="671" t="str">
        <f t="shared" si="33"/>
        <v>n/a</v>
      </c>
      <c r="AK127" s="671" t="str">
        <f t="shared" si="34"/>
        <v>n/a</v>
      </c>
      <c r="AL127" s="671" t="str">
        <f t="shared" si="35"/>
        <v>n/a</v>
      </c>
      <c r="AM127" s="671" t="str">
        <f t="shared" si="36"/>
        <v>n/a</v>
      </c>
      <c r="AN127" s="671" t="str">
        <f t="shared" si="37"/>
        <v>n/a</v>
      </c>
      <c r="AO127" s="671" t="str">
        <f t="shared" si="38"/>
        <v>n/a</v>
      </c>
      <c r="AP127" s="671" t="str">
        <f t="shared" si="39"/>
        <v>n/a</v>
      </c>
      <c r="AQ127" s="671" t="str">
        <f t="shared" si="40"/>
        <v>n/a</v>
      </c>
      <c r="AR127" s="671" t="str">
        <f t="shared" si="41"/>
        <v>n/a</v>
      </c>
      <c r="AS127" s="672">
        <f t="shared" si="42"/>
        <v>16.631946206675877</v>
      </c>
      <c r="AT127" s="673">
        <f t="shared" si="43"/>
        <v>23.893026182760799</v>
      </c>
    </row>
    <row r="128" spans="1:46" ht="11.25" customHeight="1" x14ac:dyDescent="0.2">
      <c r="A128" s="935" t="s">
        <v>473</v>
      </c>
      <c r="B128" s="933" t="s">
        <v>474</v>
      </c>
      <c r="C128" s="497">
        <v>1.58</v>
      </c>
      <c r="D128" s="522">
        <v>1.355</v>
      </c>
      <c r="E128" s="650">
        <v>1.23</v>
      </c>
      <c r="F128" s="650">
        <v>1.1100000000000001</v>
      </c>
      <c r="G128" s="650">
        <v>0.9</v>
      </c>
      <c r="H128" s="650">
        <v>0.75</v>
      </c>
      <c r="I128" s="651"/>
      <c r="J128" s="650">
        <v>0.66</v>
      </c>
      <c r="K128" s="496">
        <v>0.61</v>
      </c>
      <c r="L128" s="651"/>
      <c r="M128" s="656">
        <v>0.56999999999999995</v>
      </c>
      <c r="N128" s="657">
        <v>0.35</v>
      </c>
      <c r="O128" s="657">
        <v>0.25</v>
      </c>
      <c r="P128" s="657">
        <v>0.12</v>
      </c>
      <c r="Q128" s="653">
        <v>0</v>
      </c>
      <c r="R128" s="653">
        <v>0</v>
      </c>
      <c r="S128" s="653">
        <v>0</v>
      </c>
      <c r="T128" s="653">
        <v>0</v>
      </c>
      <c r="U128" s="653">
        <v>0</v>
      </c>
      <c r="V128" s="653">
        <v>0</v>
      </c>
      <c r="W128" s="653">
        <v>0</v>
      </c>
      <c r="X128" s="653">
        <v>0</v>
      </c>
      <c r="Y128" s="654">
        <f t="shared" si="22"/>
        <v>9.4849999999999994</v>
      </c>
      <c r="Z128" s="1049">
        <f t="shared" si="23"/>
        <v>16.605166051660515</v>
      </c>
      <c r="AA128" s="671">
        <f t="shared" si="24"/>
        <v>10.162601626016254</v>
      </c>
      <c r="AB128" s="671">
        <f t="shared" si="25"/>
        <v>10.810810810810789</v>
      </c>
      <c r="AC128" s="671">
        <f t="shared" si="26"/>
        <v>23.333333333333339</v>
      </c>
      <c r="AD128" s="671">
        <f t="shared" si="27"/>
        <v>19.999999999999996</v>
      </c>
      <c r="AE128" s="671">
        <f t="shared" si="28"/>
        <v>13.636363636363624</v>
      </c>
      <c r="AF128" s="671">
        <f t="shared" si="29"/>
        <v>8.196721311475418</v>
      </c>
      <c r="AG128" s="671">
        <f t="shared" si="30"/>
        <v>7.0175438596491224</v>
      </c>
      <c r="AH128" s="671">
        <f t="shared" si="31"/>
        <v>62.857142857142854</v>
      </c>
      <c r="AI128" s="671">
        <f t="shared" si="32"/>
        <v>39.999999999999993</v>
      </c>
      <c r="AJ128" s="671">
        <f t="shared" si="33"/>
        <v>108.33333333333334</v>
      </c>
      <c r="AK128" s="671" t="str">
        <f t="shared" si="34"/>
        <v>n/a</v>
      </c>
      <c r="AL128" s="671" t="str">
        <f t="shared" si="35"/>
        <v>n/a</v>
      </c>
      <c r="AM128" s="671" t="str">
        <f t="shared" si="36"/>
        <v>n/a</v>
      </c>
      <c r="AN128" s="671" t="str">
        <f t="shared" si="37"/>
        <v>n/a</v>
      </c>
      <c r="AO128" s="671" t="str">
        <f t="shared" si="38"/>
        <v>n/a</v>
      </c>
      <c r="AP128" s="671" t="str">
        <f t="shared" si="39"/>
        <v>n/a</v>
      </c>
      <c r="AQ128" s="671" t="str">
        <f t="shared" si="40"/>
        <v>n/a</v>
      </c>
      <c r="AR128" s="671" t="str">
        <f t="shared" si="41"/>
        <v>n/a</v>
      </c>
      <c r="AS128" s="672">
        <f t="shared" si="42"/>
        <v>29.177546983616843</v>
      </c>
      <c r="AT128" s="673">
        <f t="shared" si="43"/>
        <v>31.088937667647439</v>
      </c>
    </row>
    <row r="129" spans="1:46" ht="11.25" customHeight="1" x14ac:dyDescent="0.2">
      <c r="A129" s="658" t="s">
        <v>159</v>
      </c>
      <c r="B129" s="507" t="s">
        <v>160</v>
      </c>
      <c r="C129" s="497">
        <v>0.83399999999999996</v>
      </c>
      <c r="D129" s="497">
        <v>0.82250000000000001</v>
      </c>
      <c r="E129" s="513">
        <v>0.8125</v>
      </c>
      <c r="F129" s="513">
        <v>0.80249999999999999</v>
      </c>
      <c r="G129" s="513">
        <v>0.78500000000000003</v>
      </c>
      <c r="H129" s="513">
        <v>0.76500000000000001</v>
      </c>
      <c r="I129" s="514"/>
      <c r="J129" s="513">
        <v>0.745</v>
      </c>
      <c r="K129" s="509">
        <v>0.72499999999999998</v>
      </c>
      <c r="L129" s="514"/>
      <c r="M129" s="510">
        <v>0.70499999999999996</v>
      </c>
      <c r="N129" s="516">
        <v>0.68500000000000005</v>
      </c>
      <c r="O129" s="516">
        <v>0.62</v>
      </c>
      <c r="P129" s="516">
        <v>0.56999999999999995</v>
      </c>
      <c r="Q129" s="516">
        <v>0.53</v>
      </c>
      <c r="R129" s="516">
        <v>0.46</v>
      </c>
      <c r="S129" s="516">
        <v>0.42499999999999999</v>
      </c>
      <c r="T129" s="516">
        <v>0.40500000000000003</v>
      </c>
      <c r="U129" s="516">
        <v>0.38500000000000001</v>
      </c>
      <c r="V129" s="516">
        <v>0.36499999999999999</v>
      </c>
      <c r="W129" s="516">
        <v>0.34499999999999997</v>
      </c>
      <c r="X129" s="516">
        <v>0.32500000000000001</v>
      </c>
      <c r="Y129" s="654">
        <f t="shared" si="22"/>
        <v>12.111499999999999</v>
      </c>
      <c r="Z129" s="1049">
        <f t="shared" si="23"/>
        <v>1.3981762917933072</v>
      </c>
      <c r="AA129" s="671">
        <f t="shared" si="24"/>
        <v>1.2307692307692353</v>
      </c>
      <c r="AB129" s="671">
        <f t="shared" si="25"/>
        <v>1.2461059190031154</v>
      </c>
      <c r="AC129" s="671">
        <f t="shared" si="26"/>
        <v>2.2292993630573132</v>
      </c>
      <c r="AD129" s="671">
        <f t="shared" si="27"/>
        <v>2.6143790849673332</v>
      </c>
      <c r="AE129" s="671">
        <f t="shared" si="28"/>
        <v>2.6845637583892579</v>
      </c>
      <c r="AF129" s="671">
        <f t="shared" si="29"/>
        <v>2.7586206896551779</v>
      </c>
      <c r="AG129" s="671">
        <f t="shared" si="30"/>
        <v>2.8368794326241176</v>
      </c>
      <c r="AH129" s="671">
        <f t="shared" si="31"/>
        <v>2.9197080291970767</v>
      </c>
      <c r="AI129" s="671">
        <f t="shared" si="32"/>
        <v>10.483870967741948</v>
      </c>
      <c r="AJ129" s="671">
        <f t="shared" si="33"/>
        <v>8.7719298245614077</v>
      </c>
      <c r="AK129" s="671">
        <f t="shared" si="34"/>
        <v>7.5471698113207308</v>
      </c>
      <c r="AL129" s="671">
        <f t="shared" si="35"/>
        <v>15.217391304347828</v>
      </c>
      <c r="AM129" s="671">
        <f t="shared" si="36"/>
        <v>8.235294117647074</v>
      </c>
      <c r="AN129" s="671">
        <f t="shared" si="37"/>
        <v>4.9382716049382713</v>
      </c>
      <c r="AO129" s="671">
        <f t="shared" si="38"/>
        <v>5.1948051948051965</v>
      </c>
      <c r="AP129" s="671">
        <f t="shared" si="39"/>
        <v>5.4794520547945202</v>
      </c>
      <c r="AQ129" s="671">
        <f t="shared" si="40"/>
        <v>5.7971014492753659</v>
      </c>
      <c r="AR129" s="671">
        <f t="shared" si="41"/>
        <v>6.153846153846132</v>
      </c>
      <c r="AS129" s="672">
        <f t="shared" si="42"/>
        <v>5.1440860148807577</v>
      </c>
      <c r="AT129" s="673">
        <f t="shared" si="43"/>
        <v>3.6630751285328644</v>
      </c>
    </row>
    <row r="130" spans="1:46" ht="11.25" customHeight="1" x14ac:dyDescent="0.2">
      <c r="A130" s="500" t="s">
        <v>478</v>
      </c>
      <c r="B130" s="933" t="s">
        <v>479</v>
      </c>
      <c r="C130" s="497">
        <v>0.30499999999999999</v>
      </c>
      <c r="D130" s="497">
        <v>0.27750000000000002</v>
      </c>
      <c r="E130" s="650">
        <v>0.25124999999999997</v>
      </c>
      <c r="F130" s="650">
        <v>0.22625000000000001</v>
      </c>
      <c r="G130" s="650">
        <v>0.20499999999999999</v>
      </c>
      <c r="H130" s="650">
        <v>0.185</v>
      </c>
      <c r="I130" s="651"/>
      <c r="J130" s="650">
        <v>0.17249999999999999</v>
      </c>
      <c r="K130" s="496">
        <v>0.16250000000000001</v>
      </c>
      <c r="L130" s="651"/>
      <c r="M130" s="656">
        <v>0.15625</v>
      </c>
      <c r="N130" s="657">
        <v>0.15125</v>
      </c>
      <c r="O130" s="657">
        <v>0.14249999999999999</v>
      </c>
      <c r="P130" s="657">
        <v>0.125</v>
      </c>
      <c r="Q130" s="657">
        <v>0.105</v>
      </c>
      <c r="R130" s="657">
        <v>8.5000000000000006E-2</v>
      </c>
      <c r="S130" s="657">
        <v>7.2499999999999995E-2</v>
      </c>
      <c r="T130" s="657">
        <v>5.7500000000000002E-2</v>
      </c>
      <c r="U130" s="657">
        <v>4.4999999999999998E-2</v>
      </c>
      <c r="V130" s="657">
        <v>0.04</v>
      </c>
      <c r="W130" s="657">
        <v>3.3750000000000002E-2</v>
      </c>
      <c r="X130" s="657">
        <v>2.8750000000000001E-2</v>
      </c>
      <c r="Y130" s="654">
        <f t="shared" si="22"/>
        <v>2.8275000000000001</v>
      </c>
      <c r="Z130" s="1049">
        <f t="shared" si="23"/>
        <v>9.9099099099098975</v>
      </c>
      <c r="AA130" s="671">
        <f t="shared" si="24"/>
        <v>10.44776119402988</v>
      </c>
      <c r="AB130" s="671">
        <f t="shared" si="25"/>
        <v>11.049723756906072</v>
      </c>
      <c r="AC130" s="671">
        <f t="shared" si="26"/>
        <v>10.365853658536594</v>
      </c>
      <c r="AD130" s="671">
        <f t="shared" si="27"/>
        <v>10.810810810810811</v>
      </c>
      <c r="AE130" s="671">
        <f t="shared" si="28"/>
        <v>7.2463768115942129</v>
      </c>
      <c r="AF130" s="671">
        <f t="shared" si="29"/>
        <v>6.153846153846132</v>
      </c>
      <c r="AG130" s="671">
        <f t="shared" si="30"/>
        <v>4.0000000000000036</v>
      </c>
      <c r="AH130" s="671">
        <f t="shared" si="31"/>
        <v>3.3057851239669533</v>
      </c>
      <c r="AI130" s="671">
        <f t="shared" si="32"/>
        <v>6.1403508771929793</v>
      </c>
      <c r="AJ130" s="671">
        <f t="shared" si="33"/>
        <v>13.999999999999989</v>
      </c>
      <c r="AK130" s="671">
        <f t="shared" si="34"/>
        <v>19.047619047619047</v>
      </c>
      <c r="AL130" s="671">
        <f t="shared" si="35"/>
        <v>23.529411764705866</v>
      </c>
      <c r="AM130" s="671">
        <f t="shared" si="36"/>
        <v>17.24137931034484</v>
      </c>
      <c r="AN130" s="671">
        <f t="shared" si="37"/>
        <v>26.086956521739111</v>
      </c>
      <c r="AO130" s="671">
        <f t="shared" si="38"/>
        <v>27.777777777777789</v>
      </c>
      <c r="AP130" s="671">
        <f t="shared" si="39"/>
        <v>12.5</v>
      </c>
      <c r="AQ130" s="671">
        <f t="shared" si="40"/>
        <v>18.518518518518512</v>
      </c>
      <c r="AR130" s="671">
        <f t="shared" si="41"/>
        <v>17.391304347826097</v>
      </c>
      <c r="AS130" s="672">
        <f t="shared" si="42"/>
        <v>13.448599241332884</v>
      </c>
      <c r="AT130" s="673">
        <f t="shared" si="43"/>
        <v>7.2105273877273888</v>
      </c>
    </row>
    <row r="131" spans="1:46" ht="11.25" customHeight="1" x14ac:dyDescent="0.2">
      <c r="A131" s="500" t="s">
        <v>1013</v>
      </c>
      <c r="B131" s="933" t="s">
        <v>1014</v>
      </c>
      <c r="C131" s="497">
        <v>1.1000000000000001</v>
      </c>
      <c r="D131" s="497">
        <v>1.04</v>
      </c>
      <c r="E131" s="650">
        <v>0.98</v>
      </c>
      <c r="F131" s="650">
        <v>0.9</v>
      </c>
      <c r="G131" s="650">
        <v>0.72699999999999998</v>
      </c>
      <c r="H131" s="502">
        <v>0</v>
      </c>
      <c r="I131" s="651"/>
      <c r="J131" s="502">
        <v>0</v>
      </c>
      <c r="K131" s="655">
        <v>0</v>
      </c>
      <c r="L131" s="651"/>
      <c r="M131" s="655">
        <v>0</v>
      </c>
      <c r="N131" s="653">
        <v>0</v>
      </c>
      <c r="O131" s="653">
        <v>0</v>
      </c>
      <c r="P131" s="653">
        <v>0</v>
      </c>
      <c r="Q131" s="653">
        <v>0</v>
      </c>
      <c r="R131" s="653">
        <v>0</v>
      </c>
      <c r="S131" s="653">
        <v>0</v>
      </c>
      <c r="T131" s="653">
        <v>0</v>
      </c>
      <c r="U131" s="653">
        <v>0</v>
      </c>
      <c r="V131" s="653">
        <v>0</v>
      </c>
      <c r="W131" s="653">
        <v>0</v>
      </c>
      <c r="X131" s="653">
        <v>0</v>
      </c>
      <c r="Y131" s="654">
        <f t="shared" si="22"/>
        <v>4.7470000000000008</v>
      </c>
      <c r="Z131" s="1049">
        <f t="shared" si="23"/>
        <v>5.7692307692307709</v>
      </c>
      <c r="AA131" s="671">
        <f t="shared" si="24"/>
        <v>6.1224489795918435</v>
      </c>
      <c r="AB131" s="671">
        <f t="shared" si="25"/>
        <v>8.8888888888888786</v>
      </c>
      <c r="AC131" s="671">
        <f t="shared" si="26"/>
        <v>23.79642365887209</v>
      </c>
      <c r="AD131" s="671" t="str">
        <f t="shared" si="27"/>
        <v>n/a</v>
      </c>
      <c r="AE131" s="671" t="str">
        <f t="shared" si="28"/>
        <v>n/a</v>
      </c>
      <c r="AF131" s="671" t="str">
        <f t="shared" si="29"/>
        <v>n/a</v>
      </c>
      <c r="AG131" s="671" t="str">
        <f t="shared" si="30"/>
        <v>n/a</v>
      </c>
      <c r="AH131" s="671" t="str">
        <f t="shared" si="31"/>
        <v>n/a</v>
      </c>
      <c r="AI131" s="671" t="str">
        <f t="shared" si="32"/>
        <v>n/a</v>
      </c>
      <c r="AJ131" s="671" t="str">
        <f t="shared" si="33"/>
        <v>n/a</v>
      </c>
      <c r="AK131" s="671" t="str">
        <f t="shared" si="34"/>
        <v>n/a</v>
      </c>
      <c r="AL131" s="671" t="str">
        <f t="shared" si="35"/>
        <v>n/a</v>
      </c>
      <c r="AM131" s="671" t="str">
        <f t="shared" si="36"/>
        <v>n/a</v>
      </c>
      <c r="AN131" s="671" t="str">
        <f t="shared" si="37"/>
        <v>n/a</v>
      </c>
      <c r="AO131" s="671" t="str">
        <f t="shared" si="38"/>
        <v>n/a</v>
      </c>
      <c r="AP131" s="671" t="str">
        <f t="shared" si="39"/>
        <v>n/a</v>
      </c>
      <c r="AQ131" s="671" t="str">
        <f t="shared" si="40"/>
        <v>n/a</v>
      </c>
      <c r="AR131" s="671" t="str">
        <f t="shared" si="41"/>
        <v>n/a</v>
      </c>
      <c r="AS131" s="672">
        <f t="shared" si="42"/>
        <v>11.144248074145896</v>
      </c>
      <c r="AT131" s="673">
        <f t="shared" si="43"/>
        <v>8.5493366069238714</v>
      </c>
    </row>
    <row r="132" spans="1:46" ht="11.25" customHeight="1" x14ac:dyDescent="0.2">
      <c r="A132" s="500" t="s">
        <v>993</v>
      </c>
      <c r="B132" s="933" t="s">
        <v>994</v>
      </c>
      <c r="C132" s="497">
        <v>0.47</v>
      </c>
      <c r="D132" s="497">
        <v>0.42000000000000004</v>
      </c>
      <c r="E132" s="650">
        <v>0.38</v>
      </c>
      <c r="F132" s="650">
        <v>0.34</v>
      </c>
      <c r="G132" s="650">
        <v>0.28000000000000003</v>
      </c>
      <c r="H132" s="650">
        <v>0.22</v>
      </c>
      <c r="I132" s="651"/>
      <c r="J132" s="502">
        <v>0.2</v>
      </c>
      <c r="K132" s="496">
        <v>9.5000000000000001E-2</v>
      </c>
      <c r="L132" s="651"/>
      <c r="M132" s="503">
        <v>0</v>
      </c>
      <c r="N132" s="653">
        <v>0</v>
      </c>
      <c r="O132" s="657">
        <v>0.875</v>
      </c>
      <c r="P132" s="653">
        <v>0.8</v>
      </c>
      <c r="Q132" s="653">
        <v>0.8</v>
      </c>
      <c r="R132" s="653">
        <v>0.8</v>
      </c>
      <c r="S132" s="653">
        <v>0.8</v>
      </c>
      <c r="T132" s="653">
        <v>0.8</v>
      </c>
      <c r="U132" s="653">
        <v>0.8</v>
      </c>
      <c r="V132" s="653">
        <v>0.8</v>
      </c>
      <c r="W132" s="653">
        <v>0.8</v>
      </c>
      <c r="X132" s="653">
        <v>0.8</v>
      </c>
      <c r="Y132" s="654">
        <f t="shared" si="22"/>
        <v>10.480000000000002</v>
      </c>
      <c r="Z132" s="1049">
        <f t="shared" si="23"/>
        <v>11.904761904761884</v>
      </c>
      <c r="AA132" s="671">
        <f t="shared" si="24"/>
        <v>10.526315789473696</v>
      </c>
      <c r="AB132" s="671">
        <f t="shared" si="25"/>
        <v>11.764705882352944</v>
      </c>
      <c r="AC132" s="671">
        <f t="shared" si="26"/>
        <v>21.42857142857142</v>
      </c>
      <c r="AD132" s="671">
        <f t="shared" si="27"/>
        <v>27.272727272727295</v>
      </c>
      <c r="AE132" s="671">
        <f t="shared" si="28"/>
        <v>9.9999999999999858</v>
      </c>
      <c r="AF132" s="671">
        <f t="shared" si="29"/>
        <v>110.52631578947367</v>
      </c>
      <c r="AG132" s="671" t="str">
        <f t="shared" si="30"/>
        <v>n/a</v>
      </c>
      <c r="AH132" s="671" t="str">
        <f t="shared" si="31"/>
        <v>n/a</v>
      </c>
      <c r="AI132" s="671">
        <f t="shared" si="32"/>
        <v>-100</v>
      </c>
      <c r="AJ132" s="671">
        <f t="shared" si="33"/>
        <v>9.375</v>
      </c>
      <c r="AK132" s="671">
        <f t="shared" si="34"/>
        <v>0</v>
      </c>
      <c r="AL132" s="671">
        <f t="shared" si="35"/>
        <v>0</v>
      </c>
      <c r="AM132" s="671">
        <f t="shared" si="36"/>
        <v>0</v>
      </c>
      <c r="AN132" s="671">
        <f t="shared" si="37"/>
        <v>0</v>
      </c>
      <c r="AO132" s="671">
        <f t="shared" si="38"/>
        <v>0</v>
      </c>
      <c r="AP132" s="671">
        <f t="shared" si="39"/>
        <v>0</v>
      </c>
      <c r="AQ132" s="671">
        <f t="shared" si="40"/>
        <v>0</v>
      </c>
      <c r="AR132" s="671">
        <f t="shared" si="41"/>
        <v>0</v>
      </c>
      <c r="AS132" s="672">
        <f t="shared" si="42"/>
        <v>6.6351998863153465</v>
      </c>
      <c r="AT132" s="673">
        <f t="shared" si="43"/>
        <v>38.119415574555283</v>
      </c>
    </row>
    <row r="133" spans="1:46" ht="11.25" customHeight="1" x14ac:dyDescent="0.2">
      <c r="A133" s="480" t="s">
        <v>1650</v>
      </c>
      <c r="B133" s="918" t="s">
        <v>1651</v>
      </c>
      <c r="C133" s="497">
        <v>0.64</v>
      </c>
      <c r="D133" s="497">
        <v>0.56000000000000005</v>
      </c>
      <c r="E133" s="487">
        <v>0.48</v>
      </c>
      <c r="F133" s="487">
        <v>0.42</v>
      </c>
      <c r="G133" s="487">
        <v>0.34</v>
      </c>
      <c r="H133" s="487">
        <v>0.26</v>
      </c>
      <c r="I133" s="488"/>
      <c r="J133" s="489">
        <v>0.24</v>
      </c>
      <c r="K133" s="490">
        <v>0.24</v>
      </c>
      <c r="L133" s="488"/>
      <c r="M133" s="505">
        <v>0.24</v>
      </c>
      <c r="N133" s="492">
        <v>0.4</v>
      </c>
      <c r="O133" s="493">
        <v>0.68</v>
      </c>
      <c r="P133" s="493">
        <v>0.62</v>
      </c>
      <c r="Q133" s="493">
        <v>0.54</v>
      </c>
      <c r="R133" s="493">
        <v>0.45</v>
      </c>
      <c r="S133" s="493">
        <v>0.37</v>
      </c>
      <c r="T133" s="493">
        <v>0.32</v>
      </c>
      <c r="U133" s="493">
        <v>0.28000000000000003</v>
      </c>
      <c r="V133" s="492">
        <v>0.18</v>
      </c>
      <c r="W133" s="493">
        <v>0.22</v>
      </c>
      <c r="X133" s="493">
        <v>0.1</v>
      </c>
      <c r="Y133" s="654">
        <f t="shared" si="22"/>
        <v>7.580000000000001</v>
      </c>
      <c r="Z133" s="1049">
        <f t="shared" si="23"/>
        <v>14.285714285714279</v>
      </c>
      <c r="AA133" s="671">
        <f t="shared" si="24"/>
        <v>16.666666666666675</v>
      </c>
      <c r="AB133" s="671">
        <f t="shared" si="25"/>
        <v>14.285714285714279</v>
      </c>
      <c r="AC133" s="671">
        <f t="shared" si="26"/>
        <v>23.529411764705866</v>
      </c>
      <c r="AD133" s="671">
        <f t="shared" si="27"/>
        <v>30.76923076923077</v>
      </c>
      <c r="AE133" s="671">
        <f t="shared" si="28"/>
        <v>8.3333333333333481</v>
      </c>
      <c r="AF133" s="671">
        <f t="shared" si="29"/>
        <v>0</v>
      </c>
      <c r="AG133" s="671">
        <f t="shared" si="30"/>
        <v>0</v>
      </c>
      <c r="AH133" s="671">
        <f t="shared" si="31"/>
        <v>-40</v>
      </c>
      <c r="AI133" s="671">
        <f t="shared" si="32"/>
        <v>-41.17647058823529</v>
      </c>
      <c r="AJ133" s="671">
        <f t="shared" si="33"/>
        <v>9.6774193548387224</v>
      </c>
      <c r="AK133" s="671">
        <f t="shared" si="34"/>
        <v>14.814814814814813</v>
      </c>
      <c r="AL133" s="671">
        <f t="shared" si="35"/>
        <v>19.999999999999996</v>
      </c>
      <c r="AM133" s="671">
        <f t="shared" si="36"/>
        <v>21.621621621621621</v>
      </c>
      <c r="AN133" s="671">
        <f t="shared" si="37"/>
        <v>15.625</v>
      </c>
      <c r="AO133" s="671">
        <f t="shared" si="38"/>
        <v>14.285714285714279</v>
      </c>
      <c r="AP133" s="671">
        <f t="shared" si="39"/>
        <v>55.555555555555578</v>
      </c>
      <c r="AQ133" s="671">
        <f t="shared" si="40"/>
        <v>-18.181818181818187</v>
      </c>
      <c r="AR133" s="671">
        <f t="shared" si="41"/>
        <v>119.99999999999997</v>
      </c>
      <c r="AS133" s="672">
        <f t="shared" si="42"/>
        <v>14.741679366729302</v>
      </c>
      <c r="AT133" s="673">
        <f t="shared" si="43"/>
        <v>34.049055399957886</v>
      </c>
    </row>
    <row r="134" spans="1:46" ht="11.25" customHeight="1" x14ac:dyDescent="0.2">
      <c r="A134" s="935" t="s">
        <v>3830</v>
      </c>
      <c r="B134" s="933" t="s">
        <v>3831</v>
      </c>
      <c r="C134" s="497">
        <v>0.8</v>
      </c>
      <c r="D134" s="497">
        <v>0.72</v>
      </c>
      <c r="E134" s="650">
        <v>0.68</v>
      </c>
      <c r="F134" s="650">
        <v>0.62</v>
      </c>
      <c r="G134" s="650">
        <v>0.56999999999999995</v>
      </c>
      <c r="H134" s="542">
        <v>0.48</v>
      </c>
      <c r="I134" s="651"/>
      <c r="J134" s="542">
        <v>0.48</v>
      </c>
      <c r="K134" s="655">
        <v>0.48</v>
      </c>
      <c r="L134" s="651"/>
      <c r="M134" s="503">
        <v>0.48</v>
      </c>
      <c r="N134" s="543">
        <v>1.2</v>
      </c>
      <c r="O134" s="657">
        <v>2.4</v>
      </c>
      <c r="P134" s="657">
        <v>2.16</v>
      </c>
      <c r="Q134" s="657">
        <v>1.92</v>
      </c>
      <c r="R134" s="657">
        <v>1.68</v>
      </c>
      <c r="S134" s="657">
        <v>1.53</v>
      </c>
      <c r="T134" s="657">
        <v>1.36</v>
      </c>
      <c r="U134" s="657">
        <v>1.2</v>
      </c>
      <c r="V134" s="657">
        <v>1.04</v>
      </c>
      <c r="W134" s="657">
        <v>0.96</v>
      </c>
      <c r="X134" s="657">
        <v>0.82</v>
      </c>
      <c r="Y134" s="654">
        <f t="shared" si="22"/>
        <v>21.58</v>
      </c>
      <c r="Z134" s="1049">
        <f t="shared" si="23"/>
        <v>11.111111111111116</v>
      </c>
      <c r="AA134" s="671">
        <f t="shared" si="24"/>
        <v>5.8823529411764497</v>
      </c>
      <c r="AB134" s="671">
        <f t="shared" si="25"/>
        <v>9.6774193548387224</v>
      </c>
      <c r="AC134" s="671">
        <f t="shared" si="26"/>
        <v>8.7719298245614077</v>
      </c>
      <c r="AD134" s="671">
        <f t="shared" si="27"/>
        <v>18.75</v>
      </c>
      <c r="AE134" s="671">
        <f t="shared" si="28"/>
        <v>0</v>
      </c>
      <c r="AF134" s="671">
        <f t="shared" si="29"/>
        <v>0</v>
      </c>
      <c r="AG134" s="671">
        <f t="shared" si="30"/>
        <v>0</v>
      </c>
      <c r="AH134" s="671">
        <f t="shared" si="31"/>
        <v>-60</v>
      </c>
      <c r="AI134" s="671">
        <f t="shared" si="32"/>
        <v>-50</v>
      </c>
      <c r="AJ134" s="671">
        <f t="shared" si="33"/>
        <v>11.111111111111093</v>
      </c>
      <c r="AK134" s="671">
        <f t="shared" si="34"/>
        <v>12.500000000000021</v>
      </c>
      <c r="AL134" s="671">
        <f t="shared" si="35"/>
        <v>14.285714285714279</v>
      </c>
      <c r="AM134" s="671">
        <f t="shared" si="36"/>
        <v>9.8039215686274375</v>
      </c>
      <c r="AN134" s="671">
        <f t="shared" si="37"/>
        <v>12.5</v>
      </c>
      <c r="AO134" s="671">
        <f t="shared" si="38"/>
        <v>13.333333333333353</v>
      </c>
      <c r="AP134" s="671">
        <f t="shared" si="39"/>
        <v>15.384615384615374</v>
      </c>
      <c r="AQ134" s="671">
        <f t="shared" si="40"/>
        <v>8.3333333333333481</v>
      </c>
      <c r="AR134" s="671">
        <f t="shared" si="41"/>
        <v>17.073170731707311</v>
      </c>
      <c r="AS134" s="672">
        <f t="shared" si="42"/>
        <v>3.0798954200068374</v>
      </c>
      <c r="AT134" s="673">
        <f t="shared" si="43"/>
        <v>21.228320021440137</v>
      </c>
    </row>
    <row r="135" spans="1:46" ht="11.25" customHeight="1" x14ac:dyDescent="0.2">
      <c r="A135" s="484" t="s">
        <v>1005</v>
      </c>
      <c r="B135" s="933" t="s">
        <v>1006</v>
      </c>
      <c r="C135" s="497">
        <v>0.68</v>
      </c>
      <c r="D135" s="497">
        <v>0.59000000000000008</v>
      </c>
      <c r="E135" s="650">
        <v>0.53</v>
      </c>
      <c r="F135" s="502">
        <v>0.52</v>
      </c>
      <c r="G135" s="650">
        <v>0.505</v>
      </c>
      <c r="H135" s="650">
        <v>0.25</v>
      </c>
      <c r="I135" s="651"/>
      <c r="J135" s="502">
        <v>0</v>
      </c>
      <c r="K135" s="655">
        <v>0</v>
      </c>
      <c r="L135" s="651"/>
      <c r="M135" s="503">
        <v>0</v>
      </c>
      <c r="N135" s="653">
        <v>0.06</v>
      </c>
      <c r="O135" s="657">
        <v>0.19500000000000001</v>
      </c>
      <c r="P135" s="657">
        <v>0.17</v>
      </c>
      <c r="Q135" s="657">
        <v>0.16</v>
      </c>
      <c r="R135" s="657">
        <v>0.14000000000000001</v>
      </c>
      <c r="S135" s="657">
        <v>0.124</v>
      </c>
      <c r="T135" s="657">
        <v>9.1999999999999998E-2</v>
      </c>
      <c r="U135" s="653">
        <v>7.5999999999999998E-2</v>
      </c>
      <c r="V135" s="653">
        <v>7.5999999999999998E-2</v>
      </c>
      <c r="W135" s="657">
        <v>1.9E-2</v>
      </c>
      <c r="X135" s="653">
        <v>0</v>
      </c>
      <c r="Y135" s="654">
        <f t="shared" ref="Y135:Y198" si="44">SUM(C135:X135)</f>
        <v>4.1869999999999994</v>
      </c>
      <c r="Z135" s="1049">
        <f t="shared" ref="Z135:Z198" si="45">IF(ISERROR((C135/D135-1)*100),"n/a",(C135/D135-1)*100)</f>
        <v>15.254237288135597</v>
      </c>
      <c r="AA135" s="671">
        <f t="shared" ref="AA135:AA198" si="46">IF(ISERROR((D135/E135-1)*100),"n/a",(D135/E135-1)*100)</f>
        <v>11.320754716981153</v>
      </c>
      <c r="AB135" s="671">
        <f t="shared" ref="AB135:AB198" si="47">IF(ISERROR((E135/F135-1)*100),"n/a",(E135/F135-1)*100)</f>
        <v>1.9230769230769162</v>
      </c>
      <c r="AC135" s="671">
        <f t="shared" ref="AC135:AC198" si="48">IF(ISERROR((F135/G135-1)*100),"n/a",(F135/G135-1)*100)</f>
        <v>2.9702970297029729</v>
      </c>
      <c r="AD135" s="671">
        <f t="shared" ref="AD135:AD198" si="49">IF(ISERROR((G135/H135-1)*100),"n/a",(G135/H135-1)*100)</f>
        <v>102</v>
      </c>
      <c r="AE135" s="671" t="str">
        <f t="shared" ref="AE135:AE198" si="50">IF(ISERROR((H135/J135-1)*100),"n/a",(H135/J135-1)*100)</f>
        <v>n/a</v>
      </c>
      <c r="AF135" s="671" t="str">
        <f t="shared" ref="AF135:AF198" si="51">IF(ISERROR((J135/K135-1)*100),"n/a",(J135/K135-1)*100)</f>
        <v>n/a</v>
      </c>
      <c r="AG135" s="671" t="str">
        <f t="shared" ref="AG135:AG198" si="52">IF(ISERROR((K135/M135-1)*100),"n/a",(K135/M135-1)*100)</f>
        <v>n/a</v>
      </c>
      <c r="AH135" s="671">
        <f t="shared" ref="AH135:AH198" si="53">IF(ISERROR((M135/N135-1)*100),"n/a",(M135/N135-1)*100)</f>
        <v>-100</v>
      </c>
      <c r="AI135" s="671">
        <f t="shared" ref="AI135:AI198" si="54">IF(ISERROR((N135/O135-1)*100),"n/a",(N135/O135-1)*100)</f>
        <v>-69.230769230769226</v>
      </c>
      <c r="AJ135" s="671">
        <f t="shared" ref="AJ135:AJ198" si="55">IF(ISERROR((O135/P135-1)*100),"n/a",(O135/P135-1)*100)</f>
        <v>14.705882352941169</v>
      </c>
      <c r="AK135" s="671">
        <f t="shared" ref="AK135:AK198" si="56">IF(ISERROR((P135/Q135-1)*100),"n/a",(P135/Q135-1)*100)</f>
        <v>6.25</v>
      </c>
      <c r="AL135" s="671">
        <f t="shared" ref="AL135:AL198" si="57">IF(ISERROR((Q135/R135-1)*100),"n/a",(Q135/R135-1)*100)</f>
        <v>14.285714285714279</v>
      </c>
      <c r="AM135" s="671">
        <f t="shared" ref="AM135:AM198" si="58">IF(ISERROR((R135/S135-1)*100),"n/a",(R135/S135-1)*100)</f>
        <v>12.903225806451623</v>
      </c>
      <c r="AN135" s="671">
        <f t="shared" ref="AN135:AN198" si="59">IF(ISERROR((S135/T135-1)*100),"n/a",(S135/T135-1)*100)</f>
        <v>34.782608695652172</v>
      </c>
      <c r="AO135" s="671">
        <f t="shared" ref="AO135:AO198" si="60">IF(ISERROR((T135/U135-1)*100),"n/a",(T135/U135-1)*100)</f>
        <v>21.052631578947366</v>
      </c>
      <c r="AP135" s="671">
        <f t="shared" ref="AP135:AP198" si="61">IF(ISERROR((U135/V135-1)*100),"n/a",(U135/V135-1)*100)</f>
        <v>0</v>
      </c>
      <c r="AQ135" s="671">
        <f t="shared" ref="AQ135:AQ198" si="62">IF(ISERROR((V135/W135-1)*100),"n/a",(V135/W135-1)*100)</f>
        <v>300</v>
      </c>
      <c r="AR135" s="671" t="str">
        <f t="shared" ref="AR135:AR198" si="63">IF(ISERROR((W135/X135-1)*100),"n/a",(W135/X135-1)*100)</f>
        <v>n/a</v>
      </c>
      <c r="AS135" s="672">
        <f t="shared" ref="AS135:AS198" si="64">AVERAGE(Z135:AR135)</f>
        <v>24.547843963122268</v>
      </c>
      <c r="AT135" s="673">
        <f t="shared" ref="AT135:AT198" si="65">STDEV(Z135:AR135)</f>
        <v>88.15986509920333</v>
      </c>
    </row>
    <row r="136" spans="1:46" ht="11.25" customHeight="1" x14ac:dyDescent="0.2">
      <c r="A136" s="484" t="s">
        <v>4059</v>
      </c>
      <c r="B136" s="933" t="s">
        <v>4060</v>
      </c>
      <c r="C136" s="497">
        <v>0.48</v>
      </c>
      <c r="D136" s="522">
        <v>0.28000000000000003</v>
      </c>
      <c r="E136" s="650">
        <v>0.22</v>
      </c>
      <c r="F136" s="650">
        <v>0.05</v>
      </c>
      <c r="G136" s="542">
        <v>0</v>
      </c>
      <c r="H136" s="542">
        <v>0</v>
      </c>
      <c r="I136" s="651"/>
      <c r="J136" s="502">
        <v>0</v>
      </c>
      <c r="K136" s="655">
        <v>0</v>
      </c>
      <c r="L136" s="651"/>
      <c r="M136" s="503">
        <v>0</v>
      </c>
      <c r="N136" s="653">
        <v>0</v>
      </c>
      <c r="O136" s="653">
        <v>0</v>
      </c>
      <c r="P136" s="653">
        <v>0</v>
      </c>
      <c r="Q136" s="653">
        <v>0</v>
      </c>
      <c r="R136" s="653">
        <v>0</v>
      </c>
      <c r="S136" s="653">
        <v>0</v>
      </c>
      <c r="T136" s="653">
        <v>0</v>
      </c>
      <c r="U136" s="653">
        <v>0</v>
      </c>
      <c r="V136" s="653">
        <v>0</v>
      </c>
      <c r="W136" s="653">
        <v>0</v>
      </c>
      <c r="X136" s="653">
        <v>0</v>
      </c>
      <c r="Y136" s="654">
        <f t="shared" si="44"/>
        <v>1.03</v>
      </c>
      <c r="Z136" s="1049">
        <f t="shared" si="45"/>
        <v>71.428571428571402</v>
      </c>
      <c r="AA136" s="671">
        <f t="shared" si="46"/>
        <v>27.272727272727295</v>
      </c>
      <c r="AB136" s="671">
        <f t="shared" si="47"/>
        <v>339.99999999999994</v>
      </c>
      <c r="AC136" s="671" t="str">
        <f t="shared" si="48"/>
        <v>n/a</v>
      </c>
      <c r="AD136" s="671" t="str">
        <f t="shared" si="49"/>
        <v>n/a</v>
      </c>
      <c r="AE136" s="671" t="str">
        <f t="shared" si="50"/>
        <v>n/a</v>
      </c>
      <c r="AF136" s="671" t="str">
        <f t="shared" si="51"/>
        <v>n/a</v>
      </c>
      <c r="AG136" s="671" t="str">
        <f t="shared" si="52"/>
        <v>n/a</v>
      </c>
      <c r="AH136" s="671" t="str">
        <f t="shared" si="53"/>
        <v>n/a</v>
      </c>
      <c r="AI136" s="671" t="str">
        <f t="shared" si="54"/>
        <v>n/a</v>
      </c>
      <c r="AJ136" s="671" t="str">
        <f t="shared" si="55"/>
        <v>n/a</v>
      </c>
      <c r="AK136" s="671" t="str">
        <f t="shared" si="56"/>
        <v>n/a</v>
      </c>
      <c r="AL136" s="671" t="str">
        <f t="shared" si="57"/>
        <v>n/a</v>
      </c>
      <c r="AM136" s="671" t="str">
        <f t="shared" si="58"/>
        <v>n/a</v>
      </c>
      <c r="AN136" s="671" t="str">
        <f t="shared" si="59"/>
        <v>n/a</v>
      </c>
      <c r="AO136" s="671" t="str">
        <f t="shared" si="60"/>
        <v>n/a</v>
      </c>
      <c r="AP136" s="671" t="str">
        <f t="shared" si="61"/>
        <v>n/a</v>
      </c>
      <c r="AQ136" s="671" t="str">
        <f t="shared" si="62"/>
        <v>n/a</v>
      </c>
      <c r="AR136" s="671" t="str">
        <f t="shared" si="63"/>
        <v>n/a</v>
      </c>
      <c r="AS136" s="672">
        <f t="shared" si="64"/>
        <v>146.2337662337662</v>
      </c>
      <c r="AT136" s="673">
        <f t="shared" si="65"/>
        <v>169.25262081941847</v>
      </c>
    </row>
    <row r="137" spans="1:46" ht="11.25" customHeight="1" x14ac:dyDescent="0.2">
      <c r="A137" s="519" t="s">
        <v>981</v>
      </c>
      <c r="B137" s="507" t="s">
        <v>982</v>
      </c>
      <c r="C137" s="497">
        <v>0.59</v>
      </c>
      <c r="D137" s="497">
        <v>0.51500000000000001</v>
      </c>
      <c r="E137" s="513">
        <v>0.42499999999999999</v>
      </c>
      <c r="F137" s="513">
        <v>0.32500000000000001</v>
      </c>
      <c r="G137" s="513">
        <v>0.22500000000000001</v>
      </c>
      <c r="H137" s="513">
        <v>0.08</v>
      </c>
      <c r="I137" s="514"/>
      <c r="J137" s="512">
        <v>0.04</v>
      </c>
      <c r="K137" s="515">
        <v>0.35</v>
      </c>
      <c r="L137" s="514"/>
      <c r="M137" s="532">
        <v>0.88</v>
      </c>
      <c r="N137" s="516">
        <v>0.88</v>
      </c>
      <c r="O137" s="516">
        <v>0.86</v>
      </c>
      <c r="P137" s="516">
        <v>0.82</v>
      </c>
      <c r="Q137" s="516">
        <v>0.78</v>
      </c>
      <c r="R137" s="516">
        <v>0.75</v>
      </c>
      <c r="S137" s="516">
        <v>0.72</v>
      </c>
      <c r="T137" s="516">
        <v>0.65</v>
      </c>
      <c r="U137" s="516">
        <v>0.6</v>
      </c>
      <c r="V137" s="516">
        <v>0.56000000000000005</v>
      </c>
      <c r="W137" s="516">
        <v>0.52</v>
      </c>
      <c r="X137" s="516">
        <v>0.48</v>
      </c>
      <c r="Y137" s="654">
        <f t="shared" si="44"/>
        <v>11.050000000000002</v>
      </c>
      <c r="Z137" s="1049">
        <f t="shared" si="45"/>
        <v>14.563106796116498</v>
      </c>
      <c r="AA137" s="671">
        <f t="shared" si="46"/>
        <v>21.176470588235308</v>
      </c>
      <c r="AB137" s="671">
        <f t="shared" si="47"/>
        <v>30.76923076923077</v>
      </c>
      <c r="AC137" s="671">
        <f t="shared" si="48"/>
        <v>44.444444444444443</v>
      </c>
      <c r="AD137" s="671">
        <f t="shared" si="49"/>
        <v>181.25</v>
      </c>
      <c r="AE137" s="671">
        <f t="shared" si="50"/>
        <v>100</v>
      </c>
      <c r="AF137" s="671">
        <f t="shared" si="51"/>
        <v>-88.571428571428569</v>
      </c>
      <c r="AG137" s="671">
        <f t="shared" si="52"/>
        <v>-60.227272727272727</v>
      </c>
      <c r="AH137" s="671">
        <f t="shared" si="53"/>
        <v>0</v>
      </c>
      <c r="AI137" s="671">
        <f t="shared" si="54"/>
        <v>2.3255813953488413</v>
      </c>
      <c r="AJ137" s="671">
        <f t="shared" si="55"/>
        <v>4.8780487804878092</v>
      </c>
      <c r="AK137" s="671">
        <f t="shared" si="56"/>
        <v>5.12820512820511</v>
      </c>
      <c r="AL137" s="671">
        <f t="shared" si="57"/>
        <v>4.0000000000000036</v>
      </c>
      <c r="AM137" s="671">
        <f t="shared" si="58"/>
        <v>4.1666666666666741</v>
      </c>
      <c r="AN137" s="671">
        <f t="shared" si="59"/>
        <v>10.769230769230752</v>
      </c>
      <c r="AO137" s="671">
        <f t="shared" si="60"/>
        <v>8.3333333333333481</v>
      </c>
      <c r="AP137" s="671">
        <f t="shared" si="61"/>
        <v>7.1428571428571397</v>
      </c>
      <c r="AQ137" s="671">
        <f t="shared" si="62"/>
        <v>7.6923076923077094</v>
      </c>
      <c r="AR137" s="671">
        <f t="shared" si="63"/>
        <v>8.3333333333333481</v>
      </c>
      <c r="AS137" s="672">
        <f t="shared" si="64"/>
        <v>16.114427133741927</v>
      </c>
      <c r="AT137" s="673">
        <f t="shared" si="65"/>
        <v>54.480611264816318</v>
      </c>
    </row>
    <row r="138" spans="1:46" ht="11.25" customHeight="1" x14ac:dyDescent="0.2">
      <c r="A138" s="500" t="s">
        <v>491</v>
      </c>
      <c r="B138" s="933" t="s">
        <v>492</v>
      </c>
      <c r="C138" s="497">
        <v>1.8759999999999999</v>
      </c>
      <c r="D138" s="497">
        <v>1.8226</v>
      </c>
      <c r="E138" s="650">
        <v>1.6718000000000002</v>
      </c>
      <c r="F138" s="650">
        <v>1.4590000000000001</v>
      </c>
      <c r="G138" s="650">
        <v>1.29</v>
      </c>
      <c r="H138" s="650">
        <v>1.155</v>
      </c>
      <c r="I138" s="651"/>
      <c r="J138" s="650">
        <v>0.90500000000000003</v>
      </c>
      <c r="K138" s="496">
        <v>0.82</v>
      </c>
      <c r="L138" s="651"/>
      <c r="M138" s="656">
        <v>0.74</v>
      </c>
      <c r="N138" s="657">
        <v>0.50170000000000003</v>
      </c>
      <c r="O138" s="657">
        <v>0.37340000000000001</v>
      </c>
      <c r="P138" s="657">
        <v>0.30159999999999998</v>
      </c>
      <c r="Q138" s="657">
        <v>0.21540000000000001</v>
      </c>
      <c r="R138" s="657">
        <v>0.12920000000000001</v>
      </c>
      <c r="S138" s="657">
        <v>8.5999999999999993E-2</v>
      </c>
      <c r="T138" s="657">
        <v>7.9000000000000001E-2</v>
      </c>
      <c r="U138" s="657">
        <v>7.1999999999999995E-2</v>
      </c>
      <c r="V138" s="657">
        <v>6.4799999999999996E-2</v>
      </c>
      <c r="W138" s="657">
        <v>5.3199999999999997E-2</v>
      </c>
      <c r="X138" s="657">
        <v>4.8000000000000001E-2</v>
      </c>
      <c r="Y138" s="654">
        <f t="shared" si="44"/>
        <v>13.6637</v>
      </c>
      <c r="Z138" s="1049">
        <f t="shared" si="45"/>
        <v>2.9298803906507187</v>
      </c>
      <c r="AA138" s="671">
        <f t="shared" si="46"/>
        <v>9.0202177293934547</v>
      </c>
      <c r="AB138" s="671">
        <f t="shared" si="47"/>
        <v>14.585332419465402</v>
      </c>
      <c r="AC138" s="671">
        <f t="shared" si="48"/>
        <v>13.100775193798441</v>
      </c>
      <c r="AD138" s="671">
        <f t="shared" si="49"/>
        <v>11.688311688311682</v>
      </c>
      <c r="AE138" s="671">
        <f t="shared" si="50"/>
        <v>27.624309392265189</v>
      </c>
      <c r="AF138" s="671">
        <f t="shared" si="51"/>
        <v>10.365853658536594</v>
      </c>
      <c r="AG138" s="671">
        <f t="shared" si="52"/>
        <v>10.810810810810811</v>
      </c>
      <c r="AH138" s="671">
        <f t="shared" si="53"/>
        <v>47.498505082718737</v>
      </c>
      <c r="AI138" s="671">
        <f t="shared" si="54"/>
        <v>34.359935725763258</v>
      </c>
      <c r="AJ138" s="671">
        <f t="shared" si="55"/>
        <v>23.806366047745374</v>
      </c>
      <c r="AK138" s="671">
        <f t="shared" si="56"/>
        <v>40.018570102135541</v>
      </c>
      <c r="AL138" s="671">
        <f t="shared" si="57"/>
        <v>66.718266253869956</v>
      </c>
      <c r="AM138" s="671">
        <f t="shared" si="58"/>
        <v>50.232558139534909</v>
      </c>
      <c r="AN138" s="671">
        <f t="shared" si="59"/>
        <v>8.8607594936708658</v>
      </c>
      <c r="AO138" s="671">
        <f t="shared" si="60"/>
        <v>9.7222222222222321</v>
      </c>
      <c r="AP138" s="671">
        <f t="shared" si="61"/>
        <v>11.111111111111116</v>
      </c>
      <c r="AQ138" s="671">
        <f t="shared" si="62"/>
        <v>21.804511278195491</v>
      </c>
      <c r="AR138" s="671">
        <f t="shared" si="63"/>
        <v>10.833333333333318</v>
      </c>
      <c r="AS138" s="672">
        <f t="shared" si="64"/>
        <v>22.373243688080688</v>
      </c>
      <c r="AT138" s="673">
        <f t="shared" si="65"/>
        <v>17.569772328013812</v>
      </c>
    </row>
    <row r="139" spans="1:46" ht="11.25" customHeight="1" x14ac:dyDescent="0.2">
      <c r="A139" s="935" t="s">
        <v>1059</v>
      </c>
      <c r="B139" s="933" t="s">
        <v>1060</v>
      </c>
      <c r="C139" s="497">
        <v>1.24</v>
      </c>
      <c r="D139" s="497">
        <v>1.06</v>
      </c>
      <c r="E139" s="650">
        <v>0.88</v>
      </c>
      <c r="F139" s="650">
        <v>0.73</v>
      </c>
      <c r="G139" s="650">
        <v>0.61</v>
      </c>
      <c r="H139" s="650">
        <v>0.52</v>
      </c>
      <c r="I139" s="651"/>
      <c r="J139" s="650">
        <v>0.24</v>
      </c>
      <c r="K139" s="655">
        <v>0</v>
      </c>
      <c r="L139" s="651"/>
      <c r="M139" s="503">
        <v>0</v>
      </c>
      <c r="N139" s="653">
        <v>0</v>
      </c>
      <c r="O139" s="653">
        <v>0</v>
      </c>
      <c r="P139" s="653">
        <v>0</v>
      </c>
      <c r="Q139" s="653">
        <v>0</v>
      </c>
      <c r="R139" s="653">
        <v>0</v>
      </c>
      <c r="S139" s="653">
        <v>0</v>
      </c>
      <c r="T139" s="653">
        <v>0</v>
      </c>
      <c r="U139" s="653">
        <v>0</v>
      </c>
      <c r="V139" s="653">
        <v>0</v>
      </c>
      <c r="W139" s="653">
        <v>0</v>
      </c>
      <c r="X139" s="653">
        <v>0</v>
      </c>
      <c r="Y139" s="654">
        <f t="shared" si="44"/>
        <v>5.2799999999999994</v>
      </c>
      <c r="Z139" s="1049">
        <f t="shared" si="45"/>
        <v>16.981132075471695</v>
      </c>
      <c r="AA139" s="671">
        <f t="shared" si="46"/>
        <v>20.45454545454546</v>
      </c>
      <c r="AB139" s="671">
        <f t="shared" si="47"/>
        <v>20.547945205479444</v>
      </c>
      <c r="AC139" s="671">
        <f t="shared" si="48"/>
        <v>19.672131147540984</v>
      </c>
      <c r="AD139" s="671">
        <f t="shared" si="49"/>
        <v>17.307692307692292</v>
      </c>
      <c r="AE139" s="671">
        <f t="shared" si="50"/>
        <v>116.6666666666667</v>
      </c>
      <c r="AF139" s="671" t="str">
        <f t="shared" si="51"/>
        <v>n/a</v>
      </c>
      <c r="AG139" s="671" t="str">
        <f t="shared" si="52"/>
        <v>n/a</v>
      </c>
      <c r="AH139" s="671" t="str">
        <f t="shared" si="53"/>
        <v>n/a</v>
      </c>
      <c r="AI139" s="671" t="str">
        <f t="shared" si="54"/>
        <v>n/a</v>
      </c>
      <c r="AJ139" s="671" t="str">
        <f t="shared" si="55"/>
        <v>n/a</v>
      </c>
      <c r="AK139" s="671" t="str">
        <f t="shared" si="56"/>
        <v>n/a</v>
      </c>
      <c r="AL139" s="671" t="str">
        <f t="shared" si="57"/>
        <v>n/a</v>
      </c>
      <c r="AM139" s="671" t="str">
        <f t="shared" si="58"/>
        <v>n/a</v>
      </c>
      <c r="AN139" s="671" t="str">
        <f t="shared" si="59"/>
        <v>n/a</v>
      </c>
      <c r="AO139" s="671" t="str">
        <f t="shared" si="60"/>
        <v>n/a</v>
      </c>
      <c r="AP139" s="671" t="str">
        <f t="shared" si="61"/>
        <v>n/a</v>
      </c>
      <c r="AQ139" s="671" t="str">
        <f t="shared" si="62"/>
        <v>n/a</v>
      </c>
      <c r="AR139" s="671" t="str">
        <f t="shared" si="63"/>
        <v>n/a</v>
      </c>
      <c r="AS139" s="672">
        <f t="shared" si="64"/>
        <v>35.271685476232761</v>
      </c>
      <c r="AT139" s="673">
        <f t="shared" si="65"/>
        <v>39.905073909199203</v>
      </c>
    </row>
    <row r="140" spans="1:46" ht="11.25" customHeight="1" x14ac:dyDescent="0.2">
      <c r="A140" s="902" t="s">
        <v>4237</v>
      </c>
      <c r="B140" s="903" t="s">
        <v>3962</v>
      </c>
      <c r="C140" s="497">
        <v>0.23</v>
      </c>
      <c r="D140" s="906">
        <v>0.17</v>
      </c>
      <c r="E140" s="906">
        <v>0.13</v>
      </c>
      <c r="F140" s="906">
        <v>0.12</v>
      </c>
      <c r="G140" s="906">
        <v>0.105</v>
      </c>
      <c r="H140" s="906">
        <v>2.5000000000000001E-2</v>
      </c>
      <c r="I140" s="906"/>
      <c r="J140" s="907">
        <v>0</v>
      </c>
      <c r="K140" s="909">
        <v>0</v>
      </c>
      <c r="L140" s="906"/>
      <c r="M140" s="909">
        <v>0</v>
      </c>
      <c r="N140" s="894">
        <v>0</v>
      </c>
      <c r="O140" s="894">
        <v>0</v>
      </c>
      <c r="P140" s="894">
        <v>0</v>
      </c>
      <c r="Q140" s="894">
        <v>0</v>
      </c>
      <c r="R140" s="894">
        <v>0</v>
      </c>
      <c r="S140" s="894">
        <v>0</v>
      </c>
      <c r="T140" s="894">
        <v>0</v>
      </c>
      <c r="U140" s="894">
        <v>0</v>
      </c>
      <c r="V140" s="894">
        <v>0</v>
      </c>
      <c r="W140" s="894">
        <v>0</v>
      </c>
      <c r="X140" s="894">
        <v>0</v>
      </c>
      <c r="Y140" s="654">
        <f t="shared" si="44"/>
        <v>0.78</v>
      </c>
      <c r="Z140" s="1049">
        <f t="shared" si="45"/>
        <v>35.294117647058812</v>
      </c>
      <c r="AA140" s="671">
        <f t="shared" si="46"/>
        <v>30.76923076923077</v>
      </c>
      <c r="AB140" s="671">
        <f t="shared" si="47"/>
        <v>8.3333333333333481</v>
      </c>
      <c r="AC140" s="671">
        <f t="shared" si="48"/>
        <v>14.285714285714279</v>
      </c>
      <c r="AD140" s="671">
        <f t="shared" si="49"/>
        <v>319.99999999999994</v>
      </c>
      <c r="AE140" s="671" t="str">
        <f t="shared" si="50"/>
        <v>n/a</v>
      </c>
      <c r="AF140" s="671" t="str">
        <f t="shared" si="51"/>
        <v>n/a</v>
      </c>
      <c r="AG140" s="671" t="str">
        <f t="shared" si="52"/>
        <v>n/a</v>
      </c>
      <c r="AH140" s="671" t="str">
        <f t="shared" si="53"/>
        <v>n/a</v>
      </c>
      <c r="AI140" s="671" t="str">
        <f t="shared" si="54"/>
        <v>n/a</v>
      </c>
      <c r="AJ140" s="671" t="str">
        <f t="shared" si="55"/>
        <v>n/a</v>
      </c>
      <c r="AK140" s="671" t="str">
        <f t="shared" si="56"/>
        <v>n/a</v>
      </c>
      <c r="AL140" s="671" t="str">
        <f t="shared" si="57"/>
        <v>n/a</v>
      </c>
      <c r="AM140" s="671" t="str">
        <f t="shared" si="58"/>
        <v>n/a</v>
      </c>
      <c r="AN140" s="671" t="str">
        <f t="shared" si="59"/>
        <v>n/a</v>
      </c>
      <c r="AO140" s="671" t="str">
        <f t="shared" si="60"/>
        <v>n/a</v>
      </c>
      <c r="AP140" s="671" t="str">
        <f t="shared" si="61"/>
        <v>n/a</v>
      </c>
      <c r="AQ140" s="671" t="str">
        <f t="shared" si="62"/>
        <v>n/a</v>
      </c>
      <c r="AR140" s="671" t="str">
        <f t="shared" si="63"/>
        <v>n/a</v>
      </c>
      <c r="AS140" s="672">
        <f t="shared" si="64"/>
        <v>81.736479207067433</v>
      </c>
      <c r="AT140" s="673">
        <f t="shared" si="65"/>
        <v>133.66159341212722</v>
      </c>
    </row>
    <row r="141" spans="1:46" ht="11.25" customHeight="1" x14ac:dyDescent="0.2">
      <c r="A141" s="935" t="s">
        <v>496</v>
      </c>
      <c r="B141" s="933" t="s">
        <v>497</v>
      </c>
      <c r="C141" s="497">
        <v>0.85</v>
      </c>
      <c r="D141" s="497">
        <v>0.70454545454545447</v>
      </c>
      <c r="E141" s="650">
        <v>0.67424242424242431</v>
      </c>
      <c r="F141" s="650">
        <v>0.64393939393939381</v>
      </c>
      <c r="G141" s="650">
        <v>0.61363636363636365</v>
      </c>
      <c r="H141" s="650">
        <v>0.56060606060606055</v>
      </c>
      <c r="I141" s="651"/>
      <c r="J141" s="650">
        <v>0.47520661157024785</v>
      </c>
      <c r="K141" s="656">
        <v>0.41760581016779263</v>
      </c>
      <c r="L141" s="651"/>
      <c r="M141" s="656">
        <v>0.36313548710242916</v>
      </c>
      <c r="N141" s="657">
        <v>0.33183070373153012</v>
      </c>
      <c r="O141" s="657">
        <v>0.30678687703481083</v>
      </c>
      <c r="P141" s="657">
        <v>0.27320310543451037</v>
      </c>
      <c r="Q141" s="657">
        <v>0.25043826696719257</v>
      </c>
      <c r="R141" s="657">
        <v>0.22008514901076873</v>
      </c>
      <c r="S141" s="657">
        <v>0.21249686952166286</v>
      </c>
      <c r="T141" s="653">
        <v>0.19318807913849234</v>
      </c>
      <c r="U141" s="657">
        <v>0.17970197846230901</v>
      </c>
      <c r="V141" s="657">
        <v>0.17520661157024786</v>
      </c>
      <c r="W141" s="657">
        <v>0.17520661157024786</v>
      </c>
      <c r="X141" s="657">
        <v>0.15988605058852989</v>
      </c>
      <c r="Y141" s="654">
        <f t="shared" si="44"/>
        <v>7.7809479088404689</v>
      </c>
      <c r="Z141" s="1049">
        <f t="shared" si="45"/>
        <v>20.645161290322591</v>
      </c>
      <c r="AA141" s="671">
        <f t="shared" si="46"/>
        <v>4.4943820224718989</v>
      </c>
      <c r="AB141" s="671">
        <f t="shared" si="47"/>
        <v>4.7058823529412042</v>
      </c>
      <c r="AC141" s="671">
        <f t="shared" si="48"/>
        <v>4.9382716049382491</v>
      </c>
      <c r="AD141" s="671">
        <f t="shared" si="49"/>
        <v>9.4594594594594739</v>
      </c>
      <c r="AE141" s="671">
        <f t="shared" si="50"/>
        <v>17.971014492753625</v>
      </c>
      <c r="AF141" s="671">
        <f t="shared" si="51"/>
        <v>13.793103448276112</v>
      </c>
      <c r="AG141" s="671">
        <f t="shared" si="52"/>
        <v>14.999999999999748</v>
      </c>
      <c r="AH141" s="671">
        <f t="shared" si="53"/>
        <v>9.4339622641509422</v>
      </c>
      <c r="AI141" s="671">
        <f t="shared" si="54"/>
        <v>8.163265306122458</v>
      </c>
      <c r="AJ141" s="671">
        <f t="shared" si="55"/>
        <v>12.29260243835364</v>
      </c>
      <c r="AK141" s="671">
        <f t="shared" si="56"/>
        <v>9.0899999999999981</v>
      </c>
      <c r="AL141" s="671">
        <f t="shared" si="57"/>
        <v>13.791533909877153</v>
      </c>
      <c r="AM141" s="671">
        <f t="shared" si="58"/>
        <v>3.5710076605774521</v>
      </c>
      <c r="AN141" s="671">
        <f t="shared" si="59"/>
        <v>9.9948146227637924</v>
      </c>
      <c r="AO141" s="671">
        <f t="shared" si="60"/>
        <v>7.5047035049822464</v>
      </c>
      <c r="AP141" s="671">
        <f t="shared" si="61"/>
        <v>2.5657518582047123</v>
      </c>
      <c r="AQ141" s="671">
        <f t="shared" si="62"/>
        <v>0</v>
      </c>
      <c r="AR141" s="671">
        <f t="shared" si="63"/>
        <v>9.582174883502347</v>
      </c>
      <c r="AS141" s="672">
        <f t="shared" si="64"/>
        <v>9.3156363747209294</v>
      </c>
      <c r="AT141" s="673">
        <f t="shared" si="65"/>
        <v>5.3683909335557862</v>
      </c>
    </row>
    <row r="142" spans="1:46" ht="11.25" customHeight="1" x14ac:dyDescent="0.2">
      <c r="A142" s="519" t="s">
        <v>494</v>
      </c>
      <c r="B142" s="507" t="s">
        <v>495</v>
      </c>
      <c r="C142" s="497">
        <v>1.1000000000000001</v>
      </c>
      <c r="D142" s="518">
        <v>1</v>
      </c>
      <c r="E142" s="513">
        <v>0.92</v>
      </c>
      <c r="F142" s="513">
        <v>0.84</v>
      </c>
      <c r="G142" s="513">
        <v>0.76</v>
      </c>
      <c r="H142" s="513">
        <v>0.69</v>
      </c>
      <c r="I142" s="514"/>
      <c r="J142" s="513">
        <v>0.63</v>
      </c>
      <c r="K142" s="509">
        <v>0.56999999999999995</v>
      </c>
      <c r="L142" s="514"/>
      <c r="M142" s="510">
        <v>0.40500000000000003</v>
      </c>
      <c r="N142" s="516">
        <v>0.32</v>
      </c>
      <c r="O142" s="516">
        <v>0.28000000000000003</v>
      </c>
      <c r="P142" s="516">
        <v>0.23</v>
      </c>
      <c r="Q142" s="516">
        <v>0.19</v>
      </c>
      <c r="R142" s="516">
        <v>0.17</v>
      </c>
      <c r="S142" s="516">
        <v>0.15</v>
      </c>
      <c r="T142" s="516">
        <v>0.12</v>
      </c>
      <c r="U142" s="516">
        <v>0.1</v>
      </c>
      <c r="V142" s="516">
        <v>0.08</v>
      </c>
      <c r="W142" s="516">
        <v>7.0000000000000007E-2</v>
      </c>
      <c r="X142" s="517">
        <v>0.06</v>
      </c>
      <c r="Y142" s="654">
        <f t="shared" si="44"/>
        <v>8.6850000000000023</v>
      </c>
      <c r="Z142" s="1049">
        <f t="shared" si="45"/>
        <v>10.000000000000009</v>
      </c>
      <c r="AA142" s="671">
        <f t="shared" si="46"/>
        <v>8.6956521739130377</v>
      </c>
      <c r="AB142" s="671">
        <f t="shared" si="47"/>
        <v>9.5238095238095344</v>
      </c>
      <c r="AC142" s="671">
        <f t="shared" si="48"/>
        <v>10.526315789473673</v>
      </c>
      <c r="AD142" s="671">
        <f t="shared" si="49"/>
        <v>10.144927536231885</v>
      </c>
      <c r="AE142" s="671">
        <f t="shared" si="50"/>
        <v>9.5238095238095113</v>
      </c>
      <c r="AF142" s="671">
        <f t="shared" si="51"/>
        <v>10.526315789473696</v>
      </c>
      <c r="AG142" s="671">
        <f t="shared" si="52"/>
        <v>40.740740740740719</v>
      </c>
      <c r="AH142" s="671">
        <f t="shared" si="53"/>
        <v>26.5625</v>
      </c>
      <c r="AI142" s="671">
        <f t="shared" si="54"/>
        <v>14.285714285714279</v>
      </c>
      <c r="AJ142" s="671">
        <f t="shared" si="55"/>
        <v>21.739130434782616</v>
      </c>
      <c r="AK142" s="671">
        <f t="shared" si="56"/>
        <v>21.052631578947366</v>
      </c>
      <c r="AL142" s="671">
        <f t="shared" si="57"/>
        <v>11.764705882352944</v>
      </c>
      <c r="AM142" s="671">
        <f t="shared" si="58"/>
        <v>13.333333333333353</v>
      </c>
      <c r="AN142" s="671">
        <f t="shared" si="59"/>
        <v>25</v>
      </c>
      <c r="AO142" s="671">
        <f t="shared" si="60"/>
        <v>19.999999999999996</v>
      </c>
      <c r="AP142" s="671">
        <f t="shared" si="61"/>
        <v>25</v>
      </c>
      <c r="AQ142" s="671">
        <f t="shared" si="62"/>
        <v>14.285714285714279</v>
      </c>
      <c r="AR142" s="671">
        <f t="shared" si="63"/>
        <v>16.666666666666675</v>
      </c>
      <c r="AS142" s="672">
        <f t="shared" si="64"/>
        <v>16.809050923419136</v>
      </c>
      <c r="AT142" s="673">
        <f t="shared" si="65"/>
        <v>8.3216964601037429</v>
      </c>
    </row>
    <row r="143" spans="1:46" ht="11.25" customHeight="1" x14ac:dyDescent="0.2">
      <c r="A143" s="500" t="s">
        <v>498</v>
      </c>
      <c r="B143" s="933" t="s">
        <v>499</v>
      </c>
      <c r="C143" s="497">
        <v>3.28</v>
      </c>
      <c r="D143" s="654">
        <v>3.1</v>
      </c>
      <c r="E143" s="502">
        <v>3.08</v>
      </c>
      <c r="F143" s="650">
        <v>2.94</v>
      </c>
      <c r="G143" s="650">
        <v>2.6</v>
      </c>
      <c r="H143" s="650">
        <v>2.34</v>
      </c>
      <c r="I143" s="651" t="s">
        <v>90</v>
      </c>
      <c r="J143" s="650">
        <v>1.96</v>
      </c>
      <c r="K143" s="496">
        <v>1.8</v>
      </c>
      <c r="L143" s="651"/>
      <c r="M143" s="656">
        <v>1.72</v>
      </c>
      <c r="N143" s="653">
        <v>1.68</v>
      </c>
      <c r="O143" s="657">
        <v>1.56</v>
      </c>
      <c r="P143" s="657">
        <v>1.32</v>
      </c>
      <c r="Q143" s="657">
        <v>1.1000000000000001</v>
      </c>
      <c r="R143" s="657">
        <v>0.91</v>
      </c>
      <c r="S143" s="657">
        <v>0.78</v>
      </c>
      <c r="T143" s="657">
        <v>0.71</v>
      </c>
      <c r="U143" s="653">
        <v>0.7</v>
      </c>
      <c r="V143" s="657">
        <v>0.69</v>
      </c>
      <c r="W143" s="657">
        <v>0.66500000000000004</v>
      </c>
      <c r="X143" s="657">
        <v>0.625</v>
      </c>
      <c r="Y143" s="654">
        <f t="shared" si="44"/>
        <v>33.56</v>
      </c>
      <c r="Z143" s="1049">
        <f t="shared" si="45"/>
        <v>5.8064516129032073</v>
      </c>
      <c r="AA143" s="671">
        <f t="shared" si="46"/>
        <v>0.64935064935065512</v>
      </c>
      <c r="AB143" s="671">
        <f t="shared" si="47"/>
        <v>4.7619047619047672</v>
      </c>
      <c r="AC143" s="671">
        <f t="shared" si="48"/>
        <v>13.076923076923075</v>
      </c>
      <c r="AD143" s="671">
        <f t="shared" si="49"/>
        <v>11.111111111111116</v>
      </c>
      <c r="AE143" s="671">
        <f t="shared" si="50"/>
        <v>19.387755102040806</v>
      </c>
      <c r="AF143" s="671">
        <f t="shared" si="51"/>
        <v>8.8888888888888786</v>
      </c>
      <c r="AG143" s="671">
        <f t="shared" si="52"/>
        <v>4.6511627906976827</v>
      </c>
      <c r="AH143" s="671">
        <f t="shared" si="53"/>
        <v>2.3809523809523725</v>
      </c>
      <c r="AI143" s="671">
        <f t="shared" si="54"/>
        <v>7.6923076923076872</v>
      </c>
      <c r="AJ143" s="671">
        <f t="shared" si="55"/>
        <v>18.181818181818187</v>
      </c>
      <c r="AK143" s="671">
        <f t="shared" si="56"/>
        <v>19.999999999999996</v>
      </c>
      <c r="AL143" s="671">
        <f t="shared" si="57"/>
        <v>20.879120879120894</v>
      </c>
      <c r="AM143" s="671">
        <f t="shared" si="58"/>
        <v>16.666666666666675</v>
      </c>
      <c r="AN143" s="671">
        <f t="shared" si="59"/>
        <v>9.8591549295774747</v>
      </c>
      <c r="AO143" s="671">
        <f t="shared" si="60"/>
        <v>1.4285714285714235</v>
      </c>
      <c r="AP143" s="671">
        <f t="shared" si="61"/>
        <v>1.449275362318847</v>
      </c>
      <c r="AQ143" s="671">
        <f t="shared" si="62"/>
        <v>3.7593984962405846</v>
      </c>
      <c r="AR143" s="671">
        <f t="shared" si="63"/>
        <v>6.4000000000000057</v>
      </c>
      <c r="AS143" s="672">
        <f t="shared" si="64"/>
        <v>9.317411263757597</v>
      </c>
      <c r="AT143" s="673">
        <f t="shared" si="65"/>
        <v>6.8471751204299833</v>
      </c>
    </row>
    <row r="144" spans="1:46" ht="11.25" customHeight="1" x14ac:dyDescent="0.2">
      <c r="A144" s="500" t="s">
        <v>486</v>
      </c>
      <c r="B144" s="933" t="s">
        <v>487</v>
      </c>
      <c r="C144" s="497">
        <v>1.96</v>
      </c>
      <c r="D144" s="654">
        <v>1.8599999999999999</v>
      </c>
      <c r="E144" s="650">
        <v>1.84</v>
      </c>
      <c r="F144" s="650">
        <v>1.8</v>
      </c>
      <c r="G144" s="502">
        <v>1.68</v>
      </c>
      <c r="H144" s="650">
        <v>1.59</v>
      </c>
      <c r="I144" s="651"/>
      <c r="J144" s="650">
        <v>1.5</v>
      </c>
      <c r="K144" s="650">
        <v>1.42</v>
      </c>
      <c r="L144" s="651"/>
      <c r="M144" s="503">
        <v>1.4</v>
      </c>
      <c r="N144" s="657">
        <v>1.34</v>
      </c>
      <c r="O144" s="657">
        <v>1.28</v>
      </c>
      <c r="P144" s="657">
        <v>1.18</v>
      </c>
      <c r="Q144" s="657">
        <v>1.06</v>
      </c>
      <c r="R144" s="657">
        <v>1.01</v>
      </c>
      <c r="S144" s="657">
        <v>0.94</v>
      </c>
      <c r="T144" s="653">
        <v>0.88</v>
      </c>
      <c r="U144" s="657">
        <v>0.84</v>
      </c>
      <c r="V144" s="657">
        <v>0.76666999999999996</v>
      </c>
      <c r="W144" s="657">
        <v>0.61333000000000004</v>
      </c>
      <c r="X144" s="657">
        <v>0.46666999999999997</v>
      </c>
      <c r="Y144" s="654">
        <f t="shared" si="44"/>
        <v>25.426670000000005</v>
      </c>
      <c r="Z144" s="1049">
        <f t="shared" si="45"/>
        <v>5.3763440860215006</v>
      </c>
      <c r="AA144" s="671">
        <f t="shared" si="46"/>
        <v>1.0869565217391131</v>
      </c>
      <c r="AB144" s="671">
        <f t="shared" si="47"/>
        <v>2.2222222222222143</v>
      </c>
      <c r="AC144" s="671">
        <f t="shared" si="48"/>
        <v>7.1428571428571397</v>
      </c>
      <c r="AD144" s="671">
        <f t="shared" si="49"/>
        <v>5.6603773584905648</v>
      </c>
      <c r="AE144" s="671">
        <f t="shared" si="50"/>
        <v>6.0000000000000053</v>
      </c>
      <c r="AF144" s="671">
        <f t="shared" si="51"/>
        <v>5.6338028169014231</v>
      </c>
      <c r="AG144" s="671">
        <f t="shared" si="52"/>
        <v>1.4285714285714235</v>
      </c>
      <c r="AH144" s="671">
        <f t="shared" si="53"/>
        <v>4.4776119402984982</v>
      </c>
      <c r="AI144" s="671">
        <f t="shared" si="54"/>
        <v>4.6875</v>
      </c>
      <c r="AJ144" s="671">
        <f t="shared" si="55"/>
        <v>8.4745762711864394</v>
      </c>
      <c r="AK144" s="671">
        <f t="shared" si="56"/>
        <v>11.32075471698113</v>
      </c>
      <c r="AL144" s="671">
        <f t="shared" si="57"/>
        <v>4.9504950495049549</v>
      </c>
      <c r="AM144" s="671">
        <f t="shared" si="58"/>
        <v>7.4468085106383031</v>
      </c>
      <c r="AN144" s="671">
        <f t="shared" si="59"/>
        <v>6.8181818181818121</v>
      </c>
      <c r="AO144" s="671">
        <f t="shared" si="60"/>
        <v>4.7619047619047672</v>
      </c>
      <c r="AP144" s="671">
        <f t="shared" si="61"/>
        <v>9.5647410228651086</v>
      </c>
      <c r="AQ144" s="671">
        <f t="shared" si="62"/>
        <v>25.001222832732761</v>
      </c>
      <c r="AR144" s="671">
        <f t="shared" si="63"/>
        <v>31.426918379154458</v>
      </c>
      <c r="AS144" s="672">
        <f t="shared" si="64"/>
        <v>8.0779919410658749</v>
      </c>
      <c r="AT144" s="673">
        <f t="shared" si="65"/>
        <v>7.6134473016752526</v>
      </c>
    </row>
    <row r="145" spans="1:46" ht="11.25" customHeight="1" x14ac:dyDescent="0.2">
      <c r="A145" s="935" t="s">
        <v>1040</v>
      </c>
      <c r="B145" s="933" t="s">
        <v>1041</v>
      </c>
      <c r="C145" s="497">
        <v>1.03</v>
      </c>
      <c r="D145" s="654">
        <v>0.87</v>
      </c>
      <c r="E145" s="650">
        <v>0.75</v>
      </c>
      <c r="F145" s="650">
        <v>0.56000000000000005</v>
      </c>
      <c r="G145" s="650">
        <v>0.28999999999999998</v>
      </c>
      <c r="H145" s="650">
        <v>0.08</v>
      </c>
      <c r="I145" s="651"/>
      <c r="J145" s="502">
        <v>0.04</v>
      </c>
      <c r="K145" s="655">
        <v>0.04</v>
      </c>
      <c r="L145" s="651"/>
      <c r="M145" s="503">
        <v>0.04</v>
      </c>
      <c r="N145" s="653">
        <v>0.20499999999999999</v>
      </c>
      <c r="O145" s="657">
        <v>0.42</v>
      </c>
      <c r="P145" s="657">
        <v>0.40500000000000003</v>
      </c>
      <c r="Q145" s="653">
        <v>0.36</v>
      </c>
      <c r="R145" s="657">
        <v>0.36</v>
      </c>
      <c r="S145" s="657">
        <v>0.3</v>
      </c>
      <c r="T145" s="657">
        <v>0.28000000000000003</v>
      </c>
      <c r="U145" s="657">
        <v>0.27750000000000002</v>
      </c>
      <c r="V145" s="657">
        <v>0.25</v>
      </c>
      <c r="W145" s="657">
        <v>0.22</v>
      </c>
      <c r="X145" s="657">
        <v>0.20125000000000001</v>
      </c>
      <c r="Y145" s="654">
        <f t="shared" si="44"/>
        <v>6.9787500000000007</v>
      </c>
      <c r="Z145" s="1049">
        <f t="shared" si="45"/>
        <v>18.390804597701148</v>
      </c>
      <c r="AA145" s="671">
        <f t="shared" si="46"/>
        <v>15.999999999999993</v>
      </c>
      <c r="AB145" s="671">
        <f t="shared" si="47"/>
        <v>33.928571428571416</v>
      </c>
      <c r="AC145" s="671">
        <f t="shared" si="48"/>
        <v>93.103448275862092</v>
      </c>
      <c r="AD145" s="671">
        <f t="shared" si="49"/>
        <v>262.49999999999994</v>
      </c>
      <c r="AE145" s="671">
        <f t="shared" si="50"/>
        <v>100</v>
      </c>
      <c r="AF145" s="671">
        <f t="shared" si="51"/>
        <v>0</v>
      </c>
      <c r="AG145" s="671">
        <f t="shared" si="52"/>
        <v>0</v>
      </c>
      <c r="AH145" s="671">
        <f t="shared" si="53"/>
        <v>-80.487804878048792</v>
      </c>
      <c r="AI145" s="671">
        <f t="shared" si="54"/>
        <v>-51.19047619047619</v>
      </c>
      <c r="AJ145" s="671">
        <f t="shared" si="55"/>
        <v>3.7037037037036979</v>
      </c>
      <c r="AK145" s="671">
        <f t="shared" si="56"/>
        <v>12.500000000000021</v>
      </c>
      <c r="AL145" s="671">
        <f t="shared" si="57"/>
        <v>0</v>
      </c>
      <c r="AM145" s="671">
        <f t="shared" si="58"/>
        <v>19.999999999999996</v>
      </c>
      <c r="AN145" s="671">
        <f t="shared" si="59"/>
        <v>7.1428571428571397</v>
      </c>
      <c r="AO145" s="671">
        <f t="shared" si="60"/>
        <v>0.9009009009008917</v>
      </c>
      <c r="AP145" s="671">
        <f t="shared" si="61"/>
        <v>11.000000000000011</v>
      </c>
      <c r="AQ145" s="671">
        <f t="shared" si="62"/>
        <v>13.636363636363647</v>
      </c>
      <c r="AR145" s="671">
        <f t="shared" si="63"/>
        <v>9.316770186335388</v>
      </c>
      <c r="AS145" s="672">
        <f t="shared" si="64"/>
        <v>24.760270463356331</v>
      </c>
      <c r="AT145" s="673">
        <f t="shared" si="65"/>
        <v>69.835452043111104</v>
      </c>
    </row>
    <row r="146" spans="1:46" ht="11.25" customHeight="1" x14ac:dyDescent="0.2">
      <c r="A146" s="480" t="s">
        <v>507</v>
      </c>
      <c r="B146" s="918" t="s">
        <v>508</v>
      </c>
      <c r="C146" s="497">
        <v>2.88</v>
      </c>
      <c r="D146" s="486">
        <v>2.8</v>
      </c>
      <c r="E146" s="487">
        <v>2.72</v>
      </c>
      <c r="F146" s="487">
        <v>2.64</v>
      </c>
      <c r="G146" s="487">
        <v>2.56</v>
      </c>
      <c r="H146" s="487">
        <v>2</v>
      </c>
      <c r="I146" s="488"/>
      <c r="J146" s="487">
        <v>1.92</v>
      </c>
      <c r="K146" s="485">
        <v>1.36</v>
      </c>
      <c r="L146" s="488"/>
      <c r="M146" s="491">
        <v>1.28</v>
      </c>
      <c r="N146" s="493">
        <v>1.1499999999999999</v>
      </c>
      <c r="O146" s="493">
        <v>1.0900000000000001</v>
      </c>
      <c r="P146" s="493">
        <v>1.04</v>
      </c>
      <c r="Q146" s="493">
        <v>0.96</v>
      </c>
      <c r="R146" s="493">
        <v>0.88</v>
      </c>
      <c r="S146" s="493">
        <v>0.8</v>
      </c>
      <c r="T146" s="493">
        <v>0.74</v>
      </c>
      <c r="U146" s="493">
        <v>0.68</v>
      </c>
      <c r="V146" s="493">
        <v>0.56000000000000005</v>
      </c>
      <c r="W146" s="493">
        <v>0.48</v>
      </c>
      <c r="X146" s="493">
        <v>0.4</v>
      </c>
      <c r="Y146" s="654">
        <f t="shared" si="44"/>
        <v>28.939999999999998</v>
      </c>
      <c r="Z146" s="1049">
        <f t="shared" si="45"/>
        <v>2.8571428571428692</v>
      </c>
      <c r="AA146" s="671">
        <f t="shared" si="46"/>
        <v>2.9411764705882248</v>
      </c>
      <c r="AB146" s="671">
        <f t="shared" si="47"/>
        <v>3.0303030303030276</v>
      </c>
      <c r="AC146" s="671">
        <f t="shared" si="48"/>
        <v>3.125</v>
      </c>
      <c r="AD146" s="671">
        <f t="shared" si="49"/>
        <v>28.000000000000004</v>
      </c>
      <c r="AE146" s="671">
        <f t="shared" si="50"/>
        <v>4.1666666666666741</v>
      </c>
      <c r="AF146" s="671">
        <f t="shared" si="51"/>
        <v>41.176470588235283</v>
      </c>
      <c r="AG146" s="671">
        <f t="shared" si="52"/>
        <v>6.25</v>
      </c>
      <c r="AH146" s="671">
        <f t="shared" si="53"/>
        <v>11.304347826086957</v>
      </c>
      <c r="AI146" s="671">
        <f t="shared" si="54"/>
        <v>5.504587155963292</v>
      </c>
      <c r="AJ146" s="671">
        <f t="shared" si="55"/>
        <v>4.8076923076923128</v>
      </c>
      <c r="AK146" s="671">
        <f t="shared" si="56"/>
        <v>8.3333333333333481</v>
      </c>
      <c r="AL146" s="671">
        <f t="shared" si="57"/>
        <v>9.0909090909090828</v>
      </c>
      <c r="AM146" s="671">
        <f t="shared" si="58"/>
        <v>9.9999999999999858</v>
      </c>
      <c r="AN146" s="671">
        <f t="shared" si="59"/>
        <v>8.1081081081081141</v>
      </c>
      <c r="AO146" s="671">
        <f t="shared" si="60"/>
        <v>8.8235294117646959</v>
      </c>
      <c r="AP146" s="671">
        <f t="shared" si="61"/>
        <v>21.42857142857142</v>
      </c>
      <c r="AQ146" s="671">
        <f t="shared" si="62"/>
        <v>16.666666666666675</v>
      </c>
      <c r="AR146" s="671">
        <f t="shared" si="63"/>
        <v>19.999999999999996</v>
      </c>
      <c r="AS146" s="672">
        <f t="shared" si="64"/>
        <v>11.348131839054314</v>
      </c>
      <c r="AT146" s="673">
        <f t="shared" si="65"/>
        <v>10.106969365335825</v>
      </c>
    </row>
    <row r="147" spans="1:46" ht="11.25" customHeight="1" x14ac:dyDescent="0.2">
      <c r="A147" s="500" t="s">
        <v>1042</v>
      </c>
      <c r="B147" s="933" t="s">
        <v>1043</v>
      </c>
      <c r="C147" s="497">
        <v>1.1599999999999999</v>
      </c>
      <c r="D147" s="497">
        <v>1.04</v>
      </c>
      <c r="E147" s="650">
        <v>0.96</v>
      </c>
      <c r="F147" s="650">
        <v>0.88</v>
      </c>
      <c r="G147" s="650">
        <v>0.78</v>
      </c>
      <c r="H147" s="650">
        <v>0.66</v>
      </c>
      <c r="I147" s="651"/>
      <c r="J147" s="650">
        <v>0.54</v>
      </c>
      <c r="K147" s="496">
        <v>0.44</v>
      </c>
      <c r="L147" s="651"/>
      <c r="M147" s="656">
        <v>0.2</v>
      </c>
      <c r="N147" s="653">
        <v>0</v>
      </c>
      <c r="O147" s="653">
        <v>0</v>
      </c>
      <c r="P147" s="653">
        <v>0</v>
      </c>
      <c r="Q147" s="653">
        <v>0</v>
      </c>
      <c r="R147" s="653">
        <v>0</v>
      </c>
      <c r="S147" s="653">
        <v>0</v>
      </c>
      <c r="T147" s="653">
        <v>0</v>
      </c>
      <c r="U147" s="653">
        <v>0</v>
      </c>
      <c r="V147" s="653">
        <v>0</v>
      </c>
      <c r="W147" s="653">
        <v>0</v>
      </c>
      <c r="X147" s="653">
        <v>0</v>
      </c>
      <c r="Y147" s="654">
        <f t="shared" si="44"/>
        <v>6.660000000000001</v>
      </c>
      <c r="Z147" s="1049">
        <f t="shared" si="45"/>
        <v>11.538461538461519</v>
      </c>
      <c r="AA147" s="671">
        <f t="shared" si="46"/>
        <v>8.3333333333333481</v>
      </c>
      <c r="AB147" s="671">
        <f t="shared" si="47"/>
        <v>9.0909090909090828</v>
      </c>
      <c r="AC147" s="671">
        <f t="shared" si="48"/>
        <v>12.820512820512819</v>
      </c>
      <c r="AD147" s="671">
        <f t="shared" si="49"/>
        <v>18.181818181818187</v>
      </c>
      <c r="AE147" s="671">
        <f t="shared" si="50"/>
        <v>22.222222222222211</v>
      </c>
      <c r="AF147" s="671">
        <f t="shared" si="51"/>
        <v>22.72727272727273</v>
      </c>
      <c r="AG147" s="671">
        <f t="shared" si="52"/>
        <v>119.99999999999997</v>
      </c>
      <c r="AH147" s="671" t="str">
        <f t="shared" si="53"/>
        <v>n/a</v>
      </c>
      <c r="AI147" s="671" t="str">
        <f t="shared" si="54"/>
        <v>n/a</v>
      </c>
      <c r="AJ147" s="671" t="str">
        <f t="shared" si="55"/>
        <v>n/a</v>
      </c>
      <c r="AK147" s="671" t="str">
        <f t="shared" si="56"/>
        <v>n/a</v>
      </c>
      <c r="AL147" s="671" t="str">
        <f t="shared" si="57"/>
        <v>n/a</v>
      </c>
      <c r="AM147" s="671" t="str">
        <f t="shared" si="58"/>
        <v>n/a</v>
      </c>
      <c r="AN147" s="671" t="str">
        <f t="shared" si="59"/>
        <v>n/a</v>
      </c>
      <c r="AO147" s="671" t="str">
        <f t="shared" si="60"/>
        <v>n/a</v>
      </c>
      <c r="AP147" s="671" t="str">
        <f t="shared" si="61"/>
        <v>n/a</v>
      </c>
      <c r="AQ147" s="671" t="str">
        <f t="shared" si="62"/>
        <v>n/a</v>
      </c>
      <c r="AR147" s="671" t="str">
        <f t="shared" si="63"/>
        <v>n/a</v>
      </c>
      <c r="AS147" s="672">
        <f t="shared" si="64"/>
        <v>28.114316239316235</v>
      </c>
      <c r="AT147" s="673">
        <f t="shared" si="65"/>
        <v>37.544653592898477</v>
      </c>
    </row>
    <row r="148" spans="1:46" ht="11.25" customHeight="1" x14ac:dyDescent="0.2">
      <c r="A148" s="935" t="s">
        <v>529</v>
      </c>
      <c r="B148" s="933" t="s">
        <v>530</v>
      </c>
      <c r="C148" s="497">
        <v>4.9000000000000004</v>
      </c>
      <c r="D148" s="497">
        <v>4.6999999999999993</v>
      </c>
      <c r="E148" s="650">
        <v>4.5</v>
      </c>
      <c r="F148" s="650">
        <v>4.2</v>
      </c>
      <c r="G148" s="650">
        <v>3.5</v>
      </c>
      <c r="H148" s="650">
        <v>2.5</v>
      </c>
      <c r="I148" s="651"/>
      <c r="J148" s="650">
        <v>1.4</v>
      </c>
      <c r="K148" s="496">
        <v>0.91</v>
      </c>
      <c r="L148" s="651"/>
      <c r="M148" s="656">
        <v>0.82</v>
      </c>
      <c r="N148" s="653">
        <v>0.8</v>
      </c>
      <c r="O148" s="657">
        <v>0.74</v>
      </c>
      <c r="P148" s="657">
        <v>0.6</v>
      </c>
      <c r="Q148" s="657">
        <v>0.53</v>
      </c>
      <c r="R148" s="657">
        <v>0.49</v>
      </c>
      <c r="S148" s="657">
        <v>0.45</v>
      </c>
      <c r="T148" s="657">
        <v>0.11</v>
      </c>
      <c r="U148" s="653">
        <v>0.02</v>
      </c>
      <c r="V148" s="653">
        <v>0.02</v>
      </c>
      <c r="W148" s="653">
        <v>0.02</v>
      </c>
      <c r="X148" s="653">
        <v>0.02</v>
      </c>
      <c r="Y148" s="654">
        <f t="shared" si="44"/>
        <v>31.229999999999997</v>
      </c>
      <c r="Z148" s="1049">
        <f t="shared" si="45"/>
        <v>4.2553191489361986</v>
      </c>
      <c r="AA148" s="671">
        <f t="shared" si="46"/>
        <v>4.4444444444444287</v>
      </c>
      <c r="AB148" s="671">
        <f t="shared" si="47"/>
        <v>7.1428571428571397</v>
      </c>
      <c r="AC148" s="671">
        <f t="shared" si="48"/>
        <v>19.999999999999996</v>
      </c>
      <c r="AD148" s="671">
        <f t="shared" si="49"/>
        <v>39.999999999999993</v>
      </c>
      <c r="AE148" s="671">
        <f t="shared" si="50"/>
        <v>78.571428571428584</v>
      </c>
      <c r="AF148" s="671">
        <f t="shared" si="51"/>
        <v>53.846153846153832</v>
      </c>
      <c r="AG148" s="671">
        <f t="shared" si="52"/>
        <v>10.975609756097571</v>
      </c>
      <c r="AH148" s="671">
        <f t="shared" si="53"/>
        <v>2.4999999999999911</v>
      </c>
      <c r="AI148" s="671">
        <f t="shared" si="54"/>
        <v>8.1081081081081141</v>
      </c>
      <c r="AJ148" s="671">
        <f t="shared" si="55"/>
        <v>23.333333333333339</v>
      </c>
      <c r="AK148" s="671">
        <f t="shared" si="56"/>
        <v>13.207547169811317</v>
      </c>
      <c r="AL148" s="671">
        <f t="shared" si="57"/>
        <v>8.163265306122458</v>
      </c>
      <c r="AM148" s="671">
        <f t="shared" si="58"/>
        <v>8.8888888888888786</v>
      </c>
      <c r="AN148" s="671">
        <f t="shared" si="59"/>
        <v>309.09090909090907</v>
      </c>
      <c r="AO148" s="671">
        <f t="shared" si="60"/>
        <v>450</v>
      </c>
      <c r="AP148" s="671">
        <f t="shared" si="61"/>
        <v>0</v>
      </c>
      <c r="AQ148" s="671">
        <f t="shared" si="62"/>
        <v>0</v>
      </c>
      <c r="AR148" s="671">
        <f t="shared" si="63"/>
        <v>0</v>
      </c>
      <c r="AS148" s="672">
        <f t="shared" si="64"/>
        <v>54.869887621425839</v>
      </c>
      <c r="AT148" s="673">
        <f t="shared" si="65"/>
        <v>118.56844076672223</v>
      </c>
    </row>
    <row r="149" spans="1:46" ht="11.25" customHeight="1" x14ac:dyDescent="0.2">
      <c r="A149" s="500" t="s">
        <v>194</v>
      </c>
      <c r="B149" s="933" t="s">
        <v>195</v>
      </c>
      <c r="C149" s="497">
        <v>0.89523809523809517</v>
      </c>
      <c r="D149" s="497">
        <v>0.81632653061224481</v>
      </c>
      <c r="E149" s="650">
        <v>0.7774538386783284</v>
      </c>
      <c r="F149" s="650">
        <v>0.74043222731269365</v>
      </c>
      <c r="G149" s="650">
        <v>0.70517354982161295</v>
      </c>
      <c r="H149" s="650">
        <v>0.67160728885010423</v>
      </c>
      <c r="I149" s="651"/>
      <c r="J149" s="650">
        <v>0.63047586572972203</v>
      </c>
      <c r="K149" s="496">
        <v>0.60035651411944524</v>
      </c>
      <c r="L149" s="651"/>
      <c r="M149" s="656">
        <v>0.57720860793806417</v>
      </c>
      <c r="N149" s="657">
        <v>0.56123519899418728</v>
      </c>
      <c r="O149" s="657">
        <v>0.55690342707720364</v>
      </c>
      <c r="P149" s="657">
        <v>0.53037132408567911</v>
      </c>
      <c r="Q149" s="657">
        <v>0.49490494151537606</v>
      </c>
      <c r="R149" s="657">
        <v>0.4618751806483759</v>
      </c>
      <c r="S149" s="657">
        <v>0.42153555467146625</v>
      </c>
      <c r="T149" s="657">
        <v>0.34031483122802381</v>
      </c>
      <c r="U149" s="657">
        <v>0.27019427332185186</v>
      </c>
      <c r="V149" s="657">
        <v>0.25313792139872893</v>
      </c>
      <c r="W149" s="657">
        <v>0.2336449477723028</v>
      </c>
      <c r="X149" s="657">
        <v>0.21523491712512241</v>
      </c>
      <c r="Y149" s="654">
        <f t="shared" si="44"/>
        <v>10.753625036138631</v>
      </c>
      <c r="Z149" s="1049">
        <f t="shared" si="45"/>
        <v>9.6666666666666679</v>
      </c>
      <c r="AA149" s="671">
        <f t="shared" si="46"/>
        <v>5.0000000000000044</v>
      </c>
      <c r="AB149" s="671">
        <f t="shared" si="47"/>
        <v>5.0000000000000044</v>
      </c>
      <c r="AC149" s="671">
        <f t="shared" si="48"/>
        <v>5.0000000000000044</v>
      </c>
      <c r="AD149" s="671">
        <f t="shared" si="49"/>
        <v>4.9979000419991593</v>
      </c>
      <c r="AE149" s="671">
        <f t="shared" si="50"/>
        <v>6.5238695652173995</v>
      </c>
      <c r="AF149" s="671">
        <f t="shared" si="51"/>
        <v>5.0169109357384833</v>
      </c>
      <c r="AG149" s="671">
        <f t="shared" si="52"/>
        <v>4.0103189493433389</v>
      </c>
      <c r="AH149" s="671">
        <f t="shared" si="53"/>
        <v>2.8461167390255504</v>
      </c>
      <c r="AI149" s="671">
        <f t="shared" si="54"/>
        <v>0.77783179387458379</v>
      </c>
      <c r="AJ149" s="671">
        <f t="shared" si="55"/>
        <v>5.0025523226135737</v>
      </c>
      <c r="AK149" s="671">
        <f t="shared" si="56"/>
        <v>7.1663019693653851</v>
      </c>
      <c r="AL149" s="671">
        <f t="shared" si="57"/>
        <v>7.1512309495897375</v>
      </c>
      <c r="AM149" s="671">
        <f t="shared" si="58"/>
        <v>9.5696852922286126</v>
      </c>
      <c r="AN149" s="671">
        <f t="shared" si="59"/>
        <v>23.866348448687358</v>
      </c>
      <c r="AO149" s="671">
        <f t="shared" si="60"/>
        <v>25.951903807615228</v>
      </c>
      <c r="AP149" s="671">
        <f t="shared" si="61"/>
        <v>6.737967914438503</v>
      </c>
      <c r="AQ149" s="671">
        <f t="shared" si="62"/>
        <v>8.3429895712630042</v>
      </c>
      <c r="AR149" s="671">
        <f t="shared" si="63"/>
        <v>8.5534591194968979</v>
      </c>
      <c r="AS149" s="672">
        <f t="shared" si="64"/>
        <v>7.9569502151138662</v>
      </c>
      <c r="AT149" s="673">
        <f t="shared" si="65"/>
        <v>6.3829866971183007</v>
      </c>
    </row>
    <row r="150" spans="1:46" ht="11.25" customHeight="1" x14ac:dyDescent="0.2">
      <c r="A150" s="935" t="s">
        <v>1030</v>
      </c>
      <c r="B150" s="933" t="s">
        <v>1031</v>
      </c>
      <c r="C150" s="497">
        <v>1.3049999999999999</v>
      </c>
      <c r="D150" s="497">
        <v>1.2450000000000001</v>
      </c>
      <c r="E150" s="650">
        <v>1.1200000000000001</v>
      </c>
      <c r="F150" s="502">
        <v>0.88</v>
      </c>
      <c r="G150" s="650">
        <v>0.86</v>
      </c>
      <c r="H150" s="502">
        <v>0.8</v>
      </c>
      <c r="I150" s="651"/>
      <c r="J150" s="650">
        <v>0.78</v>
      </c>
      <c r="K150" s="655">
        <v>0.72</v>
      </c>
      <c r="L150" s="651"/>
      <c r="M150" s="503">
        <v>0.72</v>
      </c>
      <c r="N150" s="653">
        <v>0.72</v>
      </c>
      <c r="O150" s="653">
        <v>0.72</v>
      </c>
      <c r="P150" s="653">
        <v>0.72</v>
      </c>
      <c r="Q150" s="657">
        <v>0.66</v>
      </c>
      <c r="R150" s="653">
        <v>0.64</v>
      </c>
      <c r="S150" s="657">
        <v>0.61</v>
      </c>
      <c r="T150" s="657">
        <v>0.56000000000000005</v>
      </c>
      <c r="U150" s="653">
        <v>0.52</v>
      </c>
      <c r="V150" s="657">
        <v>0.5</v>
      </c>
      <c r="W150" s="653">
        <v>0.44</v>
      </c>
      <c r="X150" s="653">
        <v>0.44</v>
      </c>
      <c r="Y150" s="654">
        <f t="shared" si="44"/>
        <v>14.96</v>
      </c>
      <c r="Z150" s="1049">
        <f t="shared" si="45"/>
        <v>4.8192771084337283</v>
      </c>
      <c r="AA150" s="671">
        <f t="shared" si="46"/>
        <v>11.160714285714279</v>
      </c>
      <c r="AB150" s="671">
        <f t="shared" si="47"/>
        <v>27.272727272727295</v>
      </c>
      <c r="AC150" s="671">
        <f t="shared" si="48"/>
        <v>2.3255813953488413</v>
      </c>
      <c r="AD150" s="671">
        <f t="shared" si="49"/>
        <v>7.4999999999999956</v>
      </c>
      <c r="AE150" s="671">
        <f t="shared" si="50"/>
        <v>2.5641025641025772</v>
      </c>
      <c r="AF150" s="671">
        <f t="shared" si="51"/>
        <v>8.3333333333333481</v>
      </c>
      <c r="AG150" s="671">
        <f t="shared" si="52"/>
        <v>0</v>
      </c>
      <c r="AH150" s="671">
        <f t="shared" si="53"/>
        <v>0</v>
      </c>
      <c r="AI150" s="671">
        <f t="shared" si="54"/>
        <v>0</v>
      </c>
      <c r="AJ150" s="671">
        <f t="shared" si="55"/>
        <v>0</v>
      </c>
      <c r="AK150" s="671">
        <f t="shared" si="56"/>
        <v>9.0909090909090828</v>
      </c>
      <c r="AL150" s="671">
        <f t="shared" si="57"/>
        <v>3.125</v>
      </c>
      <c r="AM150" s="671">
        <f t="shared" si="58"/>
        <v>4.9180327868852514</v>
      </c>
      <c r="AN150" s="671">
        <f t="shared" si="59"/>
        <v>8.9285714285714199</v>
      </c>
      <c r="AO150" s="671">
        <f t="shared" si="60"/>
        <v>7.6923076923077094</v>
      </c>
      <c r="AP150" s="671">
        <f t="shared" si="61"/>
        <v>4.0000000000000036</v>
      </c>
      <c r="AQ150" s="671">
        <f t="shared" si="62"/>
        <v>13.636363636363647</v>
      </c>
      <c r="AR150" s="671">
        <f t="shared" si="63"/>
        <v>0</v>
      </c>
      <c r="AS150" s="672">
        <f t="shared" si="64"/>
        <v>6.0719431891945881</v>
      </c>
      <c r="AT150" s="673">
        <f t="shared" si="65"/>
        <v>6.6089305479528759</v>
      </c>
    </row>
    <row r="151" spans="1:46" ht="11.25" customHeight="1" x14ac:dyDescent="0.2">
      <c r="A151" s="504" t="s">
        <v>197</v>
      </c>
      <c r="B151" s="918" t="s">
        <v>198</v>
      </c>
      <c r="C151" s="497">
        <v>1.4</v>
      </c>
      <c r="D151" s="497">
        <v>1.3</v>
      </c>
      <c r="E151" s="487">
        <v>1.25</v>
      </c>
      <c r="F151" s="487">
        <v>1.22</v>
      </c>
      <c r="G151" s="487">
        <v>1.1399999999999999</v>
      </c>
      <c r="H151" s="487">
        <v>1.1000000000000001</v>
      </c>
      <c r="I151" s="488"/>
      <c r="J151" s="487">
        <v>1.06</v>
      </c>
      <c r="K151" s="485">
        <v>1</v>
      </c>
      <c r="L151" s="488"/>
      <c r="M151" s="491">
        <v>0.92</v>
      </c>
      <c r="N151" s="492">
        <v>0.88</v>
      </c>
      <c r="O151" s="493">
        <v>0.85</v>
      </c>
      <c r="P151" s="493">
        <v>0.81</v>
      </c>
      <c r="Q151" s="493">
        <v>0.77</v>
      </c>
      <c r="R151" s="493">
        <v>0.73</v>
      </c>
      <c r="S151" s="493">
        <v>0.66</v>
      </c>
      <c r="T151" s="493">
        <v>0.59499999999999997</v>
      </c>
      <c r="U151" s="493">
        <v>0.55000000000000004</v>
      </c>
      <c r="V151" s="492">
        <v>0.54</v>
      </c>
      <c r="W151" s="493">
        <v>0.51</v>
      </c>
      <c r="X151" s="493">
        <v>0.47</v>
      </c>
      <c r="Y151" s="654">
        <f t="shared" si="44"/>
        <v>17.755000000000003</v>
      </c>
      <c r="Z151" s="1049">
        <f t="shared" si="45"/>
        <v>7.6923076923076872</v>
      </c>
      <c r="AA151" s="671">
        <f t="shared" si="46"/>
        <v>4.0000000000000036</v>
      </c>
      <c r="AB151" s="671">
        <f t="shared" si="47"/>
        <v>2.4590163934426146</v>
      </c>
      <c r="AC151" s="671">
        <f t="shared" si="48"/>
        <v>7.0175438596491224</v>
      </c>
      <c r="AD151" s="671">
        <f t="shared" si="49"/>
        <v>3.6363636363636154</v>
      </c>
      <c r="AE151" s="671">
        <f t="shared" si="50"/>
        <v>3.7735849056603765</v>
      </c>
      <c r="AF151" s="671">
        <f t="shared" si="51"/>
        <v>6.0000000000000053</v>
      </c>
      <c r="AG151" s="671">
        <f t="shared" si="52"/>
        <v>8.6956521739130377</v>
      </c>
      <c r="AH151" s="671">
        <f t="shared" si="53"/>
        <v>4.5454545454545414</v>
      </c>
      <c r="AI151" s="671">
        <f t="shared" si="54"/>
        <v>3.529411764705892</v>
      </c>
      <c r="AJ151" s="671">
        <f t="shared" si="55"/>
        <v>4.9382716049382713</v>
      </c>
      <c r="AK151" s="671">
        <f t="shared" si="56"/>
        <v>5.1948051948051965</v>
      </c>
      <c r="AL151" s="671">
        <f t="shared" si="57"/>
        <v>5.4794520547945202</v>
      </c>
      <c r="AM151" s="671">
        <f t="shared" si="58"/>
        <v>10.606060606060597</v>
      </c>
      <c r="AN151" s="671">
        <f t="shared" si="59"/>
        <v>10.924369747899165</v>
      </c>
      <c r="AO151" s="671">
        <f t="shared" si="60"/>
        <v>8.1818181818181799</v>
      </c>
      <c r="AP151" s="671">
        <f t="shared" si="61"/>
        <v>1.8518518518518601</v>
      </c>
      <c r="AQ151" s="671">
        <f t="shared" si="62"/>
        <v>5.8823529411764719</v>
      </c>
      <c r="AR151" s="671">
        <f t="shared" si="63"/>
        <v>8.5106382978723527</v>
      </c>
      <c r="AS151" s="672">
        <f t="shared" si="64"/>
        <v>5.9431029185638691</v>
      </c>
      <c r="AT151" s="673">
        <f t="shared" si="65"/>
        <v>2.6055763353722012</v>
      </c>
    </row>
    <row r="152" spans="1:46" ht="11.25" customHeight="1" x14ac:dyDescent="0.2">
      <c r="A152" s="902" t="s">
        <v>3813</v>
      </c>
      <c r="B152" s="903" t="s">
        <v>3814</v>
      </c>
      <c r="C152" s="497">
        <v>0.32</v>
      </c>
      <c r="D152" s="1176">
        <v>0.24</v>
      </c>
      <c r="E152" s="906">
        <v>0.17</v>
      </c>
      <c r="F152" s="906">
        <v>0.13</v>
      </c>
      <c r="G152" s="906">
        <v>0.09</v>
      </c>
      <c r="H152" s="906">
        <v>0</v>
      </c>
      <c r="I152" s="906"/>
      <c r="J152" s="906">
        <v>0</v>
      </c>
      <c r="K152" s="905">
        <v>0.3</v>
      </c>
      <c r="L152" s="906"/>
      <c r="M152" s="905">
        <v>0.49</v>
      </c>
      <c r="N152" s="973">
        <v>0.76</v>
      </c>
      <c r="O152" s="973">
        <v>0.745</v>
      </c>
      <c r="P152" s="973">
        <v>0.71</v>
      </c>
      <c r="Q152" s="973">
        <v>0.66249999999999998</v>
      </c>
      <c r="R152" s="973">
        <v>0.61850000000000005</v>
      </c>
      <c r="S152" s="973">
        <v>0.58399999999999996</v>
      </c>
      <c r="T152" s="973">
        <v>0.49759999999999999</v>
      </c>
      <c r="U152" s="973">
        <v>0.40160000000000001</v>
      </c>
      <c r="V152" s="973">
        <v>0.38080000000000003</v>
      </c>
      <c r="W152" s="973">
        <v>0.3488</v>
      </c>
      <c r="X152" s="973">
        <v>0.31519999999999998</v>
      </c>
      <c r="Y152" s="654">
        <f t="shared" si="44"/>
        <v>7.7639999999999993</v>
      </c>
      <c r="Z152" s="1049">
        <f t="shared" si="45"/>
        <v>33.33333333333335</v>
      </c>
      <c r="AA152" s="671">
        <f t="shared" si="46"/>
        <v>41.176470588235283</v>
      </c>
      <c r="AB152" s="671">
        <f t="shared" si="47"/>
        <v>30.76923076923077</v>
      </c>
      <c r="AC152" s="671">
        <f t="shared" si="48"/>
        <v>44.444444444444464</v>
      </c>
      <c r="AD152" s="671" t="str">
        <f t="shared" si="49"/>
        <v>n/a</v>
      </c>
      <c r="AE152" s="671" t="str">
        <f t="shared" si="50"/>
        <v>n/a</v>
      </c>
      <c r="AF152" s="671">
        <f t="shared" si="51"/>
        <v>-100</v>
      </c>
      <c r="AG152" s="671">
        <f t="shared" si="52"/>
        <v>-38.775510204081634</v>
      </c>
      <c r="AH152" s="671">
        <f t="shared" si="53"/>
        <v>-35.526315789473685</v>
      </c>
      <c r="AI152" s="671">
        <f t="shared" si="54"/>
        <v>2.0134228187919545</v>
      </c>
      <c r="AJ152" s="671">
        <f t="shared" si="55"/>
        <v>4.929577464788748</v>
      </c>
      <c r="AK152" s="671">
        <f t="shared" si="56"/>
        <v>7.1698113207547154</v>
      </c>
      <c r="AL152" s="671">
        <f t="shared" si="57"/>
        <v>7.1139854486661047</v>
      </c>
      <c r="AM152" s="671">
        <f t="shared" si="58"/>
        <v>5.9075342465753522</v>
      </c>
      <c r="AN152" s="671">
        <f t="shared" si="59"/>
        <v>17.363344051446951</v>
      </c>
      <c r="AO152" s="671">
        <f t="shared" si="60"/>
        <v>23.904382470119522</v>
      </c>
      <c r="AP152" s="671">
        <f t="shared" si="61"/>
        <v>5.4621848739495826</v>
      </c>
      <c r="AQ152" s="671">
        <f t="shared" si="62"/>
        <v>9.1743119266055153</v>
      </c>
      <c r="AR152" s="671">
        <f t="shared" si="63"/>
        <v>10.659898477157359</v>
      </c>
      <c r="AS152" s="672">
        <f t="shared" si="64"/>
        <v>4.0658886023849625</v>
      </c>
      <c r="AT152" s="673">
        <f t="shared" si="65"/>
        <v>34.891888710305516</v>
      </c>
    </row>
    <row r="153" spans="1:46" ht="11.25" customHeight="1" x14ac:dyDescent="0.2">
      <c r="A153" s="500" t="s">
        <v>500</v>
      </c>
      <c r="B153" s="933" t="s">
        <v>501</v>
      </c>
      <c r="C153" s="497">
        <v>1.51</v>
      </c>
      <c r="D153" s="654">
        <v>1.4699999999999998</v>
      </c>
      <c r="E153" s="650">
        <v>1.4350000000000001</v>
      </c>
      <c r="F153" s="650">
        <v>1.41</v>
      </c>
      <c r="G153" s="650">
        <v>1.375</v>
      </c>
      <c r="H153" s="650">
        <v>1.35</v>
      </c>
      <c r="I153" s="651"/>
      <c r="J153" s="650">
        <v>1.3</v>
      </c>
      <c r="K153" s="496">
        <v>1.24</v>
      </c>
      <c r="L153" s="651"/>
      <c r="M153" s="656">
        <v>1.18</v>
      </c>
      <c r="N153" s="657">
        <v>1.03</v>
      </c>
      <c r="O153" s="657">
        <v>0.9</v>
      </c>
      <c r="P153" s="657">
        <v>0.82</v>
      </c>
      <c r="Q153" s="657">
        <v>0.78</v>
      </c>
      <c r="R153" s="657">
        <v>0.74</v>
      </c>
      <c r="S153" s="657">
        <v>0.7</v>
      </c>
      <c r="T153" s="657">
        <v>0.66</v>
      </c>
      <c r="U153" s="657">
        <v>0.63</v>
      </c>
      <c r="V153" s="657">
        <v>0.59</v>
      </c>
      <c r="W153" s="657">
        <v>0.56000000000000005</v>
      </c>
      <c r="X153" s="657">
        <v>0.50600000000000001</v>
      </c>
      <c r="Y153" s="654">
        <f t="shared" si="44"/>
        <v>20.185999999999996</v>
      </c>
      <c r="Z153" s="1049">
        <f t="shared" si="45"/>
        <v>2.7210884353741749</v>
      </c>
      <c r="AA153" s="671">
        <f t="shared" si="46"/>
        <v>2.4390243902438824</v>
      </c>
      <c r="AB153" s="671">
        <f t="shared" si="47"/>
        <v>1.7730496453900901</v>
      </c>
      <c r="AC153" s="671">
        <f t="shared" si="48"/>
        <v>2.5454545454545396</v>
      </c>
      <c r="AD153" s="671">
        <f t="shared" si="49"/>
        <v>1.8518518518518379</v>
      </c>
      <c r="AE153" s="671">
        <f t="shared" si="50"/>
        <v>3.8461538461538547</v>
      </c>
      <c r="AF153" s="671">
        <f t="shared" si="51"/>
        <v>4.8387096774193505</v>
      </c>
      <c r="AG153" s="671">
        <f t="shared" si="52"/>
        <v>5.0847457627118731</v>
      </c>
      <c r="AH153" s="671">
        <f t="shared" si="53"/>
        <v>14.563106796116498</v>
      </c>
      <c r="AI153" s="671">
        <f t="shared" si="54"/>
        <v>14.444444444444438</v>
      </c>
      <c r="AJ153" s="671">
        <f t="shared" si="55"/>
        <v>9.7560975609756184</v>
      </c>
      <c r="AK153" s="671">
        <f t="shared" si="56"/>
        <v>5.12820512820511</v>
      </c>
      <c r="AL153" s="671">
        <f t="shared" si="57"/>
        <v>5.4054054054054168</v>
      </c>
      <c r="AM153" s="671">
        <f t="shared" si="58"/>
        <v>5.7142857142857162</v>
      </c>
      <c r="AN153" s="671">
        <f t="shared" si="59"/>
        <v>6.0606060606060552</v>
      </c>
      <c r="AO153" s="671">
        <f t="shared" si="60"/>
        <v>4.7619047619047672</v>
      </c>
      <c r="AP153" s="671">
        <f t="shared" si="61"/>
        <v>6.7796610169491567</v>
      </c>
      <c r="AQ153" s="671">
        <f t="shared" si="62"/>
        <v>5.3571428571428381</v>
      </c>
      <c r="AR153" s="671">
        <f t="shared" si="63"/>
        <v>10.671936758893285</v>
      </c>
      <c r="AS153" s="672">
        <f t="shared" si="64"/>
        <v>5.9864670873436063</v>
      </c>
      <c r="AT153" s="673">
        <f t="shared" si="65"/>
        <v>3.8121544453847718</v>
      </c>
    </row>
    <row r="154" spans="1:46" ht="11.25" customHeight="1" x14ac:dyDescent="0.2">
      <c r="A154" s="484" t="s">
        <v>4327</v>
      </c>
      <c r="B154" s="920" t="s">
        <v>3820</v>
      </c>
      <c r="C154" s="497">
        <v>4.2750000000000004</v>
      </c>
      <c r="D154" s="631">
        <v>3.9</v>
      </c>
      <c r="E154" s="924">
        <v>3.605</v>
      </c>
      <c r="F154" s="924">
        <v>3.3450000000000002</v>
      </c>
      <c r="G154" s="924">
        <v>1.87</v>
      </c>
      <c r="H154" s="502">
        <v>0</v>
      </c>
      <c r="I154" s="916"/>
      <c r="J154" s="502">
        <v>0</v>
      </c>
      <c r="K154" s="655">
        <v>0</v>
      </c>
      <c r="L154" s="916"/>
      <c r="M154" s="655">
        <v>0</v>
      </c>
      <c r="N154" s="535">
        <v>0</v>
      </c>
      <c r="O154" s="535">
        <v>0</v>
      </c>
      <c r="P154" s="535">
        <v>0</v>
      </c>
      <c r="Q154" s="535">
        <v>0</v>
      </c>
      <c r="R154" s="535">
        <v>0</v>
      </c>
      <c r="S154" s="535">
        <v>0</v>
      </c>
      <c r="T154" s="535">
        <v>0</v>
      </c>
      <c r="U154" s="535">
        <v>0</v>
      </c>
      <c r="V154" s="535">
        <v>0</v>
      </c>
      <c r="W154" s="535">
        <v>0</v>
      </c>
      <c r="X154" s="535">
        <v>0</v>
      </c>
      <c r="Y154" s="654">
        <f t="shared" si="44"/>
        <v>16.995000000000001</v>
      </c>
      <c r="Z154" s="1049">
        <f t="shared" si="45"/>
        <v>9.6153846153846256</v>
      </c>
      <c r="AA154" s="671">
        <f t="shared" si="46"/>
        <v>8.183079056865461</v>
      </c>
      <c r="AB154" s="671">
        <f t="shared" si="47"/>
        <v>7.7727952167413905</v>
      </c>
      <c r="AC154" s="671">
        <f t="shared" si="48"/>
        <v>78.877005347593581</v>
      </c>
      <c r="AD154" s="671" t="str">
        <f t="shared" si="49"/>
        <v>n/a</v>
      </c>
      <c r="AE154" s="671" t="str">
        <f t="shared" si="50"/>
        <v>n/a</v>
      </c>
      <c r="AF154" s="671" t="str">
        <f t="shared" si="51"/>
        <v>n/a</v>
      </c>
      <c r="AG154" s="671" t="str">
        <f t="shared" si="52"/>
        <v>n/a</v>
      </c>
      <c r="AH154" s="671" t="str">
        <f t="shared" si="53"/>
        <v>n/a</v>
      </c>
      <c r="AI154" s="671" t="str">
        <f t="shared" si="54"/>
        <v>n/a</v>
      </c>
      <c r="AJ154" s="671" t="str">
        <f t="shared" si="55"/>
        <v>n/a</v>
      </c>
      <c r="AK154" s="671" t="str">
        <f t="shared" si="56"/>
        <v>n/a</v>
      </c>
      <c r="AL154" s="671" t="str">
        <f t="shared" si="57"/>
        <v>n/a</v>
      </c>
      <c r="AM154" s="671" t="str">
        <f t="shared" si="58"/>
        <v>n/a</v>
      </c>
      <c r="AN154" s="671" t="str">
        <f t="shared" si="59"/>
        <v>n/a</v>
      </c>
      <c r="AO154" s="671" t="str">
        <f t="shared" si="60"/>
        <v>n/a</v>
      </c>
      <c r="AP154" s="671" t="str">
        <f t="shared" si="61"/>
        <v>n/a</v>
      </c>
      <c r="AQ154" s="671" t="str">
        <f t="shared" si="62"/>
        <v>n/a</v>
      </c>
      <c r="AR154" s="671" t="str">
        <f t="shared" si="63"/>
        <v>n/a</v>
      </c>
      <c r="AS154" s="672">
        <f t="shared" si="64"/>
        <v>26.112066059146265</v>
      </c>
      <c r="AT154" s="673">
        <f t="shared" si="65"/>
        <v>35.185492970491481</v>
      </c>
    </row>
    <row r="155" spans="1:46" ht="11.25" customHeight="1" x14ac:dyDescent="0.2">
      <c r="A155" s="484" t="s">
        <v>1085</v>
      </c>
      <c r="B155" s="933" t="s">
        <v>1086</v>
      </c>
      <c r="C155" s="497">
        <v>2.12</v>
      </c>
      <c r="D155" s="654">
        <v>1.7999999999999998</v>
      </c>
      <c r="E155" s="650">
        <v>1.51</v>
      </c>
      <c r="F155" s="650">
        <v>1.46</v>
      </c>
      <c r="G155" s="650">
        <v>1.17</v>
      </c>
      <c r="H155" s="650">
        <v>0.76</v>
      </c>
      <c r="I155" s="651"/>
      <c r="J155" s="650">
        <v>0.21</v>
      </c>
      <c r="K155" s="655">
        <v>0</v>
      </c>
      <c r="L155" s="651"/>
      <c r="M155" s="503">
        <v>0</v>
      </c>
      <c r="N155" s="653">
        <v>0</v>
      </c>
      <c r="O155" s="653">
        <v>0</v>
      </c>
      <c r="P155" s="653">
        <v>0</v>
      </c>
      <c r="Q155" s="653">
        <v>0</v>
      </c>
      <c r="R155" s="653">
        <v>0</v>
      </c>
      <c r="S155" s="653">
        <v>0</v>
      </c>
      <c r="T155" s="653">
        <v>0</v>
      </c>
      <c r="U155" s="653">
        <v>0</v>
      </c>
      <c r="V155" s="653">
        <v>0</v>
      </c>
      <c r="W155" s="653">
        <v>0</v>
      </c>
      <c r="X155" s="653">
        <v>0</v>
      </c>
      <c r="Y155" s="654">
        <f t="shared" si="44"/>
        <v>9.0299999999999994</v>
      </c>
      <c r="Z155" s="1049">
        <f t="shared" si="45"/>
        <v>17.777777777777803</v>
      </c>
      <c r="AA155" s="671">
        <f t="shared" si="46"/>
        <v>19.20529801324502</v>
      </c>
      <c r="AB155" s="671">
        <f t="shared" si="47"/>
        <v>3.424657534246589</v>
      </c>
      <c r="AC155" s="671">
        <f t="shared" si="48"/>
        <v>24.786324786324787</v>
      </c>
      <c r="AD155" s="671">
        <f t="shared" si="49"/>
        <v>53.947368421052609</v>
      </c>
      <c r="AE155" s="671">
        <f t="shared" si="50"/>
        <v>261.90476190476193</v>
      </c>
      <c r="AF155" s="671" t="str">
        <f t="shared" si="51"/>
        <v>n/a</v>
      </c>
      <c r="AG155" s="671" t="str">
        <f t="shared" si="52"/>
        <v>n/a</v>
      </c>
      <c r="AH155" s="671" t="str">
        <f t="shared" si="53"/>
        <v>n/a</v>
      </c>
      <c r="AI155" s="671" t="str">
        <f t="shared" si="54"/>
        <v>n/a</v>
      </c>
      <c r="AJ155" s="671" t="str">
        <f t="shared" si="55"/>
        <v>n/a</v>
      </c>
      <c r="AK155" s="671" t="str">
        <f t="shared" si="56"/>
        <v>n/a</v>
      </c>
      <c r="AL155" s="671" t="str">
        <f t="shared" si="57"/>
        <v>n/a</v>
      </c>
      <c r="AM155" s="671" t="str">
        <f t="shared" si="58"/>
        <v>n/a</v>
      </c>
      <c r="AN155" s="671" t="str">
        <f t="shared" si="59"/>
        <v>n/a</v>
      </c>
      <c r="AO155" s="671" t="str">
        <f t="shared" si="60"/>
        <v>n/a</v>
      </c>
      <c r="AP155" s="671" t="str">
        <f t="shared" si="61"/>
        <v>n/a</v>
      </c>
      <c r="AQ155" s="671" t="str">
        <f t="shared" si="62"/>
        <v>n/a</v>
      </c>
      <c r="AR155" s="671" t="str">
        <f t="shared" si="63"/>
        <v>n/a</v>
      </c>
      <c r="AS155" s="672">
        <f t="shared" si="64"/>
        <v>63.507698072901462</v>
      </c>
      <c r="AT155" s="673">
        <f t="shared" si="65"/>
        <v>98.60632800278853</v>
      </c>
    </row>
    <row r="156" spans="1:46" ht="11.25" customHeight="1" x14ac:dyDescent="0.2">
      <c r="A156" s="1124" t="s">
        <v>4449</v>
      </c>
      <c r="B156" s="507" t="s">
        <v>3815</v>
      </c>
      <c r="C156" s="497">
        <v>0.6</v>
      </c>
      <c r="D156" s="497">
        <v>0.56999999999999995</v>
      </c>
      <c r="E156" s="513">
        <v>0.54500000000000004</v>
      </c>
      <c r="F156" s="513">
        <v>0.495</v>
      </c>
      <c r="G156" s="512">
        <v>0.12</v>
      </c>
      <c r="H156" s="1182">
        <v>0</v>
      </c>
      <c r="I156" s="514"/>
      <c r="J156" s="1182">
        <v>0</v>
      </c>
      <c r="K156" s="532">
        <v>0</v>
      </c>
      <c r="L156" s="514"/>
      <c r="M156" s="532">
        <v>0</v>
      </c>
      <c r="N156" s="517">
        <v>0</v>
      </c>
      <c r="O156" s="517">
        <v>0</v>
      </c>
      <c r="P156" s="517">
        <v>0</v>
      </c>
      <c r="Q156" s="517">
        <v>0</v>
      </c>
      <c r="R156" s="517">
        <v>0</v>
      </c>
      <c r="S156" s="517">
        <v>0</v>
      </c>
      <c r="T156" s="517">
        <v>0</v>
      </c>
      <c r="U156" s="517">
        <v>0</v>
      </c>
      <c r="V156" s="517">
        <v>0</v>
      </c>
      <c r="W156" s="517">
        <v>0</v>
      </c>
      <c r="X156" s="517">
        <v>0</v>
      </c>
      <c r="Y156" s="654">
        <f t="shared" si="44"/>
        <v>2.33</v>
      </c>
      <c r="Z156" s="1049">
        <f t="shared" si="45"/>
        <v>5.2631578947368363</v>
      </c>
      <c r="AA156" s="671">
        <f t="shared" si="46"/>
        <v>4.5871559633027248</v>
      </c>
      <c r="AB156" s="671">
        <f t="shared" si="47"/>
        <v>10.1010101010101</v>
      </c>
      <c r="AC156" s="671">
        <f t="shared" si="48"/>
        <v>312.5</v>
      </c>
      <c r="AD156" s="671" t="str">
        <f t="shared" si="49"/>
        <v>n/a</v>
      </c>
      <c r="AE156" s="671" t="str">
        <f t="shared" si="50"/>
        <v>n/a</v>
      </c>
      <c r="AF156" s="671" t="str">
        <f t="shared" si="51"/>
        <v>n/a</v>
      </c>
      <c r="AG156" s="671" t="str">
        <f t="shared" si="52"/>
        <v>n/a</v>
      </c>
      <c r="AH156" s="671" t="str">
        <f t="shared" si="53"/>
        <v>n/a</v>
      </c>
      <c r="AI156" s="671" t="str">
        <f t="shared" si="54"/>
        <v>n/a</v>
      </c>
      <c r="AJ156" s="671" t="str">
        <f t="shared" si="55"/>
        <v>n/a</v>
      </c>
      <c r="AK156" s="671" t="str">
        <f t="shared" si="56"/>
        <v>n/a</v>
      </c>
      <c r="AL156" s="671" t="str">
        <f t="shared" si="57"/>
        <v>n/a</v>
      </c>
      <c r="AM156" s="671" t="str">
        <f t="shared" si="58"/>
        <v>n/a</v>
      </c>
      <c r="AN156" s="671" t="str">
        <f t="shared" si="59"/>
        <v>n/a</v>
      </c>
      <c r="AO156" s="671" t="str">
        <f t="shared" si="60"/>
        <v>n/a</v>
      </c>
      <c r="AP156" s="671" t="str">
        <f t="shared" si="61"/>
        <v>n/a</v>
      </c>
      <c r="AQ156" s="671" t="str">
        <f t="shared" si="62"/>
        <v>n/a</v>
      </c>
      <c r="AR156" s="671" t="str">
        <f t="shared" si="63"/>
        <v>n/a</v>
      </c>
      <c r="AS156" s="672">
        <f t="shared" si="64"/>
        <v>83.112830989762415</v>
      </c>
      <c r="AT156" s="673">
        <f t="shared" si="65"/>
        <v>152.94449160331126</v>
      </c>
    </row>
    <row r="157" spans="1:46" ht="11.25" customHeight="1" x14ac:dyDescent="0.2">
      <c r="A157" s="500" t="s">
        <v>1046</v>
      </c>
      <c r="B157" s="933" t="s">
        <v>1047</v>
      </c>
      <c r="C157" s="497">
        <v>0.92500000000000004</v>
      </c>
      <c r="D157" s="497">
        <v>0.69</v>
      </c>
      <c r="E157" s="650">
        <v>0.48249999999999998</v>
      </c>
      <c r="F157" s="650">
        <v>0.31</v>
      </c>
      <c r="G157" s="650">
        <v>0.19500000000000001</v>
      </c>
      <c r="H157" s="650">
        <v>4.2500000000000003E-2</v>
      </c>
      <c r="I157" s="651"/>
      <c r="J157" s="502">
        <v>0</v>
      </c>
      <c r="K157" s="655">
        <v>0</v>
      </c>
      <c r="L157" s="651"/>
      <c r="M157" s="503">
        <v>0</v>
      </c>
      <c r="N157" s="653">
        <v>0</v>
      </c>
      <c r="O157" s="653">
        <v>0</v>
      </c>
      <c r="P157" s="653">
        <v>0</v>
      </c>
      <c r="Q157" s="653">
        <v>0</v>
      </c>
      <c r="R157" s="653">
        <v>0</v>
      </c>
      <c r="S157" s="653">
        <v>0</v>
      </c>
      <c r="T157" s="653">
        <v>0</v>
      </c>
      <c r="U157" s="653">
        <v>0</v>
      </c>
      <c r="V157" s="653">
        <v>0</v>
      </c>
      <c r="W157" s="653">
        <v>0</v>
      </c>
      <c r="X157" s="653">
        <v>0</v>
      </c>
      <c r="Y157" s="654">
        <f t="shared" si="44"/>
        <v>2.645</v>
      </c>
      <c r="Z157" s="1049">
        <f t="shared" si="45"/>
        <v>34.057971014492772</v>
      </c>
      <c r="AA157" s="671">
        <f t="shared" si="46"/>
        <v>43.005181347150256</v>
      </c>
      <c r="AB157" s="671">
        <f t="shared" si="47"/>
        <v>55.645161290322577</v>
      </c>
      <c r="AC157" s="671">
        <f t="shared" si="48"/>
        <v>58.974358974358964</v>
      </c>
      <c r="AD157" s="671">
        <f t="shared" si="49"/>
        <v>358.8235294117647</v>
      </c>
      <c r="AE157" s="671" t="str">
        <f t="shared" si="50"/>
        <v>n/a</v>
      </c>
      <c r="AF157" s="671" t="str">
        <f t="shared" si="51"/>
        <v>n/a</v>
      </c>
      <c r="AG157" s="671" t="str">
        <f t="shared" si="52"/>
        <v>n/a</v>
      </c>
      <c r="AH157" s="671" t="str">
        <f t="shared" si="53"/>
        <v>n/a</v>
      </c>
      <c r="AI157" s="671" t="str">
        <f t="shared" si="54"/>
        <v>n/a</v>
      </c>
      <c r="AJ157" s="671" t="str">
        <f t="shared" si="55"/>
        <v>n/a</v>
      </c>
      <c r="AK157" s="671" t="str">
        <f t="shared" si="56"/>
        <v>n/a</v>
      </c>
      <c r="AL157" s="671" t="str">
        <f t="shared" si="57"/>
        <v>n/a</v>
      </c>
      <c r="AM157" s="671" t="str">
        <f t="shared" si="58"/>
        <v>n/a</v>
      </c>
      <c r="AN157" s="671" t="str">
        <f t="shared" si="59"/>
        <v>n/a</v>
      </c>
      <c r="AO157" s="671" t="str">
        <f t="shared" si="60"/>
        <v>n/a</v>
      </c>
      <c r="AP157" s="671" t="str">
        <f t="shared" si="61"/>
        <v>n/a</v>
      </c>
      <c r="AQ157" s="671" t="str">
        <f t="shared" si="62"/>
        <v>n/a</v>
      </c>
      <c r="AR157" s="671" t="str">
        <f t="shared" si="63"/>
        <v>n/a</v>
      </c>
      <c r="AS157" s="672">
        <f t="shared" si="64"/>
        <v>110.10124040761784</v>
      </c>
      <c r="AT157" s="673">
        <f t="shared" si="65"/>
        <v>139.39750676287503</v>
      </c>
    </row>
    <row r="158" spans="1:46" ht="11.25" customHeight="1" x14ac:dyDescent="0.2">
      <c r="A158" s="500" t="s">
        <v>1050</v>
      </c>
      <c r="B158" s="933" t="s">
        <v>1051</v>
      </c>
      <c r="C158" s="497">
        <v>2.08</v>
      </c>
      <c r="D158" s="497">
        <v>1.7400000000000002</v>
      </c>
      <c r="E158" s="650">
        <v>1.38</v>
      </c>
      <c r="F158" s="650">
        <v>1.1499999999999999</v>
      </c>
      <c r="G158" s="650">
        <v>0.93</v>
      </c>
      <c r="H158" s="650">
        <v>0.52500000000000002</v>
      </c>
      <c r="I158" s="651"/>
      <c r="J158" s="650">
        <v>0.27</v>
      </c>
      <c r="K158" s="496">
        <v>0.24</v>
      </c>
      <c r="L158" s="651"/>
      <c r="M158" s="656">
        <v>0.18</v>
      </c>
      <c r="N158" s="653">
        <v>0.16</v>
      </c>
      <c r="O158" s="653">
        <v>0.16</v>
      </c>
      <c r="P158" s="653">
        <v>0.16</v>
      </c>
      <c r="Q158" s="657">
        <v>0.16</v>
      </c>
      <c r="R158" s="657">
        <v>0.08</v>
      </c>
      <c r="S158" s="653">
        <v>0</v>
      </c>
      <c r="T158" s="653">
        <v>0</v>
      </c>
      <c r="U158" s="653">
        <v>0</v>
      </c>
      <c r="V158" s="653">
        <v>0</v>
      </c>
      <c r="W158" s="653">
        <v>0</v>
      </c>
      <c r="X158" s="653">
        <v>0</v>
      </c>
      <c r="Y158" s="654">
        <f t="shared" si="44"/>
        <v>9.2149999999999999</v>
      </c>
      <c r="Z158" s="1049">
        <f t="shared" si="45"/>
        <v>19.540229885057457</v>
      </c>
      <c r="AA158" s="671">
        <f t="shared" si="46"/>
        <v>26.086956521739157</v>
      </c>
      <c r="AB158" s="671">
        <f t="shared" si="47"/>
        <v>19.999999999999996</v>
      </c>
      <c r="AC158" s="671">
        <f t="shared" si="48"/>
        <v>23.655913978494603</v>
      </c>
      <c r="AD158" s="671">
        <f t="shared" si="49"/>
        <v>77.142857142857139</v>
      </c>
      <c r="AE158" s="671">
        <f t="shared" si="50"/>
        <v>94.444444444444443</v>
      </c>
      <c r="AF158" s="671">
        <f t="shared" si="51"/>
        <v>12.500000000000021</v>
      </c>
      <c r="AG158" s="671">
        <f t="shared" si="52"/>
        <v>33.333333333333329</v>
      </c>
      <c r="AH158" s="671">
        <f t="shared" si="53"/>
        <v>12.5</v>
      </c>
      <c r="AI158" s="671">
        <f t="shared" si="54"/>
        <v>0</v>
      </c>
      <c r="AJ158" s="671">
        <f t="shared" si="55"/>
        <v>0</v>
      </c>
      <c r="AK158" s="671">
        <f t="shared" si="56"/>
        <v>0</v>
      </c>
      <c r="AL158" s="671">
        <f t="shared" si="57"/>
        <v>100</v>
      </c>
      <c r="AM158" s="671" t="str">
        <f t="shared" si="58"/>
        <v>n/a</v>
      </c>
      <c r="AN158" s="671" t="str">
        <f t="shared" si="59"/>
        <v>n/a</v>
      </c>
      <c r="AO158" s="671" t="str">
        <f t="shared" si="60"/>
        <v>n/a</v>
      </c>
      <c r="AP158" s="671" t="str">
        <f t="shared" si="61"/>
        <v>n/a</v>
      </c>
      <c r="AQ158" s="671" t="str">
        <f t="shared" si="62"/>
        <v>n/a</v>
      </c>
      <c r="AR158" s="671" t="str">
        <f t="shared" si="63"/>
        <v>n/a</v>
      </c>
      <c r="AS158" s="672">
        <f t="shared" si="64"/>
        <v>32.246441177378934</v>
      </c>
      <c r="AT158" s="673">
        <f t="shared" si="65"/>
        <v>35.117075813745267</v>
      </c>
    </row>
    <row r="159" spans="1:46" ht="11.25" customHeight="1" x14ac:dyDescent="0.2">
      <c r="A159" s="500" t="s">
        <v>1028</v>
      </c>
      <c r="B159" s="933" t="s">
        <v>1029</v>
      </c>
      <c r="C159" s="497">
        <v>1.38</v>
      </c>
      <c r="D159" s="497">
        <v>1.32</v>
      </c>
      <c r="E159" s="650">
        <v>1.28</v>
      </c>
      <c r="F159" s="502">
        <v>1.2</v>
      </c>
      <c r="G159" s="650">
        <v>1.18</v>
      </c>
      <c r="H159" s="502">
        <v>1.1599999999999999</v>
      </c>
      <c r="I159" s="651"/>
      <c r="J159" s="650">
        <v>1.05</v>
      </c>
      <c r="K159" s="655">
        <v>1</v>
      </c>
      <c r="L159" s="651"/>
      <c r="M159" s="503">
        <v>1</v>
      </c>
      <c r="N159" s="653">
        <v>1.1200000000000001</v>
      </c>
      <c r="O159" s="653">
        <v>1.24</v>
      </c>
      <c r="P159" s="657">
        <v>1.24</v>
      </c>
      <c r="Q159" s="657">
        <v>1.1200000000000001</v>
      </c>
      <c r="R159" s="657">
        <v>0.97</v>
      </c>
      <c r="S159" s="657">
        <v>0.86</v>
      </c>
      <c r="T159" s="657">
        <v>0.68</v>
      </c>
      <c r="U159" s="657">
        <v>0.61</v>
      </c>
      <c r="V159" s="657">
        <v>0.56999999999999995</v>
      </c>
      <c r="W159" s="657">
        <v>0.52</v>
      </c>
      <c r="X159" s="657">
        <v>0.47</v>
      </c>
      <c r="Y159" s="654">
        <f t="shared" si="44"/>
        <v>19.97</v>
      </c>
      <c r="Z159" s="1049">
        <f t="shared" si="45"/>
        <v>4.5454545454545414</v>
      </c>
      <c r="AA159" s="671">
        <f t="shared" si="46"/>
        <v>3.125</v>
      </c>
      <c r="AB159" s="671">
        <f t="shared" si="47"/>
        <v>6.6666666666666652</v>
      </c>
      <c r="AC159" s="671">
        <f t="shared" si="48"/>
        <v>1.6949152542372836</v>
      </c>
      <c r="AD159" s="671">
        <f t="shared" si="49"/>
        <v>1.7241379310344751</v>
      </c>
      <c r="AE159" s="671">
        <f t="shared" si="50"/>
        <v>10.47619047619046</v>
      </c>
      <c r="AF159" s="671">
        <f t="shared" si="51"/>
        <v>5.0000000000000044</v>
      </c>
      <c r="AG159" s="671">
        <f t="shared" si="52"/>
        <v>0</v>
      </c>
      <c r="AH159" s="671">
        <f t="shared" si="53"/>
        <v>-10.714285714285721</v>
      </c>
      <c r="AI159" s="671">
        <f t="shared" si="54"/>
        <v>-9.6774193548387011</v>
      </c>
      <c r="AJ159" s="671">
        <f t="shared" si="55"/>
        <v>0</v>
      </c>
      <c r="AK159" s="671">
        <f t="shared" si="56"/>
        <v>10.714285714285698</v>
      </c>
      <c r="AL159" s="671">
        <f t="shared" si="57"/>
        <v>15.463917525773208</v>
      </c>
      <c r="AM159" s="671">
        <f t="shared" si="58"/>
        <v>12.790697674418606</v>
      </c>
      <c r="AN159" s="671">
        <f t="shared" si="59"/>
        <v>26.470588235294112</v>
      </c>
      <c r="AO159" s="671">
        <f t="shared" si="60"/>
        <v>11.475409836065587</v>
      </c>
      <c r="AP159" s="671">
        <f t="shared" si="61"/>
        <v>7.0175438596491224</v>
      </c>
      <c r="AQ159" s="671">
        <f t="shared" si="62"/>
        <v>9.6153846153846025</v>
      </c>
      <c r="AR159" s="671">
        <f t="shared" si="63"/>
        <v>10.638297872340431</v>
      </c>
      <c r="AS159" s="672">
        <f t="shared" si="64"/>
        <v>6.1593044809300199</v>
      </c>
      <c r="AT159" s="673">
        <f t="shared" si="65"/>
        <v>8.524130949899833</v>
      </c>
    </row>
    <row r="160" spans="1:46" ht="11.25" customHeight="1" x14ac:dyDescent="0.2">
      <c r="A160" s="480" t="s">
        <v>3818</v>
      </c>
      <c r="B160" s="918" t="s">
        <v>3819</v>
      </c>
      <c r="C160" s="497">
        <v>0.98</v>
      </c>
      <c r="D160" s="497">
        <v>0.64</v>
      </c>
      <c r="E160" s="487">
        <v>0.46</v>
      </c>
      <c r="F160" s="553">
        <v>0.4</v>
      </c>
      <c r="G160" s="487">
        <v>0.1</v>
      </c>
      <c r="H160" s="553">
        <v>0</v>
      </c>
      <c r="I160" s="488"/>
      <c r="J160" s="489">
        <v>0</v>
      </c>
      <c r="K160" s="490">
        <v>0</v>
      </c>
      <c r="L160" s="488"/>
      <c r="M160" s="505">
        <v>0</v>
      </c>
      <c r="N160" s="492">
        <v>0</v>
      </c>
      <c r="O160" s="492">
        <v>0</v>
      </c>
      <c r="P160" s="492">
        <v>0</v>
      </c>
      <c r="Q160" s="492">
        <v>0</v>
      </c>
      <c r="R160" s="492">
        <v>0</v>
      </c>
      <c r="S160" s="492">
        <v>0</v>
      </c>
      <c r="T160" s="492">
        <v>0</v>
      </c>
      <c r="U160" s="492">
        <v>0</v>
      </c>
      <c r="V160" s="492">
        <v>0</v>
      </c>
      <c r="W160" s="492">
        <v>0</v>
      </c>
      <c r="X160" s="492">
        <v>0</v>
      </c>
      <c r="Y160" s="654">
        <f t="shared" si="44"/>
        <v>2.58</v>
      </c>
      <c r="Z160" s="1049">
        <f t="shared" si="45"/>
        <v>53.125</v>
      </c>
      <c r="AA160" s="671">
        <f t="shared" si="46"/>
        <v>39.130434782608688</v>
      </c>
      <c r="AB160" s="671">
        <f t="shared" si="47"/>
        <v>14.999999999999991</v>
      </c>
      <c r="AC160" s="671">
        <f t="shared" si="48"/>
        <v>300</v>
      </c>
      <c r="AD160" s="671" t="str">
        <f t="shared" si="49"/>
        <v>n/a</v>
      </c>
      <c r="AE160" s="671" t="str">
        <f t="shared" si="50"/>
        <v>n/a</v>
      </c>
      <c r="AF160" s="671" t="str">
        <f t="shared" si="51"/>
        <v>n/a</v>
      </c>
      <c r="AG160" s="671" t="str">
        <f t="shared" si="52"/>
        <v>n/a</v>
      </c>
      <c r="AH160" s="671" t="str">
        <f t="shared" si="53"/>
        <v>n/a</v>
      </c>
      <c r="AI160" s="671" t="str">
        <f t="shared" si="54"/>
        <v>n/a</v>
      </c>
      <c r="AJ160" s="671" t="str">
        <f t="shared" si="55"/>
        <v>n/a</v>
      </c>
      <c r="AK160" s="671" t="str">
        <f t="shared" si="56"/>
        <v>n/a</v>
      </c>
      <c r="AL160" s="671" t="str">
        <f t="shared" si="57"/>
        <v>n/a</v>
      </c>
      <c r="AM160" s="671" t="str">
        <f t="shared" si="58"/>
        <v>n/a</v>
      </c>
      <c r="AN160" s="671" t="str">
        <f t="shared" si="59"/>
        <v>n/a</v>
      </c>
      <c r="AO160" s="671" t="str">
        <f t="shared" si="60"/>
        <v>n/a</v>
      </c>
      <c r="AP160" s="671" t="str">
        <f t="shared" si="61"/>
        <v>n/a</v>
      </c>
      <c r="AQ160" s="671" t="str">
        <f t="shared" si="62"/>
        <v>n/a</v>
      </c>
      <c r="AR160" s="671" t="str">
        <f t="shared" si="63"/>
        <v>n/a</v>
      </c>
      <c r="AS160" s="672">
        <f t="shared" si="64"/>
        <v>101.81385869565217</v>
      </c>
      <c r="AT160" s="673">
        <f t="shared" si="65"/>
        <v>133.05914632383485</v>
      </c>
    </row>
    <row r="161" spans="1:46" ht="11.25" customHeight="1" x14ac:dyDescent="0.2">
      <c r="A161" s="500" t="s">
        <v>533</v>
      </c>
      <c r="B161" s="933" t="s">
        <v>534</v>
      </c>
      <c r="C161" s="497">
        <v>2.58</v>
      </c>
      <c r="D161" s="510">
        <v>2.25</v>
      </c>
      <c r="E161" s="650">
        <v>2.15</v>
      </c>
      <c r="F161" s="650">
        <v>2.1</v>
      </c>
      <c r="G161" s="650">
        <v>2.0299999999999998</v>
      </c>
      <c r="H161" s="650">
        <v>1.98</v>
      </c>
      <c r="I161" s="651"/>
      <c r="J161" s="650">
        <v>1.9</v>
      </c>
      <c r="K161" s="496">
        <v>1.83</v>
      </c>
      <c r="L161" s="651"/>
      <c r="M161" s="656">
        <v>1.78</v>
      </c>
      <c r="N161" s="657">
        <v>1.71</v>
      </c>
      <c r="O161" s="657">
        <v>1.66</v>
      </c>
      <c r="P161" s="657">
        <v>1.54</v>
      </c>
      <c r="Q161" s="657">
        <v>1.32</v>
      </c>
      <c r="R161" s="657">
        <v>1.165</v>
      </c>
      <c r="S161" s="657">
        <v>1.0349999999999999</v>
      </c>
      <c r="T161" s="657">
        <v>0.94</v>
      </c>
      <c r="U161" s="657">
        <v>0.875</v>
      </c>
      <c r="V161" s="657">
        <v>0.84</v>
      </c>
      <c r="W161" s="657">
        <v>0.76</v>
      </c>
      <c r="X161" s="657">
        <v>0.67500000000000004</v>
      </c>
      <c r="Y161" s="654">
        <f t="shared" si="44"/>
        <v>31.120000000000005</v>
      </c>
      <c r="Z161" s="1049">
        <f t="shared" si="45"/>
        <v>14.666666666666671</v>
      </c>
      <c r="AA161" s="671">
        <f t="shared" si="46"/>
        <v>4.6511627906976827</v>
      </c>
      <c r="AB161" s="671">
        <f t="shared" si="47"/>
        <v>2.3809523809523725</v>
      </c>
      <c r="AC161" s="671">
        <f t="shared" si="48"/>
        <v>3.4482758620689724</v>
      </c>
      <c r="AD161" s="671">
        <f t="shared" si="49"/>
        <v>2.5252525252525082</v>
      </c>
      <c r="AE161" s="671">
        <f t="shared" si="50"/>
        <v>4.2105263157894868</v>
      </c>
      <c r="AF161" s="671">
        <f t="shared" si="51"/>
        <v>3.82513661202184</v>
      </c>
      <c r="AG161" s="671">
        <f t="shared" si="52"/>
        <v>2.8089887640449396</v>
      </c>
      <c r="AH161" s="671">
        <f t="shared" si="53"/>
        <v>4.0935672514619936</v>
      </c>
      <c r="AI161" s="671">
        <f t="shared" si="54"/>
        <v>3.0120481927710774</v>
      </c>
      <c r="AJ161" s="671">
        <f t="shared" si="55"/>
        <v>7.7922077922077948</v>
      </c>
      <c r="AK161" s="671">
        <f t="shared" si="56"/>
        <v>16.666666666666675</v>
      </c>
      <c r="AL161" s="671">
        <f t="shared" si="57"/>
        <v>13.30472103004292</v>
      </c>
      <c r="AM161" s="671">
        <f t="shared" si="58"/>
        <v>12.560386473429963</v>
      </c>
      <c r="AN161" s="671">
        <f t="shared" si="59"/>
        <v>10.106382978723394</v>
      </c>
      <c r="AO161" s="671">
        <f t="shared" si="60"/>
        <v>7.4285714285714288</v>
      </c>
      <c r="AP161" s="671">
        <f t="shared" si="61"/>
        <v>4.1666666666666741</v>
      </c>
      <c r="AQ161" s="671">
        <f t="shared" si="62"/>
        <v>10.526315789473673</v>
      </c>
      <c r="AR161" s="671">
        <f t="shared" si="63"/>
        <v>12.592592592592577</v>
      </c>
      <c r="AS161" s="672">
        <f t="shared" si="64"/>
        <v>7.408794146321191</v>
      </c>
      <c r="AT161" s="673">
        <f t="shared" si="65"/>
        <v>4.7210079840378256</v>
      </c>
    </row>
    <row r="162" spans="1:46" ht="11.25" customHeight="1" x14ac:dyDescent="0.2">
      <c r="A162" s="935" t="s">
        <v>1073</v>
      </c>
      <c r="B162" s="933" t="s">
        <v>1074</v>
      </c>
      <c r="C162" s="497">
        <v>1.91</v>
      </c>
      <c r="D162" s="656">
        <v>1.75</v>
      </c>
      <c r="E162" s="650">
        <v>1.71</v>
      </c>
      <c r="F162" s="650">
        <v>1.66</v>
      </c>
      <c r="G162" s="650">
        <v>1.57</v>
      </c>
      <c r="H162" s="650">
        <v>1.46</v>
      </c>
      <c r="I162" s="651"/>
      <c r="J162" s="650">
        <v>1.4</v>
      </c>
      <c r="K162" s="655">
        <v>1.36</v>
      </c>
      <c r="L162" s="651"/>
      <c r="M162" s="503">
        <v>1.36</v>
      </c>
      <c r="N162" s="657">
        <v>1.36</v>
      </c>
      <c r="O162" s="657">
        <v>1.33</v>
      </c>
      <c r="P162" s="657">
        <v>1.21</v>
      </c>
      <c r="Q162" s="657">
        <v>1.0900000000000001</v>
      </c>
      <c r="R162" s="657">
        <v>0.97</v>
      </c>
      <c r="S162" s="657">
        <v>0.86</v>
      </c>
      <c r="T162" s="657">
        <v>0.75</v>
      </c>
      <c r="U162" s="657">
        <v>0.3</v>
      </c>
      <c r="V162" s="653">
        <v>0</v>
      </c>
      <c r="W162" s="653">
        <v>0.44</v>
      </c>
      <c r="X162" s="657">
        <v>0.8</v>
      </c>
      <c r="Y162" s="654">
        <f t="shared" si="44"/>
        <v>23.29</v>
      </c>
      <c r="Z162" s="1049">
        <f t="shared" si="45"/>
        <v>9.1428571428571423</v>
      </c>
      <c r="AA162" s="671">
        <f t="shared" si="46"/>
        <v>2.3391812865497075</v>
      </c>
      <c r="AB162" s="671">
        <f t="shared" si="47"/>
        <v>3.0120481927710774</v>
      </c>
      <c r="AC162" s="671">
        <f t="shared" si="48"/>
        <v>5.7324840764331197</v>
      </c>
      <c r="AD162" s="671">
        <f t="shared" si="49"/>
        <v>7.5342465753424737</v>
      </c>
      <c r="AE162" s="671">
        <f t="shared" si="50"/>
        <v>4.2857142857142927</v>
      </c>
      <c r="AF162" s="671">
        <f t="shared" si="51"/>
        <v>2.9411764705882248</v>
      </c>
      <c r="AG162" s="671">
        <f t="shared" si="52"/>
        <v>0</v>
      </c>
      <c r="AH162" s="671">
        <f t="shared" si="53"/>
        <v>0</v>
      </c>
      <c r="AI162" s="671">
        <f t="shared" si="54"/>
        <v>2.2556390977443552</v>
      </c>
      <c r="AJ162" s="671">
        <f t="shared" si="55"/>
        <v>9.9173553719008378</v>
      </c>
      <c r="AK162" s="671">
        <f t="shared" si="56"/>
        <v>11.009174311926584</v>
      </c>
      <c r="AL162" s="671">
        <f t="shared" si="57"/>
        <v>12.371134020618557</v>
      </c>
      <c r="AM162" s="671">
        <f t="shared" si="58"/>
        <v>12.790697674418606</v>
      </c>
      <c r="AN162" s="671">
        <f t="shared" si="59"/>
        <v>14.666666666666671</v>
      </c>
      <c r="AO162" s="671">
        <f t="shared" si="60"/>
        <v>150</v>
      </c>
      <c r="AP162" s="671" t="str">
        <f t="shared" si="61"/>
        <v>n/a</v>
      </c>
      <c r="AQ162" s="671">
        <f t="shared" si="62"/>
        <v>-100</v>
      </c>
      <c r="AR162" s="671">
        <f t="shared" si="63"/>
        <v>-45.000000000000007</v>
      </c>
      <c r="AS162" s="672">
        <f t="shared" si="64"/>
        <v>5.7221319540850919</v>
      </c>
      <c r="AT162" s="673">
        <f t="shared" si="65"/>
        <v>45.313815343579698</v>
      </c>
    </row>
    <row r="163" spans="1:46" ht="11.25" customHeight="1" x14ac:dyDescent="0.2">
      <c r="A163" s="484" t="s">
        <v>4063</v>
      </c>
      <c r="B163" s="933" t="s">
        <v>4064</v>
      </c>
      <c r="C163" s="497">
        <v>1.605</v>
      </c>
      <c r="D163" s="491">
        <v>1.5649999999999999</v>
      </c>
      <c r="E163" s="650">
        <v>1.5249999999999999</v>
      </c>
      <c r="F163" s="650">
        <v>0.51700000000000002</v>
      </c>
      <c r="G163" s="542">
        <v>0</v>
      </c>
      <c r="H163" s="542">
        <v>0</v>
      </c>
      <c r="I163" s="651"/>
      <c r="J163" s="502">
        <v>0</v>
      </c>
      <c r="K163" s="655">
        <v>0</v>
      </c>
      <c r="L163" s="651"/>
      <c r="M163" s="503">
        <v>0</v>
      </c>
      <c r="N163" s="653">
        <v>0</v>
      </c>
      <c r="O163" s="653">
        <v>0</v>
      </c>
      <c r="P163" s="653">
        <v>0</v>
      </c>
      <c r="Q163" s="653">
        <v>0</v>
      </c>
      <c r="R163" s="653">
        <v>0</v>
      </c>
      <c r="S163" s="653">
        <v>0</v>
      </c>
      <c r="T163" s="653">
        <v>0</v>
      </c>
      <c r="U163" s="653">
        <v>0</v>
      </c>
      <c r="V163" s="653">
        <v>0</v>
      </c>
      <c r="W163" s="653">
        <v>0</v>
      </c>
      <c r="X163" s="653">
        <v>0</v>
      </c>
      <c r="Y163" s="654">
        <f t="shared" si="44"/>
        <v>5.2120000000000006</v>
      </c>
      <c r="Z163" s="1049">
        <f t="shared" si="45"/>
        <v>2.5559105431310014</v>
      </c>
      <c r="AA163" s="671">
        <f t="shared" si="46"/>
        <v>2.6229508196721429</v>
      </c>
      <c r="AB163" s="671">
        <f t="shared" si="47"/>
        <v>194.97098646034812</v>
      </c>
      <c r="AC163" s="671" t="str">
        <f t="shared" si="48"/>
        <v>n/a</v>
      </c>
      <c r="AD163" s="671" t="str">
        <f t="shared" si="49"/>
        <v>n/a</v>
      </c>
      <c r="AE163" s="671" t="str">
        <f t="shared" si="50"/>
        <v>n/a</v>
      </c>
      <c r="AF163" s="671" t="str">
        <f t="shared" si="51"/>
        <v>n/a</v>
      </c>
      <c r="AG163" s="671" t="str">
        <f t="shared" si="52"/>
        <v>n/a</v>
      </c>
      <c r="AH163" s="671" t="str">
        <f t="shared" si="53"/>
        <v>n/a</v>
      </c>
      <c r="AI163" s="671" t="str">
        <f t="shared" si="54"/>
        <v>n/a</v>
      </c>
      <c r="AJ163" s="671" t="str">
        <f t="shared" si="55"/>
        <v>n/a</v>
      </c>
      <c r="AK163" s="671" t="str">
        <f t="shared" si="56"/>
        <v>n/a</v>
      </c>
      <c r="AL163" s="671" t="str">
        <f t="shared" si="57"/>
        <v>n/a</v>
      </c>
      <c r="AM163" s="671" t="str">
        <f t="shared" si="58"/>
        <v>n/a</v>
      </c>
      <c r="AN163" s="671" t="str">
        <f t="shared" si="59"/>
        <v>n/a</v>
      </c>
      <c r="AO163" s="671" t="str">
        <f t="shared" si="60"/>
        <v>n/a</v>
      </c>
      <c r="AP163" s="671" t="str">
        <f t="shared" si="61"/>
        <v>n/a</v>
      </c>
      <c r="AQ163" s="671" t="str">
        <f t="shared" si="62"/>
        <v>n/a</v>
      </c>
      <c r="AR163" s="671" t="str">
        <f t="shared" si="63"/>
        <v>n/a</v>
      </c>
      <c r="AS163" s="672">
        <f t="shared" si="64"/>
        <v>66.716615941050421</v>
      </c>
      <c r="AT163" s="673">
        <f t="shared" si="65"/>
        <v>111.0715480740934</v>
      </c>
    </row>
    <row r="164" spans="1:46" ht="11.25" customHeight="1" x14ac:dyDescent="0.2">
      <c r="A164" s="519" t="s">
        <v>511</v>
      </c>
      <c r="B164" s="507" t="s">
        <v>512</v>
      </c>
      <c r="C164" s="497">
        <v>0.872</v>
      </c>
      <c r="D164" s="497">
        <v>0.76</v>
      </c>
      <c r="E164" s="513">
        <v>0.71</v>
      </c>
      <c r="F164" s="513">
        <v>0.67</v>
      </c>
      <c r="G164" s="513">
        <v>0.62</v>
      </c>
      <c r="H164" s="513">
        <v>0.56000000000000005</v>
      </c>
      <c r="I164" s="514"/>
      <c r="J164" s="513">
        <v>0.48</v>
      </c>
      <c r="K164" s="509">
        <v>0.34</v>
      </c>
      <c r="L164" s="514"/>
      <c r="M164" s="510">
        <v>0.155</v>
      </c>
      <c r="N164" s="516">
        <v>0.115</v>
      </c>
      <c r="O164" s="516">
        <v>8.5000000000000006E-2</v>
      </c>
      <c r="P164" s="516">
        <v>7.4999999999999997E-2</v>
      </c>
      <c r="Q164" s="516">
        <v>6.5000000000000002E-2</v>
      </c>
      <c r="R164" s="517">
        <v>0.06</v>
      </c>
      <c r="S164" s="516">
        <v>5.6667500000000003E-2</v>
      </c>
      <c r="T164" s="516">
        <v>5.1667499999999998E-2</v>
      </c>
      <c r="U164" s="517">
        <v>0.05</v>
      </c>
      <c r="V164" s="516">
        <v>4.7500000000000001E-2</v>
      </c>
      <c r="W164" s="516">
        <v>4.6667500000000001E-2</v>
      </c>
      <c r="X164" s="516">
        <v>4.1667500000000003E-2</v>
      </c>
      <c r="Y164" s="654">
        <f t="shared" si="44"/>
        <v>5.8611700000000004</v>
      </c>
      <c r="Z164" s="1049">
        <f t="shared" si="45"/>
        <v>14.736842105263159</v>
      </c>
      <c r="AA164" s="671">
        <f t="shared" si="46"/>
        <v>7.0422535211267734</v>
      </c>
      <c r="AB164" s="671">
        <f t="shared" si="47"/>
        <v>5.9701492537313383</v>
      </c>
      <c r="AC164" s="671">
        <f t="shared" si="48"/>
        <v>8.064516129032274</v>
      </c>
      <c r="AD164" s="671">
        <f t="shared" si="49"/>
        <v>10.714285714285698</v>
      </c>
      <c r="AE164" s="671">
        <f t="shared" si="50"/>
        <v>16.666666666666675</v>
      </c>
      <c r="AF164" s="671">
        <f t="shared" si="51"/>
        <v>41.176470588235283</v>
      </c>
      <c r="AG164" s="671">
        <f t="shared" si="52"/>
        <v>119.35483870967745</v>
      </c>
      <c r="AH164" s="671">
        <f t="shared" si="53"/>
        <v>34.782608695652172</v>
      </c>
      <c r="AI164" s="671">
        <f t="shared" si="54"/>
        <v>35.294117647058812</v>
      </c>
      <c r="AJ164" s="671">
        <f t="shared" si="55"/>
        <v>13.333333333333353</v>
      </c>
      <c r="AK164" s="671">
        <f t="shared" si="56"/>
        <v>15.384615384615374</v>
      </c>
      <c r="AL164" s="671">
        <f t="shared" si="57"/>
        <v>8.3333333333333481</v>
      </c>
      <c r="AM164" s="671">
        <f t="shared" si="58"/>
        <v>5.8807958706489583</v>
      </c>
      <c r="AN164" s="671">
        <f t="shared" si="59"/>
        <v>9.677263269947268</v>
      </c>
      <c r="AO164" s="671">
        <f t="shared" si="60"/>
        <v>3.3349999999999991</v>
      </c>
      <c r="AP164" s="671">
        <f t="shared" si="61"/>
        <v>5.2631578947368363</v>
      </c>
      <c r="AQ164" s="671">
        <f t="shared" si="62"/>
        <v>1.7838967161300623</v>
      </c>
      <c r="AR164" s="671">
        <f t="shared" si="63"/>
        <v>11.999760004799898</v>
      </c>
      <c r="AS164" s="672">
        <f t="shared" si="64"/>
        <v>19.410205517803934</v>
      </c>
      <c r="AT164" s="673">
        <f t="shared" si="65"/>
        <v>26.662895988110051</v>
      </c>
    </row>
    <row r="165" spans="1:46" ht="11.25" customHeight="1" x14ac:dyDescent="0.2">
      <c r="A165" s="935" t="s">
        <v>1067</v>
      </c>
      <c r="B165" s="933" t="s">
        <v>1068</v>
      </c>
      <c r="C165" s="497">
        <v>0.54333333333333333</v>
      </c>
      <c r="D165" s="497">
        <v>0.50666666666666671</v>
      </c>
      <c r="E165" s="650">
        <v>0.44</v>
      </c>
      <c r="F165" s="650">
        <v>0.3833333333333333</v>
      </c>
      <c r="G165" s="650">
        <v>0.33333333333333331</v>
      </c>
      <c r="H165" s="650">
        <v>0.28999999999999998</v>
      </c>
      <c r="I165" s="651" t="s">
        <v>90</v>
      </c>
      <c r="J165" s="650">
        <v>0.24</v>
      </c>
      <c r="K165" s="496">
        <v>0.19999999999999998</v>
      </c>
      <c r="L165" s="651"/>
      <c r="M165" s="503">
        <v>0.16666666666666666</v>
      </c>
      <c r="N165" s="653">
        <v>0.16666666666666666</v>
      </c>
      <c r="O165" s="653">
        <v>0.16666666666666666</v>
      </c>
      <c r="P165" s="653">
        <v>0.16666666666666666</v>
      </c>
      <c r="Q165" s="653">
        <v>0.16666666666666666</v>
      </c>
      <c r="R165" s="653">
        <v>0.16666666666666666</v>
      </c>
      <c r="S165" s="653">
        <v>0.16666666666666666</v>
      </c>
      <c r="T165" s="653">
        <v>0.16666666666666666</v>
      </c>
      <c r="U165" s="653">
        <v>0.16666666666666666</v>
      </c>
      <c r="V165" s="653">
        <v>0.16666666666666666</v>
      </c>
      <c r="W165" s="653">
        <v>0.16666666666666666</v>
      </c>
      <c r="X165" s="653">
        <v>0.16666666666666666</v>
      </c>
      <c r="Y165" s="654">
        <f t="shared" si="44"/>
        <v>4.9366666666666674</v>
      </c>
      <c r="Z165" s="1049">
        <f t="shared" si="45"/>
        <v>7.2368421052631415</v>
      </c>
      <c r="AA165" s="671">
        <f t="shared" si="46"/>
        <v>15.151515151515159</v>
      </c>
      <c r="AB165" s="671">
        <f t="shared" si="47"/>
        <v>14.782608695652177</v>
      </c>
      <c r="AC165" s="671">
        <f t="shared" si="48"/>
        <v>14.999999999999991</v>
      </c>
      <c r="AD165" s="671">
        <f t="shared" si="49"/>
        <v>14.942528735632177</v>
      </c>
      <c r="AE165" s="671">
        <f t="shared" si="50"/>
        <v>20.833333333333325</v>
      </c>
      <c r="AF165" s="671">
        <f t="shared" si="51"/>
        <v>19.999999999999996</v>
      </c>
      <c r="AG165" s="671">
        <f t="shared" si="52"/>
        <v>19.999999999999996</v>
      </c>
      <c r="AH165" s="671">
        <f t="shared" si="53"/>
        <v>0</v>
      </c>
      <c r="AI165" s="671">
        <f t="shared" si="54"/>
        <v>0</v>
      </c>
      <c r="AJ165" s="671">
        <f t="shared" si="55"/>
        <v>0</v>
      </c>
      <c r="AK165" s="671">
        <f t="shared" si="56"/>
        <v>0</v>
      </c>
      <c r="AL165" s="671">
        <f t="shared" si="57"/>
        <v>0</v>
      </c>
      <c r="AM165" s="671">
        <f t="shared" si="58"/>
        <v>0</v>
      </c>
      <c r="AN165" s="671">
        <f t="shared" si="59"/>
        <v>0</v>
      </c>
      <c r="AO165" s="671">
        <f t="shared" si="60"/>
        <v>0</v>
      </c>
      <c r="AP165" s="671">
        <f t="shared" si="61"/>
        <v>0</v>
      </c>
      <c r="AQ165" s="671">
        <f t="shared" si="62"/>
        <v>0</v>
      </c>
      <c r="AR165" s="671">
        <f t="shared" si="63"/>
        <v>0</v>
      </c>
      <c r="AS165" s="672">
        <f t="shared" si="64"/>
        <v>6.7340435800734726</v>
      </c>
      <c r="AT165" s="673">
        <f t="shared" si="65"/>
        <v>8.5672932386184666</v>
      </c>
    </row>
    <row r="166" spans="1:46" ht="11.25" customHeight="1" x14ac:dyDescent="0.2">
      <c r="A166" s="500" t="s">
        <v>1061</v>
      </c>
      <c r="B166" s="933" t="s">
        <v>1062</v>
      </c>
      <c r="C166" s="497">
        <v>1.1599999999999999</v>
      </c>
      <c r="D166" s="497">
        <v>1.08</v>
      </c>
      <c r="E166" s="650">
        <v>1</v>
      </c>
      <c r="F166" s="650">
        <v>0.92</v>
      </c>
      <c r="G166" s="650">
        <v>0.84</v>
      </c>
      <c r="H166" s="650">
        <v>0.76</v>
      </c>
      <c r="I166" s="651"/>
      <c r="J166" s="650">
        <v>0.68</v>
      </c>
      <c r="K166" s="496">
        <v>0.6</v>
      </c>
      <c r="L166" s="651"/>
      <c r="M166" s="656">
        <v>0.52</v>
      </c>
      <c r="N166" s="657">
        <v>0.36</v>
      </c>
      <c r="O166" s="653">
        <v>0.24</v>
      </c>
      <c r="P166" s="653">
        <v>0.24</v>
      </c>
      <c r="Q166" s="653">
        <v>0.24</v>
      </c>
      <c r="R166" s="653">
        <v>0.24</v>
      </c>
      <c r="S166" s="653">
        <v>0.24</v>
      </c>
      <c r="T166" s="653">
        <v>0.24</v>
      </c>
      <c r="U166" s="657">
        <v>0.22500000000000001</v>
      </c>
      <c r="V166" s="657">
        <v>0.22</v>
      </c>
      <c r="W166" s="653">
        <v>0.2</v>
      </c>
      <c r="X166" s="657">
        <v>1.06</v>
      </c>
      <c r="Y166" s="654">
        <f t="shared" si="44"/>
        <v>11.065</v>
      </c>
      <c r="Z166" s="1049">
        <f t="shared" si="45"/>
        <v>7.4074074074073959</v>
      </c>
      <c r="AA166" s="671">
        <f t="shared" si="46"/>
        <v>8.0000000000000071</v>
      </c>
      <c r="AB166" s="671">
        <f t="shared" si="47"/>
        <v>8.6956521739130377</v>
      </c>
      <c r="AC166" s="671">
        <f t="shared" si="48"/>
        <v>9.5238095238095344</v>
      </c>
      <c r="AD166" s="671">
        <f t="shared" si="49"/>
        <v>10.526315789473673</v>
      </c>
      <c r="AE166" s="671">
        <f t="shared" si="50"/>
        <v>11.764705882352944</v>
      </c>
      <c r="AF166" s="671">
        <f t="shared" si="51"/>
        <v>13.333333333333353</v>
      </c>
      <c r="AG166" s="671">
        <f t="shared" si="52"/>
        <v>15.384615384615374</v>
      </c>
      <c r="AH166" s="671">
        <f t="shared" si="53"/>
        <v>44.444444444444464</v>
      </c>
      <c r="AI166" s="671">
        <f t="shared" si="54"/>
        <v>50</v>
      </c>
      <c r="AJ166" s="671">
        <f t="shared" si="55"/>
        <v>0</v>
      </c>
      <c r="AK166" s="671">
        <f t="shared" si="56"/>
        <v>0</v>
      </c>
      <c r="AL166" s="671">
        <f t="shared" si="57"/>
        <v>0</v>
      </c>
      <c r="AM166" s="671">
        <f t="shared" si="58"/>
        <v>0</v>
      </c>
      <c r="AN166" s="671">
        <f t="shared" si="59"/>
        <v>0</v>
      </c>
      <c r="AO166" s="671">
        <f t="shared" si="60"/>
        <v>6.6666666666666652</v>
      </c>
      <c r="AP166" s="671">
        <f t="shared" si="61"/>
        <v>2.2727272727272707</v>
      </c>
      <c r="AQ166" s="671">
        <f t="shared" si="62"/>
        <v>9.9999999999999858</v>
      </c>
      <c r="AR166" s="671">
        <f t="shared" si="63"/>
        <v>-81.132075471698116</v>
      </c>
      <c r="AS166" s="672">
        <f t="shared" si="64"/>
        <v>6.1519790740550322</v>
      </c>
      <c r="AT166" s="673">
        <f t="shared" si="65"/>
        <v>25.207036890056202</v>
      </c>
    </row>
    <row r="167" spans="1:46" ht="11.25" customHeight="1" x14ac:dyDescent="0.2">
      <c r="A167" s="935" t="s">
        <v>1063</v>
      </c>
      <c r="B167" s="933" t="s">
        <v>1064</v>
      </c>
      <c r="C167" s="497">
        <v>1.24</v>
      </c>
      <c r="D167" s="497">
        <v>1.1000000000000001</v>
      </c>
      <c r="E167" s="650">
        <v>1.06</v>
      </c>
      <c r="F167" s="650">
        <v>1</v>
      </c>
      <c r="G167" s="650">
        <v>0.94</v>
      </c>
      <c r="H167" s="650">
        <v>0.87</v>
      </c>
      <c r="I167" s="651"/>
      <c r="J167" s="650">
        <v>0.82</v>
      </c>
      <c r="K167" s="655">
        <v>0.8</v>
      </c>
      <c r="L167" s="651"/>
      <c r="M167" s="503">
        <v>0.8</v>
      </c>
      <c r="N167" s="653">
        <v>1.18</v>
      </c>
      <c r="O167" s="657">
        <v>1.18</v>
      </c>
      <c r="P167" s="657">
        <v>1.1399999999999999</v>
      </c>
      <c r="Q167" s="657">
        <v>1.1000000000000001</v>
      </c>
      <c r="R167" s="653">
        <v>1.06</v>
      </c>
      <c r="S167" s="657">
        <v>1.06</v>
      </c>
      <c r="T167" s="657">
        <v>1</v>
      </c>
      <c r="U167" s="653">
        <v>0.96</v>
      </c>
      <c r="V167" s="657">
        <v>0.96</v>
      </c>
      <c r="W167" s="657">
        <v>0.88</v>
      </c>
      <c r="X167" s="657">
        <v>0.84</v>
      </c>
      <c r="Y167" s="654">
        <f t="shared" si="44"/>
        <v>19.990000000000002</v>
      </c>
      <c r="Z167" s="1049">
        <f t="shared" si="45"/>
        <v>12.72727272727272</v>
      </c>
      <c r="AA167" s="671">
        <f t="shared" si="46"/>
        <v>3.7735849056603765</v>
      </c>
      <c r="AB167" s="671">
        <f t="shared" si="47"/>
        <v>6.0000000000000053</v>
      </c>
      <c r="AC167" s="671">
        <f t="shared" si="48"/>
        <v>6.3829787234042534</v>
      </c>
      <c r="AD167" s="671">
        <f t="shared" si="49"/>
        <v>8.045977011494255</v>
      </c>
      <c r="AE167" s="671">
        <f t="shared" si="50"/>
        <v>6.0975609756097615</v>
      </c>
      <c r="AF167" s="671">
        <f t="shared" si="51"/>
        <v>2.4999999999999911</v>
      </c>
      <c r="AG167" s="671">
        <f t="shared" si="52"/>
        <v>0</v>
      </c>
      <c r="AH167" s="671">
        <f t="shared" si="53"/>
        <v>-32.203389830508463</v>
      </c>
      <c r="AI167" s="671">
        <f t="shared" si="54"/>
        <v>0</v>
      </c>
      <c r="AJ167" s="671">
        <f t="shared" si="55"/>
        <v>3.5087719298245723</v>
      </c>
      <c r="AK167" s="671">
        <f t="shared" si="56"/>
        <v>3.6363636363636154</v>
      </c>
      <c r="AL167" s="671">
        <f t="shared" si="57"/>
        <v>3.7735849056603765</v>
      </c>
      <c r="AM167" s="671">
        <f t="shared" si="58"/>
        <v>0</v>
      </c>
      <c r="AN167" s="671">
        <f t="shared" si="59"/>
        <v>6.0000000000000053</v>
      </c>
      <c r="AO167" s="671">
        <f t="shared" si="60"/>
        <v>4.1666666666666741</v>
      </c>
      <c r="AP167" s="671">
        <f t="shared" si="61"/>
        <v>0</v>
      </c>
      <c r="AQ167" s="671">
        <f t="shared" si="62"/>
        <v>9.0909090909090828</v>
      </c>
      <c r="AR167" s="671">
        <f t="shared" si="63"/>
        <v>4.7619047619047672</v>
      </c>
      <c r="AS167" s="672">
        <f t="shared" si="64"/>
        <v>2.5401150265401053</v>
      </c>
      <c r="AT167" s="673">
        <f t="shared" si="65"/>
        <v>9.0494219629543871</v>
      </c>
    </row>
    <row r="168" spans="1:46" ht="11.25" customHeight="1" x14ac:dyDescent="0.2">
      <c r="A168" s="504" t="s">
        <v>484</v>
      </c>
      <c r="B168" s="918" t="s">
        <v>485</v>
      </c>
      <c r="C168" s="497">
        <v>1.88</v>
      </c>
      <c r="D168" s="497">
        <v>1.81</v>
      </c>
      <c r="E168" s="487">
        <v>1.74</v>
      </c>
      <c r="F168" s="487">
        <v>1.57</v>
      </c>
      <c r="G168" s="487">
        <v>1.43</v>
      </c>
      <c r="H168" s="489">
        <v>1.4</v>
      </c>
      <c r="I168" s="488"/>
      <c r="J168" s="487">
        <v>1.34</v>
      </c>
      <c r="K168" s="485">
        <v>1.2</v>
      </c>
      <c r="L168" s="488" t="s">
        <v>90</v>
      </c>
      <c r="M168" s="491">
        <v>1.04</v>
      </c>
      <c r="N168" s="493">
        <v>0.96</v>
      </c>
      <c r="O168" s="493">
        <v>0.88</v>
      </c>
      <c r="P168" s="493">
        <v>0.72</v>
      </c>
      <c r="Q168" s="493">
        <v>0.52</v>
      </c>
      <c r="R168" s="493">
        <v>0.3</v>
      </c>
      <c r="S168" s="493">
        <v>0.24</v>
      </c>
      <c r="T168" s="493">
        <v>0.16</v>
      </c>
      <c r="U168" s="493">
        <v>0.12</v>
      </c>
      <c r="V168" s="493">
        <v>0.1</v>
      </c>
      <c r="W168" s="493">
        <v>0.08</v>
      </c>
      <c r="X168" s="493">
        <v>7.0000000000000007E-2</v>
      </c>
      <c r="Y168" s="654">
        <f t="shared" si="44"/>
        <v>17.560000000000002</v>
      </c>
      <c r="Z168" s="1049">
        <f t="shared" si="45"/>
        <v>3.8674033149171283</v>
      </c>
      <c r="AA168" s="671">
        <f t="shared" si="46"/>
        <v>4.0229885057471382</v>
      </c>
      <c r="AB168" s="671">
        <f t="shared" si="47"/>
        <v>10.828025477707005</v>
      </c>
      <c r="AC168" s="671">
        <f t="shared" si="48"/>
        <v>9.7902097902097918</v>
      </c>
      <c r="AD168" s="671">
        <f t="shared" si="49"/>
        <v>2.1428571428571352</v>
      </c>
      <c r="AE168" s="671">
        <f t="shared" si="50"/>
        <v>4.4776119402984982</v>
      </c>
      <c r="AF168" s="671">
        <f t="shared" si="51"/>
        <v>11.66666666666667</v>
      </c>
      <c r="AG168" s="671">
        <f t="shared" si="52"/>
        <v>15.384615384615374</v>
      </c>
      <c r="AH168" s="671">
        <f t="shared" si="53"/>
        <v>8.3333333333333481</v>
      </c>
      <c r="AI168" s="671">
        <f t="shared" si="54"/>
        <v>9.0909090909090828</v>
      </c>
      <c r="AJ168" s="671">
        <f t="shared" si="55"/>
        <v>22.222222222222232</v>
      </c>
      <c r="AK168" s="671">
        <f t="shared" si="56"/>
        <v>38.46153846153846</v>
      </c>
      <c r="AL168" s="671">
        <f t="shared" si="57"/>
        <v>73.333333333333343</v>
      </c>
      <c r="AM168" s="671">
        <f t="shared" si="58"/>
        <v>25</v>
      </c>
      <c r="AN168" s="671">
        <f t="shared" si="59"/>
        <v>50</v>
      </c>
      <c r="AO168" s="671">
        <f t="shared" si="60"/>
        <v>33.33333333333335</v>
      </c>
      <c r="AP168" s="671">
        <f t="shared" si="61"/>
        <v>19.999999999999996</v>
      </c>
      <c r="AQ168" s="671">
        <f t="shared" si="62"/>
        <v>25</v>
      </c>
      <c r="AR168" s="671">
        <f t="shared" si="63"/>
        <v>14.285714285714279</v>
      </c>
      <c r="AS168" s="672">
        <f t="shared" si="64"/>
        <v>20.065303278073834</v>
      </c>
      <c r="AT168" s="673">
        <f t="shared" si="65"/>
        <v>18.196671114509623</v>
      </c>
    </row>
    <row r="169" spans="1:46" ht="11.25" customHeight="1" x14ac:dyDescent="0.2">
      <c r="A169" s="500" t="s">
        <v>1065</v>
      </c>
      <c r="B169" s="933" t="s">
        <v>1066</v>
      </c>
      <c r="C169" s="497">
        <v>0.34</v>
      </c>
      <c r="D169" s="521">
        <v>0.33</v>
      </c>
      <c r="E169" s="650">
        <v>0.32</v>
      </c>
      <c r="F169" s="650">
        <v>0.3075</v>
      </c>
      <c r="G169" s="502">
        <v>0.3</v>
      </c>
      <c r="H169" s="650">
        <v>0.24</v>
      </c>
      <c r="I169" s="651"/>
      <c r="J169" s="650">
        <v>0.21</v>
      </c>
      <c r="K169" s="496">
        <v>0.2</v>
      </c>
      <c r="L169" s="651"/>
      <c r="M169" s="656">
        <v>0.16</v>
      </c>
      <c r="N169" s="653">
        <v>0</v>
      </c>
      <c r="O169" s="653">
        <v>0</v>
      </c>
      <c r="P169" s="653">
        <v>0</v>
      </c>
      <c r="Q169" s="653">
        <v>0</v>
      </c>
      <c r="R169" s="653">
        <v>0</v>
      </c>
      <c r="S169" s="653">
        <v>0</v>
      </c>
      <c r="T169" s="653">
        <v>0</v>
      </c>
      <c r="U169" s="653">
        <v>0</v>
      </c>
      <c r="V169" s="653">
        <v>0</v>
      </c>
      <c r="W169" s="653">
        <v>0</v>
      </c>
      <c r="X169" s="653">
        <v>0</v>
      </c>
      <c r="Y169" s="654">
        <f t="shared" si="44"/>
        <v>2.4075000000000002</v>
      </c>
      <c r="Z169" s="1049">
        <f t="shared" si="45"/>
        <v>3.0303030303030276</v>
      </c>
      <c r="AA169" s="671">
        <f t="shared" si="46"/>
        <v>3.125</v>
      </c>
      <c r="AB169" s="671">
        <f t="shared" si="47"/>
        <v>4.0650406504065151</v>
      </c>
      <c r="AC169" s="671">
        <f t="shared" si="48"/>
        <v>2.5000000000000133</v>
      </c>
      <c r="AD169" s="671">
        <f t="shared" si="49"/>
        <v>25</v>
      </c>
      <c r="AE169" s="671">
        <f t="shared" si="50"/>
        <v>14.285714285714279</v>
      </c>
      <c r="AF169" s="671">
        <f t="shared" si="51"/>
        <v>4.9999999999999822</v>
      </c>
      <c r="AG169" s="671">
        <f t="shared" si="52"/>
        <v>25</v>
      </c>
      <c r="AH169" s="671" t="str">
        <f t="shared" si="53"/>
        <v>n/a</v>
      </c>
      <c r="AI169" s="671" t="str">
        <f t="shared" si="54"/>
        <v>n/a</v>
      </c>
      <c r="AJ169" s="671" t="str">
        <f t="shared" si="55"/>
        <v>n/a</v>
      </c>
      <c r="AK169" s="671" t="str">
        <f t="shared" si="56"/>
        <v>n/a</v>
      </c>
      <c r="AL169" s="671" t="str">
        <f t="shared" si="57"/>
        <v>n/a</v>
      </c>
      <c r="AM169" s="671" t="str">
        <f t="shared" si="58"/>
        <v>n/a</v>
      </c>
      <c r="AN169" s="671" t="str">
        <f t="shared" si="59"/>
        <v>n/a</v>
      </c>
      <c r="AO169" s="671" t="str">
        <f t="shared" si="60"/>
        <v>n/a</v>
      </c>
      <c r="AP169" s="671" t="str">
        <f t="shared" si="61"/>
        <v>n/a</v>
      </c>
      <c r="AQ169" s="671" t="str">
        <f t="shared" si="62"/>
        <v>n/a</v>
      </c>
      <c r="AR169" s="671" t="str">
        <f t="shared" si="63"/>
        <v>n/a</v>
      </c>
      <c r="AS169" s="672">
        <f t="shared" si="64"/>
        <v>10.250757245802978</v>
      </c>
      <c r="AT169" s="673">
        <f t="shared" si="65"/>
        <v>9.8574145893109595</v>
      </c>
    </row>
    <row r="170" spans="1:46" ht="11.25" customHeight="1" x14ac:dyDescent="0.2">
      <c r="A170" s="500" t="s">
        <v>180</v>
      </c>
      <c r="B170" s="933" t="s">
        <v>181</v>
      </c>
      <c r="C170" s="497">
        <v>2.09</v>
      </c>
      <c r="D170" s="497">
        <v>1.98</v>
      </c>
      <c r="E170" s="650">
        <v>1.9</v>
      </c>
      <c r="F170" s="650">
        <v>1.82</v>
      </c>
      <c r="G170" s="650">
        <v>1.74</v>
      </c>
      <c r="H170" s="650">
        <v>1.6425000000000001</v>
      </c>
      <c r="I170" s="651"/>
      <c r="J170" s="650">
        <v>1.615</v>
      </c>
      <c r="K170" s="496">
        <v>1.6025</v>
      </c>
      <c r="L170" s="651"/>
      <c r="M170" s="656">
        <v>1.585</v>
      </c>
      <c r="N170" s="657">
        <v>1.5649999999999999</v>
      </c>
      <c r="O170" s="657">
        <v>1.5249999999999999</v>
      </c>
      <c r="P170" s="657">
        <v>1.4</v>
      </c>
      <c r="Q170" s="657">
        <v>1.31</v>
      </c>
      <c r="R170" s="657">
        <v>1.16238</v>
      </c>
      <c r="S170" s="657">
        <v>1</v>
      </c>
      <c r="T170" s="657">
        <v>0.88254999999999995</v>
      </c>
      <c r="U170" s="657">
        <v>0.79729000000000005</v>
      </c>
      <c r="V170" s="657">
        <v>0.74377000000000004</v>
      </c>
      <c r="W170" s="657">
        <v>0.67118000000000011</v>
      </c>
      <c r="X170" s="657">
        <v>0.60043999999999997</v>
      </c>
      <c r="Y170" s="654">
        <f t="shared" si="44"/>
        <v>27.632609999999996</v>
      </c>
      <c r="Z170" s="1049">
        <f t="shared" si="45"/>
        <v>5.555555555555558</v>
      </c>
      <c r="AA170" s="671">
        <f t="shared" si="46"/>
        <v>4.2105263157894868</v>
      </c>
      <c r="AB170" s="671">
        <f t="shared" si="47"/>
        <v>4.39560439560438</v>
      </c>
      <c r="AC170" s="671">
        <f t="shared" si="48"/>
        <v>4.5977011494252817</v>
      </c>
      <c r="AD170" s="671">
        <f t="shared" si="49"/>
        <v>5.9360730593607247</v>
      </c>
      <c r="AE170" s="671">
        <f t="shared" si="50"/>
        <v>1.7027863777089758</v>
      </c>
      <c r="AF170" s="671">
        <f t="shared" si="51"/>
        <v>0.78003120124805481</v>
      </c>
      <c r="AG170" s="671">
        <f t="shared" si="52"/>
        <v>1.1041009463722551</v>
      </c>
      <c r="AH170" s="671">
        <f t="shared" si="53"/>
        <v>1.2779552715654896</v>
      </c>
      <c r="AI170" s="671">
        <f t="shared" si="54"/>
        <v>2.6229508196721429</v>
      </c>
      <c r="AJ170" s="671">
        <f t="shared" si="55"/>
        <v>8.9285714285714199</v>
      </c>
      <c r="AK170" s="671">
        <f t="shared" si="56"/>
        <v>6.8702290076335659</v>
      </c>
      <c r="AL170" s="671">
        <f t="shared" si="57"/>
        <v>12.699805571327794</v>
      </c>
      <c r="AM170" s="671">
        <f t="shared" si="58"/>
        <v>16.237999999999996</v>
      </c>
      <c r="AN170" s="671">
        <f t="shared" si="59"/>
        <v>13.308027873774876</v>
      </c>
      <c r="AO170" s="671">
        <f t="shared" si="60"/>
        <v>10.693724993415188</v>
      </c>
      <c r="AP170" s="671">
        <f t="shared" si="61"/>
        <v>7.1957728867795057</v>
      </c>
      <c r="AQ170" s="671">
        <f t="shared" si="62"/>
        <v>10.815280550671936</v>
      </c>
      <c r="AR170" s="671">
        <f t="shared" si="63"/>
        <v>11.78136033575381</v>
      </c>
      <c r="AS170" s="672">
        <f t="shared" si="64"/>
        <v>6.8796872494858139</v>
      </c>
      <c r="AT170" s="673">
        <f t="shared" si="65"/>
        <v>4.6496382905134341</v>
      </c>
    </row>
    <row r="171" spans="1:46" ht="11.25" customHeight="1" x14ac:dyDescent="0.2">
      <c r="A171" s="602" t="s">
        <v>1075</v>
      </c>
      <c r="B171" s="933" t="s">
        <v>1076</v>
      </c>
      <c r="C171" s="497">
        <v>0.32</v>
      </c>
      <c r="D171" s="497">
        <v>0.25</v>
      </c>
      <c r="E171" s="650">
        <v>0.22</v>
      </c>
      <c r="F171" s="502">
        <v>0.2</v>
      </c>
      <c r="G171" s="650">
        <v>0.19</v>
      </c>
      <c r="H171" s="650">
        <v>0.15</v>
      </c>
      <c r="I171" s="651"/>
      <c r="J171" s="502">
        <v>0.12</v>
      </c>
      <c r="K171" s="496">
        <v>0.03</v>
      </c>
      <c r="L171" s="651"/>
      <c r="M171" s="503">
        <v>0</v>
      </c>
      <c r="N171" s="653">
        <v>0.25</v>
      </c>
      <c r="O171" s="653">
        <v>0.91</v>
      </c>
      <c r="P171" s="653">
        <v>1.1200000000000001</v>
      </c>
      <c r="Q171" s="653">
        <v>1.1200000000000001</v>
      </c>
      <c r="R171" s="657">
        <v>1.1200000000000001</v>
      </c>
      <c r="S171" s="657">
        <v>1.08</v>
      </c>
      <c r="T171" s="657">
        <v>1.04</v>
      </c>
      <c r="U171" s="657">
        <v>0.94</v>
      </c>
      <c r="V171" s="657">
        <v>0.55000000000000004</v>
      </c>
      <c r="W171" s="653">
        <v>0</v>
      </c>
      <c r="X171" s="653">
        <v>0</v>
      </c>
      <c r="Y171" s="654">
        <f t="shared" si="44"/>
        <v>9.6100000000000012</v>
      </c>
      <c r="Z171" s="1049">
        <f t="shared" si="45"/>
        <v>28.000000000000004</v>
      </c>
      <c r="AA171" s="671">
        <f t="shared" si="46"/>
        <v>13.636363636363647</v>
      </c>
      <c r="AB171" s="671">
        <f t="shared" si="47"/>
        <v>9.9999999999999858</v>
      </c>
      <c r="AC171" s="671">
        <f t="shared" si="48"/>
        <v>5.2631578947368363</v>
      </c>
      <c r="AD171" s="671">
        <f t="shared" si="49"/>
        <v>26.666666666666682</v>
      </c>
      <c r="AE171" s="671">
        <f t="shared" si="50"/>
        <v>25</v>
      </c>
      <c r="AF171" s="671">
        <f t="shared" si="51"/>
        <v>300</v>
      </c>
      <c r="AG171" s="671" t="str">
        <f t="shared" si="52"/>
        <v>n/a</v>
      </c>
      <c r="AH171" s="671">
        <f t="shared" si="53"/>
        <v>-100</v>
      </c>
      <c r="AI171" s="671">
        <f t="shared" si="54"/>
        <v>-72.52747252747254</v>
      </c>
      <c r="AJ171" s="671">
        <f t="shared" si="55"/>
        <v>-18.75</v>
      </c>
      <c r="AK171" s="671">
        <f t="shared" si="56"/>
        <v>0</v>
      </c>
      <c r="AL171" s="671">
        <f t="shared" si="57"/>
        <v>0</v>
      </c>
      <c r="AM171" s="671">
        <f t="shared" si="58"/>
        <v>3.7037037037036979</v>
      </c>
      <c r="AN171" s="671">
        <f t="shared" si="59"/>
        <v>3.8461538461538547</v>
      </c>
      <c r="AO171" s="671">
        <f t="shared" si="60"/>
        <v>10.638297872340431</v>
      </c>
      <c r="AP171" s="671">
        <f t="shared" si="61"/>
        <v>70.909090909090878</v>
      </c>
      <c r="AQ171" s="671" t="str">
        <f t="shared" si="62"/>
        <v>n/a</v>
      </c>
      <c r="AR171" s="671" t="str">
        <f t="shared" si="63"/>
        <v>n/a</v>
      </c>
      <c r="AS171" s="672">
        <f t="shared" si="64"/>
        <v>19.149122625098968</v>
      </c>
      <c r="AT171" s="673">
        <f t="shared" si="65"/>
        <v>84.596422164420446</v>
      </c>
    </row>
    <row r="172" spans="1:46" ht="11.25" customHeight="1" x14ac:dyDescent="0.2">
      <c r="A172" s="500" t="s">
        <v>191</v>
      </c>
      <c r="B172" s="933" t="s">
        <v>192</v>
      </c>
      <c r="C172" s="497">
        <v>1.66</v>
      </c>
      <c r="D172" s="497">
        <v>1.5900000000000003</v>
      </c>
      <c r="E172" s="650">
        <v>1.55</v>
      </c>
      <c r="F172" s="650">
        <v>1.5</v>
      </c>
      <c r="G172" s="650">
        <v>1.42</v>
      </c>
      <c r="H172" s="650">
        <v>1.33</v>
      </c>
      <c r="I172" s="651"/>
      <c r="J172" s="650">
        <v>1.22</v>
      </c>
      <c r="K172" s="496">
        <v>1.135</v>
      </c>
      <c r="L172" s="651"/>
      <c r="M172" s="656">
        <v>1.0149999999999999</v>
      </c>
      <c r="N172" s="657">
        <v>0.86</v>
      </c>
      <c r="O172" s="657">
        <v>0.78</v>
      </c>
      <c r="P172" s="657">
        <v>0.7</v>
      </c>
      <c r="Q172" s="657">
        <v>0.625</v>
      </c>
      <c r="R172" s="657">
        <v>0.55500000000000005</v>
      </c>
      <c r="S172" s="653">
        <v>0.48</v>
      </c>
      <c r="T172" s="657">
        <v>0.45</v>
      </c>
      <c r="U172" s="653">
        <v>0.36</v>
      </c>
      <c r="V172" s="657">
        <v>0.33750000000000002</v>
      </c>
      <c r="W172" s="657">
        <v>0.315</v>
      </c>
      <c r="X172" s="657">
        <v>0.29499999999999998</v>
      </c>
      <c r="Y172" s="654">
        <f t="shared" si="44"/>
        <v>18.177499999999998</v>
      </c>
      <c r="Z172" s="1049">
        <f t="shared" si="45"/>
        <v>4.4025157232704171</v>
      </c>
      <c r="AA172" s="671">
        <f t="shared" si="46"/>
        <v>2.5806451612903292</v>
      </c>
      <c r="AB172" s="671">
        <f t="shared" si="47"/>
        <v>3.3333333333333437</v>
      </c>
      <c r="AC172" s="671">
        <f t="shared" si="48"/>
        <v>5.6338028169014231</v>
      </c>
      <c r="AD172" s="671">
        <f t="shared" si="49"/>
        <v>6.7669172932330657</v>
      </c>
      <c r="AE172" s="671">
        <f t="shared" si="50"/>
        <v>9.0163934426229488</v>
      </c>
      <c r="AF172" s="671">
        <f t="shared" si="51"/>
        <v>7.4889867841409608</v>
      </c>
      <c r="AG172" s="671">
        <f t="shared" si="52"/>
        <v>11.822660098522174</v>
      </c>
      <c r="AH172" s="671">
        <f t="shared" si="53"/>
        <v>18.023255813953476</v>
      </c>
      <c r="AI172" s="671">
        <f t="shared" si="54"/>
        <v>10.256410256410241</v>
      </c>
      <c r="AJ172" s="671">
        <f t="shared" si="55"/>
        <v>11.428571428571432</v>
      </c>
      <c r="AK172" s="671">
        <f t="shared" si="56"/>
        <v>11.999999999999989</v>
      </c>
      <c r="AL172" s="671">
        <f t="shared" si="57"/>
        <v>12.612612612612594</v>
      </c>
      <c r="AM172" s="671">
        <f t="shared" si="58"/>
        <v>15.625000000000021</v>
      </c>
      <c r="AN172" s="671">
        <f t="shared" si="59"/>
        <v>6.6666666666666652</v>
      </c>
      <c r="AO172" s="671">
        <f t="shared" si="60"/>
        <v>25</v>
      </c>
      <c r="AP172" s="671">
        <f t="shared" si="61"/>
        <v>6.6666666666666652</v>
      </c>
      <c r="AQ172" s="671">
        <f t="shared" si="62"/>
        <v>7.1428571428571397</v>
      </c>
      <c r="AR172" s="671">
        <f t="shared" si="63"/>
        <v>6.7796610169491567</v>
      </c>
      <c r="AS172" s="672">
        <f t="shared" si="64"/>
        <v>9.6445766451580024</v>
      </c>
      <c r="AT172" s="673">
        <f t="shared" si="65"/>
        <v>5.493611486122898</v>
      </c>
    </row>
    <row r="173" spans="1:46" ht="11.25" customHeight="1" x14ac:dyDescent="0.2">
      <c r="A173" s="500" t="s">
        <v>1103</v>
      </c>
      <c r="B173" s="933" t="s">
        <v>1104</v>
      </c>
      <c r="C173" s="497">
        <v>0.44</v>
      </c>
      <c r="D173" s="497">
        <v>0.32</v>
      </c>
      <c r="E173" s="650">
        <v>0.28000000000000003</v>
      </c>
      <c r="F173" s="650">
        <v>0.24</v>
      </c>
      <c r="G173" s="650">
        <v>0.18</v>
      </c>
      <c r="H173" s="650">
        <v>0.12</v>
      </c>
      <c r="I173" s="651"/>
      <c r="J173" s="650">
        <v>0.03</v>
      </c>
      <c r="K173" s="655">
        <v>0</v>
      </c>
      <c r="L173" s="544"/>
      <c r="M173" s="503">
        <v>0</v>
      </c>
      <c r="N173" s="653">
        <v>0</v>
      </c>
      <c r="O173" s="657">
        <v>0.86285000000000001</v>
      </c>
      <c r="P173" s="657">
        <v>0.85428999999999999</v>
      </c>
      <c r="Q173" s="657">
        <v>0.83281000000000005</v>
      </c>
      <c r="R173" s="657">
        <v>0.81299999999999994</v>
      </c>
      <c r="S173" s="657">
        <v>0.78932000000000002</v>
      </c>
      <c r="T173" s="657">
        <v>0.76632</v>
      </c>
      <c r="U173" s="657">
        <v>0.74399999999999999</v>
      </c>
      <c r="V173" s="657">
        <v>0.72231999999999996</v>
      </c>
      <c r="W173" s="657">
        <v>0.57376000000000005</v>
      </c>
      <c r="X173" s="653">
        <v>0</v>
      </c>
      <c r="Y173" s="654">
        <f t="shared" si="44"/>
        <v>8.5686700000000009</v>
      </c>
      <c r="Z173" s="1049">
        <f t="shared" si="45"/>
        <v>37.5</v>
      </c>
      <c r="AA173" s="671">
        <f t="shared" si="46"/>
        <v>14.285714285714279</v>
      </c>
      <c r="AB173" s="671">
        <f t="shared" si="47"/>
        <v>16.666666666666675</v>
      </c>
      <c r="AC173" s="671">
        <f t="shared" si="48"/>
        <v>33.333333333333329</v>
      </c>
      <c r="AD173" s="671">
        <f t="shared" si="49"/>
        <v>50</v>
      </c>
      <c r="AE173" s="671">
        <f t="shared" si="50"/>
        <v>300</v>
      </c>
      <c r="AF173" s="671" t="str">
        <f t="shared" si="51"/>
        <v>n/a</v>
      </c>
      <c r="AG173" s="671" t="str">
        <f t="shared" si="52"/>
        <v>n/a</v>
      </c>
      <c r="AH173" s="671" t="str">
        <f t="shared" si="53"/>
        <v>n/a</v>
      </c>
      <c r="AI173" s="671">
        <f t="shared" si="54"/>
        <v>-100</v>
      </c>
      <c r="AJ173" s="671">
        <f t="shared" si="55"/>
        <v>1.0020016621990147</v>
      </c>
      <c r="AK173" s="671">
        <f t="shared" si="56"/>
        <v>2.5792197500029923</v>
      </c>
      <c r="AL173" s="671">
        <f t="shared" si="57"/>
        <v>2.436654366543678</v>
      </c>
      <c r="AM173" s="671">
        <f t="shared" si="58"/>
        <v>3.0000506765316848</v>
      </c>
      <c r="AN173" s="671">
        <f t="shared" si="59"/>
        <v>3.001357135400351</v>
      </c>
      <c r="AO173" s="671">
        <f t="shared" si="60"/>
        <v>3.0000000000000027</v>
      </c>
      <c r="AP173" s="671">
        <f t="shared" si="61"/>
        <v>3.0014398050725477</v>
      </c>
      <c r="AQ173" s="671">
        <f t="shared" si="62"/>
        <v>25.892359174567737</v>
      </c>
      <c r="AR173" s="671" t="str">
        <f t="shared" si="63"/>
        <v>n/a</v>
      </c>
      <c r="AS173" s="672">
        <f t="shared" si="64"/>
        <v>26.379919790402148</v>
      </c>
      <c r="AT173" s="673">
        <f t="shared" si="65"/>
        <v>82.71324950821591</v>
      </c>
    </row>
    <row r="174" spans="1:46" ht="11.25" customHeight="1" x14ac:dyDescent="0.2">
      <c r="A174" s="519" t="s">
        <v>185</v>
      </c>
      <c r="B174" s="507" t="s">
        <v>186</v>
      </c>
      <c r="C174" s="497">
        <v>3.72</v>
      </c>
      <c r="D174" s="518">
        <v>3.2800000000000002</v>
      </c>
      <c r="E174" s="513">
        <v>3.14</v>
      </c>
      <c r="F174" s="513">
        <v>3.02</v>
      </c>
      <c r="G174" s="513">
        <v>2.9</v>
      </c>
      <c r="H174" s="513">
        <v>2.7</v>
      </c>
      <c r="I174" s="514"/>
      <c r="J174" s="513">
        <v>2.48</v>
      </c>
      <c r="K174" s="509">
        <v>2.2999999999999998</v>
      </c>
      <c r="L174" s="514"/>
      <c r="M174" s="510">
        <v>2.1</v>
      </c>
      <c r="N174" s="516">
        <v>1.92</v>
      </c>
      <c r="O174" s="516">
        <v>1.72</v>
      </c>
      <c r="P174" s="516">
        <v>1.52</v>
      </c>
      <c r="Q174" s="516">
        <v>1.1599999999999999</v>
      </c>
      <c r="R174" s="516">
        <v>1.1200000000000001</v>
      </c>
      <c r="S174" s="517">
        <v>1.08</v>
      </c>
      <c r="T174" s="516">
        <v>0.98</v>
      </c>
      <c r="U174" s="516">
        <v>0.85</v>
      </c>
      <c r="V174" s="517">
        <v>0.84</v>
      </c>
      <c r="W174" s="516">
        <v>0.82</v>
      </c>
      <c r="X174" s="516">
        <v>0.76</v>
      </c>
      <c r="Y174" s="654">
        <f t="shared" si="44"/>
        <v>38.409999999999997</v>
      </c>
      <c r="Z174" s="1049">
        <f t="shared" si="45"/>
        <v>13.414634146341452</v>
      </c>
      <c r="AA174" s="671">
        <f t="shared" si="46"/>
        <v>4.4585987261146487</v>
      </c>
      <c r="AB174" s="671">
        <f t="shared" si="47"/>
        <v>3.9735099337748325</v>
      </c>
      <c r="AC174" s="671">
        <f t="shared" si="48"/>
        <v>4.1379310344827669</v>
      </c>
      <c r="AD174" s="671">
        <f t="shared" si="49"/>
        <v>7.4074074074073959</v>
      </c>
      <c r="AE174" s="671">
        <f t="shared" si="50"/>
        <v>8.8709677419354982</v>
      </c>
      <c r="AF174" s="671">
        <f t="shared" si="51"/>
        <v>7.8260869565217384</v>
      </c>
      <c r="AG174" s="671">
        <f t="shared" si="52"/>
        <v>9.5238095238095113</v>
      </c>
      <c r="AH174" s="671">
        <f t="shared" si="53"/>
        <v>9.375</v>
      </c>
      <c r="AI174" s="671">
        <f t="shared" si="54"/>
        <v>11.627906976744185</v>
      </c>
      <c r="AJ174" s="671">
        <f t="shared" si="55"/>
        <v>13.157894736842103</v>
      </c>
      <c r="AK174" s="671">
        <f t="shared" si="56"/>
        <v>31.034482758620708</v>
      </c>
      <c r="AL174" s="671">
        <f t="shared" si="57"/>
        <v>3.5714285714285587</v>
      </c>
      <c r="AM174" s="671">
        <f t="shared" si="58"/>
        <v>3.7037037037036979</v>
      </c>
      <c r="AN174" s="671">
        <f t="shared" si="59"/>
        <v>10.204081632653072</v>
      </c>
      <c r="AO174" s="671">
        <f t="shared" si="60"/>
        <v>15.294117647058814</v>
      </c>
      <c r="AP174" s="671">
        <f t="shared" si="61"/>
        <v>1.1904761904761862</v>
      </c>
      <c r="AQ174" s="671">
        <f t="shared" si="62"/>
        <v>2.4390243902439046</v>
      </c>
      <c r="AR174" s="671">
        <f t="shared" si="63"/>
        <v>7.8947368421052655</v>
      </c>
      <c r="AS174" s="672">
        <f t="shared" si="64"/>
        <v>8.9003052063297012</v>
      </c>
      <c r="AT174" s="673">
        <f t="shared" si="65"/>
        <v>6.6946530263645112</v>
      </c>
    </row>
    <row r="175" spans="1:46" ht="11.25" customHeight="1" x14ac:dyDescent="0.2">
      <c r="A175" s="500" t="s">
        <v>1091</v>
      </c>
      <c r="B175" s="933" t="s">
        <v>1092</v>
      </c>
      <c r="C175" s="497">
        <v>1.84</v>
      </c>
      <c r="D175" s="654">
        <v>1.08</v>
      </c>
      <c r="E175" s="650">
        <v>0.87</v>
      </c>
      <c r="F175" s="650">
        <v>0.82</v>
      </c>
      <c r="G175" s="650">
        <v>0.76</v>
      </c>
      <c r="H175" s="650">
        <v>0.66</v>
      </c>
      <c r="I175" s="651"/>
      <c r="J175" s="650">
        <v>0.5</v>
      </c>
      <c r="K175" s="496">
        <v>0.4</v>
      </c>
      <c r="L175" s="651"/>
      <c r="M175" s="503">
        <v>0.2</v>
      </c>
      <c r="N175" s="653">
        <v>0.48</v>
      </c>
      <c r="O175" s="657">
        <v>2.62</v>
      </c>
      <c r="P175" s="657">
        <v>2.5099999999999998</v>
      </c>
      <c r="Q175" s="657">
        <v>2.3199999999999998</v>
      </c>
      <c r="R175" s="657">
        <v>2.17</v>
      </c>
      <c r="S175" s="657">
        <v>2.06</v>
      </c>
      <c r="T175" s="657">
        <v>1.98</v>
      </c>
      <c r="U175" s="657">
        <v>1.88</v>
      </c>
      <c r="V175" s="657">
        <v>1.72</v>
      </c>
      <c r="W175" s="657">
        <v>1.56</v>
      </c>
      <c r="X175" s="657">
        <v>1.4</v>
      </c>
      <c r="Y175" s="654">
        <f t="shared" si="44"/>
        <v>27.829999999999995</v>
      </c>
      <c r="Z175" s="1049">
        <f t="shared" si="45"/>
        <v>70.370370370370367</v>
      </c>
      <c r="AA175" s="671">
        <f t="shared" si="46"/>
        <v>24.137931034482762</v>
      </c>
      <c r="AB175" s="671">
        <f t="shared" si="47"/>
        <v>6.0975609756097615</v>
      </c>
      <c r="AC175" s="671">
        <f t="shared" si="48"/>
        <v>7.8947368421052655</v>
      </c>
      <c r="AD175" s="671">
        <f t="shared" si="49"/>
        <v>15.151515151515138</v>
      </c>
      <c r="AE175" s="671">
        <f t="shared" si="50"/>
        <v>32.000000000000007</v>
      </c>
      <c r="AF175" s="671">
        <f t="shared" si="51"/>
        <v>25</v>
      </c>
      <c r="AG175" s="671">
        <f t="shared" si="52"/>
        <v>100</v>
      </c>
      <c r="AH175" s="671">
        <f t="shared" si="53"/>
        <v>-58.333333333333329</v>
      </c>
      <c r="AI175" s="671">
        <f t="shared" si="54"/>
        <v>-81.679389312977108</v>
      </c>
      <c r="AJ175" s="671">
        <f t="shared" si="55"/>
        <v>4.3824701195219307</v>
      </c>
      <c r="AK175" s="671">
        <f t="shared" si="56"/>
        <v>8.18965517241379</v>
      </c>
      <c r="AL175" s="671">
        <f t="shared" si="57"/>
        <v>6.9124423963133674</v>
      </c>
      <c r="AM175" s="671">
        <f t="shared" si="58"/>
        <v>5.3398058252427161</v>
      </c>
      <c r="AN175" s="671">
        <f t="shared" si="59"/>
        <v>4.0404040404040442</v>
      </c>
      <c r="AO175" s="671">
        <f t="shared" si="60"/>
        <v>5.319148936170226</v>
      </c>
      <c r="AP175" s="671">
        <f t="shared" si="61"/>
        <v>9.302325581395344</v>
      </c>
      <c r="AQ175" s="671">
        <f t="shared" si="62"/>
        <v>10.256410256410241</v>
      </c>
      <c r="AR175" s="671">
        <f t="shared" si="63"/>
        <v>11.428571428571432</v>
      </c>
      <c r="AS175" s="672">
        <f t="shared" si="64"/>
        <v>10.83213818337979</v>
      </c>
      <c r="AT175" s="673">
        <f t="shared" si="65"/>
        <v>37.923288874608737</v>
      </c>
    </row>
    <row r="176" spans="1:46" ht="11.25" customHeight="1" x14ac:dyDescent="0.2">
      <c r="A176" s="935" t="s">
        <v>521</v>
      </c>
      <c r="B176" s="933" t="s">
        <v>522</v>
      </c>
      <c r="C176" s="497">
        <v>0.72750000000000004</v>
      </c>
      <c r="D176" s="654">
        <v>0.6100000000000001</v>
      </c>
      <c r="E176" s="650">
        <v>0.53749999999999998</v>
      </c>
      <c r="F176" s="650">
        <v>0.48749999999999999</v>
      </c>
      <c r="G176" s="650">
        <v>0.435</v>
      </c>
      <c r="H176" s="650">
        <v>0.37375000000000003</v>
      </c>
      <c r="I176" s="651"/>
      <c r="J176" s="650">
        <v>0.30499999999999999</v>
      </c>
      <c r="K176" s="496">
        <v>0.21625</v>
      </c>
      <c r="L176" s="651"/>
      <c r="M176" s="656">
        <v>0.19</v>
      </c>
      <c r="N176" s="657">
        <v>0.13250000000000001</v>
      </c>
      <c r="O176" s="657">
        <v>9.375E-2</v>
      </c>
      <c r="P176" s="653">
        <v>0</v>
      </c>
      <c r="Q176" s="653">
        <v>0</v>
      </c>
      <c r="R176" s="653">
        <v>0</v>
      </c>
      <c r="S176" s="653">
        <v>0</v>
      </c>
      <c r="T176" s="653">
        <v>0</v>
      </c>
      <c r="U176" s="653">
        <v>0</v>
      </c>
      <c r="V176" s="653">
        <v>0</v>
      </c>
      <c r="W176" s="653">
        <v>0</v>
      </c>
      <c r="X176" s="653">
        <v>3.6649999999999999E-3</v>
      </c>
      <c r="Y176" s="654">
        <f t="shared" si="44"/>
        <v>4.1124149999999995</v>
      </c>
      <c r="Z176" s="1049">
        <f t="shared" si="45"/>
        <v>19.262295081967196</v>
      </c>
      <c r="AA176" s="671">
        <f t="shared" si="46"/>
        <v>13.488372093023271</v>
      </c>
      <c r="AB176" s="671">
        <f t="shared" si="47"/>
        <v>10.256410256410264</v>
      </c>
      <c r="AC176" s="671">
        <f t="shared" si="48"/>
        <v>12.06896551724137</v>
      </c>
      <c r="AD176" s="671">
        <f t="shared" si="49"/>
        <v>16.387959866220726</v>
      </c>
      <c r="AE176" s="671">
        <f t="shared" si="50"/>
        <v>22.540983606557386</v>
      </c>
      <c r="AF176" s="671">
        <f t="shared" si="51"/>
        <v>41.040462427745659</v>
      </c>
      <c r="AG176" s="671">
        <f t="shared" si="52"/>
        <v>13.815789473684204</v>
      </c>
      <c r="AH176" s="671">
        <f t="shared" si="53"/>
        <v>43.396226415094333</v>
      </c>
      <c r="AI176" s="671">
        <f t="shared" si="54"/>
        <v>41.333333333333336</v>
      </c>
      <c r="AJ176" s="671" t="str">
        <f t="shared" si="55"/>
        <v>n/a</v>
      </c>
      <c r="AK176" s="671" t="str">
        <f t="shared" si="56"/>
        <v>n/a</v>
      </c>
      <c r="AL176" s="671" t="str">
        <f t="shared" si="57"/>
        <v>n/a</v>
      </c>
      <c r="AM176" s="671" t="str">
        <f t="shared" si="58"/>
        <v>n/a</v>
      </c>
      <c r="AN176" s="671" t="str">
        <f t="shared" si="59"/>
        <v>n/a</v>
      </c>
      <c r="AO176" s="671" t="str">
        <f t="shared" si="60"/>
        <v>n/a</v>
      </c>
      <c r="AP176" s="671" t="str">
        <f t="shared" si="61"/>
        <v>n/a</v>
      </c>
      <c r="AQ176" s="671" t="str">
        <f t="shared" si="62"/>
        <v>n/a</v>
      </c>
      <c r="AR176" s="671">
        <f t="shared" si="63"/>
        <v>-100</v>
      </c>
      <c r="AS176" s="672">
        <f t="shared" si="64"/>
        <v>12.144618006479794</v>
      </c>
      <c r="AT176" s="673">
        <f t="shared" si="65"/>
        <v>39.27461080507257</v>
      </c>
    </row>
    <row r="177" spans="1:46" ht="11.25" customHeight="1" x14ac:dyDescent="0.2">
      <c r="A177" s="504" t="s">
        <v>1036</v>
      </c>
      <c r="B177" s="483" t="s">
        <v>1037</v>
      </c>
      <c r="C177" s="497">
        <v>0.17</v>
      </c>
      <c r="D177" s="486">
        <v>0.14000000000000001</v>
      </c>
      <c r="E177" s="487">
        <v>0.12</v>
      </c>
      <c r="F177" s="487">
        <v>0.1</v>
      </c>
      <c r="G177" s="487">
        <v>0.09</v>
      </c>
      <c r="H177" s="487">
        <v>7.3300000000000004E-2</v>
      </c>
      <c r="I177" s="488" t="s">
        <v>90</v>
      </c>
      <c r="J177" s="487">
        <v>6.2440000000000002E-2</v>
      </c>
      <c r="K177" s="485">
        <v>5.3339999999999999E-2</v>
      </c>
      <c r="L177" s="488"/>
      <c r="M177" s="491">
        <v>4.444E-2</v>
      </c>
      <c r="N177" s="492">
        <v>0</v>
      </c>
      <c r="O177" s="492">
        <v>0</v>
      </c>
      <c r="P177" s="492">
        <v>0</v>
      </c>
      <c r="Q177" s="492">
        <v>0</v>
      </c>
      <c r="R177" s="492">
        <v>0</v>
      </c>
      <c r="S177" s="492">
        <v>0</v>
      </c>
      <c r="T177" s="492">
        <v>0</v>
      </c>
      <c r="U177" s="492">
        <v>0</v>
      </c>
      <c r="V177" s="492">
        <v>0</v>
      </c>
      <c r="W177" s="492">
        <v>0</v>
      </c>
      <c r="X177" s="492">
        <v>0</v>
      </c>
      <c r="Y177" s="654">
        <f t="shared" si="44"/>
        <v>0.85352000000000006</v>
      </c>
      <c r="Z177" s="1049">
        <f t="shared" si="45"/>
        <v>21.42857142857142</v>
      </c>
      <c r="AA177" s="671">
        <f t="shared" si="46"/>
        <v>16.666666666666675</v>
      </c>
      <c r="AB177" s="671">
        <f t="shared" si="47"/>
        <v>19.999999999999996</v>
      </c>
      <c r="AC177" s="671">
        <f t="shared" si="48"/>
        <v>11.111111111111116</v>
      </c>
      <c r="AD177" s="671">
        <f t="shared" si="49"/>
        <v>22.783083219645285</v>
      </c>
      <c r="AE177" s="671">
        <f t="shared" si="50"/>
        <v>17.392696989109545</v>
      </c>
      <c r="AF177" s="671">
        <f t="shared" si="51"/>
        <v>17.060367454068249</v>
      </c>
      <c r="AG177" s="671">
        <f t="shared" si="52"/>
        <v>20.027002700270025</v>
      </c>
      <c r="AH177" s="671" t="str">
        <f t="shared" si="53"/>
        <v>n/a</v>
      </c>
      <c r="AI177" s="671" t="str">
        <f t="shared" si="54"/>
        <v>n/a</v>
      </c>
      <c r="AJ177" s="671" t="str">
        <f t="shared" si="55"/>
        <v>n/a</v>
      </c>
      <c r="AK177" s="671" t="str">
        <f t="shared" si="56"/>
        <v>n/a</v>
      </c>
      <c r="AL177" s="671" t="str">
        <f t="shared" si="57"/>
        <v>n/a</v>
      </c>
      <c r="AM177" s="671" t="str">
        <f t="shared" si="58"/>
        <v>n/a</v>
      </c>
      <c r="AN177" s="671" t="str">
        <f t="shared" si="59"/>
        <v>n/a</v>
      </c>
      <c r="AO177" s="671" t="str">
        <f t="shared" si="60"/>
        <v>n/a</v>
      </c>
      <c r="AP177" s="671" t="str">
        <f t="shared" si="61"/>
        <v>n/a</v>
      </c>
      <c r="AQ177" s="671" t="str">
        <f t="shared" si="62"/>
        <v>n/a</v>
      </c>
      <c r="AR177" s="671" t="str">
        <f t="shared" si="63"/>
        <v>n/a</v>
      </c>
      <c r="AS177" s="672">
        <f t="shared" si="64"/>
        <v>18.30868744618029</v>
      </c>
      <c r="AT177" s="673">
        <f t="shared" si="65"/>
        <v>3.6344722102190241</v>
      </c>
    </row>
    <row r="178" spans="1:46" ht="11.25" customHeight="1" x14ac:dyDescent="0.2">
      <c r="A178" s="500" t="s">
        <v>1077</v>
      </c>
      <c r="B178" s="933" t="s">
        <v>1078</v>
      </c>
      <c r="C178" s="497">
        <v>2.8</v>
      </c>
      <c r="D178" s="497">
        <v>2.64</v>
      </c>
      <c r="E178" s="650">
        <v>2.4</v>
      </c>
      <c r="F178" s="650">
        <v>2</v>
      </c>
      <c r="G178" s="650">
        <v>1.88</v>
      </c>
      <c r="H178" s="650">
        <v>1.8</v>
      </c>
      <c r="I178" s="651"/>
      <c r="J178" s="650">
        <v>1.792</v>
      </c>
      <c r="K178" s="496">
        <v>1.1200000000000001</v>
      </c>
      <c r="L178" s="651"/>
      <c r="M178" s="503">
        <v>0.92</v>
      </c>
      <c r="N178" s="653">
        <v>0.92</v>
      </c>
      <c r="O178" s="657">
        <v>0.92</v>
      </c>
      <c r="P178" s="657">
        <v>0.68799999999999994</v>
      </c>
      <c r="Q178" s="657">
        <v>0.504</v>
      </c>
      <c r="R178" s="657">
        <v>0.36799999999999999</v>
      </c>
      <c r="S178" s="657">
        <v>0.20799999999999999</v>
      </c>
      <c r="T178" s="657">
        <v>0.112</v>
      </c>
      <c r="U178" s="653">
        <v>0</v>
      </c>
      <c r="V178" s="653">
        <v>0</v>
      </c>
      <c r="W178" s="653">
        <v>0</v>
      </c>
      <c r="X178" s="653">
        <v>0</v>
      </c>
      <c r="Y178" s="654">
        <f t="shared" si="44"/>
        <v>21.071999999999999</v>
      </c>
      <c r="Z178" s="1049">
        <f t="shared" si="45"/>
        <v>6.0606060606060552</v>
      </c>
      <c r="AA178" s="671">
        <f t="shared" si="46"/>
        <v>10.000000000000009</v>
      </c>
      <c r="AB178" s="671">
        <f t="shared" si="47"/>
        <v>19.999999999999996</v>
      </c>
      <c r="AC178" s="671">
        <f t="shared" si="48"/>
        <v>6.3829787234042534</v>
      </c>
      <c r="AD178" s="671">
        <f t="shared" si="49"/>
        <v>4.4444444444444287</v>
      </c>
      <c r="AE178" s="671">
        <f t="shared" si="50"/>
        <v>0.44642857142858094</v>
      </c>
      <c r="AF178" s="671">
        <f t="shared" si="51"/>
        <v>59.999999999999986</v>
      </c>
      <c r="AG178" s="671">
        <f t="shared" si="52"/>
        <v>21.739130434782616</v>
      </c>
      <c r="AH178" s="671">
        <f t="shared" si="53"/>
        <v>0</v>
      </c>
      <c r="AI178" s="671">
        <f t="shared" si="54"/>
        <v>0</v>
      </c>
      <c r="AJ178" s="671">
        <f t="shared" si="55"/>
        <v>33.720930232558153</v>
      </c>
      <c r="AK178" s="671">
        <f t="shared" si="56"/>
        <v>36.507936507936492</v>
      </c>
      <c r="AL178" s="671">
        <f t="shared" si="57"/>
        <v>36.956521739130444</v>
      </c>
      <c r="AM178" s="671">
        <f t="shared" si="58"/>
        <v>76.923076923076934</v>
      </c>
      <c r="AN178" s="671">
        <f t="shared" si="59"/>
        <v>85.714285714285694</v>
      </c>
      <c r="AO178" s="671" t="str">
        <f t="shared" si="60"/>
        <v>n/a</v>
      </c>
      <c r="AP178" s="671" t="str">
        <f t="shared" si="61"/>
        <v>n/a</v>
      </c>
      <c r="AQ178" s="671" t="str">
        <f t="shared" si="62"/>
        <v>n/a</v>
      </c>
      <c r="AR178" s="671" t="str">
        <f t="shared" si="63"/>
        <v>n/a</v>
      </c>
      <c r="AS178" s="672">
        <f t="shared" si="64"/>
        <v>26.593089290110242</v>
      </c>
      <c r="AT178" s="673">
        <f t="shared" si="65"/>
        <v>28.23617635482827</v>
      </c>
    </row>
    <row r="179" spans="1:46" ht="11.25" customHeight="1" x14ac:dyDescent="0.2">
      <c r="A179" s="935" t="s">
        <v>535</v>
      </c>
      <c r="B179" s="933" t="s">
        <v>536</v>
      </c>
      <c r="C179" s="497">
        <v>4.4400000000000004</v>
      </c>
      <c r="D179" s="497">
        <v>4.21</v>
      </c>
      <c r="E179" s="650">
        <v>4</v>
      </c>
      <c r="F179" s="650">
        <v>3.51</v>
      </c>
      <c r="G179" s="650">
        <v>2.81</v>
      </c>
      <c r="H179" s="650">
        <v>2.25</v>
      </c>
      <c r="I179" s="651"/>
      <c r="J179" s="650">
        <v>1.8</v>
      </c>
      <c r="K179" s="496">
        <v>1.325</v>
      </c>
      <c r="L179" s="651"/>
      <c r="M179" s="656">
        <v>0.875</v>
      </c>
      <c r="N179" s="653">
        <v>0.7</v>
      </c>
      <c r="O179" s="657">
        <v>0.6</v>
      </c>
      <c r="P179" s="657">
        <v>0.43</v>
      </c>
      <c r="Q179" s="657">
        <v>0.33</v>
      </c>
      <c r="R179" s="653">
        <v>0.3</v>
      </c>
      <c r="S179" s="653">
        <v>0.3</v>
      </c>
      <c r="T179" s="653">
        <v>0.3</v>
      </c>
      <c r="U179" s="653">
        <v>0.3</v>
      </c>
      <c r="V179" s="653">
        <v>0.3</v>
      </c>
      <c r="W179" s="653">
        <v>0.3</v>
      </c>
      <c r="X179" s="657">
        <v>0.28125</v>
      </c>
      <c r="Y179" s="654">
        <f t="shared" si="44"/>
        <v>29.361250000000002</v>
      </c>
      <c r="Z179" s="1049">
        <f t="shared" si="45"/>
        <v>5.463182897862251</v>
      </c>
      <c r="AA179" s="671">
        <f t="shared" si="46"/>
        <v>5.2499999999999991</v>
      </c>
      <c r="AB179" s="671">
        <f t="shared" si="47"/>
        <v>13.960113960113961</v>
      </c>
      <c r="AC179" s="671">
        <f t="shared" si="48"/>
        <v>24.911032028469737</v>
      </c>
      <c r="AD179" s="671">
        <f t="shared" si="49"/>
        <v>24.888888888888893</v>
      </c>
      <c r="AE179" s="671">
        <f t="shared" si="50"/>
        <v>25</v>
      </c>
      <c r="AF179" s="671">
        <f t="shared" si="51"/>
        <v>35.849056603773597</v>
      </c>
      <c r="AG179" s="671">
        <f t="shared" si="52"/>
        <v>51.428571428571423</v>
      </c>
      <c r="AH179" s="671">
        <f t="shared" si="53"/>
        <v>25</v>
      </c>
      <c r="AI179" s="671">
        <f t="shared" si="54"/>
        <v>16.666666666666675</v>
      </c>
      <c r="AJ179" s="671">
        <f t="shared" si="55"/>
        <v>39.534883720930239</v>
      </c>
      <c r="AK179" s="671">
        <f t="shared" si="56"/>
        <v>30.303030303030297</v>
      </c>
      <c r="AL179" s="671">
        <f t="shared" si="57"/>
        <v>10.000000000000009</v>
      </c>
      <c r="AM179" s="671">
        <f t="shared" si="58"/>
        <v>0</v>
      </c>
      <c r="AN179" s="671">
        <f t="shared" si="59"/>
        <v>0</v>
      </c>
      <c r="AO179" s="671">
        <f t="shared" si="60"/>
        <v>0</v>
      </c>
      <c r="AP179" s="671">
        <f t="shared" si="61"/>
        <v>0</v>
      </c>
      <c r="AQ179" s="671">
        <f t="shared" si="62"/>
        <v>0</v>
      </c>
      <c r="AR179" s="671">
        <f t="shared" si="63"/>
        <v>6.6666666666666652</v>
      </c>
      <c r="AS179" s="672">
        <f t="shared" si="64"/>
        <v>16.574847008682831</v>
      </c>
      <c r="AT179" s="673">
        <f t="shared" si="65"/>
        <v>15.55649231974739</v>
      </c>
    </row>
    <row r="180" spans="1:46" ht="11.25" customHeight="1" x14ac:dyDescent="0.2">
      <c r="A180" s="935" t="s">
        <v>515</v>
      </c>
      <c r="B180" s="933" t="s">
        <v>516</v>
      </c>
      <c r="C180" s="497">
        <v>1.4279999999999999</v>
      </c>
      <c r="D180" s="497">
        <v>1.33</v>
      </c>
      <c r="E180" s="650">
        <v>1.24</v>
      </c>
      <c r="F180" s="650">
        <v>1.1599999999999999</v>
      </c>
      <c r="G180" s="650">
        <v>1.08</v>
      </c>
      <c r="H180" s="650">
        <v>1.02</v>
      </c>
      <c r="I180" s="651"/>
      <c r="J180" s="650">
        <v>0.96</v>
      </c>
      <c r="K180" s="655">
        <v>0.84</v>
      </c>
      <c r="L180" s="651"/>
      <c r="M180" s="656">
        <v>0.66</v>
      </c>
      <c r="N180" s="657">
        <v>0.5</v>
      </c>
      <c r="O180" s="657">
        <v>0.36</v>
      </c>
      <c r="P180" s="657">
        <v>0.2</v>
      </c>
      <c r="Q180" s="653">
        <v>0</v>
      </c>
      <c r="R180" s="653">
        <v>0</v>
      </c>
      <c r="S180" s="653">
        <v>0</v>
      </c>
      <c r="T180" s="653">
        <v>0</v>
      </c>
      <c r="U180" s="653">
        <v>1.0900000000000001</v>
      </c>
      <c r="V180" s="653">
        <v>1.46</v>
      </c>
      <c r="W180" s="653">
        <v>1.46</v>
      </c>
      <c r="X180" s="653">
        <v>1.39</v>
      </c>
      <c r="Y180" s="654">
        <f t="shared" si="44"/>
        <v>16.178000000000001</v>
      </c>
      <c r="Z180" s="1049">
        <f t="shared" si="45"/>
        <v>7.3684210526315574</v>
      </c>
      <c r="AA180" s="671">
        <f t="shared" si="46"/>
        <v>7.258064516129048</v>
      </c>
      <c r="AB180" s="671">
        <f t="shared" si="47"/>
        <v>6.8965517241379448</v>
      </c>
      <c r="AC180" s="671">
        <f t="shared" si="48"/>
        <v>7.4074074074073959</v>
      </c>
      <c r="AD180" s="671">
        <f t="shared" si="49"/>
        <v>5.8823529411764719</v>
      </c>
      <c r="AE180" s="671">
        <f t="shared" si="50"/>
        <v>6.25</v>
      </c>
      <c r="AF180" s="671">
        <f t="shared" si="51"/>
        <v>14.285714285714279</v>
      </c>
      <c r="AG180" s="671">
        <f t="shared" si="52"/>
        <v>27.27272727272727</v>
      </c>
      <c r="AH180" s="671">
        <f t="shared" si="53"/>
        <v>32.000000000000007</v>
      </c>
      <c r="AI180" s="671">
        <f t="shared" si="54"/>
        <v>38.888888888888886</v>
      </c>
      <c r="AJ180" s="671">
        <f t="shared" si="55"/>
        <v>79.999999999999986</v>
      </c>
      <c r="AK180" s="671" t="str">
        <f t="shared" si="56"/>
        <v>n/a</v>
      </c>
      <c r="AL180" s="671" t="str">
        <f t="shared" si="57"/>
        <v>n/a</v>
      </c>
      <c r="AM180" s="671" t="str">
        <f t="shared" si="58"/>
        <v>n/a</v>
      </c>
      <c r="AN180" s="671" t="str">
        <f t="shared" si="59"/>
        <v>n/a</v>
      </c>
      <c r="AO180" s="671">
        <f t="shared" si="60"/>
        <v>-100</v>
      </c>
      <c r="AP180" s="671">
        <f t="shared" si="61"/>
        <v>-25.342465753424648</v>
      </c>
      <c r="AQ180" s="671">
        <f t="shared" si="62"/>
        <v>0</v>
      </c>
      <c r="AR180" s="671">
        <f t="shared" si="63"/>
        <v>5.0359712230215958</v>
      </c>
      <c r="AS180" s="672">
        <f t="shared" si="64"/>
        <v>7.5469089038939865</v>
      </c>
      <c r="AT180" s="673">
        <f t="shared" si="65"/>
        <v>37.778076452924573</v>
      </c>
    </row>
    <row r="181" spans="1:46" ht="11.25" customHeight="1" x14ac:dyDescent="0.2">
      <c r="A181" s="500" t="s">
        <v>488</v>
      </c>
      <c r="B181" s="933" t="s">
        <v>489</v>
      </c>
      <c r="C181" s="497">
        <v>1.391</v>
      </c>
      <c r="D181" s="497">
        <v>1.2764099999999998</v>
      </c>
      <c r="E181" s="650">
        <v>1.1367400000000001</v>
      </c>
      <c r="F181" s="650">
        <v>0.98565999999999998</v>
      </c>
      <c r="G181" s="650">
        <v>0.90500000000000003</v>
      </c>
      <c r="H181" s="650">
        <v>0.83040000000000003</v>
      </c>
      <c r="I181" s="651"/>
      <c r="J181" s="650">
        <v>0.75022999999999995</v>
      </c>
      <c r="K181" s="496">
        <v>0.65649999999999997</v>
      </c>
      <c r="L181" s="651"/>
      <c r="M181" s="656">
        <v>0.52350000000000008</v>
      </c>
      <c r="N181" s="657">
        <v>0.44550000000000001</v>
      </c>
      <c r="O181" s="657">
        <v>0.4335</v>
      </c>
      <c r="P181" s="657">
        <v>0.39250000000000002</v>
      </c>
      <c r="Q181" s="657">
        <v>0.28749999999999998</v>
      </c>
      <c r="R181" s="657">
        <v>0.24049999999999999</v>
      </c>
      <c r="S181" s="657">
        <v>0.18124999999999999</v>
      </c>
      <c r="T181" s="657">
        <v>0.16667999999999999</v>
      </c>
      <c r="U181" s="657">
        <v>0.14334</v>
      </c>
      <c r="V181" s="657">
        <v>0.13</v>
      </c>
      <c r="W181" s="657">
        <v>0.11666</v>
      </c>
      <c r="X181" s="657">
        <v>0.1</v>
      </c>
      <c r="Y181" s="654">
        <f t="shared" si="44"/>
        <v>11.092870000000003</v>
      </c>
      <c r="Z181" s="1049">
        <f t="shared" si="45"/>
        <v>8.9775228962480913</v>
      </c>
      <c r="AA181" s="671">
        <f t="shared" si="46"/>
        <v>12.286890581839272</v>
      </c>
      <c r="AB181" s="671">
        <f t="shared" si="47"/>
        <v>15.327800661485714</v>
      </c>
      <c r="AC181" s="671">
        <f t="shared" si="48"/>
        <v>8.912707182320446</v>
      </c>
      <c r="AD181" s="671">
        <f t="shared" si="49"/>
        <v>8.9836223506743806</v>
      </c>
      <c r="AE181" s="671">
        <f t="shared" si="50"/>
        <v>10.686056276075352</v>
      </c>
      <c r="AF181" s="671">
        <f t="shared" si="51"/>
        <v>14.277227722772267</v>
      </c>
      <c r="AG181" s="671">
        <f t="shared" si="52"/>
        <v>25.405921680993295</v>
      </c>
      <c r="AH181" s="671">
        <f t="shared" si="53"/>
        <v>17.508417508417516</v>
      </c>
      <c r="AI181" s="671">
        <f t="shared" si="54"/>
        <v>2.7681660899653959</v>
      </c>
      <c r="AJ181" s="671">
        <f t="shared" si="55"/>
        <v>10.445859872611463</v>
      </c>
      <c r="AK181" s="671">
        <f t="shared" si="56"/>
        <v>36.521739130434796</v>
      </c>
      <c r="AL181" s="671">
        <f t="shared" si="57"/>
        <v>19.542619542619533</v>
      </c>
      <c r="AM181" s="671">
        <f t="shared" si="58"/>
        <v>32.689655172413801</v>
      </c>
      <c r="AN181" s="671">
        <f t="shared" si="59"/>
        <v>8.7413006959443216</v>
      </c>
      <c r="AO181" s="671">
        <f t="shared" si="60"/>
        <v>16.28296358308916</v>
      </c>
      <c r="AP181" s="671">
        <f t="shared" si="61"/>
        <v>10.261538461538455</v>
      </c>
      <c r="AQ181" s="671">
        <f t="shared" si="62"/>
        <v>11.434939139379408</v>
      </c>
      <c r="AR181" s="671">
        <f t="shared" si="63"/>
        <v>16.659999999999986</v>
      </c>
      <c r="AS181" s="672">
        <f t="shared" si="64"/>
        <v>15.142892028885402</v>
      </c>
      <c r="AT181" s="673">
        <f t="shared" si="65"/>
        <v>8.485767824928697</v>
      </c>
    </row>
    <row r="182" spans="1:46" ht="11.25" customHeight="1" x14ac:dyDescent="0.2">
      <c r="A182" s="658" t="s">
        <v>1079</v>
      </c>
      <c r="B182" s="507" t="s">
        <v>1080</v>
      </c>
      <c r="C182" s="497">
        <v>0.39</v>
      </c>
      <c r="D182" s="497">
        <v>0.35000000000000003</v>
      </c>
      <c r="E182" s="513">
        <v>0.31</v>
      </c>
      <c r="F182" s="513">
        <v>0.27</v>
      </c>
      <c r="G182" s="513">
        <v>0.24</v>
      </c>
      <c r="H182" s="513">
        <v>0.11</v>
      </c>
      <c r="I182" s="514"/>
      <c r="J182" s="513">
        <v>0.06</v>
      </c>
      <c r="K182" s="515">
        <v>0</v>
      </c>
      <c r="L182" s="514"/>
      <c r="M182" s="532">
        <v>0</v>
      </c>
      <c r="N182" s="517">
        <v>0</v>
      </c>
      <c r="O182" s="517">
        <v>0</v>
      </c>
      <c r="P182" s="517">
        <v>0</v>
      </c>
      <c r="Q182" s="517">
        <v>0</v>
      </c>
      <c r="R182" s="517">
        <v>0</v>
      </c>
      <c r="S182" s="517">
        <v>0</v>
      </c>
      <c r="T182" s="517">
        <v>0</v>
      </c>
      <c r="U182" s="517">
        <v>0</v>
      </c>
      <c r="V182" s="517">
        <v>0</v>
      </c>
      <c r="W182" s="517">
        <v>0</v>
      </c>
      <c r="X182" s="517">
        <v>0</v>
      </c>
      <c r="Y182" s="654">
        <f t="shared" si="44"/>
        <v>1.7300000000000002</v>
      </c>
      <c r="Z182" s="1049">
        <f t="shared" si="45"/>
        <v>11.428571428571432</v>
      </c>
      <c r="AA182" s="671">
        <f t="shared" si="46"/>
        <v>12.903225806451623</v>
      </c>
      <c r="AB182" s="671">
        <f t="shared" si="47"/>
        <v>14.814814814814813</v>
      </c>
      <c r="AC182" s="671">
        <f t="shared" si="48"/>
        <v>12.500000000000021</v>
      </c>
      <c r="AD182" s="671">
        <f t="shared" si="49"/>
        <v>118.18181818181816</v>
      </c>
      <c r="AE182" s="671">
        <f t="shared" si="50"/>
        <v>83.333333333333343</v>
      </c>
      <c r="AF182" s="671" t="str">
        <f t="shared" si="51"/>
        <v>n/a</v>
      </c>
      <c r="AG182" s="671" t="str">
        <f t="shared" si="52"/>
        <v>n/a</v>
      </c>
      <c r="AH182" s="671" t="str">
        <f t="shared" si="53"/>
        <v>n/a</v>
      </c>
      <c r="AI182" s="671" t="str">
        <f t="shared" si="54"/>
        <v>n/a</v>
      </c>
      <c r="AJ182" s="671" t="str">
        <f t="shared" si="55"/>
        <v>n/a</v>
      </c>
      <c r="AK182" s="671" t="str">
        <f t="shared" si="56"/>
        <v>n/a</v>
      </c>
      <c r="AL182" s="671" t="str">
        <f t="shared" si="57"/>
        <v>n/a</v>
      </c>
      <c r="AM182" s="671" t="str">
        <f t="shared" si="58"/>
        <v>n/a</v>
      </c>
      <c r="AN182" s="671" t="str">
        <f t="shared" si="59"/>
        <v>n/a</v>
      </c>
      <c r="AO182" s="671" t="str">
        <f t="shared" si="60"/>
        <v>n/a</v>
      </c>
      <c r="AP182" s="671" t="str">
        <f t="shared" si="61"/>
        <v>n/a</v>
      </c>
      <c r="AQ182" s="671" t="str">
        <f t="shared" si="62"/>
        <v>n/a</v>
      </c>
      <c r="AR182" s="671" t="str">
        <f t="shared" si="63"/>
        <v>n/a</v>
      </c>
      <c r="AS182" s="672">
        <f t="shared" si="64"/>
        <v>42.193627260831569</v>
      </c>
      <c r="AT182" s="673">
        <f t="shared" si="65"/>
        <v>46.695626612684691</v>
      </c>
    </row>
    <row r="183" spans="1:46" ht="11.25" customHeight="1" x14ac:dyDescent="0.2">
      <c r="A183" s="935" t="s">
        <v>502</v>
      </c>
      <c r="B183" s="933" t="s">
        <v>503</v>
      </c>
      <c r="C183" s="497">
        <v>1.1120000000000001</v>
      </c>
      <c r="D183" s="497">
        <v>1.07</v>
      </c>
      <c r="E183" s="650">
        <v>1.03</v>
      </c>
      <c r="F183" s="650">
        <v>0.99</v>
      </c>
      <c r="G183" s="650">
        <v>0.95</v>
      </c>
      <c r="H183" s="650">
        <v>0.83</v>
      </c>
      <c r="I183" s="651"/>
      <c r="J183" s="650">
        <v>0.81</v>
      </c>
      <c r="K183" s="496">
        <v>0.79</v>
      </c>
      <c r="L183" s="651"/>
      <c r="M183" s="656">
        <v>0.78</v>
      </c>
      <c r="N183" s="657">
        <v>0.76</v>
      </c>
      <c r="O183" s="657">
        <v>0.73</v>
      </c>
      <c r="P183" s="657">
        <v>0.68</v>
      </c>
      <c r="Q183" s="657">
        <v>0.6</v>
      </c>
      <c r="R183" s="653">
        <v>0.3</v>
      </c>
      <c r="S183" s="653">
        <v>0.4</v>
      </c>
      <c r="T183" s="653">
        <v>0.79249999999999998</v>
      </c>
      <c r="U183" s="653">
        <v>1.07</v>
      </c>
      <c r="V183" s="653">
        <v>1.5</v>
      </c>
      <c r="W183" s="653">
        <v>1.5</v>
      </c>
      <c r="X183" s="653">
        <v>1.5</v>
      </c>
      <c r="Y183" s="654">
        <f t="shared" si="44"/>
        <v>18.194500000000005</v>
      </c>
      <c r="Z183" s="1049">
        <f t="shared" si="45"/>
        <v>3.9252336448598157</v>
      </c>
      <c r="AA183" s="671">
        <f t="shared" si="46"/>
        <v>3.8834951456310662</v>
      </c>
      <c r="AB183" s="671">
        <f t="shared" si="47"/>
        <v>4.0404040404040442</v>
      </c>
      <c r="AC183" s="671">
        <f t="shared" si="48"/>
        <v>4.2105263157894868</v>
      </c>
      <c r="AD183" s="671">
        <f t="shared" si="49"/>
        <v>14.457831325301207</v>
      </c>
      <c r="AE183" s="671">
        <f t="shared" si="50"/>
        <v>2.4691358024691246</v>
      </c>
      <c r="AF183" s="671">
        <f t="shared" si="51"/>
        <v>2.5316455696202445</v>
      </c>
      <c r="AG183" s="671">
        <f t="shared" si="52"/>
        <v>1.2820512820512775</v>
      </c>
      <c r="AH183" s="671">
        <f t="shared" si="53"/>
        <v>2.6315789473684292</v>
      </c>
      <c r="AI183" s="671">
        <f t="shared" si="54"/>
        <v>4.1095890410958846</v>
      </c>
      <c r="AJ183" s="671">
        <f t="shared" si="55"/>
        <v>7.3529411764705843</v>
      </c>
      <c r="AK183" s="671">
        <f t="shared" si="56"/>
        <v>13.333333333333353</v>
      </c>
      <c r="AL183" s="671">
        <f t="shared" si="57"/>
        <v>100</v>
      </c>
      <c r="AM183" s="671">
        <f t="shared" si="58"/>
        <v>-25.000000000000011</v>
      </c>
      <c r="AN183" s="671">
        <f t="shared" si="59"/>
        <v>-49.526813880126177</v>
      </c>
      <c r="AO183" s="671">
        <f t="shared" si="60"/>
        <v>-25.934579439252346</v>
      </c>
      <c r="AP183" s="671">
        <f t="shared" si="61"/>
        <v>-28.666666666666664</v>
      </c>
      <c r="AQ183" s="671">
        <f t="shared" si="62"/>
        <v>0</v>
      </c>
      <c r="AR183" s="671">
        <f t="shared" si="63"/>
        <v>0</v>
      </c>
      <c r="AS183" s="672">
        <f t="shared" si="64"/>
        <v>1.8473529283341752</v>
      </c>
      <c r="AT183" s="673">
        <f t="shared" si="65"/>
        <v>28.916375774287509</v>
      </c>
    </row>
    <row r="184" spans="1:46" ht="11.25" customHeight="1" x14ac:dyDescent="0.2">
      <c r="A184" s="500" t="s">
        <v>1087</v>
      </c>
      <c r="B184" s="933" t="s">
        <v>1088</v>
      </c>
      <c r="C184" s="497">
        <v>1.26</v>
      </c>
      <c r="D184" s="497">
        <v>1.1200000000000001</v>
      </c>
      <c r="E184" s="650">
        <v>1.04</v>
      </c>
      <c r="F184" s="650">
        <v>1</v>
      </c>
      <c r="G184" s="650">
        <v>0.86</v>
      </c>
      <c r="H184" s="650">
        <v>0.8</v>
      </c>
      <c r="I184" s="651"/>
      <c r="J184" s="650">
        <v>0.72</v>
      </c>
      <c r="K184" s="496">
        <v>0.6</v>
      </c>
      <c r="L184" s="651"/>
      <c r="M184" s="656">
        <v>0.4</v>
      </c>
      <c r="N184" s="653">
        <v>0.2</v>
      </c>
      <c r="O184" s="653">
        <v>0.76</v>
      </c>
      <c r="P184" s="657">
        <v>0.8</v>
      </c>
      <c r="Q184" s="657">
        <v>0.48</v>
      </c>
      <c r="R184" s="657">
        <v>0.44</v>
      </c>
      <c r="S184" s="657">
        <v>0.2</v>
      </c>
      <c r="T184" s="653">
        <v>0</v>
      </c>
      <c r="U184" s="653">
        <v>0</v>
      </c>
      <c r="V184" s="653">
        <v>0</v>
      </c>
      <c r="W184" s="653">
        <v>0</v>
      </c>
      <c r="X184" s="653">
        <v>0</v>
      </c>
      <c r="Y184" s="654">
        <f t="shared" si="44"/>
        <v>10.68</v>
      </c>
      <c r="Z184" s="1049">
        <f t="shared" si="45"/>
        <v>12.5</v>
      </c>
      <c r="AA184" s="671">
        <f t="shared" si="46"/>
        <v>7.6923076923077094</v>
      </c>
      <c r="AB184" s="671">
        <f t="shared" si="47"/>
        <v>4.0000000000000036</v>
      </c>
      <c r="AC184" s="671">
        <f t="shared" si="48"/>
        <v>16.279069767441868</v>
      </c>
      <c r="AD184" s="671">
        <f t="shared" si="49"/>
        <v>7.4999999999999956</v>
      </c>
      <c r="AE184" s="671">
        <f t="shared" si="50"/>
        <v>11.111111111111116</v>
      </c>
      <c r="AF184" s="671">
        <f t="shared" si="51"/>
        <v>19.999999999999996</v>
      </c>
      <c r="AG184" s="671">
        <f t="shared" si="52"/>
        <v>49.999999999999979</v>
      </c>
      <c r="AH184" s="671">
        <f t="shared" si="53"/>
        <v>100</v>
      </c>
      <c r="AI184" s="671">
        <f t="shared" si="54"/>
        <v>-73.684210526315795</v>
      </c>
      <c r="AJ184" s="671">
        <f t="shared" si="55"/>
        <v>-5.0000000000000044</v>
      </c>
      <c r="AK184" s="671">
        <f t="shared" si="56"/>
        <v>66.666666666666671</v>
      </c>
      <c r="AL184" s="671">
        <f t="shared" si="57"/>
        <v>9.0909090909090828</v>
      </c>
      <c r="AM184" s="671">
        <f t="shared" si="58"/>
        <v>119.99999999999997</v>
      </c>
      <c r="AN184" s="671" t="str">
        <f t="shared" si="59"/>
        <v>n/a</v>
      </c>
      <c r="AO184" s="671" t="str">
        <f t="shared" si="60"/>
        <v>n/a</v>
      </c>
      <c r="AP184" s="671" t="str">
        <f t="shared" si="61"/>
        <v>n/a</v>
      </c>
      <c r="AQ184" s="671" t="str">
        <f t="shared" si="62"/>
        <v>n/a</v>
      </c>
      <c r="AR184" s="671" t="str">
        <f t="shared" si="63"/>
        <v>n/a</v>
      </c>
      <c r="AS184" s="672">
        <f t="shared" si="64"/>
        <v>24.7254181287229</v>
      </c>
      <c r="AT184" s="673">
        <f t="shared" si="65"/>
        <v>47.55461656042479</v>
      </c>
    </row>
    <row r="185" spans="1:46" ht="11.25" customHeight="1" x14ac:dyDescent="0.2">
      <c r="A185" s="935" t="s">
        <v>1089</v>
      </c>
      <c r="B185" s="933" t="s">
        <v>1090</v>
      </c>
      <c r="C185" s="497">
        <v>1</v>
      </c>
      <c r="D185" s="497">
        <v>0.88</v>
      </c>
      <c r="E185" s="650">
        <v>0.77</v>
      </c>
      <c r="F185" s="650">
        <v>0.7</v>
      </c>
      <c r="G185" s="650">
        <v>0.54</v>
      </c>
      <c r="H185" s="650">
        <v>0.41</v>
      </c>
      <c r="I185" s="651"/>
      <c r="J185" s="650">
        <v>0.34</v>
      </c>
      <c r="K185" s="496">
        <v>0.22</v>
      </c>
      <c r="L185" s="651"/>
      <c r="M185" s="503">
        <v>0.04</v>
      </c>
      <c r="N185" s="653">
        <v>7.0000000000000007E-2</v>
      </c>
      <c r="O185" s="653">
        <v>0.57999999999999996</v>
      </c>
      <c r="P185" s="657">
        <v>0.66</v>
      </c>
      <c r="Q185" s="657">
        <v>0.56999999999999995</v>
      </c>
      <c r="R185" s="657">
        <v>0.39</v>
      </c>
      <c r="S185" s="657">
        <v>0.25762000000000002</v>
      </c>
      <c r="T185" s="657">
        <v>0.14286000000000001</v>
      </c>
      <c r="U185" s="653">
        <v>0</v>
      </c>
      <c r="V185" s="653">
        <v>0</v>
      </c>
      <c r="W185" s="653">
        <v>0</v>
      </c>
      <c r="X185" s="653">
        <v>0</v>
      </c>
      <c r="Y185" s="654">
        <f t="shared" si="44"/>
        <v>7.5704799999999999</v>
      </c>
      <c r="Z185" s="1049">
        <f t="shared" si="45"/>
        <v>13.636363636363647</v>
      </c>
      <c r="AA185" s="671">
        <f t="shared" si="46"/>
        <v>14.285714285714279</v>
      </c>
      <c r="AB185" s="671">
        <f t="shared" si="47"/>
        <v>10.000000000000009</v>
      </c>
      <c r="AC185" s="671">
        <f t="shared" si="48"/>
        <v>29.629629629629605</v>
      </c>
      <c r="AD185" s="671">
        <f t="shared" si="49"/>
        <v>31.707317073170739</v>
      </c>
      <c r="AE185" s="671">
        <f t="shared" si="50"/>
        <v>20.588235294117641</v>
      </c>
      <c r="AF185" s="671">
        <f t="shared" si="51"/>
        <v>54.545454545454561</v>
      </c>
      <c r="AG185" s="671">
        <f t="shared" si="52"/>
        <v>450</v>
      </c>
      <c r="AH185" s="671">
        <f t="shared" si="53"/>
        <v>-42.857142857142861</v>
      </c>
      <c r="AI185" s="671">
        <f t="shared" si="54"/>
        <v>-87.931034482758619</v>
      </c>
      <c r="AJ185" s="671">
        <f t="shared" si="55"/>
        <v>-12.121212121212132</v>
      </c>
      <c r="AK185" s="671">
        <f t="shared" si="56"/>
        <v>15.789473684210531</v>
      </c>
      <c r="AL185" s="671">
        <f t="shared" si="57"/>
        <v>46.153846153846146</v>
      </c>
      <c r="AM185" s="671">
        <f t="shared" si="58"/>
        <v>51.385761975001934</v>
      </c>
      <c r="AN185" s="671">
        <f t="shared" si="59"/>
        <v>80.330393392132152</v>
      </c>
      <c r="AO185" s="671" t="str">
        <f t="shared" si="60"/>
        <v>n/a</v>
      </c>
      <c r="AP185" s="671" t="str">
        <f t="shared" si="61"/>
        <v>n/a</v>
      </c>
      <c r="AQ185" s="671" t="str">
        <f t="shared" si="62"/>
        <v>n/a</v>
      </c>
      <c r="AR185" s="671" t="str">
        <f t="shared" si="63"/>
        <v>n/a</v>
      </c>
      <c r="AS185" s="672">
        <f t="shared" si="64"/>
        <v>45.009520013901842</v>
      </c>
      <c r="AT185" s="673">
        <f t="shared" si="65"/>
        <v>119.24554755161694</v>
      </c>
    </row>
    <row r="186" spans="1:46" ht="11.25" customHeight="1" x14ac:dyDescent="0.2">
      <c r="A186" s="480" t="s">
        <v>518</v>
      </c>
      <c r="B186" s="918" t="s">
        <v>519</v>
      </c>
      <c r="C186" s="497">
        <v>0.9</v>
      </c>
      <c r="D186" s="497">
        <v>0.73</v>
      </c>
      <c r="E186" s="487">
        <v>0.69</v>
      </c>
      <c r="F186" s="487">
        <v>0.62</v>
      </c>
      <c r="G186" s="487">
        <v>0.56999999999999995</v>
      </c>
      <c r="H186" s="487">
        <v>0.45500000000000002</v>
      </c>
      <c r="I186" s="488"/>
      <c r="J186" s="489">
        <v>0.44</v>
      </c>
      <c r="K186" s="485">
        <v>0.43</v>
      </c>
      <c r="L186" s="488"/>
      <c r="M186" s="491">
        <v>0.37</v>
      </c>
      <c r="N186" s="493">
        <v>0.33</v>
      </c>
      <c r="O186" s="492">
        <v>0.32</v>
      </c>
      <c r="P186" s="493">
        <v>0.28999999999999998</v>
      </c>
      <c r="Q186" s="493">
        <v>7.0000000000000007E-2</v>
      </c>
      <c r="R186" s="492">
        <v>0</v>
      </c>
      <c r="S186" s="492">
        <v>0</v>
      </c>
      <c r="T186" s="492">
        <v>0</v>
      </c>
      <c r="U186" s="492">
        <v>0</v>
      </c>
      <c r="V186" s="492">
        <v>0</v>
      </c>
      <c r="W186" s="492">
        <v>0</v>
      </c>
      <c r="X186" s="492">
        <v>0</v>
      </c>
      <c r="Y186" s="654">
        <f t="shared" si="44"/>
        <v>6.2150000000000007</v>
      </c>
      <c r="Z186" s="1049">
        <f t="shared" si="45"/>
        <v>23.287671232876718</v>
      </c>
      <c r="AA186" s="671">
        <f t="shared" si="46"/>
        <v>5.7971014492753659</v>
      </c>
      <c r="AB186" s="671">
        <f t="shared" si="47"/>
        <v>11.290322580645151</v>
      </c>
      <c r="AC186" s="671">
        <f t="shared" si="48"/>
        <v>8.7719298245614077</v>
      </c>
      <c r="AD186" s="671">
        <f t="shared" si="49"/>
        <v>25.274725274725252</v>
      </c>
      <c r="AE186" s="671">
        <f t="shared" si="50"/>
        <v>3.4090909090909172</v>
      </c>
      <c r="AF186" s="671">
        <f t="shared" si="51"/>
        <v>2.3255813953488413</v>
      </c>
      <c r="AG186" s="671">
        <f t="shared" si="52"/>
        <v>16.216216216216207</v>
      </c>
      <c r="AH186" s="671">
        <f t="shared" si="53"/>
        <v>12.12121212121211</v>
      </c>
      <c r="AI186" s="671">
        <f t="shared" si="54"/>
        <v>3.125</v>
      </c>
      <c r="AJ186" s="671">
        <f t="shared" si="55"/>
        <v>10.344827586206918</v>
      </c>
      <c r="AK186" s="671">
        <f t="shared" si="56"/>
        <v>314.28571428571422</v>
      </c>
      <c r="AL186" s="671" t="str">
        <f t="shared" si="57"/>
        <v>n/a</v>
      </c>
      <c r="AM186" s="671" t="str">
        <f t="shared" si="58"/>
        <v>n/a</v>
      </c>
      <c r="AN186" s="671" t="str">
        <f t="shared" si="59"/>
        <v>n/a</v>
      </c>
      <c r="AO186" s="671" t="str">
        <f t="shared" si="60"/>
        <v>n/a</v>
      </c>
      <c r="AP186" s="671" t="str">
        <f t="shared" si="61"/>
        <v>n/a</v>
      </c>
      <c r="AQ186" s="671" t="str">
        <f t="shared" si="62"/>
        <v>n/a</v>
      </c>
      <c r="AR186" s="671" t="str">
        <f t="shared" si="63"/>
        <v>n/a</v>
      </c>
      <c r="AS186" s="672">
        <f t="shared" si="64"/>
        <v>36.354116072989427</v>
      </c>
      <c r="AT186" s="673">
        <f t="shared" si="65"/>
        <v>87.842266588781044</v>
      </c>
    </row>
    <row r="187" spans="1:46" ht="11.25" customHeight="1" x14ac:dyDescent="0.2">
      <c r="A187" s="935" t="s">
        <v>1111</v>
      </c>
      <c r="B187" s="933" t="s">
        <v>1112</v>
      </c>
      <c r="C187" s="497">
        <v>1.8</v>
      </c>
      <c r="D187" s="497">
        <v>1.6400000000000001</v>
      </c>
      <c r="E187" s="650">
        <v>1.4550000000000001</v>
      </c>
      <c r="F187" s="650">
        <v>1.155</v>
      </c>
      <c r="G187" s="650">
        <v>0.79</v>
      </c>
      <c r="H187" s="650">
        <v>0.48</v>
      </c>
      <c r="I187" s="651"/>
      <c r="J187" s="502">
        <v>0</v>
      </c>
      <c r="K187" s="655">
        <v>0</v>
      </c>
      <c r="L187" s="651"/>
      <c r="M187" s="503">
        <v>0</v>
      </c>
      <c r="N187" s="653">
        <v>0</v>
      </c>
      <c r="O187" s="653">
        <v>0</v>
      </c>
      <c r="P187" s="653">
        <v>0</v>
      </c>
      <c r="Q187" s="653">
        <v>0</v>
      </c>
      <c r="R187" s="653">
        <v>0</v>
      </c>
      <c r="S187" s="653">
        <v>0</v>
      </c>
      <c r="T187" s="653">
        <v>0</v>
      </c>
      <c r="U187" s="653">
        <v>0</v>
      </c>
      <c r="V187" s="653">
        <v>0</v>
      </c>
      <c r="W187" s="653">
        <v>0</v>
      </c>
      <c r="X187" s="653">
        <v>0</v>
      </c>
      <c r="Y187" s="654">
        <f t="shared" si="44"/>
        <v>7.32</v>
      </c>
      <c r="Z187" s="1049">
        <f t="shared" si="45"/>
        <v>9.7560975609755971</v>
      </c>
      <c r="AA187" s="671">
        <f t="shared" si="46"/>
        <v>12.714776632302405</v>
      </c>
      <c r="AB187" s="671">
        <f t="shared" si="47"/>
        <v>25.974025974025984</v>
      </c>
      <c r="AC187" s="671">
        <f t="shared" si="48"/>
        <v>46.202531645569621</v>
      </c>
      <c r="AD187" s="671">
        <f t="shared" si="49"/>
        <v>64.583333333333343</v>
      </c>
      <c r="AE187" s="671" t="str">
        <f t="shared" si="50"/>
        <v>n/a</v>
      </c>
      <c r="AF187" s="671" t="str">
        <f t="shared" si="51"/>
        <v>n/a</v>
      </c>
      <c r="AG187" s="671" t="str">
        <f t="shared" si="52"/>
        <v>n/a</v>
      </c>
      <c r="AH187" s="671" t="str">
        <f t="shared" si="53"/>
        <v>n/a</v>
      </c>
      <c r="AI187" s="671" t="str">
        <f t="shared" si="54"/>
        <v>n/a</v>
      </c>
      <c r="AJ187" s="671" t="str">
        <f t="shared" si="55"/>
        <v>n/a</v>
      </c>
      <c r="AK187" s="671" t="str">
        <f t="shared" si="56"/>
        <v>n/a</v>
      </c>
      <c r="AL187" s="671" t="str">
        <f t="shared" si="57"/>
        <v>n/a</v>
      </c>
      <c r="AM187" s="671" t="str">
        <f t="shared" si="58"/>
        <v>n/a</v>
      </c>
      <c r="AN187" s="671" t="str">
        <f t="shared" si="59"/>
        <v>n/a</v>
      </c>
      <c r="AO187" s="671" t="str">
        <f t="shared" si="60"/>
        <v>n/a</v>
      </c>
      <c r="AP187" s="671" t="str">
        <f t="shared" si="61"/>
        <v>n/a</v>
      </c>
      <c r="AQ187" s="671" t="str">
        <f t="shared" si="62"/>
        <v>n/a</v>
      </c>
      <c r="AR187" s="671" t="str">
        <f t="shared" si="63"/>
        <v>n/a</v>
      </c>
      <c r="AS187" s="672">
        <f t="shared" si="64"/>
        <v>31.846153029241389</v>
      </c>
      <c r="AT187" s="673">
        <f t="shared" si="65"/>
        <v>23.271713359908631</v>
      </c>
    </row>
    <row r="188" spans="1:46" ht="11.25" customHeight="1" x14ac:dyDescent="0.2">
      <c r="A188" s="935" t="s">
        <v>1099</v>
      </c>
      <c r="B188" s="933" t="s">
        <v>1100</v>
      </c>
      <c r="C188" s="497">
        <v>4.0199999999999996</v>
      </c>
      <c r="D188" s="497">
        <v>3.6</v>
      </c>
      <c r="E188" s="650">
        <v>2.12</v>
      </c>
      <c r="F188" s="650">
        <v>1.68</v>
      </c>
      <c r="G188" s="650">
        <v>1.4</v>
      </c>
      <c r="H188" s="650">
        <v>1.08</v>
      </c>
      <c r="I188" s="651"/>
      <c r="J188" s="650">
        <v>0.72</v>
      </c>
      <c r="K188" s="496">
        <v>0.52</v>
      </c>
      <c r="L188" s="651"/>
      <c r="M188" s="503">
        <v>0</v>
      </c>
      <c r="N188" s="653">
        <v>0</v>
      </c>
      <c r="O188" s="653">
        <v>0</v>
      </c>
      <c r="P188" s="653">
        <v>0</v>
      </c>
      <c r="Q188" s="653">
        <v>0</v>
      </c>
      <c r="R188" s="653">
        <v>0</v>
      </c>
      <c r="S188" s="653">
        <v>0</v>
      </c>
      <c r="T188" s="653">
        <v>0</v>
      </c>
      <c r="U188" s="653">
        <v>0</v>
      </c>
      <c r="V188" s="653">
        <v>0</v>
      </c>
      <c r="W188" s="653">
        <v>0</v>
      </c>
      <c r="X188" s="653">
        <v>0</v>
      </c>
      <c r="Y188" s="654">
        <f t="shared" si="44"/>
        <v>15.139999999999999</v>
      </c>
      <c r="Z188" s="1049">
        <f t="shared" si="45"/>
        <v>11.666666666666647</v>
      </c>
      <c r="AA188" s="671">
        <f t="shared" si="46"/>
        <v>69.811320754716988</v>
      </c>
      <c r="AB188" s="671">
        <f t="shared" si="47"/>
        <v>26.190476190476208</v>
      </c>
      <c r="AC188" s="671">
        <f t="shared" si="48"/>
        <v>19.999999999999996</v>
      </c>
      <c r="AD188" s="671">
        <f t="shared" si="49"/>
        <v>29.629629629629605</v>
      </c>
      <c r="AE188" s="671">
        <f t="shared" si="50"/>
        <v>50.000000000000021</v>
      </c>
      <c r="AF188" s="671">
        <f t="shared" si="51"/>
        <v>38.46153846153846</v>
      </c>
      <c r="AG188" s="671" t="str">
        <f t="shared" si="52"/>
        <v>n/a</v>
      </c>
      <c r="AH188" s="671" t="str">
        <f t="shared" si="53"/>
        <v>n/a</v>
      </c>
      <c r="AI188" s="671" t="str">
        <f t="shared" si="54"/>
        <v>n/a</v>
      </c>
      <c r="AJ188" s="671" t="str">
        <f t="shared" si="55"/>
        <v>n/a</v>
      </c>
      <c r="AK188" s="671" t="str">
        <f t="shared" si="56"/>
        <v>n/a</v>
      </c>
      <c r="AL188" s="671" t="str">
        <f t="shared" si="57"/>
        <v>n/a</v>
      </c>
      <c r="AM188" s="671" t="str">
        <f t="shared" si="58"/>
        <v>n/a</v>
      </c>
      <c r="AN188" s="671" t="str">
        <f t="shared" si="59"/>
        <v>n/a</v>
      </c>
      <c r="AO188" s="671" t="str">
        <f t="shared" si="60"/>
        <v>n/a</v>
      </c>
      <c r="AP188" s="671" t="str">
        <f t="shared" si="61"/>
        <v>n/a</v>
      </c>
      <c r="AQ188" s="671" t="str">
        <f t="shared" si="62"/>
        <v>n/a</v>
      </c>
      <c r="AR188" s="671" t="str">
        <f t="shared" si="63"/>
        <v>n/a</v>
      </c>
      <c r="AS188" s="672">
        <f t="shared" si="64"/>
        <v>35.108518814718273</v>
      </c>
      <c r="AT188" s="673">
        <f t="shared" si="65"/>
        <v>19.683414757041994</v>
      </c>
    </row>
    <row r="189" spans="1:46" ht="11.25" customHeight="1" x14ac:dyDescent="0.2">
      <c r="A189" s="935" t="s">
        <v>1097</v>
      </c>
      <c r="B189" s="933" t="s">
        <v>1098</v>
      </c>
      <c r="C189" s="497">
        <v>0.41</v>
      </c>
      <c r="D189" s="497">
        <v>0.37</v>
      </c>
      <c r="E189" s="650">
        <v>0.33</v>
      </c>
      <c r="F189" s="650">
        <v>0.27500000000000002</v>
      </c>
      <c r="G189" s="650">
        <v>0.23</v>
      </c>
      <c r="H189" s="650">
        <v>0.19750000000000001</v>
      </c>
      <c r="I189" s="651"/>
      <c r="J189" s="650">
        <v>0.17499999999999999</v>
      </c>
      <c r="K189" s="496">
        <v>4.2500000000000003E-2</v>
      </c>
      <c r="L189" s="651"/>
      <c r="M189" s="503">
        <v>0</v>
      </c>
      <c r="N189" s="653">
        <v>0</v>
      </c>
      <c r="O189" s="653">
        <v>0</v>
      </c>
      <c r="P189" s="653">
        <v>0</v>
      </c>
      <c r="Q189" s="653">
        <v>0</v>
      </c>
      <c r="R189" s="653">
        <v>0</v>
      </c>
      <c r="S189" s="653">
        <v>0</v>
      </c>
      <c r="T189" s="653">
        <v>0</v>
      </c>
      <c r="U189" s="653">
        <v>0</v>
      </c>
      <c r="V189" s="653">
        <v>0</v>
      </c>
      <c r="W189" s="653">
        <v>0</v>
      </c>
      <c r="X189" s="653">
        <v>0</v>
      </c>
      <c r="Y189" s="654">
        <f t="shared" si="44"/>
        <v>2.0300000000000002</v>
      </c>
      <c r="Z189" s="1049">
        <f t="shared" si="45"/>
        <v>10.810810810810811</v>
      </c>
      <c r="AA189" s="671">
        <f t="shared" si="46"/>
        <v>12.12121212121211</v>
      </c>
      <c r="AB189" s="671">
        <f t="shared" si="47"/>
        <v>19.999999999999996</v>
      </c>
      <c r="AC189" s="671">
        <f t="shared" si="48"/>
        <v>19.565217391304344</v>
      </c>
      <c r="AD189" s="671">
        <f t="shared" si="49"/>
        <v>16.455696202531644</v>
      </c>
      <c r="AE189" s="671">
        <f t="shared" si="50"/>
        <v>12.857142857142879</v>
      </c>
      <c r="AF189" s="671">
        <f t="shared" si="51"/>
        <v>311.76470588235293</v>
      </c>
      <c r="AG189" s="671" t="str">
        <f t="shared" si="52"/>
        <v>n/a</v>
      </c>
      <c r="AH189" s="671" t="str">
        <f t="shared" si="53"/>
        <v>n/a</v>
      </c>
      <c r="AI189" s="671" t="str">
        <f t="shared" si="54"/>
        <v>n/a</v>
      </c>
      <c r="AJ189" s="671" t="str">
        <f t="shared" si="55"/>
        <v>n/a</v>
      </c>
      <c r="AK189" s="671" t="str">
        <f t="shared" si="56"/>
        <v>n/a</v>
      </c>
      <c r="AL189" s="671" t="str">
        <f t="shared" si="57"/>
        <v>n/a</v>
      </c>
      <c r="AM189" s="671" t="str">
        <f t="shared" si="58"/>
        <v>n/a</v>
      </c>
      <c r="AN189" s="671" t="str">
        <f t="shared" si="59"/>
        <v>n/a</v>
      </c>
      <c r="AO189" s="671" t="str">
        <f t="shared" si="60"/>
        <v>n/a</v>
      </c>
      <c r="AP189" s="671" t="str">
        <f t="shared" si="61"/>
        <v>n/a</v>
      </c>
      <c r="AQ189" s="671" t="str">
        <f t="shared" si="62"/>
        <v>n/a</v>
      </c>
      <c r="AR189" s="671" t="str">
        <f t="shared" si="63"/>
        <v>n/a</v>
      </c>
      <c r="AS189" s="672">
        <f t="shared" si="64"/>
        <v>57.653540752193528</v>
      </c>
      <c r="AT189" s="673">
        <f t="shared" si="65"/>
        <v>112.11036802355281</v>
      </c>
    </row>
    <row r="190" spans="1:46" ht="11.25" customHeight="1" x14ac:dyDescent="0.2">
      <c r="A190" s="480" t="s">
        <v>526</v>
      </c>
      <c r="B190" s="918" t="s">
        <v>527</v>
      </c>
      <c r="C190" s="497">
        <v>2.21</v>
      </c>
      <c r="D190" s="522">
        <v>1.95</v>
      </c>
      <c r="E190" s="650">
        <v>1.75</v>
      </c>
      <c r="F190" s="650">
        <v>1.5549999999999999</v>
      </c>
      <c r="G190" s="650">
        <v>1.375</v>
      </c>
      <c r="H190" s="650">
        <v>1.2050000000000001</v>
      </c>
      <c r="I190" s="651"/>
      <c r="J190" s="650">
        <v>1.0649999999999999</v>
      </c>
      <c r="K190" s="496">
        <v>0.92500000000000004</v>
      </c>
      <c r="L190" s="651"/>
      <c r="M190" s="656">
        <v>0.79500000000000004</v>
      </c>
      <c r="N190" s="657">
        <v>0.7</v>
      </c>
      <c r="O190" s="657">
        <v>0.625</v>
      </c>
      <c r="P190" s="657">
        <v>0.56499999999999995</v>
      </c>
      <c r="Q190" s="657">
        <v>0.505</v>
      </c>
      <c r="R190" s="657">
        <v>0.44500000000000001</v>
      </c>
      <c r="S190" s="657">
        <v>0.3</v>
      </c>
      <c r="T190" s="653">
        <v>0</v>
      </c>
      <c r="U190" s="653">
        <v>0</v>
      </c>
      <c r="V190" s="653">
        <v>0</v>
      </c>
      <c r="W190" s="653">
        <v>0</v>
      </c>
      <c r="X190" s="653">
        <v>0</v>
      </c>
      <c r="Y190" s="654">
        <f t="shared" si="44"/>
        <v>15.97</v>
      </c>
      <c r="Z190" s="1049">
        <f t="shared" si="45"/>
        <v>13.33333333333333</v>
      </c>
      <c r="AA190" s="671">
        <f t="shared" si="46"/>
        <v>11.428571428571432</v>
      </c>
      <c r="AB190" s="671">
        <f t="shared" si="47"/>
        <v>12.540192926045023</v>
      </c>
      <c r="AC190" s="671">
        <f t="shared" si="48"/>
        <v>13.090909090909086</v>
      </c>
      <c r="AD190" s="671">
        <f t="shared" si="49"/>
        <v>14.10788381742738</v>
      </c>
      <c r="AE190" s="671">
        <f t="shared" si="50"/>
        <v>13.145539906103298</v>
      </c>
      <c r="AF190" s="671">
        <f t="shared" si="51"/>
        <v>15.135135135135114</v>
      </c>
      <c r="AG190" s="671">
        <f t="shared" si="52"/>
        <v>16.35220125786163</v>
      </c>
      <c r="AH190" s="671">
        <f t="shared" si="53"/>
        <v>13.571428571428591</v>
      </c>
      <c r="AI190" s="671">
        <f t="shared" si="54"/>
        <v>11.999999999999989</v>
      </c>
      <c r="AJ190" s="671">
        <f t="shared" si="55"/>
        <v>10.619469026548689</v>
      </c>
      <c r="AK190" s="671">
        <f t="shared" si="56"/>
        <v>11.88118811881187</v>
      </c>
      <c r="AL190" s="671">
        <f t="shared" si="57"/>
        <v>13.483146067415719</v>
      </c>
      <c r="AM190" s="671">
        <f t="shared" si="58"/>
        <v>48.333333333333343</v>
      </c>
      <c r="AN190" s="671" t="str">
        <f t="shared" si="59"/>
        <v>n/a</v>
      </c>
      <c r="AO190" s="671" t="str">
        <f t="shared" si="60"/>
        <v>n/a</v>
      </c>
      <c r="AP190" s="671" t="str">
        <f t="shared" si="61"/>
        <v>n/a</v>
      </c>
      <c r="AQ190" s="671" t="str">
        <f t="shared" si="62"/>
        <v>n/a</v>
      </c>
      <c r="AR190" s="671" t="str">
        <f t="shared" si="63"/>
        <v>n/a</v>
      </c>
      <c r="AS190" s="672">
        <f t="shared" si="64"/>
        <v>15.644452286637465</v>
      </c>
      <c r="AT190" s="673">
        <f t="shared" si="65"/>
        <v>9.5227020728279133</v>
      </c>
    </row>
    <row r="191" spans="1:46" ht="11.25" customHeight="1" x14ac:dyDescent="0.2">
      <c r="A191" s="519" t="s">
        <v>1052</v>
      </c>
      <c r="B191" s="507" t="s">
        <v>1053</v>
      </c>
      <c r="C191" s="497">
        <v>0.82</v>
      </c>
      <c r="D191" s="497">
        <v>0.70000000000000007</v>
      </c>
      <c r="E191" s="513">
        <v>0.6</v>
      </c>
      <c r="F191" s="513">
        <v>0.5</v>
      </c>
      <c r="G191" s="513">
        <v>0.36</v>
      </c>
      <c r="H191" s="513">
        <v>0.16</v>
      </c>
      <c r="I191" s="514"/>
      <c r="J191" s="512">
        <v>0</v>
      </c>
      <c r="K191" s="515">
        <v>0</v>
      </c>
      <c r="L191" s="514"/>
      <c r="M191" s="532">
        <v>0</v>
      </c>
      <c r="N191" s="517">
        <v>0</v>
      </c>
      <c r="O191" s="517">
        <v>0.7</v>
      </c>
      <c r="P191" s="516">
        <v>0.98</v>
      </c>
      <c r="Q191" s="516">
        <v>0.88</v>
      </c>
      <c r="R191" s="516">
        <v>0.73</v>
      </c>
      <c r="S191" s="517">
        <v>0.64</v>
      </c>
      <c r="T191" s="516">
        <v>0.64</v>
      </c>
      <c r="U191" s="516">
        <v>0.4</v>
      </c>
      <c r="V191" s="516">
        <v>0.33500000000000002</v>
      </c>
      <c r="W191" s="516">
        <v>0.30499999999999999</v>
      </c>
      <c r="X191" s="516">
        <v>0.27500000000000002</v>
      </c>
      <c r="Y191" s="654">
        <f t="shared" si="44"/>
        <v>9.0250000000000004</v>
      </c>
      <c r="Z191" s="1049">
        <f t="shared" si="45"/>
        <v>17.142857142857125</v>
      </c>
      <c r="AA191" s="671">
        <f t="shared" si="46"/>
        <v>16.666666666666675</v>
      </c>
      <c r="AB191" s="671">
        <f t="shared" si="47"/>
        <v>19.999999999999996</v>
      </c>
      <c r="AC191" s="671">
        <f t="shared" si="48"/>
        <v>38.888888888888886</v>
      </c>
      <c r="AD191" s="671">
        <f t="shared" si="49"/>
        <v>125</v>
      </c>
      <c r="AE191" s="671" t="str">
        <f t="shared" si="50"/>
        <v>n/a</v>
      </c>
      <c r="AF191" s="671" t="str">
        <f t="shared" si="51"/>
        <v>n/a</v>
      </c>
      <c r="AG191" s="671" t="str">
        <f t="shared" si="52"/>
        <v>n/a</v>
      </c>
      <c r="AH191" s="671" t="str">
        <f t="shared" si="53"/>
        <v>n/a</v>
      </c>
      <c r="AI191" s="671">
        <f t="shared" si="54"/>
        <v>-100</v>
      </c>
      <c r="AJ191" s="671">
        <f t="shared" si="55"/>
        <v>-28.571428571428569</v>
      </c>
      <c r="AK191" s="671">
        <f t="shared" si="56"/>
        <v>11.363636363636353</v>
      </c>
      <c r="AL191" s="671">
        <f t="shared" si="57"/>
        <v>20.547945205479444</v>
      </c>
      <c r="AM191" s="671">
        <f t="shared" si="58"/>
        <v>14.0625</v>
      </c>
      <c r="AN191" s="671">
        <f t="shared" si="59"/>
        <v>0</v>
      </c>
      <c r="AO191" s="671">
        <f t="shared" si="60"/>
        <v>59.999999999999986</v>
      </c>
      <c r="AP191" s="671">
        <f t="shared" si="61"/>
        <v>19.402985074626855</v>
      </c>
      <c r="AQ191" s="671">
        <f t="shared" si="62"/>
        <v>9.8360655737705027</v>
      </c>
      <c r="AR191" s="671">
        <f t="shared" si="63"/>
        <v>10.909090909090891</v>
      </c>
      <c r="AS191" s="672">
        <f t="shared" si="64"/>
        <v>15.683280483572542</v>
      </c>
      <c r="AT191" s="673">
        <f t="shared" si="65"/>
        <v>46.427504707869574</v>
      </c>
    </row>
    <row r="192" spans="1:46" ht="11.25" customHeight="1" x14ac:dyDescent="0.2">
      <c r="A192" s="935" t="s">
        <v>504</v>
      </c>
      <c r="B192" s="933" t="s">
        <v>505</v>
      </c>
      <c r="C192" s="497">
        <v>1.39</v>
      </c>
      <c r="D192" s="497">
        <v>1.26</v>
      </c>
      <c r="E192" s="650">
        <v>1.1850000000000001</v>
      </c>
      <c r="F192" s="650">
        <v>1.115</v>
      </c>
      <c r="G192" s="650">
        <v>1.0533333333333332</v>
      </c>
      <c r="H192" s="650">
        <v>1.0133333333333334</v>
      </c>
      <c r="I192" s="651"/>
      <c r="J192" s="650">
        <v>0.94666666666666666</v>
      </c>
      <c r="K192" s="496">
        <v>0.9</v>
      </c>
      <c r="L192" s="651"/>
      <c r="M192" s="656">
        <v>0.86</v>
      </c>
      <c r="N192" s="657">
        <v>0.82666666666666666</v>
      </c>
      <c r="O192" s="657">
        <v>0.8</v>
      </c>
      <c r="P192" s="657">
        <v>0.78</v>
      </c>
      <c r="Q192" s="657">
        <v>0.76666666666666661</v>
      </c>
      <c r="R192" s="657">
        <v>0.7533333333333333</v>
      </c>
      <c r="S192" s="657">
        <v>0.74</v>
      </c>
      <c r="T192" s="653">
        <v>0.73333333333333339</v>
      </c>
      <c r="U192" s="653">
        <v>0.73333333333333339</v>
      </c>
      <c r="V192" s="657">
        <v>0.72666666666666668</v>
      </c>
      <c r="W192" s="657">
        <v>0.70666666666666667</v>
      </c>
      <c r="X192" s="657">
        <v>0.68</v>
      </c>
      <c r="Y192" s="654">
        <f t="shared" si="44"/>
        <v>17.97</v>
      </c>
      <c r="Z192" s="1049">
        <f t="shared" si="45"/>
        <v>10.317460317460302</v>
      </c>
      <c r="AA192" s="671">
        <f t="shared" si="46"/>
        <v>6.3291139240506222</v>
      </c>
      <c r="AB192" s="671">
        <f t="shared" si="47"/>
        <v>6.2780269058295923</v>
      </c>
      <c r="AC192" s="671">
        <f t="shared" si="48"/>
        <v>5.8544303797468444</v>
      </c>
      <c r="AD192" s="671">
        <f t="shared" si="49"/>
        <v>3.9473684210526105</v>
      </c>
      <c r="AE192" s="671">
        <f t="shared" si="50"/>
        <v>7.0422535211267734</v>
      </c>
      <c r="AF192" s="671">
        <f t="shared" si="51"/>
        <v>5.1851851851851816</v>
      </c>
      <c r="AG192" s="671">
        <f t="shared" si="52"/>
        <v>4.6511627906976827</v>
      </c>
      <c r="AH192" s="671">
        <f t="shared" si="53"/>
        <v>4.0322580645161255</v>
      </c>
      <c r="AI192" s="671">
        <f t="shared" si="54"/>
        <v>3.3333333333333215</v>
      </c>
      <c r="AJ192" s="671">
        <f t="shared" si="55"/>
        <v>2.5641025641025772</v>
      </c>
      <c r="AK192" s="671">
        <f t="shared" si="56"/>
        <v>1.7391304347826209</v>
      </c>
      <c r="AL192" s="671">
        <f t="shared" si="57"/>
        <v>1.7699115044247815</v>
      </c>
      <c r="AM192" s="671">
        <f t="shared" si="58"/>
        <v>1.8018018018018056</v>
      </c>
      <c r="AN192" s="671">
        <f t="shared" si="59"/>
        <v>0.90909090909090384</v>
      </c>
      <c r="AO192" s="671">
        <f t="shared" si="60"/>
        <v>0</v>
      </c>
      <c r="AP192" s="671">
        <f t="shared" si="61"/>
        <v>0.91743119266056716</v>
      </c>
      <c r="AQ192" s="671">
        <f t="shared" si="62"/>
        <v>2.8301886792452935</v>
      </c>
      <c r="AR192" s="671">
        <f t="shared" si="63"/>
        <v>3.9215686274509665</v>
      </c>
      <c r="AS192" s="672">
        <f t="shared" si="64"/>
        <v>3.8644115029767678</v>
      </c>
      <c r="AT192" s="673">
        <f t="shared" si="65"/>
        <v>2.5664025318829671</v>
      </c>
    </row>
    <row r="193" spans="1:46" ht="11.25" customHeight="1" x14ac:dyDescent="0.2">
      <c r="A193" s="935" t="s">
        <v>175</v>
      </c>
      <c r="B193" s="933" t="s">
        <v>176</v>
      </c>
      <c r="C193" s="497">
        <v>0.55000000000000004</v>
      </c>
      <c r="D193" s="497">
        <v>0.51</v>
      </c>
      <c r="E193" s="650">
        <v>0.49</v>
      </c>
      <c r="F193" s="650">
        <v>0.46500000000000002</v>
      </c>
      <c r="G193" s="502">
        <v>0.45</v>
      </c>
      <c r="H193" s="650">
        <v>0.42499999999999999</v>
      </c>
      <c r="I193" s="651"/>
      <c r="J193" s="650">
        <v>0.375</v>
      </c>
      <c r="K193" s="496">
        <v>0.32983333333333331</v>
      </c>
      <c r="L193" s="651"/>
      <c r="M193" s="656">
        <v>0.29866666666666669</v>
      </c>
      <c r="N193" s="657">
        <v>0.29166666666666669</v>
      </c>
      <c r="O193" s="657">
        <v>0.28116666666666662</v>
      </c>
      <c r="P193" s="657">
        <v>0.2429166666666667</v>
      </c>
      <c r="Q193" s="657">
        <v>0.22291666666666668</v>
      </c>
      <c r="R193" s="657">
        <v>0.21111111111111114</v>
      </c>
      <c r="S193" s="657">
        <v>0.19652777777777775</v>
      </c>
      <c r="T193" s="657">
        <v>0.16527777777777777</v>
      </c>
      <c r="U193" s="657">
        <v>0.14166666666666669</v>
      </c>
      <c r="V193" s="657">
        <v>0.13055555555555554</v>
      </c>
      <c r="W193" s="657">
        <v>0.11597222222222224</v>
      </c>
      <c r="X193" s="657">
        <v>9.583333333333334E-2</v>
      </c>
      <c r="Y193" s="654">
        <f t="shared" si="44"/>
        <v>5.9891111111111108</v>
      </c>
      <c r="Z193" s="1049">
        <f t="shared" si="45"/>
        <v>7.8431372549019773</v>
      </c>
      <c r="AA193" s="671">
        <f t="shared" si="46"/>
        <v>4.081632653061229</v>
      </c>
      <c r="AB193" s="671">
        <f t="shared" si="47"/>
        <v>5.3763440860215006</v>
      </c>
      <c r="AC193" s="671">
        <f t="shared" si="48"/>
        <v>3.3333333333333437</v>
      </c>
      <c r="AD193" s="671">
        <f t="shared" si="49"/>
        <v>5.8823529411764719</v>
      </c>
      <c r="AE193" s="671">
        <f t="shared" si="50"/>
        <v>13.33333333333333</v>
      </c>
      <c r="AF193" s="671">
        <f t="shared" si="51"/>
        <v>13.693784739767567</v>
      </c>
      <c r="AG193" s="671">
        <f t="shared" si="52"/>
        <v>10.435267857142838</v>
      </c>
      <c r="AH193" s="671">
        <f t="shared" si="53"/>
        <v>2.4000000000000021</v>
      </c>
      <c r="AI193" s="671">
        <f t="shared" si="54"/>
        <v>3.7344398340249274</v>
      </c>
      <c r="AJ193" s="671">
        <f t="shared" si="55"/>
        <v>15.746140651800999</v>
      </c>
      <c r="AK193" s="671">
        <f t="shared" si="56"/>
        <v>8.9719626168224273</v>
      </c>
      <c r="AL193" s="671">
        <f t="shared" si="57"/>
        <v>5.5921052631578982</v>
      </c>
      <c r="AM193" s="671">
        <f t="shared" si="58"/>
        <v>7.4204946996466736</v>
      </c>
      <c r="AN193" s="671">
        <f t="shared" si="59"/>
        <v>18.907563025210059</v>
      </c>
      <c r="AO193" s="671">
        <f t="shared" si="60"/>
        <v>16.66666666666665</v>
      </c>
      <c r="AP193" s="671">
        <f t="shared" si="61"/>
        <v>8.5106382978723758</v>
      </c>
      <c r="AQ193" s="671">
        <f t="shared" si="62"/>
        <v>12.574850299401152</v>
      </c>
      <c r="AR193" s="671">
        <f t="shared" si="63"/>
        <v>21.014492753623195</v>
      </c>
      <c r="AS193" s="672">
        <f t="shared" si="64"/>
        <v>9.7641337003665605</v>
      </c>
      <c r="AT193" s="673">
        <f t="shared" si="65"/>
        <v>5.5651506010630847</v>
      </c>
    </row>
    <row r="194" spans="1:46" ht="11.25" customHeight="1" x14ac:dyDescent="0.2">
      <c r="A194" s="500" t="s">
        <v>1034</v>
      </c>
      <c r="B194" s="933" t="s">
        <v>1035</v>
      </c>
      <c r="C194" s="497">
        <v>3.06</v>
      </c>
      <c r="D194" s="523">
        <v>3</v>
      </c>
      <c r="E194" s="650">
        <v>2.95</v>
      </c>
      <c r="F194" s="650">
        <v>2.78</v>
      </c>
      <c r="G194" s="650">
        <v>2.61</v>
      </c>
      <c r="H194" s="650">
        <v>2.4500000000000002</v>
      </c>
      <c r="I194" s="651"/>
      <c r="J194" s="650">
        <v>2.17</v>
      </c>
      <c r="K194" s="496">
        <v>1.92</v>
      </c>
      <c r="L194" s="651"/>
      <c r="M194" s="503">
        <v>1.8</v>
      </c>
      <c r="N194" s="653">
        <v>2.2999999999999998</v>
      </c>
      <c r="O194" s="657">
        <v>2.79</v>
      </c>
      <c r="P194" s="657">
        <v>2.73</v>
      </c>
      <c r="Q194" s="657">
        <v>2.6150000000000002</v>
      </c>
      <c r="R194" s="653">
        <v>2.54</v>
      </c>
      <c r="S194" s="653">
        <v>2.54</v>
      </c>
      <c r="T194" s="657">
        <v>2.54</v>
      </c>
      <c r="U194" s="657">
        <v>2.5150000000000001</v>
      </c>
      <c r="V194" s="657">
        <v>2.3925000000000001</v>
      </c>
      <c r="W194" s="657">
        <v>2.2075</v>
      </c>
      <c r="X194" s="657">
        <v>2.0649999999999999</v>
      </c>
      <c r="Y194" s="654">
        <f t="shared" si="44"/>
        <v>49.975000000000001</v>
      </c>
      <c r="Z194" s="1049">
        <f t="shared" si="45"/>
        <v>2.0000000000000018</v>
      </c>
      <c r="AA194" s="671">
        <f t="shared" si="46"/>
        <v>1.6949152542372836</v>
      </c>
      <c r="AB194" s="671">
        <f t="shared" si="47"/>
        <v>6.1151079136690711</v>
      </c>
      <c r="AC194" s="671">
        <f t="shared" si="48"/>
        <v>6.5134099616858121</v>
      </c>
      <c r="AD194" s="671">
        <f t="shared" si="49"/>
        <v>6.5306122448979487</v>
      </c>
      <c r="AE194" s="671">
        <f t="shared" si="50"/>
        <v>12.903225806451623</v>
      </c>
      <c r="AF194" s="671">
        <f t="shared" si="51"/>
        <v>13.020833333333325</v>
      </c>
      <c r="AG194" s="671">
        <f t="shared" si="52"/>
        <v>6.6666666666666652</v>
      </c>
      <c r="AH194" s="671">
        <f t="shared" si="53"/>
        <v>-21.739130434782606</v>
      </c>
      <c r="AI194" s="671">
        <f t="shared" si="54"/>
        <v>-17.562724014336929</v>
      </c>
      <c r="AJ194" s="671">
        <f t="shared" si="55"/>
        <v>2.19780219780219</v>
      </c>
      <c r="AK194" s="671">
        <f t="shared" si="56"/>
        <v>4.3977055449330615</v>
      </c>
      <c r="AL194" s="671">
        <f t="shared" si="57"/>
        <v>2.952755905511828</v>
      </c>
      <c r="AM194" s="671">
        <f t="shared" si="58"/>
        <v>0</v>
      </c>
      <c r="AN194" s="671">
        <f t="shared" si="59"/>
        <v>0</v>
      </c>
      <c r="AO194" s="671">
        <f t="shared" si="60"/>
        <v>0.99403578528827197</v>
      </c>
      <c r="AP194" s="671">
        <f t="shared" si="61"/>
        <v>5.1201671891327072</v>
      </c>
      <c r="AQ194" s="671">
        <f t="shared" si="62"/>
        <v>8.3805209513023726</v>
      </c>
      <c r="AR194" s="671">
        <f t="shared" si="63"/>
        <v>6.9007263922518103</v>
      </c>
      <c r="AS194" s="672">
        <f t="shared" si="64"/>
        <v>2.4782437209497075</v>
      </c>
      <c r="AT194" s="673">
        <f t="shared" si="65"/>
        <v>8.6670310206281798</v>
      </c>
    </row>
    <row r="195" spans="1:46" ht="11.25" customHeight="1" x14ac:dyDescent="0.2">
      <c r="A195" s="504" t="s">
        <v>1038</v>
      </c>
      <c r="B195" s="918" t="s">
        <v>1039</v>
      </c>
      <c r="C195" s="497">
        <v>1.8</v>
      </c>
      <c r="D195" s="497">
        <v>1.48</v>
      </c>
      <c r="E195" s="487">
        <v>1.32</v>
      </c>
      <c r="F195" s="487">
        <v>0.88</v>
      </c>
      <c r="G195" s="487">
        <v>0.76</v>
      </c>
      <c r="H195" s="487">
        <v>0.48</v>
      </c>
      <c r="I195" s="488"/>
      <c r="J195" s="489">
        <v>0</v>
      </c>
      <c r="K195" s="490">
        <v>0</v>
      </c>
      <c r="L195" s="488"/>
      <c r="M195" s="505">
        <v>0</v>
      </c>
      <c r="N195" s="492">
        <v>0</v>
      </c>
      <c r="O195" s="492">
        <v>0</v>
      </c>
      <c r="P195" s="492">
        <v>0</v>
      </c>
      <c r="Q195" s="492">
        <v>0</v>
      </c>
      <c r="R195" s="492">
        <v>0</v>
      </c>
      <c r="S195" s="492">
        <v>0</v>
      </c>
      <c r="T195" s="492">
        <v>0</v>
      </c>
      <c r="U195" s="492">
        <v>0</v>
      </c>
      <c r="V195" s="492">
        <v>0</v>
      </c>
      <c r="W195" s="492">
        <v>0</v>
      </c>
      <c r="X195" s="492">
        <v>0</v>
      </c>
      <c r="Y195" s="654">
        <f t="shared" si="44"/>
        <v>6.7200000000000006</v>
      </c>
      <c r="Z195" s="1049">
        <f t="shared" si="45"/>
        <v>21.621621621621621</v>
      </c>
      <c r="AA195" s="671">
        <f t="shared" si="46"/>
        <v>12.12121212121211</v>
      </c>
      <c r="AB195" s="671">
        <f t="shared" si="47"/>
        <v>50</v>
      </c>
      <c r="AC195" s="671">
        <f t="shared" si="48"/>
        <v>15.789473684210531</v>
      </c>
      <c r="AD195" s="671">
        <f t="shared" si="49"/>
        <v>58.33333333333335</v>
      </c>
      <c r="AE195" s="671" t="str">
        <f t="shared" si="50"/>
        <v>n/a</v>
      </c>
      <c r="AF195" s="671" t="str">
        <f t="shared" si="51"/>
        <v>n/a</v>
      </c>
      <c r="AG195" s="671" t="str">
        <f t="shared" si="52"/>
        <v>n/a</v>
      </c>
      <c r="AH195" s="671" t="str">
        <f t="shared" si="53"/>
        <v>n/a</v>
      </c>
      <c r="AI195" s="671" t="str">
        <f t="shared" si="54"/>
        <v>n/a</v>
      </c>
      <c r="AJ195" s="671" t="str">
        <f t="shared" si="55"/>
        <v>n/a</v>
      </c>
      <c r="AK195" s="671" t="str">
        <f t="shared" si="56"/>
        <v>n/a</v>
      </c>
      <c r="AL195" s="671" t="str">
        <f t="shared" si="57"/>
        <v>n/a</v>
      </c>
      <c r="AM195" s="671" t="str">
        <f t="shared" si="58"/>
        <v>n/a</v>
      </c>
      <c r="AN195" s="671" t="str">
        <f t="shared" si="59"/>
        <v>n/a</v>
      </c>
      <c r="AO195" s="671" t="str">
        <f t="shared" si="60"/>
        <v>n/a</v>
      </c>
      <c r="AP195" s="671" t="str">
        <f t="shared" si="61"/>
        <v>n/a</v>
      </c>
      <c r="AQ195" s="671" t="str">
        <f t="shared" si="62"/>
        <v>n/a</v>
      </c>
      <c r="AR195" s="671" t="str">
        <f t="shared" si="63"/>
        <v>n/a</v>
      </c>
      <c r="AS195" s="672">
        <f t="shared" si="64"/>
        <v>31.573128152075526</v>
      </c>
      <c r="AT195" s="673">
        <f t="shared" si="65"/>
        <v>21.108004733401682</v>
      </c>
    </row>
    <row r="196" spans="1:46" ht="11.25" customHeight="1" x14ac:dyDescent="0.2">
      <c r="A196" s="500" t="s">
        <v>1069</v>
      </c>
      <c r="B196" s="933" t="s">
        <v>1070</v>
      </c>
      <c r="C196" s="497">
        <v>1.28</v>
      </c>
      <c r="D196" s="521">
        <v>1.1299999999999999</v>
      </c>
      <c r="E196" s="650">
        <v>0.99</v>
      </c>
      <c r="F196" s="650">
        <v>0.82</v>
      </c>
      <c r="G196" s="650">
        <v>0.74</v>
      </c>
      <c r="H196" s="650">
        <v>0.65</v>
      </c>
      <c r="I196" s="651"/>
      <c r="J196" s="650">
        <v>0.36</v>
      </c>
      <c r="K196" s="496">
        <v>0.18</v>
      </c>
      <c r="L196" s="651"/>
      <c r="M196" s="503">
        <v>0</v>
      </c>
      <c r="N196" s="653">
        <v>0</v>
      </c>
      <c r="O196" s="653">
        <v>0</v>
      </c>
      <c r="P196" s="653">
        <v>0</v>
      </c>
      <c r="Q196" s="653">
        <v>0</v>
      </c>
      <c r="R196" s="653">
        <v>0</v>
      </c>
      <c r="S196" s="653">
        <v>0</v>
      </c>
      <c r="T196" s="653">
        <v>0</v>
      </c>
      <c r="U196" s="653">
        <v>0</v>
      </c>
      <c r="V196" s="653">
        <v>0</v>
      </c>
      <c r="W196" s="653">
        <v>0</v>
      </c>
      <c r="X196" s="653">
        <v>0</v>
      </c>
      <c r="Y196" s="654">
        <f t="shared" si="44"/>
        <v>6.1500000000000012</v>
      </c>
      <c r="Z196" s="1049">
        <f t="shared" si="45"/>
        <v>13.27433628318586</v>
      </c>
      <c r="AA196" s="671">
        <f t="shared" si="46"/>
        <v>14.141414141414121</v>
      </c>
      <c r="AB196" s="671">
        <f t="shared" si="47"/>
        <v>20.731707317073166</v>
      </c>
      <c r="AC196" s="671">
        <f t="shared" si="48"/>
        <v>10.810810810810811</v>
      </c>
      <c r="AD196" s="671">
        <f t="shared" si="49"/>
        <v>13.846153846153841</v>
      </c>
      <c r="AE196" s="671">
        <f t="shared" si="50"/>
        <v>80.555555555555557</v>
      </c>
      <c r="AF196" s="671">
        <f t="shared" si="51"/>
        <v>100</v>
      </c>
      <c r="AG196" s="671" t="str">
        <f t="shared" si="52"/>
        <v>n/a</v>
      </c>
      <c r="AH196" s="671" t="str">
        <f t="shared" si="53"/>
        <v>n/a</v>
      </c>
      <c r="AI196" s="671" t="str">
        <f t="shared" si="54"/>
        <v>n/a</v>
      </c>
      <c r="AJ196" s="671" t="str">
        <f t="shared" si="55"/>
        <v>n/a</v>
      </c>
      <c r="AK196" s="671" t="str">
        <f t="shared" si="56"/>
        <v>n/a</v>
      </c>
      <c r="AL196" s="671" t="str">
        <f t="shared" si="57"/>
        <v>n/a</v>
      </c>
      <c r="AM196" s="671" t="str">
        <f t="shared" si="58"/>
        <v>n/a</v>
      </c>
      <c r="AN196" s="671" t="str">
        <f t="shared" si="59"/>
        <v>n/a</v>
      </c>
      <c r="AO196" s="671" t="str">
        <f t="shared" si="60"/>
        <v>n/a</v>
      </c>
      <c r="AP196" s="671" t="str">
        <f t="shared" si="61"/>
        <v>n/a</v>
      </c>
      <c r="AQ196" s="671" t="str">
        <f t="shared" si="62"/>
        <v>n/a</v>
      </c>
      <c r="AR196" s="671" t="str">
        <f t="shared" si="63"/>
        <v>n/a</v>
      </c>
      <c r="AS196" s="672">
        <f t="shared" si="64"/>
        <v>36.194282564884766</v>
      </c>
      <c r="AT196" s="673">
        <f t="shared" si="65"/>
        <v>37.491322975755622</v>
      </c>
    </row>
    <row r="197" spans="1:46" ht="11.25" customHeight="1" x14ac:dyDescent="0.2">
      <c r="A197" s="929" t="s">
        <v>4048</v>
      </c>
      <c r="B197" s="933" t="s">
        <v>4049</v>
      </c>
      <c r="C197" s="497">
        <v>0.4</v>
      </c>
      <c r="D197" s="497">
        <v>0.21</v>
      </c>
      <c r="E197" s="661">
        <v>0.16</v>
      </c>
      <c r="F197" s="661">
        <v>0.09</v>
      </c>
      <c r="G197" s="688">
        <v>0.04</v>
      </c>
      <c r="H197" s="688">
        <v>0.04</v>
      </c>
      <c r="I197" s="1129"/>
      <c r="J197" s="523">
        <v>0.04</v>
      </c>
      <c r="K197" s="689">
        <v>0.04</v>
      </c>
      <c r="L197" s="1129"/>
      <c r="M197" s="689">
        <v>0.04</v>
      </c>
      <c r="N197" s="543">
        <v>7.0000000000000007E-2</v>
      </c>
      <c r="O197" s="910">
        <v>0.16</v>
      </c>
      <c r="P197" s="910">
        <v>0.15</v>
      </c>
      <c r="Q197" s="910">
        <v>0.14000000000000001</v>
      </c>
      <c r="R197" s="910">
        <v>0.13</v>
      </c>
      <c r="S197" s="910">
        <v>0.12</v>
      </c>
      <c r="T197" s="910">
        <v>0.11</v>
      </c>
      <c r="U197" s="910">
        <v>0.1</v>
      </c>
      <c r="V197" s="910">
        <v>0.09</v>
      </c>
      <c r="W197" s="653">
        <v>0</v>
      </c>
      <c r="X197" s="653">
        <v>0</v>
      </c>
      <c r="Y197" s="654">
        <f t="shared" si="44"/>
        <v>2.13</v>
      </c>
      <c r="Z197" s="1049">
        <f t="shared" si="45"/>
        <v>90.476190476190482</v>
      </c>
      <c r="AA197" s="671">
        <f t="shared" si="46"/>
        <v>31.25</v>
      </c>
      <c r="AB197" s="671">
        <f t="shared" si="47"/>
        <v>77.777777777777786</v>
      </c>
      <c r="AC197" s="671">
        <f t="shared" si="48"/>
        <v>125</v>
      </c>
      <c r="AD197" s="671">
        <f t="shared" si="49"/>
        <v>0</v>
      </c>
      <c r="AE197" s="671">
        <f t="shared" si="50"/>
        <v>0</v>
      </c>
      <c r="AF197" s="671">
        <f t="shared" si="51"/>
        <v>0</v>
      </c>
      <c r="AG197" s="671">
        <f t="shared" si="52"/>
        <v>0</v>
      </c>
      <c r="AH197" s="671">
        <f t="shared" si="53"/>
        <v>-42.857142857142861</v>
      </c>
      <c r="AI197" s="671">
        <f t="shared" si="54"/>
        <v>-56.25</v>
      </c>
      <c r="AJ197" s="671">
        <f t="shared" si="55"/>
        <v>6.6666666666666652</v>
      </c>
      <c r="AK197" s="671">
        <f t="shared" si="56"/>
        <v>7.1428571428571397</v>
      </c>
      <c r="AL197" s="671">
        <f t="shared" si="57"/>
        <v>7.6923076923077094</v>
      </c>
      <c r="AM197" s="671">
        <f t="shared" si="58"/>
        <v>8.3333333333333481</v>
      </c>
      <c r="AN197" s="671">
        <f t="shared" si="59"/>
        <v>9.0909090909090828</v>
      </c>
      <c r="AO197" s="671">
        <f t="shared" si="60"/>
        <v>9.9999999999999858</v>
      </c>
      <c r="AP197" s="671">
        <f t="shared" si="61"/>
        <v>11.111111111111116</v>
      </c>
      <c r="AQ197" s="671" t="str">
        <f t="shared" si="62"/>
        <v>n/a</v>
      </c>
      <c r="AR197" s="671" t="str">
        <f t="shared" si="63"/>
        <v>n/a</v>
      </c>
      <c r="AS197" s="672">
        <f t="shared" si="64"/>
        <v>16.79023590788297</v>
      </c>
      <c r="AT197" s="673">
        <f t="shared" si="65"/>
        <v>44.423643335080165</v>
      </c>
    </row>
    <row r="198" spans="1:46" ht="11.25" customHeight="1" x14ac:dyDescent="0.2">
      <c r="A198" s="935" t="s">
        <v>1105</v>
      </c>
      <c r="B198" s="933" t="s">
        <v>1106</v>
      </c>
      <c r="C198" s="497">
        <v>0.84</v>
      </c>
      <c r="D198" s="497">
        <v>0.79</v>
      </c>
      <c r="E198" s="650">
        <v>0.74</v>
      </c>
      <c r="F198" s="650">
        <v>0.7</v>
      </c>
      <c r="G198" s="650">
        <v>0.62250000000000005</v>
      </c>
      <c r="H198" s="650">
        <v>0.45</v>
      </c>
      <c r="I198" s="651"/>
      <c r="J198" s="502">
        <v>0</v>
      </c>
      <c r="K198" s="655">
        <v>0</v>
      </c>
      <c r="L198" s="651"/>
      <c r="M198" s="503">
        <v>0</v>
      </c>
      <c r="N198" s="653">
        <v>0</v>
      </c>
      <c r="O198" s="653">
        <v>0</v>
      </c>
      <c r="P198" s="653">
        <v>0</v>
      </c>
      <c r="Q198" s="653">
        <v>0</v>
      </c>
      <c r="R198" s="653">
        <v>0</v>
      </c>
      <c r="S198" s="653">
        <v>0</v>
      </c>
      <c r="T198" s="653">
        <v>0</v>
      </c>
      <c r="U198" s="653">
        <v>0</v>
      </c>
      <c r="V198" s="653">
        <v>0</v>
      </c>
      <c r="W198" s="653">
        <v>0</v>
      </c>
      <c r="X198" s="653">
        <v>0</v>
      </c>
      <c r="Y198" s="654">
        <f t="shared" si="44"/>
        <v>4.1425000000000001</v>
      </c>
      <c r="Z198" s="1049">
        <f t="shared" si="45"/>
        <v>6.3291139240506222</v>
      </c>
      <c r="AA198" s="671">
        <f t="shared" si="46"/>
        <v>6.7567567567567544</v>
      </c>
      <c r="AB198" s="671">
        <f t="shared" si="47"/>
        <v>5.7142857142857162</v>
      </c>
      <c r="AC198" s="671">
        <f t="shared" si="48"/>
        <v>12.449799196787126</v>
      </c>
      <c r="AD198" s="671">
        <f t="shared" si="49"/>
        <v>38.33333333333335</v>
      </c>
      <c r="AE198" s="671" t="str">
        <f t="shared" si="50"/>
        <v>n/a</v>
      </c>
      <c r="AF198" s="671" t="str">
        <f t="shared" si="51"/>
        <v>n/a</v>
      </c>
      <c r="AG198" s="671" t="str">
        <f t="shared" si="52"/>
        <v>n/a</v>
      </c>
      <c r="AH198" s="671" t="str">
        <f t="shared" si="53"/>
        <v>n/a</v>
      </c>
      <c r="AI198" s="671" t="str">
        <f t="shared" si="54"/>
        <v>n/a</v>
      </c>
      <c r="AJ198" s="671" t="str">
        <f t="shared" si="55"/>
        <v>n/a</v>
      </c>
      <c r="AK198" s="671" t="str">
        <f t="shared" si="56"/>
        <v>n/a</v>
      </c>
      <c r="AL198" s="671" t="str">
        <f t="shared" si="57"/>
        <v>n/a</v>
      </c>
      <c r="AM198" s="671" t="str">
        <f t="shared" si="58"/>
        <v>n/a</v>
      </c>
      <c r="AN198" s="671" t="str">
        <f t="shared" si="59"/>
        <v>n/a</v>
      </c>
      <c r="AO198" s="671" t="str">
        <f t="shared" si="60"/>
        <v>n/a</v>
      </c>
      <c r="AP198" s="671" t="str">
        <f t="shared" si="61"/>
        <v>n/a</v>
      </c>
      <c r="AQ198" s="671" t="str">
        <f t="shared" si="62"/>
        <v>n/a</v>
      </c>
      <c r="AR198" s="671" t="str">
        <f t="shared" si="63"/>
        <v>n/a</v>
      </c>
      <c r="AS198" s="672">
        <f t="shared" si="64"/>
        <v>13.916657785042712</v>
      </c>
      <c r="AT198" s="673">
        <f t="shared" si="65"/>
        <v>13.914377735932861</v>
      </c>
    </row>
    <row r="199" spans="1:46" ht="11.25" customHeight="1" x14ac:dyDescent="0.2">
      <c r="A199" s="500" t="s">
        <v>173</v>
      </c>
      <c r="B199" s="933" t="s">
        <v>174</v>
      </c>
      <c r="C199" s="497">
        <v>1.54</v>
      </c>
      <c r="D199" s="497">
        <v>1.44</v>
      </c>
      <c r="E199" s="650">
        <v>1.3</v>
      </c>
      <c r="F199" s="650">
        <v>1.1000000000000001</v>
      </c>
      <c r="G199" s="650">
        <v>0.94</v>
      </c>
      <c r="H199" s="650">
        <v>0.84</v>
      </c>
      <c r="I199" s="651"/>
      <c r="J199" s="650">
        <v>0.76</v>
      </c>
      <c r="K199" s="496">
        <v>0.7</v>
      </c>
      <c r="L199" s="651"/>
      <c r="M199" s="656">
        <v>0.66</v>
      </c>
      <c r="N199" s="657">
        <v>0.63</v>
      </c>
      <c r="O199" s="657">
        <v>0.6</v>
      </c>
      <c r="P199" s="657">
        <v>0.56000000000000005</v>
      </c>
      <c r="Q199" s="657">
        <v>0.52</v>
      </c>
      <c r="R199" s="657">
        <v>0.48</v>
      </c>
      <c r="S199" s="657">
        <v>0.47</v>
      </c>
      <c r="T199" s="657">
        <v>0.435</v>
      </c>
      <c r="U199" s="657">
        <v>0.42499999999999999</v>
      </c>
      <c r="V199" s="657">
        <v>0.41499999999999998</v>
      </c>
      <c r="W199" s="657">
        <v>0.38</v>
      </c>
      <c r="X199" s="657">
        <v>0.34</v>
      </c>
      <c r="Y199" s="654">
        <f t="shared" ref="Y199:Y208" si="66">SUM(C199:X199)</f>
        <v>14.535000000000002</v>
      </c>
      <c r="Z199" s="1049">
        <f t="shared" ref="Z199:Z208" si="67">IF(ISERROR((C199/D199-1)*100),"n/a",(C199/D199-1)*100)</f>
        <v>6.944444444444442</v>
      </c>
      <c r="AA199" s="671">
        <f t="shared" ref="AA199:AA208" si="68">IF(ISERROR((D199/E199-1)*100),"n/a",(D199/E199-1)*100)</f>
        <v>10.769230769230752</v>
      </c>
      <c r="AB199" s="671">
        <f t="shared" ref="AB199:AB208" si="69">IF(ISERROR((E199/F199-1)*100),"n/a",(E199/F199-1)*100)</f>
        <v>18.181818181818166</v>
      </c>
      <c r="AC199" s="671">
        <f t="shared" ref="AC199:AC208" si="70">IF(ISERROR((F199/G199-1)*100),"n/a",(F199/G199-1)*100)</f>
        <v>17.021276595744705</v>
      </c>
      <c r="AD199" s="671">
        <f t="shared" ref="AD199:AD208" si="71">IF(ISERROR((G199/H199-1)*100),"n/a",(G199/H199-1)*100)</f>
        <v>11.904761904761907</v>
      </c>
      <c r="AE199" s="671">
        <f t="shared" ref="AE199:AE208" si="72">IF(ISERROR((H199/J199-1)*100),"n/a",(H199/J199-1)*100)</f>
        <v>10.526315789473673</v>
      </c>
      <c r="AF199" s="671">
        <f t="shared" ref="AF199:AF208" si="73">IF(ISERROR((J199/K199-1)*100),"n/a",(J199/K199-1)*100)</f>
        <v>8.5714285714285854</v>
      </c>
      <c r="AG199" s="671">
        <f t="shared" ref="AG199:AG208" si="74">IF(ISERROR((K199/M199-1)*100),"n/a",(K199/M199-1)*100)</f>
        <v>6.0606060606060552</v>
      </c>
      <c r="AH199" s="671">
        <f t="shared" ref="AH199:AH208" si="75">IF(ISERROR((M199/N199-1)*100),"n/a",(M199/N199-1)*100)</f>
        <v>4.7619047619047672</v>
      </c>
      <c r="AI199" s="671">
        <f t="shared" ref="AI199:AI208" si="76">IF(ISERROR((N199/O199-1)*100),"n/a",(N199/O199-1)*100)</f>
        <v>5.0000000000000044</v>
      </c>
      <c r="AJ199" s="671">
        <f t="shared" ref="AJ199:AJ208" si="77">IF(ISERROR((O199/P199-1)*100),"n/a",(O199/P199-1)*100)</f>
        <v>7.1428571428571397</v>
      </c>
      <c r="AK199" s="671">
        <f t="shared" ref="AK199:AK208" si="78">IF(ISERROR((P199/Q199-1)*100),"n/a",(P199/Q199-1)*100)</f>
        <v>7.6923076923077094</v>
      </c>
      <c r="AL199" s="671">
        <f t="shared" ref="AL199:AL208" si="79">IF(ISERROR((Q199/R199-1)*100),"n/a",(Q199/R199-1)*100)</f>
        <v>8.3333333333333481</v>
      </c>
      <c r="AM199" s="671">
        <f t="shared" ref="AM199:AM208" si="80">IF(ISERROR((R199/S199-1)*100),"n/a",(R199/S199-1)*100)</f>
        <v>2.1276595744680771</v>
      </c>
      <c r="AN199" s="671">
        <f t="shared" ref="AN199:AN208" si="81">IF(ISERROR((S199/T199-1)*100),"n/a",(S199/T199-1)*100)</f>
        <v>8.045977011494255</v>
      </c>
      <c r="AO199" s="671">
        <f t="shared" ref="AO199:AO208" si="82">IF(ISERROR((T199/U199-1)*100),"n/a",(T199/U199-1)*100)</f>
        <v>2.3529411764705799</v>
      </c>
      <c r="AP199" s="671">
        <f t="shared" ref="AP199:AP208" si="83">IF(ISERROR((U199/V199-1)*100),"n/a",(U199/V199-1)*100)</f>
        <v>2.4096385542168752</v>
      </c>
      <c r="AQ199" s="671">
        <f t="shared" ref="AQ199:AQ208" si="84">IF(ISERROR((V199/W199-1)*100),"n/a",(V199/W199-1)*100)</f>
        <v>9.210526315789469</v>
      </c>
      <c r="AR199" s="671">
        <f t="shared" ref="AR199:AR208" si="85">IF(ISERROR((W199/X199-1)*100),"n/a",(W199/X199-1)*100)</f>
        <v>11.764705882352944</v>
      </c>
      <c r="AS199" s="672">
        <f t="shared" ref="AS199:AS208" si="86">AVERAGE(Z199:AR199)</f>
        <v>8.3590386190896577</v>
      </c>
      <c r="AT199" s="673">
        <f t="shared" ref="AT199:AT208" si="87">STDEV(Z199:AR199)</f>
        <v>4.4145949553198234</v>
      </c>
    </row>
    <row r="200" spans="1:46" ht="11.25" customHeight="1" x14ac:dyDescent="0.2">
      <c r="A200" s="935" t="s">
        <v>201</v>
      </c>
      <c r="B200" s="933" t="s">
        <v>202</v>
      </c>
      <c r="C200" s="497">
        <v>0.67</v>
      </c>
      <c r="D200" s="497">
        <v>0.59000000000000008</v>
      </c>
      <c r="E200" s="650">
        <v>0.53</v>
      </c>
      <c r="F200" s="650">
        <v>0.47</v>
      </c>
      <c r="G200" s="650">
        <v>0.38</v>
      </c>
      <c r="H200" s="650">
        <v>0.3</v>
      </c>
      <c r="I200" s="651">
        <v>0</v>
      </c>
      <c r="J200" s="650">
        <v>0.26500000000000001</v>
      </c>
      <c r="K200" s="496">
        <v>0.23499999999999999</v>
      </c>
      <c r="L200" s="651">
        <v>0</v>
      </c>
      <c r="M200" s="656">
        <v>0.20499999999999999</v>
      </c>
      <c r="N200" s="657">
        <v>0.18</v>
      </c>
      <c r="O200" s="657">
        <v>0.16500000000000001</v>
      </c>
      <c r="P200" s="657">
        <v>0.14499999999999999</v>
      </c>
      <c r="Q200" s="657">
        <v>0.125</v>
      </c>
      <c r="R200" s="657">
        <v>0.105</v>
      </c>
      <c r="S200" s="657">
        <v>0.08</v>
      </c>
      <c r="T200" s="657">
        <v>6.25E-2</v>
      </c>
      <c r="U200" s="657">
        <v>5.5E-2</v>
      </c>
      <c r="V200" s="657">
        <v>0.05</v>
      </c>
      <c r="W200" s="657">
        <v>4.7500000000000001E-2</v>
      </c>
      <c r="X200" s="657">
        <v>3.7499999999999999E-2</v>
      </c>
      <c r="Y200" s="654">
        <f t="shared" si="66"/>
        <v>4.6974999999999998</v>
      </c>
      <c r="Z200" s="1049">
        <f t="shared" si="67"/>
        <v>13.55932203389829</v>
      </c>
      <c r="AA200" s="671">
        <f t="shared" si="68"/>
        <v>11.320754716981153</v>
      </c>
      <c r="AB200" s="671">
        <f t="shared" si="69"/>
        <v>12.765957446808528</v>
      </c>
      <c r="AC200" s="671">
        <f t="shared" si="70"/>
        <v>23.684210526315773</v>
      </c>
      <c r="AD200" s="671">
        <f t="shared" si="71"/>
        <v>26.666666666666682</v>
      </c>
      <c r="AE200" s="671">
        <f t="shared" si="72"/>
        <v>13.207547169811317</v>
      </c>
      <c r="AF200" s="671">
        <f t="shared" si="73"/>
        <v>12.765957446808528</v>
      </c>
      <c r="AG200" s="671">
        <f t="shared" si="74"/>
        <v>14.634146341463406</v>
      </c>
      <c r="AH200" s="671">
        <f t="shared" si="75"/>
        <v>13.888888888888884</v>
      </c>
      <c r="AI200" s="671">
        <f t="shared" si="76"/>
        <v>9.0909090909090828</v>
      </c>
      <c r="AJ200" s="671">
        <f t="shared" si="77"/>
        <v>13.793103448275868</v>
      </c>
      <c r="AK200" s="671">
        <f t="shared" si="78"/>
        <v>15.999999999999993</v>
      </c>
      <c r="AL200" s="671">
        <f t="shared" si="79"/>
        <v>19.047619047619047</v>
      </c>
      <c r="AM200" s="671">
        <f t="shared" si="80"/>
        <v>31.25</v>
      </c>
      <c r="AN200" s="671">
        <f t="shared" si="81"/>
        <v>28.000000000000004</v>
      </c>
      <c r="AO200" s="671">
        <f t="shared" si="82"/>
        <v>13.636363636363647</v>
      </c>
      <c r="AP200" s="671">
        <f t="shared" si="83"/>
        <v>9.9999999999999858</v>
      </c>
      <c r="AQ200" s="671">
        <f t="shared" si="84"/>
        <v>5.2631578947368363</v>
      </c>
      <c r="AR200" s="671">
        <f t="shared" si="85"/>
        <v>26.666666666666682</v>
      </c>
      <c r="AS200" s="672">
        <f t="shared" si="86"/>
        <v>16.591645843274407</v>
      </c>
      <c r="AT200" s="673">
        <f t="shared" si="87"/>
        <v>7.2194383028684923</v>
      </c>
    </row>
    <row r="201" spans="1:46" ht="11.25" customHeight="1" x14ac:dyDescent="0.2">
      <c r="A201" s="935" t="s">
        <v>531</v>
      </c>
      <c r="B201" s="933" t="s">
        <v>532</v>
      </c>
      <c r="C201" s="497">
        <v>0.88</v>
      </c>
      <c r="D201" s="497">
        <v>0.78</v>
      </c>
      <c r="E201" s="502">
        <v>0.72</v>
      </c>
      <c r="F201" s="650">
        <v>0.7</v>
      </c>
      <c r="G201" s="650">
        <v>0.63</v>
      </c>
      <c r="H201" s="650">
        <v>0.59</v>
      </c>
      <c r="I201" s="651"/>
      <c r="J201" s="650">
        <v>0.54</v>
      </c>
      <c r="K201" s="496">
        <v>0.44667000000000001</v>
      </c>
      <c r="L201" s="651"/>
      <c r="M201" s="656">
        <v>0.32666666666666666</v>
      </c>
      <c r="N201" s="653">
        <v>0.29333333333333333</v>
      </c>
      <c r="O201" s="657">
        <v>0.25666666666666665</v>
      </c>
      <c r="P201" s="657">
        <v>0.18</v>
      </c>
      <c r="Q201" s="657">
        <v>0.11</v>
      </c>
      <c r="R201" s="657">
        <v>7.166666666666667E-2</v>
      </c>
      <c r="S201" s="653">
        <v>6.6666666666666666E-2</v>
      </c>
      <c r="T201" s="653">
        <v>6.6666666666666666E-2</v>
      </c>
      <c r="U201" s="653">
        <v>6.6666666666666666E-2</v>
      </c>
      <c r="V201" s="653">
        <v>0.13333333333333333</v>
      </c>
      <c r="W201" s="653">
        <v>0.2</v>
      </c>
      <c r="X201" s="653">
        <v>0.2</v>
      </c>
      <c r="Y201" s="654">
        <f t="shared" si="66"/>
        <v>7.2583366666666667</v>
      </c>
      <c r="Z201" s="1049">
        <f t="shared" si="67"/>
        <v>12.820512820512819</v>
      </c>
      <c r="AA201" s="671">
        <f t="shared" si="68"/>
        <v>8.3333333333333481</v>
      </c>
      <c r="AB201" s="671">
        <f t="shared" si="69"/>
        <v>2.8571428571428692</v>
      </c>
      <c r="AC201" s="671">
        <f t="shared" si="70"/>
        <v>11.111111111111093</v>
      </c>
      <c r="AD201" s="671">
        <f t="shared" si="71"/>
        <v>6.7796610169491567</v>
      </c>
      <c r="AE201" s="671">
        <f t="shared" si="72"/>
        <v>9.259259259259256</v>
      </c>
      <c r="AF201" s="671">
        <f t="shared" si="73"/>
        <v>20.894620189401579</v>
      </c>
      <c r="AG201" s="671">
        <f t="shared" si="74"/>
        <v>36.735714285714295</v>
      </c>
      <c r="AH201" s="671">
        <f t="shared" si="75"/>
        <v>11.363636363636353</v>
      </c>
      <c r="AI201" s="671">
        <f t="shared" si="76"/>
        <v>14.285714285714302</v>
      </c>
      <c r="AJ201" s="671">
        <f t="shared" si="77"/>
        <v>42.592592592592581</v>
      </c>
      <c r="AK201" s="671">
        <f t="shared" si="78"/>
        <v>63.636363636363626</v>
      </c>
      <c r="AL201" s="671">
        <f t="shared" si="79"/>
        <v>53.488372093023237</v>
      </c>
      <c r="AM201" s="671">
        <f t="shared" si="80"/>
        <v>7.5000000000000178</v>
      </c>
      <c r="AN201" s="671">
        <f t="shared" si="81"/>
        <v>0</v>
      </c>
      <c r="AO201" s="671">
        <f t="shared" si="82"/>
        <v>0</v>
      </c>
      <c r="AP201" s="671">
        <f t="shared" si="83"/>
        <v>-50</v>
      </c>
      <c r="AQ201" s="671">
        <f t="shared" si="84"/>
        <v>-33.333333333333336</v>
      </c>
      <c r="AR201" s="671">
        <f t="shared" si="85"/>
        <v>0</v>
      </c>
      <c r="AS201" s="672">
        <f t="shared" si="86"/>
        <v>11.490773711127432</v>
      </c>
      <c r="AT201" s="673">
        <f t="shared" si="87"/>
        <v>26.352105658175237</v>
      </c>
    </row>
    <row r="202" spans="1:46" ht="11.25" customHeight="1" x14ac:dyDescent="0.2">
      <c r="A202" s="504" t="s">
        <v>183</v>
      </c>
      <c r="B202" s="918" t="s">
        <v>184</v>
      </c>
      <c r="C202" s="497">
        <v>2.0499999999999998</v>
      </c>
      <c r="D202" s="497">
        <v>1.62</v>
      </c>
      <c r="E202" s="487">
        <v>1.33</v>
      </c>
      <c r="F202" s="487">
        <v>1.05</v>
      </c>
      <c r="G202" s="487">
        <v>0.85</v>
      </c>
      <c r="H202" s="487">
        <v>0.77</v>
      </c>
      <c r="I202" s="488"/>
      <c r="J202" s="487">
        <v>0.64</v>
      </c>
      <c r="K202" s="485">
        <v>0.54</v>
      </c>
      <c r="L202" s="488" t="s">
        <v>90</v>
      </c>
      <c r="M202" s="491">
        <v>0.48</v>
      </c>
      <c r="N202" s="493">
        <v>0.47</v>
      </c>
      <c r="O202" s="493">
        <v>0.46</v>
      </c>
      <c r="P202" s="493">
        <v>0.39</v>
      </c>
      <c r="Q202" s="493">
        <v>0.35</v>
      </c>
      <c r="R202" s="493">
        <v>0.32</v>
      </c>
      <c r="S202" s="493">
        <v>0.28999999999999998</v>
      </c>
      <c r="T202" s="493">
        <v>0.27</v>
      </c>
      <c r="U202" s="493">
        <v>0.25</v>
      </c>
      <c r="V202" s="493">
        <v>0.22</v>
      </c>
      <c r="W202" s="493">
        <v>0.18667</v>
      </c>
      <c r="X202" s="493">
        <v>3.6670000000000001E-2</v>
      </c>
      <c r="Y202" s="654">
        <f t="shared" si="66"/>
        <v>12.573340000000004</v>
      </c>
      <c r="Z202" s="1049">
        <f t="shared" si="67"/>
        <v>26.543209876543195</v>
      </c>
      <c r="AA202" s="671">
        <f t="shared" si="68"/>
        <v>21.804511278195491</v>
      </c>
      <c r="AB202" s="671">
        <f t="shared" si="69"/>
        <v>26.666666666666661</v>
      </c>
      <c r="AC202" s="671">
        <f t="shared" si="70"/>
        <v>23.529411764705888</v>
      </c>
      <c r="AD202" s="671">
        <f t="shared" si="71"/>
        <v>10.389610389610393</v>
      </c>
      <c r="AE202" s="671">
        <f t="shared" si="72"/>
        <v>20.3125</v>
      </c>
      <c r="AF202" s="671">
        <f t="shared" si="73"/>
        <v>18.518518518518512</v>
      </c>
      <c r="AG202" s="671">
        <f t="shared" si="74"/>
        <v>12.500000000000021</v>
      </c>
      <c r="AH202" s="671">
        <f t="shared" si="75"/>
        <v>2.1276595744680771</v>
      </c>
      <c r="AI202" s="671">
        <f t="shared" si="76"/>
        <v>2.1739130434782483</v>
      </c>
      <c r="AJ202" s="671">
        <f t="shared" si="77"/>
        <v>17.948717948717952</v>
      </c>
      <c r="AK202" s="671">
        <f t="shared" si="78"/>
        <v>11.428571428571432</v>
      </c>
      <c r="AL202" s="671">
        <f t="shared" si="79"/>
        <v>9.375</v>
      </c>
      <c r="AM202" s="671">
        <f t="shared" si="80"/>
        <v>10.344827586206918</v>
      </c>
      <c r="AN202" s="671">
        <f t="shared" si="81"/>
        <v>7.4074074074073959</v>
      </c>
      <c r="AO202" s="671">
        <f t="shared" si="82"/>
        <v>8.0000000000000071</v>
      </c>
      <c r="AP202" s="671">
        <f t="shared" si="83"/>
        <v>13.636363636363647</v>
      </c>
      <c r="AQ202" s="671">
        <f t="shared" si="84"/>
        <v>17.855038302887436</v>
      </c>
      <c r="AR202" s="671">
        <f t="shared" si="85"/>
        <v>409.05372238887372</v>
      </c>
      <c r="AS202" s="672">
        <f t="shared" si="86"/>
        <v>35.242928937432367</v>
      </c>
      <c r="AT202" s="673">
        <f t="shared" si="87"/>
        <v>90.820559158660913</v>
      </c>
    </row>
    <row r="203" spans="1:46" ht="11.25" customHeight="1" x14ac:dyDescent="0.2">
      <c r="A203" s="500" t="s">
        <v>199</v>
      </c>
      <c r="B203" s="933" t="s">
        <v>200</v>
      </c>
      <c r="C203" s="497">
        <v>1.35</v>
      </c>
      <c r="D203" s="521">
        <v>1.29</v>
      </c>
      <c r="E203" s="650">
        <v>1.25</v>
      </c>
      <c r="F203" s="650">
        <v>1.21</v>
      </c>
      <c r="G203" s="650">
        <v>1.1727300000000001</v>
      </c>
      <c r="H203" s="650">
        <v>1.1499999999999999</v>
      </c>
      <c r="I203" s="651"/>
      <c r="J203" s="650">
        <v>1.1318181818181818</v>
      </c>
      <c r="K203" s="496">
        <v>1.1181818181818182</v>
      </c>
      <c r="L203" s="651"/>
      <c r="M203" s="656">
        <v>1.1000000000000001</v>
      </c>
      <c r="N203" s="657">
        <v>1.0909090909090908</v>
      </c>
      <c r="O203" s="657">
        <v>1.0545454545454545</v>
      </c>
      <c r="P203" s="657">
        <v>0.98181818181818181</v>
      </c>
      <c r="Q203" s="657">
        <v>0.94545454545454544</v>
      </c>
      <c r="R203" s="657">
        <v>0.87272727272727257</v>
      </c>
      <c r="S203" s="657">
        <v>0.76032727272727263</v>
      </c>
      <c r="T203" s="657">
        <v>0.6461181818181817</v>
      </c>
      <c r="U203" s="657">
        <v>0.57370909090909084</v>
      </c>
      <c r="V203" s="657">
        <v>0.5464</v>
      </c>
      <c r="W203" s="657">
        <v>0.50790909090909087</v>
      </c>
      <c r="X203" s="657">
        <v>0.48543636363636361</v>
      </c>
      <c r="Y203" s="654">
        <f t="shared" si="66"/>
        <v>19.238084545454544</v>
      </c>
      <c r="Z203" s="1049">
        <f t="shared" si="67"/>
        <v>4.6511627906976827</v>
      </c>
      <c r="AA203" s="671">
        <f t="shared" si="68"/>
        <v>3.2000000000000028</v>
      </c>
      <c r="AB203" s="671">
        <f t="shared" si="69"/>
        <v>3.3057851239669533</v>
      </c>
      <c r="AC203" s="671">
        <f t="shared" si="70"/>
        <v>3.1780546246791497</v>
      </c>
      <c r="AD203" s="671">
        <f t="shared" si="71"/>
        <v>1.9765217391304546</v>
      </c>
      <c r="AE203" s="671">
        <f t="shared" si="72"/>
        <v>1.6064257028112428</v>
      </c>
      <c r="AF203" s="671">
        <f t="shared" si="73"/>
        <v>1.2195121951219523</v>
      </c>
      <c r="AG203" s="671">
        <f t="shared" si="74"/>
        <v>1.6528925619834656</v>
      </c>
      <c r="AH203" s="671">
        <f t="shared" si="75"/>
        <v>0.83333333333335258</v>
      </c>
      <c r="AI203" s="671">
        <f t="shared" si="76"/>
        <v>3.4482758620689724</v>
      </c>
      <c r="AJ203" s="671">
        <f t="shared" si="77"/>
        <v>7.4074074074073959</v>
      </c>
      <c r="AK203" s="671">
        <f t="shared" si="78"/>
        <v>3.8461538461538547</v>
      </c>
      <c r="AL203" s="671">
        <f t="shared" si="79"/>
        <v>8.3333333333333481</v>
      </c>
      <c r="AM203" s="671">
        <f t="shared" si="80"/>
        <v>14.783107752642399</v>
      </c>
      <c r="AN203" s="671">
        <f t="shared" si="81"/>
        <v>17.676192084195129</v>
      </c>
      <c r="AO203" s="671">
        <f t="shared" si="82"/>
        <v>12.621220764403883</v>
      </c>
      <c r="AP203" s="671">
        <f t="shared" si="83"/>
        <v>4.9980034606681656</v>
      </c>
      <c r="AQ203" s="671">
        <f t="shared" si="84"/>
        <v>7.5783067836048046</v>
      </c>
      <c r="AR203" s="671">
        <f t="shared" si="85"/>
        <v>4.6293868684220252</v>
      </c>
      <c r="AS203" s="672">
        <f t="shared" si="86"/>
        <v>5.6286882228749597</v>
      </c>
      <c r="AT203" s="673">
        <f t="shared" si="87"/>
        <v>4.7578292525385883</v>
      </c>
    </row>
    <row r="204" spans="1:46" ht="11.25" customHeight="1" x14ac:dyDescent="0.2">
      <c r="A204" s="615" t="s">
        <v>4189</v>
      </c>
      <c r="B204" s="920" t="s">
        <v>4186</v>
      </c>
      <c r="C204" s="497">
        <v>0.27</v>
      </c>
      <c r="D204" s="924">
        <v>0.18</v>
      </c>
      <c r="E204" s="924">
        <v>0.16</v>
      </c>
      <c r="F204" s="924">
        <v>0.08</v>
      </c>
      <c r="G204" s="924">
        <v>7.0000000000000007E-2</v>
      </c>
      <c r="H204" s="924">
        <v>0.06</v>
      </c>
      <c r="I204" s="924"/>
      <c r="J204" s="924">
        <v>0.04</v>
      </c>
      <c r="K204" s="933">
        <v>0.04</v>
      </c>
      <c r="L204" s="916"/>
      <c r="M204" s="933">
        <v>0.04</v>
      </c>
      <c r="N204" s="936">
        <v>0.3</v>
      </c>
      <c r="O204" s="936">
        <v>0.4</v>
      </c>
      <c r="P204" s="936">
        <v>0.38</v>
      </c>
      <c r="Q204" s="936">
        <v>0.34</v>
      </c>
      <c r="R204" s="936">
        <v>0.3</v>
      </c>
      <c r="S204" s="936">
        <v>0.26</v>
      </c>
      <c r="T204" s="936">
        <v>0.22</v>
      </c>
      <c r="U204" s="936">
        <v>0.2</v>
      </c>
      <c r="V204" s="936">
        <v>0.2</v>
      </c>
      <c r="W204" s="936">
        <v>0.2</v>
      </c>
      <c r="X204" s="936">
        <v>0.35</v>
      </c>
      <c r="Y204" s="654">
        <f t="shared" si="66"/>
        <v>4.0900000000000007</v>
      </c>
      <c r="Z204" s="1049">
        <f t="shared" si="67"/>
        <v>50.000000000000021</v>
      </c>
      <c r="AA204" s="671">
        <f t="shared" si="68"/>
        <v>12.5</v>
      </c>
      <c r="AB204" s="671">
        <f t="shared" si="69"/>
        <v>100</v>
      </c>
      <c r="AC204" s="671">
        <f t="shared" si="70"/>
        <v>14.285714285714279</v>
      </c>
      <c r="AD204" s="671">
        <f t="shared" si="71"/>
        <v>16.666666666666675</v>
      </c>
      <c r="AE204" s="671">
        <f t="shared" si="72"/>
        <v>50</v>
      </c>
      <c r="AF204" s="671">
        <f t="shared" si="73"/>
        <v>0</v>
      </c>
      <c r="AG204" s="671">
        <f t="shared" si="74"/>
        <v>0</v>
      </c>
      <c r="AH204" s="671">
        <f t="shared" si="75"/>
        <v>-86.666666666666671</v>
      </c>
      <c r="AI204" s="671">
        <f t="shared" si="76"/>
        <v>-25.000000000000011</v>
      </c>
      <c r="AJ204" s="671">
        <f t="shared" si="77"/>
        <v>5.2631578947368363</v>
      </c>
      <c r="AK204" s="671">
        <f t="shared" si="78"/>
        <v>11.764705882352944</v>
      </c>
      <c r="AL204" s="671">
        <f t="shared" si="79"/>
        <v>13.333333333333353</v>
      </c>
      <c r="AM204" s="671">
        <f t="shared" si="80"/>
        <v>15.384615384615374</v>
      </c>
      <c r="AN204" s="671">
        <f t="shared" si="81"/>
        <v>18.181818181818187</v>
      </c>
      <c r="AO204" s="671">
        <f t="shared" si="82"/>
        <v>9.9999999999999858</v>
      </c>
      <c r="AP204" s="671">
        <f t="shared" si="83"/>
        <v>0</v>
      </c>
      <c r="AQ204" s="671">
        <f t="shared" si="84"/>
        <v>0</v>
      </c>
      <c r="AR204" s="671">
        <f t="shared" si="85"/>
        <v>-42.857142857142847</v>
      </c>
      <c r="AS204" s="672">
        <f t="shared" si="86"/>
        <v>8.5713790581804332</v>
      </c>
      <c r="AT204" s="673">
        <f t="shared" si="87"/>
        <v>37.436023049277352</v>
      </c>
    </row>
    <row r="205" spans="1:46" ht="11.25" customHeight="1" x14ac:dyDescent="0.2">
      <c r="A205" s="615" t="s">
        <v>4127</v>
      </c>
      <c r="B205" s="920" t="s">
        <v>4128</v>
      </c>
      <c r="C205" s="497">
        <v>0.8</v>
      </c>
      <c r="D205" s="924">
        <v>0.74</v>
      </c>
      <c r="E205" s="924">
        <v>0.68</v>
      </c>
      <c r="F205" s="924">
        <v>0.64</v>
      </c>
      <c r="G205" s="924">
        <v>0.125</v>
      </c>
      <c r="H205" s="502">
        <v>0</v>
      </c>
      <c r="I205" s="924"/>
      <c r="J205" s="502">
        <v>0</v>
      </c>
      <c r="K205" s="655">
        <v>0</v>
      </c>
      <c r="L205" s="916"/>
      <c r="M205" s="503">
        <v>0</v>
      </c>
      <c r="N205" s="653">
        <v>0</v>
      </c>
      <c r="O205" s="653">
        <v>0</v>
      </c>
      <c r="P205" s="653">
        <v>0</v>
      </c>
      <c r="Q205" s="653">
        <v>0</v>
      </c>
      <c r="R205" s="653">
        <v>0</v>
      </c>
      <c r="S205" s="653">
        <v>0</v>
      </c>
      <c r="T205" s="653">
        <v>0</v>
      </c>
      <c r="U205" s="653">
        <v>0</v>
      </c>
      <c r="V205" s="653">
        <v>0</v>
      </c>
      <c r="W205" s="653">
        <v>0</v>
      </c>
      <c r="X205" s="653">
        <v>0</v>
      </c>
      <c r="Y205" s="654">
        <f t="shared" si="66"/>
        <v>2.9850000000000003</v>
      </c>
      <c r="Z205" s="1049">
        <f t="shared" si="67"/>
        <v>8.1081081081081141</v>
      </c>
      <c r="AA205" s="671">
        <f t="shared" si="68"/>
        <v>8.8235294117646959</v>
      </c>
      <c r="AB205" s="671">
        <f t="shared" si="69"/>
        <v>6.25</v>
      </c>
      <c r="AC205" s="671">
        <f t="shared" si="70"/>
        <v>412</v>
      </c>
      <c r="AD205" s="671" t="str">
        <f t="shared" si="71"/>
        <v>n/a</v>
      </c>
      <c r="AE205" s="671" t="str">
        <f t="shared" si="72"/>
        <v>n/a</v>
      </c>
      <c r="AF205" s="671" t="str">
        <f t="shared" si="73"/>
        <v>n/a</v>
      </c>
      <c r="AG205" s="671" t="str">
        <f t="shared" si="74"/>
        <v>n/a</v>
      </c>
      <c r="AH205" s="671" t="str">
        <f t="shared" si="75"/>
        <v>n/a</v>
      </c>
      <c r="AI205" s="671" t="str">
        <f t="shared" si="76"/>
        <v>n/a</v>
      </c>
      <c r="AJ205" s="671" t="str">
        <f t="shared" si="77"/>
        <v>n/a</v>
      </c>
      <c r="AK205" s="671" t="str">
        <f t="shared" si="78"/>
        <v>n/a</v>
      </c>
      <c r="AL205" s="671" t="str">
        <f t="shared" si="79"/>
        <v>n/a</v>
      </c>
      <c r="AM205" s="671" t="str">
        <f t="shared" si="80"/>
        <v>n/a</v>
      </c>
      <c r="AN205" s="671" t="str">
        <f t="shared" si="81"/>
        <v>n/a</v>
      </c>
      <c r="AO205" s="671" t="str">
        <f t="shared" si="82"/>
        <v>n/a</v>
      </c>
      <c r="AP205" s="671" t="str">
        <f t="shared" si="83"/>
        <v>n/a</v>
      </c>
      <c r="AQ205" s="671" t="str">
        <f t="shared" si="84"/>
        <v>n/a</v>
      </c>
      <c r="AR205" s="671" t="str">
        <f t="shared" si="85"/>
        <v>n/a</v>
      </c>
      <c r="AS205" s="672">
        <f t="shared" si="86"/>
        <v>108.79540937996821</v>
      </c>
      <c r="AT205" s="673">
        <f t="shared" si="87"/>
        <v>202.13930360006154</v>
      </c>
    </row>
    <row r="206" spans="1:46" ht="11.25" customHeight="1" x14ac:dyDescent="0.2">
      <c r="A206" s="935" t="s">
        <v>204</v>
      </c>
      <c r="B206" s="933" t="s">
        <v>205</v>
      </c>
      <c r="C206" s="497">
        <v>1.2350000000000001</v>
      </c>
      <c r="D206" s="522">
        <v>1.1749999999999998</v>
      </c>
      <c r="E206" s="650">
        <v>1.115</v>
      </c>
      <c r="F206" s="650">
        <v>1.05</v>
      </c>
      <c r="G206" s="650">
        <v>1.01</v>
      </c>
      <c r="H206" s="650">
        <v>0.98</v>
      </c>
      <c r="I206" s="651"/>
      <c r="J206" s="650">
        <v>0.96</v>
      </c>
      <c r="K206" s="496">
        <v>0.94</v>
      </c>
      <c r="L206" s="651"/>
      <c r="M206" s="656">
        <v>0.92500000000000004</v>
      </c>
      <c r="N206" s="657">
        <v>0.9</v>
      </c>
      <c r="O206" s="657">
        <v>0.88</v>
      </c>
      <c r="P206" s="657">
        <v>0.86499999999999999</v>
      </c>
      <c r="Q206" s="657">
        <v>0.85499999999999998</v>
      </c>
      <c r="R206" s="657">
        <v>0.84499999999999997</v>
      </c>
      <c r="S206" s="657">
        <v>0.83499999999999996</v>
      </c>
      <c r="T206" s="657">
        <v>0.82499999999999996</v>
      </c>
      <c r="U206" s="657">
        <v>0.81499999999999995</v>
      </c>
      <c r="V206" s="657">
        <v>0.80500000000000005</v>
      </c>
      <c r="W206" s="657">
        <v>0.79500000000000004</v>
      </c>
      <c r="X206" s="657">
        <v>0.78500000000000003</v>
      </c>
      <c r="Y206" s="654">
        <f t="shared" si="66"/>
        <v>18.595000000000006</v>
      </c>
      <c r="Z206" s="1049">
        <f t="shared" si="67"/>
        <v>5.1063829787234338</v>
      </c>
      <c r="AA206" s="671">
        <f t="shared" si="68"/>
        <v>5.3811659192825045</v>
      </c>
      <c r="AB206" s="671">
        <f t="shared" si="69"/>
        <v>6.1904761904761907</v>
      </c>
      <c r="AC206" s="671">
        <f t="shared" si="70"/>
        <v>3.9603960396039639</v>
      </c>
      <c r="AD206" s="671">
        <f t="shared" si="71"/>
        <v>3.0612244897959107</v>
      </c>
      <c r="AE206" s="671">
        <f t="shared" si="72"/>
        <v>2.0833333333333259</v>
      </c>
      <c r="AF206" s="671">
        <f t="shared" si="73"/>
        <v>2.1276595744680771</v>
      </c>
      <c r="AG206" s="671">
        <f t="shared" si="74"/>
        <v>1.6216216216216051</v>
      </c>
      <c r="AH206" s="671">
        <f t="shared" si="75"/>
        <v>2.7777777777777901</v>
      </c>
      <c r="AI206" s="671">
        <f t="shared" si="76"/>
        <v>2.2727272727272707</v>
      </c>
      <c r="AJ206" s="671">
        <f t="shared" si="77"/>
        <v>1.7341040462427681</v>
      </c>
      <c r="AK206" s="671">
        <f t="shared" si="78"/>
        <v>1.1695906432748648</v>
      </c>
      <c r="AL206" s="671">
        <f t="shared" si="79"/>
        <v>1.1834319526627279</v>
      </c>
      <c r="AM206" s="671">
        <f t="shared" si="80"/>
        <v>1.1976047904191711</v>
      </c>
      <c r="AN206" s="671">
        <f t="shared" si="81"/>
        <v>1.2121212121212199</v>
      </c>
      <c r="AO206" s="671">
        <f t="shared" si="82"/>
        <v>1.2269938650306678</v>
      </c>
      <c r="AP206" s="671">
        <f t="shared" si="83"/>
        <v>1.2422360248447006</v>
      </c>
      <c r="AQ206" s="671">
        <f t="shared" si="84"/>
        <v>1.2578616352201255</v>
      </c>
      <c r="AR206" s="671">
        <f t="shared" si="85"/>
        <v>1.2738853503184711</v>
      </c>
      <c r="AS206" s="672">
        <f t="shared" si="86"/>
        <v>2.4252944588392</v>
      </c>
      <c r="AT206" s="673">
        <f t="shared" si="87"/>
        <v>1.5979474365433641</v>
      </c>
    </row>
    <row r="207" spans="1:46" ht="11.25" customHeight="1" x14ac:dyDescent="0.2">
      <c r="A207" s="500" t="s">
        <v>1107</v>
      </c>
      <c r="B207" s="933" t="s">
        <v>1108</v>
      </c>
      <c r="C207" s="497">
        <v>1.2</v>
      </c>
      <c r="D207" s="497">
        <v>1.08</v>
      </c>
      <c r="E207" s="650">
        <v>0.84</v>
      </c>
      <c r="F207" s="650">
        <v>0.64</v>
      </c>
      <c r="G207" s="650">
        <v>0.52</v>
      </c>
      <c r="H207" s="650">
        <v>0.44</v>
      </c>
      <c r="I207" s="651"/>
      <c r="J207" s="650">
        <v>0.32</v>
      </c>
      <c r="K207" s="496">
        <v>0.28000000000000003</v>
      </c>
      <c r="L207" s="651"/>
      <c r="M207" s="503">
        <v>0.1</v>
      </c>
      <c r="N207" s="653">
        <v>0.1</v>
      </c>
      <c r="O207" s="653">
        <v>0.72</v>
      </c>
      <c r="P207" s="653">
        <v>1.1599999999999999</v>
      </c>
      <c r="Q207" s="657">
        <v>1.1599999999999999</v>
      </c>
      <c r="R207" s="657">
        <v>0.76100000000000001</v>
      </c>
      <c r="S207" s="653">
        <v>0</v>
      </c>
      <c r="T207" s="653">
        <v>0</v>
      </c>
      <c r="U207" s="653">
        <v>0</v>
      </c>
      <c r="V207" s="653">
        <v>0</v>
      </c>
      <c r="W207" s="653">
        <v>0</v>
      </c>
      <c r="X207" s="653">
        <v>0</v>
      </c>
      <c r="Y207" s="654">
        <f t="shared" si="66"/>
        <v>9.3209999999999997</v>
      </c>
      <c r="Z207" s="1049">
        <f t="shared" si="67"/>
        <v>11.111111111111093</v>
      </c>
      <c r="AA207" s="671">
        <f t="shared" si="68"/>
        <v>28.57142857142858</v>
      </c>
      <c r="AB207" s="671">
        <f t="shared" si="69"/>
        <v>31.25</v>
      </c>
      <c r="AC207" s="671">
        <f t="shared" si="70"/>
        <v>23.076923076923084</v>
      </c>
      <c r="AD207" s="671">
        <f t="shared" si="71"/>
        <v>18.181818181818187</v>
      </c>
      <c r="AE207" s="671">
        <f t="shared" si="72"/>
        <v>37.5</v>
      </c>
      <c r="AF207" s="671">
        <f t="shared" si="73"/>
        <v>14.285714285714279</v>
      </c>
      <c r="AG207" s="671">
        <f t="shared" si="74"/>
        <v>180.00000000000003</v>
      </c>
      <c r="AH207" s="671">
        <f t="shared" si="75"/>
        <v>0</v>
      </c>
      <c r="AI207" s="671">
        <f t="shared" si="76"/>
        <v>-86.111111111111114</v>
      </c>
      <c r="AJ207" s="671">
        <f t="shared" si="77"/>
        <v>-37.931034482758619</v>
      </c>
      <c r="AK207" s="671">
        <f t="shared" si="78"/>
        <v>0</v>
      </c>
      <c r="AL207" s="671">
        <f t="shared" si="79"/>
        <v>52.431011826544015</v>
      </c>
      <c r="AM207" s="671" t="str">
        <f t="shared" si="80"/>
        <v>n/a</v>
      </c>
      <c r="AN207" s="671" t="str">
        <f t="shared" si="81"/>
        <v>n/a</v>
      </c>
      <c r="AO207" s="671" t="str">
        <f t="shared" si="82"/>
        <v>n/a</v>
      </c>
      <c r="AP207" s="671" t="str">
        <f t="shared" si="83"/>
        <v>n/a</v>
      </c>
      <c r="AQ207" s="671" t="str">
        <f t="shared" si="84"/>
        <v>n/a</v>
      </c>
      <c r="AR207" s="671" t="str">
        <f t="shared" si="85"/>
        <v>n/a</v>
      </c>
      <c r="AS207" s="672">
        <f t="shared" si="86"/>
        <v>20.951220112282272</v>
      </c>
      <c r="AT207" s="673">
        <f t="shared" si="87"/>
        <v>59.642197774763687</v>
      </c>
    </row>
    <row r="208" spans="1:46" ht="11.25" customHeight="1" x14ac:dyDescent="0.2">
      <c r="A208" s="500" t="s">
        <v>1109</v>
      </c>
      <c r="B208" s="933" t="s">
        <v>1110</v>
      </c>
      <c r="C208" s="497">
        <v>0.36</v>
      </c>
      <c r="D208" s="497">
        <v>0.32</v>
      </c>
      <c r="E208" s="650">
        <v>0.28000000000000003</v>
      </c>
      <c r="F208" s="650">
        <v>0.24</v>
      </c>
      <c r="G208" s="650">
        <v>0.2</v>
      </c>
      <c r="H208" s="650">
        <v>0.14000000000000001</v>
      </c>
      <c r="I208" s="651"/>
      <c r="J208" s="650">
        <v>0.06</v>
      </c>
      <c r="K208" s="655">
        <v>0</v>
      </c>
      <c r="L208" s="651"/>
      <c r="M208" s="503">
        <v>0</v>
      </c>
      <c r="N208" s="653">
        <v>0</v>
      </c>
      <c r="O208" s="653">
        <v>0</v>
      </c>
      <c r="P208" s="653">
        <v>0</v>
      </c>
      <c r="Q208" s="653">
        <v>0</v>
      </c>
      <c r="R208" s="653">
        <v>0</v>
      </c>
      <c r="S208" s="653">
        <v>0</v>
      </c>
      <c r="T208" s="653">
        <v>0</v>
      </c>
      <c r="U208" s="653">
        <v>0</v>
      </c>
      <c r="V208" s="653">
        <v>0</v>
      </c>
      <c r="W208" s="653">
        <v>0.14000000000000001</v>
      </c>
      <c r="X208" s="653">
        <v>0.14000000000000001</v>
      </c>
      <c r="Y208" s="654">
        <f t="shared" si="66"/>
        <v>1.8800000000000003</v>
      </c>
      <c r="Z208" s="1049">
        <f t="shared" si="67"/>
        <v>12.5</v>
      </c>
      <c r="AA208" s="671">
        <f t="shared" si="68"/>
        <v>14.285714285714279</v>
      </c>
      <c r="AB208" s="671">
        <f t="shared" si="69"/>
        <v>16.666666666666675</v>
      </c>
      <c r="AC208" s="671">
        <f t="shared" si="70"/>
        <v>19.999999999999996</v>
      </c>
      <c r="AD208" s="671">
        <f t="shared" si="71"/>
        <v>42.857142857142861</v>
      </c>
      <c r="AE208" s="671">
        <f t="shared" si="72"/>
        <v>133.33333333333334</v>
      </c>
      <c r="AF208" s="671" t="str">
        <f t="shared" si="73"/>
        <v>n/a</v>
      </c>
      <c r="AG208" s="671" t="str">
        <f t="shared" si="74"/>
        <v>n/a</v>
      </c>
      <c r="AH208" s="671" t="str">
        <f t="shared" si="75"/>
        <v>n/a</v>
      </c>
      <c r="AI208" s="671" t="str">
        <f t="shared" si="76"/>
        <v>n/a</v>
      </c>
      <c r="AJ208" s="671" t="str">
        <f t="shared" si="77"/>
        <v>n/a</v>
      </c>
      <c r="AK208" s="671" t="str">
        <f t="shared" si="78"/>
        <v>n/a</v>
      </c>
      <c r="AL208" s="671" t="str">
        <f t="shared" si="79"/>
        <v>n/a</v>
      </c>
      <c r="AM208" s="671" t="str">
        <f t="shared" si="80"/>
        <v>n/a</v>
      </c>
      <c r="AN208" s="671" t="str">
        <f t="shared" si="81"/>
        <v>n/a</v>
      </c>
      <c r="AO208" s="671" t="str">
        <f t="shared" si="82"/>
        <v>n/a</v>
      </c>
      <c r="AP208" s="671" t="str">
        <f t="shared" si="83"/>
        <v>n/a</v>
      </c>
      <c r="AQ208" s="671">
        <f t="shared" si="84"/>
        <v>-100</v>
      </c>
      <c r="AR208" s="671">
        <f t="shared" si="85"/>
        <v>0</v>
      </c>
      <c r="AS208" s="672">
        <f t="shared" si="86"/>
        <v>17.455357142857146</v>
      </c>
      <c r="AT208" s="673">
        <f t="shared" si="87"/>
        <v>63.488025798130536</v>
      </c>
    </row>
    <row r="209" spans="1:46" ht="11.25" customHeight="1" x14ac:dyDescent="0.2">
      <c r="A209" s="602" t="s">
        <v>4488</v>
      </c>
      <c r="B209" s="933" t="s">
        <v>4483</v>
      </c>
      <c r="C209" s="497">
        <v>0.56000000000000005</v>
      </c>
      <c r="D209" s="497">
        <v>0.52</v>
      </c>
      <c r="E209" s="650">
        <v>0.48</v>
      </c>
      <c r="F209" s="650">
        <v>0.45999999999999996</v>
      </c>
      <c r="G209" s="497">
        <v>0.4</v>
      </c>
      <c r="H209" s="497">
        <v>0.37000000000000005</v>
      </c>
      <c r="I209" s="573"/>
      <c r="J209" s="542">
        <v>0.34</v>
      </c>
      <c r="K209" s="503">
        <v>0.34</v>
      </c>
      <c r="L209" s="573"/>
      <c r="M209" s="503">
        <v>0.34</v>
      </c>
      <c r="N209" s="601">
        <v>0.34</v>
      </c>
      <c r="O209" s="653">
        <v>0.34</v>
      </c>
      <c r="P209" s="657">
        <v>0.34</v>
      </c>
      <c r="Q209" s="657">
        <v>0.311</v>
      </c>
      <c r="R209" s="657">
        <v>0.30399999999999999</v>
      </c>
      <c r="S209" s="657">
        <v>0.28600000000000003</v>
      </c>
      <c r="T209" s="657">
        <v>0.24</v>
      </c>
      <c r="U209" s="657">
        <v>0.22099999999999997</v>
      </c>
      <c r="V209" s="657">
        <v>0.18600000000000003</v>
      </c>
      <c r="W209" s="653">
        <v>0.16400000000000001</v>
      </c>
      <c r="X209" s="657">
        <v>0.16400000000000001</v>
      </c>
      <c r="Y209" s="654"/>
      <c r="Z209" s="1049"/>
      <c r="AA209" s="671"/>
      <c r="AB209" s="671"/>
      <c r="AC209" s="671"/>
      <c r="AD209" s="671"/>
      <c r="AE209" s="671"/>
      <c r="AF209" s="671"/>
      <c r="AG209" s="671"/>
      <c r="AH209" s="671"/>
      <c r="AI209" s="671"/>
      <c r="AJ209" s="671"/>
      <c r="AK209" s="671"/>
      <c r="AL209" s="671"/>
      <c r="AM209" s="671"/>
      <c r="AN209" s="671"/>
      <c r="AO209" s="671"/>
      <c r="AP209" s="671"/>
      <c r="AQ209" s="671"/>
      <c r="AR209" s="671"/>
      <c r="AS209" s="672"/>
      <c r="AT209" s="673"/>
    </row>
    <row r="210" spans="1:46" ht="11.25" customHeight="1" x14ac:dyDescent="0.2">
      <c r="A210" s="504" t="s">
        <v>1032</v>
      </c>
      <c r="B210" s="918" t="s">
        <v>1033</v>
      </c>
      <c r="C210" s="497">
        <v>1</v>
      </c>
      <c r="D210" s="497">
        <v>0.95</v>
      </c>
      <c r="E210" s="487">
        <v>0.9</v>
      </c>
      <c r="F210" s="487">
        <v>0.8</v>
      </c>
      <c r="G210" s="487">
        <v>0.75</v>
      </c>
      <c r="H210" s="487">
        <v>0.7</v>
      </c>
      <c r="I210" s="488"/>
      <c r="J210" s="487">
        <v>0.65</v>
      </c>
      <c r="K210" s="490">
        <v>0.55000000000000004</v>
      </c>
      <c r="L210" s="488"/>
      <c r="M210" s="491">
        <v>0.55000000000000004</v>
      </c>
      <c r="N210" s="493">
        <v>0.5</v>
      </c>
      <c r="O210" s="492">
        <v>0.35</v>
      </c>
      <c r="P210" s="493">
        <v>0.35</v>
      </c>
      <c r="Q210" s="492">
        <v>0.32</v>
      </c>
      <c r="R210" s="493">
        <v>0.32</v>
      </c>
      <c r="S210" s="493">
        <v>0.3</v>
      </c>
      <c r="T210" s="493">
        <v>0.25</v>
      </c>
      <c r="U210" s="493">
        <v>0.2</v>
      </c>
      <c r="V210" s="492">
        <v>0</v>
      </c>
      <c r="W210" s="492">
        <v>0</v>
      </c>
      <c r="X210" s="492">
        <v>0</v>
      </c>
      <c r="Y210" s="654">
        <f t="shared" ref="Y210:Y246" si="88">SUM(C210:X210)</f>
        <v>9.4400000000000013</v>
      </c>
      <c r="Z210" s="1049">
        <f t="shared" ref="Z210:Z246" si="89">IF(ISERROR((C210/D210-1)*100),"n/a",(C210/D210-1)*100)</f>
        <v>5.2631578947368363</v>
      </c>
      <c r="AA210" s="671">
        <f t="shared" ref="AA210:AA246" si="90">IF(ISERROR((D210/E210-1)*100),"n/a",(D210/E210-1)*100)</f>
        <v>5.555555555555558</v>
      </c>
      <c r="AB210" s="671">
        <f t="shared" ref="AB210:AB246" si="91">IF(ISERROR((E210/F210-1)*100),"n/a",(E210/F210-1)*100)</f>
        <v>12.5</v>
      </c>
      <c r="AC210" s="671">
        <f t="shared" ref="AC210:AC246" si="92">IF(ISERROR((F210/G210-1)*100),"n/a",(F210/G210-1)*100)</f>
        <v>6.6666666666666652</v>
      </c>
      <c r="AD210" s="671">
        <f t="shared" ref="AD210:AD246" si="93">IF(ISERROR((G210/H210-1)*100),"n/a",(G210/H210-1)*100)</f>
        <v>7.1428571428571397</v>
      </c>
      <c r="AE210" s="671">
        <f t="shared" ref="AE210:AE246" si="94">IF(ISERROR((H210/J210-1)*100),"n/a",(H210/J210-1)*100)</f>
        <v>7.6923076923076872</v>
      </c>
      <c r="AF210" s="671">
        <f t="shared" ref="AF210:AF246" si="95">IF(ISERROR((J210/K210-1)*100),"n/a",(J210/K210-1)*100)</f>
        <v>18.181818181818166</v>
      </c>
      <c r="AG210" s="671">
        <f t="shared" ref="AG210:AG246" si="96">IF(ISERROR((K210/M210-1)*100),"n/a",(K210/M210-1)*100)</f>
        <v>0</v>
      </c>
      <c r="AH210" s="671">
        <f t="shared" ref="AH210:AH246" si="97">IF(ISERROR((M210/N210-1)*100),"n/a",(M210/N210-1)*100)</f>
        <v>10.000000000000009</v>
      </c>
      <c r="AI210" s="671">
        <f t="shared" ref="AI210:AI246" si="98">IF(ISERROR((N210/O210-1)*100),"n/a",(N210/O210-1)*100)</f>
        <v>42.857142857142861</v>
      </c>
      <c r="AJ210" s="671">
        <f t="shared" ref="AJ210:AJ246" si="99">IF(ISERROR((O210/P210-1)*100),"n/a",(O210/P210-1)*100)</f>
        <v>0</v>
      </c>
      <c r="AK210" s="671">
        <f t="shared" ref="AK210:AK246" si="100">IF(ISERROR((P210/Q210-1)*100),"n/a",(P210/Q210-1)*100)</f>
        <v>9.375</v>
      </c>
      <c r="AL210" s="671">
        <f t="shared" ref="AL210:AL246" si="101">IF(ISERROR((Q210/R210-1)*100),"n/a",(Q210/R210-1)*100)</f>
        <v>0</v>
      </c>
      <c r="AM210" s="671">
        <f t="shared" ref="AM210:AM246" si="102">IF(ISERROR((R210/S210-1)*100),"n/a",(R210/S210-1)*100)</f>
        <v>6.6666666666666652</v>
      </c>
      <c r="AN210" s="671">
        <f t="shared" ref="AN210:AN246" si="103">IF(ISERROR((S210/T210-1)*100),"n/a",(S210/T210-1)*100)</f>
        <v>19.999999999999996</v>
      </c>
      <c r="AO210" s="671">
        <f t="shared" ref="AO210:AO246" si="104">IF(ISERROR((T210/U210-1)*100),"n/a",(T210/U210-1)*100)</f>
        <v>25</v>
      </c>
      <c r="AP210" s="671" t="str">
        <f t="shared" ref="AP210:AP246" si="105">IF(ISERROR((U210/V210-1)*100),"n/a",(U210/V210-1)*100)</f>
        <v>n/a</v>
      </c>
      <c r="AQ210" s="671" t="str">
        <f t="shared" ref="AQ210:AQ246" si="106">IF(ISERROR((V210/W210-1)*100),"n/a",(V210/W210-1)*100)</f>
        <v>n/a</v>
      </c>
      <c r="AR210" s="671" t="str">
        <f t="shared" ref="AR210:AR246" si="107">IF(ISERROR((W210/X210-1)*100),"n/a",(W210/X210-1)*100)</f>
        <v>n/a</v>
      </c>
      <c r="AS210" s="672">
        <f t="shared" ref="AS210:AS246" si="108">AVERAGE(Z210:AR210)</f>
        <v>11.056323291109473</v>
      </c>
      <c r="AT210" s="673">
        <f t="shared" ref="AT210:AT246" si="109">STDEV(Z210:AR210)</f>
        <v>11.070149649801046</v>
      </c>
    </row>
    <row r="211" spans="1:46" ht="11.25" customHeight="1" x14ac:dyDescent="0.2">
      <c r="A211" s="935" t="s">
        <v>1083</v>
      </c>
      <c r="B211" s="933" t="s">
        <v>1084</v>
      </c>
      <c r="C211" s="497">
        <v>0.59047619047619049</v>
      </c>
      <c r="D211" s="521">
        <v>0.48979591836734698</v>
      </c>
      <c r="E211" s="650">
        <v>0.44919555123636756</v>
      </c>
      <c r="F211" s="650">
        <v>0.41957826214385974</v>
      </c>
      <c r="G211" s="650">
        <v>0.3839278215695448</v>
      </c>
      <c r="H211" s="650">
        <v>0.34325908245284864</v>
      </c>
      <c r="I211" s="651"/>
      <c r="J211" s="650">
        <v>0.28427253205204844</v>
      </c>
      <c r="K211" s="496">
        <v>0.24873846554554246</v>
      </c>
      <c r="L211" s="651"/>
      <c r="M211" s="503">
        <v>0.17767033253253031</v>
      </c>
      <c r="N211" s="653">
        <v>0.18477714583383159</v>
      </c>
      <c r="O211" s="653">
        <v>0.36010222997693248</v>
      </c>
      <c r="P211" s="657">
        <v>0.3601462245354643</v>
      </c>
      <c r="Q211" s="657">
        <v>0.31469193376499305</v>
      </c>
      <c r="R211" s="657">
        <v>0.2883053574485222</v>
      </c>
      <c r="S211" s="657">
        <v>0.27179234381246659</v>
      </c>
      <c r="T211" s="543">
        <v>0.24850858491238506</v>
      </c>
      <c r="U211" s="543">
        <v>0.23667484277370004</v>
      </c>
      <c r="V211" s="543">
        <v>0.22540461216542859</v>
      </c>
      <c r="W211" s="657">
        <v>0.20592112913513433</v>
      </c>
      <c r="X211" s="657">
        <v>0.18324460879655993</v>
      </c>
      <c r="Y211" s="654">
        <f t="shared" si="88"/>
        <v>6.2664831695316998</v>
      </c>
      <c r="Z211" s="1049">
        <f t="shared" si="89"/>
        <v>20.55555555555555</v>
      </c>
      <c r="AA211" s="671">
        <f t="shared" si="90"/>
        <v>9.0384615384615508</v>
      </c>
      <c r="AB211" s="671">
        <f t="shared" si="91"/>
        <v>7.058823529411784</v>
      </c>
      <c r="AC211" s="671">
        <f t="shared" si="92"/>
        <v>9.2857142857142971</v>
      </c>
      <c r="AD211" s="671">
        <f t="shared" si="93"/>
        <v>11.847826086956514</v>
      </c>
      <c r="AE211" s="671">
        <f t="shared" si="94"/>
        <v>20.750000000000046</v>
      </c>
      <c r="AF211" s="671">
        <f t="shared" si="95"/>
        <v>14.285714285714256</v>
      </c>
      <c r="AG211" s="671">
        <f t="shared" si="96"/>
        <v>40.000000000000014</v>
      </c>
      <c r="AH211" s="671">
        <f t="shared" si="97"/>
        <v>-3.8461538461538769</v>
      </c>
      <c r="AI211" s="671">
        <f t="shared" si="98"/>
        <v>-48.687586343003744</v>
      </c>
      <c r="AJ211" s="671">
        <f t="shared" si="99"/>
        <v>-1.2215748919364167E-2</v>
      </c>
      <c r="AK211" s="671">
        <f t="shared" si="100"/>
        <v>14.444059695669154</v>
      </c>
      <c r="AL211" s="671">
        <f t="shared" si="101"/>
        <v>9.1523017643479818</v>
      </c>
      <c r="AM211" s="671">
        <f t="shared" si="102"/>
        <v>6.0755992624462518</v>
      </c>
      <c r="AN211" s="671">
        <f t="shared" si="103"/>
        <v>9.3693982074263271</v>
      </c>
      <c r="AO211" s="671">
        <f t="shared" si="104"/>
        <v>5.0000000000000044</v>
      </c>
      <c r="AP211" s="671">
        <f t="shared" si="105"/>
        <v>5.0000000000000044</v>
      </c>
      <c r="AQ211" s="671">
        <f t="shared" si="106"/>
        <v>9.4616240266963469</v>
      </c>
      <c r="AR211" s="671">
        <f t="shared" si="107"/>
        <v>12.375000000000046</v>
      </c>
      <c r="AS211" s="672">
        <f t="shared" si="108"/>
        <v>7.9554801210696402</v>
      </c>
      <c r="AT211" s="673">
        <f t="shared" si="109"/>
        <v>16.51231647229941</v>
      </c>
    </row>
    <row r="212" spans="1:46" ht="11.25" customHeight="1" x14ac:dyDescent="0.2">
      <c r="A212" s="935" t="s">
        <v>177</v>
      </c>
      <c r="B212" s="933" t="s">
        <v>178</v>
      </c>
      <c r="C212" s="497">
        <v>4.4800000000000004</v>
      </c>
      <c r="D212" s="523">
        <v>4.32</v>
      </c>
      <c r="E212" s="650">
        <v>4.29</v>
      </c>
      <c r="F212" s="650">
        <v>4.28</v>
      </c>
      <c r="G212" s="650">
        <v>4.21</v>
      </c>
      <c r="H212" s="650">
        <v>3.9</v>
      </c>
      <c r="I212" s="651"/>
      <c r="J212" s="650">
        <v>3.51</v>
      </c>
      <c r="K212" s="496">
        <v>3.09</v>
      </c>
      <c r="L212" s="651"/>
      <c r="M212" s="656">
        <v>2.84</v>
      </c>
      <c r="N212" s="657">
        <v>2.66</v>
      </c>
      <c r="O212" s="657">
        <v>2.5299999999999998</v>
      </c>
      <c r="P212" s="657">
        <v>2.2599999999999998</v>
      </c>
      <c r="Q212" s="657">
        <v>2.0099999999999998</v>
      </c>
      <c r="R212" s="657">
        <v>1.75</v>
      </c>
      <c r="S212" s="657">
        <v>1.53</v>
      </c>
      <c r="T212" s="657">
        <v>1.43</v>
      </c>
      <c r="U212" s="653">
        <v>1.4</v>
      </c>
      <c r="V212" s="657">
        <v>1.325</v>
      </c>
      <c r="W212" s="653">
        <v>1.3</v>
      </c>
      <c r="X212" s="657">
        <v>1.24</v>
      </c>
      <c r="Y212" s="654">
        <f t="shared" si="88"/>
        <v>54.354999999999997</v>
      </c>
      <c r="Z212" s="1049">
        <f t="shared" si="89"/>
        <v>3.7037037037036979</v>
      </c>
      <c r="AA212" s="671">
        <f t="shared" si="90"/>
        <v>0.69930069930070893</v>
      </c>
      <c r="AB212" s="671">
        <f t="shared" si="91"/>
        <v>0.23364485981307581</v>
      </c>
      <c r="AC212" s="671">
        <f t="shared" si="92"/>
        <v>1.6627078384798155</v>
      </c>
      <c r="AD212" s="671">
        <f t="shared" si="93"/>
        <v>7.9487179487179427</v>
      </c>
      <c r="AE212" s="671">
        <f t="shared" si="94"/>
        <v>11.111111111111116</v>
      </c>
      <c r="AF212" s="671">
        <f t="shared" si="95"/>
        <v>13.592233009708732</v>
      </c>
      <c r="AG212" s="671">
        <f t="shared" si="96"/>
        <v>8.8028169014084501</v>
      </c>
      <c r="AH212" s="671">
        <f t="shared" si="97"/>
        <v>6.7669172932330657</v>
      </c>
      <c r="AI212" s="671">
        <f t="shared" si="98"/>
        <v>5.1383399209486313</v>
      </c>
      <c r="AJ212" s="671">
        <f t="shared" si="99"/>
        <v>11.946902654867264</v>
      </c>
      <c r="AK212" s="671">
        <f t="shared" si="100"/>
        <v>12.437810945273631</v>
      </c>
      <c r="AL212" s="671">
        <f t="shared" si="101"/>
        <v>14.857142857142836</v>
      </c>
      <c r="AM212" s="671">
        <f t="shared" si="102"/>
        <v>14.379084967320255</v>
      </c>
      <c r="AN212" s="671">
        <f t="shared" si="103"/>
        <v>6.9930069930070005</v>
      </c>
      <c r="AO212" s="671">
        <f t="shared" si="104"/>
        <v>2.1428571428571352</v>
      </c>
      <c r="AP212" s="671">
        <f t="shared" si="105"/>
        <v>5.6603773584905648</v>
      </c>
      <c r="AQ212" s="671">
        <f t="shared" si="106"/>
        <v>1.9230769230769162</v>
      </c>
      <c r="AR212" s="671">
        <f t="shared" si="107"/>
        <v>4.8387096774193505</v>
      </c>
      <c r="AS212" s="672">
        <f t="shared" si="108"/>
        <v>7.0967612003094844</v>
      </c>
      <c r="AT212" s="673">
        <f t="shared" si="109"/>
        <v>4.8232414778272945</v>
      </c>
    </row>
    <row r="213" spans="1:46" ht="11.25" customHeight="1" x14ac:dyDescent="0.2">
      <c r="A213" s="484" t="s">
        <v>4172</v>
      </c>
      <c r="B213" s="933" t="s">
        <v>4173</v>
      </c>
      <c r="C213" s="497">
        <v>0.2</v>
      </c>
      <c r="D213" s="497">
        <v>0.155</v>
      </c>
      <c r="E213" s="650">
        <v>0.13500000000000001</v>
      </c>
      <c r="F213" s="650">
        <v>0.11</v>
      </c>
      <c r="G213" s="650">
        <v>0.04</v>
      </c>
      <c r="H213" s="542">
        <v>0</v>
      </c>
      <c r="I213" s="651"/>
      <c r="J213" s="502">
        <v>0</v>
      </c>
      <c r="K213" s="655">
        <v>0</v>
      </c>
      <c r="L213" s="651"/>
      <c r="M213" s="503">
        <v>0</v>
      </c>
      <c r="N213" s="543">
        <v>0</v>
      </c>
      <c r="O213" s="543">
        <v>0.12</v>
      </c>
      <c r="P213" s="543">
        <v>0.24</v>
      </c>
      <c r="Q213" s="657">
        <v>0.23</v>
      </c>
      <c r="R213" s="657">
        <v>0.19</v>
      </c>
      <c r="S213" s="657">
        <v>0.12</v>
      </c>
      <c r="T213" s="543">
        <v>0</v>
      </c>
      <c r="U213" s="543">
        <v>0</v>
      </c>
      <c r="V213" s="543">
        <v>0</v>
      </c>
      <c r="W213" s="657">
        <v>0.04</v>
      </c>
      <c r="X213" s="657">
        <v>0.2</v>
      </c>
      <c r="Y213" s="654">
        <f t="shared" si="88"/>
        <v>1.78</v>
      </c>
      <c r="Z213" s="1049">
        <f t="shared" si="89"/>
        <v>29.032258064516149</v>
      </c>
      <c r="AA213" s="671">
        <f t="shared" si="90"/>
        <v>14.814814814814813</v>
      </c>
      <c r="AB213" s="671">
        <f t="shared" si="91"/>
        <v>22.72727272727273</v>
      </c>
      <c r="AC213" s="671">
        <f t="shared" si="92"/>
        <v>175</v>
      </c>
      <c r="AD213" s="671" t="str">
        <f t="shared" si="93"/>
        <v>n/a</v>
      </c>
      <c r="AE213" s="671" t="str">
        <f t="shared" si="94"/>
        <v>n/a</v>
      </c>
      <c r="AF213" s="671" t="str">
        <f t="shared" si="95"/>
        <v>n/a</v>
      </c>
      <c r="AG213" s="671" t="str">
        <f t="shared" si="96"/>
        <v>n/a</v>
      </c>
      <c r="AH213" s="671" t="str">
        <f t="shared" si="97"/>
        <v>n/a</v>
      </c>
      <c r="AI213" s="671">
        <f t="shared" si="98"/>
        <v>-100</v>
      </c>
      <c r="AJ213" s="671">
        <f t="shared" si="99"/>
        <v>-50</v>
      </c>
      <c r="AK213" s="671">
        <f t="shared" si="100"/>
        <v>4.3478260869565188</v>
      </c>
      <c r="AL213" s="671">
        <f t="shared" si="101"/>
        <v>21.052631578947366</v>
      </c>
      <c r="AM213" s="671">
        <f t="shared" si="102"/>
        <v>58.33333333333335</v>
      </c>
      <c r="AN213" s="671" t="str">
        <f t="shared" si="103"/>
        <v>n/a</v>
      </c>
      <c r="AO213" s="671" t="str">
        <f t="shared" si="104"/>
        <v>n/a</v>
      </c>
      <c r="AP213" s="671" t="str">
        <f t="shared" si="105"/>
        <v>n/a</v>
      </c>
      <c r="AQ213" s="671">
        <f t="shared" si="106"/>
        <v>-100</v>
      </c>
      <c r="AR213" s="671">
        <f t="shared" si="107"/>
        <v>-80</v>
      </c>
      <c r="AS213" s="672">
        <f t="shared" si="108"/>
        <v>-0.42653303583264285</v>
      </c>
      <c r="AT213" s="673">
        <f t="shared" si="109"/>
        <v>80.601968402182109</v>
      </c>
    </row>
    <row r="214" spans="1:46" ht="11.25" customHeight="1" x14ac:dyDescent="0.2">
      <c r="A214" s="500" t="s">
        <v>167</v>
      </c>
      <c r="B214" s="933" t="s">
        <v>168</v>
      </c>
      <c r="C214" s="497">
        <v>0.752</v>
      </c>
      <c r="D214" s="497">
        <v>0.72</v>
      </c>
      <c r="E214" s="650">
        <v>0.69</v>
      </c>
      <c r="F214" s="650">
        <v>0.67</v>
      </c>
      <c r="G214" s="650">
        <v>0.65</v>
      </c>
      <c r="H214" s="650">
        <v>0.64</v>
      </c>
      <c r="I214" s="651"/>
      <c r="J214" s="650">
        <v>0.63</v>
      </c>
      <c r="K214" s="496">
        <v>0.61499999999999999</v>
      </c>
      <c r="L214" s="651"/>
      <c r="M214" s="656">
        <v>0.59499999999999997</v>
      </c>
      <c r="N214" s="657">
        <v>0.59</v>
      </c>
      <c r="O214" s="657">
        <v>0.58499999999999996</v>
      </c>
      <c r="P214" s="657">
        <v>0.57999999999999996</v>
      </c>
      <c r="Q214" s="657">
        <v>0.57499999999999996</v>
      </c>
      <c r="R214" s="657">
        <v>0.56999999999999995</v>
      </c>
      <c r="S214" s="657">
        <v>0.56499999999999995</v>
      </c>
      <c r="T214" s="657">
        <v>0.5625</v>
      </c>
      <c r="U214" s="657">
        <v>0.56000000000000005</v>
      </c>
      <c r="V214" s="657">
        <v>0.5575</v>
      </c>
      <c r="W214" s="657">
        <v>0.55000000000000004</v>
      </c>
      <c r="X214" s="657">
        <v>0.54249999999999998</v>
      </c>
      <c r="Y214" s="654">
        <f t="shared" si="88"/>
        <v>12.1995</v>
      </c>
      <c r="Z214" s="1049">
        <f t="shared" si="89"/>
        <v>4.4444444444444509</v>
      </c>
      <c r="AA214" s="671">
        <f t="shared" si="90"/>
        <v>4.3478260869565188</v>
      </c>
      <c r="AB214" s="671">
        <f t="shared" si="91"/>
        <v>2.9850746268656581</v>
      </c>
      <c r="AC214" s="671">
        <f t="shared" si="92"/>
        <v>3.0769230769230882</v>
      </c>
      <c r="AD214" s="671">
        <f t="shared" si="93"/>
        <v>1.5625</v>
      </c>
      <c r="AE214" s="671">
        <f t="shared" si="94"/>
        <v>1.5873015873015817</v>
      </c>
      <c r="AF214" s="671">
        <f t="shared" si="95"/>
        <v>2.4390243902439046</v>
      </c>
      <c r="AG214" s="671">
        <f t="shared" si="96"/>
        <v>3.3613445378151363</v>
      </c>
      <c r="AH214" s="671">
        <f t="shared" si="97"/>
        <v>0.84745762711864181</v>
      </c>
      <c r="AI214" s="671">
        <f t="shared" si="98"/>
        <v>0.85470085470085166</v>
      </c>
      <c r="AJ214" s="671">
        <f t="shared" si="99"/>
        <v>0.86206896551723755</v>
      </c>
      <c r="AK214" s="671">
        <f t="shared" si="100"/>
        <v>0.86956521739129933</v>
      </c>
      <c r="AL214" s="671">
        <f t="shared" si="101"/>
        <v>0.87719298245614308</v>
      </c>
      <c r="AM214" s="671">
        <f t="shared" si="102"/>
        <v>0.88495575221239076</v>
      </c>
      <c r="AN214" s="671">
        <f t="shared" si="103"/>
        <v>0.4444444444444251</v>
      </c>
      <c r="AO214" s="671">
        <f t="shared" si="104"/>
        <v>0.44642857142855874</v>
      </c>
      <c r="AP214" s="671">
        <f t="shared" si="105"/>
        <v>0.4484304932735439</v>
      </c>
      <c r="AQ214" s="671">
        <f t="shared" si="106"/>
        <v>1.3636363636363447</v>
      </c>
      <c r="AR214" s="671">
        <f t="shared" si="107"/>
        <v>1.3824884792626779</v>
      </c>
      <c r="AS214" s="672">
        <f t="shared" si="108"/>
        <v>1.7413583422101291</v>
      </c>
      <c r="AT214" s="673">
        <f t="shared" si="109"/>
        <v>1.3016716131899138</v>
      </c>
    </row>
    <row r="215" spans="1:46" ht="11.25" customHeight="1" x14ac:dyDescent="0.2">
      <c r="A215" s="500" t="s">
        <v>513</v>
      </c>
      <c r="B215" s="933" t="s">
        <v>514</v>
      </c>
      <c r="C215" s="497">
        <v>1.75</v>
      </c>
      <c r="D215" s="522">
        <v>1.7</v>
      </c>
      <c r="E215" s="650">
        <v>1.6658909999999998</v>
      </c>
      <c r="F215" s="650">
        <v>1.63</v>
      </c>
      <c r="G215" s="650">
        <v>1.5623762376237624</v>
      </c>
      <c r="H215" s="650">
        <v>1.2079207920792079</v>
      </c>
      <c r="I215" s="651"/>
      <c r="J215" s="650">
        <v>1.1231588873173028</v>
      </c>
      <c r="K215" s="496">
        <v>0.99952852428099948</v>
      </c>
      <c r="L215" s="651"/>
      <c r="M215" s="656">
        <v>0.95709570957095702</v>
      </c>
      <c r="N215" s="657">
        <v>0.91051390853371039</v>
      </c>
      <c r="O215" s="657">
        <v>0.8646864686468646</v>
      </c>
      <c r="P215" s="657">
        <v>0.81961338991041954</v>
      </c>
      <c r="Q215" s="657">
        <v>0.77736916548797741</v>
      </c>
      <c r="R215" s="657">
        <v>0.73210749646393214</v>
      </c>
      <c r="S215" s="657">
        <v>0.68948609146628959</v>
      </c>
      <c r="T215" s="657">
        <v>0.64761904761904754</v>
      </c>
      <c r="U215" s="657">
        <v>0.5907590759075908</v>
      </c>
      <c r="V215" s="657">
        <v>0.54766619519094772</v>
      </c>
      <c r="W215" s="657">
        <v>0.50966525223950965</v>
      </c>
      <c r="X215" s="657">
        <v>0.47100424328147106</v>
      </c>
      <c r="Y215" s="654">
        <f t="shared" si="88"/>
        <v>20.156461485619989</v>
      </c>
      <c r="Z215" s="1049">
        <f t="shared" si="89"/>
        <v>2.941176470588247</v>
      </c>
      <c r="AA215" s="671">
        <f t="shared" si="90"/>
        <v>2.0474929031971678</v>
      </c>
      <c r="AB215" s="671">
        <f t="shared" si="91"/>
        <v>2.2019018404907831</v>
      </c>
      <c r="AC215" s="671">
        <f t="shared" si="92"/>
        <v>4.3282636248415551</v>
      </c>
      <c r="AD215" s="671">
        <f t="shared" si="93"/>
        <v>29.344262295081979</v>
      </c>
      <c r="AE215" s="671">
        <f t="shared" si="94"/>
        <v>7.5467421144982616</v>
      </c>
      <c r="AF215" s="671">
        <f t="shared" si="95"/>
        <v>12.368867924528271</v>
      </c>
      <c r="AG215" s="671">
        <f t="shared" si="96"/>
        <v>4.4334975369458185</v>
      </c>
      <c r="AH215" s="671">
        <f t="shared" si="97"/>
        <v>5.1159900579950346</v>
      </c>
      <c r="AI215" s="671">
        <f t="shared" si="98"/>
        <v>5.2998909487459001</v>
      </c>
      <c r="AJ215" s="671">
        <f t="shared" si="99"/>
        <v>5.4993097100782373</v>
      </c>
      <c r="AK215" s="671">
        <f t="shared" si="100"/>
        <v>5.4342552159145852</v>
      </c>
      <c r="AL215" s="671">
        <f t="shared" si="101"/>
        <v>6.1823802163833097</v>
      </c>
      <c r="AM215" s="671">
        <f t="shared" si="102"/>
        <v>6.181619256017501</v>
      </c>
      <c r="AN215" s="671">
        <f t="shared" si="103"/>
        <v>6.4647641234711894</v>
      </c>
      <c r="AO215" s="671">
        <f t="shared" si="104"/>
        <v>9.6249002394253491</v>
      </c>
      <c r="AP215" s="671">
        <f t="shared" si="105"/>
        <v>7.8684573002754776</v>
      </c>
      <c r="AQ215" s="671">
        <f t="shared" si="106"/>
        <v>7.4560592044403462</v>
      </c>
      <c r="AR215" s="671">
        <f t="shared" si="107"/>
        <v>8.2082082082082017</v>
      </c>
      <c r="AS215" s="672">
        <f t="shared" si="108"/>
        <v>7.292002062690905</v>
      </c>
      <c r="AT215" s="673">
        <f t="shared" si="109"/>
        <v>5.9000857563521238</v>
      </c>
    </row>
    <row r="216" spans="1:46" ht="11.25" customHeight="1" x14ac:dyDescent="0.2">
      <c r="A216" s="658" t="s">
        <v>1071</v>
      </c>
      <c r="B216" s="507" t="s">
        <v>1072</v>
      </c>
      <c r="C216" s="497">
        <v>0.2</v>
      </c>
      <c r="D216" s="497">
        <v>0.16</v>
      </c>
      <c r="E216" s="513">
        <v>0.12</v>
      </c>
      <c r="F216" s="513">
        <v>0.08</v>
      </c>
      <c r="G216" s="513">
        <v>0.04</v>
      </c>
      <c r="H216" s="513">
        <v>0.02</v>
      </c>
      <c r="I216" s="514"/>
      <c r="J216" s="512">
        <v>0</v>
      </c>
      <c r="K216" s="515">
        <v>0</v>
      </c>
      <c r="L216" s="514"/>
      <c r="M216" s="532">
        <v>0</v>
      </c>
      <c r="N216" s="517">
        <v>0.1</v>
      </c>
      <c r="O216" s="517">
        <v>0.2</v>
      </c>
      <c r="P216" s="517">
        <v>0.2</v>
      </c>
      <c r="Q216" s="517">
        <v>0.2</v>
      </c>
      <c r="R216" s="516">
        <v>0.2</v>
      </c>
      <c r="S216" s="516">
        <v>0.1</v>
      </c>
      <c r="T216" s="517">
        <v>0</v>
      </c>
      <c r="U216" s="517">
        <v>0</v>
      </c>
      <c r="V216" s="517">
        <v>0</v>
      </c>
      <c r="W216" s="517">
        <v>0</v>
      </c>
      <c r="X216" s="517">
        <v>0</v>
      </c>
      <c r="Y216" s="654">
        <f t="shared" si="88"/>
        <v>1.6199999999999999</v>
      </c>
      <c r="Z216" s="1049">
        <f t="shared" si="89"/>
        <v>25</v>
      </c>
      <c r="AA216" s="671">
        <f t="shared" si="90"/>
        <v>33.33333333333335</v>
      </c>
      <c r="AB216" s="671">
        <f t="shared" si="91"/>
        <v>50</v>
      </c>
      <c r="AC216" s="671">
        <f t="shared" si="92"/>
        <v>100</v>
      </c>
      <c r="AD216" s="671">
        <f t="shared" si="93"/>
        <v>100</v>
      </c>
      <c r="AE216" s="671" t="str">
        <f t="shared" si="94"/>
        <v>n/a</v>
      </c>
      <c r="AF216" s="671" t="str">
        <f t="shared" si="95"/>
        <v>n/a</v>
      </c>
      <c r="AG216" s="671" t="str">
        <f t="shared" si="96"/>
        <v>n/a</v>
      </c>
      <c r="AH216" s="671">
        <f t="shared" si="97"/>
        <v>-100</v>
      </c>
      <c r="AI216" s="671">
        <f t="shared" si="98"/>
        <v>-50</v>
      </c>
      <c r="AJ216" s="671">
        <f t="shared" si="99"/>
        <v>0</v>
      </c>
      <c r="AK216" s="671">
        <f t="shared" si="100"/>
        <v>0</v>
      </c>
      <c r="AL216" s="671">
        <f t="shared" si="101"/>
        <v>0</v>
      </c>
      <c r="AM216" s="671">
        <f t="shared" si="102"/>
        <v>100</v>
      </c>
      <c r="AN216" s="671" t="str">
        <f t="shared" si="103"/>
        <v>n/a</v>
      </c>
      <c r="AO216" s="671" t="str">
        <f t="shared" si="104"/>
        <v>n/a</v>
      </c>
      <c r="AP216" s="671" t="str">
        <f t="shared" si="105"/>
        <v>n/a</v>
      </c>
      <c r="AQ216" s="671" t="str">
        <f t="shared" si="106"/>
        <v>n/a</v>
      </c>
      <c r="AR216" s="671" t="str">
        <f t="shared" si="107"/>
        <v>n/a</v>
      </c>
      <c r="AS216" s="672">
        <f t="shared" si="108"/>
        <v>23.484848484848488</v>
      </c>
      <c r="AT216" s="673">
        <f t="shared" si="109"/>
        <v>63.772401490920757</v>
      </c>
    </row>
    <row r="217" spans="1:46" ht="11.25" customHeight="1" x14ac:dyDescent="0.2">
      <c r="A217" s="935" t="s">
        <v>542</v>
      </c>
      <c r="B217" s="933" t="s">
        <v>543</v>
      </c>
      <c r="C217" s="497">
        <v>3.34</v>
      </c>
      <c r="D217" s="497">
        <v>3.0350000000000001</v>
      </c>
      <c r="E217" s="650">
        <v>2.8</v>
      </c>
      <c r="F217" s="650">
        <v>2.59</v>
      </c>
      <c r="G217" s="650">
        <v>2.4</v>
      </c>
      <c r="H217" s="650">
        <v>2.25</v>
      </c>
      <c r="I217" s="651"/>
      <c r="J217" s="650">
        <v>2.11</v>
      </c>
      <c r="K217" s="496">
        <v>1.97</v>
      </c>
      <c r="L217" s="651"/>
      <c r="M217" s="656">
        <v>1.83</v>
      </c>
      <c r="N217" s="657">
        <v>1.75</v>
      </c>
      <c r="O217" s="653">
        <v>1.58</v>
      </c>
      <c r="P217" s="657">
        <v>1.46</v>
      </c>
      <c r="Q217" s="657">
        <v>1.38</v>
      </c>
      <c r="R217" s="657">
        <v>1.34</v>
      </c>
      <c r="S217" s="657">
        <v>1.3</v>
      </c>
      <c r="T217" s="653">
        <v>1.29</v>
      </c>
      <c r="U217" s="653">
        <v>1.29</v>
      </c>
      <c r="V217" s="653">
        <v>1.29</v>
      </c>
      <c r="W217" s="653">
        <v>1.29</v>
      </c>
      <c r="X217" s="653">
        <v>1.29</v>
      </c>
      <c r="Y217" s="654">
        <f t="shared" si="88"/>
        <v>37.584999999999994</v>
      </c>
      <c r="Z217" s="1049">
        <f t="shared" si="89"/>
        <v>10.049423393739687</v>
      </c>
      <c r="AA217" s="671">
        <f t="shared" si="90"/>
        <v>8.3928571428571566</v>
      </c>
      <c r="AB217" s="671">
        <f t="shared" si="91"/>
        <v>8.1081081081081141</v>
      </c>
      <c r="AC217" s="671">
        <f t="shared" si="92"/>
        <v>7.9166666666666607</v>
      </c>
      <c r="AD217" s="671">
        <f t="shared" si="93"/>
        <v>6.6666666666666652</v>
      </c>
      <c r="AE217" s="671">
        <f t="shared" si="94"/>
        <v>6.6350710900473953</v>
      </c>
      <c r="AF217" s="671">
        <f t="shared" si="95"/>
        <v>7.1065989847715727</v>
      </c>
      <c r="AG217" s="671">
        <f t="shared" si="96"/>
        <v>7.6502732240437021</v>
      </c>
      <c r="AH217" s="671">
        <f t="shared" si="97"/>
        <v>4.5714285714285818</v>
      </c>
      <c r="AI217" s="671">
        <f t="shared" si="98"/>
        <v>10.759493670886066</v>
      </c>
      <c r="AJ217" s="671">
        <f t="shared" si="99"/>
        <v>8.2191780821917924</v>
      </c>
      <c r="AK217" s="671">
        <f t="shared" si="100"/>
        <v>5.7971014492753659</v>
      </c>
      <c r="AL217" s="671">
        <f t="shared" si="101"/>
        <v>2.9850746268656581</v>
      </c>
      <c r="AM217" s="671">
        <f t="shared" si="102"/>
        <v>3.0769230769230882</v>
      </c>
      <c r="AN217" s="671">
        <f t="shared" si="103"/>
        <v>0.77519379844961378</v>
      </c>
      <c r="AO217" s="671">
        <f t="shared" si="104"/>
        <v>0</v>
      </c>
      <c r="AP217" s="671">
        <f t="shared" si="105"/>
        <v>0</v>
      </c>
      <c r="AQ217" s="671">
        <f t="shared" si="106"/>
        <v>0</v>
      </c>
      <c r="AR217" s="671">
        <f t="shared" si="107"/>
        <v>0</v>
      </c>
      <c r="AS217" s="672">
        <f t="shared" si="108"/>
        <v>5.1952662396274265</v>
      </c>
      <c r="AT217" s="673">
        <f t="shared" si="109"/>
        <v>3.6615493516216255</v>
      </c>
    </row>
    <row r="218" spans="1:46" ht="11.25" customHeight="1" x14ac:dyDescent="0.2">
      <c r="A218" s="935" t="s">
        <v>1115</v>
      </c>
      <c r="B218" s="933" t="s">
        <v>1116</v>
      </c>
      <c r="C218" s="497">
        <v>1.31</v>
      </c>
      <c r="D218" s="497">
        <v>1.0150000000000001</v>
      </c>
      <c r="E218" s="650">
        <v>0.47499999999999998</v>
      </c>
      <c r="F218" s="650">
        <v>0.45</v>
      </c>
      <c r="G218" s="650">
        <v>0.3</v>
      </c>
      <c r="H218" s="650">
        <v>0.12</v>
      </c>
      <c r="I218" s="651"/>
      <c r="J218" s="502">
        <v>0</v>
      </c>
      <c r="K218" s="655">
        <v>0</v>
      </c>
      <c r="L218" s="651"/>
      <c r="M218" s="503">
        <v>0</v>
      </c>
      <c r="N218" s="653">
        <v>0</v>
      </c>
      <c r="O218" s="653">
        <v>0</v>
      </c>
      <c r="P218" s="653">
        <v>0</v>
      </c>
      <c r="Q218" s="653">
        <v>0</v>
      </c>
      <c r="R218" s="653">
        <v>0</v>
      </c>
      <c r="S218" s="653">
        <v>0</v>
      </c>
      <c r="T218" s="653">
        <v>0</v>
      </c>
      <c r="U218" s="653">
        <v>0</v>
      </c>
      <c r="V218" s="653">
        <v>0</v>
      </c>
      <c r="W218" s="653">
        <v>0</v>
      </c>
      <c r="X218" s="653">
        <v>0</v>
      </c>
      <c r="Y218" s="654">
        <f t="shared" si="88"/>
        <v>3.6700000000000004</v>
      </c>
      <c r="Z218" s="1049">
        <f t="shared" si="89"/>
        <v>29.064039408866993</v>
      </c>
      <c r="AA218" s="671">
        <f t="shared" si="90"/>
        <v>113.68421052631584</v>
      </c>
      <c r="AB218" s="671">
        <f t="shared" si="91"/>
        <v>5.555555555555558</v>
      </c>
      <c r="AC218" s="671">
        <f t="shared" si="92"/>
        <v>50</v>
      </c>
      <c r="AD218" s="671">
        <f t="shared" si="93"/>
        <v>150</v>
      </c>
      <c r="AE218" s="671" t="str">
        <f t="shared" si="94"/>
        <v>n/a</v>
      </c>
      <c r="AF218" s="671" t="str">
        <f t="shared" si="95"/>
        <v>n/a</v>
      </c>
      <c r="AG218" s="671" t="str">
        <f t="shared" si="96"/>
        <v>n/a</v>
      </c>
      <c r="AH218" s="671" t="str">
        <f t="shared" si="97"/>
        <v>n/a</v>
      </c>
      <c r="AI218" s="671" t="str">
        <f t="shared" si="98"/>
        <v>n/a</v>
      </c>
      <c r="AJ218" s="671" t="str">
        <f t="shared" si="99"/>
        <v>n/a</v>
      </c>
      <c r="AK218" s="671" t="str">
        <f t="shared" si="100"/>
        <v>n/a</v>
      </c>
      <c r="AL218" s="671" t="str">
        <f t="shared" si="101"/>
        <v>n/a</v>
      </c>
      <c r="AM218" s="671" t="str">
        <f t="shared" si="102"/>
        <v>n/a</v>
      </c>
      <c r="AN218" s="671" t="str">
        <f t="shared" si="103"/>
        <v>n/a</v>
      </c>
      <c r="AO218" s="671" t="str">
        <f t="shared" si="104"/>
        <v>n/a</v>
      </c>
      <c r="AP218" s="671" t="str">
        <f t="shared" si="105"/>
        <v>n/a</v>
      </c>
      <c r="AQ218" s="671" t="str">
        <f t="shared" si="106"/>
        <v>n/a</v>
      </c>
      <c r="AR218" s="671" t="str">
        <f t="shared" si="107"/>
        <v>n/a</v>
      </c>
      <c r="AS218" s="672">
        <f t="shared" si="108"/>
        <v>69.660761098147674</v>
      </c>
      <c r="AT218" s="673">
        <f t="shared" si="109"/>
        <v>60.283857962593757</v>
      </c>
    </row>
    <row r="219" spans="1:46" ht="11.25" customHeight="1" x14ac:dyDescent="0.2">
      <c r="A219" s="504" t="s">
        <v>208</v>
      </c>
      <c r="B219" s="918" t="s">
        <v>209</v>
      </c>
      <c r="C219" s="497">
        <v>0.75</v>
      </c>
      <c r="D219" s="497">
        <v>0.71</v>
      </c>
      <c r="E219" s="487">
        <v>0.69499999999999995</v>
      </c>
      <c r="F219" s="487">
        <v>0.67</v>
      </c>
      <c r="G219" s="487">
        <v>0.63500000000000001</v>
      </c>
      <c r="H219" s="487">
        <v>0.5</v>
      </c>
      <c r="I219" s="488"/>
      <c r="J219" s="487">
        <v>0.35</v>
      </c>
      <c r="K219" s="485">
        <v>0.28999999999999998</v>
      </c>
      <c r="L219" s="488"/>
      <c r="M219" s="491">
        <v>0.2475</v>
      </c>
      <c r="N219" s="492">
        <v>0.23</v>
      </c>
      <c r="O219" s="493">
        <v>0.2225</v>
      </c>
      <c r="P219" s="493">
        <v>0.19</v>
      </c>
      <c r="Q219" s="493">
        <v>0.17</v>
      </c>
      <c r="R219" s="493">
        <v>0.14000000000000001</v>
      </c>
      <c r="S219" s="493">
        <v>0.1125</v>
      </c>
      <c r="T219" s="493">
        <v>9.2499999999999999E-2</v>
      </c>
      <c r="U219" s="493">
        <v>8.2500000000000004E-2</v>
      </c>
      <c r="V219" s="492">
        <v>7.4999999999999997E-2</v>
      </c>
      <c r="W219" s="493">
        <v>7.1249999999999994E-2</v>
      </c>
      <c r="X219" s="493">
        <v>6.25E-2</v>
      </c>
      <c r="Y219" s="654">
        <f t="shared" si="88"/>
        <v>6.2962499999999997</v>
      </c>
      <c r="Z219" s="1049">
        <f t="shared" si="89"/>
        <v>5.6338028169014231</v>
      </c>
      <c r="AA219" s="671">
        <f t="shared" si="90"/>
        <v>2.1582733812949728</v>
      </c>
      <c r="AB219" s="671">
        <f t="shared" si="91"/>
        <v>3.731343283582067</v>
      </c>
      <c r="AC219" s="671">
        <f t="shared" si="92"/>
        <v>5.5118110236220597</v>
      </c>
      <c r="AD219" s="671">
        <f t="shared" si="93"/>
        <v>27</v>
      </c>
      <c r="AE219" s="671">
        <f t="shared" si="94"/>
        <v>42.857142857142861</v>
      </c>
      <c r="AF219" s="671">
        <f t="shared" si="95"/>
        <v>20.68965517241379</v>
      </c>
      <c r="AG219" s="671">
        <f t="shared" si="96"/>
        <v>17.171717171717169</v>
      </c>
      <c r="AH219" s="671">
        <f t="shared" si="97"/>
        <v>7.6086956521739024</v>
      </c>
      <c r="AI219" s="671">
        <f t="shared" si="98"/>
        <v>3.3707865168539408</v>
      </c>
      <c r="AJ219" s="671">
        <f t="shared" si="99"/>
        <v>17.105263157894733</v>
      </c>
      <c r="AK219" s="671">
        <f t="shared" si="100"/>
        <v>11.764705882352944</v>
      </c>
      <c r="AL219" s="671">
        <f t="shared" si="101"/>
        <v>21.42857142857142</v>
      </c>
      <c r="AM219" s="671">
        <f t="shared" si="102"/>
        <v>24.444444444444446</v>
      </c>
      <c r="AN219" s="671">
        <f t="shared" si="103"/>
        <v>21.621621621621621</v>
      </c>
      <c r="AO219" s="671">
        <f t="shared" si="104"/>
        <v>12.12121212121211</v>
      </c>
      <c r="AP219" s="671">
        <f t="shared" si="105"/>
        <v>10.000000000000009</v>
      </c>
      <c r="AQ219" s="671">
        <f t="shared" si="106"/>
        <v>5.2631578947368363</v>
      </c>
      <c r="AR219" s="671">
        <f t="shared" si="107"/>
        <v>13.999999999999989</v>
      </c>
      <c r="AS219" s="672">
        <f t="shared" si="108"/>
        <v>14.393800232975597</v>
      </c>
      <c r="AT219" s="673">
        <f t="shared" si="109"/>
        <v>10.349459182037201</v>
      </c>
    </row>
    <row r="220" spans="1:46" ht="11.25" customHeight="1" x14ac:dyDescent="0.2">
      <c r="A220" s="500" t="s">
        <v>1119</v>
      </c>
      <c r="B220" s="933" t="s">
        <v>1120</v>
      </c>
      <c r="C220" s="523">
        <v>0.4</v>
      </c>
      <c r="D220" s="518">
        <v>0.31000000000000005</v>
      </c>
      <c r="E220" s="502">
        <v>0.28000000000000003</v>
      </c>
      <c r="F220" s="650">
        <v>0.25</v>
      </c>
      <c r="G220" s="502">
        <v>0.24</v>
      </c>
      <c r="H220" s="650">
        <v>0.21</v>
      </c>
      <c r="I220" s="651"/>
      <c r="J220" s="502">
        <v>0.2</v>
      </c>
      <c r="K220" s="496">
        <v>0.18</v>
      </c>
      <c r="L220" s="651"/>
      <c r="M220" s="503">
        <v>0.16</v>
      </c>
      <c r="N220" s="653">
        <v>0.16</v>
      </c>
      <c r="O220" s="653">
        <v>0.16</v>
      </c>
      <c r="P220" s="653">
        <v>0.16</v>
      </c>
      <c r="Q220" s="653">
        <v>0.16</v>
      </c>
      <c r="R220" s="653">
        <v>0.16</v>
      </c>
      <c r="S220" s="653">
        <v>0.16</v>
      </c>
      <c r="T220" s="653">
        <v>0.16</v>
      </c>
      <c r="U220" s="653">
        <v>0.16</v>
      </c>
      <c r="V220" s="653">
        <v>0.16</v>
      </c>
      <c r="W220" s="653">
        <v>0.16</v>
      </c>
      <c r="X220" s="653">
        <v>0.16</v>
      </c>
      <c r="Y220" s="654">
        <f t="shared" si="88"/>
        <v>3.990000000000002</v>
      </c>
      <c r="Z220" s="1049">
        <f t="shared" si="89"/>
        <v>29.032258064516103</v>
      </c>
      <c r="AA220" s="671">
        <f t="shared" si="90"/>
        <v>10.714285714285721</v>
      </c>
      <c r="AB220" s="671">
        <f t="shared" si="91"/>
        <v>12.000000000000011</v>
      </c>
      <c r="AC220" s="671">
        <f t="shared" si="92"/>
        <v>4.1666666666666741</v>
      </c>
      <c r="AD220" s="671">
        <f t="shared" si="93"/>
        <v>14.285714285714279</v>
      </c>
      <c r="AE220" s="671">
        <f t="shared" si="94"/>
        <v>4.9999999999999822</v>
      </c>
      <c r="AF220" s="671">
        <f t="shared" si="95"/>
        <v>11.111111111111116</v>
      </c>
      <c r="AG220" s="671">
        <f t="shared" si="96"/>
        <v>12.5</v>
      </c>
      <c r="AH220" s="671">
        <f t="shared" si="97"/>
        <v>0</v>
      </c>
      <c r="AI220" s="671">
        <f t="shared" si="98"/>
        <v>0</v>
      </c>
      <c r="AJ220" s="671">
        <f t="shared" si="99"/>
        <v>0</v>
      </c>
      <c r="AK220" s="671">
        <f t="shared" si="100"/>
        <v>0</v>
      </c>
      <c r="AL220" s="671">
        <f t="shared" si="101"/>
        <v>0</v>
      </c>
      <c r="AM220" s="671">
        <f t="shared" si="102"/>
        <v>0</v>
      </c>
      <c r="AN220" s="671">
        <f t="shared" si="103"/>
        <v>0</v>
      </c>
      <c r="AO220" s="671">
        <f t="shared" si="104"/>
        <v>0</v>
      </c>
      <c r="AP220" s="671">
        <f t="shared" si="105"/>
        <v>0</v>
      </c>
      <c r="AQ220" s="671">
        <f t="shared" si="106"/>
        <v>0</v>
      </c>
      <c r="AR220" s="671">
        <f t="shared" si="107"/>
        <v>0</v>
      </c>
      <c r="AS220" s="672">
        <f t="shared" si="108"/>
        <v>5.2005282022259935</v>
      </c>
      <c r="AT220" s="673">
        <f t="shared" si="109"/>
        <v>7.8667834826031022</v>
      </c>
    </row>
    <row r="221" spans="1:46" ht="11.25" customHeight="1" x14ac:dyDescent="0.2">
      <c r="A221" s="500" t="s">
        <v>1129</v>
      </c>
      <c r="B221" s="933" t="s">
        <v>1130</v>
      </c>
      <c r="C221" s="497">
        <v>1</v>
      </c>
      <c r="D221" s="654">
        <v>0.92</v>
      </c>
      <c r="E221" s="650">
        <v>0.88</v>
      </c>
      <c r="F221" s="650">
        <v>0.84</v>
      </c>
      <c r="G221" s="650">
        <v>0.8</v>
      </c>
      <c r="H221" s="650">
        <v>0.72</v>
      </c>
      <c r="I221" s="651"/>
      <c r="J221" s="650">
        <v>0.57999999999999996</v>
      </c>
      <c r="K221" s="496">
        <v>0.46</v>
      </c>
      <c r="L221" s="651"/>
      <c r="M221" s="503">
        <v>0.4</v>
      </c>
      <c r="N221" s="653">
        <v>0.48749999999999999</v>
      </c>
      <c r="O221" s="657">
        <v>0.73750000000000004</v>
      </c>
      <c r="P221" s="653">
        <v>0.64500000000000002</v>
      </c>
      <c r="Q221" s="653">
        <v>0</v>
      </c>
      <c r="R221" s="653">
        <v>0</v>
      </c>
      <c r="S221" s="653">
        <v>0</v>
      </c>
      <c r="T221" s="653">
        <v>0</v>
      </c>
      <c r="U221" s="653">
        <v>0</v>
      </c>
      <c r="V221" s="653">
        <v>0</v>
      </c>
      <c r="W221" s="653">
        <v>0</v>
      </c>
      <c r="X221" s="653">
        <v>0</v>
      </c>
      <c r="Y221" s="654">
        <f t="shared" si="88"/>
        <v>8.4699999999999989</v>
      </c>
      <c r="Z221" s="1049">
        <f t="shared" si="89"/>
        <v>8.6956521739130377</v>
      </c>
      <c r="AA221" s="671">
        <f t="shared" si="90"/>
        <v>4.5454545454545414</v>
      </c>
      <c r="AB221" s="671">
        <f t="shared" si="91"/>
        <v>4.7619047619047672</v>
      </c>
      <c r="AC221" s="671">
        <f t="shared" si="92"/>
        <v>4.9999999999999822</v>
      </c>
      <c r="AD221" s="671">
        <f t="shared" si="93"/>
        <v>11.111111111111116</v>
      </c>
      <c r="AE221" s="671">
        <f t="shared" si="94"/>
        <v>24.137931034482762</v>
      </c>
      <c r="AF221" s="671">
        <f t="shared" si="95"/>
        <v>26.086956521739111</v>
      </c>
      <c r="AG221" s="671">
        <f t="shared" si="96"/>
        <v>14.999999999999991</v>
      </c>
      <c r="AH221" s="671">
        <f t="shared" si="97"/>
        <v>-17.948717948717942</v>
      </c>
      <c r="AI221" s="671">
        <f t="shared" si="98"/>
        <v>-33.898305084745772</v>
      </c>
      <c r="AJ221" s="671">
        <f t="shared" si="99"/>
        <v>14.341085271317834</v>
      </c>
      <c r="AK221" s="671" t="str">
        <f t="shared" si="100"/>
        <v>n/a</v>
      </c>
      <c r="AL221" s="671" t="str">
        <f t="shared" si="101"/>
        <v>n/a</v>
      </c>
      <c r="AM221" s="671" t="str">
        <f t="shared" si="102"/>
        <v>n/a</v>
      </c>
      <c r="AN221" s="671" t="str">
        <f t="shared" si="103"/>
        <v>n/a</v>
      </c>
      <c r="AO221" s="671" t="str">
        <f t="shared" si="104"/>
        <v>n/a</v>
      </c>
      <c r="AP221" s="671" t="str">
        <f t="shared" si="105"/>
        <v>n/a</v>
      </c>
      <c r="AQ221" s="671" t="str">
        <f t="shared" si="106"/>
        <v>n/a</v>
      </c>
      <c r="AR221" s="671" t="str">
        <f t="shared" si="107"/>
        <v>n/a</v>
      </c>
      <c r="AS221" s="672">
        <f t="shared" si="108"/>
        <v>5.6211883987690392</v>
      </c>
      <c r="AT221" s="673">
        <f t="shared" si="109"/>
        <v>17.563940353045101</v>
      </c>
    </row>
    <row r="222" spans="1:46" ht="11.25" customHeight="1" x14ac:dyDescent="0.2">
      <c r="A222" s="500" t="s">
        <v>1121</v>
      </c>
      <c r="B222" s="933" t="s">
        <v>1122</v>
      </c>
      <c r="C222" s="497">
        <v>1.5</v>
      </c>
      <c r="D222" s="654">
        <v>1.2999999999999998</v>
      </c>
      <c r="E222" s="650">
        <v>1.1599999999999999</v>
      </c>
      <c r="F222" s="650">
        <v>1.08</v>
      </c>
      <c r="G222" s="650">
        <v>0.92</v>
      </c>
      <c r="H222" s="650">
        <v>0.74</v>
      </c>
      <c r="I222" s="651"/>
      <c r="J222" s="650">
        <v>0.4</v>
      </c>
      <c r="K222" s="496">
        <v>0.2</v>
      </c>
      <c r="L222" s="651"/>
      <c r="M222" s="503">
        <v>0.08</v>
      </c>
      <c r="N222" s="653">
        <v>0.12</v>
      </c>
      <c r="O222" s="657">
        <v>0.24</v>
      </c>
      <c r="P222" s="657">
        <v>0.06</v>
      </c>
      <c r="Q222" s="653">
        <v>0</v>
      </c>
      <c r="R222" s="653">
        <v>0</v>
      </c>
      <c r="S222" s="653">
        <v>0</v>
      </c>
      <c r="T222" s="653">
        <v>0</v>
      </c>
      <c r="U222" s="653">
        <v>0</v>
      </c>
      <c r="V222" s="653">
        <v>0</v>
      </c>
      <c r="W222" s="653">
        <v>0</v>
      </c>
      <c r="X222" s="653">
        <v>0</v>
      </c>
      <c r="Y222" s="654">
        <f t="shared" si="88"/>
        <v>7.8000000000000007</v>
      </c>
      <c r="Z222" s="1049">
        <f t="shared" si="89"/>
        <v>15.384615384615397</v>
      </c>
      <c r="AA222" s="671">
        <f t="shared" si="90"/>
        <v>12.06896551724137</v>
      </c>
      <c r="AB222" s="671">
        <f t="shared" si="91"/>
        <v>7.4074074074073959</v>
      </c>
      <c r="AC222" s="671">
        <f t="shared" si="92"/>
        <v>17.391304347826097</v>
      </c>
      <c r="AD222" s="671">
        <f t="shared" si="93"/>
        <v>24.324324324324319</v>
      </c>
      <c r="AE222" s="671">
        <f t="shared" si="94"/>
        <v>84.999999999999986</v>
      </c>
      <c r="AF222" s="671">
        <f t="shared" si="95"/>
        <v>100</v>
      </c>
      <c r="AG222" s="671">
        <f t="shared" si="96"/>
        <v>150</v>
      </c>
      <c r="AH222" s="671">
        <f t="shared" si="97"/>
        <v>-33.333333333333329</v>
      </c>
      <c r="AI222" s="671">
        <f t="shared" si="98"/>
        <v>-50</v>
      </c>
      <c r="AJ222" s="671">
        <f t="shared" si="99"/>
        <v>300</v>
      </c>
      <c r="AK222" s="671" t="str">
        <f t="shared" si="100"/>
        <v>n/a</v>
      </c>
      <c r="AL222" s="671" t="str">
        <f t="shared" si="101"/>
        <v>n/a</v>
      </c>
      <c r="AM222" s="671" t="str">
        <f t="shared" si="102"/>
        <v>n/a</v>
      </c>
      <c r="AN222" s="671" t="str">
        <f t="shared" si="103"/>
        <v>n/a</v>
      </c>
      <c r="AO222" s="671" t="str">
        <f t="shared" si="104"/>
        <v>n/a</v>
      </c>
      <c r="AP222" s="671" t="str">
        <f t="shared" si="105"/>
        <v>n/a</v>
      </c>
      <c r="AQ222" s="671" t="str">
        <f t="shared" si="106"/>
        <v>n/a</v>
      </c>
      <c r="AR222" s="671" t="str">
        <f t="shared" si="107"/>
        <v>n/a</v>
      </c>
      <c r="AS222" s="672">
        <f t="shared" si="108"/>
        <v>57.113025786189205</v>
      </c>
      <c r="AT222" s="673">
        <f t="shared" si="109"/>
        <v>99.391439508923455</v>
      </c>
    </row>
    <row r="223" spans="1:46" ht="11.25" customHeight="1" x14ac:dyDescent="0.2">
      <c r="A223" s="929" t="s">
        <v>4123</v>
      </c>
      <c r="B223" s="920" t="s">
        <v>4124</v>
      </c>
      <c r="C223" s="924">
        <v>1.1299999999999999</v>
      </c>
      <c r="D223" s="631">
        <v>1.03</v>
      </c>
      <c r="E223" s="916">
        <v>0.97</v>
      </c>
      <c r="F223" s="916">
        <v>0.66</v>
      </c>
      <c r="G223" s="502">
        <v>0</v>
      </c>
      <c r="H223" s="502">
        <v>0</v>
      </c>
      <c r="I223" s="916"/>
      <c r="J223" s="502">
        <v>0</v>
      </c>
      <c r="K223" s="655">
        <v>0</v>
      </c>
      <c r="L223" s="1012"/>
      <c r="M223" s="503">
        <v>0</v>
      </c>
      <c r="N223" s="653">
        <v>0</v>
      </c>
      <c r="O223" s="653">
        <v>0</v>
      </c>
      <c r="P223" s="653">
        <v>0</v>
      </c>
      <c r="Q223" s="653">
        <v>0</v>
      </c>
      <c r="R223" s="653">
        <v>0</v>
      </c>
      <c r="S223" s="653">
        <v>0</v>
      </c>
      <c r="T223" s="653">
        <v>0</v>
      </c>
      <c r="U223" s="653">
        <v>0</v>
      </c>
      <c r="V223" s="653">
        <v>0</v>
      </c>
      <c r="W223" s="653">
        <v>0</v>
      </c>
      <c r="X223" s="653">
        <v>0</v>
      </c>
      <c r="Y223" s="654">
        <f t="shared" si="88"/>
        <v>3.79</v>
      </c>
      <c r="Z223" s="1049">
        <f t="shared" si="89"/>
        <v>9.7087378640776656</v>
      </c>
      <c r="AA223" s="671">
        <f t="shared" si="90"/>
        <v>6.1855670103092786</v>
      </c>
      <c r="AB223" s="671">
        <f t="shared" si="91"/>
        <v>46.969696969696948</v>
      </c>
      <c r="AC223" s="671" t="str">
        <f t="shared" si="92"/>
        <v>n/a</v>
      </c>
      <c r="AD223" s="671" t="str">
        <f t="shared" si="93"/>
        <v>n/a</v>
      </c>
      <c r="AE223" s="671" t="str">
        <f t="shared" si="94"/>
        <v>n/a</v>
      </c>
      <c r="AF223" s="671" t="str">
        <f t="shared" si="95"/>
        <v>n/a</v>
      </c>
      <c r="AG223" s="671" t="str">
        <f t="shared" si="96"/>
        <v>n/a</v>
      </c>
      <c r="AH223" s="671" t="str">
        <f t="shared" si="97"/>
        <v>n/a</v>
      </c>
      <c r="AI223" s="671" t="str">
        <f t="shared" si="98"/>
        <v>n/a</v>
      </c>
      <c r="AJ223" s="671" t="str">
        <f t="shared" si="99"/>
        <v>n/a</v>
      </c>
      <c r="AK223" s="671" t="str">
        <f t="shared" si="100"/>
        <v>n/a</v>
      </c>
      <c r="AL223" s="671" t="str">
        <f t="shared" si="101"/>
        <v>n/a</v>
      </c>
      <c r="AM223" s="671" t="str">
        <f t="shared" si="102"/>
        <v>n/a</v>
      </c>
      <c r="AN223" s="671" t="str">
        <f t="shared" si="103"/>
        <v>n/a</v>
      </c>
      <c r="AO223" s="671" t="str">
        <f t="shared" si="104"/>
        <v>n/a</v>
      </c>
      <c r="AP223" s="671" t="str">
        <f t="shared" si="105"/>
        <v>n/a</v>
      </c>
      <c r="AQ223" s="671" t="str">
        <f t="shared" si="106"/>
        <v>n/a</v>
      </c>
      <c r="AR223" s="671" t="str">
        <f t="shared" si="107"/>
        <v>n/a</v>
      </c>
      <c r="AS223" s="672">
        <f t="shared" si="108"/>
        <v>20.954667281361296</v>
      </c>
      <c r="AT223" s="673">
        <f t="shared" si="109"/>
        <v>22.598440443533924</v>
      </c>
    </row>
    <row r="224" spans="1:46" ht="11.25" customHeight="1" x14ac:dyDescent="0.2">
      <c r="A224" s="935" t="s">
        <v>544</v>
      </c>
      <c r="B224" s="933" t="s">
        <v>545</v>
      </c>
      <c r="C224" s="497">
        <v>0.5675</v>
      </c>
      <c r="D224" s="486">
        <v>0.55750000000000011</v>
      </c>
      <c r="E224" s="650">
        <v>0.54749999999999999</v>
      </c>
      <c r="F224" s="650">
        <v>0.53649999999999998</v>
      </c>
      <c r="G224" s="650">
        <v>0.52200000000000002</v>
      </c>
      <c r="H224" s="650">
        <v>0.505</v>
      </c>
      <c r="I224" s="651"/>
      <c r="J224" s="650">
        <v>0.48749999999999999</v>
      </c>
      <c r="K224" s="496">
        <v>0.47499999999999998</v>
      </c>
      <c r="L224" s="651"/>
      <c r="M224" s="656">
        <v>0.45750000000000002</v>
      </c>
      <c r="N224" s="657">
        <v>0.4425</v>
      </c>
      <c r="O224" s="657">
        <v>0.40500000000000003</v>
      </c>
      <c r="P224" s="657">
        <v>0.35249999999999998</v>
      </c>
      <c r="Q224" s="657">
        <v>0.32250000000000001</v>
      </c>
      <c r="R224" s="657">
        <v>0.29249999999999998</v>
      </c>
      <c r="S224" s="657">
        <v>0.26437500000000003</v>
      </c>
      <c r="T224" s="657">
        <v>0.12375</v>
      </c>
      <c r="U224" s="653">
        <v>0</v>
      </c>
      <c r="V224" s="653">
        <v>0</v>
      </c>
      <c r="W224" s="653">
        <v>0</v>
      </c>
      <c r="X224" s="653">
        <v>0</v>
      </c>
      <c r="Y224" s="654">
        <f t="shared" si="88"/>
        <v>6.8591249999999988</v>
      </c>
      <c r="Z224" s="1049">
        <f t="shared" si="89"/>
        <v>1.7937219730941534</v>
      </c>
      <c r="AA224" s="671">
        <f t="shared" si="90"/>
        <v>1.8264840182648623</v>
      </c>
      <c r="AB224" s="671">
        <f t="shared" si="91"/>
        <v>2.0503261882572232</v>
      </c>
      <c r="AC224" s="671">
        <f t="shared" si="92"/>
        <v>2.7777777777777679</v>
      </c>
      <c r="AD224" s="671">
        <f t="shared" si="93"/>
        <v>3.3663366336633693</v>
      </c>
      <c r="AE224" s="671">
        <f t="shared" si="94"/>
        <v>3.5897435897435992</v>
      </c>
      <c r="AF224" s="671">
        <f t="shared" si="95"/>
        <v>2.6315789473684292</v>
      </c>
      <c r="AG224" s="671">
        <f t="shared" si="96"/>
        <v>3.82513661202184</v>
      </c>
      <c r="AH224" s="671">
        <f t="shared" si="97"/>
        <v>3.3898305084745894</v>
      </c>
      <c r="AI224" s="671">
        <f t="shared" si="98"/>
        <v>9.259259259259256</v>
      </c>
      <c r="AJ224" s="671">
        <f t="shared" si="99"/>
        <v>14.893617021276606</v>
      </c>
      <c r="AK224" s="671">
        <f t="shared" si="100"/>
        <v>9.302325581395344</v>
      </c>
      <c r="AL224" s="671">
        <f t="shared" si="101"/>
        <v>10.256410256410264</v>
      </c>
      <c r="AM224" s="671">
        <f t="shared" si="102"/>
        <v>10.638297872340408</v>
      </c>
      <c r="AN224" s="671">
        <f t="shared" si="103"/>
        <v>113.63636363636367</v>
      </c>
      <c r="AO224" s="671" t="str">
        <f t="shared" si="104"/>
        <v>n/a</v>
      </c>
      <c r="AP224" s="671" t="str">
        <f t="shared" si="105"/>
        <v>n/a</v>
      </c>
      <c r="AQ224" s="671" t="str">
        <f t="shared" si="106"/>
        <v>n/a</v>
      </c>
      <c r="AR224" s="671" t="str">
        <f t="shared" si="107"/>
        <v>n/a</v>
      </c>
      <c r="AS224" s="672">
        <f t="shared" si="108"/>
        <v>12.882480658380757</v>
      </c>
      <c r="AT224" s="673">
        <f t="shared" si="109"/>
        <v>28.172989223901428</v>
      </c>
    </row>
    <row r="225" spans="1:46" ht="11.25" customHeight="1" x14ac:dyDescent="0.2">
      <c r="A225" s="658" t="s">
        <v>546</v>
      </c>
      <c r="B225" s="506" t="s">
        <v>547</v>
      </c>
      <c r="C225" s="497">
        <v>0.4975</v>
      </c>
      <c r="D225" s="497">
        <v>0.48749999999999999</v>
      </c>
      <c r="E225" s="513">
        <v>0.47749999999999998</v>
      </c>
      <c r="F225" s="513">
        <v>0.46849999999999997</v>
      </c>
      <c r="G225" s="513">
        <v>0.46300000000000002</v>
      </c>
      <c r="H225" s="513">
        <v>0.45500000000000002</v>
      </c>
      <c r="I225" s="514"/>
      <c r="J225" s="513">
        <v>0.4375</v>
      </c>
      <c r="K225" s="509">
        <v>0.42499999999999999</v>
      </c>
      <c r="L225" s="514"/>
      <c r="M225" s="510">
        <v>0.40749999999999997</v>
      </c>
      <c r="N225" s="516">
        <v>0.39250000000000002</v>
      </c>
      <c r="O225" s="516">
        <v>0.35499999999999998</v>
      </c>
      <c r="P225" s="516">
        <v>0.30249999999999999</v>
      </c>
      <c r="Q225" s="516">
        <v>0.27374999999999999</v>
      </c>
      <c r="R225" s="516">
        <v>0.25031000000000003</v>
      </c>
      <c r="S225" s="516">
        <v>0.23343</v>
      </c>
      <c r="T225" s="516">
        <v>0.21937499999999999</v>
      </c>
      <c r="U225" s="517">
        <v>0.20250000000000001</v>
      </c>
      <c r="V225" s="517">
        <v>0.20250000000000001</v>
      </c>
      <c r="W225" s="516">
        <v>0.20250000000000001</v>
      </c>
      <c r="X225" s="516">
        <v>0.199685</v>
      </c>
      <c r="Y225" s="654">
        <f t="shared" si="88"/>
        <v>6.9530499999999993</v>
      </c>
      <c r="Z225" s="1049">
        <f t="shared" si="89"/>
        <v>2.051282051282044</v>
      </c>
      <c r="AA225" s="671">
        <f t="shared" si="90"/>
        <v>2.0942408376963373</v>
      </c>
      <c r="AB225" s="671">
        <f t="shared" si="91"/>
        <v>1.9210245464247544</v>
      </c>
      <c r="AC225" s="671">
        <f t="shared" si="92"/>
        <v>1.187904967602571</v>
      </c>
      <c r="AD225" s="671">
        <f t="shared" si="93"/>
        <v>1.758241758241752</v>
      </c>
      <c r="AE225" s="671">
        <f t="shared" si="94"/>
        <v>4.0000000000000036</v>
      </c>
      <c r="AF225" s="671">
        <f t="shared" si="95"/>
        <v>2.941176470588247</v>
      </c>
      <c r="AG225" s="671">
        <f t="shared" si="96"/>
        <v>4.2944785276073594</v>
      </c>
      <c r="AH225" s="671">
        <f t="shared" si="97"/>
        <v>3.8216560509554132</v>
      </c>
      <c r="AI225" s="671">
        <f t="shared" si="98"/>
        <v>10.563380281690149</v>
      </c>
      <c r="AJ225" s="671">
        <f t="shared" si="99"/>
        <v>17.355371900826434</v>
      </c>
      <c r="AK225" s="671">
        <f t="shared" si="100"/>
        <v>10.502283105022837</v>
      </c>
      <c r="AL225" s="671">
        <f t="shared" si="101"/>
        <v>9.3643881586832123</v>
      </c>
      <c r="AM225" s="671">
        <f t="shared" si="102"/>
        <v>7.2312898941867099</v>
      </c>
      <c r="AN225" s="671">
        <f t="shared" si="103"/>
        <v>6.4068376068376232</v>
      </c>
      <c r="AO225" s="671">
        <f t="shared" si="104"/>
        <v>8.333333333333325</v>
      </c>
      <c r="AP225" s="671">
        <f t="shared" si="105"/>
        <v>0</v>
      </c>
      <c r="AQ225" s="671">
        <f t="shared" si="106"/>
        <v>0</v>
      </c>
      <c r="AR225" s="671">
        <f t="shared" si="107"/>
        <v>1.40972030948745</v>
      </c>
      <c r="AS225" s="672">
        <f t="shared" si="108"/>
        <v>5.0124531473929599</v>
      </c>
      <c r="AT225" s="673">
        <f t="shared" si="109"/>
        <v>4.5501530857762829</v>
      </c>
    </row>
    <row r="226" spans="1:46" ht="11.25" customHeight="1" x14ac:dyDescent="0.2">
      <c r="A226" s="935" t="s">
        <v>1600</v>
      </c>
      <c r="B226" s="933" t="s">
        <v>1601</v>
      </c>
      <c r="C226" s="497">
        <v>1.95</v>
      </c>
      <c r="D226" s="497">
        <v>1.8</v>
      </c>
      <c r="E226" s="650">
        <v>1.6</v>
      </c>
      <c r="F226" s="650">
        <v>1.47</v>
      </c>
      <c r="G226" s="650">
        <v>1.29</v>
      </c>
      <c r="H226" s="650">
        <v>1.2</v>
      </c>
      <c r="I226" s="651"/>
      <c r="J226" s="650">
        <v>0.68</v>
      </c>
      <c r="K226" s="655">
        <v>0.4</v>
      </c>
      <c r="L226" s="651"/>
      <c r="M226" s="503">
        <v>0.4</v>
      </c>
      <c r="N226" s="653">
        <v>0.4</v>
      </c>
      <c r="O226" s="653">
        <v>0.4</v>
      </c>
      <c r="P226" s="657">
        <v>0.4</v>
      </c>
      <c r="Q226" s="657">
        <v>0.39</v>
      </c>
      <c r="R226" s="657">
        <v>0.34499999999999997</v>
      </c>
      <c r="S226" s="657">
        <v>0.3</v>
      </c>
      <c r="T226" s="653">
        <v>0</v>
      </c>
      <c r="U226" s="653">
        <v>0</v>
      </c>
      <c r="V226" s="653">
        <v>0</v>
      </c>
      <c r="W226" s="653">
        <v>0</v>
      </c>
      <c r="X226" s="653">
        <v>0</v>
      </c>
      <c r="Y226" s="654">
        <f t="shared" si="88"/>
        <v>13.025000000000002</v>
      </c>
      <c r="Z226" s="1049">
        <f t="shared" si="89"/>
        <v>8.333333333333325</v>
      </c>
      <c r="AA226" s="671">
        <f t="shared" si="90"/>
        <v>12.5</v>
      </c>
      <c r="AB226" s="671">
        <f t="shared" si="91"/>
        <v>8.8435374149659971</v>
      </c>
      <c r="AC226" s="671">
        <f t="shared" si="92"/>
        <v>13.953488372093027</v>
      </c>
      <c r="AD226" s="671">
        <f t="shared" si="93"/>
        <v>7.5000000000000178</v>
      </c>
      <c r="AE226" s="671">
        <f t="shared" si="94"/>
        <v>76.470588235294088</v>
      </c>
      <c r="AF226" s="671">
        <f t="shared" si="95"/>
        <v>70</v>
      </c>
      <c r="AG226" s="671">
        <f t="shared" si="96"/>
        <v>0</v>
      </c>
      <c r="AH226" s="671">
        <f t="shared" si="97"/>
        <v>0</v>
      </c>
      <c r="AI226" s="671">
        <f t="shared" si="98"/>
        <v>0</v>
      </c>
      <c r="AJ226" s="671">
        <f t="shared" si="99"/>
        <v>0</v>
      </c>
      <c r="AK226" s="671">
        <f t="shared" si="100"/>
        <v>2.5641025641025772</v>
      </c>
      <c r="AL226" s="671">
        <f t="shared" si="101"/>
        <v>13.043478260869579</v>
      </c>
      <c r="AM226" s="671">
        <f t="shared" si="102"/>
        <v>14.999999999999991</v>
      </c>
      <c r="AN226" s="671" t="str">
        <f t="shared" si="103"/>
        <v>n/a</v>
      </c>
      <c r="AO226" s="671" t="str">
        <f t="shared" si="104"/>
        <v>n/a</v>
      </c>
      <c r="AP226" s="671" t="str">
        <f t="shared" si="105"/>
        <v>n/a</v>
      </c>
      <c r="AQ226" s="671" t="str">
        <f t="shared" si="106"/>
        <v>n/a</v>
      </c>
      <c r="AR226" s="671" t="str">
        <f t="shared" si="107"/>
        <v>n/a</v>
      </c>
      <c r="AS226" s="672">
        <f t="shared" si="108"/>
        <v>16.300609155761329</v>
      </c>
      <c r="AT226" s="673">
        <f t="shared" si="109"/>
        <v>24.782705235821421</v>
      </c>
    </row>
    <row r="227" spans="1:46" ht="11.25" customHeight="1" x14ac:dyDescent="0.2">
      <c r="A227" s="602" t="s">
        <v>4414</v>
      </c>
      <c r="B227" s="933" t="s">
        <v>3821</v>
      </c>
      <c r="C227" s="497">
        <v>0.52500000000000002</v>
      </c>
      <c r="D227" s="497">
        <v>0.42499999999999999</v>
      </c>
      <c r="E227" s="650">
        <v>0.34</v>
      </c>
      <c r="F227" s="650">
        <v>0.26750000000000002</v>
      </c>
      <c r="G227" s="650">
        <v>0.2</v>
      </c>
      <c r="H227" s="542">
        <v>0</v>
      </c>
      <c r="I227" s="1030"/>
      <c r="J227" s="542">
        <v>0.15</v>
      </c>
      <c r="K227" s="547">
        <v>0.15</v>
      </c>
      <c r="L227" s="1030"/>
      <c r="M227" s="547">
        <v>0.15</v>
      </c>
      <c r="N227" s="601">
        <v>0.15</v>
      </c>
      <c r="O227" s="543">
        <v>0.33750000000000002</v>
      </c>
      <c r="P227" s="657">
        <v>0.6</v>
      </c>
      <c r="Q227" s="657">
        <v>0.5</v>
      </c>
      <c r="R227" s="657">
        <v>0.33750000000000002</v>
      </c>
      <c r="S227" s="657">
        <v>0.24</v>
      </c>
      <c r="T227" s="657">
        <v>0.14000000000000001</v>
      </c>
      <c r="U227" s="657">
        <v>0.11</v>
      </c>
      <c r="V227" s="657">
        <v>6.6699999999999995E-2</v>
      </c>
      <c r="W227" s="657">
        <v>5.33E-2</v>
      </c>
      <c r="X227" s="657">
        <v>0.04</v>
      </c>
      <c r="Y227" s="654">
        <f t="shared" si="88"/>
        <v>4.7825000000000006</v>
      </c>
      <c r="Z227" s="1049">
        <f t="shared" si="89"/>
        <v>23.529411764705888</v>
      </c>
      <c r="AA227" s="671">
        <f t="shared" si="90"/>
        <v>24.999999999999979</v>
      </c>
      <c r="AB227" s="671">
        <f t="shared" si="91"/>
        <v>27.10280373831775</v>
      </c>
      <c r="AC227" s="671">
        <f t="shared" si="92"/>
        <v>33.749999999999993</v>
      </c>
      <c r="AD227" s="671" t="str">
        <f t="shared" si="93"/>
        <v>n/a</v>
      </c>
      <c r="AE227" s="671">
        <f t="shared" si="94"/>
        <v>-100</v>
      </c>
      <c r="AF227" s="671">
        <f t="shared" si="95"/>
        <v>0</v>
      </c>
      <c r="AG227" s="671">
        <f t="shared" si="96"/>
        <v>0</v>
      </c>
      <c r="AH227" s="671">
        <f t="shared" si="97"/>
        <v>0</v>
      </c>
      <c r="AI227" s="671">
        <f t="shared" si="98"/>
        <v>-55.555555555555557</v>
      </c>
      <c r="AJ227" s="671">
        <f t="shared" si="99"/>
        <v>-43.749999999999986</v>
      </c>
      <c r="AK227" s="671">
        <f t="shared" si="100"/>
        <v>19.999999999999996</v>
      </c>
      <c r="AL227" s="671">
        <f t="shared" si="101"/>
        <v>48.148148148148138</v>
      </c>
      <c r="AM227" s="671">
        <f t="shared" si="102"/>
        <v>40.625000000000021</v>
      </c>
      <c r="AN227" s="671">
        <f t="shared" si="103"/>
        <v>71.428571428571402</v>
      </c>
      <c r="AO227" s="671">
        <f t="shared" si="104"/>
        <v>27.272727272727295</v>
      </c>
      <c r="AP227" s="671">
        <f t="shared" si="105"/>
        <v>64.917541229385307</v>
      </c>
      <c r="AQ227" s="671">
        <f t="shared" si="106"/>
        <v>25.140712945590991</v>
      </c>
      <c r="AR227" s="671">
        <f t="shared" si="107"/>
        <v>33.25</v>
      </c>
      <c r="AS227" s="672">
        <f t="shared" si="108"/>
        <v>13.381075609549512</v>
      </c>
      <c r="AT227" s="673">
        <f t="shared" si="109"/>
        <v>42.700161862292241</v>
      </c>
    </row>
    <row r="228" spans="1:46" ht="11.25" customHeight="1" x14ac:dyDescent="0.2">
      <c r="A228" s="602" t="s">
        <v>3823</v>
      </c>
      <c r="B228" s="933" t="s">
        <v>3824</v>
      </c>
      <c r="C228" s="497">
        <v>8</v>
      </c>
      <c r="D228" s="916">
        <v>7</v>
      </c>
      <c r="E228" s="916">
        <v>6</v>
      </c>
      <c r="F228" s="916">
        <v>5</v>
      </c>
      <c r="G228" s="916">
        <v>4</v>
      </c>
      <c r="H228" s="916">
        <v>3</v>
      </c>
      <c r="I228" s="916"/>
      <c r="J228" s="916">
        <v>8</v>
      </c>
      <c r="K228" s="933">
        <v>5</v>
      </c>
      <c r="L228" s="916"/>
      <c r="M228" s="933">
        <v>13</v>
      </c>
      <c r="N228" s="936">
        <v>10</v>
      </c>
      <c r="O228" s="936">
        <v>10</v>
      </c>
      <c r="P228" s="653">
        <v>0</v>
      </c>
      <c r="Q228" s="653">
        <v>0</v>
      </c>
      <c r="R228" s="653">
        <v>0</v>
      </c>
      <c r="S228" s="653">
        <v>0</v>
      </c>
      <c r="T228" s="653">
        <v>0</v>
      </c>
      <c r="U228" s="653">
        <v>0</v>
      </c>
      <c r="V228" s="653">
        <v>0</v>
      </c>
      <c r="W228" s="653">
        <v>0</v>
      </c>
      <c r="X228" s="653">
        <v>0</v>
      </c>
      <c r="Y228" s="654">
        <f t="shared" si="88"/>
        <v>79</v>
      </c>
      <c r="Z228" s="1049">
        <f t="shared" si="89"/>
        <v>14.285714285714279</v>
      </c>
      <c r="AA228" s="671">
        <f t="shared" si="90"/>
        <v>16.666666666666675</v>
      </c>
      <c r="AB228" s="671">
        <f t="shared" si="91"/>
        <v>19.999999999999996</v>
      </c>
      <c r="AC228" s="671">
        <f t="shared" si="92"/>
        <v>25</v>
      </c>
      <c r="AD228" s="671">
        <f t="shared" si="93"/>
        <v>33.333333333333329</v>
      </c>
      <c r="AE228" s="671">
        <f t="shared" si="94"/>
        <v>-62.5</v>
      </c>
      <c r="AF228" s="671">
        <f t="shared" si="95"/>
        <v>60.000000000000007</v>
      </c>
      <c r="AG228" s="671">
        <f t="shared" si="96"/>
        <v>-61.53846153846154</v>
      </c>
      <c r="AH228" s="671">
        <f t="shared" si="97"/>
        <v>30.000000000000004</v>
      </c>
      <c r="AI228" s="671">
        <f t="shared" si="98"/>
        <v>0</v>
      </c>
      <c r="AJ228" s="671" t="str">
        <f t="shared" si="99"/>
        <v>n/a</v>
      </c>
      <c r="AK228" s="671" t="str">
        <f t="shared" si="100"/>
        <v>n/a</v>
      </c>
      <c r="AL228" s="671" t="str">
        <f t="shared" si="101"/>
        <v>n/a</v>
      </c>
      <c r="AM228" s="671" t="str">
        <f t="shared" si="102"/>
        <v>n/a</v>
      </c>
      <c r="AN228" s="671" t="str">
        <f t="shared" si="103"/>
        <v>n/a</v>
      </c>
      <c r="AO228" s="671" t="str">
        <f t="shared" si="104"/>
        <v>n/a</v>
      </c>
      <c r="AP228" s="671" t="str">
        <f t="shared" si="105"/>
        <v>n/a</v>
      </c>
      <c r="AQ228" s="671" t="str">
        <f t="shared" si="106"/>
        <v>n/a</v>
      </c>
      <c r="AR228" s="671" t="str">
        <f t="shared" si="107"/>
        <v>n/a</v>
      </c>
      <c r="AS228" s="672">
        <f t="shared" si="108"/>
        <v>7.5247252747252746</v>
      </c>
      <c r="AT228" s="673">
        <f t="shared" si="109"/>
        <v>39.784122831800026</v>
      </c>
    </row>
    <row r="229" spans="1:46" ht="11.25" customHeight="1" x14ac:dyDescent="0.2">
      <c r="A229" s="480" t="s">
        <v>2167</v>
      </c>
      <c r="B229" s="918" t="s">
        <v>2168</v>
      </c>
      <c r="C229" s="497">
        <v>0.62</v>
      </c>
      <c r="D229" s="497">
        <v>0.54500000000000004</v>
      </c>
      <c r="E229" s="487">
        <v>0.4889120545868082</v>
      </c>
      <c r="F229" s="487">
        <v>0.3645337376800607</v>
      </c>
      <c r="G229" s="487">
        <v>0.18681576952236542</v>
      </c>
      <c r="H229" s="553">
        <v>5.7467778620166804E-2</v>
      </c>
      <c r="I229" s="488"/>
      <c r="J229" s="487">
        <v>5.7467778620166804E-2</v>
      </c>
      <c r="K229" s="485">
        <v>4.8847611827141778E-2</v>
      </c>
      <c r="L229" s="488"/>
      <c r="M229" s="491">
        <v>4.5974222896133433E-2</v>
      </c>
      <c r="N229" s="554">
        <v>3.4480667172100077E-2</v>
      </c>
      <c r="O229" s="493">
        <v>3.4480667172100077E-2</v>
      </c>
      <c r="P229" s="493">
        <v>2.8733889310083402E-2</v>
      </c>
      <c r="Q229" s="493">
        <v>2.2987111448066717E-2</v>
      </c>
      <c r="R229" s="493">
        <v>1.8688400303260043E-2</v>
      </c>
      <c r="S229" s="493">
        <v>1.5815011372251706E-2</v>
      </c>
      <c r="T229" s="493">
        <v>1.4374526156178924E-2</v>
      </c>
      <c r="U229" s="493">
        <v>1.221379833206975E-2</v>
      </c>
      <c r="V229" s="493">
        <v>1.1493555724033358E-2</v>
      </c>
      <c r="W229" s="493">
        <v>9.3328278999241857E-3</v>
      </c>
      <c r="X229" s="493">
        <v>8.6125852918877942E-3</v>
      </c>
      <c r="Y229" s="654">
        <f t="shared" si="88"/>
        <v>2.6262319939347987</v>
      </c>
      <c r="Z229" s="1049">
        <f t="shared" si="89"/>
        <v>13.761467889908241</v>
      </c>
      <c r="AA229" s="671">
        <f t="shared" si="90"/>
        <v>11.471990695871304</v>
      </c>
      <c r="AB229" s="671">
        <f t="shared" si="91"/>
        <v>34.119836945218566</v>
      </c>
      <c r="AC229" s="671">
        <f t="shared" si="92"/>
        <v>95.13006777322353</v>
      </c>
      <c r="AD229" s="671">
        <f t="shared" si="93"/>
        <v>225.07915567282316</v>
      </c>
      <c r="AE229" s="671">
        <f t="shared" si="94"/>
        <v>0</v>
      </c>
      <c r="AF229" s="671">
        <f t="shared" si="95"/>
        <v>17.647058823529417</v>
      </c>
      <c r="AG229" s="671">
        <f t="shared" si="96"/>
        <v>6.25</v>
      </c>
      <c r="AH229" s="671">
        <f t="shared" si="97"/>
        <v>33.333333333333329</v>
      </c>
      <c r="AI229" s="671">
        <f t="shared" si="98"/>
        <v>0</v>
      </c>
      <c r="AJ229" s="671">
        <f t="shared" si="99"/>
        <v>19.999999999999972</v>
      </c>
      <c r="AK229" s="671">
        <f t="shared" si="100"/>
        <v>25.000000000000021</v>
      </c>
      <c r="AL229" s="671">
        <f t="shared" si="101"/>
        <v>23.002028397565933</v>
      </c>
      <c r="AM229" s="671">
        <f t="shared" si="102"/>
        <v>18.168744007670167</v>
      </c>
      <c r="AN229" s="671">
        <f t="shared" si="103"/>
        <v>10.021097046413496</v>
      </c>
      <c r="AO229" s="671">
        <f t="shared" si="104"/>
        <v>17.690875232774683</v>
      </c>
      <c r="AP229" s="671">
        <f t="shared" si="105"/>
        <v>6.2664907651715174</v>
      </c>
      <c r="AQ229" s="671">
        <f t="shared" si="106"/>
        <v>23.151909017059282</v>
      </c>
      <c r="AR229" s="671">
        <f t="shared" si="107"/>
        <v>8.3626760563380245</v>
      </c>
      <c r="AS229" s="672">
        <f t="shared" si="108"/>
        <v>30.971406929310564</v>
      </c>
      <c r="AT229" s="673">
        <f t="shared" si="109"/>
        <v>51.302243575102203</v>
      </c>
    </row>
    <row r="230" spans="1:46" ht="11.25" customHeight="1" x14ac:dyDescent="0.2">
      <c r="A230" s="519" t="s">
        <v>1778</v>
      </c>
      <c r="B230" s="507" t="s">
        <v>1779</v>
      </c>
      <c r="C230" s="497">
        <v>1.68</v>
      </c>
      <c r="D230" s="518">
        <v>1.56</v>
      </c>
      <c r="E230" s="650">
        <v>1.49</v>
      </c>
      <c r="F230" s="650">
        <v>1.35</v>
      </c>
      <c r="G230" s="650">
        <v>0.86</v>
      </c>
      <c r="H230" s="650">
        <v>0.75</v>
      </c>
      <c r="I230" s="651"/>
      <c r="J230" s="650">
        <v>0.6</v>
      </c>
      <c r="K230" s="496">
        <v>0.4</v>
      </c>
      <c r="L230" s="599"/>
      <c r="M230" s="503">
        <v>0.35</v>
      </c>
      <c r="N230" s="653">
        <v>0.35</v>
      </c>
      <c r="O230" s="657">
        <v>0.35</v>
      </c>
      <c r="P230" s="657">
        <v>0.30571999999999999</v>
      </c>
      <c r="Q230" s="657">
        <v>0.26627000000000001</v>
      </c>
      <c r="R230" s="657">
        <v>0.23669000000000001</v>
      </c>
      <c r="S230" s="653">
        <v>0.20710000000000001</v>
      </c>
      <c r="T230" s="653">
        <v>0.20710000000000001</v>
      </c>
      <c r="U230" s="653">
        <v>0.20710000000000001</v>
      </c>
      <c r="V230" s="653">
        <v>0.20710000000000001</v>
      </c>
      <c r="W230" s="657">
        <v>0.20710000000000001</v>
      </c>
      <c r="X230" s="653">
        <v>5.2269999999999997E-2</v>
      </c>
      <c r="Y230" s="654">
        <f t="shared" si="88"/>
        <v>11.636450000000002</v>
      </c>
      <c r="Z230" s="1049">
        <f t="shared" si="89"/>
        <v>7.6923076923076872</v>
      </c>
      <c r="AA230" s="671">
        <f t="shared" si="90"/>
        <v>4.6979865771812124</v>
      </c>
      <c r="AB230" s="671">
        <f t="shared" si="91"/>
        <v>10.370370370370363</v>
      </c>
      <c r="AC230" s="671">
        <f t="shared" si="92"/>
        <v>56.976744186046524</v>
      </c>
      <c r="AD230" s="671">
        <f t="shared" si="93"/>
        <v>14.666666666666671</v>
      </c>
      <c r="AE230" s="671">
        <f t="shared" si="94"/>
        <v>25</v>
      </c>
      <c r="AF230" s="671">
        <f t="shared" si="95"/>
        <v>49.999999999999979</v>
      </c>
      <c r="AG230" s="671">
        <f t="shared" si="96"/>
        <v>14.285714285714302</v>
      </c>
      <c r="AH230" s="671">
        <f t="shared" si="97"/>
        <v>0</v>
      </c>
      <c r="AI230" s="671">
        <f t="shared" si="98"/>
        <v>0</v>
      </c>
      <c r="AJ230" s="671">
        <f t="shared" si="99"/>
        <v>14.48384142352479</v>
      </c>
      <c r="AK230" s="671">
        <f t="shared" si="100"/>
        <v>14.815788485371995</v>
      </c>
      <c r="AL230" s="671">
        <f t="shared" si="101"/>
        <v>12.497359415268905</v>
      </c>
      <c r="AM230" s="671">
        <f t="shared" si="102"/>
        <v>14.287783679381949</v>
      </c>
      <c r="AN230" s="671">
        <f t="shared" si="103"/>
        <v>0</v>
      </c>
      <c r="AO230" s="671">
        <f t="shared" si="104"/>
        <v>0</v>
      </c>
      <c r="AP230" s="671">
        <f t="shared" si="105"/>
        <v>0</v>
      </c>
      <c r="AQ230" s="671">
        <f t="shared" si="106"/>
        <v>0</v>
      </c>
      <c r="AR230" s="671">
        <f t="shared" si="107"/>
        <v>296.21197627702315</v>
      </c>
      <c r="AS230" s="672">
        <f t="shared" si="108"/>
        <v>28.209817845203027</v>
      </c>
      <c r="AT230" s="673">
        <f t="shared" si="109"/>
        <v>66.829133550584885</v>
      </c>
    </row>
    <row r="231" spans="1:46" ht="11.25" customHeight="1" x14ac:dyDescent="0.2">
      <c r="A231" s="935" t="s">
        <v>1113</v>
      </c>
      <c r="B231" s="933" t="s">
        <v>1114</v>
      </c>
      <c r="C231" s="497">
        <v>3.0350000000000001</v>
      </c>
      <c r="D231" s="654">
        <v>2.79</v>
      </c>
      <c r="E231" s="650">
        <v>2.4849999999999999</v>
      </c>
      <c r="F231" s="650">
        <v>2.16</v>
      </c>
      <c r="G231" s="650">
        <v>1.8049999999999999</v>
      </c>
      <c r="H231" s="650">
        <v>1.409</v>
      </c>
      <c r="I231" s="651"/>
      <c r="J231" s="502">
        <v>0</v>
      </c>
      <c r="K231" s="655">
        <v>0</v>
      </c>
      <c r="L231" s="599"/>
      <c r="M231" s="503">
        <v>0</v>
      </c>
      <c r="N231" s="653">
        <v>0</v>
      </c>
      <c r="O231" s="653">
        <v>0</v>
      </c>
      <c r="P231" s="653">
        <v>0</v>
      </c>
      <c r="Q231" s="653">
        <v>0</v>
      </c>
      <c r="R231" s="653">
        <v>0</v>
      </c>
      <c r="S231" s="653">
        <v>0</v>
      </c>
      <c r="T231" s="653">
        <v>0</v>
      </c>
      <c r="U231" s="653">
        <v>0</v>
      </c>
      <c r="V231" s="653">
        <v>0</v>
      </c>
      <c r="W231" s="653">
        <v>0</v>
      </c>
      <c r="X231" s="653">
        <v>0</v>
      </c>
      <c r="Y231" s="654">
        <f t="shared" si="88"/>
        <v>13.684000000000001</v>
      </c>
      <c r="Z231" s="1049">
        <f t="shared" si="89"/>
        <v>8.7813620071684575</v>
      </c>
      <c r="AA231" s="671">
        <f t="shared" si="90"/>
        <v>12.273641851106643</v>
      </c>
      <c r="AB231" s="671">
        <f t="shared" si="91"/>
        <v>15.04629629629628</v>
      </c>
      <c r="AC231" s="671">
        <f t="shared" si="92"/>
        <v>19.667590027700843</v>
      </c>
      <c r="AD231" s="671">
        <f t="shared" si="93"/>
        <v>28.105039034776436</v>
      </c>
      <c r="AE231" s="671" t="str">
        <f t="shared" si="94"/>
        <v>n/a</v>
      </c>
      <c r="AF231" s="671" t="str">
        <f t="shared" si="95"/>
        <v>n/a</v>
      </c>
      <c r="AG231" s="671" t="str">
        <f t="shared" si="96"/>
        <v>n/a</v>
      </c>
      <c r="AH231" s="671" t="str">
        <f t="shared" si="97"/>
        <v>n/a</v>
      </c>
      <c r="AI231" s="671" t="str">
        <f t="shared" si="98"/>
        <v>n/a</v>
      </c>
      <c r="AJ231" s="671" t="str">
        <f t="shared" si="99"/>
        <v>n/a</v>
      </c>
      <c r="AK231" s="671" t="str">
        <f t="shared" si="100"/>
        <v>n/a</v>
      </c>
      <c r="AL231" s="671" t="str">
        <f t="shared" si="101"/>
        <v>n/a</v>
      </c>
      <c r="AM231" s="671" t="str">
        <f t="shared" si="102"/>
        <v>n/a</v>
      </c>
      <c r="AN231" s="671" t="str">
        <f t="shared" si="103"/>
        <v>n/a</v>
      </c>
      <c r="AO231" s="671" t="str">
        <f t="shared" si="104"/>
        <v>n/a</v>
      </c>
      <c r="AP231" s="671" t="str">
        <f t="shared" si="105"/>
        <v>n/a</v>
      </c>
      <c r="AQ231" s="671" t="str">
        <f t="shared" si="106"/>
        <v>n/a</v>
      </c>
      <c r="AR231" s="671" t="str">
        <f t="shared" si="107"/>
        <v>n/a</v>
      </c>
      <c r="AS231" s="672">
        <f t="shared" si="108"/>
        <v>16.774785843409731</v>
      </c>
      <c r="AT231" s="673">
        <f t="shared" si="109"/>
        <v>7.4814061413755049</v>
      </c>
    </row>
    <row r="232" spans="1:46" ht="11.25" customHeight="1" x14ac:dyDescent="0.2">
      <c r="A232" s="929" t="s">
        <v>4083</v>
      </c>
      <c r="B232" s="933" t="s">
        <v>4084</v>
      </c>
      <c r="C232" s="497">
        <v>0.9</v>
      </c>
      <c r="D232" s="654">
        <v>0.68</v>
      </c>
      <c r="E232" s="497">
        <v>0.60499999999999998</v>
      </c>
      <c r="F232" s="497">
        <v>0.55000000000000004</v>
      </c>
      <c r="G232" s="497">
        <v>0.5</v>
      </c>
      <c r="H232" s="497">
        <v>0.5</v>
      </c>
      <c r="I232" s="1133"/>
      <c r="J232" s="497">
        <v>0.5</v>
      </c>
      <c r="K232" s="655">
        <v>0</v>
      </c>
      <c r="L232" s="651"/>
      <c r="M232" s="503">
        <v>0</v>
      </c>
      <c r="N232" s="653">
        <v>0</v>
      </c>
      <c r="O232" s="653">
        <v>0</v>
      </c>
      <c r="P232" s="653">
        <v>0</v>
      </c>
      <c r="Q232" s="653">
        <v>0</v>
      </c>
      <c r="R232" s="653">
        <v>0</v>
      </c>
      <c r="S232" s="653">
        <v>0</v>
      </c>
      <c r="T232" s="653">
        <v>0</v>
      </c>
      <c r="U232" s="653">
        <v>0</v>
      </c>
      <c r="V232" s="653">
        <v>0</v>
      </c>
      <c r="W232" s="653">
        <v>0</v>
      </c>
      <c r="X232" s="653">
        <v>0</v>
      </c>
      <c r="Y232" s="654">
        <f t="shared" si="88"/>
        <v>4.2350000000000003</v>
      </c>
      <c r="Z232" s="1049">
        <f t="shared" si="89"/>
        <v>32.352941176470587</v>
      </c>
      <c r="AA232" s="671">
        <f t="shared" si="90"/>
        <v>12.396694214876035</v>
      </c>
      <c r="AB232" s="671">
        <f t="shared" si="91"/>
        <v>9.9999999999999858</v>
      </c>
      <c r="AC232" s="671">
        <f t="shared" si="92"/>
        <v>10.000000000000009</v>
      </c>
      <c r="AD232" s="671">
        <f t="shared" si="93"/>
        <v>0</v>
      </c>
      <c r="AE232" s="671">
        <f t="shared" si="94"/>
        <v>0</v>
      </c>
      <c r="AF232" s="671" t="str">
        <f t="shared" si="95"/>
        <v>n/a</v>
      </c>
      <c r="AG232" s="671" t="str">
        <f t="shared" si="96"/>
        <v>n/a</v>
      </c>
      <c r="AH232" s="671" t="str">
        <f t="shared" si="97"/>
        <v>n/a</v>
      </c>
      <c r="AI232" s="671" t="str">
        <f t="shared" si="98"/>
        <v>n/a</v>
      </c>
      <c r="AJ232" s="671" t="str">
        <f t="shared" si="99"/>
        <v>n/a</v>
      </c>
      <c r="AK232" s="671" t="str">
        <f t="shared" si="100"/>
        <v>n/a</v>
      </c>
      <c r="AL232" s="671" t="str">
        <f t="shared" si="101"/>
        <v>n/a</v>
      </c>
      <c r="AM232" s="671" t="str">
        <f t="shared" si="102"/>
        <v>n/a</v>
      </c>
      <c r="AN232" s="671" t="str">
        <f t="shared" si="103"/>
        <v>n/a</v>
      </c>
      <c r="AO232" s="671" t="str">
        <f t="shared" si="104"/>
        <v>n/a</v>
      </c>
      <c r="AP232" s="671" t="str">
        <f t="shared" si="105"/>
        <v>n/a</v>
      </c>
      <c r="AQ232" s="671" t="str">
        <f t="shared" si="106"/>
        <v>n/a</v>
      </c>
      <c r="AR232" s="671" t="str">
        <f t="shared" si="107"/>
        <v>n/a</v>
      </c>
      <c r="AS232" s="672">
        <f t="shared" si="108"/>
        <v>10.791605898557769</v>
      </c>
      <c r="AT232" s="673">
        <f t="shared" si="109"/>
        <v>11.845997492879913</v>
      </c>
    </row>
    <row r="233" spans="1:46" ht="11.25" customHeight="1" x14ac:dyDescent="0.2">
      <c r="A233" s="484" t="s">
        <v>4328</v>
      </c>
      <c r="B233" s="920" t="s">
        <v>3825</v>
      </c>
      <c r="C233" s="497">
        <v>0.67</v>
      </c>
      <c r="D233" s="1180">
        <v>0.57999999999999996</v>
      </c>
      <c r="E233" s="924">
        <v>0.5</v>
      </c>
      <c r="F233" s="924">
        <v>0.42</v>
      </c>
      <c r="G233" s="924">
        <v>0.1</v>
      </c>
      <c r="H233" s="502">
        <v>0</v>
      </c>
      <c r="I233" s="916"/>
      <c r="J233" s="502">
        <v>0</v>
      </c>
      <c r="K233" s="655">
        <v>0</v>
      </c>
      <c r="L233" s="916"/>
      <c r="M233" s="655">
        <v>0</v>
      </c>
      <c r="N233" s="535">
        <v>0</v>
      </c>
      <c r="O233" s="535">
        <v>0</v>
      </c>
      <c r="P233" s="535">
        <v>0</v>
      </c>
      <c r="Q233" s="535">
        <v>0</v>
      </c>
      <c r="R233" s="535">
        <v>0</v>
      </c>
      <c r="S233" s="535">
        <v>0</v>
      </c>
      <c r="T233" s="535">
        <v>0</v>
      </c>
      <c r="U233" s="535">
        <v>0</v>
      </c>
      <c r="V233" s="535">
        <v>0</v>
      </c>
      <c r="W233" s="535">
        <v>0</v>
      </c>
      <c r="X233" s="535">
        <v>0</v>
      </c>
      <c r="Y233" s="654">
        <f t="shared" si="88"/>
        <v>2.27</v>
      </c>
      <c r="Z233" s="1049">
        <f t="shared" si="89"/>
        <v>15.517241379310365</v>
      </c>
      <c r="AA233" s="671">
        <f t="shared" si="90"/>
        <v>15.999999999999993</v>
      </c>
      <c r="AB233" s="671">
        <f t="shared" si="91"/>
        <v>19.047619047619047</v>
      </c>
      <c r="AC233" s="671">
        <f t="shared" si="92"/>
        <v>319.99999999999994</v>
      </c>
      <c r="AD233" s="671" t="str">
        <f t="shared" si="93"/>
        <v>n/a</v>
      </c>
      <c r="AE233" s="671" t="str">
        <f t="shared" si="94"/>
        <v>n/a</v>
      </c>
      <c r="AF233" s="671" t="str">
        <f t="shared" si="95"/>
        <v>n/a</v>
      </c>
      <c r="AG233" s="671" t="str">
        <f t="shared" si="96"/>
        <v>n/a</v>
      </c>
      <c r="AH233" s="671" t="str">
        <f t="shared" si="97"/>
        <v>n/a</v>
      </c>
      <c r="AI233" s="671" t="str">
        <f t="shared" si="98"/>
        <v>n/a</v>
      </c>
      <c r="AJ233" s="671" t="str">
        <f t="shared" si="99"/>
        <v>n/a</v>
      </c>
      <c r="AK233" s="671" t="str">
        <f t="shared" si="100"/>
        <v>n/a</v>
      </c>
      <c r="AL233" s="671" t="str">
        <f t="shared" si="101"/>
        <v>n/a</v>
      </c>
      <c r="AM233" s="671" t="str">
        <f t="shared" si="102"/>
        <v>n/a</v>
      </c>
      <c r="AN233" s="671" t="str">
        <f t="shared" si="103"/>
        <v>n/a</v>
      </c>
      <c r="AO233" s="671" t="str">
        <f t="shared" si="104"/>
        <v>n/a</v>
      </c>
      <c r="AP233" s="671" t="str">
        <f t="shared" si="105"/>
        <v>n/a</v>
      </c>
      <c r="AQ233" s="671" t="str">
        <f t="shared" si="106"/>
        <v>n/a</v>
      </c>
      <c r="AR233" s="671" t="str">
        <f t="shared" si="107"/>
        <v>n/a</v>
      </c>
      <c r="AS233" s="672">
        <f t="shared" si="108"/>
        <v>92.641215106732332</v>
      </c>
      <c r="AT233" s="673">
        <f t="shared" si="109"/>
        <v>151.58058101836966</v>
      </c>
    </row>
    <row r="234" spans="1:46" ht="11.25" customHeight="1" x14ac:dyDescent="0.2">
      <c r="A234" s="506" t="s">
        <v>540</v>
      </c>
      <c r="B234" s="507" t="s">
        <v>541</v>
      </c>
      <c r="C234" s="497">
        <v>3.96</v>
      </c>
      <c r="D234" s="497">
        <v>3.72</v>
      </c>
      <c r="E234" s="513">
        <v>3.52</v>
      </c>
      <c r="F234" s="513">
        <v>3.4</v>
      </c>
      <c r="G234" s="513">
        <v>3.32</v>
      </c>
      <c r="H234" s="513">
        <v>3.12</v>
      </c>
      <c r="I234" s="514"/>
      <c r="J234" s="513">
        <v>2.92</v>
      </c>
      <c r="K234" s="509">
        <v>2.72</v>
      </c>
      <c r="L234" s="514"/>
      <c r="M234" s="510">
        <v>1.94</v>
      </c>
      <c r="N234" s="516">
        <v>1.35</v>
      </c>
      <c r="O234" s="516">
        <v>1.24</v>
      </c>
      <c r="P234" s="516">
        <v>1.145</v>
      </c>
      <c r="Q234" s="516">
        <v>1.06</v>
      </c>
      <c r="R234" s="516">
        <v>0.88756799999999991</v>
      </c>
      <c r="S234" s="517">
        <v>0</v>
      </c>
      <c r="T234" s="517">
        <v>0</v>
      </c>
      <c r="U234" s="517">
        <v>0</v>
      </c>
      <c r="V234" s="517">
        <v>0</v>
      </c>
      <c r="W234" s="517">
        <v>0</v>
      </c>
      <c r="X234" s="517">
        <v>0</v>
      </c>
      <c r="Y234" s="654">
        <f t="shared" si="88"/>
        <v>34.302568000000008</v>
      </c>
      <c r="Z234" s="1049">
        <f t="shared" si="89"/>
        <v>6.4516129032258007</v>
      </c>
      <c r="AA234" s="671">
        <f t="shared" si="90"/>
        <v>5.6818181818181879</v>
      </c>
      <c r="AB234" s="671">
        <f t="shared" si="91"/>
        <v>3.529411764705892</v>
      </c>
      <c r="AC234" s="671">
        <f t="shared" si="92"/>
        <v>2.4096385542168752</v>
      </c>
      <c r="AD234" s="671">
        <f t="shared" si="93"/>
        <v>6.4102564102564097</v>
      </c>
      <c r="AE234" s="671">
        <f t="shared" si="94"/>
        <v>6.8493150684931559</v>
      </c>
      <c r="AF234" s="671">
        <f t="shared" si="95"/>
        <v>7.3529411764705843</v>
      </c>
      <c r="AG234" s="671">
        <f t="shared" si="96"/>
        <v>40.206185567010323</v>
      </c>
      <c r="AH234" s="671">
        <f t="shared" si="97"/>
        <v>43.703703703703688</v>
      </c>
      <c r="AI234" s="671">
        <f t="shared" si="98"/>
        <v>8.8709677419354982</v>
      </c>
      <c r="AJ234" s="671">
        <f t="shared" si="99"/>
        <v>8.2969432314410554</v>
      </c>
      <c r="AK234" s="671">
        <f t="shared" si="100"/>
        <v>8.0188679245283048</v>
      </c>
      <c r="AL234" s="671">
        <f t="shared" si="101"/>
        <v>19.427469219259841</v>
      </c>
      <c r="AM234" s="671" t="str">
        <f t="shared" si="102"/>
        <v>n/a</v>
      </c>
      <c r="AN234" s="671" t="str">
        <f t="shared" si="103"/>
        <v>n/a</v>
      </c>
      <c r="AO234" s="671" t="str">
        <f t="shared" si="104"/>
        <v>n/a</v>
      </c>
      <c r="AP234" s="671" t="str">
        <f t="shared" si="105"/>
        <v>n/a</v>
      </c>
      <c r="AQ234" s="671" t="str">
        <f t="shared" si="106"/>
        <v>n/a</v>
      </c>
      <c r="AR234" s="671" t="str">
        <f t="shared" si="107"/>
        <v>n/a</v>
      </c>
      <c r="AS234" s="672">
        <f t="shared" si="108"/>
        <v>12.862240880543508</v>
      </c>
      <c r="AT234" s="673">
        <f t="shared" si="109"/>
        <v>13.538121510080291</v>
      </c>
    </row>
    <row r="235" spans="1:46" ht="11.25" customHeight="1" x14ac:dyDescent="0.2">
      <c r="A235" s="495" t="s">
        <v>1133</v>
      </c>
      <c r="B235" s="933" t="s">
        <v>1134</v>
      </c>
      <c r="C235" s="497">
        <v>1.39</v>
      </c>
      <c r="D235" s="497">
        <v>1.29</v>
      </c>
      <c r="E235" s="650">
        <v>1.2</v>
      </c>
      <c r="F235" s="650">
        <v>1.06</v>
      </c>
      <c r="G235" s="650">
        <v>0.92</v>
      </c>
      <c r="H235" s="650">
        <v>0.76</v>
      </c>
      <c r="I235" s="651"/>
      <c r="J235" s="650">
        <v>0.6</v>
      </c>
      <c r="K235" s="655">
        <v>0</v>
      </c>
      <c r="L235" s="651"/>
      <c r="M235" s="503">
        <v>0</v>
      </c>
      <c r="N235" s="653">
        <v>0</v>
      </c>
      <c r="O235" s="653">
        <v>0</v>
      </c>
      <c r="P235" s="653">
        <v>0</v>
      </c>
      <c r="Q235" s="653">
        <v>0</v>
      </c>
      <c r="R235" s="653">
        <v>0</v>
      </c>
      <c r="S235" s="653">
        <v>0</v>
      </c>
      <c r="T235" s="653">
        <v>0</v>
      </c>
      <c r="U235" s="653">
        <v>0</v>
      </c>
      <c r="V235" s="653">
        <v>0</v>
      </c>
      <c r="W235" s="653">
        <v>0</v>
      </c>
      <c r="X235" s="653">
        <v>0</v>
      </c>
      <c r="Y235" s="654">
        <f t="shared" si="88"/>
        <v>7.2199999999999989</v>
      </c>
      <c r="Z235" s="1049">
        <f t="shared" si="89"/>
        <v>7.7519379844961156</v>
      </c>
      <c r="AA235" s="671">
        <f t="shared" si="90"/>
        <v>7.5000000000000178</v>
      </c>
      <c r="AB235" s="671">
        <f t="shared" si="91"/>
        <v>13.207547169811317</v>
      </c>
      <c r="AC235" s="671">
        <f t="shared" si="92"/>
        <v>15.217391304347828</v>
      </c>
      <c r="AD235" s="671">
        <f t="shared" si="93"/>
        <v>21.052631578947366</v>
      </c>
      <c r="AE235" s="671">
        <f t="shared" si="94"/>
        <v>26.666666666666682</v>
      </c>
      <c r="AF235" s="671" t="str">
        <f t="shared" si="95"/>
        <v>n/a</v>
      </c>
      <c r="AG235" s="671" t="str">
        <f t="shared" si="96"/>
        <v>n/a</v>
      </c>
      <c r="AH235" s="671" t="str">
        <f t="shared" si="97"/>
        <v>n/a</v>
      </c>
      <c r="AI235" s="671" t="str">
        <f t="shared" si="98"/>
        <v>n/a</v>
      </c>
      <c r="AJ235" s="671" t="str">
        <f t="shared" si="99"/>
        <v>n/a</v>
      </c>
      <c r="AK235" s="671" t="str">
        <f t="shared" si="100"/>
        <v>n/a</v>
      </c>
      <c r="AL235" s="671" t="str">
        <f t="shared" si="101"/>
        <v>n/a</v>
      </c>
      <c r="AM235" s="671" t="str">
        <f t="shared" si="102"/>
        <v>n/a</v>
      </c>
      <c r="AN235" s="671" t="str">
        <f t="shared" si="103"/>
        <v>n/a</v>
      </c>
      <c r="AO235" s="671" t="str">
        <f t="shared" si="104"/>
        <v>n/a</v>
      </c>
      <c r="AP235" s="671" t="str">
        <f t="shared" si="105"/>
        <v>n/a</v>
      </c>
      <c r="AQ235" s="671" t="str">
        <f t="shared" si="106"/>
        <v>n/a</v>
      </c>
      <c r="AR235" s="671" t="str">
        <f t="shared" si="107"/>
        <v>n/a</v>
      </c>
      <c r="AS235" s="672">
        <f t="shared" si="108"/>
        <v>15.232695784044887</v>
      </c>
      <c r="AT235" s="673">
        <f t="shared" si="109"/>
        <v>7.5427465194364816</v>
      </c>
    </row>
    <row r="236" spans="1:46" ht="11.25" customHeight="1" x14ac:dyDescent="0.2">
      <c r="A236" s="500" t="s">
        <v>211</v>
      </c>
      <c r="B236" s="933" t="s">
        <v>212</v>
      </c>
      <c r="C236" s="497">
        <v>1.9</v>
      </c>
      <c r="D236" s="497">
        <v>1.8199999999999998</v>
      </c>
      <c r="E236" s="650">
        <v>1.72</v>
      </c>
      <c r="F236" s="650">
        <v>1.64</v>
      </c>
      <c r="G236" s="650">
        <v>1.55</v>
      </c>
      <c r="H236" s="650">
        <v>1.211185</v>
      </c>
      <c r="I236" s="651"/>
      <c r="J236" s="650">
        <v>1.1109490000000002</v>
      </c>
      <c r="K236" s="496">
        <v>0.98565400000000003</v>
      </c>
      <c r="L236" s="651"/>
      <c r="M236" s="656">
        <v>0.89377100000000009</v>
      </c>
      <c r="N236" s="657">
        <v>0.85200600000000004</v>
      </c>
      <c r="O236" s="657">
        <v>0.75177000000000005</v>
      </c>
      <c r="P236" s="657">
        <v>0.643181</v>
      </c>
      <c r="Q236" s="657">
        <v>0.59306300000000001</v>
      </c>
      <c r="R236" s="657">
        <v>0.55129800000000007</v>
      </c>
      <c r="S236" s="657">
        <v>0.50953300000000001</v>
      </c>
      <c r="T236" s="657">
        <v>0.47612099999999996</v>
      </c>
      <c r="U236" s="653">
        <v>0.45106200000000007</v>
      </c>
      <c r="V236" s="657">
        <v>0.43435600000000002</v>
      </c>
      <c r="W236" s="657">
        <v>0.40094400000000002</v>
      </c>
      <c r="X236" s="657">
        <v>0.36753200000000003</v>
      </c>
      <c r="Y236" s="654">
        <f t="shared" si="88"/>
        <v>18.862425000000002</v>
      </c>
      <c r="Z236" s="1049">
        <f t="shared" si="89"/>
        <v>4.3956043956044022</v>
      </c>
      <c r="AA236" s="671">
        <f t="shared" si="90"/>
        <v>5.8139534883720811</v>
      </c>
      <c r="AB236" s="671">
        <f t="shared" si="91"/>
        <v>4.8780487804878092</v>
      </c>
      <c r="AC236" s="671">
        <f t="shared" si="92"/>
        <v>5.8064516129032073</v>
      </c>
      <c r="AD236" s="671">
        <f t="shared" si="93"/>
        <v>27.973843797603195</v>
      </c>
      <c r="AE236" s="671">
        <f t="shared" si="94"/>
        <v>9.0225563909774209</v>
      </c>
      <c r="AF236" s="671">
        <f t="shared" si="95"/>
        <v>12.711864406779672</v>
      </c>
      <c r="AG236" s="671">
        <f t="shared" si="96"/>
        <v>10.280373831775691</v>
      </c>
      <c r="AH236" s="671">
        <f t="shared" si="97"/>
        <v>4.9019607843137303</v>
      </c>
      <c r="AI236" s="671">
        <f t="shared" si="98"/>
        <v>13.33333333333333</v>
      </c>
      <c r="AJ236" s="671">
        <f t="shared" si="99"/>
        <v>16.883116883116898</v>
      </c>
      <c r="AK236" s="671">
        <f t="shared" si="100"/>
        <v>8.4507042253521014</v>
      </c>
      <c r="AL236" s="671">
        <f t="shared" si="101"/>
        <v>7.575757575757569</v>
      </c>
      <c r="AM236" s="671">
        <f t="shared" si="102"/>
        <v>8.196721311475418</v>
      </c>
      <c r="AN236" s="671">
        <f t="shared" si="103"/>
        <v>7.0175438596491446</v>
      </c>
      <c r="AO236" s="671">
        <f t="shared" si="104"/>
        <v>5.5555555555555358</v>
      </c>
      <c r="AP236" s="671">
        <f t="shared" si="105"/>
        <v>3.8461538461538547</v>
      </c>
      <c r="AQ236" s="671">
        <f t="shared" si="106"/>
        <v>8.333333333333325</v>
      </c>
      <c r="AR236" s="671">
        <f t="shared" si="107"/>
        <v>9.0909090909090828</v>
      </c>
      <c r="AS236" s="672">
        <f t="shared" si="108"/>
        <v>9.1614624475501838</v>
      </c>
      <c r="AT236" s="673">
        <f t="shared" si="109"/>
        <v>5.6616137118312988</v>
      </c>
    </row>
    <row r="237" spans="1:46" ht="11.25" customHeight="1" x14ac:dyDescent="0.2">
      <c r="A237" s="484" t="s">
        <v>903</v>
      </c>
      <c r="B237" s="933" t="s">
        <v>904</v>
      </c>
      <c r="C237" s="497">
        <v>0.97</v>
      </c>
      <c r="D237" s="497">
        <v>0.85499999999999998</v>
      </c>
      <c r="E237" s="650">
        <v>0.755</v>
      </c>
      <c r="F237" s="650">
        <v>0.66500000000000004</v>
      </c>
      <c r="G237" s="650">
        <v>0.59499999999999997</v>
      </c>
      <c r="H237" s="502">
        <v>0.52</v>
      </c>
      <c r="I237" s="651"/>
      <c r="J237" s="496">
        <v>0.13</v>
      </c>
      <c r="K237" s="655">
        <v>0</v>
      </c>
      <c r="L237" s="651"/>
      <c r="M237" s="503">
        <v>0</v>
      </c>
      <c r="N237" s="653">
        <v>0</v>
      </c>
      <c r="O237" s="653">
        <v>0</v>
      </c>
      <c r="P237" s="653">
        <v>0</v>
      </c>
      <c r="Q237" s="653">
        <v>0</v>
      </c>
      <c r="R237" s="653">
        <v>0</v>
      </c>
      <c r="S237" s="653">
        <v>0</v>
      </c>
      <c r="T237" s="653">
        <v>0</v>
      </c>
      <c r="U237" s="653">
        <v>0</v>
      </c>
      <c r="V237" s="653">
        <v>0</v>
      </c>
      <c r="W237" s="653">
        <v>0</v>
      </c>
      <c r="X237" s="653">
        <v>0</v>
      </c>
      <c r="Y237" s="654">
        <f t="shared" si="88"/>
        <v>4.4899999999999993</v>
      </c>
      <c r="Z237" s="1049">
        <f t="shared" si="89"/>
        <v>13.450292397660824</v>
      </c>
      <c r="AA237" s="671">
        <f t="shared" si="90"/>
        <v>13.245033112582782</v>
      </c>
      <c r="AB237" s="671">
        <f t="shared" si="91"/>
        <v>13.533834586466153</v>
      </c>
      <c r="AC237" s="671">
        <f t="shared" si="92"/>
        <v>11.764705882352944</v>
      </c>
      <c r="AD237" s="671">
        <f t="shared" si="93"/>
        <v>14.423076923076916</v>
      </c>
      <c r="AE237" s="671">
        <f t="shared" si="94"/>
        <v>300</v>
      </c>
      <c r="AF237" s="671" t="str">
        <f t="shared" si="95"/>
        <v>n/a</v>
      </c>
      <c r="AG237" s="671" t="str">
        <f t="shared" si="96"/>
        <v>n/a</v>
      </c>
      <c r="AH237" s="671" t="str">
        <f t="shared" si="97"/>
        <v>n/a</v>
      </c>
      <c r="AI237" s="671" t="str">
        <f t="shared" si="98"/>
        <v>n/a</v>
      </c>
      <c r="AJ237" s="671" t="str">
        <f t="shared" si="99"/>
        <v>n/a</v>
      </c>
      <c r="AK237" s="671" t="str">
        <f t="shared" si="100"/>
        <v>n/a</v>
      </c>
      <c r="AL237" s="671" t="str">
        <f t="shared" si="101"/>
        <v>n/a</v>
      </c>
      <c r="AM237" s="671" t="str">
        <f t="shared" si="102"/>
        <v>n/a</v>
      </c>
      <c r="AN237" s="671" t="str">
        <f t="shared" si="103"/>
        <v>n/a</v>
      </c>
      <c r="AO237" s="671" t="str">
        <f t="shared" si="104"/>
        <v>n/a</v>
      </c>
      <c r="AP237" s="671" t="str">
        <f t="shared" si="105"/>
        <v>n/a</v>
      </c>
      <c r="AQ237" s="671" t="str">
        <f t="shared" si="106"/>
        <v>n/a</v>
      </c>
      <c r="AR237" s="671" t="str">
        <f t="shared" si="107"/>
        <v>n/a</v>
      </c>
      <c r="AS237" s="672">
        <f t="shared" si="108"/>
        <v>61.06949048368994</v>
      </c>
      <c r="AT237" s="673">
        <f t="shared" si="109"/>
        <v>117.0547251426888</v>
      </c>
    </row>
    <row r="238" spans="1:46" ht="11.25" customHeight="1" x14ac:dyDescent="0.2">
      <c r="A238" s="506" t="s">
        <v>1123</v>
      </c>
      <c r="B238" s="507" t="s">
        <v>1124</v>
      </c>
      <c r="C238" s="497">
        <v>2.2000000000000002</v>
      </c>
      <c r="D238" s="518">
        <v>1.84</v>
      </c>
      <c r="E238" s="650">
        <v>1.52</v>
      </c>
      <c r="F238" s="650">
        <v>1.24</v>
      </c>
      <c r="G238" s="650">
        <v>1</v>
      </c>
      <c r="H238" s="650">
        <v>0.8</v>
      </c>
      <c r="I238" s="651"/>
      <c r="J238" s="502">
        <v>0</v>
      </c>
      <c r="K238" s="655">
        <v>0</v>
      </c>
      <c r="L238" s="651"/>
      <c r="M238" s="503">
        <v>0</v>
      </c>
      <c r="N238" s="653">
        <v>0</v>
      </c>
      <c r="O238" s="653">
        <v>0</v>
      </c>
      <c r="P238" s="653">
        <v>0</v>
      </c>
      <c r="Q238" s="657">
        <v>0.48</v>
      </c>
      <c r="R238" s="657">
        <v>0.4</v>
      </c>
      <c r="S238" s="657">
        <v>6.5000000000000002E-2</v>
      </c>
      <c r="T238" s="653">
        <v>0</v>
      </c>
      <c r="U238" s="653">
        <v>0</v>
      </c>
      <c r="V238" s="653">
        <v>0</v>
      </c>
      <c r="W238" s="653">
        <v>0</v>
      </c>
      <c r="X238" s="653">
        <v>0</v>
      </c>
      <c r="Y238" s="654">
        <f t="shared" si="88"/>
        <v>9.5450000000000017</v>
      </c>
      <c r="Z238" s="1049">
        <f t="shared" si="89"/>
        <v>19.565217391304344</v>
      </c>
      <c r="AA238" s="671">
        <f t="shared" si="90"/>
        <v>21.052631578947366</v>
      </c>
      <c r="AB238" s="671">
        <f t="shared" si="91"/>
        <v>22.580645161290324</v>
      </c>
      <c r="AC238" s="671">
        <f t="shared" si="92"/>
        <v>24</v>
      </c>
      <c r="AD238" s="671">
        <f t="shared" si="93"/>
        <v>25</v>
      </c>
      <c r="AE238" s="671" t="str">
        <f t="shared" si="94"/>
        <v>n/a</v>
      </c>
      <c r="AF238" s="671" t="str">
        <f t="shared" si="95"/>
        <v>n/a</v>
      </c>
      <c r="AG238" s="671" t="str">
        <f t="shared" si="96"/>
        <v>n/a</v>
      </c>
      <c r="AH238" s="671" t="str">
        <f t="shared" si="97"/>
        <v>n/a</v>
      </c>
      <c r="AI238" s="671" t="str">
        <f t="shared" si="98"/>
        <v>n/a</v>
      </c>
      <c r="AJ238" s="671" t="str">
        <f t="shared" si="99"/>
        <v>n/a</v>
      </c>
      <c r="AK238" s="671">
        <f t="shared" si="100"/>
        <v>-100</v>
      </c>
      <c r="AL238" s="671">
        <f t="shared" si="101"/>
        <v>19.999999999999996</v>
      </c>
      <c r="AM238" s="671">
        <f t="shared" si="102"/>
        <v>515.38461538461547</v>
      </c>
      <c r="AN238" s="671" t="str">
        <f t="shared" si="103"/>
        <v>n/a</v>
      </c>
      <c r="AO238" s="671" t="str">
        <f t="shared" si="104"/>
        <v>n/a</v>
      </c>
      <c r="AP238" s="671" t="str">
        <f t="shared" si="105"/>
        <v>n/a</v>
      </c>
      <c r="AQ238" s="671" t="str">
        <f t="shared" si="106"/>
        <v>n/a</v>
      </c>
      <c r="AR238" s="671" t="str">
        <f t="shared" si="107"/>
        <v>n/a</v>
      </c>
      <c r="AS238" s="672">
        <f t="shared" si="108"/>
        <v>68.447888689519687</v>
      </c>
      <c r="AT238" s="673">
        <f t="shared" si="109"/>
        <v>185.57912852573273</v>
      </c>
    </row>
    <row r="239" spans="1:46" ht="11.25" customHeight="1" x14ac:dyDescent="0.2">
      <c r="A239" s="500" t="s">
        <v>1131</v>
      </c>
      <c r="B239" s="933" t="s">
        <v>1132</v>
      </c>
      <c r="C239" s="497">
        <v>3.528</v>
      </c>
      <c r="D239" s="654">
        <v>3.3</v>
      </c>
      <c r="E239" s="650">
        <v>3.08</v>
      </c>
      <c r="F239" s="650">
        <v>2.8</v>
      </c>
      <c r="G239" s="650">
        <v>2.6549999999999998</v>
      </c>
      <c r="H239" s="650">
        <v>2.5499999999999998</v>
      </c>
      <c r="I239" s="651"/>
      <c r="J239" s="650">
        <v>2.3824999999999998</v>
      </c>
      <c r="K239" s="496">
        <v>2.2949999999999999</v>
      </c>
      <c r="L239" s="651"/>
      <c r="M239" s="656">
        <v>2.15</v>
      </c>
      <c r="N239" s="653">
        <v>2.12</v>
      </c>
      <c r="O239" s="653">
        <v>2.12</v>
      </c>
      <c r="P239" s="657">
        <v>2.12</v>
      </c>
      <c r="Q239" s="653">
        <v>2.06</v>
      </c>
      <c r="R239" s="653">
        <v>2.06</v>
      </c>
      <c r="S239" s="653">
        <v>2.06</v>
      </c>
      <c r="T239" s="653">
        <v>2.06</v>
      </c>
      <c r="U239" s="653">
        <v>2.06</v>
      </c>
      <c r="V239" s="653">
        <v>2.06</v>
      </c>
      <c r="W239" s="653">
        <v>2.06</v>
      </c>
      <c r="X239" s="653">
        <v>2.06</v>
      </c>
      <c r="Y239" s="654">
        <f t="shared" si="88"/>
        <v>47.580500000000015</v>
      </c>
      <c r="Z239" s="1049">
        <f t="shared" si="89"/>
        <v>6.9090909090909092</v>
      </c>
      <c r="AA239" s="671">
        <f t="shared" si="90"/>
        <v>7.1428571428571397</v>
      </c>
      <c r="AB239" s="671">
        <f t="shared" si="91"/>
        <v>10.000000000000009</v>
      </c>
      <c r="AC239" s="671">
        <f t="shared" si="92"/>
        <v>5.4613935969868077</v>
      </c>
      <c r="AD239" s="671">
        <f t="shared" si="93"/>
        <v>4.117647058823537</v>
      </c>
      <c r="AE239" s="671">
        <f t="shared" si="94"/>
        <v>7.0304302203567648</v>
      </c>
      <c r="AF239" s="671">
        <f t="shared" si="95"/>
        <v>3.8126361655773433</v>
      </c>
      <c r="AG239" s="671">
        <f t="shared" si="96"/>
        <v>6.7441860465116354</v>
      </c>
      <c r="AH239" s="671">
        <f t="shared" si="97"/>
        <v>1.4150943396226356</v>
      </c>
      <c r="AI239" s="671">
        <f t="shared" si="98"/>
        <v>0</v>
      </c>
      <c r="AJ239" s="671">
        <f t="shared" si="99"/>
        <v>0</v>
      </c>
      <c r="AK239" s="671">
        <f t="shared" si="100"/>
        <v>2.9126213592232997</v>
      </c>
      <c r="AL239" s="671">
        <f t="shared" si="101"/>
        <v>0</v>
      </c>
      <c r="AM239" s="671">
        <f t="shared" si="102"/>
        <v>0</v>
      </c>
      <c r="AN239" s="671">
        <f t="shared" si="103"/>
        <v>0</v>
      </c>
      <c r="AO239" s="671">
        <f t="shared" si="104"/>
        <v>0</v>
      </c>
      <c r="AP239" s="671">
        <f t="shared" si="105"/>
        <v>0</v>
      </c>
      <c r="AQ239" s="671">
        <f t="shared" si="106"/>
        <v>0</v>
      </c>
      <c r="AR239" s="671">
        <f t="shared" si="107"/>
        <v>0</v>
      </c>
      <c r="AS239" s="672">
        <f t="shared" si="108"/>
        <v>2.9234714125815833</v>
      </c>
      <c r="AT239" s="673">
        <f t="shared" si="109"/>
        <v>3.3589334450479735</v>
      </c>
    </row>
    <row r="240" spans="1:46" ht="11.25" customHeight="1" x14ac:dyDescent="0.2">
      <c r="A240" s="935" t="s">
        <v>548</v>
      </c>
      <c r="B240" s="933" t="s">
        <v>549</v>
      </c>
      <c r="C240" s="497">
        <v>3.6360000000000001</v>
      </c>
      <c r="D240" s="654">
        <v>3.49</v>
      </c>
      <c r="E240" s="650">
        <v>3.36</v>
      </c>
      <c r="F240" s="650">
        <v>3.24</v>
      </c>
      <c r="G240" s="650">
        <v>3.15</v>
      </c>
      <c r="H240" s="650">
        <v>3.09</v>
      </c>
      <c r="I240" s="651"/>
      <c r="J240" s="650">
        <v>3.03</v>
      </c>
      <c r="K240" s="496">
        <v>2.97</v>
      </c>
      <c r="L240" s="651"/>
      <c r="M240" s="656">
        <v>2.91</v>
      </c>
      <c r="N240" s="657">
        <v>2.82</v>
      </c>
      <c r="O240" s="657">
        <v>2.7</v>
      </c>
      <c r="P240" s="657">
        <v>2.58</v>
      </c>
      <c r="Q240" s="657">
        <v>2.196558</v>
      </c>
      <c r="R240" s="657">
        <v>2.0396610000000002</v>
      </c>
      <c r="S240" s="653">
        <v>1.9176299999999999</v>
      </c>
      <c r="T240" s="653">
        <v>1.9176299999999999</v>
      </c>
      <c r="U240" s="653">
        <v>1.9176299999999999</v>
      </c>
      <c r="V240" s="653">
        <v>1.9176299999999999</v>
      </c>
      <c r="W240" s="653">
        <v>1.9176299999999999</v>
      </c>
      <c r="X240" s="653">
        <v>1.9176299999999999</v>
      </c>
      <c r="Y240" s="654">
        <f t="shared" si="88"/>
        <v>52.71799900000002</v>
      </c>
      <c r="Z240" s="1049">
        <f t="shared" si="89"/>
        <v>4.183381088825211</v>
      </c>
      <c r="AA240" s="671">
        <f t="shared" si="90"/>
        <v>3.8690476190476275</v>
      </c>
      <c r="AB240" s="671">
        <f t="shared" si="91"/>
        <v>3.7037037037036979</v>
      </c>
      <c r="AC240" s="671">
        <f t="shared" si="92"/>
        <v>2.8571428571428692</v>
      </c>
      <c r="AD240" s="671">
        <f t="shared" si="93"/>
        <v>1.9417475728155331</v>
      </c>
      <c r="AE240" s="671">
        <f t="shared" si="94"/>
        <v>1.980198019801982</v>
      </c>
      <c r="AF240" s="671">
        <f t="shared" si="95"/>
        <v>2.020202020202011</v>
      </c>
      <c r="AG240" s="671">
        <f t="shared" si="96"/>
        <v>2.0618556701030855</v>
      </c>
      <c r="AH240" s="671">
        <f t="shared" si="97"/>
        <v>3.1914893617021489</v>
      </c>
      <c r="AI240" s="671">
        <f t="shared" si="98"/>
        <v>4.4444444444444287</v>
      </c>
      <c r="AJ240" s="671">
        <f t="shared" si="99"/>
        <v>4.6511627906976827</v>
      </c>
      <c r="AK240" s="671">
        <f t="shared" si="100"/>
        <v>17.456493295419474</v>
      </c>
      <c r="AL240" s="671">
        <f t="shared" si="101"/>
        <v>7.6923076923076872</v>
      </c>
      <c r="AM240" s="671">
        <f t="shared" si="102"/>
        <v>6.3636363636363713</v>
      </c>
      <c r="AN240" s="671">
        <f t="shared" si="103"/>
        <v>0</v>
      </c>
      <c r="AO240" s="671">
        <f t="shared" si="104"/>
        <v>0</v>
      </c>
      <c r="AP240" s="671">
        <f t="shared" si="105"/>
        <v>0</v>
      </c>
      <c r="AQ240" s="671">
        <f t="shared" si="106"/>
        <v>0</v>
      </c>
      <c r="AR240" s="671">
        <f t="shared" si="107"/>
        <v>0</v>
      </c>
      <c r="AS240" s="672">
        <f t="shared" si="108"/>
        <v>3.4956217105184111</v>
      </c>
      <c r="AT240" s="673">
        <f t="shared" si="109"/>
        <v>4.0426579816083388</v>
      </c>
    </row>
    <row r="241" spans="1:46" ht="11.25" customHeight="1" x14ac:dyDescent="0.2">
      <c r="A241" s="935" t="s">
        <v>471</v>
      </c>
      <c r="B241" s="933" t="s">
        <v>472</v>
      </c>
      <c r="C241" s="523">
        <v>1.52</v>
      </c>
      <c r="D241" s="654">
        <v>1.44</v>
      </c>
      <c r="E241" s="650">
        <v>1.32</v>
      </c>
      <c r="F241" s="650">
        <v>1.2</v>
      </c>
      <c r="G241" s="650">
        <v>1.04</v>
      </c>
      <c r="H241" s="650">
        <v>0.88</v>
      </c>
      <c r="I241" s="651"/>
      <c r="J241" s="650">
        <v>0.72</v>
      </c>
      <c r="K241" s="496">
        <v>0.6</v>
      </c>
      <c r="L241" s="651"/>
      <c r="M241" s="656">
        <v>0.53</v>
      </c>
      <c r="N241" s="653">
        <v>0.44</v>
      </c>
      <c r="O241" s="657">
        <v>0.44</v>
      </c>
      <c r="P241" s="657">
        <v>0.38</v>
      </c>
      <c r="Q241" s="657">
        <v>0.28999999999999998</v>
      </c>
      <c r="R241" s="657">
        <v>6.6669999999999993E-2</v>
      </c>
      <c r="S241" s="653">
        <v>0</v>
      </c>
      <c r="T241" s="653">
        <v>0</v>
      </c>
      <c r="U241" s="653">
        <v>0</v>
      </c>
      <c r="V241" s="653">
        <v>0</v>
      </c>
      <c r="W241" s="653">
        <v>0</v>
      </c>
      <c r="X241" s="653">
        <v>0</v>
      </c>
      <c r="Y241" s="654">
        <f t="shared" si="88"/>
        <v>10.866669999999999</v>
      </c>
      <c r="Z241" s="1049">
        <f t="shared" si="89"/>
        <v>5.555555555555558</v>
      </c>
      <c r="AA241" s="671">
        <f t="shared" si="90"/>
        <v>9.0909090909090828</v>
      </c>
      <c r="AB241" s="671">
        <f t="shared" si="91"/>
        <v>10.000000000000009</v>
      </c>
      <c r="AC241" s="671">
        <f t="shared" si="92"/>
        <v>15.384615384615374</v>
      </c>
      <c r="AD241" s="671">
        <f t="shared" si="93"/>
        <v>18.181818181818187</v>
      </c>
      <c r="AE241" s="671">
        <f t="shared" si="94"/>
        <v>22.222222222222232</v>
      </c>
      <c r="AF241" s="671">
        <f t="shared" si="95"/>
        <v>19.999999999999996</v>
      </c>
      <c r="AG241" s="671">
        <f t="shared" si="96"/>
        <v>13.207547169811317</v>
      </c>
      <c r="AH241" s="671">
        <f t="shared" si="97"/>
        <v>20.45454545454546</v>
      </c>
      <c r="AI241" s="671">
        <f t="shared" si="98"/>
        <v>0</v>
      </c>
      <c r="AJ241" s="671">
        <f t="shared" si="99"/>
        <v>15.789473684210531</v>
      </c>
      <c r="AK241" s="671">
        <f t="shared" si="100"/>
        <v>31.034482758620708</v>
      </c>
      <c r="AL241" s="671">
        <f t="shared" si="101"/>
        <v>334.9782510874457</v>
      </c>
      <c r="AM241" s="671" t="str">
        <f t="shared" si="102"/>
        <v>n/a</v>
      </c>
      <c r="AN241" s="671" t="str">
        <f t="shared" si="103"/>
        <v>n/a</v>
      </c>
      <c r="AO241" s="671" t="str">
        <f t="shared" si="104"/>
        <v>n/a</v>
      </c>
      <c r="AP241" s="671" t="str">
        <f t="shared" si="105"/>
        <v>n/a</v>
      </c>
      <c r="AQ241" s="671" t="str">
        <f t="shared" si="106"/>
        <v>n/a</v>
      </c>
      <c r="AR241" s="671" t="str">
        <f t="shared" si="107"/>
        <v>n/a</v>
      </c>
      <c r="AS241" s="672">
        <f t="shared" si="108"/>
        <v>39.684570814596469</v>
      </c>
      <c r="AT241" s="673">
        <f t="shared" si="109"/>
        <v>89.077240280728603</v>
      </c>
    </row>
    <row r="242" spans="1:46" ht="11.25" customHeight="1" x14ac:dyDescent="0.2">
      <c r="A242" s="500" t="s">
        <v>552</v>
      </c>
      <c r="B242" s="933" t="s">
        <v>553</v>
      </c>
      <c r="C242" s="497">
        <v>0.36499999999999999</v>
      </c>
      <c r="D242" s="486">
        <v>0.33999999999999997</v>
      </c>
      <c r="E242" s="650">
        <v>0.315</v>
      </c>
      <c r="F242" s="650">
        <v>0.30499999999999999</v>
      </c>
      <c r="G242" s="650">
        <v>0.29499999999999998</v>
      </c>
      <c r="H242" s="650">
        <v>0.28875000000000001</v>
      </c>
      <c r="I242" s="651"/>
      <c r="J242" s="502">
        <v>0.28499999999999998</v>
      </c>
      <c r="K242" s="496">
        <v>0.28249999999999997</v>
      </c>
      <c r="L242" s="651"/>
      <c r="M242" s="656">
        <v>0.27680000000000005</v>
      </c>
      <c r="N242" s="657">
        <v>0.27100000000000002</v>
      </c>
      <c r="O242" s="657">
        <v>0.26060000000000005</v>
      </c>
      <c r="P242" s="657">
        <v>0.24220000000000003</v>
      </c>
      <c r="Q242" s="657">
        <v>0.221</v>
      </c>
      <c r="R242" s="657">
        <v>0.2</v>
      </c>
      <c r="S242" s="657">
        <v>0.17899999999999999</v>
      </c>
      <c r="T242" s="657">
        <v>0.15260000000000001</v>
      </c>
      <c r="U242" s="657">
        <v>0.12100000000000001</v>
      </c>
      <c r="V242" s="657">
        <v>8.9400000000000007E-2</v>
      </c>
      <c r="W242" s="657">
        <v>3.6799999999999999E-2</v>
      </c>
      <c r="X242" s="657">
        <v>0</v>
      </c>
      <c r="Y242" s="654">
        <f t="shared" si="88"/>
        <v>4.5266500000000018</v>
      </c>
      <c r="Z242" s="1049">
        <f t="shared" si="89"/>
        <v>7.3529411764706065</v>
      </c>
      <c r="AA242" s="671">
        <f t="shared" si="90"/>
        <v>7.9365079365079305</v>
      </c>
      <c r="AB242" s="671">
        <f t="shared" si="91"/>
        <v>3.2786885245901676</v>
      </c>
      <c r="AC242" s="671">
        <f t="shared" si="92"/>
        <v>3.3898305084745894</v>
      </c>
      <c r="AD242" s="671">
        <f t="shared" si="93"/>
        <v>2.1645021645021467</v>
      </c>
      <c r="AE242" s="671">
        <f t="shared" si="94"/>
        <v>1.3157894736842257</v>
      </c>
      <c r="AF242" s="671">
        <f t="shared" si="95"/>
        <v>0.88495575221239076</v>
      </c>
      <c r="AG242" s="671">
        <f t="shared" si="96"/>
        <v>2.0592485549132622</v>
      </c>
      <c r="AH242" s="671">
        <f t="shared" si="97"/>
        <v>2.1402214022140376</v>
      </c>
      <c r="AI242" s="671">
        <f t="shared" si="98"/>
        <v>3.9907904834995955</v>
      </c>
      <c r="AJ242" s="671">
        <f t="shared" si="99"/>
        <v>7.5970272502064562</v>
      </c>
      <c r="AK242" s="671">
        <f t="shared" si="100"/>
        <v>9.5927601809954854</v>
      </c>
      <c r="AL242" s="671">
        <f t="shared" si="101"/>
        <v>10.499999999999998</v>
      </c>
      <c r="AM242" s="671">
        <f t="shared" si="102"/>
        <v>11.73184357541901</v>
      </c>
      <c r="AN242" s="671">
        <f t="shared" si="103"/>
        <v>17.300131061598933</v>
      </c>
      <c r="AO242" s="671">
        <f t="shared" si="104"/>
        <v>26.115702479338854</v>
      </c>
      <c r="AP242" s="671">
        <f t="shared" si="105"/>
        <v>35.34675615212528</v>
      </c>
      <c r="AQ242" s="671">
        <f t="shared" si="106"/>
        <v>142.93478260869566</v>
      </c>
      <c r="AR242" s="671" t="str">
        <f t="shared" si="107"/>
        <v>n/a</v>
      </c>
      <c r="AS242" s="672">
        <f t="shared" si="108"/>
        <v>16.424026626969368</v>
      </c>
      <c r="AT242" s="673">
        <f t="shared" si="109"/>
        <v>32.87629008366833</v>
      </c>
    </row>
    <row r="243" spans="1:46" ht="11.25" customHeight="1" x14ac:dyDescent="0.2">
      <c r="A243" s="506" t="s">
        <v>563</v>
      </c>
      <c r="B243" s="507" t="s">
        <v>564</v>
      </c>
      <c r="C243" s="497">
        <v>0.57999999999999996</v>
      </c>
      <c r="D243" s="497">
        <v>0.54</v>
      </c>
      <c r="E243" s="513">
        <v>0.52</v>
      </c>
      <c r="F243" s="513">
        <v>0.5</v>
      </c>
      <c r="G243" s="513">
        <v>0.48</v>
      </c>
      <c r="H243" s="513">
        <v>0.46</v>
      </c>
      <c r="I243" s="514"/>
      <c r="J243" s="513">
        <v>0.44</v>
      </c>
      <c r="K243" s="509">
        <v>0.42</v>
      </c>
      <c r="L243" s="528"/>
      <c r="M243" s="510">
        <v>0.4</v>
      </c>
      <c r="N243" s="516">
        <v>0.38</v>
      </c>
      <c r="O243" s="516">
        <v>0.36</v>
      </c>
      <c r="P243" s="516">
        <v>0.32</v>
      </c>
      <c r="Q243" s="516">
        <v>0.28000000000000003</v>
      </c>
      <c r="R243" s="516">
        <v>0.24</v>
      </c>
      <c r="S243" s="516">
        <v>0.215</v>
      </c>
      <c r="T243" s="516">
        <v>0.19</v>
      </c>
      <c r="U243" s="516">
        <v>0.16500000000000001</v>
      </c>
      <c r="V243" s="516">
        <v>0.14380000000000001</v>
      </c>
      <c r="W243" s="516">
        <v>0.125</v>
      </c>
      <c r="X243" s="516">
        <v>0.105</v>
      </c>
      <c r="Y243" s="654">
        <f t="shared" si="88"/>
        <v>6.8638000000000012</v>
      </c>
      <c r="Z243" s="1049">
        <f t="shared" si="89"/>
        <v>7.4074074074073959</v>
      </c>
      <c r="AA243" s="671">
        <f t="shared" si="90"/>
        <v>3.8461538461538547</v>
      </c>
      <c r="AB243" s="671">
        <f t="shared" si="91"/>
        <v>4.0000000000000036</v>
      </c>
      <c r="AC243" s="671">
        <f t="shared" si="92"/>
        <v>4.1666666666666741</v>
      </c>
      <c r="AD243" s="671">
        <f t="shared" si="93"/>
        <v>4.3478260869565188</v>
      </c>
      <c r="AE243" s="671">
        <f t="shared" si="94"/>
        <v>4.5454545454545414</v>
      </c>
      <c r="AF243" s="671">
        <f t="shared" si="95"/>
        <v>4.7619047619047672</v>
      </c>
      <c r="AG243" s="671">
        <f t="shared" si="96"/>
        <v>4.9999999999999822</v>
      </c>
      <c r="AH243" s="671">
        <f t="shared" si="97"/>
        <v>5.2631578947368363</v>
      </c>
      <c r="AI243" s="671">
        <f t="shared" si="98"/>
        <v>5.555555555555558</v>
      </c>
      <c r="AJ243" s="671">
        <f t="shared" si="99"/>
        <v>12.5</v>
      </c>
      <c r="AK243" s="671">
        <f t="shared" si="100"/>
        <v>14.285714285714279</v>
      </c>
      <c r="AL243" s="671">
        <f t="shared" si="101"/>
        <v>16.666666666666675</v>
      </c>
      <c r="AM243" s="671">
        <f t="shared" si="102"/>
        <v>11.627906976744185</v>
      </c>
      <c r="AN243" s="671">
        <f t="shared" si="103"/>
        <v>13.157894736842103</v>
      </c>
      <c r="AO243" s="671">
        <f t="shared" si="104"/>
        <v>15.151515151515138</v>
      </c>
      <c r="AP243" s="671">
        <f t="shared" si="105"/>
        <v>14.742698191933234</v>
      </c>
      <c r="AQ243" s="671">
        <f t="shared" si="106"/>
        <v>15.04000000000001</v>
      </c>
      <c r="AR243" s="671">
        <f t="shared" si="107"/>
        <v>19.047619047619047</v>
      </c>
      <c r="AS243" s="672">
        <f t="shared" si="108"/>
        <v>9.532323253782673</v>
      </c>
      <c r="AT243" s="673">
        <f t="shared" si="109"/>
        <v>5.2955297778743589</v>
      </c>
    </row>
    <row r="244" spans="1:46" ht="11.25" customHeight="1" x14ac:dyDescent="0.2">
      <c r="A244" s="935" t="s">
        <v>218</v>
      </c>
      <c r="B244" s="933" t="s">
        <v>219</v>
      </c>
      <c r="C244" s="497">
        <v>1.64</v>
      </c>
      <c r="D244" s="497">
        <v>1.48</v>
      </c>
      <c r="E244" s="650">
        <v>1.4</v>
      </c>
      <c r="F244" s="650">
        <v>1.32</v>
      </c>
      <c r="G244" s="650">
        <v>1.1000000000000001</v>
      </c>
      <c r="H244" s="650">
        <v>0.92</v>
      </c>
      <c r="I244" s="651" t="s">
        <v>90</v>
      </c>
      <c r="J244" s="650">
        <v>0.8</v>
      </c>
      <c r="K244" s="496">
        <v>0.7</v>
      </c>
      <c r="L244" s="651"/>
      <c r="M244" s="656">
        <v>0.62</v>
      </c>
      <c r="N244" s="657">
        <v>0.56000000000000005</v>
      </c>
      <c r="O244" s="657">
        <v>0.52</v>
      </c>
      <c r="P244" s="657">
        <v>0.46</v>
      </c>
      <c r="Q244" s="657">
        <v>0.4</v>
      </c>
      <c r="R244" s="657">
        <v>0.35</v>
      </c>
      <c r="S244" s="657">
        <v>0.32</v>
      </c>
      <c r="T244" s="657">
        <v>0.28999999999999998</v>
      </c>
      <c r="U244" s="657">
        <v>0.27</v>
      </c>
      <c r="V244" s="657">
        <v>0.26</v>
      </c>
      <c r="W244" s="657">
        <v>0.24</v>
      </c>
      <c r="X244" s="657">
        <v>0.21</v>
      </c>
      <c r="Y244" s="654">
        <f t="shared" si="88"/>
        <v>13.86</v>
      </c>
      <c r="Z244" s="1049">
        <f t="shared" si="89"/>
        <v>10.810810810810811</v>
      </c>
      <c r="AA244" s="671">
        <f t="shared" si="90"/>
        <v>5.7142857142857162</v>
      </c>
      <c r="AB244" s="671">
        <f t="shared" si="91"/>
        <v>6.0606060606060552</v>
      </c>
      <c r="AC244" s="671">
        <f t="shared" si="92"/>
        <v>19.999999999999996</v>
      </c>
      <c r="AD244" s="671">
        <f t="shared" si="93"/>
        <v>19.565217391304344</v>
      </c>
      <c r="AE244" s="671">
        <f t="shared" si="94"/>
        <v>14.999999999999991</v>
      </c>
      <c r="AF244" s="671">
        <f t="shared" si="95"/>
        <v>14.285714285714302</v>
      </c>
      <c r="AG244" s="671">
        <f t="shared" si="96"/>
        <v>12.903225806451601</v>
      </c>
      <c r="AH244" s="671">
        <f t="shared" si="97"/>
        <v>10.714285714285698</v>
      </c>
      <c r="AI244" s="671">
        <f t="shared" si="98"/>
        <v>7.6923076923077094</v>
      </c>
      <c r="AJ244" s="671">
        <f t="shared" si="99"/>
        <v>13.043478260869556</v>
      </c>
      <c r="AK244" s="671">
        <f t="shared" si="100"/>
        <v>14.999999999999991</v>
      </c>
      <c r="AL244" s="671">
        <f t="shared" si="101"/>
        <v>14.285714285714302</v>
      </c>
      <c r="AM244" s="671">
        <f t="shared" si="102"/>
        <v>9.375</v>
      </c>
      <c r="AN244" s="671">
        <f t="shared" si="103"/>
        <v>10.344827586206918</v>
      </c>
      <c r="AO244" s="671">
        <f t="shared" si="104"/>
        <v>7.4074074074073959</v>
      </c>
      <c r="AP244" s="671">
        <f t="shared" si="105"/>
        <v>3.8461538461538547</v>
      </c>
      <c r="AQ244" s="671">
        <f t="shared" si="106"/>
        <v>8.3333333333333481</v>
      </c>
      <c r="AR244" s="671">
        <f t="shared" si="107"/>
        <v>14.285714285714279</v>
      </c>
      <c r="AS244" s="672">
        <f t="shared" si="108"/>
        <v>11.50884644637715</v>
      </c>
      <c r="AT244" s="673">
        <f t="shared" si="109"/>
        <v>4.4677179823530011</v>
      </c>
    </row>
    <row r="245" spans="1:46" ht="11.25" customHeight="1" x14ac:dyDescent="0.2">
      <c r="A245" s="500" t="s">
        <v>206</v>
      </c>
      <c r="B245" s="933" t="s">
        <v>207</v>
      </c>
      <c r="C245" s="497">
        <v>2.86</v>
      </c>
      <c r="D245" s="497">
        <v>2.76</v>
      </c>
      <c r="E245" s="650">
        <v>2.68</v>
      </c>
      <c r="F245" s="650">
        <v>2.6</v>
      </c>
      <c r="G245" s="650">
        <v>2.52</v>
      </c>
      <c r="H245" s="650">
        <v>2.46</v>
      </c>
      <c r="I245" s="651"/>
      <c r="J245" s="650">
        <v>2.42</v>
      </c>
      <c r="K245" s="496">
        <v>2.4</v>
      </c>
      <c r="L245" s="651"/>
      <c r="M245" s="656">
        <v>2.38</v>
      </c>
      <c r="N245" s="657">
        <v>2.36</v>
      </c>
      <c r="O245" s="657">
        <v>2.34</v>
      </c>
      <c r="P245" s="657">
        <v>2.3199999999999998</v>
      </c>
      <c r="Q245" s="657">
        <v>2.2999999999999998</v>
      </c>
      <c r="R245" s="657">
        <v>2.2799999999999998</v>
      </c>
      <c r="S245" s="657">
        <v>2.2599999999999998</v>
      </c>
      <c r="T245" s="657">
        <v>2.2400000000000002</v>
      </c>
      <c r="U245" s="657">
        <v>2.2200000000000002</v>
      </c>
      <c r="V245" s="657">
        <v>2.2000000000000002</v>
      </c>
      <c r="W245" s="657">
        <v>2.1800000000000002</v>
      </c>
      <c r="X245" s="657">
        <v>2.14</v>
      </c>
      <c r="Y245" s="654">
        <f t="shared" si="88"/>
        <v>47.919999999999995</v>
      </c>
      <c r="Z245" s="1049">
        <f t="shared" si="89"/>
        <v>3.6231884057970953</v>
      </c>
      <c r="AA245" s="671">
        <f t="shared" si="90"/>
        <v>2.9850746268656581</v>
      </c>
      <c r="AB245" s="671">
        <f t="shared" si="91"/>
        <v>3.0769230769230882</v>
      </c>
      <c r="AC245" s="671">
        <f t="shared" si="92"/>
        <v>3.1746031746031855</v>
      </c>
      <c r="AD245" s="671">
        <f t="shared" si="93"/>
        <v>2.4390243902439046</v>
      </c>
      <c r="AE245" s="671">
        <f t="shared" si="94"/>
        <v>1.6528925619834656</v>
      </c>
      <c r="AF245" s="671">
        <f t="shared" si="95"/>
        <v>0.83333333333333037</v>
      </c>
      <c r="AG245" s="671">
        <f t="shared" si="96"/>
        <v>0.84033613445377853</v>
      </c>
      <c r="AH245" s="671">
        <f t="shared" si="97"/>
        <v>0.84745762711864181</v>
      </c>
      <c r="AI245" s="671">
        <f t="shared" si="98"/>
        <v>0.85470085470085166</v>
      </c>
      <c r="AJ245" s="671">
        <f t="shared" si="99"/>
        <v>0.86206896551723755</v>
      </c>
      <c r="AK245" s="671">
        <f t="shared" si="100"/>
        <v>0.86956521739129933</v>
      </c>
      <c r="AL245" s="671">
        <f t="shared" si="101"/>
        <v>0.87719298245614308</v>
      </c>
      <c r="AM245" s="671">
        <f t="shared" si="102"/>
        <v>0.88495575221239076</v>
      </c>
      <c r="AN245" s="671">
        <f t="shared" si="103"/>
        <v>0.89285714285711748</v>
      </c>
      <c r="AO245" s="671">
        <f t="shared" si="104"/>
        <v>0.9009009009008917</v>
      </c>
      <c r="AP245" s="671">
        <f t="shared" si="105"/>
        <v>0.90909090909090384</v>
      </c>
      <c r="AQ245" s="671">
        <f t="shared" si="106"/>
        <v>0.91743119266054496</v>
      </c>
      <c r="AR245" s="671">
        <f t="shared" si="107"/>
        <v>1.8691588785046731</v>
      </c>
      <c r="AS245" s="672">
        <f t="shared" si="108"/>
        <v>1.5426713751375898</v>
      </c>
      <c r="AT245" s="673">
        <f t="shared" si="109"/>
        <v>0.9921827942027045</v>
      </c>
    </row>
    <row r="246" spans="1:46" ht="11.25" customHeight="1" x14ac:dyDescent="0.2">
      <c r="A246" s="500" t="s">
        <v>1143</v>
      </c>
      <c r="B246" s="933" t="s">
        <v>1144</v>
      </c>
      <c r="C246" s="497">
        <v>1.415</v>
      </c>
      <c r="D246" s="497">
        <v>1.3150000000000002</v>
      </c>
      <c r="E246" s="650">
        <v>1.2250000000000001</v>
      </c>
      <c r="F246" s="650">
        <v>1.165</v>
      </c>
      <c r="G246" s="650">
        <v>1.105</v>
      </c>
      <c r="H246" s="650">
        <v>1.0449999999999999</v>
      </c>
      <c r="I246" s="651"/>
      <c r="J246" s="650">
        <v>0.97</v>
      </c>
      <c r="K246" s="496">
        <v>0.66</v>
      </c>
      <c r="L246" s="651"/>
      <c r="M246" s="503">
        <v>0</v>
      </c>
      <c r="N246" s="653">
        <v>0</v>
      </c>
      <c r="O246" s="653">
        <v>0</v>
      </c>
      <c r="P246" s="653">
        <v>0</v>
      </c>
      <c r="Q246" s="653">
        <v>0</v>
      </c>
      <c r="R246" s="653">
        <v>0</v>
      </c>
      <c r="S246" s="653">
        <v>0</v>
      </c>
      <c r="T246" s="653">
        <v>0</v>
      </c>
      <c r="U246" s="653">
        <v>0</v>
      </c>
      <c r="V246" s="653">
        <v>0</v>
      </c>
      <c r="W246" s="653">
        <v>0</v>
      </c>
      <c r="X246" s="653">
        <v>0</v>
      </c>
      <c r="Y246" s="654">
        <f t="shared" si="88"/>
        <v>8.9000000000000021</v>
      </c>
      <c r="Z246" s="1049">
        <f t="shared" si="89"/>
        <v>7.6045627376425839</v>
      </c>
      <c r="AA246" s="671">
        <f t="shared" si="90"/>
        <v>7.3469387755102034</v>
      </c>
      <c r="AB246" s="671">
        <f t="shared" si="91"/>
        <v>5.1502145922746934</v>
      </c>
      <c r="AC246" s="671">
        <f t="shared" si="92"/>
        <v>5.4298642533936681</v>
      </c>
      <c r="AD246" s="671">
        <f t="shared" si="93"/>
        <v>5.741626794258381</v>
      </c>
      <c r="AE246" s="671">
        <f t="shared" si="94"/>
        <v>7.7319587628865927</v>
      </c>
      <c r="AF246" s="671">
        <f t="shared" si="95"/>
        <v>46.969696969696948</v>
      </c>
      <c r="AG246" s="671" t="str">
        <f t="shared" si="96"/>
        <v>n/a</v>
      </c>
      <c r="AH246" s="671" t="str">
        <f t="shared" si="97"/>
        <v>n/a</v>
      </c>
      <c r="AI246" s="671" t="str">
        <f t="shared" si="98"/>
        <v>n/a</v>
      </c>
      <c r="AJ246" s="671" t="str">
        <f t="shared" si="99"/>
        <v>n/a</v>
      </c>
      <c r="AK246" s="671" t="str">
        <f t="shared" si="100"/>
        <v>n/a</v>
      </c>
      <c r="AL246" s="671" t="str">
        <f t="shared" si="101"/>
        <v>n/a</v>
      </c>
      <c r="AM246" s="671" t="str">
        <f t="shared" si="102"/>
        <v>n/a</v>
      </c>
      <c r="AN246" s="671" t="str">
        <f t="shared" si="103"/>
        <v>n/a</v>
      </c>
      <c r="AO246" s="671" t="str">
        <f t="shared" si="104"/>
        <v>n/a</v>
      </c>
      <c r="AP246" s="671" t="str">
        <f t="shared" si="105"/>
        <v>n/a</v>
      </c>
      <c r="AQ246" s="671" t="str">
        <f t="shared" si="106"/>
        <v>n/a</v>
      </c>
      <c r="AR246" s="671" t="str">
        <f t="shared" si="107"/>
        <v>n/a</v>
      </c>
      <c r="AS246" s="672">
        <f t="shared" si="108"/>
        <v>12.282123269380438</v>
      </c>
      <c r="AT246" s="673">
        <f t="shared" si="109"/>
        <v>15.333857168096394</v>
      </c>
    </row>
    <row r="247" spans="1:46" ht="11.25" customHeight="1" x14ac:dyDescent="0.2">
      <c r="A247" s="602" t="s">
        <v>4487</v>
      </c>
      <c r="B247" s="933" t="s">
        <v>4484</v>
      </c>
      <c r="C247" s="497">
        <v>0.47</v>
      </c>
      <c r="D247" s="497">
        <v>0.44</v>
      </c>
      <c r="E247" s="487">
        <v>0.41000000000000003</v>
      </c>
      <c r="F247" s="487">
        <v>0.26250000000000001</v>
      </c>
      <c r="G247" s="1183">
        <v>0.21</v>
      </c>
      <c r="H247" s="1183">
        <v>0.21</v>
      </c>
      <c r="I247" s="577"/>
      <c r="J247" s="553">
        <v>0.21</v>
      </c>
      <c r="K247" s="505">
        <v>0.21</v>
      </c>
      <c r="L247" s="577"/>
      <c r="M247" s="505">
        <v>0.21</v>
      </c>
      <c r="N247" s="1196">
        <v>0.21</v>
      </c>
      <c r="O247" s="492">
        <v>0.21</v>
      </c>
      <c r="P247" s="493">
        <v>0.21</v>
      </c>
      <c r="Q247" s="493">
        <v>0.18</v>
      </c>
      <c r="R247" s="493">
        <v>0.14000000000000001</v>
      </c>
      <c r="S247" s="492">
        <v>0</v>
      </c>
      <c r="T247" s="492">
        <v>0</v>
      </c>
      <c r="U247" s="492">
        <v>0</v>
      </c>
      <c r="V247" s="492">
        <v>0</v>
      </c>
      <c r="W247" s="492">
        <v>0</v>
      </c>
      <c r="X247" s="492">
        <v>0</v>
      </c>
      <c r="Y247" s="654"/>
      <c r="Z247" s="1049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2"/>
      <c r="AT247" s="673"/>
    </row>
    <row r="248" spans="1:46" ht="11.25" customHeight="1" x14ac:dyDescent="0.2">
      <c r="A248" s="935" t="s">
        <v>214</v>
      </c>
      <c r="B248" s="933" t="s">
        <v>215</v>
      </c>
      <c r="C248" s="497">
        <v>0.94</v>
      </c>
      <c r="D248" s="524">
        <v>0.88</v>
      </c>
      <c r="E248" s="650">
        <v>0.82</v>
      </c>
      <c r="F248" s="502">
        <v>0.8</v>
      </c>
      <c r="G248" s="650">
        <v>0.77</v>
      </c>
      <c r="H248" s="502">
        <v>0.76</v>
      </c>
      <c r="I248" s="651"/>
      <c r="J248" s="650">
        <v>0.73</v>
      </c>
      <c r="K248" s="655">
        <v>0.72</v>
      </c>
      <c r="L248" s="651"/>
      <c r="M248" s="656">
        <v>0.69</v>
      </c>
      <c r="N248" s="657">
        <v>0.68</v>
      </c>
      <c r="O248" s="657">
        <v>0.67</v>
      </c>
      <c r="P248" s="657">
        <v>0.64</v>
      </c>
      <c r="Q248" s="657">
        <v>0.6</v>
      </c>
      <c r="R248" s="657">
        <v>0.5</v>
      </c>
      <c r="S248" s="657">
        <v>0.41499999999999998</v>
      </c>
      <c r="T248" s="657">
        <v>0.375</v>
      </c>
      <c r="U248" s="657">
        <v>0.32</v>
      </c>
      <c r="V248" s="657">
        <v>0.27500000000000002</v>
      </c>
      <c r="W248" s="657">
        <v>0.23</v>
      </c>
      <c r="X248" s="657">
        <v>0.19</v>
      </c>
      <c r="Y248" s="654">
        <f t="shared" ref="Y248:Y279" si="110">SUM(C248:X248)</f>
        <v>12.004999999999999</v>
      </c>
      <c r="Z248" s="1049">
        <f t="shared" ref="Z248:Z279" si="111">IF(ISERROR((C248/D248-1)*100),"n/a",(C248/D248-1)*100)</f>
        <v>6.8181818181818121</v>
      </c>
      <c r="AA248" s="671">
        <f t="shared" ref="AA248:AA279" si="112">IF(ISERROR((D248/E248-1)*100),"n/a",(D248/E248-1)*100)</f>
        <v>7.3170731707317138</v>
      </c>
      <c r="AB248" s="671">
        <f t="shared" ref="AB248:AB279" si="113">IF(ISERROR((E248/F248-1)*100),"n/a",(E248/F248-1)*100)</f>
        <v>2.4999999999999911</v>
      </c>
      <c r="AC248" s="671">
        <f t="shared" ref="AC248:AC279" si="114">IF(ISERROR((F248/G248-1)*100),"n/a",(F248/G248-1)*100)</f>
        <v>3.8961038961039085</v>
      </c>
      <c r="AD248" s="671">
        <f t="shared" ref="AD248:AD279" si="115">IF(ISERROR((G248/H248-1)*100),"n/a",(G248/H248-1)*100)</f>
        <v>1.3157894736842035</v>
      </c>
      <c r="AE248" s="671">
        <f t="shared" ref="AE248:AE279" si="116">IF(ISERROR((H248/J248-1)*100),"n/a",(H248/J248-1)*100)</f>
        <v>4.1095890410958846</v>
      </c>
      <c r="AF248" s="671">
        <f t="shared" ref="AF248:AF279" si="117">IF(ISERROR((J248/K248-1)*100),"n/a",(J248/K248-1)*100)</f>
        <v>1.388888888888884</v>
      </c>
      <c r="AG248" s="671">
        <f t="shared" ref="AG248:AG279" si="118">IF(ISERROR((K248/M248-1)*100),"n/a",(K248/M248-1)*100)</f>
        <v>4.3478260869565188</v>
      </c>
      <c r="AH248" s="671">
        <f t="shared" ref="AH248:AH279" si="119">IF(ISERROR((M248/N248-1)*100),"n/a",(M248/N248-1)*100)</f>
        <v>1.4705882352941124</v>
      </c>
      <c r="AI248" s="671">
        <f t="shared" ref="AI248:AI279" si="120">IF(ISERROR((N248/O248-1)*100),"n/a",(N248/O248-1)*100)</f>
        <v>1.4925373134328401</v>
      </c>
      <c r="AJ248" s="671">
        <f t="shared" ref="AJ248:AJ279" si="121">IF(ISERROR((O248/P248-1)*100),"n/a",(O248/P248-1)*100)</f>
        <v>4.6875</v>
      </c>
      <c r="AK248" s="671">
        <f t="shared" ref="AK248:AK279" si="122">IF(ISERROR((P248/Q248-1)*100),"n/a",(P248/Q248-1)*100)</f>
        <v>6.6666666666666652</v>
      </c>
      <c r="AL248" s="671">
        <f t="shared" ref="AL248:AL279" si="123">IF(ISERROR((Q248/R248-1)*100),"n/a",(Q248/R248-1)*100)</f>
        <v>19.999999999999996</v>
      </c>
      <c r="AM248" s="671">
        <f t="shared" ref="AM248:AM279" si="124">IF(ISERROR((R248/S248-1)*100),"n/a",(R248/S248-1)*100)</f>
        <v>20.481927710843383</v>
      </c>
      <c r="AN248" s="671">
        <f t="shared" ref="AN248:AN279" si="125">IF(ISERROR((S248/T248-1)*100),"n/a",(S248/T248-1)*100)</f>
        <v>10.666666666666668</v>
      </c>
      <c r="AO248" s="671">
        <f t="shared" ref="AO248:AO279" si="126">IF(ISERROR((T248/U248-1)*100),"n/a",(T248/U248-1)*100)</f>
        <v>17.1875</v>
      </c>
      <c r="AP248" s="671">
        <f t="shared" ref="AP248:AP279" si="127">IF(ISERROR((U248/V248-1)*100),"n/a",(U248/V248-1)*100)</f>
        <v>16.36363636363636</v>
      </c>
      <c r="AQ248" s="671">
        <f t="shared" ref="AQ248:AQ279" si="128">IF(ISERROR((V248/W248-1)*100),"n/a",(V248/W248-1)*100)</f>
        <v>19.565217391304344</v>
      </c>
      <c r="AR248" s="671">
        <f t="shared" ref="AR248:AR279" si="129">IF(ISERROR((W248/X248-1)*100),"n/a",(W248/X248-1)*100)</f>
        <v>21.052631578947366</v>
      </c>
      <c r="AS248" s="672">
        <f t="shared" ref="AS248:AS279" si="130">AVERAGE(Z248:AR248)</f>
        <v>9.0172802264439298</v>
      </c>
      <c r="AT248" s="673">
        <f t="shared" ref="AT248:AT279" si="131">STDEV(Z248:AR248)</f>
        <v>7.4880579874669682</v>
      </c>
    </row>
    <row r="249" spans="1:46" ht="11.25" customHeight="1" x14ac:dyDescent="0.2">
      <c r="A249" s="935" t="s">
        <v>1135</v>
      </c>
      <c r="B249" s="933" t="s">
        <v>1136</v>
      </c>
      <c r="C249" s="497">
        <v>2.64</v>
      </c>
      <c r="D249" s="654">
        <v>2.52</v>
      </c>
      <c r="E249" s="650">
        <v>2.44</v>
      </c>
      <c r="F249" s="650">
        <v>2.34</v>
      </c>
      <c r="G249" s="650">
        <v>2.2200000000000002</v>
      </c>
      <c r="H249" s="650">
        <v>2.14</v>
      </c>
      <c r="I249" s="651"/>
      <c r="J249" s="650">
        <v>2.1</v>
      </c>
      <c r="K249" s="655">
        <v>2.08</v>
      </c>
      <c r="L249" s="651"/>
      <c r="M249" s="503">
        <v>2.08</v>
      </c>
      <c r="N249" s="653">
        <v>2.08</v>
      </c>
      <c r="O249" s="657">
        <v>2.08</v>
      </c>
      <c r="P249" s="657">
        <v>2</v>
      </c>
      <c r="Q249" s="657">
        <v>1.96</v>
      </c>
      <c r="R249" s="657">
        <v>1.94</v>
      </c>
      <c r="S249" s="657">
        <v>1.92</v>
      </c>
      <c r="T249" s="657">
        <v>1.9</v>
      </c>
      <c r="U249" s="657">
        <v>1.88</v>
      </c>
      <c r="V249" s="657">
        <v>1.8</v>
      </c>
      <c r="W249" s="657">
        <v>1.58</v>
      </c>
      <c r="X249" s="657">
        <v>1.48</v>
      </c>
      <c r="Y249" s="654">
        <f t="shared" si="110"/>
        <v>41.179999999999993</v>
      </c>
      <c r="Z249" s="1049">
        <f t="shared" si="111"/>
        <v>4.7619047619047672</v>
      </c>
      <c r="AA249" s="671">
        <f t="shared" si="112"/>
        <v>3.2786885245901676</v>
      </c>
      <c r="AB249" s="671">
        <f t="shared" si="113"/>
        <v>4.2735042735042805</v>
      </c>
      <c r="AC249" s="671">
        <f t="shared" si="114"/>
        <v>5.4054054054053946</v>
      </c>
      <c r="AD249" s="671">
        <f t="shared" si="115"/>
        <v>3.7383177570093462</v>
      </c>
      <c r="AE249" s="671">
        <f t="shared" si="116"/>
        <v>1.904761904761898</v>
      </c>
      <c r="AF249" s="671">
        <f t="shared" si="117"/>
        <v>0.96153846153845812</v>
      </c>
      <c r="AG249" s="671">
        <f t="shared" si="118"/>
        <v>0</v>
      </c>
      <c r="AH249" s="671">
        <f t="shared" si="119"/>
        <v>0</v>
      </c>
      <c r="AI249" s="671">
        <f t="shared" si="120"/>
        <v>0</v>
      </c>
      <c r="AJ249" s="671">
        <f t="shared" si="121"/>
        <v>4.0000000000000036</v>
      </c>
      <c r="AK249" s="671">
        <f t="shared" si="122"/>
        <v>2.0408163265306145</v>
      </c>
      <c r="AL249" s="671">
        <f t="shared" si="123"/>
        <v>1.0309278350515427</v>
      </c>
      <c r="AM249" s="671">
        <f t="shared" si="124"/>
        <v>1.0416666666666741</v>
      </c>
      <c r="AN249" s="671">
        <f t="shared" si="125"/>
        <v>1.0526315789473717</v>
      </c>
      <c r="AO249" s="671">
        <f t="shared" si="126"/>
        <v>1.0638297872340496</v>
      </c>
      <c r="AP249" s="671">
        <f t="shared" si="127"/>
        <v>4.4444444444444287</v>
      </c>
      <c r="AQ249" s="671">
        <f t="shared" si="128"/>
        <v>13.924050632911399</v>
      </c>
      <c r="AR249" s="671">
        <f t="shared" si="129"/>
        <v>6.7567567567567544</v>
      </c>
      <c r="AS249" s="672">
        <f t="shared" si="130"/>
        <v>3.141012900908271</v>
      </c>
      <c r="AT249" s="673">
        <f t="shared" si="131"/>
        <v>3.2983144771534687</v>
      </c>
    </row>
    <row r="250" spans="1:46" ht="11.25" customHeight="1" x14ac:dyDescent="0.2">
      <c r="A250" s="935" t="s">
        <v>4014</v>
      </c>
      <c r="B250" s="933" t="s">
        <v>4013</v>
      </c>
      <c r="C250" s="497">
        <v>1.04</v>
      </c>
      <c r="D250" s="654">
        <v>0.97</v>
      </c>
      <c r="E250" s="650">
        <v>0.93</v>
      </c>
      <c r="F250" s="650">
        <v>0.85</v>
      </c>
      <c r="G250" s="650">
        <v>0.75</v>
      </c>
      <c r="H250" s="650">
        <v>0.18</v>
      </c>
      <c r="I250" s="651"/>
      <c r="J250" s="502">
        <v>0</v>
      </c>
      <c r="K250" s="655">
        <v>0</v>
      </c>
      <c r="L250" s="651"/>
      <c r="M250" s="503">
        <v>0</v>
      </c>
      <c r="N250" s="653">
        <v>0</v>
      </c>
      <c r="O250" s="653">
        <v>0</v>
      </c>
      <c r="P250" s="653">
        <v>0</v>
      </c>
      <c r="Q250" s="653">
        <v>0</v>
      </c>
      <c r="R250" s="653">
        <v>0</v>
      </c>
      <c r="S250" s="653">
        <v>0</v>
      </c>
      <c r="T250" s="653">
        <v>0</v>
      </c>
      <c r="U250" s="653">
        <v>0</v>
      </c>
      <c r="V250" s="653">
        <v>0</v>
      </c>
      <c r="W250" s="653">
        <v>0</v>
      </c>
      <c r="X250" s="653">
        <v>0</v>
      </c>
      <c r="Y250" s="654">
        <f t="shared" si="110"/>
        <v>4.72</v>
      </c>
      <c r="Z250" s="1049">
        <f t="shared" si="111"/>
        <v>7.2164948453608213</v>
      </c>
      <c r="AA250" s="671">
        <f t="shared" si="112"/>
        <v>4.3010752688172005</v>
      </c>
      <c r="AB250" s="671">
        <f t="shared" si="113"/>
        <v>9.4117647058823639</v>
      </c>
      <c r="AC250" s="671">
        <f t="shared" si="114"/>
        <v>13.33333333333333</v>
      </c>
      <c r="AD250" s="671">
        <f t="shared" si="115"/>
        <v>316.66666666666669</v>
      </c>
      <c r="AE250" s="671" t="str">
        <f t="shared" si="116"/>
        <v>n/a</v>
      </c>
      <c r="AF250" s="671" t="str">
        <f t="shared" si="117"/>
        <v>n/a</v>
      </c>
      <c r="AG250" s="671" t="str">
        <f t="shared" si="118"/>
        <v>n/a</v>
      </c>
      <c r="AH250" s="671" t="str">
        <f t="shared" si="119"/>
        <v>n/a</v>
      </c>
      <c r="AI250" s="671" t="str">
        <f t="shared" si="120"/>
        <v>n/a</v>
      </c>
      <c r="AJ250" s="671" t="str">
        <f t="shared" si="121"/>
        <v>n/a</v>
      </c>
      <c r="AK250" s="671" t="str">
        <f t="shared" si="122"/>
        <v>n/a</v>
      </c>
      <c r="AL250" s="671" t="str">
        <f t="shared" si="123"/>
        <v>n/a</v>
      </c>
      <c r="AM250" s="671" t="str">
        <f t="shared" si="124"/>
        <v>n/a</v>
      </c>
      <c r="AN250" s="671" t="str">
        <f t="shared" si="125"/>
        <v>n/a</v>
      </c>
      <c r="AO250" s="671" t="str">
        <f t="shared" si="126"/>
        <v>n/a</v>
      </c>
      <c r="AP250" s="671" t="str">
        <f t="shared" si="127"/>
        <v>n/a</v>
      </c>
      <c r="AQ250" s="671" t="str">
        <f t="shared" si="128"/>
        <v>n/a</v>
      </c>
      <c r="AR250" s="671" t="str">
        <f t="shared" si="129"/>
        <v>n/a</v>
      </c>
      <c r="AS250" s="672">
        <f t="shared" si="130"/>
        <v>70.185866964012078</v>
      </c>
      <c r="AT250" s="673">
        <f t="shared" si="131"/>
        <v>137.82637112442018</v>
      </c>
    </row>
    <row r="251" spans="1:46" ht="11.25" customHeight="1" x14ac:dyDescent="0.2">
      <c r="A251" s="480" t="s">
        <v>554</v>
      </c>
      <c r="B251" s="918" t="s">
        <v>555</v>
      </c>
      <c r="C251" s="497">
        <v>2.42</v>
      </c>
      <c r="D251" s="486">
        <v>2.17</v>
      </c>
      <c r="E251" s="650">
        <v>1.92</v>
      </c>
      <c r="F251" s="650">
        <v>1.67</v>
      </c>
      <c r="G251" s="650">
        <v>1.42</v>
      </c>
      <c r="H251" s="650">
        <v>1.35</v>
      </c>
      <c r="I251" s="651"/>
      <c r="J251" s="650">
        <v>1.3</v>
      </c>
      <c r="K251" s="496">
        <v>1.28</v>
      </c>
      <c r="L251" s="651"/>
      <c r="M251" s="656">
        <v>1.26</v>
      </c>
      <c r="N251" s="657">
        <v>1.24</v>
      </c>
      <c r="O251" s="657">
        <v>1.22</v>
      </c>
      <c r="P251" s="657">
        <v>1.1599999999999999</v>
      </c>
      <c r="Q251" s="657">
        <v>1.08</v>
      </c>
      <c r="R251" s="657">
        <v>1</v>
      </c>
      <c r="S251" s="657">
        <v>0.8</v>
      </c>
      <c r="T251" s="653">
        <v>0</v>
      </c>
      <c r="U251" s="653">
        <v>0</v>
      </c>
      <c r="V251" s="653">
        <v>0</v>
      </c>
      <c r="W251" s="657">
        <v>1.1100000000000001</v>
      </c>
      <c r="X251" s="657">
        <v>1.07</v>
      </c>
      <c r="Y251" s="654">
        <f t="shared" si="110"/>
        <v>23.469999999999995</v>
      </c>
      <c r="Z251" s="1049">
        <f t="shared" si="111"/>
        <v>11.520737327188947</v>
      </c>
      <c r="AA251" s="671">
        <f t="shared" si="112"/>
        <v>13.020833333333325</v>
      </c>
      <c r="AB251" s="671">
        <f t="shared" si="113"/>
        <v>14.970059880239518</v>
      </c>
      <c r="AC251" s="671">
        <f t="shared" si="114"/>
        <v>17.6056338028169</v>
      </c>
      <c r="AD251" s="671">
        <f t="shared" si="115"/>
        <v>5.1851851851851816</v>
      </c>
      <c r="AE251" s="671">
        <f t="shared" si="116"/>
        <v>3.8461538461538547</v>
      </c>
      <c r="AF251" s="671">
        <f t="shared" si="117"/>
        <v>1.5625</v>
      </c>
      <c r="AG251" s="671">
        <f t="shared" si="118"/>
        <v>1.5873015873015817</v>
      </c>
      <c r="AH251" s="671">
        <f t="shared" si="119"/>
        <v>1.6129032258064502</v>
      </c>
      <c r="AI251" s="671">
        <f t="shared" si="120"/>
        <v>1.6393442622950838</v>
      </c>
      <c r="AJ251" s="671">
        <f t="shared" si="121"/>
        <v>5.1724137931034475</v>
      </c>
      <c r="AK251" s="671">
        <f t="shared" si="122"/>
        <v>7.4074074074073959</v>
      </c>
      <c r="AL251" s="671">
        <f t="shared" si="123"/>
        <v>8.0000000000000071</v>
      </c>
      <c r="AM251" s="671">
        <f t="shared" si="124"/>
        <v>25</v>
      </c>
      <c r="AN251" s="671" t="str">
        <f t="shared" si="125"/>
        <v>n/a</v>
      </c>
      <c r="AO251" s="671" t="str">
        <f t="shared" si="126"/>
        <v>n/a</v>
      </c>
      <c r="AP251" s="671" t="str">
        <f t="shared" si="127"/>
        <v>n/a</v>
      </c>
      <c r="AQ251" s="671">
        <f t="shared" si="128"/>
        <v>-100</v>
      </c>
      <c r="AR251" s="671">
        <f t="shared" si="129"/>
        <v>3.7383177570093462</v>
      </c>
      <c r="AS251" s="672">
        <f t="shared" si="130"/>
        <v>1.3667994629900639</v>
      </c>
      <c r="AT251" s="673">
        <f t="shared" si="131"/>
        <v>27.86032749716318</v>
      </c>
    </row>
    <row r="252" spans="1:46" ht="11.25" customHeight="1" x14ac:dyDescent="0.2">
      <c r="A252" s="500" t="s">
        <v>1159</v>
      </c>
      <c r="B252" s="933" t="s">
        <v>1160</v>
      </c>
      <c r="C252" s="497">
        <v>1.57</v>
      </c>
      <c r="D252" s="497">
        <v>1.4</v>
      </c>
      <c r="E252" s="513">
        <v>1.24</v>
      </c>
      <c r="F252" s="513">
        <v>1.02</v>
      </c>
      <c r="G252" s="513">
        <v>0.84</v>
      </c>
      <c r="H252" s="513">
        <v>0.74</v>
      </c>
      <c r="I252" s="514"/>
      <c r="J252" s="513">
        <v>0.72</v>
      </c>
      <c r="K252" s="509">
        <v>0.52500000000000002</v>
      </c>
      <c r="L252" s="514"/>
      <c r="M252" s="510">
        <v>0.375</v>
      </c>
      <c r="N252" s="517">
        <v>0.27500000000000002</v>
      </c>
      <c r="O252" s="517">
        <v>0.27500000000000002</v>
      </c>
      <c r="P252" s="516">
        <v>0.27500000000000002</v>
      </c>
      <c r="Q252" s="516">
        <v>0.25</v>
      </c>
      <c r="R252" s="517">
        <v>0.2</v>
      </c>
      <c r="S252" s="516">
        <v>0.35</v>
      </c>
      <c r="T252" s="516">
        <v>0.1</v>
      </c>
      <c r="U252" s="517">
        <v>7.4999999999999997E-2</v>
      </c>
      <c r="V252" s="517">
        <v>0.1</v>
      </c>
      <c r="W252" s="517">
        <v>0.1</v>
      </c>
      <c r="X252" s="516">
        <v>9.2499999999999999E-2</v>
      </c>
      <c r="Y252" s="654">
        <f t="shared" si="110"/>
        <v>10.522499999999997</v>
      </c>
      <c r="Z252" s="1049">
        <f t="shared" si="111"/>
        <v>12.142857142857144</v>
      </c>
      <c r="AA252" s="671">
        <f t="shared" si="112"/>
        <v>12.903225806451601</v>
      </c>
      <c r="AB252" s="671">
        <f t="shared" si="113"/>
        <v>21.568627450980383</v>
      </c>
      <c r="AC252" s="671">
        <f t="shared" si="114"/>
        <v>21.428571428571441</v>
      </c>
      <c r="AD252" s="671">
        <f t="shared" si="115"/>
        <v>13.513513513513509</v>
      </c>
      <c r="AE252" s="671">
        <f t="shared" si="116"/>
        <v>2.7777777777777901</v>
      </c>
      <c r="AF252" s="671">
        <f t="shared" si="117"/>
        <v>37.142857142857125</v>
      </c>
      <c r="AG252" s="671">
        <f t="shared" si="118"/>
        <v>40.000000000000014</v>
      </c>
      <c r="AH252" s="671">
        <f t="shared" si="119"/>
        <v>36.363636363636353</v>
      </c>
      <c r="AI252" s="671">
        <f t="shared" si="120"/>
        <v>0</v>
      </c>
      <c r="AJ252" s="671">
        <f t="shared" si="121"/>
        <v>0</v>
      </c>
      <c r="AK252" s="671">
        <f t="shared" si="122"/>
        <v>10.000000000000009</v>
      </c>
      <c r="AL252" s="671">
        <f t="shared" si="123"/>
        <v>25</v>
      </c>
      <c r="AM252" s="671">
        <f t="shared" si="124"/>
        <v>-42.857142857142847</v>
      </c>
      <c r="AN252" s="671">
        <f t="shared" si="125"/>
        <v>249.99999999999994</v>
      </c>
      <c r="AO252" s="671">
        <f t="shared" si="126"/>
        <v>33.33333333333335</v>
      </c>
      <c r="AP252" s="671">
        <f t="shared" si="127"/>
        <v>-25.000000000000011</v>
      </c>
      <c r="AQ252" s="671">
        <f t="shared" si="128"/>
        <v>0</v>
      </c>
      <c r="AR252" s="671">
        <f t="shared" si="129"/>
        <v>8.1081081081081141</v>
      </c>
      <c r="AS252" s="672">
        <f t="shared" si="130"/>
        <v>24.022387642681259</v>
      </c>
      <c r="AT252" s="673">
        <f t="shared" si="131"/>
        <v>58.513877143996325</v>
      </c>
    </row>
    <row r="253" spans="1:46" ht="11.25" customHeight="1" x14ac:dyDescent="0.2">
      <c r="A253" s="935" t="s">
        <v>568</v>
      </c>
      <c r="B253" s="933" t="s">
        <v>569</v>
      </c>
      <c r="C253" s="497">
        <v>2.1379999999999999</v>
      </c>
      <c r="D253" s="497">
        <v>1.8875</v>
      </c>
      <c r="E253" s="650">
        <v>1.65</v>
      </c>
      <c r="F253" s="650">
        <v>1.45</v>
      </c>
      <c r="G253" s="650">
        <v>1.2250000000000001</v>
      </c>
      <c r="H253" s="650">
        <v>0.96875</v>
      </c>
      <c r="I253" s="651"/>
      <c r="J253" s="650">
        <v>0.84375</v>
      </c>
      <c r="K253" s="496">
        <v>0.71250000000000002</v>
      </c>
      <c r="L253" s="651"/>
      <c r="M253" s="503">
        <v>0.6</v>
      </c>
      <c r="N253" s="657">
        <v>0.5</v>
      </c>
      <c r="O253" s="657">
        <v>0.375</v>
      </c>
      <c r="P253" s="657">
        <v>0.26250000000000001</v>
      </c>
      <c r="Q253" s="657">
        <v>0.125</v>
      </c>
      <c r="R253" s="657">
        <v>4.3749999999999997E-2</v>
      </c>
      <c r="S253" s="653">
        <v>1.8749999999999999E-2</v>
      </c>
      <c r="T253" s="657">
        <v>0.98</v>
      </c>
      <c r="U253" s="657">
        <v>0.93500000000000005</v>
      </c>
      <c r="V253" s="657">
        <v>0.875</v>
      </c>
      <c r="W253" s="657">
        <v>0.81125000000000003</v>
      </c>
      <c r="X253" s="657">
        <v>0.75900000000000001</v>
      </c>
      <c r="Y253" s="654">
        <f t="shared" si="110"/>
        <v>17.16075</v>
      </c>
      <c r="Z253" s="1049">
        <f t="shared" si="111"/>
        <v>13.271523178807954</v>
      </c>
      <c r="AA253" s="671">
        <f t="shared" si="112"/>
        <v>14.393939393939403</v>
      </c>
      <c r="AB253" s="671">
        <f t="shared" si="113"/>
        <v>13.793103448275868</v>
      </c>
      <c r="AC253" s="671">
        <f t="shared" si="114"/>
        <v>18.367346938775508</v>
      </c>
      <c r="AD253" s="671">
        <f t="shared" si="115"/>
        <v>26.451612903225818</v>
      </c>
      <c r="AE253" s="671">
        <f t="shared" si="116"/>
        <v>14.814814814814813</v>
      </c>
      <c r="AF253" s="671">
        <f t="shared" si="117"/>
        <v>18.421052631578938</v>
      </c>
      <c r="AG253" s="671">
        <f t="shared" si="118"/>
        <v>18.75</v>
      </c>
      <c r="AH253" s="671">
        <f t="shared" si="119"/>
        <v>19.999999999999996</v>
      </c>
      <c r="AI253" s="671">
        <f t="shared" si="120"/>
        <v>33.333333333333329</v>
      </c>
      <c r="AJ253" s="671">
        <f t="shared" si="121"/>
        <v>42.857142857142861</v>
      </c>
      <c r="AK253" s="671">
        <f t="shared" si="122"/>
        <v>110.00000000000001</v>
      </c>
      <c r="AL253" s="671">
        <f t="shared" si="123"/>
        <v>185.71428571428572</v>
      </c>
      <c r="AM253" s="671">
        <f t="shared" si="124"/>
        <v>133.33333333333334</v>
      </c>
      <c r="AN253" s="671">
        <f t="shared" si="125"/>
        <v>-98.08673469387756</v>
      </c>
      <c r="AO253" s="671">
        <f t="shared" si="126"/>
        <v>4.8128342245989275</v>
      </c>
      <c r="AP253" s="671">
        <f t="shared" si="127"/>
        <v>6.8571428571428727</v>
      </c>
      <c r="AQ253" s="671">
        <f t="shared" si="128"/>
        <v>7.8582434514637978</v>
      </c>
      <c r="AR253" s="671">
        <f t="shared" si="129"/>
        <v>6.8840579710145011</v>
      </c>
      <c r="AS253" s="672">
        <f t="shared" si="130"/>
        <v>31.148791176729265</v>
      </c>
      <c r="AT253" s="673">
        <f t="shared" si="131"/>
        <v>58.500735325108501</v>
      </c>
    </row>
    <row r="254" spans="1:46" ht="11.25" customHeight="1" x14ac:dyDescent="0.2">
      <c r="A254" s="500" t="s">
        <v>1147</v>
      </c>
      <c r="B254" s="933" t="s">
        <v>1148</v>
      </c>
      <c r="C254" s="497">
        <v>1.1200000000000001</v>
      </c>
      <c r="D254" s="497">
        <v>1.08</v>
      </c>
      <c r="E254" s="650">
        <v>1.04</v>
      </c>
      <c r="F254" s="650">
        <v>0.96</v>
      </c>
      <c r="G254" s="650">
        <v>0.88</v>
      </c>
      <c r="H254" s="650">
        <v>0.8</v>
      </c>
      <c r="I254" s="651"/>
      <c r="J254" s="650">
        <v>0.72</v>
      </c>
      <c r="K254" s="496">
        <v>0.64</v>
      </c>
      <c r="L254" s="651"/>
      <c r="M254" s="503">
        <v>0.56000000000000005</v>
      </c>
      <c r="N254" s="653">
        <v>0.74</v>
      </c>
      <c r="O254" s="657">
        <v>1.3</v>
      </c>
      <c r="P254" s="657">
        <v>1.19</v>
      </c>
      <c r="Q254" s="657">
        <v>1.1000000000000001</v>
      </c>
      <c r="R254" s="657">
        <v>1.02</v>
      </c>
      <c r="S254" s="657">
        <v>0.94</v>
      </c>
      <c r="T254" s="657">
        <v>0.86</v>
      </c>
      <c r="U254" s="657">
        <v>0.7</v>
      </c>
      <c r="V254" s="653">
        <v>0</v>
      </c>
      <c r="W254" s="653">
        <v>0</v>
      </c>
      <c r="X254" s="653">
        <v>0</v>
      </c>
      <c r="Y254" s="654">
        <f t="shared" si="110"/>
        <v>15.649999999999997</v>
      </c>
      <c r="Z254" s="1049">
        <f t="shared" si="111"/>
        <v>3.7037037037036979</v>
      </c>
      <c r="AA254" s="671">
        <f t="shared" si="112"/>
        <v>3.8461538461538547</v>
      </c>
      <c r="AB254" s="671">
        <f t="shared" si="113"/>
        <v>8.3333333333333481</v>
      </c>
      <c r="AC254" s="671">
        <f t="shared" si="114"/>
        <v>9.0909090909090828</v>
      </c>
      <c r="AD254" s="671">
        <f t="shared" si="115"/>
        <v>9.9999999999999858</v>
      </c>
      <c r="AE254" s="671">
        <f t="shared" si="116"/>
        <v>11.111111111111116</v>
      </c>
      <c r="AF254" s="671">
        <f t="shared" si="117"/>
        <v>12.5</v>
      </c>
      <c r="AG254" s="671">
        <f t="shared" si="118"/>
        <v>14.285714285714279</v>
      </c>
      <c r="AH254" s="671">
        <f t="shared" si="119"/>
        <v>-24.324324324324319</v>
      </c>
      <c r="AI254" s="671">
        <f t="shared" si="120"/>
        <v>-43.07692307692308</v>
      </c>
      <c r="AJ254" s="671">
        <f t="shared" si="121"/>
        <v>9.2436974789916082</v>
      </c>
      <c r="AK254" s="671">
        <f t="shared" si="122"/>
        <v>8.1818181818181799</v>
      </c>
      <c r="AL254" s="671">
        <f t="shared" si="123"/>
        <v>7.8431372549019773</v>
      </c>
      <c r="AM254" s="671">
        <f t="shared" si="124"/>
        <v>8.5106382978723527</v>
      </c>
      <c r="AN254" s="671">
        <f t="shared" si="125"/>
        <v>9.302325581395344</v>
      </c>
      <c r="AO254" s="671">
        <f t="shared" si="126"/>
        <v>22.857142857142865</v>
      </c>
      <c r="AP254" s="671" t="str">
        <f t="shared" si="127"/>
        <v>n/a</v>
      </c>
      <c r="AQ254" s="671" t="str">
        <f t="shared" si="128"/>
        <v>n/a</v>
      </c>
      <c r="AR254" s="671" t="str">
        <f t="shared" si="129"/>
        <v>n/a</v>
      </c>
      <c r="AS254" s="672">
        <f t="shared" si="130"/>
        <v>4.463027351362518</v>
      </c>
      <c r="AT254" s="673">
        <f t="shared" si="131"/>
        <v>15.891927007410947</v>
      </c>
    </row>
    <row r="255" spans="1:46" ht="11.25" customHeight="1" x14ac:dyDescent="0.2">
      <c r="A255" s="500" t="s">
        <v>1145</v>
      </c>
      <c r="B255" s="933" t="s">
        <v>1146</v>
      </c>
      <c r="C255" s="497">
        <v>0.89</v>
      </c>
      <c r="D255" s="497">
        <v>0.85</v>
      </c>
      <c r="E255" s="487">
        <v>0.78</v>
      </c>
      <c r="F255" s="487">
        <v>0.69334000000000007</v>
      </c>
      <c r="G255" s="487">
        <v>0.62666666666666659</v>
      </c>
      <c r="H255" s="487">
        <v>0.57333333333333336</v>
      </c>
      <c r="I255" s="488"/>
      <c r="J255" s="487">
        <v>0.54</v>
      </c>
      <c r="K255" s="485">
        <v>0.51333333333333331</v>
      </c>
      <c r="L255" s="488"/>
      <c r="M255" s="491">
        <v>0.48666666666666664</v>
      </c>
      <c r="N255" s="492">
        <v>0.48</v>
      </c>
      <c r="O255" s="493">
        <v>0.48</v>
      </c>
      <c r="P255" s="493">
        <v>0.46</v>
      </c>
      <c r="Q255" s="493">
        <v>0.43333333333333335</v>
      </c>
      <c r="R255" s="493">
        <v>0.40666666666666668</v>
      </c>
      <c r="S255" s="492">
        <v>0.4</v>
      </c>
      <c r="T255" s="492">
        <v>0.4</v>
      </c>
      <c r="U255" s="492">
        <v>0.4</v>
      </c>
      <c r="V255" s="492">
        <v>0.4</v>
      </c>
      <c r="W255" s="492">
        <v>0.4</v>
      </c>
      <c r="X255" s="492">
        <v>0.4</v>
      </c>
      <c r="Y255" s="654">
        <f t="shared" si="110"/>
        <v>10.613340000000003</v>
      </c>
      <c r="Z255" s="1049">
        <f t="shared" si="111"/>
        <v>4.705882352941182</v>
      </c>
      <c r="AA255" s="671">
        <f t="shared" si="112"/>
        <v>8.9743589743589638</v>
      </c>
      <c r="AB255" s="671">
        <f t="shared" si="113"/>
        <v>12.498918279631921</v>
      </c>
      <c r="AC255" s="671">
        <f t="shared" si="114"/>
        <v>10.639361702127692</v>
      </c>
      <c r="AD255" s="671">
        <f t="shared" si="115"/>
        <v>9.302325581395321</v>
      </c>
      <c r="AE255" s="671">
        <f t="shared" si="116"/>
        <v>6.1728395061728447</v>
      </c>
      <c r="AF255" s="671">
        <f t="shared" si="117"/>
        <v>5.1948051948051965</v>
      </c>
      <c r="AG255" s="671">
        <f t="shared" si="118"/>
        <v>5.4794520547945202</v>
      </c>
      <c r="AH255" s="671">
        <f t="shared" si="119"/>
        <v>1.388888888888884</v>
      </c>
      <c r="AI255" s="671">
        <f t="shared" si="120"/>
        <v>0</v>
      </c>
      <c r="AJ255" s="671">
        <f t="shared" si="121"/>
        <v>4.3478260869565188</v>
      </c>
      <c r="AK255" s="671">
        <f t="shared" si="122"/>
        <v>6.1538461538461542</v>
      </c>
      <c r="AL255" s="671">
        <f t="shared" si="123"/>
        <v>6.5573770491803351</v>
      </c>
      <c r="AM255" s="671">
        <f t="shared" si="124"/>
        <v>1.6666666666666607</v>
      </c>
      <c r="AN255" s="671">
        <f t="shared" si="125"/>
        <v>0</v>
      </c>
      <c r="AO255" s="671">
        <f t="shared" si="126"/>
        <v>0</v>
      </c>
      <c r="AP255" s="671">
        <f t="shared" si="127"/>
        <v>0</v>
      </c>
      <c r="AQ255" s="671">
        <f t="shared" si="128"/>
        <v>0</v>
      </c>
      <c r="AR255" s="671">
        <f t="shared" si="129"/>
        <v>0</v>
      </c>
      <c r="AS255" s="672">
        <f t="shared" si="130"/>
        <v>4.3727657100929571</v>
      </c>
      <c r="AT255" s="673">
        <f t="shared" si="131"/>
        <v>4.0478382902914012</v>
      </c>
    </row>
    <row r="256" spans="1:46" ht="11.25" customHeight="1" x14ac:dyDescent="0.2">
      <c r="A256" s="519" t="s">
        <v>1137</v>
      </c>
      <c r="B256" s="507" t="s">
        <v>1138</v>
      </c>
      <c r="C256" s="497">
        <v>2.2400000000000002</v>
      </c>
      <c r="D256" s="518">
        <v>2.04</v>
      </c>
      <c r="E256" s="650">
        <v>1.84</v>
      </c>
      <c r="F256" s="650">
        <v>1.6</v>
      </c>
      <c r="G256" s="650">
        <v>1.4</v>
      </c>
      <c r="H256" s="650">
        <v>1.2</v>
      </c>
      <c r="I256" s="651"/>
      <c r="J256" s="650">
        <v>1.04</v>
      </c>
      <c r="K256" s="496">
        <v>0.96499999999999997</v>
      </c>
      <c r="L256" s="651"/>
      <c r="M256" s="503">
        <v>0.88</v>
      </c>
      <c r="N256" s="653">
        <v>0.88</v>
      </c>
      <c r="O256" s="653">
        <v>0.88</v>
      </c>
      <c r="P256" s="653">
        <v>0.88</v>
      </c>
      <c r="Q256" s="653">
        <v>0.88</v>
      </c>
      <c r="R256" s="653">
        <v>0.88</v>
      </c>
      <c r="S256" s="653">
        <v>0.88</v>
      </c>
      <c r="T256" s="653">
        <v>0.88</v>
      </c>
      <c r="U256" s="653">
        <v>0.88</v>
      </c>
      <c r="V256" s="653">
        <v>0.88</v>
      </c>
      <c r="W256" s="653">
        <v>0.88</v>
      </c>
      <c r="X256" s="653">
        <v>0.88</v>
      </c>
      <c r="Y256" s="654">
        <f t="shared" si="110"/>
        <v>22.884999999999994</v>
      </c>
      <c r="Z256" s="1049">
        <f t="shared" si="111"/>
        <v>9.8039215686274606</v>
      </c>
      <c r="AA256" s="671">
        <f t="shared" si="112"/>
        <v>10.869565217391308</v>
      </c>
      <c r="AB256" s="671">
        <f t="shared" si="113"/>
        <v>14.999999999999991</v>
      </c>
      <c r="AC256" s="671">
        <f t="shared" si="114"/>
        <v>14.285714285714302</v>
      </c>
      <c r="AD256" s="671">
        <f t="shared" si="115"/>
        <v>16.666666666666675</v>
      </c>
      <c r="AE256" s="671">
        <f t="shared" si="116"/>
        <v>15.384615384615374</v>
      </c>
      <c r="AF256" s="671">
        <f t="shared" si="117"/>
        <v>7.7720207253886064</v>
      </c>
      <c r="AG256" s="671">
        <f t="shared" si="118"/>
        <v>9.6590909090908958</v>
      </c>
      <c r="AH256" s="671">
        <f t="shared" si="119"/>
        <v>0</v>
      </c>
      <c r="AI256" s="671">
        <f t="shared" si="120"/>
        <v>0</v>
      </c>
      <c r="AJ256" s="671">
        <f t="shared" si="121"/>
        <v>0</v>
      </c>
      <c r="AK256" s="671">
        <f t="shared" si="122"/>
        <v>0</v>
      </c>
      <c r="AL256" s="671">
        <f t="shared" si="123"/>
        <v>0</v>
      </c>
      <c r="AM256" s="671">
        <f t="shared" si="124"/>
        <v>0</v>
      </c>
      <c r="AN256" s="671">
        <f t="shared" si="125"/>
        <v>0</v>
      </c>
      <c r="AO256" s="671">
        <f t="shared" si="126"/>
        <v>0</v>
      </c>
      <c r="AP256" s="671">
        <f t="shared" si="127"/>
        <v>0</v>
      </c>
      <c r="AQ256" s="671">
        <f t="shared" si="128"/>
        <v>0</v>
      </c>
      <c r="AR256" s="671">
        <f t="shared" si="129"/>
        <v>0</v>
      </c>
      <c r="AS256" s="672">
        <f t="shared" si="130"/>
        <v>5.233768145131295</v>
      </c>
      <c r="AT256" s="673">
        <f t="shared" si="131"/>
        <v>6.6293045533760644</v>
      </c>
    </row>
    <row r="257" spans="1:46" ht="11.25" customHeight="1" x14ac:dyDescent="0.2">
      <c r="A257" s="500" t="s">
        <v>221</v>
      </c>
      <c r="B257" s="933" t="s">
        <v>222</v>
      </c>
      <c r="C257" s="497">
        <v>1.9450000000000001</v>
      </c>
      <c r="D257" s="654">
        <v>1.9249999999999998</v>
      </c>
      <c r="E257" s="650">
        <v>1.905</v>
      </c>
      <c r="F257" s="650">
        <v>1.885</v>
      </c>
      <c r="G257" s="650">
        <v>1.76</v>
      </c>
      <c r="H257" s="650">
        <v>1.66</v>
      </c>
      <c r="I257" s="651"/>
      <c r="J257" s="650">
        <v>1.61</v>
      </c>
      <c r="K257" s="496">
        <v>1.4350000000000001</v>
      </c>
      <c r="L257" s="651"/>
      <c r="M257" s="656">
        <v>1.35</v>
      </c>
      <c r="N257" s="657">
        <v>1.325</v>
      </c>
      <c r="O257" s="657">
        <v>1.23</v>
      </c>
      <c r="P257" s="657">
        <v>1.0874999999999999</v>
      </c>
      <c r="Q257" s="657">
        <v>0.93</v>
      </c>
      <c r="R257" s="657">
        <v>0.84499999999999997</v>
      </c>
      <c r="S257" s="657">
        <v>0.8075</v>
      </c>
      <c r="T257" s="657">
        <v>0.78950000000000009</v>
      </c>
      <c r="U257" s="657">
        <v>0.77849999999999997</v>
      </c>
      <c r="V257" s="657">
        <v>0.76849999999999996</v>
      </c>
      <c r="W257" s="657">
        <v>0.72849999999999993</v>
      </c>
      <c r="X257" s="657">
        <v>0.66649999999999998</v>
      </c>
      <c r="Y257" s="654">
        <f t="shared" si="110"/>
        <v>25.4315</v>
      </c>
      <c r="Z257" s="1049">
        <f t="shared" si="111"/>
        <v>1.0389610389610615</v>
      </c>
      <c r="AA257" s="671">
        <f t="shared" si="112"/>
        <v>1.0498687664041828</v>
      </c>
      <c r="AB257" s="671">
        <f t="shared" si="113"/>
        <v>1.0610079575596787</v>
      </c>
      <c r="AC257" s="671">
        <f t="shared" si="114"/>
        <v>7.1022727272727293</v>
      </c>
      <c r="AD257" s="671">
        <f t="shared" si="115"/>
        <v>6.024096385542177</v>
      </c>
      <c r="AE257" s="671">
        <f t="shared" si="116"/>
        <v>3.105590062111796</v>
      </c>
      <c r="AF257" s="671">
        <f t="shared" si="117"/>
        <v>12.195121951219523</v>
      </c>
      <c r="AG257" s="671">
        <f t="shared" si="118"/>
        <v>6.2962962962962887</v>
      </c>
      <c r="AH257" s="671">
        <f t="shared" si="119"/>
        <v>1.8867924528301883</v>
      </c>
      <c r="AI257" s="671">
        <f t="shared" si="120"/>
        <v>7.7235772357723498</v>
      </c>
      <c r="AJ257" s="671">
        <f t="shared" si="121"/>
        <v>13.103448275862073</v>
      </c>
      <c r="AK257" s="671">
        <f t="shared" si="122"/>
        <v>16.935483870967726</v>
      </c>
      <c r="AL257" s="671">
        <f t="shared" si="123"/>
        <v>10.059171597633142</v>
      </c>
      <c r="AM257" s="671">
        <f t="shared" si="124"/>
        <v>4.6439628482972006</v>
      </c>
      <c r="AN257" s="671">
        <f t="shared" si="125"/>
        <v>2.279924002533229</v>
      </c>
      <c r="AO257" s="671">
        <f t="shared" si="126"/>
        <v>1.4129736673089477</v>
      </c>
      <c r="AP257" s="671">
        <f t="shared" si="127"/>
        <v>1.3012361743656387</v>
      </c>
      <c r="AQ257" s="671">
        <f t="shared" si="128"/>
        <v>5.4907343857240942</v>
      </c>
      <c r="AR257" s="671">
        <f t="shared" si="129"/>
        <v>9.302325581395344</v>
      </c>
      <c r="AS257" s="672">
        <f t="shared" si="130"/>
        <v>5.8954129093714407</v>
      </c>
      <c r="AT257" s="673">
        <f t="shared" si="131"/>
        <v>4.7006713136190168</v>
      </c>
    </row>
    <row r="258" spans="1:46" ht="11.25" customHeight="1" x14ac:dyDescent="0.2">
      <c r="A258" s="935" t="s">
        <v>556</v>
      </c>
      <c r="B258" s="933" t="s">
        <v>557</v>
      </c>
      <c r="C258" s="497">
        <v>2.0739999999999998</v>
      </c>
      <c r="D258" s="654">
        <v>1.8622800000000002</v>
      </c>
      <c r="E258" s="650">
        <v>1.59093</v>
      </c>
      <c r="F258" s="650">
        <v>1.4695999999999998</v>
      </c>
      <c r="G258" s="650">
        <v>1.268</v>
      </c>
      <c r="H258" s="650">
        <v>1.236</v>
      </c>
      <c r="I258" s="651"/>
      <c r="J258" s="650">
        <v>1.131</v>
      </c>
      <c r="K258" s="496">
        <v>0.99</v>
      </c>
      <c r="L258" s="651"/>
      <c r="M258" s="656">
        <v>0.82399999999999995</v>
      </c>
      <c r="N258" s="657">
        <v>0.65100000000000002</v>
      </c>
      <c r="O258" s="657">
        <v>0.62450000000000006</v>
      </c>
      <c r="P258" s="657">
        <v>0.57899999999999996</v>
      </c>
      <c r="Q258" s="657">
        <v>0.51100000000000001</v>
      </c>
      <c r="R258" s="657">
        <v>0.47149999999999997</v>
      </c>
      <c r="S258" s="657">
        <v>0.45800000000000002</v>
      </c>
      <c r="T258" s="657">
        <v>0.41499999999999998</v>
      </c>
      <c r="U258" s="657">
        <v>0.38</v>
      </c>
      <c r="V258" s="657">
        <v>0.35</v>
      </c>
      <c r="W258" s="657">
        <v>0.32300000000000001</v>
      </c>
      <c r="X258" s="657">
        <v>0.298875</v>
      </c>
      <c r="Y258" s="654">
        <f t="shared" si="110"/>
        <v>17.507685000000002</v>
      </c>
      <c r="Z258" s="1049">
        <f t="shared" si="111"/>
        <v>11.368859677384702</v>
      </c>
      <c r="AA258" s="671">
        <f t="shared" si="112"/>
        <v>17.056061548905376</v>
      </c>
      <c r="AB258" s="671">
        <f t="shared" si="113"/>
        <v>8.25598802395211</v>
      </c>
      <c r="AC258" s="671">
        <f t="shared" si="114"/>
        <v>15.899053627760228</v>
      </c>
      <c r="AD258" s="671">
        <f t="shared" si="115"/>
        <v>2.5889967637540368</v>
      </c>
      <c r="AE258" s="671">
        <f t="shared" si="116"/>
        <v>9.2838196286472154</v>
      </c>
      <c r="AF258" s="671">
        <f t="shared" si="117"/>
        <v>14.242424242424235</v>
      </c>
      <c r="AG258" s="671">
        <f t="shared" si="118"/>
        <v>20.145631067961169</v>
      </c>
      <c r="AH258" s="671">
        <f t="shared" si="119"/>
        <v>26.574500768049148</v>
      </c>
      <c r="AI258" s="671">
        <f t="shared" si="120"/>
        <v>4.2433947157726193</v>
      </c>
      <c r="AJ258" s="671">
        <f t="shared" si="121"/>
        <v>7.8583765112262727</v>
      </c>
      <c r="AK258" s="671">
        <f t="shared" si="122"/>
        <v>13.307240704500977</v>
      </c>
      <c r="AL258" s="671">
        <f t="shared" si="123"/>
        <v>8.3775185577942715</v>
      </c>
      <c r="AM258" s="671">
        <f t="shared" si="124"/>
        <v>2.9475982532751077</v>
      </c>
      <c r="AN258" s="671">
        <f t="shared" si="125"/>
        <v>10.361445783132538</v>
      </c>
      <c r="AO258" s="671">
        <f t="shared" si="126"/>
        <v>9.210526315789469</v>
      </c>
      <c r="AP258" s="671">
        <f t="shared" si="127"/>
        <v>8.5714285714285854</v>
      </c>
      <c r="AQ258" s="671">
        <f t="shared" si="128"/>
        <v>8.3591331269349709</v>
      </c>
      <c r="AR258" s="671">
        <f t="shared" si="129"/>
        <v>8.0719364282726858</v>
      </c>
      <c r="AS258" s="672">
        <f t="shared" si="130"/>
        <v>10.880207069313986</v>
      </c>
      <c r="AT258" s="673">
        <f t="shared" si="131"/>
        <v>5.9446518179743943</v>
      </c>
    </row>
    <row r="259" spans="1:46" ht="11.25" customHeight="1" x14ac:dyDescent="0.2">
      <c r="A259" s="935" t="s">
        <v>561</v>
      </c>
      <c r="B259" s="933" t="s">
        <v>562</v>
      </c>
      <c r="C259" s="497">
        <v>0.1825</v>
      </c>
      <c r="D259" s="486">
        <v>0.17</v>
      </c>
      <c r="E259" s="650">
        <v>0.16</v>
      </c>
      <c r="F259" s="650">
        <v>0.15</v>
      </c>
      <c r="G259" s="650">
        <v>0.10819000000000001</v>
      </c>
      <c r="H259" s="650">
        <v>7.3599500000000012E-2</v>
      </c>
      <c r="I259" s="651"/>
      <c r="J259" s="650">
        <v>6.7937999999999998E-2</v>
      </c>
      <c r="K259" s="496">
        <v>6.2276500000000005E-2</v>
      </c>
      <c r="L259" s="651"/>
      <c r="M259" s="656">
        <v>5.6615000000000006E-2</v>
      </c>
      <c r="N259" s="657">
        <v>5.0953499999999999E-2</v>
      </c>
      <c r="O259" s="657">
        <v>4.5292000000000006E-2</v>
      </c>
      <c r="P259" s="653">
        <v>0</v>
      </c>
      <c r="Q259" s="653">
        <v>0</v>
      </c>
      <c r="R259" s="653">
        <v>0</v>
      </c>
      <c r="S259" s="653">
        <v>0</v>
      </c>
      <c r="T259" s="653">
        <v>0</v>
      </c>
      <c r="U259" s="653">
        <v>0</v>
      </c>
      <c r="V259" s="653">
        <v>0</v>
      </c>
      <c r="W259" s="653">
        <v>0</v>
      </c>
      <c r="X259" s="653">
        <v>0</v>
      </c>
      <c r="Y259" s="654">
        <f t="shared" si="110"/>
        <v>1.1273645000000003</v>
      </c>
      <c r="Z259" s="1049">
        <f t="shared" si="111"/>
        <v>7.3529411764705843</v>
      </c>
      <c r="AA259" s="671">
        <f t="shared" si="112"/>
        <v>6.25</v>
      </c>
      <c r="AB259" s="671">
        <f t="shared" si="113"/>
        <v>6.6666666666666652</v>
      </c>
      <c r="AC259" s="671">
        <f t="shared" si="114"/>
        <v>38.644976430353985</v>
      </c>
      <c r="AD259" s="671">
        <f t="shared" si="115"/>
        <v>46.998281238323614</v>
      </c>
      <c r="AE259" s="671">
        <f t="shared" si="116"/>
        <v>8.3333333333333481</v>
      </c>
      <c r="AF259" s="671">
        <f t="shared" si="117"/>
        <v>9.0909090909090828</v>
      </c>
      <c r="AG259" s="671">
        <f t="shared" si="118"/>
        <v>10.000000000000009</v>
      </c>
      <c r="AH259" s="671">
        <f t="shared" si="119"/>
        <v>11.111111111111116</v>
      </c>
      <c r="AI259" s="671">
        <f t="shared" si="120"/>
        <v>12.499999999999979</v>
      </c>
      <c r="AJ259" s="671" t="str">
        <f t="shared" si="121"/>
        <v>n/a</v>
      </c>
      <c r="AK259" s="671" t="str">
        <f t="shared" si="122"/>
        <v>n/a</v>
      </c>
      <c r="AL259" s="671" t="str">
        <f t="shared" si="123"/>
        <v>n/a</v>
      </c>
      <c r="AM259" s="671" t="str">
        <f t="shared" si="124"/>
        <v>n/a</v>
      </c>
      <c r="AN259" s="671" t="str">
        <f t="shared" si="125"/>
        <v>n/a</v>
      </c>
      <c r="AO259" s="671" t="str">
        <f t="shared" si="126"/>
        <v>n/a</v>
      </c>
      <c r="AP259" s="671" t="str">
        <f t="shared" si="127"/>
        <v>n/a</v>
      </c>
      <c r="AQ259" s="671" t="str">
        <f t="shared" si="128"/>
        <v>n/a</v>
      </c>
      <c r="AR259" s="671" t="str">
        <f t="shared" si="129"/>
        <v>n/a</v>
      </c>
      <c r="AS259" s="672">
        <f t="shared" si="130"/>
        <v>15.694821904716836</v>
      </c>
      <c r="AT259" s="673">
        <f t="shared" si="131"/>
        <v>14.561619444078705</v>
      </c>
    </row>
    <row r="260" spans="1:46" ht="11.25" customHeight="1" x14ac:dyDescent="0.2">
      <c r="A260" s="519" t="s">
        <v>565</v>
      </c>
      <c r="B260" s="507" t="s">
        <v>566</v>
      </c>
      <c r="C260" s="497">
        <v>1.716</v>
      </c>
      <c r="D260" s="497">
        <v>1.6675</v>
      </c>
      <c r="E260" s="513">
        <v>1.59</v>
      </c>
      <c r="F260" s="513">
        <v>1.51</v>
      </c>
      <c r="G260" s="513">
        <v>1.43</v>
      </c>
      <c r="H260" s="513">
        <v>1.35</v>
      </c>
      <c r="I260" s="514"/>
      <c r="J260" s="527">
        <v>1.2662500000000001</v>
      </c>
      <c r="K260" s="662">
        <v>1.2024999999999999</v>
      </c>
      <c r="L260" s="528"/>
      <c r="M260" s="510">
        <v>1.1425000000000001</v>
      </c>
      <c r="N260" s="516">
        <v>1.0825</v>
      </c>
      <c r="O260" s="516">
        <v>1.0225</v>
      </c>
      <c r="P260" s="516">
        <v>0.95750000000000002</v>
      </c>
      <c r="Q260" s="516">
        <v>0.89749999999999996</v>
      </c>
      <c r="R260" s="516">
        <v>0.83</v>
      </c>
      <c r="S260" s="516">
        <v>0.75624999999999998</v>
      </c>
      <c r="T260" s="516">
        <v>0.72124999999999995</v>
      </c>
      <c r="U260" s="516">
        <v>0.66374999999999995</v>
      </c>
      <c r="V260" s="516">
        <v>0.578125</v>
      </c>
      <c r="W260" s="516">
        <v>0.51249999999999996</v>
      </c>
      <c r="X260" s="516">
        <v>0.46250000000000002</v>
      </c>
      <c r="Y260" s="654">
        <f t="shared" si="110"/>
        <v>21.359124999999999</v>
      </c>
      <c r="Z260" s="1049">
        <f t="shared" si="111"/>
        <v>2.9085457271364357</v>
      </c>
      <c r="AA260" s="671">
        <f t="shared" si="112"/>
        <v>4.8742138364779919</v>
      </c>
      <c r="AB260" s="671">
        <f t="shared" si="113"/>
        <v>5.2980132450331174</v>
      </c>
      <c r="AC260" s="671">
        <f t="shared" si="114"/>
        <v>5.5944055944056048</v>
      </c>
      <c r="AD260" s="671">
        <f t="shared" si="115"/>
        <v>5.9259259259259123</v>
      </c>
      <c r="AE260" s="671">
        <f t="shared" si="116"/>
        <v>6.6140177690029667</v>
      </c>
      <c r="AF260" s="671">
        <f t="shared" si="117"/>
        <v>5.3014553014553156</v>
      </c>
      <c r="AG260" s="671">
        <f t="shared" si="118"/>
        <v>5.2516411378555672</v>
      </c>
      <c r="AH260" s="671">
        <f t="shared" si="119"/>
        <v>5.5427251732101723</v>
      </c>
      <c r="AI260" s="671">
        <f t="shared" si="120"/>
        <v>5.8679706601467041</v>
      </c>
      <c r="AJ260" s="671">
        <f t="shared" si="121"/>
        <v>6.788511749347248</v>
      </c>
      <c r="AK260" s="671">
        <f t="shared" si="122"/>
        <v>6.6852367688022385</v>
      </c>
      <c r="AL260" s="671">
        <f t="shared" si="123"/>
        <v>8.1325301204819169</v>
      </c>
      <c r="AM260" s="671">
        <f t="shared" si="124"/>
        <v>9.7520661157024726</v>
      </c>
      <c r="AN260" s="671">
        <f t="shared" si="125"/>
        <v>4.8526863084922045</v>
      </c>
      <c r="AO260" s="671">
        <f t="shared" si="126"/>
        <v>8.6629001883239187</v>
      </c>
      <c r="AP260" s="671">
        <f t="shared" si="127"/>
        <v>14.810810810810793</v>
      </c>
      <c r="AQ260" s="671">
        <f t="shared" si="128"/>
        <v>12.804878048780498</v>
      </c>
      <c r="AR260" s="671">
        <f t="shared" si="129"/>
        <v>10.810810810810789</v>
      </c>
      <c r="AS260" s="672">
        <f t="shared" si="130"/>
        <v>7.1831234364316767</v>
      </c>
      <c r="AT260" s="673">
        <f t="shared" si="131"/>
        <v>2.997665598307576</v>
      </c>
    </row>
    <row r="261" spans="1:46" ht="11.25" customHeight="1" x14ac:dyDescent="0.2">
      <c r="A261" s="500" t="s">
        <v>1151</v>
      </c>
      <c r="B261" s="933" t="s">
        <v>1152</v>
      </c>
      <c r="C261" s="497">
        <v>4.3</v>
      </c>
      <c r="D261" s="497">
        <v>4.08</v>
      </c>
      <c r="E261" s="650">
        <v>3.8224999999999998</v>
      </c>
      <c r="F261" s="650">
        <v>3.6124999999999998</v>
      </c>
      <c r="G261" s="650">
        <v>3.3982999999999999</v>
      </c>
      <c r="H261" s="650">
        <v>3.1197999999999997</v>
      </c>
      <c r="I261" s="651"/>
      <c r="J261" s="533">
        <v>2.95</v>
      </c>
      <c r="K261" s="534">
        <v>2.75</v>
      </c>
      <c r="L261" s="599"/>
      <c r="M261" s="503">
        <v>2.6</v>
      </c>
      <c r="N261" s="653">
        <v>2.79</v>
      </c>
      <c r="O261" s="657">
        <v>3.28</v>
      </c>
      <c r="P261" s="657">
        <v>2.9674999999999998</v>
      </c>
      <c r="Q261" s="657">
        <v>2.6875</v>
      </c>
      <c r="R261" s="657">
        <v>2.4375</v>
      </c>
      <c r="S261" s="657">
        <v>2.1875</v>
      </c>
      <c r="T261" s="657">
        <v>1.9750000000000001</v>
      </c>
      <c r="U261" s="657">
        <v>1.875</v>
      </c>
      <c r="V261" s="657">
        <v>1.79</v>
      </c>
      <c r="W261" s="657">
        <v>1.74</v>
      </c>
      <c r="X261" s="657">
        <v>1.66</v>
      </c>
      <c r="Y261" s="654">
        <f t="shared" si="110"/>
        <v>56.023099999999999</v>
      </c>
      <c r="Z261" s="1049">
        <f t="shared" si="111"/>
        <v>5.3921568627451011</v>
      </c>
      <c r="AA261" s="671">
        <f t="shared" si="112"/>
        <v>6.7364290385873105</v>
      </c>
      <c r="AB261" s="671">
        <f t="shared" si="113"/>
        <v>5.8131487889273359</v>
      </c>
      <c r="AC261" s="671">
        <f t="shared" si="114"/>
        <v>6.3031515757878909</v>
      </c>
      <c r="AD261" s="671">
        <f t="shared" si="115"/>
        <v>8.9268542855311281</v>
      </c>
      <c r="AE261" s="671">
        <f t="shared" si="116"/>
        <v>5.755932203389813</v>
      </c>
      <c r="AF261" s="671">
        <f t="shared" si="117"/>
        <v>7.2727272727272751</v>
      </c>
      <c r="AG261" s="671">
        <f t="shared" si="118"/>
        <v>5.7692307692307709</v>
      </c>
      <c r="AH261" s="671">
        <f t="shared" si="119"/>
        <v>-6.8100358422939049</v>
      </c>
      <c r="AI261" s="671">
        <f t="shared" si="120"/>
        <v>-14.939024390243894</v>
      </c>
      <c r="AJ261" s="671">
        <f t="shared" si="121"/>
        <v>10.530749789384997</v>
      </c>
      <c r="AK261" s="671">
        <f t="shared" si="122"/>
        <v>10.418604651162777</v>
      </c>
      <c r="AL261" s="671">
        <f t="shared" si="123"/>
        <v>10.256410256410264</v>
      </c>
      <c r="AM261" s="671">
        <f t="shared" si="124"/>
        <v>11.428571428571432</v>
      </c>
      <c r="AN261" s="671">
        <f t="shared" si="125"/>
        <v>10.759493670886066</v>
      </c>
      <c r="AO261" s="671">
        <f t="shared" si="126"/>
        <v>5.3333333333333455</v>
      </c>
      <c r="AP261" s="671">
        <f t="shared" si="127"/>
        <v>4.748603351955305</v>
      </c>
      <c r="AQ261" s="671">
        <f t="shared" si="128"/>
        <v>2.8735632183908066</v>
      </c>
      <c r="AR261" s="671">
        <f t="shared" si="129"/>
        <v>4.8192771084337505</v>
      </c>
      <c r="AS261" s="672">
        <f t="shared" si="130"/>
        <v>5.3362724933114505</v>
      </c>
      <c r="AT261" s="673">
        <f t="shared" si="131"/>
        <v>6.3638626835973442</v>
      </c>
    </row>
    <row r="262" spans="1:46" ht="11.25" customHeight="1" x14ac:dyDescent="0.2">
      <c r="A262" s="484" t="s">
        <v>4081</v>
      </c>
      <c r="B262" s="933" t="s">
        <v>4082</v>
      </c>
      <c r="C262" s="497">
        <v>9.1199999999999992</v>
      </c>
      <c r="D262" s="497">
        <v>8</v>
      </c>
      <c r="E262" s="650">
        <v>7</v>
      </c>
      <c r="F262" s="650">
        <v>6.76</v>
      </c>
      <c r="G262" s="542">
        <v>0</v>
      </c>
      <c r="H262" s="542">
        <v>0</v>
      </c>
      <c r="I262" s="651"/>
      <c r="J262" s="535">
        <v>0</v>
      </c>
      <c r="K262" s="536">
        <v>0</v>
      </c>
      <c r="L262" s="599"/>
      <c r="M262" s="503">
        <v>0</v>
      </c>
      <c r="N262" s="653">
        <v>0</v>
      </c>
      <c r="O262" s="653">
        <v>0</v>
      </c>
      <c r="P262" s="653">
        <v>0</v>
      </c>
      <c r="Q262" s="653">
        <v>0</v>
      </c>
      <c r="R262" s="653">
        <v>0</v>
      </c>
      <c r="S262" s="653">
        <v>0</v>
      </c>
      <c r="T262" s="653">
        <v>0</v>
      </c>
      <c r="U262" s="653">
        <v>0</v>
      </c>
      <c r="V262" s="653">
        <v>0</v>
      </c>
      <c r="W262" s="653">
        <v>0</v>
      </c>
      <c r="X262" s="653">
        <v>0</v>
      </c>
      <c r="Y262" s="654">
        <f t="shared" si="110"/>
        <v>30.879999999999995</v>
      </c>
      <c r="Z262" s="1049">
        <f t="shared" si="111"/>
        <v>13.999999999999989</v>
      </c>
      <c r="AA262" s="671">
        <f t="shared" si="112"/>
        <v>14.285714285714279</v>
      </c>
      <c r="AB262" s="671">
        <f t="shared" si="113"/>
        <v>3.5502958579881616</v>
      </c>
      <c r="AC262" s="671" t="str">
        <f t="shared" si="114"/>
        <v>n/a</v>
      </c>
      <c r="AD262" s="671" t="str">
        <f t="shared" si="115"/>
        <v>n/a</v>
      </c>
      <c r="AE262" s="671" t="str">
        <f t="shared" si="116"/>
        <v>n/a</v>
      </c>
      <c r="AF262" s="671" t="str">
        <f t="shared" si="117"/>
        <v>n/a</v>
      </c>
      <c r="AG262" s="671" t="str">
        <f t="shared" si="118"/>
        <v>n/a</v>
      </c>
      <c r="AH262" s="671" t="str">
        <f t="shared" si="119"/>
        <v>n/a</v>
      </c>
      <c r="AI262" s="671" t="str">
        <f t="shared" si="120"/>
        <v>n/a</v>
      </c>
      <c r="AJ262" s="671" t="str">
        <f t="shared" si="121"/>
        <v>n/a</v>
      </c>
      <c r="AK262" s="671" t="str">
        <f t="shared" si="122"/>
        <v>n/a</v>
      </c>
      <c r="AL262" s="671" t="str">
        <f t="shared" si="123"/>
        <v>n/a</v>
      </c>
      <c r="AM262" s="671" t="str">
        <f t="shared" si="124"/>
        <v>n/a</v>
      </c>
      <c r="AN262" s="671" t="str">
        <f t="shared" si="125"/>
        <v>n/a</v>
      </c>
      <c r="AO262" s="671" t="str">
        <f t="shared" si="126"/>
        <v>n/a</v>
      </c>
      <c r="AP262" s="671" t="str">
        <f t="shared" si="127"/>
        <v>n/a</v>
      </c>
      <c r="AQ262" s="671" t="str">
        <f t="shared" si="128"/>
        <v>n/a</v>
      </c>
      <c r="AR262" s="671" t="str">
        <f t="shared" si="129"/>
        <v>n/a</v>
      </c>
      <c r="AS262" s="672">
        <f t="shared" si="130"/>
        <v>10.612003381234144</v>
      </c>
      <c r="AT262" s="673">
        <f t="shared" si="131"/>
        <v>6.1172864099343078</v>
      </c>
    </row>
    <row r="263" spans="1:46" ht="11.25" customHeight="1" x14ac:dyDescent="0.2">
      <c r="A263" s="935" t="s">
        <v>1153</v>
      </c>
      <c r="B263" s="933" t="s">
        <v>1154</v>
      </c>
      <c r="C263" s="497">
        <v>4.2949999999999999</v>
      </c>
      <c r="D263" s="497">
        <v>3.6550000000000002</v>
      </c>
      <c r="E263" s="650">
        <v>3.05</v>
      </c>
      <c r="F263" s="650">
        <v>2.5049999999999999</v>
      </c>
      <c r="G263" s="650">
        <v>2.02</v>
      </c>
      <c r="H263" s="650">
        <v>1.55</v>
      </c>
      <c r="I263" s="651"/>
      <c r="J263" s="650">
        <v>0.35</v>
      </c>
      <c r="K263" s="655">
        <v>0</v>
      </c>
      <c r="L263" s="651"/>
      <c r="M263" s="503">
        <v>0</v>
      </c>
      <c r="N263" s="653">
        <v>0</v>
      </c>
      <c r="O263" s="653">
        <v>0</v>
      </c>
      <c r="P263" s="653">
        <v>0</v>
      </c>
      <c r="Q263" s="653">
        <v>0</v>
      </c>
      <c r="R263" s="653">
        <v>0</v>
      </c>
      <c r="S263" s="653">
        <v>0</v>
      </c>
      <c r="T263" s="653">
        <v>0</v>
      </c>
      <c r="U263" s="653">
        <v>0</v>
      </c>
      <c r="V263" s="653">
        <v>0</v>
      </c>
      <c r="W263" s="653">
        <v>0</v>
      </c>
      <c r="X263" s="653">
        <v>0</v>
      </c>
      <c r="Y263" s="654">
        <f t="shared" si="110"/>
        <v>17.425000000000001</v>
      </c>
      <c r="Z263" s="1049">
        <f t="shared" si="111"/>
        <v>17.510259917920656</v>
      </c>
      <c r="AA263" s="671">
        <f t="shared" si="112"/>
        <v>19.836065573770512</v>
      </c>
      <c r="AB263" s="671">
        <f t="shared" si="113"/>
        <v>21.7564870259481</v>
      </c>
      <c r="AC263" s="671">
        <f t="shared" si="114"/>
        <v>24.009900990099009</v>
      </c>
      <c r="AD263" s="671">
        <f t="shared" si="115"/>
        <v>30.322580645161288</v>
      </c>
      <c r="AE263" s="671">
        <f t="shared" si="116"/>
        <v>342.85714285714289</v>
      </c>
      <c r="AF263" s="671" t="str">
        <f t="shared" si="117"/>
        <v>n/a</v>
      </c>
      <c r="AG263" s="671" t="str">
        <f t="shared" si="118"/>
        <v>n/a</v>
      </c>
      <c r="AH263" s="671" t="str">
        <f t="shared" si="119"/>
        <v>n/a</v>
      </c>
      <c r="AI263" s="671" t="str">
        <f t="shared" si="120"/>
        <v>n/a</v>
      </c>
      <c r="AJ263" s="671" t="str">
        <f t="shared" si="121"/>
        <v>n/a</v>
      </c>
      <c r="AK263" s="671" t="str">
        <f t="shared" si="122"/>
        <v>n/a</v>
      </c>
      <c r="AL263" s="671" t="str">
        <f t="shared" si="123"/>
        <v>n/a</v>
      </c>
      <c r="AM263" s="671" t="str">
        <f t="shared" si="124"/>
        <v>n/a</v>
      </c>
      <c r="AN263" s="671" t="str">
        <f t="shared" si="125"/>
        <v>n/a</v>
      </c>
      <c r="AO263" s="671" t="str">
        <f t="shared" si="126"/>
        <v>n/a</v>
      </c>
      <c r="AP263" s="671" t="str">
        <f t="shared" si="127"/>
        <v>n/a</v>
      </c>
      <c r="AQ263" s="671" t="str">
        <f t="shared" si="128"/>
        <v>n/a</v>
      </c>
      <c r="AR263" s="671" t="str">
        <f t="shared" si="129"/>
        <v>n/a</v>
      </c>
      <c r="AS263" s="672">
        <f t="shared" si="130"/>
        <v>76.048739501673751</v>
      </c>
      <c r="AT263" s="673">
        <f t="shared" si="131"/>
        <v>130.78219557683656</v>
      </c>
    </row>
    <row r="264" spans="1:46" ht="11.25" customHeight="1" x14ac:dyDescent="0.2">
      <c r="A264" s="935" t="s">
        <v>223</v>
      </c>
      <c r="B264" s="933" t="s">
        <v>224</v>
      </c>
      <c r="C264" s="497">
        <v>3.36</v>
      </c>
      <c r="D264" s="497">
        <v>3.13</v>
      </c>
      <c r="E264" s="487">
        <v>2.92</v>
      </c>
      <c r="F264" s="487">
        <v>2.7240000000000002</v>
      </c>
      <c r="G264" s="487">
        <v>2.54</v>
      </c>
      <c r="H264" s="487">
        <v>2.37</v>
      </c>
      <c r="I264" s="488" t="s">
        <v>90</v>
      </c>
      <c r="J264" s="1151">
        <v>2.21</v>
      </c>
      <c r="K264" s="1131">
        <v>2.06</v>
      </c>
      <c r="L264" s="600"/>
      <c r="M264" s="491">
        <v>1.92</v>
      </c>
      <c r="N264" s="493">
        <v>1.8</v>
      </c>
      <c r="O264" s="493">
        <v>1.76</v>
      </c>
      <c r="P264" s="493">
        <v>1.6</v>
      </c>
      <c r="Q264" s="493">
        <v>1.44</v>
      </c>
      <c r="R264" s="493">
        <v>1.3</v>
      </c>
      <c r="S264" s="493">
        <v>0.86</v>
      </c>
      <c r="T264" s="493">
        <v>0.76</v>
      </c>
      <c r="U264" s="493">
        <v>0.68</v>
      </c>
      <c r="V264" s="493">
        <v>0.61</v>
      </c>
      <c r="W264" s="493">
        <v>0.54</v>
      </c>
      <c r="X264" s="493">
        <v>0.48</v>
      </c>
      <c r="Y264" s="654">
        <f t="shared" si="110"/>
        <v>35.064</v>
      </c>
      <c r="Z264" s="1049">
        <f t="shared" si="111"/>
        <v>7.348242811501593</v>
      </c>
      <c r="AA264" s="671">
        <f t="shared" si="112"/>
        <v>7.1917808219178037</v>
      </c>
      <c r="AB264" s="671">
        <f t="shared" si="113"/>
        <v>7.1953010279001361</v>
      </c>
      <c r="AC264" s="671">
        <f t="shared" si="114"/>
        <v>7.2440944881889902</v>
      </c>
      <c r="AD264" s="671">
        <f t="shared" si="115"/>
        <v>7.1729957805907185</v>
      </c>
      <c r="AE264" s="671">
        <f t="shared" si="116"/>
        <v>7.2398190045248834</v>
      </c>
      <c r="AF264" s="671">
        <f t="shared" si="117"/>
        <v>7.2815533980582492</v>
      </c>
      <c r="AG264" s="671">
        <f t="shared" si="118"/>
        <v>7.2916666666666741</v>
      </c>
      <c r="AH264" s="671">
        <f t="shared" si="119"/>
        <v>6.6666666666666652</v>
      </c>
      <c r="AI264" s="671">
        <f t="shared" si="120"/>
        <v>2.2727272727272707</v>
      </c>
      <c r="AJ264" s="671">
        <f t="shared" si="121"/>
        <v>9.9999999999999858</v>
      </c>
      <c r="AK264" s="671">
        <f t="shared" si="122"/>
        <v>11.111111111111116</v>
      </c>
      <c r="AL264" s="671">
        <f t="shared" si="123"/>
        <v>10.769230769230752</v>
      </c>
      <c r="AM264" s="671">
        <f t="shared" si="124"/>
        <v>51.162790697674424</v>
      </c>
      <c r="AN264" s="671">
        <f t="shared" si="125"/>
        <v>13.157894736842103</v>
      </c>
      <c r="AO264" s="671">
        <f t="shared" si="126"/>
        <v>11.764705882352944</v>
      </c>
      <c r="AP264" s="671">
        <f t="shared" si="127"/>
        <v>11.475409836065587</v>
      </c>
      <c r="AQ264" s="671">
        <f t="shared" si="128"/>
        <v>12.962962962962955</v>
      </c>
      <c r="AR264" s="671">
        <f t="shared" si="129"/>
        <v>12.500000000000021</v>
      </c>
      <c r="AS264" s="672">
        <f t="shared" si="130"/>
        <v>11.147839680788572</v>
      </c>
      <c r="AT264" s="673">
        <f t="shared" si="131"/>
        <v>10.09124372860418</v>
      </c>
    </row>
    <row r="265" spans="1:46" ht="11.25" customHeight="1" x14ac:dyDescent="0.2">
      <c r="A265" s="519" t="s">
        <v>575</v>
      </c>
      <c r="B265" s="507" t="s">
        <v>576</v>
      </c>
      <c r="C265" s="497">
        <v>2.02</v>
      </c>
      <c r="D265" s="518">
        <v>1.9</v>
      </c>
      <c r="E265" s="650">
        <v>1.78</v>
      </c>
      <c r="F265" s="650">
        <v>1.67</v>
      </c>
      <c r="G265" s="650">
        <v>1.57</v>
      </c>
      <c r="H265" s="650">
        <v>1.47</v>
      </c>
      <c r="I265" s="651"/>
      <c r="J265" s="533">
        <v>1.3227500000000001</v>
      </c>
      <c r="K265" s="534">
        <v>1.1000000000000001</v>
      </c>
      <c r="L265" s="599"/>
      <c r="M265" s="496">
        <v>1.0249999999999999</v>
      </c>
      <c r="N265" s="657">
        <v>0.95</v>
      </c>
      <c r="O265" s="657">
        <v>0.82499999999999996</v>
      </c>
      <c r="P265" s="657">
        <v>0.77500000000000002</v>
      </c>
      <c r="Q265" s="657">
        <v>0.72499999999999998</v>
      </c>
      <c r="R265" s="657">
        <v>0.67500000000000004</v>
      </c>
      <c r="S265" s="657">
        <v>0.625</v>
      </c>
      <c r="T265" s="657">
        <v>0.57499999999999996</v>
      </c>
      <c r="U265" s="657">
        <v>0.52500000000000002</v>
      </c>
      <c r="V265" s="657">
        <v>0.45</v>
      </c>
      <c r="W265" s="653">
        <v>0.4</v>
      </c>
      <c r="X265" s="657">
        <v>0.1</v>
      </c>
      <c r="Y265" s="654">
        <f t="shared" si="110"/>
        <v>20.482749999999996</v>
      </c>
      <c r="Z265" s="1049">
        <f t="shared" si="111"/>
        <v>6.315789473684208</v>
      </c>
      <c r="AA265" s="671">
        <f t="shared" si="112"/>
        <v>6.7415730337078594</v>
      </c>
      <c r="AB265" s="671">
        <f t="shared" si="113"/>
        <v>6.5868263473053856</v>
      </c>
      <c r="AC265" s="671">
        <f t="shared" si="114"/>
        <v>6.3694267515923553</v>
      </c>
      <c r="AD265" s="671">
        <f t="shared" si="115"/>
        <v>6.8027210884353817</v>
      </c>
      <c r="AE265" s="671">
        <f t="shared" si="116"/>
        <v>11.132111132111122</v>
      </c>
      <c r="AF265" s="671">
        <f t="shared" si="117"/>
        <v>20.249999999999989</v>
      </c>
      <c r="AG265" s="671">
        <f t="shared" si="118"/>
        <v>7.317073170731736</v>
      </c>
      <c r="AH265" s="671">
        <f t="shared" si="119"/>
        <v>7.8947368421052655</v>
      </c>
      <c r="AI265" s="671">
        <f t="shared" si="120"/>
        <v>15.151515151515159</v>
      </c>
      <c r="AJ265" s="671">
        <f t="shared" si="121"/>
        <v>6.4516129032258007</v>
      </c>
      <c r="AK265" s="671">
        <f t="shared" si="122"/>
        <v>6.8965517241379448</v>
      </c>
      <c r="AL265" s="671">
        <f t="shared" si="123"/>
        <v>7.4074074074073959</v>
      </c>
      <c r="AM265" s="671">
        <f t="shared" si="124"/>
        <v>8.0000000000000071</v>
      </c>
      <c r="AN265" s="671">
        <f t="shared" si="125"/>
        <v>8.6956521739130608</v>
      </c>
      <c r="AO265" s="671">
        <f t="shared" si="126"/>
        <v>9.5238095238095113</v>
      </c>
      <c r="AP265" s="671">
        <f t="shared" si="127"/>
        <v>16.666666666666675</v>
      </c>
      <c r="AQ265" s="671">
        <f t="shared" si="128"/>
        <v>12.5</v>
      </c>
      <c r="AR265" s="671">
        <f t="shared" si="129"/>
        <v>300</v>
      </c>
      <c r="AS265" s="672">
        <f t="shared" si="130"/>
        <v>24.773867020544678</v>
      </c>
      <c r="AT265" s="673">
        <f t="shared" si="131"/>
        <v>66.767526783971263</v>
      </c>
    </row>
    <row r="266" spans="1:46" ht="11.25" customHeight="1" x14ac:dyDescent="0.2">
      <c r="A266" s="500" t="s">
        <v>1157</v>
      </c>
      <c r="B266" s="933" t="s">
        <v>1158</v>
      </c>
      <c r="C266" s="497">
        <v>0.5</v>
      </c>
      <c r="D266" s="654">
        <v>0.46</v>
      </c>
      <c r="E266" s="502">
        <v>0.44</v>
      </c>
      <c r="F266" s="650">
        <v>0.43</v>
      </c>
      <c r="G266" s="650">
        <v>0.38</v>
      </c>
      <c r="H266" s="650">
        <v>0.34</v>
      </c>
      <c r="I266" s="651" t="s">
        <v>90</v>
      </c>
      <c r="J266" s="533">
        <v>0.31</v>
      </c>
      <c r="K266" s="534">
        <v>0.25</v>
      </c>
      <c r="L266" s="599"/>
      <c r="M266" s="656">
        <v>0.1</v>
      </c>
      <c r="N266" s="653">
        <v>0</v>
      </c>
      <c r="O266" s="657">
        <v>0.25</v>
      </c>
      <c r="P266" s="657">
        <v>0.22</v>
      </c>
      <c r="Q266" s="657">
        <v>0.2</v>
      </c>
      <c r="R266" s="653">
        <v>0.15</v>
      </c>
      <c r="S266" s="657">
        <v>0.24</v>
      </c>
      <c r="T266" s="653">
        <v>0</v>
      </c>
      <c r="U266" s="653">
        <v>0</v>
      </c>
      <c r="V266" s="653">
        <v>0</v>
      </c>
      <c r="W266" s="653">
        <v>0</v>
      </c>
      <c r="X266" s="657">
        <v>0.16667000000000001</v>
      </c>
      <c r="Y266" s="654">
        <f t="shared" si="110"/>
        <v>4.4366700000000003</v>
      </c>
      <c r="Z266" s="1049">
        <f t="shared" si="111"/>
        <v>8.6956521739130377</v>
      </c>
      <c r="AA266" s="671">
        <f t="shared" si="112"/>
        <v>4.5454545454545414</v>
      </c>
      <c r="AB266" s="671">
        <f t="shared" si="113"/>
        <v>2.3255813953488413</v>
      </c>
      <c r="AC266" s="671">
        <f t="shared" si="114"/>
        <v>13.157894736842103</v>
      </c>
      <c r="AD266" s="671">
        <f t="shared" si="115"/>
        <v>11.764705882352944</v>
      </c>
      <c r="AE266" s="671">
        <f t="shared" si="116"/>
        <v>9.6774193548387224</v>
      </c>
      <c r="AF266" s="671">
        <f t="shared" si="117"/>
        <v>24</v>
      </c>
      <c r="AG266" s="671">
        <f t="shared" si="118"/>
        <v>150</v>
      </c>
      <c r="AH266" s="671" t="str">
        <f t="shared" si="119"/>
        <v>n/a</v>
      </c>
      <c r="AI266" s="671">
        <f t="shared" si="120"/>
        <v>-100</v>
      </c>
      <c r="AJ266" s="671">
        <f t="shared" si="121"/>
        <v>13.636363636363647</v>
      </c>
      <c r="AK266" s="671">
        <f t="shared" si="122"/>
        <v>9.9999999999999858</v>
      </c>
      <c r="AL266" s="671">
        <f t="shared" si="123"/>
        <v>33.33333333333335</v>
      </c>
      <c r="AM266" s="671">
        <f t="shared" si="124"/>
        <v>-37.5</v>
      </c>
      <c r="AN266" s="671" t="str">
        <f t="shared" si="125"/>
        <v>n/a</v>
      </c>
      <c r="AO266" s="671" t="str">
        <f t="shared" si="126"/>
        <v>n/a</v>
      </c>
      <c r="AP266" s="671" t="str">
        <f t="shared" si="127"/>
        <v>n/a</v>
      </c>
      <c r="AQ266" s="671" t="str">
        <f t="shared" si="128"/>
        <v>n/a</v>
      </c>
      <c r="AR266" s="671">
        <f t="shared" si="129"/>
        <v>-100</v>
      </c>
      <c r="AS266" s="672">
        <f t="shared" si="130"/>
        <v>3.1168860756033672</v>
      </c>
      <c r="AT266" s="673">
        <f t="shared" si="131"/>
        <v>59.646507807616381</v>
      </c>
    </row>
    <row r="267" spans="1:46" ht="11.25" customHeight="1" x14ac:dyDescent="0.2">
      <c r="A267" s="500" t="s">
        <v>570</v>
      </c>
      <c r="B267" s="933" t="s">
        <v>571</v>
      </c>
      <c r="C267" s="497">
        <v>7.33</v>
      </c>
      <c r="D267" s="654">
        <v>6.85</v>
      </c>
      <c r="E267" s="650">
        <v>6.24</v>
      </c>
      <c r="F267" s="650">
        <v>5.62</v>
      </c>
      <c r="G267" s="650">
        <v>5.0199999999999996</v>
      </c>
      <c r="H267" s="650">
        <v>4.7300000000000004</v>
      </c>
      <c r="I267" s="651"/>
      <c r="J267" s="533">
        <v>4.34</v>
      </c>
      <c r="K267" s="534">
        <v>4.1524999999999999</v>
      </c>
      <c r="L267" s="599"/>
      <c r="M267" s="656">
        <v>4.1275000000000004</v>
      </c>
      <c r="N267" s="657">
        <v>4.1100000000000003</v>
      </c>
      <c r="O267" s="657">
        <v>3.99</v>
      </c>
      <c r="P267" s="657">
        <v>3.63</v>
      </c>
      <c r="Q267" s="657">
        <v>3.33</v>
      </c>
      <c r="R267" s="657">
        <v>3.22</v>
      </c>
      <c r="S267" s="657">
        <v>3.15</v>
      </c>
      <c r="T267" s="657">
        <v>3.11</v>
      </c>
      <c r="U267" s="657">
        <v>3.01</v>
      </c>
      <c r="V267" s="657">
        <v>2.79</v>
      </c>
      <c r="W267" s="657">
        <v>2.3199999999999998</v>
      </c>
      <c r="X267" s="657">
        <v>2.1</v>
      </c>
      <c r="Y267" s="654">
        <f t="shared" si="110"/>
        <v>83.170000000000016</v>
      </c>
      <c r="Z267" s="1049">
        <f t="shared" si="111"/>
        <v>7.0072992700729975</v>
      </c>
      <c r="AA267" s="671">
        <f t="shared" si="112"/>
        <v>9.7756410256410131</v>
      </c>
      <c r="AB267" s="671">
        <f t="shared" si="113"/>
        <v>11.032028469750887</v>
      </c>
      <c r="AC267" s="671">
        <f t="shared" si="114"/>
        <v>11.952191235059772</v>
      </c>
      <c r="AD267" s="671">
        <f t="shared" si="115"/>
        <v>6.1310782241014605</v>
      </c>
      <c r="AE267" s="671">
        <f t="shared" si="116"/>
        <v>8.9861751152073843</v>
      </c>
      <c r="AF267" s="671">
        <f t="shared" si="117"/>
        <v>4.5153521974714117</v>
      </c>
      <c r="AG267" s="671">
        <f t="shared" si="118"/>
        <v>0.60569351907933111</v>
      </c>
      <c r="AH267" s="671">
        <f t="shared" si="119"/>
        <v>0.42579075425790425</v>
      </c>
      <c r="AI267" s="671">
        <f t="shared" si="120"/>
        <v>3.007518796992481</v>
      </c>
      <c r="AJ267" s="671">
        <f t="shared" si="121"/>
        <v>9.9173553719008378</v>
      </c>
      <c r="AK267" s="671">
        <f t="shared" si="122"/>
        <v>9.0090090090090058</v>
      </c>
      <c r="AL267" s="671">
        <f t="shared" si="123"/>
        <v>3.4161490683229712</v>
      </c>
      <c r="AM267" s="671">
        <f t="shared" si="124"/>
        <v>2.2222222222222365</v>
      </c>
      <c r="AN267" s="671">
        <f t="shared" si="125"/>
        <v>1.2861736334405238</v>
      </c>
      <c r="AO267" s="671">
        <f t="shared" si="126"/>
        <v>3.3222591362126241</v>
      </c>
      <c r="AP267" s="671">
        <f t="shared" si="127"/>
        <v>7.8853046594981935</v>
      </c>
      <c r="AQ267" s="671">
        <f t="shared" si="128"/>
        <v>20.258620689655181</v>
      </c>
      <c r="AR267" s="671">
        <f t="shared" si="129"/>
        <v>10.47619047619046</v>
      </c>
      <c r="AS267" s="672">
        <f t="shared" si="130"/>
        <v>6.9069501512677194</v>
      </c>
      <c r="AT267" s="673">
        <f t="shared" si="131"/>
        <v>4.9569948623916407</v>
      </c>
    </row>
    <row r="268" spans="1:46" ht="11.25" customHeight="1" x14ac:dyDescent="0.2">
      <c r="A268" s="935" t="s">
        <v>4335</v>
      </c>
      <c r="B268" s="933" t="s">
        <v>4334</v>
      </c>
      <c r="C268" s="497">
        <v>1.22</v>
      </c>
      <c r="D268" s="486">
        <v>1.1499999999999999</v>
      </c>
      <c r="E268" s="502">
        <v>1.1399999999999999</v>
      </c>
      <c r="F268" s="650">
        <v>1.02</v>
      </c>
      <c r="G268" s="650">
        <v>0.74949999999999994</v>
      </c>
      <c r="H268" s="650">
        <v>0.65187499999999998</v>
      </c>
      <c r="I268" s="651"/>
      <c r="J268" s="502">
        <v>0.625</v>
      </c>
      <c r="K268" s="496">
        <v>0.58750000000000002</v>
      </c>
      <c r="L268" s="651"/>
      <c r="M268" s="656">
        <v>0.54</v>
      </c>
      <c r="N268" s="657">
        <v>0.52625</v>
      </c>
      <c r="O268" s="657">
        <v>0.48749999999999999</v>
      </c>
      <c r="P268" s="657">
        <v>0.36475000000000002</v>
      </c>
      <c r="Q268" s="657">
        <v>0.15225</v>
      </c>
      <c r="R268" s="653">
        <v>0</v>
      </c>
      <c r="S268" s="653">
        <v>0</v>
      </c>
      <c r="T268" s="653">
        <v>0</v>
      </c>
      <c r="U268" s="653">
        <v>0</v>
      </c>
      <c r="V268" s="653">
        <v>0</v>
      </c>
      <c r="W268" s="653">
        <v>0</v>
      </c>
      <c r="X268" s="653">
        <v>0</v>
      </c>
      <c r="Y268" s="654">
        <f t="shared" si="110"/>
        <v>9.2146250000000016</v>
      </c>
      <c r="Z268" s="1049">
        <f t="shared" si="111"/>
        <v>6.0869565217391397</v>
      </c>
      <c r="AA268" s="671">
        <f t="shared" si="112"/>
        <v>0.87719298245614308</v>
      </c>
      <c r="AB268" s="671">
        <f t="shared" si="113"/>
        <v>11.764705882352921</v>
      </c>
      <c r="AC268" s="671">
        <f t="shared" si="114"/>
        <v>36.090727151434308</v>
      </c>
      <c r="AD268" s="671">
        <f t="shared" si="115"/>
        <v>14.976030680728659</v>
      </c>
      <c r="AE268" s="671">
        <f t="shared" si="116"/>
        <v>4.2999999999999927</v>
      </c>
      <c r="AF268" s="671">
        <f t="shared" si="117"/>
        <v>6.3829787234042534</v>
      </c>
      <c r="AG268" s="671">
        <f t="shared" si="118"/>
        <v>8.7962962962963012</v>
      </c>
      <c r="AH268" s="671">
        <f t="shared" si="119"/>
        <v>2.6128266033254244</v>
      </c>
      <c r="AI268" s="671">
        <f t="shared" si="120"/>
        <v>7.9487179487179427</v>
      </c>
      <c r="AJ268" s="671">
        <f t="shared" si="121"/>
        <v>33.653187114461943</v>
      </c>
      <c r="AK268" s="671">
        <f t="shared" si="122"/>
        <v>139.5730706075534</v>
      </c>
      <c r="AL268" s="671" t="str">
        <f t="shared" si="123"/>
        <v>n/a</v>
      </c>
      <c r="AM268" s="671" t="str">
        <f t="shared" si="124"/>
        <v>n/a</v>
      </c>
      <c r="AN268" s="671" t="str">
        <f t="shared" si="125"/>
        <v>n/a</v>
      </c>
      <c r="AO268" s="671" t="str">
        <f t="shared" si="126"/>
        <v>n/a</v>
      </c>
      <c r="AP268" s="671" t="str">
        <f t="shared" si="127"/>
        <v>n/a</v>
      </c>
      <c r="AQ268" s="671" t="str">
        <f t="shared" si="128"/>
        <v>n/a</v>
      </c>
      <c r="AR268" s="671" t="str">
        <f t="shared" si="129"/>
        <v>n/a</v>
      </c>
      <c r="AS268" s="672">
        <f t="shared" si="130"/>
        <v>22.755224209372539</v>
      </c>
      <c r="AT268" s="673">
        <f t="shared" si="131"/>
        <v>38.50530472870291</v>
      </c>
    </row>
    <row r="269" spans="1:46" ht="11.25" customHeight="1" x14ac:dyDescent="0.2">
      <c r="A269" s="519" t="s">
        <v>1139</v>
      </c>
      <c r="B269" s="507" t="s">
        <v>1140</v>
      </c>
      <c r="C269" s="497">
        <v>2.64</v>
      </c>
      <c r="D269" s="497">
        <v>2.4</v>
      </c>
      <c r="E269" s="513">
        <v>2.2799999999999998</v>
      </c>
      <c r="F269" s="513">
        <v>2.2000000000000002</v>
      </c>
      <c r="G269" s="513">
        <v>1.96</v>
      </c>
      <c r="H269" s="513">
        <v>1.68</v>
      </c>
      <c r="I269" s="514"/>
      <c r="J269" s="513">
        <v>1.52</v>
      </c>
      <c r="K269" s="509">
        <v>1.36</v>
      </c>
      <c r="L269" s="514"/>
      <c r="M269" s="510">
        <v>1.08</v>
      </c>
      <c r="N269" s="517">
        <v>1</v>
      </c>
      <c r="O269" s="516">
        <v>1</v>
      </c>
      <c r="P269" s="516">
        <v>0.86</v>
      </c>
      <c r="Q269" s="516">
        <v>0.74</v>
      </c>
      <c r="R269" s="516">
        <v>0.62</v>
      </c>
      <c r="S269" s="516">
        <v>0.54</v>
      </c>
      <c r="T269" s="516">
        <v>0.46</v>
      </c>
      <c r="U269" s="517">
        <v>0.44</v>
      </c>
      <c r="V269" s="516">
        <v>0.42544999999999999</v>
      </c>
      <c r="W269" s="517">
        <v>0.38179999999999997</v>
      </c>
      <c r="X269" s="516">
        <v>0.38179999999999997</v>
      </c>
      <c r="Y269" s="654">
        <f t="shared" si="110"/>
        <v>23.969049999999996</v>
      </c>
      <c r="Z269" s="1049">
        <f t="shared" si="111"/>
        <v>10.000000000000009</v>
      </c>
      <c r="AA269" s="671">
        <f t="shared" si="112"/>
        <v>5.2631578947368363</v>
      </c>
      <c r="AB269" s="671">
        <f t="shared" si="113"/>
        <v>3.6363636363636154</v>
      </c>
      <c r="AC269" s="671">
        <f t="shared" si="114"/>
        <v>12.244897959183687</v>
      </c>
      <c r="AD269" s="671">
        <f t="shared" si="115"/>
        <v>16.666666666666675</v>
      </c>
      <c r="AE269" s="671">
        <f t="shared" si="116"/>
        <v>10.526315789473673</v>
      </c>
      <c r="AF269" s="671">
        <f t="shared" si="117"/>
        <v>11.764705882352944</v>
      </c>
      <c r="AG269" s="671">
        <f t="shared" si="118"/>
        <v>25.925925925925931</v>
      </c>
      <c r="AH269" s="671">
        <f t="shared" si="119"/>
        <v>8.0000000000000071</v>
      </c>
      <c r="AI269" s="671">
        <f t="shared" si="120"/>
        <v>0</v>
      </c>
      <c r="AJ269" s="671">
        <f t="shared" si="121"/>
        <v>16.279069767441868</v>
      </c>
      <c r="AK269" s="671">
        <f t="shared" si="122"/>
        <v>16.216216216216207</v>
      </c>
      <c r="AL269" s="671">
        <f t="shared" si="123"/>
        <v>19.354838709677423</v>
      </c>
      <c r="AM269" s="671">
        <f t="shared" si="124"/>
        <v>14.814814814814813</v>
      </c>
      <c r="AN269" s="671">
        <f t="shared" si="125"/>
        <v>17.391304347826097</v>
      </c>
      <c r="AO269" s="671">
        <f t="shared" si="126"/>
        <v>4.5454545454545414</v>
      </c>
      <c r="AP269" s="671">
        <f t="shared" si="127"/>
        <v>3.4199083323539714</v>
      </c>
      <c r="AQ269" s="671">
        <f t="shared" si="128"/>
        <v>11.432687270822427</v>
      </c>
      <c r="AR269" s="671">
        <f t="shared" si="129"/>
        <v>0</v>
      </c>
      <c r="AS269" s="672">
        <f t="shared" si="130"/>
        <v>10.920122513647931</v>
      </c>
      <c r="AT269" s="673">
        <f t="shared" si="131"/>
        <v>6.975572999213024</v>
      </c>
    </row>
    <row r="270" spans="1:46" ht="11.25" customHeight="1" x14ac:dyDescent="0.2">
      <c r="A270" s="500" t="s">
        <v>216</v>
      </c>
      <c r="B270" s="933" t="s">
        <v>217</v>
      </c>
      <c r="C270" s="497">
        <v>1.28</v>
      </c>
      <c r="D270" s="497">
        <v>1.1500000000000001</v>
      </c>
      <c r="E270" s="650">
        <v>1.075</v>
      </c>
      <c r="F270" s="650">
        <v>1.0149999999999999</v>
      </c>
      <c r="G270" s="650">
        <v>0.91</v>
      </c>
      <c r="H270" s="650">
        <v>0.82</v>
      </c>
      <c r="I270" s="651"/>
      <c r="J270" s="650">
        <v>0.78</v>
      </c>
      <c r="K270" s="496">
        <v>0.73</v>
      </c>
      <c r="L270" s="651"/>
      <c r="M270" s="656">
        <v>0.66</v>
      </c>
      <c r="N270" s="657">
        <v>0.625</v>
      </c>
      <c r="O270" s="657">
        <v>0.60499999999999998</v>
      </c>
      <c r="P270" s="657">
        <v>0.51</v>
      </c>
      <c r="Q270" s="657">
        <v>0.42</v>
      </c>
      <c r="R270" s="657">
        <v>0.34</v>
      </c>
      <c r="S270" s="657">
        <v>0.27500000000000002</v>
      </c>
      <c r="T270" s="657">
        <v>0.2</v>
      </c>
      <c r="U270" s="657">
        <v>0.14949999999999999</v>
      </c>
      <c r="V270" s="657">
        <v>0.1265</v>
      </c>
      <c r="W270" s="657">
        <v>0.10125000000000001</v>
      </c>
      <c r="X270" s="657">
        <v>0.08</v>
      </c>
      <c r="Y270" s="654">
        <f t="shared" si="110"/>
        <v>11.85225</v>
      </c>
      <c r="Z270" s="1049">
        <f t="shared" si="111"/>
        <v>11.304347826086936</v>
      </c>
      <c r="AA270" s="671">
        <f t="shared" si="112"/>
        <v>6.976744186046524</v>
      </c>
      <c r="AB270" s="671">
        <f t="shared" si="113"/>
        <v>5.9113300492610987</v>
      </c>
      <c r="AC270" s="671">
        <f t="shared" si="114"/>
        <v>11.538461538461519</v>
      </c>
      <c r="AD270" s="671">
        <f t="shared" si="115"/>
        <v>10.975609756097571</v>
      </c>
      <c r="AE270" s="671">
        <f t="shared" si="116"/>
        <v>5.12820512820511</v>
      </c>
      <c r="AF270" s="671">
        <f t="shared" si="117"/>
        <v>6.8493150684931559</v>
      </c>
      <c r="AG270" s="671">
        <f t="shared" si="118"/>
        <v>10.606060606060597</v>
      </c>
      <c r="AH270" s="671">
        <f t="shared" si="119"/>
        <v>5.600000000000005</v>
      </c>
      <c r="AI270" s="671">
        <f t="shared" si="120"/>
        <v>3.3057851239669533</v>
      </c>
      <c r="AJ270" s="671">
        <f t="shared" si="121"/>
        <v>18.627450980392158</v>
      </c>
      <c r="AK270" s="671">
        <f t="shared" si="122"/>
        <v>21.428571428571441</v>
      </c>
      <c r="AL270" s="671">
        <f t="shared" si="123"/>
        <v>23.529411764705866</v>
      </c>
      <c r="AM270" s="671">
        <f t="shared" si="124"/>
        <v>23.636363636363633</v>
      </c>
      <c r="AN270" s="671">
        <f t="shared" si="125"/>
        <v>37.5</v>
      </c>
      <c r="AO270" s="671">
        <f t="shared" si="126"/>
        <v>33.779264214046847</v>
      </c>
      <c r="AP270" s="671">
        <f t="shared" si="127"/>
        <v>18.181818181818166</v>
      </c>
      <c r="AQ270" s="671">
        <f t="shared" si="128"/>
        <v>24.938271604938265</v>
      </c>
      <c r="AR270" s="671">
        <f t="shared" si="129"/>
        <v>26.5625</v>
      </c>
      <c r="AS270" s="672">
        <f t="shared" si="130"/>
        <v>16.125237425974518</v>
      </c>
      <c r="AT270" s="673">
        <f t="shared" si="131"/>
        <v>10.209964241688395</v>
      </c>
    </row>
    <row r="271" spans="1:46" ht="11.25" customHeight="1" x14ac:dyDescent="0.2">
      <c r="A271" s="484" t="s">
        <v>4053</v>
      </c>
      <c r="B271" s="933" t="s">
        <v>4054</v>
      </c>
      <c r="C271" s="497">
        <v>2.5099999999999998</v>
      </c>
      <c r="D271" s="497">
        <v>2.2749999999999999</v>
      </c>
      <c r="E271" s="650">
        <v>2.0249999999999999</v>
      </c>
      <c r="F271" s="650">
        <v>0.70299999999999996</v>
      </c>
      <c r="G271" s="542">
        <v>0</v>
      </c>
      <c r="H271" s="542">
        <v>0</v>
      </c>
      <c r="I271" s="651"/>
      <c r="J271" s="502">
        <v>0</v>
      </c>
      <c r="K271" s="655">
        <v>0</v>
      </c>
      <c r="L271" s="651"/>
      <c r="M271" s="503">
        <v>0</v>
      </c>
      <c r="N271" s="653">
        <v>0</v>
      </c>
      <c r="O271" s="653">
        <v>0</v>
      </c>
      <c r="P271" s="653">
        <v>0</v>
      </c>
      <c r="Q271" s="653">
        <v>0</v>
      </c>
      <c r="R271" s="653">
        <v>0</v>
      </c>
      <c r="S271" s="653">
        <v>0</v>
      </c>
      <c r="T271" s="653">
        <v>0</v>
      </c>
      <c r="U271" s="653">
        <v>0</v>
      </c>
      <c r="V271" s="653">
        <v>0</v>
      </c>
      <c r="W271" s="653">
        <v>0</v>
      </c>
      <c r="X271" s="653">
        <v>0</v>
      </c>
      <c r="Y271" s="654">
        <f t="shared" si="110"/>
        <v>7.5130000000000008</v>
      </c>
      <c r="Z271" s="1049">
        <f t="shared" si="111"/>
        <v>10.329670329670314</v>
      </c>
      <c r="AA271" s="671">
        <f t="shared" si="112"/>
        <v>12.345679012345689</v>
      </c>
      <c r="AB271" s="671">
        <f t="shared" si="113"/>
        <v>188.0512091038407</v>
      </c>
      <c r="AC271" s="671" t="str">
        <f t="shared" si="114"/>
        <v>n/a</v>
      </c>
      <c r="AD271" s="671" t="str">
        <f t="shared" si="115"/>
        <v>n/a</v>
      </c>
      <c r="AE271" s="671" t="str">
        <f t="shared" si="116"/>
        <v>n/a</v>
      </c>
      <c r="AF271" s="671" t="str">
        <f t="shared" si="117"/>
        <v>n/a</v>
      </c>
      <c r="AG271" s="671" t="str">
        <f t="shared" si="118"/>
        <v>n/a</v>
      </c>
      <c r="AH271" s="671" t="str">
        <f t="shared" si="119"/>
        <v>n/a</v>
      </c>
      <c r="AI271" s="671" t="str">
        <f t="shared" si="120"/>
        <v>n/a</v>
      </c>
      <c r="AJ271" s="671" t="str">
        <f t="shared" si="121"/>
        <v>n/a</v>
      </c>
      <c r="AK271" s="671" t="str">
        <f t="shared" si="122"/>
        <v>n/a</v>
      </c>
      <c r="AL271" s="671" t="str">
        <f t="shared" si="123"/>
        <v>n/a</v>
      </c>
      <c r="AM271" s="671" t="str">
        <f t="shared" si="124"/>
        <v>n/a</v>
      </c>
      <c r="AN271" s="671" t="str">
        <f t="shared" si="125"/>
        <v>n/a</v>
      </c>
      <c r="AO271" s="671" t="str">
        <f t="shared" si="126"/>
        <v>n/a</v>
      </c>
      <c r="AP271" s="671" t="str">
        <f t="shared" si="127"/>
        <v>n/a</v>
      </c>
      <c r="AQ271" s="671" t="str">
        <f t="shared" si="128"/>
        <v>n/a</v>
      </c>
      <c r="AR271" s="671" t="str">
        <f t="shared" si="129"/>
        <v>n/a</v>
      </c>
      <c r="AS271" s="672">
        <f t="shared" si="130"/>
        <v>70.242186148618899</v>
      </c>
      <c r="AT271" s="673">
        <f t="shared" si="131"/>
        <v>102.03058605143917</v>
      </c>
    </row>
    <row r="272" spans="1:46" ht="11.25" customHeight="1" x14ac:dyDescent="0.2">
      <c r="A272" s="484" t="s">
        <v>1163</v>
      </c>
      <c r="B272" s="933" t="s">
        <v>1164</v>
      </c>
      <c r="C272" s="497">
        <v>0.92</v>
      </c>
      <c r="D272" s="497">
        <v>0.8</v>
      </c>
      <c r="E272" s="650">
        <v>0.76</v>
      </c>
      <c r="F272" s="650">
        <v>0.72</v>
      </c>
      <c r="G272" s="650">
        <v>0.65</v>
      </c>
      <c r="H272" s="650">
        <v>0.5</v>
      </c>
      <c r="I272" s="651"/>
      <c r="J272" s="650">
        <v>0.44</v>
      </c>
      <c r="K272" s="655">
        <v>0.4</v>
      </c>
      <c r="L272" s="651"/>
      <c r="M272" s="503">
        <v>0.4</v>
      </c>
      <c r="N272" s="653">
        <v>0.61</v>
      </c>
      <c r="O272" s="657">
        <v>0.78</v>
      </c>
      <c r="P272" s="657">
        <v>0.71</v>
      </c>
      <c r="Q272" s="657">
        <v>0.68</v>
      </c>
      <c r="R272" s="657">
        <v>0.64762000000000008</v>
      </c>
      <c r="S272" s="657">
        <v>0.60770999999999997</v>
      </c>
      <c r="T272" s="657">
        <v>0.57013000000000003</v>
      </c>
      <c r="U272" s="657">
        <v>0.25503999999999999</v>
      </c>
      <c r="V272" s="653">
        <v>0</v>
      </c>
      <c r="W272" s="653">
        <v>0</v>
      </c>
      <c r="X272" s="653">
        <v>0</v>
      </c>
      <c r="Y272" s="654">
        <f t="shared" si="110"/>
        <v>10.450500000000002</v>
      </c>
      <c r="Z272" s="1049">
        <f t="shared" si="111"/>
        <v>14.999999999999991</v>
      </c>
      <c r="AA272" s="671">
        <f t="shared" si="112"/>
        <v>5.2631578947368363</v>
      </c>
      <c r="AB272" s="671">
        <f t="shared" si="113"/>
        <v>5.555555555555558</v>
      </c>
      <c r="AC272" s="671">
        <f t="shared" si="114"/>
        <v>10.769230769230752</v>
      </c>
      <c r="AD272" s="671">
        <f t="shared" si="115"/>
        <v>30.000000000000004</v>
      </c>
      <c r="AE272" s="671">
        <f t="shared" si="116"/>
        <v>13.636363636363647</v>
      </c>
      <c r="AF272" s="671">
        <f t="shared" si="117"/>
        <v>9.9999999999999858</v>
      </c>
      <c r="AG272" s="671">
        <f t="shared" si="118"/>
        <v>0</v>
      </c>
      <c r="AH272" s="671">
        <f t="shared" si="119"/>
        <v>-34.426229508196712</v>
      </c>
      <c r="AI272" s="671">
        <f t="shared" si="120"/>
        <v>-21.794871794871796</v>
      </c>
      <c r="AJ272" s="671">
        <f t="shared" si="121"/>
        <v>9.8591549295774747</v>
      </c>
      <c r="AK272" s="671">
        <f t="shared" si="122"/>
        <v>4.4117647058823373</v>
      </c>
      <c r="AL272" s="671">
        <f t="shared" si="123"/>
        <v>4.9998455884623594</v>
      </c>
      <c r="AM272" s="671">
        <f t="shared" si="124"/>
        <v>6.5672771552220732</v>
      </c>
      <c r="AN272" s="671">
        <f t="shared" si="125"/>
        <v>6.5914791363373082</v>
      </c>
      <c r="AO272" s="671">
        <f t="shared" si="126"/>
        <v>123.54532622333751</v>
      </c>
      <c r="AP272" s="671" t="str">
        <f t="shared" si="127"/>
        <v>n/a</v>
      </c>
      <c r="AQ272" s="671" t="str">
        <f t="shared" si="128"/>
        <v>n/a</v>
      </c>
      <c r="AR272" s="671" t="str">
        <f t="shared" si="129"/>
        <v>n/a</v>
      </c>
      <c r="AS272" s="672">
        <f t="shared" si="130"/>
        <v>11.873628393227332</v>
      </c>
      <c r="AT272" s="673">
        <f t="shared" si="131"/>
        <v>33.147784326197588</v>
      </c>
    </row>
    <row r="273" spans="1:46" ht="11.25" customHeight="1" x14ac:dyDescent="0.2">
      <c r="A273" s="545" t="s">
        <v>1149</v>
      </c>
      <c r="B273" s="918" t="s">
        <v>1150</v>
      </c>
      <c r="C273" s="497">
        <v>0.2</v>
      </c>
      <c r="D273" s="497">
        <v>0.16250000000000001</v>
      </c>
      <c r="E273" s="489">
        <v>0.125</v>
      </c>
      <c r="F273" s="487">
        <v>0.10625</v>
      </c>
      <c r="G273" s="489">
        <v>0.1</v>
      </c>
      <c r="H273" s="487">
        <v>2.5000000000000001E-2</v>
      </c>
      <c r="I273" s="488"/>
      <c r="J273" s="489">
        <v>0</v>
      </c>
      <c r="K273" s="490">
        <v>0</v>
      </c>
      <c r="L273" s="488"/>
      <c r="M273" s="505">
        <v>0</v>
      </c>
      <c r="N273" s="492">
        <v>0</v>
      </c>
      <c r="O273" s="492">
        <v>0</v>
      </c>
      <c r="P273" s="492">
        <v>0</v>
      </c>
      <c r="Q273" s="492">
        <v>0</v>
      </c>
      <c r="R273" s="492">
        <v>0</v>
      </c>
      <c r="S273" s="492">
        <v>0</v>
      </c>
      <c r="T273" s="492">
        <v>0</v>
      </c>
      <c r="U273" s="492">
        <v>0</v>
      </c>
      <c r="V273" s="492">
        <v>0</v>
      </c>
      <c r="W273" s="492">
        <v>0</v>
      </c>
      <c r="X273" s="492">
        <v>0</v>
      </c>
      <c r="Y273" s="654">
        <f t="shared" si="110"/>
        <v>0.71875</v>
      </c>
      <c r="Z273" s="1049">
        <f t="shared" si="111"/>
        <v>23.076923076923084</v>
      </c>
      <c r="AA273" s="671">
        <f t="shared" si="112"/>
        <v>30.000000000000004</v>
      </c>
      <c r="AB273" s="671">
        <f t="shared" si="113"/>
        <v>17.647058823529417</v>
      </c>
      <c r="AC273" s="671">
        <f t="shared" si="114"/>
        <v>6.25</v>
      </c>
      <c r="AD273" s="671">
        <f t="shared" si="115"/>
        <v>300</v>
      </c>
      <c r="AE273" s="671" t="str">
        <f t="shared" si="116"/>
        <v>n/a</v>
      </c>
      <c r="AF273" s="671" t="str">
        <f t="shared" si="117"/>
        <v>n/a</v>
      </c>
      <c r="AG273" s="671" t="str">
        <f t="shared" si="118"/>
        <v>n/a</v>
      </c>
      <c r="AH273" s="671" t="str">
        <f t="shared" si="119"/>
        <v>n/a</v>
      </c>
      <c r="AI273" s="671" t="str">
        <f t="shared" si="120"/>
        <v>n/a</v>
      </c>
      <c r="AJ273" s="671" t="str">
        <f t="shared" si="121"/>
        <v>n/a</v>
      </c>
      <c r="AK273" s="671" t="str">
        <f t="shared" si="122"/>
        <v>n/a</v>
      </c>
      <c r="AL273" s="671" t="str">
        <f t="shared" si="123"/>
        <v>n/a</v>
      </c>
      <c r="AM273" s="671" t="str">
        <f t="shared" si="124"/>
        <v>n/a</v>
      </c>
      <c r="AN273" s="671" t="str">
        <f t="shared" si="125"/>
        <v>n/a</v>
      </c>
      <c r="AO273" s="671" t="str">
        <f t="shared" si="126"/>
        <v>n/a</v>
      </c>
      <c r="AP273" s="671" t="str">
        <f t="shared" si="127"/>
        <v>n/a</v>
      </c>
      <c r="AQ273" s="671" t="str">
        <f t="shared" si="128"/>
        <v>n/a</v>
      </c>
      <c r="AR273" s="671" t="str">
        <f t="shared" si="129"/>
        <v>n/a</v>
      </c>
      <c r="AS273" s="672">
        <f t="shared" si="130"/>
        <v>75.394796380090497</v>
      </c>
      <c r="AT273" s="673">
        <f t="shared" si="131"/>
        <v>125.85820290891135</v>
      </c>
    </row>
    <row r="274" spans="1:46" ht="11.25" customHeight="1" x14ac:dyDescent="0.2">
      <c r="A274" s="935" t="s">
        <v>573</v>
      </c>
      <c r="B274" s="933" t="s">
        <v>574</v>
      </c>
      <c r="C274" s="497">
        <v>1.9</v>
      </c>
      <c r="D274" s="654">
        <v>1.42</v>
      </c>
      <c r="E274" s="650">
        <v>1.27</v>
      </c>
      <c r="F274" s="650">
        <v>1.1499999999999999</v>
      </c>
      <c r="G274" s="650">
        <v>1.03</v>
      </c>
      <c r="H274" s="650">
        <v>0.91</v>
      </c>
      <c r="I274" s="651"/>
      <c r="J274" s="533">
        <v>0.82</v>
      </c>
      <c r="K274" s="534">
        <v>0.74</v>
      </c>
      <c r="L274" s="599"/>
      <c r="M274" s="656">
        <v>0.63</v>
      </c>
      <c r="N274" s="657">
        <v>0.51</v>
      </c>
      <c r="O274" s="653">
        <v>0.48</v>
      </c>
      <c r="P274" s="657">
        <v>0.41</v>
      </c>
      <c r="Q274" s="653">
        <v>0</v>
      </c>
      <c r="R274" s="653">
        <v>0</v>
      </c>
      <c r="S274" s="653">
        <v>0</v>
      </c>
      <c r="T274" s="653">
        <v>0</v>
      </c>
      <c r="U274" s="653">
        <v>0</v>
      </c>
      <c r="V274" s="653">
        <v>0</v>
      </c>
      <c r="W274" s="653">
        <v>0</v>
      </c>
      <c r="X274" s="653">
        <v>0</v>
      </c>
      <c r="Y274" s="654">
        <f t="shared" si="110"/>
        <v>11.270000000000001</v>
      </c>
      <c r="Z274" s="1049">
        <f t="shared" si="111"/>
        <v>33.802816901408448</v>
      </c>
      <c r="AA274" s="671">
        <f t="shared" si="112"/>
        <v>11.811023622047244</v>
      </c>
      <c r="AB274" s="671">
        <f t="shared" si="113"/>
        <v>10.434782608695659</v>
      </c>
      <c r="AC274" s="671">
        <f t="shared" si="114"/>
        <v>11.650485436893199</v>
      </c>
      <c r="AD274" s="671">
        <f t="shared" si="115"/>
        <v>13.186813186813184</v>
      </c>
      <c r="AE274" s="671">
        <f t="shared" si="116"/>
        <v>10.975609756097571</v>
      </c>
      <c r="AF274" s="671">
        <f t="shared" si="117"/>
        <v>10.810810810810811</v>
      </c>
      <c r="AG274" s="671">
        <f t="shared" si="118"/>
        <v>17.460317460317466</v>
      </c>
      <c r="AH274" s="671">
        <f t="shared" si="119"/>
        <v>23.529411764705888</v>
      </c>
      <c r="AI274" s="671">
        <f t="shared" si="120"/>
        <v>6.25</v>
      </c>
      <c r="AJ274" s="671">
        <f t="shared" si="121"/>
        <v>17.073170731707311</v>
      </c>
      <c r="AK274" s="671" t="str">
        <f t="shared" si="122"/>
        <v>n/a</v>
      </c>
      <c r="AL274" s="671" t="str">
        <f t="shared" si="123"/>
        <v>n/a</v>
      </c>
      <c r="AM274" s="671" t="str">
        <f t="shared" si="124"/>
        <v>n/a</v>
      </c>
      <c r="AN274" s="671" t="str">
        <f t="shared" si="125"/>
        <v>n/a</v>
      </c>
      <c r="AO274" s="671" t="str">
        <f t="shared" si="126"/>
        <v>n/a</v>
      </c>
      <c r="AP274" s="671" t="str">
        <f t="shared" si="127"/>
        <v>n/a</v>
      </c>
      <c r="AQ274" s="671" t="str">
        <f t="shared" si="128"/>
        <v>n/a</v>
      </c>
      <c r="AR274" s="671" t="str">
        <f t="shared" si="129"/>
        <v>n/a</v>
      </c>
      <c r="AS274" s="672">
        <f t="shared" si="130"/>
        <v>15.180476570863341</v>
      </c>
      <c r="AT274" s="673">
        <f t="shared" si="131"/>
        <v>7.6949002264112147</v>
      </c>
    </row>
    <row r="275" spans="1:46" ht="11.25" customHeight="1" x14ac:dyDescent="0.2">
      <c r="A275" s="484" t="s">
        <v>4288</v>
      </c>
      <c r="B275" s="933" t="s">
        <v>4287</v>
      </c>
      <c r="C275" s="497">
        <v>1.7350000000000001</v>
      </c>
      <c r="D275" s="948">
        <v>1.58</v>
      </c>
      <c r="E275" s="916">
        <v>1.5</v>
      </c>
      <c r="F275" s="916">
        <v>1.43</v>
      </c>
      <c r="G275" s="916">
        <v>1.39</v>
      </c>
      <c r="H275" s="916">
        <v>1.36</v>
      </c>
      <c r="I275" s="916"/>
      <c r="J275" s="916">
        <v>1.31</v>
      </c>
      <c r="K275" s="933">
        <v>1.27</v>
      </c>
      <c r="L275" s="916"/>
      <c r="M275" s="933">
        <v>1.23</v>
      </c>
      <c r="N275" s="936">
        <v>1.19</v>
      </c>
      <c r="O275" s="626">
        <v>1.1399999999999999</v>
      </c>
      <c r="P275" s="626">
        <v>1.06</v>
      </c>
      <c r="Q275" s="626">
        <v>1</v>
      </c>
      <c r="R275" s="626">
        <v>0.92</v>
      </c>
      <c r="S275" s="626">
        <v>0.76</v>
      </c>
      <c r="T275" s="626">
        <v>0.87</v>
      </c>
      <c r="U275" s="626">
        <v>1.2</v>
      </c>
      <c r="V275" s="626">
        <v>1.2</v>
      </c>
      <c r="W275" s="626">
        <v>1.4350000000000001</v>
      </c>
      <c r="X275" s="626">
        <v>2.14</v>
      </c>
      <c r="Y275" s="654">
        <f t="shared" si="110"/>
        <v>25.720000000000002</v>
      </c>
      <c r="Z275" s="1049">
        <f t="shared" si="111"/>
        <v>9.8101265822784889</v>
      </c>
      <c r="AA275" s="671">
        <f t="shared" si="112"/>
        <v>5.3333333333333455</v>
      </c>
      <c r="AB275" s="671">
        <f t="shared" si="113"/>
        <v>4.8951048951048959</v>
      </c>
      <c r="AC275" s="671">
        <f t="shared" si="114"/>
        <v>2.877697841726623</v>
      </c>
      <c r="AD275" s="671">
        <f t="shared" si="115"/>
        <v>2.2058823529411686</v>
      </c>
      <c r="AE275" s="671">
        <f t="shared" si="116"/>
        <v>3.8167938931297662</v>
      </c>
      <c r="AF275" s="671">
        <f t="shared" si="117"/>
        <v>3.1496062992125928</v>
      </c>
      <c r="AG275" s="671">
        <f t="shared" si="118"/>
        <v>3.2520325203251987</v>
      </c>
      <c r="AH275" s="671">
        <f t="shared" si="119"/>
        <v>3.3613445378151363</v>
      </c>
      <c r="AI275" s="671">
        <f t="shared" si="120"/>
        <v>4.3859649122807154</v>
      </c>
      <c r="AJ275" s="671">
        <f t="shared" si="121"/>
        <v>7.5471698113207308</v>
      </c>
      <c r="AK275" s="671">
        <f t="shared" si="122"/>
        <v>6.0000000000000053</v>
      </c>
      <c r="AL275" s="671">
        <f t="shared" si="123"/>
        <v>8.6956521739130377</v>
      </c>
      <c r="AM275" s="671">
        <f t="shared" si="124"/>
        <v>21.052631578947366</v>
      </c>
      <c r="AN275" s="671">
        <f t="shared" si="125"/>
        <v>-12.643678160919535</v>
      </c>
      <c r="AO275" s="671">
        <f t="shared" si="126"/>
        <v>-27.500000000000004</v>
      </c>
      <c r="AP275" s="671">
        <f t="shared" si="127"/>
        <v>0</v>
      </c>
      <c r="AQ275" s="671">
        <f t="shared" si="128"/>
        <v>-16.376306620209068</v>
      </c>
      <c r="AR275" s="671">
        <f t="shared" si="129"/>
        <v>-32.943925233644869</v>
      </c>
      <c r="AS275" s="672">
        <f t="shared" si="130"/>
        <v>-0.16213522539181038</v>
      </c>
      <c r="AT275" s="673">
        <f t="shared" si="131"/>
        <v>13.140855101345968</v>
      </c>
    </row>
    <row r="276" spans="1:46" ht="11.25" customHeight="1" x14ac:dyDescent="0.2">
      <c r="A276" s="500" t="s">
        <v>577</v>
      </c>
      <c r="B276" s="933" t="s">
        <v>578</v>
      </c>
      <c r="C276" s="497">
        <v>0.9</v>
      </c>
      <c r="D276" s="654">
        <v>0.84</v>
      </c>
      <c r="E276" s="650">
        <v>0.8</v>
      </c>
      <c r="F276" s="650">
        <v>0.72</v>
      </c>
      <c r="G276" s="650">
        <v>0.64</v>
      </c>
      <c r="H276" s="650">
        <v>0.6</v>
      </c>
      <c r="I276" s="651"/>
      <c r="J276" s="650">
        <v>0.56000000000000005</v>
      </c>
      <c r="K276" s="496">
        <v>0.5</v>
      </c>
      <c r="L276" s="651"/>
      <c r="M276" s="656">
        <v>0.4</v>
      </c>
      <c r="N276" s="657">
        <v>0.38</v>
      </c>
      <c r="O276" s="657">
        <v>0.32</v>
      </c>
      <c r="P276" s="657">
        <v>0.28000000000000003</v>
      </c>
      <c r="Q276" s="657">
        <v>0.22</v>
      </c>
      <c r="R276" s="657">
        <v>0.15</v>
      </c>
      <c r="S276" s="657">
        <v>0.11</v>
      </c>
      <c r="T276" s="657">
        <v>0.08</v>
      </c>
      <c r="U276" s="657">
        <v>0.06</v>
      </c>
      <c r="V276" s="657">
        <v>0.05</v>
      </c>
      <c r="W276" s="657">
        <v>3.5000000000000003E-2</v>
      </c>
      <c r="X276" s="657">
        <v>1.2500000000000001E-2</v>
      </c>
      <c r="Y276" s="654">
        <f t="shared" si="110"/>
        <v>7.6575000000000015</v>
      </c>
      <c r="Z276" s="1049">
        <f t="shared" si="111"/>
        <v>7.1428571428571397</v>
      </c>
      <c r="AA276" s="671">
        <f t="shared" si="112"/>
        <v>4.9999999999999822</v>
      </c>
      <c r="AB276" s="671">
        <f t="shared" si="113"/>
        <v>11.111111111111116</v>
      </c>
      <c r="AC276" s="671">
        <f t="shared" si="114"/>
        <v>12.5</v>
      </c>
      <c r="AD276" s="671">
        <f t="shared" si="115"/>
        <v>6.6666666666666652</v>
      </c>
      <c r="AE276" s="671">
        <f t="shared" si="116"/>
        <v>7.1428571428571397</v>
      </c>
      <c r="AF276" s="671">
        <f t="shared" si="117"/>
        <v>12.000000000000011</v>
      </c>
      <c r="AG276" s="671">
        <f t="shared" si="118"/>
        <v>25</v>
      </c>
      <c r="AH276" s="671">
        <f t="shared" si="119"/>
        <v>5.2631578947368363</v>
      </c>
      <c r="AI276" s="671">
        <f t="shared" si="120"/>
        <v>18.75</v>
      </c>
      <c r="AJ276" s="671">
        <f t="shared" si="121"/>
        <v>14.285714285714279</v>
      </c>
      <c r="AK276" s="671">
        <f t="shared" si="122"/>
        <v>27.272727272727295</v>
      </c>
      <c r="AL276" s="671">
        <f t="shared" si="123"/>
        <v>46.666666666666679</v>
      </c>
      <c r="AM276" s="671">
        <f t="shared" si="124"/>
        <v>36.363636363636353</v>
      </c>
      <c r="AN276" s="671">
        <f t="shared" si="125"/>
        <v>37.5</v>
      </c>
      <c r="AO276" s="671">
        <f t="shared" si="126"/>
        <v>33.33333333333335</v>
      </c>
      <c r="AP276" s="671">
        <f t="shared" si="127"/>
        <v>19.999999999999996</v>
      </c>
      <c r="AQ276" s="671">
        <f t="shared" si="128"/>
        <v>42.857142857142861</v>
      </c>
      <c r="AR276" s="671">
        <f t="shared" si="129"/>
        <v>180.00000000000003</v>
      </c>
      <c r="AS276" s="672">
        <f t="shared" si="130"/>
        <v>28.887151091444725</v>
      </c>
      <c r="AT276" s="673">
        <f t="shared" si="131"/>
        <v>38.977660150398293</v>
      </c>
    </row>
    <row r="277" spans="1:46" ht="11.25" customHeight="1" x14ac:dyDescent="0.2">
      <c r="A277" s="935" t="s">
        <v>1169</v>
      </c>
      <c r="B277" s="933" t="s">
        <v>1170</v>
      </c>
      <c r="C277" s="497">
        <v>1.24</v>
      </c>
      <c r="D277" s="486">
        <v>1.1599999999999999</v>
      </c>
      <c r="E277" s="650">
        <v>1</v>
      </c>
      <c r="F277" s="650">
        <v>0.84</v>
      </c>
      <c r="G277" s="650">
        <v>0.66</v>
      </c>
      <c r="H277" s="650">
        <v>0.56000000000000005</v>
      </c>
      <c r="I277" s="651"/>
      <c r="J277" s="650">
        <v>0.44</v>
      </c>
      <c r="K277" s="655">
        <v>0.28000000000000003</v>
      </c>
      <c r="L277" s="651"/>
      <c r="M277" s="656">
        <v>0.28000000000000003</v>
      </c>
      <c r="N277" s="653">
        <v>0</v>
      </c>
      <c r="O277" s="653">
        <v>0</v>
      </c>
      <c r="P277" s="653">
        <v>0</v>
      </c>
      <c r="Q277" s="653">
        <v>0</v>
      </c>
      <c r="R277" s="653">
        <v>0</v>
      </c>
      <c r="S277" s="653">
        <v>0</v>
      </c>
      <c r="T277" s="653">
        <v>0</v>
      </c>
      <c r="U277" s="653">
        <v>0</v>
      </c>
      <c r="V277" s="653">
        <v>0</v>
      </c>
      <c r="W277" s="653">
        <v>0</v>
      </c>
      <c r="X277" s="653">
        <v>0</v>
      </c>
      <c r="Y277" s="654">
        <f t="shared" si="110"/>
        <v>6.4600000000000017</v>
      </c>
      <c r="Z277" s="1049">
        <f t="shared" si="111"/>
        <v>6.8965517241379448</v>
      </c>
      <c r="AA277" s="671">
        <f t="shared" si="112"/>
        <v>15.999999999999993</v>
      </c>
      <c r="AB277" s="671">
        <f t="shared" si="113"/>
        <v>19.047619047619047</v>
      </c>
      <c r="AC277" s="671">
        <f t="shared" si="114"/>
        <v>27.27272727272727</v>
      </c>
      <c r="AD277" s="671">
        <f t="shared" si="115"/>
        <v>17.857142857142861</v>
      </c>
      <c r="AE277" s="671">
        <f t="shared" si="116"/>
        <v>27.272727272727295</v>
      </c>
      <c r="AF277" s="671">
        <f t="shared" si="117"/>
        <v>57.142857142857139</v>
      </c>
      <c r="AG277" s="671">
        <f t="shared" si="118"/>
        <v>0</v>
      </c>
      <c r="AH277" s="671" t="str">
        <f t="shared" si="119"/>
        <v>n/a</v>
      </c>
      <c r="AI277" s="671" t="str">
        <f t="shared" si="120"/>
        <v>n/a</v>
      </c>
      <c r="AJ277" s="671" t="str">
        <f t="shared" si="121"/>
        <v>n/a</v>
      </c>
      <c r="AK277" s="671" t="str">
        <f t="shared" si="122"/>
        <v>n/a</v>
      </c>
      <c r="AL277" s="671" t="str">
        <f t="shared" si="123"/>
        <v>n/a</v>
      </c>
      <c r="AM277" s="671" t="str">
        <f t="shared" si="124"/>
        <v>n/a</v>
      </c>
      <c r="AN277" s="671" t="str">
        <f t="shared" si="125"/>
        <v>n/a</v>
      </c>
      <c r="AO277" s="671" t="str">
        <f t="shared" si="126"/>
        <v>n/a</v>
      </c>
      <c r="AP277" s="671" t="str">
        <f t="shared" si="127"/>
        <v>n/a</v>
      </c>
      <c r="AQ277" s="671" t="str">
        <f t="shared" si="128"/>
        <v>n/a</v>
      </c>
      <c r="AR277" s="671" t="str">
        <f t="shared" si="129"/>
        <v>n/a</v>
      </c>
      <c r="AS277" s="672">
        <f t="shared" si="130"/>
        <v>21.436203164651445</v>
      </c>
      <c r="AT277" s="673">
        <f t="shared" si="131"/>
        <v>17.163394383694872</v>
      </c>
    </row>
    <row r="278" spans="1:46" ht="11.25" customHeight="1" x14ac:dyDescent="0.2">
      <c r="A278" s="658" t="s">
        <v>1171</v>
      </c>
      <c r="B278" s="507" t="s">
        <v>1172</v>
      </c>
      <c r="C278" s="497">
        <v>0.52</v>
      </c>
      <c r="D278" s="518">
        <v>0.42</v>
      </c>
      <c r="E278" s="513">
        <v>0.36</v>
      </c>
      <c r="F278" s="513">
        <v>0.3</v>
      </c>
      <c r="G278" s="513">
        <v>0.25</v>
      </c>
      <c r="H278" s="513">
        <v>0.15</v>
      </c>
      <c r="I278" s="514"/>
      <c r="J278" s="512">
        <v>0</v>
      </c>
      <c r="K278" s="515">
        <v>0</v>
      </c>
      <c r="L278" s="514"/>
      <c r="M278" s="532">
        <v>0</v>
      </c>
      <c r="N278" s="517">
        <v>0</v>
      </c>
      <c r="O278" s="517">
        <v>0</v>
      </c>
      <c r="P278" s="517">
        <v>0</v>
      </c>
      <c r="Q278" s="517">
        <v>0</v>
      </c>
      <c r="R278" s="517">
        <v>0</v>
      </c>
      <c r="S278" s="517">
        <v>0</v>
      </c>
      <c r="T278" s="517">
        <v>0</v>
      </c>
      <c r="U278" s="517">
        <v>0</v>
      </c>
      <c r="V278" s="517">
        <v>0</v>
      </c>
      <c r="W278" s="517">
        <v>0</v>
      </c>
      <c r="X278" s="517">
        <v>0</v>
      </c>
      <c r="Y278" s="654">
        <f t="shared" si="110"/>
        <v>1.9999999999999998</v>
      </c>
      <c r="Z278" s="1049">
        <f t="shared" si="111"/>
        <v>23.809523809523814</v>
      </c>
      <c r="AA278" s="671">
        <f t="shared" si="112"/>
        <v>16.666666666666675</v>
      </c>
      <c r="AB278" s="671">
        <f t="shared" si="113"/>
        <v>19.999999999999996</v>
      </c>
      <c r="AC278" s="671">
        <f t="shared" si="114"/>
        <v>19.999999999999996</v>
      </c>
      <c r="AD278" s="671">
        <f t="shared" si="115"/>
        <v>66.666666666666671</v>
      </c>
      <c r="AE278" s="671" t="str">
        <f t="shared" si="116"/>
        <v>n/a</v>
      </c>
      <c r="AF278" s="671" t="str">
        <f t="shared" si="117"/>
        <v>n/a</v>
      </c>
      <c r="AG278" s="671" t="str">
        <f t="shared" si="118"/>
        <v>n/a</v>
      </c>
      <c r="AH278" s="671" t="str">
        <f t="shared" si="119"/>
        <v>n/a</v>
      </c>
      <c r="AI278" s="671" t="str">
        <f t="shared" si="120"/>
        <v>n/a</v>
      </c>
      <c r="AJ278" s="671" t="str">
        <f t="shared" si="121"/>
        <v>n/a</v>
      </c>
      <c r="AK278" s="671" t="str">
        <f t="shared" si="122"/>
        <v>n/a</v>
      </c>
      <c r="AL278" s="671" t="str">
        <f t="shared" si="123"/>
        <v>n/a</v>
      </c>
      <c r="AM278" s="671" t="str">
        <f t="shared" si="124"/>
        <v>n/a</v>
      </c>
      <c r="AN278" s="671" t="str">
        <f t="shared" si="125"/>
        <v>n/a</v>
      </c>
      <c r="AO278" s="671" t="str">
        <f t="shared" si="126"/>
        <v>n/a</v>
      </c>
      <c r="AP278" s="671" t="str">
        <f t="shared" si="127"/>
        <v>n/a</v>
      </c>
      <c r="AQ278" s="671" t="str">
        <f t="shared" si="128"/>
        <v>n/a</v>
      </c>
      <c r="AR278" s="671" t="str">
        <f t="shared" si="129"/>
        <v>n/a</v>
      </c>
      <c r="AS278" s="672">
        <f t="shared" si="130"/>
        <v>29.428571428571434</v>
      </c>
      <c r="AT278" s="673">
        <f t="shared" si="131"/>
        <v>20.969689820225344</v>
      </c>
    </row>
    <row r="279" spans="1:46" ht="11.25" customHeight="1" x14ac:dyDescent="0.2">
      <c r="A279" s="500" t="s">
        <v>1173</v>
      </c>
      <c r="B279" s="933" t="s">
        <v>1174</v>
      </c>
      <c r="C279" s="497">
        <v>3.36</v>
      </c>
      <c r="D279" s="524">
        <v>3.12</v>
      </c>
      <c r="E279" s="650">
        <v>2.93</v>
      </c>
      <c r="F279" s="650">
        <v>2.2400000000000002</v>
      </c>
      <c r="G279" s="650">
        <v>1.81</v>
      </c>
      <c r="H279" s="650">
        <v>1.45</v>
      </c>
      <c r="I279" s="651"/>
      <c r="J279" s="650">
        <v>0.79</v>
      </c>
      <c r="K279" s="496">
        <v>0.56000000000000005</v>
      </c>
      <c r="L279" s="651"/>
      <c r="M279" s="656">
        <v>0.4</v>
      </c>
      <c r="N279" s="653">
        <v>0.38</v>
      </c>
      <c r="O279" s="657">
        <v>1</v>
      </c>
      <c r="P279" s="657">
        <v>0.9325</v>
      </c>
      <c r="Q279" s="653">
        <v>0.91</v>
      </c>
      <c r="R279" s="657">
        <v>0.91</v>
      </c>
      <c r="S279" s="657">
        <v>0.33879999999999999</v>
      </c>
      <c r="T279" s="653">
        <v>0</v>
      </c>
      <c r="U279" s="653">
        <v>0</v>
      </c>
      <c r="V279" s="653">
        <v>0</v>
      </c>
      <c r="W279" s="653">
        <v>0</v>
      </c>
      <c r="X279" s="653">
        <v>0</v>
      </c>
      <c r="Y279" s="654">
        <f t="shared" si="110"/>
        <v>21.131299999999996</v>
      </c>
      <c r="Z279" s="1049">
        <f t="shared" si="111"/>
        <v>7.6923076923076872</v>
      </c>
      <c r="AA279" s="671">
        <f t="shared" si="112"/>
        <v>6.4846416382252636</v>
      </c>
      <c r="AB279" s="671">
        <f t="shared" si="113"/>
        <v>30.80357142857142</v>
      </c>
      <c r="AC279" s="671">
        <f t="shared" si="114"/>
        <v>23.756906077348084</v>
      </c>
      <c r="AD279" s="671">
        <f t="shared" si="115"/>
        <v>24.827586206896555</v>
      </c>
      <c r="AE279" s="671">
        <f t="shared" si="116"/>
        <v>83.544303797468331</v>
      </c>
      <c r="AF279" s="671">
        <f t="shared" si="117"/>
        <v>41.071428571428555</v>
      </c>
      <c r="AG279" s="671">
        <f t="shared" si="118"/>
        <v>40.000000000000014</v>
      </c>
      <c r="AH279" s="671">
        <f t="shared" si="119"/>
        <v>5.2631578947368363</v>
      </c>
      <c r="AI279" s="671">
        <f t="shared" si="120"/>
        <v>-62</v>
      </c>
      <c r="AJ279" s="671">
        <f t="shared" si="121"/>
        <v>7.2386058981233292</v>
      </c>
      <c r="AK279" s="671">
        <f t="shared" si="122"/>
        <v>2.4725274725274637</v>
      </c>
      <c r="AL279" s="671">
        <f t="shared" si="123"/>
        <v>0</v>
      </c>
      <c r="AM279" s="671">
        <f t="shared" si="124"/>
        <v>168.59504132231407</v>
      </c>
      <c r="AN279" s="671" t="str">
        <f t="shared" si="125"/>
        <v>n/a</v>
      </c>
      <c r="AO279" s="671" t="str">
        <f t="shared" si="126"/>
        <v>n/a</v>
      </c>
      <c r="AP279" s="671" t="str">
        <f t="shared" si="127"/>
        <v>n/a</v>
      </c>
      <c r="AQ279" s="671" t="str">
        <f t="shared" si="128"/>
        <v>n/a</v>
      </c>
      <c r="AR279" s="671" t="str">
        <f t="shared" si="129"/>
        <v>n/a</v>
      </c>
      <c r="AS279" s="672">
        <f t="shared" si="130"/>
        <v>27.125005571424829</v>
      </c>
      <c r="AT279" s="673">
        <f t="shared" si="131"/>
        <v>51.553684765827278</v>
      </c>
    </row>
    <row r="280" spans="1:46" ht="11.25" customHeight="1" x14ac:dyDescent="0.2">
      <c r="A280" s="935" t="s">
        <v>1167</v>
      </c>
      <c r="B280" s="933" t="s">
        <v>1168</v>
      </c>
      <c r="C280" s="497">
        <v>3.85</v>
      </c>
      <c r="D280" s="654">
        <v>3.4000000000000004</v>
      </c>
      <c r="E280" s="650">
        <v>2.85</v>
      </c>
      <c r="F280" s="650">
        <v>2.2000000000000002</v>
      </c>
      <c r="G280" s="650">
        <v>1.55</v>
      </c>
      <c r="H280" s="650">
        <v>1.1000000000000001</v>
      </c>
      <c r="I280" s="651"/>
      <c r="J280" s="650">
        <v>0.5</v>
      </c>
      <c r="K280" s="655">
        <v>0</v>
      </c>
      <c r="L280" s="651"/>
      <c r="M280" s="503">
        <v>0</v>
      </c>
      <c r="N280" s="653">
        <v>0</v>
      </c>
      <c r="O280" s="653">
        <v>2</v>
      </c>
      <c r="P280" s="657">
        <v>4</v>
      </c>
      <c r="Q280" s="657">
        <v>1</v>
      </c>
      <c r="R280" s="653">
        <v>0</v>
      </c>
      <c r="S280" s="653">
        <v>0</v>
      </c>
      <c r="T280" s="653">
        <v>0</v>
      </c>
      <c r="U280" s="653">
        <v>0</v>
      </c>
      <c r="V280" s="653">
        <v>0</v>
      </c>
      <c r="W280" s="653">
        <v>0</v>
      </c>
      <c r="X280" s="653">
        <v>0</v>
      </c>
      <c r="Y280" s="654">
        <f t="shared" ref="Y280:Y311" si="132">SUM(C280:X280)</f>
        <v>22.450000000000003</v>
      </c>
      <c r="Z280" s="1049">
        <f t="shared" ref="Z280:Z311" si="133">IF(ISERROR((C280/D280-1)*100),"n/a",(C280/D280-1)*100)</f>
        <v>13.235294117647056</v>
      </c>
      <c r="AA280" s="671">
        <f t="shared" ref="AA280:AA311" si="134">IF(ISERROR((D280/E280-1)*100),"n/a",(D280/E280-1)*100)</f>
        <v>19.298245614035103</v>
      </c>
      <c r="AB280" s="671">
        <f t="shared" ref="AB280:AB311" si="135">IF(ISERROR((E280/F280-1)*100),"n/a",(E280/F280-1)*100)</f>
        <v>29.54545454545454</v>
      </c>
      <c r="AC280" s="671">
        <f t="shared" ref="AC280:AC311" si="136">IF(ISERROR((F280/G280-1)*100),"n/a",(F280/G280-1)*100)</f>
        <v>41.935483870967751</v>
      </c>
      <c r="AD280" s="671">
        <f t="shared" ref="AD280:AD311" si="137">IF(ISERROR((G280/H280-1)*100),"n/a",(G280/H280-1)*100)</f>
        <v>40.909090909090892</v>
      </c>
      <c r="AE280" s="671">
        <f t="shared" ref="AE280:AE311" si="138">IF(ISERROR((H280/J280-1)*100),"n/a",(H280/J280-1)*100)</f>
        <v>120.00000000000001</v>
      </c>
      <c r="AF280" s="671" t="str">
        <f t="shared" ref="AF280:AF311" si="139">IF(ISERROR((J280/K280-1)*100),"n/a",(J280/K280-1)*100)</f>
        <v>n/a</v>
      </c>
      <c r="AG280" s="671" t="str">
        <f t="shared" ref="AG280:AG311" si="140">IF(ISERROR((K280/M280-1)*100),"n/a",(K280/M280-1)*100)</f>
        <v>n/a</v>
      </c>
      <c r="AH280" s="671" t="str">
        <f t="shared" ref="AH280:AH311" si="141">IF(ISERROR((M280/N280-1)*100),"n/a",(M280/N280-1)*100)</f>
        <v>n/a</v>
      </c>
      <c r="AI280" s="671">
        <f t="shared" ref="AI280:AI311" si="142">IF(ISERROR((N280/O280-1)*100),"n/a",(N280/O280-1)*100)</f>
        <v>-100</v>
      </c>
      <c r="AJ280" s="671">
        <f t="shared" ref="AJ280:AJ311" si="143">IF(ISERROR((O280/P280-1)*100),"n/a",(O280/P280-1)*100)</f>
        <v>-50</v>
      </c>
      <c r="AK280" s="671">
        <f t="shared" ref="AK280:AK311" si="144">IF(ISERROR((P280/Q280-1)*100),"n/a",(P280/Q280-1)*100)</f>
        <v>300</v>
      </c>
      <c r="AL280" s="671" t="str">
        <f t="shared" ref="AL280:AL311" si="145">IF(ISERROR((Q280/R280-1)*100),"n/a",(Q280/R280-1)*100)</f>
        <v>n/a</v>
      </c>
      <c r="AM280" s="671" t="str">
        <f t="shared" ref="AM280:AM311" si="146">IF(ISERROR((R280/S280-1)*100),"n/a",(R280/S280-1)*100)</f>
        <v>n/a</v>
      </c>
      <c r="AN280" s="671" t="str">
        <f t="shared" ref="AN280:AN311" si="147">IF(ISERROR((S280/T280-1)*100),"n/a",(S280/T280-1)*100)</f>
        <v>n/a</v>
      </c>
      <c r="AO280" s="671" t="str">
        <f t="shared" ref="AO280:AO311" si="148">IF(ISERROR((T280/U280-1)*100),"n/a",(T280/U280-1)*100)</f>
        <v>n/a</v>
      </c>
      <c r="AP280" s="671" t="str">
        <f t="shared" ref="AP280:AP311" si="149">IF(ISERROR((U280/V280-1)*100),"n/a",(U280/V280-1)*100)</f>
        <v>n/a</v>
      </c>
      <c r="AQ280" s="671" t="str">
        <f t="shared" ref="AQ280:AQ311" si="150">IF(ISERROR((V280/W280-1)*100),"n/a",(V280/W280-1)*100)</f>
        <v>n/a</v>
      </c>
      <c r="AR280" s="671" t="str">
        <f t="shared" ref="AR280:AR311" si="151">IF(ISERROR((W280/X280-1)*100),"n/a",(W280/X280-1)*100)</f>
        <v>n/a</v>
      </c>
      <c r="AS280" s="672">
        <f t="shared" ref="AS280:AS311" si="152">AVERAGE(Z280:AR280)</f>
        <v>46.102618784132815</v>
      </c>
      <c r="AT280" s="673">
        <f t="shared" ref="AT280:AT311" si="153">STDEV(Z280:AR280)</f>
        <v>113.26054287359001</v>
      </c>
    </row>
    <row r="281" spans="1:46" ht="11.25" customHeight="1" x14ac:dyDescent="0.2">
      <c r="A281" s="500" t="s">
        <v>1188</v>
      </c>
      <c r="B281" s="933" t="s">
        <v>1189</v>
      </c>
      <c r="C281" s="497">
        <v>1.6</v>
      </c>
      <c r="D281" s="654">
        <v>1.44</v>
      </c>
      <c r="E281" s="650">
        <v>1.2</v>
      </c>
      <c r="F281" s="650">
        <v>1</v>
      </c>
      <c r="G281" s="650">
        <v>0.84</v>
      </c>
      <c r="H281" s="650">
        <v>0.48</v>
      </c>
      <c r="I281" s="651"/>
      <c r="J281" s="650">
        <v>0.3</v>
      </c>
      <c r="K281" s="655">
        <v>0.24</v>
      </c>
      <c r="L281" s="651"/>
      <c r="M281" s="656">
        <v>0.12</v>
      </c>
      <c r="N281" s="653">
        <v>0</v>
      </c>
      <c r="O281" s="653">
        <v>0</v>
      </c>
      <c r="P281" s="653">
        <v>0</v>
      </c>
      <c r="Q281" s="653">
        <v>0</v>
      </c>
      <c r="R281" s="653">
        <v>0</v>
      </c>
      <c r="S281" s="653">
        <v>0</v>
      </c>
      <c r="T281" s="653">
        <v>0</v>
      </c>
      <c r="U281" s="653">
        <v>0</v>
      </c>
      <c r="V281" s="653">
        <v>0</v>
      </c>
      <c r="W281" s="653">
        <v>0</v>
      </c>
      <c r="X281" s="653">
        <v>0</v>
      </c>
      <c r="Y281" s="654">
        <f t="shared" si="132"/>
        <v>7.2200000000000006</v>
      </c>
      <c r="Z281" s="1049">
        <f t="shared" si="133"/>
        <v>11.111111111111116</v>
      </c>
      <c r="AA281" s="671">
        <f t="shared" si="134"/>
        <v>19.999999999999996</v>
      </c>
      <c r="AB281" s="671">
        <f t="shared" si="135"/>
        <v>19.999999999999996</v>
      </c>
      <c r="AC281" s="671">
        <f t="shared" si="136"/>
        <v>19.047619047619047</v>
      </c>
      <c r="AD281" s="671">
        <f t="shared" si="137"/>
        <v>75</v>
      </c>
      <c r="AE281" s="671">
        <f t="shared" si="138"/>
        <v>60.000000000000007</v>
      </c>
      <c r="AF281" s="671">
        <f t="shared" si="139"/>
        <v>25</v>
      </c>
      <c r="AG281" s="671">
        <f t="shared" si="140"/>
        <v>100</v>
      </c>
      <c r="AH281" s="671" t="str">
        <f t="shared" si="141"/>
        <v>n/a</v>
      </c>
      <c r="AI281" s="671" t="str">
        <f t="shared" si="142"/>
        <v>n/a</v>
      </c>
      <c r="AJ281" s="671" t="str">
        <f t="shared" si="143"/>
        <v>n/a</v>
      </c>
      <c r="AK281" s="671" t="str">
        <f t="shared" si="144"/>
        <v>n/a</v>
      </c>
      <c r="AL281" s="671" t="str">
        <f t="shared" si="145"/>
        <v>n/a</v>
      </c>
      <c r="AM281" s="671" t="str">
        <f t="shared" si="146"/>
        <v>n/a</v>
      </c>
      <c r="AN281" s="671" t="str">
        <f t="shared" si="147"/>
        <v>n/a</v>
      </c>
      <c r="AO281" s="671" t="str">
        <f t="shared" si="148"/>
        <v>n/a</v>
      </c>
      <c r="AP281" s="671" t="str">
        <f t="shared" si="149"/>
        <v>n/a</v>
      </c>
      <c r="AQ281" s="671" t="str">
        <f t="shared" si="150"/>
        <v>n/a</v>
      </c>
      <c r="AR281" s="671" t="str">
        <f t="shared" si="151"/>
        <v>n/a</v>
      </c>
      <c r="AS281" s="672">
        <f t="shared" si="152"/>
        <v>41.269841269841272</v>
      </c>
      <c r="AT281" s="673">
        <f t="shared" si="153"/>
        <v>32.755959531933215</v>
      </c>
    </row>
    <row r="282" spans="1:46" ht="11.25" customHeight="1" x14ac:dyDescent="0.2">
      <c r="A282" s="500" t="s">
        <v>584</v>
      </c>
      <c r="B282" s="933" t="s">
        <v>585</v>
      </c>
      <c r="C282" s="497">
        <v>0.77</v>
      </c>
      <c r="D282" s="486">
        <v>0.64</v>
      </c>
      <c r="E282" s="650">
        <v>0.6</v>
      </c>
      <c r="F282" s="650">
        <v>0.56000000000000005</v>
      </c>
      <c r="G282" s="502">
        <v>0.5</v>
      </c>
      <c r="H282" s="650">
        <v>0.4</v>
      </c>
      <c r="I282" s="651">
        <v>0</v>
      </c>
      <c r="J282" s="650">
        <v>0.37</v>
      </c>
      <c r="K282" s="496">
        <v>0.26250000000000001</v>
      </c>
      <c r="L282" s="651">
        <v>0</v>
      </c>
      <c r="M282" s="656">
        <v>0.21</v>
      </c>
      <c r="N282" s="657">
        <v>0.18</v>
      </c>
      <c r="O282" s="657">
        <v>0.13</v>
      </c>
      <c r="P282" s="657">
        <v>0.11</v>
      </c>
      <c r="Q282" s="657">
        <v>0.1</v>
      </c>
      <c r="R282" s="657">
        <v>7.7499999999999999E-2</v>
      </c>
      <c r="S282" s="657">
        <v>0.05</v>
      </c>
      <c r="T282" s="657">
        <v>2.6249999999999999E-2</v>
      </c>
      <c r="U282" s="657">
        <v>6.2500000000000003E-3</v>
      </c>
      <c r="V282" s="657">
        <v>5.6499999999999996E-3</v>
      </c>
      <c r="W282" s="657">
        <v>5.0000000000000001E-3</v>
      </c>
      <c r="X282" s="657">
        <v>6.4999999999999997E-4</v>
      </c>
      <c r="Y282" s="654">
        <f t="shared" si="132"/>
        <v>5.0037999999999991</v>
      </c>
      <c r="Z282" s="1049">
        <f t="shared" si="133"/>
        <v>20.3125</v>
      </c>
      <c r="AA282" s="671">
        <f t="shared" si="134"/>
        <v>6.6666666666666652</v>
      </c>
      <c r="AB282" s="671">
        <f t="shared" si="135"/>
        <v>7.1428571428571397</v>
      </c>
      <c r="AC282" s="671">
        <f t="shared" si="136"/>
        <v>12.000000000000011</v>
      </c>
      <c r="AD282" s="671">
        <f t="shared" si="137"/>
        <v>25</v>
      </c>
      <c r="AE282" s="671">
        <f t="shared" si="138"/>
        <v>8.1081081081081141</v>
      </c>
      <c r="AF282" s="671">
        <f t="shared" si="139"/>
        <v>40.952380952380942</v>
      </c>
      <c r="AG282" s="671">
        <f t="shared" si="140"/>
        <v>25</v>
      </c>
      <c r="AH282" s="671">
        <f t="shared" si="141"/>
        <v>16.666666666666675</v>
      </c>
      <c r="AI282" s="671">
        <f t="shared" si="142"/>
        <v>38.46153846153846</v>
      </c>
      <c r="AJ282" s="671">
        <f t="shared" si="143"/>
        <v>18.181818181818187</v>
      </c>
      <c r="AK282" s="671">
        <f t="shared" si="144"/>
        <v>9.9999999999999858</v>
      </c>
      <c r="AL282" s="671">
        <f t="shared" si="145"/>
        <v>29.032258064516149</v>
      </c>
      <c r="AM282" s="671">
        <f t="shared" si="146"/>
        <v>54.999999999999986</v>
      </c>
      <c r="AN282" s="671">
        <f t="shared" si="147"/>
        <v>90.476190476190482</v>
      </c>
      <c r="AO282" s="671">
        <f t="shared" si="148"/>
        <v>319.99999999999994</v>
      </c>
      <c r="AP282" s="671">
        <f t="shared" si="149"/>
        <v>10.619469026548689</v>
      </c>
      <c r="AQ282" s="671">
        <f t="shared" si="150"/>
        <v>12.999999999999989</v>
      </c>
      <c r="AR282" s="671">
        <f t="shared" si="151"/>
        <v>669.23076923076928</v>
      </c>
      <c r="AS282" s="672">
        <f t="shared" si="152"/>
        <v>74.518485419897942</v>
      </c>
      <c r="AT282" s="673">
        <f t="shared" si="153"/>
        <v>160.36951559954844</v>
      </c>
    </row>
    <row r="283" spans="1:46" ht="11.25" customHeight="1" x14ac:dyDescent="0.2">
      <c r="A283" s="658" t="s">
        <v>1226</v>
      </c>
      <c r="B283" s="507" t="s">
        <v>1227</v>
      </c>
      <c r="C283" s="497">
        <v>0.8</v>
      </c>
      <c r="D283" s="518">
        <v>0.72</v>
      </c>
      <c r="E283" s="513">
        <v>0.64</v>
      </c>
      <c r="F283" s="513">
        <v>0.56000000000000005</v>
      </c>
      <c r="G283" s="513">
        <v>0.48</v>
      </c>
      <c r="H283" s="513">
        <v>0.3</v>
      </c>
      <c r="I283" s="514"/>
      <c r="J283" s="512">
        <v>0</v>
      </c>
      <c r="K283" s="515">
        <v>0</v>
      </c>
      <c r="L283" s="514"/>
      <c r="M283" s="532">
        <v>0</v>
      </c>
      <c r="N283" s="517">
        <v>0</v>
      </c>
      <c r="O283" s="517">
        <v>0</v>
      </c>
      <c r="P283" s="517">
        <v>0</v>
      </c>
      <c r="Q283" s="517">
        <v>0</v>
      </c>
      <c r="R283" s="517">
        <v>0</v>
      </c>
      <c r="S283" s="517">
        <v>0</v>
      </c>
      <c r="T283" s="517">
        <v>0</v>
      </c>
      <c r="U283" s="517">
        <v>0</v>
      </c>
      <c r="V283" s="517">
        <v>0</v>
      </c>
      <c r="W283" s="517">
        <v>0</v>
      </c>
      <c r="X283" s="517">
        <v>0</v>
      </c>
      <c r="Y283" s="654">
        <f t="shared" si="132"/>
        <v>3.5</v>
      </c>
      <c r="Z283" s="1049">
        <f t="shared" si="133"/>
        <v>11.111111111111116</v>
      </c>
      <c r="AA283" s="671">
        <f t="shared" si="134"/>
        <v>12.5</v>
      </c>
      <c r="AB283" s="671">
        <f t="shared" si="135"/>
        <v>14.285714285714279</v>
      </c>
      <c r="AC283" s="671">
        <f t="shared" si="136"/>
        <v>16.666666666666675</v>
      </c>
      <c r="AD283" s="671">
        <f t="shared" si="137"/>
        <v>60.000000000000007</v>
      </c>
      <c r="AE283" s="671" t="str">
        <f t="shared" si="138"/>
        <v>n/a</v>
      </c>
      <c r="AF283" s="671" t="str">
        <f t="shared" si="139"/>
        <v>n/a</v>
      </c>
      <c r="AG283" s="671" t="str">
        <f t="shared" si="140"/>
        <v>n/a</v>
      </c>
      <c r="AH283" s="671" t="str">
        <f t="shared" si="141"/>
        <v>n/a</v>
      </c>
      <c r="AI283" s="671" t="str">
        <f t="shared" si="142"/>
        <v>n/a</v>
      </c>
      <c r="AJ283" s="671" t="str">
        <f t="shared" si="143"/>
        <v>n/a</v>
      </c>
      <c r="AK283" s="671" t="str">
        <f t="shared" si="144"/>
        <v>n/a</v>
      </c>
      <c r="AL283" s="671" t="str">
        <f t="shared" si="145"/>
        <v>n/a</v>
      </c>
      <c r="AM283" s="671" t="str">
        <f t="shared" si="146"/>
        <v>n/a</v>
      </c>
      <c r="AN283" s="671" t="str">
        <f t="shared" si="147"/>
        <v>n/a</v>
      </c>
      <c r="AO283" s="671" t="str">
        <f t="shared" si="148"/>
        <v>n/a</v>
      </c>
      <c r="AP283" s="671" t="str">
        <f t="shared" si="149"/>
        <v>n/a</v>
      </c>
      <c r="AQ283" s="671" t="str">
        <f t="shared" si="150"/>
        <v>n/a</v>
      </c>
      <c r="AR283" s="671" t="str">
        <f t="shared" si="151"/>
        <v>n/a</v>
      </c>
      <c r="AS283" s="672">
        <f t="shared" si="152"/>
        <v>22.912698412698415</v>
      </c>
      <c r="AT283" s="673">
        <f t="shared" si="153"/>
        <v>20.836311200629627</v>
      </c>
    </row>
    <row r="284" spans="1:46" ht="11.25" customHeight="1" x14ac:dyDescent="0.2">
      <c r="A284" s="935" t="s">
        <v>1192</v>
      </c>
      <c r="B284" s="933" t="s">
        <v>1193</v>
      </c>
      <c r="C284" s="497">
        <v>0.56000000000000005</v>
      </c>
      <c r="D284" s="654">
        <v>0.52</v>
      </c>
      <c r="E284" s="650">
        <v>0.48</v>
      </c>
      <c r="F284" s="650">
        <v>0.44</v>
      </c>
      <c r="G284" s="650">
        <v>0.42</v>
      </c>
      <c r="H284" s="650">
        <v>0.28000000000000003</v>
      </c>
      <c r="I284" s="651"/>
      <c r="J284" s="502">
        <v>0.14000000000000001</v>
      </c>
      <c r="K284" s="655">
        <v>0.14000000000000001</v>
      </c>
      <c r="L284" s="651"/>
      <c r="M284" s="503">
        <v>0.14000000000000001</v>
      </c>
      <c r="N284" s="657">
        <v>0.14000000000000001</v>
      </c>
      <c r="O284" s="657">
        <v>0.13750000000000001</v>
      </c>
      <c r="P284" s="657">
        <v>0.1275</v>
      </c>
      <c r="Q284" s="657">
        <v>0.12</v>
      </c>
      <c r="R284" s="653">
        <v>0</v>
      </c>
      <c r="S284" s="653">
        <v>0</v>
      </c>
      <c r="T284" s="653">
        <v>0</v>
      </c>
      <c r="U284" s="653">
        <v>0</v>
      </c>
      <c r="V284" s="653">
        <v>0</v>
      </c>
      <c r="W284" s="653">
        <v>0</v>
      </c>
      <c r="X284" s="653">
        <v>0</v>
      </c>
      <c r="Y284" s="654">
        <f t="shared" si="132"/>
        <v>3.6450000000000009</v>
      </c>
      <c r="Z284" s="1049">
        <f t="shared" si="133"/>
        <v>7.6923076923077094</v>
      </c>
      <c r="AA284" s="671">
        <f t="shared" si="134"/>
        <v>8.3333333333333481</v>
      </c>
      <c r="AB284" s="671">
        <f t="shared" si="135"/>
        <v>9.0909090909090828</v>
      </c>
      <c r="AC284" s="671">
        <f t="shared" si="136"/>
        <v>4.7619047619047672</v>
      </c>
      <c r="AD284" s="671">
        <f t="shared" si="137"/>
        <v>49.999999999999979</v>
      </c>
      <c r="AE284" s="671">
        <f t="shared" si="138"/>
        <v>100</v>
      </c>
      <c r="AF284" s="671">
        <f t="shared" si="139"/>
        <v>0</v>
      </c>
      <c r="AG284" s="671">
        <f t="shared" si="140"/>
        <v>0</v>
      </c>
      <c r="AH284" s="671">
        <f t="shared" si="141"/>
        <v>0</v>
      </c>
      <c r="AI284" s="671">
        <f t="shared" si="142"/>
        <v>1.8181818181818299</v>
      </c>
      <c r="AJ284" s="671">
        <f t="shared" si="143"/>
        <v>7.8431372549019773</v>
      </c>
      <c r="AK284" s="671">
        <f t="shared" si="144"/>
        <v>6.25</v>
      </c>
      <c r="AL284" s="671" t="str">
        <f t="shared" si="145"/>
        <v>n/a</v>
      </c>
      <c r="AM284" s="671" t="str">
        <f t="shared" si="146"/>
        <v>n/a</v>
      </c>
      <c r="AN284" s="671" t="str">
        <f t="shared" si="147"/>
        <v>n/a</v>
      </c>
      <c r="AO284" s="671" t="str">
        <f t="shared" si="148"/>
        <v>n/a</v>
      </c>
      <c r="AP284" s="671" t="str">
        <f t="shared" si="149"/>
        <v>n/a</v>
      </c>
      <c r="AQ284" s="671" t="str">
        <f t="shared" si="150"/>
        <v>n/a</v>
      </c>
      <c r="AR284" s="671" t="str">
        <f t="shared" si="151"/>
        <v>n/a</v>
      </c>
      <c r="AS284" s="672">
        <f t="shared" si="152"/>
        <v>16.315814495961558</v>
      </c>
      <c r="AT284" s="673">
        <f t="shared" si="153"/>
        <v>29.608582696517775</v>
      </c>
    </row>
    <row r="285" spans="1:46" ht="11.25" customHeight="1" x14ac:dyDescent="0.2">
      <c r="A285" s="556" t="s">
        <v>1177</v>
      </c>
      <c r="B285" s="933" t="s">
        <v>1178</v>
      </c>
      <c r="C285" s="497">
        <v>0.41</v>
      </c>
      <c r="D285" s="524">
        <v>0.4</v>
      </c>
      <c r="E285" s="650">
        <v>0.32</v>
      </c>
      <c r="F285" s="650">
        <v>0.182</v>
      </c>
      <c r="G285" s="650">
        <v>0.12</v>
      </c>
      <c r="H285" s="650">
        <v>0.11</v>
      </c>
      <c r="I285" s="651"/>
      <c r="J285" s="650">
        <v>0.104</v>
      </c>
      <c r="K285" s="655">
        <v>0</v>
      </c>
      <c r="L285" s="651"/>
      <c r="M285" s="503">
        <v>0</v>
      </c>
      <c r="N285" s="653">
        <v>0</v>
      </c>
      <c r="O285" s="653">
        <v>0</v>
      </c>
      <c r="P285" s="653">
        <v>0</v>
      </c>
      <c r="Q285" s="653">
        <v>0</v>
      </c>
      <c r="R285" s="653">
        <v>0</v>
      </c>
      <c r="S285" s="653">
        <v>0</v>
      </c>
      <c r="T285" s="653">
        <v>0</v>
      </c>
      <c r="U285" s="653">
        <v>0</v>
      </c>
      <c r="V285" s="653">
        <v>0</v>
      </c>
      <c r="W285" s="653">
        <v>0</v>
      </c>
      <c r="X285" s="653">
        <v>0</v>
      </c>
      <c r="Y285" s="654">
        <f t="shared" si="132"/>
        <v>1.6460000000000001</v>
      </c>
      <c r="Z285" s="1049">
        <f t="shared" si="133"/>
        <v>2.4999999999999911</v>
      </c>
      <c r="AA285" s="671">
        <f t="shared" si="134"/>
        <v>25</v>
      </c>
      <c r="AB285" s="671">
        <f t="shared" si="135"/>
        <v>75.824175824175839</v>
      </c>
      <c r="AC285" s="671">
        <f t="shared" si="136"/>
        <v>51.666666666666657</v>
      </c>
      <c r="AD285" s="671">
        <f t="shared" si="137"/>
        <v>9.0909090909090828</v>
      </c>
      <c r="AE285" s="671">
        <f t="shared" si="138"/>
        <v>5.7692307692307709</v>
      </c>
      <c r="AF285" s="671" t="str">
        <f t="shared" si="139"/>
        <v>n/a</v>
      </c>
      <c r="AG285" s="671" t="str">
        <f t="shared" si="140"/>
        <v>n/a</v>
      </c>
      <c r="AH285" s="671" t="str">
        <f t="shared" si="141"/>
        <v>n/a</v>
      </c>
      <c r="AI285" s="671" t="str">
        <f t="shared" si="142"/>
        <v>n/a</v>
      </c>
      <c r="AJ285" s="671" t="str">
        <f t="shared" si="143"/>
        <v>n/a</v>
      </c>
      <c r="AK285" s="671" t="str">
        <f t="shared" si="144"/>
        <v>n/a</v>
      </c>
      <c r="AL285" s="671" t="str">
        <f t="shared" si="145"/>
        <v>n/a</v>
      </c>
      <c r="AM285" s="671" t="str">
        <f t="shared" si="146"/>
        <v>n/a</v>
      </c>
      <c r="AN285" s="671" t="str">
        <f t="shared" si="147"/>
        <v>n/a</v>
      </c>
      <c r="AO285" s="671" t="str">
        <f t="shared" si="148"/>
        <v>n/a</v>
      </c>
      <c r="AP285" s="671" t="str">
        <f t="shared" si="149"/>
        <v>n/a</v>
      </c>
      <c r="AQ285" s="671" t="str">
        <f t="shared" si="150"/>
        <v>n/a</v>
      </c>
      <c r="AR285" s="671" t="str">
        <f t="shared" si="151"/>
        <v>n/a</v>
      </c>
      <c r="AS285" s="672">
        <f t="shared" si="152"/>
        <v>28.308497058497057</v>
      </c>
      <c r="AT285" s="673">
        <f t="shared" si="153"/>
        <v>29.521865460577409</v>
      </c>
    </row>
    <row r="286" spans="1:46" ht="11.25" customHeight="1" x14ac:dyDescent="0.2">
      <c r="A286" s="495" t="s">
        <v>1194</v>
      </c>
      <c r="B286" s="933" t="s">
        <v>1195</v>
      </c>
      <c r="C286" s="497">
        <v>0.78</v>
      </c>
      <c r="D286" s="654">
        <v>0.67999999999999994</v>
      </c>
      <c r="E286" s="650">
        <v>0.6</v>
      </c>
      <c r="F286" s="650">
        <v>0.54</v>
      </c>
      <c r="G286" s="650">
        <v>0.5</v>
      </c>
      <c r="H286" s="650">
        <v>0.48</v>
      </c>
      <c r="I286" s="651"/>
      <c r="J286" s="650">
        <v>0.43</v>
      </c>
      <c r="K286" s="655">
        <v>0.4</v>
      </c>
      <c r="L286" s="651"/>
      <c r="M286" s="503">
        <v>0.4</v>
      </c>
      <c r="N286" s="653">
        <v>0.3</v>
      </c>
      <c r="O286" s="657">
        <v>1.1200000000000001</v>
      </c>
      <c r="P286" s="657">
        <v>1.08</v>
      </c>
      <c r="Q286" s="657">
        <v>1.04</v>
      </c>
      <c r="R286" s="657">
        <v>1.02</v>
      </c>
      <c r="S286" s="653">
        <v>1</v>
      </c>
      <c r="T286" s="653">
        <v>1</v>
      </c>
      <c r="U286" s="657">
        <v>1</v>
      </c>
      <c r="V286" s="657">
        <v>0.92</v>
      </c>
      <c r="W286" s="653">
        <v>0.91</v>
      </c>
      <c r="X286" s="657">
        <v>0.93</v>
      </c>
      <c r="Y286" s="654">
        <f t="shared" si="132"/>
        <v>15.13</v>
      </c>
      <c r="Z286" s="1049">
        <f t="shared" si="133"/>
        <v>14.705882352941192</v>
      </c>
      <c r="AA286" s="671">
        <f t="shared" si="134"/>
        <v>13.33333333333333</v>
      </c>
      <c r="AB286" s="671">
        <f t="shared" si="135"/>
        <v>11.111111111111093</v>
      </c>
      <c r="AC286" s="671">
        <f t="shared" si="136"/>
        <v>8.0000000000000071</v>
      </c>
      <c r="AD286" s="671">
        <f t="shared" si="137"/>
        <v>4.1666666666666741</v>
      </c>
      <c r="AE286" s="671">
        <f t="shared" si="138"/>
        <v>11.627906976744185</v>
      </c>
      <c r="AF286" s="671">
        <f t="shared" si="139"/>
        <v>7.4999999999999956</v>
      </c>
      <c r="AG286" s="671">
        <f t="shared" si="140"/>
        <v>0</v>
      </c>
      <c r="AH286" s="671">
        <f t="shared" si="141"/>
        <v>33.33333333333335</v>
      </c>
      <c r="AI286" s="671">
        <f t="shared" si="142"/>
        <v>-73.214285714285722</v>
      </c>
      <c r="AJ286" s="671">
        <f t="shared" si="143"/>
        <v>3.7037037037036979</v>
      </c>
      <c r="AK286" s="671">
        <f t="shared" si="144"/>
        <v>3.8461538461538547</v>
      </c>
      <c r="AL286" s="671">
        <f t="shared" si="145"/>
        <v>1.9607843137254832</v>
      </c>
      <c r="AM286" s="671">
        <f t="shared" si="146"/>
        <v>2.0000000000000018</v>
      </c>
      <c r="AN286" s="671">
        <f t="shared" si="147"/>
        <v>0</v>
      </c>
      <c r="AO286" s="671">
        <f t="shared" si="148"/>
        <v>0</v>
      </c>
      <c r="AP286" s="671">
        <f t="shared" si="149"/>
        <v>8.6956521739130377</v>
      </c>
      <c r="AQ286" s="671">
        <f t="shared" si="150"/>
        <v>1.098901098901095</v>
      </c>
      <c r="AR286" s="671">
        <f t="shared" si="151"/>
        <v>-2.1505376344086002</v>
      </c>
      <c r="AS286" s="672">
        <f t="shared" si="152"/>
        <v>2.616768713780667</v>
      </c>
      <c r="AT286" s="673">
        <f t="shared" si="153"/>
        <v>20.06857588622044</v>
      </c>
    </row>
    <row r="287" spans="1:46" s="603" customFormat="1" ht="11.25" customHeight="1" x14ac:dyDescent="0.2">
      <c r="A287" s="483" t="s">
        <v>1196</v>
      </c>
      <c r="B287" s="918" t="s">
        <v>1197</v>
      </c>
      <c r="C287" s="497">
        <v>0.4</v>
      </c>
      <c r="D287" s="486">
        <v>0.36</v>
      </c>
      <c r="E287" s="487">
        <v>0.32</v>
      </c>
      <c r="F287" s="487">
        <v>0.28000000000000003</v>
      </c>
      <c r="G287" s="489">
        <v>0.24</v>
      </c>
      <c r="H287" s="487">
        <v>0.22</v>
      </c>
      <c r="I287" s="488"/>
      <c r="J287" s="489">
        <v>0.16</v>
      </c>
      <c r="K287" s="490">
        <v>0.16</v>
      </c>
      <c r="L287" s="488"/>
      <c r="M287" s="490">
        <v>0.16</v>
      </c>
      <c r="N287" s="1097">
        <v>0.24</v>
      </c>
      <c r="O287" s="1151">
        <v>0.32</v>
      </c>
      <c r="P287" s="1151">
        <v>0.27</v>
      </c>
      <c r="Q287" s="493">
        <v>0.23</v>
      </c>
      <c r="R287" s="492">
        <v>0.2</v>
      </c>
      <c r="S287" s="493">
        <v>0.2</v>
      </c>
      <c r="T287" s="493">
        <v>0.19</v>
      </c>
      <c r="U287" s="493">
        <v>0.12</v>
      </c>
      <c r="V287" s="492">
        <v>0</v>
      </c>
      <c r="W287" s="492">
        <v>0</v>
      </c>
      <c r="X287" s="492">
        <v>0</v>
      </c>
      <c r="Y287" s="654">
        <f t="shared" si="132"/>
        <v>4.07</v>
      </c>
      <c r="Z287" s="1049">
        <f t="shared" si="133"/>
        <v>11.111111111111116</v>
      </c>
      <c r="AA287" s="671">
        <f t="shared" si="134"/>
        <v>12.5</v>
      </c>
      <c r="AB287" s="671">
        <f t="shared" si="135"/>
        <v>14.285714285714279</v>
      </c>
      <c r="AC287" s="671">
        <f t="shared" si="136"/>
        <v>16.666666666666675</v>
      </c>
      <c r="AD287" s="671">
        <f t="shared" si="137"/>
        <v>9.0909090909090828</v>
      </c>
      <c r="AE287" s="671">
        <f t="shared" si="138"/>
        <v>37.5</v>
      </c>
      <c r="AF287" s="671">
        <f t="shared" si="139"/>
        <v>0</v>
      </c>
      <c r="AG287" s="671">
        <f t="shared" si="140"/>
        <v>0</v>
      </c>
      <c r="AH287" s="671">
        <f t="shared" si="141"/>
        <v>-33.333333333333329</v>
      </c>
      <c r="AI287" s="671">
        <f t="shared" si="142"/>
        <v>-25</v>
      </c>
      <c r="AJ287" s="671">
        <f t="shared" si="143"/>
        <v>18.518518518518512</v>
      </c>
      <c r="AK287" s="671">
        <f t="shared" si="144"/>
        <v>17.391304347826097</v>
      </c>
      <c r="AL287" s="671">
        <f t="shared" si="145"/>
        <v>14.999999999999991</v>
      </c>
      <c r="AM287" s="671">
        <f t="shared" si="146"/>
        <v>0</v>
      </c>
      <c r="AN287" s="671">
        <f t="shared" si="147"/>
        <v>5.2631578947368363</v>
      </c>
      <c r="AO287" s="671">
        <f t="shared" si="148"/>
        <v>58.33333333333335</v>
      </c>
      <c r="AP287" s="671" t="str">
        <f t="shared" si="149"/>
        <v>n/a</v>
      </c>
      <c r="AQ287" s="671" t="str">
        <f t="shared" si="150"/>
        <v>n/a</v>
      </c>
      <c r="AR287" s="671" t="str">
        <f t="shared" si="151"/>
        <v>n/a</v>
      </c>
      <c r="AS287" s="672">
        <f t="shared" si="152"/>
        <v>9.8329613697176619</v>
      </c>
      <c r="AT287" s="673">
        <f t="shared" si="153"/>
        <v>21.198190920977133</v>
      </c>
    </row>
    <row r="288" spans="1:46" ht="11.25" customHeight="1" x14ac:dyDescent="0.2">
      <c r="A288" s="935" t="s">
        <v>1198</v>
      </c>
      <c r="B288" s="933" t="s">
        <v>1199</v>
      </c>
      <c r="C288" s="497">
        <v>0.64</v>
      </c>
      <c r="D288" s="654">
        <v>0.5</v>
      </c>
      <c r="E288" s="650">
        <v>0.44</v>
      </c>
      <c r="F288" s="650">
        <v>0.38750000000000001</v>
      </c>
      <c r="G288" s="650">
        <v>0.3125</v>
      </c>
      <c r="H288" s="650">
        <v>0.2</v>
      </c>
      <c r="I288" s="651">
        <v>0</v>
      </c>
      <c r="J288" s="650">
        <v>0.1</v>
      </c>
      <c r="K288" s="496">
        <v>2.5000000000000001E-2</v>
      </c>
      <c r="L288" s="651">
        <v>0</v>
      </c>
      <c r="M288" s="503">
        <v>0</v>
      </c>
      <c r="N288" s="653">
        <v>0.23250000000000001</v>
      </c>
      <c r="O288" s="657">
        <v>0.52</v>
      </c>
      <c r="P288" s="657">
        <v>0.5</v>
      </c>
      <c r="Q288" s="657">
        <v>0.48</v>
      </c>
      <c r="R288" s="653">
        <v>0.44</v>
      </c>
      <c r="S288" s="657">
        <v>0.4</v>
      </c>
      <c r="T288" s="657">
        <v>0.3</v>
      </c>
      <c r="U288" s="657">
        <v>0.26</v>
      </c>
      <c r="V288" s="657">
        <v>0.24</v>
      </c>
      <c r="W288" s="657">
        <v>0.22</v>
      </c>
      <c r="X288" s="657">
        <v>0.2</v>
      </c>
      <c r="Y288" s="654">
        <f t="shared" si="132"/>
        <v>6.3975000000000009</v>
      </c>
      <c r="Z288" s="1049">
        <f t="shared" si="133"/>
        <v>28.000000000000004</v>
      </c>
      <c r="AA288" s="671">
        <f t="shared" si="134"/>
        <v>13.636363636363647</v>
      </c>
      <c r="AB288" s="671">
        <f t="shared" si="135"/>
        <v>13.548387096774196</v>
      </c>
      <c r="AC288" s="671">
        <f t="shared" si="136"/>
        <v>24</v>
      </c>
      <c r="AD288" s="671">
        <f t="shared" si="137"/>
        <v>56.25</v>
      </c>
      <c r="AE288" s="671">
        <f t="shared" si="138"/>
        <v>100</v>
      </c>
      <c r="AF288" s="671">
        <f t="shared" si="139"/>
        <v>300</v>
      </c>
      <c r="AG288" s="671" t="str">
        <f t="shared" si="140"/>
        <v>n/a</v>
      </c>
      <c r="AH288" s="671">
        <f t="shared" si="141"/>
        <v>-100</v>
      </c>
      <c r="AI288" s="671">
        <f t="shared" si="142"/>
        <v>-55.28846153846154</v>
      </c>
      <c r="AJ288" s="671">
        <f t="shared" si="143"/>
        <v>4.0000000000000036</v>
      </c>
      <c r="AK288" s="671">
        <f t="shared" si="144"/>
        <v>4.1666666666666741</v>
      </c>
      <c r="AL288" s="671">
        <f t="shared" si="145"/>
        <v>9.0909090909090828</v>
      </c>
      <c r="AM288" s="671">
        <f t="shared" si="146"/>
        <v>9.9999999999999858</v>
      </c>
      <c r="AN288" s="671">
        <f t="shared" si="147"/>
        <v>33.33333333333335</v>
      </c>
      <c r="AO288" s="671">
        <f t="shared" si="148"/>
        <v>15.384615384615374</v>
      </c>
      <c r="AP288" s="671">
        <f t="shared" si="149"/>
        <v>8.3333333333333481</v>
      </c>
      <c r="AQ288" s="671">
        <f t="shared" si="150"/>
        <v>9.0909090909090828</v>
      </c>
      <c r="AR288" s="671">
        <f t="shared" si="151"/>
        <v>9.9999999999999858</v>
      </c>
      <c r="AS288" s="672">
        <f t="shared" si="152"/>
        <v>26.863669783024626</v>
      </c>
      <c r="AT288" s="673">
        <f t="shared" si="153"/>
        <v>79.252558475320512</v>
      </c>
    </row>
    <row r="289" spans="1:46" ht="11.25" customHeight="1" x14ac:dyDescent="0.2">
      <c r="A289" s="500" t="s">
        <v>580</v>
      </c>
      <c r="B289" s="933" t="s">
        <v>581</v>
      </c>
      <c r="C289" s="497">
        <v>2.48</v>
      </c>
      <c r="D289" s="654">
        <v>2.1800000000000002</v>
      </c>
      <c r="E289" s="650">
        <v>1.94</v>
      </c>
      <c r="F289" s="650">
        <v>1.71</v>
      </c>
      <c r="G289" s="650">
        <v>1.52</v>
      </c>
      <c r="H289" s="650">
        <v>1.36</v>
      </c>
      <c r="I289" s="651"/>
      <c r="J289" s="650">
        <v>1.2</v>
      </c>
      <c r="K289" s="496">
        <v>1.04</v>
      </c>
      <c r="L289" s="651"/>
      <c r="M289" s="656">
        <v>0.89</v>
      </c>
      <c r="N289" s="657">
        <v>0.78</v>
      </c>
      <c r="O289" s="657">
        <v>0.66</v>
      </c>
      <c r="P289" s="657">
        <v>0.42</v>
      </c>
      <c r="Q289" s="657">
        <v>0.23</v>
      </c>
      <c r="R289" s="657">
        <v>0.2</v>
      </c>
      <c r="S289" s="657">
        <v>0.18</v>
      </c>
      <c r="T289" s="657">
        <v>0.15332999999999999</v>
      </c>
      <c r="U289" s="657">
        <v>0.12667</v>
      </c>
      <c r="V289" s="657">
        <v>0.1</v>
      </c>
      <c r="W289" s="657">
        <v>7.0000000000000007E-2</v>
      </c>
      <c r="X289" s="657">
        <v>6.6669999999999993E-2</v>
      </c>
      <c r="Y289" s="654">
        <f t="shared" si="132"/>
        <v>17.306669999999997</v>
      </c>
      <c r="Z289" s="1049">
        <f t="shared" si="133"/>
        <v>13.761467889908241</v>
      </c>
      <c r="AA289" s="671">
        <f t="shared" si="134"/>
        <v>12.371134020618557</v>
      </c>
      <c r="AB289" s="671">
        <f t="shared" si="135"/>
        <v>13.450292397660824</v>
      </c>
      <c r="AC289" s="671">
        <f t="shared" si="136"/>
        <v>12.5</v>
      </c>
      <c r="AD289" s="671">
        <f t="shared" si="137"/>
        <v>11.764705882352944</v>
      </c>
      <c r="AE289" s="671">
        <f t="shared" si="138"/>
        <v>13.333333333333353</v>
      </c>
      <c r="AF289" s="671">
        <f t="shared" si="139"/>
        <v>15.384615384615374</v>
      </c>
      <c r="AG289" s="671">
        <f t="shared" si="140"/>
        <v>16.853932584269661</v>
      </c>
      <c r="AH289" s="671">
        <f t="shared" si="141"/>
        <v>14.102564102564097</v>
      </c>
      <c r="AI289" s="671">
        <f t="shared" si="142"/>
        <v>18.181818181818187</v>
      </c>
      <c r="AJ289" s="671">
        <f t="shared" si="143"/>
        <v>57.14285714285716</v>
      </c>
      <c r="AK289" s="671">
        <f t="shared" si="144"/>
        <v>82.608695652173907</v>
      </c>
      <c r="AL289" s="671">
        <f t="shared" si="145"/>
        <v>14.999999999999991</v>
      </c>
      <c r="AM289" s="671">
        <f t="shared" si="146"/>
        <v>11.111111111111116</v>
      </c>
      <c r="AN289" s="671">
        <f t="shared" si="147"/>
        <v>17.39385638818236</v>
      </c>
      <c r="AO289" s="671">
        <f t="shared" si="148"/>
        <v>21.046814557511627</v>
      </c>
      <c r="AP289" s="671">
        <f t="shared" si="149"/>
        <v>26.669999999999995</v>
      </c>
      <c r="AQ289" s="671">
        <f t="shared" si="150"/>
        <v>42.857142857142861</v>
      </c>
      <c r="AR289" s="671">
        <f t="shared" si="151"/>
        <v>4.9947502624869022</v>
      </c>
      <c r="AS289" s="672">
        <f t="shared" si="152"/>
        <v>22.133110092031963</v>
      </c>
      <c r="AT289" s="673">
        <f t="shared" si="153"/>
        <v>18.995321436454255</v>
      </c>
    </row>
    <row r="290" spans="1:46" ht="11.25" customHeight="1" x14ac:dyDescent="0.2">
      <c r="A290" s="933" t="s">
        <v>586</v>
      </c>
      <c r="B290" s="933" t="s">
        <v>587</v>
      </c>
      <c r="C290" s="497">
        <v>2.2999999999999998</v>
      </c>
      <c r="D290" s="654">
        <v>1.8</v>
      </c>
      <c r="E290" s="650">
        <v>1.3</v>
      </c>
      <c r="F290" s="650">
        <v>0.9</v>
      </c>
      <c r="G290" s="650">
        <v>0.7</v>
      </c>
      <c r="H290" s="650">
        <v>0.57999999999999996</v>
      </c>
      <c r="I290" s="651"/>
      <c r="J290" s="650">
        <v>0.54</v>
      </c>
      <c r="K290" s="496">
        <v>0.51</v>
      </c>
      <c r="L290" s="651"/>
      <c r="M290" s="656">
        <v>0.47</v>
      </c>
      <c r="N290" s="653">
        <v>0.44</v>
      </c>
      <c r="O290" s="657">
        <v>0.43</v>
      </c>
      <c r="P290" s="657">
        <v>0.39</v>
      </c>
      <c r="Q290" s="657">
        <v>0.35</v>
      </c>
      <c r="R290" s="657">
        <v>0.31</v>
      </c>
      <c r="S290" s="657">
        <v>0.27</v>
      </c>
      <c r="T290" s="657">
        <v>0.21</v>
      </c>
      <c r="U290" s="657">
        <v>0.15</v>
      </c>
      <c r="V290" s="653">
        <v>0</v>
      </c>
      <c r="W290" s="653">
        <v>0</v>
      </c>
      <c r="X290" s="653">
        <v>0</v>
      </c>
      <c r="Y290" s="654">
        <f t="shared" si="132"/>
        <v>11.650000000000002</v>
      </c>
      <c r="Z290" s="1049">
        <f t="shared" si="133"/>
        <v>27.777777777777768</v>
      </c>
      <c r="AA290" s="671">
        <f t="shared" si="134"/>
        <v>38.46153846153846</v>
      </c>
      <c r="AB290" s="671">
        <f t="shared" si="135"/>
        <v>44.444444444444443</v>
      </c>
      <c r="AC290" s="671">
        <f t="shared" si="136"/>
        <v>28.57142857142858</v>
      </c>
      <c r="AD290" s="671">
        <f t="shared" si="137"/>
        <v>20.68965517241379</v>
      </c>
      <c r="AE290" s="671">
        <f t="shared" si="138"/>
        <v>7.4074074074073959</v>
      </c>
      <c r="AF290" s="671">
        <f t="shared" si="139"/>
        <v>5.8823529411764719</v>
      </c>
      <c r="AG290" s="671">
        <f t="shared" si="140"/>
        <v>8.5106382978723527</v>
      </c>
      <c r="AH290" s="671">
        <f t="shared" si="141"/>
        <v>6.8181818181818121</v>
      </c>
      <c r="AI290" s="671">
        <f t="shared" si="142"/>
        <v>2.3255813953488413</v>
      </c>
      <c r="AJ290" s="671">
        <f t="shared" si="143"/>
        <v>10.256410256410241</v>
      </c>
      <c r="AK290" s="671">
        <f t="shared" si="144"/>
        <v>11.428571428571432</v>
      </c>
      <c r="AL290" s="671">
        <f t="shared" si="145"/>
        <v>12.903225806451601</v>
      </c>
      <c r="AM290" s="671">
        <f t="shared" si="146"/>
        <v>14.814814814814813</v>
      </c>
      <c r="AN290" s="671">
        <f t="shared" si="147"/>
        <v>28.57142857142858</v>
      </c>
      <c r="AO290" s="671">
        <f t="shared" si="148"/>
        <v>39.999999999999993</v>
      </c>
      <c r="AP290" s="671" t="str">
        <f t="shared" si="149"/>
        <v>n/a</v>
      </c>
      <c r="AQ290" s="671" t="str">
        <f t="shared" si="150"/>
        <v>n/a</v>
      </c>
      <c r="AR290" s="671" t="str">
        <f t="shared" si="151"/>
        <v>n/a</v>
      </c>
      <c r="AS290" s="672">
        <f t="shared" si="152"/>
        <v>19.303966072829162</v>
      </c>
      <c r="AT290" s="673">
        <f t="shared" si="153"/>
        <v>13.565165050345506</v>
      </c>
    </row>
    <row r="291" spans="1:46" ht="11.25" customHeight="1" x14ac:dyDescent="0.2">
      <c r="A291" s="658" t="s">
        <v>236</v>
      </c>
      <c r="B291" s="507" t="s">
        <v>237</v>
      </c>
      <c r="C291" s="497">
        <v>0.46750000000000003</v>
      </c>
      <c r="D291" s="518">
        <v>0.42249999999999999</v>
      </c>
      <c r="E291" s="650">
        <v>0.39750000000000002</v>
      </c>
      <c r="F291" s="650">
        <v>0.38250000000000001</v>
      </c>
      <c r="G291" s="650">
        <v>0.34749999999999998</v>
      </c>
      <c r="H291" s="650">
        <v>0.30499999999999999</v>
      </c>
      <c r="I291" s="651"/>
      <c r="J291" s="650">
        <v>0.28499999999999998</v>
      </c>
      <c r="K291" s="496">
        <v>0.26750000000000002</v>
      </c>
      <c r="L291" s="651"/>
      <c r="M291" s="656">
        <v>0.25750000000000001</v>
      </c>
      <c r="N291" s="653">
        <v>0.25</v>
      </c>
      <c r="O291" s="657">
        <v>0.2475</v>
      </c>
      <c r="P291" s="657">
        <v>0.23499999999999999</v>
      </c>
      <c r="Q291" s="657">
        <v>0.215</v>
      </c>
      <c r="R291" s="657">
        <v>0.19</v>
      </c>
      <c r="S291" s="657">
        <v>0.155</v>
      </c>
      <c r="T291" s="657">
        <v>0.13750000000000001</v>
      </c>
      <c r="U291" s="657">
        <v>0.1275</v>
      </c>
      <c r="V291" s="657">
        <v>0.11749999999999999</v>
      </c>
      <c r="W291" s="657">
        <v>0.1075</v>
      </c>
      <c r="X291" s="657">
        <v>9.6250000000000002E-2</v>
      </c>
      <c r="Y291" s="654">
        <f t="shared" si="132"/>
        <v>5.0112500000000013</v>
      </c>
      <c r="Z291" s="1049">
        <f t="shared" si="133"/>
        <v>10.650887573964507</v>
      </c>
      <c r="AA291" s="671">
        <f t="shared" si="134"/>
        <v>6.2893081761006275</v>
      </c>
      <c r="AB291" s="671">
        <f t="shared" si="135"/>
        <v>3.9215686274509887</v>
      </c>
      <c r="AC291" s="671">
        <f t="shared" si="136"/>
        <v>10.07194244604317</v>
      </c>
      <c r="AD291" s="671">
        <f t="shared" si="137"/>
        <v>13.934426229508201</v>
      </c>
      <c r="AE291" s="671">
        <f t="shared" si="138"/>
        <v>7.0175438596491224</v>
      </c>
      <c r="AF291" s="671">
        <f t="shared" si="139"/>
        <v>6.5420560747663448</v>
      </c>
      <c r="AG291" s="671">
        <f t="shared" si="140"/>
        <v>3.8834951456310662</v>
      </c>
      <c r="AH291" s="671">
        <f t="shared" si="141"/>
        <v>3.0000000000000027</v>
      </c>
      <c r="AI291" s="671">
        <f t="shared" si="142"/>
        <v>1.0101010101010166</v>
      </c>
      <c r="AJ291" s="671">
        <f t="shared" si="143"/>
        <v>5.319148936170226</v>
      </c>
      <c r="AK291" s="671">
        <f t="shared" si="144"/>
        <v>9.302325581395344</v>
      </c>
      <c r="AL291" s="671">
        <f t="shared" si="145"/>
        <v>13.157894736842103</v>
      </c>
      <c r="AM291" s="671">
        <f t="shared" si="146"/>
        <v>22.580645161290324</v>
      </c>
      <c r="AN291" s="671">
        <f t="shared" si="147"/>
        <v>12.72727272727272</v>
      </c>
      <c r="AO291" s="671">
        <f t="shared" si="148"/>
        <v>7.8431372549019773</v>
      </c>
      <c r="AP291" s="671">
        <f t="shared" si="149"/>
        <v>8.5106382978723527</v>
      </c>
      <c r="AQ291" s="671">
        <f t="shared" si="150"/>
        <v>9.302325581395344</v>
      </c>
      <c r="AR291" s="671">
        <f t="shared" si="151"/>
        <v>11.688311688311682</v>
      </c>
      <c r="AS291" s="672">
        <f t="shared" si="152"/>
        <v>8.7764752162456379</v>
      </c>
      <c r="AT291" s="673">
        <f t="shared" si="153"/>
        <v>4.9134263837680301</v>
      </c>
    </row>
    <row r="292" spans="1:46" ht="11.25" customHeight="1" x14ac:dyDescent="0.2">
      <c r="A292" s="495" t="s">
        <v>1179</v>
      </c>
      <c r="B292" s="933" t="s">
        <v>1180</v>
      </c>
      <c r="C292" s="497">
        <v>1.84</v>
      </c>
      <c r="D292" s="654">
        <v>1.76</v>
      </c>
      <c r="E292" s="650">
        <v>1.68</v>
      </c>
      <c r="F292" s="650">
        <v>1.6</v>
      </c>
      <c r="G292" s="650">
        <v>1.4</v>
      </c>
      <c r="H292" s="650">
        <v>0.52</v>
      </c>
      <c r="I292" s="651"/>
      <c r="J292" s="502">
        <v>0.4</v>
      </c>
      <c r="K292" s="496">
        <v>0.28749999999999998</v>
      </c>
      <c r="L292" s="651"/>
      <c r="M292" s="503">
        <v>0.25</v>
      </c>
      <c r="N292" s="653">
        <v>0.3075</v>
      </c>
      <c r="O292" s="657">
        <v>0.5</v>
      </c>
      <c r="P292" s="657">
        <v>0.48</v>
      </c>
      <c r="Q292" s="657">
        <v>0.46</v>
      </c>
      <c r="R292" s="657">
        <v>0.42</v>
      </c>
      <c r="S292" s="653">
        <v>0.4</v>
      </c>
      <c r="T292" s="653">
        <v>0.4</v>
      </c>
      <c r="U292" s="653">
        <v>0.4</v>
      </c>
      <c r="V292" s="657">
        <v>0.4</v>
      </c>
      <c r="W292" s="657">
        <v>0.36</v>
      </c>
      <c r="X292" s="657">
        <v>0.33</v>
      </c>
      <c r="Y292" s="654">
        <f t="shared" si="132"/>
        <v>14.195000000000002</v>
      </c>
      <c r="Z292" s="1049">
        <f t="shared" si="133"/>
        <v>4.5454545454545414</v>
      </c>
      <c r="AA292" s="671">
        <f t="shared" si="134"/>
        <v>4.7619047619047672</v>
      </c>
      <c r="AB292" s="671">
        <f t="shared" si="135"/>
        <v>4.9999999999999822</v>
      </c>
      <c r="AC292" s="671">
        <f t="shared" si="136"/>
        <v>14.285714285714302</v>
      </c>
      <c r="AD292" s="671">
        <f t="shared" si="137"/>
        <v>169.2307692307692</v>
      </c>
      <c r="AE292" s="671">
        <f t="shared" si="138"/>
        <v>30.000000000000004</v>
      </c>
      <c r="AF292" s="671">
        <f t="shared" si="139"/>
        <v>39.130434782608717</v>
      </c>
      <c r="AG292" s="671">
        <f t="shared" si="140"/>
        <v>14.999999999999991</v>
      </c>
      <c r="AH292" s="671">
        <f t="shared" si="141"/>
        <v>-18.699186991869922</v>
      </c>
      <c r="AI292" s="671">
        <f t="shared" si="142"/>
        <v>-38.5</v>
      </c>
      <c r="AJ292" s="671">
        <f t="shared" si="143"/>
        <v>4.1666666666666741</v>
      </c>
      <c r="AK292" s="671">
        <f t="shared" si="144"/>
        <v>4.3478260869565188</v>
      </c>
      <c r="AL292" s="671">
        <f t="shared" si="145"/>
        <v>9.5238095238095344</v>
      </c>
      <c r="AM292" s="671">
        <f t="shared" si="146"/>
        <v>4.9999999999999822</v>
      </c>
      <c r="AN292" s="671">
        <f t="shared" si="147"/>
        <v>0</v>
      </c>
      <c r="AO292" s="671">
        <f t="shared" si="148"/>
        <v>0</v>
      </c>
      <c r="AP292" s="671">
        <f t="shared" si="149"/>
        <v>0</v>
      </c>
      <c r="AQ292" s="671">
        <f t="shared" si="150"/>
        <v>11.111111111111116</v>
      </c>
      <c r="AR292" s="671">
        <f t="shared" si="151"/>
        <v>9.0909090909090828</v>
      </c>
      <c r="AS292" s="672">
        <f t="shared" si="152"/>
        <v>14.10502174179129</v>
      </c>
      <c r="AT292" s="673">
        <f t="shared" si="153"/>
        <v>40.809557868756102</v>
      </c>
    </row>
    <row r="293" spans="1:46" ht="11.25" customHeight="1" x14ac:dyDescent="0.2">
      <c r="A293" s="935" t="s">
        <v>3838</v>
      </c>
      <c r="B293" s="933" t="s">
        <v>3839</v>
      </c>
      <c r="C293" s="497">
        <v>0.8</v>
      </c>
      <c r="D293" s="654">
        <v>0.72</v>
      </c>
      <c r="E293" s="650">
        <v>0.68</v>
      </c>
      <c r="F293" s="650">
        <v>0.64</v>
      </c>
      <c r="G293" s="650">
        <v>0.6</v>
      </c>
      <c r="H293" s="542">
        <v>0.52</v>
      </c>
      <c r="I293" s="651"/>
      <c r="J293" s="502">
        <v>0.52</v>
      </c>
      <c r="K293" s="655">
        <v>0.52</v>
      </c>
      <c r="L293" s="651"/>
      <c r="M293" s="503">
        <v>0.52</v>
      </c>
      <c r="N293" s="653">
        <v>0.52</v>
      </c>
      <c r="O293" s="657">
        <v>0.52</v>
      </c>
      <c r="P293" s="657">
        <v>0.48</v>
      </c>
      <c r="Q293" s="657">
        <v>0.44</v>
      </c>
      <c r="R293" s="657">
        <v>0.4</v>
      </c>
      <c r="S293" s="657">
        <v>0.35</v>
      </c>
      <c r="T293" s="657">
        <v>0.28000000000000003</v>
      </c>
      <c r="U293" s="657">
        <v>0.24</v>
      </c>
      <c r="V293" s="657">
        <v>0.20444000000000001</v>
      </c>
      <c r="W293" s="657">
        <v>0.17776</v>
      </c>
      <c r="X293" s="657">
        <v>0.10668</v>
      </c>
      <c r="Y293" s="654">
        <f t="shared" si="132"/>
        <v>9.23888</v>
      </c>
      <c r="Z293" s="1049">
        <f t="shared" si="133"/>
        <v>11.111111111111116</v>
      </c>
      <c r="AA293" s="671">
        <f t="shared" si="134"/>
        <v>5.8823529411764497</v>
      </c>
      <c r="AB293" s="671">
        <f t="shared" si="135"/>
        <v>6.25</v>
      </c>
      <c r="AC293" s="671">
        <f t="shared" si="136"/>
        <v>6.6666666666666652</v>
      </c>
      <c r="AD293" s="671">
        <f t="shared" si="137"/>
        <v>15.384615384615374</v>
      </c>
      <c r="AE293" s="671">
        <f t="shared" si="138"/>
        <v>0</v>
      </c>
      <c r="AF293" s="671">
        <f t="shared" si="139"/>
        <v>0</v>
      </c>
      <c r="AG293" s="671">
        <f t="shared" si="140"/>
        <v>0</v>
      </c>
      <c r="AH293" s="671">
        <f t="shared" si="141"/>
        <v>0</v>
      </c>
      <c r="AI293" s="671">
        <f t="shared" si="142"/>
        <v>0</v>
      </c>
      <c r="AJ293" s="671">
        <f t="shared" si="143"/>
        <v>8.3333333333333481</v>
      </c>
      <c r="AK293" s="671">
        <f t="shared" si="144"/>
        <v>9.0909090909090828</v>
      </c>
      <c r="AL293" s="671">
        <f t="shared" si="145"/>
        <v>9.9999999999999858</v>
      </c>
      <c r="AM293" s="671">
        <f t="shared" si="146"/>
        <v>14.285714285714302</v>
      </c>
      <c r="AN293" s="671">
        <f t="shared" si="147"/>
        <v>24.999999999999979</v>
      </c>
      <c r="AO293" s="671">
        <f t="shared" si="148"/>
        <v>16.666666666666675</v>
      </c>
      <c r="AP293" s="671">
        <f t="shared" si="149"/>
        <v>17.393856388182339</v>
      </c>
      <c r="AQ293" s="671">
        <f t="shared" si="150"/>
        <v>15.009000900090008</v>
      </c>
      <c r="AR293" s="671">
        <f t="shared" si="151"/>
        <v>66.629171353580816</v>
      </c>
      <c r="AS293" s="672">
        <f t="shared" si="152"/>
        <v>11.984389374844534</v>
      </c>
      <c r="AT293" s="673">
        <f t="shared" si="153"/>
        <v>15.047290864445543</v>
      </c>
    </row>
    <row r="294" spans="1:46" ht="11.25" customHeight="1" x14ac:dyDescent="0.2">
      <c r="A294" s="504" t="s">
        <v>1202</v>
      </c>
      <c r="B294" s="918" t="s">
        <v>1203</v>
      </c>
      <c r="C294" s="497">
        <v>0.41</v>
      </c>
      <c r="D294" s="486">
        <v>0.37</v>
      </c>
      <c r="E294" s="650">
        <v>0.34</v>
      </c>
      <c r="F294" s="650">
        <v>0.3</v>
      </c>
      <c r="G294" s="650">
        <v>0.27</v>
      </c>
      <c r="H294" s="650">
        <v>0.255</v>
      </c>
      <c r="I294" s="651">
        <v>0</v>
      </c>
      <c r="J294" s="650">
        <v>0.245</v>
      </c>
      <c r="K294" s="496">
        <v>0.23333499999999999</v>
      </c>
      <c r="L294" s="651">
        <v>0</v>
      </c>
      <c r="M294" s="503">
        <v>0.22666500000000001</v>
      </c>
      <c r="N294" s="657">
        <v>0.22666500000000001</v>
      </c>
      <c r="O294" s="657">
        <v>0.22</v>
      </c>
      <c r="P294" s="657">
        <v>0.20666499999999999</v>
      </c>
      <c r="Q294" s="657">
        <v>0.19333500000000001</v>
      </c>
      <c r="R294" s="657">
        <v>0.17833499999999999</v>
      </c>
      <c r="S294" s="657">
        <v>0.16250000000000001</v>
      </c>
      <c r="T294" s="657">
        <v>0.14749999999999999</v>
      </c>
      <c r="U294" s="657">
        <v>0.13</v>
      </c>
      <c r="V294" s="657">
        <v>0.1128</v>
      </c>
      <c r="W294" s="657">
        <v>0.1008</v>
      </c>
      <c r="X294" s="657">
        <v>8.7999999999999995E-2</v>
      </c>
      <c r="Y294" s="654">
        <f t="shared" si="132"/>
        <v>4.4166000000000016</v>
      </c>
      <c r="Z294" s="1049">
        <f t="shared" si="133"/>
        <v>10.810810810810811</v>
      </c>
      <c r="AA294" s="671">
        <f t="shared" si="134"/>
        <v>8.8235294117646959</v>
      </c>
      <c r="AB294" s="671">
        <f t="shared" si="135"/>
        <v>13.333333333333353</v>
      </c>
      <c r="AC294" s="671">
        <f t="shared" si="136"/>
        <v>11.111111111111093</v>
      </c>
      <c r="AD294" s="671">
        <f t="shared" si="137"/>
        <v>5.8823529411764719</v>
      </c>
      <c r="AE294" s="671">
        <f t="shared" si="138"/>
        <v>4.081632653061229</v>
      </c>
      <c r="AF294" s="671">
        <f t="shared" si="139"/>
        <v>4.9992500053571032</v>
      </c>
      <c r="AG294" s="671">
        <f t="shared" si="140"/>
        <v>2.9426686960933424</v>
      </c>
      <c r="AH294" s="671">
        <f t="shared" si="141"/>
        <v>0</v>
      </c>
      <c r="AI294" s="671">
        <f t="shared" si="142"/>
        <v>3.029545454545457</v>
      </c>
      <c r="AJ294" s="671">
        <f t="shared" si="143"/>
        <v>6.4524713908983289</v>
      </c>
      <c r="AK294" s="671">
        <f t="shared" si="144"/>
        <v>6.8947681485504342</v>
      </c>
      <c r="AL294" s="671">
        <f t="shared" si="145"/>
        <v>8.4111363445201537</v>
      </c>
      <c r="AM294" s="671">
        <f t="shared" si="146"/>
        <v>9.7446153846153738</v>
      </c>
      <c r="AN294" s="671">
        <f t="shared" si="147"/>
        <v>10.169491525423746</v>
      </c>
      <c r="AO294" s="671">
        <f t="shared" si="148"/>
        <v>13.461538461538458</v>
      </c>
      <c r="AP294" s="671">
        <f t="shared" si="149"/>
        <v>15.248226950354615</v>
      </c>
      <c r="AQ294" s="671">
        <f t="shared" si="150"/>
        <v>11.904761904761907</v>
      </c>
      <c r="AR294" s="671">
        <f t="shared" si="151"/>
        <v>14.54545454545455</v>
      </c>
      <c r="AS294" s="672">
        <f t="shared" si="152"/>
        <v>8.5182473196511115</v>
      </c>
      <c r="AT294" s="673">
        <f t="shared" si="153"/>
        <v>4.3250881092262157</v>
      </c>
    </row>
    <row r="295" spans="1:46" ht="11.25" customHeight="1" x14ac:dyDescent="0.2">
      <c r="A295" s="602" t="s">
        <v>589</v>
      </c>
      <c r="B295" s="933" t="s">
        <v>590</v>
      </c>
      <c r="C295" s="497">
        <v>0.91500000000000004</v>
      </c>
      <c r="D295" s="654">
        <v>0.67</v>
      </c>
      <c r="E295" s="513">
        <v>0.63</v>
      </c>
      <c r="F295" s="513">
        <v>0.58499999999999996</v>
      </c>
      <c r="G295" s="513">
        <v>0.49</v>
      </c>
      <c r="H295" s="513">
        <v>0.39500000000000002</v>
      </c>
      <c r="I295" s="514">
        <v>0</v>
      </c>
      <c r="J295" s="513">
        <v>0.34749999999999998</v>
      </c>
      <c r="K295" s="509">
        <v>0.32500000000000001</v>
      </c>
      <c r="L295" s="514">
        <v>0</v>
      </c>
      <c r="M295" s="509">
        <v>0.3</v>
      </c>
      <c r="N295" s="516">
        <v>0.28749999999999998</v>
      </c>
      <c r="O295" s="516">
        <v>0.27750000000000002</v>
      </c>
      <c r="P295" s="517">
        <v>0</v>
      </c>
      <c r="Q295" s="517">
        <v>0</v>
      </c>
      <c r="R295" s="517">
        <v>0</v>
      </c>
      <c r="S295" s="517">
        <v>0</v>
      </c>
      <c r="T295" s="517">
        <v>0</v>
      </c>
      <c r="U295" s="517">
        <v>0</v>
      </c>
      <c r="V295" s="517">
        <v>0</v>
      </c>
      <c r="W295" s="517">
        <v>0</v>
      </c>
      <c r="X295" s="517">
        <v>0</v>
      </c>
      <c r="Y295" s="654">
        <f t="shared" si="132"/>
        <v>5.2224999999999993</v>
      </c>
      <c r="Z295" s="1049">
        <f t="shared" si="133"/>
        <v>36.567164179104481</v>
      </c>
      <c r="AA295" s="671">
        <f t="shared" si="134"/>
        <v>6.3492063492063489</v>
      </c>
      <c r="AB295" s="671">
        <f t="shared" si="135"/>
        <v>7.6923076923077094</v>
      </c>
      <c r="AC295" s="671">
        <f t="shared" si="136"/>
        <v>19.387755102040806</v>
      </c>
      <c r="AD295" s="671">
        <f t="shared" si="137"/>
        <v>24.050632911392398</v>
      </c>
      <c r="AE295" s="671">
        <f t="shared" si="138"/>
        <v>13.669064748201443</v>
      </c>
      <c r="AF295" s="671">
        <f t="shared" si="139"/>
        <v>6.9230769230769207</v>
      </c>
      <c r="AG295" s="671">
        <f t="shared" si="140"/>
        <v>8.3333333333333481</v>
      </c>
      <c r="AH295" s="671">
        <f t="shared" si="141"/>
        <v>4.3478260869565188</v>
      </c>
      <c r="AI295" s="671">
        <f t="shared" si="142"/>
        <v>3.603603603603589</v>
      </c>
      <c r="AJ295" s="671" t="str">
        <f t="shared" si="143"/>
        <v>n/a</v>
      </c>
      <c r="AK295" s="671" t="str">
        <f t="shared" si="144"/>
        <v>n/a</v>
      </c>
      <c r="AL295" s="671" t="str">
        <f t="shared" si="145"/>
        <v>n/a</v>
      </c>
      <c r="AM295" s="671" t="str">
        <f t="shared" si="146"/>
        <v>n/a</v>
      </c>
      <c r="AN295" s="671" t="str">
        <f t="shared" si="147"/>
        <v>n/a</v>
      </c>
      <c r="AO295" s="671" t="str">
        <f t="shared" si="148"/>
        <v>n/a</v>
      </c>
      <c r="AP295" s="671" t="str">
        <f t="shared" si="149"/>
        <v>n/a</v>
      </c>
      <c r="AQ295" s="671" t="str">
        <f t="shared" si="150"/>
        <v>n/a</v>
      </c>
      <c r="AR295" s="671" t="str">
        <f t="shared" si="151"/>
        <v>n/a</v>
      </c>
      <c r="AS295" s="672">
        <f t="shared" si="152"/>
        <v>13.092397092922358</v>
      </c>
      <c r="AT295" s="673">
        <f t="shared" si="153"/>
        <v>10.608996235791251</v>
      </c>
    </row>
    <row r="296" spans="1:46" ht="11.25" customHeight="1" x14ac:dyDescent="0.2">
      <c r="A296" s="935" t="s">
        <v>1204</v>
      </c>
      <c r="B296" s="933" t="s">
        <v>1205</v>
      </c>
      <c r="C296" s="497">
        <v>0.45</v>
      </c>
      <c r="D296" s="654">
        <v>0.34</v>
      </c>
      <c r="E296" s="650">
        <v>0.27</v>
      </c>
      <c r="F296" s="650">
        <v>0.23</v>
      </c>
      <c r="G296" s="502">
        <v>0.2</v>
      </c>
      <c r="H296" s="650">
        <v>0.16</v>
      </c>
      <c r="I296" s="651"/>
      <c r="J296" s="650">
        <v>0.04</v>
      </c>
      <c r="K296" s="655">
        <v>0.03</v>
      </c>
      <c r="L296" s="651"/>
      <c r="M296" s="503">
        <v>0</v>
      </c>
      <c r="N296" s="653">
        <v>0</v>
      </c>
      <c r="O296" s="653">
        <v>0.81184000000000001</v>
      </c>
      <c r="P296" s="657">
        <v>1.7192000000000001</v>
      </c>
      <c r="Q296" s="657">
        <v>1.7001000000000002</v>
      </c>
      <c r="R296" s="657">
        <v>1.6428</v>
      </c>
      <c r="S296" s="657">
        <v>1.5282</v>
      </c>
      <c r="T296" s="657">
        <v>1.1461600000000001</v>
      </c>
      <c r="U296" s="657">
        <v>0.95511999999999997</v>
      </c>
      <c r="V296" s="653">
        <v>0.84052000000000004</v>
      </c>
      <c r="W296" s="657">
        <v>0.84052000000000004</v>
      </c>
      <c r="X296" s="657">
        <v>0.72587999999999997</v>
      </c>
      <c r="Y296" s="654">
        <f t="shared" si="132"/>
        <v>13.63034</v>
      </c>
      <c r="Z296" s="1049">
        <f t="shared" si="133"/>
        <v>32.352941176470587</v>
      </c>
      <c r="AA296" s="671">
        <f t="shared" si="134"/>
        <v>25.925925925925931</v>
      </c>
      <c r="AB296" s="671">
        <f t="shared" si="135"/>
        <v>17.391304347826097</v>
      </c>
      <c r="AC296" s="671">
        <f t="shared" si="136"/>
        <v>14.999999999999991</v>
      </c>
      <c r="AD296" s="671">
        <f t="shared" si="137"/>
        <v>25</v>
      </c>
      <c r="AE296" s="671">
        <f t="shared" si="138"/>
        <v>300</v>
      </c>
      <c r="AF296" s="671">
        <f t="shared" si="139"/>
        <v>33.33333333333335</v>
      </c>
      <c r="AG296" s="671" t="str">
        <f t="shared" si="140"/>
        <v>n/a</v>
      </c>
      <c r="AH296" s="671" t="str">
        <f t="shared" si="141"/>
        <v>n/a</v>
      </c>
      <c r="AI296" s="671">
        <f t="shared" si="142"/>
        <v>-100</v>
      </c>
      <c r="AJ296" s="671">
        <f t="shared" si="143"/>
        <v>-52.778036295951615</v>
      </c>
      <c r="AK296" s="671">
        <f t="shared" si="144"/>
        <v>1.1234633256867133</v>
      </c>
      <c r="AL296" s="671">
        <f t="shared" si="145"/>
        <v>3.4879474068663319</v>
      </c>
      <c r="AM296" s="671">
        <f t="shared" si="146"/>
        <v>7.4990184530820514</v>
      </c>
      <c r="AN296" s="671">
        <f t="shared" si="147"/>
        <v>33.332170028617284</v>
      </c>
      <c r="AO296" s="671">
        <f t="shared" si="148"/>
        <v>20.001675182176083</v>
      </c>
      <c r="AP296" s="671">
        <f t="shared" si="149"/>
        <v>13.634416789606419</v>
      </c>
      <c r="AQ296" s="671">
        <f t="shared" si="150"/>
        <v>0</v>
      </c>
      <c r="AR296" s="671">
        <f t="shared" si="151"/>
        <v>15.793244062379475</v>
      </c>
      <c r="AS296" s="672">
        <f t="shared" si="152"/>
        <v>23.00572963153051</v>
      </c>
      <c r="AT296" s="673">
        <f t="shared" si="153"/>
        <v>78.972527926670651</v>
      </c>
    </row>
    <row r="297" spans="1:46" ht="11.25" customHeight="1" x14ac:dyDescent="0.2">
      <c r="A297" s="500" t="s">
        <v>1208</v>
      </c>
      <c r="B297" s="933" t="s">
        <v>1209</v>
      </c>
      <c r="C297" s="497">
        <v>1.1200000000000001</v>
      </c>
      <c r="D297" s="654">
        <v>0.96</v>
      </c>
      <c r="E297" s="650">
        <v>0.88</v>
      </c>
      <c r="F297" s="650">
        <v>0.8</v>
      </c>
      <c r="G297" s="650">
        <v>0.64</v>
      </c>
      <c r="H297" s="650">
        <v>0.54</v>
      </c>
      <c r="I297" s="651"/>
      <c r="J297" s="650">
        <v>0.48</v>
      </c>
      <c r="K297" s="496">
        <v>0.45</v>
      </c>
      <c r="L297" s="651"/>
      <c r="M297" s="656">
        <v>0.33750000000000002</v>
      </c>
      <c r="N297" s="653">
        <v>0</v>
      </c>
      <c r="O297" s="653">
        <v>0</v>
      </c>
      <c r="P297" s="653">
        <v>0</v>
      </c>
      <c r="Q297" s="653">
        <v>0</v>
      </c>
      <c r="R297" s="653">
        <v>0</v>
      </c>
      <c r="S297" s="653">
        <v>0</v>
      </c>
      <c r="T297" s="653">
        <v>0</v>
      </c>
      <c r="U297" s="653">
        <v>0</v>
      </c>
      <c r="V297" s="653">
        <v>0</v>
      </c>
      <c r="W297" s="653">
        <v>0</v>
      </c>
      <c r="X297" s="653">
        <v>0</v>
      </c>
      <c r="Y297" s="654">
        <f t="shared" si="132"/>
        <v>6.2075000000000005</v>
      </c>
      <c r="Z297" s="1049">
        <f t="shared" si="133"/>
        <v>16.666666666666675</v>
      </c>
      <c r="AA297" s="671">
        <f t="shared" si="134"/>
        <v>9.0909090909090828</v>
      </c>
      <c r="AB297" s="671">
        <f t="shared" si="135"/>
        <v>9.9999999999999858</v>
      </c>
      <c r="AC297" s="671">
        <f t="shared" si="136"/>
        <v>25</v>
      </c>
      <c r="AD297" s="671">
        <f t="shared" si="137"/>
        <v>18.518518518518512</v>
      </c>
      <c r="AE297" s="671">
        <f t="shared" si="138"/>
        <v>12.500000000000021</v>
      </c>
      <c r="AF297" s="671">
        <f t="shared" si="139"/>
        <v>6.6666666666666652</v>
      </c>
      <c r="AG297" s="671">
        <f t="shared" si="140"/>
        <v>33.333333333333329</v>
      </c>
      <c r="AH297" s="671" t="str">
        <f t="shared" si="141"/>
        <v>n/a</v>
      </c>
      <c r="AI297" s="671" t="str">
        <f t="shared" si="142"/>
        <v>n/a</v>
      </c>
      <c r="AJ297" s="671" t="str">
        <f t="shared" si="143"/>
        <v>n/a</v>
      </c>
      <c r="AK297" s="671" t="str">
        <f t="shared" si="144"/>
        <v>n/a</v>
      </c>
      <c r="AL297" s="671" t="str">
        <f t="shared" si="145"/>
        <v>n/a</v>
      </c>
      <c r="AM297" s="671" t="str">
        <f t="shared" si="146"/>
        <v>n/a</v>
      </c>
      <c r="AN297" s="671" t="str">
        <f t="shared" si="147"/>
        <v>n/a</v>
      </c>
      <c r="AO297" s="671" t="str">
        <f t="shared" si="148"/>
        <v>n/a</v>
      </c>
      <c r="AP297" s="671" t="str">
        <f t="shared" si="149"/>
        <v>n/a</v>
      </c>
      <c r="AQ297" s="671" t="str">
        <f t="shared" si="150"/>
        <v>n/a</v>
      </c>
      <c r="AR297" s="671" t="str">
        <f t="shared" si="151"/>
        <v>n/a</v>
      </c>
      <c r="AS297" s="672">
        <f t="shared" si="152"/>
        <v>16.472011784511785</v>
      </c>
      <c r="AT297" s="673">
        <f t="shared" si="153"/>
        <v>9.0201846015355915</v>
      </c>
    </row>
    <row r="298" spans="1:46" ht="11.25" customHeight="1" x14ac:dyDescent="0.2">
      <c r="A298" s="615" t="s">
        <v>2273</v>
      </c>
      <c r="B298" s="920" t="s">
        <v>2274</v>
      </c>
      <c r="C298" s="497">
        <v>0.94</v>
      </c>
      <c r="D298" s="631">
        <v>0.85</v>
      </c>
      <c r="E298" s="922">
        <v>0.81</v>
      </c>
      <c r="F298" s="922">
        <v>0.8</v>
      </c>
      <c r="G298" s="922">
        <v>0.77</v>
      </c>
      <c r="H298" s="922">
        <v>0.74</v>
      </c>
      <c r="I298" s="481"/>
      <c r="J298" s="922">
        <v>0.56999999999999995</v>
      </c>
      <c r="K298" s="926">
        <v>0.47</v>
      </c>
      <c r="L298" s="481"/>
      <c r="M298" s="918">
        <v>0.4</v>
      </c>
      <c r="N298" s="974">
        <v>0.4</v>
      </c>
      <c r="O298" s="974">
        <v>0.54</v>
      </c>
      <c r="P298" s="974">
        <v>0.46</v>
      </c>
      <c r="Q298" s="974">
        <v>0.34</v>
      </c>
      <c r="R298" s="974">
        <v>0.4</v>
      </c>
      <c r="S298" s="974">
        <v>0.64</v>
      </c>
      <c r="T298" s="974">
        <v>0.64</v>
      </c>
      <c r="U298" s="974">
        <v>0.57999999999999996</v>
      </c>
      <c r="V298" s="974">
        <v>0.48</v>
      </c>
      <c r="W298" s="974">
        <v>0.42</v>
      </c>
      <c r="X298" s="974">
        <v>0.16</v>
      </c>
      <c r="Y298" s="654">
        <f t="shared" si="132"/>
        <v>11.410000000000004</v>
      </c>
      <c r="Z298" s="1049">
        <f t="shared" si="133"/>
        <v>10.588235294117654</v>
      </c>
      <c r="AA298" s="671">
        <f t="shared" si="134"/>
        <v>4.9382716049382713</v>
      </c>
      <c r="AB298" s="671">
        <f t="shared" si="135"/>
        <v>1.2499999999999956</v>
      </c>
      <c r="AC298" s="671">
        <f t="shared" si="136"/>
        <v>3.8961038961039085</v>
      </c>
      <c r="AD298" s="671">
        <f t="shared" si="137"/>
        <v>4.0540540540540571</v>
      </c>
      <c r="AE298" s="671">
        <f t="shared" si="138"/>
        <v>29.824561403508774</v>
      </c>
      <c r="AF298" s="671">
        <f t="shared" si="139"/>
        <v>21.276595744680836</v>
      </c>
      <c r="AG298" s="671">
        <f t="shared" si="140"/>
        <v>17.499999999999982</v>
      </c>
      <c r="AH298" s="671">
        <f t="shared" si="141"/>
        <v>0</v>
      </c>
      <c r="AI298" s="671">
        <f t="shared" si="142"/>
        <v>-25.925925925925931</v>
      </c>
      <c r="AJ298" s="671">
        <f t="shared" si="143"/>
        <v>17.391304347826097</v>
      </c>
      <c r="AK298" s="671">
        <f t="shared" si="144"/>
        <v>35.294117647058812</v>
      </c>
      <c r="AL298" s="671">
        <f t="shared" si="145"/>
        <v>-15.000000000000002</v>
      </c>
      <c r="AM298" s="671">
        <f t="shared" si="146"/>
        <v>-37.5</v>
      </c>
      <c r="AN298" s="671">
        <f t="shared" si="147"/>
        <v>0</v>
      </c>
      <c r="AO298" s="671">
        <f t="shared" si="148"/>
        <v>10.344827586206918</v>
      </c>
      <c r="AP298" s="671">
        <f t="shared" si="149"/>
        <v>20.833333333333325</v>
      </c>
      <c r="AQ298" s="671">
        <f t="shared" si="150"/>
        <v>14.285714285714279</v>
      </c>
      <c r="AR298" s="671">
        <f t="shared" si="151"/>
        <v>162.5</v>
      </c>
      <c r="AS298" s="672">
        <f t="shared" si="152"/>
        <v>14.502694382716683</v>
      </c>
      <c r="AT298" s="673">
        <f t="shared" si="153"/>
        <v>40.017217607100193</v>
      </c>
    </row>
    <row r="299" spans="1:46" ht="11.25" customHeight="1" x14ac:dyDescent="0.2">
      <c r="A299" s="1175" t="s">
        <v>2270</v>
      </c>
      <c r="B299" s="921" t="s">
        <v>2271</v>
      </c>
      <c r="C299" s="497">
        <v>0.68</v>
      </c>
      <c r="D299" s="1063">
        <v>0.6</v>
      </c>
      <c r="E299" s="924">
        <v>0.53</v>
      </c>
      <c r="F299" s="924">
        <v>0.52</v>
      </c>
      <c r="G299" s="924">
        <v>0.51</v>
      </c>
      <c r="H299" s="924">
        <v>0.47</v>
      </c>
      <c r="I299" s="916"/>
      <c r="J299" s="924">
        <v>0.36</v>
      </c>
      <c r="K299" s="920">
        <v>0.28000000000000003</v>
      </c>
      <c r="L299" s="916"/>
      <c r="M299" s="933">
        <v>0.04</v>
      </c>
      <c r="N299" s="936">
        <v>0.04</v>
      </c>
      <c r="O299" s="936">
        <v>0.75</v>
      </c>
      <c r="P299" s="936">
        <v>1.7</v>
      </c>
      <c r="Q299" s="936">
        <v>1.58</v>
      </c>
      <c r="R299" s="936">
        <v>1.46</v>
      </c>
      <c r="S299" s="936">
        <v>1.31</v>
      </c>
      <c r="T299" s="936">
        <v>1.1299999999999999</v>
      </c>
      <c r="U299" s="936">
        <v>0.98</v>
      </c>
      <c r="V299" s="936">
        <v>0.83</v>
      </c>
      <c r="W299" s="936">
        <v>0.87</v>
      </c>
      <c r="X299" s="936">
        <v>0.32</v>
      </c>
      <c r="Y299" s="654">
        <f t="shared" si="132"/>
        <v>14.96</v>
      </c>
      <c r="Z299" s="1049">
        <f t="shared" si="133"/>
        <v>13.333333333333353</v>
      </c>
      <c r="AA299" s="671">
        <f t="shared" si="134"/>
        <v>13.207547169811317</v>
      </c>
      <c r="AB299" s="671">
        <f t="shared" si="135"/>
        <v>1.9230769230769162</v>
      </c>
      <c r="AC299" s="671">
        <f t="shared" si="136"/>
        <v>1.9607843137254832</v>
      </c>
      <c r="AD299" s="671">
        <f t="shared" si="137"/>
        <v>8.5106382978723527</v>
      </c>
      <c r="AE299" s="671">
        <f t="shared" si="138"/>
        <v>30.555555555555557</v>
      </c>
      <c r="AF299" s="671">
        <f t="shared" si="139"/>
        <v>28.571428571428559</v>
      </c>
      <c r="AG299" s="671">
        <f t="shared" si="140"/>
        <v>600.00000000000011</v>
      </c>
      <c r="AH299" s="671">
        <f t="shared" si="141"/>
        <v>0</v>
      </c>
      <c r="AI299" s="671">
        <f t="shared" si="142"/>
        <v>-94.666666666666671</v>
      </c>
      <c r="AJ299" s="671">
        <f t="shared" si="143"/>
        <v>-55.882352941176471</v>
      </c>
      <c r="AK299" s="671">
        <f t="shared" si="144"/>
        <v>7.5949367088607556</v>
      </c>
      <c r="AL299" s="671">
        <f t="shared" si="145"/>
        <v>8.2191780821917924</v>
      </c>
      <c r="AM299" s="671">
        <f t="shared" si="146"/>
        <v>11.450381679389299</v>
      </c>
      <c r="AN299" s="671">
        <f t="shared" si="147"/>
        <v>15.929203539823034</v>
      </c>
      <c r="AO299" s="671">
        <f t="shared" si="148"/>
        <v>15.306122448979576</v>
      </c>
      <c r="AP299" s="671">
        <f t="shared" si="149"/>
        <v>18.07228915662651</v>
      </c>
      <c r="AQ299" s="671">
        <f t="shared" si="150"/>
        <v>-4.5977011494252924</v>
      </c>
      <c r="AR299" s="671">
        <f t="shared" si="151"/>
        <v>171.875</v>
      </c>
      <c r="AS299" s="672">
        <f t="shared" si="152"/>
        <v>41.65067131702137</v>
      </c>
      <c r="AT299" s="673">
        <f t="shared" si="153"/>
        <v>143.74729230585757</v>
      </c>
    </row>
    <row r="300" spans="1:46" ht="11.25" customHeight="1" x14ac:dyDescent="0.2">
      <c r="A300" s="935" t="s">
        <v>1093</v>
      </c>
      <c r="B300" s="933" t="s">
        <v>1094</v>
      </c>
      <c r="C300" s="497">
        <v>0.33</v>
      </c>
      <c r="D300" s="654">
        <v>0.29499999999999998</v>
      </c>
      <c r="E300" s="650">
        <v>0.27500000000000002</v>
      </c>
      <c r="F300" s="650">
        <v>0.25</v>
      </c>
      <c r="G300" s="650">
        <v>0.22500000000000001</v>
      </c>
      <c r="H300" s="650">
        <v>0.21</v>
      </c>
      <c r="I300" s="651"/>
      <c r="J300" s="502">
        <v>0.2</v>
      </c>
      <c r="K300" s="655">
        <v>0.2</v>
      </c>
      <c r="L300" s="651"/>
      <c r="M300" s="656">
        <v>0.2</v>
      </c>
      <c r="N300" s="657">
        <v>0.19</v>
      </c>
      <c r="O300" s="653">
        <v>0.18</v>
      </c>
      <c r="P300" s="657">
        <v>0.15</v>
      </c>
      <c r="Q300" s="657">
        <v>0.14000000000000001</v>
      </c>
      <c r="R300" s="657">
        <v>2.5000000000000001E-2</v>
      </c>
      <c r="S300" s="653">
        <v>0</v>
      </c>
      <c r="T300" s="653">
        <v>0</v>
      </c>
      <c r="U300" s="653">
        <v>0</v>
      </c>
      <c r="V300" s="653">
        <v>0</v>
      </c>
      <c r="W300" s="653">
        <v>0</v>
      </c>
      <c r="X300" s="653">
        <v>0</v>
      </c>
      <c r="Y300" s="654">
        <f t="shared" si="132"/>
        <v>2.87</v>
      </c>
      <c r="Z300" s="1049">
        <f t="shared" si="133"/>
        <v>11.86440677966103</v>
      </c>
      <c r="AA300" s="671">
        <f t="shared" si="134"/>
        <v>7.2727272727272529</v>
      </c>
      <c r="AB300" s="671">
        <f t="shared" si="135"/>
        <v>10.000000000000009</v>
      </c>
      <c r="AC300" s="671">
        <f t="shared" si="136"/>
        <v>11.111111111111116</v>
      </c>
      <c r="AD300" s="671">
        <f t="shared" si="137"/>
        <v>7.1428571428571397</v>
      </c>
      <c r="AE300" s="671">
        <f t="shared" si="138"/>
        <v>4.9999999999999822</v>
      </c>
      <c r="AF300" s="671">
        <f t="shared" si="139"/>
        <v>0</v>
      </c>
      <c r="AG300" s="671">
        <f t="shared" si="140"/>
        <v>0</v>
      </c>
      <c r="AH300" s="671">
        <f t="shared" si="141"/>
        <v>5.2631578947368363</v>
      </c>
      <c r="AI300" s="671">
        <f t="shared" si="142"/>
        <v>5.555555555555558</v>
      </c>
      <c r="AJ300" s="671">
        <f t="shared" si="143"/>
        <v>19.999999999999996</v>
      </c>
      <c r="AK300" s="671">
        <f t="shared" si="144"/>
        <v>7.1428571428571397</v>
      </c>
      <c r="AL300" s="671">
        <f t="shared" si="145"/>
        <v>460.00000000000006</v>
      </c>
      <c r="AM300" s="671" t="str">
        <f t="shared" si="146"/>
        <v>n/a</v>
      </c>
      <c r="AN300" s="671" t="str">
        <f t="shared" si="147"/>
        <v>n/a</v>
      </c>
      <c r="AO300" s="671" t="str">
        <f t="shared" si="148"/>
        <v>n/a</v>
      </c>
      <c r="AP300" s="671" t="str">
        <f t="shared" si="149"/>
        <v>n/a</v>
      </c>
      <c r="AQ300" s="671" t="str">
        <f t="shared" si="150"/>
        <v>n/a</v>
      </c>
      <c r="AR300" s="671" t="str">
        <f t="shared" si="151"/>
        <v>n/a</v>
      </c>
      <c r="AS300" s="672">
        <f t="shared" si="152"/>
        <v>42.334820992269705</v>
      </c>
      <c r="AT300" s="673">
        <f t="shared" si="153"/>
        <v>125.59977357178529</v>
      </c>
    </row>
    <row r="301" spans="1:46" ht="11.25" customHeight="1" x14ac:dyDescent="0.2">
      <c r="A301" s="500" t="s">
        <v>1222</v>
      </c>
      <c r="B301" s="933" t="s">
        <v>1223</v>
      </c>
      <c r="C301" s="497">
        <v>1.345</v>
      </c>
      <c r="D301" s="654">
        <v>1.2050000000000001</v>
      </c>
      <c r="E301" s="650">
        <v>1.075</v>
      </c>
      <c r="F301" s="650">
        <v>0.97</v>
      </c>
      <c r="G301" s="650">
        <v>0.86</v>
      </c>
      <c r="H301" s="650">
        <v>0.78</v>
      </c>
      <c r="I301" s="651"/>
      <c r="J301" s="650">
        <v>0.70499999999999996</v>
      </c>
      <c r="K301" s="496">
        <v>0.64500000000000002</v>
      </c>
      <c r="L301" s="651"/>
      <c r="M301" s="652">
        <v>0.6</v>
      </c>
      <c r="N301" s="652">
        <v>0.6</v>
      </c>
      <c r="O301" s="657">
        <v>0.57499999999999996</v>
      </c>
      <c r="P301" s="657">
        <v>0.5</v>
      </c>
      <c r="Q301" s="657">
        <v>0.36</v>
      </c>
      <c r="R301" s="657">
        <v>0.3</v>
      </c>
      <c r="S301" s="657">
        <v>0.24</v>
      </c>
      <c r="T301" s="657">
        <v>0.12</v>
      </c>
      <c r="U301" s="653">
        <v>0</v>
      </c>
      <c r="V301" s="653">
        <v>0</v>
      </c>
      <c r="W301" s="653">
        <v>0</v>
      </c>
      <c r="X301" s="653">
        <v>0</v>
      </c>
      <c r="Y301" s="654">
        <f t="shared" si="132"/>
        <v>10.879999999999999</v>
      </c>
      <c r="Z301" s="1049">
        <f t="shared" si="133"/>
        <v>11.618257261410768</v>
      </c>
      <c r="AA301" s="671">
        <f t="shared" si="134"/>
        <v>12.093023255813961</v>
      </c>
      <c r="AB301" s="671">
        <f t="shared" si="135"/>
        <v>10.824742268041243</v>
      </c>
      <c r="AC301" s="671">
        <f t="shared" si="136"/>
        <v>12.790697674418606</v>
      </c>
      <c r="AD301" s="671">
        <f t="shared" si="137"/>
        <v>10.256410256410241</v>
      </c>
      <c r="AE301" s="671">
        <f t="shared" si="138"/>
        <v>10.638297872340431</v>
      </c>
      <c r="AF301" s="671">
        <f t="shared" si="139"/>
        <v>9.302325581395344</v>
      </c>
      <c r="AG301" s="671">
        <f t="shared" si="140"/>
        <v>7.5000000000000178</v>
      </c>
      <c r="AH301" s="671">
        <f t="shared" si="141"/>
        <v>0</v>
      </c>
      <c r="AI301" s="671">
        <f t="shared" si="142"/>
        <v>4.3478260869565188</v>
      </c>
      <c r="AJ301" s="671">
        <f t="shared" si="143"/>
        <v>14.999999999999991</v>
      </c>
      <c r="AK301" s="671">
        <f t="shared" si="144"/>
        <v>38.888888888888886</v>
      </c>
      <c r="AL301" s="671">
        <f t="shared" si="145"/>
        <v>19.999999999999996</v>
      </c>
      <c r="AM301" s="671">
        <f t="shared" si="146"/>
        <v>25</v>
      </c>
      <c r="AN301" s="671">
        <f t="shared" si="147"/>
        <v>100</v>
      </c>
      <c r="AO301" s="671" t="str">
        <f t="shared" si="148"/>
        <v>n/a</v>
      </c>
      <c r="AP301" s="671" t="str">
        <f t="shared" si="149"/>
        <v>n/a</v>
      </c>
      <c r="AQ301" s="671" t="str">
        <f t="shared" si="150"/>
        <v>n/a</v>
      </c>
      <c r="AR301" s="671" t="str">
        <f t="shared" si="151"/>
        <v>n/a</v>
      </c>
      <c r="AS301" s="672">
        <f t="shared" si="152"/>
        <v>19.217364609711733</v>
      </c>
      <c r="AT301" s="673">
        <f t="shared" si="153"/>
        <v>24.14952740172355</v>
      </c>
    </row>
    <row r="302" spans="1:46" ht="11.25" customHeight="1" x14ac:dyDescent="0.2">
      <c r="A302" s="500" t="s">
        <v>591</v>
      </c>
      <c r="B302" s="933" t="s">
        <v>592</v>
      </c>
      <c r="C302" s="497">
        <v>0.62</v>
      </c>
      <c r="D302" s="654">
        <v>0.57000000000000006</v>
      </c>
      <c r="E302" s="650">
        <v>0.54</v>
      </c>
      <c r="F302" s="650">
        <v>0.51333333333333331</v>
      </c>
      <c r="G302" s="650">
        <v>0.47110666666666673</v>
      </c>
      <c r="H302" s="650">
        <v>0.44888888888888889</v>
      </c>
      <c r="I302" s="651"/>
      <c r="J302" s="650">
        <v>0.41777777777777775</v>
      </c>
      <c r="K302" s="496">
        <v>0.3955555555555556</v>
      </c>
      <c r="L302" s="651"/>
      <c r="M302" s="511">
        <v>0.3644444444444444</v>
      </c>
      <c r="N302" s="511">
        <v>0.3288888888888889</v>
      </c>
      <c r="O302" s="657">
        <v>0.28000000000000003</v>
      </c>
      <c r="P302" s="657">
        <v>0.25222222222222224</v>
      </c>
      <c r="Q302" s="657">
        <v>0.2</v>
      </c>
      <c r="R302" s="657">
        <v>0.18666666666666668</v>
      </c>
      <c r="S302" s="657">
        <v>0.16</v>
      </c>
      <c r="T302" s="657">
        <v>0.15111111111111111</v>
      </c>
      <c r="U302" s="657">
        <v>0.12740444444444446</v>
      </c>
      <c r="V302" s="657">
        <v>0.11258666666666667</v>
      </c>
      <c r="W302" s="657">
        <v>0.10074666666666666</v>
      </c>
      <c r="X302" s="657">
        <v>4.4444444444444446E-2</v>
      </c>
      <c r="Y302" s="654">
        <f t="shared" si="132"/>
        <v>6.2851777777777782</v>
      </c>
      <c r="Z302" s="1049">
        <f t="shared" si="133"/>
        <v>8.7719298245613864</v>
      </c>
      <c r="AA302" s="671">
        <f t="shared" si="134"/>
        <v>5.555555555555558</v>
      </c>
      <c r="AB302" s="671">
        <f t="shared" si="135"/>
        <v>5.1948051948051965</v>
      </c>
      <c r="AC302" s="671">
        <f t="shared" si="136"/>
        <v>8.9632921065292859</v>
      </c>
      <c r="AD302" s="671">
        <f t="shared" si="137"/>
        <v>4.949504950495065</v>
      </c>
      <c r="AE302" s="671">
        <f t="shared" si="138"/>
        <v>7.4468085106383031</v>
      </c>
      <c r="AF302" s="671">
        <f t="shared" si="139"/>
        <v>5.617977528089857</v>
      </c>
      <c r="AG302" s="671">
        <f t="shared" si="140"/>
        <v>8.5365853658536892</v>
      </c>
      <c r="AH302" s="671">
        <f t="shared" si="141"/>
        <v>10.810810810810789</v>
      </c>
      <c r="AI302" s="671">
        <f t="shared" si="142"/>
        <v>17.460317460317441</v>
      </c>
      <c r="AJ302" s="671">
        <f t="shared" si="143"/>
        <v>11.013215859030833</v>
      </c>
      <c r="AK302" s="671">
        <f t="shared" si="144"/>
        <v>26.111111111111107</v>
      </c>
      <c r="AL302" s="671">
        <f t="shared" si="145"/>
        <v>7.1428571428571397</v>
      </c>
      <c r="AM302" s="671">
        <f t="shared" si="146"/>
        <v>16.666666666666675</v>
      </c>
      <c r="AN302" s="671">
        <f t="shared" si="147"/>
        <v>5.8823529411764719</v>
      </c>
      <c r="AO302" s="671">
        <f t="shared" si="148"/>
        <v>18.607409474638924</v>
      </c>
      <c r="AP302" s="671">
        <f t="shared" si="149"/>
        <v>13.161219011526937</v>
      </c>
      <c r="AQ302" s="671">
        <f t="shared" si="150"/>
        <v>11.752249867654839</v>
      </c>
      <c r="AR302" s="671">
        <f t="shared" si="151"/>
        <v>126.67999999999999</v>
      </c>
      <c r="AS302" s="672">
        <f t="shared" si="152"/>
        <v>16.859193125385236</v>
      </c>
      <c r="AT302" s="673">
        <f t="shared" si="153"/>
        <v>27.175068624833244</v>
      </c>
    </row>
    <row r="303" spans="1:46" ht="11.25" customHeight="1" x14ac:dyDescent="0.2">
      <c r="A303" s="500" t="s">
        <v>1220</v>
      </c>
      <c r="B303" s="933" t="s">
        <v>1221</v>
      </c>
      <c r="C303" s="497">
        <v>0.64</v>
      </c>
      <c r="D303" s="486">
        <v>0.6</v>
      </c>
      <c r="E303" s="650">
        <v>0.48</v>
      </c>
      <c r="F303" s="650">
        <v>0.44</v>
      </c>
      <c r="G303" s="650">
        <v>0.4</v>
      </c>
      <c r="H303" s="650">
        <v>0.36</v>
      </c>
      <c r="I303" s="651"/>
      <c r="J303" s="650">
        <v>0.28000000000000003</v>
      </c>
      <c r="K303" s="496">
        <v>0.24</v>
      </c>
      <c r="L303" s="651"/>
      <c r="M303" s="652">
        <v>0</v>
      </c>
      <c r="N303" s="652">
        <v>0</v>
      </c>
      <c r="O303" s="653">
        <v>0</v>
      </c>
      <c r="P303" s="653">
        <v>0</v>
      </c>
      <c r="Q303" s="653">
        <v>0</v>
      </c>
      <c r="R303" s="653">
        <v>0</v>
      </c>
      <c r="S303" s="653">
        <v>0</v>
      </c>
      <c r="T303" s="653">
        <v>0</v>
      </c>
      <c r="U303" s="653">
        <v>0</v>
      </c>
      <c r="V303" s="653">
        <v>0</v>
      </c>
      <c r="W303" s="653">
        <v>0</v>
      </c>
      <c r="X303" s="653">
        <v>0</v>
      </c>
      <c r="Y303" s="654">
        <f t="shared" si="132"/>
        <v>3.4400000000000004</v>
      </c>
      <c r="Z303" s="1049">
        <f t="shared" si="133"/>
        <v>6.6666666666666652</v>
      </c>
      <c r="AA303" s="671">
        <f t="shared" si="134"/>
        <v>25</v>
      </c>
      <c r="AB303" s="671">
        <f t="shared" si="135"/>
        <v>9.0909090909090828</v>
      </c>
      <c r="AC303" s="671">
        <f t="shared" si="136"/>
        <v>9.9999999999999858</v>
      </c>
      <c r="AD303" s="671">
        <f t="shared" si="137"/>
        <v>11.111111111111116</v>
      </c>
      <c r="AE303" s="671">
        <f t="shared" si="138"/>
        <v>28.571428571428559</v>
      </c>
      <c r="AF303" s="671">
        <f t="shared" si="139"/>
        <v>16.666666666666675</v>
      </c>
      <c r="AG303" s="671" t="str">
        <f t="shared" si="140"/>
        <v>n/a</v>
      </c>
      <c r="AH303" s="671" t="str">
        <f t="shared" si="141"/>
        <v>n/a</v>
      </c>
      <c r="AI303" s="671" t="str">
        <f t="shared" si="142"/>
        <v>n/a</v>
      </c>
      <c r="AJ303" s="671" t="str">
        <f t="shared" si="143"/>
        <v>n/a</v>
      </c>
      <c r="AK303" s="671" t="str">
        <f t="shared" si="144"/>
        <v>n/a</v>
      </c>
      <c r="AL303" s="671" t="str">
        <f t="shared" si="145"/>
        <v>n/a</v>
      </c>
      <c r="AM303" s="671" t="str">
        <f t="shared" si="146"/>
        <v>n/a</v>
      </c>
      <c r="AN303" s="671" t="str">
        <f t="shared" si="147"/>
        <v>n/a</v>
      </c>
      <c r="AO303" s="671" t="str">
        <f t="shared" si="148"/>
        <v>n/a</v>
      </c>
      <c r="AP303" s="671" t="str">
        <f t="shared" si="149"/>
        <v>n/a</v>
      </c>
      <c r="AQ303" s="671" t="str">
        <f t="shared" si="150"/>
        <v>n/a</v>
      </c>
      <c r="AR303" s="671" t="str">
        <f t="shared" si="151"/>
        <v>n/a</v>
      </c>
      <c r="AS303" s="672">
        <f t="shared" si="152"/>
        <v>15.300968872397439</v>
      </c>
      <c r="AT303" s="673">
        <f t="shared" si="153"/>
        <v>8.4736122956167961</v>
      </c>
    </row>
    <row r="304" spans="1:46" ht="11.25" customHeight="1" x14ac:dyDescent="0.2">
      <c r="A304" s="658" t="s">
        <v>596</v>
      </c>
      <c r="B304" s="507" t="s">
        <v>597</v>
      </c>
      <c r="C304" s="497">
        <v>0.71</v>
      </c>
      <c r="D304" s="654">
        <v>0.67</v>
      </c>
      <c r="E304" s="513">
        <v>0.625</v>
      </c>
      <c r="F304" s="513">
        <v>0.5675</v>
      </c>
      <c r="G304" s="513">
        <v>0.48499999999999999</v>
      </c>
      <c r="H304" s="513">
        <v>0.44416666666666671</v>
      </c>
      <c r="I304" s="514"/>
      <c r="J304" s="513">
        <v>0.42</v>
      </c>
      <c r="K304" s="509">
        <v>0.38888666666666666</v>
      </c>
      <c r="L304" s="514"/>
      <c r="M304" s="510">
        <v>0.3444444444444445</v>
      </c>
      <c r="N304" s="516">
        <v>0.3</v>
      </c>
      <c r="O304" s="516">
        <v>0.25555555555555554</v>
      </c>
      <c r="P304" s="516">
        <v>0.18518222222222225</v>
      </c>
      <c r="Q304" s="516">
        <v>0.14073777777777777</v>
      </c>
      <c r="R304" s="516">
        <v>0.1135822222222222</v>
      </c>
      <c r="S304" s="516">
        <v>9.3822222222222237E-2</v>
      </c>
      <c r="T304" s="516">
        <v>5.9262222222222223E-2</v>
      </c>
      <c r="U304" s="516">
        <v>6.5822222222222219E-3</v>
      </c>
      <c r="V304" s="517">
        <v>0</v>
      </c>
      <c r="W304" s="517">
        <v>4.6702222222222228E-2</v>
      </c>
      <c r="X304" s="516">
        <v>4.5302222222222223E-2</v>
      </c>
      <c r="Y304" s="654">
        <f t="shared" si="132"/>
        <v>5.9017266666666659</v>
      </c>
      <c r="Z304" s="1049">
        <f t="shared" si="133"/>
        <v>5.9701492537313383</v>
      </c>
      <c r="AA304" s="671">
        <f t="shared" si="134"/>
        <v>7.2000000000000064</v>
      </c>
      <c r="AB304" s="671">
        <f t="shared" si="135"/>
        <v>10.132158590308361</v>
      </c>
      <c r="AC304" s="671">
        <f t="shared" si="136"/>
        <v>17.010309278350523</v>
      </c>
      <c r="AD304" s="671">
        <f t="shared" si="137"/>
        <v>9.193245778611626</v>
      </c>
      <c r="AE304" s="671">
        <f t="shared" si="138"/>
        <v>5.7539682539682779</v>
      </c>
      <c r="AF304" s="671">
        <f t="shared" si="139"/>
        <v>8.0006171463836928</v>
      </c>
      <c r="AG304" s="671">
        <f t="shared" si="140"/>
        <v>12.902580645161276</v>
      </c>
      <c r="AH304" s="671">
        <f t="shared" si="141"/>
        <v>14.814814814814836</v>
      </c>
      <c r="AI304" s="671">
        <f t="shared" si="142"/>
        <v>17.391304347826097</v>
      </c>
      <c r="AJ304" s="671">
        <f t="shared" si="143"/>
        <v>38.002208035328543</v>
      </c>
      <c r="AK304" s="671">
        <f t="shared" si="144"/>
        <v>31.579612202362185</v>
      </c>
      <c r="AL304" s="671">
        <f t="shared" si="145"/>
        <v>23.908279856002522</v>
      </c>
      <c r="AM304" s="671">
        <f t="shared" si="146"/>
        <v>21.061108479393596</v>
      </c>
      <c r="AN304" s="671">
        <f t="shared" si="147"/>
        <v>58.317084145792734</v>
      </c>
      <c r="AO304" s="671">
        <f t="shared" si="148"/>
        <v>800.33760972315997</v>
      </c>
      <c r="AP304" s="671" t="str">
        <f t="shared" si="149"/>
        <v>n/a</v>
      </c>
      <c r="AQ304" s="671">
        <f t="shared" si="150"/>
        <v>-100</v>
      </c>
      <c r="AR304" s="671">
        <f t="shared" si="151"/>
        <v>3.0903561267536572</v>
      </c>
      <c r="AS304" s="672">
        <f t="shared" si="152"/>
        <v>54.703633704330514</v>
      </c>
      <c r="AT304" s="673">
        <f t="shared" si="153"/>
        <v>188.63162089093152</v>
      </c>
    </row>
    <row r="305" spans="1:46" ht="11.25" customHeight="1" x14ac:dyDescent="0.2">
      <c r="A305" s="935" t="s">
        <v>1218</v>
      </c>
      <c r="B305" s="933" t="s">
        <v>1219</v>
      </c>
      <c r="C305" s="523">
        <v>0.88</v>
      </c>
      <c r="D305" s="654">
        <v>0.82000000000000006</v>
      </c>
      <c r="E305" s="650">
        <v>0.74</v>
      </c>
      <c r="F305" s="502">
        <v>0.72</v>
      </c>
      <c r="G305" s="650">
        <v>0.63</v>
      </c>
      <c r="H305" s="502">
        <v>0.6</v>
      </c>
      <c r="I305" s="651"/>
      <c r="J305" s="650">
        <v>0.5</v>
      </c>
      <c r="K305" s="496">
        <v>0.32500000000000001</v>
      </c>
      <c r="L305" s="651"/>
      <c r="M305" s="652">
        <v>0.22500000000000001</v>
      </c>
      <c r="N305" s="652">
        <v>0.28000000000000003</v>
      </c>
      <c r="O305" s="653">
        <v>0.52</v>
      </c>
      <c r="P305" s="653">
        <v>0.52</v>
      </c>
      <c r="Q305" s="653">
        <v>0.52</v>
      </c>
      <c r="R305" s="653">
        <v>0.52</v>
      </c>
      <c r="S305" s="653">
        <v>0.52</v>
      </c>
      <c r="T305" s="653">
        <v>0.52</v>
      </c>
      <c r="U305" s="653">
        <v>0.52</v>
      </c>
      <c r="V305" s="653">
        <v>0.52</v>
      </c>
      <c r="W305" s="653">
        <v>0.52</v>
      </c>
      <c r="X305" s="657">
        <v>0.5</v>
      </c>
      <c r="Y305" s="654">
        <f t="shared" si="132"/>
        <v>10.899999999999997</v>
      </c>
      <c r="Z305" s="1049">
        <f t="shared" si="133"/>
        <v>7.3170731707316916</v>
      </c>
      <c r="AA305" s="671">
        <f t="shared" si="134"/>
        <v>10.810810810810811</v>
      </c>
      <c r="AB305" s="671">
        <f t="shared" si="135"/>
        <v>2.7777777777777901</v>
      </c>
      <c r="AC305" s="671">
        <f t="shared" si="136"/>
        <v>14.285714285714279</v>
      </c>
      <c r="AD305" s="671">
        <f t="shared" si="137"/>
        <v>5.0000000000000044</v>
      </c>
      <c r="AE305" s="671">
        <f t="shared" si="138"/>
        <v>19.999999999999996</v>
      </c>
      <c r="AF305" s="671">
        <f t="shared" si="139"/>
        <v>53.846153846153832</v>
      </c>
      <c r="AG305" s="671">
        <f t="shared" si="140"/>
        <v>44.444444444444443</v>
      </c>
      <c r="AH305" s="671">
        <f t="shared" si="141"/>
        <v>-19.642857142857149</v>
      </c>
      <c r="AI305" s="671">
        <f t="shared" si="142"/>
        <v>-46.153846153846146</v>
      </c>
      <c r="AJ305" s="671">
        <f t="shared" si="143"/>
        <v>0</v>
      </c>
      <c r="AK305" s="671">
        <f t="shared" si="144"/>
        <v>0</v>
      </c>
      <c r="AL305" s="671">
        <f t="shared" si="145"/>
        <v>0</v>
      </c>
      <c r="AM305" s="671">
        <f t="shared" si="146"/>
        <v>0</v>
      </c>
      <c r="AN305" s="671">
        <f t="shared" si="147"/>
        <v>0</v>
      </c>
      <c r="AO305" s="671">
        <f t="shared" si="148"/>
        <v>0</v>
      </c>
      <c r="AP305" s="671">
        <f t="shared" si="149"/>
        <v>0</v>
      </c>
      <c r="AQ305" s="671">
        <f t="shared" si="150"/>
        <v>0</v>
      </c>
      <c r="AR305" s="671">
        <f t="shared" si="151"/>
        <v>4.0000000000000036</v>
      </c>
      <c r="AS305" s="672">
        <f t="shared" si="152"/>
        <v>5.0886984757331355</v>
      </c>
      <c r="AT305" s="673">
        <f t="shared" si="153"/>
        <v>20.712241359444214</v>
      </c>
    </row>
    <row r="306" spans="1:46" ht="11.25" customHeight="1" x14ac:dyDescent="0.2">
      <c r="A306" s="935" t="s">
        <v>582</v>
      </c>
      <c r="B306" s="933" t="s">
        <v>583</v>
      </c>
      <c r="C306" s="497">
        <v>0.54</v>
      </c>
      <c r="D306" s="654">
        <v>0.48499999999999999</v>
      </c>
      <c r="E306" s="650">
        <v>0.45</v>
      </c>
      <c r="F306" s="650">
        <v>0.43</v>
      </c>
      <c r="G306" s="650">
        <v>0.42</v>
      </c>
      <c r="H306" s="502">
        <v>0.4</v>
      </c>
      <c r="I306" s="651"/>
      <c r="J306" s="650">
        <v>0.38500000000000001</v>
      </c>
      <c r="K306" s="655">
        <v>0.38</v>
      </c>
      <c r="L306" s="651"/>
      <c r="M306" s="511">
        <v>0.36</v>
      </c>
      <c r="N306" s="652">
        <v>0.36</v>
      </c>
      <c r="O306" s="657">
        <v>0.33</v>
      </c>
      <c r="P306" s="657">
        <v>0.315</v>
      </c>
      <c r="Q306" s="657">
        <v>0.29375000000000001</v>
      </c>
      <c r="R306" s="657">
        <v>0.23749999999999999</v>
      </c>
      <c r="S306" s="653">
        <v>0</v>
      </c>
      <c r="T306" s="653">
        <v>6.25E-2</v>
      </c>
      <c r="U306" s="653">
        <v>0.1125</v>
      </c>
      <c r="V306" s="657">
        <v>0.17499999999999999</v>
      </c>
      <c r="W306" s="653">
        <v>8.7499999999999994E-2</v>
      </c>
      <c r="X306" s="657">
        <v>0.1</v>
      </c>
      <c r="Y306" s="654">
        <f t="shared" si="132"/>
        <v>5.9237499999999992</v>
      </c>
      <c r="Z306" s="1049">
        <f t="shared" si="133"/>
        <v>11.340206185567014</v>
      </c>
      <c r="AA306" s="671">
        <f t="shared" si="134"/>
        <v>7.7777777777777724</v>
      </c>
      <c r="AB306" s="671">
        <f t="shared" si="135"/>
        <v>4.6511627906976827</v>
      </c>
      <c r="AC306" s="671">
        <f t="shared" si="136"/>
        <v>2.3809523809523725</v>
      </c>
      <c r="AD306" s="671">
        <f t="shared" si="137"/>
        <v>4.9999999999999822</v>
      </c>
      <c r="AE306" s="671">
        <f t="shared" si="138"/>
        <v>3.8961038961039085</v>
      </c>
      <c r="AF306" s="671">
        <f t="shared" si="139"/>
        <v>1.3157894736842035</v>
      </c>
      <c r="AG306" s="671">
        <f t="shared" si="140"/>
        <v>5.555555555555558</v>
      </c>
      <c r="AH306" s="671">
        <f t="shared" si="141"/>
        <v>0</v>
      </c>
      <c r="AI306" s="671">
        <f t="shared" si="142"/>
        <v>9.0909090909090828</v>
      </c>
      <c r="AJ306" s="671">
        <f t="shared" si="143"/>
        <v>4.7619047619047672</v>
      </c>
      <c r="AK306" s="671">
        <f t="shared" si="144"/>
        <v>7.2340425531914887</v>
      </c>
      <c r="AL306" s="671">
        <f t="shared" si="145"/>
        <v>23.684210526315795</v>
      </c>
      <c r="AM306" s="671" t="str">
        <f t="shared" si="146"/>
        <v>n/a</v>
      </c>
      <c r="AN306" s="671">
        <f t="shared" si="147"/>
        <v>-100</v>
      </c>
      <c r="AO306" s="671">
        <f t="shared" si="148"/>
        <v>-44.444444444444443</v>
      </c>
      <c r="AP306" s="671">
        <f t="shared" si="149"/>
        <v>-35.714285714285708</v>
      </c>
      <c r="AQ306" s="671">
        <f t="shared" si="150"/>
        <v>100</v>
      </c>
      <c r="AR306" s="671">
        <f t="shared" si="151"/>
        <v>-12.500000000000011</v>
      </c>
      <c r="AS306" s="672">
        <f t="shared" si="152"/>
        <v>-0.33167306478169578</v>
      </c>
      <c r="AT306" s="673">
        <f t="shared" si="153"/>
        <v>37.895253282386889</v>
      </c>
    </row>
    <row r="307" spans="1:46" ht="11.25" customHeight="1" x14ac:dyDescent="0.2">
      <c r="A307" s="935" t="s">
        <v>1212</v>
      </c>
      <c r="B307" s="933" t="s">
        <v>1213</v>
      </c>
      <c r="C307" s="497">
        <v>0.72</v>
      </c>
      <c r="D307" s="654">
        <v>0.66</v>
      </c>
      <c r="E307" s="650">
        <v>0.62</v>
      </c>
      <c r="F307" s="650">
        <v>0.59</v>
      </c>
      <c r="G307" s="650">
        <v>0.54</v>
      </c>
      <c r="H307" s="650">
        <v>0.46</v>
      </c>
      <c r="I307" s="651"/>
      <c r="J307" s="502">
        <v>0.42</v>
      </c>
      <c r="K307" s="496">
        <v>0.4</v>
      </c>
      <c r="L307" s="651"/>
      <c r="M307" s="652">
        <v>0.38</v>
      </c>
      <c r="N307" s="652">
        <v>0.38</v>
      </c>
      <c r="O307" s="657">
        <v>0.38</v>
      </c>
      <c r="P307" s="657">
        <v>0.37667</v>
      </c>
      <c r="Q307" s="657">
        <v>0.34666999999999998</v>
      </c>
      <c r="R307" s="657">
        <v>0.33333000000000002</v>
      </c>
      <c r="S307" s="657">
        <v>0.30221999999999999</v>
      </c>
      <c r="T307" s="657">
        <v>0.28888999999999998</v>
      </c>
      <c r="U307" s="657">
        <v>0.22222</v>
      </c>
      <c r="V307" s="657">
        <v>8.5930000000000006E-2</v>
      </c>
      <c r="W307" s="653">
        <v>0</v>
      </c>
      <c r="X307" s="653">
        <v>0</v>
      </c>
      <c r="Y307" s="654">
        <f t="shared" si="132"/>
        <v>7.5059300000000002</v>
      </c>
      <c r="Z307" s="1049">
        <f t="shared" si="133"/>
        <v>9.0909090909090828</v>
      </c>
      <c r="AA307" s="671">
        <f t="shared" si="134"/>
        <v>6.4516129032258229</v>
      </c>
      <c r="AB307" s="671">
        <f t="shared" si="135"/>
        <v>5.0847457627118731</v>
      </c>
      <c r="AC307" s="671">
        <f t="shared" si="136"/>
        <v>9.259259259259256</v>
      </c>
      <c r="AD307" s="671">
        <f t="shared" si="137"/>
        <v>17.391304347826097</v>
      </c>
      <c r="AE307" s="671">
        <f t="shared" si="138"/>
        <v>9.5238095238095344</v>
      </c>
      <c r="AF307" s="671">
        <f t="shared" si="139"/>
        <v>4.9999999999999822</v>
      </c>
      <c r="AG307" s="671">
        <f t="shared" si="140"/>
        <v>5.2631578947368363</v>
      </c>
      <c r="AH307" s="671">
        <f t="shared" si="141"/>
        <v>0</v>
      </c>
      <c r="AI307" s="671">
        <f t="shared" si="142"/>
        <v>0</v>
      </c>
      <c r="AJ307" s="671">
        <f t="shared" si="143"/>
        <v>0.88406297289405078</v>
      </c>
      <c r="AK307" s="671">
        <f t="shared" si="144"/>
        <v>8.6537629445870845</v>
      </c>
      <c r="AL307" s="671">
        <f t="shared" si="145"/>
        <v>4.0020400204001882</v>
      </c>
      <c r="AM307" s="671">
        <f t="shared" si="146"/>
        <v>10.293825689894787</v>
      </c>
      <c r="AN307" s="671">
        <f t="shared" si="147"/>
        <v>4.6142130222576183</v>
      </c>
      <c r="AO307" s="671">
        <f t="shared" si="148"/>
        <v>30.001800018000168</v>
      </c>
      <c r="AP307" s="671">
        <f t="shared" si="149"/>
        <v>158.60584196438961</v>
      </c>
      <c r="AQ307" s="671" t="str">
        <f t="shared" si="150"/>
        <v>n/a</v>
      </c>
      <c r="AR307" s="671" t="str">
        <f t="shared" si="151"/>
        <v>n/a</v>
      </c>
      <c r="AS307" s="672">
        <f t="shared" si="152"/>
        <v>16.712961494994232</v>
      </c>
      <c r="AT307" s="673">
        <f t="shared" si="153"/>
        <v>37.255943934363785</v>
      </c>
    </row>
    <row r="308" spans="1:46" ht="11.25" customHeight="1" x14ac:dyDescent="0.2">
      <c r="A308" s="545" t="s">
        <v>1214</v>
      </c>
      <c r="B308" s="918" t="s">
        <v>1215</v>
      </c>
      <c r="C308" s="497">
        <v>0.43</v>
      </c>
      <c r="D308" s="486">
        <v>0.38</v>
      </c>
      <c r="E308" s="489">
        <v>0.36</v>
      </c>
      <c r="F308" s="487">
        <v>0.35</v>
      </c>
      <c r="G308" s="487">
        <v>0.3</v>
      </c>
      <c r="H308" s="487">
        <v>0.1</v>
      </c>
      <c r="I308" s="488"/>
      <c r="J308" s="489">
        <v>0.04</v>
      </c>
      <c r="K308" s="490">
        <v>0.04</v>
      </c>
      <c r="L308" s="488"/>
      <c r="M308" s="538">
        <v>0.04</v>
      </c>
      <c r="N308" s="538">
        <v>0.22500000000000001</v>
      </c>
      <c r="O308" s="493">
        <v>1.24</v>
      </c>
      <c r="P308" s="493">
        <v>1.18</v>
      </c>
      <c r="Q308" s="493">
        <v>1.1000000000000001</v>
      </c>
      <c r="R308" s="493">
        <v>0.98</v>
      </c>
      <c r="S308" s="493">
        <v>0.88</v>
      </c>
      <c r="T308" s="493">
        <v>0.76</v>
      </c>
      <c r="U308" s="493">
        <v>0.68</v>
      </c>
      <c r="V308" s="493">
        <v>0.64</v>
      </c>
      <c r="W308" s="493">
        <v>0.57599999999999996</v>
      </c>
      <c r="X308" s="493">
        <v>0.51200000000000001</v>
      </c>
      <c r="Y308" s="654">
        <f t="shared" si="132"/>
        <v>10.813000000000002</v>
      </c>
      <c r="Z308" s="1049">
        <f t="shared" si="133"/>
        <v>13.157894736842103</v>
      </c>
      <c r="AA308" s="671">
        <f t="shared" si="134"/>
        <v>5.555555555555558</v>
      </c>
      <c r="AB308" s="671">
        <f t="shared" si="135"/>
        <v>2.8571428571428692</v>
      </c>
      <c r="AC308" s="671">
        <f t="shared" si="136"/>
        <v>16.666666666666675</v>
      </c>
      <c r="AD308" s="671">
        <f t="shared" si="137"/>
        <v>199.99999999999994</v>
      </c>
      <c r="AE308" s="671">
        <f t="shared" si="138"/>
        <v>150</v>
      </c>
      <c r="AF308" s="671">
        <f t="shared" si="139"/>
        <v>0</v>
      </c>
      <c r="AG308" s="671">
        <f t="shared" si="140"/>
        <v>0</v>
      </c>
      <c r="AH308" s="671">
        <f t="shared" si="141"/>
        <v>-82.222222222222214</v>
      </c>
      <c r="AI308" s="671">
        <f t="shared" si="142"/>
        <v>-81.854838709677423</v>
      </c>
      <c r="AJ308" s="671">
        <f t="shared" si="143"/>
        <v>5.0847457627118731</v>
      </c>
      <c r="AK308" s="671">
        <f t="shared" si="144"/>
        <v>7.2727272727272529</v>
      </c>
      <c r="AL308" s="671">
        <f t="shared" si="145"/>
        <v>12.244897959183687</v>
      </c>
      <c r="AM308" s="671">
        <f t="shared" si="146"/>
        <v>11.363636363636353</v>
      </c>
      <c r="AN308" s="671">
        <f t="shared" si="147"/>
        <v>15.789473684210531</v>
      </c>
      <c r="AO308" s="671">
        <f t="shared" si="148"/>
        <v>11.764705882352944</v>
      </c>
      <c r="AP308" s="671">
        <f t="shared" si="149"/>
        <v>6.25</v>
      </c>
      <c r="AQ308" s="671">
        <f t="shared" si="150"/>
        <v>11.111111111111116</v>
      </c>
      <c r="AR308" s="671">
        <f t="shared" si="151"/>
        <v>12.5</v>
      </c>
      <c r="AS308" s="672">
        <f t="shared" si="152"/>
        <v>16.712710364223224</v>
      </c>
      <c r="AT308" s="673">
        <f t="shared" si="153"/>
        <v>63.336827468505973</v>
      </c>
    </row>
    <row r="309" spans="1:46" ht="11.25" customHeight="1" x14ac:dyDescent="0.2">
      <c r="A309" s="953" t="s">
        <v>1175</v>
      </c>
      <c r="B309" s="507" t="s">
        <v>1176</v>
      </c>
      <c r="C309" s="497">
        <v>1</v>
      </c>
      <c r="D309" s="521">
        <v>0.91</v>
      </c>
      <c r="E309" s="513">
        <v>0.78</v>
      </c>
      <c r="F309" s="513">
        <v>0.74</v>
      </c>
      <c r="G309" s="513">
        <v>0.7</v>
      </c>
      <c r="H309" s="513">
        <v>0.66</v>
      </c>
      <c r="I309" s="514"/>
      <c r="J309" s="513">
        <v>0.64</v>
      </c>
      <c r="K309" s="515">
        <v>0.6</v>
      </c>
      <c r="L309" s="514"/>
      <c r="M309" s="539">
        <v>0.6</v>
      </c>
      <c r="N309" s="539">
        <v>0.61</v>
      </c>
      <c r="O309" s="517">
        <v>0.67</v>
      </c>
      <c r="P309" s="517">
        <v>0</v>
      </c>
      <c r="Q309" s="517">
        <v>0</v>
      </c>
      <c r="R309" s="517">
        <v>0</v>
      </c>
      <c r="S309" s="517">
        <v>0</v>
      </c>
      <c r="T309" s="517">
        <v>0</v>
      </c>
      <c r="U309" s="517">
        <v>0</v>
      </c>
      <c r="V309" s="517">
        <v>0</v>
      </c>
      <c r="W309" s="517">
        <v>0</v>
      </c>
      <c r="X309" s="517">
        <v>0</v>
      </c>
      <c r="Y309" s="654">
        <f t="shared" si="132"/>
        <v>7.91</v>
      </c>
      <c r="Z309" s="1049">
        <f t="shared" si="133"/>
        <v>9.8901098901098763</v>
      </c>
      <c r="AA309" s="671">
        <f t="shared" si="134"/>
        <v>16.666666666666675</v>
      </c>
      <c r="AB309" s="671">
        <f t="shared" si="135"/>
        <v>5.4054054054054168</v>
      </c>
      <c r="AC309" s="671">
        <f t="shared" si="136"/>
        <v>5.7142857142857162</v>
      </c>
      <c r="AD309" s="671">
        <f t="shared" si="137"/>
        <v>6.0606060606060552</v>
      </c>
      <c r="AE309" s="671">
        <f t="shared" si="138"/>
        <v>3.125</v>
      </c>
      <c r="AF309" s="671">
        <f t="shared" si="139"/>
        <v>6.6666666666666652</v>
      </c>
      <c r="AG309" s="671">
        <f t="shared" si="140"/>
        <v>0</v>
      </c>
      <c r="AH309" s="671">
        <f t="shared" si="141"/>
        <v>-1.6393442622950838</v>
      </c>
      <c r="AI309" s="671">
        <f t="shared" si="142"/>
        <v>-8.9552238805970177</v>
      </c>
      <c r="AJ309" s="671" t="str">
        <f t="shared" si="143"/>
        <v>n/a</v>
      </c>
      <c r="AK309" s="671" t="str">
        <f t="shared" si="144"/>
        <v>n/a</v>
      </c>
      <c r="AL309" s="671" t="str">
        <f t="shared" si="145"/>
        <v>n/a</v>
      </c>
      <c r="AM309" s="671" t="str">
        <f t="shared" si="146"/>
        <v>n/a</v>
      </c>
      <c r="AN309" s="671" t="str">
        <f t="shared" si="147"/>
        <v>n/a</v>
      </c>
      <c r="AO309" s="671" t="str">
        <f t="shared" si="148"/>
        <v>n/a</v>
      </c>
      <c r="AP309" s="671" t="str">
        <f t="shared" si="149"/>
        <v>n/a</v>
      </c>
      <c r="AQ309" s="671" t="str">
        <f t="shared" si="150"/>
        <v>n/a</v>
      </c>
      <c r="AR309" s="671" t="str">
        <f t="shared" si="151"/>
        <v>n/a</v>
      </c>
      <c r="AS309" s="672">
        <f t="shared" si="152"/>
        <v>4.2934172260848307</v>
      </c>
      <c r="AT309" s="673">
        <f t="shared" si="153"/>
        <v>6.8876193685426754</v>
      </c>
    </row>
    <row r="310" spans="1:46" ht="11.25" customHeight="1" x14ac:dyDescent="0.2">
      <c r="A310" s="935" t="s">
        <v>229</v>
      </c>
      <c r="B310" s="933" t="s">
        <v>230</v>
      </c>
      <c r="C310" s="497">
        <v>13.9</v>
      </c>
      <c r="D310" s="1064">
        <v>13.55</v>
      </c>
      <c r="E310" s="531">
        <v>13.05</v>
      </c>
      <c r="F310" s="531">
        <v>12.8</v>
      </c>
      <c r="G310" s="531">
        <v>12.6</v>
      </c>
      <c r="H310" s="531">
        <v>12.4</v>
      </c>
      <c r="I310" s="651"/>
      <c r="J310" s="531">
        <v>12</v>
      </c>
      <c r="K310" s="1031">
        <v>11.65</v>
      </c>
      <c r="L310" s="651"/>
      <c r="M310" s="1096">
        <v>11.25</v>
      </c>
      <c r="N310" s="1096">
        <v>10.9</v>
      </c>
      <c r="O310" s="1033">
        <v>10.199999999999999</v>
      </c>
      <c r="P310" s="657">
        <v>9.15</v>
      </c>
      <c r="Q310" s="657">
        <v>8.25</v>
      </c>
      <c r="R310" s="657">
        <v>7.6</v>
      </c>
      <c r="S310" s="657">
        <v>6.9</v>
      </c>
      <c r="T310" s="657">
        <v>6.1</v>
      </c>
      <c r="U310" s="657">
        <v>5.5</v>
      </c>
      <c r="V310" s="657">
        <v>5.35</v>
      </c>
      <c r="W310" s="657">
        <v>5.0999999999999996</v>
      </c>
      <c r="X310" s="657">
        <v>4.9000000000000004</v>
      </c>
      <c r="Y310" s="654">
        <f t="shared" si="132"/>
        <v>193.15</v>
      </c>
      <c r="Z310" s="1049">
        <f t="shared" si="133"/>
        <v>2.5830258302582898</v>
      </c>
      <c r="AA310" s="671">
        <f t="shared" si="134"/>
        <v>3.8314176245210829</v>
      </c>
      <c r="AB310" s="671">
        <f t="shared" si="135"/>
        <v>1.953125</v>
      </c>
      <c r="AC310" s="671">
        <f t="shared" si="136"/>
        <v>1.5873015873016039</v>
      </c>
      <c r="AD310" s="671">
        <f t="shared" si="137"/>
        <v>1.6129032258064502</v>
      </c>
      <c r="AE310" s="671">
        <f t="shared" si="138"/>
        <v>3.3333333333333437</v>
      </c>
      <c r="AF310" s="671">
        <f t="shared" si="139"/>
        <v>3.0042918454935563</v>
      </c>
      <c r="AG310" s="671">
        <f t="shared" si="140"/>
        <v>3.5555555555555562</v>
      </c>
      <c r="AH310" s="671">
        <f t="shared" si="141"/>
        <v>3.2110091743119185</v>
      </c>
      <c r="AI310" s="671">
        <f t="shared" si="142"/>
        <v>6.8627450980392357</v>
      </c>
      <c r="AJ310" s="671">
        <f t="shared" si="143"/>
        <v>11.475409836065564</v>
      </c>
      <c r="AK310" s="671">
        <f t="shared" si="144"/>
        <v>10.909090909090914</v>
      </c>
      <c r="AL310" s="671">
        <f t="shared" si="145"/>
        <v>8.5526315789473664</v>
      </c>
      <c r="AM310" s="671">
        <f t="shared" si="146"/>
        <v>10.144927536231862</v>
      </c>
      <c r="AN310" s="671">
        <f t="shared" si="147"/>
        <v>13.11475409836067</v>
      </c>
      <c r="AO310" s="671">
        <f t="shared" si="148"/>
        <v>10.909090909090914</v>
      </c>
      <c r="AP310" s="671">
        <f t="shared" si="149"/>
        <v>2.8037383177570208</v>
      </c>
      <c r="AQ310" s="671">
        <f t="shared" si="150"/>
        <v>4.9019607843137303</v>
      </c>
      <c r="AR310" s="671">
        <f t="shared" si="151"/>
        <v>4.0816326530612068</v>
      </c>
      <c r="AS310" s="672">
        <f t="shared" si="152"/>
        <v>5.7067339419758039</v>
      </c>
      <c r="AT310" s="673">
        <f t="shared" si="153"/>
        <v>3.8587564656492934</v>
      </c>
    </row>
    <row r="311" spans="1:46" ht="11.25" customHeight="1" x14ac:dyDescent="0.2">
      <c r="A311" s="935" t="s">
        <v>1186</v>
      </c>
      <c r="B311" s="933" t="s">
        <v>1187</v>
      </c>
      <c r="C311" s="497">
        <v>1.2</v>
      </c>
      <c r="D311" s="497">
        <v>0.80233199999999993</v>
      </c>
      <c r="E311" s="650">
        <v>0.69220799999999993</v>
      </c>
      <c r="F311" s="650">
        <v>0.62928000000000006</v>
      </c>
      <c r="G311" s="650">
        <v>0.52392279599999991</v>
      </c>
      <c r="H311" s="650">
        <v>0.42694288199999997</v>
      </c>
      <c r="I311" s="651"/>
      <c r="J311" s="650">
        <v>0.37518460199999998</v>
      </c>
      <c r="K311" s="655">
        <v>0.31048675199999998</v>
      </c>
      <c r="L311" s="651"/>
      <c r="M311" s="511">
        <v>0.44556956999999997</v>
      </c>
      <c r="N311" s="652">
        <v>0.38813990399999998</v>
      </c>
      <c r="O311" s="653">
        <v>0.67922123400000001</v>
      </c>
      <c r="P311" s="657">
        <v>0.77624834399999998</v>
      </c>
      <c r="Q311" s="657">
        <v>0.75685078799999994</v>
      </c>
      <c r="R311" s="657">
        <v>0.16171709399999998</v>
      </c>
      <c r="S311" s="653">
        <v>0</v>
      </c>
      <c r="T311" s="653">
        <v>0</v>
      </c>
      <c r="U311" s="653">
        <v>0</v>
      </c>
      <c r="V311" s="653">
        <v>0</v>
      </c>
      <c r="W311" s="653">
        <v>0</v>
      </c>
      <c r="X311" s="653">
        <v>0</v>
      </c>
      <c r="Y311" s="654">
        <f t="shared" si="132"/>
        <v>8.1681039660000003</v>
      </c>
      <c r="Z311" s="1049">
        <f t="shared" si="133"/>
        <v>49.564020879137317</v>
      </c>
      <c r="AA311" s="671">
        <f t="shared" si="134"/>
        <v>15.909090909090917</v>
      </c>
      <c r="AB311" s="671">
        <f t="shared" si="135"/>
        <v>9.9999999999999858</v>
      </c>
      <c r="AC311" s="671">
        <f t="shared" si="136"/>
        <v>20.109299462510922</v>
      </c>
      <c r="AD311" s="671">
        <f t="shared" si="137"/>
        <v>22.714962138659089</v>
      </c>
      <c r="AE311" s="671">
        <f t="shared" si="138"/>
        <v>13.795416902530565</v>
      </c>
      <c r="AF311" s="671">
        <f t="shared" si="139"/>
        <v>20.837555735711398</v>
      </c>
      <c r="AG311" s="671">
        <f t="shared" si="140"/>
        <v>-30.316885868126054</v>
      </c>
      <c r="AH311" s="671">
        <f t="shared" si="141"/>
        <v>14.796125162127115</v>
      </c>
      <c r="AI311" s="671">
        <f t="shared" si="142"/>
        <v>-42.855157558280929</v>
      </c>
      <c r="AJ311" s="671">
        <f t="shared" si="143"/>
        <v>-12.499493332252442</v>
      </c>
      <c r="AK311" s="671">
        <f t="shared" si="144"/>
        <v>2.5629300130952659</v>
      </c>
      <c r="AL311" s="671">
        <f t="shared" si="145"/>
        <v>368.00914441363881</v>
      </c>
      <c r="AM311" s="671" t="str">
        <f t="shared" si="146"/>
        <v>n/a</v>
      </c>
      <c r="AN311" s="671" t="str">
        <f t="shared" si="147"/>
        <v>n/a</v>
      </c>
      <c r="AO311" s="671" t="str">
        <f t="shared" si="148"/>
        <v>n/a</v>
      </c>
      <c r="AP311" s="671" t="str">
        <f t="shared" si="149"/>
        <v>n/a</v>
      </c>
      <c r="AQ311" s="671" t="str">
        <f t="shared" si="150"/>
        <v>n/a</v>
      </c>
      <c r="AR311" s="671" t="str">
        <f t="shared" si="151"/>
        <v>n/a</v>
      </c>
      <c r="AS311" s="672">
        <f t="shared" si="152"/>
        <v>34.817462219833999</v>
      </c>
      <c r="AT311" s="673">
        <f t="shared" si="153"/>
        <v>102.94147932152073</v>
      </c>
    </row>
    <row r="312" spans="1:46" ht="11.25" customHeight="1" x14ac:dyDescent="0.2">
      <c r="A312" s="500" t="s">
        <v>3828</v>
      </c>
      <c r="B312" s="933" t="s">
        <v>3829</v>
      </c>
      <c r="C312" s="497">
        <v>1.06</v>
      </c>
      <c r="D312" s="661">
        <v>0.94</v>
      </c>
      <c r="E312" s="661">
        <v>0.89659999999999995</v>
      </c>
      <c r="F312" s="661">
        <v>0.85680000000000001</v>
      </c>
      <c r="G312" s="661">
        <v>0.81699999999999995</v>
      </c>
      <c r="H312" s="688">
        <v>0.7772</v>
      </c>
      <c r="I312" s="523"/>
      <c r="J312" s="688">
        <v>0.7772</v>
      </c>
      <c r="K312" s="689">
        <v>0.7772</v>
      </c>
      <c r="L312" s="523"/>
      <c r="M312" s="690">
        <v>0.7772</v>
      </c>
      <c r="N312" s="1134">
        <v>0.7772</v>
      </c>
      <c r="O312" s="910">
        <v>0.74719999999999998</v>
      </c>
      <c r="P312" s="910">
        <v>0.66749999999999998</v>
      </c>
      <c r="Q312" s="910">
        <v>0.61780000000000002</v>
      </c>
      <c r="R312" s="910">
        <v>0.5081</v>
      </c>
      <c r="S312" s="910">
        <v>0.42670000000000002</v>
      </c>
      <c r="T312" s="910">
        <v>0.36830000000000002</v>
      </c>
      <c r="U312" s="910">
        <v>0.31219999999999998</v>
      </c>
      <c r="V312" s="1195">
        <v>0.19919999999999999</v>
      </c>
      <c r="W312" s="910">
        <v>0.21920000000000001</v>
      </c>
      <c r="X312" s="910">
        <v>0.1661</v>
      </c>
      <c r="Y312" s="654">
        <f t="shared" ref="Y312:Y343" si="154">SUM(C312:X312)</f>
        <v>12.688700000000001</v>
      </c>
      <c r="Z312" s="1049">
        <f t="shared" ref="Z312:Z343" si="155">IF(ISERROR((C312/D312-1)*100),"n/a",(C312/D312-1)*100)</f>
        <v>12.765957446808528</v>
      </c>
      <c r="AA312" s="671">
        <f t="shared" ref="AA312:AA343" si="156">IF(ISERROR((D312/E312-1)*100),"n/a",(D312/E312-1)*100)</f>
        <v>4.840508587999115</v>
      </c>
      <c r="AB312" s="671">
        <f t="shared" ref="AB312:AB343" si="157">IF(ISERROR((E312/F312-1)*100),"n/a",(E312/F312-1)*100)</f>
        <v>4.6451914098972757</v>
      </c>
      <c r="AC312" s="671">
        <f t="shared" ref="AC312:AC343" si="158">IF(ISERROR((F312/G312-1)*100),"n/a",(F312/G312-1)*100)</f>
        <v>4.8714810281517806</v>
      </c>
      <c r="AD312" s="671">
        <f t="shared" ref="AD312:AD343" si="159">IF(ISERROR((G312/H312-1)*100),"n/a",(G312/H312-1)*100)</f>
        <v>5.1209469891919657</v>
      </c>
      <c r="AE312" s="671">
        <f t="shared" ref="AE312:AE343" si="160">IF(ISERROR((H312/J312-1)*100),"n/a",(H312/J312-1)*100)</f>
        <v>0</v>
      </c>
      <c r="AF312" s="671">
        <f t="shared" ref="AF312:AF343" si="161">IF(ISERROR((J312/K312-1)*100),"n/a",(J312/K312-1)*100)</f>
        <v>0</v>
      </c>
      <c r="AG312" s="671">
        <f t="shared" ref="AG312:AG343" si="162">IF(ISERROR((K312/M312-1)*100),"n/a",(K312/M312-1)*100)</f>
        <v>0</v>
      </c>
      <c r="AH312" s="671">
        <f t="shared" ref="AH312:AH343" si="163">IF(ISERROR((M312/N312-1)*100),"n/a",(M312/N312-1)*100)</f>
        <v>0</v>
      </c>
      <c r="AI312" s="671">
        <f t="shared" ref="AI312:AI343" si="164">IF(ISERROR((N312/O312-1)*100),"n/a",(N312/O312-1)*100)</f>
        <v>4.0149892933618814</v>
      </c>
      <c r="AJ312" s="671">
        <f t="shared" ref="AJ312:AJ343" si="165">IF(ISERROR((O312/P312-1)*100),"n/a",(O312/P312-1)*100)</f>
        <v>11.940074906367037</v>
      </c>
      <c r="AK312" s="671">
        <f t="shared" ref="AK312:AK343" si="166">IF(ISERROR((P312/Q312-1)*100),"n/a",(P312/Q312-1)*100)</f>
        <v>8.044674651990924</v>
      </c>
      <c r="AL312" s="671">
        <f t="shared" ref="AL312:AL343" si="167">IF(ISERROR((Q312/R312-1)*100),"n/a",(Q312/R312-1)*100)</f>
        <v>21.590238142098016</v>
      </c>
      <c r="AM312" s="671">
        <f t="shared" ref="AM312:AM343" si="168">IF(ISERROR((R312/S312-1)*100),"n/a",(R312/S312-1)*100)</f>
        <v>19.076634637918911</v>
      </c>
      <c r="AN312" s="671">
        <f t="shared" ref="AN312:AN343" si="169">IF(ISERROR((S312/T312-1)*100),"n/a",(S312/T312-1)*100)</f>
        <v>15.856638609828956</v>
      </c>
      <c r="AO312" s="671">
        <f t="shared" ref="AO312:AO343" si="170">IF(ISERROR((T312/U312-1)*100),"n/a",(T312/U312-1)*100)</f>
        <v>17.969250480461252</v>
      </c>
      <c r="AP312" s="671">
        <f t="shared" ref="AP312:AP343" si="171">IF(ISERROR((U312/V312-1)*100),"n/a",(U312/V312-1)*100)</f>
        <v>56.726907630522085</v>
      </c>
      <c r="AQ312" s="671">
        <f t="shared" ref="AQ312:AQ343" si="172">IF(ISERROR((V312/W312-1)*100),"n/a",(V312/W312-1)*100)</f>
        <v>-9.1240875912408814</v>
      </c>
      <c r="AR312" s="671">
        <f t="shared" ref="AR312:AR343" si="173">IF(ISERROR((W312/X312-1)*100),"n/a",(W312/X312-1)*100)</f>
        <v>31.968693558097527</v>
      </c>
      <c r="AS312" s="672">
        <f t="shared" ref="AS312:AS343" si="174">AVERAGE(Z312:AR312)</f>
        <v>11.068847356918653</v>
      </c>
      <c r="AT312" s="673">
        <f t="shared" ref="AT312:AT343" si="175">STDEV(Z312:AR312)</f>
        <v>14.683776383325748</v>
      </c>
    </row>
    <row r="313" spans="1:46" ht="11.25" customHeight="1" x14ac:dyDescent="0.2">
      <c r="A313" s="480" t="s">
        <v>1229</v>
      </c>
      <c r="B313" s="918" t="s">
        <v>1230</v>
      </c>
      <c r="C313" s="497">
        <v>0.95</v>
      </c>
      <c r="D313" s="497">
        <v>0.91</v>
      </c>
      <c r="E313" s="487">
        <v>0.87</v>
      </c>
      <c r="F313" s="487">
        <v>0.83</v>
      </c>
      <c r="G313" s="487">
        <v>0.78</v>
      </c>
      <c r="H313" s="487">
        <v>0.72</v>
      </c>
      <c r="I313" s="488"/>
      <c r="J313" s="487">
        <v>0.54</v>
      </c>
      <c r="K313" s="485">
        <v>0.39124199999999998</v>
      </c>
      <c r="L313" s="488"/>
      <c r="M313" s="530">
        <v>0.29389999999999999</v>
      </c>
      <c r="N313" s="530">
        <v>0.25180000000000002</v>
      </c>
      <c r="O313" s="492">
        <v>0</v>
      </c>
      <c r="P313" s="492">
        <v>0</v>
      </c>
      <c r="Q313" s="492">
        <v>0</v>
      </c>
      <c r="R313" s="492">
        <v>0</v>
      </c>
      <c r="S313" s="492">
        <v>0</v>
      </c>
      <c r="T313" s="492">
        <v>0</v>
      </c>
      <c r="U313" s="492">
        <v>0</v>
      </c>
      <c r="V313" s="492">
        <v>0</v>
      </c>
      <c r="W313" s="492">
        <v>0</v>
      </c>
      <c r="X313" s="492">
        <v>0</v>
      </c>
      <c r="Y313" s="654">
        <f t="shared" si="154"/>
        <v>6.5369419999999998</v>
      </c>
      <c r="Z313" s="1049">
        <f t="shared" si="155"/>
        <v>4.39560439560438</v>
      </c>
      <c r="AA313" s="671">
        <f t="shared" si="156"/>
        <v>4.5977011494252817</v>
      </c>
      <c r="AB313" s="671">
        <f t="shared" si="157"/>
        <v>4.8192771084337505</v>
      </c>
      <c r="AC313" s="671">
        <f t="shared" si="158"/>
        <v>6.4102564102564097</v>
      </c>
      <c r="AD313" s="671">
        <f t="shared" si="159"/>
        <v>8.3333333333333481</v>
      </c>
      <c r="AE313" s="671">
        <f t="shared" si="160"/>
        <v>33.333333333333329</v>
      </c>
      <c r="AF313" s="671">
        <f t="shared" si="161"/>
        <v>38.021991503979649</v>
      </c>
      <c r="AG313" s="671">
        <f t="shared" si="162"/>
        <v>33.120789384144267</v>
      </c>
      <c r="AH313" s="671">
        <f t="shared" si="163"/>
        <v>16.719618745035735</v>
      </c>
      <c r="AI313" s="671" t="str">
        <f t="shared" si="164"/>
        <v>n/a</v>
      </c>
      <c r="AJ313" s="671" t="str">
        <f t="shared" si="165"/>
        <v>n/a</v>
      </c>
      <c r="AK313" s="671" t="str">
        <f t="shared" si="166"/>
        <v>n/a</v>
      </c>
      <c r="AL313" s="671" t="str">
        <f t="shared" si="167"/>
        <v>n/a</v>
      </c>
      <c r="AM313" s="671" t="str">
        <f t="shared" si="168"/>
        <v>n/a</v>
      </c>
      <c r="AN313" s="671" t="str">
        <f t="shared" si="169"/>
        <v>n/a</v>
      </c>
      <c r="AO313" s="671" t="str">
        <f t="shared" si="170"/>
        <v>n/a</v>
      </c>
      <c r="AP313" s="671" t="str">
        <f t="shared" si="171"/>
        <v>n/a</v>
      </c>
      <c r="AQ313" s="671" t="str">
        <f t="shared" si="172"/>
        <v>n/a</v>
      </c>
      <c r="AR313" s="671" t="str">
        <f t="shared" si="173"/>
        <v>n/a</v>
      </c>
      <c r="AS313" s="672">
        <f t="shared" si="174"/>
        <v>16.639100595949575</v>
      </c>
      <c r="AT313" s="673">
        <f t="shared" si="175"/>
        <v>14.211789687916131</v>
      </c>
    </row>
    <row r="314" spans="1:46" ht="11.25" customHeight="1" x14ac:dyDescent="0.2">
      <c r="A314" s="658" t="s">
        <v>1224</v>
      </c>
      <c r="B314" s="507" t="s">
        <v>1225</v>
      </c>
      <c r="C314" s="497">
        <v>0.8</v>
      </c>
      <c r="D314" s="510">
        <v>0.76</v>
      </c>
      <c r="E314" s="513">
        <v>0.72</v>
      </c>
      <c r="F314" s="513">
        <v>0.68</v>
      </c>
      <c r="G314" s="513">
        <v>0.64</v>
      </c>
      <c r="H314" s="513">
        <v>0.6</v>
      </c>
      <c r="I314" s="514"/>
      <c r="J314" s="513">
        <v>0.56000000000000005</v>
      </c>
      <c r="K314" s="515">
        <v>0</v>
      </c>
      <c r="L314" s="514"/>
      <c r="M314" s="539">
        <v>0</v>
      </c>
      <c r="N314" s="539">
        <v>0</v>
      </c>
      <c r="O314" s="517">
        <v>0</v>
      </c>
      <c r="P314" s="517">
        <v>0</v>
      </c>
      <c r="Q314" s="517">
        <v>0</v>
      </c>
      <c r="R314" s="517">
        <v>0</v>
      </c>
      <c r="S314" s="517">
        <v>0</v>
      </c>
      <c r="T314" s="517">
        <v>0</v>
      </c>
      <c r="U314" s="517">
        <v>0</v>
      </c>
      <c r="V314" s="517">
        <v>0</v>
      </c>
      <c r="W314" s="517">
        <v>0</v>
      </c>
      <c r="X314" s="517">
        <v>0</v>
      </c>
      <c r="Y314" s="654">
        <f t="shared" si="154"/>
        <v>4.76</v>
      </c>
      <c r="Z314" s="1049">
        <f t="shared" si="155"/>
        <v>5.2631578947368363</v>
      </c>
      <c r="AA314" s="671">
        <f t="shared" si="156"/>
        <v>5.555555555555558</v>
      </c>
      <c r="AB314" s="671">
        <f t="shared" si="157"/>
        <v>5.8823529411764497</v>
      </c>
      <c r="AC314" s="671">
        <f t="shared" si="158"/>
        <v>6.25</v>
      </c>
      <c r="AD314" s="671">
        <f t="shared" si="159"/>
        <v>6.6666666666666652</v>
      </c>
      <c r="AE314" s="671">
        <f t="shared" si="160"/>
        <v>7.1428571428571397</v>
      </c>
      <c r="AF314" s="671" t="str">
        <f t="shared" si="161"/>
        <v>n/a</v>
      </c>
      <c r="AG314" s="671" t="str">
        <f t="shared" si="162"/>
        <v>n/a</v>
      </c>
      <c r="AH314" s="671" t="str">
        <f t="shared" si="163"/>
        <v>n/a</v>
      </c>
      <c r="AI314" s="671" t="str">
        <f t="shared" si="164"/>
        <v>n/a</v>
      </c>
      <c r="AJ314" s="671" t="str">
        <f t="shared" si="165"/>
        <v>n/a</v>
      </c>
      <c r="AK314" s="671" t="str">
        <f t="shared" si="166"/>
        <v>n/a</v>
      </c>
      <c r="AL314" s="671" t="str">
        <f t="shared" si="167"/>
        <v>n/a</v>
      </c>
      <c r="AM314" s="671" t="str">
        <f t="shared" si="168"/>
        <v>n/a</v>
      </c>
      <c r="AN314" s="671" t="str">
        <f t="shared" si="169"/>
        <v>n/a</v>
      </c>
      <c r="AO314" s="671" t="str">
        <f t="shared" si="170"/>
        <v>n/a</v>
      </c>
      <c r="AP314" s="671" t="str">
        <f t="shared" si="171"/>
        <v>n/a</v>
      </c>
      <c r="AQ314" s="671" t="str">
        <f t="shared" si="172"/>
        <v>n/a</v>
      </c>
      <c r="AR314" s="671" t="str">
        <f t="shared" si="173"/>
        <v>n/a</v>
      </c>
      <c r="AS314" s="672">
        <f t="shared" si="174"/>
        <v>6.1267650334987742</v>
      </c>
      <c r="AT314" s="673">
        <f t="shared" si="175"/>
        <v>0.70298771452314934</v>
      </c>
    </row>
    <row r="315" spans="1:46" ht="11.25" customHeight="1" x14ac:dyDescent="0.2">
      <c r="A315" s="935" t="s">
        <v>1206</v>
      </c>
      <c r="B315" s="933" t="s">
        <v>1207</v>
      </c>
      <c r="C315" s="497">
        <v>0.86399999999999999</v>
      </c>
      <c r="D315" s="656">
        <v>0.82000000000000006</v>
      </c>
      <c r="E315" s="650">
        <v>0.69699999999999995</v>
      </c>
      <c r="F315" s="650">
        <v>0.48299999999999998</v>
      </c>
      <c r="G315" s="650">
        <v>0.39100000000000001</v>
      </c>
      <c r="H315" s="650">
        <v>8.5000000000000006E-2</v>
      </c>
      <c r="I315" s="651"/>
      <c r="J315" s="502">
        <v>0</v>
      </c>
      <c r="K315" s="655">
        <v>0</v>
      </c>
      <c r="L315" s="651"/>
      <c r="M315" s="652">
        <v>0</v>
      </c>
      <c r="N315" s="652">
        <v>0.25</v>
      </c>
      <c r="O315" s="657">
        <v>2.88</v>
      </c>
      <c r="P315" s="657">
        <v>2.84</v>
      </c>
      <c r="Q315" s="657">
        <v>2.8</v>
      </c>
      <c r="R315" s="653">
        <v>2.78</v>
      </c>
      <c r="S315" s="653">
        <v>2.78</v>
      </c>
      <c r="T315" s="657">
        <v>2.78</v>
      </c>
      <c r="U315" s="657">
        <v>2.72</v>
      </c>
      <c r="V315" s="657">
        <v>2.6320000000000001</v>
      </c>
      <c r="W315" s="657">
        <v>2.48</v>
      </c>
      <c r="X315" s="657">
        <v>2.4</v>
      </c>
      <c r="Y315" s="654">
        <f t="shared" si="154"/>
        <v>30.681999999999999</v>
      </c>
      <c r="Z315" s="1049">
        <f t="shared" si="155"/>
        <v>5.3658536585365679</v>
      </c>
      <c r="AA315" s="671">
        <f t="shared" si="156"/>
        <v>17.647058823529438</v>
      </c>
      <c r="AB315" s="671">
        <f t="shared" si="157"/>
        <v>44.306418219461683</v>
      </c>
      <c r="AC315" s="671">
        <f t="shared" si="158"/>
        <v>23.529411764705866</v>
      </c>
      <c r="AD315" s="671">
        <f t="shared" si="159"/>
        <v>359.99999999999994</v>
      </c>
      <c r="AE315" s="671" t="str">
        <f t="shared" si="160"/>
        <v>n/a</v>
      </c>
      <c r="AF315" s="671" t="str">
        <f t="shared" si="161"/>
        <v>n/a</v>
      </c>
      <c r="AG315" s="671" t="str">
        <f t="shared" si="162"/>
        <v>n/a</v>
      </c>
      <c r="AH315" s="671">
        <f t="shared" si="163"/>
        <v>-100</v>
      </c>
      <c r="AI315" s="671">
        <f t="shared" si="164"/>
        <v>-91.319444444444443</v>
      </c>
      <c r="AJ315" s="671">
        <f t="shared" si="165"/>
        <v>1.4084507042253502</v>
      </c>
      <c r="AK315" s="671">
        <f t="shared" si="166"/>
        <v>1.4285714285714235</v>
      </c>
      <c r="AL315" s="671">
        <f t="shared" si="167"/>
        <v>0.7194244604316502</v>
      </c>
      <c r="AM315" s="671">
        <f t="shared" si="168"/>
        <v>0</v>
      </c>
      <c r="AN315" s="671">
        <f t="shared" si="169"/>
        <v>0</v>
      </c>
      <c r="AO315" s="671">
        <f t="shared" si="170"/>
        <v>2.2058823529411686</v>
      </c>
      <c r="AP315" s="671">
        <f t="shared" si="171"/>
        <v>3.3434650455927084</v>
      </c>
      <c r="AQ315" s="671">
        <f t="shared" si="172"/>
        <v>6.1290322580645151</v>
      </c>
      <c r="AR315" s="671">
        <f t="shared" si="173"/>
        <v>3.3333333333333437</v>
      </c>
      <c r="AS315" s="672">
        <f t="shared" si="174"/>
        <v>17.381091100309327</v>
      </c>
      <c r="AT315" s="673">
        <f t="shared" si="175"/>
        <v>98.668390621160071</v>
      </c>
    </row>
    <row r="316" spans="1:46" ht="11.25" customHeight="1" x14ac:dyDescent="0.2">
      <c r="A316" s="602" t="s">
        <v>4161</v>
      </c>
      <c r="B316" s="933" t="s">
        <v>4162</v>
      </c>
      <c r="C316" s="497">
        <v>1.05</v>
      </c>
      <c r="D316" s="656">
        <v>0.92999999999999994</v>
      </c>
      <c r="E316" s="650">
        <v>0.82000000000000006</v>
      </c>
      <c r="F316" s="650">
        <v>0.7400000000000001</v>
      </c>
      <c r="G316" s="502">
        <v>0.68</v>
      </c>
      <c r="H316" s="542">
        <v>0.68</v>
      </c>
      <c r="I316" s="916"/>
      <c r="J316" s="542">
        <v>0.78</v>
      </c>
      <c r="K316" s="655">
        <v>1.08</v>
      </c>
      <c r="L316" s="916"/>
      <c r="M316" s="536">
        <v>1.08</v>
      </c>
      <c r="N316" s="534">
        <v>1.08</v>
      </c>
      <c r="O316" s="657">
        <v>1.07</v>
      </c>
      <c r="P316" s="657">
        <v>1.03</v>
      </c>
      <c r="Q316" s="657">
        <v>0.99</v>
      </c>
      <c r="R316" s="543">
        <v>0.95</v>
      </c>
      <c r="S316" s="543">
        <v>0.98</v>
      </c>
      <c r="T316" s="657">
        <v>1.02</v>
      </c>
      <c r="U316" s="657">
        <v>0.94</v>
      </c>
      <c r="V316" s="657">
        <v>0.8600000000000001</v>
      </c>
      <c r="W316" s="657">
        <v>0.76</v>
      </c>
      <c r="X316" s="657">
        <v>0.68</v>
      </c>
      <c r="Y316" s="654">
        <f t="shared" si="154"/>
        <v>18.2</v>
      </c>
      <c r="Z316" s="1049">
        <f t="shared" si="155"/>
        <v>12.903225806451623</v>
      </c>
      <c r="AA316" s="671">
        <f t="shared" si="156"/>
        <v>13.414634146341452</v>
      </c>
      <c r="AB316" s="671">
        <f t="shared" si="157"/>
        <v>10.810810810810811</v>
      </c>
      <c r="AC316" s="671">
        <f t="shared" si="158"/>
        <v>8.8235294117647189</v>
      </c>
      <c r="AD316" s="671">
        <f t="shared" si="159"/>
        <v>0</v>
      </c>
      <c r="AE316" s="671">
        <f t="shared" si="160"/>
        <v>-12.820512820512819</v>
      </c>
      <c r="AF316" s="671">
        <f t="shared" si="161"/>
        <v>-27.777777777777779</v>
      </c>
      <c r="AG316" s="671">
        <f t="shared" si="162"/>
        <v>0</v>
      </c>
      <c r="AH316" s="671">
        <f t="shared" si="163"/>
        <v>0</v>
      </c>
      <c r="AI316" s="671">
        <f t="shared" si="164"/>
        <v>0.93457943925234765</v>
      </c>
      <c r="AJ316" s="671">
        <f t="shared" si="165"/>
        <v>3.8834951456310662</v>
      </c>
      <c r="AK316" s="671">
        <f t="shared" si="166"/>
        <v>4.0404040404040442</v>
      </c>
      <c r="AL316" s="671">
        <f t="shared" si="167"/>
        <v>4.2105263157894868</v>
      </c>
      <c r="AM316" s="671">
        <f t="shared" si="168"/>
        <v>-3.0612244897959218</v>
      </c>
      <c r="AN316" s="671">
        <f t="shared" si="169"/>
        <v>-3.9215686274509887</v>
      </c>
      <c r="AO316" s="671">
        <f t="shared" si="170"/>
        <v>8.5106382978723527</v>
      </c>
      <c r="AP316" s="671">
        <f t="shared" si="171"/>
        <v>9.302325581395321</v>
      </c>
      <c r="AQ316" s="671">
        <f t="shared" si="172"/>
        <v>13.157894736842124</v>
      </c>
      <c r="AR316" s="671">
        <f t="shared" si="173"/>
        <v>11.764705882352944</v>
      </c>
      <c r="AS316" s="672">
        <f t="shared" si="174"/>
        <v>2.8513518894405676</v>
      </c>
      <c r="AT316" s="673">
        <f t="shared" si="175"/>
        <v>10.186950747952872</v>
      </c>
    </row>
    <row r="317" spans="1:46" ht="11.25" customHeight="1" x14ac:dyDescent="0.2">
      <c r="A317" s="480" t="s">
        <v>1216</v>
      </c>
      <c r="B317" s="918" t="s">
        <v>1217</v>
      </c>
      <c r="C317" s="497">
        <v>0.71</v>
      </c>
      <c r="D317" s="491">
        <v>0.67</v>
      </c>
      <c r="E317" s="487">
        <v>0.63</v>
      </c>
      <c r="F317" s="487">
        <v>0.59</v>
      </c>
      <c r="G317" s="487">
        <v>0.54</v>
      </c>
      <c r="H317" s="487">
        <v>0.46</v>
      </c>
      <c r="I317" s="488"/>
      <c r="J317" s="487">
        <v>0.2</v>
      </c>
      <c r="K317" s="490">
        <v>0</v>
      </c>
      <c r="L317" s="488"/>
      <c r="M317" s="538">
        <v>0</v>
      </c>
      <c r="N317" s="538">
        <v>0</v>
      </c>
      <c r="O317" s="492">
        <v>0</v>
      </c>
      <c r="P317" s="492">
        <v>0</v>
      </c>
      <c r="Q317" s="492">
        <v>0</v>
      </c>
      <c r="R317" s="492">
        <v>0</v>
      </c>
      <c r="S317" s="492">
        <v>0</v>
      </c>
      <c r="T317" s="492">
        <v>0</v>
      </c>
      <c r="U317" s="492">
        <v>0</v>
      </c>
      <c r="V317" s="492">
        <v>0</v>
      </c>
      <c r="W317" s="492">
        <v>0</v>
      </c>
      <c r="X317" s="492">
        <v>0</v>
      </c>
      <c r="Y317" s="654">
        <f t="shared" si="154"/>
        <v>3.8</v>
      </c>
      <c r="Z317" s="1049">
        <f t="shared" si="155"/>
        <v>5.9701492537313383</v>
      </c>
      <c r="AA317" s="671">
        <f t="shared" si="156"/>
        <v>6.3492063492063489</v>
      </c>
      <c r="AB317" s="671">
        <f t="shared" si="157"/>
        <v>6.7796610169491567</v>
      </c>
      <c r="AC317" s="671">
        <f t="shared" si="158"/>
        <v>9.259259259259256</v>
      </c>
      <c r="AD317" s="671">
        <f t="shared" si="159"/>
        <v>17.391304347826097</v>
      </c>
      <c r="AE317" s="671">
        <f t="shared" si="160"/>
        <v>129.99999999999997</v>
      </c>
      <c r="AF317" s="671" t="str">
        <f t="shared" si="161"/>
        <v>n/a</v>
      </c>
      <c r="AG317" s="671" t="str">
        <f t="shared" si="162"/>
        <v>n/a</v>
      </c>
      <c r="AH317" s="671" t="str">
        <f t="shared" si="163"/>
        <v>n/a</v>
      </c>
      <c r="AI317" s="671" t="str">
        <f t="shared" si="164"/>
        <v>n/a</v>
      </c>
      <c r="AJ317" s="671" t="str">
        <f t="shared" si="165"/>
        <v>n/a</v>
      </c>
      <c r="AK317" s="671" t="str">
        <f t="shared" si="166"/>
        <v>n/a</v>
      </c>
      <c r="AL317" s="671" t="str">
        <f t="shared" si="167"/>
        <v>n/a</v>
      </c>
      <c r="AM317" s="671" t="str">
        <f t="shared" si="168"/>
        <v>n/a</v>
      </c>
      <c r="AN317" s="671" t="str">
        <f t="shared" si="169"/>
        <v>n/a</v>
      </c>
      <c r="AO317" s="671" t="str">
        <f t="shared" si="170"/>
        <v>n/a</v>
      </c>
      <c r="AP317" s="671" t="str">
        <f t="shared" si="171"/>
        <v>n/a</v>
      </c>
      <c r="AQ317" s="671" t="str">
        <f t="shared" si="172"/>
        <v>n/a</v>
      </c>
      <c r="AR317" s="671" t="str">
        <f t="shared" si="173"/>
        <v>n/a</v>
      </c>
      <c r="AS317" s="672">
        <f t="shared" si="174"/>
        <v>29.291596704495362</v>
      </c>
      <c r="AT317" s="673">
        <f t="shared" si="175"/>
        <v>49.521963674388829</v>
      </c>
    </row>
    <row r="318" spans="1:46" ht="11.25" customHeight="1" x14ac:dyDescent="0.2">
      <c r="A318" s="658" t="s">
        <v>1210</v>
      </c>
      <c r="B318" s="507" t="s">
        <v>1211</v>
      </c>
      <c r="C318" s="497">
        <v>0.84</v>
      </c>
      <c r="D318" s="497">
        <v>0.69000000000000006</v>
      </c>
      <c r="E318" s="650">
        <v>0.54</v>
      </c>
      <c r="F318" s="650">
        <v>0.41</v>
      </c>
      <c r="G318" s="650">
        <v>0.28999999999999998</v>
      </c>
      <c r="H318" s="650">
        <v>0.18</v>
      </c>
      <c r="I318" s="531"/>
      <c r="J318" s="650">
        <v>0.1</v>
      </c>
      <c r="K318" s="496">
        <v>0.04</v>
      </c>
      <c r="L318" s="531"/>
      <c r="M318" s="511">
        <v>0.04</v>
      </c>
      <c r="N318" s="511">
        <v>0.47</v>
      </c>
      <c r="O318" s="657">
        <v>0.92</v>
      </c>
      <c r="P318" s="657">
        <v>0.92</v>
      </c>
      <c r="Q318" s="657">
        <v>0.92</v>
      </c>
      <c r="R318" s="657">
        <v>0.92</v>
      </c>
      <c r="S318" s="657">
        <v>0.92</v>
      </c>
      <c r="T318" s="657">
        <v>0.89810000000000001</v>
      </c>
      <c r="U318" s="657">
        <v>0.85533999999999999</v>
      </c>
      <c r="V318" s="657">
        <v>0.81459999999999999</v>
      </c>
      <c r="W318" s="657">
        <v>0.77743999999999991</v>
      </c>
      <c r="X318" s="657">
        <v>0.72561999999999993</v>
      </c>
      <c r="Y318" s="654">
        <f t="shared" si="154"/>
        <v>12.271100000000001</v>
      </c>
      <c r="Z318" s="1049">
        <f t="shared" si="155"/>
        <v>21.739130434782595</v>
      </c>
      <c r="AA318" s="671">
        <f t="shared" si="156"/>
        <v>27.777777777777789</v>
      </c>
      <c r="AB318" s="671">
        <f t="shared" si="157"/>
        <v>31.707317073170739</v>
      </c>
      <c r="AC318" s="671">
        <f t="shared" si="158"/>
        <v>41.37931034482758</v>
      </c>
      <c r="AD318" s="671">
        <f t="shared" si="159"/>
        <v>61.111111111111114</v>
      </c>
      <c r="AE318" s="671">
        <f t="shared" si="160"/>
        <v>79.999999999999986</v>
      </c>
      <c r="AF318" s="671">
        <f t="shared" si="161"/>
        <v>150</v>
      </c>
      <c r="AG318" s="671">
        <f t="shared" si="162"/>
        <v>0</v>
      </c>
      <c r="AH318" s="671">
        <f t="shared" si="163"/>
        <v>-91.489361702127653</v>
      </c>
      <c r="AI318" s="671">
        <f t="shared" si="164"/>
        <v>-48.913043478260875</v>
      </c>
      <c r="AJ318" s="671">
        <f t="shared" si="165"/>
        <v>0</v>
      </c>
      <c r="AK318" s="671">
        <f t="shared" si="166"/>
        <v>0</v>
      </c>
      <c r="AL318" s="671">
        <f t="shared" si="167"/>
        <v>0</v>
      </c>
      <c r="AM318" s="671">
        <f t="shared" si="168"/>
        <v>0</v>
      </c>
      <c r="AN318" s="671">
        <f t="shared" si="169"/>
        <v>2.4384812381694765</v>
      </c>
      <c r="AO318" s="671">
        <f t="shared" si="170"/>
        <v>4.9991816119905552</v>
      </c>
      <c r="AP318" s="671">
        <f t="shared" si="171"/>
        <v>5.00122759636632</v>
      </c>
      <c r="AQ318" s="671">
        <f t="shared" si="172"/>
        <v>4.7797900802634352</v>
      </c>
      <c r="AR318" s="671">
        <f t="shared" si="173"/>
        <v>7.1414790110526205</v>
      </c>
      <c r="AS318" s="672">
        <f t="shared" si="174"/>
        <v>15.666968478901245</v>
      </c>
      <c r="AT318" s="673">
        <f t="shared" si="175"/>
        <v>48.776887921065239</v>
      </c>
    </row>
    <row r="319" spans="1:46" ht="11.25" customHeight="1" x14ac:dyDescent="0.2">
      <c r="A319" s="500" t="s">
        <v>232</v>
      </c>
      <c r="B319" s="933" t="s">
        <v>233</v>
      </c>
      <c r="C319" s="497">
        <v>4.0199999999999996</v>
      </c>
      <c r="D319" s="497">
        <v>3.94</v>
      </c>
      <c r="E319" s="650">
        <v>3.8</v>
      </c>
      <c r="F319" s="650">
        <v>3.55</v>
      </c>
      <c r="G319" s="650">
        <v>3.21</v>
      </c>
      <c r="H319" s="650">
        <v>2.97</v>
      </c>
      <c r="I319" s="651"/>
      <c r="J319" s="650">
        <v>2.8</v>
      </c>
      <c r="K319" s="496">
        <v>2.7</v>
      </c>
      <c r="L319" s="651"/>
      <c r="M319" s="511">
        <v>2.65</v>
      </c>
      <c r="N319" s="511">
        <v>2.61</v>
      </c>
      <c r="O319" s="657">
        <v>2.48</v>
      </c>
      <c r="P319" s="657">
        <v>2.335</v>
      </c>
      <c r="Q319" s="657">
        <v>2.2400000000000002</v>
      </c>
      <c r="R319" s="657">
        <v>2.12</v>
      </c>
      <c r="S319" s="657">
        <v>1.9750000000000001</v>
      </c>
      <c r="T319" s="657">
        <v>1.9450000000000001</v>
      </c>
      <c r="U319" s="657">
        <v>1.925</v>
      </c>
      <c r="V319" s="657">
        <v>1.89</v>
      </c>
      <c r="W319" s="657">
        <v>1.82</v>
      </c>
      <c r="X319" s="657">
        <v>1.77</v>
      </c>
      <c r="Y319" s="654">
        <f t="shared" si="154"/>
        <v>52.75</v>
      </c>
      <c r="Z319" s="1049">
        <f t="shared" si="155"/>
        <v>2.0304568527918621</v>
      </c>
      <c r="AA319" s="671">
        <f t="shared" si="156"/>
        <v>3.6842105263158009</v>
      </c>
      <c r="AB319" s="671">
        <f t="shared" si="157"/>
        <v>7.0422535211267512</v>
      </c>
      <c r="AC319" s="671">
        <f t="shared" si="158"/>
        <v>10.59190031152648</v>
      </c>
      <c r="AD319" s="671">
        <f t="shared" si="159"/>
        <v>8.0808080808080653</v>
      </c>
      <c r="AE319" s="671">
        <f t="shared" si="160"/>
        <v>6.0714285714285943</v>
      </c>
      <c r="AF319" s="671">
        <f t="shared" si="161"/>
        <v>3.7037037037036979</v>
      </c>
      <c r="AG319" s="671">
        <f t="shared" si="162"/>
        <v>1.8867924528301883</v>
      </c>
      <c r="AH319" s="671">
        <f t="shared" si="163"/>
        <v>1.5325670498084198</v>
      </c>
      <c r="AI319" s="671">
        <f t="shared" si="164"/>
        <v>5.2419354838709742</v>
      </c>
      <c r="AJ319" s="671">
        <f t="shared" si="165"/>
        <v>6.2098501070663836</v>
      </c>
      <c r="AK319" s="671">
        <f t="shared" si="166"/>
        <v>4.2410714285714191</v>
      </c>
      <c r="AL319" s="671">
        <f t="shared" si="167"/>
        <v>5.6603773584905648</v>
      </c>
      <c r="AM319" s="671">
        <f t="shared" si="168"/>
        <v>7.3417721518987289</v>
      </c>
      <c r="AN319" s="671">
        <f t="shared" si="169"/>
        <v>1.5424164524421524</v>
      </c>
      <c r="AO319" s="671">
        <f t="shared" si="170"/>
        <v>1.0389610389610393</v>
      </c>
      <c r="AP319" s="671">
        <f t="shared" si="171"/>
        <v>1.8518518518518601</v>
      </c>
      <c r="AQ319" s="671">
        <f t="shared" si="172"/>
        <v>3.8461538461538325</v>
      </c>
      <c r="AR319" s="671">
        <f t="shared" si="173"/>
        <v>2.8248587570621542</v>
      </c>
      <c r="AS319" s="672">
        <f t="shared" si="174"/>
        <v>4.4433352393004721</v>
      </c>
      <c r="AT319" s="673">
        <f t="shared" si="175"/>
        <v>2.6433697159898082</v>
      </c>
    </row>
    <row r="320" spans="1:46" ht="11.25" customHeight="1" x14ac:dyDescent="0.2">
      <c r="A320" s="480" t="s">
        <v>1232</v>
      </c>
      <c r="B320" s="918" t="s">
        <v>1233</v>
      </c>
      <c r="C320" s="497">
        <v>0.53</v>
      </c>
      <c r="D320" s="497">
        <v>0.43000000000000005</v>
      </c>
      <c r="E320" s="650">
        <v>0.37</v>
      </c>
      <c r="F320" s="650">
        <v>0.27</v>
      </c>
      <c r="G320" s="650">
        <v>0.23</v>
      </c>
      <c r="H320" s="650">
        <v>0.15</v>
      </c>
      <c r="I320" s="651"/>
      <c r="J320" s="502">
        <v>0</v>
      </c>
      <c r="K320" s="655">
        <v>0</v>
      </c>
      <c r="L320" s="651"/>
      <c r="M320" s="652">
        <v>0</v>
      </c>
      <c r="N320" s="652">
        <v>0</v>
      </c>
      <c r="O320" s="653">
        <v>0</v>
      </c>
      <c r="P320" s="653">
        <v>0</v>
      </c>
      <c r="Q320" s="653">
        <v>0</v>
      </c>
      <c r="R320" s="653">
        <v>0</v>
      </c>
      <c r="S320" s="653">
        <v>0</v>
      </c>
      <c r="T320" s="653">
        <v>0</v>
      </c>
      <c r="U320" s="653">
        <v>0</v>
      </c>
      <c r="V320" s="653">
        <v>0</v>
      </c>
      <c r="W320" s="653">
        <v>0</v>
      </c>
      <c r="X320" s="653">
        <v>0</v>
      </c>
      <c r="Y320" s="654">
        <f t="shared" si="154"/>
        <v>1.98</v>
      </c>
      <c r="Z320" s="1049">
        <f t="shared" si="155"/>
        <v>23.255813953488371</v>
      </c>
      <c r="AA320" s="671">
        <f t="shared" si="156"/>
        <v>16.216216216216228</v>
      </c>
      <c r="AB320" s="671">
        <f t="shared" si="157"/>
        <v>37.037037037037024</v>
      </c>
      <c r="AC320" s="671">
        <f t="shared" si="158"/>
        <v>17.391304347826097</v>
      </c>
      <c r="AD320" s="671">
        <f t="shared" si="159"/>
        <v>53.333333333333343</v>
      </c>
      <c r="AE320" s="671" t="str">
        <f t="shared" si="160"/>
        <v>n/a</v>
      </c>
      <c r="AF320" s="671" t="str">
        <f t="shared" si="161"/>
        <v>n/a</v>
      </c>
      <c r="AG320" s="671" t="str">
        <f t="shared" si="162"/>
        <v>n/a</v>
      </c>
      <c r="AH320" s="671" t="str">
        <f t="shared" si="163"/>
        <v>n/a</v>
      </c>
      <c r="AI320" s="671" t="str">
        <f t="shared" si="164"/>
        <v>n/a</v>
      </c>
      <c r="AJ320" s="671" t="str">
        <f t="shared" si="165"/>
        <v>n/a</v>
      </c>
      <c r="AK320" s="671" t="str">
        <f t="shared" si="166"/>
        <v>n/a</v>
      </c>
      <c r="AL320" s="671" t="str">
        <f t="shared" si="167"/>
        <v>n/a</v>
      </c>
      <c r="AM320" s="671" t="str">
        <f t="shared" si="168"/>
        <v>n/a</v>
      </c>
      <c r="AN320" s="671" t="str">
        <f t="shared" si="169"/>
        <v>n/a</v>
      </c>
      <c r="AO320" s="671" t="str">
        <f t="shared" si="170"/>
        <v>n/a</v>
      </c>
      <c r="AP320" s="671" t="str">
        <f t="shared" si="171"/>
        <v>n/a</v>
      </c>
      <c r="AQ320" s="671" t="str">
        <f t="shared" si="172"/>
        <v>n/a</v>
      </c>
      <c r="AR320" s="671" t="str">
        <f t="shared" si="173"/>
        <v>n/a</v>
      </c>
      <c r="AS320" s="672">
        <f t="shared" si="174"/>
        <v>29.446740977580212</v>
      </c>
      <c r="AT320" s="673">
        <f t="shared" si="175"/>
        <v>15.707401152425266</v>
      </c>
    </row>
    <row r="321" spans="1:46" ht="11.25" customHeight="1" x14ac:dyDescent="0.2">
      <c r="A321" s="658" t="s">
        <v>3836</v>
      </c>
      <c r="B321" s="507" t="s">
        <v>3837</v>
      </c>
      <c r="C321" s="497">
        <v>0.6</v>
      </c>
      <c r="D321" s="510">
        <v>0.56000000000000005</v>
      </c>
      <c r="E321" s="513">
        <v>0.52</v>
      </c>
      <c r="F321" s="513">
        <v>0.48</v>
      </c>
      <c r="G321" s="513">
        <v>0.44</v>
      </c>
      <c r="H321" s="540">
        <v>0.4</v>
      </c>
      <c r="I321" s="514"/>
      <c r="J321" s="513">
        <v>0.4</v>
      </c>
      <c r="K321" s="515">
        <v>0</v>
      </c>
      <c r="L321" s="514"/>
      <c r="M321" s="539">
        <v>0</v>
      </c>
      <c r="N321" s="529">
        <v>0.08</v>
      </c>
      <c r="O321" s="517">
        <v>0</v>
      </c>
      <c r="P321" s="541">
        <v>0</v>
      </c>
      <c r="Q321" s="541">
        <v>0</v>
      </c>
      <c r="R321" s="541">
        <v>0</v>
      </c>
      <c r="S321" s="541">
        <v>0</v>
      </c>
      <c r="T321" s="541">
        <v>0</v>
      </c>
      <c r="U321" s="541">
        <v>0</v>
      </c>
      <c r="V321" s="541">
        <v>0</v>
      </c>
      <c r="W321" s="541">
        <v>0</v>
      </c>
      <c r="X321" s="541">
        <v>0</v>
      </c>
      <c r="Y321" s="654">
        <f t="shared" si="154"/>
        <v>3.48</v>
      </c>
      <c r="Z321" s="1049">
        <f t="shared" si="155"/>
        <v>7.1428571428571397</v>
      </c>
      <c r="AA321" s="671">
        <f t="shared" si="156"/>
        <v>7.6923076923077094</v>
      </c>
      <c r="AB321" s="671">
        <f t="shared" si="157"/>
        <v>8.3333333333333481</v>
      </c>
      <c r="AC321" s="671">
        <f t="shared" si="158"/>
        <v>9.0909090909090828</v>
      </c>
      <c r="AD321" s="671">
        <f t="shared" si="159"/>
        <v>9.9999999999999858</v>
      </c>
      <c r="AE321" s="671">
        <f t="shared" si="160"/>
        <v>0</v>
      </c>
      <c r="AF321" s="671" t="str">
        <f t="shared" si="161"/>
        <v>n/a</v>
      </c>
      <c r="AG321" s="671" t="str">
        <f t="shared" si="162"/>
        <v>n/a</v>
      </c>
      <c r="AH321" s="671">
        <f t="shared" si="163"/>
        <v>-100</v>
      </c>
      <c r="AI321" s="671" t="str">
        <f t="shared" si="164"/>
        <v>n/a</v>
      </c>
      <c r="AJ321" s="671" t="str">
        <f t="shared" si="165"/>
        <v>n/a</v>
      </c>
      <c r="AK321" s="671" t="str">
        <f t="shared" si="166"/>
        <v>n/a</v>
      </c>
      <c r="AL321" s="671" t="str">
        <f t="shared" si="167"/>
        <v>n/a</v>
      </c>
      <c r="AM321" s="671" t="str">
        <f t="shared" si="168"/>
        <v>n/a</v>
      </c>
      <c r="AN321" s="671" t="str">
        <f t="shared" si="169"/>
        <v>n/a</v>
      </c>
      <c r="AO321" s="671" t="str">
        <f t="shared" si="170"/>
        <v>n/a</v>
      </c>
      <c r="AP321" s="671" t="str">
        <f t="shared" si="171"/>
        <v>n/a</v>
      </c>
      <c r="AQ321" s="671" t="str">
        <f t="shared" si="172"/>
        <v>n/a</v>
      </c>
      <c r="AR321" s="671" t="str">
        <f t="shared" si="173"/>
        <v>n/a</v>
      </c>
      <c r="AS321" s="672">
        <f t="shared" si="174"/>
        <v>-8.2486561057989611</v>
      </c>
      <c r="AT321" s="673">
        <f t="shared" si="175"/>
        <v>40.59145802070077</v>
      </c>
    </row>
    <row r="322" spans="1:46" ht="11.25" customHeight="1" x14ac:dyDescent="0.2">
      <c r="A322" s="500" t="s">
        <v>4067</v>
      </c>
      <c r="B322" s="920" t="s">
        <v>4068</v>
      </c>
      <c r="C322" s="661">
        <v>0.52749999999999997</v>
      </c>
      <c r="D322" s="656">
        <v>0.47749999999999998</v>
      </c>
      <c r="E322" s="661">
        <v>0.43</v>
      </c>
      <c r="F322" s="661">
        <v>0.2</v>
      </c>
      <c r="G322" s="502">
        <v>0</v>
      </c>
      <c r="H322" s="502">
        <v>0</v>
      </c>
      <c r="I322" s="1012"/>
      <c r="J322" s="502">
        <v>0</v>
      </c>
      <c r="K322" s="655">
        <v>0</v>
      </c>
      <c r="L322" s="651"/>
      <c r="M322" s="652">
        <v>0</v>
      </c>
      <c r="N322" s="652">
        <v>0</v>
      </c>
      <c r="O322" s="653">
        <v>0</v>
      </c>
      <c r="P322" s="653">
        <v>0</v>
      </c>
      <c r="Q322" s="653">
        <v>0</v>
      </c>
      <c r="R322" s="653">
        <v>0</v>
      </c>
      <c r="S322" s="653">
        <v>0</v>
      </c>
      <c r="T322" s="653">
        <v>0</v>
      </c>
      <c r="U322" s="653">
        <v>0</v>
      </c>
      <c r="V322" s="653">
        <v>0</v>
      </c>
      <c r="W322" s="653">
        <v>0</v>
      </c>
      <c r="X322" s="653">
        <v>0</v>
      </c>
      <c r="Y322" s="654">
        <f t="shared" si="154"/>
        <v>1.6349999999999998</v>
      </c>
      <c r="Z322" s="1049">
        <f t="shared" si="155"/>
        <v>10.471204188481664</v>
      </c>
      <c r="AA322" s="671">
        <f t="shared" si="156"/>
        <v>11.046511627906973</v>
      </c>
      <c r="AB322" s="671">
        <f t="shared" si="157"/>
        <v>114.99999999999999</v>
      </c>
      <c r="AC322" s="671" t="str">
        <f t="shared" si="158"/>
        <v>n/a</v>
      </c>
      <c r="AD322" s="671" t="str">
        <f t="shared" si="159"/>
        <v>n/a</v>
      </c>
      <c r="AE322" s="671" t="str">
        <f t="shared" si="160"/>
        <v>n/a</v>
      </c>
      <c r="AF322" s="671" t="str">
        <f t="shared" si="161"/>
        <v>n/a</v>
      </c>
      <c r="AG322" s="671" t="str">
        <f t="shared" si="162"/>
        <v>n/a</v>
      </c>
      <c r="AH322" s="671" t="str">
        <f t="shared" si="163"/>
        <v>n/a</v>
      </c>
      <c r="AI322" s="671" t="str">
        <f t="shared" si="164"/>
        <v>n/a</v>
      </c>
      <c r="AJ322" s="671" t="str">
        <f t="shared" si="165"/>
        <v>n/a</v>
      </c>
      <c r="AK322" s="671" t="str">
        <f t="shared" si="166"/>
        <v>n/a</v>
      </c>
      <c r="AL322" s="671" t="str">
        <f t="shared" si="167"/>
        <v>n/a</v>
      </c>
      <c r="AM322" s="671" t="str">
        <f t="shared" si="168"/>
        <v>n/a</v>
      </c>
      <c r="AN322" s="671" t="str">
        <f t="shared" si="169"/>
        <v>n/a</v>
      </c>
      <c r="AO322" s="671" t="str">
        <f t="shared" si="170"/>
        <v>n/a</v>
      </c>
      <c r="AP322" s="671" t="str">
        <f t="shared" si="171"/>
        <v>n/a</v>
      </c>
      <c r="AQ322" s="671" t="str">
        <f t="shared" si="172"/>
        <v>n/a</v>
      </c>
      <c r="AR322" s="671" t="str">
        <f t="shared" si="173"/>
        <v>n/a</v>
      </c>
      <c r="AS322" s="672">
        <f t="shared" si="174"/>
        <v>45.505905272129546</v>
      </c>
      <c r="AT322" s="673">
        <f t="shared" si="175"/>
        <v>60.184338878126233</v>
      </c>
    </row>
    <row r="323" spans="1:46" ht="11.25" customHeight="1" x14ac:dyDescent="0.2">
      <c r="A323" s="500" t="s">
        <v>251</v>
      </c>
      <c r="B323" s="933" t="s">
        <v>252</v>
      </c>
      <c r="C323" s="497">
        <v>0.61499999999999999</v>
      </c>
      <c r="D323" s="656">
        <v>0.59</v>
      </c>
      <c r="E323" s="650">
        <v>0.55000000000000004</v>
      </c>
      <c r="F323" s="650">
        <v>0.51</v>
      </c>
      <c r="G323" s="650">
        <v>0.46</v>
      </c>
      <c r="H323" s="650">
        <v>0.38500000000000001</v>
      </c>
      <c r="I323" s="651"/>
      <c r="J323" s="650">
        <v>0.33</v>
      </c>
      <c r="K323" s="496">
        <v>0.29499999999999998</v>
      </c>
      <c r="L323" s="651"/>
      <c r="M323" s="511">
        <v>0.27750000000000002</v>
      </c>
      <c r="N323" s="511">
        <v>0.27</v>
      </c>
      <c r="O323" s="657">
        <v>0.26250000000000001</v>
      </c>
      <c r="P323" s="657">
        <v>0.25600000000000001</v>
      </c>
      <c r="Q323" s="657">
        <v>0.24879999999999999</v>
      </c>
      <c r="R323" s="657">
        <v>0.2414</v>
      </c>
      <c r="S323" s="657">
        <v>0.2288</v>
      </c>
      <c r="T323" s="657">
        <v>0.22389999999999999</v>
      </c>
      <c r="U323" s="657">
        <v>0.21879999999999999</v>
      </c>
      <c r="V323" s="657">
        <v>0.21389999999999998</v>
      </c>
      <c r="W323" s="657">
        <v>0.20879999999999999</v>
      </c>
      <c r="X323" s="657">
        <v>0.2039</v>
      </c>
      <c r="Y323" s="654">
        <f t="shared" si="154"/>
        <v>6.5892999999999997</v>
      </c>
      <c r="Z323" s="1049">
        <f t="shared" si="155"/>
        <v>4.2372881355932313</v>
      </c>
      <c r="AA323" s="671">
        <f t="shared" si="156"/>
        <v>7.2727272727272529</v>
      </c>
      <c r="AB323" s="671">
        <f t="shared" si="157"/>
        <v>7.8431372549019773</v>
      </c>
      <c r="AC323" s="671">
        <f t="shared" si="158"/>
        <v>10.869565217391308</v>
      </c>
      <c r="AD323" s="671">
        <f t="shared" si="159"/>
        <v>19.480519480519476</v>
      </c>
      <c r="AE323" s="671">
        <f t="shared" si="160"/>
        <v>16.666666666666675</v>
      </c>
      <c r="AF323" s="671">
        <f t="shared" si="161"/>
        <v>11.86440677966103</v>
      </c>
      <c r="AG323" s="671">
        <f t="shared" si="162"/>
        <v>6.3063063063062863</v>
      </c>
      <c r="AH323" s="671">
        <f t="shared" si="163"/>
        <v>2.7777777777777901</v>
      </c>
      <c r="AI323" s="671">
        <f t="shared" si="164"/>
        <v>2.8571428571428692</v>
      </c>
      <c r="AJ323" s="671">
        <f t="shared" si="165"/>
        <v>2.5390625</v>
      </c>
      <c r="AK323" s="671">
        <f t="shared" si="166"/>
        <v>2.893890675241173</v>
      </c>
      <c r="AL323" s="671">
        <f t="shared" si="167"/>
        <v>3.0654515327257714</v>
      </c>
      <c r="AM323" s="671">
        <f t="shared" si="168"/>
        <v>5.5069930069929995</v>
      </c>
      <c r="AN323" s="671">
        <f t="shared" si="169"/>
        <v>2.188476998660116</v>
      </c>
      <c r="AO323" s="671">
        <f t="shared" si="170"/>
        <v>2.3308957952467901</v>
      </c>
      <c r="AP323" s="671">
        <f t="shared" si="171"/>
        <v>2.2907900888265553</v>
      </c>
      <c r="AQ323" s="671">
        <f t="shared" si="172"/>
        <v>2.4425287356321768</v>
      </c>
      <c r="AR323" s="671">
        <f t="shared" si="173"/>
        <v>2.4031387935262272</v>
      </c>
      <c r="AS323" s="672">
        <f t="shared" si="174"/>
        <v>6.0966718881863002</v>
      </c>
      <c r="AT323" s="673">
        <f t="shared" si="175"/>
        <v>5.1625182440671313</v>
      </c>
    </row>
    <row r="324" spans="1:46" ht="11.25" customHeight="1" x14ac:dyDescent="0.2">
      <c r="A324" s="500" t="s">
        <v>4130</v>
      </c>
      <c r="B324" s="920" t="s">
        <v>2297</v>
      </c>
      <c r="C324" s="661">
        <v>0.47</v>
      </c>
      <c r="D324" s="656">
        <v>0.43</v>
      </c>
      <c r="E324" s="497">
        <v>0.39</v>
      </c>
      <c r="F324" s="497">
        <v>0.35</v>
      </c>
      <c r="G324" s="523">
        <v>0.32</v>
      </c>
      <c r="H324" s="497">
        <v>0.32</v>
      </c>
      <c r="I324" s="1130" t="s">
        <v>90</v>
      </c>
      <c r="J324" s="497">
        <v>0.28000000000000003</v>
      </c>
      <c r="K324" s="656">
        <v>0.17</v>
      </c>
      <c r="L324" s="1133"/>
      <c r="M324" s="548">
        <v>0.12</v>
      </c>
      <c r="N324" s="548">
        <v>0.26</v>
      </c>
      <c r="O324" s="1119">
        <v>0.6</v>
      </c>
      <c r="P324" s="1119">
        <v>0.59499999999999997</v>
      </c>
      <c r="Q324" s="1119">
        <v>0.58499999999999996</v>
      </c>
      <c r="R324" s="1119">
        <v>0.55400000000000005</v>
      </c>
      <c r="S324" s="1119">
        <v>0.52</v>
      </c>
      <c r="T324" s="1119">
        <v>0.496</v>
      </c>
      <c r="U324" s="1119">
        <v>0.45750000000000002</v>
      </c>
      <c r="V324" s="1119">
        <v>0.4224</v>
      </c>
      <c r="W324" s="1119">
        <v>0.39679999999999999</v>
      </c>
      <c r="X324" s="1119">
        <v>0.38400000000000001</v>
      </c>
      <c r="Y324" s="654">
        <f t="shared" si="154"/>
        <v>8.1206999999999994</v>
      </c>
      <c r="Z324" s="1049">
        <f t="shared" si="155"/>
        <v>9.302325581395344</v>
      </c>
      <c r="AA324" s="671">
        <f t="shared" si="156"/>
        <v>10.256410256410241</v>
      </c>
      <c r="AB324" s="671">
        <f t="shared" si="157"/>
        <v>11.428571428571432</v>
      </c>
      <c r="AC324" s="671">
        <f t="shared" si="158"/>
        <v>9.375</v>
      </c>
      <c r="AD324" s="671">
        <f t="shared" si="159"/>
        <v>0</v>
      </c>
      <c r="AE324" s="671">
        <f t="shared" si="160"/>
        <v>14.285714285714279</v>
      </c>
      <c r="AF324" s="671">
        <f t="shared" si="161"/>
        <v>64.705882352941188</v>
      </c>
      <c r="AG324" s="671">
        <f t="shared" si="162"/>
        <v>41.666666666666671</v>
      </c>
      <c r="AH324" s="671">
        <f t="shared" si="163"/>
        <v>-53.846153846153854</v>
      </c>
      <c r="AI324" s="671">
        <f t="shared" si="164"/>
        <v>-56.666666666666664</v>
      </c>
      <c r="AJ324" s="671">
        <f t="shared" si="165"/>
        <v>0.84033613445377853</v>
      </c>
      <c r="AK324" s="671">
        <f t="shared" si="166"/>
        <v>1.7094017094017033</v>
      </c>
      <c r="AL324" s="671">
        <f t="shared" si="167"/>
        <v>5.5956678700360918</v>
      </c>
      <c r="AM324" s="671">
        <f t="shared" si="168"/>
        <v>6.5384615384615374</v>
      </c>
      <c r="AN324" s="671">
        <f t="shared" si="169"/>
        <v>4.8387096774193505</v>
      </c>
      <c r="AO324" s="671">
        <f t="shared" si="170"/>
        <v>8.4153005464480799</v>
      </c>
      <c r="AP324" s="671">
        <f t="shared" si="171"/>
        <v>8.3096590909091042</v>
      </c>
      <c r="AQ324" s="671">
        <f t="shared" si="172"/>
        <v>6.4516129032258007</v>
      </c>
      <c r="AR324" s="671">
        <f t="shared" si="173"/>
        <v>3.3333333333333215</v>
      </c>
      <c r="AS324" s="672">
        <f t="shared" si="174"/>
        <v>5.0810648875035467</v>
      </c>
      <c r="AT324" s="673">
        <f t="shared" si="175"/>
        <v>26.300583740074025</v>
      </c>
    </row>
    <row r="325" spans="1:46" ht="11.25" customHeight="1" x14ac:dyDescent="0.2">
      <c r="A325" s="504" t="s">
        <v>1048</v>
      </c>
      <c r="B325" s="918" t="s">
        <v>1049</v>
      </c>
      <c r="C325" s="497">
        <v>3.5950000000000002</v>
      </c>
      <c r="D325" s="491">
        <v>3.4550000000000001</v>
      </c>
      <c r="E325" s="487">
        <v>3.33</v>
      </c>
      <c r="F325" s="487">
        <v>3.0750000000000002</v>
      </c>
      <c r="G325" s="487">
        <v>2.85</v>
      </c>
      <c r="H325" s="487">
        <v>2.5750000000000002</v>
      </c>
      <c r="I325" s="488"/>
      <c r="J325" s="487">
        <v>1.6</v>
      </c>
      <c r="K325" s="485">
        <v>1</v>
      </c>
      <c r="L325" s="488"/>
      <c r="M325" s="538">
        <v>0.25</v>
      </c>
      <c r="N325" s="538">
        <v>1.23</v>
      </c>
      <c r="O325" s="493">
        <v>1.915</v>
      </c>
      <c r="P325" s="493">
        <v>1.895</v>
      </c>
      <c r="Q325" s="493">
        <v>1.87</v>
      </c>
      <c r="R325" s="493">
        <v>1.83</v>
      </c>
      <c r="S325" s="493">
        <v>1.79</v>
      </c>
      <c r="T325" s="493">
        <v>1.74</v>
      </c>
      <c r="U325" s="493">
        <v>1.65</v>
      </c>
      <c r="V325" s="493">
        <v>1.58</v>
      </c>
      <c r="W325" s="493">
        <v>1.5024999999999999</v>
      </c>
      <c r="X325" s="493">
        <v>1.3875</v>
      </c>
      <c r="Y325" s="654">
        <f t="shared" si="154"/>
        <v>40.120000000000005</v>
      </c>
      <c r="Z325" s="1049">
        <f t="shared" si="155"/>
        <v>4.05209840810421</v>
      </c>
      <c r="AA325" s="671">
        <f t="shared" si="156"/>
        <v>3.7537537537537524</v>
      </c>
      <c r="AB325" s="671">
        <f t="shared" si="157"/>
        <v>8.2926829268292543</v>
      </c>
      <c r="AC325" s="671">
        <f t="shared" si="158"/>
        <v>7.8947368421052655</v>
      </c>
      <c r="AD325" s="671">
        <f t="shared" si="159"/>
        <v>10.679611650485432</v>
      </c>
      <c r="AE325" s="671">
        <f t="shared" si="160"/>
        <v>60.9375</v>
      </c>
      <c r="AF325" s="671">
        <f t="shared" si="161"/>
        <v>60.000000000000007</v>
      </c>
      <c r="AG325" s="671">
        <f t="shared" si="162"/>
        <v>300</v>
      </c>
      <c r="AH325" s="671">
        <f t="shared" si="163"/>
        <v>-79.674796747967477</v>
      </c>
      <c r="AI325" s="671">
        <f t="shared" si="164"/>
        <v>-35.770234986945169</v>
      </c>
      <c r="AJ325" s="671">
        <f t="shared" si="165"/>
        <v>1.055408970976246</v>
      </c>
      <c r="AK325" s="671">
        <f t="shared" si="166"/>
        <v>1.3368983957219305</v>
      </c>
      <c r="AL325" s="671">
        <f t="shared" si="167"/>
        <v>2.1857923497267784</v>
      </c>
      <c r="AM325" s="671">
        <f t="shared" si="168"/>
        <v>2.2346368715083775</v>
      </c>
      <c r="AN325" s="671">
        <f t="shared" si="169"/>
        <v>2.8735632183908066</v>
      </c>
      <c r="AO325" s="671">
        <f t="shared" si="170"/>
        <v>5.4545454545454675</v>
      </c>
      <c r="AP325" s="671">
        <f t="shared" si="171"/>
        <v>4.4303797468354222</v>
      </c>
      <c r="AQ325" s="671">
        <f t="shared" si="172"/>
        <v>5.1580698835274719</v>
      </c>
      <c r="AR325" s="671">
        <f t="shared" si="173"/>
        <v>8.2882882882882924</v>
      </c>
      <c r="AS325" s="672">
        <f t="shared" si="174"/>
        <v>19.641207106625579</v>
      </c>
      <c r="AT325" s="673">
        <f t="shared" si="175"/>
        <v>73.806228979789651</v>
      </c>
    </row>
    <row r="326" spans="1:46" ht="11.25" customHeight="1" x14ac:dyDescent="0.2">
      <c r="A326" s="658" t="s">
        <v>3834</v>
      </c>
      <c r="B326" s="507" t="s">
        <v>3835</v>
      </c>
      <c r="C326" s="497">
        <v>0.2</v>
      </c>
      <c r="D326" s="497">
        <v>0.14000000000000001</v>
      </c>
      <c r="E326" s="650">
        <v>0.12</v>
      </c>
      <c r="F326" s="542">
        <v>0.1</v>
      </c>
      <c r="G326" s="650">
        <v>7.4999999999999997E-2</v>
      </c>
      <c r="H326" s="542">
        <v>0</v>
      </c>
      <c r="I326" s="651"/>
      <c r="J326" s="542">
        <v>0</v>
      </c>
      <c r="K326" s="655">
        <v>0.2</v>
      </c>
      <c r="L326" s="651"/>
      <c r="M326" s="652">
        <v>0.56000000000000005</v>
      </c>
      <c r="N326" s="652">
        <v>0.56000000000000005</v>
      </c>
      <c r="O326" s="657">
        <v>0.56000000000000005</v>
      </c>
      <c r="P326" s="657">
        <v>0.53</v>
      </c>
      <c r="Q326" s="657">
        <v>0.49</v>
      </c>
      <c r="R326" s="657">
        <v>0.45</v>
      </c>
      <c r="S326" s="657">
        <v>0.41</v>
      </c>
      <c r="T326" s="657">
        <v>0.38500000000000001</v>
      </c>
      <c r="U326" s="657">
        <v>0.34499999999999997</v>
      </c>
      <c r="V326" s="657">
        <v>0.26500000000000001</v>
      </c>
      <c r="W326" s="653">
        <v>0</v>
      </c>
      <c r="X326" s="657">
        <v>6.5000000000000002E-2</v>
      </c>
      <c r="Y326" s="654">
        <f t="shared" si="154"/>
        <v>5.4550000000000001</v>
      </c>
      <c r="Z326" s="1049">
        <f t="shared" si="155"/>
        <v>42.857142857142861</v>
      </c>
      <c r="AA326" s="671">
        <f t="shared" si="156"/>
        <v>16.666666666666675</v>
      </c>
      <c r="AB326" s="671">
        <f t="shared" si="157"/>
        <v>19.999999999999996</v>
      </c>
      <c r="AC326" s="671">
        <f t="shared" si="158"/>
        <v>33.33333333333335</v>
      </c>
      <c r="AD326" s="671" t="str">
        <f t="shared" si="159"/>
        <v>n/a</v>
      </c>
      <c r="AE326" s="671" t="str">
        <f t="shared" si="160"/>
        <v>n/a</v>
      </c>
      <c r="AF326" s="671">
        <f t="shared" si="161"/>
        <v>-100</v>
      </c>
      <c r="AG326" s="671">
        <f t="shared" si="162"/>
        <v>-64.285714285714278</v>
      </c>
      <c r="AH326" s="671">
        <f t="shared" si="163"/>
        <v>0</v>
      </c>
      <c r="AI326" s="671">
        <f t="shared" si="164"/>
        <v>0</v>
      </c>
      <c r="AJ326" s="671">
        <f t="shared" si="165"/>
        <v>5.6603773584905648</v>
      </c>
      <c r="AK326" s="671">
        <f t="shared" si="166"/>
        <v>8.163265306122458</v>
      </c>
      <c r="AL326" s="671">
        <f t="shared" si="167"/>
        <v>8.8888888888888786</v>
      </c>
      <c r="AM326" s="671">
        <f t="shared" si="168"/>
        <v>9.7560975609756184</v>
      </c>
      <c r="AN326" s="671">
        <f t="shared" si="169"/>
        <v>6.4935064935064846</v>
      </c>
      <c r="AO326" s="671">
        <f t="shared" si="170"/>
        <v>11.594202898550732</v>
      </c>
      <c r="AP326" s="671">
        <f t="shared" si="171"/>
        <v>30.188679245283012</v>
      </c>
      <c r="AQ326" s="671" t="str">
        <f t="shared" si="172"/>
        <v>n/a</v>
      </c>
      <c r="AR326" s="671">
        <f t="shared" si="173"/>
        <v>-100</v>
      </c>
      <c r="AS326" s="672">
        <f t="shared" si="174"/>
        <v>-4.4177221047971029</v>
      </c>
      <c r="AT326" s="673">
        <f t="shared" si="175"/>
        <v>43.823004937340862</v>
      </c>
    </row>
    <row r="327" spans="1:46" ht="11.25" customHeight="1" x14ac:dyDescent="0.2">
      <c r="A327" s="935" t="s">
        <v>1244</v>
      </c>
      <c r="B327" s="933" t="s">
        <v>1245</v>
      </c>
      <c r="C327" s="497">
        <v>0.6</v>
      </c>
      <c r="D327" s="497">
        <v>0.51666699999999999</v>
      </c>
      <c r="E327" s="650">
        <v>0.48</v>
      </c>
      <c r="F327" s="650">
        <v>0.45333333333333337</v>
      </c>
      <c r="G327" s="650">
        <v>0.42666666666666669</v>
      </c>
      <c r="H327" s="650">
        <v>0.4</v>
      </c>
      <c r="I327" s="651"/>
      <c r="J327" s="502">
        <v>0.37333333333333335</v>
      </c>
      <c r="K327" s="655">
        <v>0.37333333333333335</v>
      </c>
      <c r="L327" s="651"/>
      <c r="M327" s="652">
        <v>0.37333333333333335</v>
      </c>
      <c r="N327" s="652">
        <v>0.37333333333333335</v>
      </c>
      <c r="O327" s="653">
        <v>0.37333333333333335</v>
      </c>
      <c r="P327" s="653">
        <v>0.37333333333333335</v>
      </c>
      <c r="Q327" s="653">
        <v>0.37333333333333335</v>
      </c>
      <c r="R327" s="653">
        <v>0.37333333333333335</v>
      </c>
      <c r="S327" s="653">
        <v>0.37333333333333335</v>
      </c>
      <c r="T327" s="653">
        <v>0.37333333333333335</v>
      </c>
      <c r="U327" s="653">
        <v>0.37333333333333335</v>
      </c>
      <c r="V327" s="657">
        <v>0.37333333333333335</v>
      </c>
      <c r="W327" s="657">
        <v>0.3666666666666667</v>
      </c>
      <c r="X327" s="657">
        <v>0.34</v>
      </c>
      <c r="Y327" s="654">
        <f t="shared" si="154"/>
        <v>8.0633336666666651</v>
      </c>
      <c r="Z327" s="1049">
        <f t="shared" si="155"/>
        <v>16.128957336156557</v>
      </c>
      <c r="AA327" s="671">
        <f t="shared" si="156"/>
        <v>7.6389583333333455</v>
      </c>
      <c r="AB327" s="671">
        <f t="shared" si="157"/>
        <v>5.8823529411764497</v>
      </c>
      <c r="AC327" s="671">
        <f t="shared" si="158"/>
        <v>6.25</v>
      </c>
      <c r="AD327" s="671">
        <f t="shared" si="159"/>
        <v>6.6666666666666652</v>
      </c>
      <c r="AE327" s="671">
        <f t="shared" si="160"/>
        <v>7.1428571428571397</v>
      </c>
      <c r="AF327" s="671">
        <f t="shared" si="161"/>
        <v>0</v>
      </c>
      <c r="AG327" s="671">
        <f t="shared" si="162"/>
        <v>0</v>
      </c>
      <c r="AH327" s="671">
        <f t="shared" si="163"/>
        <v>0</v>
      </c>
      <c r="AI327" s="671">
        <f t="shared" si="164"/>
        <v>0</v>
      </c>
      <c r="AJ327" s="671">
        <f t="shared" si="165"/>
        <v>0</v>
      </c>
      <c r="AK327" s="671">
        <f t="shared" si="166"/>
        <v>0</v>
      </c>
      <c r="AL327" s="671">
        <f t="shared" si="167"/>
        <v>0</v>
      </c>
      <c r="AM327" s="671">
        <f t="shared" si="168"/>
        <v>0</v>
      </c>
      <c r="AN327" s="671">
        <f t="shared" si="169"/>
        <v>0</v>
      </c>
      <c r="AO327" s="671">
        <f t="shared" si="170"/>
        <v>0</v>
      </c>
      <c r="AP327" s="671">
        <f t="shared" si="171"/>
        <v>0</v>
      </c>
      <c r="AQ327" s="671">
        <f t="shared" si="172"/>
        <v>1.8181818181818077</v>
      </c>
      <c r="AR327" s="671">
        <f t="shared" si="173"/>
        <v>7.8431372549019551</v>
      </c>
      <c r="AS327" s="672">
        <f t="shared" si="174"/>
        <v>3.1247953417512586</v>
      </c>
      <c r="AT327" s="673">
        <f t="shared" si="175"/>
        <v>4.5149405828295315</v>
      </c>
    </row>
    <row r="328" spans="1:46" ht="11.25" customHeight="1" x14ac:dyDescent="0.2">
      <c r="A328" s="484" t="s">
        <v>1253</v>
      </c>
      <c r="B328" s="933" t="s">
        <v>1254</v>
      </c>
      <c r="C328" s="497">
        <v>0.80100000000000005</v>
      </c>
      <c r="D328" s="497">
        <v>0.77100000000000013</v>
      </c>
      <c r="E328" s="502">
        <v>0.75</v>
      </c>
      <c r="F328" s="650">
        <v>0.74750000000000005</v>
      </c>
      <c r="G328" s="650">
        <v>0.72</v>
      </c>
      <c r="H328" s="650">
        <v>0.63</v>
      </c>
      <c r="I328" s="651"/>
      <c r="J328" s="650">
        <v>0.6</v>
      </c>
      <c r="K328" s="496">
        <v>0.55500000000000005</v>
      </c>
      <c r="L328" s="651"/>
      <c r="M328" s="652">
        <v>0.48</v>
      </c>
      <c r="N328" s="652">
        <v>0.6</v>
      </c>
      <c r="O328" s="657">
        <v>0.96</v>
      </c>
      <c r="P328" s="657">
        <v>0.91500000000000004</v>
      </c>
      <c r="Q328" s="657">
        <v>0.84</v>
      </c>
      <c r="R328" s="657">
        <v>0.18</v>
      </c>
      <c r="S328" s="653">
        <v>0</v>
      </c>
      <c r="T328" s="653">
        <v>0</v>
      </c>
      <c r="U328" s="653">
        <v>0</v>
      </c>
      <c r="V328" s="653">
        <v>0</v>
      </c>
      <c r="W328" s="653">
        <v>0</v>
      </c>
      <c r="X328" s="653">
        <v>0</v>
      </c>
      <c r="Y328" s="654">
        <f t="shared" si="154"/>
        <v>9.5494999999999983</v>
      </c>
      <c r="Z328" s="1049">
        <f t="shared" si="155"/>
        <v>3.8910505836575737</v>
      </c>
      <c r="AA328" s="671">
        <f t="shared" si="156"/>
        <v>2.8000000000000247</v>
      </c>
      <c r="AB328" s="671">
        <f t="shared" si="157"/>
        <v>0.33444816053511683</v>
      </c>
      <c r="AC328" s="671">
        <f t="shared" si="158"/>
        <v>3.8194444444444642</v>
      </c>
      <c r="AD328" s="671">
        <f t="shared" si="159"/>
        <v>14.285714285714279</v>
      </c>
      <c r="AE328" s="671">
        <f t="shared" si="160"/>
        <v>5.0000000000000044</v>
      </c>
      <c r="AF328" s="671">
        <f t="shared" si="161"/>
        <v>8.108108108108091</v>
      </c>
      <c r="AG328" s="671">
        <f t="shared" si="162"/>
        <v>15.625000000000021</v>
      </c>
      <c r="AH328" s="671">
        <f t="shared" si="163"/>
        <v>-19.999999999999996</v>
      </c>
      <c r="AI328" s="671">
        <f t="shared" si="164"/>
        <v>-37.5</v>
      </c>
      <c r="AJ328" s="671">
        <f t="shared" si="165"/>
        <v>4.9180327868852292</v>
      </c>
      <c r="AK328" s="671">
        <f t="shared" si="166"/>
        <v>8.9285714285714413</v>
      </c>
      <c r="AL328" s="671">
        <f t="shared" si="167"/>
        <v>366.66666666666669</v>
      </c>
      <c r="AM328" s="671" t="str">
        <f t="shared" si="168"/>
        <v>n/a</v>
      </c>
      <c r="AN328" s="671" t="str">
        <f t="shared" si="169"/>
        <v>n/a</v>
      </c>
      <c r="AO328" s="671" t="str">
        <f t="shared" si="170"/>
        <v>n/a</v>
      </c>
      <c r="AP328" s="671" t="str">
        <f t="shared" si="171"/>
        <v>n/a</v>
      </c>
      <c r="AQ328" s="671" t="str">
        <f t="shared" si="172"/>
        <v>n/a</v>
      </c>
      <c r="AR328" s="671" t="str">
        <f t="shared" si="173"/>
        <v>n/a</v>
      </c>
      <c r="AS328" s="672">
        <f t="shared" si="174"/>
        <v>28.99054126650638</v>
      </c>
      <c r="AT328" s="673">
        <f t="shared" si="175"/>
        <v>102.47169347413869</v>
      </c>
    </row>
    <row r="329" spans="1:46" ht="11.25" customHeight="1" x14ac:dyDescent="0.2">
      <c r="A329" s="935" t="s">
        <v>1236</v>
      </c>
      <c r="B329" s="933" t="s">
        <v>1237</v>
      </c>
      <c r="C329" s="497">
        <v>1.76</v>
      </c>
      <c r="D329" s="497">
        <v>1.68</v>
      </c>
      <c r="E329" s="650">
        <v>1.6</v>
      </c>
      <c r="F329" s="650">
        <v>1.52</v>
      </c>
      <c r="G329" s="650">
        <v>1.32</v>
      </c>
      <c r="H329" s="650">
        <v>1.24</v>
      </c>
      <c r="I329" s="651"/>
      <c r="J329" s="650">
        <v>1.2</v>
      </c>
      <c r="K329" s="496">
        <v>1.1599999999999999</v>
      </c>
      <c r="L329" s="651"/>
      <c r="M329" s="652">
        <v>1.1200000000000001</v>
      </c>
      <c r="N329" s="511">
        <v>1.1200000000000001</v>
      </c>
      <c r="O329" s="657">
        <v>1.08</v>
      </c>
      <c r="P329" s="657">
        <v>0.96</v>
      </c>
      <c r="Q329" s="657">
        <v>0.84</v>
      </c>
      <c r="R329" s="653">
        <v>0.8</v>
      </c>
      <c r="S329" s="653">
        <v>0.8</v>
      </c>
      <c r="T329" s="653">
        <v>1.28</v>
      </c>
      <c r="U329" s="657">
        <v>1.28</v>
      </c>
      <c r="V329" s="657">
        <v>1.24</v>
      </c>
      <c r="W329" s="657">
        <v>1.2</v>
      </c>
      <c r="X329" s="657">
        <v>1.1000000000000001</v>
      </c>
      <c r="Y329" s="654">
        <f t="shared" si="154"/>
        <v>24.300000000000004</v>
      </c>
      <c r="Z329" s="1049">
        <f t="shared" si="155"/>
        <v>4.7619047619047672</v>
      </c>
      <c r="AA329" s="671">
        <f t="shared" si="156"/>
        <v>4.9999999999999822</v>
      </c>
      <c r="AB329" s="671">
        <f t="shared" si="157"/>
        <v>5.2631578947368363</v>
      </c>
      <c r="AC329" s="671">
        <f t="shared" si="158"/>
        <v>15.151515151515138</v>
      </c>
      <c r="AD329" s="671">
        <f t="shared" si="159"/>
        <v>6.4516129032258229</v>
      </c>
      <c r="AE329" s="671">
        <f t="shared" si="160"/>
        <v>3.3333333333333437</v>
      </c>
      <c r="AF329" s="671">
        <f t="shared" si="161"/>
        <v>3.4482758620689724</v>
      </c>
      <c r="AG329" s="671">
        <f t="shared" si="162"/>
        <v>3.5714285714285587</v>
      </c>
      <c r="AH329" s="671">
        <f t="shared" si="163"/>
        <v>0</v>
      </c>
      <c r="AI329" s="671">
        <f t="shared" si="164"/>
        <v>3.7037037037036979</v>
      </c>
      <c r="AJ329" s="671">
        <f t="shared" si="165"/>
        <v>12.500000000000021</v>
      </c>
      <c r="AK329" s="671">
        <f t="shared" si="166"/>
        <v>14.285714285714279</v>
      </c>
      <c r="AL329" s="671">
        <f t="shared" si="167"/>
        <v>4.9999999999999822</v>
      </c>
      <c r="AM329" s="671">
        <f t="shared" si="168"/>
        <v>0</v>
      </c>
      <c r="AN329" s="671">
        <f t="shared" si="169"/>
        <v>-37.5</v>
      </c>
      <c r="AO329" s="671">
        <f t="shared" si="170"/>
        <v>0</v>
      </c>
      <c r="AP329" s="671">
        <f t="shared" si="171"/>
        <v>3.2258064516129004</v>
      </c>
      <c r="AQ329" s="671">
        <f t="shared" si="172"/>
        <v>3.3333333333333437</v>
      </c>
      <c r="AR329" s="671">
        <f t="shared" si="173"/>
        <v>9.0909090909090828</v>
      </c>
      <c r="AS329" s="672">
        <f t="shared" si="174"/>
        <v>3.190562912815091</v>
      </c>
      <c r="AT329" s="673">
        <f t="shared" si="175"/>
        <v>10.79704585610329</v>
      </c>
    </row>
    <row r="330" spans="1:46" ht="11.25" customHeight="1" x14ac:dyDescent="0.2">
      <c r="A330" s="480" t="s">
        <v>1251</v>
      </c>
      <c r="B330" s="918" t="s">
        <v>1252</v>
      </c>
      <c r="C330" s="497">
        <v>1.01</v>
      </c>
      <c r="D330" s="497">
        <v>0.83000000000000007</v>
      </c>
      <c r="E330" s="650">
        <v>0.79</v>
      </c>
      <c r="F330" s="650">
        <v>0.75</v>
      </c>
      <c r="G330" s="650">
        <v>0.68</v>
      </c>
      <c r="H330" s="650">
        <v>0.6</v>
      </c>
      <c r="I330" s="651"/>
      <c r="J330" s="650">
        <v>0.53</v>
      </c>
      <c r="K330" s="655">
        <v>0.52</v>
      </c>
      <c r="L330" s="651"/>
      <c r="M330" s="652">
        <v>0.52</v>
      </c>
      <c r="N330" s="652">
        <v>0.52</v>
      </c>
      <c r="O330" s="657">
        <v>0.52</v>
      </c>
      <c r="P330" s="657">
        <v>0.49</v>
      </c>
      <c r="Q330" s="657">
        <v>0.43340000000000001</v>
      </c>
      <c r="R330" s="657">
        <v>0.38670000000000004</v>
      </c>
      <c r="S330" s="657">
        <v>0.35630000000000001</v>
      </c>
      <c r="T330" s="657">
        <v>0.30599999999999999</v>
      </c>
      <c r="U330" s="657">
        <v>0.24829999999999999</v>
      </c>
      <c r="V330" s="657">
        <v>0.23280000000000001</v>
      </c>
      <c r="W330" s="657">
        <v>0.22220000000000001</v>
      </c>
      <c r="X330" s="657">
        <v>0.1956</v>
      </c>
      <c r="Y330" s="654">
        <f t="shared" si="154"/>
        <v>10.141299999999998</v>
      </c>
      <c r="Z330" s="1049">
        <f t="shared" si="155"/>
        <v>21.686746987951789</v>
      </c>
      <c r="AA330" s="671">
        <f t="shared" si="156"/>
        <v>5.0632911392405111</v>
      </c>
      <c r="AB330" s="671">
        <f t="shared" si="157"/>
        <v>5.3333333333333455</v>
      </c>
      <c r="AC330" s="671">
        <f t="shared" si="158"/>
        <v>10.294117647058808</v>
      </c>
      <c r="AD330" s="671">
        <f t="shared" si="159"/>
        <v>13.333333333333353</v>
      </c>
      <c r="AE330" s="671">
        <f t="shared" si="160"/>
        <v>13.207547169811317</v>
      </c>
      <c r="AF330" s="671">
        <f t="shared" si="161"/>
        <v>1.9230769230769162</v>
      </c>
      <c r="AG330" s="671">
        <f t="shared" si="162"/>
        <v>0</v>
      </c>
      <c r="AH330" s="671">
        <f t="shared" si="163"/>
        <v>0</v>
      </c>
      <c r="AI330" s="671">
        <f t="shared" si="164"/>
        <v>0</v>
      </c>
      <c r="AJ330" s="671">
        <f t="shared" si="165"/>
        <v>6.1224489795918435</v>
      </c>
      <c r="AK330" s="671">
        <f t="shared" si="166"/>
        <v>13.059529303184124</v>
      </c>
      <c r="AL330" s="671">
        <f t="shared" si="167"/>
        <v>12.076545125420202</v>
      </c>
      <c r="AM330" s="671">
        <f t="shared" si="168"/>
        <v>8.5321358405837877</v>
      </c>
      <c r="AN330" s="671">
        <f t="shared" si="169"/>
        <v>16.437908496732035</v>
      </c>
      <c r="AO330" s="671">
        <f t="shared" si="170"/>
        <v>23.238018525976646</v>
      </c>
      <c r="AP330" s="671">
        <f t="shared" si="171"/>
        <v>6.658075601374569</v>
      </c>
      <c r="AQ330" s="671">
        <f t="shared" si="172"/>
        <v>4.7704770477047687</v>
      </c>
      <c r="AR330" s="671">
        <f t="shared" si="173"/>
        <v>13.599182004089982</v>
      </c>
      <c r="AS330" s="672">
        <f t="shared" si="174"/>
        <v>9.2281982872875794</v>
      </c>
      <c r="AT330" s="673">
        <f t="shared" si="175"/>
        <v>6.9007196717380115</v>
      </c>
    </row>
    <row r="331" spans="1:46" ht="11.25" customHeight="1" x14ac:dyDescent="0.2">
      <c r="A331" s="658" t="s">
        <v>3845</v>
      </c>
      <c r="B331" s="507" t="s">
        <v>3846</v>
      </c>
      <c r="C331" s="497">
        <v>0.98</v>
      </c>
      <c r="D331" s="521">
        <v>0.88</v>
      </c>
      <c r="E331" s="513">
        <v>0.82</v>
      </c>
      <c r="F331" s="513">
        <v>0.65</v>
      </c>
      <c r="G331" s="513">
        <v>0.3</v>
      </c>
      <c r="H331" s="540">
        <v>0</v>
      </c>
      <c r="I331" s="514"/>
      <c r="J331" s="540">
        <v>0</v>
      </c>
      <c r="K331" s="908">
        <v>0</v>
      </c>
      <c r="L331" s="514"/>
      <c r="M331" s="539">
        <v>0</v>
      </c>
      <c r="N331" s="539">
        <v>0.04</v>
      </c>
      <c r="O331" s="517">
        <v>0.32</v>
      </c>
      <c r="P331" s="517">
        <v>0.32</v>
      </c>
      <c r="Q331" s="516">
        <v>0.32</v>
      </c>
      <c r="R331" s="516">
        <v>0.28000000000000003</v>
      </c>
      <c r="S331" s="516">
        <v>0.12</v>
      </c>
      <c r="T331" s="517">
        <v>0</v>
      </c>
      <c r="U331" s="517">
        <v>0</v>
      </c>
      <c r="V331" s="517">
        <v>0.27</v>
      </c>
      <c r="W331" s="516">
        <v>0.36</v>
      </c>
      <c r="X331" s="516">
        <v>0.3</v>
      </c>
      <c r="Y331" s="654">
        <f t="shared" si="154"/>
        <v>5.9600000000000009</v>
      </c>
      <c r="Z331" s="1049">
        <f t="shared" si="155"/>
        <v>11.363636363636353</v>
      </c>
      <c r="AA331" s="671">
        <f t="shared" si="156"/>
        <v>7.3170731707317138</v>
      </c>
      <c r="AB331" s="671">
        <f t="shared" si="157"/>
        <v>26.15384615384615</v>
      </c>
      <c r="AC331" s="671">
        <f t="shared" si="158"/>
        <v>116.6666666666667</v>
      </c>
      <c r="AD331" s="671" t="str">
        <f t="shared" si="159"/>
        <v>n/a</v>
      </c>
      <c r="AE331" s="671" t="str">
        <f t="shared" si="160"/>
        <v>n/a</v>
      </c>
      <c r="AF331" s="671" t="str">
        <f t="shared" si="161"/>
        <v>n/a</v>
      </c>
      <c r="AG331" s="671" t="str">
        <f t="shared" si="162"/>
        <v>n/a</v>
      </c>
      <c r="AH331" s="671">
        <f t="shared" si="163"/>
        <v>-100</v>
      </c>
      <c r="AI331" s="671">
        <f t="shared" si="164"/>
        <v>-87.5</v>
      </c>
      <c r="AJ331" s="671">
        <f t="shared" si="165"/>
        <v>0</v>
      </c>
      <c r="AK331" s="671">
        <f t="shared" si="166"/>
        <v>0</v>
      </c>
      <c r="AL331" s="671">
        <f t="shared" si="167"/>
        <v>14.285714285714279</v>
      </c>
      <c r="AM331" s="671">
        <f t="shared" si="168"/>
        <v>133.33333333333334</v>
      </c>
      <c r="AN331" s="671" t="str">
        <f t="shared" si="169"/>
        <v>n/a</v>
      </c>
      <c r="AO331" s="671" t="str">
        <f t="shared" si="170"/>
        <v>n/a</v>
      </c>
      <c r="AP331" s="671">
        <f t="shared" si="171"/>
        <v>-100</v>
      </c>
      <c r="AQ331" s="671">
        <f t="shared" si="172"/>
        <v>-24.999999999999989</v>
      </c>
      <c r="AR331" s="671">
        <f t="shared" si="173"/>
        <v>19.999999999999996</v>
      </c>
      <c r="AS331" s="672">
        <f t="shared" si="174"/>
        <v>1.2784823056868115</v>
      </c>
      <c r="AT331" s="673">
        <f t="shared" si="175"/>
        <v>71.367398754785327</v>
      </c>
    </row>
    <row r="332" spans="1:46" ht="11.25" customHeight="1" x14ac:dyDescent="0.2">
      <c r="A332" s="935" t="s">
        <v>242</v>
      </c>
      <c r="B332" s="933" t="s">
        <v>243</v>
      </c>
      <c r="C332" s="497">
        <v>3.63</v>
      </c>
      <c r="D332" s="497">
        <v>3.2800000000000002</v>
      </c>
      <c r="E332" s="650">
        <v>2.97</v>
      </c>
      <c r="F332" s="650">
        <v>2.69</v>
      </c>
      <c r="G332" s="650">
        <v>2.42</v>
      </c>
      <c r="H332" s="650">
        <v>2.19</v>
      </c>
      <c r="I332" s="651" t="s">
        <v>90</v>
      </c>
      <c r="J332" s="650">
        <v>2</v>
      </c>
      <c r="K332" s="496">
        <v>1.83</v>
      </c>
      <c r="L332" s="651"/>
      <c r="M332" s="511">
        <v>1.64</v>
      </c>
      <c r="N332" s="511">
        <v>1.49</v>
      </c>
      <c r="O332" s="657">
        <v>1.34</v>
      </c>
      <c r="P332" s="657">
        <v>1.1000000000000001</v>
      </c>
      <c r="Q332" s="657">
        <v>0.89</v>
      </c>
      <c r="R332" s="657">
        <v>0.78</v>
      </c>
      <c r="S332" s="657">
        <v>0.7</v>
      </c>
      <c r="T332" s="657">
        <v>0.63</v>
      </c>
      <c r="U332" s="657">
        <v>0.59</v>
      </c>
      <c r="V332" s="657">
        <v>0.55000000000000004</v>
      </c>
      <c r="W332" s="657">
        <v>0.51</v>
      </c>
      <c r="X332" s="657">
        <v>0.47</v>
      </c>
      <c r="Y332" s="654">
        <f t="shared" si="154"/>
        <v>31.7</v>
      </c>
      <c r="Z332" s="1049">
        <f t="shared" si="155"/>
        <v>10.670731707317071</v>
      </c>
      <c r="AA332" s="671">
        <f t="shared" si="156"/>
        <v>10.437710437710447</v>
      </c>
      <c r="AB332" s="671">
        <f t="shared" si="157"/>
        <v>10.408921933085512</v>
      </c>
      <c r="AC332" s="671">
        <f t="shared" si="158"/>
        <v>11.157024793388427</v>
      </c>
      <c r="AD332" s="671">
        <f t="shared" si="159"/>
        <v>10.502283105022837</v>
      </c>
      <c r="AE332" s="671">
        <f t="shared" si="160"/>
        <v>9.4999999999999964</v>
      </c>
      <c r="AF332" s="671">
        <f t="shared" si="161"/>
        <v>9.2896174863387859</v>
      </c>
      <c r="AG332" s="671">
        <f t="shared" si="162"/>
        <v>11.585365853658548</v>
      </c>
      <c r="AH332" s="671">
        <f t="shared" si="163"/>
        <v>10.067114093959727</v>
      </c>
      <c r="AI332" s="671">
        <f t="shared" si="164"/>
        <v>11.194029850746269</v>
      </c>
      <c r="AJ332" s="671">
        <f t="shared" si="165"/>
        <v>21.818181818181827</v>
      </c>
      <c r="AK332" s="671">
        <f t="shared" si="166"/>
        <v>23.59550561797754</v>
      </c>
      <c r="AL332" s="671">
        <f t="shared" si="167"/>
        <v>14.102564102564097</v>
      </c>
      <c r="AM332" s="671">
        <f t="shared" si="168"/>
        <v>11.428571428571432</v>
      </c>
      <c r="AN332" s="671">
        <f t="shared" si="169"/>
        <v>11.111111111111093</v>
      </c>
      <c r="AO332" s="671">
        <f t="shared" si="170"/>
        <v>6.7796610169491567</v>
      </c>
      <c r="AP332" s="671">
        <f t="shared" si="171"/>
        <v>7.2727272727272529</v>
      </c>
      <c r="AQ332" s="671">
        <f t="shared" si="172"/>
        <v>7.8431372549019773</v>
      </c>
      <c r="AR332" s="671">
        <f t="shared" si="173"/>
        <v>8.5106382978723527</v>
      </c>
      <c r="AS332" s="672">
        <f t="shared" si="174"/>
        <v>11.435520904320228</v>
      </c>
      <c r="AT332" s="673">
        <f t="shared" si="175"/>
        <v>4.3284376436329461</v>
      </c>
    </row>
    <row r="333" spans="1:46" ht="11.25" customHeight="1" x14ac:dyDescent="0.2">
      <c r="A333" s="935" t="s">
        <v>1242</v>
      </c>
      <c r="B333" s="933" t="s">
        <v>1243</v>
      </c>
      <c r="C333" s="523">
        <v>1.88</v>
      </c>
      <c r="D333" s="497">
        <v>1.8766669999999999</v>
      </c>
      <c r="E333" s="502">
        <v>1.7333333333333334</v>
      </c>
      <c r="F333" s="650">
        <v>1.6733333333333331</v>
      </c>
      <c r="G333" s="650">
        <v>1.5533333333333335</v>
      </c>
      <c r="H333" s="650">
        <v>1.3666666666666665</v>
      </c>
      <c r="I333" s="651"/>
      <c r="J333" s="650">
        <v>0.26666666666666666</v>
      </c>
      <c r="K333" s="655">
        <v>0</v>
      </c>
      <c r="L333" s="651"/>
      <c r="M333" s="652">
        <v>0</v>
      </c>
      <c r="N333" s="652">
        <v>0</v>
      </c>
      <c r="O333" s="653">
        <v>0</v>
      </c>
      <c r="P333" s="653">
        <v>0</v>
      </c>
      <c r="Q333" s="653">
        <v>0</v>
      </c>
      <c r="R333" s="653">
        <v>0</v>
      </c>
      <c r="S333" s="653">
        <v>0</v>
      </c>
      <c r="T333" s="653">
        <v>0</v>
      </c>
      <c r="U333" s="653">
        <v>0</v>
      </c>
      <c r="V333" s="653">
        <v>0</v>
      </c>
      <c r="W333" s="653">
        <v>0</v>
      </c>
      <c r="X333" s="653">
        <v>0</v>
      </c>
      <c r="Y333" s="654">
        <f t="shared" si="154"/>
        <v>10.350000333333334</v>
      </c>
      <c r="Z333" s="1049">
        <f t="shared" si="155"/>
        <v>0.17760209989305942</v>
      </c>
      <c r="AA333" s="671">
        <f t="shared" si="156"/>
        <v>8.2692499999999836</v>
      </c>
      <c r="AB333" s="671">
        <f t="shared" si="157"/>
        <v>3.5856573705179473</v>
      </c>
      <c r="AC333" s="671">
        <f t="shared" si="158"/>
        <v>7.7253218884119956</v>
      </c>
      <c r="AD333" s="671">
        <f t="shared" si="159"/>
        <v>13.658536585365887</v>
      </c>
      <c r="AE333" s="671">
        <f t="shared" si="160"/>
        <v>412.49999999999989</v>
      </c>
      <c r="AF333" s="671" t="str">
        <f t="shared" si="161"/>
        <v>n/a</v>
      </c>
      <c r="AG333" s="671" t="str">
        <f t="shared" si="162"/>
        <v>n/a</v>
      </c>
      <c r="AH333" s="671" t="str">
        <f t="shared" si="163"/>
        <v>n/a</v>
      </c>
      <c r="AI333" s="671" t="str">
        <f t="shared" si="164"/>
        <v>n/a</v>
      </c>
      <c r="AJ333" s="671" t="str">
        <f t="shared" si="165"/>
        <v>n/a</v>
      </c>
      <c r="AK333" s="671" t="str">
        <f t="shared" si="166"/>
        <v>n/a</v>
      </c>
      <c r="AL333" s="671" t="str">
        <f t="shared" si="167"/>
        <v>n/a</v>
      </c>
      <c r="AM333" s="671" t="str">
        <f t="shared" si="168"/>
        <v>n/a</v>
      </c>
      <c r="AN333" s="671" t="str">
        <f t="shared" si="169"/>
        <v>n/a</v>
      </c>
      <c r="AO333" s="671" t="str">
        <f t="shared" si="170"/>
        <v>n/a</v>
      </c>
      <c r="AP333" s="671" t="str">
        <f t="shared" si="171"/>
        <v>n/a</v>
      </c>
      <c r="AQ333" s="671" t="str">
        <f t="shared" si="172"/>
        <v>n/a</v>
      </c>
      <c r="AR333" s="671" t="str">
        <f t="shared" si="173"/>
        <v>n/a</v>
      </c>
      <c r="AS333" s="672">
        <f t="shared" si="174"/>
        <v>74.319394657364796</v>
      </c>
      <c r="AT333" s="673">
        <f t="shared" si="175"/>
        <v>165.73685206577176</v>
      </c>
    </row>
    <row r="334" spans="1:46" ht="11.25" customHeight="1" x14ac:dyDescent="0.2">
      <c r="A334" s="545" t="s">
        <v>3969</v>
      </c>
      <c r="B334" s="918" t="s">
        <v>3970</v>
      </c>
      <c r="C334" s="497">
        <v>0.48</v>
      </c>
      <c r="D334" s="522">
        <v>0.4</v>
      </c>
      <c r="E334" s="487">
        <v>0.32</v>
      </c>
      <c r="F334" s="553">
        <v>0.2</v>
      </c>
      <c r="G334" s="487">
        <v>0.15</v>
      </c>
      <c r="H334" s="553">
        <v>0</v>
      </c>
      <c r="I334" s="488"/>
      <c r="J334" s="489">
        <v>0</v>
      </c>
      <c r="K334" s="490">
        <v>0</v>
      </c>
      <c r="L334" s="488"/>
      <c r="M334" s="538">
        <v>0</v>
      </c>
      <c r="N334" s="538">
        <v>0</v>
      </c>
      <c r="O334" s="554">
        <v>0.54</v>
      </c>
      <c r="P334" s="493">
        <v>0.69</v>
      </c>
      <c r="Q334" s="493">
        <v>0.66500000000000004</v>
      </c>
      <c r="R334" s="493">
        <v>0.64500000000000002</v>
      </c>
      <c r="S334" s="493">
        <v>0.625</v>
      </c>
      <c r="T334" s="493">
        <v>0.60499999999999998</v>
      </c>
      <c r="U334" s="493">
        <v>0.52500000000000002</v>
      </c>
      <c r="V334" s="493">
        <v>0.5</v>
      </c>
      <c r="W334" s="493">
        <v>0.45</v>
      </c>
      <c r="X334" s="493">
        <v>0.19</v>
      </c>
      <c r="Y334" s="654">
        <f t="shared" si="154"/>
        <v>6.9850000000000012</v>
      </c>
      <c r="Z334" s="1049">
        <f t="shared" si="155"/>
        <v>19.999999999999996</v>
      </c>
      <c r="AA334" s="671">
        <f t="shared" si="156"/>
        <v>25</v>
      </c>
      <c r="AB334" s="671">
        <f t="shared" si="157"/>
        <v>59.999999999999986</v>
      </c>
      <c r="AC334" s="671">
        <f t="shared" si="158"/>
        <v>33.33333333333335</v>
      </c>
      <c r="AD334" s="671" t="str">
        <f t="shared" si="159"/>
        <v>n/a</v>
      </c>
      <c r="AE334" s="671" t="str">
        <f t="shared" si="160"/>
        <v>n/a</v>
      </c>
      <c r="AF334" s="671" t="str">
        <f t="shared" si="161"/>
        <v>n/a</v>
      </c>
      <c r="AG334" s="671" t="str">
        <f t="shared" si="162"/>
        <v>n/a</v>
      </c>
      <c r="AH334" s="671" t="str">
        <f t="shared" si="163"/>
        <v>n/a</v>
      </c>
      <c r="AI334" s="671">
        <f t="shared" si="164"/>
        <v>-100</v>
      </c>
      <c r="AJ334" s="671">
        <f t="shared" si="165"/>
        <v>-21.739130434782595</v>
      </c>
      <c r="AK334" s="671">
        <f t="shared" si="166"/>
        <v>3.7593984962405846</v>
      </c>
      <c r="AL334" s="671">
        <f t="shared" si="167"/>
        <v>3.1007751937984551</v>
      </c>
      <c r="AM334" s="671">
        <f t="shared" si="168"/>
        <v>3.2000000000000028</v>
      </c>
      <c r="AN334" s="671">
        <f t="shared" si="169"/>
        <v>3.3057851239669533</v>
      </c>
      <c r="AO334" s="671">
        <f t="shared" si="170"/>
        <v>15.238095238095228</v>
      </c>
      <c r="AP334" s="671">
        <f t="shared" si="171"/>
        <v>5.0000000000000044</v>
      </c>
      <c r="AQ334" s="671">
        <f t="shared" si="172"/>
        <v>11.111111111111116</v>
      </c>
      <c r="AR334" s="671">
        <f t="shared" si="173"/>
        <v>136.84210526315786</v>
      </c>
      <c r="AS334" s="672">
        <f t="shared" si="174"/>
        <v>14.153676666065783</v>
      </c>
      <c r="AT334" s="673">
        <f t="shared" si="175"/>
        <v>50.042645834427951</v>
      </c>
    </row>
    <row r="335" spans="1:46" ht="11.25" customHeight="1" x14ac:dyDescent="0.2">
      <c r="A335" s="935" t="s">
        <v>1259</v>
      </c>
      <c r="B335" s="933" t="s">
        <v>1260</v>
      </c>
      <c r="C335" s="497">
        <v>0.28199999999999997</v>
      </c>
      <c r="D335" s="656">
        <v>0.25</v>
      </c>
      <c r="E335" s="650">
        <v>0.21</v>
      </c>
      <c r="F335" s="650">
        <v>0.17</v>
      </c>
      <c r="G335" s="650">
        <v>0.13</v>
      </c>
      <c r="H335" s="650">
        <v>0.105</v>
      </c>
      <c r="I335" s="651"/>
      <c r="J335" s="650">
        <v>8.5000000000000006E-2</v>
      </c>
      <c r="K335" s="496">
        <v>0.02</v>
      </c>
      <c r="L335" s="651"/>
      <c r="M335" s="652">
        <v>0</v>
      </c>
      <c r="N335" s="652">
        <v>0</v>
      </c>
      <c r="O335" s="653">
        <v>0</v>
      </c>
      <c r="P335" s="653">
        <v>0</v>
      </c>
      <c r="Q335" s="653">
        <v>0</v>
      </c>
      <c r="R335" s="653">
        <v>0</v>
      </c>
      <c r="S335" s="653">
        <v>0</v>
      </c>
      <c r="T335" s="653">
        <v>0</v>
      </c>
      <c r="U335" s="653">
        <v>0</v>
      </c>
      <c r="V335" s="653">
        <v>0</v>
      </c>
      <c r="W335" s="653">
        <v>0</v>
      </c>
      <c r="X335" s="653">
        <v>0</v>
      </c>
      <c r="Y335" s="654">
        <f t="shared" si="154"/>
        <v>1.252</v>
      </c>
      <c r="Z335" s="1049">
        <f t="shared" si="155"/>
        <v>12.79999999999999</v>
      </c>
      <c r="AA335" s="671">
        <f t="shared" si="156"/>
        <v>19.047619047619047</v>
      </c>
      <c r="AB335" s="671">
        <f t="shared" si="157"/>
        <v>23.529411764705866</v>
      </c>
      <c r="AC335" s="671">
        <f t="shared" si="158"/>
        <v>30.76923076923077</v>
      </c>
      <c r="AD335" s="671">
        <f t="shared" si="159"/>
        <v>23.809523809523814</v>
      </c>
      <c r="AE335" s="671">
        <f t="shared" si="160"/>
        <v>23.529411764705866</v>
      </c>
      <c r="AF335" s="671">
        <f t="shared" si="161"/>
        <v>325</v>
      </c>
      <c r="AG335" s="671" t="str">
        <f t="shared" si="162"/>
        <v>n/a</v>
      </c>
      <c r="AH335" s="671" t="str">
        <f t="shared" si="163"/>
        <v>n/a</v>
      </c>
      <c r="AI335" s="671" t="str">
        <f t="shared" si="164"/>
        <v>n/a</v>
      </c>
      <c r="AJ335" s="671" t="str">
        <f t="shared" si="165"/>
        <v>n/a</v>
      </c>
      <c r="AK335" s="671" t="str">
        <f t="shared" si="166"/>
        <v>n/a</v>
      </c>
      <c r="AL335" s="671" t="str">
        <f t="shared" si="167"/>
        <v>n/a</v>
      </c>
      <c r="AM335" s="671" t="str">
        <f t="shared" si="168"/>
        <v>n/a</v>
      </c>
      <c r="AN335" s="671" t="str">
        <f t="shared" si="169"/>
        <v>n/a</v>
      </c>
      <c r="AO335" s="671" t="str">
        <f t="shared" si="170"/>
        <v>n/a</v>
      </c>
      <c r="AP335" s="671" t="str">
        <f t="shared" si="171"/>
        <v>n/a</v>
      </c>
      <c r="AQ335" s="671" t="str">
        <f t="shared" si="172"/>
        <v>n/a</v>
      </c>
      <c r="AR335" s="671" t="str">
        <f t="shared" si="173"/>
        <v>n/a</v>
      </c>
      <c r="AS335" s="672">
        <f t="shared" si="174"/>
        <v>65.497885307969341</v>
      </c>
      <c r="AT335" s="673">
        <f t="shared" si="175"/>
        <v>114.55911600190278</v>
      </c>
    </row>
    <row r="336" spans="1:46" ht="11.25" customHeight="1" x14ac:dyDescent="0.2">
      <c r="A336" s="500" t="s">
        <v>604</v>
      </c>
      <c r="B336" s="933" t="s">
        <v>605</v>
      </c>
      <c r="C336" s="497">
        <v>0.52800000000000002</v>
      </c>
      <c r="D336" s="656">
        <v>0.48</v>
      </c>
      <c r="E336" s="650">
        <v>0.44</v>
      </c>
      <c r="F336" s="650">
        <v>0.39999999999999997</v>
      </c>
      <c r="G336" s="650">
        <v>0.3666666666666667</v>
      </c>
      <c r="H336" s="650">
        <v>0.33333333333333331</v>
      </c>
      <c r="I336" s="651"/>
      <c r="J336" s="650">
        <v>0.3</v>
      </c>
      <c r="K336" s="496">
        <v>0.27999999999999997</v>
      </c>
      <c r="L336" s="651"/>
      <c r="M336" s="511">
        <v>0.26666666666666666</v>
      </c>
      <c r="N336" s="511">
        <v>0.25333333333333335</v>
      </c>
      <c r="O336" s="657">
        <v>0.24666666666666667</v>
      </c>
      <c r="P336" s="657">
        <v>0.22</v>
      </c>
      <c r="Q336" s="657">
        <v>0.19333333333333333</v>
      </c>
      <c r="R336" s="657">
        <v>0.17333333333333334</v>
      </c>
      <c r="S336" s="657">
        <v>0.12444333333333334</v>
      </c>
      <c r="T336" s="657">
        <v>7.3556666666666673E-2</v>
      </c>
      <c r="U336" s="657">
        <v>6.4443333333333339E-2</v>
      </c>
      <c r="V336" s="657">
        <v>5.9266666666666669E-2</v>
      </c>
      <c r="W336" s="657">
        <v>5.5306666666666671E-2</v>
      </c>
      <c r="X336" s="653">
        <v>4.3453333333333337E-2</v>
      </c>
      <c r="Y336" s="654">
        <f t="shared" si="154"/>
        <v>4.9018033333333335</v>
      </c>
      <c r="Z336" s="1049">
        <f t="shared" si="155"/>
        <v>10.000000000000009</v>
      </c>
      <c r="AA336" s="671">
        <f t="shared" si="156"/>
        <v>9.0909090909090828</v>
      </c>
      <c r="AB336" s="671">
        <f t="shared" si="157"/>
        <v>10.000000000000009</v>
      </c>
      <c r="AC336" s="671">
        <f t="shared" si="158"/>
        <v>9.0909090909090828</v>
      </c>
      <c r="AD336" s="671">
        <f t="shared" si="159"/>
        <v>10.000000000000009</v>
      </c>
      <c r="AE336" s="671">
        <f t="shared" si="160"/>
        <v>11.111111111111116</v>
      </c>
      <c r="AF336" s="671">
        <f t="shared" si="161"/>
        <v>7.1428571428571397</v>
      </c>
      <c r="AG336" s="671">
        <f t="shared" si="162"/>
        <v>4.9999999999999822</v>
      </c>
      <c r="AH336" s="671">
        <f t="shared" si="163"/>
        <v>5.2631578947368363</v>
      </c>
      <c r="AI336" s="671">
        <f t="shared" si="164"/>
        <v>2.7027027027027195</v>
      </c>
      <c r="AJ336" s="671">
        <f t="shared" si="165"/>
        <v>12.121212121212132</v>
      </c>
      <c r="AK336" s="671">
        <f t="shared" si="166"/>
        <v>13.793103448275868</v>
      </c>
      <c r="AL336" s="671">
        <f t="shared" si="167"/>
        <v>11.538461538461542</v>
      </c>
      <c r="AM336" s="671">
        <f t="shared" si="168"/>
        <v>39.286957919267131</v>
      </c>
      <c r="AN336" s="671">
        <f t="shared" si="169"/>
        <v>69.180223863687857</v>
      </c>
      <c r="AO336" s="671">
        <f t="shared" si="170"/>
        <v>14.141623131433301</v>
      </c>
      <c r="AP336" s="671">
        <f t="shared" si="171"/>
        <v>8.7345331833520881</v>
      </c>
      <c r="AQ336" s="671">
        <f t="shared" si="172"/>
        <v>7.1600771456123313</v>
      </c>
      <c r="AR336" s="671">
        <f t="shared" si="173"/>
        <v>27.278306228904569</v>
      </c>
      <c r="AS336" s="672">
        <f t="shared" si="174"/>
        <v>14.875586611233308</v>
      </c>
      <c r="AT336" s="673">
        <f t="shared" si="175"/>
        <v>15.575482355862402</v>
      </c>
    </row>
    <row r="337" spans="1:46" ht="11.25" customHeight="1" x14ac:dyDescent="0.2">
      <c r="A337" s="504" t="s">
        <v>1249</v>
      </c>
      <c r="B337" s="918" t="s">
        <v>1250</v>
      </c>
      <c r="C337" s="497">
        <v>0.44800000000000001</v>
      </c>
      <c r="D337" s="656">
        <v>0.35849999999999999</v>
      </c>
      <c r="E337" s="650">
        <v>0.29899999999999999</v>
      </c>
      <c r="F337" s="650">
        <v>0.26</v>
      </c>
      <c r="G337" s="650">
        <v>0.215</v>
      </c>
      <c r="H337" s="650">
        <v>0.18</v>
      </c>
      <c r="I337" s="651"/>
      <c r="J337" s="650">
        <v>0.15</v>
      </c>
      <c r="K337" s="496">
        <v>0.1125</v>
      </c>
      <c r="L337" s="651"/>
      <c r="M337" s="652">
        <v>0</v>
      </c>
      <c r="N337" s="652">
        <v>0</v>
      </c>
      <c r="O337" s="653">
        <v>0</v>
      </c>
      <c r="P337" s="653">
        <v>0</v>
      </c>
      <c r="Q337" s="653">
        <v>0</v>
      </c>
      <c r="R337" s="653">
        <v>0</v>
      </c>
      <c r="S337" s="653">
        <v>0</v>
      </c>
      <c r="T337" s="653">
        <v>0</v>
      </c>
      <c r="U337" s="653">
        <v>0</v>
      </c>
      <c r="V337" s="653">
        <v>0</v>
      </c>
      <c r="W337" s="653">
        <v>0</v>
      </c>
      <c r="X337" s="653">
        <v>0</v>
      </c>
      <c r="Y337" s="654">
        <f t="shared" si="154"/>
        <v>2.0229999999999997</v>
      </c>
      <c r="Z337" s="1049">
        <f t="shared" si="155"/>
        <v>24.965132496513263</v>
      </c>
      <c r="AA337" s="671">
        <f t="shared" si="156"/>
        <v>19.899665551839462</v>
      </c>
      <c r="AB337" s="671">
        <f t="shared" si="157"/>
        <v>14.999999999999991</v>
      </c>
      <c r="AC337" s="671">
        <f t="shared" si="158"/>
        <v>20.930232558139551</v>
      </c>
      <c r="AD337" s="671">
        <f t="shared" si="159"/>
        <v>19.444444444444443</v>
      </c>
      <c r="AE337" s="671">
        <f t="shared" si="160"/>
        <v>19.999999999999996</v>
      </c>
      <c r="AF337" s="671">
        <f t="shared" si="161"/>
        <v>33.333333333333329</v>
      </c>
      <c r="AG337" s="671" t="str">
        <f t="shared" si="162"/>
        <v>n/a</v>
      </c>
      <c r="AH337" s="671" t="str">
        <f t="shared" si="163"/>
        <v>n/a</v>
      </c>
      <c r="AI337" s="671" t="str">
        <f t="shared" si="164"/>
        <v>n/a</v>
      </c>
      <c r="AJ337" s="671" t="str">
        <f t="shared" si="165"/>
        <v>n/a</v>
      </c>
      <c r="AK337" s="671" t="str">
        <f t="shared" si="166"/>
        <v>n/a</v>
      </c>
      <c r="AL337" s="671" t="str">
        <f t="shared" si="167"/>
        <v>n/a</v>
      </c>
      <c r="AM337" s="671" t="str">
        <f t="shared" si="168"/>
        <v>n/a</v>
      </c>
      <c r="AN337" s="671" t="str">
        <f t="shared" si="169"/>
        <v>n/a</v>
      </c>
      <c r="AO337" s="671" t="str">
        <f t="shared" si="170"/>
        <v>n/a</v>
      </c>
      <c r="AP337" s="671" t="str">
        <f t="shared" si="171"/>
        <v>n/a</v>
      </c>
      <c r="AQ337" s="671" t="str">
        <f t="shared" si="172"/>
        <v>n/a</v>
      </c>
      <c r="AR337" s="671" t="str">
        <f t="shared" si="173"/>
        <v>n/a</v>
      </c>
      <c r="AS337" s="672">
        <f t="shared" si="174"/>
        <v>21.938972626324293</v>
      </c>
      <c r="AT337" s="673">
        <f t="shared" si="175"/>
        <v>5.8065631853860609</v>
      </c>
    </row>
    <row r="338" spans="1:46" ht="11.25" customHeight="1" x14ac:dyDescent="0.2">
      <c r="A338" s="500" t="s">
        <v>4069</v>
      </c>
      <c r="B338" s="933" t="s">
        <v>4070</v>
      </c>
      <c r="C338" s="497">
        <v>2.2799999999999998</v>
      </c>
      <c r="D338" s="497">
        <v>2.08</v>
      </c>
      <c r="E338" s="661">
        <v>1.84</v>
      </c>
      <c r="F338" s="661">
        <v>1.29</v>
      </c>
      <c r="G338" s="502">
        <v>0</v>
      </c>
      <c r="H338" s="502">
        <v>0</v>
      </c>
      <c r="I338" s="1012"/>
      <c r="J338" s="502">
        <v>0</v>
      </c>
      <c r="K338" s="655">
        <v>0</v>
      </c>
      <c r="L338" s="651"/>
      <c r="M338" s="652">
        <v>0</v>
      </c>
      <c r="N338" s="652">
        <v>0</v>
      </c>
      <c r="O338" s="653">
        <v>0</v>
      </c>
      <c r="P338" s="653">
        <v>0</v>
      </c>
      <c r="Q338" s="653">
        <v>0</v>
      </c>
      <c r="R338" s="653">
        <v>0</v>
      </c>
      <c r="S338" s="653">
        <v>0</v>
      </c>
      <c r="T338" s="653">
        <v>0</v>
      </c>
      <c r="U338" s="653">
        <v>0</v>
      </c>
      <c r="V338" s="653">
        <v>0</v>
      </c>
      <c r="W338" s="653">
        <v>0</v>
      </c>
      <c r="X338" s="653">
        <v>0</v>
      </c>
      <c r="Y338" s="654">
        <f t="shared" si="154"/>
        <v>7.4899999999999993</v>
      </c>
      <c r="Z338" s="1049">
        <f t="shared" si="155"/>
        <v>9.6153846153846025</v>
      </c>
      <c r="AA338" s="671">
        <f t="shared" si="156"/>
        <v>13.043478260869556</v>
      </c>
      <c r="AB338" s="671">
        <f t="shared" si="157"/>
        <v>42.635658914728694</v>
      </c>
      <c r="AC338" s="671" t="str">
        <f t="shared" si="158"/>
        <v>n/a</v>
      </c>
      <c r="AD338" s="671" t="str">
        <f t="shared" si="159"/>
        <v>n/a</v>
      </c>
      <c r="AE338" s="671" t="str">
        <f t="shared" si="160"/>
        <v>n/a</v>
      </c>
      <c r="AF338" s="671" t="str">
        <f t="shared" si="161"/>
        <v>n/a</v>
      </c>
      <c r="AG338" s="671" t="str">
        <f t="shared" si="162"/>
        <v>n/a</v>
      </c>
      <c r="AH338" s="671" t="str">
        <f t="shared" si="163"/>
        <v>n/a</v>
      </c>
      <c r="AI338" s="671" t="str">
        <f t="shared" si="164"/>
        <v>n/a</v>
      </c>
      <c r="AJ338" s="671" t="str">
        <f t="shared" si="165"/>
        <v>n/a</v>
      </c>
      <c r="AK338" s="671" t="str">
        <f t="shared" si="166"/>
        <v>n/a</v>
      </c>
      <c r="AL338" s="671" t="str">
        <f t="shared" si="167"/>
        <v>n/a</v>
      </c>
      <c r="AM338" s="671" t="str">
        <f t="shared" si="168"/>
        <v>n/a</v>
      </c>
      <c r="AN338" s="671" t="str">
        <f t="shared" si="169"/>
        <v>n/a</v>
      </c>
      <c r="AO338" s="671" t="str">
        <f t="shared" si="170"/>
        <v>n/a</v>
      </c>
      <c r="AP338" s="671" t="str">
        <f t="shared" si="171"/>
        <v>n/a</v>
      </c>
      <c r="AQ338" s="671" t="str">
        <f t="shared" si="172"/>
        <v>n/a</v>
      </c>
      <c r="AR338" s="671" t="str">
        <f t="shared" si="173"/>
        <v>n/a</v>
      </c>
      <c r="AS338" s="672">
        <f t="shared" si="174"/>
        <v>21.764840596994286</v>
      </c>
      <c r="AT338" s="673">
        <f t="shared" si="175"/>
        <v>18.155749762801374</v>
      </c>
    </row>
    <row r="339" spans="1:46" ht="11.25" customHeight="1" x14ac:dyDescent="0.2">
      <c r="A339" s="935" t="s">
        <v>602</v>
      </c>
      <c r="B339" s="933" t="s">
        <v>603</v>
      </c>
      <c r="C339" s="497">
        <v>1.96</v>
      </c>
      <c r="D339" s="497">
        <v>1.94</v>
      </c>
      <c r="E339" s="650">
        <v>1.86</v>
      </c>
      <c r="F339" s="650">
        <v>1.73</v>
      </c>
      <c r="G339" s="650">
        <v>1.61</v>
      </c>
      <c r="H339" s="650">
        <v>1.42</v>
      </c>
      <c r="I339" s="651"/>
      <c r="J339" s="650">
        <v>1.27</v>
      </c>
      <c r="K339" s="496">
        <v>1.17</v>
      </c>
      <c r="L339" s="651"/>
      <c r="M339" s="511">
        <v>1.05</v>
      </c>
      <c r="N339" s="511">
        <v>0.9</v>
      </c>
      <c r="O339" s="657">
        <v>0.82499999999999996</v>
      </c>
      <c r="P339" s="657">
        <v>0.76</v>
      </c>
      <c r="Q339" s="657">
        <v>0.69</v>
      </c>
      <c r="R339" s="657">
        <v>0.64</v>
      </c>
      <c r="S339" s="657">
        <v>0.58499999999999996</v>
      </c>
      <c r="T339" s="653">
        <v>0.55000000000000004</v>
      </c>
      <c r="U339" s="653">
        <v>0.55000000000000004</v>
      </c>
      <c r="V339" s="653">
        <v>0.55000000000000004</v>
      </c>
      <c r="W339" s="653">
        <v>0.55000000000000004</v>
      </c>
      <c r="X339" s="653">
        <v>0.55000000000000004</v>
      </c>
      <c r="Y339" s="654">
        <f t="shared" si="154"/>
        <v>21.160000000000007</v>
      </c>
      <c r="Z339" s="1049">
        <f t="shared" si="155"/>
        <v>1.0309278350515427</v>
      </c>
      <c r="AA339" s="671">
        <f t="shared" si="156"/>
        <v>4.3010752688172005</v>
      </c>
      <c r="AB339" s="671">
        <f t="shared" si="157"/>
        <v>7.5144508670520249</v>
      </c>
      <c r="AC339" s="671">
        <f t="shared" si="158"/>
        <v>7.4534161490683148</v>
      </c>
      <c r="AD339" s="671">
        <f t="shared" si="159"/>
        <v>13.380281690140849</v>
      </c>
      <c r="AE339" s="671">
        <f t="shared" si="160"/>
        <v>11.811023622047244</v>
      </c>
      <c r="AF339" s="671">
        <f t="shared" si="161"/>
        <v>8.5470085470085611</v>
      </c>
      <c r="AG339" s="671">
        <f t="shared" si="162"/>
        <v>11.428571428571409</v>
      </c>
      <c r="AH339" s="671">
        <f t="shared" si="163"/>
        <v>16.666666666666675</v>
      </c>
      <c r="AI339" s="671">
        <f t="shared" si="164"/>
        <v>9.0909090909091042</v>
      </c>
      <c r="AJ339" s="671">
        <f t="shared" si="165"/>
        <v>8.5526315789473664</v>
      </c>
      <c r="AK339" s="671">
        <f t="shared" si="166"/>
        <v>10.144927536231885</v>
      </c>
      <c r="AL339" s="671">
        <f t="shared" si="167"/>
        <v>7.8125</v>
      </c>
      <c r="AM339" s="671">
        <f t="shared" si="168"/>
        <v>9.4017094017094127</v>
      </c>
      <c r="AN339" s="671">
        <f t="shared" si="169"/>
        <v>6.3636363636363491</v>
      </c>
      <c r="AO339" s="671">
        <f t="shared" si="170"/>
        <v>0</v>
      </c>
      <c r="AP339" s="671">
        <f t="shared" si="171"/>
        <v>0</v>
      </c>
      <c r="AQ339" s="671">
        <f t="shared" si="172"/>
        <v>0</v>
      </c>
      <c r="AR339" s="671">
        <f t="shared" si="173"/>
        <v>0</v>
      </c>
      <c r="AS339" s="672">
        <f t="shared" si="174"/>
        <v>7.026301897150419</v>
      </c>
      <c r="AT339" s="673">
        <f t="shared" si="175"/>
        <v>4.9563732510361991</v>
      </c>
    </row>
    <row r="340" spans="1:46" ht="11.25" customHeight="1" x14ac:dyDescent="0.2">
      <c r="A340" s="935" t="s">
        <v>3841</v>
      </c>
      <c r="B340" s="933" t="s">
        <v>3842</v>
      </c>
      <c r="C340" s="497">
        <v>2.1135000000000002</v>
      </c>
      <c r="D340" s="497">
        <v>2.0175000000000001</v>
      </c>
      <c r="E340" s="650">
        <v>1.9119999999999999</v>
      </c>
      <c r="F340" s="650">
        <v>1.7815000000000001</v>
      </c>
      <c r="G340" s="650">
        <v>0.58104</v>
      </c>
      <c r="H340" s="542">
        <v>0</v>
      </c>
      <c r="I340" s="651"/>
      <c r="J340" s="502">
        <v>0</v>
      </c>
      <c r="K340" s="547">
        <v>0</v>
      </c>
      <c r="L340" s="651"/>
      <c r="M340" s="548">
        <v>0</v>
      </c>
      <c r="N340" s="548">
        <v>0</v>
      </c>
      <c r="O340" s="653">
        <v>0</v>
      </c>
      <c r="P340" s="653">
        <v>0</v>
      </c>
      <c r="Q340" s="653">
        <v>0</v>
      </c>
      <c r="R340" s="653">
        <v>0</v>
      </c>
      <c r="S340" s="653">
        <v>0</v>
      </c>
      <c r="T340" s="653">
        <v>0</v>
      </c>
      <c r="U340" s="653">
        <v>0</v>
      </c>
      <c r="V340" s="653">
        <v>0</v>
      </c>
      <c r="W340" s="653">
        <v>0</v>
      </c>
      <c r="X340" s="653">
        <v>0</v>
      </c>
      <c r="Y340" s="654">
        <f t="shared" si="154"/>
        <v>8.4055400000000002</v>
      </c>
      <c r="Z340" s="1049">
        <f t="shared" si="155"/>
        <v>4.75836431226766</v>
      </c>
      <c r="AA340" s="671">
        <f t="shared" si="156"/>
        <v>5.5177824267782505</v>
      </c>
      <c r="AB340" s="671">
        <f t="shared" si="157"/>
        <v>7.3252876789222432</v>
      </c>
      <c r="AC340" s="671">
        <f t="shared" si="158"/>
        <v>206.60539721878015</v>
      </c>
      <c r="AD340" s="671" t="str">
        <f t="shared" si="159"/>
        <v>n/a</v>
      </c>
      <c r="AE340" s="671" t="str">
        <f t="shared" si="160"/>
        <v>n/a</v>
      </c>
      <c r="AF340" s="671" t="str">
        <f t="shared" si="161"/>
        <v>n/a</v>
      </c>
      <c r="AG340" s="671" t="str">
        <f t="shared" si="162"/>
        <v>n/a</v>
      </c>
      <c r="AH340" s="671" t="str">
        <f t="shared" si="163"/>
        <v>n/a</v>
      </c>
      <c r="AI340" s="671" t="str">
        <f t="shared" si="164"/>
        <v>n/a</v>
      </c>
      <c r="AJ340" s="671" t="str">
        <f t="shared" si="165"/>
        <v>n/a</v>
      </c>
      <c r="AK340" s="671" t="str">
        <f t="shared" si="166"/>
        <v>n/a</v>
      </c>
      <c r="AL340" s="671" t="str">
        <f t="shared" si="167"/>
        <v>n/a</v>
      </c>
      <c r="AM340" s="671" t="str">
        <f t="shared" si="168"/>
        <v>n/a</v>
      </c>
      <c r="AN340" s="671" t="str">
        <f t="shared" si="169"/>
        <v>n/a</v>
      </c>
      <c r="AO340" s="671" t="str">
        <f t="shared" si="170"/>
        <v>n/a</v>
      </c>
      <c r="AP340" s="671" t="str">
        <f t="shared" si="171"/>
        <v>n/a</v>
      </c>
      <c r="AQ340" s="671" t="str">
        <f t="shared" si="172"/>
        <v>n/a</v>
      </c>
      <c r="AR340" s="671" t="str">
        <f t="shared" si="173"/>
        <v>n/a</v>
      </c>
      <c r="AS340" s="672">
        <f t="shared" si="174"/>
        <v>56.05170790918708</v>
      </c>
      <c r="AT340" s="673">
        <f t="shared" si="175"/>
        <v>100.3749007723862</v>
      </c>
    </row>
    <row r="341" spans="1:46" ht="11.25" customHeight="1" x14ac:dyDescent="0.2">
      <c r="A341" s="1007" t="s">
        <v>4402</v>
      </c>
      <c r="B341" s="918" t="s">
        <v>3840</v>
      </c>
      <c r="C341" s="497">
        <v>2.57</v>
      </c>
      <c r="D341" s="481">
        <v>2.5</v>
      </c>
      <c r="E341" s="481">
        <v>2.3199999999999998</v>
      </c>
      <c r="F341" s="481">
        <v>2.1800000000000002</v>
      </c>
      <c r="G341" s="481">
        <v>2.08</v>
      </c>
      <c r="H341" s="489">
        <v>0</v>
      </c>
      <c r="I341" s="481"/>
      <c r="J341" s="489">
        <v>0</v>
      </c>
      <c r="K341" s="490">
        <v>0</v>
      </c>
      <c r="L341" s="488"/>
      <c r="M341" s="538">
        <v>0</v>
      </c>
      <c r="N341" s="538">
        <v>0</v>
      </c>
      <c r="O341" s="492">
        <v>0</v>
      </c>
      <c r="P341" s="492">
        <v>0</v>
      </c>
      <c r="Q341" s="492">
        <v>0</v>
      </c>
      <c r="R341" s="492">
        <v>0</v>
      </c>
      <c r="S341" s="492">
        <v>0</v>
      </c>
      <c r="T341" s="492">
        <v>0</v>
      </c>
      <c r="U341" s="492">
        <v>0</v>
      </c>
      <c r="V341" s="492">
        <v>0</v>
      </c>
      <c r="W341" s="492">
        <v>0</v>
      </c>
      <c r="X341" s="492">
        <v>0</v>
      </c>
      <c r="Y341" s="654">
        <f t="shared" si="154"/>
        <v>11.65</v>
      </c>
      <c r="Z341" s="1049">
        <f t="shared" si="155"/>
        <v>2.8000000000000025</v>
      </c>
      <c r="AA341" s="671">
        <f t="shared" si="156"/>
        <v>7.7586206896551824</v>
      </c>
      <c r="AB341" s="671">
        <f t="shared" si="157"/>
        <v>6.4220183486238369</v>
      </c>
      <c r="AC341" s="671">
        <f t="shared" si="158"/>
        <v>4.8076923076923128</v>
      </c>
      <c r="AD341" s="671" t="str">
        <f t="shared" si="159"/>
        <v>n/a</v>
      </c>
      <c r="AE341" s="671" t="str">
        <f t="shared" si="160"/>
        <v>n/a</v>
      </c>
      <c r="AF341" s="671" t="str">
        <f t="shared" si="161"/>
        <v>n/a</v>
      </c>
      <c r="AG341" s="671" t="str">
        <f t="shared" si="162"/>
        <v>n/a</v>
      </c>
      <c r="AH341" s="671" t="str">
        <f t="shared" si="163"/>
        <v>n/a</v>
      </c>
      <c r="AI341" s="671" t="str">
        <f t="shared" si="164"/>
        <v>n/a</v>
      </c>
      <c r="AJ341" s="671" t="str">
        <f t="shared" si="165"/>
        <v>n/a</v>
      </c>
      <c r="AK341" s="671" t="str">
        <f t="shared" si="166"/>
        <v>n/a</v>
      </c>
      <c r="AL341" s="671" t="str">
        <f t="shared" si="167"/>
        <v>n/a</v>
      </c>
      <c r="AM341" s="671" t="str">
        <f t="shared" si="168"/>
        <v>n/a</v>
      </c>
      <c r="AN341" s="671" t="str">
        <f t="shared" si="169"/>
        <v>n/a</v>
      </c>
      <c r="AO341" s="671" t="str">
        <f t="shared" si="170"/>
        <v>n/a</v>
      </c>
      <c r="AP341" s="671" t="str">
        <f t="shared" si="171"/>
        <v>n/a</v>
      </c>
      <c r="AQ341" s="671" t="str">
        <f t="shared" si="172"/>
        <v>n/a</v>
      </c>
      <c r="AR341" s="671" t="str">
        <f t="shared" si="173"/>
        <v>n/a</v>
      </c>
      <c r="AS341" s="672">
        <f t="shared" si="174"/>
        <v>5.4470828364928341</v>
      </c>
      <c r="AT341" s="673">
        <f t="shared" si="175"/>
        <v>2.1377226426730598</v>
      </c>
    </row>
    <row r="342" spans="1:46" ht="11.25" customHeight="1" x14ac:dyDescent="0.2">
      <c r="A342" s="658" t="s">
        <v>1535</v>
      </c>
      <c r="B342" s="507" t="s">
        <v>1536</v>
      </c>
      <c r="C342" s="523">
        <v>0.52</v>
      </c>
      <c r="D342" s="656">
        <v>0.51500000000000001</v>
      </c>
      <c r="E342" s="650">
        <v>0.495</v>
      </c>
      <c r="F342" s="650">
        <v>0.47</v>
      </c>
      <c r="G342" s="650">
        <v>0.43</v>
      </c>
      <c r="H342" s="650">
        <v>0.39</v>
      </c>
      <c r="I342" s="651"/>
      <c r="J342" s="502">
        <v>0.36</v>
      </c>
      <c r="K342" s="655">
        <v>0.36</v>
      </c>
      <c r="L342" s="651"/>
      <c r="M342" s="652">
        <v>0.36</v>
      </c>
      <c r="N342" s="652">
        <v>0.36</v>
      </c>
      <c r="O342" s="653">
        <v>0.36</v>
      </c>
      <c r="P342" s="653">
        <v>0.36</v>
      </c>
      <c r="Q342" s="653">
        <v>0.36</v>
      </c>
      <c r="R342" s="653">
        <v>0.36</v>
      </c>
      <c r="S342" s="653">
        <v>0.36</v>
      </c>
      <c r="T342" s="653">
        <v>0.61499999999999999</v>
      </c>
      <c r="U342" s="653">
        <v>0.7</v>
      </c>
      <c r="V342" s="653">
        <v>0.7</v>
      </c>
      <c r="W342" s="653">
        <v>0.7</v>
      </c>
      <c r="X342" s="653">
        <v>0.7</v>
      </c>
      <c r="Y342" s="654">
        <f t="shared" si="154"/>
        <v>9.4749999999999996</v>
      </c>
      <c r="Z342" s="1049">
        <f t="shared" si="155"/>
        <v>0.97087378640776656</v>
      </c>
      <c r="AA342" s="671">
        <f t="shared" si="156"/>
        <v>4.0404040404040442</v>
      </c>
      <c r="AB342" s="671">
        <f t="shared" si="157"/>
        <v>5.319148936170226</v>
      </c>
      <c r="AC342" s="671">
        <f t="shared" si="158"/>
        <v>9.302325581395344</v>
      </c>
      <c r="AD342" s="671">
        <f t="shared" si="159"/>
        <v>10.256410256410241</v>
      </c>
      <c r="AE342" s="671">
        <f t="shared" si="160"/>
        <v>8.3333333333333481</v>
      </c>
      <c r="AF342" s="671">
        <f t="shared" si="161"/>
        <v>0</v>
      </c>
      <c r="AG342" s="671">
        <f t="shared" si="162"/>
        <v>0</v>
      </c>
      <c r="AH342" s="671">
        <f t="shared" si="163"/>
        <v>0</v>
      </c>
      <c r="AI342" s="671">
        <f t="shared" si="164"/>
        <v>0</v>
      </c>
      <c r="AJ342" s="671">
        <f t="shared" si="165"/>
        <v>0</v>
      </c>
      <c r="AK342" s="671">
        <f t="shared" si="166"/>
        <v>0</v>
      </c>
      <c r="AL342" s="671">
        <f t="shared" si="167"/>
        <v>0</v>
      </c>
      <c r="AM342" s="671">
        <f t="shared" si="168"/>
        <v>0</v>
      </c>
      <c r="AN342" s="671">
        <f t="shared" si="169"/>
        <v>-41.463414634146346</v>
      </c>
      <c r="AO342" s="671">
        <f t="shared" si="170"/>
        <v>-12.142857142857133</v>
      </c>
      <c r="AP342" s="671">
        <f t="shared" si="171"/>
        <v>0</v>
      </c>
      <c r="AQ342" s="671">
        <f t="shared" si="172"/>
        <v>0</v>
      </c>
      <c r="AR342" s="671">
        <f t="shared" si="173"/>
        <v>0</v>
      </c>
      <c r="AS342" s="672">
        <f t="shared" si="174"/>
        <v>-0.80967241278328994</v>
      </c>
      <c r="AT342" s="673">
        <f t="shared" si="175"/>
        <v>10.956835453899913</v>
      </c>
    </row>
    <row r="343" spans="1:46" ht="11.25" customHeight="1" x14ac:dyDescent="0.2">
      <c r="A343" s="500" t="s">
        <v>1101</v>
      </c>
      <c r="B343" s="933" t="s">
        <v>1102</v>
      </c>
      <c r="C343" s="497">
        <v>0.72</v>
      </c>
      <c r="D343" s="656">
        <v>0.62</v>
      </c>
      <c r="E343" s="650">
        <v>0.54</v>
      </c>
      <c r="F343" s="650">
        <v>0.48</v>
      </c>
      <c r="G343" s="502">
        <v>0.4</v>
      </c>
      <c r="H343" s="650">
        <v>0.39</v>
      </c>
      <c r="I343" s="651"/>
      <c r="J343" s="650">
        <v>0.315</v>
      </c>
      <c r="K343" s="496">
        <v>0.22500000000000001</v>
      </c>
      <c r="L343" s="651"/>
      <c r="M343" s="652">
        <v>0.2</v>
      </c>
      <c r="N343" s="652">
        <v>0.2</v>
      </c>
      <c r="O343" s="657">
        <v>0.2</v>
      </c>
      <c r="P343" s="657">
        <v>0.1</v>
      </c>
      <c r="Q343" s="653">
        <v>0</v>
      </c>
      <c r="R343" s="653">
        <v>0</v>
      </c>
      <c r="S343" s="653">
        <v>0</v>
      </c>
      <c r="T343" s="653">
        <v>0</v>
      </c>
      <c r="U343" s="653">
        <v>0</v>
      </c>
      <c r="V343" s="653">
        <v>0.12</v>
      </c>
      <c r="W343" s="653">
        <v>0.24</v>
      </c>
      <c r="X343" s="653">
        <v>0.24</v>
      </c>
      <c r="Y343" s="654">
        <f t="shared" si="154"/>
        <v>4.99</v>
      </c>
      <c r="Z343" s="1049">
        <f t="shared" si="155"/>
        <v>16.129032258064502</v>
      </c>
      <c r="AA343" s="671">
        <f t="shared" si="156"/>
        <v>14.814814814814813</v>
      </c>
      <c r="AB343" s="671">
        <f t="shared" si="157"/>
        <v>12.500000000000021</v>
      </c>
      <c r="AC343" s="671">
        <f t="shared" si="158"/>
        <v>19.999999999999996</v>
      </c>
      <c r="AD343" s="671">
        <f t="shared" si="159"/>
        <v>2.5641025641025772</v>
      </c>
      <c r="AE343" s="671">
        <f t="shared" si="160"/>
        <v>23.809523809523814</v>
      </c>
      <c r="AF343" s="671">
        <f t="shared" si="161"/>
        <v>39.999999999999993</v>
      </c>
      <c r="AG343" s="671">
        <f t="shared" si="162"/>
        <v>12.5</v>
      </c>
      <c r="AH343" s="671">
        <f t="shared" si="163"/>
        <v>0</v>
      </c>
      <c r="AI343" s="671">
        <f t="shared" si="164"/>
        <v>0</v>
      </c>
      <c r="AJ343" s="671">
        <f t="shared" si="165"/>
        <v>100</v>
      </c>
      <c r="AK343" s="671" t="str">
        <f t="shared" si="166"/>
        <v>n/a</v>
      </c>
      <c r="AL343" s="671" t="str">
        <f t="shared" si="167"/>
        <v>n/a</v>
      </c>
      <c r="AM343" s="671" t="str">
        <f t="shared" si="168"/>
        <v>n/a</v>
      </c>
      <c r="AN343" s="671" t="str">
        <f t="shared" si="169"/>
        <v>n/a</v>
      </c>
      <c r="AO343" s="671" t="str">
        <f t="shared" si="170"/>
        <v>n/a</v>
      </c>
      <c r="AP343" s="671">
        <f t="shared" si="171"/>
        <v>-100</v>
      </c>
      <c r="AQ343" s="671">
        <f t="shared" si="172"/>
        <v>-50</v>
      </c>
      <c r="AR343" s="671">
        <f t="shared" si="173"/>
        <v>0</v>
      </c>
      <c r="AS343" s="672">
        <f t="shared" si="174"/>
        <v>6.5941052461789793</v>
      </c>
      <c r="AT343" s="673">
        <f t="shared" si="175"/>
        <v>44.077590093280932</v>
      </c>
    </row>
    <row r="344" spans="1:46" ht="11.25" customHeight="1" x14ac:dyDescent="0.2">
      <c r="A344" s="500" t="s">
        <v>1240</v>
      </c>
      <c r="B344" s="933" t="s">
        <v>1241</v>
      </c>
      <c r="C344" s="497">
        <v>0.43</v>
      </c>
      <c r="D344" s="656">
        <v>0.38</v>
      </c>
      <c r="E344" s="650">
        <v>0.35</v>
      </c>
      <c r="F344" s="650">
        <v>0.33</v>
      </c>
      <c r="G344" s="650">
        <v>0.3</v>
      </c>
      <c r="H344" s="650">
        <v>0.27500000000000002</v>
      </c>
      <c r="I344" s="651"/>
      <c r="J344" s="650">
        <v>0.255</v>
      </c>
      <c r="K344" s="496">
        <v>0.23499999999999999</v>
      </c>
      <c r="L344" s="651"/>
      <c r="M344" s="652">
        <v>0.22</v>
      </c>
      <c r="N344" s="511">
        <v>0.22</v>
      </c>
      <c r="O344" s="657">
        <v>0.21249999999999999</v>
      </c>
      <c r="P344" s="657">
        <v>0.19500000000000001</v>
      </c>
      <c r="Q344" s="657">
        <v>0.1825</v>
      </c>
      <c r="R344" s="657">
        <v>0.17249999999999999</v>
      </c>
      <c r="S344" s="657">
        <v>0.155</v>
      </c>
      <c r="T344" s="657">
        <v>3.7499999999999999E-2</v>
      </c>
      <c r="U344" s="653">
        <v>0</v>
      </c>
      <c r="V344" s="653">
        <v>0</v>
      </c>
      <c r="W344" s="653">
        <v>0</v>
      </c>
      <c r="X344" s="653">
        <v>0</v>
      </c>
      <c r="Y344" s="654">
        <f t="shared" ref="Y344:Y371" si="176">SUM(C344:X344)</f>
        <v>3.95</v>
      </c>
      <c r="Z344" s="1049">
        <f t="shared" ref="Z344:Z362" si="177">IF(ISERROR((C344/D344-1)*100),"n/a",(C344/D344-1)*100)</f>
        <v>13.157894736842103</v>
      </c>
      <c r="AA344" s="671">
        <f t="shared" ref="AA344:AA362" si="178">IF(ISERROR((D344/E344-1)*100),"n/a",(D344/E344-1)*100)</f>
        <v>8.5714285714285854</v>
      </c>
      <c r="AB344" s="671">
        <f t="shared" ref="AB344:AB362" si="179">IF(ISERROR((E344/F344-1)*100),"n/a",(E344/F344-1)*100)</f>
        <v>6.0606060606060552</v>
      </c>
      <c r="AC344" s="671">
        <f t="shared" ref="AC344:AC362" si="180">IF(ISERROR((F344/G344-1)*100),"n/a",(F344/G344-1)*100)</f>
        <v>10.000000000000009</v>
      </c>
      <c r="AD344" s="671">
        <f t="shared" ref="AD344:AD362" si="181">IF(ISERROR((G344/H344-1)*100),"n/a",(G344/H344-1)*100)</f>
        <v>9.0909090909090828</v>
      </c>
      <c r="AE344" s="671">
        <f t="shared" ref="AE344:AE362" si="182">IF(ISERROR((H344/J344-1)*100),"n/a",(H344/J344-1)*100)</f>
        <v>7.8431372549019773</v>
      </c>
      <c r="AF344" s="671">
        <f t="shared" ref="AF344:AF362" si="183">IF(ISERROR((J344/K344-1)*100),"n/a",(J344/K344-1)*100)</f>
        <v>8.5106382978723527</v>
      </c>
      <c r="AG344" s="671">
        <f t="shared" ref="AG344:AG362" si="184">IF(ISERROR((K344/M344-1)*100),"n/a",(K344/M344-1)*100)</f>
        <v>6.8181818181818121</v>
      </c>
      <c r="AH344" s="671">
        <f t="shared" ref="AH344:AH362" si="185">IF(ISERROR((M344/N344-1)*100),"n/a",(M344/N344-1)*100)</f>
        <v>0</v>
      </c>
      <c r="AI344" s="671">
        <f t="shared" ref="AI344:AI362" si="186">IF(ISERROR((N344/O344-1)*100),"n/a",(N344/O344-1)*100)</f>
        <v>3.529411764705892</v>
      </c>
      <c r="AJ344" s="671">
        <f t="shared" ref="AJ344:AJ362" si="187">IF(ISERROR((O344/P344-1)*100),"n/a",(O344/P344-1)*100)</f>
        <v>8.9743589743589638</v>
      </c>
      <c r="AK344" s="671">
        <f t="shared" ref="AK344:AK362" si="188">IF(ISERROR((P344/Q344-1)*100),"n/a",(P344/Q344-1)*100)</f>
        <v>6.8493150684931559</v>
      </c>
      <c r="AL344" s="671">
        <f t="shared" ref="AL344:AL362" si="189">IF(ISERROR((Q344/R344-1)*100),"n/a",(Q344/R344-1)*100)</f>
        <v>5.7971014492753659</v>
      </c>
      <c r="AM344" s="671">
        <f t="shared" ref="AM344:AM362" si="190">IF(ISERROR((R344/S344-1)*100),"n/a",(R344/S344-1)*100)</f>
        <v>11.290322580645151</v>
      </c>
      <c r="AN344" s="671">
        <f t="shared" ref="AN344:AN362" si="191">IF(ISERROR((S344/T344-1)*100),"n/a",(S344/T344-1)*100)</f>
        <v>313.33333333333337</v>
      </c>
      <c r="AO344" s="671" t="str">
        <f t="shared" ref="AO344:AO362" si="192">IF(ISERROR((T344/U344-1)*100),"n/a",(T344/U344-1)*100)</f>
        <v>n/a</v>
      </c>
      <c r="AP344" s="671" t="str">
        <f t="shared" ref="AP344:AP362" si="193">IF(ISERROR((U344/V344-1)*100),"n/a",(U344/V344-1)*100)</f>
        <v>n/a</v>
      </c>
      <c r="AQ344" s="671" t="str">
        <f t="shared" ref="AQ344:AQ362" si="194">IF(ISERROR((V344/W344-1)*100),"n/a",(V344/W344-1)*100)</f>
        <v>n/a</v>
      </c>
      <c r="AR344" s="671" t="str">
        <f t="shared" ref="AR344:AR362" si="195">IF(ISERROR((W344/X344-1)*100),"n/a",(W344/X344-1)*100)</f>
        <v>n/a</v>
      </c>
      <c r="AS344" s="672">
        <f t="shared" ref="AS344:AS371" si="196">AVERAGE(Z344:AR344)</f>
        <v>27.988442600103593</v>
      </c>
      <c r="AT344" s="673">
        <f t="shared" ref="AT344:AT371" si="197">STDEV(Z344:AR344)</f>
        <v>79.000397497966418</v>
      </c>
    </row>
    <row r="345" spans="1:46" ht="11.25" customHeight="1" x14ac:dyDescent="0.2">
      <c r="A345" s="504" t="s">
        <v>245</v>
      </c>
      <c r="B345" s="918" t="s">
        <v>246</v>
      </c>
      <c r="C345" s="497">
        <v>2.835</v>
      </c>
      <c r="D345" s="656">
        <v>2.6825000000000001</v>
      </c>
      <c r="E345" s="650">
        <v>2.5874999999999999</v>
      </c>
      <c r="F345" s="650">
        <v>2.42</v>
      </c>
      <c r="G345" s="650">
        <v>2.2999999999999998</v>
      </c>
      <c r="H345" s="650">
        <v>2.15</v>
      </c>
      <c r="I345" s="651"/>
      <c r="J345" s="650">
        <v>1.9350000000000001</v>
      </c>
      <c r="K345" s="496">
        <v>1.8</v>
      </c>
      <c r="L345" s="651"/>
      <c r="M345" s="511">
        <v>1.63</v>
      </c>
      <c r="N345" s="511">
        <v>1.59</v>
      </c>
      <c r="O345" s="657">
        <v>1.5349999999999999</v>
      </c>
      <c r="P345" s="657">
        <v>1.4325000000000001</v>
      </c>
      <c r="Q345" s="657">
        <v>1.325</v>
      </c>
      <c r="R345" s="657">
        <v>1.2375</v>
      </c>
      <c r="S345" s="657">
        <v>1.1950000000000001</v>
      </c>
      <c r="T345" s="657">
        <v>1.175</v>
      </c>
      <c r="U345" s="657">
        <v>1.155</v>
      </c>
      <c r="V345" s="657">
        <v>1.1299999999999999</v>
      </c>
      <c r="W345" s="657">
        <v>1.085</v>
      </c>
      <c r="X345" s="657">
        <v>1.03</v>
      </c>
      <c r="Y345" s="654">
        <f t="shared" si="176"/>
        <v>34.230000000000004</v>
      </c>
      <c r="Z345" s="1049">
        <f t="shared" si="177"/>
        <v>5.6849953401677533</v>
      </c>
      <c r="AA345" s="671">
        <f t="shared" si="178"/>
        <v>3.6714975845410613</v>
      </c>
      <c r="AB345" s="671">
        <f t="shared" si="179"/>
        <v>6.9214876033057759</v>
      </c>
      <c r="AC345" s="671">
        <f t="shared" si="180"/>
        <v>5.2173913043478404</v>
      </c>
      <c r="AD345" s="671">
        <f t="shared" si="181"/>
        <v>6.9767441860465018</v>
      </c>
      <c r="AE345" s="671">
        <f t="shared" si="182"/>
        <v>11.111111111111093</v>
      </c>
      <c r="AF345" s="671">
        <f t="shared" si="183"/>
        <v>7.4999999999999956</v>
      </c>
      <c r="AG345" s="671">
        <f t="shared" si="184"/>
        <v>10.429447852760742</v>
      </c>
      <c r="AH345" s="671">
        <f t="shared" si="185"/>
        <v>2.5157232704402288</v>
      </c>
      <c r="AI345" s="671">
        <f t="shared" si="186"/>
        <v>3.5830618892508159</v>
      </c>
      <c r="AJ345" s="671">
        <f t="shared" si="187"/>
        <v>7.1553228621291209</v>
      </c>
      <c r="AK345" s="671">
        <f t="shared" si="188"/>
        <v>8.1132075471698215</v>
      </c>
      <c r="AL345" s="671">
        <f t="shared" si="189"/>
        <v>7.0707070707070718</v>
      </c>
      <c r="AM345" s="671">
        <f t="shared" si="190"/>
        <v>3.5564853556485421</v>
      </c>
      <c r="AN345" s="671">
        <f t="shared" si="191"/>
        <v>1.7021276595744705</v>
      </c>
      <c r="AO345" s="671">
        <f t="shared" si="192"/>
        <v>1.7316017316017396</v>
      </c>
      <c r="AP345" s="671">
        <f t="shared" si="193"/>
        <v>2.212389380530988</v>
      </c>
      <c r="AQ345" s="671">
        <f t="shared" si="194"/>
        <v>4.1474654377880116</v>
      </c>
      <c r="AR345" s="671">
        <f t="shared" si="195"/>
        <v>5.3398058252427161</v>
      </c>
      <c r="AS345" s="672">
        <f t="shared" si="196"/>
        <v>5.5073985795981208</v>
      </c>
      <c r="AT345" s="673">
        <f t="shared" si="197"/>
        <v>2.7600707358661669</v>
      </c>
    </row>
    <row r="346" spans="1:46" ht="11.25" customHeight="1" x14ac:dyDescent="0.2">
      <c r="A346" s="519" t="s">
        <v>1261</v>
      </c>
      <c r="B346" s="507" t="s">
        <v>1262</v>
      </c>
      <c r="C346" s="497">
        <v>1.04</v>
      </c>
      <c r="D346" s="521">
        <v>0.97</v>
      </c>
      <c r="E346" s="513">
        <v>0.91</v>
      </c>
      <c r="F346" s="513">
        <v>0.83</v>
      </c>
      <c r="G346" s="513">
        <v>0.7</v>
      </c>
      <c r="H346" s="513">
        <v>0.65</v>
      </c>
      <c r="I346" s="514"/>
      <c r="J346" s="513">
        <v>0.59</v>
      </c>
      <c r="K346" s="509">
        <v>0.48</v>
      </c>
      <c r="L346" s="514"/>
      <c r="M346" s="529">
        <v>0.1</v>
      </c>
      <c r="N346" s="539">
        <v>0</v>
      </c>
      <c r="O346" s="517">
        <v>0.47</v>
      </c>
      <c r="P346" s="516">
        <v>0.56000000000000005</v>
      </c>
      <c r="Q346" s="516">
        <v>0.55000000000000004</v>
      </c>
      <c r="R346" s="517">
        <v>0</v>
      </c>
      <c r="S346" s="517">
        <v>0</v>
      </c>
      <c r="T346" s="517">
        <v>0</v>
      </c>
      <c r="U346" s="517">
        <v>0</v>
      </c>
      <c r="V346" s="517">
        <v>0</v>
      </c>
      <c r="W346" s="517">
        <v>0</v>
      </c>
      <c r="X346" s="517">
        <v>0</v>
      </c>
      <c r="Y346" s="654">
        <f t="shared" si="176"/>
        <v>7.8499999999999988</v>
      </c>
      <c r="Z346" s="1049">
        <f t="shared" si="177"/>
        <v>7.2164948453608213</v>
      </c>
      <c r="AA346" s="671">
        <f t="shared" si="178"/>
        <v>6.5934065934065922</v>
      </c>
      <c r="AB346" s="671">
        <f t="shared" si="179"/>
        <v>9.6385542168674796</v>
      </c>
      <c r="AC346" s="671">
        <f t="shared" si="180"/>
        <v>18.571428571428573</v>
      </c>
      <c r="AD346" s="671">
        <f t="shared" si="181"/>
        <v>7.6923076923076872</v>
      </c>
      <c r="AE346" s="671">
        <f t="shared" si="182"/>
        <v>10.169491525423746</v>
      </c>
      <c r="AF346" s="671">
        <f t="shared" si="183"/>
        <v>22.916666666666675</v>
      </c>
      <c r="AG346" s="671">
        <f t="shared" si="184"/>
        <v>380</v>
      </c>
      <c r="AH346" s="671" t="str">
        <f t="shared" si="185"/>
        <v>n/a</v>
      </c>
      <c r="AI346" s="671">
        <f t="shared" si="186"/>
        <v>-100</v>
      </c>
      <c r="AJ346" s="671">
        <f t="shared" si="187"/>
        <v>-16.07142857142858</v>
      </c>
      <c r="AK346" s="671">
        <f t="shared" si="188"/>
        <v>1.8181818181818299</v>
      </c>
      <c r="AL346" s="671" t="str">
        <f t="shared" si="189"/>
        <v>n/a</v>
      </c>
      <c r="AM346" s="671" t="str">
        <f t="shared" si="190"/>
        <v>n/a</v>
      </c>
      <c r="AN346" s="671" t="str">
        <f t="shared" si="191"/>
        <v>n/a</v>
      </c>
      <c r="AO346" s="671" t="str">
        <f t="shared" si="192"/>
        <v>n/a</v>
      </c>
      <c r="AP346" s="671" t="str">
        <f t="shared" si="193"/>
        <v>n/a</v>
      </c>
      <c r="AQ346" s="671" t="str">
        <f t="shared" si="194"/>
        <v>n/a</v>
      </c>
      <c r="AR346" s="671" t="str">
        <f t="shared" si="195"/>
        <v>n/a</v>
      </c>
      <c r="AS346" s="672">
        <f t="shared" si="196"/>
        <v>31.685918487110438</v>
      </c>
      <c r="AT346" s="673">
        <f t="shared" si="197"/>
        <v>120.34896722819221</v>
      </c>
    </row>
    <row r="347" spans="1:46" ht="11.25" customHeight="1" x14ac:dyDescent="0.2">
      <c r="A347" s="500" t="s">
        <v>248</v>
      </c>
      <c r="B347" s="933" t="s">
        <v>249</v>
      </c>
      <c r="C347" s="497">
        <v>0.51</v>
      </c>
      <c r="D347" s="497">
        <v>0.47000000000000003</v>
      </c>
      <c r="E347" s="650">
        <v>0.43</v>
      </c>
      <c r="F347" s="650">
        <v>0.40500000000000003</v>
      </c>
      <c r="G347" s="650">
        <v>0.37</v>
      </c>
      <c r="H347" s="650">
        <v>0.33</v>
      </c>
      <c r="I347" s="651"/>
      <c r="J347" s="650">
        <v>0.31200000000000006</v>
      </c>
      <c r="K347" s="496">
        <v>0.28320000000000001</v>
      </c>
      <c r="L347" s="651"/>
      <c r="M347" s="652">
        <v>0.26880000000000004</v>
      </c>
      <c r="N347" s="511">
        <v>0.25920000000000004</v>
      </c>
      <c r="O347" s="657">
        <v>0.25600000000000001</v>
      </c>
      <c r="P347" s="657">
        <v>0.19865600000000003</v>
      </c>
      <c r="Q347" s="657">
        <v>0.18677760000000002</v>
      </c>
      <c r="R347" s="653">
        <v>0.18350080000000002</v>
      </c>
      <c r="S347" s="657">
        <v>0.18087936000000002</v>
      </c>
      <c r="T347" s="653">
        <v>0.17825792000000001</v>
      </c>
      <c r="U347" s="657">
        <v>0.17039360000000001</v>
      </c>
      <c r="V347" s="653">
        <v>0.16777216</v>
      </c>
      <c r="W347" s="657">
        <v>0.16252928000000003</v>
      </c>
      <c r="X347" s="653">
        <v>0.15728640000000002</v>
      </c>
      <c r="Y347" s="654">
        <f t="shared" si="176"/>
        <v>5.4802531199999995</v>
      </c>
      <c r="Z347" s="1049">
        <f t="shared" si="177"/>
        <v>8.5106382978723296</v>
      </c>
      <c r="AA347" s="671">
        <f t="shared" si="178"/>
        <v>9.3023255813953654</v>
      </c>
      <c r="AB347" s="671">
        <f t="shared" si="179"/>
        <v>6.1728395061728225</v>
      </c>
      <c r="AC347" s="671">
        <f t="shared" si="180"/>
        <v>9.4594594594594739</v>
      </c>
      <c r="AD347" s="671">
        <f t="shared" si="181"/>
        <v>12.12121212121211</v>
      </c>
      <c r="AE347" s="671">
        <f t="shared" si="182"/>
        <v>5.7692307692307487</v>
      </c>
      <c r="AF347" s="671">
        <f t="shared" si="183"/>
        <v>10.169491525423746</v>
      </c>
      <c r="AG347" s="671">
        <f t="shared" si="184"/>
        <v>5.3571428571428381</v>
      </c>
      <c r="AH347" s="671">
        <f t="shared" si="185"/>
        <v>3.7037037037036979</v>
      </c>
      <c r="AI347" s="671">
        <f t="shared" si="186"/>
        <v>1.2500000000000178</v>
      </c>
      <c r="AJ347" s="671">
        <f t="shared" si="187"/>
        <v>28.865979381443285</v>
      </c>
      <c r="AK347" s="671">
        <f t="shared" si="188"/>
        <v>6.3596491228070207</v>
      </c>
      <c r="AL347" s="671">
        <f t="shared" si="189"/>
        <v>1.7857142857142794</v>
      </c>
      <c r="AM347" s="671">
        <f t="shared" si="190"/>
        <v>1.449275362318847</v>
      </c>
      <c r="AN347" s="671">
        <f t="shared" si="191"/>
        <v>1.4705882352941124</v>
      </c>
      <c r="AO347" s="671">
        <f t="shared" si="192"/>
        <v>4.6153846153846212</v>
      </c>
      <c r="AP347" s="671">
        <f t="shared" si="193"/>
        <v>1.5625</v>
      </c>
      <c r="AQ347" s="671">
        <f t="shared" si="194"/>
        <v>3.2258064516128782</v>
      </c>
      <c r="AR347" s="671">
        <f t="shared" si="195"/>
        <v>3.3333333333333437</v>
      </c>
      <c r="AS347" s="672">
        <f t="shared" si="196"/>
        <v>6.5518039268169233</v>
      </c>
      <c r="AT347" s="673">
        <f t="shared" si="197"/>
        <v>6.3463028579622573</v>
      </c>
    </row>
    <row r="348" spans="1:46" ht="11.25" customHeight="1" x14ac:dyDescent="0.2">
      <c r="A348" s="935" t="s">
        <v>1255</v>
      </c>
      <c r="B348" s="933" t="s">
        <v>1256</v>
      </c>
      <c r="C348" s="497">
        <v>3.15</v>
      </c>
      <c r="D348" s="497">
        <v>2.9</v>
      </c>
      <c r="E348" s="502">
        <v>2.6</v>
      </c>
      <c r="F348" s="650">
        <v>2.5499999999999998</v>
      </c>
      <c r="G348" s="650">
        <v>2.25</v>
      </c>
      <c r="H348" s="650">
        <v>2.0499999999999998</v>
      </c>
      <c r="I348" s="651"/>
      <c r="J348" s="650">
        <v>1.77</v>
      </c>
      <c r="K348" s="655">
        <v>1.4</v>
      </c>
      <c r="L348" s="651"/>
      <c r="M348" s="652">
        <v>1.4</v>
      </c>
      <c r="N348" s="652">
        <v>1.4</v>
      </c>
      <c r="O348" s="653">
        <v>1.4</v>
      </c>
      <c r="P348" s="657">
        <v>1.4</v>
      </c>
      <c r="Q348" s="657">
        <v>1.3</v>
      </c>
      <c r="R348" s="653">
        <v>1</v>
      </c>
      <c r="S348" s="657">
        <v>1</v>
      </c>
      <c r="T348" s="657">
        <v>0.74</v>
      </c>
      <c r="U348" s="653">
        <v>0.48</v>
      </c>
      <c r="V348" s="653">
        <v>0.48</v>
      </c>
      <c r="W348" s="657">
        <v>0.48</v>
      </c>
      <c r="X348" s="657">
        <v>0.24</v>
      </c>
      <c r="Y348" s="654">
        <f t="shared" si="176"/>
        <v>29.989999999999991</v>
      </c>
      <c r="Z348" s="1049">
        <f t="shared" si="177"/>
        <v>8.6206896551724199</v>
      </c>
      <c r="AA348" s="671">
        <f t="shared" si="178"/>
        <v>11.538461538461542</v>
      </c>
      <c r="AB348" s="671">
        <f t="shared" si="179"/>
        <v>1.9607843137255054</v>
      </c>
      <c r="AC348" s="671">
        <f t="shared" si="180"/>
        <v>13.33333333333333</v>
      </c>
      <c r="AD348" s="671">
        <f t="shared" si="181"/>
        <v>9.7560975609756184</v>
      </c>
      <c r="AE348" s="671">
        <f t="shared" si="182"/>
        <v>15.81920903954801</v>
      </c>
      <c r="AF348" s="671">
        <f t="shared" si="183"/>
        <v>26.428571428571445</v>
      </c>
      <c r="AG348" s="671">
        <f t="shared" si="184"/>
        <v>0</v>
      </c>
      <c r="AH348" s="671">
        <f t="shared" si="185"/>
        <v>0</v>
      </c>
      <c r="AI348" s="671">
        <f t="shared" si="186"/>
        <v>0</v>
      </c>
      <c r="AJ348" s="671">
        <f t="shared" si="187"/>
        <v>0</v>
      </c>
      <c r="AK348" s="671">
        <f t="shared" si="188"/>
        <v>7.6923076923076872</v>
      </c>
      <c r="AL348" s="671">
        <f t="shared" si="189"/>
        <v>30.000000000000004</v>
      </c>
      <c r="AM348" s="671">
        <f t="shared" si="190"/>
        <v>0</v>
      </c>
      <c r="AN348" s="671">
        <f t="shared" si="191"/>
        <v>35.13513513513513</v>
      </c>
      <c r="AO348" s="671">
        <f t="shared" si="192"/>
        <v>54.166666666666671</v>
      </c>
      <c r="AP348" s="671">
        <f t="shared" si="193"/>
        <v>0</v>
      </c>
      <c r="AQ348" s="671">
        <f t="shared" si="194"/>
        <v>0</v>
      </c>
      <c r="AR348" s="671">
        <f t="shared" si="195"/>
        <v>100</v>
      </c>
      <c r="AS348" s="672">
        <f t="shared" si="196"/>
        <v>16.55006612441565</v>
      </c>
      <c r="AT348" s="673">
        <f t="shared" si="197"/>
        <v>25.118011521578186</v>
      </c>
    </row>
    <row r="349" spans="1:46" ht="11.25" customHeight="1" x14ac:dyDescent="0.2">
      <c r="A349" s="935" t="s">
        <v>3843</v>
      </c>
      <c r="B349" s="933" t="s">
        <v>3844</v>
      </c>
      <c r="C349" s="497">
        <v>1.1200000000000001</v>
      </c>
      <c r="D349" s="497">
        <v>0.92</v>
      </c>
      <c r="E349" s="542">
        <v>0.88</v>
      </c>
      <c r="F349" s="650">
        <v>0.84</v>
      </c>
      <c r="G349" s="650">
        <v>0.78</v>
      </c>
      <c r="H349" s="542">
        <v>0.72</v>
      </c>
      <c r="I349" s="651"/>
      <c r="J349" s="502">
        <v>0.72</v>
      </c>
      <c r="K349" s="655">
        <v>0.72</v>
      </c>
      <c r="L349" s="651"/>
      <c r="M349" s="652">
        <v>0.72</v>
      </c>
      <c r="N349" s="652">
        <v>0.72</v>
      </c>
      <c r="O349" s="657">
        <v>0.72</v>
      </c>
      <c r="P349" s="657">
        <v>0.66</v>
      </c>
      <c r="Q349" s="657">
        <v>0.57999999999999996</v>
      </c>
      <c r="R349" s="657">
        <v>0.5</v>
      </c>
      <c r="S349" s="657">
        <v>0.42</v>
      </c>
      <c r="T349" s="657">
        <v>0.33</v>
      </c>
      <c r="U349" s="657">
        <v>0.27250000000000002</v>
      </c>
      <c r="V349" s="543">
        <v>0.25</v>
      </c>
      <c r="W349" s="543">
        <v>0.25</v>
      </c>
      <c r="X349" s="657">
        <v>0.25</v>
      </c>
      <c r="Y349" s="654">
        <f t="shared" si="176"/>
        <v>12.3725</v>
      </c>
      <c r="Z349" s="1049">
        <f t="shared" si="177"/>
        <v>21.739130434782616</v>
      </c>
      <c r="AA349" s="671">
        <f t="shared" si="178"/>
        <v>4.5454545454545414</v>
      </c>
      <c r="AB349" s="671">
        <f t="shared" si="179"/>
        <v>4.7619047619047672</v>
      </c>
      <c r="AC349" s="671">
        <f t="shared" si="180"/>
        <v>7.6923076923076872</v>
      </c>
      <c r="AD349" s="671">
        <f t="shared" si="181"/>
        <v>8.3333333333333481</v>
      </c>
      <c r="AE349" s="671">
        <f t="shared" si="182"/>
        <v>0</v>
      </c>
      <c r="AF349" s="671">
        <f t="shared" si="183"/>
        <v>0</v>
      </c>
      <c r="AG349" s="671">
        <f t="shared" si="184"/>
        <v>0</v>
      </c>
      <c r="AH349" s="671">
        <f t="shared" si="185"/>
        <v>0</v>
      </c>
      <c r="AI349" s="671">
        <f t="shared" si="186"/>
        <v>0</v>
      </c>
      <c r="AJ349" s="671">
        <f t="shared" si="187"/>
        <v>9.0909090909090828</v>
      </c>
      <c r="AK349" s="671">
        <f t="shared" si="188"/>
        <v>13.793103448275868</v>
      </c>
      <c r="AL349" s="671">
        <f t="shared" si="189"/>
        <v>15.999999999999993</v>
      </c>
      <c r="AM349" s="671">
        <f t="shared" si="190"/>
        <v>19.047619047619047</v>
      </c>
      <c r="AN349" s="671">
        <f t="shared" si="191"/>
        <v>27.27272727272727</v>
      </c>
      <c r="AO349" s="671">
        <f t="shared" si="192"/>
        <v>21.100917431192666</v>
      </c>
      <c r="AP349" s="671">
        <f t="shared" si="193"/>
        <v>9.0000000000000071</v>
      </c>
      <c r="AQ349" s="671">
        <f t="shared" si="194"/>
        <v>0</v>
      </c>
      <c r="AR349" s="671">
        <f t="shared" si="195"/>
        <v>0</v>
      </c>
      <c r="AS349" s="672">
        <f t="shared" si="196"/>
        <v>8.5461793188687842</v>
      </c>
      <c r="AT349" s="673">
        <f t="shared" si="197"/>
        <v>8.8775396416936889</v>
      </c>
    </row>
    <row r="350" spans="1:46" ht="11.25" customHeight="1" x14ac:dyDescent="0.2">
      <c r="A350" s="480" t="s">
        <v>1257</v>
      </c>
      <c r="B350" s="918" t="s">
        <v>1258</v>
      </c>
      <c r="C350" s="497">
        <v>0.57999999999999996</v>
      </c>
      <c r="D350" s="522">
        <v>0.44000000000000006</v>
      </c>
      <c r="E350" s="487">
        <v>0.31</v>
      </c>
      <c r="F350" s="487">
        <v>0.25</v>
      </c>
      <c r="G350" s="487">
        <v>0.22</v>
      </c>
      <c r="H350" s="487">
        <v>0.05</v>
      </c>
      <c r="I350" s="488"/>
      <c r="J350" s="489">
        <v>0</v>
      </c>
      <c r="K350" s="490">
        <v>0</v>
      </c>
      <c r="L350" s="488"/>
      <c r="M350" s="538">
        <v>0</v>
      </c>
      <c r="N350" s="538">
        <v>0</v>
      </c>
      <c r="O350" s="492">
        <v>0</v>
      </c>
      <c r="P350" s="492">
        <v>0</v>
      </c>
      <c r="Q350" s="492">
        <v>0</v>
      </c>
      <c r="R350" s="492">
        <v>0</v>
      </c>
      <c r="S350" s="492">
        <v>0</v>
      </c>
      <c r="T350" s="492">
        <v>0</v>
      </c>
      <c r="U350" s="492">
        <v>0.48</v>
      </c>
      <c r="V350" s="492">
        <v>1.02</v>
      </c>
      <c r="W350" s="492">
        <v>1.2</v>
      </c>
      <c r="X350" s="492">
        <v>1.2</v>
      </c>
      <c r="Y350" s="654">
        <f t="shared" si="176"/>
        <v>5.75</v>
      </c>
      <c r="Z350" s="1049">
        <f t="shared" si="177"/>
        <v>31.818181818181792</v>
      </c>
      <c r="AA350" s="671">
        <f t="shared" si="178"/>
        <v>41.935483870967772</v>
      </c>
      <c r="AB350" s="671">
        <f t="shared" si="179"/>
        <v>24</v>
      </c>
      <c r="AC350" s="671">
        <f t="shared" si="180"/>
        <v>13.636363636363647</v>
      </c>
      <c r="AD350" s="671">
        <f t="shared" si="181"/>
        <v>339.99999999999994</v>
      </c>
      <c r="AE350" s="671" t="str">
        <f t="shared" si="182"/>
        <v>n/a</v>
      </c>
      <c r="AF350" s="671" t="str">
        <f t="shared" si="183"/>
        <v>n/a</v>
      </c>
      <c r="AG350" s="671" t="str">
        <f t="shared" si="184"/>
        <v>n/a</v>
      </c>
      <c r="AH350" s="671" t="str">
        <f t="shared" si="185"/>
        <v>n/a</v>
      </c>
      <c r="AI350" s="671" t="str">
        <f t="shared" si="186"/>
        <v>n/a</v>
      </c>
      <c r="AJ350" s="671" t="str">
        <f t="shared" si="187"/>
        <v>n/a</v>
      </c>
      <c r="AK350" s="671" t="str">
        <f t="shared" si="188"/>
        <v>n/a</v>
      </c>
      <c r="AL350" s="671" t="str">
        <f t="shared" si="189"/>
        <v>n/a</v>
      </c>
      <c r="AM350" s="671" t="str">
        <f t="shared" si="190"/>
        <v>n/a</v>
      </c>
      <c r="AN350" s="671" t="str">
        <f t="shared" si="191"/>
        <v>n/a</v>
      </c>
      <c r="AO350" s="671">
        <f t="shared" si="192"/>
        <v>-100</v>
      </c>
      <c r="AP350" s="671">
        <f t="shared" si="193"/>
        <v>-52.941176470588239</v>
      </c>
      <c r="AQ350" s="671">
        <f t="shared" si="194"/>
        <v>-14.999999999999991</v>
      </c>
      <c r="AR350" s="671">
        <f t="shared" si="195"/>
        <v>0</v>
      </c>
      <c r="AS350" s="672">
        <f t="shared" si="196"/>
        <v>31.494316983880552</v>
      </c>
      <c r="AT350" s="673">
        <f t="shared" si="197"/>
        <v>124.11369387606359</v>
      </c>
    </row>
    <row r="351" spans="1:46" ht="11.25" customHeight="1" x14ac:dyDescent="0.2">
      <c r="A351" s="658" t="s">
        <v>1247</v>
      </c>
      <c r="B351" s="507" t="s">
        <v>1248</v>
      </c>
      <c r="C351" s="497">
        <v>1.28</v>
      </c>
      <c r="D351" s="656">
        <v>1.1200000000000001</v>
      </c>
      <c r="E351" s="650">
        <v>1</v>
      </c>
      <c r="F351" s="650">
        <v>0.9</v>
      </c>
      <c r="G351" s="650">
        <v>0.8</v>
      </c>
      <c r="H351" s="650">
        <v>0.72499999999999998</v>
      </c>
      <c r="I351" s="651"/>
      <c r="J351" s="502">
        <v>0.5</v>
      </c>
      <c r="K351" s="655">
        <v>1.69</v>
      </c>
      <c r="L351" s="651"/>
      <c r="M351" s="511">
        <v>1.905</v>
      </c>
      <c r="N351" s="511">
        <v>1.885</v>
      </c>
      <c r="O351" s="657">
        <v>1.865</v>
      </c>
      <c r="P351" s="657">
        <v>1.84</v>
      </c>
      <c r="Q351" s="657">
        <v>1.81</v>
      </c>
      <c r="R351" s="657">
        <v>1.74</v>
      </c>
      <c r="S351" s="657">
        <v>1.7</v>
      </c>
      <c r="T351" s="657">
        <v>1.6625000000000001</v>
      </c>
      <c r="U351" s="653">
        <v>1.65</v>
      </c>
      <c r="V351" s="657">
        <v>0.86250000000000004</v>
      </c>
      <c r="W351" s="657">
        <v>0.55000000000000004</v>
      </c>
      <c r="X351" s="653">
        <v>0.4</v>
      </c>
      <c r="Y351" s="654">
        <f t="shared" si="176"/>
        <v>25.884999999999998</v>
      </c>
      <c r="Z351" s="1049">
        <f t="shared" si="177"/>
        <v>14.285714285714279</v>
      </c>
      <c r="AA351" s="671">
        <f t="shared" si="178"/>
        <v>12.000000000000011</v>
      </c>
      <c r="AB351" s="671">
        <f t="shared" si="179"/>
        <v>11.111111111111116</v>
      </c>
      <c r="AC351" s="671">
        <f t="shared" si="180"/>
        <v>12.5</v>
      </c>
      <c r="AD351" s="671">
        <f t="shared" si="181"/>
        <v>10.344827586206895</v>
      </c>
      <c r="AE351" s="671">
        <f t="shared" si="182"/>
        <v>44.999999999999993</v>
      </c>
      <c r="AF351" s="671">
        <f t="shared" si="183"/>
        <v>-70.414201183431956</v>
      </c>
      <c r="AG351" s="671">
        <f t="shared" si="184"/>
        <v>-11.286089238845154</v>
      </c>
      <c r="AH351" s="671">
        <f t="shared" si="185"/>
        <v>1.0610079575596787</v>
      </c>
      <c r="AI351" s="671">
        <f t="shared" si="186"/>
        <v>1.072386058981234</v>
      </c>
      <c r="AJ351" s="671">
        <f t="shared" si="187"/>
        <v>1.3586956521739024</v>
      </c>
      <c r="AK351" s="671">
        <f t="shared" si="188"/>
        <v>1.6574585635359185</v>
      </c>
      <c r="AL351" s="671">
        <f t="shared" si="189"/>
        <v>4.0229885057471382</v>
      </c>
      <c r="AM351" s="671">
        <f t="shared" si="190"/>
        <v>2.3529411764705799</v>
      </c>
      <c r="AN351" s="671">
        <f t="shared" si="191"/>
        <v>2.2556390977443552</v>
      </c>
      <c r="AO351" s="671">
        <f t="shared" si="192"/>
        <v>0.75757575757577911</v>
      </c>
      <c r="AP351" s="671">
        <f t="shared" si="193"/>
        <v>91.304347826086939</v>
      </c>
      <c r="AQ351" s="671">
        <f t="shared" si="194"/>
        <v>56.818181818181813</v>
      </c>
      <c r="AR351" s="671">
        <f t="shared" si="195"/>
        <v>37.5</v>
      </c>
      <c r="AS351" s="672">
        <f t="shared" si="196"/>
        <v>11.773820261832237</v>
      </c>
      <c r="AT351" s="673">
        <f t="shared" si="197"/>
        <v>31.812643082951602</v>
      </c>
    </row>
    <row r="352" spans="1:46" ht="11.25" customHeight="1" x14ac:dyDescent="0.2">
      <c r="A352" s="602" t="s">
        <v>4169</v>
      </c>
      <c r="B352" s="933" t="s">
        <v>4168</v>
      </c>
      <c r="C352" s="497">
        <v>0.95</v>
      </c>
      <c r="D352" s="656">
        <v>0.77</v>
      </c>
      <c r="E352" s="650">
        <v>0.59</v>
      </c>
      <c r="F352" s="650">
        <v>0.5</v>
      </c>
      <c r="G352" s="564">
        <v>0</v>
      </c>
      <c r="H352" s="564">
        <v>0</v>
      </c>
      <c r="I352" s="1012"/>
      <c r="J352" s="564">
        <v>0</v>
      </c>
      <c r="K352" s="503">
        <v>0</v>
      </c>
      <c r="L352" s="1012"/>
      <c r="M352" s="652">
        <v>0</v>
      </c>
      <c r="N352" s="652">
        <v>0</v>
      </c>
      <c r="O352" s="653">
        <v>0</v>
      </c>
      <c r="P352" s="653">
        <v>0</v>
      </c>
      <c r="Q352" s="653">
        <v>0</v>
      </c>
      <c r="R352" s="653">
        <v>0</v>
      </c>
      <c r="S352" s="653">
        <v>0</v>
      </c>
      <c r="T352" s="653">
        <v>0</v>
      </c>
      <c r="U352" s="653">
        <v>0</v>
      </c>
      <c r="V352" s="653">
        <v>0</v>
      </c>
      <c r="W352" s="653">
        <v>0</v>
      </c>
      <c r="X352" s="653">
        <v>0</v>
      </c>
      <c r="Y352" s="654">
        <f t="shared" si="176"/>
        <v>2.81</v>
      </c>
      <c r="Z352" s="1049">
        <f t="shared" si="177"/>
        <v>23.376623376623364</v>
      </c>
      <c r="AA352" s="671">
        <f t="shared" si="178"/>
        <v>30.508474576271194</v>
      </c>
      <c r="AB352" s="671">
        <f t="shared" si="179"/>
        <v>17.999999999999993</v>
      </c>
      <c r="AC352" s="671" t="str">
        <f t="shared" si="180"/>
        <v>n/a</v>
      </c>
      <c r="AD352" s="671" t="str">
        <f t="shared" si="181"/>
        <v>n/a</v>
      </c>
      <c r="AE352" s="671" t="str">
        <f t="shared" si="182"/>
        <v>n/a</v>
      </c>
      <c r="AF352" s="671" t="str">
        <f t="shared" si="183"/>
        <v>n/a</v>
      </c>
      <c r="AG352" s="671" t="str">
        <f t="shared" si="184"/>
        <v>n/a</v>
      </c>
      <c r="AH352" s="671" t="str">
        <f t="shared" si="185"/>
        <v>n/a</v>
      </c>
      <c r="AI352" s="671" t="str">
        <f t="shared" si="186"/>
        <v>n/a</v>
      </c>
      <c r="AJ352" s="671" t="str">
        <f t="shared" si="187"/>
        <v>n/a</v>
      </c>
      <c r="AK352" s="671" t="str">
        <f t="shared" si="188"/>
        <v>n/a</v>
      </c>
      <c r="AL352" s="671" t="str">
        <f t="shared" si="189"/>
        <v>n/a</v>
      </c>
      <c r="AM352" s="671" t="str">
        <f t="shared" si="190"/>
        <v>n/a</v>
      </c>
      <c r="AN352" s="671" t="str">
        <f t="shared" si="191"/>
        <v>n/a</v>
      </c>
      <c r="AO352" s="671" t="str">
        <f t="shared" si="192"/>
        <v>n/a</v>
      </c>
      <c r="AP352" s="671" t="str">
        <f t="shared" si="193"/>
        <v>n/a</v>
      </c>
      <c r="AQ352" s="671" t="str">
        <f t="shared" si="194"/>
        <v>n/a</v>
      </c>
      <c r="AR352" s="671" t="str">
        <f t="shared" si="195"/>
        <v>n/a</v>
      </c>
      <c r="AS352" s="672">
        <f t="shared" si="196"/>
        <v>23.961699317631513</v>
      </c>
      <c r="AT352" s="673">
        <f t="shared" si="197"/>
        <v>6.2747286354762668</v>
      </c>
    </row>
    <row r="353" spans="1:46" ht="11.25" customHeight="1" x14ac:dyDescent="0.2">
      <c r="A353" s="500" t="s">
        <v>381</v>
      </c>
      <c r="B353" s="933" t="s">
        <v>382</v>
      </c>
      <c r="C353" s="497">
        <v>5.36</v>
      </c>
      <c r="D353" s="656">
        <v>5.0599999999999996</v>
      </c>
      <c r="E353" s="650">
        <v>4.83</v>
      </c>
      <c r="F353" s="650">
        <v>4.59</v>
      </c>
      <c r="G353" s="650">
        <v>4.17</v>
      </c>
      <c r="H353" s="650">
        <v>3.59</v>
      </c>
      <c r="I353" s="651"/>
      <c r="J353" s="650">
        <v>3.06</v>
      </c>
      <c r="K353" s="496">
        <v>2.52</v>
      </c>
      <c r="L353" s="651"/>
      <c r="M353" s="511">
        <v>2.08</v>
      </c>
      <c r="N353" s="511">
        <v>1.78</v>
      </c>
      <c r="O353" s="657">
        <v>1.55</v>
      </c>
      <c r="P353" s="657">
        <v>1.34</v>
      </c>
      <c r="Q353" s="657">
        <v>1.1100000000000001</v>
      </c>
      <c r="R353" s="657">
        <v>0.92</v>
      </c>
      <c r="S353" s="657">
        <v>0.78500000000000003</v>
      </c>
      <c r="T353" s="657">
        <v>0.73499999999999999</v>
      </c>
      <c r="U353" s="657">
        <v>0.71499999999999997</v>
      </c>
      <c r="V353" s="657">
        <v>0.69499999999999995</v>
      </c>
      <c r="W353" s="657">
        <v>0.67</v>
      </c>
      <c r="X353" s="657">
        <v>0.63</v>
      </c>
      <c r="Y353" s="654">
        <f t="shared" si="176"/>
        <v>46.190000000000005</v>
      </c>
      <c r="Z353" s="1049">
        <f t="shared" si="177"/>
        <v>5.9288537549407216</v>
      </c>
      <c r="AA353" s="671">
        <f t="shared" si="178"/>
        <v>4.761904761904745</v>
      </c>
      <c r="AB353" s="671">
        <f t="shared" si="179"/>
        <v>5.2287581699346442</v>
      </c>
      <c r="AC353" s="671">
        <f t="shared" si="180"/>
        <v>10.07194244604317</v>
      </c>
      <c r="AD353" s="671">
        <f t="shared" si="181"/>
        <v>16.15598885793872</v>
      </c>
      <c r="AE353" s="671">
        <f t="shared" si="182"/>
        <v>17.320261437908478</v>
      </c>
      <c r="AF353" s="671">
        <f t="shared" si="183"/>
        <v>21.42857142857142</v>
      </c>
      <c r="AG353" s="671">
        <f t="shared" si="184"/>
        <v>21.153846153846146</v>
      </c>
      <c r="AH353" s="671">
        <f t="shared" si="185"/>
        <v>16.853932584269661</v>
      </c>
      <c r="AI353" s="671">
        <f t="shared" si="186"/>
        <v>14.838709677419359</v>
      </c>
      <c r="AJ353" s="671">
        <f t="shared" si="187"/>
        <v>15.671641791044767</v>
      </c>
      <c r="AK353" s="671">
        <f t="shared" si="188"/>
        <v>20.72072072072071</v>
      </c>
      <c r="AL353" s="671">
        <f t="shared" si="189"/>
        <v>20.65217391304348</v>
      </c>
      <c r="AM353" s="671">
        <f t="shared" si="190"/>
        <v>17.197452229299358</v>
      </c>
      <c r="AN353" s="671">
        <f t="shared" si="191"/>
        <v>6.8027210884353817</v>
      </c>
      <c r="AO353" s="671">
        <f t="shared" si="192"/>
        <v>2.7972027972027913</v>
      </c>
      <c r="AP353" s="671">
        <f t="shared" si="193"/>
        <v>2.877697841726623</v>
      </c>
      <c r="AQ353" s="671">
        <f t="shared" si="194"/>
        <v>3.731343283582067</v>
      </c>
      <c r="AR353" s="671">
        <f t="shared" si="195"/>
        <v>6.3492063492063489</v>
      </c>
      <c r="AS353" s="672">
        <f t="shared" si="196"/>
        <v>12.133838383528349</v>
      </c>
      <c r="AT353" s="673">
        <f t="shared" si="197"/>
        <v>6.9721275165926508</v>
      </c>
    </row>
    <row r="354" spans="1:46" ht="11.25" customHeight="1" x14ac:dyDescent="0.2">
      <c r="A354" s="935" t="s">
        <v>1267</v>
      </c>
      <c r="B354" s="933" t="s">
        <v>1268</v>
      </c>
      <c r="C354" s="497">
        <v>0.96</v>
      </c>
      <c r="D354" s="656">
        <v>0.8</v>
      </c>
      <c r="E354" s="650">
        <v>0.61</v>
      </c>
      <c r="F354" s="650">
        <v>0.4</v>
      </c>
      <c r="G354" s="502">
        <v>0.21</v>
      </c>
      <c r="H354" s="650">
        <v>7.0000000000000007E-2</v>
      </c>
      <c r="I354" s="651"/>
      <c r="J354" s="502">
        <v>0</v>
      </c>
      <c r="K354" s="655">
        <v>0</v>
      </c>
      <c r="L354" s="651"/>
      <c r="M354" s="652">
        <v>0</v>
      </c>
      <c r="N354" s="652">
        <v>0.72</v>
      </c>
      <c r="O354" s="657">
        <v>1.92</v>
      </c>
      <c r="P354" s="653">
        <v>1.6</v>
      </c>
      <c r="Q354" s="653">
        <v>1.6</v>
      </c>
      <c r="R354" s="657">
        <v>1.6</v>
      </c>
      <c r="S354" s="653">
        <v>0</v>
      </c>
      <c r="T354" s="653">
        <v>0</v>
      </c>
      <c r="U354" s="653">
        <v>0</v>
      </c>
      <c r="V354" s="653">
        <v>0</v>
      </c>
      <c r="W354" s="653">
        <v>0</v>
      </c>
      <c r="X354" s="653">
        <v>0</v>
      </c>
      <c r="Y354" s="654">
        <f t="shared" si="176"/>
        <v>10.489999999999998</v>
      </c>
      <c r="Z354" s="1049">
        <f t="shared" si="177"/>
        <v>19.999999999999996</v>
      </c>
      <c r="AA354" s="671">
        <f t="shared" si="178"/>
        <v>31.147540983606568</v>
      </c>
      <c r="AB354" s="671">
        <f t="shared" si="179"/>
        <v>52.499999999999993</v>
      </c>
      <c r="AC354" s="671">
        <f t="shared" si="180"/>
        <v>90.476190476190482</v>
      </c>
      <c r="AD354" s="671">
        <f t="shared" si="181"/>
        <v>199.99999999999994</v>
      </c>
      <c r="AE354" s="671" t="str">
        <f t="shared" si="182"/>
        <v>n/a</v>
      </c>
      <c r="AF354" s="671" t="str">
        <f t="shared" si="183"/>
        <v>n/a</v>
      </c>
      <c r="AG354" s="671" t="str">
        <f t="shared" si="184"/>
        <v>n/a</v>
      </c>
      <c r="AH354" s="671">
        <f t="shared" si="185"/>
        <v>-100</v>
      </c>
      <c r="AI354" s="671">
        <f t="shared" si="186"/>
        <v>-62.5</v>
      </c>
      <c r="AJ354" s="671">
        <f t="shared" si="187"/>
        <v>19.999999999999996</v>
      </c>
      <c r="AK354" s="671">
        <f t="shared" si="188"/>
        <v>0</v>
      </c>
      <c r="AL354" s="671">
        <f t="shared" si="189"/>
        <v>0</v>
      </c>
      <c r="AM354" s="671" t="str">
        <f t="shared" si="190"/>
        <v>n/a</v>
      </c>
      <c r="AN354" s="671" t="str">
        <f t="shared" si="191"/>
        <v>n/a</v>
      </c>
      <c r="AO354" s="671" t="str">
        <f t="shared" si="192"/>
        <v>n/a</v>
      </c>
      <c r="AP354" s="671" t="str">
        <f t="shared" si="193"/>
        <v>n/a</v>
      </c>
      <c r="AQ354" s="671" t="str">
        <f t="shared" si="194"/>
        <v>n/a</v>
      </c>
      <c r="AR354" s="671" t="str">
        <f t="shared" si="195"/>
        <v>n/a</v>
      </c>
      <c r="AS354" s="672">
        <f t="shared" si="196"/>
        <v>25.1623731459797</v>
      </c>
      <c r="AT354" s="673">
        <f t="shared" si="197"/>
        <v>81.844812588645226</v>
      </c>
    </row>
    <row r="355" spans="1:46" ht="11.25" customHeight="1" x14ac:dyDescent="0.2">
      <c r="A355" s="480" t="s">
        <v>609</v>
      </c>
      <c r="B355" s="918" t="s">
        <v>610</v>
      </c>
      <c r="C355" s="497">
        <v>2.46</v>
      </c>
      <c r="D355" s="656">
        <v>2.2199999999999998</v>
      </c>
      <c r="E355" s="650">
        <v>1.99</v>
      </c>
      <c r="F355" s="650">
        <v>1.81</v>
      </c>
      <c r="G355" s="650">
        <v>1.69</v>
      </c>
      <c r="H355" s="650">
        <v>1.56</v>
      </c>
      <c r="I355" s="651" t="s">
        <v>90</v>
      </c>
      <c r="J355" s="650">
        <v>1.38</v>
      </c>
      <c r="K355" s="496">
        <v>1.1499999999999999</v>
      </c>
      <c r="L355" s="651"/>
      <c r="M355" s="534">
        <v>0.95</v>
      </c>
      <c r="N355" s="511">
        <v>0.8</v>
      </c>
      <c r="O355" s="657">
        <v>0.76</v>
      </c>
      <c r="P355" s="657">
        <v>0.6</v>
      </c>
      <c r="Q355" s="657">
        <v>0.45</v>
      </c>
      <c r="R355" s="657">
        <v>0.33</v>
      </c>
      <c r="S355" s="657">
        <v>0.21</v>
      </c>
      <c r="T355" s="653">
        <v>0.12</v>
      </c>
      <c r="U355" s="653">
        <v>0.12</v>
      </c>
      <c r="V355" s="653">
        <v>0.12</v>
      </c>
      <c r="W355" s="657">
        <v>0.24</v>
      </c>
      <c r="X355" s="657">
        <v>0.23332999999999998</v>
      </c>
      <c r="Y355" s="654">
        <f t="shared" si="176"/>
        <v>19.19333</v>
      </c>
      <c r="Z355" s="1049">
        <f t="shared" si="177"/>
        <v>10.810810810810811</v>
      </c>
      <c r="AA355" s="671">
        <f t="shared" si="178"/>
        <v>11.557788944723612</v>
      </c>
      <c r="AB355" s="671">
        <f t="shared" si="179"/>
        <v>9.9447513812154664</v>
      </c>
      <c r="AC355" s="671">
        <f t="shared" si="180"/>
        <v>7.1005917159763454</v>
      </c>
      <c r="AD355" s="671">
        <f t="shared" si="181"/>
        <v>8.333333333333325</v>
      </c>
      <c r="AE355" s="671">
        <f t="shared" si="182"/>
        <v>13.043478260869579</v>
      </c>
      <c r="AF355" s="671">
        <f t="shared" si="183"/>
        <v>19.999999999999996</v>
      </c>
      <c r="AG355" s="671">
        <f t="shared" si="184"/>
        <v>21.052631578947366</v>
      </c>
      <c r="AH355" s="671">
        <f t="shared" si="185"/>
        <v>18.749999999999979</v>
      </c>
      <c r="AI355" s="671">
        <f t="shared" si="186"/>
        <v>5.2631578947368363</v>
      </c>
      <c r="AJ355" s="671">
        <f t="shared" si="187"/>
        <v>26.666666666666682</v>
      </c>
      <c r="AK355" s="671">
        <f t="shared" si="188"/>
        <v>33.333333333333329</v>
      </c>
      <c r="AL355" s="671">
        <f t="shared" si="189"/>
        <v>36.363636363636353</v>
      </c>
      <c r="AM355" s="671">
        <f t="shared" si="190"/>
        <v>57.14285714285716</v>
      </c>
      <c r="AN355" s="671">
        <f t="shared" si="191"/>
        <v>75</v>
      </c>
      <c r="AO355" s="671">
        <f t="shared" si="192"/>
        <v>0</v>
      </c>
      <c r="AP355" s="671">
        <f t="shared" si="193"/>
        <v>0</v>
      </c>
      <c r="AQ355" s="671">
        <f t="shared" si="194"/>
        <v>-50</v>
      </c>
      <c r="AR355" s="671">
        <f t="shared" si="195"/>
        <v>2.8586122658895263</v>
      </c>
      <c r="AS355" s="672">
        <f t="shared" si="196"/>
        <v>16.169560510157702</v>
      </c>
      <c r="AT355" s="673">
        <f t="shared" si="197"/>
        <v>25.207142946045231</v>
      </c>
    </row>
    <row r="356" spans="1:46" ht="11.25" customHeight="1" x14ac:dyDescent="0.2">
      <c r="A356" s="519" t="s">
        <v>1313</v>
      </c>
      <c r="B356" s="507" t="s">
        <v>1314</v>
      </c>
      <c r="C356" s="497">
        <v>0.47</v>
      </c>
      <c r="D356" s="521">
        <v>0.32</v>
      </c>
      <c r="E356" s="513">
        <v>0.28000000000000003</v>
      </c>
      <c r="F356" s="513">
        <v>0.24</v>
      </c>
      <c r="G356" s="512">
        <v>0.2</v>
      </c>
      <c r="H356" s="513">
        <v>0.18</v>
      </c>
      <c r="I356" s="514"/>
      <c r="J356" s="512">
        <v>0.16</v>
      </c>
      <c r="K356" s="509">
        <v>7.0000000000000007E-2</v>
      </c>
      <c r="L356" s="514"/>
      <c r="M356" s="539">
        <v>0.04</v>
      </c>
      <c r="N356" s="539">
        <v>0.16333</v>
      </c>
      <c r="O356" s="517">
        <v>0.79666999999999999</v>
      </c>
      <c r="P356" s="516">
        <v>1.0449999999999999</v>
      </c>
      <c r="Q356" s="516">
        <v>0.96499999999999997</v>
      </c>
      <c r="R356" s="516">
        <v>0.83</v>
      </c>
      <c r="S356" s="516">
        <v>0.72499999999999998</v>
      </c>
      <c r="T356" s="516">
        <v>0.65500000000000003</v>
      </c>
      <c r="U356" s="517">
        <v>0.64</v>
      </c>
      <c r="V356" s="516">
        <v>0.76</v>
      </c>
      <c r="W356" s="516">
        <v>0.74546000000000001</v>
      </c>
      <c r="X356" s="516">
        <v>0.67769000000000001</v>
      </c>
      <c r="Y356" s="654">
        <f t="shared" si="176"/>
        <v>9.9631499999999988</v>
      </c>
      <c r="Z356" s="1049">
        <f t="shared" si="177"/>
        <v>46.874999999999979</v>
      </c>
      <c r="AA356" s="671">
        <f t="shared" si="178"/>
        <v>14.285714285714279</v>
      </c>
      <c r="AB356" s="671">
        <f t="shared" si="179"/>
        <v>16.666666666666675</v>
      </c>
      <c r="AC356" s="671">
        <f t="shared" si="180"/>
        <v>19.999999999999996</v>
      </c>
      <c r="AD356" s="671">
        <f t="shared" si="181"/>
        <v>11.111111111111116</v>
      </c>
      <c r="AE356" s="671">
        <f t="shared" si="182"/>
        <v>12.5</v>
      </c>
      <c r="AF356" s="671">
        <f t="shared" si="183"/>
        <v>128.57142857142856</v>
      </c>
      <c r="AG356" s="671">
        <f t="shared" si="184"/>
        <v>75.000000000000028</v>
      </c>
      <c r="AH356" s="671">
        <f t="shared" si="185"/>
        <v>-75.509704279679184</v>
      </c>
      <c r="AI356" s="671">
        <f t="shared" si="186"/>
        <v>-79.498412140534981</v>
      </c>
      <c r="AJ356" s="671">
        <f t="shared" si="187"/>
        <v>-23.763636363636365</v>
      </c>
      <c r="AK356" s="671">
        <f t="shared" si="188"/>
        <v>8.2901554404144928</v>
      </c>
      <c r="AL356" s="671">
        <f t="shared" si="189"/>
        <v>16.265060240963859</v>
      </c>
      <c r="AM356" s="671">
        <f t="shared" si="190"/>
        <v>14.482758620689662</v>
      </c>
      <c r="AN356" s="671">
        <f t="shared" si="191"/>
        <v>10.687022900763354</v>
      </c>
      <c r="AO356" s="671">
        <f t="shared" si="192"/>
        <v>2.34375</v>
      </c>
      <c r="AP356" s="671">
        <f t="shared" si="193"/>
        <v>-15.789473684210531</v>
      </c>
      <c r="AQ356" s="671">
        <f t="shared" si="194"/>
        <v>1.9504735331204781</v>
      </c>
      <c r="AR356" s="671">
        <f t="shared" si="195"/>
        <v>10.000147560093842</v>
      </c>
      <c r="AS356" s="672">
        <f t="shared" si="196"/>
        <v>10.235161182258173</v>
      </c>
      <c r="AT356" s="673">
        <f t="shared" si="197"/>
        <v>45.415553534962022</v>
      </c>
    </row>
    <row r="357" spans="1:46" ht="11.25" customHeight="1" x14ac:dyDescent="0.2">
      <c r="A357" s="935" t="s">
        <v>3849</v>
      </c>
      <c r="B357" s="933" t="s">
        <v>3850</v>
      </c>
      <c r="C357" s="497">
        <v>0.71</v>
      </c>
      <c r="D357" s="497">
        <v>0.55000000000000004</v>
      </c>
      <c r="E357" s="650">
        <v>0.41</v>
      </c>
      <c r="F357" s="650">
        <v>0.3</v>
      </c>
      <c r="G357" s="650">
        <v>7.0000000000000007E-2</v>
      </c>
      <c r="H357" s="542">
        <v>0</v>
      </c>
      <c r="I357" s="651"/>
      <c r="J357" s="502">
        <v>0</v>
      </c>
      <c r="K357" s="655">
        <v>0</v>
      </c>
      <c r="L357" s="651"/>
      <c r="M357" s="652">
        <v>0</v>
      </c>
      <c r="N357" s="652">
        <v>0</v>
      </c>
      <c r="O357" s="543">
        <v>0</v>
      </c>
      <c r="P357" s="543">
        <v>0</v>
      </c>
      <c r="Q357" s="543">
        <v>0</v>
      </c>
      <c r="R357" s="543">
        <v>0</v>
      </c>
      <c r="S357" s="543">
        <v>0</v>
      </c>
      <c r="T357" s="543">
        <v>0</v>
      </c>
      <c r="U357" s="543">
        <v>0</v>
      </c>
      <c r="V357" s="543">
        <v>0</v>
      </c>
      <c r="W357" s="543">
        <v>0</v>
      </c>
      <c r="X357" s="543">
        <v>0</v>
      </c>
      <c r="Y357" s="654">
        <f t="shared" si="176"/>
        <v>2.04</v>
      </c>
      <c r="Z357" s="1049">
        <f t="shared" si="177"/>
        <v>29.090909090909079</v>
      </c>
      <c r="AA357" s="671">
        <f t="shared" si="178"/>
        <v>34.146341463414643</v>
      </c>
      <c r="AB357" s="671">
        <f t="shared" si="179"/>
        <v>36.666666666666671</v>
      </c>
      <c r="AC357" s="671">
        <f t="shared" si="180"/>
        <v>328.57142857142856</v>
      </c>
      <c r="AD357" s="671" t="str">
        <f t="shared" si="181"/>
        <v>n/a</v>
      </c>
      <c r="AE357" s="671" t="str">
        <f t="shared" si="182"/>
        <v>n/a</v>
      </c>
      <c r="AF357" s="671" t="str">
        <f t="shared" si="183"/>
        <v>n/a</v>
      </c>
      <c r="AG357" s="671" t="str">
        <f t="shared" si="184"/>
        <v>n/a</v>
      </c>
      <c r="AH357" s="671" t="str">
        <f t="shared" si="185"/>
        <v>n/a</v>
      </c>
      <c r="AI357" s="671" t="str">
        <f t="shared" si="186"/>
        <v>n/a</v>
      </c>
      <c r="AJ357" s="671" t="str">
        <f t="shared" si="187"/>
        <v>n/a</v>
      </c>
      <c r="AK357" s="671" t="str">
        <f t="shared" si="188"/>
        <v>n/a</v>
      </c>
      <c r="AL357" s="671" t="str">
        <f t="shared" si="189"/>
        <v>n/a</v>
      </c>
      <c r="AM357" s="671" t="str">
        <f t="shared" si="190"/>
        <v>n/a</v>
      </c>
      <c r="AN357" s="671" t="str">
        <f t="shared" si="191"/>
        <v>n/a</v>
      </c>
      <c r="AO357" s="671" t="str">
        <f t="shared" si="192"/>
        <v>n/a</v>
      </c>
      <c r="AP357" s="671" t="str">
        <f t="shared" si="193"/>
        <v>n/a</v>
      </c>
      <c r="AQ357" s="671" t="str">
        <f t="shared" si="194"/>
        <v>n/a</v>
      </c>
      <c r="AR357" s="671" t="str">
        <f t="shared" si="195"/>
        <v>n/a</v>
      </c>
      <c r="AS357" s="672">
        <f t="shared" si="196"/>
        <v>107.11883644810473</v>
      </c>
      <c r="AT357" s="673">
        <f t="shared" si="197"/>
        <v>147.66866205235991</v>
      </c>
    </row>
    <row r="358" spans="1:46" ht="11.25" customHeight="1" x14ac:dyDescent="0.2">
      <c r="A358" s="500" t="s">
        <v>1305</v>
      </c>
      <c r="B358" s="933" t="s">
        <v>1306</v>
      </c>
      <c r="C358" s="497">
        <v>0.38669999999999999</v>
      </c>
      <c r="D358" s="497">
        <v>0.32</v>
      </c>
      <c r="E358" s="650">
        <v>0.26666666666666666</v>
      </c>
      <c r="F358" s="650">
        <v>0.25333333333333335</v>
      </c>
      <c r="G358" s="650">
        <v>0.21333333333333335</v>
      </c>
      <c r="H358" s="650">
        <v>0.1822222222222222</v>
      </c>
      <c r="I358" s="651">
        <v>0</v>
      </c>
      <c r="J358" s="650">
        <v>0.15703111111111109</v>
      </c>
      <c r="K358" s="496">
        <v>0.13630222222222224</v>
      </c>
      <c r="L358" s="651">
        <v>0</v>
      </c>
      <c r="M358" s="652">
        <v>0.13432888888888889</v>
      </c>
      <c r="N358" s="652">
        <v>0.13432888888888889</v>
      </c>
      <c r="O358" s="657">
        <v>0.1264177777777778</v>
      </c>
      <c r="P358" s="657">
        <v>0.11456</v>
      </c>
      <c r="Q358" s="657">
        <v>0.11061333333333333</v>
      </c>
      <c r="R358" s="657">
        <v>0.10270222222222224</v>
      </c>
      <c r="S358" s="657">
        <v>9.4808888888888887E-2</v>
      </c>
      <c r="T358" s="657">
        <v>8.428444444444444E-2</v>
      </c>
      <c r="U358" s="657">
        <v>5.9253333333333331E-2</v>
      </c>
      <c r="V358" s="653">
        <v>0</v>
      </c>
      <c r="W358" s="653">
        <v>0</v>
      </c>
      <c r="X358" s="653">
        <v>0</v>
      </c>
      <c r="Y358" s="654">
        <f t="shared" si="176"/>
        <v>2.8768866666666666</v>
      </c>
      <c r="Z358" s="1049">
        <f t="shared" si="177"/>
        <v>20.843749999999982</v>
      </c>
      <c r="AA358" s="671">
        <f t="shared" si="178"/>
        <v>19.999999999999996</v>
      </c>
      <c r="AB358" s="671">
        <f t="shared" si="179"/>
        <v>5.2631578947368363</v>
      </c>
      <c r="AC358" s="671">
        <f t="shared" si="180"/>
        <v>18.75</v>
      </c>
      <c r="AD358" s="671">
        <f t="shared" si="181"/>
        <v>17.073170731707332</v>
      </c>
      <c r="AE358" s="671">
        <f t="shared" si="182"/>
        <v>16.042114796784791</v>
      </c>
      <c r="AF358" s="671">
        <f t="shared" si="183"/>
        <v>15.208034433285489</v>
      </c>
      <c r="AG358" s="671">
        <f t="shared" si="184"/>
        <v>1.4690312334568745</v>
      </c>
      <c r="AH358" s="671">
        <f t="shared" si="185"/>
        <v>0</v>
      </c>
      <c r="AI358" s="671">
        <f t="shared" si="186"/>
        <v>6.2579102798481001</v>
      </c>
      <c r="AJ358" s="671">
        <f t="shared" si="187"/>
        <v>10.35071384233397</v>
      </c>
      <c r="AK358" s="671">
        <f t="shared" si="188"/>
        <v>3.5679845708775249</v>
      </c>
      <c r="AL358" s="671">
        <f t="shared" si="189"/>
        <v>7.7029600138480037</v>
      </c>
      <c r="AM358" s="671">
        <f t="shared" si="190"/>
        <v>8.3255203450215873</v>
      </c>
      <c r="AN358" s="671">
        <f t="shared" si="191"/>
        <v>12.486817127188354</v>
      </c>
      <c r="AO358" s="671">
        <f t="shared" si="192"/>
        <v>42.244224422442244</v>
      </c>
      <c r="AP358" s="671" t="str">
        <f t="shared" si="193"/>
        <v>n/a</v>
      </c>
      <c r="AQ358" s="671" t="str">
        <f t="shared" si="194"/>
        <v>n/a</v>
      </c>
      <c r="AR358" s="671" t="str">
        <f t="shared" si="195"/>
        <v>n/a</v>
      </c>
      <c r="AS358" s="672">
        <f t="shared" si="196"/>
        <v>12.849086855720694</v>
      </c>
      <c r="AT358" s="673">
        <f t="shared" si="197"/>
        <v>10.271643489971902</v>
      </c>
    </row>
    <row r="359" spans="1:46" ht="11.25" customHeight="1" x14ac:dyDescent="0.2">
      <c r="A359" s="500" t="s">
        <v>4217</v>
      </c>
      <c r="B359" s="933" t="s">
        <v>4212</v>
      </c>
      <c r="C359" s="497">
        <v>0.32</v>
      </c>
      <c r="D359" s="661">
        <v>0.3</v>
      </c>
      <c r="E359" s="661">
        <v>0.26</v>
      </c>
      <c r="F359" s="661">
        <v>0.2</v>
      </c>
      <c r="G359" s="661">
        <v>0.12</v>
      </c>
      <c r="H359" s="688">
        <v>0.1</v>
      </c>
      <c r="I359" s="497"/>
      <c r="J359" s="661">
        <v>0.1</v>
      </c>
      <c r="K359" s="520">
        <v>0</v>
      </c>
      <c r="L359" s="523"/>
      <c r="M359" s="548">
        <v>0</v>
      </c>
      <c r="N359" s="548">
        <v>0</v>
      </c>
      <c r="O359" s="543">
        <v>0</v>
      </c>
      <c r="P359" s="543">
        <v>0</v>
      </c>
      <c r="Q359" s="543">
        <v>0</v>
      </c>
      <c r="R359" s="543">
        <v>0</v>
      </c>
      <c r="S359" s="543">
        <v>0</v>
      </c>
      <c r="T359" s="543">
        <v>0</v>
      </c>
      <c r="U359" s="543">
        <v>0</v>
      </c>
      <c r="V359" s="543">
        <v>0</v>
      </c>
      <c r="W359" s="543">
        <v>0</v>
      </c>
      <c r="X359" s="543">
        <v>0</v>
      </c>
      <c r="Y359" s="654">
        <f t="shared" si="176"/>
        <v>1.4000000000000004</v>
      </c>
      <c r="Z359" s="1049">
        <f t="shared" si="177"/>
        <v>6.6666666666666652</v>
      </c>
      <c r="AA359" s="671">
        <f t="shared" si="178"/>
        <v>15.384615384615374</v>
      </c>
      <c r="AB359" s="671">
        <f t="shared" si="179"/>
        <v>30.000000000000004</v>
      </c>
      <c r="AC359" s="671">
        <f t="shared" si="180"/>
        <v>66.666666666666671</v>
      </c>
      <c r="AD359" s="671">
        <f t="shared" si="181"/>
        <v>19.999999999999996</v>
      </c>
      <c r="AE359" s="671">
        <f t="shared" si="182"/>
        <v>0</v>
      </c>
      <c r="AF359" s="671" t="str">
        <f t="shared" si="183"/>
        <v>n/a</v>
      </c>
      <c r="AG359" s="671" t="str">
        <f t="shared" si="184"/>
        <v>n/a</v>
      </c>
      <c r="AH359" s="671" t="str">
        <f t="shared" si="185"/>
        <v>n/a</v>
      </c>
      <c r="AI359" s="671" t="str">
        <f t="shared" si="186"/>
        <v>n/a</v>
      </c>
      <c r="AJ359" s="671" t="str">
        <f t="shared" si="187"/>
        <v>n/a</v>
      </c>
      <c r="AK359" s="671" t="str">
        <f t="shared" si="188"/>
        <v>n/a</v>
      </c>
      <c r="AL359" s="671" t="str">
        <f t="shared" si="189"/>
        <v>n/a</v>
      </c>
      <c r="AM359" s="671" t="str">
        <f t="shared" si="190"/>
        <v>n/a</v>
      </c>
      <c r="AN359" s="671" t="str">
        <f t="shared" si="191"/>
        <v>n/a</v>
      </c>
      <c r="AO359" s="671" t="str">
        <f t="shared" si="192"/>
        <v>n/a</v>
      </c>
      <c r="AP359" s="671" t="str">
        <f t="shared" si="193"/>
        <v>n/a</v>
      </c>
      <c r="AQ359" s="671" t="str">
        <f t="shared" si="194"/>
        <v>n/a</v>
      </c>
      <c r="AR359" s="671" t="str">
        <f t="shared" si="195"/>
        <v>n/a</v>
      </c>
      <c r="AS359" s="672">
        <f t="shared" si="196"/>
        <v>23.119658119658116</v>
      </c>
      <c r="AT359" s="673">
        <f t="shared" si="197"/>
        <v>23.742214429164743</v>
      </c>
    </row>
    <row r="360" spans="1:46" ht="11.25" customHeight="1" x14ac:dyDescent="0.2">
      <c r="A360" s="480" t="s">
        <v>617</v>
      </c>
      <c r="B360" s="918" t="s">
        <v>618</v>
      </c>
      <c r="C360" s="497">
        <v>0.77249999999999996</v>
      </c>
      <c r="D360" s="522">
        <v>0.75250000000000006</v>
      </c>
      <c r="E360" s="487">
        <v>0.73250000000000004</v>
      </c>
      <c r="F360" s="487">
        <v>0.71299999999999986</v>
      </c>
      <c r="G360" s="487">
        <v>0.6925</v>
      </c>
      <c r="H360" s="487">
        <v>0.67249999999999999</v>
      </c>
      <c r="I360" s="488"/>
      <c r="J360" s="487">
        <v>0.65249999999999997</v>
      </c>
      <c r="K360" s="485">
        <v>0.63249999999999995</v>
      </c>
      <c r="L360" s="488"/>
      <c r="M360" s="530">
        <v>0.59499999999999997</v>
      </c>
      <c r="N360" s="530">
        <v>0.49332999999999999</v>
      </c>
      <c r="O360" s="493">
        <v>0.38667000000000007</v>
      </c>
      <c r="P360" s="493">
        <v>0.28000000000000003</v>
      </c>
      <c r="Q360" s="493">
        <v>0.20445000000000002</v>
      </c>
      <c r="R360" s="493">
        <v>0.12296000000000001</v>
      </c>
      <c r="S360" s="493">
        <v>7.8020000000000006E-2</v>
      </c>
      <c r="T360" s="493">
        <v>2.5680000000000001E-2</v>
      </c>
      <c r="U360" s="492">
        <v>0</v>
      </c>
      <c r="V360" s="492">
        <v>0</v>
      </c>
      <c r="W360" s="492">
        <v>0</v>
      </c>
      <c r="X360" s="492">
        <v>0</v>
      </c>
      <c r="Y360" s="654">
        <f t="shared" si="176"/>
        <v>7.8066100000000009</v>
      </c>
      <c r="Z360" s="1049">
        <f t="shared" si="177"/>
        <v>2.6578073089700949</v>
      </c>
      <c r="AA360" s="671">
        <f t="shared" si="178"/>
        <v>2.7303754266211566</v>
      </c>
      <c r="AB360" s="671">
        <f t="shared" si="179"/>
        <v>2.7349228611500909</v>
      </c>
      <c r="AC360" s="671">
        <f t="shared" si="180"/>
        <v>2.9602888086642354</v>
      </c>
      <c r="AD360" s="671">
        <f t="shared" si="181"/>
        <v>2.9739776951672958</v>
      </c>
      <c r="AE360" s="671">
        <f t="shared" si="182"/>
        <v>3.0651340996168619</v>
      </c>
      <c r="AF360" s="671">
        <f t="shared" si="183"/>
        <v>3.1620553359683834</v>
      </c>
      <c r="AG360" s="671">
        <f t="shared" si="184"/>
        <v>6.3025210084033612</v>
      </c>
      <c r="AH360" s="671">
        <f t="shared" si="185"/>
        <v>20.608923033263736</v>
      </c>
      <c r="AI360" s="671">
        <f t="shared" si="186"/>
        <v>27.584244963405457</v>
      </c>
      <c r="AJ360" s="671">
        <f t="shared" si="187"/>
        <v>38.096428571428589</v>
      </c>
      <c r="AK360" s="671">
        <f t="shared" si="188"/>
        <v>36.952800195646859</v>
      </c>
      <c r="AL360" s="671">
        <f t="shared" si="189"/>
        <v>66.273584905660371</v>
      </c>
      <c r="AM360" s="671">
        <f t="shared" si="190"/>
        <v>57.600615226864903</v>
      </c>
      <c r="AN360" s="671">
        <f t="shared" si="191"/>
        <v>203.81619937694703</v>
      </c>
      <c r="AO360" s="671" t="str">
        <f t="shared" si="192"/>
        <v>n/a</v>
      </c>
      <c r="AP360" s="671" t="str">
        <f t="shared" si="193"/>
        <v>n/a</v>
      </c>
      <c r="AQ360" s="671" t="str">
        <f t="shared" si="194"/>
        <v>n/a</v>
      </c>
      <c r="AR360" s="671" t="str">
        <f t="shared" si="195"/>
        <v>n/a</v>
      </c>
      <c r="AS360" s="672">
        <f t="shared" si="196"/>
        <v>31.834658587851891</v>
      </c>
      <c r="AT360" s="673">
        <f t="shared" si="197"/>
        <v>52.201920666003275</v>
      </c>
    </row>
    <row r="361" spans="1:46" ht="11.25" customHeight="1" x14ac:dyDescent="0.2">
      <c r="A361" s="519" t="s">
        <v>1297</v>
      </c>
      <c r="B361" s="507" t="s">
        <v>1298</v>
      </c>
      <c r="C361" s="497">
        <v>4.12</v>
      </c>
      <c r="D361" s="656">
        <v>3.56</v>
      </c>
      <c r="E361" s="650">
        <v>2.76</v>
      </c>
      <c r="F361" s="650">
        <v>2.36</v>
      </c>
      <c r="G361" s="650">
        <v>1.88</v>
      </c>
      <c r="H361" s="650">
        <v>1.56</v>
      </c>
      <c r="I361" s="651"/>
      <c r="J361" s="650">
        <v>1.1599999999999999</v>
      </c>
      <c r="K361" s="496">
        <v>1.04</v>
      </c>
      <c r="L361" s="651"/>
      <c r="M361" s="511">
        <v>0.97199999999999998</v>
      </c>
      <c r="N361" s="511">
        <v>0.92199999999999993</v>
      </c>
      <c r="O361" s="653">
        <v>0.9</v>
      </c>
      <c r="P361" s="657">
        <v>0.9</v>
      </c>
      <c r="Q361" s="657">
        <v>0.67500000000000004</v>
      </c>
      <c r="R361" s="657">
        <v>0.4</v>
      </c>
      <c r="S361" s="657">
        <v>0.32500000000000001</v>
      </c>
      <c r="T361" s="657">
        <v>0.26</v>
      </c>
      <c r="U361" s="657">
        <v>0.21</v>
      </c>
      <c r="V361" s="657">
        <v>0.17</v>
      </c>
      <c r="W361" s="653">
        <v>0.16</v>
      </c>
      <c r="X361" s="657">
        <v>0.11334</v>
      </c>
      <c r="Y361" s="654">
        <f t="shared" si="176"/>
        <v>24.447340000000001</v>
      </c>
      <c r="Z361" s="1049">
        <f t="shared" si="177"/>
        <v>15.730337078651679</v>
      </c>
      <c r="AA361" s="671">
        <f t="shared" si="178"/>
        <v>28.98550724637683</v>
      </c>
      <c r="AB361" s="671">
        <f t="shared" si="179"/>
        <v>16.949152542372879</v>
      </c>
      <c r="AC361" s="671">
        <f t="shared" si="180"/>
        <v>25.531914893617014</v>
      </c>
      <c r="AD361" s="671">
        <f t="shared" si="181"/>
        <v>20.512820512820507</v>
      </c>
      <c r="AE361" s="671">
        <f t="shared" si="182"/>
        <v>34.48275862068968</v>
      </c>
      <c r="AF361" s="671">
        <f t="shared" si="183"/>
        <v>11.538461538461519</v>
      </c>
      <c r="AG361" s="671">
        <f t="shared" si="184"/>
        <v>6.9958847736625529</v>
      </c>
      <c r="AH361" s="671">
        <f t="shared" si="185"/>
        <v>5.4229934924078238</v>
      </c>
      <c r="AI361" s="671">
        <f t="shared" si="186"/>
        <v>2.4444444444444269</v>
      </c>
      <c r="AJ361" s="671">
        <f t="shared" si="187"/>
        <v>0</v>
      </c>
      <c r="AK361" s="671">
        <f t="shared" si="188"/>
        <v>33.333333333333329</v>
      </c>
      <c r="AL361" s="671">
        <f t="shared" si="189"/>
        <v>68.75</v>
      </c>
      <c r="AM361" s="671">
        <f t="shared" si="190"/>
        <v>23.076923076923084</v>
      </c>
      <c r="AN361" s="671">
        <f t="shared" si="191"/>
        <v>25</v>
      </c>
      <c r="AO361" s="671">
        <f t="shared" si="192"/>
        <v>23.809523809523814</v>
      </c>
      <c r="AP361" s="671">
        <f t="shared" si="193"/>
        <v>23.529411764705866</v>
      </c>
      <c r="AQ361" s="671">
        <f t="shared" si="194"/>
        <v>6.25</v>
      </c>
      <c r="AR361" s="671">
        <f t="shared" si="195"/>
        <v>41.168166578436562</v>
      </c>
      <c r="AS361" s="672">
        <f t="shared" si="196"/>
        <v>21.763770195075132</v>
      </c>
      <c r="AT361" s="673">
        <f t="shared" si="197"/>
        <v>16.165992426240287</v>
      </c>
    </row>
    <row r="362" spans="1:46" ht="11.25" customHeight="1" x14ac:dyDescent="0.2">
      <c r="A362" s="500" t="s">
        <v>614</v>
      </c>
      <c r="B362" s="933" t="s">
        <v>615</v>
      </c>
      <c r="C362" s="497">
        <v>0.54700000000000004</v>
      </c>
      <c r="D362" s="656">
        <v>0.49299999999999999</v>
      </c>
      <c r="E362" s="650">
        <v>0.42255999999999999</v>
      </c>
      <c r="F362" s="650">
        <v>0.37402099999999999</v>
      </c>
      <c r="G362" s="650">
        <v>0.34960799999999997</v>
      </c>
      <c r="H362" s="650">
        <v>0.306923</v>
      </c>
      <c r="I362" s="651"/>
      <c r="J362" s="650">
        <v>0.24479300000000001</v>
      </c>
      <c r="K362" s="496">
        <v>0.22263440000000001</v>
      </c>
      <c r="L362" s="651"/>
      <c r="M362" s="511">
        <v>0.1619978</v>
      </c>
      <c r="N362" s="511">
        <v>0.11977839999999999</v>
      </c>
      <c r="O362" s="657">
        <v>0.11817900000000001</v>
      </c>
      <c r="P362" s="657">
        <v>0.1024764</v>
      </c>
      <c r="Q362" s="657">
        <v>7.3251800000000006E-2</v>
      </c>
      <c r="R362" s="657">
        <v>6.1714000000000005E-2</v>
      </c>
      <c r="S362" s="657">
        <v>4.7694E-2</v>
      </c>
      <c r="T362" s="657">
        <v>3.8010000000000002E-2</v>
      </c>
      <c r="U362" s="657">
        <v>3.0599999999999999E-2</v>
      </c>
      <c r="V362" s="653">
        <v>0</v>
      </c>
      <c r="W362" s="653">
        <v>0</v>
      </c>
      <c r="X362" s="653">
        <v>0</v>
      </c>
      <c r="Y362" s="654">
        <f t="shared" si="176"/>
        <v>3.7142407999999998</v>
      </c>
      <c r="Z362" s="1049">
        <f t="shared" si="177"/>
        <v>10.953346855983792</v>
      </c>
      <c r="AA362" s="671">
        <f t="shared" si="178"/>
        <v>16.669822037107163</v>
      </c>
      <c r="AB362" s="671">
        <f t="shared" si="179"/>
        <v>12.977613556458056</v>
      </c>
      <c r="AC362" s="671">
        <f t="shared" si="180"/>
        <v>6.9829637765726149</v>
      </c>
      <c r="AD362" s="671">
        <f t="shared" si="181"/>
        <v>13.907396969272412</v>
      </c>
      <c r="AE362" s="671">
        <f t="shared" si="182"/>
        <v>25.38062771402776</v>
      </c>
      <c r="AF362" s="671">
        <f t="shared" si="183"/>
        <v>9.9529093437492158</v>
      </c>
      <c r="AG362" s="671">
        <f t="shared" si="184"/>
        <v>37.43050831554504</v>
      </c>
      <c r="AH362" s="671">
        <f t="shared" si="185"/>
        <v>35.247924500577746</v>
      </c>
      <c r="AI362" s="671">
        <f t="shared" si="186"/>
        <v>1.3533707342251899</v>
      </c>
      <c r="AJ362" s="671">
        <f t="shared" si="187"/>
        <v>15.323137815145738</v>
      </c>
      <c r="AK362" s="671">
        <f t="shared" si="188"/>
        <v>39.896084464818607</v>
      </c>
      <c r="AL362" s="671">
        <f t="shared" si="189"/>
        <v>18.695595812943576</v>
      </c>
      <c r="AM362" s="671">
        <f t="shared" si="190"/>
        <v>29.395731119218361</v>
      </c>
      <c r="AN362" s="671">
        <f t="shared" si="191"/>
        <v>25.47750591949487</v>
      </c>
      <c r="AO362" s="671">
        <f t="shared" si="192"/>
        <v>24.215686274509807</v>
      </c>
      <c r="AP362" s="671" t="str">
        <f t="shared" si="193"/>
        <v>n/a</v>
      </c>
      <c r="AQ362" s="671" t="str">
        <f t="shared" si="194"/>
        <v>n/a</v>
      </c>
      <c r="AR362" s="671" t="str">
        <f t="shared" si="195"/>
        <v>n/a</v>
      </c>
      <c r="AS362" s="672">
        <f t="shared" si="196"/>
        <v>20.241264075603119</v>
      </c>
      <c r="AT362" s="673">
        <f t="shared" si="197"/>
        <v>11.305676928220471</v>
      </c>
    </row>
    <row r="363" spans="1:46" ht="11.25" customHeight="1" x14ac:dyDescent="0.2">
      <c r="A363" s="929" t="s">
        <v>4204</v>
      </c>
      <c r="B363" s="933" t="s">
        <v>4205</v>
      </c>
      <c r="C363" s="497">
        <v>0.1048</v>
      </c>
      <c r="D363" s="686">
        <v>9.7299999999999998E-2</v>
      </c>
      <c r="E363" s="1126">
        <v>8.2000000000000003E-2</v>
      </c>
      <c r="F363" s="1126">
        <v>7.1599999999999997E-2</v>
      </c>
      <c r="G363" s="1126">
        <v>6.1400000000000003E-2</v>
      </c>
      <c r="H363" s="1126">
        <v>5.33E-2</v>
      </c>
      <c r="I363" s="1128" t="s">
        <v>90</v>
      </c>
      <c r="J363" s="1126">
        <v>4.4299999999999999E-2</v>
      </c>
      <c r="K363" s="1132">
        <v>3.5400000000000001E-2</v>
      </c>
      <c r="L363" s="1128"/>
      <c r="M363" s="1134">
        <v>2.8299999999999999E-2</v>
      </c>
      <c r="N363" s="1134">
        <v>2.52E-2</v>
      </c>
      <c r="O363" s="910">
        <v>2.1000000000000001E-2</v>
      </c>
      <c r="P363" s="1137">
        <v>1.6799999999999999E-2</v>
      </c>
      <c r="Q363" s="910">
        <v>1.6799999999999999E-2</v>
      </c>
      <c r="R363" s="1137">
        <v>1.04E-2</v>
      </c>
      <c r="S363" s="910">
        <v>1.04E-2</v>
      </c>
      <c r="T363" s="1137">
        <v>1.04E-2</v>
      </c>
      <c r="U363" s="910">
        <v>1.04E-2</v>
      </c>
      <c r="V363" s="910">
        <v>1.04E-2</v>
      </c>
      <c r="W363" s="910">
        <v>1.04E-2</v>
      </c>
      <c r="X363" s="910">
        <v>1.04E-2</v>
      </c>
      <c r="Y363" s="654">
        <f t="shared" si="176"/>
        <v>0.73099999999999987</v>
      </c>
      <c r="Z363" s="1049">
        <f t="shared" ref="Z363:Z371" si="198">IF(ISERROR((C363/D363-1)*100),"n/a",(C363/D363-1)*100)</f>
        <v>7.7081192189105918</v>
      </c>
      <c r="AA363" s="674">
        <v>11.111111111111116</v>
      </c>
      <c r="AB363" s="674">
        <v>28.571428571428559</v>
      </c>
      <c r="AC363" s="674">
        <v>16.666666666666675</v>
      </c>
      <c r="AD363" s="674">
        <v>7.1428571428571619</v>
      </c>
      <c r="AE363" s="674">
        <v>29.629629629629626</v>
      </c>
      <c r="AF363" s="674">
        <v>25</v>
      </c>
      <c r="AG363" s="674">
        <v>24.999999999999979</v>
      </c>
      <c r="AH363" s="674">
        <v>12.500000000000044</v>
      </c>
      <c r="AI363" s="674">
        <v>19.999999999999972</v>
      </c>
      <c r="AJ363" s="674">
        <v>25</v>
      </c>
      <c r="AK363" s="674">
        <v>0</v>
      </c>
      <c r="AL363" s="674">
        <v>59.999999999999986</v>
      </c>
      <c r="AM363" s="674">
        <v>0</v>
      </c>
      <c r="AN363" s="674">
        <v>10.060189165950174</v>
      </c>
      <c r="AO363" s="674">
        <v>0</v>
      </c>
      <c r="AP363" s="674">
        <v>9.9243856332703153</v>
      </c>
      <c r="AQ363" s="674">
        <v>4.7524752475247123</v>
      </c>
      <c r="AR363" s="674">
        <v>4.9896049896050121</v>
      </c>
      <c r="AS363" s="672">
        <f t="shared" si="196"/>
        <v>15.687182493523895</v>
      </c>
      <c r="AT363" s="673">
        <f t="shared" si="197"/>
        <v>14.546244988206425</v>
      </c>
    </row>
    <row r="364" spans="1:46" ht="11.25" customHeight="1" x14ac:dyDescent="0.2">
      <c r="A364" s="935" t="s">
        <v>624</v>
      </c>
      <c r="B364" s="933" t="s">
        <v>625</v>
      </c>
      <c r="C364" s="497">
        <v>2.63</v>
      </c>
      <c r="D364" s="656">
        <v>2.5049999999999999</v>
      </c>
      <c r="E364" s="650">
        <v>2.3199999999999998</v>
      </c>
      <c r="F364" s="650">
        <v>2.1675</v>
      </c>
      <c r="G364" s="650">
        <v>2.044</v>
      </c>
      <c r="H364" s="650">
        <v>1.925</v>
      </c>
      <c r="I364" s="651"/>
      <c r="J364" s="650">
        <v>1.8075000000000001</v>
      </c>
      <c r="K364" s="496">
        <v>1.72</v>
      </c>
      <c r="L364" s="651"/>
      <c r="M364" s="511">
        <v>1.64</v>
      </c>
      <c r="N364" s="511">
        <v>1.56</v>
      </c>
      <c r="O364" s="657">
        <v>1.48</v>
      </c>
      <c r="P364" s="657">
        <v>1.3925000000000001</v>
      </c>
      <c r="Q364" s="657">
        <v>1.2925</v>
      </c>
      <c r="R364" s="657">
        <v>0.58750000000000002</v>
      </c>
      <c r="S364" s="653">
        <v>0</v>
      </c>
      <c r="T364" s="653">
        <v>0</v>
      </c>
      <c r="U364" s="653">
        <v>0</v>
      </c>
      <c r="V364" s="653">
        <v>0</v>
      </c>
      <c r="W364" s="653">
        <v>0</v>
      </c>
      <c r="X364" s="653">
        <v>0</v>
      </c>
      <c r="Y364" s="654">
        <f t="shared" si="176"/>
        <v>25.071499999999997</v>
      </c>
      <c r="Z364" s="1049">
        <f t="shared" si="198"/>
        <v>4.9900199600798389</v>
      </c>
      <c r="AA364" s="671">
        <f t="shared" ref="AA364:AD371" si="199">IF(ISERROR((D364/E364-1)*100),"n/a",(D364/E364-1)*100)</f>
        <v>7.9741379310344751</v>
      </c>
      <c r="AB364" s="671">
        <f t="shared" si="199"/>
        <v>7.0357554786620424</v>
      </c>
      <c r="AC364" s="671">
        <f t="shared" si="199"/>
        <v>6.0420743639921781</v>
      </c>
      <c r="AD364" s="671">
        <f t="shared" si="199"/>
        <v>6.1818181818181772</v>
      </c>
      <c r="AE364" s="671">
        <f t="shared" ref="AE364:AE371" si="200">IF(ISERROR((H364/J364-1)*100),"n/a",(H364/J364-1)*100)</f>
        <v>6.5006915629322259</v>
      </c>
      <c r="AF364" s="671">
        <f t="shared" ref="AF364:AF371" si="201">IF(ISERROR((J364/K364-1)*100),"n/a",(J364/K364-1)*100)</f>
        <v>5.0872093023255793</v>
      </c>
      <c r="AG364" s="671">
        <f t="shared" ref="AG364:AG371" si="202">IF(ISERROR((K364/M364-1)*100),"n/a",(K364/M364-1)*100)</f>
        <v>4.8780487804878092</v>
      </c>
      <c r="AH364" s="671">
        <f t="shared" ref="AH364:AR371" si="203">IF(ISERROR((M364/N364-1)*100),"n/a",(M364/N364-1)*100)</f>
        <v>5.12820512820511</v>
      </c>
      <c r="AI364" s="671">
        <f t="shared" si="203"/>
        <v>5.4054054054054168</v>
      </c>
      <c r="AJ364" s="671">
        <f t="shared" si="203"/>
        <v>6.2836624775583383</v>
      </c>
      <c r="AK364" s="671">
        <f t="shared" si="203"/>
        <v>7.7369439071566903</v>
      </c>
      <c r="AL364" s="671">
        <f t="shared" si="203"/>
        <v>119.99999999999997</v>
      </c>
      <c r="AM364" s="671" t="str">
        <f t="shared" si="203"/>
        <v>n/a</v>
      </c>
      <c r="AN364" s="671" t="str">
        <f t="shared" si="203"/>
        <v>n/a</v>
      </c>
      <c r="AO364" s="671" t="str">
        <f t="shared" si="203"/>
        <v>n/a</v>
      </c>
      <c r="AP364" s="671" t="str">
        <f t="shared" si="203"/>
        <v>n/a</v>
      </c>
      <c r="AQ364" s="671" t="str">
        <f t="shared" si="203"/>
        <v>n/a</v>
      </c>
      <c r="AR364" s="671" t="str">
        <f t="shared" si="203"/>
        <v>n/a</v>
      </c>
      <c r="AS364" s="672">
        <f t="shared" si="196"/>
        <v>14.864920959973681</v>
      </c>
      <c r="AT364" s="673">
        <f t="shared" si="197"/>
        <v>31.605576843899005</v>
      </c>
    </row>
    <row r="365" spans="1:46" ht="11.25" customHeight="1" x14ac:dyDescent="0.2">
      <c r="A365" s="504" t="s">
        <v>4219</v>
      </c>
      <c r="B365" s="918" t="s">
        <v>3851</v>
      </c>
      <c r="C365" s="497">
        <v>0.52</v>
      </c>
      <c r="D365" s="686">
        <v>0.42</v>
      </c>
      <c r="E365" s="661">
        <v>0.34</v>
      </c>
      <c r="F365" s="661">
        <v>0.3</v>
      </c>
      <c r="G365" s="661">
        <v>0.26</v>
      </c>
      <c r="H365" s="688">
        <v>0.24</v>
      </c>
      <c r="I365" s="523"/>
      <c r="J365" s="688">
        <v>0.24</v>
      </c>
      <c r="K365" s="689">
        <v>0.24</v>
      </c>
      <c r="L365" s="523"/>
      <c r="M365" s="690">
        <v>0.24</v>
      </c>
      <c r="N365" s="690">
        <v>0.24</v>
      </c>
      <c r="O365" s="1195">
        <v>0.24</v>
      </c>
      <c r="P365" s="1195">
        <v>0.24</v>
      </c>
      <c r="Q365" s="910">
        <v>0.24</v>
      </c>
      <c r="R365" s="910">
        <v>0.1</v>
      </c>
      <c r="S365" s="543">
        <v>0</v>
      </c>
      <c r="T365" s="543">
        <v>0</v>
      </c>
      <c r="U365" s="543">
        <v>0</v>
      </c>
      <c r="V365" s="543">
        <v>0</v>
      </c>
      <c r="W365" s="543">
        <v>0</v>
      </c>
      <c r="X365" s="543">
        <v>0</v>
      </c>
      <c r="Y365" s="654">
        <f t="shared" si="176"/>
        <v>3.8600000000000017</v>
      </c>
      <c r="Z365" s="1049">
        <f t="shared" si="198"/>
        <v>23.809523809523814</v>
      </c>
      <c r="AA365" s="671">
        <f t="shared" si="199"/>
        <v>23.529411764705866</v>
      </c>
      <c r="AB365" s="671">
        <f t="shared" si="199"/>
        <v>13.333333333333353</v>
      </c>
      <c r="AC365" s="671">
        <f t="shared" si="199"/>
        <v>15.384615384615374</v>
      </c>
      <c r="AD365" s="671">
        <f t="shared" si="199"/>
        <v>8.3333333333333481</v>
      </c>
      <c r="AE365" s="671">
        <f t="shared" si="200"/>
        <v>0</v>
      </c>
      <c r="AF365" s="671">
        <f t="shared" si="201"/>
        <v>0</v>
      </c>
      <c r="AG365" s="671">
        <f t="shared" si="202"/>
        <v>0</v>
      </c>
      <c r="AH365" s="671">
        <f t="shared" si="203"/>
        <v>0</v>
      </c>
      <c r="AI365" s="671">
        <f t="shared" si="203"/>
        <v>0</v>
      </c>
      <c r="AJ365" s="671">
        <f t="shared" si="203"/>
        <v>0</v>
      </c>
      <c r="AK365" s="671">
        <f t="shared" si="203"/>
        <v>0</v>
      </c>
      <c r="AL365" s="671">
        <f t="shared" si="203"/>
        <v>140</v>
      </c>
      <c r="AM365" s="671" t="str">
        <f t="shared" si="203"/>
        <v>n/a</v>
      </c>
      <c r="AN365" s="671" t="str">
        <f t="shared" si="203"/>
        <v>n/a</v>
      </c>
      <c r="AO365" s="671" t="str">
        <f t="shared" si="203"/>
        <v>n/a</v>
      </c>
      <c r="AP365" s="671" t="str">
        <f t="shared" si="203"/>
        <v>n/a</v>
      </c>
      <c r="AQ365" s="671" t="str">
        <f t="shared" si="203"/>
        <v>n/a</v>
      </c>
      <c r="AR365" s="671" t="str">
        <f t="shared" si="203"/>
        <v>n/a</v>
      </c>
      <c r="AS365" s="672">
        <f t="shared" si="196"/>
        <v>17.260785971193211</v>
      </c>
      <c r="AT365" s="673">
        <f t="shared" si="197"/>
        <v>38.003600415312299</v>
      </c>
    </row>
    <row r="366" spans="1:46" ht="11.25" customHeight="1" x14ac:dyDescent="0.2">
      <c r="A366" s="519" t="s">
        <v>1285</v>
      </c>
      <c r="B366" s="507" t="s">
        <v>1286</v>
      </c>
      <c r="C366" s="497">
        <v>0.72</v>
      </c>
      <c r="D366" s="521">
        <v>0.51</v>
      </c>
      <c r="E366" s="513">
        <v>0.47</v>
      </c>
      <c r="F366" s="513">
        <v>0.43</v>
      </c>
      <c r="G366" s="513">
        <v>0.34</v>
      </c>
      <c r="H366" s="512">
        <v>0.32</v>
      </c>
      <c r="I366" s="514"/>
      <c r="J366" s="513">
        <v>0.3</v>
      </c>
      <c r="K366" s="509">
        <v>0.13</v>
      </c>
      <c r="L366" s="514"/>
      <c r="M366" s="539">
        <v>0</v>
      </c>
      <c r="N366" s="539">
        <v>0.1</v>
      </c>
      <c r="O366" s="517">
        <v>0.77</v>
      </c>
      <c r="P366" s="516">
        <v>0.84</v>
      </c>
      <c r="Q366" s="516">
        <v>0.79</v>
      </c>
      <c r="R366" s="516">
        <v>0.71</v>
      </c>
      <c r="S366" s="516">
        <v>0.63</v>
      </c>
      <c r="T366" s="516">
        <v>0.55000000000000004</v>
      </c>
      <c r="U366" s="516">
        <v>0.47</v>
      </c>
      <c r="V366" s="516">
        <v>0.39</v>
      </c>
      <c r="W366" s="516">
        <v>0.30499999999999999</v>
      </c>
      <c r="X366" s="517">
        <v>0.28000000000000003</v>
      </c>
      <c r="Y366" s="654">
        <f t="shared" si="176"/>
        <v>9.0549999999999997</v>
      </c>
      <c r="Z366" s="1049">
        <f t="shared" si="198"/>
        <v>41.176470588235283</v>
      </c>
      <c r="AA366" s="671">
        <f t="shared" si="199"/>
        <v>8.5106382978723527</v>
      </c>
      <c r="AB366" s="671">
        <f t="shared" si="199"/>
        <v>9.302325581395344</v>
      </c>
      <c r="AC366" s="671">
        <f t="shared" si="199"/>
        <v>26.470588235294112</v>
      </c>
      <c r="AD366" s="671">
        <f t="shared" si="199"/>
        <v>6.25</v>
      </c>
      <c r="AE366" s="671">
        <f t="shared" si="200"/>
        <v>6.6666666666666652</v>
      </c>
      <c r="AF366" s="671">
        <f t="shared" si="201"/>
        <v>130.76923076923075</v>
      </c>
      <c r="AG366" s="671" t="str">
        <f t="shared" si="202"/>
        <v>n/a</v>
      </c>
      <c r="AH366" s="671">
        <f t="shared" si="203"/>
        <v>-100</v>
      </c>
      <c r="AI366" s="671">
        <f t="shared" si="203"/>
        <v>-87.012987012987011</v>
      </c>
      <c r="AJ366" s="671">
        <f t="shared" si="203"/>
        <v>-8.333333333333325</v>
      </c>
      <c r="AK366" s="671">
        <f t="shared" si="203"/>
        <v>6.3291139240506222</v>
      </c>
      <c r="AL366" s="671">
        <f t="shared" si="203"/>
        <v>11.267605633802823</v>
      </c>
      <c r="AM366" s="671">
        <f t="shared" si="203"/>
        <v>12.698412698412698</v>
      </c>
      <c r="AN366" s="671">
        <f t="shared" si="203"/>
        <v>14.545454545454529</v>
      </c>
      <c r="AO366" s="671">
        <f t="shared" si="203"/>
        <v>17.021276595744705</v>
      </c>
      <c r="AP366" s="671">
        <f t="shared" si="203"/>
        <v>20.512820512820507</v>
      </c>
      <c r="AQ366" s="671">
        <f t="shared" si="203"/>
        <v>27.868852459016402</v>
      </c>
      <c r="AR366" s="671">
        <f t="shared" si="203"/>
        <v>8.9285714285714199</v>
      </c>
      <c r="AS366" s="672">
        <f t="shared" si="196"/>
        <v>8.4984281994582158</v>
      </c>
      <c r="AT366" s="673">
        <f t="shared" si="197"/>
        <v>47.394880883675356</v>
      </c>
    </row>
    <row r="367" spans="1:46" ht="11.25" customHeight="1" x14ac:dyDescent="0.2">
      <c r="A367" s="935" t="s">
        <v>619</v>
      </c>
      <c r="B367" s="933" t="s">
        <v>620</v>
      </c>
      <c r="C367" s="497">
        <v>0.83099999999999996</v>
      </c>
      <c r="D367" s="497">
        <v>0.82250000000000001</v>
      </c>
      <c r="E367" s="650">
        <v>0.8125</v>
      </c>
      <c r="F367" s="650">
        <v>0.80249999999999999</v>
      </c>
      <c r="G367" s="650">
        <v>0.79249999999999998</v>
      </c>
      <c r="H367" s="650">
        <v>0.78249999999999997</v>
      </c>
      <c r="I367" s="651"/>
      <c r="J367" s="650">
        <v>0.77249999999999996</v>
      </c>
      <c r="K367" s="496">
        <v>0.76249999999999996</v>
      </c>
      <c r="L367" s="651"/>
      <c r="M367" s="511">
        <v>0.75249999999999995</v>
      </c>
      <c r="N367" s="511">
        <v>0.74250000000000005</v>
      </c>
      <c r="O367" s="657">
        <v>0.55000000000000004</v>
      </c>
      <c r="P367" s="653">
        <v>0</v>
      </c>
      <c r="Q367" s="653">
        <v>0</v>
      </c>
      <c r="R367" s="653">
        <v>0</v>
      </c>
      <c r="S367" s="653">
        <v>0</v>
      </c>
      <c r="T367" s="653">
        <v>0</v>
      </c>
      <c r="U367" s="653">
        <v>0</v>
      </c>
      <c r="V367" s="653">
        <v>0</v>
      </c>
      <c r="W367" s="653">
        <v>0</v>
      </c>
      <c r="X367" s="653">
        <v>0</v>
      </c>
      <c r="Y367" s="654">
        <f t="shared" si="176"/>
        <v>8.4235000000000007</v>
      </c>
      <c r="Z367" s="1049">
        <f t="shared" si="198"/>
        <v>1.0334346504559111</v>
      </c>
      <c r="AA367" s="671">
        <f t="shared" si="199"/>
        <v>1.2307692307692353</v>
      </c>
      <c r="AB367" s="671">
        <f t="shared" si="199"/>
        <v>1.2461059190031154</v>
      </c>
      <c r="AC367" s="671">
        <f t="shared" si="199"/>
        <v>1.2618296529968376</v>
      </c>
      <c r="AD367" s="671">
        <f t="shared" si="199"/>
        <v>1.2779552715654896</v>
      </c>
      <c r="AE367" s="671">
        <f t="shared" si="200"/>
        <v>1.2944983818770295</v>
      </c>
      <c r="AF367" s="671">
        <f t="shared" si="201"/>
        <v>1.3114754098360715</v>
      </c>
      <c r="AG367" s="671">
        <f t="shared" si="202"/>
        <v>1.3289036544850585</v>
      </c>
      <c r="AH367" s="671">
        <f t="shared" si="203"/>
        <v>1.3468013468013407</v>
      </c>
      <c r="AI367" s="671">
        <f t="shared" si="203"/>
        <v>35.000000000000007</v>
      </c>
      <c r="AJ367" s="671" t="str">
        <f t="shared" si="203"/>
        <v>n/a</v>
      </c>
      <c r="AK367" s="671" t="str">
        <f t="shared" si="203"/>
        <v>n/a</v>
      </c>
      <c r="AL367" s="671" t="str">
        <f t="shared" si="203"/>
        <v>n/a</v>
      </c>
      <c r="AM367" s="671" t="str">
        <f t="shared" si="203"/>
        <v>n/a</v>
      </c>
      <c r="AN367" s="671" t="str">
        <f t="shared" si="203"/>
        <v>n/a</v>
      </c>
      <c r="AO367" s="671" t="str">
        <f t="shared" si="203"/>
        <v>n/a</v>
      </c>
      <c r="AP367" s="671" t="str">
        <f t="shared" si="203"/>
        <v>n/a</v>
      </c>
      <c r="AQ367" s="671" t="str">
        <f t="shared" si="203"/>
        <v>n/a</v>
      </c>
      <c r="AR367" s="671" t="str">
        <f t="shared" si="203"/>
        <v>n/a</v>
      </c>
      <c r="AS367" s="672">
        <f t="shared" si="196"/>
        <v>4.6331773517790094</v>
      </c>
      <c r="AT367" s="673">
        <f t="shared" si="197"/>
        <v>10.670172198227313</v>
      </c>
    </row>
    <row r="368" spans="1:46" ht="11.25" customHeight="1" x14ac:dyDescent="0.2">
      <c r="A368" s="500" t="s">
        <v>621</v>
      </c>
      <c r="B368" s="933" t="s">
        <v>622</v>
      </c>
      <c r="C368" s="497">
        <v>1.39</v>
      </c>
      <c r="D368" s="497">
        <v>1.3</v>
      </c>
      <c r="E368" s="650">
        <v>1.22</v>
      </c>
      <c r="F368" s="650">
        <v>1.1399999999999999</v>
      </c>
      <c r="G368" s="650">
        <v>1.0900000000000001</v>
      </c>
      <c r="H368" s="650">
        <v>1.05</v>
      </c>
      <c r="I368" s="651"/>
      <c r="J368" s="650">
        <v>1.02</v>
      </c>
      <c r="K368" s="496">
        <v>0.98</v>
      </c>
      <c r="L368" s="651"/>
      <c r="M368" s="511">
        <v>0.92</v>
      </c>
      <c r="N368" s="511">
        <v>0.85</v>
      </c>
      <c r="O368" s="657">
        <v>0.81</v>
      </c>
      <c r="P368" s="653">
        <v>0.8</v>
      </c>
      <c r="Q368" s="653">
        <v>0.8</v>
      </c>
      <c r="R368" s="657">
        <v>0.77</v>
      </c>
      <c r="S368" s="657">
        <v>0.73</v>
      </c>
      <c r="T368" s="657">
        <v>0.7</v>
      </c>
      <c r="U368" s="657">
        <v>0.64</v>
      </c>
      <c r="V368" s="657">
        <v>0.59</v>
      </c>
      <c r="W368" s="657">
        <v>0.52</v>
      </c>
      <c r="X368" s="657">
        <v>0.44</v>
      </c>
      <c r="Y368" s="654">
        <f t="shared" si="176"/>
        <v>17.760000000000002</v>
      </c>
      <c r="Z368" s="1049">
        <f t="shared" si="198"/>
        <v>6.9230769230769207</v>
      </c>
      <c r="AA368" s="671">
        <f t="shared" si="199"/>
        <v>6.5573770491803351</v>
      </c>
      <c r="AB368" s="671">
        <f t="shared" si="199"/>
        <v>7.0175438596491224</v>
      </c>
      <c r="AC368" s="671">
        <f t="shared" si="199"/>
        <v>4.5871559633027248</v>
      </c>
      <c r="AD368" s="671">
        <f t="shared" si="199"/>
        <v>3.8095238095238182</v>
      </c>
      <c r="AE368" s="671">
        <f t="shared" si="200"/>
        <v>2.941176470588247</v>
      </c>
      <c r="AF368" s="671">
        <f t="shared" si="201"/>
        <v>4.081632653061229</v>
      </c>
      <c r="AG368" s="671">
        <f t="shared" si="202"/>
        <v>6.5217391304347672</v>
      </c>
      <c r="AH368" s="671">
        <f t="shared" si="203"/>
        <v>8.235294117647074</v>
      </c>
      <c r="AI368" s="671">
        <f t="shared" si="203"/>
        <v>4.9382716049382713</v>
      </c>
      <c r="AJ368" s="671">
        <f t="shared" si="203"/>
        <v>1.2499999999999956</v>
      </c>
      <c r="AK368" s="671">
        <f t="shared" si="203"/>
        <v>0</v>
      </c>
      <c r="AL368" s="671">
        <f t="shared" si="203"/>
        <v>3.8961038961039085</v>
      </c>
      <c r="AM368" s="671">
        <f t="shared" si="203"/>
        <v>5.4794520547945202</v>
      </c>
      <c r="AN368" s="671">
        <f t="shared" si="203"/>
        <v>4.2857142857142927</v>
      </c>
      <c r="AO368" s="671">
        <f t="shared" si="203"/>
        <v>9.375</v>
      </c>
      <c r="AP368" s="671">
        <f t="shared" si="203"/>
        <v>8.4745762711864394</v>
      </c>
      <c r="AQ368" s="671">
        <f t="shared" si="203"/>
        <v>13.461538461538458</v>
      </c>
      <c r="AR368" s="671">
        <f t="shared" si="203"/>
        <v>18.181818181818187</v>
      </c>
      <c r="AS368" s="672">
        <f t="shared" si="196"/>
        <v>6.3166839332925413</v>
      </c>
      <c r="AT368" s="673">
        <f t="shared" si="197"/>
        <v>4.1786730040128859</v>
      </c>
    </row>
    <row r="369" spans="1:46" ht="11.25" customHeight="1" x14ac:dyDescent="0.2">
      <c r="A369" s="935" t="s">
        <v>1273</v>
      </c>
      <c r="B369" s="933" t="s">
        <v>1274</v>
      </c>
      <c r="C369" s="497">
        <v>1.05</v>
      </c>
      <c r="D369" s="497">
        <v>0.92</v>
      </c>
      <c r="E369" s="650">
        <v>0.84</v>
      </c>
      <c r="F369" s="650">
        <v>0.75</v>
      </c>
      <c r="G369" s="650">
        <v>0.63</v>
      </c>
      <c r="H369" s="650">
        <v>0.45</v>
      </c>
      <c r="I369" s="651"/>
      <c r="J369" s="502">
        <v>0.4</v>
      </c>
      <c r="K369" s="496">
        <v>0.35</v>
      </c>
      <c r="L369" s="651"/>
      <c r="M369" s="652">
        <v>0.2</v>
      </c>
      <c r="N369" s="652">
        <v>0.47</v>
      </c>
      <c r="O369" s="657">
        <v>2.12</v>
      </c>
      <c r="P369" s="657">
        <v>2</v>
      </c>
      <c r="Q369" s="657">
        <v>1.5</v>
      </c>
      <c r="R369" s="657">
        <v>1.1599999999999999</v>
      </c>
      <c r="S369" s="657">
        <v>1.1200000000000001</v>
      </c>
      <c r="T369" s="657">
        <v>1.08</v>
      </c>
      <c r="U369" s="657">
        <v>1.04</v>
      </c>
      <c r="V369" s="657">
        <v>1</v>
      </c>
      <c r="W369" s="657">
        <v>0.96</v>
      </c>
      <c r="X369" s="657">
        <v>0.9</v>
      </c>
      <c r="Y369" s="654">
        <f t="shared" si="176"/>
        <v>18.940000000000001</v>
      </c>
      <c r="Z369" s="1049">
        <f t="shared" si="198"/>
        <v>14.130434782608692</v>
      </c>
      <c r="AA369" s="671">
        <f t="shared" si="199"/>
        <v>9.5238095238095344</v>
      </c>
      <c r="AB369" s="671">
        <f t="shared" si="199"/>
        <v>11.999999999999989</v>
      </c>
      <c r="AC369" s="671">
        <f t="shared" si="199"/>
        <v>19.047619047619047</v>
      </c>
      <c r="AD369" s="671">
        <f t="shared" si="199"/>
        <v>39.999999999999993</v>
      </c>
      <c r="AE369" s="671">
        <f t="shared" si="200"/>
        <v>12.5</v>
      </c>
      <c r="AF369" s="671">
        <f t="shared" si="201"/>
        <v>14.285714285714302</v>
      </c>
      <c r="AG369" s="671">
        <f t="shared" si="202"/>
        <v>74.999999999999972</v>
      </c>
      <c r="AH369" s="671">
        <f t="shared" si="203"/>
        <v>-57.446808510638292</v>
      </c>
      <c r="AI369" s="671">
        <f t="shared" si="203"/>
        <v>-77.830188679245282</v>
      </c>
      <c r="AJ369" s="671">
        <f t="shared" si="203"/>
        <v>6.0000000000000053</v>
      </c>
      <c r="AK369" s="671">
        <f t="shared" si="203"/>
        <v>33.333333333333329</v>
      </c>
      <c r="AL369" s="671">
        <f t="shared" si="203"/>
        <v>29.31034482758621</v>
      </c>
      <c r="AM369" s="671">
        <f t="shared" si="203"/>
        <v>3.5714285714285587</v>
      </c>
      <c r="AN369" s="671">
        <f t="shared" si="203"/>
        <v>3.7037037037036979</v>
      </c>
      <c r="AO369" s="671">
        <f t="shared" si="203"/>
        <v>3.8461538461538547</v>
      </c>
      <c r="AP369" s="671">
        <f t="shared" si="203"/>
        <v>4.0000000000000036</v>
      </c>
      <c r="AQ369" s="671">
        <f t="shared" si="203"/>
        <v>4.1666666666666741</v>
      </c>
      <c r="AR369" s="671">
        <f t="shared" si="203"/>
        <v>6.6666666666666652</v>
      </c>
      <c r="AS369" s="672">
        <f t="shared" si="196"/>
        <v>8.2004672666003664</v>
      </c>
      <c r="AT369" s="673">
        <f t="shared" si="197"/>
        <v>32.134925994126711</v>
      </c>
    </row>
    <row r="370" spans="1:46" ht="11.25" customHeight="1" x14ac:dyDescent="0.2">
      <c r="A370" s="480" t="s">
        <v>1315</v>
      </c>
      <c r="B370" s="918" t="s">
        <v>1316</v>
      </c>
      <c r="C370" s="497">
        <v>3.02</v>
      </c>
      <c r="D370" s="497">
        <v>2.5199999999999996</v>
      </c>
      <c r="E370" s="487">
        <v>2.1</v>
      </c>
      <c r="F370" s="487">
        <v>1.7</v>
      </c>
      <c r="G370" s="487">
        <v>1</v>
      </c>
      <c r="H370" s="487">
        <v>0.5</v>
      </c>
      <c r="I370" s="488"/>
      <c r="J370" s="487">
        <v>0.1</v>
      </c>
      <c r="K370" s="490">
        <v>0</v>
      </c>
      <c r="L370" s="488"/>
      <c r="M370" s="538">
        <v>0</v>
      </c>
      <c r="N370" s="538">
        <v>0</v>
      </c>
      <c r="O370" s="492">
        <v>0</v>
      </c>
      <c r="P370" s="492">
        <v>0</v>
      </c>
      <c r="Q370" s="492">
        <v>0</v>
      </c>
      <c r="R370" s="492">
        <v>0</v>
      </c>
      <c r="S370" s="492">
        <v>0</v>
      </c>
      <c r="T370" s="492">
        <v>0</v>
      </c>
      <c r="U370" s="492">
        <v>0</v>
      </c>
      <c r="V370" s="492">
        <v>0</v>
      </c>
      <c r="W370" s="492">
        <v>0</v>
      </c>
      <c r="X370" s="492">
        <v>0</v>
      </c>
      <c r="Y370" s="654">
        <f t="shared" si="176"/>
        <v>10.939999999999998</v>
      </c>
      <c r="Z370" s="1049">
        <f t="shared" si="198"/>
        <v>19.84126984126986</v>
      </c>
      <c r="AA370" s="671">
        <f t="shared" si="199"/>
        <v>19.999999999999972</v>
      </c>
      <c r="AB370" s="671">
        <f t="shared" si="199"/>
        <v>23.529411764705888</v>
      </c>
      <c r="AC370" s="671">
        <f t="shared" si="199"/>
        <v>70</v>
      </c>
      <c r="AD370" s="671">
        <f t="shared" si="199"/>
        <v>100</v>
      </c>
      <c r="AE370" s="671">
        <f t="shared" si="200"/>
        <v>400</v>
      </c>
      <c r="AF370" s="671" t="str">
        <f t="shared" si="201"/>
        <v>n/a</v>
      </c>
      <c r="AG370" s="671" t="str">
        <f t="shared" si="202"/>
        <v>n/a</v>
      </c>
      <c r="AH370" s="671" t="str">
        <f t="shared" si="203"/>
        <v>n/a</v>
      </c>
      <c r="AI370" s="671" t="str">
        <f t="shared" si="203"/>
        <v>n/a</v>
      </c>
      <c r="AJ370" s="671" t="str">
        <f t="shared" si="203"/>
        <v>n/a</v>
      </c>
      <c r="AK370" s="671" t="str">
        <f t="shared" si="203"/>
        <v>n/a</v>
      </c>
      <c r="AL370" s="671" t="str">
        <f t="shared" si="203"/>
        <v>n/a</v>
      </c>
      <c r="AM370" s="671" t="str">
        <f t="shared" si="203"/>
        <v>n/a</v>
      </c>
      <c r="AN370" s="671" t="str">
        <f t="shared" si="203"/>
        <v>n/a</v>
      </c>
      <c r="AO370" s="671" t="str">
        <f t="shared" si="203"/>
        <v>n/a</v>
      </c>
      <c r="AP370" s="671" t="str">
        <f t="shared" si="203"/>
        <v>n/a</v>
      </c>
      <c r="AQ370" s="671" t="str">
        <f t="shared" si="203"/>
        <v>n/a</v>
      </c>
      <c r="AR370" s="671" t="str">
        <f t="shared" si="203"/>
        <v>n/a</v>
      </c>
      <c r="AS370" s="672">
        <f t="shared" si="196"/>
        <v>105.56178026766263</v>
      </c>
      <c r="AT370" s="673">
        <f t="shared" si="197"/>
        <v>147.91049488608809</v>
      </c>
    </row>
    <row r="371" spans="1:46" ht="11.25" customHeight="1" x14ac:dyDescent="0.2">
      <c r="A371" s="546" t="s">
        <v>1281</v>
      </c>
      <c r="B371" s="507" t="s">
        <v>1282</v>
      </c>
      <c r="C371" s="497">
        <v>1.8493999999999999</v>
      </c>
      <c r="D371" s="510">
        <v>1.6813</v>
      </c>
      <c r="E371" s="650">
        <v>1.5427000000000002</v>
      </c>
      <c r="F371" s="650">
        <v>1.4719</v>
      </c>
      <c r="G371" s="650">
        <v>1.4188000000000001</v>
      </c>
      <c r="H371" s="650">
        <v>1.3028999999999999</v>
      </c>
      <c r="I371" s="651"/>
      <c r="J371" s="502">
        <v>1.2867999999999999</v>
      </c>
      <c r="K371" s="655">
        <v>1.2867999999999999</v>
      </c>
      <c r="L371" s="651"/>
      <c r="M371" s="496">
        <v>1.2867999999999999</v>
      </c>
      <c r="N371" s="657">
        <v>1.2805</v>
      </c>
      <c r="O371" s="657">
        <v>1.2329000000000001</v>
      </c>
      <c r="P371" s="657">
        <v>1.0946</v>
      </c>
      <c r="Q371" s="657">
        <v>0.91700000000000004</v>
      </c>
      <c r="R371" s="657">
        <v>0.69299999999999995</v>
      </c>
      <c r="S371" s="657">
        <v>0.43930999999999998</v>
      </c>
      <c r="T371" s="657">
        <v>0.31900000000000001</v>
      </c>
      <c r="U371" s="657">
        <v>0.26693</v>
      </c>
      <c r="V371" s="657">
        <v>0.23305999999999999</v>
      </c>
      <c r="W371" s="657">
        <v>0.2248</v>
      </c>
      <c r="X371" s="657">
        <v>0.13685999999999998</v>
      </c>
      <c r="Y371" s="654">
        <f t="shared" si="176"/>
        <v>19.965359999999993</v>
      </c>
      <c r="Z371" s="1049">
        <f t="shared" si="198"/>
        <v>9.9982156664485835</v>
      </c>
      <c r="AA371" s="671">
        <f t="shared" si="199"/>
        <v>8.9842483956699137</v>
      </c>
      <c r="AB371" s="671">
        <f t="shared" si="199"/>
        <v>4.8101093824308938</v>
      </c>
      <c r="AC371" s="671">
        <f t="shared" si="199"/>
        <v>3.7425993797575385</v>
      </c>
      <c r="AD371" s="671">
        <f t="shared" si="199"/>
        <v>8.8955407168623815</v>
      </c>
      <c r="AE371" s="671">
        <f t="shared" si="200"/>
        <v>1.251165682312716</v>
      </c>
      <c r="AF371" s="671">
        <f t="shared" si="201"/>
        <v>0</v>
      </c>
      <c r="AG371" s="671">
        <f t="shared" si="202"/>
        <v>0</v>
      </c>
      <c r="AH371" s="671">
        <f t="shared" si="203"/>
        <v>0.49199531433032906</v>
      </c>
      <c r="AI371" s="671">
        <f t="shared" si="203"/>
        <v>3.8608159623651384</v>
      </c>
      <c r="AJ371" s="671">
        <f t="shared" si="203"/>
        <v>12.634752420975715</v>
      </c>
      <c r="AK371" s="671">
        <f t="shared" si="203"/>
        <v>19.367502726281359</v>
      </c>
      <c r="AL371" s="671">
        <f t="shared" si="203"/>
        <v>32.323232323232332</v>
      </c>
      <c r="AM371" s="671">
        <f t="shared" si="203"/>
        <v>57.747376567799492</v>
      </c>
      <c r="AN371" s="671">
        <f t="shared" si="203"/>
        <v>37.714733542319735</v>
      </c>
      <c r="AO371" s="671">
        <f t="shared" si="203"/>
        <v>19.506986850485152</v>
      </c>
      <c r="AP371" s="671">
        <f t="shared" si="203"/>
        <v>14.532738350639329</v>
      </c>
      <c r="AQ371" s="671">
        <f t="shared" si="203"/>
        <v>3.6743772241992767</v>
      </c>
      <c r="AR371" s="671">
        <f t="shared" si="203"/>
        <v>64.255443518924466</v>
      </c>
      <c r="AS371" s="672">
        <f t="shared" si="196"/>
        <v>15.98904389605444</v>
      </c>
      <c r="AT371" s="673">
        <f t="shared" si="197"/>
        <v>19.042355542519594</v>
      </c>
    </row>
    <row r="372" spans="1:46" ht="11.25" customHeight="1" x14ac:dyDescent="0.2">
      <c r="A372" s="602" t="s">
        <v>4486</v>
      </c>
      <c r="B372" s="933" t="s">
        <v>4485</v>
      </c>
      <c r="C372" s="497">
        <v>1.01</v>
      </c>
      <c r="D372" s="656">
        <v>0.8</v>
      </c>
      <c r="E372" s="650">
        <v>0.66</v>
      </c>
      <c r="F372" s="650">
        <v>0.15</v>
      </c>
      <c r="G372" s="564">
        <v>0</v>
      </c>
      <c r="H372" s="564">
        <v>0</v>
      </c>
      <c r="I372" s="573"/>
      <c r="J372" s="564">
        <v>0</v>
      </c>
      <c r="K372" s="503">
        <v>0</v>
      </c>
      <c r="L372" s="573"/>
      <c r="M372" s="503">
        <v>0</v>
      </c>
      <c r="N372" s="653">
        <v>0</v>
      </c>
      <c r="O372" s="653">
        <v>0</v>
      </c>
      <c r="P372" s="653">
        <v>0</v>
      </c>
      <c r="Q372" s="653">
        <v>0</v>
      </c>
      <c r="R372" s="653">
        <v>0</v>
      </c>
      <c r="S372" s="653">
        <v>0</v>
      </c>
      <c r="T372" s="653">
        <v>0</v>
      </c>
      <c r="U372" s="653">
        <v>0</v>
      </c>
      <c r="V372" s="653">
        <v>0</v>
      </c>
      <c r="W372" s="653">
        <v>0</v>
      </c>
      <c r="X372" s="653">
        <v>0</v>
      </c>
      <c r="Y372" s="654"/>
      <c r="Z372" s="1049"/>
      <c r="AA372" s="671"/>
      <c r="AB372" s="671"/>
      <c r="AC372" s="671"/>
      <c r="AD372" s="671"/>
      <c r="AE372" s="671"/>
      <c r="AF372" s="671"/>
      <c r="AG372" s="671"/>
      <c r="AH372" s="671"/>
      <c r="AI372" s="671"/>
      <c r="AJ372" s="671"/>
      <c r="AK372" s="671"/>
      <c r="AL372" s="671"/>
      <c r="AM372" s="671"/>
      <c r="AN372" s="671"/>
      <c r="AO372" s="671"/>
      <c r="AP372" s="671"/>
      <c r="AQ372" s="671"/>
      <c r="AR372" s="671"/>
      <c r="AS372" s="672"/>
      <c r="AT372" s="673"/>
    </row>
    <row r="373" spans="1:46" ht="11.25" customHeight="1" x14ac:dyDescent="0.2">
      <c r="A373" s="484" t="s">
        <v>4155</v>
      </c>
      <c r="B373" s="933" t="s">
        <v>4156</v>
      </c>
      <c r="C373" s="497">
        <v>1.75</v>
      </c>
      <c r="D373" s="656">
        <v>1.7025000000000001</v>
      </c>
      <c r="E373" s="650">
        <v>1.65</v>
      </c>
      <c r="F373" s="650">
        <v>1.35</v>
      </c>
      <c r="G373" s="650">
        <v>0.18340000000000001</v>
      </c>
      <c r="H373" s="542">
        <v>0</v>
      </c>
      <c r="I373" s="651"/>
      <c r="J373" s="502">
        <v>0</v>
      </c>
      <c r="K373" s="655">
        <v>0</v>
      </c>
      <c r="L373" s="651"/>
      <c r="M373" s="503">
        <v>0</v>
      </c>
      <c r="N373" s="653">
        <v>0</v>
      </c>
      <c r="O373" s="653">
        <v>0</v>
      </c>
      <c r="P373" s="653">
        <v>0</v>
      </c>
      <c r="Q373" s="653">
        <v>0</v>
      </c>
      <c r="R373" s="653">
        <v>0</v>
      </c>
      <c r="S373" s="653">
        <v>0</v>
      </c>
      <c r="T373" s="653">
        <v>0</v>
      </c>
      <c r="U373" s="653">
        <v>0</v>
      </c>
      <c r="V373" s="653">
        <v>0</v>
      </c>
      <c r="W373" s="653">
        <v>0</v>
      </c>
      <c r="X373" s="653">
        <v>0</v>
      </c>
      <c r="Y373" s="654">
        <f t="shared" ref="Y373:Y436" si="204">SUM(C373:X373)</f>
        <v>6.6359000000000004</v>
      </c>
      <c r="Z373" s="1049">
        <f t="shared" ref="Z373:Z394" si="205">IF(ISERROR((C373/D373-1)*100),"n/a",(C373/D373-1)*100)</f>
        <v>2.7900146842878115</v>
      </c>
      <c r="AA373" s="671">
        <f t="shared" ref="AA373:AA394" si="206">IF(ISERROR((D373/E373-1)*100),"n/a",(D373/E373-1)*100)</f>
        <v>3.1818181818181968</v>
      </c>
      <c r="AB373" s="671">
        <f t="shared" ref="AB373:AB394" si="207">IF(ISERROR((E373/F373-1)*100),"n/a",(E373/F373-1)*100)</f>
        <v>22.222222222222211</v>
      </c>
      <c r="AC373" s="671">
        <f t="shared" ref="AC373:AC394" si="208">IF(ISERROR((F373/G373-1)*100),"n/a",(F373/G373-1)*100)</f>
        <v>636.0959651035987</v>
      </c>
      <c r="AD373" s="671" t="str">
        <f t="shared" ref="AD373:AD394" si="209">IF(ISERROR((G373/H373-1)*100),"n/a",(G373/H373-1)*100)</f>
        <v>n/a</v>
      </c>
      <c r="AE373" s="671" t="str">
        <f t="shared" ref="AE373:AE394" si="210">IF(ISERROR((H373/J373-1)*100),"n/a",(H373/J373-1)*100)</f>
        <v>n/a</v>
      </c>
      <c r="AF373" s="671" t="str">
        <f t="shared" ref="AF373:AF394" si="211">IF(ISERROR((J373/K373-1)*100),"n/a",(J373/K373-1)*100)</f>
        <v>n/a</v>
      </c>
      <c r="AG373" s="671" t="str">
        <f t="shared" ref="AG373:AG394" si="212">IF(ISERROR((K373/M373-1)*100),"n/a",(K373/M373-1)*100)</f>
        <v>n/a</v>
      </c>
      <c r="AH373" s="671" t="str">
        <f t="shared" ref="AH373:AH394" si="213">IF(ISERROR((M373/N373-1)*100),"n/a",(M373/N373-1)*100)</f>
        <v>n/a</v>
      </c>
      <c r="AI373" s="671" t="str">
        <f t="shared" ref="AI373:AI394" si="214">IF(ISERROR((N373/O373-1)*100),"n/a",(N373/O373-1)*100)</f>
        <v>n/a</v>
      </c>
      <c r="AJ373" s="671" t="str">
        <f t="shared" ref="AJ373:AJ394" si="215">IF(ISERROR((O373/P373-1)*100),"n/a",(O373/P373-1)*100)</f>
        <v>n/a</v>
      </c>
      <c r="AK373" s="671" t="str">
        <f t="shared" ref="AK373:AK394" si="216">IF(ISERROR((P373/Q373-1)*100),"n/a",(P373/Q373-1)*100)</f>
        <v>n/a</v>
      </c>
      <c r="AL373" s="671" t="str">
        <f t="shared" ref="AL373:AL394" si="217">IF(ISERROR((Q373/R373-1)*100),"n/a",(Q373/R373-1)*100)</f>
        <v>n/a</v>
      </c>
      <c r="AM373" s="671" t="str">
        <f t="shared" ref="AM373:AM394" si="218">IF(ISERROR((R373/S373-1)*100),"n/a",(R373/S373-1)*100)</f>
        <v>n/a</v>
      </c>
      <c r="AN373" s="671" t="str">
        <f t="shared" ref="AN373:AN394" si="219">IF(ISERROR((S373/T373-1)*100),"n/a",(S373/T373-1)*100)</f>
        <v>n/a</v>
      </c>
      <c r="AO373" s="671" t="str">
        <f t="shared" ref="AO373:AO394" si="220">IF(ISERROR((T373/U373-1)*100),"n/a",(T373/U373-1)*100)</f>
        <v>n/a</v>
      </c>
      <c r="AP373" s="671" t="str">
        <f t="shared" ref="AP373:AP394" si="221">IF(ISERROR((U373/V373-1)*100),"n/a",(U373/V373-1)*100)</f>
        <v>n/a</v>
      </c>
      <c r="AQ373" s="671" t="str">
        <f t="shared" ref="AQ373:AQ394" si="222">IF(ISERROR((V373/W373-1)*100),"n/a",(V373/W373-1)*100)</f>
        <v>n/a</v>
      </c>
      <c r="AR373" s="671" t="str">
        <f t="shared" ref="AR373:AR394" si="223">IF(ISERROR((W373/X373-1)*100),"n/a",(W373/X373-1)*100)</f>
        <v>n/a</v>
      </c>
      <c r="AS373" s="672">
        <f t="shared" ref="AS373:AS436" si="224">AVERAGE(Z373:AR373)</f>
        <v>166.07250504798174</v>
      </c>
      <c r="AT373" s="673">
        <f t="shared" ref="AT373:AT436" si="225">STDEV(Z373:AR373)</f>
        <v>313.480198417064</v>
      </c>
    </row>
    <row r="374" spans="1:46" ht="11.25" customHeight="1" x14ac:dyDescent="0.2">
      <c r="A374" s="500" t="s">
        <v>1303</v>
      </c>
      <c r="B374" s="933" t="s">
        <v>1304</v>
      </c>
      <c r="C374" s="497">
        <v>1.1399999999999999</v>
      </c>
      <c r="D374" s="656">
        <v>1.1000000000000001</v>
      </c>
      <c r="E374" s="650">
        <v>1.06</v>
      </c>
      <c r="F374" s="650">
        <v>1</v>
      </c>
      <c r="G374" s="650">
        <v>0.92</v>
      </c>
      <c r="H374" s="650">
        <v>0.78</v>
      </c>
      <c r="I374" s="651"/>
      <c r="J374" s="650">
        <v>0.55000000000000004</v>
      </c>
      <c r="K374" s="496">
        <v>0.46</v>
      </c>
      <c r="L374" s="651"/>
      <c r="M374" s="656">
        <v>0.35</v>
      </c>
      <c r="N374" s="653">
        <v>0.23749999999999999</v>
      </c>
      <c r="O374" s="653">
        <v>0.36749999999999999</v>
      </c>
      <c r="P374" s="653">
        <v>0.42</v>
      </c>
      <c r="Q374" s="653">
        <v>0.42</v>
      </c>
      <c r="R374" s="653">
        <v>0.42</v>
      </c>
      <c r="S374" s="653">
        <v>0.42</v>
      </c>
      <c r="T374" s="653">
        <v>0.42</v>
      </c>
      <c r="U374" s="653">
        <v>0.42</v>
      </c>
      <c r="V374" s="653">
        <v>0.42</v>
      </c>
      <c r="W374" s="657">
        <v>0.42</v>
      </c>
      <c r="X374" s="653">
        <v>0.35749999999999998</v>
      </c>
      <c r="Y374" s="654">
        <f t="shared" si="204"/>
        <v>11.682499999999999</v>
      </c>
      <c r="Z374" s="1049">
        <f t="shared" si="205"/>
        <v>3.6363636363636154</v>
      </c>
      <c r="AA374" s="671">
        <f t="shared" si="206"/>
        <v>3.7735849056603765</v>
      </c>
      <c r="AB374" s="671">
        <f t="shared" si="207"/>
        <v>6.0000000000000053</v>
      </c>
      <c r="AC374" s="671">
        <f t="shared" si="208"/>
        <v>8.6956521739130377</v>
      </c>
      <c r="AD374" s="671">
        <f t="shared" si="209"/>
        <v>17.948717948717952</v>
      </c>
      <c r="AE374" s="671">
        <f t="shared" si="210"/>
        <v>41.81818181818182</v>
      </c>
      <c r="AF374" s="671">
        <f t="shared" si="211"/>
        <v>19.565217391304344</v>
      </c>
      <c r="AG374" s="671">
        <f t="shared" si="212"/>
        <v>31.428571428571452</v>
      </c>
      <c r="AH374" s="671">
        <f t="shared" si="213"/>
        <v>47.368421052631568</v>
      </c>
      <c r="AI374" s="671">
        <f t="shared" si="214"/>
        <v>-35.374149659863953</v>
      </c>
      <c r="AJ374" s="671">
        <f t="shared" si="215"/>
        <v>-12.5</v>
      </c>
      <c r="AK374" s="671">
        <f t="shared" si="216"/>
        <v>0</v>
      </c>
      <c r="AL374" s="671">
        <f t="shared" si="217"/>
        <v>0</v>
      </c>
      <c r="AM374" s="671">
        <f t="shared" si="218"/>
        <v>0</v>
      </c>
      <c r="AN374" s="671">
        <f t="shared" si="219"/>
        <v>0</v>
      </c>
      <c r="AO374" s="671">
        <f t="shared" si="220"/>
        <v>0</v>
      </c>
      <c r="AP374" s="671">
        <f t="shared" si="221"/>
        <v>0</v>
      </c>
      <c r="AQ374" s="671">
        <f t="shared" si="222"/>
        <v>0</v>
      </c>
      <c r="AR374" s="671">
        <f t="shared" si="223"/>
        <v>17.48251748251748</v>
      </c>
      <c r="AS374" s="672">
        <f t="shared" si="224"/>
        <v>7.8864777988419847</v>
      </c>
      <c r="AT374" s="673">
        <f t="shared" si="225"/>
        <v>18.790954052711669</v>
      </c>
    </row>
    <row r="375" spans="1:46" ht="11.25" customHeight="1" x14ac:dyDescent="0.2">
      <c r="A375" s="504" t="s">
        <v>1293</v>
      </c>
      <c r="B375" s="918" t="s">
        <v>1294</v>
      </c>
      <c r="C375" s="497">
        <v>1.17</v>
      </c>
      <c r="D375" s="491">
        <v>1.1299999999999999</v>
      </c>
      <c r="E375" s="650">
        <v>1.0900000000000001</v>
      </c>
      <c r="F375" s="650">
        <v>1.0449999999999999</v>
      </c>
      <c r="G375" s="650">
        <v>0.99</v>
      </c>
      <c r="H375" s="502">
        <v>0.96</v>
      </c>
      <c r="I375" s="651"/>
      <c r="J375" s="650">
        <v>0.95</v>
      </c>
      <c r="K375" s="496">
        <v>0.92</v>
      </c>
      <c r="L375" s="651"/>
      <c r="M375" s="503">
        <v>0.86</v>
      </c>
      <c r="N375" s="653">
        <v>0.86</v>
      </c>
      <c r="O375" s="657">
        <v>0.86</v>
      </c>
      <c r="P375" s="657">
        <v>0.78</v>
      </c>
      <c r="Q375" s="657">
        <v>0.72</v>
      </c>
      <c r="R375" s="657">
        <v>0.62</v>
      </c>
      <c r="S375" s="657">
        <v>0.56000000000000005</v>
      </c>
      <c r="T375" s="657">
        <v>0.52</v>
      </c>
      <c r="U375" s="657">
        <v>0.5</v>
      </c>
      <c r="V375" s="657">
        <v>0.48</v>
      </c>
      <c r="W375" s="657">
        <v>0.44</v>
      </c>
      <c r="X375" s="657">
        <v>0.38</v>
      </c>
      <c r="Y375" s="654">
        <f t="shared" si="204"/>
        <v>15.834999999999999</v>
      </c>
      <c r="Z375" s="1049">
        <f t="shared" si="205"/>
        <v>3.539823008849563</v>
      </c>
      <c r="AA375" s="671">
        <f t="shared" si="206"/>
        <v>3.6697247706421798</v>
      </c>
      <c r="AB375" s="671">
        <f t="shared" si="207"/>
        <v>4.3062200956937913</v>
      </c>
      <c r="AC375" s="671">
        <f t="shared" si="208"/>
        <v>5.555555555555558</v>
      </c>
      <c r="AD375" s="671">
        <f t="shared" si="209"/>
        <v>3.125</v>
      </c>
      <c r="AE375" s="671">
        <f t="shared" si="210"/>
        <v>1.0526315789473717</v>
      </c>
      <c r="AF375" s="671">
        <f t="shared" si="211"/>
        <v>3.2608695652173836</v>
      </c>
      <c r="AG375" s="671">
        <f t="shared" si="212"/>
        <v>6.976744186046524</v>
      </c>
      <c r="AH375" s="671">
        <f t="shared" si="213"/>
        <v>0</v>
      </c>
      <c r="AI375" s="671">
        <f t="shared" si="214"/>
        <v>0</v>
      </c>
      <c r="AJ375" s="671">
        <f t="shared" si="215"/>
        <v>10.256410256410241</v>
      </c>
      <c r="AK375" s="671">
        <f t="shared" si="216"/>
        <v>8.3333333333333481</v>
      </c>
      <c r="AL375" s="671">
        <f t="shared" si="217"/>
        <v>16.129032258064502</v>
      </c>
      <c r="AM375" s="671">
        <f t="shared" si="218"/>
        <v>10.714285714285698</v>
      </c>
      <c r="AN375" s="671">
        <f t="shared" si="219"/>
        <v>7.6923076923077094</v>
      </c>
      <c r="AO375" s="671">
        <f t="shared" si="220"/>
        <v>4.0000000000000036</v>
      </c>
      <c r="AP375" s="671">
        <f t="shared" si="221"/>
        <v>4.1666666666666741</v>
      </c>
      <c r="AQ375" s="671">
        <f t="shared" si="222"/>
        <v>9.0909090909090828</v>
      </c>
      <c r="AR375" s="671">
        <f t="shared" si="223"/>
        <v>15.789473684210531</v>
      </c>
      <c r="AS375" s="672">
        <f t="shared" si="224"/>
        <v>6.1925782872179029</v>
      </c>
      <c r="AT375" s="673">
        <f t="shared" si="225"/>
        <v>4.660943899728542</v>
      </c>
    </row>
    <row r="376" spans="1:46" ht="11.25" customHeight="1" x14ac:dyDescent="0.2">
      <c r="A376" s="658" t="s">
        <v>3847</v>
      </c>
      <c r="B376" s="507" t="s">
        <v>3848</v>
      </c>
      <c r="C376" s="497">
        <v>0.41</v>
      </c>
      <c r="D376" s="497">
        <v>0.29166700000000001</v>
      </c>
      <c r="E376" s="513">
        <v>0.22666600000000001</v>
      </c>
      <c r="F376" s="513">
        <v>0.16</v>
      </c>
      <c r="G376" s="513">
        <v>0.113331</v>
      </c>
      <c r="H376" s="540">
        <v>8.3332000000000003E-2</v>
      </c>
      <c r="I376" s="514"/>
      <c r="J376" s="513">
        <v>8.3332000000000003E-2</v>
      </c>
      <c r="K376" s="908">
        <v>6.6668000000000005E-2</v>
      </c>
      <c r="L376" s="514"/>
      <c r="M376" s="529">
        <v>0.12</v>
      </c>
      <c r="N376" s="550">
        <v>0.06</v>
      </c>
      <c r="O376" s="516">
        <v>0.06</v>
      </c>
      <c r="P376" s="516">
        <v>3.5553333333333333E-2</v>
      </c>
      <c r="Q376" s="516">
        <v>2.5186666666666666E-2</v>
      </c>
      <c r="R376" s="517">
        <v>0</v>
      </c>
      <c r="S376" s="517">
        <v>0</v>
      </c>
      <c r="T376" s="517">
        <v>0</v>
      </c>
      <c r="U376" s="517">
        <v>0</v>
      </c>
      <c r="V376" s="517">
        <v>0</v>
      </c>
      <c r="W376" s="517">
        <v>0</v>
      </c>
      <c r="X376" s="517">
        <v>0</v>
      </c>
      <c r="Y376" s="654">
        <f t="shared" si="204"/>
        <v>1.7357360000000002</v>
      </c>
      <c r="Z376" s="1049">
        <f t="shared" si="205"/>
        <v>40.571267918550944</v>
      </c>
      <c r="AA376" s="671">
        <f t="shared" si="206"/>
        <v>28.676996108812091</v>
      </c>
      <c r="AB376" s="671">
        <f t="shared" si="207"/>
        <v>41.666249999999991</v>
      </c>
      <c r="AC376" s="671">
        <f t="shared" si="208"/>
        <v>41.179377222472226</v>
      </c>
      <c r="AD376" s="671">
        <f t="shared" si="209"/>
        <v>35.999375990015835</v>
      </c>
      <c r="AE376" s="671">
        <f t="shared" si="210"/>
        <v>0</v>
      </c>
      <c r="AF376" s="671">
        <f t="shared" si="211"/>
        <v>24.995500089998202</v>
      </c>
      <c r="AG376" s="671">
        <f t="shared" si="212"/>
        <v>-44.443333333333321</v>
      </c>
      <c r="AH376" s="671">
        <f t="shared" si="213"/>
        <v>100</v>
      </c>
      <c r="AI376" s="671">
        <f t="shared" si="214"/>
        <v>0</v>
      </c>
      <c r="AJ376" s="671">
        <f t="shared" si="215"/>
        <v>68.76054753422089</v>
      </c>
      <c r="AK376" s="671">
        <f t="shared" si="216"/>
        <v>41.15934356802542</v>
      </c>
      <c r="AL376" s="671" t="str">
        <f t="shared" si="217"/>
        <v>n/a</v>
      </c>
      <c r="AM376" s="671" t="str">
        <f t="shared" si="218"/>
        <v>n/a</v>
      </c>
      <c r="AN376" s="671" t="str">
        <f t="shared" si="219"/>
        <v>n/a</v>
      </c>
      <c r="AO376" s="671" t="str">
        <f t="shared" si="220"/>
        <v>n/a</v>
      </c>
      <c r="AP376" s="671" t="str">
        <f t="shared" si="221"/>
        <v>n/a</v>
      </c>
      <c r="AQ376" s="671" t="str">
        <f t="shared" si="222"/>
        <v>n/a</v>
      </c>
      <c r="AR376" s="671" t="str">
        <f t="shared" si="223"/>
        <v>n/a</v>
      </c>
      <c r="AS376" s="672">
        <f t="shared" si="224"/>
        <v>31.547110424896857</v>
      </c>
      <c r="AT376" s="673">
        <f t="shared" si="225"/>
        <v>36.024761313023184</v>
      </c>
    </row>
    <row r="377" spans="1:46" ht="11.25" customHeight="1" x14ac:dyDescent="0.2">
      <c r="A377" s="500" t="s">
        <v>1271</v>
      </c>
      <c r="B377" s="933" t="s">
        <v>1272</v>
      </c>
      <c r="C377" s="497">
        <v>1.48</v>
      </c>
      <c r="D377" s="497">
        <v>1.46</v>
      </c>
      <c r="E377" s="650">
        <v>1.4</v>
      </c>
      <c r="F377" s="650">
        <v>1.24</v>
      </c>
      <c r="G377" s="650">
        <v>1.1000000000000001</v>
      </c>
      <c r="H377" s="650">
        <v>0.84</v>
      </c>
      <c r="I377" s="651"/>
      <c r="J377" s="650">
        <v>0.62</v>
      </c>
      <c r="K377" s="496">
        <v>0.47499999999999998</v>
      </c>
      <c r="L377" s="651"/>
      <c r="M377" s="652">
        <v>0.4</v>
      </c>
      <c r="N377" s="511">
        <v>0.4</v>
      </c>
      <c r="O377" s="657">
        <v>1.29</v>
      </c>
      <c r="P377" s="657">
        <v>1.06</v>
      </c>
      <c r="Q377" s="657">
        <v>0.81</v>
      </c>
      <c r="R377" s="657">
        <v>0.625</v>
      </c>
      <c r="S377" s="657">
        <v>0.40500000000000003</v>
      </c>
      <c r="T377" s="657">
        <v>0.19500000000000001</v>
      </c>
      <c r="U377" s="657">
        <v>0.13500000000000001</v>
      </c>
      <c r="V377" s="657">
        <v>0.115</v>
      </c>
      <c r="W377" s="657">
        <v>0.1</v>
      </c>
      <c r="X377" s="657">
        <v>0.09</v>
      </c>
      <c r="Y377" s="654">
        <f t="shared" si="204"/>
        <v>14.239999999999998</v>
      </c>
      <c r="Z377" s="1049">
        <f t="shared" si="205"/>
        <v>1.3698630136986356</v>
      </c>
      <c r="AA377" s="671">
        <f t="shared" si="206"/>
        <v>4.2857142857142927</v>
      </c>
      <c r="AB377" s="671">
        <f t="shared" si="207"/>
        <v>12.903225806451601</v>
      </c>
      <c r="AC377" s="671">
        <f t="shared" si="208"/>
        <v>12.72727272727272</v>
      </c>
      <c r="AD377" s="671">
        <f t="shared" si="209"/>
        <v>30.952380952380977</v>
      </c>
      <c r="AE377" s="671">
        <f t="shared" si="210"/>
        <v>35.483870967741929</v>
      </c>
      <c r="AF377" s="671">
        <f t="shared" si="211"/>
        <v>30.526315789473692</v>
      </c>
      <c r="AG377" s="671">
        <f t="shared" si="212"/>
        <v>18.749999999999979</v>
      </c>
      <c r="AH377" s="671">
        <f t="shared" si="213"/>
        <v>0</v>
      </c>
      <c r="AI377" s="671">
        <f t="shared" si="214"/>
        <v>-68.992248062015506</v>
      </c>
      <c r="AJ377" s="671">
        <f t="shared" si="215"/>
        <v>21.698113207547177</v>
      </c>
      <c r="AK377" s="671">
        <f t="shared" si="216"/>
        <v>30.864197530864203</v>
      </c>
      <c r="AL377" s="671">
        <f t="shared" si="217"/>
        <v>29.600000000000005</v>
      </c>
      <c r="AM377" s="671">
        <f t="shared" si="218"/>
        <v>54.320987654320987</v>
      </c>
      <c r="AN377" s="671">
        <f t="shared" si="219"/>
        <v>107.69230769230771</v>
      </c>
      <c r="AO377" s="671">
        <f t="shared" si="220"/>
        <v>44.444444444444443</v>
      </c>
      <c r="AP377" s="671">
        <f t="shared" si="221"/>
        <v>17.391304347826097</v>
      </c>
      <c r="AQ377" s="671">
        <f t="shared" si="222"/>
        <v>14.999999999999991</v>
      </c>
      <c r="AR377" s="671">
        <f t="shared" si="223"/>
        <v>11.111111111111116</v>
      </c>
      <c r="AS377" s="672">
        <f t="shared" si="224"/>
        <v>21.585729551007372</v>
      </c>
      <c r="AT377" s="673">
        <f t="shared" si="225"/>
        <v>32.685781965742571</v>
      </c>
    </row>
    <row r="378" spans="1:46" ht="11.25" customHeight="1" x14ac:dyDescent="0.2">
      <c r="A378" s="500" t="s">
        <v>1295</v>
      </c>
      <c r="B378" s="933" t="s">
        <v>1296</v>
      </c>
      <c r="C378" s="497">
        <v>0.46</v>
      </c>
      <c r="D378" s="497">
        <v>0.4</v>
      </c>
      <c r="E378" s="650">
        <v>0.34250000000000003</v>
      </c>
      <c r="F378" s="650">
        <v>0.27500000000000002</v>
      </c>
      <c r="G378" s="650">
        <v>0.17499999999999999</v>
      </c>
      <c r="H378" s="650">
        <v>0.14499999999999999</v>
      </c>
      <c r="I378" s="651"/>
      <c r="J378" s="650">
        <v>0.1125</v>
      </c>
      <c r="K378" s="496">
        <v>6.7000000000000004E-2</v>
      </c>
      <c r="L378" s="651"/>
      <c r="M378" s="652">
        <v>5.4539999999999998E-2</v>
      </c>
      <c r="N378" s="511">
        <v>5.4539999999999998E-2</v>
      </c>
      <c r="O378" s="653">
        <v>4.9364999999999999E-2</v>
      </c>
      <c r="P378" s="657">
        <v>5.5294999999999997E-2</v>
      </c>
      <c r="Q378" s="657">
        <v>1.052E-2</v>
      </c>
      <c r="R378" s="653">
        <v>0</v>
      </c>
      <c r="S378" s="653">
        <v>0</v>
      </c>
      <c r="T378" s="653">
        <v>0</v>
      </c>
      <c r="U378" s="653">
        <v>0</v>
      </c>
      <c r="V378" s="653">
        <v>0</v>
      </c>
      <c r="W378" s="653">
        <v>0</v>
      </c>
      <c r="X378" s="653">
        <v>0</v>
      </c>
      <c r="Y378" s="654">
        <f t="shared" si="204"/>
        <v>2.20126</v>
      </c>
      <c r="Z378" s="1049">
        <f t="shared" si="205"/>
        <v>14.999999999999991</v>
      </c>
      <c r="AA378" s="671">
        <f t="shared" si="206"/>
        <v>16.788321167883204</v>
      </c>
      <c r="AB378" s="671">
        <f t="shared" si="207"/>
        <v>24.545454545454536</v>
      </c>
      <c r="AC378" s="671">
        <f t="shared" si="208"/>
        <v>57.14285714285716</v>
      </c>
      <c r="AD378" s="671">
        <f t="shared" si="209"/>
        <v>20.68965517241379</v>
      </c>
      <c r="AE378" s="671">
        <f t="shared" si="210"/>
        <v>28.888888888888875</v>
      </c>
      <c r="AF378" s="671">
        <f t="shared" si="211"/>
        <v>67.910447761194021</v>
      </c>
      <c r="AG378" s="671">
        <f t="shared" si="212"/>
        <v>22.845617895122849</v>
      </c>
      <c r="AH378" s="671">
        <f t="shared" si="213"/>
        <v>0</v>
      </c>
      <c r="AI378" s="671">
        <f t="shared" si="214"/>
        <v>10.483135824977218</v>
      </c>
      <c r="AJ378" s="671">
        <f t="shared" si="215"/>
        <v>-10.724296952708201</v>
      </c>
      <c r="AK378" s="671">
        <f t="shared" si="216"/>
        <v>425.61787072243345</v>
      </c>
      <c r="AL378" s="671" t="str">
        <f t="shared" si="217"/>
        <v>n/a</v>
      </c>
      <c r="AM378" s="671" t="str">
        <f t="shared" si="218"/>
        <v>n/a</v>
      </c>
      <c r="AN378" s="671" t="str">
        <f t="shared" si="219"/>
        <v>n/a</v>
      </c>
      <c r="AO378" s="671" t="str">
        <f t="shared" si="220"/>
        <v>n/a</v>
      </c>
      <c r="AP378" s="671" t="str">
        <f t="shared" si="221"/>
        <v>n/a</v>
      </c>
      <c r="AQ378" s="671" t="str">
        <f t="shared" si="222"/>
        <v>n/a</v>
      </c>
      <c r="AR378" s="671" t="str">
        <f t="shared" si="223"/>
        <v>n/a</v>
      </c>
      <c r="AS378" s="672">
        <f t="shared" si="224"/>
        <v>56.598996014043074</v>
      </c>
      <c r="AT378" s="673">
        <f t="shared" si="225"/>
        <v>118.20826630686913</v>
      </c>
    </row>
    <row r="379" spans="1:46" ht="11.25" customHeight="1" x14ac:dyDescent="0.2">
      <c r="A379" s="935" t="s">
        <v>1299</v>
      </c>
      <c r="B379" s="933" t="s">
        <v>1300</v>
      </c>
      <c r="C379" s="497">
        <v>3.0550000000000002</v>
      </c>
      <c r="D379" s="497">
        <v>2.74</v>
      </c>
      <c r="E379" s="650">
        <v>2.4500000000000002</v>
      </c>
      <c r="F379" s="650">
        <v>2.1475</v>
      </c>
      <c r="G379" s="650">
        <v>1.8674999999999999</v>
      </c>
      <c r="H379" s="650">
        <v>1.68</v>
      </c>
      <c r="I379" s="651"/>
      <c r="J379" s="650">
        <v>1.5275000000000001</v>
      </c>
      <c r="K379" s="496">
        <v>1.37</v>
      </c>
      <c r="L379" s="651"/>
      <c r="M379" s="652">
        <v>1.21</v>
      </c>
      <c r="N379" s="511">
        <v>1.21</v>
      </c>
      <c r="O379" s="657">
        <v>1.1000000000000001</v>
      </c>
      <c r="P379" s="657">
        <v>1</v>
      </c>
      <c r="Q379" s="657">
        <v>0.90749999999999997</v>
      </c>
      <c r="R379" s="657">
        <v>0.82499999999999996</v>
      </c>
      <c r="S379" s="653">
        <v>0.75</v>
      </c>
      <c r="T379" s="653">
        <v>0.75</v>
      </c>
      <c r="U379" s="653">
        <v>0.75</v>
      </c>
      <c r="V379" s="653">
        <v>0.75</v>
      </c>
      <c r="W379" s="657">
        <v>0.75</v>
      </c>
      <c r="X379" s="657">
        <v>0.68</v>
      </c>
      <c r="Y379" s="654">
        <f t="shared" si="204"/>
        <v>27.520000000000003</v>
      </c>
      <c r="Z379" s="1049">
        <f t="shared" si="205"/>
        <v>11.496350364963504</v>
      </c>
      <c r="AA379" s="671">
        <f t="shared" si="206"/>
        <v>11.83673469387756</v>
      </c>
      <c r="AB379" s="671">
        <f t="shared" si="207"/>
        <v>14.086146682188595</v>
      </c>
      <c r="AC379" s="671">
        <f t="shared" si="208"/>
        <v>14.993306559571629</v>
      </c>
      <c r="AD379" s="671">
        <f t="shared" si="209"/>
        <v>11.160714285714279</v>
      </c>
      <c r="AE379" s="671">
        <f t="shared" si="210"/>
        <v>9.9836333878887018</v>
      </c>
      <c r="AF379" s="671">
        <f t="shared" si="211"/>
        <v>11.496350364963504</v>
      </c>
      <c r="AG379" s="671">
        <f t="shared" si="212"/>
        <v>13.223140495867792</v>
      </c>
      <c r="AH379" s="671">
        <f t="shared" si="213"/>
        <v>0</v>
      </c>
      <c r="AI379" s="671">
        <f t="shared" si="214"/>
        <v>9.9999999999999858</v>
      </c>
      <c r="AJ379" s="671">
        <f t="shared" si="215"/>
        <v>10.000000000000009</v>
      </c>
      <c r="AK379" s="671">
        <f t="shared" si="216"/>
        <v>10.192837465564741</v>
      </c>
      <c r="AL379" s="671">
        <f t="shared" si="217"/>
        <v>10.000000000000009</v>
      </c>
      <c r="AM379" s="671">
        <f t="shared" si="218"/>
        <v>9.9999999999999858</v>
      </c>
      <c r="AN379" s="671">
        <f t="shared" si="219"/>
        <v>0</v>
      </c>
      <c r="AO379" s="671">
        <f t="shared" si="220"/>
        <v>0</v>
      </c>
      <c r="AP379" s="671">
        <f t="shared" si="221"/>
        <v>0</v>
      </c>
      <c r="AQ379" s="671">
        <f t="shared" si="222"/>
        <v>0</v>
      </c>
      <c r="AR379" s="671">
        <f t="shared" si="223"/>
        <v>10.294117647058808</v>
      </c>
      <c r="AS379" s="672">
        <f t="shared" si="224"/>
        <v>8.3559648393504791</v>
      </c>
      <c r="AT379" s="673">
        <f t="shared" si="225"/>
        <v>5.3228391512705553</v>
      </c>
    </row>
    <row r="380" spans="1:46" ht="11.25" customHeight="1" x14ac:dyDescent="0.2">
      <c r="A380" s="504" t="s">
        <v>626</v>
      </c>
      <c r="B380" s="918" t="s">
        <v>627</v>
      </c>
      <c r="C380" s="497">
        <v>1.67</v>
      </c>
      <c r="D380" s="497">
        <v>1.2449999999999999</v>
      </c>
      <c r="E380" s="487">
        <v>1.2</v>
      </c>
      <c r="F380" s="487">
        <v>1.08</v>
      </c>
      <c r="G380" s="487">
        <v>1.04</v>
      </c>
      <c r="H380" s="487">
        <v>1</v>
      </c>
      <c r="I380" s="488"/>
      <c r="J380" s="487">
        <v>0.83333333333333337</v>
      </c>
      <c r="K380" s="485">
        <v>0.66666666666666663</v>
      </c>
      <c r="L380" s="488"/>
      <c r="M380" s="530">
        <v>0.6</v>
      </c>
      <c r="N380" s="530">
        <v>0.57499999999999996</v>
      </c>
      <c r="O380" s="493">
        <v>0.51666666666666672</v>
      </c>
      <c r="P380" s="493">
        <v>0.46250000000000002</v>
      </c>
      <c r="Q380" s="493">
        <v>0.41249999999999998</v>
      </c>
      <c r="R380" s="493">
        <v>0.375</v>
      </c>
      <c r="S380" s="493">
        <v>0.34166666666666662</v>
      </c>
      <c r="T380" s="492">
        <v>0</v>
      </c>
      <c r="U380" s="492">
        <v>0</v>
      </c>
      <c r="V380" s="492">
        <v>0</v>
      </c>
      <c r="W380" s="492">
        <v>0</v>
      </c>
      <c r="X380" s="492">
        <v>0</v>
      </c>
      <c r="Y380" s="654">
        <f t="shared" si="204"/>
        <v>12.018333333333333</v>
      </c>
      <c r="Z380" s="1049">
        <f t="shared" si="205"/>
        <v>34.136546184738961</v>
      </c>
      <c r="AA380" s="671">
        <f t="shared" si="206"/>
        <v>3.7499999999999867</v>
      </c>
      <c r="AB380" s="671">
        <f t="shared" si="207"/>
        <v>11.111111111111093</v>
      </c>
      <c r="AC380" s="671">
        <f t="shared" si="208"/>
        <v>3.8461538461538547</v>
      </c>
      <c r="AD380" s="671">
        <f t="shared" si="209"/>
        <v>4.0000000000000036</v>
      </c>
      <c r="AE380" s="671">
        <f t="shared" si="210"/>
        <v>19.999999999999996</v>
      </c>
      <c r="AF380" s="671">
        <f t="shared" si="211"/>
        <v>25.000000000000021</v>
      </c>
      <c r="AG380" s="671">
        <f t="shared" si="212"/>
        <v>11.111111111111116</v>
      </c>
      <c r="AH380" s="671">
        <f t="shared" si="213"/>
        <v>4.3478260869565188</v>
      </c>
      <c r="AI380" s="671">
        <f t="shared" si="214"/>
        <v>11.290322580645151</v>
      </c>
      <c r="AJ380" s="671">
        <f t="shared" si="215"/>
        <v>11.711711711711725</v>
      </c>
      <c r="AK380" s="671">
        <f t="shared" si="216"/>
        <v>12.121212121212132</v>
      </c>
      <c r="AL380" s="671">
        <f t="shared" si="217"/>
        <v>9.9999999999999858</v>
      </c>
      <c r="AM380" s="671">
        <f t="shared" si="218"/>
        <v>9.7560975609756184</v>
      </c>
      <c r="AN380" s="671" t="str">
        <f t="shared" si="219"/>
        <v>n/a</v>
      </c>
      <c r="AO380" s="671" t="str">
        <f t="shared" si="220"/>
        <v>n/a</v>
      </c>
      <c r="AP380" s="671" t="str">
        <f t="shared" si="221"/>
        <v>n/a</v>
      </c>
      <c r="AQ380" s="671" t="str">
        <f t="shared" si="222"/>
        <v>n/a</v>
      </c>
      <c r="AR380" s="671" t="str">
        <f t="shared" si="223"/>
        <v>n/a</v>
      </c>
      <c r="AS380" s="672">
        <f t="shared" si="224"/>
        <v>12.298720879615436</v>
      </c>
      <c r="AT380" s="673">
        <f t="shared" si="225"/>
        <v>8.7270475270618686</v>
      </c>
    </row>
    <row r="381" spans="1:46" ht="11.25" customHeight="1" x14ac:dyDescent="0.2">
      <c r="A381" s="519" t="s">
        <v>1301</v>
      </c>
      <c r="B381" s="507" t="s">
        <v>1302</v>
      </c>
      <c r="C381" s="497">
        <v>0.54</v>
      </c>
      <c r="D381" s="510">
        <v>0.5</v>
      </c>
      <c r="E381" s="650">
        <v>0.45</v>
      </c>
      <c r="F381" s="650">
        <v>0.42</v>
      </c>
      <c r="G381" s="650">
        <v>0.35</v>
      </c>
      <c r="H381" s="650">
        <v>0.25</v>
      </c>
      <c r="I381" s="651"/>
      <c r="J381" s="650">
        <v>4.9680000000000002E-2</v>
      </c>
      <c r="K381" s="655">
        <v>0</v>
      </c>
      <c r="L381" s="651"/>
      <c r="M381" s="503">
        <v>0</v>
      </c>
      <c r="N381" s="652">
        <v>2.75E-2</v>
      </c>
      <c r="O381" s="653">
        <v>0.11</v>
      </c>
      <c r="P381" s="653">
        <v>0.11</v>
      </c>
      <c r="Q381" s="653">
        <v>0.11</v>
      </c>
      <c r="R381" s="657">
        <v>0.11</v>
      </c>
      <c r="S381" s="653">
        <v>0.1</v>
      </c>
      <c r="T381" s="653">
        <v>0.1</v>
      </c>
      <c r="U381" s="657">
        <v>0.1</v>
      </c>
      <c r="V381" s="657">
        <v>3.7499999999999999E-2</v>
      </c>
      <c r="W381" s="653">
        <v>0</v>
      </c>
      <c r="X381" s="653">
        <v>0</v>
      </c>
      <c r="Y381" s="654">
        <f t="shared" si="204"/>
        <v>3.3646799999999994</v>
      </c>
      <c r="Z381" s="1049">
        <f t="shared" si="205"/>
        <v>8.0000000000000071</v>
      </c>
      <c r="AA381" s="671">
        <f t="shared" si="206"/>
        <v>11.111111111111116</v>
      </c>
      <c r="AB381" s="671">
        <f t="shared" si="207"/>
        <v>7.1428571428571397</v>
      </c>
      <c r="AC381" s="671">
        <f t="shared" si="208"/>
        <v>19.999999999999996</v>
      </c>
      <c r="AD381" s="671">
        <f t="shared" si="209"/>
        <v>39.999999999999993</v>
      </c>
      <c r="AE381" s="671">
        <f t="shared" si="210"/>
        <v>403.22061191626409</v>
      </c>
      <c r="AF381" s="671" t="str">
        <f t="shared" si="211"/>
        <v>n/a</v>
      </c>
      <c r="AG381" s="671" t="str">
        <f t="shared" si="212"/>
        <v>n/a</v>
      </c>
      <c r="AH381" s="671">
        <f t="shared" si="213"/>
        <v>-100</v>
      </c>
      <c r="AI381" s="671">
        <f t="shared" si="214"/>
        <v>-75</v>
      </c>
      <c r="AJ381" s="671">
        <f t="shared" si="215"/>
        <v>0</v>
      </c>
      <c r="AK381" s="671">
        <f t="shared" si="216"/>
        <v>0</v>
      </c>
      <c r="AL381" s="671">
        <f t="shared" si="217"/>
        <v>0</v>
      </c>
      <c r="AM381" s="671">
        <f t="shared" si="218"/>
        <v>9.9999999999999858</v>
      </c>
      <c r="AN381" s="671">
        <f t="shared" si="219"/>
        <v>0</v>
      </c>
      <c r="AO381" s="671">
        <f t="shared" si="220"/>
        <v>0</v>
      </c>
      <c r="AP381" s="671">
        <f t="shared" si="221"/>
        <v>166.66666666666669</v>
      </c>
      <c r="AQ381" s="671" t="str">
        <f t="shared" si="222"/>
        <v>n/a</v>
      </c>
      <c r="AR381" s="671" t="str">
        <f t="shared" si="223"/>
        <v>n/a</v>
      </c>
      <c r="AS381" s="672">
        <f t="shared" si="224"/>
        <v>32.742749789126599</v>
      </c>
      <c r="AT381" s="673">
        <f t="shared" si="225"/>
        <v>117.1832514525527</v>
      </c>
    </row>
    <row r="382" spans="1:46" ht="11.25" customHeight="1" x14ac:dyDescent="0.2">
      <c r="A382" s="500" t="s">
        <v>253</v>
      </c>
      <c r="B382" s="933" t="s">
        <v>254</v>
      </c>
      <c r="C382" s="497">
        <v>2.82</v>
      </c>
      <c r="D382" s="520">
        <v>2.8</v>
      </c>
      <c r="E382" s="650">
        <v>2.7749999999999999</v>
      </c>
      <c r="F382" s="502">
        <v>2.75</v>
      </c>
      <c r="G382" s="650">
        <v>2.625</v>
      </c>
      <c r="H382" s="650">
        <v>1.3</v>
      </c>
      <c r="I382" s="651"/>
      <c r="J382" s="650">
        <v>0.28000000000000003</v>
      </c>
      <c r="K382" s="496">
        <v>0.26</v>
      </c>
      <c r="L382" s="651"/>
      <c r="M382" s="511">
        <v>0.22</v>
      </c>
      <c r="N382" s="652">
        <v>0.2</v>
      </c>
      <c r="O382" s="657">
        <v>0.19</v>
      </c>
      <c r="P382" s="653">
        <v>0.18</v>
      </c>
      <c r="Q382" s="657">
        <v>0.17299999999999999</v>
      </c>
      <c r="R382" s="653">
        <v>0.16600000000000001</v>
      </c>
      <c r="S382" s="657">
        <v>0.16300000000000001</v>
      </c>
      <c r="T382" s="653">
        <v>0.16</v>
      </c>
      <c r="U382" s="657">
        <v>0.155</v>
      </c>
      <c r="V382" s="653">
        <v>0.15</v>
      </c>
      <c r="W382" s="657">
        <v>0.14499999999999999</v>
      </c>
      <c r="X382" s="653">
        <v>0.14000000000000001</v>
      </c>
      <c r="Y382" s="654">
        <f t="shared" si="204"/>
        <v>17.652000000000001</v>
      </c>
      <c r="Z382" s="1049">
        <f t="shared" si="205"/>
        <v>0.71428571428571175</v>
      </c>
      <c r="AA382" s="671">
        <f t="shared" si="206"/>
        <v>0.9009009009008917</v>
      </c>
      <c r="AB382" s="671">
        <f t="shared" si="207"/>
        <v>0.90909090909090384</v>
      </c>
      <c r="AC382" s="671">
        <f t="shared" si="208"/>
        <v>4.7619047619047672</v>
      </c>
      <c r="AD382" s="671">
        <f t="shared" si="209"/>
        <v>101.92307692307692</v>
      </c>
      <c r="AE382" s="671">
        <f t="shared" si="210"/>
        <v>364.28571428571422</v>
      </c>
      <c r="AF382" s="671">
        <f t="shared" si="211"/>
        <v>7.6923076923077094</v>
      </c>
      <c r="AG382" s="671">
        <f t="shared" si="212"/>
        <v>18.181818181818187</v>
      </c>
      <c r="AH382" s="671">
        <f t="shared" si="213"/>
        <v>9.9999999999999858</v>
      </c>
      <c r="AI382" s="671">
        <f t="shared" si="214"/>
        <v>5.2631578947368363</v>
      </c>
      <c r="AJ382" s="671">
        <f t="shared" si="215"/>
        <v>5.555555555555558</v>
      </c>
      <c r="AK382" s="671">
        <f t="shared" si="216"/>
        <v>4.0462427745664886</v>
      </c>
      <c r="AL382" s="671">
        <f t="shared" si="217"/>
        <v>4.2168674698795039</v>
      </c>
      <c r="AM382" s="671">
        <f t="shared" si="218"/>
        <v>1.8404907975460238</v>
      </c>
      <c r="AN382" s="671">
        <f t="shared" si="219"/>
        <v>1.8750000000000044</v>
      </c>
      <c r="AO382" s="671">
        <f t="shared" si="220"/>
        <v>3.2258064516129004</v>
      </c>
      <c r="AP382" s="671">
        <f t="shared" si="221"/>
        <v>3.3333333333333437</v>
      </c>
      <c r="AQ382" s="671">
        <f t="shared" si="222"/>
        <v>3.4482758620689724</v>
      </c>
      <c r="AR382" s="671">
        <f t="shared" si="223"/>
        <v>3.5714285714285587</v>
      </c>
      <c r="AS382" s="672">
        <f t="shared" si="224"/>
        <v>28.723434635780404</v>
      </c>
      <c r="AT382" s="673">
        <f t="shared" si="225"/>
        <v>84.352789544956039</v>
      </c>
    </row>
    <row r="383" spans="1:46" ht="11.25" customHeight="1" x14ac:dyDescent="0.2">
      <c r="A383" s="935" t="s">
        <v>1309</v>
      </c>
      <c r="B383" s="933" t="s">
        <v>1310</v>
      </c>
      <c r="C383" s="497">
        <v>0.55720000000000003</v>
      </c>
      <c r="D383" s="656">
        <v>0.53080000000000005</v>
      </c>
      <c r="E383" s="650">
        <v>0.49199999999999999</v>
      </c>
      <c r="F383" s="650">
        <v>0.33193600000000001</v>
      </c>
      <c r="G383" s="650">
        <v>0.28780359999999999</v>
      </c>
      <c r="H383" s="650">
        <v>0.26139960000000001</v>
      </c>
      <c r="I383" s="651"/>
      <c r="J383" s="650">
        <v>0.23763600000000001</v>
      </c>
      <c r="K383" s="496">
        <v>0.18859999999999999</v>
      </c>
      <c r="L383" s="651"/>
      <c r="M383" s="652">
        <v>0.15088000000000001</v>
      </c>
      <c r="N383" s="652">
        <v>0.15088000000000001</v>
      </c>
      <c r="O383" s="653">
        <v>0.15088000000000001</v>
      </c>
      <c r="P383" s="653">
        <v>0.15088000000000001</v>
      </c>
      <c r="Q383" s="653">
        <v>0.15088000000000001</v>
      </c>
      <c r="R383" s="653">
        <v>0.15088000000000001</v>
      </c>
      <c r="S383" s="653">
        <v>0.15088000000000001</v>
      </c>
      <c r="T383" s="653">
        <v>0.15088000000000001</v>
      </c>
      <c r="U383" s="653">
        <v>0.15088000000000001</v>
      </c>
      <c r="V383" s="653">
        <v>0.15088000000000001</v>
      </c>
      <c r="W383" s="653">
        <v>0.15088000000000001</v>
      </c>
      <c r="X383" s="657">
        <v>0.15088000000000001</v>
      </c>
      <c r="Y383" s="654">
        <f t="shared" si="204"/>
        <v>4.697935199999999</v>
      </c>
      <c r="Z383" s="1049">
        <f t="shared" si="205"/>
        <v>4.9736247174076764</v>
      </c>
      <c r="AA383" s="671">
        <f t="shared" si="206"/>
        <v>7.8861788617886397</v>
      </c>
      <c r="AB383" s="671">
        <f t="shared" si="207"/>
        <v>48.221343873517775</v>
      </c>
      <c r="AC383" s="671">
        <f t="shared" si="208"/>
        <v>15.334207077326356</v>
      </c>
      <c r="AD383" s="671">
        <f t="shared" si="209"/>
        <v>10.1010101010101</v>
      </c>
      <c r="AE383" s="671">
        <f t="shared" si="210"/>
        <v>9.9999999999999858</v>
      </c>
      <c r="AF383" s="671">
        <f t="shared" si="211"/>
        <v>26.000000000000021</v>
      </c>
      <c r="AG383" s="671">
        <f t="shared" si="212"/>
        <v>24.999999999999979</v>
      </c>
      <c r="AH383" s="671">
        <f t="shared" si="213"/>
        <v>0</v>
      </c>
      <c r="AI383" s="671">
        <f t="shared" si="214"/>
        <v>0</v>
      </c>
      <c r="AJ383" s="671">
        <f t="shared" si="215"/>
        <v>0</v>
      </c>
      <c r="AK383" s="671">
        <f t="shared" si="216"/>
        <v>0</v>
      </c>
      <c r="AL383" s="671">
        <f t="shared" si="217"/>
        <v>0</v>
      </c>
      <c r="AM383" s="671">
        <f t="shared" si="218"/>
        <v>0</v>
      </c>
      <c r="AN383" s="671">
        <f t="shared" si="219"/>
        <v>0</v>
      </c>
      <c r="AO383" s="671">
        <f t="shared" si="220"/>
        <v>0</v>
      </c>
      <c r="AP383" s="671">
        <f t="shared" si="221"/>
        <v>0</v>
      </c>
      <c r="AQ383" s="671">
        <f t="shared" si="222"/>
        <v>0</v>
      </c>
      <c r="AR383" s="671">
        <f t="shared" si="223"/>
        <v>0</v>
      </c>
      <c r="AS383" s="672">
        <f t="shared" si="224"/>
        <v>7.7640191911079226</v>
      </c>
      <c r="AT383" s="673">
        <f t="shared" si="225"/>
        <v>12.920859944271992</v>
      </c>
    </row>
    <row r="384" spans="1:46" ht="11.25" customHeight="1" x14ac:dyDescent="0.2">
      <c r="A384" s="480" t="s">
        <v>1307</v>
      </c>
      <c r="B384" s="918" t="s">
        <v>1308</v>
      </c>
      <c r="C384" s="497">
        <v>2.11</v>
      </c>
      <c r="D384" s="491">
        <v>2.0700000000000003</v>
      </c>
      <c r="E384" s="650">
        <v>2.0299999999999998</v>
      </c>
      <c r="F384" s="650">
        <v>1.99</v>
      </c>
      <c r="G384" s="650">
        <v>1.95</v>
      </c>
      <c r="H384" s="650">
        <v>1.89</v>
      </c>
      <c r="I384" s="651"/>
      <c r="J384" s="650">
        <v>1.82</v>
      </c>
      <c r="K384" s="655">
        <v>1.8</v>
      </c>
      <c r="L384" s="651"/>
      <c r="M384" s="511">
        <v>1.8</v>
      </c>
      <c r="N384" s="652">
        <v>0.77</v>
      </c>
      <c r="O384" s="657">
        <v>3.08</v>
      </c>
      <c r="P384" s="657">
        <v>3.03</v>
      </c>
      <c r="Q384" s="657">
        <v>2.94</v>
      </c>
      <c r="R384" s="657">
        <v>2.89</v>
      </c>
      <c r="S384" s="653">
        <v>2.88</v>
      </c>
      <c r="T384" s="653">
        <v>2.88</v>
      </c>
      <c r="U384" s="657">
        <v>2.86</v>
      </c>
      <c r="V384" s="657">
        <v>2.82</v>
      </c>
      <c r="W384" s="657">
        <v>2.77</v>
      </c>
      <c r="X384" s="657">
        <v>2.73</v>
      </c>
      <c r="Y384" s="654">
        <f t="shared" si="204"/>
        <v>47.110000000000007</v>
      </c>
      <c r="Z384" s="1049">
        <f t="shared" si="205"/>
        <v>1.9323671497584405</v>
      </c>
      <c r="AA384" s="671">
        <f t="shared" si="206"/>
        <v>1.9704433497537144</v>
      </c>
      <c r="AB384" s="671">
        <f t="shared" si="207"/>
        <v>2.0100502512562679</v>
      </c>
      <c r="AC384" s="671">
        <f t="shared" si="208"/>
        <v>2.051282051282044</v>
      </c>
      <c r="AD384" s="671">
        <f t="shared" si="209"/>
        <v>3.1746031746031855</v>
      </c>
      <c r="AE384" s="671">
        <f t="shared" si="210"/>
        <v>3.8461538461538325</v>
      </c>
      <c r="AF384" s="671">
        <f t="shared" si="211"/>
        <v>1.1111111111111072</v>
      </c>
      <c r="AG384" s="671">
        <f t="shared" si="212"/>
        <v>0</v>
      </c>
      <c r="AH384" s="671">
        <f t="shared" si="213"/>
        <v>133.76623376623377</v>
      </c>
      <c r="AI384" s="671">
        <f t="shared" si="214"/>
        <v>-75</v>
      </c>
      <c r="AJ384" s="671">
        <f t="shared" si="215"/>
        <v>1.650165016501659</v>
      </c>
      <c r="AK384" s="671">
        <f t="shared" si="216"/>
        <v>3.0612244897959107</v>
      </c>
      <c r="AL384" s="671">
        <f t="shared" si="217"/>
        <v>1.730103806228378</v>
      </c>
      <c r="AM384" s="671">
        <f t="shared" si="218"/>
        <v>0.34722222222223209</v>
      </c>
      <c r="AN384" s="671">
        <f t="shared" si="219"/>
        <v>0</v>
      </c>
      <c r="AO384" s="671">
        <f t="shared" si="220"/>
        <v>0.69930069930070893</v>
      </c>
      <c r="AP384" s="671">
        <f t="shared" si="221"/>
        <v>1.4184397163120588</v>
      </c>
      <c r="AQ384" s="671">
        <f t="shared" si="222"/>
        <v>1.8050541516245522</v>
      </c>
      <c r="AR384" s="671">
        <f t="shared" si="223"/>
        <v>1.46520146520146</v>
      </c>
      <c r="AS384" s="672">
        <f t="shared" si="224"/>
        <v>4.580997698281017</v>
      </c>
      <c r="AT384" s="673">
        <f t="shared" si="225"/>
        <v>35.889308490831155</v>
      </c>
    </row>
    <row r="385" spans="1:46" ht="11.25" customHeight="1" x14ac:dyDescent="0.2">
      <c r="A385" s="519" t="s">
        <v>1291</v>
      </c>
      <c r="B385" s="507" t="s">
        <v>1292</v>
      </c>
      <c r="C385" s="497">
        <v>0.8</v>
      </c>
      <c r="D385" s="497">
        <v>0.72</v>
      </c>
      <c r="E385" s="513">
        <v>0.68</v>
      </c>
      <c r="F385" s="513">
        <v>0.64</v>
      </c>
      <c r="G385" s="513">
        <v>0.61</v>
      </c>
      <c r="H385" s="513">
        <v>0.53749999999999998</v>
      </c>
      <c r="I385" s="514"/>
      <c r="J385" s="513">
        <v>0.5</v>
      </c>
      <c r="K385" s="509">
        <v>0.44</v>
      </c>
      <c r="L385" s="514"/>
      <c r="M385" s="539">
        <v>0.41</v>
      </c>
      <c r="N385" s="539">
        <v>0.41</v>
      </c>
      <c r="O385" s="517">
        <v>0.4607</v>
      </c>
      <c r="P385" s="516">
        <v>0.6129</v>
      </c>
      <c r="Q385" s="516">
        <v>0.60760000000000003</v>
      </c>
      <c r="R385" s="516">
        <v>0.60350000000000004</v>
      </c>
      <c r="S385" s="516">
        <v>0.58599999999999997</v>
      </c>
      <c r="T385" s="516">
        <v>0.5484</v>
      </c>
      <c r="U385" s="516">
        <v>0.54659999999999997</v>
      </c>
      <c r="V385" s="516">
        <v>0.4516</v>
      </c>
      <c r="W385" s="516">
        <v>0.43009999999999998</v>
      </c>
      <c r="X385" s="516">
        <v>0.4194</v>
      </c>
      <c r="Y385" s="654">
        <f t="shared" si="204"/>
        <v>11.014300000000002</v>
      </c>
      <c r="Z385" s="1049">
        <f t="shared" si="205"/>
        <v>11.111111111111116</v>
      </c>
      <c r="AA385" s="671">
        <f t="shared" si="206"/>
        <v>5.8823529411764497</v>
      </c>
      <c r="AB385" s="671">
        <f t="shared" si="207"/>
        <v>6.25</v>
      </c>
      <c r="AC385" s="671">
        <f t="shared" si="208"/>
        <v>4.9180327868852514</v>
      </c>
      <c r="AD385" s="671">
        <f t="shared" si="209"/>
        <v>13.488372093023248</v>
      </c>
      <c r="AE385" s="671">
        <f t="shared" si="210"/>
        <v>7.4999999999999956</v>
      </c>
      <c r="AF385" s="671">
        <f t="shared" si="211"/>
        <v>13.636363636363647</v>
      </c>
      <c r="AG385" s="671">
        <f t="shared" si="212"/>
        <v>7.3170731707317138</v>
      </c>
      <c r="AH385" s="671">
        <f t="shared" si="213"/>
        <v>0</v>
      </c>
      <c r="AI385" s="671">
        <f t="shared" si="214"/>
        <v>-11.004992402865209</v>
      </c>
      <c r="AJ385" s="671">
        <f t="shared" si="215"/>
        <v>-24.832762277696197</v>
      </c>
      <c r="AK385" s="671">
        <f t="shared" si="216"/>
        <v>0.87228439763000765</v>
      </c>
      <c r="AL385" s="671">
        <f t="shared" si="217"/>
        <v>0.67937033968517024</v>
      </c>
      <c r="AM385" s="671">
        <f t="shared" si="218"/>
        <v>2.9863481228669109</v>
      </c>
      <c r="AN385" s="671">
        <f t="shared" si="219"/>
        <v>6.8563092633114442</v>
      </c>
      <c r="AO385" s="671">
        <f t="shared" si="220"/>
        <v>0.3293084522502765</v>
      </c>
      <c r="AP385" s="671">
        <f t="shared" si="221"/>
        <v>21.03631532329495</v>
      </c>
      <c r="AQ385" s="671">
        <f t="shared" si="222"/>
        <v>4.9988374796559043</v>
      </c>
      <c r="AR385" s="671">
        <f t="shared" si="223"/>
        <v>2.5512637100619795</v>
      </c>
      <c r="AS385" s="672">
        <f t="shared" si="224"/>
        <v>3.9250309551308753</v>
      </c>
      <c r="AT385" s="673">
        <f t="shared" si="225"/>
        <v>9.6474838996136203</v>
      </c>
    </row>
    <row r="386" spans="1:46" ht="11.25" customHeight="1" x14ac:dyDescent="0.2">
      <c r="A386" s="500" t="s">
        <v>255</v>
      </c>
      <c r="B386" s="933" t="s">
        <v>256</v>
      </c>
      <c r="C386" s="497">
        <v>0.75</v>
      </c>
      <c r="D386" s="497">
        <v>0.68</v>
      </c>
      <c r="E386" s="650">
        <v>0.57999999999999996</v>
      </c>
      <c r="F386" s="650">
        <v>0.5</v>
      </c>
      <c r="G386" s="650">
        <v>0.4</v>
      </c>
      <c r="H386" s="650">
        <v>0.34</v>
      </c>
      <c r="I386" s="651"/>
      <c r="J386" s="650">
        <v>0.3</v>
      </c>
      <c r="K386" s="496">
        <v>0.255</v>
      </c>
      <c r="L386" s="651"/>
      <c r="M386" s="511">
        <v>0.21</v>
      </c>
      <c r="N386" s="511">
        <v>0.19</v>
      </c>
      <c r="O386" s="657">
        <v>0.185</v>
      </c>
      <c r="P386" s="657">
        <v>0.15</v>
      </c>
      <c r="Q386" s="657">
        <v>0.14000000000000001</v>
      </c>
      <c r="R386" s="657">
        <v>0.13</v>
      </c>
      <c r="S386" s="657">
        <v>0.1125</v>
      </c>
      <c r="T386" s="657">
        <v>0.105</v>
      </c>
      <c r="U386" s="657">
        <v>9.7500000000000003E-2</v>
      </c>
      <c r="V386" s="657">
        <v>9.2499999999999999E-2</v>
      </c>
      <c r="W386" s="657">
        <v>8.7499999999999994E-2</v>
      </c>
      <c r="X386" s="657">
        <v>8.2500000000000004E-2</v>
      </c>
      <c r="Y386" s="654">
        <f t="shared" si="204"/>
        <v>5.3875000000000002</v>
      </c>
      <c r="Z386" s="1049">
        <f t="shared" si="205"/>
        <v>10.294117647058808</v>
      </c>
      <c r="AA386" s="671">
        <f t="shared" si="206"/>
        <v>17.24137931034484</v>
      </c>
      <c r="AB386" s="671">
        <f t="shared" si="207"/>
        <v>15.999999999999993</v>
      </c>
      <c r="AC386" s="671">
        <f t="shared" si="208"/>
        <v>25</v>
      </c>
      <c r="AD386" s="671">
        <f t="shared" si="209"/>
        <v>17.647058823529417</v>
      </c>
      <c r="AE386" s="671">
        <f t="shared" si="210"/>
        <v>13.333333333333353</v>
      </c>
      <c r="AF386" s="671">
        <f t="shared" si="211"/>
        <v>17.647058823529417</v>
      </c>
      <c r="AG386" s="671">
        <f t="shared" si="212"/>
        <v>21.428571428571441</v>
      </c>
      <c r="AH386" s="671">
        <f t="shared" si="213"/>
        <v>10.526315789473673</v>
      </c>
      <c r="AI386" s="671">
        <f t="shared" si="214"/>
        <v>2.7027027027026973</v>
      </c>
      <c r="AJ386" s="671">
        <f t="shared" si="215"/>
        <v>23.333333333333339</v>
      </c>
      <c r="AK386" s="671">
        <f t="shared" si="216"/>
        <v>7.1428571428571397</v>
      </c>
      <c r="AL386" s="671">
        <f t="shared" si="217"/>
        <v>7.6923076923077094</v>
      </c>
      <c r="AM386" s="671">
        <f t="shared" si="218"/>
        <v>15.555555555555568</v>
      </c>
      <c r="AN386" s="671">
        <f t="shared" si="219"/>
        <v>7.1428571428571397</v>
      </c>
      <c r="AO386" s="671">
        <f t="shared" si="220"/>
        <v>7.6923076923076872</v>
      </c>
      <c r="AP386" s="671">
        <f t="shared" si="221"/>
        <v>5.4054054054054168</v>
      </c>
      <c r="AQ386" s="671">
        <f t="shared" si="222"/>
        <v>5.7142857142857162</v>
      </c>
      <c r="AR386" s="671">
        <f t="shared" si="223"/>
        <v>6.0606060606060552</v>
      </c>
      <c r="AS386" s="672">
        <f t="shared" si="224"/>
        <v>12.503160715687338</v>
      </c>
      <c r="AT386" s="673">
        <f t="shared" si="225"/>
        <v>6.6553880248407831</v>
      </c>
    </row>
    <row r="387" spans="1:46" ht="11.25" customHeight="1" x14ac:dyDescent="0.2">
      <c r="A387" s="936" t="s">
        <v>1289</v>
      </c>
      <c r="B387" s="933" t="s">
        <v>1290</v>
      </c>
      <c r="C387" s="497">
        <v>2.7559999999999998</v>
      </c>
      <c r="D387" s="497">
        <v>2.548</v>
      </c>
      <c r="E387" s="650">
        <v>2.4020000000000001</v>
      </c>
      <c r="F387" s="650">
        <v>2.2359999999999998</v>
      </c>
      <c r="G387" s="650">
        <v>2.04</v>
      </c>
      <c r="H387" s="650">
        <v>1.81</v>
      </c>
      <c r="I387" s="651"/>
      <c r="J387" s="650">
        <v>1.56</v>
      </c>
      <c r="K387" s="496">
        <v>1.38</v>
      </c>
      <c r="L387" s="651"/>
      <c r="M387" s="511">
        <v>1.28</v>
      </c>
      <c r="N387" s="652">
        <v>1.19</v>
      </c>
      <c r="O387" s="657">
        <v>1.19</v>
      </c>
      <c r="P387" s="657">
        <v>1.135</v>
      </c>
      <c r="Q387" s="657">
        <v>1.03</v>
      </c>
      <c r="R387" s="657">
        <v>0.93</v>
      </c>
      <c r="S387" s="657">
        <v>0.83499999999999996</v>
      </c>
      <c r="T387" s="657">
        <v>0.72260000000000002</v>
      </c>
      <c r="U387" s="657">
        <v>0.63019999999999998</v>
      </c>
      <c r="V387" s="657">
        <v>0.58260000000000001</v>
      </c>
      <c r="W387" s="657">
        <v>0.54</v>
      </c>
      <c r="X387" s="657">
        <v>0.5</v>
      </c>
      <c r="Y387" s="654">
        <f t="shared" si="204"/>
        <v>27.297400000000003</v>
      </c>
      <c r="Z387" s="1049">
        <f t="shared" si="205"/>
        <v>8.1632653061224367</v>
      </c>
      <c r="AA387" s="671">
        <f t="shared" si="206"/>
        <v>6.0782681099084135</v>
      </c>
      <c r="AB387" s="671">
        <f t="shared" si="207"/>
        <v>7.4239713774597593</v>
      </c>
      <c r="AC387" s="671">
        <f t="shared" si="208"/>
        <v>9.6078431372548891</v>
      </c>
      <c r="AD387" s="671">
        <f t="shared" si="209"/>
        <v>12.707182320441991</v>
      </c>
      <c r="AE387" s="671">
        <f t="shared" si="210"/>
        <v>16.025641025641036</v>
      </c>
      <c r="AF387" s="671">
        <f t="shared" si="211"/>
        <v>13.043478260869579</v>
      </c>
      <c r="AG387" s="671">
        <f t="shared" si="212"/>
        <v>7.8125</v>
      </c>
      <c r="AH387" s="671">
        <f t="shared" si="213"/>
        <v>7.5630252100840512</v>
      </c>
      <c r="AI387" s="671">
        <f t="shared" si="214"/>
        <v>0</v>
      </c>
      <c r="AJ387" s="671">
        <f t="shared" si="215"/>
        <v>4.8458149779735615</v>
      </c>
      <c r="AK387" s="671">
        <f t="shared" si="216"/>
        <v>10.194174757281548</v>
      </c>
      <c r="AL387" s="671">
        <f t="shared" si="217"/>
        <v>10.752688172043001</v>
      </c>
      <c r="AM387" s="671">
        <f t="shared" si="218"/>
        <v>11.377245508982048</v>
      </c>
      <c r="AN387" s="671">
        <f t="shared" si="219"/>
        <v>15.55494049266537</v>
      </c>
      <c r="AO387" s="671">
        <f t="shared" si="220"/>
        <v>14.662012059663599</v>
      </c>
      <c r="AP387" s="671">
        <f t="shared" si="221"/>
        <v>8.1702711980775824</v>
      </c>
      <c r="AQ387" s="671">
        <f t="shared" si="222"/>
        <v>7.8888888888888786</v>
      </c>
      <c r="AR387" s="671">
        <f t="shared" si="223"/>
        <v>8.0000000000000071</v>
      </c>
      <c r="AS387" s="672">
        <f t="shared" si="224"/>
        <v>9.4669058317556711</v>
      </c>
      <c r="AT387" s="673">
        <f t="shared" si="225"/>
        <v>3.9245008546388758</v>
      </c>
    </row>
    <row r="388" spans="1:46" ht="11.25" customHeight="1" x14ac:dyDescent="0.2">
      <c r="A388" s="484" t="s">
        <v>1277</v>
      </c>
      <c r="B388" s="933" t="s">
        <v>1278</v>
      </c>
      <c r="C388" s="497">
        <v>1.2250000000000001</v>
      </c>
      <c r="D388" s="497">
        <v>1.2049999999999998</v>
      </c>
      <c r="E388" s="650">
        <v>1.1850000000000001</v>
      </c>
      <c r="F388" s="650">
        <v>1.165</v>
      </c>
      <c r="G388" s="650">
        <v>1.1525000000000001</v>
      </c>
      <c r="H388" s="650">
        <v>1.1499999999999999</v>
      </c>
      <c r="I388" s="651"/>
      <c r="J388" s="650">
        <v>0.38328000000000001</v>
      </c>
      <c r="K388" s="655">
        <v>0</v>
      </c>
      <c r="L388" s="651"/>
      <c r="M388" s="652">
        <v>0</v>
      </c>
      <c r="N388" s="652">
        <v>0</v>
      </c>
      <c r="O388" s="653">
        <v>0</v>
      </c>
      <c r="P388" s="653">
        <v>0</v>
      </c>
      <c r="Q388" s="653">
        <v>0</v>
      </c>
      <c r="R388" s="653">
        <v>0</v>
      </c>
      <c r="S388" s="653">
        <v>0</v>
      </c>
      <c r="T388" s="653">
        <v>0</v>
      </c>
      <c r="U388" s="653">
        <v>0</v>
      </c>
      <c r="V388" s="653">
        <v>0</v>
      </c>
      <c r="W388" s="653">
        <v>0</v>
      </c>
      <c r="X388" s="653">
        <v>0</v>
      </c>
      <c r="Y388" s="654">
        <f t="shared" si="204"/>
        <v>7.4657799999999996</v>
      </c>
      <c r="Z388" s="1049">
        <f t="shared" si="205"/>
        <v>1.6597510373444146</v>
      </c>
      <c r="AA388" s="671">
        <f t="shared" si="206"/>
        <v>1.6877637130801482</v>
      </c>
      <c r="AB388" s="671">
        <f t="shared" si="207"/>
        <v>1.7167381974249052</v>
      </c>
      <c r="AC388" s="671">
        <f t="shared" si="208"/>
        <v>1.0845986984815648</v>
      </c>
      <c r="AD388" s="671">
        <f t="shared" si="209"/>
        <v>0.21739130434783593</v>
      </c>
      <c r="AE388" s="671">
        <f t="shared" si="210"/>
        <v>200.04174493842618</v>
      </c>
      <c r="AF388" s="671" t="str">
        <f t="shared" si="211"/>
        <v>n/a</v>
      </c>
      <c r="AG388" s="671" t="str">
        <f t="shared" si="212"/>
        <v>n/a</v>
      </c>
      <c r="AH388" s="671" t="str">
        <f t="shared" si="213"/>
        <v>n/a</v>
      </c>
      <c r="AI388" s="671" t="str">
        <f t="shared" si="214"/>
        <v>n/a</v>
      </c>
      <c r="AJ388" s="671" t="str">
        <f t="shared" si="215"/>
        <v>n/a</v>
      </c>
      <c r="AK388" s="671" t="str">
        <f t="shared" si="216"/>
        <v>n/a</v>
      </c>
      <c r="AL388" s="671" t="str">
        <f t="shared" si="217"/>
        <v>n/a</v>
      </c>
      <c r="AM388" s="671" t="str">
        <f t="shared" si="218"/>
        <v>n/a</v>
      </c>
      <c r="AN388" s="671" t="str">
        <f t="shared" si="219"/>
        <v>n/a</v>
      </c>
      <c r="AO388" s="671" t="str">
        <f t="shared" si="220"/>
        <v>n/a</v>
      </c>
      <c r="AP388" s="671" t="str">
        <f t="shared" si="221"/>
        <v>n/a</v>
      </c>
      <c r="AQ388" s="671" t="str">
        <f t="shared" si="222"/>
        <v>n/a</v>
      </c>
      <c r="AR388" s="671" t="str">
        <f t="shared" si="223"/>
        <v>n/a</v>
      </c>
      <c r="AS388" s="672">
        <f t="shared" si="224"/>
        <v>34.401331314850843</v>
      </c>
      <c r="AT388" s="673">
        <f t="shared" si="225"/>
        <v>81.148954723788208</v>
      </c>
    </row>
    <row r="389" spans="1:46" ht="11.25" customHeight="1" x14ac:dyDescent="0.2">
      <c r="A389" s="480" t="s">
        <v>1283</v>
      </c>
      <c r="B389" s="918" t="s">
        <v>1284</v>
      </c>
      <c r="C389" s="497">
        <v>0.44</v>
      </c>
      <c r="D389" s="497">
        <v>0.4</v>
      </c>
      <c r="E389" s="487">
        <v>0.36</v>
      </c>
      <c r="F389" s="487">
        <v>0.32</v>
      </c>
      <c r="G389" s="487">
        <v>0.18</v>
      </c>
      <c r="H389" s="487">
        <v>0.06</v>
      </c>
      <c r="I389" s="488"/>
      <c r="J389" s="489">
        <v>0</v>
      </c>
      <c r="K389" s="490">
        <v>0</v>
      </c>
      <c r="L389" s="488"/>
      <c r="M389" s="538">
        <v>0</v>
      </c>
      <c r="N389" s="538">
        <v>0.02</v>
      </c>
      <c r="O389" s="493">
        <v>0.32</v>
      </c>
      <c r="P389" s="493">
        <v>0.26</v>
      </c>
      <c r="Q389" s="493">
        <v>0.2</v>
      </c>
      <c r="R389" s="493">
        <v>1E-3</v>
      </c>
      <c r="S389" s="492">
        <v>0</v>
      </c>
      <c r="T389" s="492">
        <v>0</v>
      </c>
      <c r="U389" s="492">
        <v>0</v>
      </c>
      <c r="V389" s="492">
        <v>0</v>
      </c>
      <c r="W389" s="492">
        <v>0</v>
      </c>
      <c r="X389" s="492">
        <v>0</v>
      </c>
      <c r="Y389" s="654">
        <f t="shared" si="204"/>
        <v>2.5610000000000004</v>
      </c>
      <c r="Z389" s="1049">
        <f t="shared" si="205"/>
        <v>9.9999999999999858</v>
      </c>
      <c r="AA389" s="671">
        <f t="shared" si="206"/>
        <v>11.111111111111116</v>
      </c>
      <c r="AB389" s="671">
        <f t="shared" si="207"/>
        <v>12.5</v>
      </c>
      <c r="AC389" s="671">
        <f t="shared" si="208"/>
        <v>77.777777777777786</v>
      </c>
      <c r="AD389" s="671">
        <f t="shared" si="209"/>
        <v>200</v>
      </c>
      <c r="AE389" s="671" t="str">
        <f t="shared" si="210"/>
        <v>n/a</v>
      </c>
      <c r="AF389" s="671" t="str">
        <f t="shared" si="211"/>
        <v>n/a</v>
      </c>
      <c r="AG389" s="671" t="str">
        <f t="shared" si="212"/>
        <v>n/a</v>
      </c>
      <c r="AH389" s="671">
        <f t="shared" si="213"/>
        <v>-100</v>
      </c>
      <c r="AI389" s="671">
        <f t="shared" si="214"/>
        <v>-93.75</v>
      </c>
      <c r="AJ389" s="671">
        <f t="shared" si="215"/>
        <v>23.076923076923084</v>
      </c>
      <c r="AK389" s="671">
        <f t="shared" si="216"/>
        <v>30.000000000000004</v>
      </c>
      <c r="AL389" s="671">
        <f t="shared" si="217"/>
        <v>19900</v>
      </c>
      <c r="AM389" s="671" t="str">
        <f t="shared" si="218"/>
        <v>n/a</v>
      </c>
      <c r="AN389" s="671" t="str">
        <f t="shared" si="219"/>
        <v>n/a</v>
      </c>
      <c r="AO389" s="671" t="str">
        <f t="shared" si="220"/>
        <v>n/a</v>
      </c>
      <c r="AP389" s="671" t="str">
        <f t="shared" si="221"/>
        <v>n/a</v>
      </c>
      <c r="AQ389" s="671" t="str">
        <f t="shared" si="222"/>
        <v>n/a</v>
      </c>
      <c r="AR389" s="671" t="str">
        <f t="shared" si="223"/>
        <v>n/a</v>
      </c>
      <c r="AS389" s="672">
        <f t="shared" si="224"/>
        <v>2007.0715811965813</v>
      </c>
      <c r="AT389" s="673">
        <f t="shared" si="225"/>
        <v>6287.4945317044067</v>
      </c>
    </row>
    <row r="390" spans="1:46" ht="11.25" customHeight="1" x14ac:dyDescent="0.2">
      <c r="A390" s="658" t="s">
        <v>628</v>
      </c>
      <c r="B390" s="506" t="s">
        <v>629</v>
      </c>
      <c r="C390" s="497">
        <v>3.15</v>
      </c>
      <c r="D390" s="510">
        <v>2.8699999999999997</v>
      </c>
      <c r="E390" s="650">
        <v>2.59</v>
      </c>
      <c r="F390" s="650">
        <v>2.2400000000000002</v>
      </c>
      <c r="G390" s="650">
        <v>2.06</v>
      </c>
      <c r="H390" s="650">
        <v>1.85</v>
      </c>
      <c r="I390" s="651"/>
      <c r="J390" s="650">
        <v>1.68</v>
      </c>
      <c r="K390" s="496">
        <v>1.52</v>
      </c>
      <c r="L390" s="651"/>
      <c r="M390" s="511">
        <v>1.44</v>
      </c>
      <c r="N390" s="652">
        <v>1.4</v>
      </c>
      <c r="O390" s="657">
        <v>1.36</v>
      </c>
      <c r="P390" s="653">
        <v>1.32</v>
      </c>
      <c r="Q390" s="653">
        <v>1.32</v>
      </c>
      <c r="R390" s="653">
        <v>1.32</v>
      </c>
      <c r="S390" s="653">
        <v>1.32</v>
      </c>
      <c r="T390" s="653">
        <v>1.32</v>
      </c>
      <c r="U390" s="653">
        <v>1.32</v>
      </c>
      <c r="V390" s="653">
        <v>1.32</v>
      </c>
      <c r="W390" s="657">
        <v>1.3</v>
      </c>
      <c r="X390" s="657">
        <v>1.26</v>
      </c>
      <c r="Y390" s="654">
        <f t="shared" si="204"/>
        <v>33.96</v>
      </c>
      <c r="Z390" s="1049">
        <f t="shared" si="205"/>
        <v>9.7560975609756184</v>
      </c>
      <c r="AA390" s="671">
        <f t="shared" si="206"/>
        <v>10.810810810810811</v>
      </c>
      <c r="AB390" s="671">
        <f t="shared" si="207"/>
        <v>15.624999999999979</v>
      </c>
      <c r="AC390" s="671">
        <f t="shared" si="208"/>
        <v>8.7378640776699221</v>
      </c>
      <c r="AD390" s="671">
        <f t="shared" si="209"/>
        <v>11.351351351351347</v>
      </c>
      <c r="AE390" s="671">
        <f t="shared" si="210"/>
        <v>10.119047619047628</v>
      </c>
      <c r="AF390" s="671">
        <f t="shared" si="211"/>
        <v>10.526315789473673</v>
      </c>
      <c r="AG390" s="671">
        <f t="shared" si="212"/>
        <v>5.555555555555558</v>
      </c>
      <c r="AH390" s="671">
        <f t="shared" si="213"/>
        <v>2.8571428571428692</v>
      </c>
      <c r="AI390" s="671">
        <f t="shared" si="214"/>
        <v>2.9411764705882248</v>
      </c>
      <c r="AJ390" s="671">
        <f t="shared" si="215"/>
        <v>3.0303030303030276</v>
      </c>
      <c r="AK390" s="671">
        <f t="shared" si="216"/>
        <v>0</v>
      </c>
      <c r="AL390" s="671">
        <f t="shared" si="217"/>
        <v>0</v>
      </c>
      <c r="AM390" s="671">
        <f t="shared" si="218"/>
        <v>0</v>
      </c>
      <c r="AN390" s="671">
        <f t="shared" si="219"/>
        <v>0</v>
      </c>
      <c r="AO390" s="671">
        <f t="shared" si="220"/>
        <v>0</v>
      </c>
      <c r="AP390" s="671">
        <f t="shared" si="221"/>
        <v>0</v>
      </c>
      <c r="AQ390" s="671">
        <f t="shared" si="222"/>
        <v>1.538461538461533</v>
      </c>
      <c r="AR390" s="671">
        <f t="shared" si="223"/>
        <v>3.1746031746031855</v>
      </c>
      <c r="AS390" s="672">
        <f t="shared" si="224"/>
        <v>5.0538805176833366</v>
      </c>
      <c r="AT390" s="673">
        <f t="shared" si="225"/>
        <v>5.0476112065021415</v>
      </c>
    </row>
    <row r="391" spans="1:46" ht="11.25" customHeight="1" x14ac:dyDescent="0.2">
      <c r="A391" s="500" t="s">
        <v>1311</v>
      </c>
      <c r="B391" s="933" t="s">
        <v>1312</v>
      </c>
      <c r="C391" s="497">
        <v>1.9</v>
      </c>
      <c r="D391" s="656">
        <v>1.4900000000000002</v>
      </c>
      <c r="E391" s="502">
        <v>1.1599999999999999</v>
      </c>
      <c r="F391" s="650">
        <v>1.1399999999999999</v>
      </c>
      <c r="G391" s="650">
        <v>1.1000000000000001</v>
      </c>
      <c r="H391" s="650">
        <v>1.06</v>
      </c>
      <c r="I391" s="651"/>
      <c r="J391" s="650">
        <v>1.02</v>
      </c>
      <c r="K391" s="496">
        <v>0.5</v>
      </c>
      <c r="L391" s="651"/>
      <c r="M391" s="652">
        <v>0</v>
      </c>
      <c r="N391" s="652">
        <v>0</v>
      </c>
      <c r="O391" s="653">
        <v>0</v>
      </c>
      <c r="P391" s="653">
        <v>0</v>
      </c>
      <c r="Q391" s="653">
        <v>0</v>
      </c>
      <c r="R391" s="653">
        <v>0</v>
      </c>
      <c r="S391" s="653">
        <v>0</v>
      </c>
      <c r="T391" s="653">
        <v>0</v>
      </c>
      <c r="U391" s="653">
        <v>0</v>
      </c>
      <c r="V391" s="653">
        <v>0</v>
      </c>
      <c r="W391" s="653">
        <v>0</v>
      </c>
      <c r="X391" s="653">
        <v>0</v>
      </c>
      <c r="Y391" s="654">
        <f t="shared" si="204"/>
        <v>9.3699999999999992</v>
      </c>
      <c r="Z391" s="1049">
        <f t="shared" si="205"/>
        <v>27.516778523489904</v>
      </c>
      <c r="AA391" s="671">
        <f t="shared" si="206"/>
        <v>28.448275862068996</v>
      </c>
      <c r="AB391" s="671">
        <f t="shared" si="207"/>
        <v>1.7543859649122862</v>
      </c>
      <c r="AC391" s="671">
        <f t="shared" si="208"/>
        <v>3.6363636363636154</v>
      </c>
      <c r="AD391" s="671">
        <f t="shared" si="209"/>
        <v>3.7735849056603765</v>
      </c>
      <c r="AE391" s="671">
        <f t="shared" si="210"/>
        <v>3.9215686274509887</v>
      </c>
      <c r="AF391" s="671">
        <f t="shared" si="211"/>
        <v>104</v>
      </c>
      <c r="AG391" s="671" t="str">
        <f t="shared" si="212"/>
        <v>n/a</v>
      </c>
      <c r="AH391" s="671" t="str">
        <f t="shared" si="213"/>
        <v>n/a</v>
      </c>
      <c r="AI391" s="671" t="str">
        <f t="shared" si="214"/>
        <v>n/a</v>
      </c>
      <c r="AJ391" s="671" t="str">
        <f t="shared" si="215"/>
        <v>n/a</v>
      </c>
      <c r="AK391" s="671" t="str">
        <f t="shared" si="216"/>
        <v>n/a</v>
      </c>
      <c r="AL391" s="671" t="str">
        <f t="shared" si="217"/>
        <v>n/a</v>
      </c>
      <c r="AM391" s="671" t="str">
        <f t="shared" si="218"/>
        <v>n/a</v>
      </c>
      <c r="AN391" s="671" t="str">
        <f t="shared" si="219"/>
        <v>n/a</v>
      </c>
      <c r="AO391" s="671" t="str">
        <f t="shared" si="220"/>
        <v>n/a</v>
      </c>
      <c r="AP391" s="671" t="str">
        <f t="shared" si="221"/>
        <v>n/a</v>
      </c>
      <c r="AQ391" s="671" t="str">
        <f t="shared" si="222"/>
        <v>n/a</v>
      </c>
      <c r="AR391" s="671" t="str">
        <f t="shared" si="223"/>
        <v>n/a</v>
      </c>
      <c r="AS391" s="672">
        <f t="shared" si="224"/>
        <v>24.721565359992308</v>
      </c>
      <c r="AT391" s="673">
        <f t="shared" si="225"/>
        <v>36.856267212525189</v>
      </c>
    </row>
    <row r="392" spans="1:46" ht="11.25" customHeight="1" x14ac:dyDescent="0.2">
      <c r="A392" s="935" t="s">
        <v>1317</v>
      </c>
      <c r="B392" s="933" t="s">
        <v>1318</v>
      </c>
      <c r="C392" s="497">
        <v>0.43</v>
      </c>
      <c r="D392" s="656">
        <v>0.39</v>
      </c>
      <c r="E392" s="650">
        <v>0.35</v>
      </c>
      <c r="F392" s="650">
        <v>0.31</v>
      </c>
      <c r="G392" s="650">
        <v>0.26</v>
      </c>
      <c r="H392" s="650">
        <v>0.1</v>
      </c>
      <c r="I392" s="651"/>
      <c r="J392" s="502">
        <v>0</v>
      </c>
      <c r="K392" s="655">
        <v>0</v>
      </c>
      <c r="L392" s="651"/>
      <c r="M392" s="652">
        <v>0</v>
      </c>
      <c r="N392" s="652">
        <v>0</v>
      </c>
      <c r="O392" s="653">
        <v>0</v>
      </c>
      <c r="P392" s="653">
        <v>0</v>
      </c>
      <c r="Q392" s="653">
        <v>0</v>
      </c>
      <c r="R392" s="653">
        <v>0</v>
      </c>
      <c r="S392" s="653">
        <v>0</v>
      </c>
      <c r="T392" s="653">
        <v>0</v>
      </c>
      <c r="U392" s="653">
        <v>0</v>
      </c>
      <c r="V392" s="653">
        <v>0</v>
      </c>
      <c r="W392" s="653">
        <v>0</v>
      </c>
      <c r="X392" s="653">
        <v>0</v>
      </c>
      <c r="Y392" s="654">
        <f t="shared" si="204"/>
        <v>1.84</v>
      </c>
      <c r="Z392" s="1049">
        <f t="shared" si="205"/>
        <v>10.256410256410241</v>
      </c>
      <c r="AA392" s="671">
        <f t="shared" si="206"/>
        <v>11.428571428571432</v>
      </c>
      <c r="AB392" s="671">
        <f t="shared" si="207"/>
        <v>12.903225806451601</v>
      </c>
      <c r="AC392" s="671">
        <f t="shared" si="208"/>
        <v>19.23076923076923</v>
      </c>
      <c r="AD392" s="671">
        <f t="shared" si="209"/>
        <v>160</v>
      </c>
      <c r="AE392" s="671" t="str">
        <f t="shared" si="210"/>
        <v>n/a</v>
      </c>
      <c r="AF392" s="671" t="str">
        <f t="shared" si="211"/>
        <v>n/a</v>
      </c>
      <c r="AG392" s="671" t="str">
        <f t="shared" si="212"/>
        <v>n/a</v>
      </c>
      <c r="AH392" s="671" t="str">
        <f t="shared" si="213"/>
        <v>n/a</v>
      </c>
      <c r="AI392" s="671" t="str">
        <f t="shared" si="214"/>
        <v>n/a</v>
      </c>
      <c r="AJ392" s="671" t="str">
        <f t="shared" si="215"/>
        <v>n/a</v>
      </c>
      <c r="AK392" s="671" t="str">
        <f t="shared" si="216"/>
        <v>n/a</v>
      </c>
      <c r="AL392" s="671" t="str">
        <f t="shared" si="217"/>
        <v>n/a</v>
      </c>
      <c r="AM392" s="671" t="str">
        <f t="shared" si="218"/>
        <v>n/a</v>
      </c>
      <c r="AN392" s="671" t="str">
        <f t="shared" si="219"/>
        <v>n/a</v>
      </c>
      <c r="AO392" s="671" t="str">
        <f t="shared" si="220"/>
        <v>n/a</v>
      </c>
      <c r="AP392" s="671" t="str">
        <f t="shared" si="221"/>
        <v>n/a</v>
      </c>
      <c r="AQ392" s="671" t="str">
        <f t="shared" si="222"/>
        <v>n/a</v>
      </c>
      <c r="AR392" s="671" t="str">
        <f t="shared" si="223"/>
        <v>n/a</v>
      </c>
      <c r="AS392" s="672">
        <f t="shared" si="224"/>
        <v>42.763795344440503</v>
      </c>
      <c r="AT392" s="673">
        <f t="shared" si="225"/>
        <v>65.628520774810966</v>
      </c>
    </row>
    <row r="393" spans="1:46" ht="11.25" customHeight="1" x14ac:dyDescent="0.2">
      <c r="A393" s="935" t="s">
        <v>1275</v>
      </c>
      <c r="B393" s="933" t="s">
        <v>1276</v>
      </c>
      <c r="C393" s="497">
        <v>0.72</v>
      </c>
      <c r="D393" s="656">
        <v>0.54</v>
      </c>
      <c r="E393" s="650">
        <v>0.44</v>
      </c>
      <c r="F393" s="650">
        <v>0.36</v>
      </c>
      <c r="G393" s="502">
        <v>0.32</v>
      </c>
      <c r="H393" s="650">
        <v>0.24</v>
      </c>
      <c r="I393" s="651"/>
      <c r="J393" s="650">
        <v>0.16</v>
      </c>
      <c r="K393" s="496">
        <v>0.12</v>
      </c>
      <c r="L393" s="651"/>
      <c r="M393" s="511">
        <v>0.1</v>
      </c>
      <c r="N393" s="652">
        <v>2.1999999999999999E-2</v>
      </c>
      <c r="O393" s="653">
        <v>0.20250000000000001</v>
      </c>
      <c r="P393" s="653">
        <v>0.27</v>
      </c>
      <c r="Q393" s="657">
        <v>0.27</v>
      </c>
      <c r="R393" s="657">
        <v>0.255</v>
      </c>
      <c r="S393" s="657">
        <v>0.25</v>
      </c>
      <c r="T393" s="657">
        <v>0.23499999999999999</v>
      </c>
      <c r="U393" s="657">
        <v>0.22</v>
      </c>
      <c r="V393" s="657">
        <v>0.21</v>
      </c>
      <c r="W393" s="657">
        <v>0.20250000000000001</v>
      </c>
      <c r="X393" s="657">
        <v>0.19</v>
      </c>
      <c r="Y393" s="654">
        <f t="shared" si="204"/>
        <v>5.3270000000000008</v>
      </c>
      <c r="Z393" s="1049">
        <f t="shared" si="205"/>
        <v>33.333333333333329</v>
      </c>
      <c r="AA393" s="671">
        <f t="shared" si="206"/>
        <v>22.72727272727273</v>
      </c>
      <c r="AB393" s="671">
        <f t="shared" si="207"/>
        <v>22.222222222222232</v>
      </c>
      <c r="AC393" s="671">
        <f t="shared" si="208"/>
        <v>12.5</v>
      </c>
      <c r="AD393" s="671">
        <f t="shared" si="209"/>
        <v>33.33333333333335</v>
      </c>
      <c r="AE393" s="671">
        <f t="shared" si="210"/>
        <v>50</v>
      </c>
      <c r="AF393" s="671">
        <f t="shared" si="211"/>
        <v>33.33333333333335</v>
      </c>
      <c r="AG393" s="671">
        <f t="shared" si="212"/>
        <v>19.999999999999996</v>
      </c>
      <c r="AH393" s="671">
        <f t="shared" si="213"/>
        <v>354.54545454545456</v>
      </c>
      <c r="AI393" s="671">
        <f t="shared" si="214"/>
        <v>-89.135802469135811</v>
      </c>
      <c r="AJ393" s="671">
        <f t="shared" si="215"/>
        <v>-25</v>
      </c>
      <c r="AK393" s="671">
        <f t="shared" si="216"/>
        <v>0</v>
      </c>
      <c r="AL393" s="671">
        <f t="shared" si="217"/>
        <v>5.8823529411764719</v>
      </c>
      <c r="AM393" s="671">
        <f t="shared" si="218"/>
        <v>2.0000000000000018</v>
      </c>
      <c r="AN393" s="671">
        <f t="shared" si="219"/>
        <v>6.3829787234042534</v>
      </c>
      <c r="AO393" s="671">
        <f t="shared" si="220"/>
        <v>6.8181818181818121</v>
      </c>
      <c r="AP393" s="671">
        <f t="shared" si="221"/>
        <v>4.7619047619047672</v>
      </c>
      <c r="AQ393" s="671">
        <f t="shared" si="222"/>
        <v>3.7037037037036979</v>
      </c>
      <c r="AR393" s="671">
        <f t="shared" si="223"/>
        <v>6.578947368421062</v>
      </c>
      <c r="AS393" s="672">
        <f t="shared" si="224"/>
        <v>26.525642965400305</v>
      </c>
      <c r="AT393" s="673">
        <f t="shared" si="225"/>
        <v>84.495079700159465</v>
      </c>
    </row>
    <row r="394" spans="1:46" ht="11.25" customHeight="1" x14ac:dyDescent="0.2">
      <c r="A394" s="480" t="s">
        <v>4110</v>
      </c>
      <c r="B394" s="918" t="s">
        <v>4111</v>
      </c>
      <c r="C394" s="497">
        <v>0.68</v>
      </c>
      <c r="D394" s="491">
        <v>0.51</v>
      </c>
      <c r="E394" s="650">
        <v>0.41499999999999998</v>
      </c>
      <c r="F394" s="650">
        <v>0.34</v>
      </c>
      <c r="G394" s="502">
        <v>0.3</v>
      </c>
      <c r="H394" s="650">
        <v>0.22500000000000001</v>
      </c>
      <c r="I394" s="651"/>
      <c r="J394" s="650">
        <v>0.15</v>
      </c>
      <c r="K394" s="496">
        <v>0.113</v>
      </c>
      <c r="L394" s="651"/>
      <c r="M394" s="511">
        <v>9.5000000000000001E-2</v>
      </c>
      <c r="N394" s="652">
        <v>0.02</v>
      </c>
      <c r="O394" s="653">
        <v>0.1875</v>
      </c>
      <c r="P394" s="653">
        <v>0.25</v>
      </c>
      <c r="Q394" s="543">
        <v>0.25</v>
      </c>
      <c r="R394" s="657">
        <v>0.23499999999999999</v>
      </c>
      <c r="S394" s="543">
        <v>0.23</v>
      </c>
      <c r="T394" s="657">
        <v>0.215</v>
      </c>
      <c r="U394" s="657">
        <v>0.20499999999999999</v>
      </c>
      <c r="V394" s="543">
        <v>0.2</v>
      </c>
      <c r="W394" s="657">
        <v>0.1925</v>
      </c>
      <c r="X394" s="657">
        <v>0.18</v>
      </c>
      <c r="Y394" s="654">
        <f t="shared" si="204"/>
        <v>4.9930000000000003</v>
      </c>
      <c r="Z394" s="1049">
        <f t="shared" si="205"/>
        <v>33.33333333333335</v>
      </c>
      <c r="AA394" s="671">
        <f t="shared" si="206"/>
        <v>22.891566265060259</v>
      </c>
      <c r="AB394" s="671">
        <f t="shared" si="207"/>
        <v>22.058823529411754</v>
      </c>
      <c r="AC394" s="671">
        <f t="shared" si="208"/>
        <v>13.333333333333353</v>
      </c>
      <c r="AD394" s="671">
        <f t="shared" si="209"/>
        <v>33.333333333333329</v>
      </c>
      <c r="AE394" s="671">
        <f t="shared" si="210"/>
        <v>50</v>
      </c>
      <c r="AF394" s="671">
        <f t="shared" si="211"/>
        <v>32.743362831858391</v>
      </c>
      <c r="AG394" s="671">
        <f t="shared" si="212"/>
        <v>18.947368421052623</v>
      </c>
      <c r="AH394" s="671">
        <f t="shared" si="213"/>
        <v>375</v>
      </c>
      <c r="AI394" s="671">
        <f t="shared" si="214"/>
        <v>-89.333333333333329</v>
      </c>
      <c r="AJ394" s="671">
        <f t="shared" si="215"/>
        <v>-25</v>
      </c>
      <c r="AK394" s="671">
        <f t="shared" si="216"/>
        <v>0</v>
      </c>
      <c r="AL394" s="671">
        <f t="shared" si="217"/>
        <v>6.3829787234042534</v>
      </c>
      <c r="AM394" s="671">
        <f t="shared" si="218"/>
        <v>2.1739130434782483</v>
      </c>
      <c r="AN394" s="671">
        <f t="shared" si="219"/>
        <v>6.976744186046524</v>
      </c>
      <c r="AO394" s="671">
        <f t="shared" si="220"/>
        <v>4.8780487804878092</v>
      </c>
      <c r="AP394" s="671">
        <f t="shared" si="221"/>
        <v>2.4999999999999911</v>
      </c>
      <c r="AQ394" s="671">
        <f t="shared" si="222"/>
        <v>3.8961038961039085</v>
      </c>
      <c r="AR394" s="671">
        <f t="shared" si="223"/>
        <v>6.944444444444442</v>
      </c>
      <c r="AS394" s="672">
        <f t="shared" si="224"/>
        <v>27.424211620421836</v>
      </c>
      <c r="AT394" s="673">
        <f t="shared" si="225"/>
        <v>88.966324408440371</v>
      </c>
    </row>
    <row r="395" spans="1:46" ht="11.25" customHeight="1" x14ac:dyDescent="0.2">
      <c r="A395" s="658" t="s">
        <v>4206</v>
      </c>
      <c r="B395" s="507" t="s">
        <v>4207</v>
      </c>
      <c r="C395" s="497">
        <v>0.34</v>
      </c>
      <c r="D395" s="497">
        <v>0.26769199999999999</v>
      </c>
      <c r="E395" s="513">
        <v>0.2</v>
      </c>
      <c r="F395" s="513">
        <v>0.1867</v>
      </c>
      <c r="G395" s="513">
        <v>0.1794</v>
      </c>
      <c r="H395" s="513">
        <v>0.17249999999999999</v>
      </c>
      <c r="I395" s="514"/>
      <c r="J395" s="513">
        <v>0.16599999999999998</v>
      </c>
      <c r="K395" s="515">
        <v>0.15959999999999999</v>
      </c>
      <c r="L395" s="514"/>
      <c r="M395" s="539">
        <v>0.24469999999999997</v>
      </c>
      <c r="N395" s="539">
        <v>0.4708</v>
      </c>
      <c r="O395" s="517">
        <v>0.61360000000000003</v>
      </c>
      <c r="P395" s="517">
        <v>0.61360000000000003</v>
      </c>
      <c r="Q395" s="516">
        <v>0.61360000000000003</v>
      </c>
      <c r="R395" s="517">
        <v>0.52600000000000002</v>
      </c>
      <c r="S395" s="516">
        <v>0.52600000000000002</v>
      </c>
      <c r="T395" s="516">
        <v>0.45779999999999998</v>
      </c>
      <c r="U395" s="516">
        <v>0.38</v>
      </c>
      <c r="V395" s="516">
        <v>0.37040000000000001</v>
      </c>
      <c r="W395" s="516">
        <v>0.3654</v>
      </c>
      <c r="X395" s="516">
        <v>0.34099999999999997</v>
      </c>
      <c r="Y395" s="654">
        <f t="shared" si="204"/>
        <v>7.1947919999999996</v>
      </c>
      <c r="Z395" s="1049">
        <f t="shared" ref="Z395:Z458" si="226">IF(ISERROR((C395/D395-1)*100),"n/a",(C395/D395-1)*100)</f>
        <v>27.011640243264658</v>
      </c>
      <c r="AA395" s="671">
        <v>33.845999999999975</v>
      </c>
      <c r="AB395" s="671">
        <v>7.1237279057311254</v>
      </c>
      <c r="AC395" s="671">
        <v>4.0691192865105918</v>
      </c>
      <c r="AD395" s="671">
        <v>4.0000000000000036</v>
      </c>
      <c r="AE395" s="671">
        <v>3.9156626506024139</v>
      </c>
      <c r="AF395" s="671">
        <v>4.0100250626566414</v>
      </c>
      <c r="AG395" s="671">
        <v>0</v>
      </c>
      <c r="AH395" s="671">
        <v>0</v>
      </c>
      <c r="AI395" s="671">
        <v>0</v>
      </c>
      <c r="AJ395" s="671">
        <v>0</v>
      </c>
      <c r="AK395" s="671">
        <v>0</v>
      </c>
      <c r="AL395" s="671">
        <v>16.653992395437257</v>
      </c>
      <c r="AM395" s="671">
        <v>0</v>
      </c>
      <c r="AN395" s="671">
        <v>14.897335080821339</v>
      </c>
      <c r="AO395" s="671">
        <v>20.473684210526311</v>
      </c>
      <c r="AP395" s="671">
        <v>2.591792656587466</v>
      </c>
      <c r="AQ395" s="671">
        <v>1.3683634373289566</v>
      </c>
      <c r="AR395" s="671">
        <v>7.1554252199413693</v>
      </c>
      <c r="AS395" s="672">
        <f t="shared" si="224"/>
        <v>7.7429877973372685</v>
      </c>
      <c r="AT395" s="673">
        <f t="shared" si="225"/>
        <v>10.080296369721673</v>
      </c>
    </row>
    <row r="396" spans="1:46" ht="11.25" customHeight="1" x14ac:dyDescent="0.2">
      <c r="A396" s="935" t="s">
        <v>611</v>
      </c>
      <c r="B396" s="933" t="s">
        <v>612</v>
      </c>
      <c r="C396" s="497">
        <v>0.89</v>
      </c>
      <c r="D396" s="497">
        <v>0.86</v>
      </c>
      <c r="E396" s="650">
        <v>0.82</v>
      </c>
      <c r="F396" s="650">
        <v>0.78</v>
      </c>
      <c r="G396" s="650">
        <v>0.74</v>
      </c>
      <c r="H396" s="650">
        <v>0.7</v>
      </c>
      <c r="I396" s="651"/>
      <c r="J396" s="650">
        <v>0.66</v>
      </c>
      <c r="K396" s="496">
        <v>0.64</v>
      </c>
      <c r="L396" s="651"/>
      <c r="M396" s="511">
        <v>0.57999999999999996</v>
      </c>
      <c r="N396" s="511">
        <v>0.54</v>
      </c>
      <c r="O396" s="657">
        <v>0.5</v>
      </c>
      <c r="P396" s="657">
        <v>0.46</v>
      </c>
      <c r="Q396" s="657">
        <v>0.42</v>
      </c>
      <c r="R396" s="657">
        <v>0.38</v>
      </c>
      <c r="S396" s="653">
        <v>0.36</v>
      </c>
      <c r="T396" s="657">
        <v>0.36</v>
      </c>
      <c r="U396" s="653">
        <v>0.3</v>
      </c>
      <c r="V396" s="653">
        <v>0.3</v>
      </c>
      <c r="W396" s="657">
        <v>0.32</v>
      </c>
      <c r="X396" s="657">
        <v>0.115</v>
      </c>
      <c r="Y396" s="654">
        <f t="shared" si="204"/>
        <v>10.725000000000001</v>
      </c>
      <c r="Z396" s="1049">
        <f t="shared" si="226"/>
        <v>3.488372093023262</v>
      </c>
      <c r="AA396" s="671">
        <f t="shared" ref="AA396:AA459" si="227">IF(ISERROR((D396/E396-1)*100),"n/a",(D396/E396-1)*100)</f>
        <v>4.8780487804878092</v>
      </c>
      <c r="AB396" s="671">
        <f t="shared" ref="AB396:AB459" si="228">IF(ISERROR((E396/F396-1)*100),"n/a",(E396/F396-1)*100)</f>
        <v>5.12820512820511</v>
      </c>
      <c r="AC396" s="671">
        <f t="shared" ref="AC396:AC459" si="229">IF(ISERROR((F396/G396-1)*100),"n/a",(F396/G396-1)*100)</f>
        <v>5.4054054054054168</v>
      </c>
      <c r="AD396" s="671">
        <f t="shared" ref="AD396:AD459" si="230">IF(ISERROR((G396/H396-1)*100),"n/a",(G396/H396-1)*100)</f>
        <v>5.7142857142857162</v>
      </c>
      <c r="AE396" s="671">
        <f t="shared" ref="AE396:AE459" si="231">IF(ISERROR((H396/J396-1)*100),"n/a",(H396/J396-1)*100)</f>
        <v>6.0606060606060552</v>
      </c>
      <c r="AF396" s="671">
        <f t="shared" ref="AF396:AF459" si="232">IF(ISERROR((J396/K396-1)*100),"n/a",(J396/K396-1)*100)</f>
        <v>3.125</v>
      </c>
      <c r="AG396" s="671">
        <f t="shared" ref="AG396:AG459" si="233">IF(ISERROR((K396/M396-1)*100),"n/a",(K396/M396-1)*100)</f>
        <v>10.344827586206918</v>
      </c>
      <c r="AH396" s="671">
        <f t="shared" ref="AH396:AH459" si="234">IF(ISERROR((M396/N396-1)*100),"n/a",(M396/N396-1)*100)</f>
        <v>7.4074074074073959</v>
      </c>
      <c r="AI396" s="671">
        <f t="shared" ref="AI396:AI459" si="235">IF(ISERROR((N396/O396-1)*100),"n/a",(N396/O396-1)*100)</f>
        <v>8.0000000000000071</v>
      </c>
      <c r="AJ396" s="671">
        <f t="shared" ref="AJ396:AJ459" si="236">IF(ISERROR((O396/P396-1)*100),"n/a",(O396/P396-1)*100)</f>
        <v>8.6956521739130377</v>
      </c>
      <c r="AK396" s="671">
        <f t="shared" ref="AK396:AK459" si="237">IF(ISERROR((P396/Q396-1)*100),"n/a",(P396/Q396-1)*100)</f>
        <v>9.5238095238095344</v>
      </c>
      <c r="AL396" s="671">
        <f t="shared" ref="AL396:AL459" si="238">IF(ISERROR((Q396/R396-1)*100),"n/a",(Q396/R396-1)*100)</f>
        <v>10.526315789473673</v>
      </c>
      <c r="AM396" s="671">
        <f t="shared" ref="AM396:AM459" si="239">IF(ISERROR((R396/S396-1)*100),"n/a",(R396/S396-1)*100)</f>
        <v>5.555555555555558</v>
      </c>
      <c r="AN396" s="671">
        <f t="shared" ref="AN396:AN459" si="240">IF(ISERROR((S396/T396-1)*100),"n/a",(S396/T396-1)*100)</f>
        <v>0</v>
      </c>
      <c r="AO396" s="671">
        <f t="shared" ref="AO396:AO459" si="241">IF(ISERROR((T396/U396-1)*100),"n/a",(T396/U396-1)*100)</f>
        <v>19.999999999999996</v>
      </c>
      <c r="AP396" s="671">
        <f t="shared" ref="AP396:AP459" si="242">IF(ISERROR((U396/V396-1)*100),"n/a",(U396/V396-1)*100)</f>
        <v>0</v>
      </c>
      <c r="AQ396" s="671">
        <f t="shared" ref="AQ396:AQ459" si="243">IF(ISERROR((V396/W396-1)*100),"n/a",(V396/W396-1)*100)</f>
        <v>-6.25</v>
      </c>
      <c r="AR396" s="671">
        <f t="shared" ref="AR396:AR459" si="244">IF(ISERROR((W396/X396-1)*100),"n/a",(W396/X396-1)*100)</f>
        <v>178.26086956521738</v>
      </c>
      <c r="AS396" s="672">
        <f t="shared" si="224"/>
        <v>15.045492672820886</v>
      </c>
      <c r="AT396" s="673">
        <f t="shared" si="225"/>
        <v>39.874477062607376</v>
      </c>
    </row>
    <row r="397" spans="1:46" ht="11.25" customHeight="1" x14ac:dyDescent="0.2">
      <c r="A397" s="935" t="s">
        <v>1319</v>
      </c>
      <c r="B397" s="933" t="s">
        <v>1320</v>
      </c>
      <c r="C397" s="497">
        <v>1.2324999999999999</v>
      </c>
      <c r="D397" s="497">
        <v>1.2024999999999999</v>
      </c>
      <c r="E397" s="650">
        <v>1.17</v>
      </c>
      <c r="F397" s="650">
        <v>1.1299999999999999</v>
      </c>
      <c r="G397" s="650">
        <v>1.075</v>
      </c>
      <c r="H397" s="650">
        <v>1</v>
      </c>
      <c r="I397" s="651"/>
      <c r="J397" s="650">
        <v>0.25</v>
      </c>
      <c r="K397" s="655">
        <v>0</v>
      </c>
      <c r="L397" s="651"/>
      <c r="M397" s="652">
        <v>0</v>
      </c>
      <c r="N397" s="652">
        <v>0</v>
      </c>
      <c r="O397" s="653">
        <v>0</v>
      </c>
      <c r="P397" s="653">
        <v>0</v>
      </c>
      <c r="Q397" s="653">
        <v>0</v>
      </c>
      <c r="R397" s="653">
        <v>0</v>
      </c>
      <c r="S397" s="653">
        <v>0</v>
      </c>
      <c r="T397" s="653">
        <v>0</v>
      </c>
      <c r="U397" s="653">
        <v>0</v>
      </c>
      <c r="V397" s="653">
        <v>0</v>
      </c>
      <c r="W397" s="653">
        <v>0</v>
      </c>
      <c r="X397" s="653">
        <v>0</v>
      </c>
      <c r="Y397" s="654">
        <f t="shared" si="204"/>
        <v>7.06</v>
      </c>
      <c r="Z397" s="1049">
        <f t="shared" si="226"/>
        <v>2.4948024948024949</v>
      </c>
      <c r="AA397" s="671">
        <f t="shared" si="227"/>
        <v>2.7777777777777679</v>
      </c>
      <c r="AB397" s="671">
        <f t="shared" si="228"/>
        <v>3.539823008849563</v>
      </c>
      <c r="AC397" s="671">
        <f t="shared" si="229"/>
        <v>5.1162790697674376</v>
      </c>
      <c r="AD397" s="671">
        <f t="shared" si="230"/>
        <v>7.4999999999999956</v>
      </c>
      <c r="AE397" s="671">
        <f t="shared" si="231"/>
        <v>300</v>
      </c>
      <c r="AF397" s="671" t="str">
        <f t="shared" si="232"/>
        <v>n/a</v>
      </c>
      <c r="AG397" s="671" t="str">
        <f t="shared" si="233"/>
        <v>n/a</v>
      </c>
      <c r="AH397" s="671" t="str">
        <f t="shared" si="234"/>
        <v>n/a</v>
      </c>
      <c r="AI397" s="671" t="str">
        <f t="shared" si="235"/>
        <v>n/a</v>
      </c>
      <c r="AJ397" s="671" t="str">
        <f t="shared" si="236"/>
        <v>n/a</v>
      </c>
      <c r="AK397" s="671" t="str">
        <f t="shared" si="237"/>
        <v>n/a</v>
      </c>
      <c r="AL397" s="671" t="str">
        <f t="shared" si="238"/>
        <v>n/a</v>
      </c>
      <c r="AM397" s="671" t="str">
        <f t="shared" si="239"/>
        <v>n/a</v>
      </c>
      <c r="AN397" s="671" t="str">
        <f t="shared" si="240"/>
        <v>n/a</v>
      </c>
      <c r="AO397" s="671" t="str">
        <f t="shared" si="241"/>
        <v>n/a</v>
      </c>
      <c r="AP397" s="671" t="str">
        <f t="shared" si="242"/>
        <v>n/a</v>
      </c>
      <c r="AQ397" s="671" t="str">
        <f t="shared" si="243"/>
        <v>n/a</v>
      </c>
      <c r="AR397" s="671" t="str">
        <f t="shared" si="244"/>
        <v>n/a</v>
      </c>
      <c r="AS397" s="672">
        <f t="shared" si="224"/>
        <v>53.571447058532875</v>
      </c>
      <c r="AT397" s="673">
        <f t="shared" si="225"/>
        <v>120.73897225639563</v>
      </c>
    </row>
    <row r="398" spans="1:46" ht="11.25" customHeight="1" x14ac:dyDescent="0.2">
      <c r="A398" s="935" t="s">
        <v>3854</v>
      </c>
      <c r="B398" s="933" t="s">
        <v>3855</v>
      </c>
      <c r="C398" s="497">
        <v>0.6</v>
      </c>
      <c r="D398" s="497">
        <v>0.42</v>
      </c>
      <c r="E398" s="650">
        <v>0.34</v>
      </c>
      <c r="F398" s="650">
        <v>0.26</v>
      </c>
      <c r="G398" s="650">
        <v>0.18</v>
      </c>
      <c r="H398" s="542">
        <v>0</v>
      </c>
      <c r="I398" s="651"/>
      <c r="J398" s="502">
        <v>0</v>
      </c>
      <c r="K398" s="655">
        <v>0</v>
      </c>
      <c r="L398" s="651"/>
      <c r="M398" s="652">
        <v>0</v>
      </c>
      <c r="N398" s="652">
        <v>0.04</v>
      </c>
      <c r="O398" s="543">
        <v>0.34</v>
      </c>
      <c r="P398" s="657">
        <v>0.83</v>
      </c>
      <c r="Q398" s="657">
        <v>0.76190999999999998</v>
      </c>
      <c r="R398" s="657">
        <v>0.67990000000000006</v>
      </c>
      <c r="S398" s="657">
        <v>0.58961000000000008</v>
      </c>
      <c r="T398" s="657">
        <v>0.50800000000000001</v>
      </c>
      <c r="U398" s="657">
        <v>0.37716</v>
      </c>
      <c r="V398" s="657">
        <v>0.31399000000000005</v>
      </c>
      <c r="W398" s="657">
        <v>0.28029000000000004</v>
      </c>
      <c r="X398" s="657">
        <v>0.24874999999999997</v>
      </c>
      <c r="Y398" s="654">
        <f t="shared" si="204"/>
        <v>6.769610000000001</v>
      </c>
      <c r="Z398" s="1049">
        <f t="shared" si="226"/>
        <v>42.857142857142861</v>
      </c>
      <c r="AA398" s="671">
        <f t="shared" si="227"/>
        <v>23.529411764705866</v>
      </c>
      <c r="AB398" s="671">
        <f t="shared" si="228"/>
        <v>30.76923076923077</v>
      </c>
      <c r="AC398" s="671">
        <f t="shared" si="229"/>
        <v>44.444444444444464</v>
      </c>
      <c r="AD398" s="671" t="str">
        <f t="shared" si="230"/>
        <v>n/a</v>
      </c>
      <c r="AE398" s="671" t="str">
        <f t="shared" si="231"/>
        <v>n/a</v>
      </c>
      <c r="AF398" s="671" t="str">
        <f t="shared" si="232"/>
        <v>n/a</v>
      </c>
      <c r="AG398" s="671" t="str">
        <f t="shared" si="233"/>
        <v>n/a</v>
      </c>
      <c r="AH398" s="671">
        <f t="shared" si="234"/>
        <v>-100</v>
      </c>
      <c r="AI398" s="671">
        <f t="shared" si="235"/>
        <v>-88.235294117647058</v>
      </c>
      <c r="AJ398" s="671">
        <f t="shared" si="236"/>
        <v>-59.036144578313255</v>
      </c>
      <c r="AK398" s="671">
        <f t="shared" si="237"/>
        <v>8.9367510598364674</v>
      </c>
      <c r="AL398" s="671">
        <f t="shared" si="238"/>
        <v>12.062067951169286</v>
      </c>
      <c r="AM398" s="671">
        <f t="shared" si="239"/>
        <v>15.31351232170417</v>
      </c>
      <c r="AN398" s="671">
        <f t="shared" si="240"/>
        <v>16.064960629921266</v>
      </c>
      <c r="AO398" s="671">
        <f t="shared" si="241"/>
        <v>34.690847385724901</v>
      </c>
      <c r="AP398" s="671">
        <f t="shared" si="242"/>
        <v>20.118475110672286</v>
      </c>
      <c r="AQ398" s="671">
        <f t="shared" si="243"/>
        <v>12.023261621891624</v>
      </c>
      <c r="AR398" s="671">
        <f t="shared" si="244"/>
        <v>12.679396984924661</v>
      </c>
      <c r="AS398" s="672">
        <f t="shared" si="224"/>
        <v>1.7478709470272211</v>
      </c>
      <c r="AT398" s="673">
        <f t="shared" si="225"/>
        <v>45.645222955688808</v>
      </c>
    </row>
    <row r="399" spans="1:46" ht="11.25" customHeight="1" x14ac:dyDescent="0.2">
      <c r="A399" s="504" t="s">
        <v>632</v>
      </c>
      <c r="B399" s="918" t="s">
        <v>633</v>
      </c>
      <c r="C399" s="497">
        <v>6.21</v>
      </c>
      <c r="D399" s="522">
        <v>5.9</v>
      </c>
      <c r="E399" s="487">
        <v>5.5</v>
      </c>
      <c r="F399" s="487">
        <v>5</v>
      </c>
      <c r="G399" s="487">
        <v>4.25</v>
      </c>
      <c r="H399" s="487">
        <v>3.7</v>
      </c>
      <c r="I399" s="488"/>
      <c r="J399" s="487">
        <v>3.3</v>
      </c>
      <c r="K399" s="485">
        <v>2.9</v>
      </c>
      <c r="L399" s="488"/>
      <c r="M399" s="530">
        <v>2.5</v>
      </c>
      <c r="N399" s="530">
        <v>2.15</v>
      </c>
      <c r="O399" s="493">
        <v>1.9</v>
      </c>
      <c r="P399" s="493">
        <v>1.5</v>
      </c>
      <c r="Q399" s="493">
        <v>1.1000000000000001</v>
      </c>
      <c r="R399" s="493">
        <v>0.78</v>
      </c>
      <c r="S399" s="493">
        <v>0.7</v>
      </c>
      <c r="T399" s="493">
        <v>0.63</v>
      </c>
      <c r="U399" s="493">
        <v>0.59</v>
      </c>
      <c r="V399" s="493">
        <v>0.55000000000000004</v>
      </c>
      <c r="W399" s="493">
        <v>0.51</v>
      </c>
      <c r="X399" s="493">
        <v>0.47</v>
      </c>
      <c r="Y399" s="654">
        <f t="shared" si="204"/>
        <v>50.14</v>
      </c>
      <c r="Z399" s="1049">
        <f t="shared" si="226"/>
        <v>5.2542372881355881</v>
      </c>
      <c r="AA399" s="671">
        <f t="shared" si="227"/>
        <v>7.2727272727272751</v>
      </c>
      <c r="AB399" s="671">
        <f t="shared" si="228"/>
        <v>10.000000000000009</v>
      </c>
      <c r="AC399" s="671">
        <f t="shared" si="229"/>
        <v>17.647058823529417</v>
      </c>
      <c r="AD399" s="671">
        <f t="shared" si="230"/>
        <v>14.864864864864868</v>
      </c>
      <c r="AE399" s="671">
        <f t="shared" si="231"/>
        <v>12.121212121212132</v>
      </c>
      <c r="AF399" s="671">
        <f t="shared" si="232"/>
        <v>13.793103448275868</v>
      </c>
      <c r="AG399" s="671">
        <f t="shared" si="233"/>
        <v>15.999999999999993</v>
      </c>
      <c r="AH399" s="671">
        <f t="shared" si="234"/>
        <v>16.279069767441868</v>
      </c>
      <c r="AI399" s="671">
        <f t="shared" si="235"/>
        <v>13.157894736842103</v>
      </c>
      <c r="AJ399" s="671">
        <f t="shared" si="236"/>
        <v>26.666666666666661</v>
      </c>
      <c r="AK399" s="671">
        <f t="shared" si="237"/>
        <v>36.363636363636353</v>
      </c>
      <c r="AL399" s="671">
        <f t="shared" si="238"/>
        <v>41.025641025641036</v>
      </c>
      <c r="AM399" s="671">
        <f t="shared" si="239"/>
        <v>11.428571428571432</v>
      </c>
      <c r="AN399" s="671">
        <f t="shared" si="240"/>
        <v>11.111111111111093</v>
      </c>
      <c r="AO399" s="671">
        <f t="shared" si="241"/>
        <v>6.7796610169491567</v>
      </c>
      <c r="AP399" s="671">
        <f t="shared" si="242"/>
        <v>7.2727272727272529</v>
      </c>
      <c r="AQ399" s="671">
        <f t="shared" si="243"/>
        <v>7.8431372549019773</v>
      </c>
      <c r="AR399" s="671">
        <f t="shared" si="244"/>
        <v>8.5106382978723527</v>
      </c>
      <c r="AS399" s="672">
        <f t="shared" si="224"/>
        <v>14.915366250584549</v>
      </c>
      <c r="AT399" s="673">
        <f t="shared" si="225"/>
        <v>9.7772381582965071</v>
      </c>
    </row>
    <row r="400" spans="1:46" ht="11.25" customHeight="1" x14ac:dyDescent="0.2">
      <c r="A400" s="519" t="s">
        <v>1340</v>
      </c>
      <c r="B400" s="507" t="s">
        <v>1341</v>
      </c>
      <c r="C400" s="497">
        <v>0.75</v>
      </c>
      <c r="D400" s="656">
        <v>0.66</v>
      </c>
      <c r="E400" s="650">
        <v>0.59</v>
      </c>
      <c r="F400" s="650">
        <v>0.57999999999999996</v>
      </c>
      <c r="G400" s="650">
        <v>0.52</v>
      </c>
      <c r="H400" s="650">
        <v>0.43</v>
      </c>
      <c r="I400" s="651"/>
      <c r="J400" s="650">
        <v>0.4</v>
      </c>
      <c r="K400" s="655">
        <v>0.38</v>
      </c>
      <c r="L400" s="651"/>
      <c r="M400" s="511">
        <v>0.36</v>
      </c>
      <c r="N400" s="652">
        <v>0.34</v>
      </c>
      <c r="O400" s="653">
        <v>0.66</v>
      </c>
      <c r="P400" s="657">
        <v>0.64817999999999998</v>
      </c>
      <c r="Q400" s="657">
        <v>0.63636000000000004</v>
      </c>
      <c r="R400" s="657">
        <v>0.60909000000000002</v>
      </c>
      <c r="S400" s="653">
        <v>0.58182</v>
      </c>
      <c r="T400" s="657">
        <v>0.49106</v>
      </c>
      <c r="U400" s="657">
        <v>0.32117000000000001</v>
      </c>
      <c r="V400" s="653">
        <v>0.2979</v>
      </c>
      <c r="W400" s="657">
        <v>0.29193999999999998</v>
      </c>
      <c r="X400" s="657">
        <v>0.17634</v>
      </c>
      <c r="Y400" s="654">
        <f t="shared" si="204"/>
        <v>9.7238600000000002</v>
      </c>
      <c r="Z400" s="1049">
        <f t="shared" si="226"/>
        <v>13.636363636363624</v>
      </c>
      <c r="AA400" s="671">
        <f t="shared" si="227"/>
        <v>11.86440677966103</v>
      </c>
      <c r="AB400" s="671">
        <f t="shared" si="228"/>
        <v>1.7241379310344751</v>
      </c>
      <c r="AC400" s="671">
        <f t="shared" si="229"/>
        <v>11.538461538461519</v>
      </c>
      <c r="AD400" s="671">
        <f t="shared" si="230"/>
        <v>20.930232558139551</v>
      </c>
      <c r="AE400" s="671">
        <f t="shared" si="231"/>
        <v>7.4999999999999956</v>
      </c>
      <c r="AF400" s="671">
        <f t="shared" si="232"/>
        <v>5.2631578947368363</v>
      </c>
      <c r="AG400" s="671">
        <f t="shared" si="233"/>
        <v>5.555555555555558</v>
      </c>
      <c r="AH400" s="671">
        <f t="shared" si="234"/>
        <v>5.8823529411764497</v>
      </c>
      <c r="AI400" s="671">
        <f t="shared" si="235"/>
        <v>-48.484848484848484</v>
      </c>
      <c r="AJ400" s="671">
        <f t="shared" si="236"/>
        <v>1.8235675275386498</v>
      </c>
      <c r="AK400" s="671">
        <f t="shared" si="237"/>
        <v>1.8574391853667604</v>
      </c>
      <c r="AL400" s="671">
        <f t="shared" si="238"/>
        <v>4.4771708614490535</v>
      </c>
      <c r="AM400" s="671">
        <f t="shared" si="239"/>
        <v>4.6870166030731131</v>
      </c>
      <c r="AN400" s="671">
        <f t="shared" si="240"/>
        <v>18.482466501038573</v>
      </c>
      <c r="AO400" s="671">
        <f t="shared" si="241"/>
        <v>52.897219541053019</v>
      </c>
      <c r="AP400" s="671">
        <f t="shared" si="242"/>
        <v>7.8113460892917042</v>
      </c>
      <c r="AQ400" s="671">
        <f t="shared" si="243"/>
        <v>2.0415153798725827</v>
      </c>
      <c r="AR400" s="671">
        <f t="shared" si="244"/>
        <v>65.555177498015183</v>
      </c>
      <c r="AS400" s="672">
        <f t="shared" si="224"/>
        <v>10.265407344051535</v>
      </c>
      <c r="AT400" s="673">
        <f t="shared" si="225"/>
        <v>22.298573302925259</v>
      </c>
    </row>
    <row r="401" spans="1:46" ht="11.25" customHeight="1" x14ac:dyDescent="0.2">
      <c r="A401" s="484" t="s">
        <v>4055</v>
      </c>
      <c r="B401" s="933" t="s">
        <v>4056</v>
      </c>
      <c r="C401" s="497">
        <v>0.54</v>
      </c>
      <c r="D401" s="520">
        <v>0.4</v>
      </c>
      <c r="E401" s="650">
        <v>0.34</v>
      </c>
      <c r="F401" s="650">
        <v>0.32</v>
      </c>
      <c r="G401" s="542">
        <v>0.24</v>
      </c>
      <c r="H401" s="650">
        <v>0.12</v>
      </c>
      <c r="I401" s="651"/>
      <c r="J401" s="502">
        <v>0</v>
      </c>
      <c r="K401" s="655">
        <v>0</v>
      </c>
      <c r="L401" s="651"/>
      <c r="M401" s="652">
        <v>0</v>
      </c>
      <c r="N401" s="652">
        <v>0</v>
      </c>
      <c r="O401" s="543">
        <v>0</v>
      </c>
      <c r="P401" s="543">
        <v>0</v>
      </c>
      <c r="Q401" s="543">
        <v>0</v>
      </c>
      <c r="R401" s="543">
        <v>0</v>
      </c>
      <c r="S401" s="543">
        <v>0</v>
      </c>
      <c r="T401" s="543">
        <v>0</v>
      </c>
      <c r="U401" s="543">
        <v>0</v>
      </c>
      <c r="V401" s="543">
        <v>0</v>
      </c>
      <c r="W401" s="543">
        <v>0</v>
      </c>
      <c r="X401" s="543">
        <v>0</v>
      </c>
      <c r="Y401" s="654">
        <f t="shared" si="204"/>
        <v>1.96</v>
      </c>
      <c r="Z401" s="1049">
        <f t="shared" si="226"/>
        <v>35.000000000000007</v>
      </c>
      <c r="AA401" s="671">
        <f t="shared" si="227"/>
        <v>17.647058823529417</v>
      </c>
      <c r="AB401" s="671">
        <f t="shared" si="228"/>
        <v>6.25</v>
      </c>
      <c r="AC401" s="671">
        <f t="shared" si="229"/>
        <v>33.33333333333335</v>
      </c>
      <c r="AD401" s="671">
        <f t="shared" si="230"/>
        <v>100</v>
      </c>
      <c r="AE401" s="671" t="str">
        <f t="shared" si="231"/>
        <v>n/a</v>
      </c>
      <c r="AF401" s="671" t="str">
        <f t="shared" si="232"/>
        <v>n/a</v>
      </c>
      <c r="AG401" s="671" t="str">
        <f t="shared" si="233"/>
        <v>n/a</v>
      </c>
      <c r="AH401" s="671" t="str">
        <f t="shared" si="234"/>
        <v>n/a</v>
      </c>
      <c r="AI401" s="671" t="str">
        <f t="shared" si="235"/>
        <v>n/a</v>
      </c>
      <c r="AJ401" s="671" t="str">
        <f t="shared" si="236"/>
        <v>n/a</v>
      </c>
      <c r="AK401" s="671" t="str">
        <f t="shared" si="237"/>
        <v>n/a</v>
      </c>
      <c r="AL401" s="671" t="str">
        <f t="shared" si="238"/>
        <v>n/a</v>
      </c>
      <c r="AM401" s="671" t="str">
        <f t="shared" si="239"/>
        <v>n/a</v>
      </c>
      <c r="AN401" s="671" t="str">
        <f t="shared" si="240"/>
        <v>n/a</v>
      </c>
      <c r="AO401" s="671" t="str">
        <f t="shared" si="241"/>
        <v>n/a</v>
      </c>
      <c r="AP401" s="671" t="str">
        <f t="shared" si="242"/>
        <v>n/a</v>
      </c>
      <c r="AQ401" s="671" t="str">
        <f t="shared" si="243"/>
        <v>n/a</v>
      </c>
      <c r="AR401" s="671" t="str">
        <f t="shared" si="244"/>
        <v>n/a</v>
      </c>
      <c r="AS401" s="672">
        <f t="shared" si="224"/>
        <v>38.446078431372555</v>
      </c>
      <c r="AT401" s="673">
        <f t="shared" si="225"/>
        <v>36.387111600386653</v>
      </c>
    </row>
    <row r="402" spans="1:46" ht="11.25" customHeight="1" x14ac:dyDescent="0.2">
      <c r="A402" s="935" t="s">
        <v>1336</v>
      </c>
      <c r="B402" s="933" t="s">
        <v>1337</v>
      </c>
      <c r="C402" s="497">
        <v>0.96</v>
      </c>
      <c r="D402" s="656">
        <v>0.8</v>
      </c>
      <c r="E402" s="650">
        <v>0.68</v>
      </c>
      <c r="F402" s="650">
        <v>0.57999999999999996</v>
      </c>
      <c r="G402" s="502">
        <v>0.52</v>
      </c>
      <c r="H402" s="650">
        <v>0.13</v>
      </c>
      <c r="I402" s="651"/>
      <c r="J402" s="502">
        <v>0</v>
      </c>
      <c r="K402" s="655">
        <v>0</v>
      </c>
      <c r="L402" s="651"/>
      <c r="M402" s="652">
        <v>0</v>
      </c>
      <c r="N402" s="652">
        <v>0</v>
      </c>
      <c r="O402" s="653">
        <v>0</v>
      </c>
      <c r="P402" s="653">
        <v>0</v>
      </c>
      <c r="Q402" s="653">
        <v>0</v>
      </c>
      <c r="R402" s="653">
        <v>0</v>
      </c>
      <c r="S402" s="653">
        <v>0</v>
      </c>
      <c r="T402" s="653">
        <v>0</v>
      </c>
      <c r="U402" s="653">
        <v>0</v>
      </c>
      <c r="V402" s="653">
        <v>0</v>
      </c>
      <c r="W402" s="653">
        <v>0</v>
      </c>
      <c r="X402" s="653">
        <v>0</v>
      </c>
      <c r="Y402" s="654">
        <f t="shared" si="204"/>
        <v>3.67</v>
      </c>
      <c r="Z402" s="1049">
        <f t="shared" si="226"/>
        <v>19.999999999999996</v>
      </c>
      <c r="AA402" s="671">
        <f t="shared" si="227"/>
        <v>17.647058823529417</v>
      </c>
      <c r="AB402" s="671">
        <f t="shared" si="228"/>
        <v>17.24137931034484</v>
      </c>
      <c r="AC402" s="671">
        <f t="shared" si="229"/>
        <v>11.538461538461519</v>
      </c>
      <c r="AD402" s="671">
        <f t="shared" si="230"/>
        <v>300</v>
      </c>
      <c r="AE402" s="671" t="str">
        <f t="shared" si="231"/>
        <v>n/a</v>
      </c>
      <c r="AF402" s="671" t="str">
        <f t="shared" si="232"/>
        <v>n/a</v>
      </c>
      <c r="AG402" s="671" t="str">
        <f t="shared" si="233"/>
        <v>n/a</v>
      </c>
      <c r="AH402" s="671" t="str">
        <f t="shared" si="234"/>
        <v>n/a</v>
      </c>
      <c r="AI402" s="671" t="str">
        <f t="shared" si="235"/>
        <v>n/a</v>
      </c>
      <c r="AJ402" s="671" t="str">
        <f t="shared" si="236"/>
        <v>n/a</v>
      </c>
      <c r="AK402" s="671" t="str">
        <f t="shared" si="237"/>
        <v>n/a</v>
      </c>
      <c r="AL402" s="671" t="str">
        <f t="shared" si="238"/>
        <v>n/a</v>
      </c>
      <c r="AM402" s="671" t="str">
        <f t="shared" si="239"/>
        <v>n/a</v>
      </c>
      <c r="AN402" s="671" t="str">
        <f t="shared" si="240"/>
        <v>n/a</v>
      </c>
      <c r="AO402" s="671" t="str">
        <f t="shared" si="241"/>
        <v>n/a</v>
      </c>
      <c r="AP402" s="671" t="str">
        <f t="shared" si="242"/>
        <v>n/a</v>
      </c>
      <c r="AQ402" s="671" t="str">
        <f t="shared" si="243"/>
        <v>n/a</v>
      </c>
      <c r="AR402" s="671" t="str">
        <f t="shared" si="244"/>
        <v>n/a</v>
      </c>
      <c r="AS402" s="672">
        <f t="shared" si="224"/>
        <v>73.285379934467159</v>
      </c>
      <c r="AT402" s="673">
        <f t="shared" si="225"/>
        <v>126.77547611784271</v>
      </c>
    </row>
    <row r="403" spans="1:46" ht="11.25" customHeight="1" x14ac:dyDescent="0.2">
      <c r="A403" s="935" t="s">
        <v>1321</v>
      </c>
      <c r="B403" s="933" t="s">
        <v>1322</v>
      </c>
      <c r="C403" s="497">
        <v>2.4</v>
      </c>
      <c r="D403" s="656">
        <v>2.2400000000000002</v>
      </c>
      <c r="E403" s="650">
        <v>2.08</v>
      </c>
      <c r="F403" s="650">
        <v>1.92</v>
      </c>
      <c r="G403" s="650">
        <v>1.76</v>
      </c>
      <c r="H403" s="650">
        <v>1.57</v>
      </c>
      <c r="I403" s="651"/>
      <c r="J403" s="650">
        <v>1.37</v>
      </c>
      <c r="K403" s="655">
        <v>1.2</v>
      </c>
      <c r="L403" s="651"/>
      <c r="M403" s="536">
        <v>1.2</v>
      </c>
      <c r="N403" s="652">
        <v>1.2</v>
      </c>
      <c r="O403" s="653">
        <v>1.2</v>
      </c>
      <c r="P403" s="653">
        <v>1.2</v>
      </c>
      <c r="Q403" s="653">
        <v>1.2</v>
      </c>
      <c r="R403" s="653">
        <v>1.2</v>
      </c>
      <c r="S403" s="653">
        <v>1.2</v>
      </c>
      <c r="T403" s="653">
        <v>1.6950000000000001</v>
      </c>
      <c r="U403" s="653">
        <v>1.86</v>
      </c>
      <c r="V403" s="653">
        <v>1.86</v>
      </c>
      <c r="W403" s="653">
        <v>1.86</v>
      </c>
      <c r="X403" s="653">
        <v>1.86</v>
      </c>
      <c r="Y403" s="654">
        <f t="shared" si="204"/>
        <v>32.074999999999996</v>
      </c>
      <c r="Z403" s="1049">
        <f t="shared" si="226"/>
        <v>7.1428571428571397</v>
      </c>
      <c r="AA403" s="671">
        <f t="shared" si="227"/>
        <v>7.6923076923077094</v>
      </c>
      <c r="AB403" s="671">
        <f t="shared" si="228"/>
        <v>8.3333333333333481</v>
      </c>
      <c r="AC403" s="671">
        <f t="shared" si="229"/>
        <v>9.0909090909090828</v>
      </c>
      <c r="AD403" s="671">
        <f t="shared" si="230"/>
        <v>12.101910828025474</v>
      </c>
      <c r="AE403" s="671">
        <f t="shared" si="231"/>
        <v>14.598540145985407</v>
      </c>
      <c r="AF403" s="671">
        <f t="shared" si="232"/>
        <v>14.166666666666682</v>
      </c>
      <c r="AG403" s="671">
        <f t="shared" si="233"/>
        <v>0</v>
      </c>
      <c r="AH403" s="671">
        <f t="shared" si="234"/>
        <v>0</v>
      </c>
      <c r="AI403" s="671">
        <f t="shared" si="235"/>
        <v>0</v>
      </c>
      <c r="AJ403" s="671">
        <f t="shared" si="236"/>
        <v>0</v>
      </c>
      <c r="AK403" s="671">
        <f t="shared" si="237"/>
        <v>0</v>
      </c>
      <c r="AL403" s="671">
        <f t="shared" si="238"/>
        <v>0</v>
      </c>
      <c r="AM403" s="671">
        <f t="shared" si="239"/>
        <v>0</v>
      </c>
      <c r="AN403" s="671">
        <f t="shared" si="240"/>
        <v>-29.20353982300885</v>
      </c>
      <c r="AO403" s="671">
        <f t="shared" si="241"/>
        <v>-8.8709677419354875</v>
      </c>
      <c r="AP403" s="671">
        <f t="shared" si="242"/>
        <v>0</v>
      </c>
      <c r="AQ403" s="671">
        <f t="shared" si="243"/>
        <v>0</v>
      </c>
      <c r="AR403" s="671">
        <f t="shared" si="244"/>
        <v>0</v>
      </c>
      <c r="AS403" s="672">
        <f t="shared" si="224"/>
        <v>1.8448430176389738</v>
      </c>
      <c r="AT403" s="673">
        <f t="shared" si="225"/>
        <v>9.6879778887303925</v>
      </c>
    </row>
    <row r="404" spans="1:46" ht="11.25" customHeight="1" x14ac:dyDescent="0.2">
      <c r="A404" s="1007" t="s">
        <v>4415</v>
      </c>
      <c r="B404" s="918" t="s">
        <v>3858</v>
      </c>
      <c r="C404" s="523">
        <v>1.4</v>
      </c>
      <c r="D404" s="656">
        <v>1.25</v>
      </c>
      <c r="E404" s="650">
        <v>0.9</v>
      </c>
      <c r="F404" s="650">
        <v>0.8</v>
      </c>
      <c r="G404" s="650">
        <v>0.6</v>
      </c>
      <c r="H404" s="542">
        <v>0.3</v>
      </c>
      <c r="I404" s="1030"/>
      <c r="J404" s="542">
        <v>0.4</v>
      </c>
      <c r="K404" s="655">
        <v>0.4</v>
      </c>
      <c r="L404" s="651"/>
      <c r="M404" s="652">
        <v>0</v>
      </c>
      <c r="N404" s="652">
        <v>0</v>
      </c>
      <c r="O404" s="653">
        <v>0</v>
      </c>
      <c r="P404" s="653">
        <v>0</v>
      </c>
      <c r="Q404" s="653">
        <v>0</v>
      </c>
      <c r="R404" s="653">
        <v>0</v>
      </c>
      <c r="S404" s="653">
        <v>0</v>
      </c>
      <c r="T404" s="653">
        <v>0</v>
      </c>
      <c r="U404" s="653">
        <v>0</v>
      </c>
      <c r="V404" s="653">
        <v>0</v>
      </c>
      <c r="W404" s="653">
        <v>0</v>
      </c>
      <c r="X404" s="653">
        <v>0</v>
      </c>
      <c r="Y404" s="654">
        <f t="shared" si="204"/>
        <v>6.05</v>
      </c>
      <c r="Z404" s="1049">
        <f t="shared" si="226"/>
        <v>11.999999999999989</v>
      </c>
      <c r="AA404" s="671">
        <f t="shared" si="227"/>
        <v>38.888888888888886</v>
      </c>
      <c r="AB404" s="671">
        <f t="shared" si="228"/>
        <v>12.5</v>
      </c>
      <c r="AC404" s="671">
        <f t="shared" si="229"/>
        <v>33.33333333333335</v>
      </c>
      <c r="AD404" s="671">
        <f t="shared" si="230"/>
        <v>100</v>
      </c>
      <c r="AE404" s="671">
        <f t="shared" si="231"/>
        <v>-25.000000000000011</v>
      </c>
      <c r="AF404" s="671">
        <f t="shared" si="232"/>
        <v>0</v>
      </c>
      <c r="AG404" s="671" t="str">
        <f t="shared" si="233"/>
        <v>n/a</v>
      </c>
      <c r="AH404" s="671" t="str">
        <f t="shared" si="234"/>
        <v>n/a</v>
      </c>
      <c r="AI404" s="671" t="str">
        <f t="shared" si="235"/>
        <v>n/a</v>
      </c>
      <c r="AJ404" s="671" t="str">
        <f t="shared" si="236"/>
        <v>n/a</v>
      </c>
      <c r="AK404" s="671" t="str">
        <f t="shared" si="237"/>
        <v>n/a</v>
      </c>
      <c r="AL404" s="671" t="str">
        <f t="shared" si="238"/>
        <v>n/a</v>
      </c>
      <c r="AM404" s="671" t="str">
        <f t="shared" si="239"/>
        <v>n/a</v>
      </c>
      <c r="AN404" s="671" t="str">
        <f t="shared" si="240"/>
        <v>n/a</v>
      </c>
      <c r="AO404" s="671" t="str">
        <f t="shared" si="241"/>
        <v>n/a</v>
      </c>
      <c r="AP404" s="671" t="str">
        <f t="shared" si="242"/>
        <v>n/a</v>
      </c>
      <c r="AQ404" s="671" t="str">
        <f t="shared" si="243"/>
        <v>n/a</v>
      </c>
      <c r="AR404" s="671" t="str">
        <f t="shared" si="244"/>
        <v>n/a</v>
      </c>
      <c r="AS404" s="672">
        <f t="shared" si="224"/>
        <v>24.531746031746032</v>
      </c>
      <c r="AT404" s="673">
        <f t="shared" si="225"/>
        <v>39.446294389885026</v>
      </c>
    </row>
    <row r="405" spans="1:46" ht="11.25" customHeight="1" x14ac:dyDescent="0.2">
      <c r="A405" s="519" t="s">
        <v>1323</v>
      </c>
      <c r="B405" s="507" t="s">
        <v>1324</v>
      </c>
      <c r="C405" s="497">
        <v>1.66</v>
      </c>
      <c r="D405" s="518">
        <v>1.45</v>
      </c>
      <c r="E405" s="513">
        <v>1.34</v>
      </c>
      <c r="F405" s="513">
        <v>1.24</v>
      </c>
      <c r="G405" s="513">
        <v>1.07</v>
      </c>
      <c r="H405" s="513">
        <v>0.89</v>
      </c>
      <c r="I405" s="514"/>
      <c r="J405" s="513">
        <v>0.77</v>
      </c>
      <c r="K405" s="509">
        <v>0.66</v>
      </c>
      <c r="L405" s="514"/>
      <c r="M405" s="529">
        <v>0.56999999999999995</v>
      </c>
      <c r="N405" s="539">
        <v>0.48</v>
      </c>
      <c r="O405" s="517">
        <v>0.48</v>
      </c>
      <c r="P405" s="516">
        <v>0.46</v>
      </c>
      <c r="Q405" s="516">
        <v>0.38</v>
      </c>
      <c r="R405" s="517">
        <v>0.32</v>
      </c>
      <c r="S405" s="516">
        <v>0.28222000000000003</v>
      </c>
      <c r="T405" s="517">
        <v>0.24887999999999999</v>
      </c>
      <c r="U405" s="517">
        <v>0.24887999999999999</v>
      </c>
      <c r="V405" s="517">
        <v>0.24887999999999999</v>
      </c>
      <c r="W405" s="517">
        <v>0.24887999999999999</v>
      </c>
      <c r="X405" s="516">
        <v>0.24887999999999999</v>
      </c>
      <c r="Y405" s="654">
        <f t="shared" si="204"/>
        <v>13.296620000000003</v>
      </c>
      <c r="Z405" s="1049">
        <f t="shared" si="226"/>
        <v>14.482758620689662</v>
      </c>
      <c r="AA405" s="671">
        <f t="shared" si="227"/>
        <v>8.2089552238805865</v>
      </c>
      <c r="AB405" s="671">
        <f t="shared" si="228"/>
        <v>8.064516129032274</v>
      </c>
      <c r="AC405" s="671">
        <f t="shared" si="229"/>
        <v>15.887850467289709</v>
      </c>
      <c r="AD405" s="671">
        <f t="shared" si="230"/>
        <v>20.2247191011236</v>
      </c>
      <c r="AE405" s="671">
        <f t="shared" si="231"/>
        <v>15.58441558441559</v>
      </c>
      <c r="AF405" s="671">
        <f t="shared" si="232"/>
        <v>16.666666666666675</v>
      </c>
      <c r="AG405" s="671">
        <f t="shared" si="233"/>
        <v>15.789473684210531</v>
      </c>
      <c r="AH405" s="671">
        <f t="shared" si="234"/>
        <v>18.75</v>
      </c>
      <c r="AI405" s="671">
        <f t="shared" si="235"/>
        <v>0</v>
      </c>
      <c r="AJ405" s="671">
        <f t="shared" si="236"/>
        <v>4.3478260869565188</v>
      </c>
      <c r="AK405" s="671">
        <f t="shared" si="237"/>
        <v>21.052631578947366</v>
      </c>
      <c r="AL405" s="671">
        <f t="shared" si="238"/>
        <v>18.75</v>
      </c>
      <c r="AM405" s="671">
        <f t="shared" si="239"/>
        <v>13.38671958046913</v>
      </c>
      <c r="AN405" s="671">
        <f t="shared" si="240"/>
        <v>13.396014143362267</v>
      </c>
      <c r="AO405" s="671">
        <f t="shared" si="241"/>
        <v>0</v>
      </c>
      <c r="AP405" s="671">
        <f t="shared" si="242"/>
        <v>0</v>
      </c>
      <c r="AQ405" s="671">
        <f t="shared" si="243"/>
        <v>0</v>
      </c>
      <c r="AR405" s="671">
        <f t="shared" si="244"/>
        <v>0</v>
      </c>
      <c r="AS405" s="672">
        <f t="shared" si="224"/>
        <v>10.768028782475996</v>
      </c>
      <c r="AT405" s="673">
        <f t="shared" si="225"/>
        <v>7.7975669126147995</v>
      </c>
    </row>
    <row r="406" spans="1:46" ht="11.25" customHeight="1" x14ac:dyDescent="0.2">
      <c r="A406" s="935" t="s">
        <v>634</v>
      </c>
      <c r="B406" s="933" t="s">
        <v>635</v>
      </c>
      <c r="C406" s="497">
        <v>2.8</v>
      </c>
      <c r="D406" s="654">
        <v>2.61</v>
      </c>
      <c r="E406" s="650">
        <v>2.3199999999999998</v>
      </c>
      <c r="F406" s="650">
        <v>1.97</v>
      </c>
      <c r="G406" s="650">
        <v>1.64</v>
      </c>
      <c r="H406" s="650">
        <v>1.41</v>
      </c>
      <c r="I406" s="651" t="s">
        <v>90</v>
      </c>
      <c r="J406" s="650">
        <v>1.27</v>
      </c>
      <c r="K406" s="496">
        <v>1.1200000000000001</v>
      </c>
      <c r="L406" s="651"/>
      <c r="M406" s="511">
        <v>1.02</v>
      </c>
      <c r="N406" s="652">
        <v>1</v>
      </c>
      <c r="O406" s="657">
        <v>0.94</v>
      </c>
      <c r="P406" s="657">
        <v>0.86</v>
      </c>
      <c r="Q406" s="657">
        <v>0.74</v>
      </c>
      <c r="R406" s="657">
        <v>0.72</v>
      </c>
      <c r="S406" s="657">
        <v>0.67</v>
      </c>
      <c r="T406" s="657">
        <v>0.62</v>
      </c>
      <c r="U406" s="653">
        <v>0.6</v>
      </c>
      <c r="V406" s="653">
        <v>0.6</v>
      </c>
      <c r="W406" s="653">
        <v>1.52</v>
      </c>
      <c r="X406" s="657">
        <v>1.52</v>
      </c>
      <c r="Y406" s="654">
        <f t="shared" si="204"/>
        <v>25.950000000000003</v>
      </c>
      <c r="Z406" s="1049">
        <f t="shared" si="226"/>
        <v>7.2796934865900331</v>
      </c>
      <c r="AA406" s="671">
        <f t="shared" si="227"/>
        <v>12.5</v>
      </c>
      <c r="AB406" s="671">
        <f t="shared" si="228"/>
        <v>17.766497461928932</v>
      </c>
      <c r="AC406" s="671">
        <f t="shared" si="229"/>
        <v>20.121951219512191</v>
      </c>
      <c r="AD406" s="671">
        <f t="shared" si="230"/>
        <v>16.312056737588641</v>
      </c>
      <c r="AE406" s="671">
        <f t="shared" si="231"/>
        <v>11.023622047244096</v>
      </c>
      <c r="AF406" s="671">
        <f t="shared" si="232"/>
        <v>13.392857142857139</v>
      </c>
      <c r="AG406" s="671">
        <f t="shared" si="233"/>
        <v>9.8039215686274606</v>
      </c>
      <c r="AH406" s="671">
        <f t="shared" si="234"/>
        <v>2.0000000000000018</v>
      </c>
      <c r="AI406" s="671">
        <f t="shared" si="235"/>
        <v>6.3829787234042534</v>
      </c>
      <c r="AJ406" s="671">
        <f t="shared" si="236"/>
        <v>9.302325581395344</v>
      </c>
      <c r="AK406" s="671">
        <f t="shared" si="237"/>
        <v>16.216216216216207</v>
      </c>
      <c r="AL406" s="671">
        <f t="shared" si="238"/>
        <v>2.7777777777777901</v>
      </c>
      <c r="AM406" s="671">
        <f t="shared" si="239"/>
        <v>7.4626865671641784</v>
      </c>
      <c r="AN406" s="671">
        <f t="shared" si="240"/>
        <v>8.064516129032274</v>
      </c>
      <c r="AO406" s="671">
        <f t="shared" si="241"/>
        <v>3.3333333333333437</v>
      </c>
      <c r="AP406" s="671">
        <f t="shared" si="242"/>
        <v>0</v>
      </c>
      <c r="AQ406" s="671">
        <f t="shared" si="243"/>
        <v>-60.526315789473685</v>
      </c>
      <c r="AR406" s="671">
        <f t="shared" si="244"/>
        <v>0</v>
      </c>
      <c r="AS406" s="672">
        <f t="shared" si="224"/>
        <v>5.4323220106946417</v>
      </c>
      <c r="AT406" s="673">
        <f t="shared" si="225"/>
        <v>17.044734319513818</v>
      </c>
    </row>
    <row r="407" spans="1:46" ht="11.25" customHeight="1" x14ac:dyDescent="0.2">
      <c r="A407" s="615" t="s">
        <v>3852</v>
      </c>
      <c r="B407" s="920" t="s">
        <v>3853</v>
      </c>
      <c r="C407" s="497">
        <v>0.25</v>
      </c>
      <c r="D407" s="631">
        <v>0.16</v>
      </c>
      <c r="E407" s="924">
        <v>0.15</v>
      </c>
      <c r="F407" s="924">
        <v>0.08</v>
      </c>
      <c r="G407" s="924">
        <v>7.0000000000000007E-2</v>
      </c>
      <c r="H407" s="924">
        <v>3.5000000000000003E-2</v>
      </c>
      <c r="I407" s="924"/>
      <c r="J407" s="924">
        <v>9.5000000000000001E-2</v>
      </c>
      <c r="K407" s="933">
        <v>0.05</v>
      </c>
      <c r="L407" s="916"/>
      <c r="M407" s="500">
        <v>0.05</v>
      </c>
      <c r="N407" s="500">
        <v>0.05</v>
      </c>
      <c r="O407" s="936">
        <v>0.05</v>
      </c>
      <c r="P407" s="936">
        <v>0.05</v>
      </c>
      <c r="Q407" s="936">
        <v>0.05</v>
      </c>
      <c r="R407" s="936">
        <v>0.05</v>
      </c>
      <c r="S407" s="936">
        <v>7.5999999999999998E-2</v>
      </c>
      <c r="T407" s="936">
        <v>0.04</v>
      </c>
      <c r="U407" s="936">
        <v>0.04</v>
      </c>
      <c r="V407" s="936">
        <v>0.04</v>
      </c>
      <c r="W407" s="936">
        <v>0.04</v>
      </c>
      <c r="X407" s="936">
        <v>0.04</v>
      </c>
      <c r="Y407" s="654">
        <f t="shared" si="204"/>
        <v>1.4660000000000004</v>
      </c>
      <c r="Z407" s="1049">
        <f t="shared" si="226"/>
        <v>56.25</v>
      </c>
      <c r="AA407" s="671">
        <f t="shared" si="227"/>
        <v>6.6666666666666652</v>
      </c>
      <c r="AB407" s="671">
        <f t="shared" si="228"/>
        <v>87.5</v>
      </c>
      <c r="AC407" s="671">
        <f t="shared" si="229"/>
        <v>14.285714285714279</v>
      </c>
      <c r="AD407" s="671">
        <f t="shared" si="230"/>
        <v>100</v>
      </c>
      <c r="AE407" s="671">
        <f t="shared" si="231"/>
        <v>-63.157894736842103</v>
      </c>
      <c r="AF407" s="671">
        <f t="shared" si="232"/>
        <v>89.999999999999986</v>
      </c>
      <c r="AG407" s="671">
        <f t="shared" si="233"/>
        <v>0</v>
      </c>
      <c r="AH407" s="671">
        <f t="shared" si="234"/>
        <v>0</v>
      </c>
      <c r="AI407" s="671">
        <f t="shared" si="235"/>
        <v>0</v>
      </c>
      <c r="AJ407" s="671">
        <f t="shared" si="236"/>
        <v>0</v>
      </c>
      <c r="AK407" s="671">
        <f t="shared" si="237"/>
        <v>0</v>
      </c>
      <c r="AL407" s="671">
        <f t="shared" si="238"/>
        <v>0</v>
      </c>
      <c r="AM407" s="671">
        <f t="shared" si="239"/>
        <v>-34.210526315789465</v>
      </c>
      <c r="AN407" s="671">
        <f t="shared" si="240"/>
        <v>89.999999999999986</v>
      </c>
      <c r="AO407" s="671">
        <f t="shared" si="241"/>
        <v>0</v>
      </c>
      <c r="AP407" s="671">
        <f t="shared" si="242"/>
        <v>0</v>
      </c>
      <c r="AQ407" s="671">
        <f t="shared" si="243"/>
        <v>0</v>
      </c>
      <c r="AR407" s="671">
        <f t="shared" si="244"/>
        <v>0</v>
      </c>
      <c r="AS407" s="672">
        <f t="shared" si="224"/>
        <v>18.280734731565754</v>
      </c>
      <c r="AT407" s="673">
        <f t="shared" si="225"/>
        <v>44.770152737993769</v>
      </c>
    </row>
    <row r="408" spans="1:46" ht="11.25" customHeight="1" x14ac:dyDescent="0.2">
      <c r="A408" s="935" t="s">
        <v>1325</v>
      </c>
      <c r="B408" s="933" t="s">
        <v>1326</v>
      </c>
      <c r="C408" s="497">
        <v>1.46</v>
      </c>
      <c r="D408" s="654">
        <v>1.25</v>
      </c>
      <c r="E408" s="650">
        <v>1.1299999999999999</v>
      </c>
      <c r="F408" s="650">
        <v>1.02</v>
      </c>
      <c r="G408" s="650">
        <v>0.94</v>
      </c>
      <c r="H408" s="650">
        <v>0.87</v>
      </c>
      <c r="I408" s="651"/>
      <c r="J408" s="650">
        <v>0.82</v>
      </c>
      <c r="K408" s="496">
        <v>0.75</v>
      </c>
      <c r="L408" s="651"/>
      <c r="M408" s="652">
        <v>0.72</v>
      </c>
      <c r="N408" s="511">
        <v>0.72</v>
      </c>
      <c r="O408" s="657">
        <v>0.71</v>
      </c>
      <c r="P408" s="657">
        <v>0.67</v>
      </c>
      <c r="Q408" s="657">
        <v>0.63</v>
      </c>
      <c r="R408" s="657">
        <v>0.59</v>
      </c>
      <c r="S408" s="657">
        <v>0.55000000000000004</v>
      </c>
      <c r="T408" s="657">
        <v>0.51</v>
      </c>
      <c r="U408" s="657">
        <v>0.47</v>
      </c>
      <c r="V408" s="657">
        <v>0.43</v>
      </c>
      <c r="W408" s="653">
        <v>0.4</v>
      </c>
      <c r="X408" s="653">
        <v>0.4</v>
      </c>
      <c r="Y408" s="654">
        <f t="shared" si="204"/>
        <v>15.040000000000003</v>
      </c>
      <c r="Z408" s="1049">
        <f t="shared" si="226"/>
        <v>16.799999999999994</v>
      </c>
      <c r="AA408" s="671">
        <f t="shared" si="227"/>
        <v>10.619469026548689</v>
      </c>
      <c r="AB408" s="671">
        <f t="shared" si="228"/>
        <v>10.784313725490179</v>
      </c>
      <c r="AC408" s="671">
        <f t="shared" si="229"/>
        <v>8.5106382978723527</v>
      </c>
      <c r="AD408" s="671">
        <f t="shared" si="230"/>
        <v>8.045977011494255</v>
      </c>
      <c r="AE408" s="671">
        <f t="shared" si="231"/>
        <v>6.0975609756097615</v>
      </c>
      <c r="AF408" s="671">
        <f t="shared" si="232"/>
        <v>9.3333333333333268</v>
      </c>
      <c r="AG408" s="671">
        <f t="shared" si="233"/>
        <v>4.1666666666666741</v>
      </c>
      <c r="AH408" s="671">
        <f t="shared" si="234"/>
        <v>0</v>
      </c>
      <c r="AI408" s="671">
        <f t="shared" si="235"/>
        <v>1.4084507042253502</v>
      </c>
      <c r="AJ408" s="671">
        <f t="shared" si="236"/>
        <v>5.9701492537313383</v>
      </c>
      <c r="AK408" s="671">
        <f t="shared" si="237"/>
        <v>6.3492063492063489</v>
      </c>
      <c r="AL408" s="671">
        <f t="shared" si="238"/>
        <v>6.7796610169491567</v>
      </c>
      <c r="AM408" s="671">
        <f t="shared" si="239"/>
        <v>7.2727272727272529</v>
      </c>
      <c r="AN408" s="671">
        <f t="shared" si="240"/>
        <v>7.8431372549019773</v>
      </c>
      <c r="AO408" s="671">
        <f t="shared" si="241"/>
        <v>8.5106382978723527</v>
      </c>
      <c r="AP408" s="671">
        <f t="shared" si="242"/>
        <v>9.302325581395344</v>
      </c>
      <c r="AQ408" s="671">
        <f t="shared" si="243"/>
        <v>7.4999999999999956</v>
      </c>
      <c r="AR408" s="671">
        <f t="shared" si="244"/>
        <v>0</v>
      </c>
      <c r="AS408" s="672">
        <f t="shared" si="224"/>
        <v>7.1207502509486487</v>
      </c>
      <c r="AT408" s="673">
        <f t="shared" si="225"/>
        <v>3.945907573636751</v>
      </c>
    </row>
    <row r="409" spans="1:46" ht="11.25" customHeight="1" x14ac:dyDescent="0.2">
      <c r="A409" s="480" t="s">
        <v>1330</v>
      </c>
      <c r="B409" s="918" t="s">
        <v>1331</v>
      </c>
      <c r="C409" s="497">
        <v>2.4249999999999998</v>
      </c>
      <c r="D409" s="486">
        <v>2.1</v>
      </c>
      <c r="E409" s="487">
        <v>1.85</v>
      </c>
      <c r="F409" s="487">
        <v>1.71</v>
      </c>
      <c r="G409" s="487">
        <v>1.68</v>
      </c>
      <c r="H409" s="487">
        <v>1.4</v>
      </c>
      <c r="I409" s="488"/>
      <c r="J409" s="487">
        <v>0.86</v>
      </c>
      <c r="K409" s="485">
        <v>0.6</v>
      </c>
      <c r="L409" s="488"/>
      <c r="M409" s="538">
        <v>0.56000000000000005</v>
      </c>
      <c r="N409" s="530">
        <v>0.56000000000000005</v>
      </c>
      <c r="O409" s="493">
        <v>0.51</v>
      </c>
      <c r="P409" s="493">
        <v>0.38</v>
      </c>
      <c r="Q409" s="493">
        <v>0.31</v>
      </c>
      <c r="R409" s="493">
        <v>0.28000000000000003</v>
      </c>
      <c r="S409" s="493">
        <v>0.24</v>
      </c>
      <c r="T409" s="492">
        <v>0.2</v>
      </c>
      <c r="U409" s="492">
        <v>0.2</v>
      </c>
      <c r="V409" s="492">
        <v>0.2</v>
      </c>
      <c r="W409" s="493">
        <v>0.2</v>
      </c>
      <c r="X409" s="493">
        <v>0.17</v>
      </c>
      <c r="Y409" s="654">
        <f t="shared" si="204"/>
        <v>16.435000000000002</v>
      </c>
      <c r="Z409" s="1049">
        <f t="shared" si="226"/>
        <v>15.476190476190466</v>
      </c>
      <c r="AA409" s="671">
        <f t="shared" si="227"/>
        <v>13.513513513513509</v>
      </c>
      <c r="AB409" s="671">
        <f t="shared" si="228"/>
        <v>8.1871345029239873</v>
      </c>
      <c r="AC409" s="671">
        <f t="shared" si="229"/>
        <v>1.7857142857142794</v>
      </c>
      <c r="AD409" s="671">
        <f t="shared" si="230"/>
        <v>19.999999999999996</v>
      </c>
      <c r="AE409" s="671">
        <f t="shared" si="231"/>
        <v>62.790697674418603</v>
      </c>
      <c r="AF409" s="671">
        <f t="shared" si="232"/>
        <v>43.333333333333336</v>
      </c>
      <c r="AG409" s="671">
        <f t="shared" si="233"/>
        <v>7.1428571428571397</v>
      </c>
      <c r="AH409" s="671">
        <f t="shared" si="234"/>
        <v>0</v>
      </c>
      <c r="AI409" s="671">
        <f t="shared" si="235"/>
        <v>9.8039215686274606</v>
      </c>
      <c r="AJ409" s="671">
        <f t="shared" si="236"/>
        <v>34.210526315789465</v>
      </c>
      <c r="AK409" s="671">
        <f t="shared" si="237"/>
        <v>22.580645161290324</v>
      </c>
      <c r="AL409" s="671">
        <f t="shared" si="238"/>
        <v>10.714285714285698</v>
      </c>
      <c r="AM409" s="671">
        <f t="shared" si="239"/>
        <v>16.666666666666675</v>
      </c>
      <c r="AN409" s="671">
        <f t="shared" si="240"/>
        <v>19.999999999999996</v>
      </c>
      <c r="AO409" s="671">
        <f t="shared" si="241"/>
        <v>0</v>
      </c>
      <c r="AP409" s="671">
        <f t="shared" si="242"/>
        <v>0</v>
      </c>
      <c r="AQ409" s="671">
        <f t="shared" si="243"/>
        <v>0</v>
      </c>
      <c r="AR409" s="671">
        <f t="shared" si="244"/>
        <v>17.647058823529417</v>
      </c>
      <c r="AS409" s="672">
        <f t="shared" si="224"/>
        <v>15.992239219954755</v>
      </c>
      <c r="AT409" s="673">
        <f t="shared" si="225"/>
        <v>16.304204778713832</v>
      </c>
    </row>
    <row r="410" spans="1:46" ht="11.25" customHeight="1" x14ac:dyDescent="0.2">
      <c r="A410" s="658" t="s">
        <v>3918</v>
      </c>
      <c r="B410" s="507" t="s">
        <v>3919</v>
      </c>
      <c r="C410" s="497">
        <v>0.72</v>
      </c>
      <c r="D410" s="656">
        <v>0.67249999999999999</v>
      </c>
      <c r="E410" s="650">
        <v>0.54500000000000004</v>
      </c>
      <c r="F410" s="650">
        <v>0.47</v>
      </c>
      <c r="G410" s="650">
        <v>0.46</v>
      </c>
      <c r="H410" s="542">
        <v>0.45</v>
      </c>
      <c r="I410" s="651"/>
      <c r="J410" s="650">
        <v>0.45</v>
      </c>
      <c r="K410" s="496">
        <v>0.28129999999999999</v>
      </c>
      <c r="L410" s="651"/>
      <c r="M410" s="652">
        <v>0</v>
      </c>
      <c r="N410" s="652">
        <v>0</v>
      </c>
      <c r="O410" s="653">
        <v>0</v>
      </c>
      <c r="P410" s="653">
        <v>0</v>
      </c>
      <c r="Q410" s="653">
        <v>0</v>
      </c>
      <c r="R410" s="543">
        <v>0</v>
      </c>
      <c r="S410" s="653">
        <v>0</v>
      </c>
      <c r="T410" s="653">
        <v>0</v>
      </c>
      <c r="U410" s="653">
        <v>0</v>
      </c>
      <c r="V410" s="653">
        <v>0</v>
      </c>
      <c r="W410" s="653">
        <v>0</v>
      </c>
      <c r="X410" s="653">
        <v>0</v>
      </c>
      <c r="Y410" s="654">
        <f t="shared" si="204"/>
        <v>4.0488</v>
      </c>
      <c r="Z410" s="1049">
        <f t="shared" si="226"/>
        <v>7.0631970260222943</v>
      </c>
      <c r="AA410" s="671">
        <f t="shared" si="227"/>
        <v>23.394495412844019</v>
      </c>
      <c r="AB410" s="671">
        <f t="shared" si="228"/>
        <v>15.957446808510657</v>
      </c>
      <c r="AC410" s="671">
        <f t="shared" si="229"/>
        <v>2.1739130434782483</v>
      </c>
      <c r="AD410" s="671">
        <f t="shared" si="230"/>
        <v>2.2222222222222143</v>
      </c>
      <c r="AE410" s="671">
        <f t="shared" si="231"/>
        <v>0</v>
      </c>
      <c r="AF410" s="671">
        <f t="shared" si="232"/>
        <v>59.971560611446861</v>
      </c>
      <c r="AG410" s="671" t="str">
        <f t="shared" si="233"/>
        <v>n/a</v>
      </c>
      <c r="AH410" s="671" t="str">
        <f t="shared" si="234"/>
        <v>n/a</v>
      </c>
      <c r="AI410" s="671" t="str">
        <f t="shared" si="235"/>
        <v>n/a</v>
      </c>
      <c r="AJ410" s="671" t="str">
        <f t="shared" si="236"/>
        <v>n/a</v>
      </c>
      <c r="AK410" s="671" t="str">
        <f t="shared" si="237"/>
        <v>n/a</v>
      </c>
      <c r="AL410" s="671" t="str">
        <f t="shared" si="238"/>
        <v>n/a</v>
      </c>
      <c r="AM410" s="671" t="str">
        <f t="shared" si="239"/>
        <v>n/a</v>
      </c>
      <c r="AN410" s="671" t="str">
        <f t="shared" si="240"/>
        <v>n/a</v>
      </c>
      <c r="AO410" s="671" t="str">
        <f t="shared" si="241"/>
        <v>n/a</v>
      </c>
      <c r="AP410" s="671" t="str">
        <f t="shared" si="242"/>
        <v>n/a</v>
      </c>
      <c r="AQ410" s="671" t="str">
        <f t="shared" si="243"/>
        <v>n/a</v>
      </c>
      <c r="AR410" s="671" t="str">
        <f t="shared" si="244"/>
        <v>n/a</v>
      </c>
      <c r="AS410" s="672">
        <f t="shared" si="224"/>
        <v>15.826119303503472</v>
      </c>
      <c r="AT410" s="673">
        <f t="shared" si="225"/>
        <v>21.232134304450526</v>
      </c>
    </row>
    <row r="411" spans="1:46" ht="11.25" customHeight="1" x14ac:dyDescent="0.2">
      <c r="A411" s="484" t="s">
        <v>2405</v>
      </c>
      <c r="B411" s="933" t="s">
        <v>2406</v>
      </c>
      <c r="C411" s="497">
        <v>1.2</v>
      </c>
      <c r="D411" s="656">
        <v>1.0774999999999999</v>
      </c>
      <c r="E411" s="650">
        <v>1.04</v>
      </c>
      <c r="F411" s="650">
        <v>0.96</v>
      </c>
      <c r="G411" s="542">
        <v>0.9</v>
      </c>
      <c r="H411" s="650">
        <v>0.9</v>
      </c>
      <c r="I411" s="531"/>
      <c r="J411" s="650">
        <v>0.87</v>
      </c>
      <c r="K411" s="496">
        <v>0.78249999999999997</v>
      </c>
      <c r="L411" s="531"/>
      <c r="M411" s="511">
        <v>0.63</v>
      </c>
      <c r="N411" s="511">
        <v>0.56000000000000005</v>
      </c>
      <c r="O411" s="657">
        <v>0.54749999999999999</v>
      </c>
      <c r="P411" s="657">
        <v>0.45</v>
      </c>
      <c r="Q411" s="657">
        <v>0.4</v>
      </c>
      <c r="R411" s="657">
        <v>0.32</v>
      </c>
      <c r="S411" s="657">
        <v>0.16</v>
      </c>
      <c r="T411" s="653">
        <v>0.08</v>
      </c>
      <c r="U411" s="653">
        <v>0.08</v>
      </c>
      <c r="V411" s="657">
        <v>0.08</v>
      </c>
      <c r="W411" s="657">
        <v>7.0000000000000007E-2</v>
      </c>
      <c r="X411" s="653">
        <v>0.06</v>
      </c>
      <c r="Y411" s="654">
        <f t="shared" si="204"/>
        <v>11.167500000000002</v>
      </c>
      <c r="Z411" s="1049">
        <f t="shared" si="226"/>
        <v>11.368909512761016</v>
      </c>
      <c r="AA411" s="671">
        <f t="shared" si="227"/>
        <v>3.6057692307692069</v>
      </c>
      <c r="AB411" s="671">
        <f t="shared" si="228"/>
        <v>8.3333333333333481</v>
      </c>
      <c r="AC411" s="671">
        <f t="shared" si="229"/>
        <v>6.6666666666666652</v>
      </c>
      <c r="AD411" s="671">
        <f t="shared" si="230"/>
        <v>0</v>
      </c>
      <c r="AE411" s="671">
        <f t="shared" si="231"/>
        <v>3.4482758620689724</v>
      </c>
      <c r="AF411" s="671">
        <f t="shared" si="232"/>
        <v>11.182108626198083</v>
      </c>
      <c r="AG411" s="671">
        <f t="shared" si="233"/>
        <v>24.206349206349209</v>
      </c>
      <c r="AH411" s="671">
        <f t="shared" si="234"/>
        <v>12.5</v>
      </c>
      <c r="AI411" s="671">
        <f t="shared" si="235"/>
        <v>2.2831050228310668</v>
      </c>
      <c r="AJ411" s="671">
        <f t="shared" si="236"/>
        <v>21.666666666666657</v>
      </c>
      <c r="AK411" s="671">
        <f t="shared" si="237"/>
        <v>12.5</v>
      </c>
      <c r="AL411" s="671">
        <f t="shared" si="238"/>
        <v>25</v>
      </c>
      <c r="AM411" s="671">
        <f t="shared" si="239"/>
        <v>100</v>
      </c>
      <c r="AN411" s="671">
        <f t="shared" si="240"/>
        <v>100</v>
      </c>
      <c r="AO411" s="671">
        <f t="shared" si="241"/>
        <v>0</v>
      </c>
      <c r="AP411" s="671">
        <f t="shared" si="242"/>
        <v>0</v>
      </c>
      <c r="AQ411" s="671">
        <f t="shared" si="243"/>
        <v>14.285714285714279</v>
      </c>
      <c r="AR411" s="671">
        <f t="shared" si="244"/>
        <v>16.666666666666675</v>
      </c>
      <c r="AS411" s="672">
        <f t="shared" si="224"/>
        <v>19.669135004211853</v>
      </c>
      <c r="AT411" s="673">
        <f t="shared" si="225"/>
        <v>29.365904194366461</v>
      </c>
    </row>
    <row r="412" spans="1:46" ht="11.25" customHeight="1" x14ac:dyDescent="0.2">
      <c r="A412" s="500" t="s">
        <v>1346</v>
      </c>
      <c r="B412" s="933" t="s">
        <v>1347</v>
      </c>
      <c r="C412" s="497">
        <v>1.64</v>
      </c>
      <c r="D412" s="656">
        <v>1.4100000000000001</v>
      </c>
      <c r="E412" s="650">
        <v>1.24</v>
      </c>
      <c r="F412" s="650">
        <v>1.05</v>
      </c>
      <c r="G412" s="650">
        <v>0.82</v>
      </c>
      <c r="H412" s="650">
        <v>0.7</v>
      </c>
      <c r="I412" s="651"/>
      <c r="J412" s="650">
        <v>0.62</v>
      </c>
      <c r="K412" s="496">
        <v>0.15</v>
      </c>
      <c r="L412" s="651"/>
      <c r="M412" s="652">
        <v>0</v>
      </c>
      <c r="N412" s="652">
        <v>0</v>
      </c>
      <c r="O412" s="653">
        <v>0</v>
      </c>
      <c r="P412" s="653">
        <v>0</v>
      </c>
      <c r="Q412" s="653">
        <v>0</v>
      </c>
      <c r="R412" s="653">
        <v>0</v>
      </c>
      <c r="S412" s="653">
        <v>0</v>
      </c>
      <c r="T412" s="653">
        <v>0</v>
      </c>
      <c r="U412" s="653">
        <v>0</v>
      </c>
      <c r="V412" s="653">
        <v>0</v>
      </c>
      <c r="W412" s="653">
        <v>0</v>
      </c>
      <c r="X412" s="653">
        <v>0</v>
      </c>
      <c r="Y412" s="654">
        <f t="shared" si="204"/>
        <v>7.6300000000000008</v>
      </c>
      <c r="Z412" s="1049">
        <f t="shared" si="226"/>
        <v>16.312056737588641</v>
      </c>
      <c r="AA412" s="671">
        <f t="shared" si="227"/>
        <v>13.709677419354849</v>
      </c>
      <c r="AB412" s="671">
        <f t="shared" si="228"/>
        <v>18.095238095238098</v>
      </c>
      <c r="AC412" s="671">
        <f t="shared" si="229"/>
        <v>28.04878048780488</v>
      </c>
      <c r="AD412" s="671">
        <f t="shared" si="230"/>
        <v>17.142857142857149</v>
      </c>
      <c r="AE412" s="671">
        <f t="shared" si="231"/>
        <v>12.903225806451601</v>
      </c>
      <c r="AF412" s="671">
        <f t="shared" si="232"/>
        <v>313.33333333333337</v>
      </c>
      <c r="AG412" s="671" t="str">
        <f t="shared" si="233"/>
        <v>n/a</v>
      </c>
      <c r="AH412" s="671" t="str">
        <f t="shared" si="234"/>
        <v>n/a</v>
      </c>
      <c r="AI412" s="671" t="str">
        <f t="shared" si="235"/>
        <v>n/a</v>
      </c>
      <c r="AJ412" s="671" t="str">
        <f t="shared" si="236"/>
        <v>n/a</v>
      </c>
      <c r="AK412" s="671" t="str">
        <f t="shared" si="237"/>
        <v>n/a</v>
      </c>
      <c r="AL412" s="671" t="str">
        <f t="shared" si="238"/>
        <v>n/a</v>
      </c>
      <c r="AM412" s="671" t="str">
        <f t="shared" si="239"/>
        <v>n/a</v>
      </c>
      <c r="AN412" s="671" t="str">
        <f t="shared" si="240"/>
        <v>n/a</v>
      </c>
      <c r="AO412" s="671" t="str">
        <f t="shared" si="241"/>
        <v>n/a</v>
      </c>
      <c r="AP412" s="671" t="str">
        <f t="shared" si="242"/>
        <v>n/a</v>
      </c>
      <c r="AQ412" s="671" t="str">
        <f t="shared" si="243"/>
        <v>n/a</v>
      </c>
      <c r="AR412" s="671" t="str">
        <f t="shared" si="244"/>
        <v>n/a</v>
      </c>
      <c r="AS412" s="672">
        <f t="shared" si="224"/>
        <v>59.935024146089795</v>
      </c>
      <c r="AT412" s="673">
        <f t="shared" si="225"/>
        <v>111.84878848084246</v>
      </c>
    </row>
    <row r="413" spans="1:46" ht="11.25" customHeight="1" x14ac:dyDescent="0.2">
      <c r="A413" s="615" t="s">
        <v>3856</v>
      </c>
      <c r="B413" s="920" t="s">
        <v>3857</v>
      </c>
      <c r="C413" s="497">
        <v>0.89</v>
      </c>
      <c r="D413" s="920">
        <v>0.77</v>
      </c>
      <c r="E413" s="924">
        <v>0.67</v>
      </c>
      <c r="F413" s="924">
        <v>0.61</v>
      </c>
      <c r="G413" s="924">
        <v>0.55000000000000004</v>
      </c>
      <c r="H413" s="924">
        <v>0.5</v>
      </c>
      <c r="I413" s="924"/>
      <c r="J413" s="924">
        <v>2</v>
      </c>
      <c r="K413" s="655">
        <v>0</v>
      </c>
      <c r="L413" s="916"/>
      <c r="M413" s="536">
        <v>0</v>
      </c>
      <c r="N413" s="500">
        <v>0.05</v>
      </c>
      <c r="O413" s="936">
        <v>0.1</v>
      </c>
      <c r="P413" s="936">
        <v>0.09</v>
      </c>
      <c r="Q413" s="936">
        <v>0.08</v>
      </c>
      <c r="R413" s="653">
        <v>0</v>
      </c>
      <c r="S413" s="653">
        <v>0</v>
      </c>
      <c r="T413" s="653">
        <v>0</v>
      </c>
      <c r="U413" s="653">
        <v>0</v>
      </c>
      <c r="V413" s="653">
        <v>0</v>
      </c>
      <c r="W413" s="653">
        <v>0</v>
      </c>
      <c r="X413" s="653">
        <v>0</v>
      </c>
      <c r="Y413" s="654">
        <f t="shared" si="204"/>
        <v>6.31</v>
      </c>
      <c r="Z413" s="1049">
        <f t="shared" si="226"/>
        <v>15.58441558441559</v>
      </c>
      <c r="AA413" s="671">
        <f t="shared" si="227"/>
        <v>14.925373134328357</v>
      </c>
      <c r="AB413" s="671">
        <f t="shared" si="228"/>
        <v>9.8360655737705027</v>
      </c>
      <c r="AC413" s="671">
        <f t="shared" si="229"/>
        <v>10.909090909090891</v>
      </c>
      <c r="AD413" s="671">
        <f t="shared" si="230"/>
        <v>10.000000000000009</v>
      </c>
      <c r="AE413" s="671">
        <f t="shared" si="231"/>
        <v>-75</v>
      </c>
      <c r="AF413" s="671" t="str">
        <f t="shared" si="232"/>
        <v>n/a</v>
      </c>
      <c r="AG413" s="671" t="str">
        <f t="shared" si="233"/>
        <v>n/a</v>
      </c>
      <c r="AH413" s="671">
        <f t="shared" si="234"/>
        <v>-100</v>
      </c>
      <c r="AI413" s="671">
        <f t="shared" si="235"/>
        <v>-50</v>
      </c>
      <c r="AJ413" s="671">
        <f t="shared" si="236"/>
        <v>11.111111111111116</v>
      </c>
      <c r="AK413" s="671">
        <f t="shared" si="237"/>
        <v>12.5</v>
      </c>
      <c r="AL413" s="671" t="str">
        <f t="shared" si="238"/>
        <v>n/a</v>
      </c>
      <c r="AM413" s="671" t="str">
        <f t="shared" si="239"/>
        <v>n/a</v>
      </c>
      <c r="AN413" s="671" t="str">
        <f t="shared" si="240"/>
        <v>n/a</v>
      </c>
      <c r="AO413" s="671" t="str">
        <f t="shared" si="241"/>
        <v>n/a</v>
      </c>
      <c r="AP413" s="671" t="str">
        <f t="shared" si="242"/>
        <v>n/a</v>
      </c>
      <c r="AQ413" s="671" t="str">
        <f t="shared" si="243"/>
        <v>n/a</v>
      </c>
      <c r="AR413" s="671" t="str">
        <f t="shared" si="244"/>
        <v>n/a</v>
      </c>
      <c r="AS413" s="672">
        <f t="shared" si="224"/>
        <v>-14.013394368728353</v>
      </c>
      <c r="AT413" s="673">
        <f t="shared" si="225"/>
        <v>43.744652746909672</v>
      </c>
    </row>
    <row r="414" spans="1:46" ht="11.25" customHeight="1" x14ac:dyDescent="0.2">
      <c r="A414" s="480" t="s">
        <v>1342</v>
      </c>
      <c r="B414" s="918" t="s">
        <v>1343</v>
      </c>
      <c r="C414" s="497">
        <v>1.925</v>
      </c>
      <c r="D414" s="656">
        <v>1.8625000000000003</v>
      </c>
      <c r="E414" s="650">
        <v>1.7825</v>
      </c>
      <c r="F414" s="650">
        <v>1.64</v>
      </c>
      <c r="G414" s="650">
        <v>1.44034</v>
      </c>
      <c r="H414" s="650">
        <v>1.23275</v>
      </c>
      <c r="I414" s="651"/>
      <c r="J414" s="650">
        <v>1.0739700000000001</v>
      </c>
      <c r="K414" s="496">
        <v>0.96350999999999998</v>
      </c>
      <c r="L414" s="651"/>
      <c r="M414" s="511">
        <v>0.39446000000000003</v>
      </c>
      <c r="N414" s="652">
        <v>0.32619999999999999</v>
      </c>
      <c r="O414" s="653">
        <v>0.98619999999999997</v>
      </c>
      <c r="P414" s="653">
        <v>0.98619999999999997</v>
      </c>
      <c r="Q414" s="653">
        <v>0.98619999999999997</v>
      </c>
      <c r="R414" s="653">
        <v>0.98619999999999997</v>
      </c>
      <c r="S414" s="653">
        <v>0.98619999999999997</v>
      </c>
      <c r="T414" s="653">
        <v>0.98619999999999997</v>
      </c>
      <c r="U414" s="653">
        <v>0.98619999999999997</v>
      </c>
      <c r="V414" s="653">
        <v>0.98619999999999997</v>
      </c>
      <c r="W414" s="653">
        <v>0.98619999999999997</v>
      </c>
      <c r="X414" s="653">
        <v>0.98619999999999997</v>
      </c>
      <c r="Y414" s="654">
        <f t="shared" si="204"/>
        <v>22.503229999999999</v>
      </c>
      <c r="Z414" s="1049">
        <f t="shared" si="226"/>
        <v>3.3557046979865612</v>
      </c>
      <c r="AA414" s="671">
        <f t="shared" si="227"/>
        <v>4.4880785413744961</v>
      </c>
      <c r="AB414" s="671">
        <f t="shared" si="228"/>
        <v>8.6890243902439046</v>
      </c>
      <c r="AC414" s="671">
        <f t="shared" si="229"/>
        <v>13.862004804421169</v>
      </c>
      <c r="AD414" s="671">
        <f t="shared" si="230"/>
        <v>16.839586290813212</v>
      </c>
      <c r="AE414" s="671">
        <f t="shared" si="231"/>
        <v>14.784398074434101</v>
      </c>
      <c r="AF414" s="671">
        <f t="shared" si="232"/>
        <v>11.464333530529025</v>
      </c>
      <c r="AG414" s="671">
        <f t="shared" si="233"/>
        <v>144.26050803630278</v>
      </c>
      <c r="AH414" s="671">
        <f t="shared" si="234"/>
        <v>20.925812385039876</v>
      </c>
      <c r="AI414" s="671">
        <f t="shared" si="235"/>
        <v>-66.923544919894539</v>
      </c>
      <c r="AJ414" s="671">
        <f t="shared" si="236"/>
        <v>0</v>
      </c>
      <c r="AK414" s="671">
        <f t="shared" si="237"/>
        <v>0</v>
      </c>
      <c r="AL414" s="671">
        <f t="shared" si="238"/>
        <v>0</v>
      </c>
      <c r="AM414" s="671">
        <f t="shared" si="239"/>
        <v>0</v>
      </c>
      <c r="AN414" s="671">
        <f t="shared" si="240"/>
        <v>0</v>
      </c>
      <c r="AO414" s="671">
        <f t="shared" si="241"/>
        <v>0</v>
      </c>
      <c r="AP414" s="671">
        <f t="shared" si="242"/>
        <v>0</v>
      </c>
      <c r="AQ414" s="671">
        <f t="shared" si="243"/>
        <v>0</v>
      </c>
      <c r="AR414" s="671">
        <f t="shared" si="244"/>
        <v>0</v>
      </c>
      <c r="AS414" s="672">
        <f t="shared" si="224"/>
        <v>9.0392582016447669</v>
      </c>
      <c r="AT414" s="673">
        <f t="shared" si="225"/>
        <v>37.348157801409059</v>
      </c>
    </row>
    <row r="415" spans="1:46" ht="11.25" customHeight="1" x14ac:dyDescent="0.2">
      <c r="A415" s="546" t="s">
        <v>1334</v>
      </c>
      <c r="B415" s="507" t="s">
        <v>1335</v>
      </c>
      <c r="C415" s="497">
        <v>0.84</v>
      </c>
      <c r="D415" s="518">
        <v>0.68</v>
      </c>
      <c r="E415" s="513">
        <v>0.6</v>
      </c>
      <c r="F415" s="513">
        <v>0.51</v>
      </c>
      <c r="G415" s="512">
        <v>0.48</v>
      </c>
      <c r="H415" s="513">
        <v>0.44</v>
      </c>
      <c r="I415" s="514"/>
      <c r="J415" s="512">
        <v>0.32</v>
      </c>
      <c r="K415" s="509">
        <v>0.30499999999999999</v>
      </c>
      <c r="L415" s="514"/>
      <c r="M415" s="529">
        <v>0.22833000000000001</v>
      </c>
      <c r="N415" s="539">
        <v>0.13320000000000001</v>
      </c>
      <c r="O415" s="516">
        <v>0.13320000000000001</v>
      </c>
      <c r="P415" s="516">
        <v>0.12665999999999999</v>
      </c>
      <c r="Q415" s="516">
        <v>0.10668</v>
      </c>
      <c r="R415" s="516">
        <v>0.10001</v>
      </c>
      <c r="S415" s="516">
        <v>7.3330000000000006E-2</v>
      </c>
      <c r="T415" s="516">
        <v>0.05</v>
      </c>
      <c r="U415" s="516">
        <v>0.03</v>
      </c>
      <c r="V415" s="517">
        <v>0</v>
      </c>
      <c r="W415" s="517">
        <v>0</v>
      </c>
      <c r="X415" s="517">
        <v>0</v>
      </c>
      <c r="Y415" s="654">
        <f t="shared" si="204"/>
        <v>5.156410000000001</v>
      </c>
      <c r="Z415" s="1049">
        <f t="shared" si="226"/>
        <v>23.529411764705866</v>
      </c>
      <c r="AA415" s="671">
        <f t="shared" si="227"/>
        <v>13.333333333333353</v>
      </c>
      <c r="AB415" s="671">
        <f t="shared" si="228"/>
        <v>17.647058823529417</v>
      </c>
      <c r="AC415" s="671">
        <f t="shared" si="229"/>
        <v>6.25</v>
      </c>
      <c r="AD415" s="671">
        <f t="shared" si="230"/>
        <v>9.0909090909090828</v>
      </c>
      <c r="AE415" s="671">
        <f t="shared" si="231"/>
        <v>37.5</v>
      </c>
      <c r="AF415" s="671">
        <f t="shared" si="232"/>
        <v>4.9180327868852514</v>
      </c>
      <c r="AG415" s="671">
        <f t="shared" si="233"/>
        <v>33.578592388210041</v>
      </c>
      <c r="AH415" s="671">
        <f t="shared" si="234"/>
        <v>71.418918918918919</v>
      </c>
      <c r="AI415" s="671">
        <f t="shared" si="235"/>
        <v>0</v>
      </c>
      <c r="AJ415" s="671">
        <f t="shared" si="236"/>
        <v>5.1634296541923419</v>
      </c>
      <c r="AK415" s="671">
        <f t="shared" si="237"/>
        <v>18.728908886389206</v>
      </c>
      <c r="AL415" s="671">
        <f t="shared" si="238"/>
        <v>6.6693330666933281</v>
      </c>
      <c r="AM415" s="671">
        <f t="shared" si="239"/>
        <v>36.383471975998894</v>
      </c>
      <c r="AN415" s="671">
        <f t="shared" si="240"/>
        <v>46.660000000000011</v>
      </c>
      <c r="AO415" s="671">
        <f t="shared" si="241"/>
        <v>66.666666666666671</v>
      </c>
      <c r="AP415" s="671" t="str">
        <f t="shared" si="242"/>
        <v>n/a</v>
      </c>
      <c r="AQ415" s="671" t="str">
        <f t="shared" si="243"/>
        <v>n/a</v>
      </c>
      <c r="AR415" s="671" t="str">
        <f t="shared" si="244"/>
        <v>n/a</v>
      </c>
      <c r="AS415" s="672">
        <f t="shared" si="224"/>
        <v>24.846129209777025</v>
      </c>
      <c r="AT415" s="673">
        <f t="shared" si="225"/>
        <v>22.080376852697995</v>
      </c>
    </row>
    <row r="416" spans="1:46" ht="11.25" customHeight="1" x14ac:dyDescent="0.2">
      <c r="A416" s="935" t="s">
        <v>1344</v>
      </c>
      <c r="B416" s="933" t="s">
        <v>1345</v>
      </c>
      <c r="C416" s="497">
        <v>0.84</v>
      </c>
      <c r="D416" s="654">
        <v>0.72</v>
      </c>
      <c r="E416" s="650">
        <v>0.6</v>
      </c>
      <c r="F416" s="650">
        <v>0.48</v>
      </c>
      <c r="G416" s="650">
        <v>0.38</v>
      </c>
      <c r="H416" s="650">
        <v>0.3</v>
      </c>
      <c r="I416" s="651"/>
      <c r="J416" s="502">
        <v>0.24</v>
      </c>
      <c r="K416" s="496">
        <v>0.24</v>
      </c>
      <c r="L416" s="651"/>
      <c r="M416" s="652">
        <v>0</v>
      </c>
      <c r="N416" s="652">
        <v>0</v>
      </c>
      <c r="O416" s="653">
        <v>0</v>
      </c>
      <c r="P416" s="653">
        <v>0</v>
      </c>
      <c r="Q416" s="653">
        <v>0</v>
      </c>
      <c r="R416" s="653">
        <v>0</v>
      </c>
      <c r="S416" s="653">
        <v>0</v>
      </c>
      <c r="T416" s="653">
        <v>0</v>
      </c>
      <c r="U416" s="653">
        <v>0.38</v>
      </c>
      <c r="V416" s="657">
        <v>0.38</v>
      </c>
      <c r="W416" s="657">
        <v>0.37</v>
      </c>
      <c r="X416" s="657">
        <v>0.33</v>
      </c>
      <c r="Y416" s="654">
        <f t="shared" si="204"/>
        <v>5.26</v>
      </c>
      <c r="Z416" s="1049">
        <f t="shared" si="226"/>
        <v>16.666666666666675</v>
      </c>
      <c r="AA416" s="671">
        <f t="shared" si="227"/>
        <v>19.999999999999996</v>
      </c>
      <c r="AB416" s="671">
        <f t="shared" si="228"/>
        <v>25</v>
      </c>
      <c r="AC416" s="671">
        <f t="shared" si="229"/>
        <v>26.315789473684205</v>
      </c>
      <c r="AD416" s="671">
        <f t="shared" si="230"/>
        <v>26.666666666666682</v>
      </c>
      <c r="AE416" s="671">
        <f t="shared" si="231"/>
        <v>25</v>
      </c>
      <c r="AF416" s="671">
        <f t="shared" si="232"/>
        <v>0</v>
      </c>
      <c r="AG416" s="671" t="str">
        <f t="shared" si="233"/>
        <v>n/a</v>
      </c>
      <c r="AH416" s="671" t="str">
        <f t="shared" si="234"/>
        <v>n/a</v>
      </c>
      <c r="AI416" s="671" t="str">
        <f t="shared" si="235"/>
        <v>n/a</v>
      </c>
      <c r="AJ416" s="671" t="str">
        <f t="shared" si="236"/>
        <v>n/a</v>
      </c>
      <c r="AK416" s="671" t="str">
        <f t="shared" si="237"/>
        <v>n/a</v>
      </c>
      <c r="AL416" s="671" t="str">
        <f t="shared" si="238"/>
        <v>n/a</v>
      </c>
      <c r="AM416" s="671" t="str">
        <f t="shared" si="239"/>
        <v>n/a</v>
      </c>
      <c r="AN416" s="671" t="str">
        <f t="shared" si="240"/>
        <v>n/a</v>
      </c>
      <c r="AO416" s="671">
        <f t="shared" si="241"/>
        <v>-100</v>
      </c>
      <c r="AP416" s="671">
        <f t="shared" si="242"/>
        <v>0</v>
      </c>
      <c r="AQ416" s="671">
        <f t="shared" si="243"/>
        <v>2.7027027027026973</v>
      </c>
      <c r="AR416" s="671">
        <f t="shared" si="244"/>
        <v>12.12121212121211</v>
      </c>
      <c r="AS416" s="672">
        <f t="shared" si="224"/>
        <v>4.9520943300847611</v>
      </c>
      <c r="AT416" s="673">
        <f t="shared" si="225"/>
        <v>36.353655151723238</v>
      </c>
    </row>
    <row r="417" spans="1:46" ht="11.25" customHeight="1" x14ac:dyDescent="0.2">
      <c r="A417" s="500" t="s">
        <v>1327</v>
      </c>
      <c r="B417" s="933" t="s">
        <v>1328</v>
      </c>
      <c r="C417" s="497">
        <v>1.96</v>
      </c>
      <c r="D417" s="654">
        <v>1.7000000000000002</v>
      </c>
      <c r="E417" s="650">
        <v>1.36</v>
      </c>
      <c r="F417" s="650">
        <v>1.1599999999999999</v>
      </c>
      <c r="G417" s="650">
        <v>1</v>
      </c>
      <c r="H417" s="650">
        <v>0.67091999999999996</v>
      </c>
      <c r="I417" s="651"/>
      <c r="J417" s="650">
        <v>0.51119999999999999</v>
      </c>
      <c r="K417" s="496">
        <v>0.38340000000000002</v>
      </c>
      <c r="L417" s="651"/>
      <c r="M417" s="652">
        <v>0.22364000000000001</v>
      </c>
      <c r="N417" s="652">
        <v>0.39936000000000005</v>
      </c>
      <c r="O417" s="653">
        <v>0.57508000000000004</v>
      </c>
      <c r="P417" s="653">
        <v>0.57508000000000004</v>
      </c>
      <c r="Q417" s="657">
        <v>0.54313999999999996</v>
      </c>
      <c r="R417" s="657">
        <v>0.45528000000000002</v>
      </c>
      <c r="S417" s="657">
        <v>0.35143999999999997</v>
      </c>
      <c r="T417" s="657">
        <v>0.28754000000000002</v>
      </c>
      <c r="U417" s="653">
        <v>0.27156000000000002</v>
      </c>
      <c r="V417" s="653">
        <v>0.27156000000000002</v>
      </c>
      <c r="W417" s="653">
        <v>0.27156000000000002</v>
      </c>
      <c r="X417" s="657">
        <v>0.25558000000000003</v>
      </c>
      <c r="Y417" s="654">
        <f t="shared" si="204"/>
        <v>13.226340000000002</v>
      </c>
      <c r="Z417" s="1049">
        <f t="shared" si="226"/>
        <v>15.294117647058814</v>
      </c>
      <c r="AA417" s="671">
        <f t="shared" si="227"/>
        <v>25</v>
      </c>
      <c r="AB417" s="671">
        <f t="shared" si="228"/>
        <v>17.24137931034484</v>
      </c>
      <c r="AC417" s="671">
        <f t="shared" si="229"/>
        <v>15.999999999999993</v>
      </c>
      <c r="AD417" s="671">
        <f t="shared" si="230"/>
        <v>49.049066952840882</v>
      </c>
      <c r="AE417" s="671">
        <f t="shared" si="231"/>
        <v>31.24413145539906</v>
      </c>
      <c r="AF417" s="671">
        <f t="shared" si="232"/>
        <v>33.333333333333329</v>
      </c>
      <c r="AG417" s="671">
        <f t="shared" si="233"/>
        <v>71.436236809157577</v>
      </c>
      <c r="AH417" s="671">
        <f t="shared" si="234"/>
        <v>-44.000400641025649</v>
      </c>
      <c r="AI417" s="671">
        <f t="shared" si="235"/>
        <v>-30.555748765389158</v>
      </c>
      <c r="AJ417" s="671">
        <f t="shared" si="236"/>
        <v>0</v>
      </c>
      <c r="AK417" s="671">
        <f t="shared" si="237"/>
        <v>5.8806200979489853</v>
      </c>
      <c r="AL417" s="671">
        <f t="shared" si="238"/>
        <v>19.298014408715503</v>
      </c>
      <c r="AM417" s="671">
        <f t="shared" si="239"/>
        <v>29.54700660141134</v>
      </c>
      <c r="AN417" s="671">
        <f t="shared" si="240"/>
        <v>22.222995061556627</v>
      </c>
      <c r="AO417" s="671">
        <f t="shared" si="241"/>
        <v>5.884519074974226</v>
      </c>
      <c r="AP417" s="671">
        <f t="shared" si="242"/>
        <v>0</v>
      </c>
      <c r="AQ417" s="671">
        <f t="shared" si="243"/>
        <v>0</v>
      </c>
      <c r="AR417" s="671">
        <f t="shared" si="244"/>
        <v>6.2524454182643296</v>
      </c>
      <c r="AS417" s="672">
        <f t="shared" si="224"/>
        <v>14.375142987610042</v>
      </c>
      <c r="AT417" s="673">
        <f t="shared" si="225"/>
        <v>25.603245032795005</v>
      </c>
    </row>
    <row r="418" spans="1:46" ht="11.25" customHeight="1" x14ac:dyDescent="0.2">
      <c r="A418" s="500" t="s">
        <v>1352</v>
      </c>
      <c r="B418" s="933" t="s">
        <v>1353</v>
      </c>
      <c r="C418" s="497">
        <v>2.35</v>
      </c>
      <c r="D418" s="654">
        <v>2.2000000000000002</v>
      </c>
      <c r="E418" s="650">
        <v>2.0049999999999999</v>
      </c>
      <c r="F418" s="650">
        <v>1.91</v>
      </c>
      <c r="G418" s="650">
        <v>1.49</v>
      </c>
      <c r="H418" s="502">
        <v>1.08</v>
      </c>
      <c r="I418" s="651"/>
      <c r="J418" s="650">
        <v>1.04</v>
      </c>
      <c r="K418" s="496">
        <v>0.875</v>
      </c>
      <c r="L418" s="651"/>
      <c r="M418" s="511">
        <v>0.1875</v>
      </c>
      <c r="N418" s="652">
        <v>0</v>
      </c>
      <c r="O418" s="653">
        <v>0</v>
      </c>
      <c r="P418" s="653">
        <v>0</v>
      </c>
      <c r="Q418" s="653">
        <v>0</v>
      </c>
      <c r="R418" s="653">
        <v>0</v>
      </c>
      <c r="S418" s="653">
        <v>0</v>
      </c>
      <c r="T418" s="653">
        <v>0</v>
      </c>
      <c r="U418" s="653">
        <v>0</v>
      </c>
      <c r="V418" s="653">
        <v>0</v>
      </c>
      <c r="W418" s="653">
        <v>0</v>
      </c>
      <c r="X418" s="653">
        <v>0</v>
      </c>
      <c r="Y418" s="654">
        <f t="shared" si="204"/>
        <v>13.137499999999999</v>
      </c>
      <c r="Z418" s="1049">
        <f t="shared" si="226"/>
        <v>6.8181818181818121</v>
      </c>
      <c r="AA418" s="671">
        <f t="shared" si="227"/>
        <v>9.7256857855361645</v>
      </c>
      <c r="AB418" s="671">
        <f t="shared" si="228"/>
        <v>4.9738219895288038</v>
      </c>
      <c r="AC418" s="671">
        <f t="shared" si="229"/>
        <v>28.187919463087251</v>
      </c>
      <c r="AD418" s="671">
        <f t="shared" si="230"/>
        <v>37.962962962962955</v>
      </c>
      <c r="AE418" s="671">
        <f t="shared" si="231"/>
        <v>3.8461538461538547</v>
      </c>
      <c r="AF418" s="671">
        <f t="shared" si="232"/>
        <v>18.857142857142861</v>
      </c>
      <c r="AG418" s="671">
        <f t="shared" si="233"/>
        <v>366.66666666666669</v>
      </c>
      <c r="AH418" s="671" t="str">
        <f t="shared" si="234"/>
        <v>n/a</v>
      </c>
      <c r="AI418" s="671" t="str">
        <f t="shared" si="235"/>
        <v>n/a</v>
      </c>
      <c r="AJ418" s="671" t="str">
        <f t="shared" si="236"/>
        <v>n/a</v>
      </c>
      <c r="AK418" s="671" t="str">
        <f t="shared" si="237"/>
        <v>n/a</v>
      </c>
      <c r="AL418" s="671" t="str">
        <f t="shared" si="238"/>
        <v>n/a</v>
      </c>
      <c r="AM418" s="671" t="str">
        <f t="shared" si="239"/>
        <v>n/a</v>
      </c>
      <c r="AN418" s="671" t="str">
        <f t="shared" si="240"/>
        <v>n/a</v>
      </c>
      <c r="AO418" s="671" t="str">
        <f t="shared" si="241"/>
        <v>n/a</v>
      </c>
      <c r="AP418" s="671" t="str">
        <f t="shared" si="242"/>
        <v>n/a</v>
      </c>
      <c r="AQ418" s="671" t="str">
        <f t="shared" si="243"/>
        <v>n/a</v>
      </c>
      <c r="AR418" s="671" t="str">
        <f t="shared" si="244"/>
        <v>n/a</v>
      </c>
      <c r="AS418" s="672">
        <f t="shared" si="224"/>
        <v>59.62981692365755</v>
      </c>
      <c r="AT418" s="673">
        <f t="shared" si="225"/>
        <v>124.65418993752802</v>
      </c>
    </row>
    <row r="419" spans="1:46" ht="11.25" customHeight="1" x14ac:dyDescent="0.2">
      <c r="A419" s="504" t="s">
        <v>639</v>
      </c>
      <c r="B419" s="918" t="s">
        <v>640</v>
      </c>
      <c r="C419" s="523">
        <v>1.04</v>
      </c>
      <c r="D419" s="654">
        <v>1.02</v>
      </c>
      <c r="E419" s="487">
        <v>0.98</v>
      </c>
      <c r="F419" s="487">
        <v>0.94</v>
      </c>
      <c r="G419" s="487">
        <v>0.89</v>
      </c>
      <c r="H419" s="487">
        <v>0.84</v>
      </c>
      <c r="I419" s="488"/>
      <c r="J419" s="487">
        <v>0.8</v>
      </c>
      <c r="K419" s="485">
        <v>0.76</v>
      </c>
      <c r="L419" s="488"/>
      <c r="M419" s="530">
        <v>0.72</v>
      </c>
      <c r="N419" s="530">
        <v>0.51</v>
      </c>
      <c r="O419" s="493">
        <v>0.48</v>
      </c>
      <c r="P419" s="493">
        <v>0.43640000000000001</v>
      </c>
      <c r="Q419" s="493">
        <v>0.41</v>
      </c>
      <c r="R419" s="492">
        <v>0.36359999999999998</v>
      </c>
      <c r="S419" s="493">
        <v>0.47</v>
      </c>
      <c r="T419" s="493">
        <v>0.43780000000000002</v>
      </c>
      <c r="U419" s="493">
        <v>0.4</v>
      </c>
      <c r="V419" s="493">
        <v>0.36280000000000001</v>
      </c>
      <c r="W419" s="493">
        <v>0.33450000000000002</v>
      </c>
      <c r="X419" s="492">
        <v>0.2</v>
      </c>
      <c r="Y419" s="654">
        <f t="shared" si="204"/>
        <v>12.395100000000001</v>
      </c>
      <c r="Z419" s="1049">
        <f t="shared" si="226"/>
        <v>1.9607843137254832</v>
      </c>
      <c r="AA419" s="671">
        <f t="shared" si="227"/>
        <v>4.081632653061229</v>
      </c>
      <c r="AB419" s="671">
        <f t="shared" si="228"/>
        <v>4.2553191489361764</v>
      </c>
      <c r="AC419" s="671">
        <f t="shared" si="229"/>
        <v>5.6179775280898792</v>
      </c>
      <c r="AD419" s="671">
        <f t="shared" si="230"/>
        <v>5.9523809523809534</v>
      </c>
      <c r="AE419" s="671">
        <f t="shared" si="231"/>
        <v>4.9999999999999822</v>
      </c>
      <c r="AF419" s="671">
        <f t="shared" si="232"/>
        <v>5.2631578947368363</v>
      </c>
      <c r="AG419" s="671">
        <f t="shared" si="233"/>
        <v>5.555555555555558</v>
      </c>
      <c r="AH419" s="671">
        <f t="shared" si="234"/>
        <v>41.176470588235283</v>
      </c>
      <c r="AI419" s="671">
        <f t="shared" si="235"/>
        <v>6.25</v>
      </c>
      <c r="AJ419" s="671">
        <f t="shared" si="236"/>
        <v>9.9908340971585741</v>
      </c>
      <c r="AK419" s="671">
        <f t="shared" si="237"/>
        <v>6.4390243902439082</v>
      </c>
      <c r="AL419" s="671">
        <f t="shared" si="238"/>
        <v>12.761276127612753</v>
      </c>
      <c r="AM419" s="671">
        <f t="shared" si="239"/>
        <v>-22.638297872340431</v>
      </c>
      <c r="AN419" s="671">
        <f t="shared" si="240"/>
        <v>7.3549566011877454</v>
      </c>
      <c r="AO419" s="671">
        <f t="shared" si="241"/>
        <v>9.4500000000000028</v>
      </c>
      <c r="AP419" s="671">
        <f t="shared" si="242"/>
        <v>10.253583241455356</v>
      </c>
      <c r="AQ419" s="671">
        <f t="shared" si="243"/>
        <v>8.4603886397608399</v>
      </c>
      <c r="AR419" s="671">
        <f t="shared" si="244"/>
        <v>67.250000000000014</v>
      </c>
      <c r="AS419" s="672">
        <f t="shared" si="224"/>
        <v>10.233423361042114</v>
      </c>
      <c r="AT419" s="673">
        <f t="shared" si="225"/>
        <v>17.627776097011019</v>
      </c>
    </row>
    <row r="420" spans="1:46" ht="11.25" customHeight="1" x14ac:dyDescent="0.2">
      <c r="A420" s="519" t="s">
        <v>1350</v>
      </c>
      <c r="B420" s="507" t="s">
        <v>1351</v>
      </c>
      <c r="C420" s="497">
        <v>0.38</v>
      </c>
      <c r="D420" s="510">
        <v>0.32999999999999996</v>
      </c>
      <c r="E420" s="650">
        <v>0.26</v>
      </c>
      <c r="F420" s="650">
        <v>0.2</v>
      </c>
      <c r="G420" s="650">
        <v>0.11924</v>
      </c>
      <c r="H420" s="650">
        <v>7.8479999999999994E-2</v>
      </c>
      <c r="I420" s="651"/>
      <c r="J420" s="650">
        <v>1.9619999999999999E-2</v>
      </c>
      <c r="K420" s="655">
        <v>0</v>
      </c>
      <c r="L420" s="651"/>
      <c r="M420" s="652">
        <v>0</v>
      </c>
      <c r="N420" s="652">
        <v>0</v>
      </c>
      <c r="O420" s="653">
        <v>0</v>
      </c>
      <c r="P420" s="653">
        <v>0</v>
      </c>
      <c r="Q420" s="653">
        <v>0</v>
      </c>
      <c r="R420" s="653">
        <v>0</v>
      </c>
      <c r="S420" s="653">
        <v>0</v>
      </c>
      <c r="T420" s="653">
        <v>0</v>
      </c>
      <c r="U420" s="653">
        <v>0</v>
      </c>
      <c r="V420" s="653">
        <v>0</v>
      </c>
      <c r="W420" s="653">
        <v>0</v>
      </c>
      <c r="X420" s="653">
        <v>0</v>
      </c>
      <c r="Y420" s="654">
        <f t="shared" si="204"/>
        <v>1.3873399999999998</v>
      </c>
      <c r="Z420" s="1049">
        <f t="shared" si="226"/>
        <v>15.151515151515159</v>
      </c>
      <c r="AA420" s="671">
        <f t="shared" si="227"/>
        <v>26.923076923076895</v>
      </c>
      <c r="AB420" s="671">
        <f t="shared" si="228"/>
        <v>30.000000000000004</v>
      </c>
      <c r="AC420" s="671">
        <f t="shared" si="229"/>
        <v>67.728950016772899</v>
      </c>
      <c r="AD420" s="671">
        <f t="shared" si="230"/>
        <v>51.936799184505624</v>
      </c>
      <c r="AE420" s="671">
        <f t="shared" si="231"/>
        <v>300</v>
      </c>
      <c r="AF420" s="671" t="str">
        <f t="shared" si="232"/>
        <v>n/a</v>
      </c>
      <c r="AG420" s="671" t="str">
        <f t="shared" si="233"/>
        <v>n/a</v>
      </c>
      <c r="AH420" s="671" t="str">
        <f t="shared" si="234"/>
        <v>n/a</v>
      </c>
      <c r="AI420" s="671" t="str">
        <f t="shared" si="235"/>
        <v>n/a</v>
      </c>
      <c r="AJ420" s="671" t="str">
        <f t="shared" si="236"/>
        <v>n/a</v>
      </c>
      <c r="AK420" s="671" t="str">
        <f t="shared" si="237"/>
        <v>n/a</v>
      </c>
      <c r="AL420" s="671" t="str">
        <f t="shared" si="238"/>
        <v>n/a</v>
      </c>
      <c r="AM420" s="671" t="str">
        <f t="shared" si="239"/>
        <v>n/a</v>
      </c>
      <c r="AN420" s="671" t="str">
        <f t="shared" si="240"/>
        <v>n/a</v>
      </c>
      <c r="AO420" s="671" t="str">
        <f t="shared" si="241"/>
        <v>n/a</v>
      </c>
      <c r="AP420" s="671" t="str">
        <f t="shared" si="242"/>
        <v>n/a</v>
      </c>
      <c r="AQ420" s="671" t="str">
        <f t="shared" si="243"/>
        <v>n/a</v>
      </c>
      <c r="AR420" s="671" t="str">
        <f t="shared" si="244"/>
        <v>n/a</v>
      </c>
      <c r="AS420" s="672">
        <f t="shared" si="224"/>
        <v>81.956723545978434</v>
      </c>
      <c r="AT420" s="673">
        <f t="shared" si="225"/>
        <v>108.47823289116309</v>
      </c>
    </row>
    <row r="421" spans="1:46" ht="11.25" customHeight="1" x14ac:dyDescent="0.2">
      <c r="A421" s="935" t="s">
        <v>636</v>
      </c>
      <c r="B421" s="933" t="s">
        <v>637</v>
      </c>
      <c r="C421" s="497">
        <v>0.47</v>
      </c>
      <c r="D421" s="656">
        <v>0.43</v>
      </c>
      <c r="E421" s="650">
        <v>0.41</v>
      </c>
      <c r="F421" s="650">
        <v>0.26</v>
      </c>
      <c r="G421" s="650">
        <v>0.24</v>
      </c>
      <c r="H421" s="650">
        <v>0.22</v>
      </c>
      <c r="I421" s="651"/>
      <c r="J421" s="650">
        <v>0.2</v>
      </c>
      <c r="K421" s="496">
        <v>0.18</v>
      </c>
      <c r="L421" s="651"/>
      <c r="M421" s="511">
        <v>0.16</v>
      </c>
      <c r="N421" s="511">
        <v>0.14000000000000001</v>
      </c>
      <c r="O421" s="657">
        <v>0.12</v>
      </c>
      <c r="P421" s="657">
        <v>0.1</v>
      </c>
      <c r="Q421" s="657">
        <v>0.08</v>
      </c>
      <c r="R421" s="653">
        <v>0.06</v>
      </c>
      <c r="S421" s="653">
        <v>0.06</v>
      </c>
      <c r="T421" s="653">
        <v>0.06</v>
      </c>
      <c r="U421" s="653">
        <v>0.06</v>
      </c>
      <c r="V421" s="653">
        <v>0.06</v>
      </c>
      <c r="W421" s="653">
        <v>0.06</v>
      </c>
      <c r="X421" s="653">
        <v>0.06</v>
      </c>
      <c r="Y421" s="654">
        <f t="shared" si="204"/>
        <v>3.430000000000001</v>
      </c>
      <c r="Z421" s="1049">
        <f t="shared" si="226"/>
        <v>9.302325581395344</v>
      </c>
      <c r="AA421" s="671">
        <f t="shared" si="227"/>
        <v>4.8780487804878092</v>
      </c>
      <c r="AB421" s="671">
        <f t="shared" si="228"/>
        <v>57.692307692307686</v>
      </c>
      <c r="AC421" s="671">
        <f t="shared" si="229"/>
        <v>8.3333333333333481</v>
      </c>
      <c r="AD421" s="671">
        <f t="shared" si="230"/>
        <v>9.0909090909090828</v>
      </c>
      <c r="AE421" s="671">
        <f t="shared" si="231"/>
        <v>9.9999999999999858</v>
      </c>
      <c r="AF421" s="671">
        <f t="shared" si="232"/>
        <v>11.111111111111116</v>
      </c>
      <c r="AG421" s="671">
        <f t="shared" si="233"/>
        <v>12.5</v>
      </c>
      <c r="AH421" s="671">
        <f t="shared" si="234"/>
        <v>14.285714285714279</v>
      </c>
      <c r="AI421" s="671">
        <f t="shared" si="235"/>
        <v>16.666666666666675</v>
      </c>
      <c r="AJ421" s="671">
        <f t="shared" si="236"/>
        <v>19.999999999999996</v>
      </c>
      <c r="AK421" s="671">
        <f t="shared" si="237"/>
        <v>25</v>
      </c>
      <c r="AL421" s="671">
        <f t="shared" si="238"/>
        <v>33.33333333333335</v>
      </c>
      <c r="AM421" s="671">
        <f t="shared" si="239"/>
        <v>0</v>
      </c>
      <c r="AN421" s="671">
        <f t="shared" si="240"/>
        <v>0</v>
      </c>
      <c r="AO421" s="671">
        <f t="shared" si="241"/>
        <v>0</v>
      </c>
      <c r="AP421" s="671">
        <f t="shared" si="242"/>
        <v>0</v>
      </c>
      <c r="AQ421" s="671">
        <f t="shared" si="243"/>
        <v>0</v>
      </c>
      <c r="AR421" s="671">
        <f t="shared" si="244"/>
        <v>0</v>
      </c>
      <c r="AS421" s="672">
        <f t="shared" si="224"/>
        <v>12.220723677645193</v>
      </c>
      <c r="AT421" s="673">
        <f t="shared" si="225"/>
        <v>14.435530462674057</v>
      </c>
    </row>
    <row r="422" spans="1:46" ht="11.25" customHeight="1" x14ac:dyDescent="0.2">
      <c r="A422" s="484" t="s">
        <v>3966</v>
      </c>
      <c r="B422" s="933" t="s">
        <v>3967</v>
      </c>
      <c r="C422" s="497">
        <v>0.1515</v>
      </c>
      <c r="D422" s="656">
        <v>0.12</v>
      </c>
      <c r="E422" s="650">
        <v>3.8599999999999995E-2</v>
      </c>
      <c r="F422" s="650">
        <v>3.0399999999999996E-2</v>
      </c>
      <c r="G422" s="650">
        <v>6.7999999999999996E-3</v>
      </c>
      <c r="H422" s="542">
        <v>0</v>
      </c>
      <c r="I422" s="651"/>
      <c r="J422" s="502">
        <v>0</v>
      </c>
      <c r="K422" s="655">
        <v>0</v>
      </c>
      <c r="L422" s="651"/>
      <c r="M422" s="652">
        <v>0</v>
      </c>
      <c r="N422" s="652">
        <v>0</v>
      </c>
      <c r="O422" s="653">
        <v>0</v>
      </c>
      <c r="P422" s="653">
        <v>0</v>
      </c>
      <c r="Q422" s="653">
        <v>0</v>
      </c>
      <c r="R422" s="653">
        <v>0</v>
      </c>
      <c r="S422" s="653">
        <v>0</v>
      </c>
      <c r="T422" s="653">
        <v>0</v>
      </c>
      <c r="U422" s="653">
        <v>0</v>
      </c>
      <c r="V422" s="653">
        <v>0</v>
      </c>
      <c r="W422" s="653">
        <v>0</v>
      </c>
      <c r="X422" s="653">
        <v>0</v>
      </c>
      <c r="Y422" s="654">
        <f t="shared" si="204"/>
        <v>0.34729999999999989</v>
      </c>
      <c r="Z422" s="1049">
        <f t="shared" si="226"/>
        <v>26.249999999999996</v>
      </c>
      <c r="AA422" s="671">
        <f t="shared" si="227"/>
        <v>210.88082901554407</v>
      </c>
      <c r="AB422" s="671">
        <f t="shared" si="228"/>
        <v>26.973684210526304</v>
      </c>
      <c r="AC422" s="671">
        <f t="shared" si="229"/>
        <v>347.05882352941177</v>
      </c>
      <c r="AD422" s="671" t="str">
        <f t="shared" si="230"/>
        <v>n/a</v>
      </c>
      <c r="AE422" s="671" t="str">
        <f t="shared" si="231"/>
        <v>n/a</v>
      </c>
      <c r="AF422" s="671" t="str">
        <f t="shared" si="232"/>
        <v>n/a</v>
      </c>
      <c r="AG422" s="671" t="str">
        <f t="shared" si="233"/>
        <v>n/a</v>
      </c>
      <c r="AH422" s="671" t="str">
        <f t="shared" si="234"/>
        <v>n/a</v>
      </c>
      <c r="AI422" s="671" t="str">
        <f t="shared" si="235"/>
        <v>n/a</v>
      </c>
      <c r="AJ422" s="671" t="str">
        <f t="shared" si="236"/>
        <v>n/a</v>
      </c>
      <c r="AK422" s="671" t="str">
        <f t="shared" si="237"/>
        <v>n/a</v>
      </c>
      <c r="AL422" s="671" t="str">
        <f t="shared" si="238"/>
        <v>n/a</v>
      </c>
      <c r="AM422" s="671" t="str">
        <f t="shared" si="239"/>
        <v>n/a</v>
      </c>
      <c r="AN422" s="671" t="str">
        <f t="shared" si="240"/>
        <v>n/a</v>
      </c>
      <c r="AO422" s="671" t="str">
        <f t="shared" si="241"/>
        <v>n/a</v>
      </c>
      <c r="AP422" s="671" t="str">
        <f t="shared" si="242"/>
        <v>n/a</v>
      </c>
      <c r="AQ422" s="671" t="str">
        <f t="shared" si="243"/>
        <v>n/a</v>
      </c>
      <c r="AR422" s="671" t="str">
        <f t="shared" si="244"/>
        <v>n/a</v>
      </c>
      <c r="AS422" s="672">
        <f t="shared" si="224"/>
        <v>152.79083418887052</v>
      </c>
      <c r="AT422" s="673">
        <f t="shared" si="225"/>
        <v>155.94554298137541</v>
      </c>
    </row>
    <row r="423" spans="1:46" ht="11.25" customHeight="1" x14ac:dyDescent="0.2">
      <c r="A423" s="480" t="s">
        <v>1354</v>
      </c>
      <c r="B423" s="918" t="s">
        <v>1355</v>
      </c>
      <c r="C423" s="497">
        <v>0.53600000000000003</v>
      </c>
      <c r="D423" s="491">
        <v>0.50800000000000001</v>
      </c>
      <c r="E423" s="650">
        <v>0.496</v>
      </c>
      <c r="F423" s="650">
        <v>0.47199999999999998</v>
      </c>
      <c r="G423" s="650">
        <v>0.44</v>
      </c>
      <c r="H423" s="650">
        <v>0.4</v>
      </c>
      <c r="I423" s="651"/>
      <c r="J423" s="502">
        <v>0.36399999999999999</v>
      </c>
      <c r="K423" s="655">
        <v>0.37824999999999998</v>
      </c>
      <c r="L423" s="651"/>
      <c r="M423" s="511">
        <v>0.38300000000000001</v>
      </c>
      <c r="N423" s="511">
        <v>0.32555000000000001</v>
      </c>
      <c r="O423" s="657">
        <v>0.2681</v>
      </c>
      <c r="P423" s="657">
        <v>0.21448000000000003</v>
      </c>
      <c r="Q423" s="657">
        <v>0.16852</v>
      </c>
      <c r="R423" s="657">
        <v>0.13788</v>
      </c>
      <c r="S423" s="657">
        <v>0.13022</v>
      </c>
      <c r="T423" s="657">
        <v>0.12256</v>
      </c>
      <c r="U423" s="653">
        <v>0.1149</v>
      </c>
      <c r="V423" s="653">
        <v>0.1149</v>
      </c>
      <c r="W423" s="653">
        <v>0.1149</v>
      </c>
      <c r="X423" s="653">
        <v>0.1149</v>
      </c>
      <c r="Y423" s="654">
        <f t="shared" si="204"/>
        <v>5.8041600000000013</v>
      </c>
      <c r="Z423" s="1049">
        <f t="shared" si="226"/>
        <v>5.5118110236220597</v>
      </c>
      <c r="AA423" s="671">
        <f t="shared" si="227"/>
        <v>2.4193548387096753</v>
      </c>
      <c r="AB423" s="671">
        <f t="shared" si="228"/>
        <v>5.0847457627118731</v>
      </c>
      <c r="AC423" s="671">
        <f t="shared" si="229"/>
        <v>7.2727272727272751</v>
      </c>
      <c r="AD423" s="671">
        <f t="shared" si="230"/>
        <v>9.9999999999999858</v>
      </c>
      <c r="AE423" s="671">
        <f t="shared" si="231"/>
        <v>9.8901098901098994</v>
      </c>
      <c r="AF423" s="671">
        <f t="shared" si="232"/>
        <v>-3.7673496364838077</v>
      </c>
      <c r="AG423" s="671">
        <f t="shared" si="233"/>
        <v>-1.2402088772845987</v>
      </c>
      <c r="AH423" s="671">
        <f t="shared" si="234"/>
        <v>17.647058823529417</v>
      </c>
      <c r="AI423" s="671">
        <f t="shared" si="235"/>
        <v>21.42857142857142</v>
      </c>
      <c r="AJ423" s="671">
        <f t="shared" si="236"/>
        <v>24.999999999999979</v>
      </c>
      <c r="AK423" s="671">
        <f t="shared" si="237"/>
        <v>27.272727272727295</v>
      </c>
      <c r="AL423" s="671">
        <f t="shared" si="238"/>
        <v>22.222222222222232</v>
      </c>
      <c r="AM423" s="671">
        <f t="shared" si="239"/>
        <v>5.8823529411764719</v>
      </c>
      <c r="AN423" s="671">
        <f t="shared" si="240"/>
        <v>6.25</v>
      </c>
      <c r="AO423" s="671">
        <f t="shared" si="241"/>
        <v>6.6666666666666652</v>
      </c>
      <c r="AP423" s="671">
        <f t="shared" si="242"/>
        <v>0</v>
      </c>
      <c r="AQ423" s="671">
        <f t="shared" si="243"/>
        <v>0</v>
      </c>
      <c r="AR423" s="671">
        <f t="shared" si="244"/>
        <v>0</v>
      </c>
      <c r="AS423" s="672">
        <f t="shared" si="224"/>
        <v>8.8179362962634631</v>
      </c>
      <c r="AT423" s="673">
        <f t="shared" si="225"/>
        <v>9.4354592351391311</v>
      </c>
    </row>
    <row r="424" spans="1:46" ht="11.25" customHeight="1" x14ac:dyDescent="0.2">
      <c r="A424" s="519" t="s">
        <v>257</v>
      </c>
      <c r="B424" s="507" t="s">
        <v>258</v>
      </c>
      <c r="C424" s="497">
        <v>3.34</v>
      </c>
      <c r="D424" s="656">
        <v>2.7300000000000004</v>
      </c>
      <c r="E424" s="513">
        <v>2.2999999999999998</v>
      </c>
      <c r="F424" s="513">
        <v>2.0049999999999999</v>
      </c>
      <c r="G424" s="513">
        <v>1.7450000000000001</v>
      </c>
      <c r="H424" s="513">
        <v>1.56</v>
      </c>
      <c r="I424" s="514" t="s">
        <v>90</v>
      </c>
      <c r="J424" s="513">
        <v>1.46</v>
      </c>
      <c r="K424" s="509">
        <v>1.38</v>
      </c>
      <c r="L424" s="514"/>
      <c r="M424" s="529">
        <v>1.27</v>
      </c>
      <c r="N424" s="539">
        <v>1.24</v>
      </c>
      <c r="O424" s="516">
        <v>1.1499999999999999</v>
      </c>
      <c r="P424" s="516">
        <v>0.91</v>
      </c>
      <c r="Q424" s="516">
        <v>0.70499999999999996</v>
      </c>
      <c r="R424" s="516">
        <v>0.58499999999999996</v>
      </c>
      <c r="S424" s="516">
        <v>0.5</v>
      </c>
      <c r="T424" s="516">
        <v>0.46500000000000002</v>
      </c>
      <c r="U424" s="516">
        <v>0.44500000000000001</v>
      </c>
      <c r="V424" s="516">
        <v>0.41</v>
      </c>
      <c r="W424" s="516">
        <v>0.37</v>
      </c>
      <c r="X424" s="516">
        <v>0.315</v>
      </c>
      <c r="Y424" s="654">
        <f t="shared" si="204"/>
        <v>24.884999999999998</v>
      </c>
      <c r="Z424" s="1049">
        <f t="shared" si="226"/>
        <v>22.344322344322308</v>
      </c>
      <c r="AA424" s="671">
        <f t="shared" si="227"/>
        <v>18.695652173913068</v>
      </c>
      <c r="AB424" s="671">
        <f t="shared" si="228"/>
        <v>14.71321695760599</v>
      </c>
      <c r="AC424" s="671">
        <f t="shared" si="229"/>
        <v>14.899713467048702</v>
      </c>
      <c r="AD424" s="671">
        <f t="shared" si="230"/>
        <v>11.858974358974361</v>
      </c>
      <c r="AE424" s="671">
        <f t="shared" si="231"/>
        <v>6.8493150684931559</v>
      </c>
      <c r="AF424" s="671">
        <f t="shared" si="232"/>
        <v>5.7971014492753659</v>
      </c>
      <c r="AG424" s="671">
        <f t="shared" si="233"/>
        <v>8.6614173228346303</v>
      </c>
      <c r="AH424" s="671">
        <f t="shared" si="234"/>
        <v>2.4193548387096753</v>
      </c>
      <c r="AI424" s="671">
        <f t="shared" si="235"/>
        <v>7.8260869565217384</v>
      </c>
      <c r="AJ424" s="671">
        <f t="shared" si="236"/>
        <v>26.373626373626369</v>
      </c>
      <c r="AK424" s="671">
        <f t="shared" si="237"/>
        <v>29.078014184397173</v>
      </c>
      <c r="AL424" s="671">
        <f t="shared" si="238"/>
        <v>20.512820512820507</v>
      </c>
      <c r="AM424" s="671">
        <f t="shared" si="239"/>
        <v>16.999999999999993</v>
      </c>
      <c r="AN424" s="671">
        <f t="shared" si="240"/>
        <v>7.5268817204301008</v>
      </c>
      <c r="AO424" s="671">
        <f t="shared" si="241"/>
        <v>4.4943820224719211</v>
      </c>
      <c r="AP424" s="671">
        <f t="shared" si="242"/>
        <v>8.5365853658536661</v>
      </c>
      <c r="AQ424" s="671">
        <f t="shared" si="243"/>
        <v>10.810810810810811</v>
      </c>
      <c r="AR424" s="671">
        <f t="shared" si="244"/>
        <v>17.460317460317466</v>
      </c>
      <c r="AS424" s="672">
        <f t="shared" si="224"/>
        <v>13.46624175728563</v>
      </c>
      <c r="AT424" s="673">
        <f t="shared" si="225"/>
        <v>7.5551176107703091</v>
      </c>
    </row>
    <row r="425" spans="1:46" ht="11.25" customHeight="1" x14ac:dyDescent="0.2">
      <c r="A425" s="500" t="s">
        <v>1348</v>
      </c>
      <c r="B425" s="933" t="s">
        <v>1349</v>
      </c>
      <c r="C425" s="497">
        <v>1.19</v>
      </c>
      <c r="D425" s="497">
        <v>1.1499999999999999</v>
      </c>
      <c r="E425" s="650">
        <v>1.1100000000000001</v>
      </c>
      <c r="F425" s="650">
        <v>1.06</v>
      </c>
      <c r="G425" s="650">
        <v>0.97499999999999998</v>
      </c>
      <c r="H425" s="650">
        <v>0.84750000000000003</v>
      </c>
      <c r="I425" s="651"/>
      <c r="J425" s="650">
        <v>0.64</v>
      </c>
      <c r="K425" s="496">
        <v>0.47749999999999998</v>
      </c>
      <c r="L425" s="651"/>
      <c r="M425" s="511">
        <v>0.4325</v>
      </c>
      <c r="N425" s="652">
        <v>0.40749999999999997</v>
      </c>
      <c r="O425" s="657">
        <v>0.52</v>
      </c>
      <c r="P425" s="657">
        <v>0.372</v>
      </c>
      <c r="Q425" s="657">
        <v>0.34499999999999997</v>
      </c>
      <c r="R425" s="657">
        <v>0.33299999999999996</v>
      </c>
      <c r="S425" s="653">
        <v>0.32699999999999996</v>
      </c>
      <c r="T425" s="657">
        <v>0.39700000000000002</v>
      </c>
      <c r="U425" s="657">
        <v>0.375</v>
      </c>
      <c r="V425" s="657">
        <v>0.33699999999999997</v>
      </c>
      <c r="W425" s="657">
        <v>0.32320000000000004</v>
      </c>
      <c r="X425" s="657">
        <v>0.3024</v>
      </c>
      <c r="Y425" s="654">
        <f t="shared" si="204"/>
        <v>11.9216</v>
      </c>
      <c r="Z425" s="1049">
        <f t="shared" si="226"/>
        <v>3.4782608695652195</v>
      </c>
      <c r="AA425" s="671">
        <f t="shared" si="227"/>
        <v>3.603603603603589</v>
      </c>
      <c r="AB425" s="671">
        <f t="shared" si="228"/>
        <v>4.7169811320754818</v>
      </c>
      <c r="AC425" s="671">
        <f t="shared" si="229"/>
        <v>8.7179487179487314</v>
      </c>
      <c r="AD425" s="671">
        <f t="shared" si="230"/>
        <v>15.044247787610621</v>
      </c>
      <c r="AE425" s="671">
        <f t="shared" si="231"/>
        <v>32.421875</v>
      </c>
      <c r="AF425" s="671">
        <f t="shared" si="232"/>
        <v>34.031413612565451</v>
      </c>
      <c r="AG425" s="671">
        <f t="shared" si="233"/>
        <v>10.404624277456653</v>
      </c>
      <c r="AH425" s="671">
        <f t="shared" si="234"/>
        <v>6.1349693251533832</v>
      </c>
      <c r="AI425" s="671">
        <f t="shared" si="235"/>
        <v>-21.634615384615397</v>
      </c>
      <c r="AJ425" s="671">
        <f t="shared" si="236"/>
        <v>39.784946236559151</v>
      </c>
      <c r="AK425" s="671">
        <f t="shared" si="237"/>
        <v>7.8260869565217384</v>
      </c>
      <c r="AL425" s="671">
        <f t="shared" si="238"/>
        <v>3.6036036036036112</v>
      </c>
      <c r="AM425" s="671">
        <f t="shared" si="239"/>
        <v>1.8348623853211121</v>
      </c>
      <c r="AN425" s="671">
        <f t="shared" si="240"/>
        <v>-17.632241813602036</v>
      </c>
      <c r="AO425" s="671">
        <f t="shared" si="241"/>
        <v>5.8666666666666645</v>
      </c>
      <c r="AP425" s="671">
        <f t="shared" si="242"/>
        <v>11.275964391691407</v>
      </c>
      <c r="AQ425" s="671">
        <f t="shared" si="243"/>
        <v>4.2698019801979958</v>
      </c>
      <c r="AR425" s="671">
        <f t="shared" si="244"/>
        <v>6.8783068783068835</v>
      </c>
      <c r="AS425" s="672">
        <f t="shared" si="224"/>
        <v>8.4540687487700126</v>
      </c>
      <c r="AT425" s="673">
        <f t="shared" si="225"/>
        <v>14.932111759117815</v>
      </c>
    </row>
    <row r="426" spans="1:46" ht="11.25" customHeight="1" x14ac:dyDescent="0.2">
      <c r="A426" s="935" t="s">
        <v>645</v>
      </c>
      <c r="B426" s="933" t="s">
        <v>646</v>
      </c>
      <c r="C426" s="497">
        <v>0.96</v>
      </c>
      <c r="D426" s="497">
        <v>0.92</v>
      </c>
      <c r="E426" s="650">
        <v>0.88</v>
      </c>
      <c r="F426" s="650">
        <v>0.84</v>
      </c>
      <c r="G426" s="650">
        <v>0.8</v>
      </c>
      <c r="H426" s="650">
        <v>0.6</v>
      </c>
      <c r="I426" s="651" t="s">
        <v>90</v>
      </c>
      <c r="J426" s="650">
        <v>0.56000000000000005</v>
      </c>
      <c r="K426" s="496">
        <v>0.52</v>
      </c>
      <c r="L426" s="651"/>
      <c r="M426" s="511">
        <v>0.48</v>
      </c>
      <c r="N426" s="511">
        <v>0.44</v>
      </c>
      <c r="O426" s="657">
        <v>0.4</v>
      </c>
      <c r="P426" s="657">
        <v>0.36</v>
      </c>
      <c r="Q426" s="657">
        <v>0.32</v>
      </c>
      <c r="R426" s="657">
        <v>0.24</v>
      </c>
      <c r="S426" s="657">
        <v>4.4999999999999998E-2</v>
      </c>
      <c r="T426" s="653">
        <v>0</v>
      </c>
      <c r="U426" s="653">
        <v>0</v>
      </c>
      <c r="V426" s="653">
        <v>0</v>
      </c>
      <c r="W426" s="653">
        <v>1.2500000000000001E-2</v>
      </c>
      <c r="X426" s="657">
        <v>0.05</v>
      </c>
      <c r="Y426" s="654">
        <f t="shared" si="204"/>
        <v>8.4275000000000002</v>
      </c>
      <c r="Z426" s="1049">
        <f t="shared" si="226"/>
        <v>4.3478260869565188</v>
      </c>
      <c r="AA426" s="671">
        <f t="shared" si="227"/>
        <v>4.5454545454545414</v>
      </c>
      <c r="AB426" s="671">
        <f t="shared" si="228"/>
        <v>4.7619047619047672</v>
      </c>
      <c r="AC426" s="671">
        <f t="shared" si="229"/>
        <v>4.9999999999999822</v>
      </c>
      <c r="AD426" s="671">
        <f t="shared" si="230"/>
        <v>33.33333333333335</v>
      </c>
      <c r="AE426" s="671">
        <f t="shared" si="231"/>
        <v>7.1428571428571397</v>
      </c>
      <c r="AF426" s="671">
        <f t="shared" si="232"/>
        <v>7.6923076923077094</v>
      </c>
      <c r="AG426" s="671">
        <f t="shared" si="233"/>
        <v>8.3333333333333481</v>
      </c>
      <c r="AH426" s="671">
        <f t="shared" si="234"/>
        <v>9.0909090909090828</v>
      </c>
      <c r="AI426" s="671">
        <f t="shared" si="235"/>
        <v>9.9999999999999858</v>
      </c>
      <c r="AJ426" s="671">
        <f t="shared" si="236"/>
        <v>11.111111111111116</v>
      </c>
      <c r="AK426" s="671">
        <f t="shared" si="237"/>
        <v>12.5</v>
      </c>
      <c r="AL426" s="671">
        <f t="shared" si="238"/>
        <v>33.33333333333335</v>
      </c>
      <c r="AM426" s="671">
        <f t="shared" si="239"/>
        <v>433.33333333333331</v>
      </c>
      <c r="AN426" s="671" t="str">
        <f t="shared" si="240"/>
        <v>n/a</v>
      </c>
      <c r="AO426" s="671" t="str">
        <f t="shared" si="241"/>
        <v>n/a</v>
      </c>
      <c r="AP426" s="671" t="str">
        <f t="shared" si="242"/>
        <v>n/a</v>
      </c>
      <c r="AQ426" s="671">
        <f t="shared" si="243"/>
        <v>-100</v>
      </c>
      <c r="AR426" s="671">
        <f t="shared" si="244"/>
        <v>-75</v>
      </c>
      <c r="AS426" s="672">
        <f t="shared" si="224"/>
        <v>25.595356485302133</v>
      </c>
      <c r="AT426" s="673">
        <f t="shared" si="225"/>
        <v>114.27226901174141</v>
      </c>
    </row>
    <row r="427" spans="1:46" ht="11.25" customHeight="1" x14ac:dyDescent="0.2">
      <c r="A427" s="935" t="s">
        <v>1358</v>
      </c>
      <c r="B427" s="933" t="s">
        <v>1359</v>
      </c>
      <c r="C427" s="497">
        <v>1.04</v>
      </c>
      <c r="D427" s="497">
        <v>1</v>
      </c>
      <c r="E427" s="650">
        <v>0.88481799999999999</v>
      </c>
      <c r="F427" s="650">
        <v>0.83246200000000004</v>
      </c>
      <c r="G427" s="650">
        <v>0.732985</v>
      </c>
      <c r="H427" s="650">
        <v>0.65968499999999997</v>
      </c>
      <c r="I427" s="651"/>
      <c r="J427" s="650">
        <v>0.54973800000000006</v>
      </c>
      <c r="K427" s="655">
        <v>0.51649200000000006</v>
      </c>
      <c r="L427" s="651"/>
      <c r="M427" s="652">
        <v>0.52</v>
      </c>
      <c r="N427" s="652">
        <v>0.52</v>
      </c>
      <c r="O427" s="657">
        <v>0.52</v>
      </c>
      <c r="P427" s="657">
        <v>0.44</v>
      </c>
      <c r="Q427" s="657">
        <v>0.37331999999999999</v>
      </c>
      <c r="R427" s="657">
        <v>0.33332000000000001</v>
      </c>
      <c r="S427" s="657">
        <v>0.3</v>
      </c>
      <c r="T427" s="657">
        <v>0.24</v>
      </c>
      <c r="U427" s="657">
        <v>0.22</v>
      </c>
      <c r="V427" s="657">
        <v>0.20668</v>
      </c>
      <c r="W427" s="657">
        <v>1.8668</v>
      </c>
      <c r="X427" s="657">
        <v>1.6668000000000001</v>
      </c>
      <c r="Y427" s="654">
        <f t="shared" si="204"/>
        <v>13.423100000000002</v>
      </c>
      <c r="Z427" s="1049">
        <f t="shared" si="226"/>
        <v>4.0000000000000036</v>
      </c>
      <c r="AA427" s="671">
        <f t="shared" si="227"/>
        <v>13.017592318420279</v>
      </c>
      <c r="AB427" s="671">
        <f t="shared" si="228"/>
        <v>6.2892960879896043</v>
      </c>
      <c r="AC427" s="671">
        <f t="shared" si="229"/>
        <v>13.571491913204238</v>
      </c>
      <c r="AD427" s="671">
        <f t="shared" si="230"/>
        <v>11.111363756944614</v>
      </c>
      <c r="AE427" s="671">
        <f t="shared" si="231"/>
        <v>19.999890857099189</v>
      </c>
      <c r="AF427" s="671">
        <f t="shared" si="232"/>
        <v>6.436885760089206</v>
      </c>
      <c r="AG427" s="671">
        <f t="shared" si="233"/>
        <v>-0.67461538461537351</v>
      </c>
      <c r="AH427" s="671">
        <f t="shared" si="234"/>
        <v>0</v>
      </c>
      <c r="AI427" s="671">
        <f t="shared" si="235"/>
        <v>0</v>
      </c>
      <c r="AJ427" s="671">
        <f t="shared" si="236"/>
        <v>18.181818181818187</v>
      </c>
      <c r="AK427" s="671">
        <f t="shared" si="237"/>
        <v>17.861352191149681</v>
      </c>
      <c r="AL427" s="671">
        <f t="shared" si="238"/>
        <v>12.000480019200754</v>
      </c>
      <c r="AM427" s="671">
        <f t="shared" si="239"/>
        <v>11.106666666666666</v>
      </c>
      <c r="AN427" s="671">
        <f t="shared" si="240"/>
        <v>25</v>
      </c>
      <c r="AO427" s="671">
        <f t="shared" si="241"/>
        <v>9.0909090909090828</v>
      </c>
      <c r="AP427" s="671">
        <f t="shared" si="242"/>
        <v>6.4447455002903054</v>
      </c>
      <c r="AQ427" s="671">
        <f t="shared" si="243"/>
        <v>-88.928647953717586</v>
      </c>
      <c r="AR427" s="671">
        <f t="shared" si="244"/>
        <v>11.999040076793843</v>
      </c>
      <c r="AS427" s="672">
        <f t="shared" si="224"/>
        <v>5.0793825832759314</v>
      </c>
      <c r="AT427" s="673">
        <f t="shared" si="225"/>
        <v>23.808004386544997</v>
      </c>
    </row>
    <row r="428" spans="1:46" ht="11.25" customHeight="1" x14ac:dyDescent="0.2">
      <c r="A428" s="504" t="s">
        <v>1356</v>
      </c>
      <c r="B428" s="918" t="s">
        <v>1357</v>
      </c>
      <c r="C428" s="497">
        <v>1.68</v>
      </c>
      <c r="D428" s="522">
        <v>1.52</v>
      </c>
      <c r="E428" s="487">
        <v>1.37</v>
      </c>
      <c r="F428" s="487">
        <v>1.2150000000000001</v>
      </c>
      <c r="G428" s="487">
        <v>1.095</v>
      </c>
      <c r="H428" s="487">
        <v>0.97499999999999998</v>
      </c>
      <c r="I428" s="488"/>
      <c r="J428" s="487">
        <v>0.87</v>
      </c>
      <c r="K428" s="485">
        <v>0.40500000000000003</v>
      </c>
      <c r="L428" s="488"/>
      <c r="M428" s="538">
        <v>0</v>
      </c>
      <c r="N428" s="538">
        <v>0</v>
      </c>
      <c r="O428" s="492">
        <v>0</v>
      </c>
      <c r="P428" s="492">
        <v>0</v>
      </c>
      <c r="Q428" s="492">
        <v>0</v>
      </c>
      <c r="R428" s="492">
        <v>0</v>
      </c>
      <c r="S428" s="492">
        <v>0</v>
      </c>
      <c r="T428" s="492">
        <v>0</v>
      </c>
      <c r="U428" s="492">
        <v>0</v>
      </c>
      <c r="V428" s="492">
        <v>0</v>
      </c>
      <c r="W428" s="492">
        <v>0</v>
      </c>
      <c r="X428" s="492">
        <v>0</v>
      </c>
      <c r="Y428" s="654">
        <f t="shared" si="204"/>
        <v>9.129999999999999</v>
      </c>
      <c r="Z428" s="1049">
        <f t="shared" si="226"/>
        <v>10.526315789473673</v>
      </c>
      <c r="AA428" s="671">
        <f t="shared" si="227"/>
        <v>10.948905109489049</v>
      </c>
      <c r="AB428" s="671">
        <f t="shared" si="228"/>
        <v>12.757201646090532</v>
      </c>
      <c r="AC428" s="671">
        <f t="shared" si="229"/>
        <v>10.95890410958904</v>
      </c>
      <c r="AD428" s="671">
        <f t="shared" si="230"/>
        <v>12.307692307692308</v>
      </c>
      <c r="AE428" s="671">
        <f t="shared" si="231"/>
        <v>12.06896551724137</v>
      </c>
      <c r="AF428" s="671">
        <f t="shared" si="232"/>
        <v>114.8148148148148</v>
      </c>
      <c r="AG428" s="671" t="str">
        <f t="shared" si="233"/>
        <v>n/a</v>
      </c>
      <c r="AH428" s="671" t="str">
        <f t="shared" si="234"/>
        <v>n/a</v>
      </c>
      <c r="AI428" s="671" t="str">
        <f t="shared" si="235"/>
        <v>n/a</v>
      </c>
      <c r="AJ428" s="671" t="str">
        <f t="shared" si="236"/>
        <v>n/a</v>
      </c>
      <c r="AK428" s="671" t="str">
        <f t="shared" si="237"/>
        <v>n/a</v>
      </c>
      <c r="AL428" s="671" t="str">
        <f t="shared" si="238"/>
        <v>n/a</v>
      </c>
      <c r="AM428" s="671" t="str">
        <f t="shared" si="239"/>
        <v>n/a</v>
      </c>
      <c r="AN428" s="671" t="str">
        <f t="shared" si="240"/>
        <v>n/a</v>
      </c>
      <c r="AO428" s="671" t="str">
        <f t="shared" si="241"/>
        <v>n/a</v>
      </c>
      <c r="AP428" s="671" t="str">
        <f t="shared" si="242"/>
        <v>n/a</v>
      </c>
      <c r="AQ428" s="671" t="str">
        <f t="shared" si="243"/>
        <v>n/a</v>
      </c>
      <c r="AR428" s="671" t="str">
        <f t="shared" si="244"/>
        <v>n/a</v>
      </c>
      <c r="AS428" s="672">
        <f t="shared" si="224"/>
        <v>26.34039989919868</v>
      </c>
      <c r="AT428" s="673">
        <f t="shared" si="225"/>
        <v>39.022194265844753</v>
      </c>
    </row>
    <row r="429" spans="1:46" ht="11.25" customHeight="1" x14ac:dyDescent="0.2">
      <c r="A429" s="658" t="s">
        <v>643</v>
      </c>
      <c r="B429" s="507" t="s">
        <v>644</v>
      </c>
      <c r="C429" s="497">
        <v>1.8</v>
      </c>
      <c r="D429" s="510">
        <v>1.68</v>
      </c>
      <c r="E429" s="650">
        <v>1.56</v>
      </c>
      <c r="F429" s="650">
        <v>1.44</v>
      </c>
      <c r="G429" s="650">
        <v>1.28</v>
      </c>
      <c r="H429" s="650">
        <v>0.64</v>
      </c>
      <c r="I429" s="651" t="s">
        <v>90</v>
      </c>
      <c r="J429" s="650">
        <v>0.52</v>
      </c>
      <c r="K429" s="496">
        <v>0.46</v>
      </c>
      <c r="L429" s="651"/>
      <c r="M429" s="511">
        <v>0.43</v>
      </c>
      <c r="N429" s="511">
        <v>0.39</v>
      </c>
      <c r="O429" s="657">
        <v>0.37</v>
      </c>
      <c r="P429" s="657">
        <v>0.34</v>
      </c>
      <c r="Q429" s="657">
        <v>0.3</v>
      </c>
      <c r="R429" s="657">
        <v>0.25</v>
      </c>
      <c r="S429" s="653">
        <v>0</v>
      </c>
      <c r="T429" s="653">
        <v>0</v>
      </c>
      <c r="U429" s="653">
        <v>0</v>
      </c>
      <c r="V429" s="653">
        <v>0</v>
      </c>
      <c r="W429" s="653">
        <v>0</v>
      </c>
      <c r="X429" s="653">
        <v>0</v>
      </c>
      <c r="Y429" s="654">
        <f t="shared" si="204"/>
        <v>11.46</v>
      </c>
      <c r="Z429" s="1049">
        <f t="shared" si="226"/>
        <v>7.1428571428571397</v>
      </c>
      <c r="AA429" s="671">
        <f t="shared" si="227"/>
        <v>7.6923076923076872</v>
      </c>
      <c r="AB429" s="671">
        <f t="shared" si="228"/>
        <v>8.3333333333333481</v>
      </c>
      <c r="AC429" s="671">
        <f t="shared" si="229"/>
        <v>12.5</v>
      </c>
      <c r="AD429" s="671">
        <f t="shared" si="230"/>
        <v>100</v>
      </c>
      <c r="AE429" s="671">
        <f t="shared" si="231"/>
        <v>23.076923076923084</v>
      </c>
      <c r="AF429" s="671">
        <f t="shared" si="232"/>
        <v>13.043478260869556</v>
      </c>
      <c r="AG429" s="671">
        <f t="shared" si="233"/>
        <v>6.976744186046524</v>
      </c>
      <c r="AH429" s="671">
        <f t="shared" si="234"/>
        <v>10.256410256410241</v>
      </c>
      <c r="AI429" s="671">
        <f t="shared" si="235"/>
        <v>5.4054054054054168</v>
      </c>
      <c r="AJ429" s="671">
        <f t="shared" si="236"/>
        <v>8.8235294117646959</v>
      </c>
      <c r="AK429" s="671">
        <f t="shared" si="237"/>
        <v>13.333333333333353</v>
      </c>
      <c r="AL429" s="671">
        <f t="shared" si="238"/>
        <v>19.999999999999996</v>
      </c>
      <c r="AM429" s="671" t="str">
        <f t="shared" si="239"/>
        <v>n/a</v>
      </c>
      <c r="AN429" s="671" t="str">
        <f t="shared" si="240"/>
        <v>n/a</v>
      </c>
      <c r="AO429" s="671" t="str">
        <f t="shared" si="241"/>
        <v>n/a</v>
      </c>
      <c r="AP429" s="671" t="str">
        <f t="shared" si="242"/>
        <v>n/a</v>
      </c>
      <c r="AQ429" s="671" t="str">
        <f t="shared" si="243"/>
        <v>n/a</v>
      </c>
      <c r="AR429" s="671" t="str">
        <f t="shared" si="244"/>
        <v>n/a</v>
      </c>
      <c r="AS429" s="672">
        <f t="shared" si="224"/>
        <v>18.198794007634696</v>
      </c>
      <c r="AT429" s="673">
        <f t="shared" si="225"/>
        <v>25.119271450091951</v>
      </c>
    </row>
    <row r="430" spans="1:46" ht="11.25" customHeight="1" x14ac:dyDescent="0.2">
      <c r="A430" s="935" t="s">
        <v>259</v>
      </c>
      <c r="B430" s="933" t="s">
        <v>260</v>
      </c>
      <c r="C430" s="497">
        <v>1.48</v>
      </c>
      <c r="D430" s="656">
        <v>1.24</v>
      </c>
      <c r="E430" s="650">
        <v>1.1200000000000001</v>
      </c>
      <c r="F430" s="650">
        <v>1</v>
      </c>
      <c r="G430" s="650">
        <v>0.88</v>
      </c>
      <c r="H430" s="650">
        <v>0.73</v>
      </c>
      <c r="I430" s="651"/>
      <c r="J430" s="650">
        <v>0.46</v>
      </c>
      <c r="K430" s="496">
        <v>0.42</v>
      </c>
      <c r="L430" s="651"/>
      <c r="M430" s="511">
        <v>0.38</v>
      </c>
      <c r="N430" s="511">
        <v>0.34</v>
      </c>
      <c r="O430" s="657">
        <v>0.3</v>
      </c>
      <c r="P430" s="657">
        <v>0.26</v>
      </c>
      <c r="Q430" s="657">
        <v>0.22</v>
      </c>
      <c r="R430" s="657">
        <v>0.18</v>
      </c>
      <c r="S430" s="657">
        <v>0.16</v>
      </c>
      <c r="T430" s="653">
        <v>0.14000000000000001</v>
      </c>
      <c r="U430" s="657">
        <v>0.14000000000000001</v>
      </c>
      <c r="V430" s="657">
        <v>0.12</v>
      </c>
      <c r="W430" s="657">
        <v>0.1</v>
      </c>
      <c r="X430" s="657">
        <v>0.08</v>
      </c>
      <c r="Y430" s="654">
        <f t="shared" si="204"/>
        <v>9.75</v>
      </c>
      <c r="Z430" s="1049">
        <f t="shared" si="226"/>
        <v>19.354838709677423</v>
      </c>
      <c r="AA430" s="671">
        <f t="shared" si="227"/>
        <v>10.714285714285698</v>
      </c>
      <c r="AB430" s="671">
        <f t="shared" si="228"/>
        <v>12.000000000000011</v>
      </c>
      <c r="AC430" s="671">
        <f t="shared" si="229"/>
        <v>13.636363636363647</v>
      </c>
      <c r="AD430" s="671">
        <f t="shared" si="230"/>
        <v>20.547945205479444</v>
      </c>
      <c r="AE430" s="671">
        <f t="shared" si="231"/>
        <v>58.695652173913039</v>
      </c>
      <c r="AF430" s="671">
        <f t="shared" si="232"/>
        <v>9.5238095238095344</v>
      </c>
      <c r="AG430" s="671">
        <f t="shared" si="233"/>
        <v>10.526315789473673</v>
      </c>
      <c r="AH430" s="671">
        <f t="shared" si="234"/>
        <v>11.764705882352944</v>
      </c>
      <c r="AI430" s="671">
        <f t="shared" si="235"/>
        <v>13.333333333333353</v>
      </c>
      <c r="AJ430" s="671">
        <f t="shared" si="236"/>
        <v>15.384615384615374</v>
      </c>
      <c r="AK430" s="671">
        <f t="shared" si="237"/>
        <v>18.181818181818187</v>
      </c>
      <c r="AL430" s="671">
        <f t="shared" si="238"/>
        <v>22.222222222222232</v>
      </c>
      <c r="AM430" s="671">
        <f t="shared" si="239"/>
        <v>12.5</v>
      </c>
      <c r="AN430" s="671">
        <f t="shared" si="240"/>
        <v>14.285714285714279</v>
      </c>
      <c r="AO430" s="671">
        <f t="shared" si="241"/>
        <v>0</v>
      </c>
      <c r="AP430" s="671">
        <f t="shared" si="242"/>
        <v>16.666666666666675</v>
      </c>
      <c r="AQ430" s="671">
        <f t="shared" si="243"/>
        <v>19.999999999999996</v>
      </c>
      <c r="AR430" s="671">
        <f t="shared" si="244"/>
        <v>25</v>
      </c>
      <c r="AS430" s="672">
        <f t="shared" si="224"/>
        <v>17.070436142617133</v>
      </c>
      <c r="AT430" s="673">
        <f t="shared" si="225"/>
        <v>11.527868564550065</v>
      </c>
    </row>
    <row r="431" spans="1:46" ht="11.25" customHeight="1" x14ac:dyDescent="0.2">
      <c r="A431" s="935" t="s">
        <v>1362</v>
      </c>
      <c r="B431" s="933" t="s">
        <v>1363</v>
      </c>
      <c r="C431" s="497">
        <v>0.82</v>
      </c>
      <c r="D431" s="656">
        <v>0.72</v>
      </c>
      <c r="E431" s="650">
        <v>0.64</v>
      </c>
      <c r="F431" s="650">
        <v>0.56000000000000005</v>
      </c>
      <c r="G431" s="650">
        <v>0.48</v>
      </c>
      <c r="H431" s="650">
        <v>0.44</v>
      </c>
      <c r="I431" s="651"/>
      <c r="J431" s="650">
        <v>0.4</v>
      </c>
      <c r="K431" s="496">
        <v>0.3</v>
      </c>
      <c r="L431" s="651"/>
      <c r="M431" s="652">
        <v>0.2</v>
      </c>
      <c r="N431" s="652">
        <v>0.2</v>
      </c>
      <c r="O431" s="657">
        <v>0.75</v>
      </c>
      <c r="P431" s="657">
        <v>0.6</v>
      </c>
      <c r="Q431" s="657">
        <v>0.25</v>
      </c>
      <c r="R431" s="653">
        <v>0</v>
      </c>
      <c r="S431" s="653">
        <v>0</v>
      </c>
      <c r="T431" s="653">
        <v>0</v>
      </c>
      <c r="U431" s="653">
        <v>0</v>
      </c>
      <c r="V431" s="653">
        <v>0</v>
      </c>
      <c r="W431" s="653">
        <v>0</v>
      </c>
      <c r="X431" s="653">
        <v>0</v>
      </c>
      <c r="Y431" s="654">
        <f t="shared" si="204"/>
        <v>6.36</v>
      </c>
      <c r="Z431" s="1049">
        <f t="shared" si="226"/>
        <v>13.888888888888884</v>
      </c>
      <c r="AA431" s="671">
        <f t="shared" si="227"/>
        <v>12.5</v>
      </c>
      <c r="AB431" s="671">
        <f t="shared" si="228"/>
        <v>14.285714285714279</v>
      </c>
      <c r="AC431" s="671">
        <f t="shared" si="229"/>
        <v>16.666666666666675</v>
      </c>
      <c r="AD431" s="671">
        <f t="shared" si="230"/>
        <v>9.0909090909090828</v>
      </c>
      <c r="AE431" s="671">
        <f t="shared" si="231"/>
        <v>9.9999999999999858</v>
      </c>
      <c r="AF431" s="671">
        <f t="shared" si="232"/>
        <v>33.33333333333335</v>
      </c>
      <c r="AG431" s="671">
        <f t="shared" si="233"/>
        <v>49.999999999999979</v>
      </c>
      <c r="AH431" s="671">
        <f t="shared" si="234"/>
        <v>0</v>
      </c>
      <c r="AI431" s="671">
        <f t="shared" si="235"/>
        <v>-73.333333333333343</v>
      </c>
      <c r="AJ431" s="671">
        <f t="shared" si="236"/>
        <v>25</v>
      </c>
      <c r="AK431" s="671">
        <f t="shared" si="237"/>
        <v>140</v>
      </c>
      <c r="AL431" s="671" t="str">
        <f t="shared" si="238"/>
        <v>n/a</v>
      </c>
      <c r="AM431" s="671" t="str">
        <f t="shared" si="239"/>
        <v>n/a</v>
      </c>
      <c r="AN431" s="671" t="str">
        <f t="shared" si="240"/>
        <v>n/a</v>
      </c>
      <c r="AO431" s="671" t="str">
        <f t="shared" si="241"/>
        <v>n/a</v>
      </c>
      <c r="AP431" s="671" t="str">
        <f t="shared" si="242"/>
        <v>n/a</v>
      </c>
      <c r="AQ431" s="671" t="str">
        <f t="shared" si="243"/>
        <v>n/a</v>
      </c>
      <c r="AR431" s="671" t="str">
        <f t="shared" si="244"/>
        <v>n/a</v>
      </c>
      <c r="AS431" s="672">
        <f t="shared" si="224"/>
        <v>20.952681577681574</v>
      </c>
      <c r="AT431" s="673">
        <f t="shared" si="225"/>
        <v>47.634370496368383</v>
      </c>
    </row>
    <row r="432" spans="1:46" ht="11.25" customHeight="1" x14ac:dyDescent="0.2">
      <c r="A432" s="500" t="s">
        <v>261</v>
      </c>
      <c r="B432" s="933" t="s">
        <v>262</v>
      </c>
      <c r="C432" s="497">
        <v>3.54</v>
      </c>
      <c r="D432" s="656">
        <v>3.3200000000000003</v>
      </c>
      <c r="E432" s="650">
        <v>3.15</v>
      </c>
      <c r="F432" s="650">
        <v>2.95</v>
      </c>
      <c r="G432" s="650">
        <v>2.76</v>
      </c>
      <c r="H432" s="650">
        <v>2.59</v>
      </c>
      <c r="I432" s="651"/>
      <c r="J432" s="650">
        <v>2.4</v>
      </c>
      <c r="K432" s="496">
        <v>2.25</v>
      </c>
      <c r="L432" s="651"/>
      <c r="M432" s="511">
        <v>2.11</v>
      </c>
      <c r="N432" s="511">
        <v>1.93</v>
      </c>
      <c r="O432" s="657">
        <v>1.7949999999999999</v>
      </c>
      <c r="P432" s="657">
        <v>1.62</v>
      </c>
      <c r="Q432" s="657">
        <v>1.4550000000000001</v>
      </c>
      <c r="R432" s="657">
        <v>1.2749999999999999</v>
      </c>
      <c r="S432" s="657">
        <v>1.095</v>
      </c>
      <c r="T432" s="657">
        <v>0.92500000000000004</v>
      </c>
      <c r="U432" s="657">
        <v>0.79500000000000004</v>
      </c>
      <c r="V432" s="657">
        <v>0.7</v>
      </c>
      <c r="W432" s="657">
        <v>0.62</v>
      </c>
      <c r="X432" s="657">
        <v>0.54500000000000004</v>
      </c>
      <c r="Y432" s="654">
        <f t="shared" si="204"/>
        <v>37.825000000000003</v>
      </c>
      <c r="Z432" s="1049">
        <f t="shared" si="226"/>
        <v>6.6265060240963791</v>
      </c>
      <c r="AA432" s="671">
        <f t="shared" si="227"/>
        <v>5.3968253968253999</v>
      </c>
      <c r="AB432" s="671">
        <f t="shared" si="228"/>
        <v>6.7796610169491345</v>
      </c>
      <c r="AC432" s="671">
        <f t="shared" si="229"/>
        <v>6.8840579710145011</v>
      </c>
      <c r="AD432" s="671">
        <f t="shared" si="230"/>
        <v>6.5637065637065506</v>
      </c>
      <c r="AE432" s="671">
        <f t="shared" si="231"/>
        <v>7.9166666666666607</v>
      </c>
      <c r="AF432" s="671">
        <f t="shared" si="232"/>
        <v>6.6666666666666652</v>
      </c>
      <c r="AG432" s="671">
        <f t="shared" si="233"/>
        <v>6.6350710900473953</v>
      </c>
      <c r="AH432" s="671">
        <f t="shared" si="234"/>
        <v>9.32642487046631</v>
      </c>
      <c r="AI432" s="671">
        <f t="shared" si="235"/>
        <v>7.5208913649025044</v>
      </c>
      <c r="AJ432" s="671">
        <f t="shared" si="236"/>
        <v>10.80246913580245</v>
      </c>
      <c r="AK432" s="671">
        <f t="shared" si="237"/>
        <v>11.340206185567014</v>
      </c>
      <c r="AL432" s="671">
        <f t="shared" si="238"/>
        <v>14.117647058823547</v>
      </c>
      <c r="AM432" s="671">
        <f t="shared" si="239"/>
        <v>16.43835616438356</v>
      </c>
      <c r="AN432" s="671">
        <f t="shared" si="240"/>
        <v>18.378378378378368</v>
      </c>
      <c r="AO432" s="671">
        <f t="shared" si="241"/>
        <v>16.35220125786163</v>
      </c>
      <c r="AP432" s="671">
        <f t="shared" si="242"/>
        <v>13.571428571428591</v>
      </c>
      <c r="AQ432" s="671">
        <f t="shared" si="243"/>
        <v>12.903225806451601</v>
      </c>
      <c r="AR432" s="671">
        <f t="shared" si="244"/>
        <v>13.761467889908241</v>
      </c>
      <c r="AS432" s="672">
        <f t="shared" si="224"/>
        <v>10.420097793681393</v>
      </c>
      <c r="AT432" s="673">
        <f t="shared" si="225"/>
        <v>4.0906793153081091</v>
      </c>
    </row>
    <row r="433" spans="1:46" ht="11.25" customHeight="1" x14ac:dyDescent="0.2">
      <c r="A433" s="480" t="s">
        <v>1360</v>
      </c>
      <c r="B433" s="918" t="s">
        <v>1361</v>
      </c>
      <c r="C433" s="497">
        <v>0.48</v>
      </c>
      <c r="D433" s="491">
        <v>0.37</v>
      </c>
      <c r="E433" s="650">
        <v>0.33</v>
      </c>
      <c r="F433" s="650">
        <v>0.30499999999999999</v>
      </c>
      <c r="G433" s="502">
        <v>0.3</v>
      </c>
      <c r="H433" s="650">
        <v>7.4999999999999997E-2</v>
      </c>
      <c r="I433" s="651"/>
      <c r="J433" s="502">
        <v>0</v>
      </c>
      <c r="K433" s="655">
        <v>0</v>
      </c>
      <c r="L433" s="651"/>
      <c r="M433" s="652">
        <v>0</v>
      </c>
      <c r="N433" s="652">
        <v>0</v>
      </c>
      <c r="O433" s="653">
        <v>0.22</v>
      </c>
      <c r="P433" s="657">
        <v>0.11</v>
      </c>
      <c r="Q433" s="653">
        <v>0</v>
      </c>
      <c r="R433" s="653">
        <v>0</v>
      </c>
      <c r="S433" s="653">
        <v>0</v>
      </c>
      <c r="T433" s="653">
        <v>0</v>
      </c>
      <c r="U433" s="653">
        <v>0</v>
      </c>
      <c r="V433" s="653">
        <v>0</v>
      </c>
      <c r="W433" s="653">
        <v>0</v>
      </c>
      <c r="X433" s="653">
        <v>0</v>
      </c>
      <c r="Y433" s="654">
        <f t="shared" si="204"/>
        <v>2.19</v>
      </c>
      <c r="Z433" s="1049">
        <f t="shared" si="226"/>
        <v>29.729729729729737</v>
      </c>
      <c r="AA433" s="671">
        <f t="shared" si="227"/>
        <v>12.12121212121211</v>
      </c>
      <c r="AB433" s="671">
        <f t="shared" si="228"/>
        <v>8.196721311475418</v>
      </c>
      <c r="AC433" s="671">
        <f t="shared" si="229"/>
        <v>1.6666666666666607</v>
      </c>
      <c r="AD433" s="671">
        <f t="shared" si="230"/>
        <v>300</v>
      </c>
      <c r="AE433" s="671" t="str">
        <f t="shared" si="231"/>
        <v>n/a</v>
      </c>
      <c r="AF433" s="671" t="str">
        <f t="shared" si="232"/>
        <v>n/a</v>
      </c>
      <c r="AG433" s="671" t="str">
        <f t="shared" si="233"/>
        <v>n/a</v>
      </c>
      <c r="AH433" s="671" t="str">
        <f t="shared" si="234"/>
        <v>n/a</v>
      </c>
      <c r="AI433" s="671">
        <f t="shared" si="235"/>
        <v>-100</v>
      </c>
      <c r="AJ433" s="671">
        <f t="shared" si="236"/>
        <v>100</v>
      </c>
      <c r="AK433" s="671" t="str">
        <f t="shared" si="237"/>
        <v>n/a</v>
      </c>
      <c r="AL433" s="671" t="str">
        <f t="shared" si="238"/>
        <v>n/a</v>
      </c>
      <c r="AM433" s="671" t="str">
        <f t="shared" si="239"/>
        <v>n/a</v>
      </c>
      <c r="AN433" s="671" t="str">
        <f t="shared" si="240"/>
        <v>n/a</v>
      </c>
      <c r="AO433" s="671" t="str">
        <f t="shared" si="241"/>
        <v>n/a</v>
      </c>
      <c r="AP433" s="671" t="str">
        <f t="shared" si="242"/>
        <v>n/a</v>
      </c>
      <c r="AQ433" s="671" t="str">
        <f t="shared" si="243"/>
        <v>n/a</v>
      </c>
      <c r="AR433" s="671" t="str">
        <f t="shared" si="244"/>
        <v>n/a</v>
      </c>
      <c r="AS433" s="672">
        <f t="shared" si="224"/>
        <v>50.244904261297698</v>
      </c>
      <c r="AT433" s="673">
        <f t="shared" si="225"/>
        <v>124.78574424557823</v>
      </c>
    </row>
    <row r="434" spans="1:46" ht="11.25" customHeight="1" x14ac:dyDescent="0.2">
      <c r="A434" s="658" t="s">
        <v>1365</v>
      </c>
      <c r="B434" s="507" t="s">
        <v>1366</v>
      </c>
      <c r="C434" s="497">
        <v>2.48</v>
      </c>
      <c r="D434" s="656">
        <v>2.04</v>
      </c>
      <c r="E434" s="513">
        <v>1.84</v>
      </c>
      <c r="F434" s="513">
        <v>1.68</v>
      </c>
      <c r="G434" s="513">
        <v>1.56</v>
      </c>
      <c r="H434" s="513">
        <v>1.36</v>
      </c>
      <c r="I434" s="514"/>
      <c r="J434" s="513">
        <v>1.1499999999999999</v>
      </c>
      <c r="K434" s="509">
        <v>0.8</v>
      </c>
      <c r="L434" s="514"/>
      <c r="M434" s="539">
        <v>0.2</v>
      </c>
      <c r="N434" s="539">
        <v>0.53</v>
      </c>
      <c r="O434" s="517">
        <v>1.52</v>
      </c>
      <c r="P434" s="516">
        <v>1.44</v>
      </c>
      <c r="Q434" s="517">
        <v>1.36</v>
      </c>
      <c r="R434" s="517">
        <v>1.36</v>
      </c>
      <c r="S434" s="517">
        <v>1.36</v>
      </c>
      <c r="T434" s="517">
        <v>1.36</v>
      </c>
      <c r="U434" s="516">
        <v>1.36</v>
      </c>
      <c r="V434" s="516">
        <v>1.34</v>
      </c>
      <c r="W434" s="516">
        <v>1.2333000000000001</v>
      </c>
      <c r="X434" s="516">
        <v>1.06</v>
      </c>
      <c r="Y434" s="654">
        <f t="shared" si="204"/>
        <v>27.033299999999993</v>
      </c>
      <c r="Z434" s="1049">
        <f t="shared" si="226"/>
        <v>21.568627450980383</v>
      </c>
      <c r="AA434" s="671">
        <f t="shared" si="227"/>
        <v>10.869565217391308</v>
      </c>
      <c r="AB434" s="671">
        <f t="shared" si="228"/>
        <v>9.5238095238095344</v>
      </c>
      <c r="AC434" s="671">
        <f t="shared" si="229"/>
        <v>7.6923076923076872</v>
      </c>
      <c r="AD434" s="671">
        <f t="shared" si="230"/>
        <v>14.705882352941169</v>
      </c>
      <c r="AE434" s="671">
        <f t="shared" si="231"/>
        <v>18.260869565217419</v>
      </c>
      <c r="AF434" s="671">
        <f t="shared" si="232"/>
        <v>43.749999999999979</v>
      </c>
      <c r="AG434" s="671">
        <f t="shared" si="233"/>
        <v>300</v>
      </c>
      <c r="AH434" s="671">
        <f t="shared" si="234"/>
        <v>-62.264150943396224</v>
      </c>
      <c r="AI434" s="671">
        <f t="shared" si="235"/>
        <v>-65.131578947368425</v>
      </c>
      <c r="AJ434" s="671">
        <f t="shared" si="236"/>
        <v>5.555555555555558</v>
      </c>
      <c r="AK434" s="671">
        <f t="shared" si="237"/>
        <v>5.8823529411764497</v>
      </c>
      <c r="AL434" s="671">
        <f t="shared" si="238"/>
        <v>0</v>
      </c>
      <c r="AM434" s="671">
        <f t="shared" si="239"/>
        <v>0</v>
      </c>
      <c r="AN434" s="671">
        <f t="shared" si="240"/>
        <v>0</v>
      </c>
      <c r="AO434" s="671">
        <f t="shared" si="241"/>
        <v>0</v>
      </c>
      <c r="AP434" s="671">
        <f t="shared" si="242"/>
        <v>1.4925373134328401</v>
      </c>
      <c r="AQ434" s="671">
        <f t="shared" si="243"/>
        <v>8.6515851779777933</v>
      </c>
      <c r="AR434" s="671">
        <f t="shared" si="244"/>
        <v>16.349056603773594</v>
      </c>
      <c r="AS434" s="672">
        <f t="shared" si="224"/>
        <v>17.731916815989422</v>
      </c>
      <c r="AT434" s="673">
        <f t="shared" si="225"/>
        <v>72.935206595133849</v>
      </c>
    </row>
    <row r="435" spans="1:46" ht="11.25" customHeight="1" x14ac:dyDescent="0.2">
      <c r="A435" s="500" t="s">
        <v>648</v>
      </c>
      <c r="B435" s="933" t="s">
        <v>649</v>
      </c>
      <c r="C435" s="497">
        <v>1.3</v>
      </c>
      <c r="D435" s="656">
        <v>1.26</v>
      </c>
      <c r="E435" s="650">
        <v>1.22</v>
      </c>
      <c r="F435" s="650">
        <v>1.18</v>
      </c>
      <c r="G435" s="650">
        <v>1.08</v>
      </c>
      <c r="H435" s="650">
        <v>0.98</v>
      </c>
      <c r="I435" s="651" t="s">
        <v>90</v>
      </c>
      <c r="J435" s="650">
        <v>0.88</v>
      </c>
      <c r="K435" s="496">
        <v>0.72</v>
      </c>
      <c r="L435" s="651"/>
      <c r="M435" s="511">
        <v>0.6</v>
      </c>
      <c r="N435" s="511">
        <v>0.54</v>
      </c>
      <c r="O435" s="657">
        <v>0.48</v>
      </c>
      <c r="P435" s="657">
        <v>0.42</v>
      </c>
      <c r="Q435" s="657">
        <v>0.38</v>
      </c>
      <c r="R435" s="657">
        <v>0.33</v>
      </c>
      <c r="S435" s="657">
        <v>0.28000000000000003</v>
      </c>
      <c r="T435" s="657">
        <v>0.23</v>
      </c>
      <c r="U435" s="657">
        <v>0.19</v>
      </c>
      <c r="V435" s="657">
        <v>0.17</v>
      </c>
      <c r="W435" s="657">
        <v>0.152</v>
      </c>
      <c r="X435" s="657">
        <v>0.13700000000000001</v>
      </c>
      <c r="Y435" s="654">
        <f t="shared" si="204"/>
        <v>12.528999999999998</v>
      </c>
      <c r="Z435" s="1049">
        <f t="shared" si="226"/>
        <v>3.1746031746031855</v>
      </c>
      <c r="AA435" s="671">
        <f t="shared" si="227"/>
        <v>3.2786885245901676</v>
      </c>
      <c r="AB435" s="671">
        <f t="shared" si="228"/>
        <v>3.3898305084745894</v>
      </c>
      <c r="AC435" s="671">
        <f t="shared" si="229"/>
        <v>9.259259259259256</v>
      </c>
      <c r="AD435" s="671">
        <f t="shared" si="230"/>
        <v>10.204081632653072</v>
      </c>
      <c r="AE435" s="671">
        <f t="shared" si="231"/>
        <v>11.363636363636353</v>
      </c>
      <c r="AF435" s="671">
        <f t="shared" si="232"/>
        <v>22.222222222222232</v>
      </c>
      <c r="AG435" s="671">
        <f t="shared" si="233"/>
        <v>19.999999999999996</v>
      </c>
      <c r="AH435" s="671">
        <f t="shared" si="234"/>
        <v>11.111111111111093</v>
      </c>
      <c r="AI435" s="671">
        <f t="shared" si="235"/>
        <v>12.500000000000021</v>
      </c>
      <c r="AJ435" s="671">
        <f t="shared" si="236"/>
        <v>14.285714285714279</v>
      </c>
      <c r="AK435" s="671">
        <f t="shared" si="237"/>
        <v>10.526315789473673</v>
      </c>
      <c r="AL435" s="671">
        <f t="shared" si="238"/>
        <v>15.151515151515138</v>
      </c>
      <c r="AM435" s="671">
        <f t="shared" si="239"/>
        <v>17.857142857142861</v>
      </c>
      <c r="AN435" s="671">
        <f t="shared" si="240"/>
        <v>21.739130434782616</v>
      </c>
      <c r="AO435" s="671">
        <f t="shared" si="241"/>
        <v>21.052631578947366</v>
      </c>
      <c r="AP435" s="671">
        <f t="shared" si="242"/>
        <v>11.764705882352944</v>
      </c>
      <c r="AQ435" s="671">
        <f t="shared" si="243"/>
        <v>11.842105263157897</v>
      </c>
      <c r="AR435" s="671">
        <f t="shared" si="244"/>
        <v>10.948905109489049</v>
      </c>
      <c r="AS435" s="672">
        <f t="shared" si="224"/>
        <v>12.719557849953992</v>
      </c>
      <c r="AT435" s="673">
        <f t="shared" si="225"/>
        <v>5.9092329209912497</v>
      </c>
    </row>
    <row r="436" spans="1:46" ht="11.25" customHeight="1" x14ac:dyDescent="0.2">
      <c r="A436" s="935" t="s">
        <v>651</v>
      </c>
      <c r="B436" s="933" t="s">
        <v>652</v>
      </c>
      <c r="C436" s="497">
        <v>2.2000000000000002</v>
      </c>
      <c r="D436" s="497">
        <v>2.12</v>
      </c>
      <c r="E436" s="650">
        <v>2.04</v>
      </c>
      <c r="F436" s="650">
        <v>1.98</v>
      </c>
      <c r="G436" s="650">
        <v>1.9</v>
      </c>
      <c r="H436" s="650">
        <v>1.8</v>
      </c>
      <c r="I436" s="651"/>
      <c r="J436" s="650">
        <v>1.74</v>
      </c>
      <c r="K436" s="496">
        <v>1.67</v>
      </c>
      <c r="L436" s="651"/>
      <c r="M436" s="511">
        <v>1.56</v>
      </c>
      <c r="N436" s="511">
        <v>1.43</v>
      </c>
      <c r="O436" s="657">
        <v>1.3</v>
      </c>
      <c r="P436" s="657">
        <v>1.2</v>
      </c>
      <c r="Q436" s="657">
        <v>1.1399999999999999</v>
      </c>
      <c r="R436" s="657">
        <v>1.06</v>
      </c>
      <c r="S436" s="653">
        <v>1.01</v>
      </c>
      <c r="T436" s="653">
        <v>1.01</v>
      </c>
      <c r="U436" s="653">
        <v>1.01</v>
      </c>
      <c r="V436" s="653">
        <v>1.01</v>
      </c>
      <c r="W436" s="657">
        <v>1.01</v>
      </c>
      <c r="X436" s="657">
        <v>0.96</v>
      </c>
      <c r="Y436" s="654">
        <f t="shared" si="204"/>
        <v>29.150000000000009</v>
      </c>
      <c r="Z436" s="1049">
        <f t="shared" si="226"/>
        <v>3.7735849056603765</v>
      </c>
      <c r="AA436" s="671">
        <f t="shared" si="227"/>
        <v>3.9215686274509887</v>
      </c>
      <c r="AB436" s="671">
        <f t="shared" si="228"/>
        <v>3.0303030303030276</v>
      </c>
      <c r="AC436" s="671">
        <f t="shared" si="229"/>
        <v>4.2105263157894868</v>
      </c>
      <c r="AD436" s="671">
        <f t="shared" si="230"/>
        <v>5.555555555555558</v>
      </c>
      <c r="AE436" s="671">
        <f t="shared" si="231"/>
        <v>3.4482758620689724</v>
      </c>
      <c r="AF436" s="671">
        <f t="shared" si="232"/>
        <v>4.1916167664670656</v>
      </c>
      <c r="AG436" s="671">
        <f t="shared" si="233"/>
        <v>7.0512820512820484</v>
      </c>
      <c r="AH436" s="671">
        <f t="shared" si="234"/>
        <v>9.0909090909091042</v>
      </c>
      <c r="AI436" s="671">
        <f t="shared" si="235"/>
        <v>9.9999999999999858</v>
      </c>
      <c r="AJ436" s="671">
        <f t="shared" si="236"/>
        <v>8.3333333333333481</v>
      </c>
      <c r="AK436" s="671">
        <f t="shared" si="237"/>
        <v>5.2631578947368363</v>
      </c>
      <c r="AL436" s="671">
        <f t="shared" si="238"/>
        <v>7.5471698113207308</v>
      </c>
      <c r="AM436" s="671">
        <f t="shared" si="239"/>
        <v>4.9504950495049549</v>
      </c>
      <c r="AN436" s="671">
        <f t="shared" si="240"/>
        <v>0</v>
      </c>
      <c r="AO436" s="671">
        <f t="shared" si="241"/>
        <v>0</v>
      </c>
      <c r="AP436" s="671">
        <f t="shared" si="242"/>
        <v>0</v>
      </c>
      <c r="AQ436" s="671">
        <f t="shared" si="243"/>
        <v>0</v>
      </c>
      <c r="AR436" s="671">
        <f t="shared" si="244"/>
        <v>5.2083333333333481</v>
      </c>
      <c r="AS436" s="672">
        <f t="shared" si="224"/>
        <v>4.5040058751429388</v>
      </c>
      <c r="AT436" s="673">
        <f t="shared" si="225"/>
        <v>3.0688710285663623</v>
      </c>
    </row>
    <row r="437" spans="1:46" ht="11.25" customHeight="1" x14ac:dyDescent="0.2">
      <c r="A437" s="935" t="s">
        <v>1367</v>
      </c>
      <c r="B437" s="933" t="s">
        <v>1368</v>
      </c>
      <c r="C437" s="497">
        <v>0.87</v>
      </c>
      <c r="D437" s="497">
        <v>0.82000000000000006</v>
      </c>
      <c r="E437" s="650">
        <v>0.74</v>
      </c>
      <c r="F437" s="650">
        <v>0.66</v>
      </c>
      <c r="G437" s="650">
        <v>0.57499999999999996</v>
      </c>
      <c r="H437" s="650">
        <v>0.25</v>
      </c>
      <c r="I437" s="651"/>
      <c r="J437" s="502">
        <v>0</v>
      </c>
      <c r="K437" s="655">
        <v>0</v>
      </c>
      <c r="L437" s="651"/>
      <c r="M437" s="652">
        <v>0</v>
      </c>
      <c r="N437" s="652">
        <v>0</v>
      </c>
      <c r="O437" s="653">
        <v>0</v>
      </c>
      <c r="P437" s="653">
        <v>0</v>
      </c>
      <c r="Q437" s="653">
        <v>0</v>
      </c>
      <c r="R437" s="653">
        <v>0</v>
      </c>
      <c r="S437" s="653">
        <v>0</v>
      </c>
      <c r="T437" s="653">
        <v>0</v>
      </c>
      <c r="U437" s="653">
        <v>0</v>
      </c>
      <c r="V437" s="653">
        <v>0</v>
      </c>
      <c r="W437" s="653">
        <v>0</v>
      </c>
      <c r="X437" s="653">
        <v>0</v>
      </c>
      <c r="Y437" s="654">
        <f t="shared" ref="Y437:Y500" si="245">SUM(C437:X437)</f>
        <v>3.915</v>
      </c>
      <c r="Z437" s="1049">
        <f t="shared" si="226"/>
        <v>6.0975609756097393</v>
      </c>
      <c r="AA437" s="671">
        <f t="shared" si="227"/>
        <v>10.810810810810811</v>
      </c>
      <c r="AB437" s="671">
        <f t="shared" si="228"/>
        <v>12.12121212121211</v>
      </c>
      <c r="AC437" s="671">
        <f t="shared" si="229"/>
        <v>14.782608695652177</v>
      </c>
      <c r="AD437" s="671">
        <f t="shared" si="230"/>
        <v>129.99999999999997</v>
      </c>
      <c r="AE437" s="671" t="str">
        <f t="shared" si="231"/>
        <v>n/a</v>
      </c>
      <c r="AF437" s="671" t="str">
        <f t="shared" si="232"/>
        <v>n/a</v>
      </c>
      <c r="AG437" s="671" t="str">
        <f t="shared" si="233"/>
        <v>n/a</v>
      </c>
      <c r="AH437" s="671" t="str">
        <f t="shared" si="234"/>
        <v>n/a</v>
      </c>
      <c r="AI437" s="671" t="str">
        <f t="shared" si="235"/>
        <v>n/a</v>
      </c>
      <c r="AJ437" s="671" t="str">
        <f t="shared" si="236"/>
        <v>n/a</v>
      </c>
      <c r="AK437" s="671" t="str">
        <f t="shared" si="237"/>
        <v>n/a</v>
      </c>
      <c r="AL437" s="671" t="str">
        <f t="shared" si="238"/>
        <v>n/a</v>
      </c>
      <c r="AM437" s="671" t="str">
        <f t="shared" si="239"/>
        <v>n/a</v>
      </c>
      <c r="AN437" s="671" t="str">
        <f t="shared" si="240"/>
        <v>n/a</v>
      </c>
      <c r="AO437" s="671" t="str">
        <f t="shared" si="241"/>
        <v>n/a</v>
      </c>
      <c r="AP437" s="671" t="str">
        <f t="shared" si="242"/>
        <v>n/a</v>
      </c>
      <c r="AQ437" s="671" t="str">
        <f t="shared" si="243"/>
        <v>n/a</v>
      </c>
      <c r="AR437" s="671" t="str">
        <f t="shared" si="244"/>
        <v>n/a</v>
      </c>
      <c r="AS437" s="672">
        <f t="shared" ref="AS437:AS500" si="246">AVERAGE(Z437:AR437)</f>
        <v>34.762438520656964</v>
      </c>
      <c r="AT437" s="673">
        <f t="shared" ref="AT437:AT500" si="247">STDEV(Z437:AR437)</f>
        <v>53.332371792051241</v>
      </c>
    </row>
    <row r="438" spans="1:46" ht="11.25" customHeight="1" x14ac:dyDescent="0.2">
      <c r="A438" s="504" t="s">
        <v>1369</v>
      </c>
      <c r="B438" s="918" t="s">
        <v>1370</v>
      </c>
      <c r="C438" s="497">
        <v>2.2000000000000002</v>
      </c>
      <c r="D438" s="522">
        <v>2</v>
      </c>
      <c r="E438" s="487">
        <v>1.8</v>
      </c>
      <c r="F438" s="487">
        <v>1.6</v>
      </c>
      <c r="G438" s="487">
        <v>1.4</v>
      </c>
      <c r="H438" s="487">
        <v>1.2</v>
      </c>
      <c r="I438" s="488"/>
      <c r="J438" s="487">
        <v>1</v>
      </c>
      <c r="K438" s="490">
        <v>0.96</v>
      </c>
      <c r="L438" s="488"/>
      <c r="M438" s="538">
        <v>0.96</v>
      </c>
      <c r="N438" s="538">
        <v>0.96</v>
      </c>
      <c r="O438" s="493">
        <v>0.84</v>
      </c>
      <c r="P438" s="493">
        <v>0.36</v>
      </c>
      <c r="Q438" s="492">
        <v>0</v>
      </c>
      <c r="R438" s="492">
        <v>0</v>
      </c>
      <c r="S438" s="492">
        <v>0</v>
      </c>
      <c r="T438" s="492">
        <v>0</v>
      </c>
      <c r="U438" s="492">
        <v>0</v>
      </c>
      <c r="V438" s="492">
        <v>0</v>
      </c>
      <c r="W438" s="492">
        <v>0</v>
      </c>
      <c r="X438" s="492">
        <v>0</v>
      </c>
      <c r="Y438" s="654">
        <f t="shared" si="245"/>
        <v>15.280000000000001</v>
      </c>
      <c r="Z438" s="1049">
        <f t="shared" si="226"/>
        <v>10.000000000000009</v>
      </c>
      <c r="AA438" s="671">
        <f t="shared" si="227"/>
        <v>11.111111111111116</v>
      </c>
      <c r="AB438" s="671">
        <f t="shared" si="228"/>
        <v>12.5</v>
      </c>
      <c r="AC438" s="671">
        <f t="shared" si="229"/>
        <v>14.285714285714302</v>
      </c>
      <c r="AD438" s="671">
        <f t="shared" si="230"/>
        <v>16.666666666666675</v>
      </c>
      <c r="AE438" s="671">
        <f t="shared" si="231"/>
        <v>19.999999999999996</v>
      </c>
      <c r="AF438" s="671">
        <f t="shared" si="232"/>
        <v>4.1666666666666741</v>
      </c>
      <c r="AG438" s="671">
        <f t="shared" si="233"/>
        <v>0</v>
      </c>
      <c r="AH438" s="671">
        <f t="shared" si="234"/>
        <v>0</v>
      </c>
      <c r="AI438" s="671">
        <f t="shared" si="235"/>
        <v>14.285714285714279</v>
      </c>
      <c r="AJ438" s="671">
        <f t="shared" si="236"/>
        <v>133.33333333333334</v>
      </c>
      <c r="AK438" s="671" t="str">
        <f t="shared" si="237"/>
        <v>n/a</v>
      </c>
      <c r="AL438" s="671" t="str">
        <f t="shared" si="238"/>
        <v>n/a</v>
      </c>
      <c r="AM438" s="671" t="str">
        <f t="shared" si="239"/>
        <v>n/a</v>
      </c>
      <c r="AN438" s="671" t="str">
        <f t="shared" si="240"/>
        <v>n/a</v>
      </c>
      <c r="AO438" s="671" t="str">
        <f t="shared" si="241"/>
        <v>n/a</v>
      </c>
      <c r="AP438" s="671" t="str">
        <f t="shared" si="242"/>
        <v>n/a</v>
      </c>
      <c r="AQ438" s="671" t="str">
        <f t="shared" si="243"/>
        <v>n/a</v>
      </c>
      <c r="AR438" s="671" t="str">
        <f t="shared" si="244"/>
        <v>n/a</v>
      </c>
      <c r="AS438" s="672">
        <f t="shared" si="246"/>
        <v>21.486291486291488</v>
      </c>
      <c r="AT438" s="673">
        <f t="shared" si="247"/>
        <v>37.659685051688292</v>
      </c>
    </row>
    <row r="439" spans="1:46" ht="11.25" customHeight="1" x14ac:dyDescent="0.2">
      <c r="A439" s="658" t="s">
        <v>1373</v>
      </c>
      <c r="B439" s="507" t="s">
        <v>1374</v>
      </c>
      <c r="C439" s="497">
        <v>1.4</v>
      </c>
      <c r="D439" s="656">
        <v>1.28</v>
      </c>
      <c r="E439" s="650">
        <v>1.1599999999999999</v>
      </c>
      <c r="F439" s="650">
        <v>1.08</v>
      </c>
      <c r="G439" s="650">
        <v>1</v>
      </c>
      <c r="H439" s="650">
        <v>0.76</v>
      </c>
      <c r="I439" s="651"/>
      <c r="J439" s="502">
        <v>0</v>
      </c>
      <c r="K439" s="655">
        <v>0</v>
      </c>
      <c r="L439" s="651"/>
      <c r="M439" s="652">
        <v>0</v>
      </c>
      <c r="N439" s="652">
        <v>0</v>
      </c>
      <c r="O439" s="653">
        <v>0</v>
      </c>
      <c r="P439" s="653">
        <v>0</v>
      </c>
      <c r="Q439" s="653">
        <v>0</v>
      </c>
      <c r="R439" s="653">
        <v>0</v>
      </c>
      <c r="S439" s="653">
        <v>0</v>
      </c>
      <c r="T439" s="653">
        <v>0</v>
      </c>
      <c r="U439" s="653">
        <v>0</v>
      </c>
      <c r="V439" s="653">
        <v>0</v>
      </c>
      <c r="W439" s="653">
        <v>0</v>
      </c>
      <c r="X439" s="653">
        <v>0</v>
      </c>
      <c r="Y439" s="654">
        <f t="shared" si="245"/>
        <v>6.68</v>
      </c>
      <c r="Z439" s="1049">
        <f t="shared" si="226"/>
        <v>9.375</v>
      </c>
      <c r="AA439" s="671">
        <f t="shared" si="227"/>
        <v>10.344827586206918</v>
      </c>
      <c r="AB439" s="671">
        <f t="shared" si="228"/>
        <v>7.4074074074073959</v>
      </c>
      <c r="AC439" s="671">
        <f t="shared" si="229"/>
        <v>8.0000000000000071</v>
      </c>
      <c r="AD439" s="671">
        <f t="shared" si="230"/>
        <v>31.578947368421062</v>
      </c>
      <c r="AE439" s="671" t="str">
        <f t="shared" si="231"/>
        <v>n/a</v>
      </c>
      <c r="AF439" s="671" t="str">
        <f t="shared" si="232"/>
        <v>n/a</v>
      </c>
      <c r="AG439" s="671" t="str">
        <f t="shared" si="233"/>
        <v>n/a</v>
      </c>
      <c r="AH439" s="671" t="str">
        <f t="shared" si="234"/>
        <v>n/a</v>
      </c>
      <c r="AI439" s="671" t="str">
        <f t="shared" si="235"/>
        <v>n/a</v>
      </c>
      <c r="AJ439" s="671" t="str">
        <f t="shared" si="236"/>
        <v>n/a</v>
      </c>
      <c r="AK439" s="671" t="str">
        <f t="shared" si="237"/>
        <v>n/a</v>
      </c>
      <c r="AL439" s="671" t="str">
        <f t="shared" si="238"/>
        <v>n/a</v>
      </c>
      <c r="AM439" s="671" t="str">
        <f t="shared" si="239"/>
        <v>n/a</v>
      </c>
      <c r="AN439" s="671" t="str">
        <f t="shared" si="240"/>
        <v>n/a</v>
      </c>
      <c r="AO439" s="671" t="str">
        <f t="shared" si="241"/>
        <v>n/a</v>
      </c>
      <c r="AP439" s="671" t="str">
        <f t="shared" si="242"/>
        <v>n/a</v>
      </c>
      <c r="AQ439" s="671" t="str">
        <f t="shared" si="243"/>
        <v>n/a</v>
      </c>
      <c r="AR439" s="671" t="str">
        <f t="shared" si="244"/>
        <v>n/a</v>
      </c>
      <c r="AS439" s="672">
        <f t="shared" si="246"/>
        <v>13.341236472407076</v>
      </c>
      <c r="AT439" s="673">
        <f t="shared" si="247"/>
        <v>10.259906567821966</v>
      </c>
    </row>
    <row r="440" spans="1:46" ht="11.25" customHeight="1" x14ac:dyDescent="0.2">
      <c r="A440" s="935" t="s">
        <v>1377</v>
      </c>
      <c r="B440" s="933" t="s">
        <v>1378</v>
      </c>
      <c r="C440" s="497">
        <v>0.72</v>
      </c>
      <c r="D440" s="656">
        <v>0.64</v>
      </c>
      <c r="E440" s="650">
        <v>0.56000000000000005</v>
      </c>
      <c r="F440" s="650">
        <v>0.5</v>
      </c>
      <c r="G440" s="650">
        <v>0.46</v>
      </c>
      <c r="H440" s="650">
        <v>0.42</v>
      </c>
      <c r="I440" s="651"/>
      <c r="J440" s="502">
        <v>0.4</v>
      </c>
      <c r="K440" s="655">
        <v>0.4</v>
      </c>
      <c r="L440" s="651"/>
      <c r="M440" s="511">
        <v>0.4</v>
      </c>
      <c r="N440" s="511">
        <v>0.36</v>
      </c>
      <c r="O440" s="657">
        <v>0.31</v>
      </c>
      <c r="P440" s="653">
        <v>0.28000000000000003</v>
      </c>
      <c r="Q440" s="653">
        <v>0.28000000000000003</v>
      </c>
      <c r="R440" s="653">
        <v>0.28000000000000003</v>
      </c>
      <c r="S440" s="653">
        <v>0.28000000000000003</v>
      </c>
      <c r="T440" s="653">
        <v>0.28000000000000003</v>
      </c>
      <c r="U440" s="653">
        <v>0.28000000000000003</v>
      </c>
      <c r="V440" s="653">
        <v>0.28000000000000003</v>
      </c>
      <c r="W440" s="657">
        <v>0.28000000000000003</v>
      </c>
      <c r="X440" s="657">
        <v>0.25</v>
      </c>
      <c r="Y440" s="654">
        <f t="shared" si="245"/>
        <v>7.6600000000000019</v>
      </c>
      <c r="Z440" s="1049">
        <f t="shared" si="226"/>
        <v>12.5</v>
      </c>
      <c r="AA440" s="671">
        <f t="shared" si="227"/>
        <v>14.285714285714279</v>
      </c>
      <c r="AB440" s="671">
        <f t="shared" si="228"/>
        <v>12.000000000000011</v>
      </c>
      <c r="AC440" s="671">
        <f t="shared" si="229"/>
        <v>8.6956521739130377</v>
      </c>
      <c r="AD440" s="671">
        <f t="shared" si="230"/>
        <v>9.5238095238095344</v>
      </c>
      <c r="AE440" s="671">
        <f t="shared" si="231"/>
        <v>4.9999999999999822</v>
      </c>
      <c r="AF440" s="671">
        <f t="shared" si="232"/>
        <v>0</v>
      </c>
      <c r="AG440" s="671">
        <f t="shared" si="233"/>
        <v>0</v>
      </c>
      <c r="AH440" s="671">
        <f t="shared" si="234"/>
        <v>11.111111111111116</v>
      </c>
      <c r="AI440" s="671">
        <f t="shared" si="235"/>
        <v>16.129032258064502</v>
      </c>
      <c r="AJ440" s="671">
        <f t="shared" si="236"/>
        <v>10.714285714285698</v>
      </c>
      <c r="AK440" s="671">
        <f t="shared" si="237"/>
        <v>0</v>
      </c>
      <c r="AL440" s="671">
        <f t="shared" si="238"/>
        <v>0</v>
      </c>
      <c r="AM440" s="671">
        <f t="shared" si="239"/>
        <v>0</v>
      </c>
      <c r="AN440" s="671">
        <f t="shared" si="240"/>
        <v>0</v>
      </c>
      <c r="AO440" s="671">
        <f t="shared" si="241"/>
        <v>0</v>
      </c>
      <c r="AP440" s="671">
        <f t="shared" si="242"/>
        <v>0</v>
      </c>
      <c r="AQ440" s="671">
        <f t="shared" si="243"/>
        <v>0</v>
      </c>
      <c r="AR440" s="671">
        <f t="shared" si="244"/>
        <v>12.000000000000011</v>
      </c>
      <c r="AS440" s="672">
        <f t="shared" si="246"/>
        <v>5.8926107929946401</v>
      </c>
      <c r="AT440" s="673">
        <f t="shared" si="247"/>
        <v>6.1387338547239532</v>
      </c>
    </row>
    <row r="441" spans="1:46" ht="11.25" customHeight="1" x14ac:dyDescent="0.2">
      <c r="A441" s="500" t="s">
        <v>1379</v>
      </c>
      <c r="B441" s="933" t="s">
        <v>1380</v>
      </c>
      <c r="C441" s="497">
        <v>0.56499999999999995</v>
      </c>
      <c r="D441" s="656">
        <v>0.38</v>
      </c>
      <c r="E441" s="650">
        <v>0.33</v>
      </c>
      <c r="F441" s="650">
        <v>0.28999999999999998</v>
      </c>
      <c r="G441" s="650">
        <v>0.25</v>
      </c>
      <c r="H441" s="650">
        <v>0.215</v>
      </c>
      <c r="I441" s="651"/>
      <c r="J441" s="650">
        <v>0.18</v>
      </c>
      <c r="K441" s="496">
        <v>0.1</v>
      </c>
      <c r="L441" s="651"/>
      <c r="M441" s="652">
        <v>0.04</v>
      </c>
      <c r="N441" s="652">
        <v>9.2499999999999999E-2</v>
      </c>
      <c r="O441" s="653">
        <v>1</v>
      </c>
      <c r="P441" s="657">
        <v>1.46</v>
      </c>
      <c r="Q441" s="657">
        <v>1.38</v>
      </c>
      <c r="R441" s="657">
        <v>1.3</v>
      </c>
      <c r="S441" s="657">
        <v>1.24</v>
      </c>
      <c r="T441" s="657">
        <v>1.22</v>
      </c>
      <c r="U441" s="657">
        <v>1.2</v>
      </c>
      <c r="V441" s="657">
        <v>1.18</v>
      </c>
      <c r="W441" s="657">
        <v>1.1200000000000001</v>
      </c>
      <c r="X441" s="657">
        <v>1.04</v>
      </c>
      <c r="Y441" s="654">
        <f t="shared" si="245"/>
        <v>14.5825</v>
      </c>
      <c r="Z441" s="1049">
        <f t="shared" si="226"/>
        <v>48.684210526315773</v>
      </c>
      <c r="AA441" s="671">
        <f t="shared" si="227"/>
        <v>15.151515151515138</v>
      </c>
      <c r="AB441" s="671">
        <f t="shared" si="228"/>
        <v>13.793103448275868</v>
      </c>
      <c r="AC441" s="671">
        <f t="shared" si="229"/>
        <v>15.999999999999993</v>
      </c>
      <c r="AD441" s="671">
        <f t="shared" si="230"/>
        <v>16.279069767441868</v>
      </c>
      <c r="AE441" s="671">
        <f t="shared" si="231"/>
        <v>19.444444444444443</v>
      </c>
      <c r="AF441" s="671">
        <f t="shared" si="232"/>
        <v>79.999999999999986</v>
      </c>
      <c r="AG441" s="671">
        <f t="shared" si="233"/>
        <v>150</v>
      </c>
      <c r="AH441" s="671">
        <f t="shared" si="234"/>
        <v>-56.756756756756758</v>
      </c>
      <c r="AI441" s="671">
        <f t="shared" si="235"/>
        <v>-90.75</v>
      </c>
      <c r="AJ441" s="671">
        <f t="shared" si="236"/>
        <v>-31.506849315068497</v>
      </c>
      <c r="AK441" s="671">
        <f t="shared" si="237"/>
        <v>5.7971014492753659</v>
      </c>
      <c r="AL441" s="671">
        <f t="shared" si="238"/>
        <v>6.153846153846132</v>
      </c>
      <c r="AM441" s="671">
        <f t="shared" si="239"/>
        <v>4.8387096774193505</v>
      </c>
      <c r="AN441" s="671">
        <f t="shared" si="240"/>
        <v>1.6393442622950838</v>
      </c>
      <c r="AO441" s="671">
        <f t="shared" si="241"/>
        <v>1.6666666666666607</v>
      </c>
      <c r="AP441" s="671">
        <f t="shared" si="242"/>
        <v>1.6949152542372836</v>
      </c>
      <c r="AQ441" s="671">
        <f t="shared" si="243"/>
        <v>5.3571428571428381</v>
      </c>
      <c r="AR441" s="671">
        <f t="shared" si="244"/>
        <v>7.6923076923077094</v>
      </c>
      <c r="AS441" s="672">
        <f t="shared" si="246"/>
        <v>11.325198488387276</v>
      </c>
      <c r="AT441" s="673">
        <f t="shared" si="247"/>
        <v>48.75835772140524</v>
      </c>
    </row>
    <row r="442" spans="1:46" ht="11.25" customHeight="1" x14ac:dyDescent="0.2">
      <c r="A442" s="500" t="s">
        <v>1381</v>
      </c>
      <c r="B442" s="933" t="s">
        <v>1382</v>
      </c>
      <c r="C442" s="497">
        <v>1.1200000000000001</v>
      </c>
      <c r="D442" s="656">
        <v>1.08</v>
      </c>
      <c r="E442" s="650">
        <v>1.02</v>
      </c>
      <c r="F442" s="650">
        <v>0.96</v>
      </c>
      <c r="G442" s="650">
        <v>0.9</v>
      </c>
      <c r="H442" s="650">
        <v>0.84</v>
      </c>
      <c r="I442" s="651"/>
      <c r="J442" s="650">
        <v>0.76</v>
      </c>
      <c r="K442" s="496">
        <v>0.72</v>
      </c>
      <c r="L442" s="651"/>
      <c r="M442" s="652">
        <v>0.64</v>
      </c>
      <c r="N442" s="652">
        <v>1</v>
      </c>
      <c r="O442" s="657">
        <v>1.64</v>
      </c>
      <c r="P442" s="657">
        <v>1.48</v>
      </c>
      <c r="Q442" s="657">
        <v>1.35</v>
      </c>
      <c r="R442" s="657">
        <v>1.2450000000000001</v>
      </c>
      <c r="S442" s="657">
        <v>1.1399999999999999</v>
      </c>
      <c r="T442" s="657">
        <v>1.08</v>
      </c>
      <c r="U442" s="657">
        <v>1.04</v>
      </c>
      <c r="V442" s="657">
        <v>0.96</v>
      </c>
      <c r="W442" s="657">
        <v>0.88670000000000004</v>
      </c>
      <c r="X442" s="657">
        <v>0.79</v>
      </c>
      <c r="Y442" s="654">
        <f t="shared" si="245"/>
        <v>20.651700000000002</v>
      </c>
      <c r="Z442" s="1049">
        <f t="shared" si="226"/>
        <v>3.7037037037036979</v>
      </c>
      <c r="AA442" s="671">
        <f t="shared" si="227"/>
        <v>5.8823529411764719</v>
      </c>
      <c r="AB442" s="671">
        <f t="shared" si="228"/>
        <v>6.25</v>
      </c>
      <c r="AC442" s="671">
        <f t="shared" si="229"/>
        <v>6.6666666666666652</v>
      </c>
      <c r="AD442" s="671">
        <f t="shared" si="230"/>
        <v>7.1428571428571397</v>
      </c>
      <c r="AE442" s="671">
        <f t="shared" si="231"/>
        <v>10.526315789473673</v>
      </c>
      <c r="AF442" s="671">
        <f t="shared" si="232"/>
        <v>5.555555555555558</v>
      </c>
      <c r="AG442" s="671">
        <f t="shared" si="233"/>
        <v>12.5</v>
      </c>
      <c r="AH442" s="671">
        <f t="shared" si="234"/>
        <v>-36</v>
      </c>
      <c r="AI442" s="671">
        <f t="shared" si="235"/>
        <v>-39.024390243902438</v>
      </c>
      <c r="AJ442" s="671">
        <f t="shared" si="236"/>
        <v>10.810810810810811</v>
      </c>
      <c r="AK442" s="671">
        <f t="shared" si="237"/>
        <v>9.6296296296296102</v>
      </c>
      <c r="AL442" s="671">
        <f t="shared" si="238"/>
        <v>8.4337349397590309</v>
      </c>
      <c r="AM442" s="671">
        <f t="shared" si="239"/>
        <v>9.2105263157894903</v>
      </c>
      <c r="AN442" s="671">
        <f t="shared" si="240"/>
        <v>5.5555555555555358</v>
      </c>
      <c r="AO442" s="671">
        <f t="shared" si="241"/>
        <v>3.8461538461538547</v>
      </c>
      <c r="AP442" s="671">
        <f t="shared" si="242"/>
        <v>8.3333333333333481</v>
      </c>
      <c r="AQ442" s="671">
        <f t="shared" si="243"/>
        <v>8.2666065185519333</v>
      </c>
      <c r="AR442" s="671">
        <f t="shared" si="244"/>
        <v>12.240506329113931</v>
      </c>
      <c r="AS442" s="672">
        <f t="shared" si="246"/>
        <v>3.1331536228541217</v>
      </c>
      <c r="AT442" s="673">
        <f t="shared" si="247"/>
        <v>14.552556899582571</v>
      </c>
    </row>
    <row r="443" spans="1:46" ht="11.25" customHeight="1" x14ac:dyDescent="0.2">
      <c r="A443" s="480" t="s">
        <v>1383</v>
      </c>
      <c r="B443" s="918" t="s">
        <v>1384</v>
      </c>
      <c r="C443" s="497">
        <v>0.4</v>
      </c>
      <c r="D443" s="656">
        <v>0.30249999999999999</v>
      </c>
      <c r="E443" s="502">
        <v>0.25</v>
      </c>
      <c r="F443" s="650">
        <v>0.21249999999999999</v>
      </c>
      <c r="G443" s="650">
        <v>0.18</v>
      </c>
      <c r="H443" s="502">
        <v>0.16</v>
      </c>
      <c r="I443" s="651"/>
      <c r="J443" s="650">
        <v>0.14000000000000001</v>
      </c>
      <c r="K443" s="496">
        <v>0.06</v>
      </c>
      <c r="L443" s="651"/>
      <c r="M443" s="652">
        <v>0</v>
      </c>
      <c r="N443" s="652">
        <v>0</v>
      </c>
      <c r="O443" s="653">
        <v>0</v>
      </c>
      <c r="P443" s="653">
        <v>0</v>
      </c>
      <c r="Q443" s="653">
        <v>0</v>
      </c>
      <c r="R443" s="653">
        <v>0</v>
      </c>
      <c r="S443" s="653">
        <v>0</v>
      </c>
      <c r="T443" s="653">
        <v>0</v>
      </c>
      <c r="U443" s="653">
        <v>0</v>
      </c>
      <c r="V443" s="653">
        <v>0</v>
      </c>
      <c r="W443" s="653">
        <v>0</v>
      </c>
      <c r="X443" s="653">
        <v>0</v>
      </c>
      <c r="Y443" s="654">
        <f t="shared" si="245"/>
        <v>1.7050000000000001</v>
      </c>
      <c r="Z443" s="1049">
        <f t="shared" si="226"/>
        <v>32.231404958677686</v>
      </c>
      <c r="AA443" s="671">
        <f t="shared" si="227"/>
        <v>20.999999999999996</v>
      </c>
      <c r="AB443" s="671">
        <f t="shared" si="228"/>
        <v>17.647058823529417</v>
      </c>
      <c r="AC443" s="671">
        <f t="shared" si="229"/>
        <v>18.055555555555557</v>
      </c>
      <c r="AD443" s="671">
        <f t="shared" si="230"/>
        <v>12.5</v>
      </c>
      <c r="AE443" s="671">
        <f t="shared" si="231"/>
        <v>14.285714285714279</v>
      </c>
      <c r="AF443" s="671">
        <f t="shared" si="232"/>
        <v>133.33333333333334</v>
      </c>
      <c r="AG443" s="671" t="str">
        <f t="shared" si="233"/>
        <v>n/a</v>
      </c>
      <c r="AH443" s="671" t="str">
        <f t="shared" si="234"/>
        <v>n/a</v>
      </c>
      <c r="AI443" s="671" t="str">
        <f t="shared" si="235"/>
        <v>n/a</v>
      </c>
      <c r="AJ443" s="671" t="str">
        <f t="shared" si="236"/>
        <v>n/a</v>
      </c>
      <c r="AK443" s="671" t="str">
        <f t="shared" si="237"/>
        <v>n/a</v>
      </c>
      <c r="AL443" s="671" t="str">
        <f t="shared" si="238"/>
        <v>n/a</v>
      </c>
      <c r="AM443" s="671" t="str">
        <f t="shared" si="239"/>
        <v>n/a</v>
      </c>
      <c r="AN443" s="671" t="str">
        <f t="shared" si="240"/>
        <v>n/a</v>
      </c>
      <c r="AO443" s="671" t="str">
        <f t="shared" si="241"/>
        <v>n/a</v>
      </c>
      <c r="AP443" s="671" t="str">
        <f t="shared" si="242"/>
        <v>n/a</v>
      </c>
      <c r="AQ443" s="671" t="str">
        <f t="shared" si="243"/>
        <v>n/a</v>
      </c>
      <c r="AR443" s="671" t="str">
        <f t="shared" si="244"/>
        <v>n/a</v>
      </c>
      <c r="AS443" s="672">
        <f t="shared" si="246"/>
        <v>35.579009565258609</v>
      </c>
      <c r="AT443" s="673">
        <f t="shared" si="247"/>
        <v>43.578154305547464</v>
      </c>
    </row>
    <row r="444" spans="1:46" ht="11.25" customHeight="1" x14ac:dyDescent="0.2">
      <c r="A444" s="519" t="s">
        <v>1387</v>
      </c>
      <c r="B444" s="507" t="s">
        <v>1388</v>
      </c>
      <c r="C444" s="497">
        <v>2.84</v>
      </c>
      <c r="D444" s="510">
        <v>2.2599999999999998</v>
      </c>
      <c r="E444" s="513">
        <v>2.1</v>
      </c>
      <c r="F444" s="513">
        <v>2.04</v>
      </c>
      <c r="G444" s="513">
        <v>1.9</v>
      </c>
      <c r="H444" s="513">
        <v>1.7</v>
      </c>
      <c r="I444" s="514"/>
      <c r="J444" s="513">
        <v>1.5</v>
      </c>
      <c r="K444" s="509">
        <v>1.2</v>
      </c>
      <c r="L444" s="514"/>
      <c r="M444" s="529">
        <v>0.8</v>
      </c>
      <c r="N444" s="539">
        <v>0.6</v>
      </c>
      <c r="O444" s="517">
        <v>0.6</v>
      </c>
      <c r="P444" s="516">
        <v>0.54</v>
      </c>
      <c r="Q444" s="517">
        <v>0.48</v>
      </c>
      <c r="R444" s="516">
        <v>0.36</v>
      </c>
      <c r="S444" s="517">
        <v>0</v>
      </c>
      <c r="T444" s="517">
        <v>0</v>
      </c>
      <c r="U444" s="517">
        <v>0</v>
      </c>
      <c r="V444" s="517">
        <v>0</v>
      </c>
      <c r="W444" s="517">
        <v>0</v>
      </c>
      <c r="X444" s="517">
        <v>0</v>
      </c>
      <c r="Y444" s="654">
        <f t="shared" si="245"/>
        <v>18.919999999999998</v>
      </c>
      <c r="Z444" s="1049">
        <f t="shared" si="226"/>
        <v>25.663716814159287</v>
      </c>
      <c r="AA444" s="671">
        <f t="shared" si="227"/>
        <v>7.6190476190476142</v>
      </c>
      <c r="AB444" s="671">
        <f t="shared" si="228"/>
        <v>2.941176470588247</v>
      </c>
      <c r="AC444" s="671">
        <f t="shared" si="229"/>
        <v>7.3684210526315796</v>
      </c>
      <c r="AD444" s="671">
        <f t="shared" si="230"/>
        <v>11.764705882352944</v>
      </c>
      <c r="AE444" s="671">
        <f t="shared" si="231"/>
        <v>13.33333333333333</v>
      </c>
      <c r="AF444" s="671">
        <f t="shared" si="232"/>
        <v>25</v>
      </c>
      <c r="AG444" s="671">
        <f t="shared" si="233"/>
        <v>49.999999999999979</v>
      </c>
      <c r="AH444" s="671">
        <f t="shared" si="234"/>
        <v>33.33333333333335</v>
      </c>
      <c r="AI444" s="671">
        <f t="shared" si="235"/>
        <v>0</v>
      </c>
      <c r="AJ444" s="671">
        <f t="shared" si="236"/>
        <v>11.111111111111093</v>
      </c>
      <c r="AK444" s="671">
        <f t="shared" si="237"/>
        <v>12.500000000000021</v>
      </c>
      <c r="AL444" s="671">
        <f t="shared" si="238"/>
        <v>33.333333333333329</v>
      </c>
      <c r="AM444" s="671" t="str">
        <f t="shared" si="239"/>
        <v>n/a</v>
      </c>
      <c r="AN444" s="671" t="str">
        <f t="shared" si="240"/>
        <v>n/a</v>
      </c>
      <c r="AO444" s="671" t="str">
        <f t="shared" si="241"/>
        <v>n/a</v>
      </c>
      <c r="AP444" s="671" t="str">
        <f t="shared" si="242"/>
        <v>n/a</v>
      </c>
      <c r="AQ444" s="671" t="str">
        <f t="shared" si="243"/>
        <v>n/a</v>
      </c>
      <c r="AR444" s="671" t="str">
        <f t="shared" si="244"/>
        <v>n/a</v>
      </c>
      <c r="AS444" s="672">
        <f t="shared" si="246"/>
        <v>17.997552226914674</v>
      </c>
      <c r="AT444" s="673">
        <f t="shared" si="247"/>
        <v>14.468013482949294</v>
      </c>
    </row>
    <row r="445" spans="1:46" ht="11.25" customHeight="1" x14ac:dyDescent="0.2">
      <c r="A445" s="500" t="s">
        <v>264</v>
      </c>
      <c r="B445" s="933" t="s">
        <v>265</v>
      </c>
      <c r="C445" s="497">
        <v>3.97</v>
      </c>
      <c r="D445" s="656">
        <v>3.83</v>
      </c>
      <c r="E445" s="650">
        <v>3.64</v>
      </c>
      <c r="F445" s="650">
        <v>3.48</v>
      </c>
      <c r="G445" s="650">
        <v>3.2561100000000001</v>
      </c>
      <c r="H445" s="650">
        <v>3.0383752599999996</v>
      </c>
      <c r="I445" s="651"/>
      <c r="J445" s="650">
        <v>2.7987557600000001</v>
      </c>
      <c r="K445" s="496">
        <v>2.6837384000000002</v>
      </c>
      <c r="L445" s="651"/>
      <c r="M445" s="511">
        <v>2.4728732400000002</v>
      </c>
      <c r="N445" s="511">
        <v>2.2811776399999997</v>
      </c>
      <c r="O445" s="657">
        <v>2.1757450600000001</v>
      </c>
      <c r="P445" s="657">
        <v>1.9936342400000002</v>
      </c>
      <c r="Q445" s="657">
        <v>1.8402777600000002</v>
      </c>
      <c r="R445" s="657">
        <v>1.6773365000000002</v>
      </c>
      <c r="S445" s="657">
        <v>1.47605612</v>
      </c>
      <c r="T445" s="657">
        <v>1.26519096</v>
      </c>
      <c r="U445" s="657">
        <v>1.1310040400000001</v>
      </c>
      <c r="V445" s="657">
        <v>1.0639105799999999</v>
      </c>
      <c r="W445" s="657">
        <v>1.0255714600000001</v>
      </c>
      <c r="X445" s="657">
        <v>0.98723234000000004</v>
      </c>
      <c r="Y445" s="654">
        <f t="shared" si="245"/>
        <v>46.086989359999997</v>
      </c>
      <c r="Z445" s="1049">
        <f t="shared" si="226"/>
        <v>3.6553524804177506</v>
      </c>
      <c r="AA445" s="671">
        <f t="shared" si="227"/>
        <v>5.2197802197802234</v>
      </c>
      <c r="AB445" s="671">
        <f t="shared" si="228"/>
        <v>4.5977011494252817</v>
      </c>
      <c r="AC445" s="671">
        <f t="shared" si="229"/>
        <v>6.8759962040594536</v>
      </c>
      <c r="AD445" s="671">
        <f t="shared" si="230"/>
        <v>7.1661569545560466</v>
      </c>
      <c r="AE445" s="671">
        <f t="shared" si="231"/>
        <v>8.5616438356164171</v>
      </c>
      <c r="AF445" s="671">
        <f t="shared" si="232"/>
        <v>4.2857142857142927</v>
      </c>
      <c r="AG445" s="671">
        <f t="shared" si="233"/>
        <v>8.5271317829457303</v>
      </c>
      <c r="AH445" s="671">
        <f t="shared" si="234"/>
        <v>8.4033613445378297</v>
      </c>
      <c r="AI445" s="671">
        <f t="shared" si="235"/>
        <v>4.8458149779735393</v>
      </c>
      <c r="AJ445" s="671">
        <f t="shared" si="236"/>
        <v>9.1346153846153744</v>
      </c>
      <c r="AK445" s="671">
        <f t="shared" si="237"/>
        <v>8.333333333333325</v>
      </c>
      <c r="AL445" s="671">
        <f t="shared" si="238"/>
        <v>9.7142857142857189</v>
      </c>
      <c r="AM445" s="671">
        <f t="shared" si="239"/>
        <v>13.636363636363647</v>
      </c>
      <c r="AN445" s="671">
        <f t="shared" si="240"/>
        <v>16.666666666666675</v>
      </c>
      <c r="AO445" s="671">
        <f t="shared" si="241"/>
        <v>11.864406779661007</v>
      </c>
      <c r="AP445" s="671">
        <f t="shared" si="242"/>
        <v>6.3063063063063307</v>
      </c>
      <c r="AQ445" s="671">
        <f t="shared" si="243"/>
        <v>3.738317757009324</v>
      </c>
      <c r="AR445" s="671">
        <f t="shared" si="244"/>
        <v>3.8834951456310662</v>
      </c>
      <c r="AS445" s="672">
        <f t="shared" si="246"/>
        <v>7.6534970504683706</v>
      </c>
      <c r="AT445" s="673">
        <f t="shared" si="247"/>
        <v>3.5471915575930608</v>
      </c>
    </row>
    <row r="446" spans="1:46" ht="11.25" customHeight="1" x14ac:dyDescent="0.2">
      <c r="A446" s="500" t="s">
        <v>188</v>
      </c>
      <c r="B446" s="933" t="s">
        <v>189</v>
      </c>
      <c r="C446" s="497">
        <v>1.56</v>
      </c>
      <c r="D446" s="656">
        <v>1.48</v>
      </c>
      <c r="E446" s="650">
        <v>1.4</v>
      </c>
      <c r="F446" s="650">
        <v>1.32</v>
      </c>
      <c r="G446" s="650">
        <v>1.22</v>
      </c>
      <c r="H446" s="650">
        <v>1.1200000000000001</v>
      </c>
      <c r="I446" s="651"/>
      <c r="J446" s="650">
        <v>1.02</v>
      </c>
      <c r="K446" s="496">
        <v>0.94</v>
      </c>
      <c r="L446" s="651"/>
      <c r="M446" s="511">
        <v>0.88</v>
      </c>
      <c r="N446" s="511">
        <v>0.82</v>
      </c>
      <c r="O446" s="657">
        <v>0.76</v>
      </c>
      <c r="P446" s="657">
        <v>0.68</v>
      </c>
      <c r="Q446" s="657">
        <v>0.62</v>
      </c>
      <c r="R446" s="657">
        <v>0.56000000000000005</v>
      </c>
      <c r="S446" s="657">
        <v>0.5</v>
      </c>
      <c r="T446" s="657">
        <v>0.44</v>
      </c>
      <c r="U446" s="657">
        <v>0.4</v>
      </c>
      <c r="V446" s="657">
        <v>0.36</v>
      </c>
      <c r="W446" s="657">
        <v>0.34</v>
      </c>
      <c r="X446" s="657">
        <v>0.32</v>
      </c>
      <c r="Y446" s="654">
        <f t="shared" si="245"/>
        <v>16.739999999999998</v>
      </c>
      <c r="Z446" s="1049">
        <f t="shared" si="226"/>
        <v>5.4054054054054168</v>
      </c>
      <c r="AA446" s="671">
        <f t="shared" si="227"/>
        <v>5.7142857142857162</v>
      </c>
      <c r="AB446" s="671">
        <f t="shared" si="228"/>
        <v>6.0606060606060552</v>
      </c>
      <c r="AC446" s="671">
        <f t="shared" si="229"/>
        <v>8.196721311475418</v>
      </c>
      <c r="AD446" s="671">
        <f t="shared" si="230"/>
        <v>8.9285714285714199</v>
      </c>
      <c r="AE446" s="671">
        <f t="shared" si="231"/>
        <v>9.8039215686274606</v>
      </c>
      <c r="AF446" s="671">
        <f t="shared" si="232"/>
        <v>8.5106382978723527</v>
      </c>
      <c r="AG446" s="671">
        <f t="shared" si="233"/>
        <v>6.8181818181818121</v>
      </c>
      <c r="AH446" s="671">
        <f t="shared" si="234"/>
        <v>7.3170731707317138</v>
      </c>
      <c r="AI446" s="671">
        <f t="shared" si="235"/>
        <v>7.8947368421052655</v>
      </c>
      <c r="AJ446" s="671">
        <f t="shared" si="236"/>
        <v>11.764705882352944</v>
      </c>
      <c r="AK446" s="671">
        <f t="shared" si="237"/>
        <v>9.6774193548387224</v>
      </c>
      <c r="AL446" s="671">
        <f t="shared" si="238"/>
        <v>10.714285714285698</v>
      </c>
      <c r="AM446" s="671">
        <f t="shared" si="239"/>
        <v>12.000000000000011</v>
      </c>
      <c r="AN446" s="671">
        <f t="shared" si="240"/>
        <v>13.636363636363647</v>
      </c>
      <c r="AO446" s="671">
        <f t="shared" si="241"/>
        <v>9.9999999999999858</v>
      </c>
      <c r="AP446" s="671">
        <f t="shared" si="242"/>
        <v>11.111111111111116</v>
      </c>
      <c r="AQ446" s="671">
        <f t="shared" si="243"/>
        <v>5.8823529411764497</v>
      </c>
      <c r="AR446" s="671">
        <f t="shared" si="244"/>
        <v>6.25</v>
      </c>
      <c r="AS446" s="672">
        <f t="shared" si="246"/>
        <v>8.7203358030521674</v>
      </c>
      <c r="AT446" s="673">
        <f t="shared" si="247"/>
        <v>2.4209443953786085</v>
      </c>
    </row>
    <row r="447" spans="1:46" ht="11.25" customHeight="1" x14ac:dyDescent="0.2">
      <c r="A447" s="935" t="s">
        <v>653</v>
      </c>
      <c r="B447" s="933" t="s">
        <v>654</v>
      </c>
      <c r="C447" s="497">
        <v>0.53</v>
      </c>
      <c r="D447" s="656">
        <v>0.49</v>
      </c>
      <c r="E447" s="650">
        <v>0.45</v>
      </c>
      <c r="F447" s="650">
        <v>0.39500000000000002</v>
      </c>
      <c r="G447" s="650">
        <v>0.34</v>
      </c>
      <c r="H447" s="650">
        <v>0.3075</v>
      </c>
      <c r="I447" s="651"/>
      <c r="J447" s="650">
        <v>0.2475</v>
      </c>
      <c r="K447" s="496">
        <v>0.215</v>
      </c>
      <c r="L447" s="651"/>
      <c r="M447" s="511">
        <v>0.19500000000000001</v>
      </c>
      <c r="N447" s="511">
        <v>0.1825</v>
      </c>
      <c r="O447" s="657">
        <v>0.17249999999999999</v>
      </c>
      <c r="P447" s="657">
        <v>0.14499999999999999</v>
      </c>
      <c r="Q447" s="657">
        <v>9.7500000000000003E-2</v>
      </c>
      <c r="R447" s="653">
        <v>0</v>
      </c>
      <c r="S447" s="653">
        <v>0</v>
      </c>
      <c r="T447" s="653">
        <v>0</v>
      </c>
      <c r="U447" s="653">
        <v>0</v>
      </c>
      <c r="V447" s="653">
        <v>0</v>
      </c>
      <c r="W447" s="653">
        <v>0</v>
      </c>
      <c r="X447" s="653">
        <v>0</v>
      </c>
      <c r="Y447" s="654">
        <f t="shared" si="245"/>
        <v>3.7675000000000001</v>
      </c>
      <c r="Z447" s="1049">
        <f t="shared" si="226"/>
        <v>8.163265306122458</v>
      </c>
      <c r="AA447" s="671">
        <f t="shared" si="227"/>
        <v>8.8888888888888786</v>
      </c>
      <c r="AB447" s="671">
        <f t="shared" si="228"/>
        <v>13.924050632911399</v>
      </c>
      <c r="AC447" s="671">
        <f t="shared" si="229"/>
        <v>16.176470588235283</v>
      </c>
      <c r="AD447" s="671">
        <f t="shared" si="230"/>
        <v>10.569105691056912</v>
      </c>
      <c r="AE447" s="671">
        <f t="shared" si="231"/>
        <v>24.242424242424242</v>
      </c>
      <c r="AF447" s="671">
        <f t="shared" si="232"/>
        <v>15.116279069767447</v>
      </c>
      <c r="AG447" s="671">
        <f t="shared" si="233"/>
        <v>10.256410256410241</v>
      </c>
      <c r="AH447" s="671">
        <f t="shared" si="234"/>
        <v>6.8493150684931559</v>
      </c>
      <c r="AI447" s="671">
        <f t="shared" si="235"/>
        <v>5.7971014492753659</v>
      </c>
      <c r="AJ447" s="671">
        <f t="shared" si="236"/>
        <v>18.965517241379317</v>
      </c>
      <c r="AK447" s="671">
        <f t="shared" si="237"/>
        <v>48.717948717948701</v>
      </c>
      <c r="AL447" s="671" t="str">
        <f t="shared" si="238"/>
        <v>n/a</v>
      </c>
      <c r="AM447" s="671" t="str">
        <f t="shared" si="239"/>
        <v>n/a</v>
      </c>
      <c r="AN447" s="671" t="str">
        <f t="shared" si="240"/>
        <v>n/a</v>
      </c>
      <c r="AO447" s="671" t="str">
        <f t="shared" si="241"/>
        <v>n/a</v>
      </c>
      <c r="AP447" s="671" t="str">
        <f t="shared" si="242"/>
        <v>n/a</v>
      </c>
      <c r="AQ447" s="671" t="str">
        <f t="shared" si="243"/>
        <v>n/a</v>
      </c>
      <c r="AR447" s="671" t="str">
        <f t="shared" si="244"/>
        <v>n/a</v>
      </c>
      <c r="AS447" s="672">
        <f t="shared" si="246"/>
        <v>15.638898096076117</v>
      </c>
      <c r="AT447" s="673">
        <f t="shared" si="247"/>
        <v>11.728182355890945</v>
      </c>
    </row>
    <row r="448" spans="1:46" ht="11.25" customHeight="1" x14ac:dyDescent="0.2">
      <c r="A448" s="935" t="s">
        <v>1385</v>
      </c>
      <c r="B448" s="933" t="s">
        <v>1386</v>
      </c>
      <c r="C448" s="497">
        <v>1.27</v>
      </c>
      <c r="D448" s="491">
        <v>1.21</v>
      </c>
      <c r="E448" s="487">
        <v>1.135</v>
      </c>
      <c r="F448" s="487">
        <v>1.0774999999999999</v>
      </c>
      <c r="G448" s="487">
        <v>1.02</v>
      </c>
      <c r="H448" s="1228">
        <v>0.96</v>
      </c>
      <c r="I448" s="488"/>
      <c r="J448" s="1228">
        <v>0.96</v>
      </c>
      <c r="K448" s="1229">
        <v>0.96</v>
      </c>
      <c r="L448" s="488"/>
      <c r="M448" s="1230">
        <v>0.96</v>
      </c>
      <c r="N448" s="1230">
        <v>1.91</v>
      </c>
      <c r="O448" s="493">
        <v>3.28</v>
      </c>
      <c r="P448" s="493">
        <v>3.16</v>
      </c>
      <c r="Q448" s="493">
        <v>3.0339999999999998</v>
      </c>
      <c r="R448" s="493">
        <v>3.008</v>
      </c>
      <c r="S448" s="493">
        <v>0.376</v>
      </c>
      <c r="T448" s="1231">
        <v>0</v>
      </c>
      <c r="U448" s="1231">
        <v>0</v>
      </c>
      <c r="V448" s="1231">
        <v>0</v>
      </c>
      <c r="W448" s="1231">
        <v>0</v>
      </c>
      <c r="X448" s="1231">
        <v>0</v>
      </c>
      <c r="Y448" s="654">
        <f t="shared" si="245"/>
        <v>24.320500000000003</v>
      </c>
      <c r="Z448" s="1049">
        <f t="shared" si="226"/>
        <v>4.9586776859504189</v>
      </c>
      <c r="AA448" s="671">
        <f t="shared" si="227"/>
        <v>6.6079295154185091</v>
      </c>
      <c r="AB448" s="671">
        <f t="shared" si="228"/>
        <v>5.3364269141531473</v>
      </c>
      <c r="AC448" s="671">
        <f t="shared" si="229"/>
        <v>5.6372549019607643</v>
      </c>
      <c r="AD448" s="671">
        <f t="shared" si="230"/>
        <v>6.25</v>
      </c>
      <c r="AE448" s="671">
        <f t="shared" si="231"/>
        <v>0</v>
      </c>
      <c r="AF448" s="671">
        <f t="shared" si="232"/>
        <v>0</v>
      </c>
      <c r="AG448" s="671">
        <f t="shared" si="233"/>
        <v>0</v>
      </c>
      <c r="AH448" s="671">
        <f t="shared" si="234"/>
        <v>-49.738219895287962</v>
      </c>
      <c r="AI448" s="671">
        <f t="shared" si="235"/>
        <v>-41.768292682926834</v>
      </c>
      <c r="AJ448" s="671">
        <f t="shared" si="236"/>
        <v>3.7974683544303778</v>
      </c>
      <c r="AK448" s="671">
        <f t="shared" si="237"/>
        <v>4.1529334212261126</v>
      </c>
      <c r="AL448" s="671">
        <f t="shared" si="238"/>
        <v>0.86436170212764729</v>
      </c>
      <c r="AM448" s="671">
        <f t="shared" si="239"/>
        <v>700</v>
      </c>
      <c r="AN448" s="671" t="str">
        <f t="shared" si="240"/>
        <v>n/a</v>
      </c>
      <c r="AO448" s="671" t="str">
        <f t="shared" si="241"/>
        <v>n/a</v>
      </c>
      <c r="AP448" s="671" t="str">
        <f t="shared" si="242"/>
        <v>n/a</v>
      </c>
      <c r="AQ448" s="671" t="str">
        <f t="shared" si="243"/>
        <v>n/a</v>
      </c>
      <c r="AR448" s="671" t="str">
        <f t="shared" si="244"/>
        <v>n/a</v>
      </c>
      <c r="AS448" s="672">
        <f t="shared" si="246"/>
        <v>46.149895708360873</v>
      </c>
      <c r="AT448" s="673">
        <f t="shared" si="247"/>
        <v>189.04641007566863</v>
      </c>
    </row>
    <row r="449" spans="1:46" ht="11.25" customHeight="1" x14ac:dyDescent="0.2">
      <c r="A449" s="519" t="s">
        <v>1389</v>
      </c>
      <c r="B449" s="507" t="s">
        <v>1390</v>
      </c>
      <c r="C449" s="497">
        <v>2.44</v>
      </c>
      <c r="D449" s="510">
        <v>2.2000000000000002</v>
      </c>
      <c r="E449" s="650">
        <v>2</v>
      </c>
      <c r="F449" s="650">
        <v>1.8</v>
      </c>
      <c r="G449" s="650">
        <v>1.56</v>
      </c>
      <c r="H449" s="650">
        <v>1.4</v>
      </c>
      <c r="I449" s="651"/>
      <c r="J449" s="650">
        <v>1.28</v>
      </c>
      <c r="K449" s="496">
        <v>1</v>
      </c>
      <c r="L449" s="651"/>
      <c r="M449" s="652">
        <v>0</v>
      </c>
      <c r="N449" s="652">
        <v>0</v>
      </c>
      <c r="O449" s="653">
        <v>0</v>
      </c>
      <c r="P449" s="653">
        <v>0</v>
      </c>
      <c r="Q449" s="653">
        <v>0</v>
      </c>
      <c r="R449" s="653">
        <v>0</v>
      </c>
      <c r="S449" s="653">
        <v>0</v>
      </c>
      <c r="T449" s="653">
        <v>0</v>
      </c>
      <c r="U449" s="653">
        <v>0</v>
      </c>
      <c r="V449" s="653">
        <v>0</v>
      </c>
      <c r="W449" s="653">
        <v>0</v>
      </c>
      <c r="X449" s="653">
        <v>0</v>
      </c>
      <c r="Y449" s="654">
        <f t="shared" si="245"/>
        <v>13.680000000000001</v>
      </c>
      <c r="Z449" s="1049">
        <f t="shared" si="226"/>
        <v>10.909090909090891</v>
      </c>
      <c r="AA449" s="671">
        <f t="shared" si="227"/>
        <v>10.000000000000009</v>
      </c>
      <c r="AB449" s="671">
        <f t="shared" si="228"/>
        <v>11.111111111111116</v>
      </c>
      <c r="AC449" s="671">
        <f t="shared" si="229"/>
        <v>15.384615384615374</v>
      </c>
      <c r="AD449" s="671">
        <f t="shared" si="230"/>
        <v>11.428571428571432</v>
      </c>
      <c r="AE449" s="671">
        <f t="shared" si="231"/>
        <v>9.375</v>
      </c>
      <c r="AF449" s="671">
        <f t="shared" si="232"/>
        <v>28.000000000000004</v>
      </c>
      <c r="AG449" s="671" t="str">
        <f t="shared" si="233"/>
        <v>n/a</v>
      </c>
      <c r="AH449" s="671" t="str">
        <f t="shared" si="234"/>
        <v>n/a</v>
      </c>
      <c r="AI449" s="671" t="str">
        <f t="shared" si="235"/>
        <v>n/a</v>
      </c>
      <c r="AJ449" s="671" t="str">
        <f t="shared" si="236"/>
        <v>n/a</v>
      </c>
      <c r="AK449" s="671" t="str">
        <f t="shared" si="237"/>
        <v>n/a</v>
      </c>
      <c r="AL449" s="671" t="str">
        <f t="shared" si="238"/>
        <v>n/a</v>
      </c>
      <c r="AM449" s="671" t="str">
        <f t="shared" si="239"/>
        <v>n/a</v>
      </c>
      <c r="AN449" s="671" t="str">
        <f t="shared" si="240"/>
        <v>n/a</v>
      </c>
      <c r="AO449" s="671" t="str">
        <f t="shared" si="241"/>
        <v>n/a</v>
      </c>
      <c r="AP449" s="671" t="str">
        <f t="shared" si="242"/>
        <v>n/a</v>
      </c>
      <c r="AQ449" s="671" t="str">
        <f t="shared" si="243"/>
        <v>n/a</v>
      </c>
      <c r="AR449" s="671" t="str">
        <f t="shared" si="244"/>
        <v>n/a</v>
      </c>
      <c r="AS449" s="672">
        <f t="shared" si="246"/>
        <v>13.744055547626974</v>
      </c>
      <c r="AT449" s="673">
        <f t="shared" si="247"/>
        <v>6.5747100663955687</v>
      </c>
    </row>
    <row r="450" spans="1:46" ht="11.25" customHeight="1" x14ac:dyDescent="0.2">
      <c r="A450" s="935" t="s">
        <v>1371</v>
      </c>
      <c r="B450" s="933" t="s">
        <v>1372</v>
      </c>
      <c r="C450" s="523">
        <v>1.44</v>
      </c>
      <c r="D450" s="656">
        <v>1.35</v>
      </c>
      <c r="E450" s="502">
        <v>1.32</v>
      </c>
      <c r="F450" s="650">
        <v>1.27</v>
      </c>
      <c r="G450" s="650">
        <v>1.0549999999999999</v>
      </c>
      <c r="H450" s="650">
        <v>0.84</v>
      </c>
      <c r="I450" s="651"/>
      <c r="J450" s="650">
        <v>0.58499999999999996</v>
      </c>
      <c r="K450" s="655">
        <v>0</v>
      </c>
      <c r="L450" s="651"/>
      <c r="M450" s="652">
        <v>0</v>
      </c>
      <c r="N450" s="652">
        <v>0</v>
      </c>
      <c r="O450" s="653">
        <v>0</v>
      </c>
      <c r="P450" s="653">
        <v>0</v>
      </c>
      <c r="Q450" s="653">
        <v>0</v>
      </c>
      <c r="R450" s="653">
        <v>0</v>
      </c>
      <c r="S450" s="653">
        <v>0</v>
      </c>
      <c r="T450" s="653">
        <v>0</v>
      </c>
      <c r="U450" s="653">
        <v>0</v>
      </c>
      <c r="V450" s="653">
        <v>0</v>
      </c>
      <c r="W450" s="653">
        <v>0.04</v>
      </c>
      <c r="X450" s="653">
        <v>0.16</v>
      </c>
      <c r="Y450" s="654">
        <f t="shared" si="245"/>
        <v>8.06</v>
      </c>
      <c r="Z450" s="1049">
        <f t="shared" si="226"/>
        <v>6.6666666666666652</v>
      </c>
      <c r="AA450" s="671">
        <f t="shared" si="227"/>
        <v>2.2727272727272707</v>
      </c>
      <c r="AB450" s="671">
        <f t="shared" si="228"/>
        <v>3.937007874015741</v>
      </c>
      <c r="AC450" s="671">
        <f t="shared" si="229"/>
        <v>20.379146919431278</v>
      </c>
      <c r="AD450" s="671">
        <f t="shared" si="230"/>
        <v>25.595238095238095</v>
      </c>
      <c r="AE450" s="671">
        <f t="shared" si="231"/>
        <v>43.589743589743591</v>
      </c>
      <c r="AF450" s="671" t="str">
        <f t="shared" si="232"/>
        <v>n/a</v>
      </c>
      <c r="AG450" s="671" t="str">
        <f t="shared" si="233"/>
        <v>n/a</v>
      </c>
      <c r="AH450" s="671" t="str">
        <f t="shared" si="234"/>
        <v>n/a</v>
      </c>
      <c r="AI450" s="671" t="str">
        <f t="shared" si="235"/>
        <v>n/a</v>
      </c>
      <c r="AJ450" s="671" t="str">
        <f t="shared" si="236"/>
        <v>n/a</v>
      </c>
      <c r="AK450" s="671" t="str">
        <f t="shared" si="237"/>
        <v>n/a</v>
      </c>
      <c r="AL450" s="671" t="str">
        <f t="shared" si="238"/>
        <v>n/a</v>
      </c>
      <c r="AM450" s="671" t="str">
        <f t="shared" si="239"/>
        <v>n/a</v>
      </c>
      <c r="AN450" s="671" t="str">
        <f t="shared" si="240"/>
        <v>n/a</v>
      </c>
      <c r="AO450" s="671" t="str">
        <f t="shared" si="241"/>
        <v>n/a</v>
      </c>
      <c r="AP450" s="671" t="str">
        <f t="shared" si="242"/>
        <v>n/a</v>
      </c>
      <c r="AQ450" s="671">
        <f t="shared" si="243"/>
        <v>-100</v>
      </c>
      <c r="AR450" s="671">
        <f t="shared" si="244"/>
        <v>-75</v>
      </c>
      <c r="AS450" s="672">
        <f t="shared" si="246"/>
        <v>-9.0699336977721696</v>
      </c>
      <c r="AT450" s="673">
        <f t="shared" si="247"/>
        <v>50.712765052626295</v>
      </c>
    </row>
    <row r="451" spans="1:46" ht="11.25" customHeight="1" x14ac:dyDescent="0.2">
      <c r="A451" s="935" t="s">
        <v>1375</v>
      </c>
      <c r="B451" s="933" t="s">
        <v>1376</v>
      </c>
      <c r="C451" s="497">
        <v>0.76</v>
      </c>
      <c r="D451" s="656">
        <v>0.68</v>
      </c>
      <c r="E451" s="650">
        <v>0.54</v>
      </c>
      <c r="F451" s="650">
        <v>0.45</v>
      </c>
      <c r="G451" s="650">
        <v>0.34</v>
      </c>
      <c r="H451" s="650">
        <v>0.26</v>
      </c>
      <c r="I451" s="651"/>
      <c r="J451" s="650">
        <v>0.19</v>
      </c>
      <c r="K451" s="496">
        <v>0.08</v>
      </c>
      <c r="L451" s="651"/>
      <c r="M451" s="652">
        <v>0</v>
      </c>
      <c r="N451" s="652">
        <v>0</v>
      </c>
      <c r="O451" s="653">
        <v>0</v>
      </c>
      <c r="P451" s="653">
        <v>0</v>
      </c>
      <c r="Q451" s="653">
        <v>0</v>
      </c>
      <c r="R451" s="653">
        <v>0</v>
      </c>
      <c r="S451" s="653">
        <v>0</v>
      </c>
      <c r="T451" s="653">
        <v>0</v>
      </c>
      <c r="U451" s="653">
        <v>0</v>
      </c>
      <c r="V451" s="653">
        <v>0</v>
      </c>
      <c r="W451" s="653">
        <v>0</v>
      </c>
      <c r="X451" s="653">
        <v>0</v>
      </c>
      <c r="Y451" s="654">
        <f t="shared" si="245"/>
        <v>3.3000000000000003</v>
      </c>
      <c r="Z451" s="1049">
        <f t="shared" si="226"/>
        <v>11.764705882352944</v>
      </c>
      <c r="AA451" s="671">
        <f t="shared" si="227"/>
        <v>25.925925925925931</v>
      </c>
      <c r="AB451" s="671">
        <f t="shared" si="228"/>
        <v>19.999999999999996</v>
      </c>
      <c r="AC451" s="671">
        <f t="shared" si="229"/>
        <v>32.352941176470587</v>
      </c>
      <c r="AD451" s="671">
        <f t="shared" si="230"/>
        <v>30.76923076923077</v>
      </c>
      <c r="AE451" s="671">
        <f t="shared" si="231"/>
        <v>36.842105263157897</v>
      </c>
      <c r="AF451" s="671">
        <f t="shared" si="232"/>
        <v>137.5</v>
      </c>
      <c r="AG451" s="671" t="str">
        <f t="shared" si="233"/>
        <v>n/a</v>
      </c>
      <c r="AH451" s="671" t="str">
        <f t="shared" si="234"/>
        <v>n/a</v>
      </c>
      <c r="AI451" s="671" t="str">
        <f t="shared" si="235"/>
        <v>n/a</v>
      </c>
      <c r="AJ451" s="671" t="str">
        <f t="shared" si="236"/>
        <v>n/a</v>
      </c>
      <c r="AK451" s="671" t="str">
        <f t="shared" si="237"/>
        <v>n/a</v>
      </c>
      <c r="AL451" s="671" t="str">
        <f t="shared" si="238"/>
        <v>n/a</v>
      </c>
      <c r="AM451" s="671" t="str">
        <f t="shared" si="239"/>
        <v>n/a</v>
      </c>
      <c r="AN451" s="671" t="str">
        <f t="shared" si="240"/>
        <v>n/a</v>
      </c>
      <c r="AO451" s="671" t="str">
        <f t="shared" si="241"/>
        <v>n/a</v>
      </c>
      <c r="AP451" s="671" t="str">
        <f t="shared" si="242"/>
        <v>n/a</v>
      </c>
      <c r="AQ451" s="671" t="str">
        <f t="shared" si="243"/>
        <v>n/a</v>
      </c>
      <c r="AR451" s="671" t="str">
        <f t="shared" si="244"/>
        <v>n/a</v>
      </c>
      <c r="AS451" s="672">
        <f t="shared" si="246"/>
        <v>42.164987002448306</v>
      </c>
      <c r="AT451" s="673">
        <f t="shared" si="247"/>
        <v>42.861031489995618</v>
      </c>
    </row>
    <row r="452" spans="1:46" ht="11.25" customHeight="1" x14ac:dyDescent="0.2">
      <c r="A452" s="935" t="s">
        <v>749</v>
      </c>
      <c r="B452" s="933" t="s">
        <v>750</v>
      </c>
      <c r="C452" s="497">
        <v>1.45</v>
      </c>
      <c r="D452" s="656">
        <v>1.4</v>
      </c>
      <c r="E452" s="650">
        <v>1.33</v>
      </c>
      <c r="F452" s="650">
        <v>1.24</v>
      </c>
      <c r="G452" s="650">
        <v>1.1000000000000001</v>
      </c>
      <c r="H452" s="650">
        <v>0.99</v>
      </c>
      <c r="I452" s="651"/>
      <c r="J452" s="650">
        <v>0.97</v>
      </c>
      <c r="K452" s="496">
        <v>0.95</v>
      </c>
      <c r="L452" s="651"/>
      <c r="M452" s="511">
        <v>0.93</v>
      </c>
      <c r="N452" s="652">
        <v>0.92</v>
      </c>
      <c r="O452" s="657">
        <v>0.90500000000000003</v>
      </c>
      <c r="P452" s="653">
        <v>0.86</v>
      </c>
      <c r="Q452" s="653">
        <v>0.86</v>
      </c>
      <c r="R452" s="653">
        <v>0.86</v>
      </c>
      <c r="S452" s="657">
        <v>0.85499999999999998</v>
      </c>
      <c r="T452" s="653">
        <v>0.84</v>
      </c>
      <c r="U452" s="657">
        <v>0.83499999999999996</v>
      </c>
      <c r="V452" s="653">
        <v>0.82</v>
      </c>
      <c r="W452" s="657">
        <v>0.79</v>
      </c>
      <c r="X452" s="657">
        <v>0.76500000000000001</v>
      </c>
      <c r="Y452" s="654">
        <f t="shared" si="245"/>
        <v>19.669999999999998</v>
      </c>
      <c r="Z452" s="1049">
        <f t="shared" si="226"/>
        <v>3.5714285714285809</v>
      </c>
      <c r="AA452" s="671">
        <f t="shared" si="227"/>
        <v>5.2631578947368363</v>
      </c>
      <c r="AB452" s="671">
        <f t="shared" si="228"/>
        <v>7.258064516129048</v>
      </c>
      <c r="AC452" s="671">
        <f t="shared" si="229"/>
        <v>12.72727272727272</v>
      </c>
      <c r="AD452" s="671">
        <f t="shared" si="230"/>
        <v>11.111111111111116</v>
      </c>
      <c r="AE452" s="671">
        <f t="shared" si="231"/>
        <v>2.0618556701030855</v>
      </c>
      <c r="AF452" s="671">
        <f t="shared" si="232"/>
        <v>2.1052631578947434</v>
      </c>
      <c r="AG452" s="671">
        <f t="shared" si="233"/>
        <v>2.1505376344086002</v>
      </c>
      <c r="AH452" s="671">
        <f t="shared" si="234"/>
        <v>1.0869565217391353</v>
      </c>
      <c r="AI452" s="671">
        <f t="shared" si="235"/>
        <v>1.6574585635359185</v>
      </c>
      <c r="AJ452" s="671">
        <f t="shared" si="236"/>
        <v>5.232558139534893</v>
      </c>
      <c r="AK452" s="671">
        <f t="shared" si="237"/>
        <v>0</v>
      </c>
      <c r="AL452" s="671">
        <f t="shared" si="238"/>
        <v>0</v>
      </c>
      <c r="AM452" s="671">
        <f t="shared" si="239"/>
        <v>0.58479532163742132</v>
      </c>
      <c r="AN452" s="671">
        <f t="shared" si="240"/>
        <v>1.7857142857142794</v>
      </c>
      <c r="AO452" s="671">
        <f t="shared" si="241"/>
        <v>0.59880239520957446</v>
      </c>
      <c r="AP452" s="671">
        <f t="shared" si="242"/>
        <v>1.8292682926829285</v>
      </c>
      <c r="AQ452" s="671">
        <f t="shared" si="243"/>
        <v>3.7974683544303778</v>
      </c>
      <c r="AR452" s="671">
        <f t="shared" si="244"/>
        <v>3.2679738562091609</v>
      </c>
      <c r="AS452" s="672">
        <f t="shared" si="246"/>
        <v>3.478404579672548</v>
      </c>
      <c r="AT452" s="673">
        <f t="shared" si="247"/>
        <v>3.5405703687264105</v>
      </c>
    </row>
    <row r="453" spans="1:46" ht="11.25" customHeight="1" x14ac:dyDescent="0.2">
      <c r="A453" s="500" t="s">
        <v>1421</v>
      </c>
      <c r="B453" s="933" t="s">
        <v>1422</v>
      </c>
      <c r="C453" s="497">
        <v>1.1399999999999999</v>
      </c>
      <c r="D453" s="491">
        <v>1.06</v>
      </c>
      <c r="E453" s="650">
        <v>0.95</v>
      </c>
      <c r="F453" s="650">
        <v>0.76</v>
      </c>
      <c r="G453" s="650">
        <v>0.61</v>
      </c>
      <c r="H453" s="650">
        <v>0.49</v>
      </c>
      <c r="I453" s="651" t="s">
        <v>90</v>
      </c>
      <c r="J453" s="650">
        <v>0.37</v>
      </c>
      <c r="K453" s="496">
        <v>0.26</v>
      </c>
      <c r="L453" s="651"/>
      <c r="M453" s="511">
        <v>0.15</v>
      </c>
      <c r="N453" s="652">
        <v>0</v>
      </c>
      <c r="O453" s="653">
        <v>0.47</v>
      </c>
      <c r="P453" s="653">
        <v>0.56000000000000005</v>
      </c>
      <c r="Q453" s="657">
        <v>0.52</v>
      </c>
      <c r="R453" s="657">
        <v>0.4</v>
      </c>
      <c r="S453" s="657">
        <v>0.3</v>
      </c>
      <c r="T453" s="657">
        <v>0.14000000000000001</v>
      </c>
      <c r="U453" s="653">
        <v>0</v>
      </c>
      <c r="V453" s="653">
        <v>0</v>
      </c>
      <c r="W453" s="653">
        <v>0</v>
      </c>
      <c r="X453" s="653">
        <v>0</v>
      </c>
      <c r="Y453" s="654">
        <f t="shared" si="245"/>
        <v>8.1800000000000015</v>
      </c>
      <c r="Z453" s="1049">
        <f t="shared" si="226"/>
        <v>7.5471698113207308</v>
      </c>
      <c r="AA453" s="671">
        <f t="shared" si="227"/>
        <v>11.578947368421066</v>
      </c>
      <c r="AB453" s="671">
        <f t="shared" si="228"/>
        <v>25</v>
      </c>
      <c r="AC453" s="671">
        <f t="shared" si="229"/>
        <v>24.590163934426236</v>
      </c>
      <c r="AD453" s="671">
        <f t="shared" si="230"/>
        <v>24.489795918367353</v>
      </c>
      <c r="AE453" s="671">
        <f t="shared" si="231"/>
        <v>32.432432432432435</v>
      </c>
      <c r="AF453" s="671">
        <f t="shared" si="232"/>
        <v>42.307692307692292</v>
      </c>
      <c r="AG453" s="671">
        <f t="shared" si="233"/>
        <v>73.333333333333343</v>
      </c>
      <c r="AH453" s="671" t="str">
        <f t="shared" si="234"/>
        <v>n/a</v>
      </c>
      <c r="AI453" s="671">
        <f t="shared" si="235"/>
        <v>-100</v>
      </c>
      <c r="AJ453" s="671">
        <f t="shared" si="236"/>
        <v>-16.07142857142858</v>
      </c>
      <c r="AK453" s="671">
        <f t="shared" si="237"/>
        <v>7.6923076923077094</v>
      </c>
      <c r="AL453" s="671">
        <f t="shared" si="238"/>
        <v>30.000000000000004</v>
      </c>
      <c r="AM453" s="671">
        <f t="shared" si="239"/>
        <v>33.33333333333335</v>
      </c>
      <c r="AN453" s="671">
        <f t="shared" si="240"/>
        <v>114.28571428571428</v>
      </c>
      <c r="AO453" s="671" t="str">
        <f t="shared" si="241"/>
        <v>n/a</v>
      </c>
      <c r="AP453" s="671" t="str">
        <f t="shared" si="242"/>
        <v>n/a</v>
      </c>
      <c r="AQ453" s="671" t="str">
        <f t="shared" si="243"/>
        <v>n/a</v>
      </c>
      <c r="AR453" s="671" t="str">
        <f t="shared" si="244"/>
        <v>n/a</v>
      </c>
      <c r="AS453" s="672">
        <f t="shared" si="246"/>
        <v>22.179961560422871</v>
      </c>
      <c r="AT453" s="673">
        <f t="shared" si="247"/>
        <v>47.020885398685621</v>
      </c>
    </row>
    <row r="454" spans="1:46" ht="11.25" customHeight="1" x14ac:dyDescent="0.2">
      <c r="A454" s="658" t="s">
        <v>3860</v>
      </c>
      <c r="B454" s="507" t="s">
        <v>3861</v>
      </c>
      <c r="C454" s="497">
        <v>3.65</v>
      </c>
      <c r="D454" s="510">
        <v>3.32</v>
      </c>
      <c r="E454" s="513">
        <v>3.02</v>
      </c>
      <c r="F454" s="513">
        <v>2.75</v>
      </c>
      <c r="G454" s="513">
        <v>2.5</v>
      </c>
      <c r="H454" s="540">
        <v>0</v>
      </c>
      <c r="I454" s="514"/>
      <c r="J454" s="512">
        <v>0</v>
      </c>
      <c r="K454" s="515">
        <v>0</v>
      </c>
      <c r="L454" s="514"/>
      <c r="M454" s="539">
        <v>0</v>
      </c>
      <c r="N454" s="539">
        <v>0</v>
      </c>
      <c r="O454" s="517">
        <v>0</v>
      </c>
      <c r="P454" s="516">
        <v>3.25</v>
      </c>
      <c r="Q454" s="517">
        <v>0</v>
      </c>
      <c r="R454" s="517">
        <v>0</v>
      </c>
      <c r="S454" s="517">
        <v>0</v>
      </c>
      <c r="T454" s="517">
        <v>0</v>
      </c>
      <c r="U454" s="517">
        <v>0</v>
      </c>
      <c r="V454" s="517">
        <v>0</v>
      </c>
      <c r="W454" s="517">
        <v>0</v>
      </c>
      <c r="X454" s="517">
        <v>0</v>
      </c>
      <c r="Y454" s="654">
        <f t="shared" si="245"/>
        <v>18.490000000000002</v>
      </c>
      <c r="Z454" s="1049">
        <f t="shared" si="226"/>
        <v>9.93975903614459</v>
      </c>
      <c r="AA454" s="671">
        <f t="shared" si="227"/>
        <v>9.9337748344370702</v>
      </c>
      <c r="AB454" s="671">
        <f t="shared" si="228"/>
        <v>9.8181818181818148</v>
      </c>
      <c r="AC454" s="671">
        <f t="shared" si="229"/>
        <v>10.000000000000009</v>
      </c>
      <c r="AD454" s="671" t="str">
        <f t="shared" si="230"/>
        <v>n/a</v>
      </c>
      <c r="AE454" s="671" t="str">
        <f t="shared" si="231"/>
        <v>n/a</v>
      </c>
      <c r="AF454" s="671" t="str">
        <f t="shared" si="232"/>
        <v>n/a</v>
      </c>
      <c r="AG454" s="671" t="str">
        <f t="shared" si="233"/>
        <v>n/a</v>
      </c>
      <c r="AH454" s="671" t="str">
        <f t="shared" si="234"/>
        <v>n/a</v>
      </c>
      <c r="AI454" s="671" t="str">
        <f t="shared" si="235"/>
        <v>n/a</v>
      </c>
      <c r="AJ454" s="671">
        <f t="shared" si="236"/>
        <v>-100</v>
      </c>
      <c r="AK454" s="671" t="str">
        <f t="shared" si="237"/>
        <v>n/a</v>
      </c>
      <c r="AL454" s="671" t="str">
        <f t="shared" si="238"/>
        <v>n/a</v>
      </c>
      <c r="AM454" s="671" t="str">
        <f t="shared" si="239"/>
        <v>n/a</v>
      </c>
      <c r="AN454" s="671" t="str">
        <f t="shared" si="240"/>
        <v>n/a</v>
      </c>
      <c r="AO454" s="671" t="str">
        <f t="shared" si="241"/>
        <v>n/a</v>
      </c>
      <c r="AP454" s="671" t="str">
        <f t="shared" si="242"/>
        <v>n/a</v>
      </c>
      <c r="AQ454" s="671" t="str">
        <f t="shared" si="243"/>
        <v>n/a</v>
      </c>
      <c r="AR454" s="671" t="str">
        <f t="shared" si="244"/>
        <v>n/a</v>
      </c>
      <c r="AS454" s="672">
        <f t="shared" si="246"/>
        <v>-12.061656862247304</v>
      </c>
      <c r="AT454" s="673">
        <f t="shared" si="247"/>
        <v>49.159072293575178</v>
      </c>
    </row>
    <row r="455" spans="1:46" ht="11.25" customHeight="1" x14ac:dyDescent="0.2">
      <c r="A455" s="500" t="s">
        <v>267</v>
      </c>
      <c r="B455" s="933" t="s">
        <v>268</v>
      </c>
      <c r="C455" s="497">
        <v>2.4500000000000002</v>
      </c>
      <c r="D455" s="656">
        <v>2.25</v>
      </c>
      <c r="E455" s="650">
        <v>2.0499999999999998</v>
      </c>
      <c r="F455" s="650">
        <v>1.88</v>
      </c>
      <c r="G455" s="650">
        <v>1.78</v>
      </c>
      <c r="H455" s="650">
        <v>1.62</v>
      </c>
      <c r="I455" s="651"/>
      <c r="J455" s="650">
        <v>1.46</v>
      </c>
      <c r="K455" s="496">
        <v>1.35</v>
      </c>
      <c r="L455" s="651"/>
      <c r="M455" s="511">
        <v>1.23</v>
      </c>
      <c r="N455" s="511">
        <v>1.155</v>
      </c>
      <c r="O455" s="657">
        <v>1.125</v>
      </c>
      <c r="P455" s="657">
        <v>1.0900000000000001</v>
      </c>
      <c r="Q455" s="657">
        <v>1.05</v>
      </c>
      <c r="R455" s="657">
        <v>1.01</v>
      </c>
      <c r="S455" s="657">
        <v>0.94</v>
      </c>
      <c r="T455" s="657">
        <v>0.83</v>
      </c>
      <c r="U455" s="657">
        <v>0.76</v>
      </c>
      <c r="V455" s="657">
        <v>0.69</v>
      </c>
      <c r="W455" s="657">
        <v>0.65</v>
      </c>
      <c r="X455" s="657">
        <v>0.61</v>
      </c>
      <c r="Y455" s="654">
        <f t="shared" si="245"/>
        <v>25.98</v>
      </c>
      <c r="Z455" s="1049">
        <f t="shared" si="226"/>
        <v>8.8888888888889017</v>
      </c>
      <c r="AA455" s="671">
        <f t="shared" si="227"/>
        <v>9.7560975609756184</v>
      </c>
      <c r="AB455" s="671">
        <f t="shared" si="228"/>
        <v>9.0425531914893664</v>
      </c>
      <c r="AC455" s="671">
        <f t="shared" si="229"/>
        <v>5.6179775280898792</v>
      </c>
      <c r="AD455" s="671">
        <f t="shared" si="230"/>
        <v>9.8765432098765427</v>
      </c>
      <c r="AE455" s="671">
        <f t="shared" si="231"/>
        <v>10.95890410958904</v>
      </c>
      <c r="AF455" s="671">
        <f t="shared" si="232"/>
        <v>8.1481481481481488</v>
      </c>
      <c r="AG455" s="671">
        <f t="shared" si="233"/>
        <v>9.7560975609756184</v>
      </c>
      <c r="AH455" s="671">
        <f t="shared" si="234"/>
        <v>6.4935064935064846</v>
      </c>
      <c r="AI455" s="671">
        <f t="shared" si="235"/>
        <v>2.6666666666666616</v>
      </c>
      <c r="AJ455" s="671">
        <f t="shared" si="236"/>
        <v>3.2110091743119185</v>
      </c>
      <c r="AK455" s="671">
        <f t="shared" si="237"/>
        <v>3.8095238095238182</v>
      </c>
      <c r="AL455" s="671">
        <f t="shared" si="238"/>
        <v>3.9603960396039639</v>
      </c>
      <c r="AM455" s="671">
        <f t="shared" si="239"/>
        <v>7.4468085106383031</v>
      </c>
      <c r="AN455" s="671">
        <f t="shared" si="240"/>
        <v>13.25301204819278</v>
      </c>
      <c r="AO455" s="671">
        <f t="shared" si="241"/>
        <v>9.210526315789469</v>
      </c>
      <c r="AP455" s="671">
        <f t="shared" si="242"/>
        <v>10.144927536231885</v>
      </c>
      <c r="AQ455" s="671">
        <f t="shared" si="243"/>
        <v>6.153846153846132</v>
      </c>
      <c r="AR455" s="671">
        <f t="shared" si="244"/>
        <v>6.5573770491803351</v>
      </c>
      <c r="AS455" s="672">
        <f t="shared" si="246"/>
        <v>7.6290952629223625</v>
      </c>
      <c r="AT455" s="673">
        <f t="shared" si="247"/>
        <v>2.8904637194599445</v>
      </c>
    </row>
    <row r="456" spans="1:46" ht="11.25" customHeight="1" x14ac:dyDescent="0.2">
      <c r="A456" s="929" t="s">
        <v>4002</v>
      </c>
      <c r="B456" s="920" t="s">
        <v>4003</v>
      </c>
      <c r="C456" s="924">
        <v>0.53190000000000004</v>
      </c>
      <c r="D456" s="920">
        <v>0.52380000000000004</v>
      </c>
      <c r="E456" s="916">
        <v>0.49530000000000002</v>
      </c>
      <c r="F456" s="916">
        <v>0.46500000000000002</v>
      </c>
      <c r="G456" s="1030">
        <v>0.36</v>
      </c>
      <c r="H456" s="916">
        <v>1.49</v>
      </c>
      <c r="I456" s="916"/>
      <c r="J456" s="502">
        <v>0</v>
      </c>
      <c r="K456" s="655">
        <v>0</v>
      </c>
      <c r="L456" s="1012"/>
      <c r="M456" s="652">
        <v>0</v>
      </c>
      <c r="N456" s="652">
        <v>0</v>
      </c>
      <c r="O456" s="653">
        <v>0</v>
      </c>
      <c r="P456" s="653">
        <v>0</v>
      </c>
      <c r="Q456" s="653">
        <v>0</v>
      </c>
      <c r="R456" s="653">
        <v>0</v>
      </c>
      <c r="S456" s="653">
        <v>0</v>
      </c>
      <c r="T456" s="653">
        <v>0</v>
      </c>
      <c r="U456" s="653">
        <v>0</v>
      </c>
      <c r="V456" s="653">
        <v>0</v>
      </c>
      <c r="W456" s="653">
        <v>0</v>
      </c>
      <c r="X456" s="653">
        <v>0</v>
      </c>
      <c r="Y456" s="654">
        <f t="shared" si="245"/>
        <v>3.8659999999999997</v>
      </c>
      <c r="Z456" s="1049">
        <f t="shared" si="226"/>
        <v>1.5463917525773141</v>
      </c>
      <c r="AA456" s="671">
        <f t="shared" si="227"/>
        <v>5.754088431253801</v>
      </c>
      <c r="AB456" s="671">
        <f t="shared" si="228"/>
        <v>6.5161290322580667</v>
      </c>
      <c r="AC456" s="671">
        <f t="shared" si="229"/>
        <v>29.166666666666675</v>
      </c>
      <c r="AD456" s="671">
        <f t="shared" si="230"/>
        <v>-75.838926174496649</v>
      </c>
      <c r="AE456" s="671" t="str">
        <f t="shared" si="231"/>
        <v>n/a</v>
      </c>
      <c r="AF456" s="671" t="str">
        <f t="shared" si="232"/>
        <v>n/a</v>
      </c>
      <c r="AG456" s="671" t="str">
        <f t="shared" si="233"/>
        <v>n/a</v>
      </c>
      <c r="AH456" s="671" t="str">
        <f t="shared" si="234"/>
        <v>n/a</v>
      </c>
      <c r="AI456" s="671" t="str">
        <f t="shared" si="235"/>
        <v>n/a</v>
      </c>
      <c r="AJ456" s="671" t="str">
        <f t="shared" si="236"/>
        <v>n/a</v>
      </c>
      <c r="AK456" s="671" t="str">
        <f t="shared" si="237"/>
        <v>n/a</v>
      </c>
      <c r="AL456" s="671" t="str">
        <f t="shared" si="238"/>
        <v>n/a</v>
      </c>
      <c r="AM456" s="671" t="str">
        <f t="shared" si="239"/>
        <v>n/a</v>
      </c>
      <c r="AN456" s="671" t="str">
        <f t="shared" si="240"/>
        <v>n/a</v>
      </c>
      <c r="AO456" s="671" t="str">
        <f t="shared" si="241"/>
        <v>n/a</v>
      </c>
      <c r="AP456" s="671" t="str">
        <f t="shared" si="242"/>
        <v>n/a</v>
      </c>
      <c r="AQ456" s="671" t="str">
        <f t="shared" si="243"/>
        <v>n/a</v>
      </c>
      <c r="AR456" s="671" t="str">
        <f t="shared" si="244"/>
        <v>n/a</v>
      </c>
      <c r="AS456" s="672">
        <f t="shared" si="246"/>
        <v>-6.5711300583481584</v>
      </c>
      <c r="AT456" s="673">
        <f t="shared" si="247"/>
        <v>40.200432880812144</v>
      </c>
    </row>
    <row r="457" spans="1:46" ht="11.25" customHeight="1" x14ac:dyDescent="0.2">
      <c r="A457" s="500" t="s">
        <v>657</v>
      </c>
      <c r="B457" s="933" t="s">
        <v>658</v>
      </c>
      <c r="C457" s="497">
        <v>0.8</v>
      </c>
      <c r="D457" s="656">
        <v>0.72562358276643979</v>
      </c>
      <c r="E457" s="650">
        <v>0.72562358276643979</v>
      </c>
      <c r="F457" s="650">
        <v>0.65651657488392168</v>
      </c>
      <c r="G457" s="650">
        <v>0.62525388084183009</v>
      </c>
      <c r="H457" s="650">
        <v>0.59547205125436409</v>
      </c>
      <c r="I457" s="651"/>
      <c r="J457" s="650">
        <v>0.56713817802253164</v>
      </c>
      <c r="K457" s="496">
        <v>0.54012062875036626</v>
      </c>
      <c r="L457" s="651"/>
      <c r="M457" s="511">
        <v>0.51438649533887626</v>
      </c>
      <c r="N457" s="511">
        <v>0.48990286968906976</v>
      </c>
      <c r="O457" s="657">
        <v>0.46657102750397195</v>
      </c>
      <c r="P457" s="657">
        <v>0.44435806068459116</v>
      </c>
      <c r="Q457" s="657">
        <v>0.37864058699821573</v>
      </c>
      <c r="R457" s="657">
        <v>0.36060694875077764</v>
      </c>
      <c r="S457" s="657">
        <v>0.34346182917611484</v>
      </c>
      <c r="T457" s="657">
        <v>0.31748088502218719</v>
      </c>
      <c r="U457" s="657">
        <v>0.27945557663730641</v>
      </c>
      <c r="V457" s="653">
        <v>0.26178392747877677</v>
      </c>
      <c r="W457" s="653">
        <v>0.26177439165821503</v>
      </c>
      <c r="X457" s="653">
        <v>0.26177439165821503</v>
      </c>
      <c r="Y457" s="654">
        <f t="shared" si="245"/>
        <v>9.6159454698822096</v>
      </c>
      <c r="Z457" s="1049">
        <f t="shared" si="226"/>
        <v>10.250000000000025</v>
      </c>
      <c r="AA457" s="671">
        <f t="shared" si="227"/>
        <v>0</v>
      </c>
      <c r="AB457" s="671">
        <f t="shared" si="228"/>
        <v>10.526315789473696</v>
      </c>
      <c r="AC457" s="671">
        <f t="shared" si="229"/>
        <v>5.0000000000000044</v>
      </c>
      <c r="AD457" s="671">
        <f t="shared" si="230"/>
        <v>5.0013815971262643</v>
      </c>
      <c r="AE457" s="671">
        <f t="shared" si="231"/>
        <v>4.9959382615759607</v>
      </c>
      <c r="AF457" s="671">
        <f t="shared" si="232"/>
        <v>5.0021324559800018</v>
      </c>
      <c r="AG457" s="671">
        <f t="shared" si="233"/>
        <v>5.0028788945045033</v>
      </c>
      <c r="AH457" s="671">
        <f t="shared" si="234"/>
        <v>4.9976489554645287</v>
      </c>
      <c r="AI457" s="671">
        <f t="shared" si="235"/>
        <v>5.000705318098464</v>
      </c>
      <c r="AJ457" s="671">
        <f t="shared" si="236"/>
        <v>4.9988891357475973</v>
      </c>
      <c r="AK457" s="671">
        <f t="shared" si="237"/>
        <v>17.356162002433486</v>
      </c>
      <c r="AL457" s="671">
        <f t="shared" si="238"/>
        <v>5.000912575287475</v>
      </c>
      <c r="AM457" s="671">
        <f t="shared" si="239"/>
        <v>4.9918558972884997</v>
      </c>
      <c r="AN457" s="671">
        <f t="shared" si="240"/>
        <v>8.1834672194869285</v>
      </c>
      <c r="AO457" s="671">
        <f t="shared" si="241"/>
        <v>13.606924163918976</v>
      </c>
      <c r="AP457" s="671">
        <f t="shared" si="242"/>
        <v>6.750471401634206</v>
      </c>
      <c r="AQ457" s="671">
        <f t="shared" si="243"/>
        <v>3.6427629537483242E-3</v>
      </c>
      <c r="AR457" s="671">
        <f t="shared" si="244"/>
        <v>0</v>
      </c>
      <c r="AS457" s="672">
        <f t="shared" si="246"/>
        <v>6.1404908647881236</v>
      </c>
      <c r="AT457" s="673">
        <f t="shared" si="247"/>
        <v>4.3988962335510378</v>
      </c>
    </row>
    <row r="458" spans="1:46" ht="11.25" customHeight="1" x14ac:dyDescent="0.2">
      <c r="A458" s="480" t="s">
        <v>661</v>
      </c>
      <c r="B458" s="918" t="s">
        <v>662</v>
      </c>
      <c r="C458" s="497">
        <v>1.73</v>
      </c>
      <c r="D458" s="491">
        <v>1.6099999999999999</v>
      </c>
      <c r="E458" s="487">
        <v>1.49</v>
      </c>
      <c r="F458" s="487">
        <v>1.35</v>
      </c>
      <c r="G458" s="487">
        <v>1.2</v>
      </c>
      <c r="H458" s="487">
        <v>0.95</v>
      </c>
      <c r="I458" s="488" t="s">
        <v>90</v>
      </c>
      <c r="J458" s="487">
        <v>0.76</v>
      </c>
      <c r="K458" s="485">
        <v>0.60499999999999998</v>
      </c>
      <c r="L458" s="488"/>
      <c r="M458" s="530">
        <v>0.5</v>
      </c>
      <c r="N458" s="530">
        <v>0.45</v>
      </c>
      <c r="O458" s="493">
        <v>0.4</v>
      </c>
      <c r="P458" s="492">
        <v>0.36</v>
      </c>
      <c r="Q458" s="493">
        <v>0.36</v>
      </c>
      <c r="R458" s="493">
        <v>0.14199999999999999</v>
      </c>
      <c r="S458" s="492">
        <v>0</v>
      </c>
      <c r="T458" s="492">
        <v>0</v>
      </c>
      <c r="U458" s="492">
        <v>0</v>
      </c>
      <c r="V458" s="492">
        <v>0</v>
      </c>
      <c r="W458" s="492">
        <v>0</v>
      </c>
      <c r="X458" s="492">
        <v>0</v>
      </c>
      <c r="Y458" s="654">
        <f t="shared" si="245"/>
        <v>11.906999999999998</v>
      </c>
      <c r="Z458" s="1049">
        <f t="shared" si="226"/>
        <v>7.453416149068337</v>
      </c>
      <c r="AA458" s="671">
        <f t="shared" si="227"/>
        <v>8.0536912751677736</v>
      </c>
      <c r="AB458" s="671">
        <f t="shared" si="228"/>
        <v>10.370370370370363</v>
      </c>
      <c r="AC458" s="671">
        <f t="shared" si="229"/>
        <v>12.500000000000021</v>
      </c>
      <c r="AD458" s="671">
        <f t="shared" si="230"/>
        <v>26.315789473684205</v>
      </c>
      <c r="AE458" s="671">
        <f t="shared" si="231"/>
        <v>25</v>
      </c>
      <c r="AF458" s="671">
        <f t="shared" si="232"/>
        <v>25.619834710743806</v>
      </c>
      <c r="AG458" s="671">
        <f t="shared" si="233"/>
        <v>20.999999999999996</v>
      </c>
      <c r="AH458" s="671">
        <f t="shared" si="234"/>
        <v>11.111111111111116</v>
      </c>
      <c r="AI458" s="671">
        <f t="shared" si="235"/>
        <v>12.5</v>
      </c>
      <c r="AJ458" s="671">
        <f t="shared" si="236"/>
        <v>11.111111111111116</v>
      </c>
      <c r="AK458" s="671">
        <f t="shared" si="237"/>
        <v>0</v>
      </c>
      <c r="AL458" s="671">
        <f t="shared" si="238"/>
        <v>153.52112676056339</v>
      </c>
      <c r="AM458" s="671" t="str">
        <f t="shared" si="239"/>
        <v>n/a</v>
      </c>
      <c r="AN458" s="671" t="str">
        <f t="shared" si="240"/>
        <v>n/a</v>
      </c>
      <c r="AO458" s="671" t="str">
        <f t="shared" si="241"/>
        <v>n/a</v>
      </c>
      <c r="AP458" s="671" t="str">
        <f t="shared" si="242"/>
        <v>n/a</v>
      </c>
      <c r="AQ458" s="671" t="str">
        <f t="shared" si="243"/>
        <v>n/a</v>
      </c>
      <c r="AR458" s="671" t="str">
        <f t="shared" si="244"/>
        <v>n/a</v>
      </c>
      <c r="AS458" s="672">
        <f t="shared" si="246"/>
        <v>24.965880843216933</v>
      </c>
      <c r="AT458" s="673">
        <f t="shared" si="247"/>
        <v>39.442118882995679</v>
      </c>
    </row>
    <row r="459" spans="1:46" ht="11.25" customHeight="1" x14ac:dyDescent="0.2">
      <c r="A459" s="519" t="s">
        <v>1395</v>
      </c>
      <c r="B459" s="507" t="s">
        <v>1396</v>
      </c>
      <c r="C459" s="497">
        <v>0.44500000000000001</v>
      </c>
      <c r="D459" s="510">
        <v>0.39500000000000002</v>
      </c>
      <c r="E459" s="650">
        <v>0.37</v>
      </c>
      <c r="F459" s="650">
        <v>0.33</v>
      </c>
      <c r="G459" s="650">
        <v>0.29286000000000001</v>
      </c>
      <c r="H459" s="650">
        <v>0.27143999999999996</v>
      </c>
      <c r="I459" s="651"/>
      <c r="J459" s="650">
        <v>0.23537</v>
      </c>
      <c r="K459" s="496">
        <v>0.21502599999999999</v>
      </c>
      <c r="L459" s="651"/>
      <c r="M459" s="652">
        <v>0.18140000000000001</v>
      </c>
      <c r="N459" s="652">
        <v>0.25913999999999998</v>
      </c>
      <c r="O459" s="657">
        <v>0.34551999999999999</v>
      </c>
      <c r="P459" s="657">
        <v>0.32907999999999998</v>
      </c>
      <c r="Q459" s="657">
        <v>0.31731999999999999</v>
      </c>
      <c r="R459" s="653">
        <v>0.31340000000000001</v>
      </c>
      <c r="S459" s="657">
        <v>0.31340000000000001</v>
      </c>
      <c r="T459" s="657">
        <v>0.29474999999999996</v>
      </c>
      <c r="U459" s="657">
        <v>0.26632</v>
      </c>
      <c r="V459" s="657">
        <v>0.23315000000000002</v>
      </c>
      <c r="W459" s="657">
        <v>0.15082000000000001</v>
      </c>
      <c r="X459" s="653">
        <v>0</v>
      </c>
      <c r="Y459" s="654">
        <f t="shared" si="245"/>
        <v>5.5589960000000005</v>
      </c>
      <c r="Z459" s="1049">
        <f t="shared" ref="Z459:Z522" si="248">IF(ISERROR((C459/D459-1)*100),"n/a",(C459/D459-1)*100)</f>
        <v>12.658227848101266</v>
      </c>
      <c r="AA459" s="671">
        <f t="shared" si="227"/>
        <v>6.7567567567567544</v>
      </c>
      <c r="AB459" s="671">
        <f t="shared" si="228"/>
        <v>12.12121212121211</v>
      </c>
      <c r="AC459" s="671">
        <f t="shared" si="229"/>
        <v>12.681827494365905</v>
      </c>
      <c r="AD459" s="671">
        <f t="shared" si="230"/>
        <v>7.8912466843501505</v>
      </c>
      <c r="AE459" s="671">
        <f t="shared" si="231"/>
        <v>15.32480774950078</v>
      </c>
      <c r="AF459" s="671">
        <f t="shared" si="232"/>
        <v>9.4611814385237238</v>
      </c>
      <c r="AG459" s="671">
        <f t="shared" si="233"/>
        <v>18.536934950385884</v>
      </c>
      <c r="AH459" s="671">
        <f t="shared" si="234"/>
        <v>-29.999228216408113</v>
      </c>
      <c r="AI459" s="671">
        <f t="shared" si="235"/>
        <v>-25</v>
      </c>
      <c r="AJ459" s="671">
        <f t="shared" si="236"/>
        <v>4.995745715327593</v>
      </c>
      <c r="AK459" s="671">
        <f t="shared" si="237"/>
        <v>3.7060380688264116</v>
      </c>
      <c r="AL459" s="671">
        <f t="shared" si="238"/>
        <v>1.2507977026164685</v>
      </c>
      <c r="AM459" s="671">
        <f t="shared" si="239"/>
        <v>0</v>
      </c>
      <c r="AN459" s="671">
        <f t="shared" si="240"/>
        <v>6.3273960983884825</v>
      </c>
      <c r="AO459" s="671">
        <f t="shared" si="241"/>
        <v>10.675127665965745</v>
      </c>
      <c r="AP459" s="671">
        <f t="shared" si="242"/>
        <v>14.226892558438763</v>
      </c>
      <c r="AQ459" s="671">
        <f t="shared" si="243"/>
        <v>54.588250895106746</v>
      </c>
      <c r="AR459" s="671" t="str">
        <f t="shared" si="244"/>
        <v>n/a</v>
      </c>
      <c r="AS459" s="672">
        <f t="shared" si="246"/>
        <v>7.5668453073032582</v>
      </c>
      <c r="AT459" s="673">
        <f t="shared" si="247"/>
        <v>17.345533521892534</v>
      </c>
    </row>
    <row r="460" spans="1:46" ht="11.25" customHeight="1" x14ac:dyDescent="0.2">
      <c r="A460" s="500" t="s">
        <v>1403</v>
      </c>
      <c r="B460" s="933" t="s">
        <v>1404</v>
      </c>
      <c r="C460" s="497">
        <v>2.8</v>
      </c>
      <c r="D460" s="656">
        <v>2</v>
      </c>
      <c r="E460" s="650">
        <v>1.2</v>
      </c>
      <c r="F460" s="650">
        <v>1</v>
      </c>
      <c r="G460" s="650">
        <v>0.8</v>
      </c>
      <c r="H460" s="650">
        <v>0.68</v>
      </c>
      <c r="I460" s="651"/>
      <c r="J460" s="650">
        <v>0.56000000000000005</v>
      </c>
      <c r="K460" s="496">
        <v>0.5</v>
      </c>
      <c r="L460" s="651"/>
      <c r="M460" s="652">
        <v>0</v>
      </c>
      <c r="N460" s="652">
        <v>0</v>
      </c>
      <c r="O460" s="653">
        <v>0</v>
      </c>
      <c r="P460" s="653">
        <v>0</v>
      </c>
      <c r="Q460" s="653">
        <v>0</v>
      </c>
      <c r="R460" s="653">
        <v>0</v>
      </c>
      <c r="S460" s="653">
        <v>0</v>
      </c>
      <c r="T460" s="653">
        <v>0</v>
      </c>
      <c r="U460" s="653">
        <v>0</v>
      </c>
      <c r="V460" s="653">
        <v>0</v>
      </c>
      <c r="W460" s="653">
        <v>0</v>
      </c>
      <c r="X460" s="653">
        <v>0</v>
      </c>
      <c r="Y460" s="654">
        <f t="shared" si="245"/>
        <v>9.5400000000000009</v>
      </c>
      <c r="Z460" s="1049">
        <f t="shared" si="248"/>
        <v>39.999999999999993</v>
      </c>
      <c r="AA460" s="671">
        <f t="shared" ref="AA460:AA523" si="249">IF(ISERROR((D460/E460-1)*100),"n/a",(D460/E460-1)*100)</f>
        <v>66.666666666666671</v>
      </c>
      <c r="AB460" s="671">
        <f t="shared" ref="AB460:AB523" si="250">IF(ISERROR((E460/F460-1)*100),"n/a",(E460/F460-1)*100)</f>
        <v>19.999999999999996</v>
      </c>
      <c r="AC460" s="671">
        <f t="shared" ref="AC460:AC523" si="251">IF(ISERROR((F460/G460-1)*100),"n/a",(F460/G460-1)*100)</f>
        <v>25</v>
      </c>
      <c r="AD460" s="671">
        <f t="shared" ref="AD460:AD523" si="252">IF(ISERROR((G460/H460-1)*100),"n/a",(G460/H460-1)*100)</f>
        <v>17.647058823529417</v>
      </c>
      <c r="AE460" s="671">
        <f t="shared" ref="AE460:AE523" si="253">IF(ISERROR((H460/J460-1)*100),"n/a",(H460/J460-1)*100)</f>
        <v>21.42857142857142</v>
      </c>
      <c r="AF460" s="671">
        <f t="shared" ref="AF460:AF523" si="254">IF(ISERROR((J460/K460-1)*100),"n/a",(J460/K460-1)*100)</f>
        <v>12.000000000000011</v>
      </c>
      <c r="AG460" s="671" t="str">
        <f t="shared" ref="AG460:AG523" si="255">IF(ISERROR((K460/M460-1)*100),"n/a",(K460/M460-1)*100)</f>
        <v>n/a</v>
      </c>
      <c r="AH460" s="671" t="str">
        <f t="shared" ref="AH460:AH523" si="256">IF(ISERROR((M460/N460-1)*100),"n/a",(M460/N460-1)*100)</f>
        <v>n/a</v>
      </c>
      <c r="AI460" s="671" t="str">
        <f t="shared" ref="AI460:AI523" si="257">IF(ISERROR((N460/O460-1)*100),"n/a",(N460/O460-1)*100)</f>
        <v>n/a</v>
      </c>
      <c r="AJ460" s="671" t="str">
        <f t="shared" ref="AJ460:AJ523" si="258">IF(ISERROR((O460/P460-1)*100),"n/a",(O460/P460-1)*100)</f>
        <v>n/a</v>
      </c>
      <c r="AK460" s="671" t="str">
        <f t="shared" ref="AK460:AK523" si="259">IF(ISERROR((P460/Q460-1)*100),"n/a",(P460/Q460-1)*100)</f>
        <v>n/a</v>
      </c>
      <c r="AL460" s="671" t="str">
        <f t="shared" ref="AL460:AL523" si="260">IF(ISERROR((Q460/R460-1)*100),"n/a",(Q460/R460-1)*100)</f>
        <v>n/a</v>
      </c>
      <c r="AM460" s="671" t="str">
        <f t="shared" ref="AM460:AM523" si="261">IF(ISERROR((R460/S460-1)*100),"n/a",(R460/S460-1)*100)</f>
        <v>n/a</v>
      </c>
      <c r="AN460" s="671" t="str">
        <f t="shared" ref="AN460:AN523" si="262">IF(ISERROR((S460/T460-1)*100),"n/a",(S460/T460-1)*100)</f>
        <v>n/a</v>
      </c>
      <c r="AO460" s="671" t="str">
        <f t="shared" ref="AO460:AO523" si="263">IF(ISERROR((T460/U460-1)*100),"n/a",(T460/U460-1)*100)</f>
        <v>n/a</v>
      </c>
      <c r="AP460" s="671" t="str">
        <f t="shared" ref="AP460:AP523" si="264">IF(ISERROR((U460/V460-1)*100),"n/a",(U460/V460-1)*100)</f>
        <v>n/a</v>
      </c>
      <c r="AQ460" s="671" t="str">
        <f t="shared" ref="AQ460:AQ523" si="265">IF(ISERROR((V460/W460-1)*100),"n/a",(V460/W460-1)*100)</f>
        <v>n/a</v>
      </c>
      <c r="AR460" s="671" t="str">
        <f t="shared" ref="AR460:AR523" si="266">IF(ISERROR((W460/X460-1)*100),"n/a",(W460/X460-1)*100)</f>
        <v>n/a</v>
      </c>
      <c r="AS460" s="672">
        <f t="shared" si="246"/>
        <v>28.963185274109641</v>
      </c>
      <c r="AT460" s="673">
        <f t="shared" si="247"/>
        <v>18.761592391897018</v>
      </c>
    </row>
    <row r="461" spans="1:46" ht="11.25" customHeight="1" x14ac:dyDescent="0.2">
      <c r="A461" s="500" t="s">
        <v>663</v>
      </c>
      <c r="B461" s="933" t="s">
        <v>664</v>
      </c>
      <c r="C461" s="497">
        <v>1.56</v>
      </c>
      <c r="D461" s="656">
        <v>1.4</v>
      </c>
      <c r="E461" s="650">
        <v>1.28</v>
      </c>
      <c r="F461" s="650">
        <v>1.1599999999999999</v>
      </c>
      <c r="G461" s="650">
        <v>0.92</v>
      </c>
      <c r="H461" s="650">
        <v>0.8</v>
      </c>
      <c r="I461" s="651" t="s">
        <v>90</v>
      </c>
      <c r="J461" s="650">
        <v>0.68</v>
      </c>
      <c r="K461" s="496">
        <v>0.62</v>
      </c>
      <c r="L461" s="651"/>
      <c r="M461" s="511">
        <v>0.56000000000000005</v>
      </c>
      <c r="N461" s="511">
        <v>0.54</v>
      </c>
      <c r="O461" s="657">
        <v>0.5</v>
      </c>
      <c r="P461" s="657">
        <v>0.44</v>
      </c>
      <c r="Q461" s="657">
        <v>0.38</v>
      </c>
      <c r="R461" s="657">
        <v>0.36</v>
      </c>
      <c r="S461" s="657">
        <v>0.33500000000000002</v>
      </c>
      <c r="T461" s="657">
        <v>0.32</v>
      </c>
      <c r="U461" s="657">
        <v>0.3</v>
      </c>
      <c r="V461" s="657">
        <v>0.29499999999999998</v>
      </c>
      <c r="W461" s="657">
        <v>0.28000000000000003</v>
      </c>
      <c r="X461" s="657">
        <v>0.24</v>
      </c>
      <c r="Y461" s="654">
        <f t="shared" si="245"/>
        <v>12.97</v>
      </c>
      <c r="Z461" s="1049">
        <f t="shared" si="248"/>
        <v>11.428571428571432</v>
      </c>
      <c r="AA461" s="671">
        <f t="shared" si="249"/>
        <v>9.375</v>
      </c>
      <c r="AB461" s="671">
        <f t="shared" si="250"/>
        <v>10.344827586206918</v>
      </c>
      <c r="AC461" s="671">
        <f t="shared" si="251"/>
        <v>26.086956521739111</v>
      </c>
      <c r="AD461" s="671">
        <f t="shared" si="252"/>
        <v>14.999999999999991</v>
      </c>
      <c r="AE461" s="671">
        <f t="shared" si="253"/>
        <v>17.647058823529417</v>
      </c>
      <c r="AF461" s="671">
        <f t="shared" si="254"/>
        <v>9.6774193548387224</v>
      </c>
      <c r="AG461" s="671">
        <f t="shared" si="255"/>
        <v>10.714285714285698</v>
      </c>
      <c r="AH461" s="671">
        <f t="shared" si="256"/>
        <v>3.7037037037036979</v>
      </c>
      <c r="AI461" s="671">
        <f t="shared" si="257"/>
        <v>8.0000000000000071</v>
      </c>
      <c r="AJ461" s="671">
        <f t="shared" si="258"/>
        <v>13.636363636363647</v>
      </c>
      <c r="AK461" s="671">
        <f t="shared" si="259"/>
        <v>15.789473684210531</v>
      </c>
      <c r="AL461" s="671">
        <f t="shared" si="260"/>
        <v>5.555555555555558</v>
      </c>
      <c r="AM461" s="671">
        <f t="shared" si="261"/>
        <v>7.4626865671641784</v>
      </c>
      <c r="AN461" s="671">
        <f t="shared" si="262"/>
        <v>4.6875</v>
      </c>
      <c r="AO461" s="671">
        <f t="shared" si="263"/>
        <v>6.6666666666666652</v>
      </c>
      <c r="AP461" s="671">
        <f t="shared" si="264"/>
        <v>1.6949152542372836</v>
      </c>
      <c r="AQ461" s="671">
        <f t="shared" si="265"/>
        <v>5.3571428571428381</v>
      </c>
      <c r="AR461" s="671">
        <f t="shared" si="266"/>
        <v>16.666666666666675</v>
      </c>
      <c r="AS461" s="672">
        <f t="shared" si="246"/>
        <v>10.499726001099072</v>
      </c>
      <c r="AT461" s="673">
        <f t="shared" si="247"/>
        <v>5.9234552554154511</v>
      </c>
    </row>
    <row r="462" spans="1:46" ht="11.25" customHeight="1" x14ac:dyDescent="0.2">
      <c r="A462" s="500" t="s">
        <v>269</v>
      </c>
      <c r="B462" s="933" t="s">
        <v>270</v>
      </c>
      <c r="C462" s="497">
        <v>1.48</v>
      </c>
      <c r="D462" s="656">
        <v>1.4</v>
      </c>
      <c r="E462" s="650">
        <v>1.32</v>
      </c>
      <c r="F462" s="650">
        <v>1.25</v>
      </c>
      <c r="G462" s="650">
        <v>1.21</v>
      </c>
      <c r="H462" s="650">
        <v>1.17</v>
      </c>
      <c r="I462" s="651"/>
      <c r="J462" s="650">
        <v>1.1299999999999999</v>
      </c>
      <c r="K462" s="496">
        <v>1.0900000000000001</v>
      </c>
      <c r="L462" s="651"/>
      <c r="M462" s="511">
        <v>1.05</v>
      </c>
      <c r="N462" s="511">
        <v>1.01</v>
      </c>
      <c r="O462" s="657">
        <v>1</v>
      </c>
      <c r="P462" s="657">
        <v>0.7</v>
      </c>
      <c r="Q462" s="657">
        <v>0.68</v>
      </c>
      <c r="R462" s="657">
        <v>0.62</v>
      </c>
      <c r="S462" s="657">
        <v>0.56999999999999995</v>
      </c>
      <c r="T462" s="657">
        <v>0.53</v>
      </c>
      <c r="U462" s="657">
        <v>0.49</v>
      </c>
      <c r="V462" s="657">
        <v>0.47</v>
      </c>
      <c r="W462" s="657">
        <v>0.4</v>
      </c>
      <c r="X462" s="657">
        <v>0.35</v>
      </c>
      <c r="Y462" s="654">
        <f t="shared" si="245"/>
        <v>17.919999999999998</v>
      </c>
      <c r="Z462" s="1049">
        <f t="shared" si="248"/>
        <v>5.7142857142857162</v>
      </c>
      <c r="AA462" s="671">
        <f t="shared" si="249"/>
        <v>6.0606060606060552</v>
      </c>
      <c r="AB462" s="671">
        <f t="shared" si="250"/>
        <v>5.600000000000005</v>
      </c>
      <c r="AC462" s="671">
        <f t="shared" si="251"/>
        <v>3.3057851239669533</v>
      </c>
      <c r="AD462" s="671">
        <f t="shared" si="252"/>
        <v>3.4188034188034289</v>
      </c>
      <c r="AE462" s="671">
        <f t="shared" si="253"/>
        <v>3.539823008849563</v>
      </c>
      <c r="AF462" s="671">
        <f t="shared" si="254"/>
        <v>3.6697247706421798</v>
      </c>
      <c r="AG462" s="671">
        <f t="shared" si="255"/>
        <v>3.8095238095238182</v>
      </c>
      <c r="AH462" s="671">
        <f t="shared" si="256"/>
        <v>3.9603960396039639</v>
      </c>
      <c r="AI462" s="671">
        <f t="shared" si="257"/>
        <v>1.0000000000000009</v>
      </c>
      <c r="AJ462" s="671">
        <f t="shared" si="258"/>
        <v>42.857142857142861</v>
      </c>
      <c r="AK462" s="671">
        <f t="shared" si="259"/>
        <v>2.9411764705882248</v>
      </c>
      <c r="AL462" s="671">
        <f t="shared" si="260"/>
        <v>9.6774193548387224</v>
      </c>
      <c r="AM462" s="671">
        <f t="shared" si="261"/>
        <v>8.7719298245614077</v>
      </c>
      <c r="AN462" s="671">
        <f t="shared" si="262"/>
        <v>7.5471698113207308</v>
      </c>
      <c r="AO462" s="671">
        <f t="shared" si="263"/>
        <v>8.163265306122458</v>
      </c>
      <c r="AP462" s="671">
        <f t="shared" si="264"/>
        <v>4.2553191489361764</v>
      </c>
      <c r="AQ462" s="671">
        <f t="shared" si="265"/>
        <v>17.499999999999982</v>
      </c>
      <c r="AR462" s="671">
        <f t="shared" si="266"/>
        <v>14.285714285714302</v>
      </c>
      <c r="AS462" s="672">
        <f t="shared" si="246"/>
        <v>8.2146360529213975</v>
      </c>
      <c r="AT462" s="673">
        <f t="shared" si="247"/>
        <v>9.3287270410635816</v>
      </c>
    </row>
    <row r="463" spans="1:46" ht="11.25" customHeight="1" x14ac:dyDescent="0.2">
      <c r="A463" s="500" t="s">
        <v>1423</v>
      </c>
      <c r="B463" s="933" t="s">
        <v>1424</v>
      </c>
      <c r="C463" s="497">
        <v>1.6</v>
      </c>
      <c r="D463" s="491">
        <v>1.4</v>
      </c>
      <c r="E463" s="650">
        <v>1.24</v>
      </c>
      <c r="F463" s="650">
        <v>1.08</v>
      </c>
      <c r="G463" s="650">
        <v>0.94</v>
      </c>
      <c r="H463" s="650">
        <v>0.84</v>
      </c>
      <c r="I463" s="651"/>
      <c r="J463" s="650">
        <v>0.76</v>
      </c>
      <c r="K463" s="496">
        <v>0.66</v>
      </c>
      <c r="L463" s="651"/>
      <c r="M463" s="511">
        <v>0.15</v>
      </c>
      <c r="N463" s="652">
        <v>0</v>
      </c>
      <c r="O463" s="653">
        <v>0</v>
      </c>
      <c r="P463" s="653">
        <v>0</v>
      </c>
      <c r="Q463" s="653">
        <v>0</v>
      </c>
      <c r="R463" s="653">
        <v>0</v>
      </c>
      <c r="S463" s="653">
        <v>0</v>
      </c>
      <c r="T463" s="653">
        <v>0</v>
      </c>
      <c r="U463" s="653">
        <v>0</v>
      </c>
      <c r="V463" s="653">
        <v>0</v>
      </c>
      <c r="W463" s="653">
        <v>0</v>
      </c>
      <c r="X463" s="653">
        <v>0</v>
      </c>
      <c r="Y463" s="654">
        <f t="shared" si="245"/>
        <v>8.67</v>
      </c>
      <c r="Z463" s="1049">
        <f t="shared" si="248"/>
        <v>14.285714285714302</v>
      </c>
      <c r="AA463" s="671">
        <f t="shared" si="249"/>
        <v>12.903225806451601</v>
      </c>
      <c r="AB463" s="671">
        <f t="shared" si="250"/>
        <v>14.814814814814813</v>
      </c>
      <c r="AC463" s="671">
        <f t="shared" si="251"/>
        <v>14.893617021276606</v>
      </c>
      <c r="AD463" s="671">
        <f t="shared" si="252"/>
        <v>11.904761904761907</v>
      </c>
      <c r="AE463" s="671">
        <f t="shared" si="253"/>
        <v>10.526315789473673</v>
      </c>
      <c r="AF463" s="671">
        <f t="shared" si="254"/>
        <v>15.151515151515138</v>
      </c>
      <c r="AG463" s="671">
        <f t="shared" si="255"/>
        <v>340.00000000000006</v>
      </c>
      <c r="AH463" s="671" t="str">
        <f t="shared" si="256"/>
        <v>n/a</v>
      </c>
      <c r="AI463" s="671" t="str">
        <f t="shared" si="257"/>
        <v>n/a</v>
      </c>
      <c r="AJ463" s="671" t="str">
        <f t="shared" si="258"/>
        <v>n/a</v>
      </c>
      <c r="AK463" s="671" t="str">
        <f t="shared" si="259"/>
        <v>n/a</v>
      </c>
      <c r="AL463" s="671" t="str">
        <f t="shared" si="260"/>
        <v>n/a</v>
      </c>
      <c r="AM463" s="671" t="str">
        <f t="shared" si="261"/>
        <v>n/a</v>
      </c>
      <c r="AN463" s="671" t="str">
        <f t="shared" si="262"/>
        <v>n/a</v>
      </c>
      <c r="AO463" s="671" t="str">
        <f t="shared" si="263"/>
        <v>n/a</v>
      </c>
      <c r="AP463" s="671" t="str">
        <f t="shared" si="264"/>
        <v>n/a</v>
      </c>
      <c r="AQ463" s="671" t="str">
        <f t="shared" si="265"/>
        <v>n/a</v>
      </c>
      <c r="AR463" s="671" t="str">
        <f t="shared" si="266"/>
        <v>n/a</v>
      </c>
      <c r="AS463" s="672">
        <f t="shared" si="246"/>
        <v>54.309995596751008</v>
      </c>
      <c r="AT463" s="673">
        <f t="shared" si="247"/>
        <v>115.44780116236922</v>
      </c>
    </row>
    <row r="464" spans="1:46" ht="11.25" customHeight="1" x14ac:dyDescent="0.2">
      <c r="A464" s="658" t="s">
        <v>4493</v>
      </c>
      <c r="B464" s="507" t="s">
        <v>4492</v>
      </c>
      <c r="C464" s="497">
        <v>2.5099999999999998</v>
      </c>
      <c r="D464" s="521">
        <v>2.2000000000000002</v>
      </c>
      <c r="E464" s="513">
        <v>2.06</v>
      </c>
      <c r="F464" s="513">
        <v>1.94</v>
      </c>
      <c r="G464" s="513">
        <v>1.78</v>
      </c>
      <c r="H464" s="513">
        <v>1.58</v>
      </c>
      <c r="I464" s="514"/>
      <c r="J464" s="513">
        <v>1.4</v>
      </c>
      <c r="K464" s="509">
        <v>1.06</v>
      </c>
      <c r="L464" s="514"/>
      <c r="M464" s="529">
        <v>0.94</v>
      </c>
      <c r="N464" s="529">
        <v>0.84</v>
      </c>
      <c r="O464" s="516">
        <v>0.7</v>
      </c>
      <c r="P464" s="516">
        <v>0.52</v>
      </c>
      <c r="Q464" s="516">
        <v>0.38</v>
      </c>
      <c r="R464" s="516">
        <v>0.28000000000000003</v>
      </c>
      <c r="S464" s="516">
        <v>0.22</v>
      </c>
      <c r="T464" s="516">
        <v>0.18</v>
      </c>
      <c r="U464" s="516">
        <v>0.13</v>
      </c>
      <c r="V464" s="517">
        <v>0.1</v>
      </c>
      <c r="W464" s="517">
        <v>0.1</v>
      </c>
      <c r="X464" s="517">
        <v>0.38500000000000001</v>
      </c>
      <c r="Y464" s="654">
        <f t="shared" si="245"/>
        <v>19.305</v>
      </c>
      <c r="Z464" s="1049">
        <f t="shared" si="248"/>
        <v>14.090909090909065</v>
      </c>
      <c r="AA464" s="671">
        <f t="shared" si="249"/>
        <v>6.7961165048543659</v>
      </c>
      <c r="AB464" s="671">
        <f t="shared" si="250"/>
        <v>6.1855670103092786</v>
      </c>
      <c r="AC464" s="671">
        <f t="shared" si="251"/>
        <v>8.9887640449438209</v>
      </c>
      <c r="AD464" s="671">
        <f t="shared" si="252"/>
        <v>12.658227848101266</v>
      </c>
      <c r="AE464" s="671">
        <f t="shared" si="253"/>
        <v>12.857142857142879</v>
      </c>
      <c r="AF464" s="671">
        <f t="shared" si="254"/>
        <v>32.075471698113198</v>
      </c>
      <c r="AG464" s="671">
        <f t="shared" si="255"/>
        <v>12.765957446808528</v>
      </c>
      <c r="AH464" s="671">
        <f t="shared" si="256"/>
        <v>11.904761904761907</v>
      </c>
      <c r="AI464" s="671">
        <f t="shared" si="257"/>
        <v>19.999999999999996</v>
      </c>
      <c r="AJ464" s="671">
        <f t="shared" si="258"/>
        <v>34.615384615384606</v>
      </c>
      <c r="AK464" s="671">
        <f t="shared" si="259"/>
        <v>36.842105263157897</v>
      </c>
      <c r="AL464" s="671">
        <f t="shared" si="260"/>
        <v>35.714285714285701</v>
      </c>
      <c r="AM464" s="671">
        <f t="shared" si="261"/>
        <v>27.272727272727295</v>
      </c>
      <c r="AN464" s="671">
        <f t="shared" si="262"/>
        <v>22.222222222222232</v>
      </c>
      <c r="AO464" s="671">
        <f t="shared" si="263"/>
        <v>38.46153846153846</v>
      </c>
      <c r="AP464" s="671">
        <f t="shared" si="264"/>
        <v>30.000000000000004</v>
      </c>
      <c r="AQ464" s="671">
        <f t="shared" si="265"/>
        <v>0</v>
      </c>
      <c r="AR464" s="671">
        <f t="shared" si="266"/>
        <v>-74.025974025974023</v>
      </c>
      <c r="AS464" s="672">
        <f t="shared" si="246"/>
        <v>15.232905680488761</v>
      </c>
      <c r="AT464" s="673">
        <f t="shared" si="247"/>
        <v>24.655310751882144</v>
      </c>
    </row>
    <row r="465" spans="1:46" ht="11.25" customHeight="1" x14ac:dyDescent="0.2">
      <c r="A465" s="500" t="s">
        <v>1411</v>
      </c>
      <c r="B465" s="933" t="s">
        <v>1412</v>
      </c>
      <c r="C465" s="497">
        <v>2.2999999999999998</v>
      </c>
      <c r="D465" s="497">
        <v>1.88</v>
      </c>
      <c r="E465" s="650">
        <v>1.58</v>
      </c>
      <c r="F465" s="650">
        <v>1.32</v>
      </c>
      <c r="G465" s="650">
        <v>1.08</v>
      </c>
      <c r="H465" s="650">
        <v>0.88</v>
      </c>
      <c r="I465" s="651" t="s">
        <v>90</v>
      </c>
      <c r="J465" s="650">
        <v>0.74</v>
      </c>
      <c r="K465" s="496">
        <v>0.69</v>
      </c>
      <c r="L465" s="651"/>
      <c r="M465" s="511">
        <v>0.59</v>
      </c>
      <c r="N465" s="652">
        <v>0.56000000000000005</v>
      </c>
      <c r="O465" s="657">
        <v>0.56000000000000005</v>
      </c>
      <c r="P465" s="657">
        <v>0.52</v>
      </c>
      <c r="Q465" s="657">
        <v>0.44</v>
      </c>
      <c r="R465" s="657">
        <v>0.4</v>
      </c>
      <c r="S465" s="653">
        <v>0.38</v>
      </c>
      <c r="T465" s="653">
        <v>0.38</v>
      </c>
      <c r="U465" s="653">
        <v>0.38</v>
      </c>
      <c r="V465" s="653">
        <v>0.38</v>
      </c>
      <c r="W465" s="657">
        <v>0.38</v>
      </c>
      <c r="X465" s="657">
        <v>8.5000000000000006E-2</v>
      </c>
      <c r="Y465" s="654">
        <f t="shared" si="245"/>
        <v>15.525000000000006</v>
      </c>
      <c r="Z465" s="1049">
        <f t="shared" si="248"/>
        <v>22.340425531914889</v>
      </c>
      <c r="AA465" s="671">
        <f t="shared" si="249"/>
        <v>18.98734177215189</v>
      </c>
      <c r="AB465" s="671">
        <f t="shared" si="250"/>
        <v>19.696969696969703</v>
      </c>
      <c r="AC465" s="671">
        <f t="shared" si="251"/>
        <v>22.222222222222211</v>
      </c>
      <c r="AD465" s="671">
        <f t="shared" si="252"/>
        <v>22.72727272727273</v>
      </c>
      <c r="AE465" s="671">
        <f t="shared" si="253"/>
        <v>18.918918918918926</v>
      </c>
      <c r="AF465" s="671">
        <f t="shared" si="254"/>
        <v>7.2463768115942129</v>
      </c>
      <c r="AG465" s="671">
        <f t="shared" si="255"/>
        <v>16.949152542372879</v>
      </c>
      <c r="AH465" s="671">
        <f t="shared" si="256"/>
        <v>5.3571428571428381</v>
      </c>
      <c r="AI465" s="671">
        <f t="shared" si="257"/>
        <v>0</v>
      </c>
      <c r="AJ465" s="671">
        <f t="shared" si="258"/>
        <v>7.6923076923077094</v>
      </c>
      <c r="AK465" s="671">
        <f t="shared" si="259"/>
        <v>18.181818181818187</v>
      </c>
      <c r="AL465" s="671">
        <f t="shared" si="260"/>
        <v>9.9999999999999858</v>
      </c>
      <c r="AM465" s="671">
        <f t="shared" si="261"/>
        <v>5.2631578947368363</v>
      </c>
      <c r="AN465" s="671">
        <f t="shared" si="262"/>
        <v>0</v>
      </c>
      <c r="AO465" s="671">
        <f t="shared" si="263"/>
        <v>0</v>
      </c>
      <c r="AP465" s="671">
        <f t="shared" si="264"/>
        <v>0</v>
      </c>
      <c r="AQ465" s="671">
        <f t="shared" si="265"/>
        <v>0</v>
      </c>
      <c r="AR465" s="671">
        <f t="shared" si="266"/>
        <v>347.05882352941177</v>
      </c>
      <c r="AS465" s="672">
        <f t="shared" si="246"/>
        <v>28.560101598886042</v>
      </c>
      <c r="AT465" s="673">
        <f t="shared" si="247"/>
        <v>77.622203993505266</v>
      </c>
    </row>
    <row r="466" spans="1:46" ht="11.25" customHeight="1" x14ac:dyDescent="0.2">
      <c r="A466" s="500" t="s">
        <v>4404</v>
      </c>
      <c r="B466" s="933" t="s">
        <v>4405</v>
      </c>
      <c r="C466" s="497">
        <v>3.3</v>
      </c>
      <c r="D466" s="497">
        <v>3.15</v>
      </c>
      <c r="E466" s="650">
        <v>3</v>
      </c>
      <c r="F466" s="650">
        <v>2.86</v>
      </c>
      <c r="G466" s="650">
        <v>2.6</v>
      </c>
      <c r="H466" s="650">
        <v>2.4</v>
      </c>
      <c r="I466" s="651"/>
      <c r="J466" s="650">
        <v>2.2000000000000002</v>
      </c>
      <c r="K466" s="496">
        <v>2</v>
      </c>
      <c r="L466" s="651"/>
      <c r="M466" s="511">
        <v>1.8</v>
      </c>
      <c r="N466" s="511">
        <v>1.6</v>
      </c>
      <c r="O466" s="657">
        <v>1.5</v>
      </c>
      <c r="P466" s="657">
        <v>1.2</v>
      </c>
      <c r="Q466" s="657">
        <v>1</v>
      </c>
      <c r="R466" s="657">
        <v>0.72</v>
      </c>
      <c r="S466" s="657">
        <v>0.6</v>
      </c>
      <c r="T466" s="657">
        <v>0.45750000000000002</v>
      </c>
      <c r="U466" s="657">
        <v>0.38</v>
      </c>
      <c r="V466" s="657">
        <v>0.34</v>
      </c>
      <c r="W466" s="657">
        <v>0.31</v>
      </c>
      <c r="X466" s="657">
        <v>0.28000000000000003</v>
      </c>
      <c r="Y466" s="654">
        <f t="shared" si="245"/>
        <v>31.697499999999998</v>
      </c>
      <c r="Z466" s="1049">
        <f t="shared" si="248"/>
        <v>4.7619047619047672</v>
      </c>
      <c r="AA466" s="671">
        <f t="shared" si="249"/>
        <v>5.0000000000000044</v>
      </c>
      <c r="AB466" s="671">
        <f t="shared" si="250"/>
        <v>4.8951048951048959</v>
      </c>
      <c r="AC466" s="671">
        <f t="shared" si="251"/>
        <v>9.9999999999999858</v>
      </c>
      <c r="AD466" s="671">
        <f t="shared" si="252"/>
        <v>8.3333333333333481</v>
      </c>
      <c r="AE466" s="671">
        <f t="shared" si="253"/>
        <v>9.0909090909090828</v>
      </c>
      <c r="AF466" s="671">
        <f t="shared" si="254"/>
        <v>10.000000000000009</v>
      </c>
      <c r="AG466" s="671">
        <f t="shared" si="255"/>
        <v>11.111111111111116</v>
      </c>
      <c r="AH466" s="671">
        <f t="shared" si="256"/>
        <v>12.5</v>
      </c>
      <c r="AI466" s="671">
        <f t="shared" si="257"/>
        <v>6.6666666666666652</v>
      </c>
      <c r="AJ466" s="671">
        <f t="shared" si="258"/>
        <v>25</v>
      </c>
      <c r="AK466" s="671">
        <f t="shared" si="259"/>
        <v>19.999999999999996</v>
      </c>
      <c r="AL466" s="671">
        <f t="shared" si="260"/>
        <v>38.888888888888886</v>
      </c>
      <c r="AM466" s="671">
        <f t="shared" si="261"/>
        <v>19.999999999999996</v>
      </c>
      <c r="AN466" s="671">
        <f t="shared" si="262"/>
        <v>31.147540983606547</v>
      </c>
      <c r="AO466" s="671">
        <f t="shared" si="263"/>
        <v>20.394736842105267</v>
      </c>
      <c r="AP466" s="671">
        <f t="shared" si="264"/>
        <v>11.764705882352944</v>
      </c>
      <c r="AQ466" s="671">
        <f t="shared" si="265"/>
        <v>9.6774193548387224</v>
      </c>
      <c r="AR466" s="671">
        <f t="shared" si="266"/>
        <v>10.714285714285698</v>
      </c>
      <c r="AS466" s="672">
        <f t="shared" si="246"/>
        <v>14.207716185532</v>
      </c>
      <c r="AT466" s="673">
        <f t="shared" si="247"/>
        <v>9.3774856215259419</v>
      </c>
    </row>
    <row r="467" spans="1:46" ht="11.25" customHeight="1" x14ac:dyDescent="0.2">
      <c r="A467" s="935" t="s">
        <v>1397</v>
      </c>
      <c r="B467" s="933" t="s">
        <v>1398</v>
      </c>
      <c r="C467" s="497">
        <v>1</v>
      </c>
      <c r="D467" s="497">
        <v>0.85000000000000009</v>
      </c>
      <c r="E467" s="650">
        <v>0.72666699999999995</v>
      </c>
      <c r="F467" s="650">
        <v>0.63</v>
      </c>
      <c r="G467" s="650">
        <v>0.54666666666666663</v>
      </c>
      <c r="H467" s="650">
        <v>0.49333333333333335</v>
      </c>
      <c r="I467" s="651"/>
      <c r="J467" s="650">
        <v>0.44333333333333336</v>
      </c>
      <c r="K467" s="655">
        <v>0.41333333333333333</v>
      </c>
      <c r="L467" s="651"/>
      <c r="M467" s="652">
        <v>0.41333333333333333</v>
      </c>
      <c r="N467" s="652">
        <v>0.41333333333333333</v>
      </c>
      <c r="O467" s="657">
        <v>0.40333333333333332</v>
      </c>
      <c r="P467" s="657">
        <v>0.36333333333333334</v>
      </c>
      <c r="Q467" s="657">
        <v>0.32666666666666666</v>
      </c>
      <c r="R467" s="657">
        <v>0.3</v>
      </c>
      <c r="S467" s="657">
        <v>0.27333333333333332</v>
      </c>
      <c r="T467" s="657">
        <v>0.24666666666666667</v>
      </c>
      <c r="U467" s="657">
        <v>0.22</v>
      </c>
      <c r="V467" s="657">
        <v>0.19333333333333333</v>
      </c>
      <c r="W467" s="657">
        <v>0.16</v>
      </c>
      <c r="X467" s="653">
        <v>0.12</v>
      </c>
      <c r="Y467" s="654">
        <f t="shared" si="245"/>
        <v>8.5366669999999996</v>
      </c>
      <c r="Z467" s="1049">
        <f t="shared" si="248"/>
        <v>17.647058823529392</v>
      </c>
      <c r="AA467" s="671">
        <f t="shared" si="249"/>
        <v>16.972423407145243</v>
      </c>
      <c r="AB467" s="671">
        <f t="shared" si="250"/>
        <v>15.343968253968242</v>
      </c>
      <c r="AC467" s="671">
        <f t="shared" si="251"/>
        <v>15.243902439024403</v>
      </c>
      <c r="AD467" s="671">
        <f t="shared" si="252"/>
        <v>10.810810810810811</v>
      </c>
      <c r="AE467" s="671">
        <f t="shared" si="253"/>
        <v>11.278195488721799</v>
      </c>
      <c r="AF467" s="671">
        <f t="shared" si="254"/>
        <v>7.258064516129048</v>
      </c>
      <c r="AG467" s="671">
        <f t="shared" si="255"/>
        <v>0</v>
      </c>
      <c r="AH467" s="671">
        <f t="shared" si="256"/>
        <v>0</v>
      </c>
      <c r="AI467" s="671">
        <f t="shared" si="257"/>
        <v>2.4793388429751984</v>
      </c>
      <c r="AJ467" s="671">
        <f t="shared" si="258"/>
        <v>11.009174311926607</v>
      </c>
      <c r="AK467" s="671">
        <f t="shared" si="259"/>
        <v>11.22448979591837</v>
      </c>
      <c r="AL467" s="671">
        <f t="shared" si="260"/>
        <v>8.8888888888889017</v>
      </c>
      <c r="AM467" s="671">
        <f t="shared" si="261"/>
        <v>9.7560975609756184</v>
      </c>
      <c r="AN467" s="671">
        <f t="shared" si="262"/>
        <v>10.810810810810811</v>
      </c>
      <c r="AO467" s="671">
        <f t="shared" si="263"/>
        <v>12.121212121212132</v>
      </c>
      <c r="AP467" s="671">
        <f t="shared" si="264"/>
        <v>13.793103448275868</v>
      </c>
      <c r="AQ467" s="671">
        <f t="shared" si="265"/>
        <v>20.833333333333325</v>
      </c>
      <c r="AR467" s="671">
        <f t="shared" si="266"/>
        <v>33.33333333333335</v>
      </c>
      <c r="AS467" s="672">
        <f t="shared" si="246"/>
        <v>12.042326641419953</v>
      </c>
      <c r="AT467" s="673">
        <f t="shared" si="247"/>
        <v>7.5844490140483467</v>
      </c>
    </row>
    <row r="468" spans="1:46" ht="11.25" customHeight="1" x14ac:dyDescent="0.2">
      <c r="A468" s="484" t="s">
        <v>2222</v>
      </c>
      <c r="B468" s="933" t="s">
        <v>2223</v>
      </c>
      <c r="C468" s="497">
        <v>2.25</v>
      </c>
      <c r="D468" s="656">
        <v>2.08</v>
      </c>
      <c r="E468" s="650">
        <v>2.04</v>
      </c>
      <c r="F468" s="650">
        <v>2</v>
      </c>
      <c r="G468" s="542">
        <v>1.96</v>
      </c>
      <c r="H468" s="542">
        <v>1.96</v>
      </c>
      <c r="I468" s="651"/>
      <c r="J468" s="502">
        <v>1.96</v>
      </c>
      <c r="K468" s="655">
        <v>1.96</v>
      </c>
      <c r="L468" s="651"/>
      <c r="M468" s="652">
        <v>1.96</v>
      </c>
      <c r="N468" s="511">
        <v>1.96</v>
      </c>
      <c r="O468" s="657">
        <v>1.88</v>
      </c>
      <c r="P468" s="657">
        <v>1.7</v>
      </c>
      <c r="Q468" s="657">
        <v>1.6</v>
      </c>
      <c r="R468" s="657">
        <v>1.52</v>
      </c>
      <c r="S468" s="657">
        <v>1.42</v>
      </c>
      <c r="T468" s="657">
        <v>1.34</v>
      </c>
      <c r="U468" s="657">
        <v>1.24</v>
      </c>
      <c r="V468" s="657">
        <v>1.1200000000000001</v>
      </c>
      <c r="W468" s="657">
        <v>1.04</v>
      </c>
      <c r="X468" s="657">
        <v>0.92</v>
      </c>
      <c r="Y468" s="654">
        <f t="shared" si="245"/>
        <v>33.910000000000011</v>
      </c>
      <c r="Z468" s="1049">
        <f t="shared" si="248"/>
        <v>8.1730769230769162</v>
      </c>
      <c r="AA468" s="671">
        <f t="shared" si="249"/>
        <v>1.9607843137254832</v>
      </c>
      <c r="AB468" s="671">
        <f t="shared" si="250"/>
        <v>2.0000000000000018</v>
      </c>
      <c r="AC468" s="671">
        <f t="shared" si="251"/>
        <v>2.0408163265306145</v>
      </c>
      <c r="AD468" s="671">
        <f t="shared" si="252"/>
        <v>0</v>
      </c>
      <c r="AE468" s="671">
        <f t="shared" si="253"/>
        <v>0</v>
      </c>
      <c r="AF468" s="671">
        <f t="shared" si="254"/>
        <v>0</v>
      </c>
      <c r="AG468" s="671">
        <f t="shared" si="255"/>
        <v>0</v>
      </c>
      <c r="AH468" s="671">
        <f t="shared" si="256"/>
        <v>0</v>
      </c>
      <c r="AI468" s="671">
        <f t="shared" si="257"/>
        <v>4.2553191489361764</v>
      </c>
      <c r="AJ468" s="671">
        <f t="shared" si="258"/>
        <v>10.588235294117654</v>
      </c>
      <c r="AK468" s="671">
        <f t="shared" si="259"/>
        <v>6.25</v>
      </c>
      <c r="AL468" s="671">
        <f t="shared" si="260"/>
        <v>5.2631578947368363</v>
      </c>
      <c r="AM468" s="671">
        <f t="shared" si="261"/>
        <v>7.0422535211267734</v>
      </c>
      <c r="AN468" s="671">
        <f t="shared" si="262"/>
        <v>5.9701492537313383</v>
      </c>
      <c r="AO468" s="671">
        <f t="shared" si="263"/>
        <v>8.064516129032274</v>
      </c>
      <c r="AP468" s="671">
        <f t="shared" si="264"/>
        <v>10.714285714285698</v>
      </c>
      <c r="AQ468" s="671">
        <f t="shared" si="265"/>
        <v>7.6923076923077094</v>
      </c>
      <c r="AR468" s="671">
        <f t="shared" si="266"/>
        <v>13.043478260869556</v>
      </c>
      <c r="AS468" s="672">
        <f t="shared" si="246"/>
        <v>4.897809498551422</v>
      </c>
      <c r="AT468" s="673">
        <f t="shared" si="247"/>
        <v>4.1791855269057514</v>
      </c>
    </row>
    <row r="469" spans="1:46" ht="11.25" customHeight="1" x14ac:dyDescent="0.2">
      <c r="A469" s="500" t="s">
        <v>1407</v>
      </c>
      <c r="B469" s="933" t="s">
        <v>1408</v>
      </c>
      <c r="C469" s="497">
        <v>1.24</v>
      </c>
      <c r="D469" s="656">
        <v>1</v>
      </c>
      <c r="E469" s="650">
        <v>0.84</v>
      </c>
      <c r="F469" s="650">
        <v>0.72</v>
      </c>
      <c r="G469" s="650">
        <v>0.61</v>
      </c>
      <c r="H469" s="650">
        <v>0.5</v>
      </c>
      <c r="I469" s="651"/>
      <c r="J469" s="650">
        <v>0.41</v>
      </c>
      <c r="K469" s="496">
        <v>0.3</v>
      </c>
      <c r="L469" s="651"/>
      <c r="M469" s="652">
        <v>0.17</v>
      </c>
      <c r="N469" s="652">
        <v>0.33</v>
      </c>
      <c r="O469" s="653">
        <v>0.96</v>
      </c>
      <c r="P469" s="657">
        <v>0.93</v>
      </c>
      <c r="Q469" s="657">
        <v>0.78</v>
      </c>
      <c r="R469" s="657">
        <v>0.66</v>
      </c>
      <c r="S469" s="657">
        <v>0.5</v>
      </c>
      <c r="T469" s="657">
        <v>0.34666999999999998</v>
      </c>
      <c r="U469" s="657">
        <v>0.28000000000000003</v>
      </c>
      <c r="V469" s="657">
        <v>0.25333</v>
      </c>
      <c r="W469" s="657">
        <v>0.22667000000000001</v>
      </c>
      <c r="X469" s="657">
        <v>0.19333</v>
      </c>
      <c r="Y469" s="654">
        <f t="shared" si="245"/>
        <v>11.249999999999998</v>
      </c>
      <c r="Z469" s="1049">
        <f t="shared" si="248"/>
        <v>24</v>
      </c>
      <c r="AA469" s="671">
        <f t="shared" si="249"/>
        <v>19.047619047619047</v>
      </c>
      <c r="AB469" s="671">
        <f t="shared" si="250"/>
        <v>16.666666666666675</v>
      </c>
      <c r="AC469" s="671">
        <f t="shared" si="251"/>
        <v>18.032786885245898</v>
      </c>
      <c r="AD469" s="671">
        <f t="shared" si="252"/>
        <v>21.999999999999996</v>
      </c>
      <c r="AE469" s="671">
        <f t="shared" si="253"/>
        <v>21.95121951219512</v>
      </c>
      <c r="AF469" s="671">
        <f t="shared" si="254"/>
        <v>36.666666666666671</v>
      </c>
      <c r="AG469" s="671">
        <f t="shared" si="255"/>
        <v>76.470588235294088</v>
      </c>
      <c r="AH469" s="671">
        <f t="shared" si="256"/>
        <v>-48.484848484848484</v>
      </c>
      <c r="AI469" s="671">
        <f t="shared" si="257"/>
        <v>-65.625</v>
      </c>
      <c r="AJ469" s="671">
        <f t="shared" si="258"/>
        <v>3.2258064516129004</v>
      </c>
      <c r="AK469" s="671">
        <f t="shared" si="259"/>
        <v>19.23076923076923</v>
      </c>
      <c r="AL469" s="671">
        <f t="shared" si="260"/>
        <v>18.181818181818187</v>
      </c>
      <c r="AM469" s="671">
        <f t="shared" si="261"/>
        <v>32.000000000000007</v>
      </c>
      <c r="AN469" s="671">
        <f t="shared" si="262"/>
        <v>44.229382409784535</v>
      </c>
      <c r="AO469" s="671">
        <f t="shared" si="263"/>
        <v>23.810714285714262</v>
      </c>
      <c r="AP469" s="671">
        <f t="shared" si="264"/>
        <v>10.527770102238199</v>
      </c>
      <c r="AQ469" s="671">
        <f t="shared" si="265"/>
        <v>11.761591741297917</v>
      </c>
      <c r="AR469" s="671">
        <f t="shared" si="266"/>
        <v>17.245124915946832</v>
      </c>
      <c r="AS469" s="672">
        <f t="shared" si="246"/>
        <v>15.83887767621164</v>
      </c>
      <c r="AT469" s="673">
        <f t="shared" si="247"/>
        <v>30.180265008201147</v>
      </c>
    </row>
    <row r="470" spans="1:46" ht="11.25" customHeight="1" x14ac:dyDescent="0.2">
      <c r="A470" s="480" t="s">
        <v>1409</v>
      </c>
      <c r="B470" s="918" t="s">
        <v>1410</v>
      </c>
      <c r="C470" s="497">
        <v>0.28000000000000003</v>
      </c>
      <c r="D470" s="656">
        <v>0.21000000000000002</v>
      </c>
      <c r="E470" s="650">
        <v>0.17499999999999999</v>
      </c>
      <c r="F470" s="650">
        <v>0.16</v>
      </c>
      <c r="G470" s="650">
        <v>0.13500000000000001</v>
      </c>
      <c r="H470" s="650">
        <v>0.115</v>
      </c>
      <c r="I470" s="651"/>
      <c r="J470" s="650">
        <v>9.5000000000000001E-2</v>
      </c>
      <c r="K470" s="496">
        <v>0.06</v>
      </c>
      <c r="L470" s="651"/>
      <c r="M470" s="652">
        <v>0</v>
      </c>
      <c r="N470" s="652">
        <v>0</v>
      </c>
      <c r="O470" s="653">
        <v>0</v>
      </c>
      <c r="P470" s="653">
        <v>0</v>
      </c>
      <c r="Q470" s="653">
        <v>0</v>
      </c>
      <c r="R470" s="653">
        <v>0</v>
      </c>
      <c r="S470" s="653">
        <v>0</v>
      </c>
      <c r="T470" s="653">
        <v>0</v>
      </c>
      <c r="U470" s="653">
        <v>0</v>
      </c>
      <c r="V470" s="653">
        <v>0</v>
      </c>
      <c r="W470" s="653">
        <v>0</v>
      </c>
      <c r="X470" s="653">
        <v>0</v>
      </c>
      <c r="Y470" s="654">
        <f t="shared" si="245"/>
        <v>1.2300000000000002</v>
      </c>
      <c r="Z470" s="1049">
        <f t="shared" si="248"/>
        <v>33.333333333333329</v>
      </c>
      <c r="AA470" s="671">
        <f t="shared" si="249"/>
        <v>20.000000000000018</v>
      </c>
      <c r="AB470" s="671">
        <f t="shared" si="250"/>
        <v>9.375</v>
      </c>
      <c r="AC470" s="671">
        <f t="shared" si="251"/>
        <v>18.518518518518512</v>
      </c>
      <c r="AD470" s="671">
        <f t="shared" si="252"/>
        <v>17.391304347826097</v>
      </c>
      <c r="AE470" s="671">
        <f t="shared" si="253"/>
        <v>21.052631578947366</v>
      </c>
      <c r="AF470" s="671">
        <f t="shared" si="254"/>
        <v>58.33333333333335</v>
      </c>
      <c r="AG470" s="671" t="str">
        <f t="shared" si="255"/>
        <v>n/a</v>
      </c>
      <c r="AH470" s="671" t="str">
        <f t="shared" si="256"/>
        <v>n/a</v>
      </c>
      <c r="AI470" s="671" t="str">
        <f t="shared" si="257"/>
        <v>n/a</v>
      </c>
      <c r="AJ470" s="671" t="str">
        <f t="shared" si="258"/>
        <v>n/a</v>
      </c>
      <c r="AK470" s="671" t="str">
        <f t="shared" si="259"/>
        <v>n/a</v>
      </c>
      <c r="AL470" s="671" t="str">
        <f t="shared" si="260"/>
        <v>n/a</v>
      </c>
      <c r="AM470" s="671" t="str">
        <f t="shared" si="261"/>
        <v>n/a</v>
      </c>
      <c r="AN470" s="671" t="str">
        <f t="shared" si="262"/>
        <v>n/a</v>
      </c>
      <c r="AO470" s="671" t="str">
        <f t="shared" si="263"/>
        <v>n/a</v>
      </c>
      <c r="AP470" s="671" t="str">
        <f t="shared" si="264"/>
        <v>n/a</v>
      </c>
      <c r="AQ470" s="671" t="str">
        <f t="shared" si="265"/>
        <v>n/a</v>
      </c>
      <c r="AR470" s="671" t="str">
        <f t="shared" si="266"/>
        <v>n/a</v>
      </c>
      <c r="AS470" s="672">
        <f t="shared" si="246"/>
        <v>25.429160158851236</v>
      </c>
      <c r="AT470" s="673">
        <f t="shared" si="247"/>
        <v>16.144609526792845</v>
      </c>
    </row>
    <row r="471" spans="1:46" ht="11.25" customHeight="1" x14ac:dyDescent="0.2">
      <c r="A471" s="500" t="s">
        <v>1417</v>
      </c>
      <c r="B471" s="933" t="s">
        <v>1418</v>
      </c>
      <c r="C471" s="497">
        <v>0.25</v>
      </c>
      <c r="D471" s="654">
        <v>0.22</v>
      </c>
      <c r="E471" s="650">
        <v>0.2</v>
      </c>
      <c r="F471" s="502">
        <v>0.18</v>
      </c>
      <c r="G471" s="650">
        <v>0.16500000000000001</v>
      </c>
      <c r="H471" s="502">
        <v>0.15</v>
      </c>
      <c r="I471" s="651" t="s">
        <v>90</v>
      </c>
      <c r="J471" s="650">
        <v>0.13125000000000001</v>
      </c>
      <c r="K471" s="655">
        <v>0.125</v>
      </c>
      <c r="L471" s="651"/>
      <c r="M471" s="511">
        <v>6.25E-2</v>
      </c>
      <c r="N471" s="511">
        <v>3.125E-2</v>
      </c>
      <c r="O471" s="653">
        <v>0</v>
      </c>
      <c r="P471" s="653">
        <v>0</v>
      </c>
      <c r="Q471" s="653">
        <v>0</v>
      </c>
      <c r="R471" s="653">
        <v>0</v>
      </c>
      <c r="S471" s="653">
        <v>0</v>
      </c>
      <c r="T471" s="653">
        <v>0</v>
      </c>
      <c r="U471" s="653">
        <v>0</v>
      </c>
      <c r="V471" s="653">
        <v>0</v>
      </c>
      <c r="W471" s="653">
        <v>0</v>
      </c>
      <c r="X471" s="653">
        <v>0</v>
      </c>
      <c r="Y471" s="654">
        <f t="shared" si="245"/>
        <v>1.5149999999999999</v>
      </c>
      <c r="Z471" s="1049">
        <f t="shared" si="248"/>
        <v>13.636363636363647</v>
      </c>
      <c r="AA471" s="671">
        <f t="shared" si="249"/>
        <v>9.9999999999999858</v>
      </c>
      <c r="AB471" s="671">
        <f t="shared" si="250"/>
        <v>11.111111111111116</v>
      </c>
      <c r="AC471" s="671">
        <f t="shared" si="251"/>
        <v>9.0909090909090828</v>
      </c>
      <c r="AD471" s="671">
        <f t="shared" si="252"/>
        <v>10.000000000000009</v>
      </c>
      <c r="AE471" s="671">
        <f t="shared" si="253"/>
        <v>14.285714285714279</v>
      </c>
      <c r="AF471" s="671">
        <f t="shared" si="254"/>
        <v>5.0000000000000044</v>
      </c>
      <c r="AG471" s="671">
        <f t="shared" si="255"/>
        <v>100</v>
      </c>
      <c r="AH471" s="671">
        <f t="shared" si="256"/>
        <v>100</v>
      </c>
      <c r="AI471" s="671" t="str">
        <f t="shared" si="257"/>
        <v>n/a</v>
      </c>
      <c r="AJ471" s="671" t="str">
        <f t="shared" si="258"/>
        <v>n/a</v>
      </c>
      <c r="AK471" s="671" t="str">
        <f t="shared" si="259"/>
        <v>n/a</v>
      </c>
      <c r="AL471" s="671" t="str">
        <f t="shared" si="260"/>
        <v>n/a</v>
      </c>
      <c r="AM471" s="671" t="str">
        <f t="shared" si="261"/>
        <v>n/a</v>
      </c>
      <c r="AN471" s="671" t="str">
        <f t="shared" si="262"/>
        <v>n/a</v>
      </c>
      <c r="AO471" s="671" t="str">
        <f t="shared" si="263"/>
        <v>n/a</v>
      </c>
      <c r="AP471" s="671" t="str">
        <f t="shared" si="264"/>
        <v>n/a</v>
      </c>
      <c r="AQ471" s="671" t="str">
        <f t="shared" si="265"/>
        <v>n/a</v>
      </c>
      <c r="AR471" s="671" t="str">
        <f t="shared" si="266"/>
        <v>n/a</v>
      </c>
      <c r="AS471" s="672">
        <f t="shared" si="246"/>
        <v>30.347122013788677</v>
      </c>
      <c r="AT471" s="673">
        <f t="shared" si="247"/>
        <v>39.579987262221351</v>
      </c>
    </row>
    <row r="472" spans="1:46" ht="11.25" customHeight="1" x14ac:dyDescent="0.2">
      <c r="A472" s="935" t="s">
        <v>667</v>
      </c>
      <c r="B472" s="933" t="s">
        <v>668</v>
      </c>
      <c r="C472" s="497">
        <v>8.1999999999999993</v>
      </c>
      <c r="D472" s="654">
        <v>7.46</v>
      </c>
      <c r="E472" s="650">
        <v>6.77</v>
      </c>
      <c r="F472" s="650">
        <v>6.15</v>
      </c>
      <c r="G472" s="650">
        <v>5.49</v>
      </c>
      <c r="H472" s="650">
        <v>4.78</v>
      </c>
      <c r="I472" s="651"/>
      <c r="J472" s="650">
        <v>4.1500000000000004</v>
      </c>
      <c r="K472" s="496">
        <v>3.25</v>
      </c>
      <c r="L472" s="651"/>
      <c r="M472" s="511">
        <v>2.64</v>
      </c>
      <c r="N472" s="511">
        <v>2.34</v>
      </c>
      <c r="O472" s="657">
        <v>1.83</v>
      </c>
      <c r="P472" s="657">
        <v>1.47</v>
      </c>
      <c r="Q472" s="657">
        <v>1.25</v>
      </c>
      <c r="R472" s="657">
        <v>1.05</v>
      </c>
      <c r="S472" s="657">
        <v>0.91</v>
      </c>
      <c r="T472" s="657">
        <v>0.57999999999999996</v>
      </c>
      <c r="U472" s="653">
        <v>0.44</v>
      </c>
      <c r="V472" s="653">
        <v>0.44</v>
      </c>
      <c r="W472" s="653">
        <v>0.44</v>
      </c>
      <c r="X472" s="657">
        <v>0.88</v>
      </c>
      <c r="Y472" s="654">
        <f t="shared" si="245"/>
        <v>60.519999999999989</v>
      </c>
      <c r="Z472" s="1049">
        <f t="shared" si="248"/>
        <v>9.9195710455763919</v>
      </c>
      <c r="AA472" s="671">
        <f t="shared" si="249"/>
        <v>10.192023633677994</v>
      </c>
      <c r="AB472" s="671">
        <f t="shared" si="250"/>
        <v>10.081300813008109</v>
      </c>
      <c r="AC472" s="671">
        <f t="shared" si="251"/>
        <v>12.021857923497258</v>
      </c>
      <c r="AD472" s="671">
        <f t="shared" si="252"/>
        <v>14.853556485355647</v>
      </c>
      <c r="AE472" s="671">
        <f t="shared" si="253"/>
        <v>15.180722891566267</v>
      </c>
      <c r="AF472" s="671">
        <f t="shared" si="254"/>
        <v>27.692307692307704</v>
      </c>
      <c r="AG472" s="671">
        <f t="shared" si="255"/>
        <v>23.106060606060595</v>
      </c>
      <c r="AH472" s="671">
        <f t="shared" si="256"/>
        <v>12.820512820512842</v>
      </c>
      <c r="AI472" s="671">
        <f t="shared" si="257"/>
        <v>27.868852459016381</v>
      </c>
      <c r="AJ472" s="671">
        <f t="shared" si="258"/>
        <v>24.489795918367353</v>
      </c>
      <c r="AK472" s="671">
        <f t="shared" si="259"/>
        <v>17.599999999999994</v>
      </c>
      <c r="AL472" s="671">
        <f t="shared" si="260"/>
        <v>19.047619047619047</v>
      </c>
      <c r="AM472" s="671">
        <f t="shared" si="261"/>
        <v>15.384615384615397</v>
      </c>
      <c r="AN472" s="671">
        <f t="shared" si="262"/>
        <v>56.896551724137943</v>
      </c>
      <c r="AO472" s="671">
        <f t="shared" si="263"/>
        <v>31.818181818181813</v>
      </c>
      <c r="AP472" s="671">
        <f t="shared" si="264"/>
        <v>0</v>
      </c>
      <c r="AQ472" s="671">
        <f t="shared" si="265"/>
        <v>0</v>
      </c>
      <c r="AR472" s="671">
        <f t="shared" si="266"/>
        <v>-50</v>
      </c>
      <c r="AS472" s="672">
        <f t="shared" si="246"/>
        <v>14.682817382289512</v>
      </c>
      <c r="AT472" s="673">
        <f t="shared" si="247"/>
        <v>20.14366873884606</v>
      </c>
    </row>
    <row r="473" spans="1:46" ht="11.25" customHeight="1" x14ac:dyDescent="0.2">
      <c r="A473" s="935" t="s">
        <v>1419</v>
      </c>
      <c r="B473" s="933" t="s">
        <v>1420</v>
      </c>
      <c r="C473" s="497">
        <v>1.32</v>
      </c>
      <c r="D473" s="654">
        <v>1.1599999999999999</v>
      </c>
      <c r="E473" s="650">
        <v>1</v>
      </c>
      <c r="F473" s="650">
        <v>0.8</v>
      </c>
      <c r="G473" s="650">
        <v>0.64</v>
      </c>
      <c r="H473" s="650">
        <v>0.48</v>
      </c>
      <c r="I473" s="651"/>
      <c r="J473" s="650">
        <v>0.32</v>
      </c>
      <c r="K473" s="496">
        <v>0.2</v>
      </c>
      <c r="L473" s="651"/>
      <c r="M473" s="652">
        <v>0.04</v>
      </c>
      <c r="N473" s="652">
        <v>0.24</v>
      </c>
      <c r="O473" s="657">
        <v>1.66</v>
      </c>
      <c r="P473" s="657">
        <v>1.58</v>
      </c>
      <c r="Q473" s="657">
        <v>1.52</v>
      </c>
      <c r="R473" s="657">
        <v>1.46</v>
      </c>
      <c r="S473" s="657">
        <v>1.4</v>
      </c>
      <c r="T473" s="657">
        <v>1.34</v>
      </c>
      <c r="U473" s="657">
        <v>1.28</v>
      </c>
      <c r="V473" s="657">
        <v>1.22</v>
      </c>
      <c r="W473" s="657">
        <v>1.1599999999999999</v>
      </c>
      <c r="X473" s="657">
        <v>1.1000000000000001</v>
      </c>
      <c r="Y473" s="654">
        <f t="shared" si="245"/>
        <v>19.920000000000002</v>
      </c>
      <c r="Z473" s="1049">
        <f t="shared" si="248"/>
        <v>13.793103448275868</v>
      </c>
      <c r="AA473" s="671">
        <f t="shared" si="249"/>
        <v>15.999999999999993</v>
      </c>
      <c r="AB473" s="671">
        <f t="shared" si="250"/>
        <v>25</v>
      </c>
      <c r="AC473" s="671">
        <f t="shared" si="251"/>
        <v>25</v>
      </c>
      <c r="AD473" s="671">
        <f t="shared" si="252"/>
        <v>33.33333333333335</v>
      </c>
      <c r="AE473" s="671">
        <f t="shared" si="253"/>
        <v>50</v>
      </c>
      <c r="AF473" s="671">
        <f t="shared" si="254"/>
        <v>59.999999999999986</v>
      </c>
      <c r="AG473" s="671">
        <f t="shared" si="255"/>
        <v>400</v>
      </c>
      <c r="AH473" s="671">
        <f t="shared" si="256"/>
        <v>-83.333333333333329</v>
      </c>
      <c r="AI473" s="671">
        <f t="shared" si="257"/>
        <v>-85.542168674698786</v>
      </c>
      <c r="AJ473" s="671">
        <f t="shared" si="258"/>
        <v>5.0632911392404889</v>
      </c>
      <c r="AK473" s="671">
        <f t="shared" si="259"/>
        <v>3.9473684210526327</v>
      </c>
      <c r="AL473" s="671">
        <f t="shared" si="260"/>
        <v>4.1095890410958846</v>
      </c>
      <c r="AM473" s="671">
        <f t="shared" si="261"/>
        <v>4.2857142857142927</v>
      </c>
      <c r="AN473" s="671">
        <f t="shared" si="262"/>
        <v>4.4776119402984982</v>
      </c>
      <c r="AO473" s="671">
        <f t="shared" si="263"/>
        <v>4.6875</v>
      </c>
      <c r="AP473" s="671">
        <f t="shared" si="264"/>
        <v>4.9180327868852514</v>
      </c>
      <c r="AQ473" s="671">
        <f t="shared" si="265"/>
        <v>5.1724137931034475</v>
      </c>
      <c r="AR473" s="671">
        <f t="shared" si="266"/>
        <v>5.4545454545454453</v>
      </c>
      <c r="AS473" s="672">
        <f t="shared" si="246"/>
        <v>26.12457903344805</v>
      </c>
      <c r="AT473" s="673">
        <f t="shared" si="247"/>
        <v>97.297104633656801</v>
      </c>
    </row>
    <row r="474" spans="1:46" ht="11.25" customHeight="1" x14ac:dyDescent="0.2">
      <c r="A474" s="935" t="s">
        <v>665</v>
      </c>
      <c r="B474" s="933" t="s">
        <v>666</v>
      </c>
      <c r="C474" s="497">
        <v>1.22</v>
      </c>
      <c r="D474" s="654">
        <v>1.18</v>
      </c>
      <c r="E474" s="487">
        <v>1.1399999999999999</v>
      </c>
      <c r="F474" s="487">
        <v>1.1000000000000001</v>
      </c>
      <c r="G474" s="487">
        <v>1.06</v>
      </c>
      <c r="H474" s="487">
        <v>0.49</v>
      </c>
      <c r="I474" s="488"/>
      <c r="J474" s="487">
        <v>0.41</v>
      </c>
      <c r="K474" s="485">
        <v>0.35</v>
      </c>
      <c r="L474" s="488"/>
      <c r="M474" s="530">
        <v>0.33</v>
      </c>
      <c r="N474" s="530">
        <v>0.31</v>
      </c>
      <c r="O474" s="493">
        <v>0.28999999999999998</v>
      </c>
      <c r="P474" s="493">
        <v>0.27</v>
      </c>
      <c r="Q474" s="493">
        <v>0.25</v>
      </c>
      <c r="R474" s="493">
        <v>0.23</v>
      </c>
      <c r="S474" s="493">
        <v>0.21</v>
      </c>
      <c r="T474" s="493">
        <v>0.17</v>
      </c>
      <c r="U474" s="492">
        <v>0.14000000000000001</v>
      </c>
      <c r="V474" s="492">
        <v>0.14000000000000001</v>
      </c>
      <c r="W474" s="493">
        <v>0.14000000000000001</v>
      </c>
      <c r="X474" s="493">
        <v>0.13</v>
      </c>
      <c r="Y474" s="654">
        <f t="shared" si="245"/>
        <v>9.5600000000000041</v>
      </c>
      <c r="Z474" s="1049">
        <f t="shared" si="248"/>
        <v>3.3898305084745894</v>
      </c>
      <c r="AA474" s="671">
        <f t="shared" si="249"/>
        <v>3.5087719298245723</v>
      </c>
      <c r="AB474" s="671">
        <f t="shared" si="250"/>
        <v>3.6363636363636154</v>
      </c>
      <c r="AC474" s="671">
        <f t="shared" si="251"/>
        <v>3.7735849056603765</v>
      </c>
      <c r="AD474" s="671">
        <f t="shared" si="252"/>
        <v>116.32653061224491</v>
      </c>
      <c r="AE474" s="671">
        <f t="shared" si="253"/>
        <v>19.512195121951216</v>
      </c>
      <c r="AF474" s="671">
        <f t="shared" si="254"/>
        <v>17.142857142857149</v>
      </c>
      <c r="AG474" s="671">
        <f t="shared" si="255"/>
        <v>6.0606060606060552</v>
      </c>
      <c r="AH474" s="671">
        <f t="shared" si="256"/>
        <v>6.4516129032258229</v>
      </c>
      <c r="AI474" s="671">
        <f t="shared" si="257"/>
        <v>6.8965517241379448</v>
      </c>
      <c r="AJ474" s="671">
        <f t="shared" si="258"/>
        <v>7.4074074074073959</v>
      </c>
      <c r="AK474" s="671">
        <f t="shared" si="259"/>
        <v>8.0000000000000071</v>
      </c>
      <c r="AL474" s="671">
        <f t="shared" si="260"/>
        <v>8.6956521739130377</v>
      </c>
      <c r="AM474" s="671">
        <f t="shared" si="261"/>
        <v>9.5238095238095344</v>
      </c>
      <c r="AN474" s="671">
        <f t="shared" si="262"/>
        <v>23.529411764705866</v>
      </c>
      <c r="AO474" s="671">
        <f t="shared" si="263"/>
        <v>21.42857142857142</v>
      </c>
      <c r="AP474" s="671">
        <f t="shared" si="264"/>
        <v>0</v>
      </c>
      <c r="AQ474" s="671">
        <f t="shared" si="265"/>
        <v>0</v>
      </c>
      <c r="AR474" s="671">
        <f t="shared" si="266"/>
        <v>7.6923076923077094</v>
      </c>
      <c r="AS474" s="672">
        <f t="shared" si="246"/>
        <v>14.367161291371644</v>
      </c>
      <c r="AT474" s="673">
        <f t="shared" si="247"/>
        <v>25.624349931594395</v>
      </c>
    </row>
    <row r="475" spans="1:46" ht="11.25" customHeight="1" x14ac:dyDescent="0.2">
      <c r="A475" s="658" t="s">
        <v>407</v>
      </c>
      <c r="B475" s="507" t="s">
        <v>408</v>
      </c>
      <c r="C475" s="497">
        <v>1.34</v>
      </c>
      <c r="D475" s="518">
        <v>1.26</v>
      </c>
      <c r="E475" s="650">
        <v>1.175</v>
      </c>
      <c r="F475" s="650">
        <v>1.1000000000000001</v>
      </c>
      <c r="G475" s="650">
        <v>1.02</v>
      </c>
      <c r="H475" s="650">
        <v>0.94</v>
      </c>
      <c r="I475" s="651"/>
      <c r="J475" s="650">
        <v>0.9</v>
      </c>
      <c r="K475" s="496">
        <v>0.85</v>
      </c>
      <c r="L475" s="651"/>
      <c r="M475" s="511">
        <v>0.79</v>
      </c>
      <c r="N475" s="511">
        <v>0.75</v>
      </c>
      <c r="O475" s="657">
        <v>0.7</v>
      </c>
      <c r="P475" s="657">
        <v>0.63500000000000001</v>
      </c>
      <c r="Q475" s="657">
        <v>0.57499999999999996</v>
      </c>
      <c r="R475" s="653">
        <v>0.52500000000000002</v>
      </c>
      <c r="S475" s="657">
        <v>0.50624999999999998</v>
      </c>
      <c r="T475" s="653">
        <v>0.5</v>
      </c>
      <c r="U475" s="653">
        <v>1</v>
      </c>
      <c r="V475" s="653">
        <v>1</v>
      </c>
      <c r="W475" s="653">
        <v>1</v>
      </c>
      <c r="X475" s="653">
        <v>1</v>
      </c>
      <c r="Y475" s="654">
        <f t="shared" si="245"/>
        <v>17.566249999999997</v>
      </c>
      <c r="Z475" s="1049">
        <f t="shared" si="248"/>
        <v>6.3492063492063489</v>
      </c>
      <c r="AA475" s="671">
        <f t="shared" si="249"/>
        <v>7.2340425531914887</v>
      </c>
      <c r="AB475" s="671">
        <f t="shared" si="250"/>
        <v>6.8181818181818121</v>
      </c>
      <c r="AC475" s="671">
        <f t="shared" si="251"/>
        <v>7.8431372549019773</v>
      </c>
      <c r="AD475" s="671">
        <f t="shared" si="252"/>
        <v>8.5106382978723527</v>
      </c>
      <c r="AE475" s="671">
        <f t="shared" si="253"/>
        <v>4.4444444444444287</v>
      </c>
      <c r="AF475" s="671">
        <f t="shared" si="254"/>
        <v>5.8823529411764719</v>
      </c>
      <c r="AG475" s="671">
        <f t="shared" si="255"/>
        <v>7.5949367088607556</v>
      </c>
      <c r="AH475" s="671">
        <f t="shared" si="256"/>
        <v>5.3333333333333455</v>
      </c>
      <c r="AI475" s="671">
        <f t="shared" si="257"/>
        <v>7.1428571428571397</v>
      </c>
      <c r="AJ475" s="671">
        <f t="shared" si="258"/>
        <v>10.236220472440927</v>
      </c>
      <c r="AK475" s="671">
        <f t="shared" si="259"/>
        <v>10.434782608695659</v>
      </c>
      <c r="AL475" s="671">
        <f t="shared" si="260"/>
        <v>9.5238095238095113</v>
      </c>
      <c r="AM475" s="671">
        <f t="shared" si="261"/>
        <v>3.7037037037037202</v>
      </c>
      <c r="AN475" s="671">
        <f t="shared" si="262"/>
        <v>1.2499999999999956</v>
      </c>
      <c r="AO475" s="671">
        <f t="shared" si="263"/>
        <v>-50</v>
      </c>
      <c r="AP475" s="671">
        <f t="shared" si="264"/>
        <v>0</v>
      </c>
      <c r="AQ475" s="671">
        <f t="shared" si="265"/>
        <v>0</v>
      </c>
      <c r="AR475" s="671">
        <f t="shared" si="266"/>
        <v>0</v>
      </c>
      <c r="AS475" s="672">
        <f t="shared" si="246"/>
        <v>2.7527182711934706</v>
      </c>
      <c r="AT475" s="673">
        <f t="shared" si="247"/>
        <v>13.208280879229495</v>
      </c>
    </row>
    <row r="476" spans="1:46" ht="11.25" customHeight="1" x14ac:dyDescent="0.2">
      <c r="A476" s="935" t="s">
        <v>1448</v>
      </c>
      <c r="B476" s="933" t="s">
        <v>1449</v>
      </c>
      <c r="C476" s="497">
        <v>0.47</v>
      </c>
      <c r="D476" s="654">
        <v>0.41</v>
      </c>
      <c r="E476" s="650">
        <v>0.36</v>
      </c>
      <c r="F476" s="650">
        <v>0.32</v>
      </c>
      <c r="G476" s="650">
        <v>0.17</v>
      </c>
      <c r="H476" s="650">
        <v>0.03</v>
      </c>
      <c r="I476" s="651"/>
      <c r="J476" s="502">
        <v>0</v>
      </c>
      <c r="K476" s="655">
        <v>0</v>
      </c>
      <c r="L476" s="651"/>
      <c r="M476" s="652">
        <v>0</v>
      </c>
      <c r="N476" s="652">
        <v>0</v>
      </c>
      <c r="O476" s="653">
        <v>0</v>
      </c>
      <c r="P476" s="653">
        <v>0</v>
      </c>
      <c r="Q476" s="653">
        <v>0</v>
      </c>
      <c r="R476" s="657">
        <v>0.4</v>
      </c>
      <c r="S476" s="657">
        <v>0.28000000000000003</v>
      </c>
      <c r="T476" s="657">
        <v>0.25</v>
      </c>
      <c r="U476" s="653">
        <v>0</v>
      </c>
      <c r="V476" s="653">
        <v>0</v>
      </c>
      <c r="W476" s="653">
        <v>0</v>
      </c>
      <c r="X476" s="653">
        <v>0</v>
      </c>
      <c r="Y476" s="654">
        <f t="shared" si="245"/>
        <v>2.6899999999999995</v>
      </c>
      <c r="Z476" s="1049">
        <f t="shared" si="248"/>
        <v>14.634146341463406</v>
      </c>
      <c r="AA476" s="671">
        <f t="shared" si="249"/>
        <v>13.888888888888884</v>
      </c>
      <c r="AB476" s="671">
        <f t="shared" si="250"/>
        <v>12.5</v>
      </c>
      <c r="AC476" s="671">
        <f t="shared" si="251"/>
        <v>88.235294117647058</v>
      </c>
      <c r="AD476" s="671">
        <f t="shared" si="252"/>
        <v>466.66666666666669</v>
      </c>
      <c r="AE476" s="671" t="str">
        <f t="shared" si="253"/>
        <v>n/a</v>
      </c>
      <c r="AF476" s="671" t="str">
        <f t="shared" si="254"/>
        <v>n/a</v>
      </c>
      <c r="AG476" s="671" t="str">
        <f t="shared" si="255"/>
        <v>n/a</v>
      </c>
      <c r="AH476" s="671" t="str">
        <f t="shared" si="256"/>
        <v>n/a</v>
      </c>
      <c r="AI476" s="671" t="str">
        <f t="shared" si="257"/>
        <v>n/a</v>
      </c>
      <c r="AJ476" s="671" t="str">
        <f t="shared" si="258"/>
        <v>n/a</v>
      </c>
      <c r="AK476" s="671" t="str">
        <f t="shared" si="259"/>
        <v>n/a</v>
      </c>
      <c r="AL476" s="671">
        <f t="shared" si="260"/>
        <v>-100</v>
      </c>
      <c r="AM476" s="671">
        <f t="shared" si="261"/>
        <v>42.857142857142861</v>
      </c>
      <c r="AN476" s="671">
        <f t="shared" si="262"/>
        <v>12.000000000000011</v>
      </c>
      <c r="AO476" s="671" t="str">
        <f t="shared" si="263"/>
        <v>n/a</v>
      </c>
      <c r="AP476" s="671" t="str">
        <f t="shared" si="264"/>
        <v>n/a</v>
      </c>
      <c r="AQ476" s="671" t="str">
        <f t="shared" si="265"/>
        <v>n/a</v>
      </c>
      <c r="AR476" s="671" t="str">
        <f t="shared" si="266"/>
        <v>n/a</v>
      </c>
      <c r="AS476" s="672">
        <f t="shared" si="246"/>
        <v>68.847767358976114</v>
      </c>
      <c r="AT476" s="673">
        <f t="shared" si="247"/>
        <v>169.10992558133333</v>
      </c>
    </row>
    <row r="477" spans="1:46" ht="11.25" customHeight="1" x14ac:dyDescent="0.2">
      <c r="A477" s="484" t="s">
        <v>4281</v>
      </c>
      <c r="B477" s="920" t="s">
        <v>3862</v>
      </c>
      <c r="C477" s="497">
        <v>0.68759999999999999</v>
      </c>
      <c r="D477" s="631">
        <v>0.6341</v>
      </c>
      <c r="E477" s="924">
        <v>0.56789999999999996</v>
      </c>
      <c r="F477" s="924">
        <v>0.53</v>
      </c>
      <c r="G477" s="924">
        <v>0.2671</v>
      </c>
      <c r="H477" s="924">
        <v>0.23</v>
      </c>
      <c r="I477" s="916"/>
      <c r="J477" s="924">
        <v>0.84</v>
      </c>
      <c r="K477" s="655">
        <v>0</v>
      </c>
      <c r="L477" s="1012"/>
      <c r="M477" s="652">
        <v>0</v>
      </c>
      <c r="N477" s="652">
        <v>0</v>
      </c>
      <c r="O477" s="653">
        <v>0</v>
      </c>
      <c r="P477" s="653">
        <v>0</v>
      </c>
      <c r="Q477" s="653">
        <v>0</v>
      </c>
      <c r="R477" s="653">
        <v>0</v>
      </c>
      <c r="S477" s="653">
        <v>0</v>
      </c>
      <c r="T477" s="653">
        <v>0</v>
      </c>
      <c r="U477" s="653">
        <v>0</v>
      </c>
      <c r="V477" s="653">
        <v>0</v>
      </c>
      <c r="W477" s="653">
        <v>0</v>
      </c>
      <c r="X477" s="653">
        <v>0</v>
      </c>
      <c r="Y477" s="654">
        <f t="shared" si="245"/>
        <v>3.7566999999999999</v>
      </c>
      <c r="Z477" s="1049">
        <f t="shared" si="248"/>
        <v>8.43715502286706</v>
      </c>
      <c r="AA477" s="671">
        <f t="shared" si="249"/>
        <v>11.656981863004056</v>
      </c>
      <c r="AB477" s="671">
        <f t="shared" si="250"/>
        <v>7.1509433962263946</v>
      </c>
      <c r="AC477" s="671">
        <f t="shared" si="251"/>
        <v>98.427555222763004</v>
      </c>
      <c r="AD477" s="671">
        <f t="shared" si="252"/>
        <v>16.130434782608695</v>
      </c>
      <c r="AE477" s="671">
        <f t="shared" si="253"/>
        <v>-72.61904761904762</v>
      </c>
      <c r="AF477" s="671" t="str">
        <f t="shared" si="254"/>
        <v>n/a</v>
      </c>
      <c r="AG477" s="671" t="str">
        <f t="shared" si="255"/>
        <v>n/a</v>
      </c>
      <c r="AH477" s="671" t="str">
        <f t="shared" si="256"/>
        <v>n/a</v>
      </c>
      <c r="AI477" s="671" t="str">
        <f t="shared" si="257"/>
        <v>n/a</v>
      </c>
      <c r="AJ477" s="671" t="str">
        <f t="shared" si="258"/>
        <v>n/a</v>
      </c>
      <c r="AK477" s="671" t="str">
        <f t="shared" si="259"/>
        <v>n/a</v>
      </c>
      <c r="AL477" s="671" t="str">
        <f t="shared" si="260"/>
        <v>n/a</v>
      </c>
      <c r="AM477" s="671" t="str">
        <f t="shared" si="261"/>
        <v>n/a</v>
      </c>
      <c r="AN477" s="671" t="str">
        <f t="shared" si="262"/>
        <v>n/a</v>
      </c>
      <c r="AO477" s="671" t="str">
        <f t="shared" si="263"/>
        <v>n/a</v>
      </c>
      <c r="AP477" s="671" t="str">
        <f t="shared" si="264"/>
        <v>n/a</v>
      </c>
      <c r="AQ477" s="671" t="str">
        <f t="shared" si="265"/>
        <v>n/a</v>
      </c>
      <c r="AR477" s="671" t="str">
        <f t="shared" si="266"/>
        <v>n/a</v>
      </c>
      <c r="AS477" s="672">
        <f t="shared" si="246"/>
        <v>11.530670444736932</v>
      </c>
      <c r="AT477" s="673">
        <f t="shared" si="247"/>
        <v>54.188872045029889</v>
      </c>
    </row>
    <row r="478" spans="1:46" ht="11.25" customHeight="1" x14ac:dyDescent="0.2">
      <c r="A478" s="935" t="s">
        <v>1425</v>
      </c>
      <c r="B478" s="933" t="s">
        <v>1426</v>
      </c>
      <c r="C478" s="497">
        <v>1.35</v>
      </c>
      <c r="D478" s="654">
        <v>1.1600000000000001</v>
      </c>
      <c r="E478" s="650">
        <v>0.97</v>
      </c>
      <c r="F478" s="650">
        <v>0.74</v>
      </c>
      <c r="G478" s="502">
        <v>0.64</v>
      </c>
      <c r="H478" s="650">
        <v>0.62</v>
      </c>
      <c r="I478" s="651"/>
      <c r="J478" s="502">
        <v>0.6</v>
      </c>
      <c r="K478" s="655">
        <v>0.6</v>
      </c>
      <c r="L478" s="651"/>
      <c r="M478" s="652">
        <v>0.6</v>
      </c>
      <c r="N478" s="652">
        <v>0.6</v>
      </c>
      <c r="O478" s="653">
        <v>0.6</v>
      </c>
      <c r="P478" s="653">
        <v>0.6</v>
      </c>
      <c r="Q478" s="657">
        <v>0.6</v>
      </c>
      <c r="R478" s="653">
        <v>0.56000000000000005</v>
      </c>
      <c r="S478" s="653">
        <v>0.56000000000000005</v>
      </c>
      <c r="T478" s="657">
        <v>0.56000000000000005</v>
      </c>
      <c r="U478" s="657">
        <v>0.5</v>
      </c>
      <c r="V478" s="657">
        <v>0.47</v>
      </c>
      <c r="W478" s="653">
        <v>0.44</v>
      </c>
      <c r="X478" s="657">
        <v>0.44</v>
      </c>
      <c r="Y478" s="654">
        <f t="shared" si="245"/>
        <v>13.209999999999999</v>
      </c>
      <c r="Z478" s="1049">
        <f t="shared" si="248"/>
        <v>16.37931034482758</v>
      </c>
      <c r="AA478" s="671">
        <f t="shared" si="249"/>
        <v>19.587628865979401</v>
      </c>
      <c r="AB478" s="671">
        <f t="shared" si="250"/>
        <v>31.081081081081074</v>
      </c>
      <c r="AC478" s="671">
        <f t="shared" si="251"/>
        <v>15.625</v>
      </c>
      <c r="AD478" s="671">
        <f t="shared" si="252"/>
        <v>3.2258064516129004</v>
      </c>
      <c r="AE478" s="671">
        <f t="shared" si="253"/>
        <v>3.3333333333333437</v>
      </c>
      <c r="AF478" s="671">
        <f t="shared" si="254"/>
        <v>0</v>
      </c>
      <c r="AG478" s="671">
        <f t="shared" si="255"/>
        <v>0</v>
      </c>
      <c r="AH478" s="671">
        <f t="shared" si="256"/>
        <v>0</v>
      </c>
      <c r="AI478" s="671">
        <f t="shared" si="257"/>
        <v>0</v>
      </c>
      <c r="AJ478" s="671">
        <f t="shared" si="258"/>
        <v>0</v>
      </c>
      <c r="AK478" s="671">
        <f t="shared" si="259"/>
        <v>0</v>
      </c>
      <c r="AL478" s="671">
        <f t="shared" si="260"/>
        <v>7.1428571428571397</v>
      </c>
      <c r="AM478" s="671">
        <f t="shared" si="261"/>
        <v>0</v>
      </c>
      <c r="AN478" s="671">
        <f t="shared" si="262"/>
        <v>0</v>
      </c>
      <c r="AO478" s="671">
        <f t="shared" si="263"/>
        <v>12.000000000000011</v>
      </c>
      <c r="AP478" s="671">
        <f t="shared" si="264"/>
        <v>6.3829787234042534</v>
      </c>
      <c r="AQ478" s="671">
        <f t="shared" si="265"/>
        <v>6.8181818181818121</v>
      </c>
      <c r="AR478" s="671">
        <f t="shared" si="266"/>
        <v>0</v>
      </c>
      <c r="AS478" s="672">
        <f t="shared" si="246"/>
        <v>6.3987461979619749</v>
      </c>
      <c r="AT478" s="673">
        <f t="shared" si="247"/>
        <v>8.7811777878292929</v>
      </c>
    </row>
    <row r="479" spans="1:46" ht="11.25" customHeight="1" x14ac:dyDescent="0.2">
      <c r="A479" s="500" t="s">
        <v>271</v>
      </c>
      <c r="B479" s="933" t="s">
        <v>272</v>
      </c>
      <c r="C479" s="497">
        <v>1.78</v>
      </c>
      <c r="D479" s="486">
        <v>1.52</v>
      </c>
      <c r="E479" s="650">
        <v>1.26</v>
      </c>
      <c r="F479" s="650">
        <v>1.02</v>
      </c>
      <c r="G479" s="650">
        <v>0.82</v>
      </c>
      <c r="H479" s="650">
        <v>0.68</v>
      </c>
      <c r="I479" s="651"/>
      <c r="J479" s="650">
        <v>0.6</v>
      </c>
      <c r="K479" s="496">
        <v>0.5</v>
      </c>
      <c r="L479" s="651"/>
      <c r="M479" s="511">
        <v>0.4</v>
      </c>
      <c r="N479" s="511">
        <v>0.35</v>
      </c>
      <c r="O479" s="657">
        <v>0.33</v>
      </c>
      <c r="P479" s="657">
        <v>0.26</v>
      </c>
      <c r="Q479" s="657">
        <v>0.16</v>
      </c>
      <c r="R479" s="657">
        <v>0.1</v>
      </c>
      <c r="S479" s="657">
        <v>7.0000000000000007E-2</v>
      </c>
      <c r="T479" s="657">
        <v>5.2499999999999998E-2</v>
      </c>
      <c r="U479" s="657">
        <v>0.04</v>
      </c>
      <c r="V479" s="657">
        <v>3.7499999999999999E-2</v>
      </c>
      <c r="W479" s="657">
        <v>3.5000000000000003E-2</v>
      </c>
      <c r="X479" s="657">
        <v>0.03</v>
      </c>
      <c r="Y479" s="654">
        <f t="shared" si="245"/>
        <v>10.044999999999998</v>
      </c>
      <c r="Z479" s="1049">
        <f t="shared" si="248"/>
        <v>17.105263157894733</v>
      </c>
      <c r="AA479" s="671">
        <f t="shared" si="249"/>
        <v>20.634920634920629</v>
      </c>
      <c r="AB479" s="671">
        <f t="shared" si="250"/>
        <v>23.529411764705888</v>
      </c>
      <c r="AC479" s="671">
        <f t="shared" si="251"/>
        <v>24.390243902439025</v>
      </c>
      <c r="AD479" s="671">
        <f t="shared" si="252"/>
        <v>20.588235294117641</v>
      </c>
      <c r="AE479" s="671">
        <f t="shared" si="253"/>
        <v>13.333333333333353</v>
      </c>
      <c r="AF479" s="671">
        <f t="shared" si="254"/>
        <v>19.999999999999996</v>
      </c>
      <c r="AG479" s="671">
        <f t="shared" si="255"/>
        <v>25</v>
      </c>
      <c r="AH479" s="671">
        <f t="shared" si="256"/>
        <v>14.285714285714302</v>
      </c>
      <c r="AI479" s="671">
        <f t="shared" si="257"/>
        <v>6.0606060606060552</v>
      </c>
      <c r="AJ479" s="671">
        <f t="shared" si="258"/>
        <v>26.923076923076916</v>
      </c>
      <c r="AK479" s="671">
        <f t="shared" si="259"/>
        <v>62.5</v>
      </c>
      <c r="AL479" s="671">
        <f t="shared" si="260"/>
        <v>59.999999999999986</v>
      </c>
      <c r="AM479" s="671">
        <f t="shared" si="261"/>
        <v>42.857142857142861</v>
      </c>
      <c r="AN479" s="671">
        <f t="shared" si="262"/>
        <v>33.33333333333335</v>
      </c>
      <c r="AO479" s="671">
        <f t="shared" si="263"/>
        <v>31.25</v>
      </c>
      <c r="AP479" s="671">
        <f t="shared" si="264"/>
        <v>6.6666666666666652</v>
      </c>
      <c r="AQ479" s="671">
        <f t="shared" si="265"/>
        <v>7.1428571428571397</v>
      </c>
      <c r="AR479" s="671">
        <f t="shared" si="266"/>
        <v>16.666666666666675</v>
      </c>
      <c r="AS479" s="672">
        <f t="shared" si="246"/>
        <v>24.856182738077649</v>
      </c>
      <c r="AT479" s="673">
        <f t="shared" si="247"/>
        <v>15.854125649911168</v>
      </c>
    </row>
    <row r="480" spans="1:46" ht="11.25" customHeight="1" x14ac:dyDescent="0.2">
      <c r="A480" s="495" t="s">
        <v>1399</v>
      </c>
      <c r="B480" s="933" t="s">
        <v>1400</v>
      </c>
      <c r="C480" s="497">
        <v>3.2</v>
      </c>
      <c r="D480" s="497">
        <v>1.8</v>
      </c>
      <c r="E480" s="502">
        <v>1.2</v>
      </c>
      <c r="F480" s="650">
        <v>0.96</v>
      </c>
      <c r="G480" s="650">
        <v>0.36</v>
      </c>
      <c r="H480" s="650">
        <v>0</v>
      </c>
      <c r="I480" s="651"/>
      <c r="J480" s="502">
        <v>0</v>
      </c>
      <c r="K480" s="655">
        <v>0</v>
      </c>
      <c r="L480" s="651"/>
      <c r="M480" s="536">
        <v>0</v>
      </c>
      <c r="N480" s="536">
        <v>0</v>
      </c>
      <c r="O480" s="535">
        <v>0</v>
      </c>
      <c r="P480" s="653">
        <v>0</v>
      </c>
      <c r="Q480" s="653">
        <v>0</v>
      </c>
      <c r="R480" s="653">
        <v>0</v>
      </c>
      <c r="S480" s="653">
        <v>0</v>
      </c>
      <c r="T480" s="653">
        <v>0</v>
      </c>
      <c r="U480" s="653">
        <v>0</v>
      </c>
      <c r="V480" s="653">
        <v>0</v>
      </c>
      <c r="W480" s="653">
        <v>0</v>
      </c>
      <c r="X480" s="653">
        <v>0</v>
      </c>
      <c r="Y480" s="654">
        <f t="shared" si="245"/>
        <v>7.5200000000000005</v>
      </c>
      <c r="Z480" s="1049">
        <f t="shared" si="248"/>
        <v>77.777777777777786</v>
      </c>
      <c r="AA480" s="671">
        <f t="shared" si="249"/>
        <v>50</v>
      </c>
      <c r="AB480" s="671">
        <f t="shared" si="250"/>
        <v>25</v>
      </c>
      <c r="AC480" s="671">
        <f t="shared" si="251"/>
        <v>166.66666666666666</v>
      </c>
      <c r="AD480" s="671" t="str">
        <f t="shared" si="252"/>
        <v>n/a</v>
      </c>
      <c r="AE480" s="671" t="str">
        <f t="shared" si="253"/>
        <v>n/a</v>
      </c>
      <c r="AF480" s="671" t="str">
        <f t="shared" si="254"/>
        <v>n/a</v>
      </c>
      <c r="AG480" s="671" t="str">
        <f t="shared" si="255"/>
        <v>n/a</v>
      </c>
      <c r="AH480" s="671" t="str">
        <f t="shared" si="256"/>
        <v>n/a</v>
      </c>
      <c r="AI480" s="671" t="str">
        <f t="shared" si="257"/>
        <v>n/a</v>
      </c>
      <c r="AJ480" s="671" t="str">
        <f t="shared" si="258"/>
        <v>n/a</v>
      </c>
      <c r="AK480" s="671" t="str">
        <f t="shared" si="259"/>
        <v>n/a</v>
      </c>
      <c r="AL480" s="671" t="str">
        <f t="shared" si="260"/>
        <v>n/a</v>
      </c>
      <c r="AM480" s="671" t="str">
        <f t="shared" si="261"/>
        <v>n/a</v>
      </c>
      <c r="AN480" s="671" t="str">
        <f t="shared" si="262"/>
        <v>n/a</v>
      </c>
      <c r="AO480" s="671" t="str">
        <f t="shared" si="263"/>
        <v>n/a</v>
      </c>
      <c r="AP480" s="671" t="str">
        <f t="shared" si="264"/>
        <v>n/a</v>
      </c>
      <c r="AQ480" s="671" t="str">
        <f t="shared" si="265"/>
        <v>n/a</v>
      </c>
      <c r="AR480" s="671" t="str">
        <f t="shared" si="266"/>
        <v>n/a</v>
      </c>
      <c r="AS480" s="672">
        <f t="shared" si="246"/>
        <v>79.861111111111114</v>
      </c>
      <c r="AT480" s="673">
        <f t="shared" si="247"/>
        <v>61.754816876154727</v>
      </c>
    </row>
    <row r="481" spans="1:46" ht="11.25" customHeight="1" x14ac:dyDescent="0.2">
      <c r="A481" s="495" t="s">
        <v>1415</v>
      </c>
      <c r="B481" s="933" t="s">
        <v>1416</v>
      </c>
      <c r="C481" s="523">
        <v>4</v>
      </c>
      <c r="D481" s="497">
        <v>3.95</v>
      </c>
      <c r="E481" s="650">
        <v>3.7</v>
      </c>
      <c r="F481" s="650">
        <v>3.2</v>
      </c>
      <c r="G481" s="650">
        <v>2.72</v>
      </c>
      <c r="H481" s="650">
        <v>2.02</v>
      </c>
      <c r="I481" s="651"/>
      <c r="J481" s="502">
        <v>1.8</v>
      </c>
      <c r="K481" s="655">
        <v>1.8</v>
      </c>
      <c r="L481" s="651"/>
      <c r="M481" s="652">
        <v>1.8</v>
      </c>
      <c r="N481" s="652">
        <v>2.1800000000000002</v>
      </c>
      <c r="O481" s="657">
        <v>2.5299999999999998</v>
      </c>
      <c r="P481" s="657">
        <v>2.4900000000000002</v>
      </c>
      <c r="Q481" s="657">
        <v>2.4649999999999999</v>
      </c>
      <c r="R481" s="657">
        <v>2.4300000000000002</v>
      </c>
      <c r="S481" s="657">
        <v>2.4125000000000001</v>
      </c>
      <c r="T481" s="657">
        <v>2.4024999999999999</v>
      </c>
      <c r="U481" s="657">
        <v>2.37</v>
      </c>
      <c r="V481" s="657">
        <v>2.33</v>
      </c>
      <c r="W481" s="657">
        <v>2.29</v>
      </c>
      <c r="X481" s="657">
        <v>2.25</v>
      </c>
      <c r="Y481" s="654">
        <f t="shared" si="245"/>
        <v>51.14</v>
      </c>
      <c r="Z481" s="1049">
        <f t="shared" si="248"/>
        <v>1.2658227848101111</v>
      </c>
      <c r="AA481" s="671">
        <f t="shared" si="249"/>
        <v>6.7567567567567544</v>
      </c>
      <c r="AB481" s="671">
        <f t="shared" si="250"/>
        <v>15.625</v>
      </c>
      <c r="AC481" s="671">
        <f t="shared" si="251"/>
        <v>17.647058823529417</v>
      </c>
      <c r="AD481" s="671">
        <f t="shared" si="252"/>
        <v>34.653465346534659</v>
      </c>
      <c r="AE481" s="671">
        <f t="shared" si="253"/>
        <v>12.222222222222223</v>
      </c>
      <c r="AF481" s="671">
        <f t="shared" si="254"/>
        <v>0</v>
      </c>
      <c r="AG481" s="671">
        <f t="shared" si="255"/>
        <v>0</v>
      </c>
      <c r="AH481" s="671">
        <f t="shared" si="256"/>
        <v>-17.431192660550465</v>
      </c>
      <c r="AI481" s="671">
        <f t="shared" si="257"/>
        <v>-13.833992094861646</v>
      </c>
      <c r="AJ481" s="671">
        <f t="shared" si="258"/>
        <v>1.6064257028112205</v>
      </c>
      <c r="AK481" s="671">
        <f t="shared" si="259"/>
        <v>1.0141987829614729</v>
      </c>
      <c r="AL481" s="671">
        <f t="shared" si="260"/>
        <v>1.4403292181069727</v>
      </c>
      <c r="AM481" s="671">
        <f t="shared" si="261"/>
        <v>0.72538860103628089</v>
      </c>
      <c r="AN481" s="671">
        <f t="shared" si="262"/>
        <v>0.41623309053071544</v>
      </c>
      <c r="AO481" s="671">
        <f t="shared" si="263"/>
        <v>1.371308016877637</v>
      </c>
      <c r="AP481" s="671">
        <f t="shared" si="264"/>
        <v>1.7167381974249052</v>
      </c>
      <c r="AQ481" s="671">
        <f t="shared" si="265"/>
        <v>1.7467248908296984</v>
      </c>
      <c r="AR481" s="671">
        <f t="shared" si="266"/>
        <v>1.7777777777777892</v>
      </c>
      <c r="AS481" s="672">
        <f t="shared" si="246"/>
        <v>3.6168560766735665</v>
      </c>
      <c r="AT481" s="673">
        <f t="shared" si="247"/>
        <v>11.098442503317855</v>
      </c>
    </row>
    <row r="482" spans="1:46" ht="11.25" customHeight="1" x14ac:dyDescent="0.2">
      <c r="A482" s="495" t="s">
        <v>659</v>
      </c>
      <c r="B482" s="933" t="s">
        <v>660</v>
      </c>
      <c r="C482" s="497">
        <v>0.63</v>
      </c>
      <c r="D482" s="497">
        <v>0.38</v>
      </c>
      <c r="E482" s="650">
        <v>0.34</v>
      </c>
      <c r="F482" s="650">
        <v>0.3</v>
      </c>
      <c r="G482" s="650">
        <v>0.26</v>
      </c>
      <c r="H482" s="650">
        <v>0.25</v>
      </c>
      <c r="I482" s="651" t="s">
        <v>90</v>
      </c>
      <c r="J482" s="650">
        <v>0.23</v>
      </c>
      <c r="K482" s="496">
        <v>0.21</v>
      </c>
      <c r="L482" s="651"/>
      <c r="M482" s="511">
        <v>0.19</v>
      </c>
      <c r="N482" s="511">
        <v>0.17</v>
      </c>
      <c r="O482" s="657">
        <v>0.155</v>
      </c>
      <c r="P482" s="657">
        <v>0.13500000000000001</v>
      </c>
      <c r="Q482" s="657">
        <v>0.11</v>
      </c>
      <c r="R482" s="657">
        <v>0.05</v>
      </c>
      <c r="S482" s="653">
        <v>0</v>
      </c>
      <c r="T482" s="653">
        <v>0</v>
      </c>
      <c r="U482" s="653">
        <v>0</v>
      </c>
      <c r="V482" s="653">
        <v>0</v>
      </c>
      <c r="W482" s="653">
        <v>0</v>
      </c>
      <c r="X482" s="653">
        <v>0</v>
      </c>
      <c r="Y482" s="654">
        <f t="shared" si="245"/>
        <v>3.4099999999999997</v>
      </c>
      <c r="Z482" s="1049">
        <f t="shared" si="248"/>
        <v>65.789473684210535</v>
      </c>
      <c r="AA482" s="671">
        <f t="shared" si="249"/>
        <v>11.764705882352944</v>
      </c>
      <c r="AB482" s="671">
        <f t="shared" si="250"/>
        <v>13.333333333333353</v>
      </c>
      <c r="AC482" s="671">
        <f t="shared" si="251"/>
        <v>15.384615384615374</v>
      </c>
      <c r="AD482" s="671">
        <f t="shared" si="252"/>
        <v>4.0000000000000036</v>
      </c>
      <c r="AE482" s="671">
        <f t="shared" si="253"/>
        <v>8.6956521739130377</v>
      </c>
      <c r="AF482" s="671">
        <f t="shared" si="254"/>
        <v>9.5238095238095344</v>
      </c>
      <c r="AG482" s="671">
        <f t="shared" si="255"/>
        <v>10.526315789473673</v>
      </c>
      <c r="AH482" s="671">
        <f t="shared" si="256"/>
        <v>11.764705882352944</v>
      </c>
      <c r="AI482" s="671">
        <f t="shared" si="257"/>
        <v>9.6774193548387224</v>
      </c>
      <c r="AJ482" s="671">
        <f t="shared" si="258"/>
        <v>14.814814814814813</v>
      </c>
      <c r="AK482" s="671">
        <f t="shared" si="259"/>
        <v>22.72727272727273</v>
      </c>
      <c r="AL482" s="671">
        <f t="shared" si="260"/>
        <v>119.99999999999997</v>
      </c>
      <c r="AM482" s="671" t="str">
        <f t="shared" si="261"/>
        <v>n/a</v>
      </c>
      <c r="AN482" s="671" t="str">
        <f t="shared" si="262"/>
        <v>n/a</v>
      </c>
      <c r="AO482" s="671" t="str">
        <f t="shared" si="263"/>
        <v>n/a</v>
      </c>
      <c r="AP482" s="671" t="str">
        <f t="shared" si="264"/>
        <v>n/a</v>
      </c>
      <c r="AQ482" s="671" t="str">
        <f t="shared" si="265"/>
        <v>n/a</v>
      </c>
      <c r="AR482" s="671" t="str">
        <f t="shared" si="266"/>
        <v>n/a</v>
      </c>
      <c r="AS482" s="672">
        <f t="shared" si="246"/>
        <v>24.461701426999049</v>
      </c>
      <c r="AT482" s="673">
        <f t="shared" si="247"/>
        <v>32.613191982522679</v>
      </c>
    </row>
    <row r="483" spans="1:46" ht="11.25" customHeight="1" x14ac:dyDescent="0.2">
      <c r="A483" s="507" t="s">
        <v>1405</v>
      </c>
      <c r="B483" s="507" t="s">
        <v>1406</v>
      </c>
      <c r="C483" s="497">
        <v>0.7</v>
      </c>
      <c r="D483" s="510">
        <v>0.61</v>
      </c>
      <c r="E483" s="650">
        <v>0.57999999999999996</v>
      </c>
      <c r="F483" s="650">
        <v>0.54</v>
      </c>
      <c r="G483" s="502">
        <v>0.48</v>
      </c>
      <c r="H483" s="650">
        <v>0.42</v>
      </c>
      <c r="I483" s="651"/>
      <c r="J483" s="650">
        <v>0.3</v>
      </c>
      <c r="K483" s="496">
        <v>0.2</v>
      </c>
      <c r="L483" s="651"/>
      <c r="M483" s="652">
        <v>0.15142</v>
      </c>
      <c r="N483" s="652">
        <v>0.16427</v>
      </c>
      <c r="O483" s="657">
        <v>0.20714000000000002</v>
      </c>
      <c r="P483" s="657">
        <v>0.14283999999999999</v>
      </c>
      <c r="Q483" s="653">
        <v>0</v>
      </c>
      <c r="R483" s="653">
        <v>0</v>
      </c>
      <c r="S483" s="653">
        <v>0</v>
      </c>
      <c r="T483" s="653">
        <v>0</v>
      </c>
      <c r="U483" s="653">
        <v>0</v>
      </c>
      <c r="V483" s="653">
        <v>0</v>
      </c>
      <c r="W483" s="653">
        <v>0</v>
      </c>
      <c r="X483" s="653">
        <v>0</v>
      </c>
      <c r="Y483" s="654">
        <f t="shared" si="245"/>
        <v>4.4956699999999996</v>
      </c>
      <c r="Z483" s="1049">
        <f t="shared" si="248"/>
        <v>14.754098360655732</v>
      </c>
      <c r="AA483" s="671">
        <f t="shared" si="249"/>
        <v>5.1724137931034475</v>
      </c>
      <c r="AB483" s="671">
        <f t="shared" si="250"/>
        <v>7.4074074074073959</v>
      </c>
      <c r="AC483" s="671">
        <f t="shared" si="251"/>
        <v>12.500000000000021</v>
      </c>
      <c r="AD483" s="671">
        <f t="shared" si="252"/>
        <v>14.285714285714279</v>
      </c>
      <c r="AE483" s="671">
        <f t="shared" si="253"/>
        <v>39.999999999999993</v>
      </c>
      <c r="AF483" s="671">
        <f t="shared" si="254"/>
        <v>49.999999999999979</v>
      </c>
      <c r="AG483" s="671">
        <f t="shared" si="255"/>
        <v>32.082948091401398</v>
      </c>
      <c r="AH483" s="671">
        <f t="shared" si="256"/>
        <v>-7.8224873683569784</v>
      </c>
      <c r="AI483" s="671">
        <f t="shared" si="257"/>
        <v>-20.696147533069432</v>
      </c>
      <c r="AJ483" s="671">
        <f t="shared" si="258"/>
        <v>45.015401848221813</v>
      </c>
      <c r="AK483" s="671" t="str">
        <f t="shared" si="259"/>
        <v>n/a</v>
      </c>
      <c r="AL483" s="671" t="str">
        <f t="shared" si="260"/>
        <v>n/a</v>
      </c>
      <c r="AM483" s="671" t="str">
        <f t="shared" si="261"/>
        <v>n/a</v>
      </c>
      <c r="AN483" s="671" t="str">
        <f t="shared" si="262"/>
        <v>n/a</v>
      </c>
      <c r="AO483" s="671" t="str">
        <f t="shared" si="263"/>
        <v>n/a</v>
      </c>
      <c r="AP483" s="671" t="str">
        <f t="shared" si="264"/>
        <v>n/a</v>
      </c>
      <c r="AQ483" s="671" t="str">
        <f t="shared" si="265"/>
        <v>n/a</v>
      </c>
      <c r="AR483" s="671" t="str">
        <f t="shared" si="266"/>
        <v>n/a</v>
      </c>
      <c r="AS483" s="672">
        <f t="shared" si="246"/>
        <v>17.518122625916149</v>
      </c>
      <c r="AT483" s="673">
        <f t="shared" si="247"/>
        <v>22.20164761783121</v>
      </c>
    </row>
    <row r="484" spans="1:46" ht="11.25" customHeight="1" x14ac:dyDescent="0.2">
      <c r="A484" s="495" t="s">
        <v>1676</v>
      </c>
      <c r="B484" s="933" t="s">
        <v>1677</v>
      </c>
      <c r="C484" s="497">
        <v>0.56999999999999995</v>
      </c>
      <c r="D484" s="656">
        <v>0.47499999999999998</v>
      </c>
      <c r="E484" s="650">
        <v>0.375</v>
      </c>
      <c r="F484" s="650">
        <v>0.28499999999999998</v>
      </c>
      <c r="G484" s="650">
        <v>0.22</v>
      </c>
      <c r="H484" s="650">
        <v>0.13</v>
      </c>
      <c r="I484" s="651"/>
      <c r="J484" s="650">
        <v>3.5000000000000003E-2</v>
      </c>
      <c r="K484" s="655">
        <v>0.02</v>
      </c>
      <c r="L484" s="651"/>
      <c r="M484" s="652">
        <v>0.02</v>
      </c>
      <c r="N484" s="652">
        <v>0.02</v>
      </c>
      <c r="O484" s="653">
        <v>0.02</v>
      </c>
      <c r="P484" s="653">
        <v>0.02</v>
      </c>
      <c r="Q484" s="653">
        <v>0.02</v>
      </c>
      <c r="R484" s="653">
        <v>0.02</v>
      </c>
      <c r="S484" s="653">
        <v>0.02</v>
      </c>
      <c r="T484" s="653">
        <v>0.02</v>
      </c>
      <c r="U484" s="653">
        <v>0.02</v>
      </c>
      <c r="V484" s="657">
        <v>0.02</v>
      </c>
      <c r="W484" s="657">
        <v>1.6E-2</v>
      </c>
      <c r="X484" s="657">
        <v>1.512E-2</v>
      </c>
      <c r="Y484" s="654">
        <f t="shared" si="245"/>
        <v>2.3411200000000001</v>
      </c>
      <c r="Z484" s="1049">
        <f t="shared" si="248"/>
        <v>19.999999999999996</v>
      </c>
      <c r="AA484" s="671">
        <f t="shared" si="249"/>
        <v>26.666666666666661</v>
      </c>
      <c r="AB484" s="671">
        <f t="shared" si="250"/>
        <v>31.578947368421062</v>
      </c>
      <c r="AC484" s="671">
        <f t="shared" si="251"/>
        <v>29.54545454545454</v>
      </c>
      <c r="AD484" s="671">
        <f t="shared" si="252"/>
        <v>69.230769230769226</v>
      </c>
      <c r="AE484" s="671">
        <f t="shared" si="253"/>
        <v>271.42857142857139</v>
      </c>
      <c r="AF484" s="671">
        <f t="shared" si="254"/>
        <v>75.000000000000028</v>
      </c>
      <c r="AG484" s="671">
        <f t="shared" si="255"/>
        <v>0</v>
      </c>
      <c r="AH484" s="671">
        <f t="shared" si="256"/>
        <v>0</v>
      </c>
      <c r="AI484" s="671">
        <f t="shared" si="257"/>
        <v>0</v>
      </c>
      <c r="AJ484" s="671">
        <f t="shared" si="258"/>
        <v>0</v>
      </c>
      <c r="AK484" s="671">
        <f t="shared" si="259"/>
        <v>0</v>
      </c>
      <c r="AL484" s="671">
        <f t="shared" si="260"/>
        <v>0</v>
      </c>
      <c r="AM484" s="671">
        <f t="shared" si="261"/>
        <v>0</v>
      </c>
      <c r="AN484" s="671">
        <f t="shared" si="262"/>
        <v>0</v>
      </c>
      <c r="AO484" s="671">
        <f t="shared" si="263"/>
        <v>0</v>
      </c>
      <c r="AP484" s="671">
        <f t="shared" si="264"/>
        <v>0</v>
      </c>
      <c r="AQ484" s="671">
        <f t="shared" si="265"/>
        <v>25</v>
      </c>
      <c r="AR484" s="671">
        <f t="shared" si="266"/>
        <v>5.8201058201058142</v>
      </c>
      <c r="AS484" s="672">
        <f t="shared" si="246"/>
        <v>29.172132371578353</v>
      </c>
      <c r="AT484" s="673">
        <f t="shared" si="247"/>
        <v>63.053004380401859</v>
      </c>
    </row>
    <row r="485" spans="1:46" ht="11.25" customHeight="1" x14ac:dyDescent="0.2">
      <c r="A485" s="495" t="s">
        <v>1401</v>
      </c>
      <c r="B485" s="933" t="s">
        <v>1402</v>
      </c>
      <c r="C485" s="497">
        <v>3</v>
      </c>
      <c r="D485" s="656">
        <v>2.92</v>
      </c>
      <c r="E485" s="650">
        <v>2.88</v>
      </c>
      <c r="F485" s="650">
        <v>2.6</v>
      </c>
      <c r="G485" s="650">
        <v>2</v>
      </c>
      <c r="H485" s="650">
        <v>1.4</v>
      </c>
      <c r="I485" s="651"/>
      <c r="J485" s="650">
        <v>1</v>
      </c>
      <c r="K485" s="496">
        <v>0.25</v>
      </c>
      <c r="L485" s="651"/>
      <c r="M485" s="652">
        <v>0</v>
      </c>
      <c r="N485" s="652">
        <v>0</v>
      </c>
      <c r="O485" s="653">
        <v>0</v>
      </c>
      <c r="P485" s="653">
        <v>0</v>
      </c>
      <c r="Q485" s="653">
        <v>0</v>
      </c>
      <c r="R485" s="653">
        <v>0</v>
      </c>
      <c r="S485" s="653">
        <v>0</v>
      </c>
      <c r="T485" s="653">
        <v>0</v>
      </c>
      <c r="U485" s="653">
        <v>0</v>
      </c>
      <c r="V485" s="653">
        <v>0</v>
      </c>
      <c r="W485" s="653">
        <v>0</v>
      </c>
      <c r="X485" s="653">
        <v>0</v>
      </c>
      <c r="Y485" s="654">
        <f t="shared" si="245"/>
        <v>16.05</v>
      </c>
      <c r="Z485" s="1049">
        <f t="shared" si="248"/>
        <v>2.7397260273972712</v>
      </c>
      <c r="AA485" s="671">
        <f t="shared" si="249"/>
        <v>1.388888888888884</v>
      </c>
      <c r="AB485" s="671">
        <f t="shared" si="250"/>
        <v>10.769230769230752</v>
      </c>
      <c r="AC485" s="671">
        <f t="shared" si="251"/>
        <v>30.000000000000004</v>
      </c>
      <c r="AD485" s="671">
        <f t="shared" si="252"/>
        <v>42.857142857142861</v>
      </c>
      <c r="AE485" s="671">
        <f t="shared" si="253"/>
        <v>39.999999999999993</v>
      </c>
      <c r="AF485" s="671">
        <f t="shared" si="254"/>
        <v>300</v>
      </c>
      <c r="AG485" s="671" t="str">
        <f t="shared" si="255"/>
        <v>n/a</v>
      </c>
      <c r="AH485" s="671" t="str">
        <f t="shared" si="256"/>
        <v>n/a</v>
      </c>
      <c r="AI485" s="671" t="str">
        <f t="shared" si="257"/>
        <v>n/a</v>
      </c>
      <c r="AJ485" s="671" t="str">
        <f t="shared" si="258"/>
        <v>n/a</v>
      </c>
      <c r="AK485" s="671" t="str">
        <f t="shared" si="259"/>
        <v>n/a</v>
      </c>
      <c r="AL485" s="671" t="str">
        <f t="shared" si="260"/>
        <v>n/a</v>
      </c>
      <c r="AM485" s="671" t="str">
        <f t="shared" si="261"/>
        <v>n/a</v>
      </c>
      <c r="AN485" s="671" t="str">
        <f t="shared" si="262"/>
        <v>n/a</v>
      </c>
      <c r="AO485" s="671" t="str">
        <f t="shared" si="263"/>
        <v>n/a</v>
      </c>
      <c r="AP485" s="671" t="str">
        <f t="shared" si="264"/>
        <v>n/a</v>
      </c>
      <c r="AQ485" s="671" t="str">
        <f t="shared" si="265"/>
        <v>n/a</v>
      </c>
      <c r="AR485" s="671" t="str">
        <f t="shared" si="266"/>
        <v>n/a</v>
      </c>
      <c r="AS485" s="672">
        <f t="shared" si="246"/>
        <v>61.107855506094253</v>
      </c>
      <c r="AT485" s="673">
        <f t="shared" si="247"/>
        <v>106.7106337284883</v>
      </c>
    </row>
    <row r="486" spans="1:46" ht="11.25" customHeight="1" x14ac:dyDescent="0.2">
      <c r="A486" s="495" t="s">
        <v>1429</v>
      </c>
      <c r="B486" s="933" t="s">
        <v>1430</v>
      </c>
      <c r="C486" s="497">
        <v>4</v>
      </c>
      <c r="D486" s="656">
        <v>3.5500000000000003</v>
      </c>
      <c r="E486" s="650">
        <v>3.33</v>
      </c>
      <c r="F486" s="650">
        <v>3.04</v>
      </c>
      <c r="G486" s="650">
        <v>2.7</v>
      </c>
      <c r="H486" s="650">
        <v>2</v>
      </c>
      <c r="I486" s="651"/>
      <c r="J486" s="650">
        <v>1.45</v>
      </c>
      <c r="K486" s="496">
        <v>0.55000000000000004</v>
      </c>
      <c r="L486" s="651"/>
      <c r="M486" s="652">
        <v>0</v>
      </c>
      <c r="N486" s="652">
        <v>0</v>
      </c>
      <c r="O486" s="653">
        <v>0</v>
      </c>
      <c r="P486" s="653">
        <v>0</v>
      </c>
      <c r="Q486" s="653">
        <v>0</v>
      </c>
      <c r="R486" s="653">
        <v>0</v>
      </c>
      <c r="S486" s="653">
        <v>0</v>
      </c>
      <c r="T486" s="653">
        <v>0</v>
      </c>
      <c r="U486" s="653">
        <v>0</v>
      </c>
      <c r="V486" s="653">
        <v>0</v>
      </c>
      <c r="W486" s="653">
        <v>0</v>
      </c>
      <c r="X486" s="653">
        <v>0</v>
      </c>
      <c r="Y486" s="654">
        <f t="shared" si="245"/>
        <v>20.62</v>
      </c>
      <c r="Z486" s="1049">
        <f t="shared" si="248"/>
        <v>12.676056338028152</v>
      </c>
      <c r="AA486" s="671">
        <f t="shared" si="249"/>
        <v>6.6066066066066131</v>
      </c>
      <c r="AB486" s="671">
        <f t="shared" si="250"/>
        <v>9.539473684210531</v>
      </c>
      <c r="AC486" s="671">
        <f t="shared" si="251"/>
        <v>12.592592592592577</v>
      </c>
      <c r="AD486" s="671">
        <f t="shared" si="252"/>
        <v>35.000000000000007</v>
      </c>
      <c r="AE486" s="671">
        <f t="shared" si="253"/>
        <v>37.931034482758633</v>
      </c>
      <c r="AF486" s="671">
        <f t="shared" si="254"/>
        <v>163.63636363636363</v>
      </c>
      <c r="AG486" s="671" t="str">
        <f t="shared" si="255"/>
        <v>n/a</v>
      </c>
      <c r="AH486" s="671" t="str">
        <f t="shared" si="256"/>
        <v>n/a</v>
      </c>
      <c r="AI486" s="671" t="str">
        <f t="shared" si="257"/>
        <v>n/a</v>
      </c>
      <c r="AJ486" s="671" t="str">
        <f t="shared" si="258"/>
        <v>n/a</v>
      </c>
      <c r="AK486" s="671" t="str">
        <f t="shared" si="259"/>
        <v>n/a</v>
      </c>
      <c r="AL486" s="671" t="str">
        <f t="shared" si="260"/>
        <v>n/a</v>
      </c>
      <c r="AM486" s="671" t="str">
        <f t="shared" si="261"/>
        <v>n/a</v>
      </c>
      <c r="AN486" s="671" t="str">
        <f t="shared" si="262"/>
        <v>n/a</v>
      </c>
      <c r="AO486" s="671" t="str">
        <f t="shared" si="263"/>
        <v>n/a</v>
      </c>
      <c r="AP486" s="671" t="str">
        <f t="shared" si="264"/>
        <v>n/a</v>
      </c>
      <c r="AQ486" s="671" t="str">
        <f t="shared" si="265"/>
        <v>n/a</v>
      </c>
      <c r="AR486" s="671" t="str">
        <f t="shared" si="266"/>
        <v>n/a</v>
      </c>
      <c r="AS486" s="672">
        <f t="shared" si="246"/>
        <v>39.711732477222881</v>
      </c>
      <c r="AT486" s="673">
        <f t="shared" si="247"/>
        <v>56.058564032300048</v>
      </c>
    </row>
    <row r="487" spans="1:46" ht="11.25" customHeight="1" x14ac:dyDescent="0.2">
      <c r="A487" s="918" t="s">
        <v>669</v>
      </c>
      <c r="B487" s="918" t="s">
        <v>670</v>
      </c>
      <c r="C487" s="497">
        <v>1.1100000000000001</v>
      </c>
      <c r="D487" s="491">
        <v>1.03</v>
      </c>
      <c r="E487" s="650">
        <v>0.95</v>
      </c>
      <c r="F487" s="650">
        <v>0.77</v>
      </c>
      <c r="G487" s="650">
        <v>0.68500000000000005</v>
      </c>
      <c r="H487" s="650">
        <v>0.58335000000000004</v>
      </c>
      <c r="I487" s="651"/>
      <c r="J487" s="650">
        <v>0.58333500000000005</v>
      </c>
      <c r="K487" s="496">
        <v>0.45334999999999998</v>
      </c>
      <c r="L487" s="651"/>
      <c r="M487" s="511">
        <v>0.42</v>
      </c>
      <c r="N487" s="511">
        <v>0.39</v>
      </c>
      <c r="O487" s="657">
        <v>0.37664999999999998</v>
      </c>
      <c r="P487" s="657">
        <v>0.36</v>
      </c>
      <c r="Q487" s="657">
        <v>0.33334999999999998</v>
      </c>
      <c r="R487" s="657">
        <v>0.28665000000000002</v>
      </c>
      <c r="S487" s="657">
        <v>0.25</v>
      </c>
      <c r="T487" s="657">
        <v>0.19334999999999999</v>
      </c>
      <c r="U487" s="653">
        <v>0.13664999999999999</v>
      </c>
      <c r="V487" s="657">
        <v>9.3350000000000002E-2</v>
      </c>
      <c r="W487" s="657">
        <v>0</v>
      </c>
      <c r="X487" s="657">
        <v>0</v>
      </c>
      <c r="Y487" s="654">
        <f t="shared" si="245"/>
        <v>9.0050349999999995</v>
      </c>
      <c r="Z487" s="1049">
        <f t="shared" si="248"/>
        <v>7.7669902912621325</v>
      </c>
      <c r="AA487" s="671">
        <f t="shared" si="249"/>
        <v>8.4210526315789522</v>
      </c>
      <c r="AB487" s="671">
        <f t="shared" si="250"/>
        <v>23.376623376623364</v>
      </c>
      <c r="AC487" s="671">
        <f t="shared" si="251"/>
        <v>12.408759124087588</v>
      </c>
      <c r="AD487" s="671">
        <f t="shared" si="252"/>
        <v>17.425216422387923</v>
      </c>
      <c r="AE487" s="671">
        <f t="shared" si="253"/>
        <v>2.5714212245064871E-3</v>
      </c>
      <c r="AF487" s="671">
        <f t="shared" si="254"/>
        <v>28.672107643101373</v>
      </c>
      <c r="AG487" s="671">
        <f t="shared" si="255"/>
        <v>7.9404761904761978</v>
      </c>
      <c r="AH487" s="671">
        <f t="shared" si="256"/>
        <v>7.6923076923076872</v>
      </c>
      <c r="AI487" s="671">
        <f t="shared" si="257"/>
        <v>3.5444046196734469</v>
      </c>
      <c r="AJ487" s="671">
        <f t="shared" si="258"/>
        <v>4.6249999999999902</v>
      </c>
      <c r="AK487" s="671">
        <f t="shared" si="259"/>
        <v>7.9946002699865071</v>
      </c>
      <c r="AL487" s="671">
        <f t="shared" si="260"/>
        <v>16.291644863073419</v>
      </c>
      <c r="AM487" s="671">
        <f t="shared" si="261"/>
        <v>14.660000000000007</v>
      </c>
      <c r="AN487" s="671">
        <f t="shared" si="262"/>
        <v>29.299198344970257</v>
      </c>
      <c r="AO487" s="671">
        <f t="shared" si="263"/>
        <v>41.492864983534574</v>
      </c>
      <c r="AP487" s="671">
        <f t="shared" si="264"/>
        <v>46.384574183181556</v>
      </c>
      <c r="AQ487" s="671" t="str">
        <f t="shared" si="265"/>
        <v>n/a</v>
      </c>
      <c r="AR487" s="671" t="str">
        <f t="shared" si="266"/>
        <v>n/a</v>
      </c>
      <c r="AS487" s="672">
        <f t="shared" si="246"/>
        <v>16.352846591615851</v>
      </c>
      <c r="AT487" s="673">
        <f t="shared" si="247"/>
        <v>13.330884410820442</v>
      </c>
    </row>
    <row r="488" spans="1:46" ht="11.25" customHeight="1" x14ac:dyDescent="0.2">
      <c r="A488" s="506" t="s">
        <v>1393</v>
      </c>
      <c r="B488" s="507" t="s">
        <v>1394</v>
      </c>
      <c r="C488" s="497">
        <v>0.49</v>
      </c>
      <c r="D488" s="521">
        <v>0.45</v>
      </c>
      <c r="E488" s="513">
        <v>0.41</v>
      </c>
      <c r="F488" s="513">
        <v>0.34</v>
      </c>
      <c r="G488" s="513">
        <v>0.26</v>
      </c>
      <c r="H488" s="513">
        <v>0.18</v>
      </c>
      <c r="I488" s="514"/>
      <c r="J488" s="513">
        <v>0.04</v>
      </c>
      <c r="K488" s="515">
        <v>0</v>
      </c>
      <c r="L488" s="514"/>
      <c r="M488" s="539">
        <v>0</v>
      </c>
      <c r="N488" s="539">
        <v>0</v>
      </c>
      <c r="O488" s="517">
        <v>0.14000000000000001</v>
      </c>
      <c r="P488" s="517">
        <v>0.48</v>
      </c>
      <c r="Q488" s="516">
        <v>0.47</v>
      </c>
      <c r="R488" s="516">
        <v>0.44</v>
      </c>
      <c r="S488" s="516">
        <v>0.43</v>
      </c>
      <c r="T488" s="517">
        <v>0.4</v>
      </c>
      <c r="U488" s="516">
        <v>0.39</v>
      </c>
      <c r="V488" s="517">
        <v>0.36</v>
      </c>
      <c r="W488" s="516">
        <v>0.34</v>
      </c>
      <c r="X488" s="517">
        <v>0.32</v>
      </c>
      <c r="Y488" s="654">
        <f t="shared" si="245"/>
        <v>5.94</v>
      </c>
      <c r="Z488" s="1049">
        <f t="shared" si="248"/>
        <v>8.8888888888888786</v>
      </c>
      <c r="AA488" s="671">
        <f t="shared" si="249"/>
        <v>9.7560975609756184</v>
      </c>
      <c r="AB488" s="671">
        <f t="shared" si="250"/>
        <v>20.588235294117641</v>
      </c>
      <c r="AC488" s="671">
        <f t="shared" si="251"/>
        <v>30.76923076923077</v>
      </c>
      <c r="AD488" s="671">
        <f t="shared" si="252"/>
        <v>44.444444444444464</v>
      </c>
      <c r="AE488" s="671">
        <f t="shared" si="253"/>
        <v>350</v>
      </c>
      <c r="AF488" s="671" t="str">
        <f t="shared" si="254"/>
        <v>n/a</v>
      </c>
      <c r="AG488" s="671" t="str">
        <f t="shared" si="255"/>
        <v>n/a</v>
      </c>
      <c r="AH488" s="671" t="str">
        <f t="shared" si="256"/>
        <v>n/a</v>
      </c>
      <c r="AI488" s="671">
        <f t="shared" si="257"/>
        <v>-100</v>
      </c>
      <c r="AJ488" s="671">
        <f t="shared" si="258"/>
        <v>-70.833333333333329</v>
      </c>
      <c r="AK488" s="671">
        <f t="shared" si="259"/>
        <v>2.1276595744680771</v>
      </c>
      <c r="AL488" s="671">
        <f t="shared" si="260"/>
        <v>6.8181818181818121</v>
      </c>
      <c r="AM488" s="671">
        <f t="shared" si="261"/>
        <v>2.3255813953488413</v>
      </c>
      <c r="AN488" s="671">
        <f t="shared" si="262"/>
        <v>7.4999999999999956</v>
      </c>
      <c r="AO488" s="671">
        <f t="shared" si="263"/>
        <v>2.5641025641025772</v>
      </c>
      <c r="AP488" s="671">
        <f t="shared" si="264"/>
        <v>8.3333333333333481</v>
      </c>
      <c r="AQ488" s="671">
        <f t="shared" si="265"/>
        <v>5.8823529411764497</v>
      </c>
      <c r="AR488" s="671">
        <f t="shared" si="266"/>
        <v>6.25</v>
      </c>
      <c r="AS488" s="672">
        <f t="shared" si="246"/>
        <v>20.963423453183449</v>
      </c>
      <c r="AT488" s="673">
        <f t="shared" si="247"/>
        <v>94.610922229563045</v>
      </c>
    </row>
    <row r="489" spans="1:46" ht="11.25" customHeight="1" x14ac:dyDescent="0.2">
      <c r="A489" s="933" t="s">
        <v>1460</v>
      </c>
      <c r="B489" s="933" t="s">
        <v>1461</v>
      </c>
      <c r="C489" s="497">
        <v>1</v>
      </c>
      <c r="D489" s="497">
        <v>0.88</v>
      </c>
      <c r="E489" s="650">
        <v>0.76</v>
      </c>
      <c r="F489" s="650">
        <v>0.64</v>
      </c>
      <c r="G489" s="650">
        <v>0.44</v>
      </c>
      <c r="H489" s="650">
        <v>0.21</v>
      </c>
      <c r="I489" s="651"/>
      <c r="J489" s="650">
        <v>0.105</v>
      </c>
      <c r="K489" s="655">
        <v>0.06</v>
      </c>
      <c r="L489" s="651"/>
      <c r="M489" s="652">
        <v>0.06</v>
      </c>
      <c r="N489" s="652">
        <v>0.06</v>
      </c>
      <c r="O489" s="657">
        <v>0.06</v>
      </c>
      <c r="P489" s="657">
        <v>5.3999999999999999E-2</v>
      </c>
      <c r="Q489" s="657">
        <v>8.9999999999999993E-3</v>
      </c>
      <c r="R489" s="653">
        <v>0</v>
      </c>
      <c r="S489" s="653">
        <v>0</v>
      </c>
      <c r="T489" s="653">
        <v>0</v>
      </c>
      <c r="U489" s="653">
        <v>0</v>
      </c>
      <c r="V489" s="653">
        <v>0</v>
      </c>
      <c r="W489" s="653">
        <v>0</v>
      </c>
      <c r="X489" s="653">
        <v>0</v>
      </c>
      <c r="Y489" s="654">
        <f t="shared" si="245"/>
        <v>4.3379999999999992</v>
      </c>
      <c r="Z489" s="1049">
        <f t="shared" si="248"/>
        <v>13.636363636363647</v>
      </c>
      <c r="AA489" s="671">
        <f t="shared" si="249"/>
        <v>15.789473684210531</v>
      </c>
      <c r="AB489" s="671">
        <f t="shared" si="250"/>
        <v>18.75</v>
      </c>
      <c r="AC489" s="671">
        <f t="shared" si="251"/>
        <v>45.45454545454546</v>
      </c>
      <c r="AD489" s="671">
        <f t="shared" si="252"/>
        <v>109.52380952380953</v>
      </c>
      <c r="AE489" s="671">
        <f t="shared" si="253"/>
        <v>100</v>
      </c>
      <c r="AF489" s="671">
        <f t="shared" si="254"/>
        <v>75</v>
      </c>
      <c r="AG489" s="671">
        <f t="shared" si="255"/>
        <v>0</v>
      </c>
      <c r="AH489" s="671">
        <f t="shared" si="256"/>
        <v>0</v>
      </c>
      <c r="AI489" s="671">
        <f t="shared" si="257"/>
        <v>0</v>
      </c>
      <c r="AJ489" s="671">
        <f t="shared" si="258"/>
        <v>11.111111111111116</v>
      </c>
      <c r="AK489" s="671">
        <f t="shared" si="259"/>
        <v>500</v>
      </c>
      <c r="AL489" s="671" t="str">
        <f t="shared" si="260"/>
        <v>n/a</v>
      </c>
      <c r="AM489" s="671" t="str">
        <f t="shared" si="261"/>
        <v>n/a</v>
      </c>
      <c r="AN489" s="671" t="str">
        <f t="shared" si="262"/>
        <v>n/a</v>
      </c>
      <c r="AO489" s="671" t="str">
        <f t="shared" si="263"/>
        <v>n/a</v>
      </c>
      <c r="AP489" s="671" t="str">
        <f t="shared" si="264"/>
        <v>n/a</v>
      </c>
      <c r="AQ489" s="671" t="str">
        <f t="shared" si="265"/>
        <v>n/a</v>
      </c>
      <c r="AR489" s="671" t="str">
        <f t="shared" si="266"/>
        <v>n/a</v>
      </c>
      <c r="AS489" s="672">
        <f t="shared" si="246"/>
        <v>74.105441950836692</v>
      </c>
      <c r="AT489" s="673">
        <f t="shared" si="247"/>
        <v>139.70666002765552</v>
      </c>
    </row>
    <row r="490" spans="1:46" ht="11.25" customHeight="1" x14ac:dyDescent="0.2">
      <c r="A490" s="933" t="s">
        <v>1476</v>
      </c>
      <c r="B490" s="933" t="s">
        <v>1477</v>
      </c>
      <c r="C490" s="497">
        <v>3.69</v>
      </c>
      <c r="D490" s="497">
        <v>3.48</v>
      </c>
      <c r="E490" s="650">
        <v>3.28</v>
      </c>
      <c r="F490" s="650">
        <v>3.08</v>
      </c>
      <c r="G490" s="650">
        <v>2.92</v>
      </c>
      <c r="H490" s="650">
        <v>2.78</v>
      </c>
      <c r="I490" s="651"/>
      <c r="J490" s="650">
        <v>2.64</v>
      </c>
      <c r="K490" s="496">
        <v>2.5099999999999998</v>
      </c>
      <c r="L490" s="651"/>
      <c r="M490" s="652">
        <v>2.46</v>
      </c>
      <c r="N490" s="652">
        <v>2.46</v>
      </c>
      <c r="O490" s="657">
        <v>2.46</v>
      </c>
      <c r="P490" s="657">
        <v>2.42</v>
      </c>
      <c r="Q490" s="653">
        <v>2.38</v>
      </c>
      <c r="R490" s="653">
        <v>2.34</v>
      </c>
      <c r="S490" s="653">
        <v>2.34</v>
      </c>
      <c r="T490" s="653">
        <v>2.34</v>
      </c>
      <c r="U490" s="653">
        <v>2.34</v>
      </c>
      <c r="V490" s="657">
        <v>2.34</v>
      </c>
      <c r="W490" s="657">
        <v>2.3199999999999998</v>
      </c>
      <c r="X490" s="657">
        <v>2.2999999999999998</v>
      </c>
      <c r="Y490" s="654">
        <f t="shared" si="245"/>
        <v>52.880000000000017</v>
      </c>
      <c r="Z490" s="1049">
        <f t="shared" si="248"/>
        <v>6.0344827586206851</v>
      </c>
      <c r="AA490" s="671">
        <f t="shared" si="249"/>
        <v>6.0975609756097615</v>
      </c>
      <c r="AB490" s="671">
        <f t="shared" si="250"/>
        <v>6.4935064935064846</v>
      </c>
      <c r="AC490" s="671">
        <f t="shared" si="251"/>
        <v>5.4794520547945202</v>
      </c>
      <c r="AD490" s="671">
        <f t="shared" si="252"/>
        <v>5.0359712230215958</v>
      </c>
      <c r="AE490" s="671">
        <f t="shared" si="253"/>
        <v>5.3030303030302983</v>
      </c>
      <c r="AF490" s="671">
        <f t="shared" si="254"/>
        <v>5.179282868525914</v>
      </c>
      <c r="AG490" s="671">
        <f t="shared" si="255"/>
        <v>2.0325203252032464</v>
      </c>
      <c r="AH490" s="671">
        <f t="shared" si="256"/>
        <v>0</v>
      </c>
      <c r="AI490" s="671">
        <f t="shared" si="257"/>
        <v>0</v>
      </c>
      <c r="AJ490" s="671">
        <f t="shared" si="258"/>
        <v>1.6528925619834656</v>
      </c>
      <c r="AK490" s="671">
        <f t="shared" si="259"/>
        <v>1.6806722689075571</v>
      </c>
      <c r="AL490" s="671">
        <f t="shared" si="260"/>
        <v>1.7094017094017033</v>
      </c>
      <c r="AM490" s="671">
        <f t="shared" si="261"/>
        <v>0</v>
      </c>
      <c r="AN490" s="671">
        <f t="shared" si="262"/>
        <v>0</v>
      </c>
      <c r="AO490" s="671">
        <f t="shared" si="263"/>
        <v>0</v>
      </c>
      <c r="AP490" s="671">
        <f t="shared" si="264"/>
        <v>0</v>
      </c>
      <c r="AQ490" s="671">
        <f t="shared" si="265"/>
        <v>0.86206896551723755</v>
      </c>
      <c r="AR490" s="671">
        <f t="shared" si="266"/>
        <v>0.86956521739129933</v>
      </c>
      <c r="AS490" s="672">
        <f t="shared" si="246"/>
        <v>2.5489688276586193</v>
      </c>
      <c r="AT490" s="673">
        <f t="shared" si="247"/>
        <v>2.5468387173820815</v>
      </c>
    </row>
    <row r="491" spans="1:46" ht="11.25" customHeight="1" x14ac:dyDescent="0.2">
      <c r="A491" s="933" t="s">
        <v>1432</v>
      </c>
      <c r="B491" s="933" t="s">
        <v>1433</v>
      </c>
      <c r="C491" s="497">
        <v>2.97</v>
      </c>
      <c r="D491" s="497">
        <v>2.87</v>
      </c>
      <c r="E491" s="650">
        <v>2.75</v>
      </c>
      <c r="F491" s="650">
        <v>2.63</v>
      </c>
      <c r="G491" s="650">
        <v>2.5099999999999998</v>
      </c>
      <c r="H491" s="650">
        <v>2.36</v>
      </c>
      <c r="I491" s="651"/>
      <c r="J491" s="650">
        <v>2.23</v>
      </c>
      <c r="K491" s="496">
        <v>2.0499999999999998</v>
      </c>
      <c r="L491" s="651"/>
      <c r="M491" s="511">
        <v>1.56</v>
      </c>
      <c r="N491" s="652">
        <v>0.98</v>
      </c>
      <c r="O491" s="657">
        <v>3.2</v>
      </c>
      <c r="P491" s="657">
        <v>2.93</v>
      </c>
      <c r="Q491" s="657">
        <v>2.75</v>
      </c>
      <c r="R491" s="657">
        <v>2.63</v>
      </c>
      <c r="S491" s="657">
        <v>2.48</v>
      </c>
      <c r="T491" s="657">
        <v>2.3199999999999998</v>
      </c>
      <c r="U491" s="657">
        <v>2.2200000000000002</v>
      </c>
      <c r="V491" s="657">
        <v>2.14</v>
      </c>
      <c r="W491" s="657">
        <v>2.06</v>
      </c>
      <c r="X491" s="657">
        <v>1.9650000000000001</v>
      </c>
      <c r="Y491" s="654">
        <f t="shared" si="245"/>
        <v>47.605000000000004</v>
      </c>
      <c r="Z491" s="1049">
        <f t="shared" si="248"/>
        <v>3.4843205574912828</v>
      </c>
      <c r="AA491" s="671">
        <f t="shared" si="249"/>
        <v>4.3636363636363695</v>
      </c>
      <c r="AB491" s="671">
        <f t="shared" si="250"/>
        <v>4.5627376425855459</v>
      </c>
      <c r="AC491" s="671">
        <f t="shared" si="251"/>
        <v>4.7808764940239001</v>
      </c>
      <c r="AD491" s="671">
        <f t="shared" si="252"/>
        <v>6.3559322033898358</v>
      </c>
      <c r="AE491" s="671">
        <f t="shared" si="253"/>
        <v>5.8295964125560484</v>
      </c>
      <c r="AF491" s="671">
        <f t="shared" si="254"/>
        <v>8.7804878048780566</v>
      </c>
      <c r="AG491" s="671">
        <f t="shared" si="255"/>
        <v>31.410256410256387</v>
      </c>
      <c r="AH491" s="671">
        <f t="shared" si="256"/>
        <v>59.183673469387756</v>
      </c>
      <c r="AI491" s="671">
        <f t="shared" si="257"/>
        <v>-69.375000000000014</v>
      </c>
      <c r="AJ491" s="671">
        <f t="shared" si="258"/>
        <v>9.2150170648464211</v>
      </c>
      <c r="AK491" s="671">
        <f t="shared" si="259"/>
        <v>6.5454545454545432</v>
      </c>
      <c r="AL491" s="671">
        <f t="shared" si="260"/>
        <v>4.5627376425855459</v>
      </c>
      <c r="AM491" s="671">
        <f t="shared" si="261"/>
        <v>6.0483870967741993</v>
      </c>
      <c r="AN491" s="671">
        <f t="shared" si="262"/>
        <v>6.8965517241379448</v>
      </c>
      <c r="AO491" s="671">
        <f t="shared" si="263"/>
        <v>4.5045045045044807</v>
      </c>
      <c r="AP491" s="671">
        <f t="shared" si="264"/>
        <v>3.7383177570093462</v>
      </c>
      <c r="AQ491" s="671">
        <f t="shared" si="265"/>
        <v>3.8834951456310662</v>
      </c>
      <c r="AR491" s="671">
        <f t="shared" si="266"/>
        <v>4.8346055979643809</v>
      </c>
      <c r="AS491" s="672">
        <f t="shared" si="246"/>
        <v>5.768715180900692</v>
      </c>
      <c r="AT491" s="673">
        <f t="shared" si="247"/>
        <v>22.609853856778308</v>
      </c>
    </row>
    <row r="492" spans="1:46" ht="11.25" customHeight="1" x14ac:dyDescent="0.2">
      <c r="A492" s="933" t="s">
        <v>1442</v>
      </c>
      <c r="B492" s="933" t="s">
        <v>1443</v>
      </c>
      <c r="C492" s="497">
        <v>2.2949999999999999</v>
      </c>
      <c r="D492" s="497">
        <v>2.2350000000000003</v>
      </c>
      <c r="E492" s="487">
        <v>2.1749999999999998</v>
      </c>
      <c r="F492" s="487">
        <v>2.1</v>
      </c>
      <c r="G492" s="487">
        <v>1.9950000000000001</v>
      </c>
      <c r="H492" s="487">
        <v>1.86</v>
      </c>
      <c r="I492" s="488"/>
      <c r="J492" s="487">
        <v>1.71</v>
      </c>
      <c r="K492" s="485">
        <v>1.56</v>
      </c>
      <c r="L492" s="488"/>
      <c r="M492" s="538">
        <v>1.5</v>
      </c>
      <c r="N492" s="530">
        <v>1.5</v>
      </c>
      <c r="O492" s="493">
        <v>1.425</v>
      </c>
      <c r="P492" s="493">
        <v>0.33</v>
      </c>
      <c r="Q492" s="492">
        <v>0</v>
      </c>
      <c r="R492" s="492">
        <v>0</v>
      </c>
      <c r="S492" s="492">
        <v>0</v>
      </c>
      <c r="T492" s="492">
        <v>0</v>
      </c>
      <c r="U492" s="492">
        <v>0</v>
      </c>
      <c r="V492" s="492">
        <v>0</v>
      </c>
      <c r="W492" s="492">
        <v>0</v>
      </c>
      <c r="X492" s="492">
        <v>0</v>
      </c>
      <c r="Y492" s="654">
        <f t="shared" si="245"/>
        <v>20.684999999999999</v>
      </c>
      <c r="Z492" s="1049">
        <f t="shared" si="248"/>
        <v>2.6845637583892357</v>
      </c>
      <c r="AA492" s="671">
        <f t="shared" si="249"/>
        <v>2.7586206896552001</v>
      </c>
      <c r="AB492" s="671">
        <f t="shared" si="250"/>
        <v>3.5714285714285587</v>
      </c>
      <c r="AC492" s="671">
        <f t="shared" si="251"/>
        <v>5.2631578947368363</v>
      </c>
      <c r="AD492" s="671">
        <f t="shared" si="252"/>
        <v>7.2580645161290258</v>
      </c>
      <c r="AE492" s="671">
        <f t="shared" si="253"/>
        <v>8.7719298245614077</v>
      </c>
      <c r="AF492" s="671">
        <f t="shared" si="254"/>
        <v>9.6153846153846025</v>
      </c>
      <c r="AG492" s="671">
        <f t="shared" si="255"/>
        <v>4.0000000000000036</v>
      </c>
      <c r="AH492" s="671">
        <f t="shared" si="256"/>
        <v>0</v>
      </c>
      <c r="AI492" s="671">
        <f t="shared" si="257"/>
        <v>5.2631578947368363</v>
      </c>
      <c r="AJ492" s="671">
        <f t="shared" si="258"/>
        <v>331.81818181818181</v>
      </c>
      <c r="AK492" s="671" t="str">
        <f t="shared" si="259"/>
        <v>n/a</v>
      </c>
      <c r="AL492" s="671" t="str">
        <f t="shared" si="260"/>
        <v>n/a</v>
      </c>
      <c r="AM492" s="671" t="str">
        <f t="shared" si="261"/>
        <v>n/a</v>
      </c>
      <c r="AN492" s="671" t="str">
        <f t="shared" si="262"/>
        <v>n/a</v>
      </c>
      <c r="AO492" s="671" t="str">
        <f t="shared" si="263"/>
        <v>n/a</v>
      </c>
      <c r="AP492" s="671" t="str">
        <f t="shared" si="264"/>
        <v>n/a</v>
      </c>
      <c r="AQ492" s="671" t="str">
        <f t="shared" si="265"/>
        <v>n/a</v>
      </c>
      <c r="AR492" s="671" t="str">
        <f t="shared" si="266"/>
        <v>n/a</v>
      </c>
      <c r="AS492" s="672">
        <f t="shared" si="246"/>
        <v>34.636771780291227</v>
      </c>
      <c r="AT492" s="673">
        <f t="shared" si="247"/>
        <v>98.60405455233888</v>
      </c>
    </row>
    <row r="493" spans="1:46" ht="11.25" customHeight="1" x14ac:dyDescent="0.2">
      <c r="A493" s="506" t="s">
        <v>1450</v>
      </c>
      <c r="B493" s="507" t="s">
        <v>1451</v>
      </c>
      <c r="C493" s="497">
        <v>2.02</v>
      </c>
      <c r="D493" s="510">
        <v>1.86</v>
      </c>
      <c r="E493" s="650">
        <v>1.66</v>
      </c>
      <c r="F493" s="650">
        <v>1.6</v>
      </c>
      <c r="G493" s="650">
        <v>0.98</v>
      </c>
      <c r="H493" s="650">
        <v>0.92</v>
      </c>
      <c r="I493" s="651"/>
      <c r="J493" s="650">
        <v>0.86</v>
      </c>
      <c r="K493" s="496">
        <v>0.8</v>
      </c>
      <c r="L493" s="651"/>
      <c r="M493" s="652">
        <v>0.74</v>
      </c>
      <c r="N493" s="652">
        <v>0.74</v>
      </c>
      <c r="O493" s="657">
        <v>0.74</v>
      </c>
      <c r="P493" s="657">
        <v>0.69</v>
      </c>
      <c r="Q493" s="657">
        <v>0.59</v>
      </c>
      <c r="R493" s="657">
        <v>0.47</v>
      </c>
      <c r="S493" s="657">
        <v>0.3</v>
      </c>
      <c r="T493" s="653">
        <v>0.2</v>
      </c>
      <c r="U493" s="653">
        <v>0.2</v>
      </c>
      <c r="V493" s="653">
        <v>0.2</v>
      </c>
      <c r="W493" s="653">
        <v>0.2</v>
      </c>
      <c r="X493" s="657">
        <v>0.2</v>
      </c>
      <c r="Y493" s="654">
        <f t="shared" si="245"/>
        <v>15.969999999999999</v>
      </c>
      <c r="Z493" s="1049">
        <f t="shared" si="248"/>
        <v>8.602150537634401</v>
      </c>
      <c r="AA493" s="671">
        <f t="shared" si="249"/>
        <v>12.048192771084354</v>
      </c>
      <c r="AB493" s="671">
        <f t="shared" si="250"/>
        <v>3.7499999999999867</v>
      </c>
      <c r="AC493" s="671">
        <f t="shared" si="251"/>
        <v>63.265306122448983</v>
      </c>
      <c r="AD493" s="671">
        <f t="shared" si="252"/>
        <v>6.5217391304347672</v>
      </c>
      <c r="AE493" s="671">
        <f t="shared" si="253"/>
        <v>6.976744186046524</v>
      </c>
      <c r="AF493" s="671">
        <f t="shared" si="254"/>
        <v>7.4999999999999956</v>
      </c>
      <c r="AG493" s="671">
        <f t="shared" si="255"/>
        <v>8.1081081081081141</v>
      </c>
      <c r="AH493" s="671">
        <f t="shared" si="256"/>
        <v>0</v>
      </c>
      <c r="AI493" s="671">
        <f t="shared" si="257"/>
        <v>0</v>
      </c>
      <c r="AJ493" s="671">
        <f t="shared" si="258"/>
        <v>7.2463768115942129</v>
      </c>
      <c r="AK493" s="671">
        <f t="shared" si="259"/>
        <v>16.949152542372879</v>
      </c>
      <c r="AL493" s="671">
        <f t="shared" si="260"/>
        <v>25.531914893617014</v>
      </c>
      <c r="AM493" s="671">
        <f t="shared" si="261"/>
        <v>56.666666666666664</v>
      </c>
      <c r="AN493" s="671">
        <f t="shared" si="262"/>
        <v>49.999999999999979</v>
      </c>
      <c r="AO493" s="671">
        <f t="shared" si="263"/>
        <v>0</v>
      </c>
      <c r="AP493" s="671">
        <f t="shared" si="264"/>
        <v>0</v>
      </c>
      <c r="AQ493" s="671">
        <f t="shared" si="265"/>
        <v>0</v>
      </c>
      <c r="AR493" s="671">
        <f t="shared" si="266"/>
        <v>0</v>
      </c>
      <c r="AS493" s="672">
        <f t="shared" si="246"/>
        <v>14.377176408947781</v>
      </c>
      <c r="AT493" s="673">
        <f t="shared" si="247"/>
        <v>20.033762570504738</v>
      </c>
    </row>
    <row r="494" spans="1:46" ht="11.25" customHeight="1" x14ac:dyDescent="0.2">
      <c r="A494" s="1173" t="s">
        <v>1456</v>
      </c>
      <c r="B494" s="933" t="s">
        <v>1457</v>
      </c>
      <c r="C494" s="497">
        <v>1.56</v>
      </c>
      <c r="D494" s="656">
        <v>1.29</v>
      </c>
      <c r="E494" s="650">
        <v>1.1499999999999999</v>
      </c>
      <c r="F494" s="650">
        <v>0.95</v>
      </c>
      <c r="G494" s="650">
        <v>0.77</v>
      </c>
      <c r="H494" s="650">
        <v>0.64</v>
      </c>
      <c r="I494" s="651"/>
      <c r="J494" s="650">
        <v>0.49</v>
      </c>
      <c r="K494" s="496">
        <v>0.37561500000000003</v>
      </c>
      <c r="L494" s="651"/>
      <c r="M494" s="511">
        <v>0.19603999999999999</v>
      </c>
      <c r="N494" s="652">
        <v>8.2030000000000006E-2</v>
      </c>
      <c r="O494" s="657">
        <v>0.31601000000000001</v>
      </c>
      <c r="P494" s="657">
        <v>0.26849000000000001</v>
      </c>
      <c r="Q494" s="657">
        <v>0.22513</v>
      </c>
      <c r="R494" s="657">
        <v>0.18643999999999999</v>
      </c>
      <c r="S494" s="657">
        <v>0.15382000000000001</v>
      </c>
      <c r="T494" s="657">
        <v>0.13750999999999999</v>
      </c>
      <c r="U494" s="657">
        <v>0.12819</v>
      </c>
      <c r="V494" s="657">
        <v>0.11887</v>
      </c>
      <c r="W494" s="657">
        <v>0.11187999999999999</v>
      </c>
      <c r="X494" s="657">
        <v>7.7380000000000004E-2</v>
      </c>
      <c r="Y494" s="654">
        <f t="shared" si="245"/>
        <v>9.2274049999999992</v>
      </c>
      <c r="Z494" s="1049">
        <f t="shared" si="248"/>
        <v>20.930232558139529</v>
      </c>
      <c r="AA494" s="671">
        <f t="shared" si="249"/>
        <v>12.173913043478279</v>
      </c>
      <c r="AB494" s="671">
        <f t="shared" si="250"/>
        <v>21.052631578947366</v>
      </c>
      <c r="AC494" s="671">
        <f t="shared" si="251"/>
        <v>23.376623376623364</v>
      </c>
      <c r="AD494" s="671">
        <f t="shared" si="252"/>
        <v>20.3125</v>
      </c>
      <c r="AE494" s="671">
        <f t="shared" si="253"/>
        <v>30.612244897959194</v>
      </c>
      <c r="AF494" s="671">
        <f t="shared" si="254"/>
        <v>30.452724198980331</v>
      </c>
      <c r="AG494" s="671">
        <f t="shared" si="255"/>
        <v>91.601203835951878</v>
      </c>
      <c r="AH494" s="671">
        <f t="shared" si="256"/>
        <v>138.98573692551503</v>
      </c>
      <c r="AI494" s="671">
        <f t="shared" si="257"/>
        <v>-74.041960697446285</v>
      </c>
      <c r="AJ494" s="671">
        <f t="shared" si="258"/>
        <v>17.698983202353901</v>
      </c>
      <c r="AK494" s="671">
        <f t="shared" si="259"/>
        <v>19.259983120863499</v>
      </c>
      <c r="AL494" s="671">
        <f t="shared" si="260"/>
        <v>20.751984552671111</v>
      </c>
      <c r="AM494" s="671">
        <f t="shared" si="261"/>
        <v>21.206605122870869</v>
      </c>
      <c r="AN494" s="671">
        <f t="shared" si="262"/>
        <v>11.860955566867881</v>
      </c>
      <c r="AO494" s="671">
        <f t="shared" si="263"/>
        <v>7.2704579140338454</v>
      </c>
      <c r="AP494" s="671">
        <f t="shared" si="264"/>
        <v>7.8404980230503796</v>
      </c>
      <c r="AQ494" s="671">
        <f t="shared" si="265"/>
        <v>6.2477654629960799</v>
      </c>
      <c r="AR494" s="671">
        <f t="shared" si="266"/>
        <v>44.585164125096895</v>
      </c>
      <c r="AS494" s="672">
        <f t="shared" si="246"/>
        <v>24.851486674155431</v>
      </c>
      <c r="AT494" s="673">
        <f t="shared" si="247"/>
        <v>40.245898998741545</v>
      </c>
    </row>
    <row r="495" spans="1:46" ht="11.25" customHeight="1" x14ac:dyDescent="0.2">
      <c r="A495" s="565" t="s">
        <v>4283</v>
      </c>
      <c r="B495" s="920" t="s">
        <v>2496</v>
      </c>
      <c r="C495" s="497">
        <v>0.435</v>
      </c>
      <c r="D495" s="920">
        <v>0.40500000000000003</v>
      </c>
      <c r="E495" s="924">
        <v>0.38500000000000001</v>
      </c>
      <c r="F495" s="924">
        <v>0.36499999999999999</v>
      </c>
      <c r="G495" s="924">
        <v>0.33</v>
      </c>
      <c r="H495" s="924">
        <v>0.3</v>
      </c>
      <c r="I495" s="916"/>
      <c r="J495" s="924">
        <v>0.3</v>
      </c>
      <c r="K495" s="920">
        <v>0.3</v>
      </c>
      <c r="L495" s="916"/>
      <c r="M495" s="36">
        <v>0.3</v>
      </c>
      <c r="N495" s="36">
        <v>0.46</v>
      </c>
      <c r="O495" s="13">
        <v>0.92500000000000004</v>
      </c>
      <c r="P495" s="13">
        <v>0.91</v>
      </c>
      <c r="Q495" s="13">
        <v>0.86</v>
      </c>
      <c r="R495" s="13">
        <v>0.78</v>
      </c>
      <c r="S495" s="13">
        <v>0.66</v>
      </c>
      <c r="T495" s="13">
        <v>0.57999999999999996</v>
      </c>
      <c r="U495" s="13">
        <v>0.54500000000000004</v>
      </c>
      <c r="V495" s="13">
        <v>0.52500000000000002</v>
      </c>
      <c r="W495" s="13">
        <v>0.49</v>
      </c>
      <c r="X495" s="13">
        <v>0.45</v>
      </c>
      <c r="Y495" s="654">
        <f t="shared" si="245"/>
        <v>10.305</v>
      </c>
      <c r="Z495" s="1049">
        <f t="shared" si="248"/>
        <v>7.4074074074073959</v>
      </c>
      <c r="AA495" s="671">
        <f t="shared" si="249"/>
        <v>5.1948051948051965</v>
      </c>
      <c r="AB495" s="671">
        <f t="shared" si="250"/>
        <v>5.4794520547945202</v>
      </c>
      <c r="AC495" s="671">
        <f t="shared" si="251"/>
        <v>10.606060606060597</v>
      </c>
      <c r="AD495" s="671">
        <f t="shared" si="252"/>
        <v>10.000000000000009</v>
      </c>
      <c r="AE495" s="671">
        <f t="shared" si="253"/>
        <v>0</v>
      </c>
      <c r="AF495" s="671">
        <f t="shared" si="254"/>
        <v>0</v>
      </c>
      <c r="AG495" s="671">
        <f t="shared" si="255"/>
        <v>0</v>
      </c>
      <c r="AH495" s="671">
        <f t="shared" si="256"/>
        <v>-34.782608695652186</v>
      </c>
      <c r="AI495" s="671">
        <f t="shared" si="257"/>
        <v>-50.270270270270267</v>
      </c>
      <c r="AJ495" s="671">
        <f t="shared" si="258"/>
        <v>1.6483516483516425</v>
      </c>
      <c r="AK495" s="671">
        <f t="shared" si="259"/>
        <v>5.8139534883721034</v>
      </c>
      <c r="AL495" s="671">
        <f t="shared" si="260"/>
        <v>10.256410256410241</v>
      </c>
      <c r="AM495" s="671">
        <f t="shared" si="261"/>
        <v>18.181818181818187</v>
      </c>
      <c r="AN495" s="671">
        <f t="shared" si="262"/>
        <v>13.793103448275868</v>
      </c>
      <c r="AO495" s="671">
        <f t="shared" si="263"/>
        <v>6.4220183486238369</v>
      </c>
      <c r="AP495" s="671">
        <f t="shared" si="264"/>
        <v>3.8095238095238182</v>
      </c>
      <c r="AQ495" s="671">
        <f t="shared" si="265"/>
        <v>7.1428571428571397</v>
      </c>
      <c r="AR495" s="671">
        <f t="shared" si="266"/>
        <v>8.8888888888888786</v>
      </c>
      <c r="AS495" s="672">
        <f t="shared" si="246"/>
        <v>1.5574616584351044</v>
      </c>
      <c r="AT495" s="673">
        <f t="shared" si="247"/>
        <v>16.437658867958177</v>
      </c>
    </row>
    <row r="496" spans="1:46" ht="11.25" customHeight="1" x14ac:dyDescent="0.2">
      <c r="A496" s="933" t="s">
        <v>673</v>
      </c>
      <c r="B496" s="933" t="s">
        <v>674</v>
      </c>
      <c r="C496" s="497">
        <v>0.77</v>
      </c>
      <c r="D496" s="656">
        <v>0.7</v>
      </c>
      <c r="E496" s="650">
        <v>0.62</v>
      </c>
      <c r="F496" s="650">
        <v>0.54</v>
      </c>
      <c r="G496" s="650">
        <v>0.46</v>
      </c>
      <c r="H496" s="650">
        <v>0.41</v>
      </c>
      <c r="I496" s="651"/>
      <c r="J496" s="650">
        <v>0.37</v>
      </c>
      <c r="K496" s="496">
        <v>0.33</v>
      </c>
      <c r="L496" s="651"/>
      <c r="M496" s="511">
        <v>0.28999999999999998</v>
      </c>
      <c r="N496" s="511">
        <v>0.26500000000000001</v>
      </c>
      <c r="O496" s="657">
        <v>0.245</v>
      </c>
      <c r="P496" s="657">
        <v>0.22500000000000001</v>
      </c>
      <c r="Q496" s="657">
        <v>0.20499999999999999</v>
      </c>
      <c r="R496" s="657">
        <v>0.185</v>
      </c>
      <c r="S496" s="657">
        <v>0.16500000000000001</v>
      </c>
      <c r="T496" s="657">
        <v>0.124</v>
      </c>
      <c r="U496" s="657">
        <v>0.106</v>
      </c>
      <c r="V496" s="657">
        <v>0.10100000000000001</v>
      </c>
      <c r="W496" s="657">
        <v>9.7000000000000003E-2</v>
      </c>
      <c r="X496" s="657">
        <v>9.1499999999999998E-2</v>
      </c>
      <c r="Y496" s="654">
        <f t="shared" si="245"/>
        <v>6.2994999999999992</v>
      </c>
      <c r="Z496" s="1049">
        <f t="shared" si="248"/>
        <v>10.000000000000009</v>
      </c>
      <c r="AA496" s="671">
        <f t="shared" si="249"/>
        <v>12.903225806451601</v>
      </c>
      <c r="AB496" s="671">
        <f t="shared" si="250"/>
        <v>14.814814814814813</v>
      </c>
      <c r="AC496" s="671">
        <f t="shared" si="251"/>
        <v>17.391304347826097</v>
      </c>
      <c r="AD496" s="671">
        <f t="shared" si="252"/>
        <v>12.195121951219523</v>
      </c>
      <c r="AE496" s="671">
        <f t="shared" si="253"/>
        <v>10.810810810810811</v>
      </c>
      <c r="AF496" s="671">
        <f t="shared" si="254"/>
        <v>12.12121212121211</v>
      </c>
      <c r="AG496" s="671">
        <f t="shared" si="255"/>
        <v>13.793103448275868</v>
      </c>
      <c r="AH496" s="671">
        <f t="shared" si="256"/>
        <v>9.4339622641509422</v>
      </c>
      <c r="AI496" s="671">
        <f t="shared" si="257"/>
        <v>8.163265306122458</v>
      </c>
      <c r="AJ496" s="671">
        <f t="shared" si="258"/>
        <v>8.8888888888888786</v>
      </c>
      <c r="AK496" s="671">
        <f t="shared" si="259"/>
        <v>9.7560975609756184</v>
      </c>
      <c r="AL496" s="671">
        <f t="shared" si="260"/>
        <v>10.810810810810811</v>
      </c>
      <c r="AM496" s="671">
        <f t="shared" si="261"/>
        <v>12.12121212121211</v>
      </c>
      <c r="AN496" s="671">
        <f t="shared" si="262"/>
        <v>33.06451612903227</v>
      </c>
      <c r="AO496" s="671">
        <f t="shared" si="263"/>
        <v>16.981132075471695</v>
      </c>
      <c r="AP496" s="671">
        <f t="shared" si="264"/>
        <v>4.9504950495049327</v>
      </c>
      <c r="AQ496" s="671">
        <f t="shared" si="265"/>
        <v>4.1237113402061931</v>
      </c>
      <c r="AR496" s="671">
        <f t="shared" si="266"/>
        <v>6.0109289617486406</v>
      </c>
      <c r="AS496" s="672">
        <f t="shared" si="246"/>
        <v>12.017611253091335</v>
      </c>
      <c r="AT496" s="673">
        <f t="shared" si="247"/>
        <v>6.2363424681655806</v>
      </c>
    </row>
    <row r="497" spans="1:46" ht="11.25" customHeight="1" x14ac:dyDescent="0.2">
      <c r="A497" s="1149" t="s">
        <v>3867</v>
      </c>
      <c r="B497" s="926" t="s">
        <v>3868</v>
      </c>
      <c r="C497" s="497">
        <v>0.82</v>
      </c>
      <c r="D497" s="926">
        <v>0.78</v>
      </c>
      <c r="E497" s="924">
        <v>0.74</v>
      </c>
      <c r="F497" s="924">
        <v>0.7</v>
      </c>
      <c r="G497" s="924">
        <v>0.66</v>
      </c>
      <c r="H497" s="924">
        <v>0.62</v>
      </c>
      <c r="I497" s="924">
        <v>0.3</v>
      </c>
      <c r="J497" s="924">
        <v>0.3</v>
      </c>
      <c r="K497" s="655">
        <v>0</v>
      </c>
      <c r="L497" s="916"/>
      <c r="M497" s="652">
        <v>0</v>
      </c>
      <c r="N497" s="652">
        <v>0</v>
      </c>
      <c r="O497" s="653">
        <v>0</v>
      </c>
      <c r="P497" s="653">
        <v>0</v>
      </c>
      <c r="Q497" s="653">
        <v>0</v>
      </c>
      <c r="R497" s="653">
        <v>0</v>
      </c>
      <c r="S497" s="653">
        <v>0</v>
      </c>
      <c r="T497" s="653">
        <v>0</v>
      </c>
      <c r="U497" s="653">
        <v>0</v>
      </c>
      <c r="V497" s="653">
        <v>0</v>
      </c>
      <c r="W497" s="653">
        <v>0</v>
      </c>
      <c r="X497" s="653">
        <v>0</v>
      </c>
      <c r="Y497" s="654">
        <f t="shared" si="245"/>
        <v>4.92</v>
      </c>
      <c r="Z497" s="1049">
        <f t="shared" si="248"/>
        <v>5.12820512820511</v>
      </c>
      <c r="AA497" s="671">
        <f t="shared" si="249"/>
        <v>5.4054054054054168</v>
      </c>
      <c r="AB497" s="671">
        <f t="shared" si="250"/>
        <v>5.7142857142857162</v>
      </c>
      <c r="AC497" s="671">
        <f t="shared" si="251"/>
        <v>6.0606060606060552</v>
      </c>
      <c r="AD497" s="671">
        <f t="shared" si="252"/>
        <v>6.4516129032258229</v>
      </c>
      <c r="AE497" s="671">
        <f t="shared" si="253"/>
        <v>106.66666666666669</v>
      </c>
      <c r="AF497" s="671" t="str">
        <f t="shared" si="254"/>
        <v>n/a</v>
      </c>
      <c r="AG497" s="671" t="str">
        <f t="shared" si="255"/>
        <v>n/a</v>
      </c>
      <c r="AH497" s="671" t="str">
        <f t="shared" si="256"/>
        <v>n/a</v>
      </c>
      <c r="AI497" s="671" t="str">
        <f t="shared" si="257"/>
        <v>n/a</v>
      </c>
      <c r="AJ497" s="671" t="str">
        <f t="shared" si="258"/>
        <v>n/a</v>
      </c>
      <c r="AK497" s="671" t="str">
        <f t="shared" si="259"/>
        <v>n/a</v>
      </c>
      <c r="AL497" s="671" t="str">
        <f t="shared" si="260"/>
        <v>n/a</v>
      </c>
      <c r="AM497" s="671" t="str">
        <f t="shared" si="261"/>
        <v>n/a</v>
      </c>
      <c r="AN497" s="671" t="str">
        <f t="shared" si="262"/>
        <v>n/a</v>
      </c>
      <c r="AO497" s="671" t="str">
        <f t="shared" si="263"/>
        <v>n/a</v>
      </c>
      <c r="AP497" s="671" t="str">
        <f t="shared" si="264"/>
        <v>n/a</v>
      </c>
      <c r="AQ497" s="671" t="str">
        <f t="shared" si="265"/>
        <v>n/a</v>
      </c>
      <c r="AR497" s="671" t="str">
        <f t="shared" si="266"/>
        <v>n/a</v>
      </c>
      <c r="AS497" s="672">
        <f t="shared" si="246"/>
        <v>22.571130313065805</v>
      </c>
      <c r="AT497" s="673">
        <f t="shared" si="247"/>
        <v>41.200889426454232</v>
      </c>
    </row>
    <row r="498" spans="1:46" ht="11.25" customHeight="1" x14ac:dyDescent="0.2">
      <c r="A498" s="506" t="s">
        <v>1466</v>
      </c>
      <c r="B498" s="507" t="s">
        <v>1467</v>
      </c>
      <c r="C498" s="497">
        <v>0.93</v>
      </c>
      <c r="D498" s="521">
        <v>0.74</v>
      </c>
      <c r="E498" s="513">
        <v>0.66</v>
      </c>
      <c r="F498" s="513">
        <v>0.57999999999999996</v>
      </c>
      <c r="G498" s="512">
        <v>0.48</v>
      </c>
      <c r="H498" s="513">
        <v>0.45</v>
      </c>
      <c r="I498" s="514"/>
      <c r="J498" s="513">
        <v>0.09</v>
      </c>
      <c r="K498" s="515">
        <v>0</v>
      </c>
      <c r="L498" s="514"/>
      <c r="M498" s="539">
        <v>0.01</v>
      </c>
      <c r="N498" s="539">
        <v>7.0000000000000007E-2</v>
      </c>
      <c r="O498" s="517">
        <v>0.31</v>
      </c>
      <c r="P498" s="516">
        <v>0.56999999999999995</v>
      </c>
      <c r="Q498" s="516">
        <v>0.48572000000000004</v>
      </c>
      <c r="R498" s="516">
        <v>0.39999000000000001</v>
      </c>
      <c r="S498" s="516">
        <v>0.32263999999999998</v>
      </c>
      <c r="T498" s="516">
        <v>0.27644000000000002</v>
      </c>
      <c r="U498" s="517">
        <v>0</v>
      </c>
      <c r="V498" s="517">
        <v>0</v>
      </c>
      <c r="W498" s="517">
        <v>0</v>
      </c>
      <c r="X498" s="517">
        <v>0</v>
      </c>
      <c r="Y498" s="654">
        <f t="shared" si="245"/>
        <v>6.3747899999999991</v>
      </c>
      <c r="Z498" s="1049">
        <f t="shared" si="248"/>
        <v>25.675675675675681</v>
      </c>
      <c r="AA498" s="671">
        <f t="shared" si="249"/>
        <v>12.12121212121211</v>
      </c>
      <c r="AB498" s="671">
        <f t="shared" si="250"/>
        <v>13.793103448275868</v>
      </c>
      <c r="AC498" s="671">
        <f t="shared" si="251"/>
        <v>20.833333333333325</v>
      </c>
      <c r="AD498" s="671">
        <f t="shared" si="252"/>
        <v>6.6666666666666652</v>
      </c>
      <c r="AE498" s="671">
        <f t="shared" si="253"/>
        <v>400</v>
      </c>
      <c r="AF498" s="671" t="str">
        <f t="shared" si="254"/>
        <v>n/a</v>
      </c>
      <c r="AG498" s="671">
        <f t="shared" si="255"/>
        <v>-100</v>
      </c>
      <c r="AH498" s="671">
        <f t="shared" si="256"/>
        <v>-85.714285714285722</v>
      </c>
      <c r="AI498" s="671">
        <f t="shared" si="257"/>
        <v>-77.41935483870968</v>
      </c>
      <c r="AJ498" s="671">
        <f t="shared" si="258"/>
        <v>-45.614035087719294</v>
      </c>
      <c r="AK498" s="671">
        <f t="shared" si="259"/>
        <v>17.351560569875634</v>
      </c>
      <c r="AL498" s="671">
        <f t="shared" si="260"/>
        <v>21.433035825895665</v>
      </c>
      <c r="AM498" s="671">
        <f t="shared" si="261"/>
        <v>23.974088767666757</v>
      </c>
      <c r="AN498" s="671">
        <f t="shared" si="262"/>
        <v>16.712487339024729</v>
      </c>
      <c r="AO498" s="671" t="str">
        <f t="shared" si="263"/>
        <v>n/a</v>
      </c>
      <c r="AP498" s="671" t="str">
        <f t="shared" si="264"/>
        <v>n/a</v>
      </c>
      <c r="AQ498" s="671" t="str">
        <f t="shared" si="265"/>
        <v>n/a</v>
      </c>
      <c r="AR498" s="671" t="str">
        <f t="shared" si="266"/>
        <v>n/a</v>
      </c>
      <c r="AS498" s="672">
        <f t="shared" si="246"/>
        <v>17.843820579065127</v>
      </c>
      <c r="AT498" s="673">
        <f t="shared" si="247"/>
        <v>118.9871066997125</v>
      </c>
    </row>
    <row r="499" spans="1:46" ht="11.25" customHeight="1" x14ac:dyDescent="0.2">
      <c r="A499" s="495" t="s">
        <v>3875</v>
      </c>
      <c r="B499" s="933" t="s">
        <v>3876</v>
      </c>
      <c r="C499" s="497">
        <v>1.88</v>
      </c>
      <c r="D499" s="497">
        <v>1.48</v>
      </c>
      <c r="E499" s="650">
        <v>1.24</v>
      </c>
      <c r="F499" s="650">
        <v>1</v>
      </c>
      <c r="G499" s="650">
        <v>0.4</v>
      </c>
      <c r="H499" s="542">
        <v>0</v>
      </c>
      <c r="I499" s="651"/>
      <c r="J499" s="542">
        <v>0</v>
      </c>
      <c r="K499" s="547">
        <v>0</v>
      </c>
      <c r="L499" s="651"/>
      <c r="M499" s="548">
        <v>0</v>
      </c>
      <c r="N499" s="652">
        <v>0</v>
      </c>
      <c r="O499" s="653">
        <v>0</v>
      </c>
      <c r="P499" s="653">
        <v>0</v>
      </c>
      <c r="Q499" s="653">
        <v>0</v>
      </c>
      <c r="R499" s="653">
        <v>0</v>
      </c>
      <c r="S499" s="653">
        <v>0</v>
      </c>
      <c r="T499" s="653">
        <v>0</v>
      </c>
      <c r="U499" s="653">
        <v>0</v>
      </c>
      <c r="V499" s="653">
        <v>0</v>
      </c>
      <c r="W499" s="653">
        <v>0</v>
      </c>
      <c r="X499" s="653">
        <v>0</v>
      </c>
      <c r="Y499" s="654">
        <f t="shared" si="245"/>
        <v>6</v>
      </c>
      <c r="Z499" s="1049">
        <f t="shared" si="248"/>
        <v>27.027027027027017</v>
      </c>
      <c r="AA499" s="671">
        <f t="shared" si="249"/>
        <v>19.354838709677423</v>
      </c>
      <c r="AB499" s="671">
        <f t="shared" si="250"/>
        <v>24</v>
      </c>
      <c r="AC499" s="671">
        <f t="shared" si="251"/>
        <v>150</v>
      </c>
      <c r="AD499" s="671" t="str">
        <f t="shared" si="252"/>
        <v>n/a</v>
      </c>
      <c r="AE499" s="671" t="str">
        <f t="shared" si="253"/>
        <v>n/a</v>
      </c>
      <c r="AF499" s="671" t="str">
        <f t="shared" si="254"/>
        <v>n/a</v>
      </c>
      <c r="AG499" s="671" t="str">
        <f t="shared" si="255"/>
        <v>n/a</v>
      </c>
      <c r="AH499" s="671" t="str">
        <f t="shared" si="256"/>
        <v>n/a</v>
      </c>
      <c r="AI499" s="671" t="str">
        <f t="shared" si="257"/>
        <v>n/a</v>
      </c>
      <c r="AJ499" s="671" t="str">
        <f t="shared" si="258"/>
        <v>n/a</v>
      </c>
      <c r="AK499" s="671" t="str">
        <f t="shared" si="259"/>
        <v>n/a</v>
      </c>
      <c r="AL499" s="671" t="str">
        <f t="shared" si="260"/>
        <v>n/a</v>
      </c>
      <c r="AM499" s="671" t="str">
        <f t="shared" si="261"/>
        <v>n/a</v>
      </c>
      <c r="AN499" s="671" t="str">
        <f t="shared" si="262"/>
        <v>n/a</v>
      </c>
      <c r="AO499" s="671" t="str">
        <f t="shared" si="263"/>
        <v>n/a</v>
      </c>
      <c r="AP499" s="671" t="str">
        <f t="shared" si="264"/>
        <v>n/a</v>
      </c>
      <c r="AQ499" s="671" t="str">
        <f t="shared" si="265"/>
        <v>n/a</v>
      </c>
      <c r="AR499" s="671" t="str">
        <f t="shared" si="266"/>
        <v>n/a</v>
      </c>
      <c r="AS499" s="672">
        <f t="shared" si="246"/>
        <v>55.09546643417611</v>
      </c>
      <c r="AT499" s="673">
        <f t="shared" si="247"/>
        <v>63.348318275493227</v>
      </c>
    </row>
    <row r="500" spans="1:46" ht="11.25" customHeight="1" x14ac:dyDescent="0.2">
      <c r="A500" s="495" t="s">
        <v>3863</v>
      </c>
      <c r="B500" s="647" t="s">
        <v>3864</v>
      </c>
      <c r="C500" s="497">
        <v>0.25</v>
      </c>
      <c r="D500" s="497">
        <v>0.18</v>
      </c>
      <c r="E500" s="502">
        <v>0.12</v>
      </c>
      <c r="F500" s="650">
        <v>0.11</v>
      </c>
      <c r="G500" s="502">
        <v>0.08</v>
      </c>
      <c r="H500" s="650">
        <v>0</v>
      </c>
      <c r="I500" s="651"/>
      <c r="J500" s="502">
        <v>0</v>
      </c>
      <c r="K500" s="655">
        <v>0</v>
      </c>
      <c r="L500" s="651"/>
      <c r="M500" s="652">
        <v>0</v>
      </c>
      <c r="N500" s="652">
        <v>0</v>
      </c>
      <c r="O500" s="653">
        <v>0.26</v>
      </c>
      <c r="P500" s="657">
        <v>0.51380000000000003</v>
      </c>
      <c r="Q500" s="657">
        <v>0.46129999999999999</v>
      </c>
      <c r="R500" s="657">
        <v>0.36909999999999998</v>
      </c>
      <c r="S500" s="657">
        <v>0.26429999999999998</v>
      </c>
      <c r="T500" s="657">
        <v>0.20699999999999999</v>
      </c>
      <c r="U500" s="657">
        <v>0.16</v>
      </c>
      <c r="V500" s="657">
        <v>0.1313</v>
      </c>
      <c r="W500" s="657">
        <v>3.1E-2</v>
      </c>
      <c r="X500" s="543">
        <v>0</v>
      </c>
      <c r="Y500" s="654">
        <f t="shared" si="245"/>
        <v>3.1377999999999999</v>
      </c>
      <c r="Z500" s="1049">
        <f t="shared" si="248"/>
        <v>38.888888888888886</v>
      </c>
      <c r="AA500" s="671">
        <f t="shared" si="249"/>
        <v>50</v>
      </c>
      <c r="AB500" s="671">
        <f t="shared" si="250"/>
        <v>9.0909090909090828</v>
      </c>
      <c r="AC500" s="671">
        <f t="shared" si="251"/>
        <v>37.5</v>
      </c>
      <c r="AD500" s="671" t="str">
        <f t="shared" si="252"/>
        <v>n/a</v>
      </c>
      <c r="AE500" s="671" t="str">
        <f t="shared" si="253"/>
        <v>n/a</v>
      </c>
      <c r="AF500" s="671" t="str">
        <f t="shared" si="254"/>
        <v>n/a</v>
      </c>
      <c r="AG500" s="671" t="str">
        <f t="shared" si="255"/>
        <v>n/a</v>
      </c>
      <c r="AH500" s="671" t="str">
        <f t="shared" si="256"/>
        <v>n/a</v>
      </c>
      <c r="AI500" s="671">
        <f t="shared" si="257"/>
        <v>-100</v>
      </c>
      <c r="AJ500" s="671">
        <f t="shared" si="258"/>
        <v>-49.396652393927596</v>
      </c>
      <c r="AK500" s="671">
        <f t="shared" si="259"/>
        <v>11.380880121396064</v>
      </c>
      <c r="AL500" s="671">
        <f t="shared" si="260"/>
        <v>24.979680303440798</v>
      </c>
      <c r="AM500" s="671">
        <f t="shared" si="261"/>
        <v>39.651910707529339</v>
      </c>
      <c r="AN500" s="671">
        <f t="shared" si="262"/>
        <v>27.681159420289859</v>
      </c>
      <c r="AO500" s="671">
        <f t="shared" si="263"/>
        <v>29.374999999999996</v>
      </c>
      <c r="AP500" s="671">
        <f t="shared" si="264"/>
        <v>21.858339680121851</v>
      </c>
      <c r="AQ500" s="671">
        <f t="shared" si="265"/>
        <v>323.54838709677421</v>
      </c>
      <c r="AR500" s="671" t="str">
        <f t="shared" si="266"/>
        <v>n/a</v>
      </c>
      <c r="AS500" s="672">
        <f t="shared" si="246"/>
        <v>35.735269455032501</v>
      </c>
      <c r="AT500" s="673">
        <f t="shared" si="247"/>
        <v>95.941133078672081</v>
      </c>
    </row>
    <row r="501" spans="1:46" ht="11.25" customHeight="1" x14ac:dyDescent="0.2">
      <c r="A501" s="936" t="s">
        <v>276</v>
      </c>
      <c r="B501" s="642" t="s">
        <v>277</v>
      </c>
      <c r="C501" s="497">
        <v>4.1900000000000004</v>
      </c>
      <c r="D501" s="497">
        <v>3.83</v>
      </c>
      <c r="E501" s="650">
        <v>3.61</v>
      </c>
      <c r="F501" s="650">
        <v>3.44</v>
      </c>
      <c r="G501" s="650">
        <v>3.28</v>
      </c>
      <c r="H501" s="650">
        <v>3.12</v>
      </c>
      <c r="I501" s="651"/>
      <c r="J501" s="650">
        <v>2.87</v>
      </c>
      <c r="K501" s="496">
        <v>2.5299999999999998</v>
      </c>
      <c r="L501" s="651"/>
      <c r="M501" s="511">
        <v>2.2599999999999998</v>
      </c>
      <c r="N501" s="511">
        <v>2.0499999999999998</v>
      </c>
      <c r="O501" s="657">
        <v>1.625</v>
      </c>
      <c r="P501" s="657">
        <v>1.5</v>
      </c>
      <c r="Q501" s="657">
        <v>1</v>
      </c>
      <c r="R501" s="657">
        <v>0.67</v>
      </c>
      <c r="S501" s="657">
        <v>0.55000000000000004</v>
      </c>
      <c r="T501" s="657">
        <v>0.4</v>
      </c>
      <c r="U501" s="657">
        <v>0.23499999999999999</v>
      </c>
      <c r="V501" s="657">
        <v>0.22500000000000001</v>
      </c>
      <c r="W501" s="657">
        <v>0.215</v>
      </c>
      <c r="X501" s="657">
        <v>0.19500000000000001</v>
      </c>
      <c r="Y501" s="654">
        <f t="shared" ref="Y501:Y564" si="267">SUM(C501:X501)</f>
        <v>37.795000000000009</v>
      </c>
      <c r="Z501" s="1049">
        <f t="shared" si="248"/>
        <v>9.3994778067885143</v>
      </c>
      <c r="AA501" s="671">
        <f t="shared" si="249"/>
        <v>6.094182825484773</v>
      </c>
      <c r="AB501" s="671">
        <f t="shared" si="250"/>
        <v>4.9418604651162878</v>
      </c>
      <c r="AC501" s="671">
        <f t="shared" si="251"/>
        <v>4.8780487804878092</v>
      </c>
      <c r="AD501" s="671">
        <f t="shared" si="252"/>
        <v>5.12820512820511</v>
      </c>
      <c r="AE501" s="671">
        <f t="shared" si="253"/>
        <v>8.710801393728218</v>
      </c>
      <c r="AF501" s="671">
        <f t="shared" si="254"/>
        <v>13.438735177865624</v>
      </c>
      <c r="AG501" s="671">
        <f t="shared" si="255"/>
        <v>11.946902654867264</v>
      </c>
      <c r="AH501" s="671">
        <f t="shared" si="256"/>
        <v>10.243902439024399</v>
      </c>
      <c r="AI501" s="671">
        <f t="shared" si="257"/>
        <v>26.15384615384615</v>
      </c>
      <c r="AJ501" s="671">
        <f t="shared" si="258"/>
        <v>8.333333333333325</v>
      </c>
      <c r="AK501" s="671">
        <f t="shared" si="259"/>
        <v>50</v>
      </c>
      <c r="AL501" s="671">
        <f t="shared" si="260"/>
        <v>49.253731343283569</v>
      </c>
      <c r="AM501" s="671">
        <f t="shared" si="261"/>
        <v>21.818181818181827</v>
      </c>
      <c r="AN501" s="671">
        <f t="shared" si="262"/>
        <v>37.5</v>
      </c>
      <c r="AO501" s="671">
        <f t="shared" si="263"/>
        <v>70.212765957446834</v>
      </c>
      <c r="AP501" s="671">
        <f t="shared" si="264"/>
        <v>4.4444444444444287</v>
      </c>
      <c r="AQ501" s="671">
        <f t="shared" si="265"/>
        <v>4.6511627906976827</v>
      </c>
      <c r="AR501" s="671">
        <f t="shared" si="266"/>
        <v>10.256410256410241</v>
      </c>
      <c r="AS501" s="672">
        <f t="shared" ref="AS501:AS564" si="268">AVERAGE(Z501:AR501)</f>
        <v>18.810841724695372</v>
      </c>
      <c r="AT501" s="673">
        <f t="shared" ref="AT501:AT564" si="269">STDEV(Z501:AR501)</f>
        <v>19.176280605471739</v>
      </c>
    </row>
    <row r="502" spans="1:46" ht="11.25" customHeight="1" x14ac:dyDescent="0.2">
      <c r="A502" s="944" t="s">
        <v>681</v>
      </c>
      <c r="B502" s="642" t="s">
        <v>682</v>
      </c>
      <c r="C502" s="497">
        <v>1.4550000000000001</v>
      </c>
      <c r="D502" s="497">
        <v>1.4469999999999998</v>
      </c>
      <c r="E502" s="650">
        <v>1.4389999999999998</v>
      </c>
      <c r="F502" s="650">
        <v>1.4319999999999999</v>
      </c>
      <c r="G502" s="650">
        <v>1.4229999999999998</v>
      </c>
      <c r="H502" s="650">
        <v>1.415</v>
      </c>
      <c r="I502" s="651"/>
      <c r="J502" s="650">
        <v>1.4019999999999999</v>
      </c>
      <c r="K502" s="496">
        <v>1.3859999999999997</v>
      </c>
      <c r="L502" s="651" t="s">
        <v>90</v>
      </c>
      <c r="M502" s="511">
        <v>1.37</v>
      </c>
      <c r="N502" s="511">
        <v>1.357</v>
      </c>
      <c r="O502" s="657">
        <v>1.3270000000000002</v>
      </c>
      <c r="P502" s="657">
        <v>1.1499999999999999</v>
      </c>
      <c r="Q502" s="657">
        <v>0.89</v>
      </c>
      <c r="R502" s="657">
        <v>0.45</v>
      </c>
      <c r="S502" s="657">
        <v>0.17300000000000001</v>
      </c>
      <c r="T502" s="657">
        <v>9.8000000000000004E-2</v>
      </c>
      <c r="U502" s="657">
        <v>0.02</v>
      </c>
      <c r="V502" s="653">
        <v>0</v>
      </c>
      <c r="W502" s="653">
        <v>0</v>
      </c>
      <c r="X502" s="653">
        <v>0</v>
      </c>
      <c r="Y502" s="654">
        <f t="shared" si="267"/>
        <v>18.233999999999995</v>
      </c>
      <c r="Z502" s="1049">
        <f t="shared" si="248"/>
        <v>0.55286800276435066</v>
      </c>
      <c r="AA502" s="671">
        <f t="shared" si="249"/>
        <v>0.55594162612926379</v>
      </c>
      <c r="AB502" s="671">
        <f t="shared" si="250"/>
        <v>0.48882681564244024</v>
      </c>
      <c r="AC502" s="671">
        <f t="shared" si="251"/>
        <v>0.63246661981730679</v>
      </c>
      <c r="AD502" s="671">
        <f t="shared" si="252"/>
        <v>0.56537102473497303</v>
      </c>
      <c r="AE502" s="671">
        <f t="shared" si="253"/>
        <v>0.92724679029958512</v>
      </c>
      <c r="AF502" s="671">
        <f t="shared" si="254"/>
        <v>1.1544011544011745</v>
      </c>
      <c r="AG502" s="671">
        <f t="shared" si="255"/>
        <v>1.1678832116787996</v>
      </c>
      <c r="AH502" s="671">
        <f t="shared" si="256"/>
        <v>0.9579955784819516</v>
      </c>
      <c r="AI502" s="671">
        <f t="shared" si="257"/>
        <v>2.2607385079125741</v>
      </c>
      <c r="AJ502" s="671">
        <f t="shared" si="258"/>
        <v>15.391304347826118</v>
      </c>
      <c r="AK502" s="671">
        <f t="shared" si="259"/>
        <v>29.213483146067396</v>
      </c>
      <c r="AL502" s="671">
        <f t="shared" si="260"/>
        <v>97.777777777777786</v>
      </c>
      <c r="AM502" s="671">
        <f t="shared" si="261"/>
        <v>160.11560693641616</v>
      </c>
      <c r="AN502" s="671">
        <f t="shared" si="262"/>
        <v>76.530612244897966</v>
      </c>
      <c r="AO502" s="671">
        <f t="shared" si="263"/>
        <v>390.00000000000006</v>
      </c>
      <c r="AP502" s="671" t="str">
        <f t="shared" si="264"/>
        <v>n/a</v>
      </c>
      <c r="AQ502" s="671" t="str">
        <f t="shared" si="265"/>
        <v>n/a</v>
      </c>
      <c r="AR502" s="671" t="str">
        <f t="shared" si="266"/>
        <v>n/a</v>
      </c>
      <c r="AS502" s="672">
        <f t="shared" si="268"/>
        <v>48.64328273655299</v>
      </c>
      <c r="AT502" s="673">
        <f t="shared" si="269"/>
        <v>102.1101402086183</v>
      </c>
    </row>
    <row r="503" spans="1:46" ht="11.25" customHeight="1" x14ac:dyDescent="0.2">
      <c r="A503" s="944" t="s">
        <v>677</v>
      </c>
      <c r="B503" s="642" t="s">
        <v>678</v>
      </c>
      <c r="C503" s="497">
        <v>1.41</v>
      </c>
      <c r="D503" s="521">
        <v>1.1800000000000002</v>
      </c>
      <c r="E503" s="512">
        <v>1.1200000000000001</v>
      </c>
      <c r="F503" s="513">
        <v>1.04</v>
      </c>
      <c r="G503" s="512">
        <v>0.96</v>
      </c>
      <c r="H503" s="513">
        <v>0.88</v>
      </c>
      <c r="I503" s="514"/>
      <c r="J503" s="512">
        <v>0.8</v>
      </c>
      <c r="K503" s="509">
        <v>0.78</v>
      </c>
      <c r="L503" s="514"/>
      <c r="M503" s="529">
        <v>0.66</v>
      </c>
      <c r="N503" s="539">
        <v>0.48</v>
      </c>
      <c r="O503" s="516">
        <v>0.42</v>
      </c>
      <c r="P503" s="517">
        <v>0.24</v>
      </c>
      <c r="Q503" s="517">
        <v>0.24</v>
      </c>
      <c r="R503" s="517">
        <v>0.24</v>
      </c>
      <c r="S503" s="517">
        <v>0.24</v>
      </c>
      <c r="T503" s="517">
        <v>0.24</v>
      </c>
      <c r="U503" s="517">
        <v>0.24</v>
      </c>
      <c r="V503" s="517">
        <v>0.24</v>
      </c>
      <c r="W503" s="517">
        <v>0.24</v>
      </c>
      <c r="X503" s="517">
        <v>0.24</v>
      </c>
      <c r="Y503" s="654">
        <f t="shared" si="267"/>
        <v>11.890000000000002</v>
      </c>
      <c r="Z503" s="1049">
        <f t="shared" si="248"/>
        <v>19.491525423728785</v>
      </c>
      <c r="AA503" s="671">
        <f t="shared" si="249"/>
        <v>5.3571428571428603</v>
      </c>
      <c r="AB503" s="671">
        <f t="shared" si="250"/>
        <v>7.6923076923077094</v>
      </c>
      <c r="AC503" s="671">
        <f t="shared" si="251"/>
        <v>8.3333333333333481</v>
      </c>
      <c r="AD503" s="671">
        <f t="shared" si="252"/>
        <v>9.0909090909090828</v>
      </c>
      <c r="AE503" s="671">
        <f t="shared" si="253"/>
        <v>9.9999999999999858</v>
      </c>
      <c r="AF503" s="671">
        <f t="shared" si="254"/>
        <v>2.5641025641025772</v>
      </c>
      <c r="AG503" s="671">
        <f t="shared" si="255"/>
        <v>18.181818181818187</v>
      </c>
      <c r="AH503" s="671">
        <f t="shared" si="256"/>
        <v>37.500000000000021</v>
      </c>
      <c r="AI503" s="671">
        <f t="shared" si="257"/>
        <v>14.285714285714279</v>
      </c>
      <c r="AJ503" s="671">
        <f t="shared" si="258"/>
        <v>75</v>
      </c>
      <c r="AK503" s="671">
        <f t="shared" si="259"/>
        <v>0</v>
      </c>
      <c r="AL503" s="671">
        <f t="shared" si="260"/>
        <v>0</v>
      </c>
      <c r="AM503" s="671">
        <f t="shared" si="261"/>
        <v>0</v>
      </c>
      <c r="AN503" s="671">
        <f t="shared" si="262"/>
        <v>0</v>
      </c>
      <c r="AO503" s="671">
        <f t="shared" si="263"/>
        <v>0</v>
      </c>
      <c r="AP503" s="671">
        <f t="shared" si="264"/>
        <v>0</v>
      </c>
      <c r="AQ503" s="671">
        <f t="shared" si="265"/>
        <v>0</v>
      </c>
      <c r="AR503" s="671">
        <f t="shared" si="266"/>
        <v>0</v>
      </c>
      <c r="AS503" s="672">
        <f t="shared" si="268"/>
        <v>10.920887022581939</v>
      </c>
      <c r="AT503" s="673">
        <f t="shared" si="269"/>
        <v>18.297410694596895</v>
      </c>
    </row>
    <row r="504" spans="1:46" ht="11.25" customHeight="1" x14ac:dyDescent="0.2">
      <c r="A504" s="936" t="s">
        <v>1486</v>
      </c>
      <c r="B504" s="642" t="s">
        <v>1487</v>
      </c>
      <c r="C504" s="497">
        <v>1.76</v>
      </c>
      <c r="D504" s="497">
        <v>1.52</v>
      </c>
      <c r="E504" s="650">
        <v>1.46</v>
      </c>
      <c r="F504" s="650">
        <v>1.36</v>
      </c>
      <c r="G504" s="650">
        <v>1.1200000000000001</v>
      </c>
      <c r="H504" s="650">
        <v>0.9</v>
      </c>
      <c r="I504" s="651"/>
      <c r="J504" s="650">
        <v>0.64</v>
      </c>
      <c r="K504" s="496">
        <v>0.53500000000000003</v>
      </c>
      <c r="L504" s="651"/>
      <c r="M504" s="511">
        <v>0.42</v>
      </c>
      <c r="N504" s="652">
        <v>0.4</v>
      </c>
      <c r="O504" s="657">
        <v>0.4</v>
      </c>
      <c r="P504" s="657">
        <v>0.32</v>
      </c>
      <c r="Q504" s="657">
        <v>0.28000000000000003</v>
      </c>
      <c r="R504" s="657">
        <v>0.20250000000000001</v>
      </c>
      <c r="S504" s="657">
        <v>0.15</v>
      </c>
      <c r="T504" s="653">
        <v>0.09</v>
      </c>
      <c r="U504" s="653">
        <v>0.09</v>
      </c>
      <c r="V504" s="657">
        <v>0.09</v>
      </c>
      <c r="W504" s="657">
        <v>2.2499999999999999E-2</v>
      </c>
      <c r="X504" s="653">
        <v>0</v>
      </c>
      <c r="Y504" s="654">
        <f t="shared" si="267"/>
        <v>11.760000000000003</v>
      </c>
      <c r="Z504" s="1049">
        <f t="shared" si="248"/>
        <v>15.789473684210531</v>
      </c>
      <c r="AA504" s="671">
        <f t="shared" si="249"/>
        <v>4.1095890410958846</v>
      </c>
      <c r="AB504" s="671">
        <f t="shared" si="250"/>
        <v>7.3529411764705843</v>
      </c>
      <c r="AC504" s="671">
        <f t="shared" si="251"/>
        <v>21.42857142857142</v>
      </c>
      <c r="AD504" s="671">
        <f t="shared" si="252"/>
        <v>24.444444444444446</v>
      </c>
      <c r="AE504" s="671">
        <f t="shared" si="253"/>
        <v>40.625</v>
      </c>
      <c r="AF504" s="671">
        <f t="shared" si="254"/>
        <v>19.626168224299057</v>
      </c>
      <c r="AG504" s="671">
        <f t="shared" si="255"/>
        <v>27.380952380952394</v>
      </c>
      <c r="AH504" s="671">
        <f t="shared" si="256"/>
        <v>4.9999999999999822</v>
      </c>
      <c r="AI504" s="671">
        <f t="shared" si="257"/>
        <v>0</v>
      </c>
      <c r="AJ504" s="671">
        <f t="shared" si="258"/>
        <v>25</v>
      </c>
      <c r="AK504" s="671">
        <f t="shared" si="259"/>
        <v>14.285714285714279</v>
      </c>
      <c r="AL504" s="671">
        <f t="shared" si="260"/>
        <v>38.271604938271622</v>
      </c>
      <c r="AM504" s="671">
        <f t="shared" si="261"/>
        <v>35.000000000000007</v>
      </c>
      <c r="AN504" s="671">
        <f t="shared" si="262"/>
        <v>66.666666666666671</v>
      </c>
      <c r="AO504" s="671">
        <f t="shared" si="263"/>
        <v>0</v>
      </c>
      <c r="AP504" s="671">
        <f t="shared" si="264"/>
        <v>0</v>
      </c>
      <c r="AQ504" s="671">
        <f t="shared" si="265"/>
        <v>300</v>
      </c>
      <c r="AR504" s="671" t="str">
        <f t="shared" si="266"/>
        <v>n/a</v>
      </c>
      <c r="AS504" s="672">
        <f t="shared" si="268"/>
        <v>35.832284792816495</v>
      </c>
      <c r="AT504" s="673">
        <f t="shared" si="269"/>
        <v>68.186321105139641</v>
      </c>
    </row>
    <row r="505" spans="1:46" ht="11.25" customHeight="1" x14ac:dyDescent="0.2">
      <c r="A505" s="944" t="s">
        <v>3865</v>
      </c>
      <c r="B505" s="642" t="s">
        <v>3866</v>
      </c>
      <c r="C505" s="497">
        <v>0.6</v>
      </c>
      <c r="D505" s="497">
        <v>0.5</v>
      </c>
      <c r="E505" s="650">
        <v>0.45</v>
      </c>
      <c r="F505" s="650">
        <v>0.41</v>
      </c>
      <c r="G505" s="650">
        <v>0.37</v>
      </c>
      <c r="H505" s="542">
        <v>0.34</v>
      </c>
      <c r="I505" s="651"/>
      <c r="J505" s="542">
        <v>0.34</v>
      </c>
      <c r="K505" s="547">
        <v>0.34</v>
      </c>
      <c r="L505" s="651"/>
      <c r="M505" s="652">
        <v>0.34</v>
      </c>
      <c r="N505" s="652">
        <v>0.34</v>
      </c>
      <c r="O505" s="543">
        <v>0.34</v>
      </c>
      <c r="P505" s="657">
        <v>0.34</v>
      </c>
      <c r="Q505" s="657">
        <v>0.3</v>
      </c>
      <c r="R505" s="543">
        <v>0.22</v>
      </c>
      <c r="S505" s="653">
        <v>0.22</v>
      </c>
      <c r="T505" s="653">
        <v>0.22</v>
      </c>
      <c r="U505" s="653">
        <v>0.22</v>
      </c>
      <c r="V505" s="653">
        <v>0.22</v>
      </c>
      <c r="W505" s="543">
        <v>0.22</v>
      </c>
      <c r="X505" s="653">
        <v>0.22</v>
      </c>
      <c r="Y505" s="654">
        <f t="shared" si="267"/>
        <v>6.5499999999999972</v>
      </c>
      <c r="Z505" s="1049">
        <f t="shared" si="248"/>
        <v>19.999999999999996</v>
      </c>
      <c r="AA505" s="671">
        <f t="shared" si="249"/>
        <v>11.111111111111116</v>
      </c>
      <c r="AB505" s="671">
        <f t="shared" si="250"/>
        <v>9.7560975609756184</v>
      </c>
      <c r="AC505" s="671">
        <f t="shared" si="251"/>
        <v>10.810810810810811</v>
      </c>
      <c r="AD505" s="671">
        <f t="shared" si="252"/>
        <v>8.8235294117646959</v>
      </c>
      <c r="AE505" s="671">
        <f t="shared" si="253"/>
        <v>0</v>
      </c>
      <c r="AF505" s="671">
        <f t="shared" si="254"/>
        <v>0</v>
      </c>
      <c r="AG505" s="671">
        <f t="shared" si="255"/>
        <v>0</v>
      </c>
      <c r="AH505" s="671">
        <f t="shared" si="256"/>
        <v>0</v>
      </c>
      <c r="AI505" s="671">
        <f t="shared" si="257"/>
        <v>0</v>
      </c>
      <c r="AJ505" s="671">
        <f t="shared" si="258"/>
        <v>0</v>
      </c>
      <c r="AK505" s="671">
        <f t="shared" si="259"/>
        <v>13.333333333333353</v>
      </c>
      <c r="AL505" s="671">
        <f t="shared" si="260"/>
        <v>36.363636363636353</v>
      </c>
      <c r="AM505" s="671">
        <f t="shared" si="261"/>
        <v>0</v>
      </c>
      <c r="AN505" s="671">
        <f t="shared" si="262"/>
        <v>0</v>
      </c>
      <c r="AO505" s="671">
        <f t="shared" si="263"/>
        <v>0</v>
      </c>
      <c r="AP505" s="671">
        <f t="shared" si="264"/>
        <v>0</v>
      </c>
      <c r="AQ505" s="671">
        <f t="shared" si="265"/>
        <v>0</v>
      </c>
      <c r="AR505" s="671">
        <f t="shared" si="266"/>
        <v>0</v>
      </c>
      <c r="AS505" s="672">
        <f t="shared" si="268"/>
        <v>5.7999220311385233</v>
      </c>
      <c r="AT505" s="673">
        <f t="shared" si="269"/>
        <v>9.6445596149570019</v>
      </c>
    </row>
    <row r="506" spans="1:46" ht="11.25" customHeight="1" x14ac:dyDescent="0.2">
      <c r="A506" s="944" t="s">
        <v>287</v>
      </c>
      <c r="B506" s="642" t="s">
        <v>288</v>
      </c>
      <c r="C506" s="497">
        <v>2.5024999999999999</v>
      </c>
      <c r="D506" s="497">
        <v>2.4925000000000002</v>
      </c>
      <c r="E506" s="650">
        <v>2.4824999999999999</v>
      </c>
      <c r="F506" s="650">
        <v>2.4725000000000001</v>
      </c>
      <c r="G506" s="650">
        <v>2.4624999999999999</v>
      </c>
      <c r="H506" s="650">
        <v>2.4525000000000001</v>
      </c>
      <c r="I506" s="651"/>
      <c r="J506" s="650">
        <v>2.4424999999999999</v>
      </c>
      <c r="K506" s="496">
        <v>2.41</v>
      </c>
      <c r="L506" s="651"/>
      <c r="M506" s="511">
        <v>2.37</v>
      </c>
      <c r="N506" s="511">
        <v>2.33</v>
      </c>
      <c r="O506" s="657">
        <v>2.3199999999999998</v>
      </c>
      <c r="P506" s="657">
        <v>2.08</v>
      </c>
      <c r="Q506" s="657">
        <v>1.92</v>
      </c>
      <c r="R506" s="657">
        <v>1.72</v>
      </c>
      <c r="S506" s="657">
        <v>1.48</v>
      </c>
      <c r="T506" s="657">
        <v>1.32</v>
      </c>
      <c r="U506" s="657">
        <v>1.2</v>
      </c>
      <c r="V506" s="657">
        <v>1.06</v>
      </c>
      <c r="W506" s="657">
        <v>0.96</v>
      </c>
      <c r="X506" s="657">
        <v>0.84</v>
      </c>
      <c r="Y506" s="654">
        <f t="shared" si="267"/>
        <v>39.31750000000001</v>
      </c>
      <c r="Z506" s="1049">
        <f t="shared" si="248"/>
        <v>0.40120361083249012</v>
      </c>
      <c r="AA506" s="671">
        <f t="shared" si="249"/>
        <v>0.40281973816718164</v>
      </c>
      <c r="AB506" s="671">
        <f t="shared" si="250"/>
        <v>0.40444893832152218</v>
      </c>
      <c r="AC506" s="671">
        <f t="shared" si="251"/>
        <v>0.40609137055838129</v>
      </c>
      <c r="AD506" s="671">
        <f t="shared" si="252"/>
        <v>0.40774719673801751</v>
      </c>
      <c r="AE506" s="671">
        <f t="shared" si="253"/>
        <v>0.40941658137154668</v>
      </c>
      <c r="AF506" s="671">
        <f t="shared" si="254"/>
        <v>1.3485477178423189</v>
      </c>
      <c r="AG506" s="671">
        <f t="shared" si="255"/>
        <v>1.6877637130801704</v>
      </c>
      <c r="AH506" s="671">
        <f t="shared" si="256"/>
        <v>1.7167381974249052</v>
      </c>
      <c r="AI506" s="671">
        <f t="shared" si="257"/>
        <v>0.43103448275862988</v>
      </c>
      <c r="AJ506" s="671">
        <f t="shared" si="258"/>
        <v>11.538461538461519</v>
      </c>
      <c r="AK506" s="671">
        <f t="shared" si="259"/>
        <v>8.3333333333333481</v>
      </c>
      <c r="AL506" s="671">
        <f t="shared" si="260"/>
        <v>11.627906976744185</v>
      </c>
      <c r="AM506" s="671">
        <f t="shared" si="261"/>
        <v>16.216216216216207</v>
      </c>
      <c r="AN506" s="671">
        <f t="shared" si="262"/>
        <v>12.12121212121211</v>
      </c>
      <c r="AO506" s="671">
        <f t="shared" si="263"/>
        <v>10.000000000000009</v>
      </c>
      <c r="AP506" s="671">
        <f t="shared" si="264"/>
        <v>13.207547169811317</v>
      </c>
      <c r="AQ506" s="671">
        <f t="shared" si="265"/>
        <v>10.416666666666675</v>
      </c>
      <c r="AR506" s="671">
        <f t="shared" si="266"/>
        <v>14.285714285714279</v>
      </c>
      <c r="AS506" s="672">
        <f t="shared" si="268"/>
        <v>6.0717299923818322</v>
      </c>
      <c r="AT506" s="673">
        <f t="shared" si="269"/>
        <v>5.9769910623519396</v>
      </c>
    </row>
    <row r="507" spans="1:46" ht="11.25" customHeight="1" x14ac:dyDescent="0.2">
      <c r="A507" s="762" t="s">
        <v>3877</v>
      </c>
      <c r="B507" s="904" t="s">
        <v>3878</v>
      </c>
      <c r="C507" s="497">
        <v>0.92</v>
      </c>
      <c r="D507" s="922">
        <v>0.82</v>
      </c>
      <c r="E507" s="922">
        <v>0.72</v>
      </c>
      <c r="F507" s="922">
        <v>0.64</v>
      </c>
      <c r="G507" s="922">
        <v>0.57999999999999996</v>
      </c>
      <c r="H507" s="922">
        <v>0.54</v>
      </c>
      <c r="I507" s="922">
        <v>0.13</v>
      </c>
      <c r="J507" s="922">
        <v>0.13</v>
      </c>
      <c r="K507" s="490">
        <v>0</v>
      </c>
      <c r="L507" s="481"/>
      <c r="M507" s="538">
        <v>0</v>
      </c>
      <c r="N507" s="538">
        <v>0</v>
      </c>
      <c r="O507" s="492">
        <v>0</v>
      </c>
      <c r="P507" s="492">
        <v>0</v>
      </c>
      <c r="Q507" s="492">
        <v>0</v>
      </c>
      <c r="R507" s="492">
        <v>0</v>
      </c>
      <c r="S507" s="492">
        <v>0</v>
      </c>
      <c r="T507" s="492">
        <v>0</v>
      </c>
      <c r="U507" s="492">
        <v>0</v>
      </c>
      <c r="V507" s="492">
        <v>0</v>
      </c>
      <c r="W507" s="492">
        <v>0</v>
      </c>
      <c r="X507" s="492">
        <v>0</v>
      </c>
      <c r="Y507" s="654">
        <f t="shared" si="267"/>
        <v>4.4800000000000004</v>
      </c>
      <c r="Z507" s="1049">
        <f t="shared" si="248"/>
        <v>12.195121951219523</v>
      </c>
      <c r="AA507" s="671">
        <f t="shared" si="249"/>
        <v>13.888888888888884</v>
      </c>
      <c r="AB507" s="671">
        <f t="shared" si="250"/>
        <v>12.5</v>
      </c>
      <c r="AC507" s="671">
        <f t="shared" si="251"/>
        <v>10.344827586206918</v>
      </c>
      <c r="AD507" s="671">
        <f t="shared" si="252"/>
        <v>7.4074074074073959</v>
      </c>
      <c r="AE507" s="671">
        <f t="shared" si="253"/>
        <v>315.38461538461542</v>
      </c>
      <c r="AF507" s="671" t="str">
        <f t="shared" si="254"/>
        <v>n/a</v>
      </c>
      <c r="AG507" s="671" t="str">
        <f t="shared" si="255"/>
        <v>n/a</v>
      </c>
      <c r="AH507" s="671" t="str">
        <f t="shared" si="256"/>
        <v>n/a</v>
      </c>
      <c r="AI507" s="671" t="str">
        <f t="shared" si="257"/>
        <v>n/a</v>
      </c>
      <c r="AJ507" s="671" t="str">
        <f t="shared" si="258"/>
        <v>n/a</v>
      </c>
      <c r="AK507" s="671" t="str">
        <f t="shared" si="259"/>
        <v>n/a</v>
      </c>
      <c r="AL507" s="671" t="str">
        <f t="shared" si="260"/>
        <v>n/a</v>
      </c>
      <c r="AM507" s="671" t="str">
        <f t="shared" si="261"/>
        <v>n/a</v>
      </c>
      <c r="AN507" s="671" t="str">
        <f t="shared" si="262"/>
        <v>n/a</v>
      </c>
      <c r="AO507" s="671" t="str">
        <f t="shared" si="263"/>
        <v>n/a</v>
      </c>
      <c r="AP507" s="671" t="str">
        <f t="shared" si="264"/>
        <v>n/a</v>
      </c>
      <c r="AQ507" s="671" t="str">
        <f t="shared" si="265"/>
        <v>n/a</v>
      </c>
      <c r="AR507" s="671" t="str">
        <f t="shared" si="266"/>
        <v>n/a</v>
      </c>
      <c r="AS507" s="672">
        <f t="shared" si="268"/>
        <v>61.953476869723026</v>
      </c>
      <c r="AT507" s="673">
        <f t="shared" si="269"/>
        <v>124.17553158338291</v>
      </c>
    </row>
    <row r="508" spans="1:46" ht="11.25" customHeight="1" x14ac:dyDescent="0.2">
      <c r="A508" s="936" t="s">
        <v>679</v>
      </c>
      <c r="B508" s="642" t="s">
        <v>680</v>
      </c>
      <c r="C508" s="497">
        <v>2.1800000000000002</v>
      </c>
      <c r="D508" s="497">
        <v>2.08</v>
      </c>
      <c r="E508" s="650">
        <v>1.98</v>
      </c>
      <c r="F508" s="650">
        <v>1.83</v>
      </c>
      <c r="G508" s="650">
        <v>1.73</v>
      </c>
      <c r="H508" s="650">
        <v>1.63</v>
      </c>
      <c r="I508" s="651"/>
      <c r="J508" s="502">
        <v>1.53</v>
      </c>
      <c r="K508" s="496">
        <v>1.1475</v>
      </c>
      <c r="L508" s="651"/>
      <c r="M508" s="511">
        <v>0.92</v>
      </c>
      <c r="N508" s="511">
        <v>0.9</v>
      </c>
      <c r="O508" s="657">
        <v>0.86</v>
      </c>
      <c r="P508" s="657">
        <v>0.74</v>
      </c>
      <c r="Q508" s="657">
        <v>0.64</v>
      </c>
      <c r="R508" s="657">
        <v>0.56000000000000005</v>
      </c>
      <c r="S508" s="657">
        <v>0.48</v>
      </c>
      <c r="T508" s="657">
        <v>0.38</v>
      </c>
      <c r="U508" s="657">
        <v>0.36</v>
      </c>
      <c r="V508" s="657">
        <v>0.34</v>
      </c>
      <c r="W508" s="657">
        <v>0.32</v>
      </c>
      <c r="X508" s="657">
        <v>0.3</v>
      </c>
      <c r="Y508" s="654">
        <f t="shared" si="267"/>
        <v>20.907499999999995</v>
      </c>
      <c r="Z508" s="1049">
        <f t="shared" si="248"/>
        <v>4.8076923076923128</v>
      </c>
      <c r="AA508" s="671">
        <f t="shared" si="249"/>
        <v>5.0505050505050608</v>
      </c>
      <c r="AB508" s="671">
        <f t="shared" si="250"/>
        <v>8.1967213114753967</v>
      </c>
      <c r="AC508" s="671">
        <f t="shared" si="251"/>
        <v>5.7803468208092568</v>
      </c>
      <c r="AD508" s="671">
        <f t="shared" si="252"/>
        <v>6.1349693251533832</v>
      </c>
      <c r="AE508" s="671">
        <f t="shared" si="253"/>
        <v>6.5359477124182996</v>
      </c>
      <c r="AF508" s="671">
        <f t="shared" si="254"/>
        <v>33.33333333333335</v>
      </c>
      <c r="AG508" s="671">
        <f t="shared" si="255"/>
        <v>24.728260869565212</v>
      </c>
      <c r="AH508" s="671">
        <f t="shared" si="256"/>
        <v>2.2222222222222143</v>
      </c>
      <c r="AI508" s="671">
        <f t="shared" si="257"/>
        <v>4.6511627906976827</v>
      </c>
      <c r="AJ508" s="671">
        <f t="shared" si="258"/>
        <v>16.216216216216207</v>
      </c>
      <c r="AK508" s="671">
        <f t="shared" si="259"/>
        <v>15.625</v>
      </c>
      <c r="AL508" s="671">
        <f t="shared" si="260"/>
        <v>14.285714285714279</v>
      </c>
      <c r="AM508" s="671">
        <f t="shared" si="261"/>
        <v>16.666666666666675</v>
      </c>
      <c r="AN508" s="671">
        <f t="shared" si="262"/>
        <v>26.315789473684205</v>
      </c>
      <c r="AO508" s="671">
        <f t="shared" si="263"/>
        <v>5.555555555555558</v>
      </c>
      <c r="AP508" s="671">
        <f t="shared" si="264"/>
        <v>5.8823529411764497</v>
      </c>
      <c r="AQ508" s="671">
        <f t="shared" si="265"/>
        <v>6.25</v>
      </c>
      <c r="AR508" s="671">
        <f t="shared" si="266"/>
        <v>6.6666666666666652</v>
      </c>
      <c r="AS508" s="672">
        <f t="shared" si="268"/>
        <v>11.310795976292221</v>
      </c>
      <c r="AT508" s="673">
        <f t="shared" si="269"/>
        <v>8.7510567355179898</v>
      </c>
    </row>
    <row r="509" spans="1:46" ht="11.25" customHeight="1" x14ac:dyDescent="0.2">
      <c r="A509" s="944" t="s">
        <v>283</v>
      </c>
      <c r="B509" s="642" t="s">
        <v>284</v>
      </c>
      <c r="C509" s="497">
        <v>1.92</v>
      </c>
      <c r="D509" s="497">
        <v>1.78</v>
      </c>
      <c r="E509" s="650">
        <v>1.62</v>
      </c>
      <c r="F509" s="650">
        <v>1.37</v>
      </c>
      <c r="G509" s="650">
        <v>1.17</v>
      </c>
      <c r="H509" s="650">
        <v>1.08</v>
      </c>
      <c r="I509" s="651"/>
      <c r="J509" s="650">
        <v>1.01</v>
      </c>
      <c r="K509" s="496">
        <v>0.93500000000000005</v>
      </c>
      <c r="L509" s="651"/>
      <c r="M509" s="511">
        <v>0.86</v>
      </c>
      <c r="N509" s="511">
        <v>0.78500000000000003</v>
      </c>
      <c r="O509" s="657">
        <v>0.625</v>
      </c>
      <c r="P509" s="657">
        <v>0.47</v>
      </c>
      <c r="Q509" s="657">
        <v>0.41249999999999998</v>
      </c>
      <c r="R509" s="657">
        <v>0.36</v>
      </c>
      <c r="S509" s="657">
        <v>0.3125</v>
      </c>
      <c r="T509" s="657">
        <v>0.27</v>
      </c>
      <c r="U509" s="657">
        <v>0.24</v>
      </c>
      <c r="V509" s="657">
        <v>0.215</v>
      </c>
      <c r="W509" s="657">
        <v>0.18</v>
      </c>
      <c r="X509" s="657">
        <v>0.14499999999999999</v>
      </c>
      <c r="Y509" s="654">
        <f t="shared" si="267"/>
        <v>15.76</v>
      </c>
      <c r="Z509" s="1049">
        <f t="shared" si="248"/>
        <v>7.8651685393258397</v>
      </c>
      <c r="AA509" s="671">
        <f t="shared" si="249"/>
        <v>9.8765432098765427</v>
      </c>
      <c r="AB509" s="671">
        <f t="shared" si="250"/>
        <v>18.248175182481742</v>
      </c>
      <c r="AC509" s="671">
        <f t="shared" si="251"/>
        <v>17.094017094017101</v>
      </c>
      <c r="AD509" s="671">
        <f t="shared" si="252"/>
        <v>8.333333333333325</v>
      </c>
      <c r="AE509" s="671">
        <f t="shared" si="253"/>
        <v>6.9306930693069368</v>
      </c>
      <c r="AF509" s="671">
        <f t="shared" si="254"/>
        <v>8.0213903743315385</v>
      </c>
      <c r="AG509" s="671">
        <f t="shared" si="255"/>
        <v>8.720930232558155</v>
      </c>
      <c r="AH509" s="671">
        <f t="shared" si="256"/>
        <v>9.554140127388532</v>
      </c>
      <c r="AI509" s="671">
        <f t="shared" si="257"/>
        <v>25.6</v>
      </c>
      <c r="AJ509" s="671">
        <f t="shared" si="258"/>
        <v>32.978723404255319</v>
      </c>
      <c r="AK509" s="671">
        <f t="shared" si="259"/>
        <v>13.939393939393941</v>
      </c>
      <c r="AL509" s="671">
        <f t="shared" si="260"/>
        <v>14.583333333333325</v>
      </c>
      <c r="AM509" s="671">
        <f t="shared" si="261"/>
        <v>15.199999999999992</v>
      </c>
      <c r="AN509" s="671">
        <f t="shared" si="262"/>
        <v>15.740740740740744</v>
      </c>
      <c r="AO509" s="671">
        <f t="shared" si="263"/>
        <v>12.500000000000021</v>
      </c>
      <c r="AP509" s="671">
        <f t="shared" si="264"/>
        <v>11.627906976744185</v>
      </c>
      <c r="AQ509" s="671">
        <f t="shared" si="265"/>
        <v>19.444444444444443</v>
      </c>
      <c r="AR509" s="671">
        <f t="shared" si="266"/>
        <v>24.137931034482762</v>
      </c>
      <c r="AS509" s="672">
        <f t="shared" si="268"/>
        <v>14.757729738737602</v>
      </c>
      <c r="AT509" s="673">
        <f t="shared" si="269"/>
        <v>6.9788442378267455</v>
      </c>
    </row>
    <row r="510" spans="1:46" ht="11.25" customHeight="1" x14ac:dyDescent="0.2">
      <c r="A510" s="944" t="s">
        <v>281</v>
      </c>
      <c r="B510" s="642" t="s">
        <v>282</v>
      </c>
      <c r="C510" s="497">
        <v>0.79</v>
      </c>
      <c r="D510" s="497">
        <v>0.77</v>
      </c>
      <c r="E510" s="650">
        <v>0.75</v>
      </c>
      <c r="F510" s="650">
        <v>0.73</v>
      </c>
      <c r="G510" s="650">
        <v>0.71</v>
      </c>
      <c r="H510" s="650">
        <v>0.69</v>
      </c>
      <c r="I510" s="651" t="s">
        <v>90</v>
      </c>
      <c r="J510" s="650">
        <v>0.67</v>
      </c>
      <c r="K510" s="496">
        <v>0.65</v>
      </c>
      <c r="L510" s="651"/>
      <c r="M510" s="511">
        <v>0.63</v>
      </c>
      <c r="N510" s="652">
        <v>0.62</v>
      </c>
      <c r="O510" s="657">
        <v>0.59</v>
      </c>
      <c r="P510" s="657">
        <v>0.55000000000000004</v>
      </c>
      <c r="Q510" s="657">
        <v>0.51500000000000001</v>
      </c>
      <c r="R510" s="657">
        <v>0.48666999999999999</v>
      </c>
      <c r="S510" s="657">
        <v>0.46</v>
      </c>
      <c r="T510" s="657">
        <v>0.43332999999999999</v>
      </c>
      <c r="U510" s="657">
        <v>0.41332999999999998</v>
      </c>
      <c r="V510" s="657">
        <v>0.39560000000000001</v>
      </c>
      <c r="W510" s="657">
        <v>0.37780000000000002</v>
      </c>
      <c r="X510" s="657">
        <v>0.36</v>
      </c>
      <c r="Y510" s="654">
        <f t="shared" si="267"/>
        <v>11.591730000000002</v>
      </c>
      <c r="Z510" s="1049">
        <f t="shared" si="248"/>
        <v>2.5974025974025983</v>
      </c>
      <c r="AA510" s="671">
        <f t="shared" si="249"/>
        <v>2.6666666666666616</v>
      </c>
      <c r="AB510" s="671">
        <f t="shared" si="250"/>
        <v>2.7397260273972712</v>
      </c>
      <c r="AC510" s="671">
        <f t="shared" si="251"/>
        <v>2.8169014084507005</v>
      </c>
      <c r="AD510" s="671">
        <f t="shared" si="252"/>
        <v>2.898550724637694</v>
      </c>
      <c r="AE510" s="671">
        <f t="shared" si="253"/>
        <v>2.9850746268656581</v>
      </c>
      <c r="AF510" s="671">
        <f t="shared" si="254"/>
        <v>3.0769230769230882</v>
      </c>
      <c r="AG510" s="671">
        <f t="shared" si="255"/>
        <v>3.1746031746031855</v>
      </c>
      <c r="AH510" s="671">
        <f t="shared" si="256"/>
        <v>1.6129032258064502</v>
      </c>
      <c r="AI510" s="671">
        <f t="shared" si="257"/>
        <v>5.0847457627118731</v>
      </c>
      <c r="AJ510" s="671">
        <f t="shared" si="258"/>
        <v>7.2727272727272529</v>
      </c>
      <c r="AK510" s="671">
        <f t="shared" si="259"/>
        <v>6.7961165048543659</v>
      </c>
      <c r="AL510" s="671">
        <f t="shared" si="260"/>
        <v>5.8211930055273697</v>
      </c>
      <c r="AM510" s="671">
        <f t="shared" si="261"/>
        <v>5.7978260869565146</v>
      </c>
      <c r="AN510" s="671">
        <f t="shared" si="262"/>
        <v>6.1546627281748423</v>
      </c>
      <c r="AO510" s="671">
        <f t="shared" si="263"/>
        <v>4.8387486995862927</v>
      </c>
      <c r="AP510" s="671">
        <f t="shared" si="264"/>
        <v>4.4817997977755208</v>
      </c>
      <c r="AQ510" s="671">
        <f t="shared" si="265"/>
        <v>4.7114875595553052</v>
      </c>
      <c r="AR510" s="671">
        <f t="shared" si="266"/>
        <v>4.9444444444444624</v>
      </c>
      <c r="AS510" s="672">
        <f t="shared" si="268"/>
        <v>4.2353949153193211</v>
      </c>
      <c r="AT510" s="673">
        <f t="shared" si="269"/>
        <v>1.6395478788816695</v>
      </c>
    </row>
    <row r="511" spans="1:46" ht="11.25" customHeight="1" x14ac:dyDescent="0.2">
      <c r="A511" s="944" t="s">
        <v>1470</v>
      </c>
      <c r="B511" s="642" t="s">
        <v>1471</v>
      </c>
      <c r="C511" s="497">
        <v>1.32</v>
      </c>
      <c r="D511" s="497">
        <v>1.1749999999999998</v>
      </c>
      <c r="E511" s="502">
        <v>1.1000000000000001</v>
      </c>
      <c r="F511" s="650">
        <v>1.075</v>
      </c>
      <c r="G511" s="650">
        <v>0.95</v>
      </c>
      <c r="H511" s="650">
        <v>0.78500000000000003</v>
      </c>
      <c r="I511" s="651"/>
      <c r="J511" s="650">
        <v>0.72499999999999998</v>
      </c>
      <c r="K511" s="496">
        <v>0.66500000000000004</v>
      </c>
      <c r="L511" s="531"/>
      <c r="M511" s="652">
        <v>0.62</v>
      </c>
      <c r="N511" s="511">
        <v>0.62</v>
      </c>
      <c r="O511" s="657">
        <v>0.60499999999999998</v>
      </c>
      <c r="P511" s="657">
        <v>0.54500000000000004</v>
      </c>
      <c r="Q511" s="657">
        <v>0.48499999999999999</v>
      </c>
      <c r="R511" s="657">
        <v>0.41</v>
      </c>
      <c r="S511" s="657">
        <v>0.28000000000000003</v>
      </c>
      <c r="T511" s="657">
        <v>0.22</v>
      </c>
      <c r="U511" s="657">
        <v>0.1</v>
      </c>
      <c r="V511" s="653">
        <v>0</v>
      </c>
      <c r="W511" s="653">
        <v>0</v>
      </c>
      <c r="X511" s="653">
        <v>0</v>
      </c>
      <c r="Y511" s="654">
        <f t="shared" si="267"/>
        <v>11.679999999999998</v>
      </c>
      <c r="Z511" s="1049">
        <f t="shared" si="248"/>
        <v>12.340425531914923</v>
      </c>
      <c r="AA511" s="671">
        <f t="shared" si="249"/>
        <v>6.8181818181817899</v>
      </c>
      <c r="AB511" s="671">
        <f t="shared" si="250"/>
        <v>2.3255813953488413</v>
      </c>
      <c r="AC511" s="671">
        <f t="shared" si="251"/>
        <v>13.157894736842103</v>
      </c>
      <c r="AD511" s="671">
        <f t="shared" si="252"/>
        <v>21.019108280254773</v>
      </c>
      <c r="AE511" s="671">
        <f t="shared" si="253"/>
        <v>8.2758620689655338</v>
      </c>
      <c r="AF511" s="671">
        <f t="shared" si="254"/>
        <v>9.0225563909774422</v>
      </c>
      <c r="AG511" s="671">
        <f t="shared" si="255"/>
        <v>7.258064516129048</v>
      </c>
      <c r="AH511" s="671">
        <f t="shared" si="256"/>
        <v>0</v>
      </c>
      <c r="AI511" s="671">
        <f t="shared" si="257"/>
        <v>2.4793388429751984</v>
      </c>
      <c r="AJ511" s="671">
        <f t="shared" si="258"/>
        <v>11.009174311926584</v>
      </c>
      <c r="AK511" s="671">
        <f t="shared" si="259"/>
        <v>12.371134020618557</v>
      </c>
      <c r="AL511" s="671">
        <f t="shared" si="260"/>
        <v>18.292682926829261</v>
      </c>
      <c r="AM511" s="671">
        <f t="shared" si="261"/>
        <v>46.428571428571395</v>
      </c>
      <c r="AN511" s="671">
        <f t="shared" si="262"/>
        <v>27.272727272727295</v>
      </c>
      <c r="AO511" s="671">
        <f t="shared" si="263"/>
        <v>119.99999999999997</v>
      </c>
      <c r="AP511" s="671" t="str">
        <f t="shared" si="264"/>
        <v>n/a</v>
      </c>
      <c r="AQ511" s="671" t="str">
        <f t="shared" si="265"/>
        <v>n/a</v>
      </c>
      <c r="AR511" s="671" t="str">
        <f t="shared" si="266"/>
        <v>n/a</v>
      </c>
      <c r="AS511" s="672">
        <f t="shared" si="268"/>
        <v>19.879456471391421</v>
      </c>
      <c r="AT511" s="673">
        <f t="shared" si="269"/>
        <v>28.997743094416464</v>
      </c>
    </row>
    <row r="512" spans="1:46" ht="11.25" customHeight="1" x14ac:dyDescent="0.2">
      <c r="A512" s="944" t="s">
        <v>1472</v>
      </c>
      <c r="B512" s="642" t="s">
        <v>1473</v>
      </c>
      <c r="C512" s="497">
        <v>1.66</v>
      </c>
      <c r="D512" s="1090">
        <v>1.6</v>
      </c>
      <c r="E512" s="487">
        <v>1.575</v>
      </c>
      <c r="F512" s="487">
        <v>1.4750000000000001</v>
      </c>
      <c r="G512" s="487">
        <v>1.18092</v>
      </c>
      <c r="H512" s="487">
        <v>0.90018000000000009</v>
      </c>
      <c r="I512" s="488"/>
      <c r="J512" s="489">
        <v>0.65954000000000002</v>
      </c>
      <c r="K512" s="490">
        <v>0.65954000000000002</v>
      </c>
      <c r="L512" s="488"/>
      <c r="M512" s="538">
        <v>0.65954000000000002</v>
      </c>
      <c r="N512" s="538">
        <v>0.65954000000000002</v>
      </c>
      <c r="O512" s="492">
        <v>0.65954000000000002</v>
      </c>
      <c r="P512" s="493">
        <v>0.65954000000000002</v>
      </c>
      <c r="Q512" s="493">
        <v>0.52585000000000004</v>
      </c>
      <c r="R512" s="493">
        <v>0.46345999999999998</v>
      </c>
      <c r="S512" s="493">
        <v>0.40998000000000001</v>
      </c>
      <c r="T512" s="493">
        <v>0.20499000000000001</v>
      </c>
      <c r="U512" s="493">
        <v>0.18717</v>
      </c>
      <c r="V512" s="492">
        <v>0.17824999999999999</v>
      </c>
      <c r="W512" s="493">
        <v>0.17824999999999999</v>
      </c>
      <c r="X512" s="492">
        <v>0</v>
      </c>
      <c r="Y512" s="654">
        <f t="shared" si="267"/>
        <v>14.496290000000002</v>
      </c>
      <c r="Z512" s="1049">
        <f t="shared" si="248"/>
        <v>3.7499999999999867</v>
      </c>
      <c r="AA512" s="671">
        <f t="shared" si="249"/>
        <v>1.5873015873016039</v>
      </c>
      <c r="AB512" s="671">
        <f t="shared" si="250"/>
        <v>6.7796610169491345</v>
      </c>
      <c r="AC512" s="671">
        <f t="shared" si="251"/>
        <v>24.902618297598501</v>
      </c>
      <c r="AD512" s="671">
        <f t="shared" si="252"/>
        <v>31.187095914150476</v>
      </c>
      <c r="AE512" s="671">
        <f t="shared" si="253"/>
        <v>36.48603572186677</v>
      </c>
      <c r="AF512" s="671">
        <f t="shared" si="254"/>
        <v>0</v>
      </c>
      <c r="AG512" s="671">
        <f t="shared" si="255"/>
        <v>0</v>
      </c>
      <c r="AH512" s="671">
        <f t="shared" si="256"/>
        <v>0</v>
      </c>
      <c r="AI512" s="671">
        <f t="shared" si="257"/>
        <v>0</v>
      </c>
      <c r="AJ512" s="671">
        <f t="shared" si="258"/>
        <v>0</v>
      </c>
      <c r="AK512" s="671">
        <f t="shared" si="259"/>
        <v>25.423599885899016</v>
      </c>
      <c r="AL512" s="671">
        <f t="shared" si="260"/>
        <v>13.461787425020511</v>
      </c>
      <c r="AM512" s="671">
        <f t="shared" si="261"/>
        <v>13.044538757988189</v>
      </c>
      <c r="AN512" s="671">
        <f t="shared" si="262"/>
        <v>100</v>
      </c>
      <c r="AO512" s="671">
        <f t="shared" si="263"/>
        <v>9.5207565314954223</v>
      </c>
      <c r="AP512" s="671">
        <f t="shared" si="264"/>
        <v>5.0042075736325353</v>
      </c>
      <c r="AQ512" s="671">
        <f t="shared" si="265"/>
        <v>0</v>
      </c>
      <c r="AR512" s="671" t="str">
        <f t="shared" si="266"/>
        <v>n/a</v>
      </c>
      <c r="AS512" s="672">
        <f t="shared" si="268"/>
        <v>15.063755706216787</v>
      </c>
      <c r="AT512" s="673">
        <f t="shared" si="269"/>
        <v>24.272323595358333</v>
      </c>
    </row>
    <row r="513" spans="1:46" ht="11.25" customHeight="1" x14ac:dyDescent="0.2">
      <c r="A513" s="762" t="s">
        <v>4190</v>
      </c>
      <c r="B513" s="904" t="s">
        <v>4187</v>
      </c>
      <c r="C513" s="497">
        <v>0.91</v>
      </c>
      <c r="D513" s="23">
        <v>0.82</v>
      </c>
      <c r="E513" s="924">
        <v>0.74</v>
      </c>
      <c r="F513" s="924">
        <v>0.66</v>
      </c>
      <c r="G513" s="924">
        <v>0.56999999999999995</v>
      </c>
      <c r="H513" s="924">
        <v>0.52</v>
      </c>
      <c r="I513" s="924"/>
      <c r="J513" s="924">
        <v>0.52</v>
      </c>
      <c r="K513" s="933">
        <v>0.52</v>
      </c>
      <c r="L513" s="916"/>
      <c r="M513" s="500">
        <v>0.52</v>
      </c>
      <c r="N513" s="500">
        <v>0.78</v>
      </c>
      <c r="O513" s="936">
        <v>1</v>
      </c>
      <c r="P513" s="936">
        <v>0.88</v>
      </c>
      <c r="Q513" s="936">
        <v>0.52500000000000002</v>
      </c>
      <c r="R513" s="936">
        <v>0.57999999999999996</v>
      </c>
      <c r="S513" s="936">
        <v>0.47</v>
      </c>
      <c r="T513" s="936">
        <v>0.39</v>
      </c>
      <c r="U513" s="936">
        <v>0.3</v>
      </c>
      <c r="V513" s="936">
        <v>0.24</v>
      </c>
      <c r="W513" s="936">
        <v>0.2</v>
      </c>
      <c r="X513" s="936">
        <v>0</v>
      </c>
      <c r="Y513" s="654">
        <f t="shared" si="267"/>
        <v>11.145000000000001</v>
      </c>
      <c r="Z513" s="1049">
        <f t="shared" si="248"/>
        <v>10.975609756097571</v>
      </c>
      <c r="AA513" s="671">
        <f t="shared" si="249"/>
        <v>10.810810810810811</v>
      </c>
      <c r="AB513" s="671">
        <f t="shared" si="250"/>
        <v>12.12121212121211</v>
      </c>
      <c r="AC513" s="671">
        <f t="shared" si="251"/>
        <v>15.789473684210531</v>
      </c>
      <c r="AD513" s="671">
        <f t="shared" si="252"/>
        <v>9.6153846153846025</v>
      </c>
      <c r="AE513" s="671">
        <f t="shared" si="253"/>
        <v>0</v>
      </c>
      <c r="AF513" s="671">
        <f t="shared" si="254"/>
        <v>0</v>
      </c>
      <c r="AG513" s="671">
        <f t="shared" si="255"/>
        <v>0</v>
      </c>
      <c r="AH513" s="671">
        <f t="shared" si="256"/>
        <v>-33.333333333333336</v>
      </c>
      <c r="AI513" s="671">
        <f t="shared" si="257"/>
        <v>-21.999999999999996</v>
      </c>
      <c r="AJ513" s="671">
        <f t="shared" si="258"/>
        <v>13.636363636363647</v>
      </c>
      <c r="AK513" s="671">
        <f t="shared" si="259"/>
        <v>67.61904761904762</v>
      </c>
      <c r="AL513" s="671">
        <f t="shared" si="260"/>
        <v>-9.4827586206896459</v>
      </c>
      <c r="AM513" s="671">
        <f t="shared" si="261"/>
        <v>23.404255319148938</v>
      </c>
      <c r="AN513" s="671">
        <f t="shared" si="262"/>
        <v>20.512820512820507</v>
      </c>
      <c r="AO513" s="671">
        <f t="shared" si="263"/>
        <v>30.000000000000004</v>
      </c>
      <c r="AP513" s="671">
        <f t="shared" si="264"/>
        <v>25</v>
      </c>
      <c r="AQ513" s="671">
        <f t="shared" si="265"/>
        <v>19.999999999999996</v>
      </c>
      <c r="AR513" s="671" t="str">
        <f t="shared" si="266"/>
        <v>n/a</v>
      </c>
      <c r="AS513" s="672">
        <f t="shared" si="268"/>
        <v>10.814938117837409</v>
      </c>
      <c r="AT513" s="673">
        <f t="shared" si="269"/>
        <v>21.635411299378617</v>
      </c>
    </row>
    <row r="514" spans="1:46" ht="11.25" customHeight="1" x14ac:dyDescent="0.2">
      <c r="A514" s="953" t="s">
        <v>1434</v>
      </c>
      <c r="B514" s="642" t="s">
        <v>1435</v>
      </c>
      <c r="C514" s="523">
        <v>0.48</v>
      </c>
      <c r="D514" s="497">
        <v>0.45999999999999996</v>
      </c>
      <c r="E514" s="502">
        <v>0.4</v>
      </c>
      <c r="F514" s="650">
        <v>0.32500000000000001</v>
      </c>
      <c r="G514" s="650">
        <v>0.2</v>
      </c>
      <c r="H514" s="650">
        <v>0.16</v>
      </c>
      <c r="I514" s="651"/>
      <c r="J514" s="502">
        <v>0</v>
      </c>
      <c r="K514" s="655">
        <v>0</v>
      </c>
      <c r="L514" s="651"/>
      <c r="M514" s="652">
        <v>0</v>
      </c>
      <c r="N514" s="652">
        <v>0</v>
      </c>
      <c r="O514" s="653">
        <v>0</v>
      </c>
      <c r="P514" s="653">
        <v>0</v>
      </c>
      <c r="Q514" s="653">
        <v>0</v>
      </c>
      <c r="R514" s="653">
        <v>0</v>
      </c>
      <c r="S514" s="653">
        <v>0</v>
      </c>
      <c r="T514" s="653">
        <v>0</v>
      </c>
      <c r="U514" s="657">
        <v>5</v>
      </c>
      <c r="V514" s="657">
        <v>8</v>
      </c>
      <c r="W514" s="657">
        <v>4.8099999999999996</v>
      </c>
      <c r="X514" s="657">
        <v>3.6</v>
      </c>
      <c r="Y514" s="654">
        <f t="shared" si="267"/>
        <v>23.435000000000002</v>
      </c>
      <c r="Z514" s="1049">
        <f t="shared" si="248"/>
        <v>4.3478260869565188</v>
      </c>
      <c r="AA514" s="671">
        <f t="shared" si="249"/>
        <v>14.999999999999991</v>
      </c>
      <c r="AB514" s="671">
        <f t="shared" si="250"/>
        <v>23.076923076923084</v>
      </c>
      <c r="AC514" s="671">
        <f t="shared" si="251"/>
        <v>62.5</v>
      </c>
      <c r="AD514" s="671">
        <f t="shared" si="252"/>
        <v>25</v>
      </c>
      <c r="AE514" s="671" t="str">
        <f t="shared" si="253"/>
        <v>n/a</v>
      </c>
      <c r="AF514" s="671" t="str">
        <f t="shared" si="254"/>
        <v>n/a</v>
      </c>
      <c r="AG514" s="671" t="str">
        <f t="shared" si="255"/>
        <v>n/a</v>
      </c>
      <c r="AH514" s="671" t="str">
        <f t="shared" si="256"/>
        <v>n/a</v>
      </c>
      <c r="AI514" s="671" t="str">
        <f t="shared" si="257"/>
        <v>n/a</v>
      </c>
      <c r="AJ514" s="671" t="str">
        <f t="shared" si="258"/>
        <v>n/a</v>
      </c>
      <c r="AK514" s="671" t="str">
        <f t="shared" si="259"/>
        <v>n/a</v>
      </c>
      <c r="AL514" s="671" t="str">
        <f t="shared" si="260"/>
        <v>n/a</v>
      </c>
      <c r="AM514" s="671" t="str">
        <f t="shared" si="261"/>
        <v>n/a</v>
      </c>
      <c r="AN514" s="671" t="str">
        <f t="shared" si="262"/>
        <v>n/a</v>
      </c>
      <c r="AO514" s="671">
        <f t="shared" si="263"/>
        <v>-100</v>
      </c>
      <c r="AP514" s="671">
        <f t="shared" si="264"/>
        <v>-37.5</v>
      </c>
      <c r="AQ514" s="671">
        <f t="shared" si="265"/>
        <v>66.320166320166322</v>
      </c>
      <c r="AR514" s="671">
        <f t="shared" si="266"/>
        <v>33.6111111111111</v>
      </c>
      <c r="AS514" s="672">
        <f t="shared" si="268"/>
        <v>10.261780732795224</v>
      </c>
      <c r="AT514" s="673">
        <f t="shared" si="269"/>
        <v>51.592492097890215</v>
      </c>
    </row>
    <row r="515" spans="1:46" ht="11.25" customHeight="1" x14ac:dyDescent="0.2">
      <c r="A515" s="565" t="s">
        <v>3879</v>
      </c>
      <c r="B515" s="647" t="s">
        <v>3880</v>
      </c>
      <c r="C515" s="497">
        <v>0.74</v>
      </c>
      <c r="D515" s="933">
        <v>0.66</v>
      </c>
      <c r="E515" s="916">
        <v>0.57999999999999996</v>
      </c>
      <c r="F515" s="916">
        <v>0.48</v>
      </c>
      <c r="G515" s="916">
        <v>0.32</v>
      </c>
      <c r="H515" s="916">
        <v>0.24</v>
      </c>
      <c r="I515" s="916"/>
      <c r="J515" s="916">
        <v>0.24</v>
      </c>
      <c r="K515" s="933">
        <v>0.24</v>
      </c>
      <c r="L515" s="916"/>
      <c r="M515" s="500">
        <v>0.24</v>
      </c>
      <c r="N515" s="500">
        <v>0.42</v>
      </c>
      <c r="O515" s="936">
        <v>0.64</v>
      </c>
      <c r="P515" s="936">
        <v>0.6</v>
      </c>
      <c r="Q515" s="936">
        <v>0.57999999999999996</v>
      </c>
      <c r="R515" s="936">
        <v>0.53</v>
      </c>
      <c r="S515" s="936">
        <v>0.47</v>
      </c>
      <c r="T515" s="936">
        <v>0.42</v>
      </c>
      <c r="U515" s="936">
        <v>0.37</v>
      </c>
      <c r="V515" s="936">
        <v>0.32</v>
      </c>
      <c r="W515" s="936">
        <v>0.28000000000000003</v>
      </c>
      <c r="X515" s="936">
        <v>0</v>
      </c>
      <c r="Y515" s="654">
        <f t="shared" si="267"/>
        <v>8.3699999999999992</v>
      </c>
      <c r="Z515" s="1049">
        <f t="shared" si="248"/>
        <v>12.12121212121211</v>
      </c>
      <c r="AA515" s="671">
        <f t="shared" si="249"/>
        <v>13.793103448275868</v>
      </c>
      <c r="AB515" s="671">
        <f t="shared" si="250"/>
        <v>20.833333333333325</v>
      </c>
      <c r="AC515" s="671">
        <f t="shared" si="251"/>
        <v>50</v>
      </c>
      <c r="AD515" s="671">
        <f t="shared" si="252"/>
        <v>33.33333333333335</v>
      </c>
      <c r="AE515" s="671">
        <f t="shared" si="253"/>
        <v>0</v>
      </c>
      <c r="AF515" s="671">
        <f t="shared" si="254"/>
        <v>0</v>
      </c>
      <c r="AG515" s="671">
        <f t="shared" si="255"/>
        <v>0</v>
      </c>
      <c r="AH515" s="671">
        <f t="shared" si="256"/>
        <v>-42.857142857142861</v>
      </c>
      <c r="AI515" s="671">
        <f t="shared" si="257"/>
        <v>-34.375</v>
      </c>
      <c r="AJ515" s="671">
        <f t="shared" si="258"/>
        <v>6.6666666666666652</v>
      </c>
      <c r="AK515" s="671">
        <f t="shared" si="259"/>
        <v>3.4482758620689724</v>
      </c>
      <c r="AL515" s="671">
        <f t="shared" si="260"/>
        <v>9.4339622641509422</v>
      </c>
      <c r="AM515" s="671">
        <f t="shared" si="261"/>
        <v>12.765957446808528</v>
      </c>
      <c r="AN515" s="671">
        <f t="shared" si="262"/>
        <v>11.904761904761907</v>
      </c>
      <c r="AO515" s="671">
        <f t="shared" si="263"/>
        <v>13.513513513513509</v>
      </c>
      <c r="AP515" s="671">
        <f t="shared" si="264"/>
        <v>15.625</v>
      </c>
      <c r="AQ515" s="671">
        <f t="shared" si="265"/>
        <v>14.285714285714279</v>
      </c>
      <c r="AR515" s="671" t="str">
        <f t="shared" si="266"/>
        <v>n/a</v>
      </c>
      <c r="AS515" s="672">
        <f t="shared" si="268"/>
        <v>7.8051495179275889</v>
      </c>
      <c r="AT515" s="673">
        <f t="shared" si="269"/>
        <v>20.842527589439893</v>
      </c>
    </row>
    <row r="516" spans="1:46" ht="11.25" customHeight="1" x14ac:dyDescent="0.2">
      <c r="A516" s="918" t="s">
        <v>1440</v>
      </c>
      <c r="B516" s="648" t="s">
        <v>1441</v>
      </c>
      <c r="C516" s="497">
        <v>1.32</v>
      </c>
      <c r="D516" s="491">
        <v>1.1000000000000001</v>
      </c>
      <c r="E516" s="650">
        <v>1</v>
      </c>
      <c r="F516" s="650">
        <v>0.88</v>
      </c>
      <c r="G516" s="650">
        <v>0.76</v>
      </c>
      <c r="H516" s="650">
        <v>0.64</v>
      </c>
      <c r="I516" s="651"/>
      <c r="J516" s="650">
        <v>0.55000000000000004</v>
      </c>
      <c r="K516" s="496">
        <v>0.5</v>
      </c>
      <c r="L516" s="651"/>
      <c r="M516" s="511">
        <v>0.255</v>
      </c>
      <c r="N516" s="652">
        <v>4.4999999999999998E-2</v>
      </c>
      <c r="O516" s="657">
        <v>0.315</v>
      </c>
      <c r="P516" s="653">
        <v>0.28749999999999998</v>
      </c>
      <c r="Q516" s="653">
        <v>0.38</v>
      </c>
      <c r="R516" s="657">
        <v>0.38</v>
      </c>
      <c r="S516" s="657">
        <v>0.37</v>
      </c>
      <c r="T516" s="653">
        <v>0.34</v>
      </c>
      <c r="U516" s="653">
        <v>0.34</v>
      </c>
      <c r="V516" s="657">
        <v>0.34</v>
      </c>
      <c r="W516" s="657">
        <v>0.3</v>
      </c>
      <c r="X516" s="653">
        <v>0.2225</v>
      </c>
      <c r="Y516" s="654">
        <f t="shared" si="267"/>
        <v>10.324999999999999</v>
      </c>
      <c r="Z516" s="1049">
        <f t="shared" si="248"/>
        <v>19.999999999999996</v>
      </c>
      <c r="AA516" s="671">
        <f t="shared" si="249"/>
        <v>10.000000000000009</v>
      </c>
      <c r="AB516" s="671">
        <f t="shared" si="250"/>
        <v>13.636363636363647</v>
      </c>
      <c r="AC516" s="671">
        <f t="shared" si="251"/>
        <v>15.789473684210531</v>
      </c>
      <c r="AD516" s="671">
        <f t="shared" si="252"/>
        <v>18.75</v>
      </c>
      <c r="AE516" s="671">
        <f t="shared" si="253"/>
        <v>16.36363636363636</v>
      </c>
      <c r="AF516" s="671">
        <f t="shared" si="254"/>
        <v>10.000000000000009</v>
      </c>
      <c r="AG516" s="671">
        <f t="shared" si="255"/>
        <v>96.078431372549005</v>
      </c>
      <c r="AH516" s="671">
        <f t="shared" si="256"/>
        <v>466.66666666666669</v>
      </c>
      <c r="AI516" s="671">
        <f t="shared" si="257"/>
        <v>-85.714285714285722</v>
      </c>
      <c r="AJ516" s="671">
        <f t="shared" si="258"/>
        <v>9.5652173913043583</v>
      </c>
      <c r="AK516" s="671">
        <f t="shared" si="259"/>
        <v>-24.342105263157897</v>
      </c>
      <c r="AL516" s="671">
        <f t="shared" si="260"/>
        <v>0</v>
      </c>
      <c r="AM516" s="671">
        <f t="shared" si="261"/>
        <v>2.7027027027026973</v>
      </c>
      <c r="AN516" s="671">
        <f t="shared" si="262"/>
        <v>8.8235294117646959</v>
      </c>
      <c r="AO516" s="671">
        <f t="shared" si="263"/>
        <v>0</v>
      </c>
      <c r="AP516" s="671">
        <f t="shared" si="264"/>
        <v>0</v>
      </c>
      <c r="AQ516" s="671">
        <f t="shared" si="265"/>
        <v>13.333333333333353</v>
      </c>
      <c r="AR516" s="671">
        <f t="shared" si="266"/>
        <v>34.831460674157299</v>
      </c>
      <c r="AS516" s="672">
        <f t="shared" si="268"/>
        <v>32.972864434697108</v>
      </c>
      <c r="AT516" s="673">
        <f t="shared" si="269"/>
        <v>109.92764885754914</v>
      </c>
    </row>
    <row r="517" spans="1:46" ht="11.25" customHeight="1" x14ac:dyDescent="0.2">
      <c r="A517" s="507" t="s">
        <v>290</v>
      </c>
      <c r="B517" s="507" t="s">
        <v>291</v>
      </c>
      <c r="C517" s="497">
        <v>1.32</v>
      </c>
      <c r="D517" s="497">
        <v>1.26</v>
      </c>
      <c r="E517" s="513">
        <v>1.2050000000000001</v>
      </c>
      <c r="F517" s="513">
        <v>1.155</v>
      </c>
      <c r="G517" s="513">
        <v>1.1084666666666667</v>
      </c>
      <c r="H517" s="513">
        <v>1.0702666666666667</v>
      </c>
      <c r="I517" s="514"/>
      <c r="J517" s="513">
        <v>1.0369333333333335</v>
      </c>
      <c r="K517" s="509">
        <v>1.0102666666666666</v>
      </c>
      <c r="L517" s="514"/>
      <c r="M517" s="529">
        <v>0.99</v>
      </c>
      <c r="N517" s="529">
        <v>0.97346666666666659</v>
      </c>
      <c r="O517" s="516">
        <v>0.95559999999999989</v>
      </c>
      <c r="P517" s="516">
        <v>0.93773333333333342</v>
      </c>
      <c r="Q517" s="516">
        <v>0.9244</v>
      </c>
      <c r="R517" s="516">
        <v>0.91600000000000004</v>
      </c>
      <c r="S517" s="516">
        <v>0.90666666666666673</v>
      </c>
      <c r="T517" s="516">
        <v>0.89866666666666672</v>
      </c>
      <c r="U517" s="516">
        <v>0.89200000000000002</v>
      </c>
      <c r="V517" s="516">
        <v>0.88533333333333342</v>
      </c>
      <c r="W517" s="516">
        <v>0.87666666666666659</v>
      </c>
      <c r="X517" s="516">
        <v>0.8666666666666667</v>
      </c>
      <c r="Y517" s="654">
        <f t="shared" si="267"/>
        <v>20.189133333333331</v>
      </c>
      <c r="Z517" s="1049">
        <f t="shared" si="248"/>
        <v>4.7619047619047672</v>
      </c>
      <c r="AA517" s="671">
        <f t="shared" si="249"/>
        <v>4.5643153526970792</v>
      </c>
      <c r="AB517" s="671">
        <f t="shared" si="250"/>
        <v>4.3290043290043378</v>
      </c>
      <c r="AC517" s="671">
        <f t="shared" si="251"/>
        <v>4.197991219101449</v>
      </c>
      <c r="AD517" s="671">
        <f t="shared" si="252"/>
        <v>3.569203936713583</v>
      </c>
      <c r="AE517" s="671">
        <f t="shared" si="253"/>
        <v>3.2146071750031924</v>
      </c>
      <c r="AF517" s="671">
        <f t="shared" si="254"/>
        <v>2.6395671109938235</v>
      </c>
      <c r="AG517" s="671">
        <f t="shared" si="255"/>
        <v>2.0471380471380529</v>
      </c>
      <c r="AH517" s="671">
        <f t="shared" si="256"/>
        <v>1.6983974797972978</v>
      </c>
      <c r="AI517" s="671">
        <f t="shared" si="257"/>
        <v>1.8696804799776867</v>
      </c>
      <c r="AJ517" s="671">
        <f t="shared" si="258"/>
        <v>1.9053035688894937</v>
      </c>
      <c r="AK517" s="671">
        <f t="shared" si="259"/>
        <v>1.4423770373575673</v>
      </c>
      <c r="AL517" s="671">
        <f t="shared" si="260"/>
        <v>0.91703056768559499</v>
      </c>
      <c r="AM517" s="671">
        <f t="shared" si="261"/>
        <v>1.0294117647058787</v>
      </c>
      <c r="AN517" s="671">
        <f t="shared" si="262"/>
        <v>0.89020771513352859</v>
      </c>
      <c r="AO517" s="671">
        <f t="shared" si="263"/>
        <v>0.74738415545589909</v>
      </c>
      <c r="AP517" s="671">
        <f t="shared" si="264"/>
        <v>0.75301204819275824</v>
      </c>
      <c r="AQ517" s="671">
        <f t="shared" si="265"/>
        <v>0.98859315589354679</v>
      </c>
      <c r="AR517" s="671">
        <f t="shared" si="266"/>
        <v>1.1538461538461497</v>
      </c>
      <c r="AS517" s="672">
        <f t="shared" si="268"/>
        <v>2.248367161025878</v>
      </c>
      <c r="AT517" s="673">
        <f t="shared" si="269"/>
        <v>1.4195747700429517</v>
      </c>
    </row>
    <row r="518" spans="1:46" ht="11.25" customHeight="1" x14ac:dyDescent="0.2">
      <c r="A518" s="495" t="s">
        <v>278</v>
      </c>
      <c r="B518" s="933" t="s">
        <v>279</v>
      </c>
      <c r="C518" s="497">
        <v>1.28</v>
      </c>
      <c r="D518" s="497">
        <v>1.0350000000000001</v>
      </c>
      <c r="E518" s="650">
        <v>1.0149999999999999</v>
      </c>
      <c r="F518" s="650">
        <v>0.995</v>
      </c>
      <c r="G518" s="650">
        <v>0.97499999999999998</v>
      </c>
      <c r="H518" s="650">
        <v>0.95499999999999996</v>
      </c>
      <c r="I518" s="651"/>
      <c r="J518" s="650">
        <v>0.93500000000000005</v>
      </c>
      <c r="K518" s="496">
        <v>0.91500000000000004</v>
      </c>
      <c r="L518" s="651"/>
      <c r="M518" s="511">
        <v>0.89500000000000002</v>
      </c>
      <c r="N518" s="511">
        <v>0.86</v>
      </c>
      <c r="O518" s="657">
        <v>0.78</v>
      </c>
      <c r="P518" s="657">
        <v>0.7</v>
      </c>
      <c r="Q518" s="657">
        <v>0.62</v>
      </c>
      <c r="R518" s="657">
        <v>0.53</v>
      </c>
      <c r="S518" s="657">
        <v>0.43</v>
      </c>
      <c r="T518" s="657">
        <v>0.39</v>
      </c>
      <c r="U518" s="657">
        <v>0.34</v>
      </c>
      <c r="V518" s="657">
        <v>0.31</v>
      </c>
      <c r="W518" s="657">
        <v>0.27</v>
      </c>
      <c r="X518" s="657">
        <v>0.23</v>
      </c>
      <c r="Y518" s="654">
        <f t="shared" si="267"/>
        <v>14.459999999999997</v>
      </c>
      <c r="Z518" s="1049">
        <f t="shared" si="248"/>
        <v>23.671497584541058</v>
      </c>
      <c r="AA518" s="671">
        <f t="shared" si="249"/>
        <v>1.9704433497537144</v>
      </c>
      <c r="AB518" s="671">
        <f t="shared" si="250"/>
        <v>2.0100502512562679</v>
      </c>
      <c r="AC518" s="671">
        <f t="shared" si="251"/>
        <v>2.051282051282044</v>
      </c>
      <c r="AD518" s="671">
        <f t="shared" si="252"/>
        <v>2.0942408376963373</v>
      </c>
      <c r="AE518" s="671">
        <f t="shared" si="253"/>
        <v>2.1390374331550666</v>
      </c>
      <c r="AF518" s="671">
        <f t="shared" si="254"/>
        <v>2.1857923497267784</v>
      </c>
      <c r="AG518" s="671">
        <f t="shared" si="255"/>
        <v>2.2346368715083775</v>
      </c>
      <c r="AH518" s="671">
        <f t="shared" si="256"/>
        <v>4.0697674418604723</v>
      </c>
      <c r="AI518" s="671">
        <f t="shared" si="257"/>
        <v>10.256410256410241</v>
      </c>
      <c r="AJ518" s="671">
        <f t="shared" si="258"/>
        <v>11.428571428571432</v>
      </c>
      <c r="AK518" s="671">
        <f t="shared" si="259"/>
        <v>12.903225806451601</v>
      </c>
      <c r="AL518" s="671">
        <f t="shared" si="260"/>
        <v>16.981132075471695</v>
      </c>
      <c r="AM518" s="671">
        <f t="shared" si="261"/>
        <v>23.255813953488392</v>
      </c>
      <c r="AN518" s="671">
        <f t="shared" si="262"/>
        <v>10.256410256410241</v>
      </c>
      <c r="AO518" s="671">
        <f t="shared" si="263"/>
        <v>14.705882352941169</v>
      </c>
      <c r="AP518" s="671">
        <f t="shared" si="264"/>
        <v>9.6774193548387224</v>
      </c>
      <c r="AQ518" s="671">
        <f t="shared" si="265"/>
        <v>14.814814814814813</v>
      </c>
      <c r="AR518" s="671">
        <f t="shared" si="266"/>
        <v>17.391304347826097</v>
      </c>
      <c r="AS518" s="672">
        <f t="shared" si="268"/>
        <v>9.6893543588423423</v>
      </c>
      <c r="AT518" s="673">
        <f t="shared" si="269"/>
        <v>7.425611449188283</v>
      </c>
    </row>
    <row r="519" spans="1:46" ht="11.25" customHeight="1" x14ac:dyDescent="0.2">
      <c r="A519" s="495" t="s">
        <v>3873</v>
      </c>
      <c r="B519" s="933" t="s">
        <v>3874</v>
      </c>
      <c r="C519" s="497">
        <v>1</v>
      </c>
      <c r="D519" s="497">
        <v>0.90800000000000003</v>
      </c>
      <c r="E519" s="650">
        <v>0.82399999999999995</v>
      </c>
      <c r="F519" s="650">
        <v>0.748</v>
      </c>
      <c r="G519" s="650">
        <v>0.68</v>
      </c>
      <c r="H519" s="542">
        <v>0</v>
      </c>
      <c r="I519" s="651"/>
      <c r="J519" s="542">
        <v>0</v>
      </c>
      <c r="K519" s="547">
        <v>0</v>
      </c>
      <c r="L519" s="651"/>
      <c r="M519" s="548">
        <v>0</v>
      </c>
      <c r="N519" s="652">
        <v>0</v>
      </c>
      <c r="O519" s="653">
        <v>0</v>
      </c>
      <c r="P519" s="653">
        <v>0</v>
      </c>
      <c r="Q519" s="653">
        <v>0</v>
      </c>
      <c r="R519" s="653">
        <v>0</v>
      </c>
      <c r="S519" s="653">
        <v>0</v>
      </c>
      <c r="T519" s="653">
        <v>0</v>
      </c>
      <c r="U519" s="653">
        <v>0</v>
      </c>
      <c r="V519" s="653">
        <v>0</v>
      </c>
      <c r="W519" s="653">
        <v>0</v>
      </c>
      <c r="X519" s="653">
        <v>0</v>
      </c>
      <c r="Y519" s="654">
        <f t="shared" si="267"/>
        <v>4.1599999999999993</v>
      </c>
      <c r="Z519" s="1049">
        <f t="shared" si="248"/>
        <v>10.132158590308361</v>
      </c>
      <c r="AA519" s="671">
        <f t="shared" si="249"/>
        <v>10.194174757281571</v>
      </c>
      <c r="AB519" s="671">
        <f t="shared" si="250"/>
        <v>10.160427807486627</v>
      </c>
      <c r="AC519" s="671">
        <f t="shared" si="251"/>
        <v>9.9999999999999858</v>
      </c>
      <c r="AD519" s="671" t="str">
        <f t="shared" si="252"/>
        <v>n/a</v>
      </c>
      <c r="AE519" s="671" t="str">
        <f t="shared" si="253"/>
        <v>n/a</v>
      </c>
      <c r="AF519" s="671" t="str">
        <f t="shared" si="254"/>
        <v>n/a</v>
      </c>
      <c r="AG519" s="671" t="str">
        <f t="shared" si="255"/>
        <v>n/a</v>
      </c>
      <c r="AH519" s="671" t="str">
        <f t="shared" si="256"/>
        <v>n/a</v>
      </c>
      <c r="AI519" s="671" t="str">
        <f t="shared" si="257"/>
        <v>n/a</v>
      </c>
      <c r="AJ519" s="671" t="str">
        <f t="shared" si="258"/>
        <v>n/a</v>
      </c>
      <c r="AK519" s="671" t="str">
        <f t="shared" si="259"/>
        <v>n/a</v>
      </c>
      <c r="AL519" s="671" t="str">
        <f t="shared" si="260"/>
        <v>n/a</v>
      </c>
      <c r="AM519" s="671" t="str">
        <f t="shared" si="261"/>
        <v>n/a</v>
      </c>
      <c r="AN519" s="671" t="str">
        <f t="shared" si="262"/>
        <v>n/a</v>
      </c>
      <c r="AO519" s="671" t="str">
        <f t="shared" si="263"/>
        <v>n/a</v>
      </c>
      <c r="AP519" s="671" t="str">
        <f t="shared" si="264"/>
        <v>n/a</v>
      </c>
      <c r="AQ519" s="671" t="str">
        <f t="shared" si="265"/>
        <v>n/a</v>
      </c>
      <c r="AR519" s="671" t="str">
        <f t="shared" si="266"/>
        <v>n/a</v>
      </c>
      <c r="AS519" s="672">
        <f t="shared" si="268"/>
        <v>10.121690288769136</v>
      </c>
      <c r="AT519" s="673">
        <f t="shared" si="269"/>
        <v>8.4995500370614679E-2</v>
      </c>
    </row>
    <row r="520" spans="1:46" ht="11.25" customHeight="1" x14ac:dyDescent="0.2">
      <c r="A520" s="933" t="s">
        <v>274</v>
      </c>
      <c r="B520" s="933" t="s">
        <v>275</v>
      </c>
      <c r="C520" s="497">
        <v>2.08</v>
      </c>
      <c r="D520" s="497">
        <v>1.88</v>
      </c>
      <c r="E520" s="650">
        <v>1.72</v>
      </c>
      <c r="F520" s="650">
        <v>1.6</v>
      </c>
      <c r="G520" s="650">
        <v>1.48</v>
      </c>
      <c r="H520" s="650">
        <v>1.36</v>
      </c>
      <c r="I520" s="651"/>
      <c r="J520" s="650">
        <v>1.24</v>
      </c>
      <c r="K520" s="496">
        <v>1.1200000000000001</v>
      </c>
      <c r="L520" s="651"/>
      <c r="M520" s="511">
        <v>1.04</v>
      </c>
      <c r="N520" s="511">
        <v>0.96</v>
      </c>
      <c r="O520" s="657">
        <v>0.88</v>
      </c>
      <c r="P520" s="657">
        <v>0.8</v>
      </c>
      <c r="Q520" s="657">
        <v>0.72</v>
      </c>
      <c r="R520" s="657">
        <v>0.64</v>
      </c>
      <c r="S520" s="657">
        <v>0.56000000000000005</v>
      </c>
      <c r="T520" s="657">
        <v>0.46</v>
      </c>
      <c r="U520" s="657">
        <v>0.42</v>
      </c>
      <c r="V520" s="657">
        <v>0.4</v>
      </c>
      <c r="W520" s="657">
        <v>0.38</v>
      </c>
      <c r="X520" s="657">
        <v>0.34</v>
      </c>
      <c r="Y520" s="654">
        <f t="shared" si="267"/>
        <v>20.079999999999998</v>
      </c>
      <c r="Z520" s="1049">
        <f t="shared" si="248"/>
        <v>10.638297872340431</v>
      </c>
      <c r="AA520" s="671">
        <f t="shared" si="249"/>
        <v>9.302325581395344</v>
      </c>
      <c r="AB520" s="671">
        <f t="shared" si="250"/>
        <v>7.4999999999999956</v>
      </c>
      <c r="AC520" s="671">
        <f t="shared" si="251"/>
        <v>8.1081081081081141</v>
      </c>
      <c r="AD520" s="671">
        <f t="shared" si="252"/>
        <v>8.8235294117646959</v>
      </c>
      <c r="AE520" s="671">
        <f t="shared" si="253"/>
        <v>9.6774193548387224</v>
      </c>
      <c r="AF520" s="671">
        <f t="shared" si="254"/>
        <v>10.714285714285698</v>
      </c>
      <c r="AG520" s="671">
        <f t="shared" si="255"/>
        <v>7.6923076923077094</v>
      </c>
      <c r="AH520" s="671">
        <f t="shared" si="256"/>
        <v>8.3333333333333481</v>
      </c>
      <c r="AI520" s="671">
        <f t="shared" si="257"/>
        <v>9.0909090909090828</v>
      </c>
      <c r="AJ520" s="671">
        <f t="shared" si="258"/>
        <v>9.9999999999999858</v>
      </c>
      <c r="AK520" s="671">
        <f t="shared" si="259"/>
        <v>11.111111111111116</v>
      </c>
      <c r="AL520" s="671">
        <f t="shared" si="260"/>
        <v>12.5</v>
      </c>
      <c r="AM520" s="671">
        <f t="shared" si="261"/>
        <v>14.285714285714279</v>
      </c>
      <c r="AN520" s="671">
        <f t="shared" si="262"/>
        <v>21.739130434782616</v>
      </c>
      <c r="AO520" s="671">
        <f t="shared" si="263"/>
        <v>9.5238095238095344</v>
      </c>
      <c r="AP520" s="671">
        <f t="shared" si="264"/>
        <v>4.9999999999999822</v>
      </c>
      <c r="AQ520" s="671">
        <f t="shared" si="265"/>
        <v>5.2631578947368363</v>
      </c>
      <c r="AR520" s="671">
        <f t="shared" si="266"/>
        <v>11.764705882352944</v>
      </c>
      <c r="AS520" s="672">
        <f t="shared" si="268"/>
        <v>10.05621817325213</v>
      </c>
      <c r="AT520" s="673">
        <f t="shared" si="269"/>
        <v>3.6211501267063069</v>
      </c>
    </row>
    <row r="521" spans="1:46" ht="11.25" customHeight="1" x14ac:dyDescent="0.2">
      <c r="A521" s="483" t="s">
        <v>1482</v>
      </c>
      <c r="B521" s="918" t="s">
        <v>1483</v>
      </c>
      <c r="C521" s="497">
        <v>0.78</v>
      </c>
      <c r="D521" s="497">
        <v>0.70499999999999985</v>
      </c>
      <c r="E521" s="489">
        <v>0.68</v>
      </c>
      <c r="F521" s="487">
        <v>0.67500000000000004</v>
      </c>
      <c r="G521" s="487">
        <v>0.65500000000000003</v>
      </c>
      <c r="H521" s="489">
        <v>0.64</v>
      </c>
      <c r="I521" s="488"/>
      <c r="J521" s="487">
        <v>0.62</v>
      </c>
      <c r="K521" s="485">
        <v>0.6</v>
      </c>
      <c r="L521" s="488"/>
      <c r="M521" s="538">
        <v>0</v>
      </c>
      <c r="N521" s="538">
        <v>0</v>
      </c>
      <c r="O521" s="492">
        <v>0</v>
      </c>
      <c r="P521" s="492">
        <v>0</v>
      </c>
      <c r="Q521" s="492">
        <v>0</v>
      </c>
      <c r="R521" s="492">
        <v>0</v>
      </c>
      <c r="S521" s="492">
        <v>0</v>
      </c>
      <c r="T521" s="492">
        <v>0</v>
      </c>
      <c r="U521" s="492">
        <v>0</v>
      </c>
      <c r="V521" s="492">
        <v>0</v>
      </c>
      <c r="W521" s="492">
        <v>0</v>
      </c>
      <c r="X521" s="492">
        <v>0</v>
      </c>
      <c r="Y521" s="654">
        <f t="shared" si="267"/>
        <v>5.3549999999999995</v>
      </c>
      <c r="Z521" s="1049">
        <f t="shared" si="248"/>
        <v>10.638297872340452</v>
      </c>
      <c r="AA521" s="671">
        <f t="shared" si="249"/>
        <v>3.6764705882352589</v>
      </c>
      <c r="AB521" s="671">
        <f t="shared" si="250"/>
        <v>0.74074074074073071</v>
      </c>
      <c r="AC521" s="671">
        <f t="shared" si="251"/>
        <v>3.0534351145038219</v>
      </c>
      <c r="AD521" s="671">
        <f t="shared" si="252"/>
        <v>2.34375</v>
      </c>
      <c r="AE521" s="671">
        <f t="shared" si="253"/>
        <v>3.2258064516129004</v>
      </c>
      <c r="AF521" s="671">
        <f t="shared" si="254"/>
        <v>3.3333333333333437</v>
      </c>
      <c r="AG521" s="671" t="str">
        <f t="shared" si="255"/>
        <v>n/a</v>
      </c>
      <c r="AH521" s="671" t="str">
        <f t="shared" si="256"/>
        <v>n/a</v>
      </c>
      <c r="AI521" s="671" t="str">
        <f t="shared" si="257"/>
        <v>n/a</v>
      </c>
      <c r="AJ521" s="671" t="str">
        <f t="shared" si="258"/>
        <v>n/a</v>
      </c>
      <c r="AK521" s="671" t="str">
        <f t="shared" si="259"/>
        <v>n/a</v>
      </c>
      <c r="AL521" s="671" t="str">
        <f t="shared" si="260"/>
        <v>n/a</v>
      </c>
      <c r="AM521" s="671" t="str">
        <f t="shared" si="261"/>
        <v>n/a</v>
      </c>
      <c r="AN521" s="671" t="str">
        <f t="shared" si="262"/>
        <v>n/a</v>
      </c>
      <c r="AO521" s="671" t="str">
        <f t="shared" si="263"/>
        <v>n/a</v>
      </c>
      <c r="AP521" s="671" t="str">
        <f t="shared" si="264"/>
        <v>n/a</v>
      </c>
      <c r="AQ521" s="671" t="str">
        <f t="shared" si="265"/>
        <v>n/a</v>
      </c>
      <c r="AR521" s="671" t="str">
        <f t="shared" si="266"/>
        <v>n/a</v>
      </c>
      <c r="AS521" s="672">
        <f t="shared" si="268"/>
        <v>3.8588334429666431</v>
      </c>
      <c r="AT521" s="673">
        <f t="shared" si="269"/>
        <v>3.1447817651694687</v>
      </c>
    </row>
    <row r="522" spans="1:46" ht="11.25" customHeight="1" x14ac:dyDescent="0.2">
      <c r="A522" s="507" t="s">
        <v>1454</v>
      </c>
      <c r="B522" s="507" t="s">
        <v>1455</v>
      </c>
      <c r="C522" s="497">
        <v>1.68</v>
      </c>
      <c r="D522" s="510">
        <v>1.32</v>
      </c>
      <c r="E522" s="650">
        <v>1.04</v>
      </c>
      <c r="F522" s="650">
        <v>0.8</v>
      </c>
      <c r="G522" s="650">
        <v>0.64</v>
      </c>
      <c r="H522" s="650">
        <v>0.52</v>
      </c>
      <c r="I522" s="651"/>
      <c r="J522" s="650">
        <v>0.44</v>
      </c>
      <c r="K522" s="496">
        <v>0.36</v>
      </c>
      <c r="L522" s="651"/>
      <c r="M522" s="511">
        <v>0.28000000000000003</v>
      </c>
      <c r="N522" s="511">
        <v>7.0000000000000007E-2</v>
      </c>
      <c r="O522" s="653">
        <v>0</v>
      </c>
      <c r="P522" s="653">
        <v>0</v>
      </c>
      <c r="Q522" s="653">
        <v>0</v>
      </c>
      <c r="R522" s="653">
        <v>0</v>
      </c>
      <c r="S522" s="653">
        <v>0</v>
      </c>
      <c r="T522" s="653">
        <v>0</v>
      </c>
      <c r="U522" s="653">
        <v>0</v>
      </c>
      <c r="V522" s="653">
        <v>0</v>
      </c>
      <c r="W522" s="653">
        <v>0</v>
      </c>
      <c r="X522" s="653">
        <v>0</v>
      </c>
      <c r="Y522" s="654">
        <f t="shared" si="267"/>
        <v>7.1500000000000012</v>
      </c>
      <c r="Z522" s="1049">
        <f t="shared" si="248"/>
        <v>27.27272727272727</v>
      </c>
      <c r="AA522" s="671">
        <f t="shared" si="249"/>
        <v>26.923076923076916</v>
      </c>
      <c r="AB522" s="671">
        <f t="shared" si="250"/>
        <v>30.000000000000004</v>
      </c>
      <c r="AC522" s="671">
        <f t="shared" si="251"/>
        <v>25</v>
      </c>
      <c r="AD522" s="671">
        <f t="shared" si="252"/>
        <v>23.076923076923084</v>
      </c>
      <c r="AE522" s="671">
        <f t="shared" si="253"/>
        <v>18.181818181818187</v>
      </c>
      <c r="AF522" s="671">
        <f t="shared" si="254"/>
        <v>22.222222222222232</v>
      </c>
      <c r="AG522" s="671">
        <f t="shared" si="255"/>
        <v>28.571428571428559</v>
      </c>
      <c r="AH522" s="671">
        <f t="shared" si="256"/>
        <v>300</v>
      </c>
      <c r="AI522" s="671" t="str">
        <f t="shared" si="257"/>
        <v>n/a</v>
      </c>
      <c r="AJ522" s="671" t="str">
        <f t="shared" si="258"/>
        <v>n/a</v>
      </c>
      <c r="AK522" s="671" t="str">
        <f t="shared" si="259"/>
        <v>n/a</v>
      </c>
      <c r="AL522" s="671" t="str">
        <f t="shared" si="260"/>
        <v>n/a</v>
      </c>
      <c r="AM522" s="671" t="str">
        <f t="shared" si="261"/>
        <v>n/a</v>
      </c>
      <c r="AN522" s="671" t="str">
        <f t="shared" si="262"/>
        <v>n/a</v>
      </c>
      <c r="AO522" s="671" t="str">
        <f t="shared" si="263"/>
        <v>n/a</v>
      </c>
      <c r="AP522" s="671" t="str">
        <f t="shared" si="264"/>
        <v>n/a</v>
      </c>
      <c r="AQ522" s="671" t="str">
        <f t="shared" si="265"/>
        <v>n/a</v>
      </c>
      <c r="AR522" s="671" t="str">
        <f t="shared" si="266"/>
        <v>n/a</v>
      </c>
      <c r="AS522" s="672">
        <f t="shared" si="268"/>
        <v>55.694244027577355</v>
      </c>
      <c r="AT522" s="673">
        <f t="shared" si="269"/>
        <v>91.685802435457148</v>
      </c>
    </row>
    <row r="523" spans="1:46" ht="11.25" customHeight="1" x14ac:dyDescent="0.2">
      <c r="A523" s="933" t="s">
        <v>1446</v>
      </c>
      <c r="B523" s="933" t="s">
        <v>1447</v>
      </c>
      <c r="C523" s="497">
        <v>1</v>
      </c>
      <c r="D523" s="656">
        <v>0.95238095238095233</v>
      </c>
      <c r="E523" s="650">
        <v>0.8571428571428571</v>
      </c>
      <c r="F523" s="650">
        <v>0.76190476190476186</v>
      </c>
      <c r="G523" s="650">
        <v>0.66666666666666663</v>
      </c>
      <c r="H523" s="650">
        <v>0.5714285714285714</v>
      </c>
      <c r="I523" s="651"/>
      <c r="J523" s="650">
        <v>0.47619047619047616</v>
      </c>
      <c r="K523" s="496">
        <v>0.38095238095238093</v>
      </c>
      <c r="L523" s="651"/>
      <c r="M523" s="511">
        <v>0.3428571428571428</v>
      </c>
      <c r="N523" s="652">
        <v>0.30476190476190473</v>
      </c>
      <c r="O523" s="653">
        <v>0.30476190476190473</v>
      </c>
      <c r="P523" s="657">
        <v>0.30476190476190473</v>
      </c>
      <c r="Q523" s="657">
        <v>0.27380952380952378</v>
      </c>
      <c r="R523" s="657">
        <v>0.22619047619047616</v>
      </c>
      <c r="S523" s="657">
        <v>4.7619047619047616E-2</v>
      </c>
      <c r="T523" s="653">
        <v>0</v>
      </c>
      <c r="U523" s="653">
        <v>0</v>
      </c>
      <c r="V523" s="653">
        <v>0</v>
      </c>
      <c r="W523" s="653">
        <v>0</v>
      </c>
      <c r="X523" s="653">
        <v>0</v>
      </c>
      <c r="Y523" s="654">
        <f t="shared" si="267"/>
        <v>7.4714285714285698</v>
      </c>
      <c r="Z523" s="1049">
        <f t="shared" ref="Z523:Z586" si="270">IF(ISERROR((C523/D523-1)*100),"n/a",(C523/D523-1)*100)</f>
        <v>5.0000000000000044</v>
      </c>
      <c r="AA523" s="671">
        <f t="shared" si="249"/>
        <v>11.111111111111116</v>
      </c>
      <c r="AB523" s="671">
        <f t="shared" si="250"/>
        <v>12.5</v>
      </c>
      <c r="AC523" s="671">
        <f t="shared" si="251"/>
        <v>14.285714285714279</v>
      </c>
      <c r="AD523" s="671">
        <f t="shared" si="252"/>
        <v>16.666666666666675</v>
      </c>
      <c r="AE523" s="671">
        <f t="shared" si="253"/>
        <v>19.999999999999996</v>
      </c>
      <c r="AF523" s="671">
        <f t="shared" si="254"/>
        <v>25</v>
      </c>
      <c r="AG523" s="671">
        <f t="shared" si="255"/>
        <v>11.111111111111116</v>
      </c>
      <c r="AH523" s="671">
        <f t="shared" si="256"/>
        <v>12.5</v>
      </c>
      <c r="AI523" s="671">
        <f t="shared" si="257"/>
        <v>0</v>
      </c>
      <c r="AJ523" s="671">
        <f t="shared" si="258"/>
        <v>0</v>
      </c>
      <c r="AK523" s="671">
        <f t="shared" si="259"/>
        <v>11.304347826086957</v>
      </c>
      <c r="AL523" s="671">
        <f t="shared" si="260"/>
        <v>21.052631578947366</v>
      </c>
      <c r="AM523" s="671">
        <f t="shared" si="261"/>
        <v>375</v>
      </c>
      <c r="AN523" s="671" t="str">
        <f t="shared" si="262"/>
        <v>n/a</v>
      </c>
      <c r="AO523" s="671" t="str">
        <f t="shared" si="263"/>
        <v>n/a</v>
      </c>
      <c r="AP523" s="671" t="str">
        <f t="shared" si="264"/>
        <v>n/a</v>
      </c>
      <c r="AQ523" s="671" t="str">
        <f t="shared" si="265"/>
        <v>n/a</v>
      </c>
      <c r="AR523" s="671" t="str">
        <f t="shared" si="266"/>
        <v>n/a</v>
      </c>
      <c r="AS523" s="672">
        <f t="shared" si="268"/>
        <v>38.252255898545535</v>
      </c>
      <c r="AT523" s="673">
        <f t="shared" si="269"/>
        <v>97.192110881277273</v>
      </c>
    </row>
    <row r="524" spans="1:46" ht="11.25" customHeight="1" x14ac:dyDescent="0.2">
      <c r="A524" s="935" t="s">
        <v>1287</v>
      </c>
      <c r="B524" s="933" t="s">
        <v>1288</v>
      </c>
      <c r="C524" s="497">
        <v>0.73750000000000004</v>
      </c>
      <c r="D524" s="656">
        <v>0.69</v>
      </c>
      <c r="E524" s="650">
        <v>0.61250000000000004</v>
      </c>
      <c r="F524" s="650">
        <v>0.5675</v>
      </c>
      <c r="G524" s="650">
        <v>0.54500000000000004</v>
      </c>
      <c r="H524" s="650">
        <v>0.47499999999999998</v>
      </c>
      <c r="I524" s="651"/>
      <c r="J524" s="650">
        <v>0.156</v>
      </c>
      <c r="K524" s="655">
        <v>8.7999999999999995E-2</v>
      </c>
      <c r="L524" s="651"/>
      <c r="M524" s="503">
        <v>8.7999999999999995E-2</v>
      </c>
      <c r="N524" s="653">
        <v>0.22</v>
      </c>
      <c r="O524" s="657">
        <v>0.35199999999999998</v>
      </c>
      <c r="P524" s="657">
        <v>0.33600000000000002</v>
      </c>
      <c r="Q524" s="657">
        <v>0.3125</v>
      </c>
      <c r="R524" s="657">
        <v>0.28999999999999998</v>
      </c>
      <c r="S524" s="657">
        <v>0.2175</v>
      </c>
      <c r="T524" s="653">
        <v>0.14449999999999999</v>
      </c>
      <c r="U524" s="653">
        <v>0.14480000000000001</v>
      </c>
      <c r="V524" s="653">
        <v>0.14480000000000001</v>
      </c>
      <c r="W524" s="653">
        <v>0.14480000000000001</v>
      </c>
      <c r="X524" s="653">
        <v>0.14480000000000001</v>
      </c>
      <c r="Y524" s="654">
        <f t="shared" si="267"/>
        <v>6.4112000000000009</v>
      </c>
      <c r="Z524" s="1049">
        <f t="shared" si="270"/>
        <v>6.8840579710145011</v>
      </c>
      <c r="AA524" s="671">
        <f t="shared" ref="AA524:AA587" si="271">IF(ISERROR((D524/E524-1)*100),"n/a",(D524/E524-1)*100)</f>
        <v>12.65306122448977</v>
      </c>
      <c r="AB524" s="671">
        <f t="shared" ref="AB524:AB587" si="272">IF(ISERROR((E524/F524-1)*100),"n/a",(E524/F524-1)*100)</f>
        <v>7.9295154185022199</v>
      </c>
      <c r="AC524" s="671">
        <f t="shared" ref="AC524:AC587" si="273">IF(ISERROR((F524/G524-1)*100),"n/a",(F524/G524-1)*100)</f>
        <v>4.1284403669724634</v>
      </c>
      <c r="AD524" s="671">
        <f t="shared" ref="AD524:AD587" si="274">IF(ISERROR((G524/H524-1)*100),"n/a",(G524/H524-1)*100)</f>
        <v>14.736842105263182</v>
      </c>
      <c r="AE524" s="671">
        <f t="shared" ref="AE524:AE587" si="275">IF(ISERROR((H524/J524-1)*100),"n/a",(H524/J524-1)*100)</f>
        <v>204.48717948717947</v>
      </c>
      <c r="AF524" s="671">
        <f t="shared" ref="AF524:AF587" si="276">IF(ISERROR((J524/K524-1)*100),"n/a",(J524/K524-1)*100)</f>
        <v>77.272727272727295</v>
      </c>
      <c r="AG524" s="671">
        <f t="shared" ref="AG524:AG587" si="277">IF(ISERROR((K524/M524-1)*100),"n/a",(K524/M524-1)*100)</f>
        <v>0</v>
      </c>
      <c r="AH524" s="671">
        <f t="shared" ref="AH524:AH587" si="278">IF(ISERROR((M524/N524-1)*100),"n/a",(M524/N524-1)*100)</f>
        <v>-60.000000000000007</v>
      </c>
      <c r="AI524" s="671">
        <f t="shared" ref="AI524:AI587" si="279">IF(ISERROR((N524/O524-1)*100),"n/a",(N524/O524-1)*100)</f>
        <v>-37.5</v>
      </c>
      <c r="AJ524" s="671">
        <f t="shared" ref="AJ524:AJ587" si="280">IF(ISERROR((O524/P524-1)*100),"n/a",(O524/P524-1)*100)</f>
        <v>4.761904761904745</v>
      </c>
      <c r="AK524" s="671">
        <f t="shared" ref="AK524:AK587" si="281">IF(ISERROR((P524/Q524-1)*100),"n/a",(P524/Q524-1)*100)</f>
        <v>7.5200000000000156</v>
      </c>
      <c r="AL524" s="671">
        <f t="shared" ref="AL524:AL587" si="282">IF(ISERROR((Q524/R524-1)*100),"n/a",(Q524/R524-1)*100)</f>
        <v>7.7586206896551824</v>
      </c>
      <c r="AM524" s="671">
        <f t="shared" ref="AM524:AM587" si="283">IF(ISERROR((R524/S524-1)*100),"n/a",(R524/S524-1)*100)</f>
        <v>33.333333333333329</v>
      </c>
      <c r="AN524" s="671">
        <f t="shared" ref="AN524:AN587" si="284">IF(ISERROR((S524/T524-1)*100),"n/a",(S524/T524-1)*100)</f>
        <v>50.519031141868531</v>
      </c>
      <c r="AO524" s="671">
        <f t="shared" ref="AO524:AO587" si="285">IF(ISERROR((T524/U524-1)*100),"n/a",(T524/U524-1)*100)</f>
        <v>-0.20718232044200091</v>
      </c>
      <c r="AP524" s="671">
        <f t="shared" ref="AP524:AP587" si="286">IF(ISERROR((U524/V524-1)*100),"n/a",(U524/V524-1)*100)</f>
        <v>0</v>
      </c>
      <c r="AQ524" s="671">
        <f t="shared" ref="AQ524:AQ587" si="287">IF(ISERROR((V524/W524-1)*100),"n/a",(V524/W524-1)*100)</f>
        <v>0</v>
      </c>
      <c r="AR524" s="671">
        <f t="shared" ref="AR524:AR587" si="288">IF(ISERROR((W524/X524-1)*100),"n/a",(W524/X524-1)*100)</f>
        <v>0</v>
      </c>
      <c r="AS524" s="672">
        <f t="shared" si="268"/>
        <v>17.59355428697204</v>
      </c>
      <c r="AT524" s="673">
        <f t="shared" si="269"/>
        <v>53.342986572087881</v>
      </c>
    </row>
    <row r="525" spans="1:46" ht="11.25" customHeight="1" x14ac:dyDescent="0.2">
      <c r="A525" s="500" t="s">
        <v>1458</v>
      </c>
      <c r="B525" s="933" t="s">
        <v>1459</v>
      </c>
      <c r="C525" s="497">
        <v>1.58</v>
      </c>
      <c r="D525" s="656">
        <v>1.4300000000000002</v>
      </c>
      <c r="E525" s="650">
        <v>1.3</v>
      </c>
      <c r="F525" s="650">
        <v>1.18</v>
      </c>
      <c r="G525" s="650">
        <v>1.06</v>
      </c>
      <c r="H525" s="650">
        <v>0.96</v>
      </c>
      <c r="I525" s="651"/>
      <c r="J525" s="650">
        <v>0.9</v>
      </c>
      <c r="K525" s="496">
        <v>0.86</v>
      </c>
      <c r="L525" s="651"/>
      <c r="M525" s="656">
        <v>0.81</v>
      </c>
      <c r="N525" s="653">
        <v>0.8</v>
      </c>
      <c r="O525" s="657">
        <v>0.8</v>
      </c>
      <c r="P525" s="657">
        <v>0.76</v>
      </c>
      <c r="Q525" s="653">
        <v>0.68</v>
      </c>
      <c r="R525" s="653">
        <v>0.68</v>
      </c>
      <c r="S525" s="657">
        <v>1.3</v>
      </c>
      <c r="T525" s="657">
        <v>1.18</v>
      </c>
      <c r="U525" s="657">
        <v>1.0900000000000001</v>
      </c>
      <c r="V525" s="657">
        <v>1.03</v>
      </c>
      <c r="W525" s="657">
        <v>0.96</v>
      </c>
      <c r="X525" s="657">
        <v>0.85</v>
      </c>
      <c r="Y525" s="654">
        <f t="shared" si="267"/>
        <v>20.210000000000004</v>
      </c>
      <c r="Z525" s="1049">
        <f t="shared" si="270"/>
        <v>10.489510489510479</v>
      </c>
      <c r="AA525" s="671">
        <f t="shared" si="271"/>
        <v>10.000000000000009</v>
      </c>
      <c r="AB525" s="671">
        <f t="shared" si="272"/>
        <v>10.169491525423746</v>
      </c>
      <c r="AC525" s="671">
        <f t="shared" si="273"/>
        <v>11.32075471698113</v>
      </c>
      <c r="AD525" s="671">
        <f t="shared" si="274"/>
        <v>10.416666666666675</v>
      </c>
      <c r="AE525" s="671">
        <f t="shared" si="275"/>
        <v>6.6666666666666652</v>
      </c>
      <c r="AF525" s="671">
        <f t="shared" si="276"/>
        <v>4.6511627906976827</v>
      </c>
      <c r="AG525" s="671">
        <f t="shared" si="277"/>
        <v>6.1728395061728225</v>
      </c>
      <c r="AH525" s="671">
        <f t="shared" si="278"/>
        <v>1.2499999999999956</v>
      </c>
      <c r="AI525" s="671">
        <f t="shared" si="279"/>
        <v>0</v>
      </c>
      <c r="AJ525" s="671">
        <f t="shared" si="280"/>
        <v>5.2631578947368363</v>
      </c>
      <c r="AK525" s="671">
        <f t="shared" si="281"/>
        <v>11.764705882352944</v>
      </c>
      <c r="AL525" s="671">
        <f t="shared" si="282"/>
        <v>0</v>
      </c>
      <c r="AM525" s="671">
        <f t="shared" si="283"/>
        <v>-47.692307692307686</v>
      </c>
      <c r="AN525" s="671">
        <f t="shared" si="284"/>
        <v>10.169491525423746</v>
      </c>
      <c r="AO525" s="671">
        <f t="shared" si="285"/>
        <v>8.2568807339449499</v>
      </c>
      <c r="AP525" s="671">
        <f t="shared" si="286"/>
        <v>5.8252427184465994</v>
      </c>
      <c r="AQ525" s="671">
        <f t="shared" si="287"/>
        <v>7.2916666666666741</v>
      </c>
      <c r="AR525" s="671">
        <f t="shared" si="288"/>
        <v>12.941176470588234</v>
      </c>
      <c r="AS525" s="672">
        <f t="shared" si="268"/>
        <v>4.4714266611563946</v>
      </c>
      <c r="AT525" s="673">
        <f t="shared" si="269"/>
        <v>13.213661797581358</v>
      </c>
    </row>
    <row r="526" spans="1:46" ht="11.25" customHeight="1" x14ac:dyDescent="0.2">
      <c r="A526" s="500" t="s">
        <v>109</v>
      </c>
      <c r="B526" s="933" t="s">
        <v>110</v>
      </c>
      <c r="C526" s="497">
        <v>5.44</v>
      </c>
      <c r="D526" s="656">
        <v>4.7</v>
      </c>
      <c r="E526" s="650">
        <v>4.4400000000000004</v>
      </c>
      <c r="F526" s="650">
        <v>4.0999999999999996</v>
      </c>
      <c r="G526" s="650">
        <v>3.42</v>
      </c>
      <c r="H526" s="650">
        <v>2.54</v>
      </c>
      <c r="I526" s="651"/>
      <c r="J526" s="650">
        <v>2.36</v>
      </c>
      <c r="K526" s="496">
        <v>2.2000000000000002</v>
      </c>
      <c r="L526" s="651"/>
      <c r="M526" s="511">
        <v>2.1</v>
      </c>
      <c r="N526" s="511">
        <v>2.04</v>
      </c>
      <c r="O526" s="657">
        <v>2</v>
      </c>
      <c r="P526" s="657">
        <v>1.92</v>
      </c>
      <c r="Q526" s="657">
        <v>1.84</v>
      </c>
      <c r="R526" s="657">
        <v>1.68</v>
      </c>
      <c r="S526" s="657">
        <v>1.44</v>
      </c>
      <c r="T526" s="657">
        <v>1.32</v>
      </c>
      <c r="U526" s="657">
        <v>1.24</v>
      </c>
      <c r="V526" s="657">
        <v>1.2</v>
      </c>
      <c r="W526" s="657">
        <v>1.1599999999999999</v>
      </c>
      <c r="X526" s="657">
        <v>1.1200000000000001</v>
      </c>
      <c r="Y526" s="654">
        <f t="shared" si="267"/>
        <v>48.260000000000005</v>
      </c>
      <c r="Z526" s="1049">
        <f t="shared" si="270"/>
        <v>15.744680851063841</v>
      </c>
      <c r="AA526" s="671">
        <f t="shared" si="271"/>
        <v>5.8558558558558405</v>
      </c>
      <c r="AB526" s="671">
        <f t="shared" si="272"/>
        <v>8.292682926829297</v>
      </c>
      <c r="AC526" s="671">
        <f t="shared" si="273"/>
        <v>19.883040935672504</v>
      </c>
      <c r="AD526" s="671">
        <f t="shared" si="274"/>
        <v>34.645669291338585</v>
      </c>
      <c r="AE526" s="671">
        <f t="shared" si="275"/>
        <v>7.6271186440677985</v>
      </c>
      <c r="AF526" s="671">
        <f t="shared" si="276"/>
        <v>7.2727272727272529</v>
      </c>
      <c r="AG526" s="671">
        <f t="shared" si="277"/>
        <v>4.7619047619047672</v>
      </c>
      <c r="AH526" s="671">
        <f t="shared" si="278"/>
        <v>2.941176470588247</v>
      </c>
      <c r="AI526" s="671">
        <f t="shared" si="279"/>
        <v>2.0000000000000018</v>
      </c>
      <c r="AJ526" s="671">
        <f t="shared" si="280"/>
        <v>4.1666666666666741</v>
      </c>
      <c r="AK526" s="671">
        <f t="shared" si="281"/>
        <v>4.3478260869565188</v>
      </c>
      <c r="AL526" s="671">
        <f t="shared" si="282"/>
        <v>9.5238095238095344</v>
      </c>
      <c r="AM526" s="671">
        <f t="shared" si="283"/>
        <v>16.666666666666675</v>
      </c>
      <c r="AN526" s="671">
        <f t="shared" si="284"/>
        <v>9.0909090909090828</v>
      </c>
      <c r="AO526" s="671">
        <f t="shared" si="285"/>
        <v>6.4516129032258229</v>
      </c>
      <c r="AP526" s="671">
        <f t="shared" si="286"/>
        <v>3.3333333333333437</v>
      </c>
      <c r="AQ526" s="671">
        <f t="shared" si="287"/>
        <v>3.4482758620689724</v>
      </c>
      <c r="AR526" s="671">
        <f t="shared" si="288"/>
        <v>3.5714285714285587</v>
      </c>
      <c r="AS526" s="672">
        <f t="shared" si="268"/>
        <v>8.9276518797428057</v>
      </c>
      <c r="AT526" s="673">
        <f t="shared" si="269"/>
        <v>7.9701452615477857</v>
      </c>
    </row>
    <row r="527" spans="1:46" ht="11.25" customHeight="1" x14ac:dyDescent="0.2">
      <c r="A527" s="507" t="s">
        <v>671</v>
      </c>
      <c r="B527" s="507" t="s">
        <v>672</v>
      </c>
      <c r="C527" s="497">
        <v>3.7925</v>
      </c>
      <c r="D527" s="521">
        <v>3.5225</v>
      </c>
      <c r="E527" s="513">
        <v>3.2450000000000001</v>
      </c>
      <c r="F527" s="513">
        <v>2.915</v>
      </c>
      <c r="G527" s="513">
        <v>2.5049999999999999</v>
      </c>
      <c r="H527" s="513">
        <v>2.0975000000000001</v>
      </c>
      <c r="I527" s="514"/>
      <c r="J527" s="513">
        <v>1.7839999999999998</v>
      </c>
      <c r="K527" s="509">
        <v>1.5562499999999999</v>
      </c>
      <c r="L527" s="514"/>
      <c r="M527" s="529">
        <v>1.4537500000000001</v>
      </c>
      <c r="N527" s="529">
        <v>1.42</v>
      </c>
      <c r="O527" s="516">
        <v>1.361</v>
      </c>
      <c r="P527" s="516">
        <v>1.2464999999999999</v>
      </c>
      <c r="Q527" s="516">
        <v>1.1429999999999998</v>
      </c>
      <c r="R527" s="516">
        <v>0.98275000000000001</v>
      </c>
      <c r="S527" s="516">
        <v>0.86</v>
      </c>
      <c r="T527" s="516">
        <v>0.76624999999999999</v>
      </c>
      <c r="U527" s="516">
        <v>0.64449999999999996</v>
      </c>
      <c r="V527" s="516">
        <v>0.35825000000000001</v>
      </c>
      <c r="W527" s="517">
        <v>0</v>
      </c>
      <c r="X527" s="517">
        <v>0</v>
      </c>
      <c r="Y527" s="654">
        <f t="shared" si="267"/>
        <v>31.653749999999995</v>
      </c>
      <c r="Z527" s="1049">
        <f t="shared" si="270"/>
        <v>7.6650106458481249</v>
      </c>
      <c r="AA527" s="671">
        <f t="shared" si="271"/>
        <v>8.5516178736517734</v>
      </c>
      <c r="AB527" s="671">
        <f t="shared" si="272"/>
        <v>11.32075471698113</v>
      </c>
      <c r="AC527" s="671">
        <f t="shared" si="273"/>
        <v>16.367265469061888</v>
      </c>
      <c r="AD527" s="671">
        <f t="shared" si="274"/>
        <v>19.42789034564958</v>
      </c>
      <c r="AE527" s="671">
        <f t="shared" si="275"/>
        <v>17.572869955156968</v>
      </c>
      <c r="AF527" s="671">
        <f t="shared" si="276"/>
        <v>14.634538152610443</v>
      </c>
      <c r="AG527" s="671">
        <f t="shared" si="277"/>
        <v>7.0507308684436776</v>
      </c>
      <c r="AH527" s="671">
        <f t="shared" si="278"/>
        <v>2.376760563380298</v>
      </c>
      <c r="AI527" s="671">
        <f t="shared" si="279"/>
        <v>4.3350477590007319</v>
      </c>
      <c r="AJ527" s="671">
        <f t="shared" si="280"/>
        <v>9.1857200160449395</v>
      </c>
      <c r="AK527" s="671">
        <f t="shared" si="281"/>
        <v>9.0551181102362257</v>
      </c>
      <c r="AL527" s="671">
        <f t="shared" si="282"/>
        <v>16.306283388450748</v>
      </c>
      <c r="AM527" s="671">
        <f t="shared" si="283"/>
        <v>14.27325581395349</v>
      </c>
      <c r="AN527" s="671">
        <f t="shared" si="284"/>
        <v>12.234910277324641</v>
      </c>
      <c r="AO527" s="671">
        <f t="shared" si="285"/>
        <v>18.890612878200152</v>
      </c>
      <c r="AP527" s="671">
        <f t="shared" si="286"/>
        <v>79.902302861130465</v>
      </c>
      <c r="AQ527" s="671" t="str">
        <f t="shared" si="287"/>
        <v>n/a</v>
      </c>
      <c r="AR527" s="671" t="str">
        <f t="shared" si="288"/>
        <v>n/a</v>
      </c>
      <c r="AS527" s="672">
        <f t="shared" si="268"/>
        <v>15.832393511477957</v>
      </c>
      <c r="AT527" s="673">
        <f t="shared" si="269"/>
        <v>17.26289776248052</v>
      </c>
    </row>
    <row r="528" spans="1:46" ht="11.25" customHeight="1" x14ac:dyDescent="0.2">
      <c r="A528" s="556" t="s">
        <v>4024</v>
      </c>
      <c r="B528" s="933" t="s">
        <v>4025</v>
      </c>
      <c r="C528" s="497">
        <v>0.64</v>
      </c>
      <c r="D528" s="497">
        <v>0.40875</v>
      </c>
      <c r="E528" s="650">
        <v>0.366477</v>
      </c>
      <c r="F528" s="650">
        <v>0.31249899999999997</v>
      </c>
      <c r="G528" s="650">
        <v>0.17045399999999999</v>
      </c>
      <c r="H528" s="542">
        <v>0</v>
      </c>
      <c r="I528" s="651"/>
      <c r="J528" s="542">
        <v>0</v>
      </c>
      <c r="K528" s="655">
        <v>0</v>
      </c>
      <c r="L528" s="651"/>
      <c r="M528" s="652">
        <v>0</v>
      </c>
      <c r="N528" s="652">
        <v>0.52556899999999995</v>
      </c>
      <c r="O528" s="657">
        <v>1.065342</v>
      </c>
      <c r="P528" s="653">
        <v>0</v>
      </c>
      <c r="Q528" s="653">
        <v>0</v>
      </c>
      <c r="R528" s="653">
        <v>0</v>
      </c>
      <c r="S528" s="653">
        <v>0</v>
      </c>
      <c r="T528" s="653">
        <v>0</v>
      </c>
      <c r="U528" s="653">
        <v>0</v>
      </c>
      <c r="V528" s="653">
        <v>0</v>
      </c>
      <c r="W528" s="653">
        <v>0</v>
      </c>
      <c r="X528" s="653">
        <v>0</v>
      </c>
      <c r="Y528" s="654">
        <f t="shared" si="267"/>
        <v>3.4890910000000002</v>
      </c>
      <c r="Z528" s="1049">
        <f t="shared" si="270"/>
        <v>56.574923547400616</v>
      </c>
      <c r="AA528" s="671">
        <f t="shared" si="271"/>
        <v>11.534966723696161</v>
      </c>
      <c r="AB528" s="671">
        <f t="shared" si="272"/>
        <v>17.273015273648884</v>
      </c>
      <c r="AC528" s="671">
        <f t="shared" si="273"/>
        <v>83.333333333333329</v>
      </c>
      <c r="AD528" s="671" t="str">
        <f t="shared" si="274"/>
        <v>n/a</v>
      </c>
      <c r="AE528" s="671" t="str">
        <f t="shared" si="275"/>
        <v>n/a</v>
      </c>
      <c r="AF528" s="671" t="str">
        <f t="shared" si="276"/>
        <v>n/a</v>
      </c>
      <c r="AG528" s="671" t="str">
        <f t="shared" si="277"/>
        <v>n/a</v>
      </c>
      <c r="AH528" s="671">
        <f t="shared" si="278"/>
        <v>-100</v>
      </c>
      <c r="AI528" s="671">
        <f t="shared" si="279"/>
        <v>-50.66664038402692</v>
      </c>
      <c r="AJ528" s="671" t="str">
        <f t="shared" si="280"/>
        <v>n/a</v>
      </c>
      <c r="AK528" s="671" t="str">
        <f t="shared" si="281"/>
        <v>n/a</v>
      </c>
      <c r="AL528" s="671" t="str">
        <f t="shared" si="282"/>
        <v>n/a</v>
      </c>
      <c r="AM528" s="671" t="str">
        <f t="shared" si="283"/>
        <v>n/a</v>
      </c>
      <c r="AN528" s="671" t="str">
        <f t="shared" si="284"/>
        <v>n/a</v>
      </c>
      <c r="AO528" s="671" t="str">
        <f t="shared" si="285"/>
        <v>n/a</v>
      </c>
      <c r="AP528" s="671" t="str">
        <f t="shared" si="286"/>
        <v>n/a</v>
      </c>
      <c r="AQ528" s="671" t="str">
        <f t="shared" si="287"/>
        <v>n/a</v>
      </c>
      <c r="AR528" s="671" t="str">
        <f t="shared" si="288"/>
        <v>n/a</v>
      </c>
      <c r="AS528" s="672">
        <f t="shared" si="268"/>
        <v>3.0082664156753416</v>
      </c>
      <c r="AT528" s="673">
        <f t="shared" si="269"/>
        <v>67.954969471904519</v>
      </c>
    </row>
    <row r="529" spans="1:46" ht="11.25" customHeight="1" x14ac:dyDescent="0.2">
      <c r="A529" s="495" t="s">
        <v>4152</v>
      </c>
      <c r="B529" s="933" t="s">
        <v>687</v>
      </c>
      <c r="C529" s="497">
        <v>0.78</v>
      </c>
      <c r="D529" s="497">
        <v>0.71000000000000008</v>
      </c>
      <c r="E529" s="650">
        <v>0.66</v>
      </c>
      <c r="F529" s="650">
        <v>0.57999999999999996</v>
      </c>
      <c r="G529" s="650">
        <v>0.5</v>
      </c>
      <c r="H529" s="650">
        <v>0.43</v>
      </c>
      <c r="I529" s="651" t="s">
        <v>90</v>
      </c>
      <c r="J529" s="650">
        <v>0.39</v>
      </c>
      <c r="K529" s="496">
        <v>0.34</v>
      </c>
      <c r="L529" s="651"/>
      <c r="M529" s="511">
        <v>0.24667</v>
      </c>
      <c r="N529" s="511">
        <v>0.18001000000000003</v>
      </c>
      <c r="O529" s="653">
        <v>0.16</v>
      </c>
      <c r="P529" s="657">
        <v>0.14222000000000001</v>
      </c>
      <c r="Q529" s="657">
        <v>0.10666</v>
      </c>
      <c r="R529" s="657">
        <v>4.444E-2</v>
      </c>
      <c r="S529" s="653">
        <v>0</v>
      </c>
      <c r="T529" s="653">
        <v>0</v>
      </c>
      <c r="U529" s="653">
        <v>0</v>
      </c>
      <c r="V529" s="653">
        <v>0</v>
      </c>
      <c r="W529" s="653">
        <v>0</v>
      </c>
      <c r="X529" s="653">
        <v>0</v>
      </c>
      <c r="Y529" s="654">
        <f t="shared" si="267"/>
        <v>5.2700000000000005</v>
      </c>
      <c r="Z529" s="1049">
        <f t="shared" si="270"/>
        <v>9.8591549295774517</v>
      </c>
      <c r="AA529" s="671">
        <f t="shared" si="271"/>
        <v>7.5757575757575912</v>
      </c>
      <c r="AB529" s="671">
        <f t="shared" si="272"/>
        <v>13.793103448275868</v>
      </c>
      <c r="AC529" s="671">
        <f t="shared" si="273"/>
        <v>15.999999999999993</v>
      </c>
      <c r="AD529" s="671">
        <f t="shared" si="274"/>
        <v>16.279069767441868</v>
      </c>
      <c r="AE529" s="671">
        <f t="shared" si="275"/>
        <v>10.256410256410241</v>
      </c>
      <c r="AF529" s="671">
        <f t="shared" si="276"/>
        <v>14.705882352941169</v>
      </c>
      <c r="AG529" s="671">
        <f t="shared" si="277"/>
        <v>37.835975189524483</v>
      </c>
      <c r="AH529" s="671">
        <f t="shared" si="278"/>
        <v>37.031276040219964</v>
      </c>
      <c r="AI529" s="671">
        <f t="shared" si="279"/>
        <v>12.506250000000009</v>
      </c>
      <c r="AJ529" s="671">
        <f t="shared" si="280"/>
        <v>12.501757839966231</v>
      </c>
      <c r="AK529" s="671">
        <f t="shared" si="281"/>
        <v>33.339583723982756</v>
      </c>
      <c r="AL529" s="671">
        <f t="shared" si="282"/>
        <v>140.00900090009</v>
      </c>
      <c r="AM529" s="671" t="str">
        <f t="shared" si="283"/>
        <v>n/a</v>
      </c>
      <c r="AN529" s="671" t="str">
        <f t="shared" si="284"/>
        <v>n/a</v>
      </c>
      <c r="AO529" s="671" t="str">
        <f t="shared" si="285"/>
        <v>n/a</v>
      </c>
      <c r="AP529" s="671" t="str">
        <f t="shared" si="286"/>
        <v>n/a</v>
      </c>
      <c r="AQ529" s="671" t="str">
        <f t="shared" si="287"/>
        <v>n/a</v>
      </c>
      <c r="AR529" s="671" t="str">
        <f t="shared" si="288"/>
        <v>n/a</v>
      </c>
      <c r="AS529" s="672">
        <f t="shared" si="268"/>
        <v>27.822555540322128</v>
      </c>
      <c r="AT529" s="673">
        <f t="shared" si="269"/>
        <v>35.300737552010695</v>
      </c>
    </row>
    <row r="530" spans="1:46" ht="11.25" customHeight="1" x14ac:dyDescent="0.2">
      <c r="A530" s="918" t="s">
        <v>124</v>
      </c>
      <c r="B530" s="918" t="s">
        <v>125</v>
      </c>
      <c r="C530" s="497">
        <v>2.86</v>
      </c>
      <c r="D530" s="522">
        <v>2.4900000000000002</v>
      </c>
      <c r="E530" s="487">
        <v>2.3050000000000002</v>
      </c>
      <c r="F530" s="487">
        <v>2.125</v>
      </c>
      <c r="G530" s="487">
        <v>1.96</v>
      </c>
      <c r="H530" s="487">
        <v>1.8</v>
      </c>
      <c r="I530" s="488"/>
      <c r="J530" s="487">
        <v>1.67</v>
      </c>
      <c r="K530" s="485">
        <v>1.55</v>
      </c>
      <c r="L530" s="488"/>
      <c r="M530" s="530">
        <v>1.42</v>
      </c>
      <c r="N530" s="530">
        <v>1.3</v>
      </c>
      <c r="O530" s="493">
        <v>1.1587499999999999</v>
      </c>
      <c r="P530" s="493">
        <v>0.85703536000000002</v>
      </c>
      <c r="Q530" s="493">
        <v>0.77119615999999991</v>
      </c>
      <c r="R530" s="493">
        <v>0.71080127999999998</v>
      </c>
      <c r="S530" s="493">
        <v>0.65505215999999999</v>
      </c>
      <c r="T530" s="493">
        <v>0.61324031999999995</v>
      </c>
      <c r="U530" s="493">
        <v>0.56678271999999996</v>
      </c>
      <c r="V530" s="493">
        <v>0.51567936000000003</v>
      </c>
      <c r="W530" s="493">
        <v>0.46922175999999999</v>
      </c>
      <c r="X530" s="493">
        <v>0.42740992</v>
      </c>
      <c r="Y530" s="654">
        <f t="shared" si="267"/>
        <v>26.225169039999997</v>
      </c>
      <c r="Z530" s="1049">
        <f t="shared" si="270"/>
        <v>14.859437751004002</v>
      </c>
      <c r="AA530" s="671">
        <f t="shared" si="271"/>
        <v>8.0260303687635481</v>
      </c>
      <c r="AB530" s="671">
        <f t="shared" si="272"/>
        <v>8.4705882352941195</v>
      </c>
      <c r="AC530" s="671">
        <f t="shared" si="273"/>
        <v>8.418367346938771</v>
      </c>
      <c r="AD530" s="671">
        <f t="shared" si="274"/>
        <v>8.8888888888888786</v>
      </c>
      <c r="AE530" s="671">
        <f t="shared" si="275"/>
        <v>7.7844311377245567</v>
      </c>
      <c r="AF530" s="671">
        <f t="shared" si="276"/>
        <v>7.7419354838709653</v>
      </c>
      <c r="AG530" s="671">
        <f t="shared" si="277"/>
        <v>9.1549295774647987</v>
      </c>
      <c r="AH530" s="671">
        <f t="shared" si="278"/>
        <v>9.2307692307692193</v>
      </c>
      <c r="AI530" s="671">
        <f t="shared" si="279"/>
        <v>12.189859762675304</v>
      </c>
      <c r="AJ530" s="671">
        <f t="shared" si="280"/>
        <v>35.204456441563849</v>
      </c>
      <c r="AK530" s="671">
        <f t="shared" si="281"/>
        <v>11.130657082109963</v>
      </c>
      <c r="AL530" s="671">
        <f t="shared" si="282"/>
        <v>8.496732026143782</v>
      </c>
      <c r="AM530" s="671">
        <f t="shared" si="283"/>
        <v>8.5106382978723296</v>
      </c>
      <c r="AN530" s="671">
        <f t="shared" si="284"/>
        <v>6.8181818181818343</v>
      </c>
      <c r="AO530" s="671">
        <f t="shared" si="285"/>
        <v>8.196721311475418</v>
      </c>
      <c r="AP530" s="671">
        <f t="shared" si="286"/>
        <v>9.9099099099098975</v>
      </c>
      <c r="AQ530" s="671">
        <f t="shared" si="287"/>
        <v>9.9009900990099098</v>
      </c>
      <c r="AR530" s="671">
        <f t="shared" si="288"/>
        <v>9.7826086956521721</v>
      </c>
      <c r="AS530" s="672">
        <f t="shared" si="268"/>
        <v>10.669270182384912</v>
      </c>
      <c r="AT530" s="673">
        <f t="shared" si="269"/>
        <v>6.2166725691641558</v>
      </c>
    </row>
    <row r="531" spans="1:46" ht="11.25" customHeight="1" x14ac:dyDescent="0.2">
      <c r="A531" s="507" t="s">
        <v>1478</v>
      </c>
      <c r="B531" s="507" t="s">
        <v>1479</v>
      </c>
      <c r="C531" s="497">
        <v>0.78</v>
      </c>
      <c r="D531" s="510">
        <v>0.67</v>
      </c>
      <c r="E531" s="650">
        <v>0.64</v>
      </c>
      <c r="F531" s="650">
        <v>0.6</v>
      </c>
      <c r="G531" s="650">
        <v>0.57999999999999996</v>
      </c>
      <c r="H531" s="650">
        <v>0.5</v>
      </c>
      <c r="I531" s="651"/>
      <c r="J531" s="650">
        <v>0.36</v>
      </c>
      <c r="K531" s="496">
        <v>0.22</v>
      </c>
      <c r="L531" s="651"/>
      <c r="M531" s="652">
        <v>0.2</v>
      </c>
      <c r="N531" s="652">
        <v>0.30249999999999999</v>
      </c>
      <c r="O531" s="657">
        <v>0.45750000000000002</v>
      </c>
      <c r="P531" s="653">
        <v>0</v>
      </c>
      <c r="Q531" s="653">
        <v>0</v>
      </c>
      <c r="R531" s="653">
        <v>0</v>
      </c>
      <c r="S531" s="653">
        <v>0</v>
      </c>
      <c r="T531" s="653">
        <v>0</v>
      </c>
      <c r="U531" s="653">
        <v>0</v>
      </c>
      <c r="V531" s="653">
        <v>0</v>
      </c>
      <c r="W531" s="653">
        <v>0</v>
      </c>
      <c r="X531" s="653">
        <v>0</v>
      </c>
      <c r="Y531" s="654">
        <f t="shared" si="267"/>
        <v>5.3100000000000005</v>
      </c>
      <c r="Z531" s="1049">
        <f t="shared" si="270"/>
        <v>16.417910447761198</v>
      </c>
      <c r="AA531" s="671">
        <f t="shared" si="271"/>
        <v>4.6875</v>
      </c>
      <c r="AB531" s="671">
        <f t="shared" si="272"/>
        <v>6.6666666666666652</v>
      </c>
      <c r="AC531" s="671">
        <f t="shared" si="273"/>
        <v>3.4482758620689724</v>
      </c>
      <c r="AD531" s="671">
        <f t="shared" si="274"/>
        <v>15.999999999999993</v>
      </c>
      <c r="AE531" s="671">
        <f t="shared" si="275"/>
        <v>38.888888888888886</v>
      </c>
      <c r="AF531" s="671">
        <f t="shared" si="276"/>
        <v>63.636363636363626</v>
      </c>
      <c r="AG531" s="671">
        <f t="shared" si="277"/>
        <v>9.9999999999999858</v>
      </c>
      <c r="AH531" s="671">
        <f t="shared" si="278"/>
        <v>-33.884297520661157</v>
      </c>
      <c r="AI531" s="671">
        <f t="shared" si="279"/>
        <v>-33.879781420765035</v>
      </c>
      <c r="AJ531" s="671" t="str">
        <f t="shared" si="280"/>
        <v>n/a</v>
      </c>
      <c r="AK531" s="671" t="str">
        <f t="shared" si="281"/>
        <v>n/a</v>
      </c>
      <c r="AL531" s="671" t="str">
        <f t="shared" si="282"/>
        <v>n/a</v>
      </c>
      <c r="AM531" s="671" t="str">
        <f t="shared" si="283"/>
        <v>n/a</v>
      </c>
      <c r="AN531" s="671" t="str">
        <f t="shared" si="284"/>
        <v>n/a</v>
      </c>
      <c r="AO531" s="671" t="str">
        <f t="shared" si="285"/>
        <v>n/a</v>
      </c>
      <c r="AP531" s="671" t="str">
        <f t="shared" si="286"/>
        <v>n/a</v>
      </c>
      <c r="AQ531" s="671" t="str">
        <f t="shared" si="287"/>
        <v>n/a</v>
      </c>
      <c r="AR531" s="671" t="str">
        <f t="shared" si="288"/>
        <v>n/a</v>
      </c>
      <c r="AS531" s="672">
        <f t="shared" si="268"/>
        <v>9.1981526560323115</v>
      </c>
      <c r="AT531" s="673">
        <f t="shared" si="269"/>
        <v>29.279710516193219</v>
      </c>
    </row>
    <row r="532" spans="1:46" ht="11.25" customHeight="1" x14ac:dyDescent="0.2">
      <c r="A532" s="933" t="s">
        <v>1488</v>
      </c>
      <c r="B532" s="933" t="s">
        <v>1489</v>
      </c>
      <c r="C532" s="497">
        <v>1</v>
      </c>
      <c r="D532" s="656">
        <v>0.92</v>
      </c>
      <c r="E532" s="650">
        <v>0.88</v>
      </c>
      <c r="F532" s="650">
        <v>0.76</v>
      </c>
      <c r="G532" s="650">
        <v>0.68</v>
      </c>
      <c r="H532" s="650">
        <v>0.5</v>
      </c>
      <c r="I532" s="651"/>
      <c r="J532" s="650">
        <v>0.4</v>
      </c>
      <c r="K532" s="496">
        <v>0.2</v>
      </c>
      <c r="L532" s="651"/>
      <c r="M532" s="652">
        <v>0</v>
      </c>
      <c r="N532" s="652">
        <v>0</v>
      </c>
      <c r="O532" s="653">
        <v>0</v>
      </c>
      <c r="P532" s="653">
        <v>0</v>
      </c>
      <c r="Q532" s="653">
        <v>0</v>
      </c>
      <c r="R532" s="653">
        <v>0</v>
      </c>
      <c r="S532" s="653">
        <v>0</v>
      </c>
      <c r="T532" s="653">
        <v>0</v>
      </c>
      <c r="U532" s="653">
        <v>0</v>
      </c>
      <c r="V532" s="653">
        <v>0</v>
      </c>
      <c r="W532" s="653">
        <v>0</v>
      </c>
      <c r="X532" s="653">
        <v>0</v>
      </c>
      <c r="Y532" s="654">
        <f t="shared" si="267"/>
        <v>5.34</v>
      </c>
      <c r="Z532" s="1049">
        <f t="shared" si="270"/>
        <v>8.6956521739130377</v>
      </c>
      <c r="AA532" s="671">
        <f t="shared" si="271"/>
        <v>4.5454545454545414</v>
      </c>
      <c r="AB532" s="671">
        <f t="shared" si="272"/>
        <v>15.789473684210531</v>
      </c>
      <c r="AC532" s="671">
        <f t="shared" si="273"/>
        <v>11.764705882352944</v>
      </c>
      <c r="AD532" s="671">
        <f t="shared" si="274"/>
        <v>36.000000000000007</v>
      </c>
      <c r="AE532" s="671">
        <f t="shared" si="275"/>
        <v>25</v>
      </c>
      <c r="AF532" s="671">
        <f t="shared" si="276"/>
        <v>100</v>
      </c>
      <c r="AG532" s="671" t="str">
        <f t="shared" si="277"/>
        <v>n/a</v>
      </c>
      <c r="AH532" s="671" t="str">
        <f t="shared" si="278"/>
        <v>n/a</v>
      </c>
      <c r="AI532" s="671" t="str">
        <f t="shared" si="279"/>
        <v>n/a</v>
      </c>
      <c r="AJ532" s="671" t="str">
        <f t="shared" si="280"/>
        <v>n/a</v>
      </c>
      <c r="AK532" s="671" t="str">
        <f t="shared" si="281"/>
        <v>n/a</v>
      </c>
      <c r="AL532" s="671" t="str">
        <f t="shared" si="282"/>
        <v>n/a</v>
      </c>
      <c r="AM532" s="671" t="str">
        <f t="shared" si="283"/>
        <v>n/a</v>
      </c>
      <c r="AN532" s="671" t="str">
        <f t="shared" si="284"/>
        <v>n/a</v>
      </c>
      <c r="AO532" s="671" t="str">
        <f t="shared" si="285"/>
        <v>n/a</v>
      </c>
      <c r="AP532" s="671" t="str">
        <f t="shared" si="286"/>
        <v>n/a</v>
      </c>
      <c r="AQ532" s="671" t="str">
        <f t="shared" si="287"/>
        <v>n/a</v>
      </c>
      <c r="AR532" s="671" t="str">
        <f t="shared" si="288"/>
        <v>n/a</v>
      </c>
      <c r="AS532" s="672">
        <f t="shared" si="268"/>
        <v>28.827898040847295</v>
      </c>
      <c r="AT532" s="673">
        <f t="shared" si="269"/>
        <v>33.135221364641353</v>
      </c>
    </row>
    <row r="533" spans="1:46" ht="11.25" customHeight="1" x14ac:dyDescent="0.2">
      <c r="A533" s="495" t="s">
        <v>1474</v>
      </c>
      <c r="B533" s="933" t="s">
        <v>1475</v>
      </c>
      <c r="C533" s="497">
        <v>0.6</v>
      </c>
      <c r="D533" s="656">
        <v>0.52</v>
      </c>
      <c r="E533" s="502">
        <v>0.48</v>
      </c>
      <c r="F533" s="650">
        <v>0.44</v>
      </c>
      <c r="G533" s="650">
        <v>0.35</v>
      </c>
      <c r="H533" s="502">
        <v>0.2</v>
      </c>
      <c r="I533" s="651"/>
      <c r="J533" s="502">
        <v>0.2</v>
      </c>
      <c r="K533" s="496">
        <v>0.2</v>
      </c>
      <c r="L533" s="651"/>
      <c r="M533" s="652">
        <v>0</v>
      </c>
      <c r="N533" s="652">
        <v>0.52</v>
      </c>
      <c r="O533" s="657">
        <v>0.8</v>
      </c>
      <c r="P533" s="657">
        <v>0.79047999999999996</v>
      </c>
      <c r="Q533" s="657">
        <v>0.76192000000000004</v>
      </c>
      <c r="R533" s="653">
        <v>0.72563999999999995</v>
      </c>
      <c r="S533" s="653">
        <v>0.72563999999999995</v>
      </c>
      <c r="T533" s="657">
        <v>0.72563999999999995</v>
      </c>
      <c r="U533" s="653">
        <v>0.69108000000000003</v>
      </c>
      <c r="V533" s="653">
        <v>0.69108000000000003</v>
      </c>
      <c r="W533" s="657">
        <v>0.69108000000000003</v>
      </c>
      <c r="X533" s="657">
        <v>0.66638999999999993</v>
      </c>
      <c r="Y533" s="654">
        <f t="shared" si="267"/>
        <v>10.778949999999998</v>
      </c>
      <c r="Z533" s="1049">
        <f t="shared" si="270"/>
        <v>15.384615384615374</v>
      </c>
      <c r="AA533" s="671">
        <f t="shared" si="271"/>
        <v>8.3333333333333481</v>
      </c>
      <c r="AB533" s="671">
        <f t="shared" si="272"/>
        <v>9.0909090909090828</v>
      </c>
      <c r="AC533" s="671">
        <f t="shared" si="273"/>
        <v>25.714285714285733</v>
      </c>
      <c r="AD533" s="671">
        <f t="shared" si="274"/>
        <v>74.999999999999972</v>
      </c>
      <c r="AE533" s="671">
        <f t="shared" si="275"/>
        <v>0</v>
      </c>
      <c r="AF533" s="671">
        <f t="shared" si="276"/>
        <v>0</v>
      </c>
      <c r="AG533" s="671" t="str">
        <f t="shared" si="277"/>
        <v>n/a</v>
      </c>
      <c r="AH533" s="671">
        <f t="shared" si="278"/>
        <v>-100</v>
      </c>
      <c r="AI533" s="671">
        <f t="shared" si="279"/>
        <v>-35</v>
      </c>
      <c r="AJ533" s="671">
        <f t="shared" si="280"/>
        <v>1.2043315453901471</v>
      </c>
      <c r="AK533" s="671">
        <f t="shared" si="281"/>
        <v>3.7484250314993695</v>
      </c>
      <c r="AL533" s="671">
        <f t="shared" si="282"/>
        <v>4.9997243812358816</v>
      </c>
      <c r="AM533" s="671">
        <f t="shared" si="283"/>
        <v>0</v>
      </c>
      <c r="AN533" s="671">
        <f t="shared" si="284"/>
        <v>0</v>
      </c>
      <c r="AO533" s="671">
        <f t="shared" si="285"/>
        <v>5.0008682062858023</v>
      </c>
      <c r="AP533" s="671">
        <f t="shared" si="286"/>
        <v>0</v>
      </c>
      <c r="AQ533" s="671">
        <f t="shared" si="287"/>
        <v>0</v>
      </c>
      <c r="AR533" s="671">
        <f t="shared" si="288"/>
        <v>3.7050375906001243</v>
      </c>
      <c r="AS533" s="672">
        <f t="shared" si="268"/>
        <v>0.95452945989749116</v>
      </c>
      <c r="AT533" s="673">
        <f t="shared" si="269"/>
        <v>32.50595783490283</v>
      </c>
    </row>
    <row r="534" spans="1:46" ht="11.25" customHeight="1" x14ac:dyDescent="0.2">
      <c r="A534" s="495" t="s">
        <v>1452</v>
      </c>
      <c r="B534" s="933" t="s">
        <v>1453</v>
      </c>
      <c r="C534" s="497">
        <v>1.84</v>
      </c>
      <c r="D534" s="656">
        <v>1.52</v>
      </c>
      <c r="E534" s="650">
        <v>1.36</v>
      </c>
      <c r="F534" s="650">
        <v>1.1399999999999999</v>
      </c>
      <c r="G534" s="650">
        <v>0.92</v>
      </c>
      <c r="H534" s="650">
        <v>0.77</v>
      </c>
      <c r="I534" s="651"/>
      <c r="J534" s="650">
        <v>0.6</v>
      </c>
      <c r="K534" s="496">
        <v>0.22500000000000001</v>
      </c>
      <c r="L534" s="651"/>
      <c r="M534" s="652">
        <v>0</v>
      </c>
      <c r="N534" s="652">
        <v>0</v>
      </c>
      <c r="O534" s="653">
        <v>0</v>
      </c>
      <c r="P534" s="653">
        <v>0</v>
      </c>
      <c r="Q534" s="653">
        <v>0</v>
      </c>
      <c r="R534" s="653">
        <v>0</v>
      </c>
      <c r="S534" s="653">
        <v>0</v>
      </c>
      <c r="T534" s="653">
        <v>0</v>
      </c>
      <c r="U534" s="653">
        <v>0</v>
      </c>
      <c r="V534" s="653">
        <v>0</v>
      </c>
      <c r="W534" s="653">
        <v>0</v>
      </c>
      <c r="X534" s="653">
        <v>0</v>
      </c>
      <c r="Y534" s="654">
        <f t="shared" si="267"/>
        <v>8.375</v>
      </c>
      <c r="Z534" s="1049">
        <f t="shared" si="270"/>
        <v>21.052631578947366</v>
      </c>
      <c r="AA534" s="671">
        <f t="shared" si="271"/>
        <v>11.764705882352944</v>
      </c>
      <c r="AB534" s="671">
        <f t="shared" si="272"/>
        <v>19.298245614035103</v>
      </c>
      <c r="AC534" s="671">
        <f t="shared" si="273"/>
        <v>23.913043478260843</v>
      </c>
      <c r="AD534" s="671">
        <f t="shared" si="274"/>
        <v>19.480519480519476</v>
      </c>
      <c r="AE534" s="671">
        <f t="shared" si="275"/>
        <v>28.333333333333343</v>
      </c>
      <c r="AF534" s="671">
        <f t="shared" si="276"/>
        <v>166.66666666666666</v>
      </c>
      <c r="AG534" s="671" t="str">
        <f t="shared" si="277"/>
        <v>n/a</v>
      </c>
      <c r="AH534" s="671" t="str">
        <f t="shared" si="278"/>
        <v>n/a</v>
      </c>
      <c r="AI534" s="671" t="str">
        <f t="shared" si="279"/>
        <v>n/a</v>
      </c>
      <c r="AJ534" s="671" t="str">
        <f t="shared" si="280"/>
        <v>n/a</v>
      </c>
      <c r="AK534" s="671" t="str">
        <f t="shared" si="281"/>
        <v>n/a</v>
      </c>
      <c r="AL534" s="671" t="str">
        <f t="shared" si="282"/>
        <v>n/a</v>
      </c>
      <c r="AM534" s="671" t="str">
        <f t="shared" si="283"/>
        <v>n/a</v>
      </c>
      <c r="AN534" s="671" t="str">
        <f t="shared" si="284"/>
        <v>n/a</v>
      </c>
      <c r="AO534" s="671" t="str">
        <f t="shared" si="285"/>
        <v>n/a</v>
      </c>
      <c r="AP534" s="671" t="str">
        <f t="shared" si="286"/>
        <v>n/a</v>
      </c>
      <c r="AQ534" s="671" t="str">
        <f t="shared" si="287"/>
        <v>n/a</v>
      </c>
      <c r="AR534" s="671" t="str">
        <f t="shared" si="288"/>
        <v>n/a</v>
      </c>
      <c r="AS534" s="672">
        <f t="shared" si="268"/>
        <v>41.501306576302241</v>
      </c>
      <c r="AT534" s="673">
        <f t="shared" si="269"/>
        <v>55.421738507368566</v>
      </c>
    </row>
    <row r="535" spans="1:46" ht="11.25" customHeight="1" x14ac:dyDescent="0.2">
      <c r="A535" s="483" t="s">
        <v>1492</v>
      </c>
      <c r="B535" s="918" t="s">
        <v>1493</v>
      </c>
      <c r="C535" s="497">
        <v>2.4900000000000002</v>
      </c>
      <c r="D535" s="491">
        <v>2.21</v>
      </c>
      <c r="E535" s="650">
        <v>2.0299999999999998</v>
      </c>
      <c r="F535" s="650">
        <v>1.7024999999999999</v>
      </c>
      <c r="G535" s="650">
        <v>1.34</v>
      </c>
      <c r="H535" s="650">
        <v>1.0319</v>
      </c>
      <c r="I535" s="651"/>
      <c r="J535" s="502">
        <v>0</v>
      </c>
      <c r="K535" s="655">
        <v>0</v>
      </c>
      <c r="L535" s="651"/>
      <c r="M535" s="652">
        <v>0</v>
      </c>
      <c r="N535" s="652">
        <v>0</v>
      </c>
      <c r="O535" s="653">
        <v>0</v>
      </c>
      <c r="P535" s="653">
        <v>0</v>
      </c>
      <c r="Q535" s="653">
        <v>0</v>
      </c>
      <c r="R535" s="653">
        <v>0</v>
      </c>
      <c r="S535" s="653">
        <v>0</v>
      </c>
      <c r="T535" s="653">
        <v>0</v>
      </c>
      <c r="U535" s="653">
        <v>0</v>
      </c>
      <c r="V535" s="653">
        <v>0</v>
      </c>
      <c r="W535" s="653">
        <v>0</v>
      </c>
      <c r="X535" s="653">
        <v>0</v>
      </c>
      <c r="Y535" s="654">
        <f t="shared" si="267"/>
        <v>10.804400000000001</v>
      </c>
      <c r="Z535" s="1049">
        <f t="shared" si="270"/>
        <v>12.669683257918575</v>
      </c>
      <c r="AA535" s="671">
        <f t="shared" si="271"/>
        <v>8.866995073891637</v>
      </c>
      <c r="AB535" s="671">
        <f t="shared" si="272"/>
        <v>19.236417033773854</v>
      </c>
      <c r="AC535" s="671">
        <f t="shared" si="273"/>
        <v>27.052238805970141</v>
      </c>
      <c r="AD535" s="671">
        <f t="shared" si="274"/>
        <v>29.857544335691454</v>
      </c>
      <c r="AE535" s="671" t="str">
        <f t="shared" si="275"/>
        <v>n/a</v>
      </c>
      <c r="AF535" s="671" t="str">
        <f t="shared" si="276"/>
        <v>n/a</v>
      </c>
      <c r="AG535" s="671" t="str">
        <f t="shared" si="277"/>
        <v>n/a</v>
      </c>
      <c r="AH535" s="671" t="str">
        <f t="shared" si="278"/>
        <v>n/a</v>
      </c>
      <c r="AI535" s="671" t="str">
        <f t="shared" si="279"/>
        <v>n/a</v>
      </c>
      <c r="AJ535" s="671" t="str">
        <f t="shared" si="280"/>
        <v>n/a</v>
      </c>
      <c r="AK535" s="671" t="str">
        <f t="shared" si="281"/>
        <v>n/a</v>
      </c>
      <c r="AL535" s="671" t="str">
        <f t="shared" si="282"/>
        <v>n/a</v>
      </c>
      <c r="AM535" s="671" t="str">
        <f t="shared" si="283"/>
        <v>n/a</v>
      </c>
      <c r="AN535" s="671" t="str">
        <f t="shared" si="284"/>
        <v>n/a</v>
      </c>
      <c r="AO535" s="671" t="str">
        <f t="shared" si="285"/>
        <v>n/a</v>
      </c>
      <c r="AP535" s="671" t="str">
        <f t="shared" si="286"/>
        <v>n/a</v>
      </c>
      <c r="AQ535" s="671" t="str">
        <f t="shared" si="287"/>
        <v>n/a</v>
      </c>
      <c r="AR535" s="671" t="str">
        <f t="shared" si="288"/>
        <v>n/a</v>
      </c>
      <c r="AS535" s="672">
        <f t="shared" si="268"/>
        <v>19.536575701449131</v>
      </c>
      <c r="AT535" s="673">
        <f t="shared" si="269"/>
        <v>9.0012755106487603</v>
      </c>
    </row>
    <row r="536" spans="1:46" ht="11.25" customHeight="1" x14ac:dyDescent="0.2">
      <c r="A536" s="506" t="s">
        <v>3869</v>
      </c>
      <c r="B536" s="507" t="s">
        <v>3870</v>
      </c>
      <c r="C536" s="497">
        <v>0.99</v>
      </c>
      <c r="D536" s="521">
        <v>0.95</v>
      </c>
      <c r="E536" s="513">
        <v>0.9</v>
      </c>
      <c r="F536" s="513">
        <v>0.87</v>
      </c>
      <c r="G536" s="513">
        <v>0.84</v>
      </c>
      <c r="H536" s="540">
        <v>0.8</v>
      </c>
      <c r="I536" s="514"/>
      <c r="J536" s="540">
        <v>0.8</v>
      </c>
      <c r="K536" s="908">
        <v>0.8</v>
      </c>
      <c r="L536" s="514"/>
      <c r="M536" s="550">
        <v>0.8</v>
      </c>
      <c r="N536" s="550">
        <v>0.8</v>
      </c>
      <c r="O536" s="541">
        <v>1.08</v>
      </c>
      <c r="P536" s="516">
        <v>1.08</v>
      </c>
      <c r="Q536" s="516">
        <v>0.9</v>
      </c>
      <c r="R536" s="516">
        <v>0.17</v>
      </c>
      <c r="S536" s="541">
        <v>0</v>
      </c>
      <c r="T536" s="541">
        <v>0</v>
      </c>
      <c r="U536" s="541">
        <v>0</v>
      </c>
      <c r="V536" s="541">
        <v>0</v>
      </c>
      <c r="W536" s="541">
        <v>0</v>
      </c>
      <c r="X536" s="541">
        <v>0</v>
      </c>
      <c r="Y536" s="654">
        <f t="shared" si="267"/>
        <v>11.78</v>
      </c>
      <c r="Z536" s="1049">
        <f t="shared" si="270"/>
        <v>4.2105263157894868</v>
      </c>
      <c r="AA536" s="671">
        <f t="shared" si="271"/>
        <v>5.555555555555558</v>
      </c>
      <c r="AB536" s="671">
        <f t="shared" si="272"/>
        <v>3.4482758620689724</v>
      </c>
      <c r="AC536" s="671">
        <f t="shared" si="273"/>
        <v>3.5714285714285809</v>
      </c>
      <c r="AD536" s="671">
        <f t="shared" si="274"/>
        <v>4.9999999999999822</v>
      </c>
      <c r="AE536" s="671">
        <f t="shared" si="275"/>
        <v>0</v>
      </c>
      <c r="AF536" s="671">
        <f t="shared" si="276"/>
        <v>0</v>
      </c>
      <c r="AG536" s="671">
        <f t="shared" si="277"/>
        <v>0</v>
      </c>
      <c r="AH536" s="671">
        <f t="shared" si="278"/>
        <v>0</v>
      </c>
      <c r="AI536" s="671">
        <f t="shared" si="279"/>
        <v>-25.925925925925931</v>
      </c>
      <c r="AJ536" s="671">
        <f t="shared" si="280"/>
        <v>0</v>
      </c>
      <c r="AK536" s="671">
        <f t="shared" si="281"/>
        <v>19.999999999999996</v>
      </c>
      <c r="AL536" s="671">
        <f t="shared" si="282"/>
        <v>429.41176470588232</v>
      </c>
      <c r="AM536" s="671" t="str">
        <f t="shared" si="283"/>
        <v>n/a</v>
      </c>
      <c r="AN536" s="671" t="str">
        <f t="shared" si="284"/>
        <v>n/a</v>
      </c>
      <c r="AO536" s="671" t="str">
        <f t="shared" si="285"/>
        <v>n/a</v>
      </c>
      <c r="AP536" s="671" t="str">
        <f t="shared" si="286"/>
        <v>n/a</v>
      </c>
      <c r="AQ536" s="671" t="str">
        <f t="shared" si="287"/>
        <v>n/a</v>
      </c>
      <c r="AR536" s="671" t="str">
        <f t="shared" si="288"/>
        <v>n/a</v>
      </c>
      <c r="AS536" s="672">
        <f t="shared" si="268"/>
        <v>34.251663468061459</v>
      </c>
      <c r="AT536" s="673">
        <f t="shared" si="269"/>
        <v>119.13352518865258</v>
      </c>
    </row>
    <row r="537" spans="1:46" ht="11.25" customHeight="1" x14ac:dyDescent="0.2">
      <c r="A537" s="556" t="s">
        <v>4026</v>
      </c>
      <c r="B537" s="933" t="s">
        <v>4027</v>
      </c>
      <c r="C537" s="497">
        <v>0.4</v>
      </c>
      <c r="D537" s="497">
        <v>0.28000000000000003</v>
      </c>
      <c r="E537" s="650">
        <v>0.24</v>
      </c>
      <c r="F537" s="650">
        <v>0.16</v>
      </c>
      <c r="G537" s="542">
        <v>0.12</v>
      </c>
      <c r="H537" s="650">
        <v>0.12</v>
      </c>
      <c r="I537" s="651"/>
      <c r="J537" s="1095">
        <v>0.08</v>
      </c>
      <c r="K537" s="655">
        <v>0</v>
      </c>
      <c r="L537" s="651"/>
      <c r="M537" s="652">
        <v>0</v>
      </c>
      <c r="N537" s="652">
        <v>0.01</v>
      </c>
      <c r="O537" s="1091">
        <v>0.26</v>
      </c>
      <c r="P537" s="1091">
        <v>0.24</v>
      </c>
      <c r="Q537" s="1091">
        <v>0.2</v>
      </c>
      <c r="R537" s="1091">
        <v>0.16</v>
      </c>
      <c r="S537" s="1091">
        <v>0.10666666666666667</v>
      </c>
      <c r="T537" s="1091">
        <v>7.1111111111111111E-2</v>
      </c>
      <c r="U537" s="1091">
        <v>3.5555555555555556E-2</v>
      </c>
      <c r="V537" s="1091">
        <v>2.6666666666666665E-2</v>
      </c>
      <c r="W537" s="653">
        <v>0</v>
      </c>
      <c r="X537" s="653">
        <v>0</v>
      </c>
      <c r="Y537" s="654">
        <f t="shared" si="267"/>
        <v>2.5100000000000002</v>
      </c>
      <c r="Z537" s="1049">
        <f t="shared" si="270"/>
        <v>42.857142857142861</v>
      </c>
      <c r="AA537" s="671">
        <f t="shared" si="271"/>
        <v>16.666666666666675</v>
      </c>
      <c r="AB537" s="671">
        <f t="shared" si="272"/>
        <v>50</v>
      </c>
      <c r="AC537" s="671">
        <f t="shared" si="273"/>
        <v>33.33333333333335</v>
      </c>
      <c r="AD537" s="671">
        <f t="shared" si="274"/>
        <v>0</v>
      </c>
      <c r="AE537" s="671">
        <f t="shared" si="275"/>
        <v>50</v>
      </c>
      <c r="AF537" s="671" t="str">
        <f t="shared" si="276"/>
        <v>n/a</v>
      </c>
      <c r="AG537" s="671" t="str">
        <f t="shared" si="277"/>
        <v>n/a</v>
      </c>
      <c r="AH537" s="671">
        <f t="shared" si="278"/>
        <v>-100</v>
      </c>
      <c r="AI537" s="671">
        <f t="shared" si="279"/>
        <v>-96.15384615384616</v>
      </c>
      <c r="AJ537" s="671">
        <f t="shared" si="280"/>
        <v>8.3333333333333481</v>
      </c>
      <c r="AK537" s="671">
        <f t="shared" si="281"/>
        <v>19.999999999999996</v>
      </c>
      <c r="AL537" s="671">
        <f t="shared" si="282"/>
        <v>25</v>
      </c>
      <c r="AM537" s="671">
        <f t="shared" si="283"/>
        <v>50</v>
      </c>
      <c r="AN537" s="671">
        <f t="shared" si="284"/>
        <v>50</v>
      </c>
      <c r="AO537" s="671">
        <f t="shared" si="285"/>
        <v>100</v>
      </c>
      <c r="AP537" s="671">
        <f t="shared" si="286"/>
        <v>33.33333333333335</v>
      </c>
      <c r="AQ537" s="671" t="str">
        <f t="shared" si="287"/>
        <v>n/a</v>
      </c>
      <c r="AR537" s="671" t="str">
        <f t="shared" si="288"/>
        <v>n/a</v>
      </c>
      <c r="AS537" s="672">
        <f t="shared" si="268"/>
        <v>18.891330891330895</v>
      </c>
      <c r="AT537" s="673">
        <f t="shared" si="269"/>
        <v>52.998319060819021</v>
      </c>
    </row>
    <row r="538" spans="1:46" ht="11.25" customHeight="1" x14ac:dyDescent="0.2">
      <c r="A538" s="495" t="s">
        <v>1468</v>
      </c>
      <c r="B538" s="933" t="s">
        <v>1469</v>
      </c>
      <c r="C538" s="497">
        <v>1.92</v>
      </c>
      <c r="D538" s="497">
        <v>1.88</v>
      </c>
      <c r="E538" s="650">
        <v>1.84</v>
      </c>
      <c r="F538" s="650">
        <v>1.8</v>
      </c>
      <c r="G538" s="650">
        <v>1.76</v>
      </c>
      <c r="H538" s="650">
        <v>1.72</v>
      </c>
      <c r="I538" s="651"/>
      <c r="J538" s="650">
        <v>1.68</v>
      </c>
      <c r="K538" s="655">
        <v>1.52</v>
      </c>
      <c r="L538" s="651"/>
      <c r="M538" s="652">
        <v>1.52</v>
      </c>
      <c r="N538" s="652">
        <v>1.52</v>
      </c>
      <c r="O538" s="653">
        <v>1.52</v>
      </c>
      <c r="P538" s="653">
        <v>1.52</v>
      </c>
      <c r="Q538" s="653">
        <v>1.52</v>
      </c>
      <c r="R538" s="657">
        <v>1.52</v>
      </c>
      <c r="S538" s="657">
        <v>1.49</v>
      </c>
      <c r="T538" s="657">
        <v>1.45</v>
      </c>
      <c r="U538" s="657">
        <v>1.41</v>
      </c>
      <c r="V538" s="657">
        <v>1.37</v>
      </c>
      <c r="W538" s="657">
        <v>1.21</v>
      </c>
      <c r="X538" s="657">
        <v>1.1000000000000001</v>
      </c>
      <c r="Y538" s="654">
        <f t="shared" si="267"/>
        <v>31.27</v>
      </c>
      <c r="Z538" s="1049">
        <f t="shared" si="270"/>
        <v>2.1276595744680771</v>
      </c>
      <c r="AA538" s="671">
        <f t="shared" si="271"/>
        <v>2.1739130434782483</v>
      </c>
      <c r="AB538" s="671">
        <f t="shared" si="272"/>
        <v>2.2222222222222143</v>
      </c>
      <c r="AC538" s="671">
        <f t="shared" si="273"/>
        <v>2.2727272727272707</v>
      </c>
      <c r="AD538" s="671">
        <f t="shared" si="274"/>
        <v>2.3255813953488413</v>
      </c>
      <c r="AE538" s="671">
        <f t="shared" si="275"/>
        <v>2.3809523809523725</v>
      </c>
      <c r="AF538" s="671">
        <f t="shared" si="276"/>
        <v>10.526315789473673</v>
      </c>
      <c r="AG538" s="671">
        <f t="shared" si="277"/>
        <v>0</v>
      </c>
      <c r="AH538" s="671">
        <f t="shared" si="278"/>
        <v>0</v>
      </c>
      <c r="AI538" s="671">
        <f t="shared" si="279"/>
        <v>0</v>
      </c>
      <c r="AJ538" s="671">
        <f t="shared" si="280"/>
        <v>0</v>
      </c>
      <c r="AK538" s="671">
        <f t="shared" si="281"/>
        <v>0</v>
      </c>
      <c r="AL538" s="671">
        <f t="shared" si="282"/>
        <v>0</v>
      </c>
      <c r="AM538" s="671">
        <f t="shared" si="283"/>
        <v>2.0134228187919545</v>
      </c>
      <c r="AN538" s="671">
        <f t="shared" si="284"/>
        <v>2.7586206896551779</v>
      </c>
      <c r="AO538" s="671">
        <f t="shared" si="285"/>
        <v>2.8368794326241176</v>
      </c>
      <c r="AP538" s="671">
        <f t="shared" si="286"/>
        <v>2.9197080291970767</v>
      </c>
      <c r="AQ538" s="671">
        <f t="shared" si="287"/>
        <v>13.223140495867792</v>
      </c>
      <c r="AR538" s="671">
        <f t="shared" si="288"/>
        <v>9.9999999999999858</v>
      </c>
      <c r="AS538" s="672">
        <f t="shared" si="268"/>
        <v>3.0411127970950949</v>
      </c>
      <c r="AT538" s="673">
        <f t="shared" si="269"/>
        <v>3.8629715921071086</v>
      </c>
    </row>
    <row r="539" spans="1:46" ht="11.25" customHeight="1" x14ac:dyDescent="0.2">
      <c r="A539" s="933" t="s">
        <v>4214</v>
      </c>
      <c r="B539" s="933" t="s">
        <v>4210</v>
      </c>
      <c r="C539" s="497">
        <v>1.1000000000000001</v>
      </c>
      <c r="D539" s="661">
        <v>0.9</v>
      </c>
      <c r="E539" s="661">
        <v>0.7</v>
      </c>
      <c r="F539" s="661">
        <v>0.55000000000000004</v>
      </c>
      <c r="G539" s="661">
        <v>0.35</v>
      </c>
      <c r="H539" s="688">
        <v>0.2</v>
      </c>
      <c r="I539" s="523"/>
      <c r="J539" s="688">
        <v>0.2</v>
      </c>
      <c r="K539" s="689">
        <v>0.2</v>
      </c>
      <c r="L539" s="523"/>
      <c r="M539" s="690">
        <v>0.2</v>
      </c>
      <c r="N539" s="690">
        <v>0.437</v>
      </c>
      <c r="O539" s="910">
        <v>1.08</v>
      </c>
      <c r="P539" s="910">
        <v>1.08</v>
      </c>
      <c r="Q539" s="910">
        <v>1.08</v>
      </c>
      <c r="R539" s="910">
        <v>1.08</v>
      </c>
      <c r="S539" s="910">
        <v>1</v>
      </c>
      <c r="T539" s="910">
        <v>0.92</v>
      </c>
      <c r="U539" s="910">
        <v>0.92</v>
      </c>
      <c r="V539" s="910">
        <v>0.92</v>
      </c>
      <c r="W539" s="910">
        <v>0.8</v>
      </c>
      <c r="X539" s="910">
        <v>0.48</v>
      </c>
      <c r="Y539" s="654">
        <f t="shared" si="267"/>
        <v>14.197000000000003</v>
      </c>
      <c r="Z539" s="1049">
        <f t="shared" si="270"/>
        <v>22.222222222222232</v>
      </c>
      <c r="AA539" s="671">
        <f t="shared" si="271"/>
        <v>28.57142857142858</v>
      </c>
      <c r="AB539" s="671">
        <f t="shared" si="272"/>
        <v>27.272727272727249</v>
      </c>
      <c r="AC539" s="671">
        <f t="shared" si="273"/>
        <v>57.14285714285716</v>
      </c>
      <c r="AD539" s="671">
        <f t="shared" si="274"/>
        <v>74.999999999999972</v>
      </c>
      <c r="AE539" s="671">
        <f t="shared" si="275"/>
        <v>0</v>
      </c>
      <c r="AF539" s="671">
        <f t="shared" si="276"/>
        <v>0</v>
      </c>
      <c r="AG539" s="671">
        <f t="shared" si="277"/>
        <v>0</v>
      </c>
      <c r="AH539" s="671">
        <f t="shared" si="278"/>
        <v>-54.233409610983976</v>
      </c>
      <c r="AI539" s="671">
        <f t="shared" si="279"/>
        <v>-59.537037037037031</v>
      </c>
      <c r="AJ539" s="671">
        <f t="shared" si="280"/>
        <v>0</v>
      </c>
      <c r="AK539" s="671">
        <f t="shared" si="281"/>
        <v>0</v>
      </c>
      <c r="AL539" s="671">
        <f t="shared" si="282"/>
        <v>0</v>
      </c>
      <c r="AM539" s="671">
        <f t="shared" si="283"/>
        <v>8.0000000000000071</v>
      </c>
      <c r="AN539" s="671">
        <f t="shared" si="284"/>
        <v>8.6956521739130377</v>
      </c>
      <c r="AO539" s="671">
        <f t="shared" si="285"/>
        <v>0</v>
      </c>
      <c r="AP539" s="671">
        <f t="shared" si="286"/>
        <v>0</v>
      </c>
      <c r="AQ539" s="671">
        <f t="shared" si="287"/>
        <v>14.999999999999991</v>
      </c>
      <c r="AR539" s="671">
        <f t="shared" si="288"/>
        <v>66.666666666666671</v>
      </c>
      <c r="AS539" s="672">
        <f t="shared" si="268"/>
        <v>10.252689863252311</v>
      </c>
      <c r="AT539" s="673">
        <f t="shared" si="269"/>
        <v>33.534398952249454</v>
      </c>
    </row>
    <row r="540" spans="1:46" ht="11.25" customHeight="1" x14ac:dyDescent="0.2">
      <c r="A540" s="933" t="s">
        <v>294</v>
      </c>
      <c r="B540" s="933" t="s">
        <v>295</v>
      </c>
      <c r="C540" s="497">
        <v>1.49</v>
      </c>
      <c r="D540" s="497">
        <v>1.38</v>
      </c>
      <c r="E540" s="487">
        <v>1.31</v>
      </c>
      <c r="F540" s="487">
        <v>1.27</v>
      </c>
      <c r="G540" s="487">
        <v>1.23</v>
      </c>
      <c r="H540" s="487">
        <v>1.18</v>
      </c>
      <c r="I540" s="488"/>
      <c r="J540" s="487">
        <v>1.1000000000000001</v>
      </c>
      <c r="K540" s="485">
        <v>1.03</v>
      </c>
      <c r="L540" s="488"/>
      <c r="M540" s="530">
        <v>0.99</v>
      </c>
      <c r="N540" s="538">
        <v>0.96</v>
      </c>
      <c r="O540" s="493">
        <v>0.94</v>
      </c>
      <c r="P540" s="493">
        <v>0.84</v>
      </c>
      <c r="Q540" s="493">
        <v>0.68</v>
      </c>
      <c r="R540" s="493">
        <v>0.52</v>
      </c>
      <c r="S540" s="493">
        <v>0.37</v>
      </c>
      <c r="T540" s="493">
        <v>0.25668000000000002</v>
      </c>
      <c r="U540" s="493">
        <v>0.21668000000000001</v>
      </c>
      <c r="V540" s="493">
        <v>0.18001000000000003</v>
      </c>
      <c r="W540" s="493">
        <v>0.15778</v>
      </c>
      <c r="X540" s="493">
        <v>0.15112</v>
      </c>
      <c r="Y540" s="654">
        <f t="shared" si="267"/>
        <v>16.252269999999992</v>
      </c>
      <c r="Z540" s="1049">
        <f t="shared" si="270"/>
        <v>7.9710144927536364</v>
      </c>
      <c r="AA540" s="671">
        <f t="shared" si="271"/>
        <v>5.3435114503816772</v>
      </c>
      <c r="AB540" s="671">
        <f t="shared" si="272"/>
        <v>3.1496062992125928</v>
      </c>
      <c r="AC540" s="671">
        <f t="shared" si="273"/>
        <v>3.2520325203251987</v>
      </c>
      <c r="AD540" s="671">
        <f t="shared" si="274"/>
        <v>4.2372881355932313</v>
      </c>
      <c r="AE540" s="671">
        <f t="shared" si="275"/>
        <v>7.2727272727272529</v>
      </c>
      <c r="AF540" s="671">
        <f t="shared" si="276"/>
        <v>6.7961165048543659</v>
      </c>
      <c r="AG540" s="671">
        <f t="shared" si="277"/>
        <v>4.0404040404040442</v>
      </c>
      <c r="AH540" s="671">
        <f t="shared" si="278"/>
        <v>3.125</v>
      </c>
      <c r="AI540" s="671">
        <f t="shared" si="279"/>
        <v>2.1276595744680771</v>
      </c>
      <c r="AJ540" s="671">
        <f t="shared" si="280"/>
        <v>11.904761904761907</v>
      </c>
      <c r="AK540" s="671">
        <f t="shared" si="281"/>
        <v>23.529411764705866</v>
      </c>
      <c r="AL540" s="671">
        <f t="shared" si="282"/>
        <v>30.76923076923077</v>
      </c>
      <c r="AM540" s="671">
        <f t="shared" si="283"/>
        <v>40.540540540540547</v>
      </c>
      <c r="AN540" s="671">
        <f t="shared" si="284"/>
        <v>44.148355929562079</v>
      </c>
      <c r="AO540" s="671">
        <f t="shared" si="285"/>
        <v>18.460402436773116</v>
      </c>
      <c r="AP540" s="671">
        <f t="shared" si="286"/>
        <v>20.371090494972478</v>
      </c>
      <c r="AQ540" s="671">
        <f t="shared" si="287"/>
        <v>14.089238179743969</v>
      </c>
      <c r="AR540" s="671">
        <f t="shared" si="288"/>
        <v>4.4070937003705568</v>
      </c>
      <c r="AS540" s="672">
        <f t="shared" si="268"/>
        <v>13.449236105862179</v>
      </c>
      <c r="AT540" s="673">
        <f t="shared" si="269"/>
        <v>12.978384642593342</v>
      </c>
    </row>
    <row r="541" spans="1:46" ht="11.25" customHeight="1" x14ac:dyDescent="0.2">
      <c r="A541" s="1172" t="s">
        <v>4235</v>
      </c>
      <c r="B541" s="1172" t="s">
        <v>4232</v>
      </c>
      <c r="C541" s="497">
        <v>1.92</v>
      </c>
      <c r="D541" s="1177">
        <v>1.32</v>
      </c>
      <c r="E541" s="906">
        <v>1</v>
      </c>
      <c r="F541" s="906">
        <v>0.8</v>
      </c>
      <c r="G541" s="906">
        <v>0.18</v>
      </c>
      <c r="H541" s="907">
        <v>0</v>
      </c>
      <c r="I541" s="906"/>
      <c r="J541" s="907">
        <v>0</v>
      </c>
      <c r="K541" s="909">
        <v>0</v>
      </c>
      <c r="L541" s="906"/>
      <c r="M541" s="1032">
        <v>0</v>
      </c>
      <c r="N541" s="1032">
        <v>0</v>
      </c>
      <c r="O541" s="894">
        <v>0</v>
      </c>
      <c r="P541" s="894">
        <v>0</v>
      </c>
      <c r="Q541" s="894">
        <v>0</v>
      </c>
      <c r="R541" s="894">
        <v>0</v>
      </c>
      <c r="S541" s="894">
        <v>0</v>
      </c>
      <c r="T541" s="894">
        <v>0</v>
      </c>
      <c r="U541" s="894">
        <v>0</v>
      </c>
      <c r="V541" s="894">
        <v>0</v>
      </c>
      <c r="W541" s="894">
        <v>0</v>
      </c>
      <c r="X541" s="894">
        <v>0</v>
      </c>
      <c r="Y541" s="654">
        <f t="shared" si="267"/>
        <v>5.22</v>
      </c>
      <c r="Z541" s="1049">
        <f t="shared" si="270"/>
        <v>45.454545454545439</v>
      </c>
      <c r="AA541" s="671">
        <f t="shared" si="271"/>
        <v>32.000000000000007</v>
      </c>
      <c r="AB541" s="671">
        <f t="shared" si="272"/>
        <v>25</v>
      </c>
      <c r="AC541" s="671">
        <f t="shared" si="273"/>
        <v>344.44444444444446</v>
      </c>
      <c r="AD541" s="671" t="str">
        <f t="shared" si="274"/>
        <v>n/a</v>
      </c>
      <c r="AE541" s="671" t="str">
        <f t="shared" si="275"/>
        <v>n/a</v>
      </c>
      <c r="AF541" s="671" t="str">
        <f t="shared" si="276"/>
        <v>n/a</v>
      </c>
      <c r="AG541" s="671" t="str">
        <f t="shared" si="277"/>
        <v>n/a</v>
      </c>
      <c r="AH541" s="671" t="str">
        <f t="shared" si="278"/>
        <v>n/a</v>
      </c>
      <c r="AI541" s="671" t="str">
        <f t="shared" si="279"/>
        <v>n/a</v>
      </c>
      <c r="AJ541" s="671" t="str">
        <f t="shared" si="280"/>
        <v>n/a</v>
      </c>
      <c r="AK541" s="671" t="str">
        <f t="shared" si="281"/>
        <v>n/a</v>
      </c>
      <c r="AL541" s="671" t="str">
        <f t="shared" si="282"/>
        <v>n/a</v>
      </c>
      <c r="AM541" s="671" t="str">
        <f t="shared" si="283"/>
        <v>n/a</v>
      </c>
      <c r="AN541" s="671" t="str">
        <f t="shared" si="284"/>
        <v>n/a</v>
      </c>
      <c r="AO541" s="671" t="str">
        <f t="shared" si="285"/>
        <v>n/a</v>
      </c>
      <c r="AP541" s="671" t="str">
        <f t="shared" si="286"/>
        <v>n/a</v>
      </c>
      <c r="AQ541" s="671" t="str">
        <f t="shared" si="287"/>
        <v>n/a</v>
      </c>
      <c r="AR541" s="671" t="str">
        <f t="shared" si="288"/>
        <v>n/a</v>
      </c>
      <c r="AS541" s="672">
        <f t="shared" si="268"/>
        <v>111.72474747474747</v>
      </c>
      <c r="AT541" s="673">
        <f t="shared" si="269"/>
        <v>155.37847793687189</v>
      </c>
    </row>
    <row r="542" spans="1:46" ht="11.25" customHeight="1" x14ac:dyDescent="0.2">
      <c r="A542" s="933" t="s">
        <v>292</v>
      </c>
      <c r="B542" s="933" t="s">
        <v>293</v>
      </c>
      <c r="C542" s="497">
        <v>0.91125</v>
      </c>
      <c r="D542" s="656">
        <v>0.85750000000000004</v>
      </c>
      <c r="E542" s="650">
        <v>0.8075</v>
      </c>
      <c r="F542" s="650">
        <v>0.77625</v>
      </c>
      <c r="G542" s="650">
        <v>0.76249999999999996</v>
      </c>
      <c r="H542" s="650">
        <v>0.75249999999999995</v>
      </c>
      <c r="I542" s="651"/>
      <c r="J542" s="650">
        <v>0.74250000000000005</v>
      </c>
      <c r="K542" s="496">
        <v>0.73250000000000004</v>
      </c>
      <c r="L542" s="651"/>
      <c r="M542" s="511">
        <v>0.72250000000000003</v>
      </c>
      <c r="N542" s="511">
        <v>0.71250000000000002</v>
      </c>
      <c r="O542" s="657">
        <v>0.70250000000000001</v>
      </c>
      <c r="P542" s="657">
        <v>0.6925</v>
      </c>
      <c r="Q542" s="657">
        <v>0.6825</v>
      </c>
      <c r="R542" s="657">
        <v>0.67249999999999999</v>
      </c>
      <c r="S542" s="657">
        <v>0.66249999999999998</v>
      </c>
      <c r="T542" s="657">
        <v>0.64875000000000005</v>
      </c>
      <c r="U542" s="657">
        <v>0.63375000000000004</v>
      </c>
      <c r="V542" s="657">
        <v>0.62250000000000005</v>
      </c>
      <c r="W542" s="657">
        <v>0.61250000000000004</v>
      </c>
      <c r="X542" s="657">
        <v>0.59499999999999997</v>
      </c>
      <c r="Y542" s="654">
        <f t="shared" si="267"/>
        <v>14.302500000000002</v>
      </c>
      <c r="Z542" s="1049">
        <f t="shared" si="270"/>
        <v>6.2682215743440128</v>
      </c>
      <c r="AA542" s="671">
        <f t="shared" si="271"/>
        <v>6.1919504643962897</v>
      </c>
      <c r="AB542" s="671">
        <f t="shared" si="272"/>
        <v>4.0257648953301084</v>
      </c>
      <c r="AC542" s="671">
        <f t="shared" si="273"/>
        <v>1.8032786885245899</v>
      </c>
      <c r="AD542" s="671">
        <f t="shared" si="274"/>
        <v>1.3289036544850585</v>
      </c>
      <c r="AE542" s="671">
        <f t="shared" si="275"/>
        <v>1.3468013468013407</v>
      </c>
      <c r="AF542" s="671">
        <f t="shared" si="276"/>
        <v>1.3651877133105783</v>
      </c>
      <c r="AG542" s="671">
        <f t="shared" si="277"/>
        <v>1.384083044982698</v>
      </c>
      <c r="AH542" s="671">
        <f t="shared" si="278"/>
        <v>1.4035087719298289</v>
      </c>
      <c r="AI542" s="671">
        <f t="shared" si="279"/>
        <v>1.4234875444839812</v>
      </c>
      <c r="AJ542" s="671">
        <f t="shared" si="280"/>
        <v>1.4440433212996373</v>
      </c>
      <c r="AK542" s="671">
        <f t="shared" si="281"/>
        <v>1.46520146520146</v>
      </c>
      <c r="AL542" s="671">
        <f t="shared" si="282"/>
        <v>1.4869888475836479</v>
      </c>
      <c r="AM542" s="671">
        <f t="shared" si="283"/>
        <v>1.5094339622641506</v>
      </c>
      <c r="AN542" s="671">
        <f t="shared" si="284"/>
        <v>2.1194605009633882</v>
      </c>
      <c r="AO542" s="671">
        <f t="shared" si="285"/>
        <v>2.3668639053254559</v>
      </c>
      <c r="AP542" s="671">
        <f t="shared" si="286"/>
        <v>1.8072289156626509</v>
      </c>
      <c r="AQ542" s="671">
        <f t="shared" si="287"/>
        <v>1.6326530612244872</v>
      </c>
      <c r="AR542" s="671">
        <f t="shared" si="288"/>
        <v>2.941176470588247</v>
      </c>
      <c r="AS542" s="672">
        <f t="shared" si="268"/>
        <v>2.2796967446685064</v>
      </c>
      <c r="AT542" s="673">
        <f t="shared" si="269"/>
        <v>1.5473897290857039</v>
      </c>
    </row>
    <row r="543" spans="1:46" ht="11.25" customHeight="1" x14ac:dyDescent="0.2">
      <c r="A543" s="495" t="s">
        <v>683</v>
      </c>
      <c r="B543" s="916" t="s">
        <v>684</v>
      </c>
      <c r="C543" s="497">
        <v>1.72</v>
      </c>
      <c r="D543" s="656">
        <v>1.5899999999999999</v>
      </c>
      <c r="E543" s="650">
        <v>1.47</v>
      </c>
      <c r="F543" s="650">
        <v>1.29</v>
      </c>
      <c r="G543" s="650">
        <v>1.1499999999999999</v>
      </c>
      <c r="H543" s="650">
        <v>0.97</v>
      </c>
      <c r="I543" s="651"/>
      <c r="J543" s="650">
        <v>0.83</v>
      </c>
      <c r="K543" s="496">
        <v>0.68</v>
      </c>
      <c r="L543" s="651"/>
      <c r="M543" s="511">
        <v>0.55000000000000004</v>
      </c>
      <c r="N543" s="652">
        <v>0.52</v>
      </c>
      <c r="O543" s="657">
        <v>0.46</v>
      </c>
      <c r="P543" s="657">
        <v>0.41</v>
      </c>
      <c r="Q543" s="657">
        <v>0.37</v>
      </c>
      <c r="R543" s="657">
        <v>0.32</v>
      </c>
      <c r="S543" s="653">
        <v>0.16</v>
      </c>
      <c r="T543" s="657">
        <v>0.24</v>
      </c>
      <c r="U543" s="653">
        <v>0</v>
      </c>
      <c r="V543" s="653">
        <v>0</v>
      </c>
      <c r="W543" s="653">
        <v>0</v>
      </c>
      <c r="X543" s="653">
        <v>0</v>
      </c>
      <c r="Y543" s="654">
        <f t="shared" si="267"/>
        <v>12.73</v>
      </c>
      <c r="Z543" s="1049">
        <f t="shared" si="270"/>
        <v>8.1761006289308149</v>
      </c>
      <c r="AA543" s="671">
        <f t="shared" si="271"/>
        <v>8.1632653061224367</v>
      </c>
      <c r="AB543" s="671">
        <f t="shared" si="272"/>
        <v>13.953488372093027</v>
      </c>
      <c r="AC543" s="671">
        <f t="shared" si="273"/>
        <v>12.173913043478279</v>
      </c>
      <c r="AD543" s="671">
        <f t="shared" si="274"/>
        <v>18.556701030927837</v>
      </c>
      <c r="AE543" s="671">
        <f t="shared" si="275"/>
        <v>16.867469879518083</v>
      </c>
      <c r="AF543" s="671">
        <f t="shared" si="276"/>
        <v>22.058823529411754</v>
      </c>
      <c r="AG543" s="671">
        <f t="shared" si="277"/>
        <v>23.636363636363633</v>
      </c>
      <c r="AH543" s="671">
        <f t="shared" si="278"/>
        <v>5.7692307692307709</v>
      </c>
      <c r="AI543" s="671">
        <f t="shared" si="279"/>
        <v>13.043478260869556</v>
      </c>
      <c r="AJ543" s="671">
        <f t="shared" si="280"/>
        <v>12.195121951219523</v>
      </c>
      <c r="AK543" s="671">
        <f t="shared" si="281"/>
        <v>10.810810810810811</v>
      </c>
      <c r="AL543" s="671">
        <f t="shared" si="282"/>
        <v>15.625</v>
      </c>
      <c r="AM543" s="671">
        <f t="shared" si="283"/>
        <v>100</v>
      </c>
      <c r="AN543" s="671">
        <f t="shared" si="284"/>
        <v>-33.333333333333329</v>
      </c>
      <c r="AO543" s="671" t="str">
        <f t="shared" si="285"/>
        <v>n/a</v>
      </c>
      <c r="AP543" s="671" t="str">
        <f t="shared" si="286"/>
        <v>n/a</v>
      </c>
      <c r="AQ543" s="671" t="str">
        <f t="shared" si="287"/>
        <v>n/a</v>
      </c>
      <c r="AR543" s="671" t="str">
        <f t="shared" si="288"/>
        <v>n/a</v>
      </c>
      <c r="AS543" s="672">
        <f t="shared" si="268"/>
        <v>16.513095592376214</v>
      </c>
      <c r="AT543" s="673">
        <f t="shared" si="269"/>
        <v>26.571401674547644</v>
      </c>
    </row>
    <row r="544" spans="1:46" ht="11.25" customHeight="1" x14ac:dyDescent="0.2">
      <c r="A544" s="495" t="s">
        <v>1490</v>
      </c>
      <c r="B544" s="933" t="s">
        <v>1491</v>
      </c>
      <c r="C544" s="497">
        <v>2.08</v>
      </c>
      <c r="D544" s="656">
        <v>1.88</v>
      </c>
      <c r="E544" s="650">
        <v>1.64</v>
      </c>
      <c r="F544" s="650">
        <v>1.36</v>
      </c>
      <c r="G544" s="650">
        <v>1.27</v>
      </c>
      <c r="H544" s="650">
        <v>1.0900000000000001</v>
      </c>
      <c r="I544" s="651"/>
      <c r="J544" s="650">
        <v>0.92</v>
      </c>
      <c r="K544" s="496">
        <v>0.22</v>
      </c>
      <c r="L544" s="651"/>
      <c r="M544" s="652">
        <v>0</v>
      </c>
      <c r="N544" s="652">
        <v>0.20213</v>
      </c>
      <c r="O544" s="653">
        <v>0.80852000000000002</v>
      </c>
      <c r="P544" s="657">
        <v>0.80852000000000002</v>
      </c>
      <c r="Q544" s="657">
        <v>0.72765999999999997</v>
      </c>
      <c r="R544" s="657">
        <v>0.64680000000000004</v>
      </c>
      <c r="S544" s="653">
        <v>0.57887999999999995</v>
      </c>
      <c r="T544" s="653">
        <v>0.57887999999999995</v>
      </c>
      <c r="U544" s="653">
        <v>0.57887999999999995</v>
      </c>
      <c r="V544" s="653">
        <v>0.57887999999999995</v>
      </c>
      <c r="W544" s="653">
        <v>0.57887999999999995</v>
      </c>
      <c r="X544" s="653">
        <v>0.57887999999999995</v>
      </c>
      <c r="Y544" s="654">
        <f t="shared" si="267"/>
        <v>17.126910000000002</v>
      </c>
      <c r="Z544" s="1049">
        <f t="shared" si="270"/>
        <v>10.638297872340431</v>
      </c>
      <c r="AA544" s="671">
        <f t="shared" si="271"/>
        <v>14.634146341463406</v>
      </c>
      <c r="AB544" s="671">
        <f t="shared" si="272"/>
        <v>20.588235294117641</v>
      </c>
      <c r="AC544" s="671">
        <f t="shared" si="273"/>
        <v>7.0866141732283561</v>
      </c>
      <c r="AD544" s="671">
        <f t="shared" si="274"/>
        <v>16.5137614678899</v>
      </c>
      <c r="AE544" s="671">
        <f t="shared" si="275"/>
        <v>18.478260869565212</v>
      </c>
      <c r="AF544" s="671">
        <f t="shared" si="276"/>
        <v>318.18181818181819</v>
      </c>
      <c r="AG544" s="671" t="str">
        <f t="shared" si="277"/>
        <v>n/a</v>
      </c>
      <c r="AH544" s="671">
        <f t="shared" si="278"/>
        <v>-100</v>
      </c>
      <c r="AI544" s="671">
        <f t="shared" si="279"/>
        <v>-75</v>
      </c>
      <c r="AJ544" s="671">
        <f t="shared" si="280"/>
        <v>0</v>
      </c>
      <c r="AK544" s="671">
        <f t="shared" si="281"/>
        <v>11.112332682846393</v>
      </c>
      <c r="AL544" s="671">
        <f t="shared" si="282"/>
        <v>12.501546072974623</v>
      </c>
      <c r="AM544" s="671">
        <f t="shared" si="283"/>
        <v>11.733001658374809</v>
      </c>
      <c r="AN544" s="671">
        <f t="shared" si="284"/>
        <v>0</v>
      </c>
      <c r="AO544" s="671">
        <f t="shared" si="285"/>
        <v>0</v>
      </c>
      <c r="AP544" s="671">
        <f t="shared" si="286"/>
        <v>0</v>
      </c>
      <c r="AQ544" s="671">
        <f t="shared" si="287"/>
        <v>0</v>
      </c>
      <c r="AR544" s="671">
        <f t="shared" si="288"/>
        <v>0</v>
      </c>
      <c r="AS544" s="672">
        <f t="shared" si="268"/>
        <v>14.803778589701055</v>
      </c>
      <c r="AT544" s="673">
        <f t="shared" si="269"/>
        <v>82.159439487746724</v>
      </c>
    </row>
    <row r="545" spans="1:46" ht="11.25" customHeight="1" x14ac:dyDescent="0.2">
      <c r="A545" s="483" t="s">
        <v>688</v>
      </c>
      <c r="B545" s="918" t="s">
        <v>689</v>
      </c>
      <c r="C545" s="497">
        <v>2.37</v>
      </c>
      <c r="D545" s="656">
        <v>1.83</v>
      </c>
      <c r="E545" s="650">
        <v>1.74</v>
      </c>
      <c r="F545" s="650">
        <v>1.63</v>
      </c>
      <c r="G545" s="650">
        <v>1.39</v>
      </c>
      <c r="H545" s="650">
        <v>1.23</v>
      </c>
      <c r="I545" s="651" t="s">
        <v>90</v>
      </c>
      <c r="J545" s="650">
        <v>1.05</v>
      </c>
      <c r="K545" s="496">
        <v>0.91</v>
      </c>
      <c r="L545" s="651"/>
      <c r="M545" s="511">
        <v>0.84</v>
      </c>
      <c r="N545" s="652">
        <v>0.8</v>
      </c>
      <c r="O545" s="657">
        <v>0.76</v>
      </c>
      <c r="P545" s="657">
        <v>0.68</v>
      </c>
      <c r="Q545" s="657">
        <v>0.56000000000000005</v>
      </c>
      <c r="R545" s="657">
        <v>0.46</v>
      </c>
      <c r="S545" s="657">
        <v>0.34</v>
      </c>
      <c r="T545" s="657">
        <v>0.1</v>
      </c>
      <c r="U545" s="653">
        <v>0</v>
      </c>
      <c r="V545" s="653">
        <v>0</v>
      </c>
      <c r="W545" s="653">
        <v>0</v>
      </c>
      <c r="X545" s="653">
        <v>0</v>
      </c>
      <c r="Y545" s="654">
        <f t="shared" si="267"/>
        <v>16.690000000000005</v>
      </c>
      <c r="Z545" s="1049">
        <f t="shared" si="270"/>
        <v>29.508196721311485</v>
      </c>
      <c r="AA545" s="671">
        <f t="shared" si="271"/>
        <v>5.1724137931034475</v>
      </c>
      <c r="AB545" s="671">
        <f t="shared" si="272"/>
        <v>6.7484662576687171</v>
      </c>
      <c r="AC545" s="671">
        <f t="shared" si="273"/>
        <v>17.266187050359715</v>
      </c>
      <c r="AD545" s="671">
        <f t="shared" si="274"/>
        <v>13.008130081300816</v>
      </c>
      <c r="AE545" s="671">
        <f t="shared" si="275"/>
        <v>17.142857142857125</v>
      </c>
      <c r="AF545" s="671">
        <f t="shared" si="276"/>
        <v>15.384615384615397</v>
      </c>
      <c r="AG545" s="671">
        <f t="shared" si="277"/>
        <v>8.3333333333333481</v>
      </c>
      <c r="AH545" s="671">
        <f t="shared" si="278"/>
        <v>4.9999999999999822</v>
      </c>
      <c r="AI545" s="671">
        <f t="shared" si="279"/>
        <v>5.2631578947368363</v>
      </c>
      <c r="AJ545" s="671">
        <f t="shared" si="280"/>
        <v>11.764705882352944</v>
      </c>
      <c r="AK545" s="671">
        <f t="shared" si="281"/>
        <v>21.42857142857142</v>
      </c>
      <c r="AL545" s="671">
        <f t="shared" si="282"/>
        <v>21.739130434782616</v>
      </c>
      <c r="AM545" s="671">
        <f t="shared" si="283"/>
        <v>35.294117647058812</v>
      </c>
      <c r="AN545" s="671">
        <f t="shared" si="284"/>
        <v>240</v>
      </c>
      <c r="AO545" s="671" t="str">
        <f t="shared" si="285"/>
        <v>n/a</v>
      </c>
      <c r="AP545" s="671" t="str">
        <f t="shared" si="286"/>
        <v>n/a</v>
      </c>
      <c r="AQ545" s="671" t="str">
        <f t="shared" si="287"/>
        <v>n/a</v>
      </c>
      <c r="AR545" s="671" t="str">
        <f t="shared" si="288"/>
        <v>n/a</v>
      </c>
      <c r="AS545" s="672">
        <f t="shared" si="268"/>
        <v>30.20359220347018</v>
      </c>
      <c r="AT545" s="673">
        <f t="shared" si="269"/>
        <v>58.7337047286453</v>
      </c>
    </row>
    <row r="546" spans="1:46" ht="11.25" customHeight="1" x14ac:dyDescent="0.2">
      <c r="A546" s="506" t="s">
        <v>1770</v>
      </c>
      <c r="B546" s="507" t="s">
        <v>1771</v>
      </c>
      <c r="C546" s="497">
        <v>5.4630000000000001</v>
      </c>
      <c r="D546" s="1179">
        <v>3.9689999999999999</v>
      </c>
      <c r="E546" s="1065">
        <v>3.0525000000000002</v>
      </c>
      <c r="F546" s="1065">
        <v>2.2825000000000002</v>
      </c>
      <c r="G546" s="1065">
        <v>1.4524999999999999</v>
      </c>
      <c r="H546" s="1065">
        <v>0.81</v>
      </c>
      <c r="I546" s="558"/>
      <c r="J546" s="1065">
        <v>0.71250000000000002</v>
      </c>
      <c r="K546" s="1191">
        <v>0.3</v>
      </c>
      <c r="L546" s="558"/>
      <c r="M546" s="1135">
        <v>0</v>
      </c>
      <c r="N546" s="1135">
        <v>0</v>
      </c>
      <c r="O546" s="1197">
        <v>0</v>
      </c>
      <c r="P546" s="1197">
        <v>0</v>
      </c>
      <c r="Q546" s="1197">
        <v>0</v>
      </c>
      <c r="R546" s="1197">
        <v>0</v>
      </c>
      <c r="S546" s="1197">
        <v>0</v>
      </c>
      <c r="T546" s="1197">
        <v>0</v>
      </c>
      <c r="U546" s="1197">
        <v>0</v>
      </c>
      <c r="V546" s="1197">
        <v>0</v>
      </c>
      <c r="W546" s="1197">
        <v>0</v>
      </c>
      <c r="X546" s="1197">
        <v>0</v>
      </c>
      <c r="Y546" s="654">
        <f t="shared" si="267"/>
        <v>18.041999999999998</v>
      </c>
      <c r="Z546" s="1049">
        <f t="shared" si="270"/>
        <v>37.641723356009081</v>
      </c>
      <c r="AA546" s="671">
        <f t="shared" si="271"/>
        <v>30.024570024570018</v>
      </c>
      <c r="AB546" s="671">
        <f t="shared" si="272"/>
        <v>33.734939759036145</v>
      </c>
      <c r="AC546" s="671">
        <f t="shared" si="273"/>
        <v>57.14285714285716</v>
      </c>
      <c r="AD546" s="671">
        <f t="shared" si="274"/>
        <v>79.320987654320959</v>
      </c>
      <c r="AE546" s="671">
        <f t="shared" si="275"/>
        <v>13.684210526315788</v>
      </c>
      <c r="AF546" s="671">
        <f t="shared" si="276"/>
        <v>137.5</v>
      </c>
      <c r="AG546" s="671" t="str">
        <f t="shared" si="277"/>
        <v>n/a</v>
      </c>
      <c r="AH546" s="671" t="str">
        <f t="shared" si="278"/>
        <v>n/a</v>
      </c>
      <c r="AI546" s="671" t="str">
        <f t="shared" si="279"/>
        <v>n/a</v>
      </c>
      <c r="AJ546" s="671" t="str">
        <f t="shared" si="280"/>
        <v>n/a</v>
      </c>
      <c r="AK546" s="671" t="str">
        <f t="shared" si="281"/>
        <v>n/a</v>
      </c>
      <c r="AL546" s="671" t="str">
        <f t="shared" si="282"/>
        <v>n/a</v>
      </c>
      <c r="AM546" s="671" t="str">
        <f t="shared" si="283"/>
        <v>n/a</v>
      </c>
      <c r="AN546" s="671" t="str">
        <f t="shared" si="284"/>
        <v>n/a</v>
      </c>
      <c r="AO546" s="671" t="str">
        <f t="shared" si="285"/>
        <v>n/a</v>
      </c>
      <c r="AP546" s="671" t="str">
        <f t="shared" si="286"/>
        <v>n/a</v>
      </c>
      <c r="AQ546" s="671" t="str">
        <f t="shared" si="287"/>
        <v>n/a</v>
      </c>
      <c r="AR546" s="671" t="str">
        <f t="shared" si="288"/>
        <v>n/a</v>
      </c>
      <c r="AS546" s="672">
        <f t="shared" si="268"/>
        <v>55.578469780444166</v>
      </c>
      <c r="AT546" s="673">
        <f t="shared" si="269"/>
        <v>41.801692556643076</v>
      </c>
    </row>
    <row r="547" spans="1:46" ht="11.25" customHeight="1" x14ac:dyDescent="0.2">
      <c r="A547" s="495" t="s">
        <v>1462</v>
      </c>
      <c r="B547" s="933" t="s">
        <v>1463</v>
      </c>
      <c r="C547" s="497">
        <v>0.41499999999999998</v>
      </c>
      <c r="D547" s="559">
        <v>0.39500000000000002</v>
      </c>
      <c r="E547" s="650">
        <v>0.375</v>
      </c>
      <c r="F547" s="650">
        <v>0.35499999999999998</v>
      </c>
      <c r="G547" s="650">
        <v>0.33500000000000002</v>
      </c>
      <c r="H547" s="650">
        <v>0.315</v>
      </c>
      <c r="I547" s="651"/>
      <c r="J547" s="650">
        <v>0.22500000000000001</v>
      </c>
      <c r="K547" s="655">
        <v>0</v>
      </c>
      <c r="L547" s="651"/>
      <c r="M547" s="652">
        <v>0</v>
      </c>
      <c r="N547" s="652">
        <v>0</v>
      </c>
      <c r="O547" s="653">
        <v>0</v>
      </c>
      <c r="P547" s="653">
        <v>0</v>
      </c>
      <c r="Q547" s="653">
        <v>0</v>
      </c>
      <c r="R547" s="657">
        <v>0</v>
      </c>
      <c r="S547" s="653">
        <v>0</v>
      </c>
      <c r="T547" s="653">
        <v>0</v>
      </c>
      <c r="U547" s="653">
        <v>0</v>
      </c>
      <c r="V547" s="653">
        <v>0.24</v>
      </c>
      <c r="W547" s="653">
        <v>0.48</v>
      </c>
      <c r="X547" s="653">
        <v>0.48</v>
      </c>
      <c r="Y547" s="654">
        <f t="shared" si="267"/>
        <v>3.6150000000000002</v>
      </c>
      <c r="Z547" s="1049">
        <f t="shared" si="270"/>
        <v>5.0632911392404889</v>
      </c>
      <c r="AA547" s="671">
        <f t="shared" si="271"/>
        <v>5.3333333333333455</v>
      </c>
      <c r="AB547" s="671">
        <f t="shared" si="272"/>
        <v>5.6338028169014231</v>
      </c>
      <c r="AC547" s="671">
        <f t="shared" si="273"/>
        <v>5.9701492537313383</v>
      </c>
      <c r="AD547" s="671">
        <f t="shared" si="274"/>
        <v>6.3492063492063489</v>
      </c>
      <c r="AE547" s="671">
        <f t="shared" si="275"/>
        <v>39.999999999999993</v>
      </c>
      <c r="AF547" s="671" t="str">
        <f t="shared" si="276"/>
        <v>n/a</v>
      </c>
      <c r="AG547" s="671" t="str">
        <f t="shared" si="277"/>
        <v>n/a</v>
      </c>
      <c r="AH547" s="671" t="str">
        <f t="shared" si="278"/>
        <v>n/a</v>
      </c>
      <c r="AI547" s="671" t="str">
        <f t="shared" si="279"/>
        <v>n/a</v>
      </c>
      <c r="AJ547" s="671" t="str">
        <f t="shared" si="280"/>
        <v>n/a</v>
      </c>
      <c r="AK547" s="671" t="str">
        <f t="shared" si="281"/>
        <v>n/a</v>
      </c>
      <c r="AL547" s="671" t="str">
        <f t="shared" si="282"/>
        <v>n/a</v>
      </c>
      <c r="AM547" s="671" t="str">
        <f t="shared" si="283"/>
        <v>n/a</v>
      </c>
      <c r="AN547" s="671" t="str">
        <f t="shared" si="284"/>
        <v>n/a</v>
      </c>
      <c r="AO547" s="671" t="str">
        <f t="shared" si="285"/>
        <v>n/a</v>
      </c>
      <c r="AP547" s="671">
        <f t="shared" si="286"/>
        <v>-100</v>
      </c>
      <c r="AQ547" s="671">
        <f t="shared" si="287"/>
        <v>-50</v>
      </c>
      <c r="AR547" s="671">
        <f t="shared" si="288"/>
        <v>0</v>
      </c>
      <c r="AS547" s="672">
        <f t="shared" si="268"/>
        <v>-9.0722463452874518</v>
      </c>
      <c r="AT547" s="673">
        <f t="shared" si="269"/>
        <v>41.11116836611324</v>
      </c>
    </row>
    <row r="548" spans="1:46" ht="11.25" customHeight="1" x14ac:dyDescent="0.2">
      <c r="A548" s="495" t="s">
        <v>675</v>
      </c>
      <c r="B548" s="933" t="s">
        <v>676</v>
      </c>
      <c r="C548" s="497">
        <v>1.76</v>
      </c>
      <c r="D548" s="559">
        <v>1.38</v>
      </c>
      <c r="E548" s="650">
        <v>1.26</v>
      </c>
      <c r="F548" s="650">
        <v>1.1599999999999999</v>
      </c>
      <c r="G548" s="650">
        <v>1.08</v>
      </c>
      <c r="H548" s="650">
        <v>1</v>
      </c>
      <c r="I548" s="651"/>
      <c r="J548" s="650">
        <v>0.92</v>
      </c>
      <c r="K548" s="496">
        <v>0.86</v>
      </c>
      <c r="L548" s="651"/>
      <c r="M548" s="511">
        <v>0.82</v>
      </c>
      <c r="N548" s="652">
        <v>0.8</v>
      </c>
      <c r="O548" s="657">
        <v>0.77500000000000002</v>
      </c>
      <c r="P548" s="657">
        <v>0.6875</v>
      </c>
      <c r="Q548" s="657">
        <v>0.5625</v>
      </c>
      <c r="R548" s="657">
        <v>0.42499999999999999</v>
      </c>
      <c r="S548" s="657">
        <v>0.34</v>
      </c>
      <c r="T548" s="657">
        <v>0.22</v>
      </c>
      <c r="U548" s="657">
        <v>0.02</v>
      </c>
      <c r="V548" s="653">
        <v>0</v>
      </c>
      <c r="W548" s="653">
        <v>0</v>
      </c>
      <c r="X548" s="653">
        <v>0</v>
      </c>
      <c r="Y548" s="654">
        <f t="shared" si="267"/>
        <v>14.070000000000002</v>
      </c>
      <c r="Z548" s="1049">
        <f t="shared" si="270"/>
        <v>27.536231884057983</v>
      </c>
      <c r="AA548" s="671">
        <f t="shared" si="271"/>
        <v>9.5238095238095113</v>
      </c>
      <c r="AB548" s="671">
        <f t="shared" si="272"/>
        <v>8.6206896551724199</v>
      </c>
      <c r="AC548" s="671">
        <f t="shared" si="273"/>
        <v>7.4074074074073959</v>
      </c>
      <c r="AD548" s="671">
        <f t="shared" si="274"/>
        <v>8.0000000000000071</v>
      </c>
      <c r="AE548" s="671">
        <f t="shared" si="275"/>
        <v>8.6956521739130377</v>
      </c>
      <c r="AF548" s="671">
        <f t="shared" si="276"/>
        <v>6.976744186046524</v>
      </c>
      <c r="AG548" s="671">
        <f t="shared" si="277"/>
        <v>4.8780487804878092</v>
      </c>
      <c r="AH548" s="671">
        <f t="shared" si="278"/>
        <v>2.4999999999999911</v>
      </c>
      <c r="AI548" s="671">
        <f t="shared" si="279"/>
        <v>3.2258064516129004</v>
      </c>
      <c r="AJ548" s="671">
        <f t="shared" si="280"/>
        <v>12.72727272727272</v>
      </c>
      <c r="AK548" s="671">
        <f t="shared" si="281"/>
        <v>22.222222222222232</v>
      </c>
      <c r="AL548" s="671">
        <f t="shared" si="282"/>
        <v>32.352941176470587</v>
      </c>
      <c r="AM548" s="671">
        <f t="shared" si="283"/>
        <v>24.999999999999979</v>
      </c>
      <c r="AN548" s="671">
        <f t="shared" si="284"/>
        <v>54.545454545454561</v>
      </c>
      <c r="AO548" s="671">
        <f t="shared" si="285"/>
        <v>1000</v>
      </c>
      <c r="AP548" s="671" t="str">
        <f t="shared" si="286"/>
        <v>n/a</v>
      </c>
      <c r="AQ548" s="671" t="str">
        <f t="shared" si="287"/>
        <v>n/a</v>
      </c>
      <c r="AR548" s="671" t="str">
        <f t="shared" si="288"/>
        <v>n/a</v>
      </c>
      <c r="AS548" s="672">
        <f t="shared" si="268"/>
        <v>77.138267545870477</v>
      </c>
      <c r="AT548" s="673">
        <f t="shared" si="269"/>
        <v>246.48253574759107</v>
      </c>
    </row>
    <row r="549" spans="1:46" ht="11.25" customHeight="1" x14ac:dyDescent="0.2">
      <c r="A549" s="698" t="s">
        <v>690</v>
      </c>
      <c r="B549" s="846" t="s">
        <v>691</v>
      </c>
      <c r="C549" s="497">
        <v>1.3</v>
      </c>
      <c r="D549" s="559">
        <v>1.22</v>
      </c>
      <c r="E549" s="650">
        <v>1.08</v>
      </c>
      <c r="F549" s="650">
        <v>1</v>
      </c>
      <c r="G549" s="650">
        <v>0.88</v>
      </c>
      <c r="H549" s="502">
        <v>0.8</v>
      </c>
      <c r="I549" s="651"/>
      <c r="J549" s="650">
        <v>0.76</v>
      </c>
      <c r="K549" s="496">
        <v>0.67</v>
      </c>
      <c r="L549" s="651"/>
      <c r="M549" s="511">
        <v>0.60499999999999998</v>
      </c>
      <c r="N549" s="511">
        <v>0.57499999999999996</v>
      </c>
      <c r="O549" s="657">
        <v>0.55000000000000004</v>
      </c>
      <c r="P549" s="657">
        <v>0.505</v>
      </c>
      <c r="Q549" s="657">
        <v>0.48</v>
      </c>
      <c r="R549" s="657">
        <v>0.46</v>
      </c>
      <c r="S549" s="657">
        <v>0.36</v>
      </c>
      <c r="T549" s="657">
        <v>0.34</v>
      </c>
      <c r="U549" s="657">
        <v>0.32</v>
      </c>
      <c r="V549" s="657">
        <v>0.3</v>
      </c>
      <c r="W549" s="657">
        <v>0.28000000000000003</v>
      </c>
      <c r="X549" s="657">
        <v>0.26</v>
      </c>
      <c r="Y549" s="654">
        <f t="shared" si="267"/>
        <v>12.745000000000001</v>
      </c>
      <c r="Z549" s="1049">
        <f t="shared" si="270"/>
        <v>6.5573770491803351</v>
      </c>
      <c r="AA549" s="671">
        <f t="shared" si="271"/>
        <v>12.962962962962955</v>
      </c>
      <c r="AB549" s="671">
        <f t="shared" si="272"/>
        <v>8.0000000000000071</v>
      </c>
      <c r="AC549" s="671">
        <f t="shared" si="273"/>
        <v>13.636363636363647</v>
      </c>
      <c r="AD549" s="671">
        <f t="shared" si="274"/>
        <v>9.9999999999999858</v>
      </c>
      <c r="AE549" s="671">
        <f t="shared" si="275"/>
        <v>5.2631578947368363</v>
      </c>
      <c r="AF549" s="671">
        <f t="shared" si="276"/>
        <v>13.432835820895516</v>
      </c>
      <c r="AG549" s="671">
        <f t="shared" si="277"/>
        <v>10.743801652892571</v>
      </c>
      <c r="AH549" s="671">
        <f t="shared" si="278"/>
        <v>5.2173913043478404</v>
      </c>
      <c r="AI549" s="671">
        <f t="shared" si="279"/>
        <v>4.5454545454545192</v>
      </c>
      <c r="AJ549" s="671">
        <f t="shared" si="280"/>
        <v>8.9108910891089188</v>
      </c>
      <c r="AK549" s="671">
        <f t="shared" si="281"/>
        <v>5.2083333333333481</v>
      </c>
      <c r="AL549" s="671">
        <f t="shared" si="282"/>
        <v>4.3478260869565188</v>
      </c>
      <c r="AM549" s="671">
        <f t="shared" si="283"/>
        <v>27.777777777777789</v>
      </c>
      <c r="AN549" s="671">
        <f t="shared" si="284"/>
        <v>5.8823529411764497</v>
      </c>
      <c r="AO549" s="671">
        <f t="shared" si="285"/>
        <v>6.25</v>
      </c>
      <c r="AP549" s="671">
        <f t="shared" si="286"/>
        <v>6.6666666666666652</v>
      </c>
      <c r="AQ549" s="671">
        <f t="shared" si="287"/>
        <v>7.1428571428571397</v>
      </c>
      <c r="AR549" s="671">
        <f t="shared" si="288"/>
        <v>7.6923076923077094</v>
      </c>
      <c r="AS549" s="672">
        <f t="shared" si="268"/>
        <v>8.9599135577378277</v>
      </c>
      <c r="AT549" s="673">
        <f t="shared" si="269"/>
        <v>5.438856253026854</v>
      </c>
    </row>
    <row r="550" spans="1:46" ht="11.25" customHeight="1" x14ac:dyDescent="0.2">
      <c r="A550" s="495" t="s">
        <v>3881</v>
      </c>
      <c r="B550" s="933" t="s">
        <v>3882</v>
      </c>
      <c r="C550" s="497">
        <v>2</v>
      </c>
      <c r="D550" s="560">
        <v>1.28</v>
      </c>
      <c r="E550" s="561">
        <v>1.04</v>
      </c>
      <c r="F550" s="561">
        <v>0.8</v>
      </c>
      <c r="G550" s="561">
        <v>0.4</v>
      </c>
      <c r="H550" s="1184">
        <v>0</v>
      </c>
      <c r="I550" s="562"/>
      <c r="J550" s="1184">
        <v>0</v>
      </c>
      <c r="K550" s="1188">
        <v>0</v>
      </c>
      <c r="L550" s="562"/>
      <c r="M550" s="1194">
        <v>0.22500000000000001</v>
      </c>
      <c r="N550" s="1194">
        <v>0.9</v>
      </c>
      <c r="O550" s="1181">
        <v>0.9</v>
      </c>
      <c r="P550" s="1198">
        <v>0.9</v>
      </c>
      <c r="Q550" s="1198">
        <v>0.9</v>
      </c>
      <c r="R550" s="563">
        <v>0.9</v>
      </c>
      <c r="S550" s="563">
        <v>0.8</v>
      </c>
      <c r="T550" s="563">
        <v>0.68</v>
      </c>
      <c r="U550" s="563">
        <v>0.6</v>
      </c>
      <c r="V550" s="563">
        <v>0.5</v>
      </c>
      <c r="W550" s="563">
        <v>0.28000000000000003</v>
      </c>
      <c r="X550" s="563">
        <v>0.08</v>
      </c>
      <c r="Y550" s="654">
        <f t="shared" si="267"/>
        <v>13.185</v>
      </c>
      <c r="Z550" s="1049">
        <f t="shared" si="270"/>
        <v>56.25</v>
      </c>
      <c r="AA550" s="671">
        <f t="shared" si="271"/>
        <v>23.076923076923084</v>
      </c>
      <c r="AB550" s="671">
        <f t="shared" si="272"/>
        <v>30.000000000000004</v>
      </c>
      <c r="AC550" s="671">
        <f t="shared" si="273"/>
        <v>100</v>
      </c>
      <c r="AD550" s="671" t="str">
        <f t="shared" si="274"/>
        <v>n/a</v>
      </c>
      <c r="AE550" s="671" t="str">
        <f t="shared" si="275"/>
        <v>n/a</v>
      </c>
      <c r="AF550" s="671" t="str">
        <f t="shared" si="276"/>
        <v>n/a</v>
      </c>
      <c r="AG550" s="671">
        <f t="shared" si="277"/>
        <v>-100</v>
      </c>
      <c r="AH550" s="671">
        <f t="shared" si="278"/>
        <v>-75</v>
      </c>
      <c r="AI550" s="671">
        <f t="shared" si="279"/>
        <v>0</v>
      </c>
      <c r="AJ550" s="671">
        <f t="shared" si="280"/>
        <v>0</v>
      </c>
      <c r="AK550" s="671">
        <f t="shared" si="281"/>
        <v>0</v>
      </c>
      <c r="AL550" s="671">
        <f t="shared" si="282"/>
        <v>0</v>
      </c>
      <c r="AM550" s="671">
        <f t="shared" si="283"/>
        <v>12.5</v>
      </c>
      <c r="AN550" s="671">
        <f t="shared" si="284"/>
        <v>17.647058823529417</v>
      </c>
      <c r="AO550" s="671">
        <f t="shared" si="285"/>
        <v>13.333333333333353</v>
      </c>
      <c r="AP550" s="671">
        <f t="shared" si="286"/>
        <v>19.999999999999996</v>
      </c>
      <c r="AQ550" s="671">
        <f t="shared" si="287"/>
        <v>78.571428571428555</v>
      </c>
      <c r="AR550" s="671">
        <f t="shared" si="288"/>
        <v>250.00000000000006</v>
      </c>
      <c r="AS550" s="672">
        <f t="shared" si="268"/>
        <v>26.648671487825904</v>
      </c>
      <c r="AT550" s="673">
        <f t="shared" si="269"/>
        <v>76.845340633550094</v>
      </c>
    </row>
    <row r="551" spans="1:46" ht="11.25" customHeight="1" x14ac:dyDescent="0.2">
      <c r="A551" s="506" t="s">
        <v>2549</v>
      </c>
      <c r="B551" s="507" t="s">
        <v>2550</v>
      </c>
      <c r="C551" s="497">
        <v>0.92</v>
      </c>
      <c r="D551" s="656">
        <v>0.84</v>
      </c>
      <c r="E551" s="650">
        <v>0.8</v>
      </c>
      <c r="F551" s="650">
        <v>0.76</v>
      </c>
      <c r="G551" s="650">
        <v>0.6</v>
      </c>
      <c r="H551" s="542">
        <v>0.56000000000000005</v>
      </c>
      <c r="I551" s="651"/>
      <c r="J551" s="650">
        <v>0.56000000000000005</v>
      </c>
      <c r="K551" s="496">
        <v>0.4</v>
      </c>
      <c r="L551" s="651"/>
      <c r="M551" s="511">
        <v>0.34667999999999999</v>
      </c>
      <c r="N551" s="511">
        <v>0.32</v>
      </c>
      <c r="O551" s="657">
        <v>0.29332000000000003</v>
      </c>
      <c r="P551" s="657">
        <v>0.22667999999999999</v>
      </c>
      <c r="Q551" s="657">
        <v>0.16</v>
      </c>
      <c r="R551" s="657">
        <v>0.13331999999999999</v>
      </c>
      <c r="S551" s="657">
        <v>0.12222</v>
      </c>
      <c r="T551" s="657">
        <v>4.444E-2</v>
      </c>
      <c r="U551" s="653">
        <v>0</v>
      </c>
      <c r="V551" s="653">
        <v>0</v>
      </c>
      <c r="W551" s="653">
        <v>0</v>
      </c>
      <c r="X551" s="653">
        <v>0</v>
      </c>
      <c r="Y551" s="654">
        <f t="shared" si="267"/>
        <v>7.086660000000002</v>
      </c>
      <c r="Z551" s="1049">
        <f t="shared" si="270"/>
        <v>9.5238095238095344</v>
      </c>
      <c r="AA551" s="671">
        <f t="shared" si="271"/>
        <v>4.9999999999999822</v>
      </c>
      <c r="AB551" s="671">
        <f t="shared" si="272"/>
        <v>5.2631578947368363</v>
      </c>
      <c r="AC551" s="671">
        <f t="shared" si="273"/>
        <v>26.666666666666682</v>
      </c>
      <c r="AD551" s="671">
        <f t="shared" si="274"/>
        <v>7.1428571428571397</v>
      </c>
      <c r="AE551" s="671">
        <f t="shared" si="275"/>
        <v>0</v>
      </c>
      <c r="AF551" s="671">
        <f t="shared" si="276"/>
        <v>40.000000000000014</v>
      </c>
      <c r="AG551" s="671">
        <f t="shared" si="277"/>
        <v>15.38017768547364</v>
      </c>
      <c r="AH551" s="671">
        <f t="shared" si="278"/>
        <v>8.3374999999999986</v>
      </c>
      <c r="AI551" s="671">
        <f t="shared" si="279"/>
        <v>9.0958679939997289</v>
      </c>
      <c r="AJ551" s="671">
        <f t="shared" si="280"/>
        <v>29.398270689959439</v>
      </c>
      <c r="AK551" s="671">
        <f t="shared" si="281"/>
        <v>41.674999999999997</v>
      </c>
      <c r="AL551" s="671">
        <f t="shared" si="282"/>
        <v>20.012001200120011</v>
      </c>
      <c r="AM551" s="671">
        <f t="shared" si="283"/>
        <v>9.0819833087874215</v>
      </c>
      <c r="AN551" s="671">
        <f t="shared" si="284"/>
        <v>175.02250225022502</v>
      </c>
      <c r="AO551" s="671" t="str">
        <f t="shared" si="285"/>
        <v>n/a</v>
      </c>
      <c r="AP551" s="671" t="str">
        <f t="shared" si="286"/>
        <v>n/a</v>
      </c>
      <c r="AQ551" s="671" t="str">
        <f t="shared" si="287"/>
        <v>n/a</v>
      </c>
      <c r="AR551" s="671" t="str">
        <f t="shared" si="288"/>
        <v>n/a</v>
      </c>
      <c r="AS551" s="672">
        <f t="shared" si="268"/>
        <v>26.773319623775695</v>
      </c>
      <c r="AT551" s="673">
        <f t="shared" si="269"/>
        <v>42.977632954154338</v>
      </c>
    </row>
    <row r="552" spans="1:46" ht="11.25" customHeight="1" x14ac:dyDescent="0.2">
      <c r="A552" s="556" t="s">
        <v>4131</v>
      </c>
      <c r="B552" s="933" t="s">
        <v>4132</v>
      </c>
      <c r="C552" s="497">
        <v>0.99</v>
      </c>
      <c r="D552" s="520">
        <v>0.92</v>
      </c>
      <c r="E552" s="650">
        <v>0.9</v>
      </c>
      <c r="F552" s="650">
        <v>0.87</v>
      </c>
      <c r="G552" s="542">
        <v>0.84</v>
      </c>
      <c r="H552" s="650">
        <v>0.84</v>
      </c>
      <c r="I552" s="651"/>
      <c r="J552" s="502">
        <v>0.8</v>
      </c>
      <c r="K552" s="655">
        <v>0.8</v>
      </c>
      <c r="L552" s="651"/>
      <c r="M552" s="652">
        <v>0.8</v>
      </c>
      <c r="N552" s="548">
        <v>0.8</v>
      </c>
      <c r="O552" s="543">
        <v>0.8</v>
      </c>
      <c r="P552" s="657">
        <v>0.79</v>
      </c>
      <c r="Q552" s="543">
        <v>0.76</v>
      </c>
      <c r="R552" s="543">
        <v>0.76</v>
      </c>
      <c r="S552" s="657">
        <v>0.74</v>
      </c>
      <c r="T552" s="543">
        <v>0.68</v>
      </c>
      <c r="U552" s="543">
        <v>0.68</v>
      </c>
      <c r="V552" s="543">
        <v>0.68</v>
      </c>
      <c r="W552" s="543">
        <v>0.68</v>
      </c>
      <c r="X552" s="543">
        <v>0.68</v>
      </c>
      <c r="Y552" s="654">
        <f t="shared" si="267"/>
        <v>15.81</v>
      </c>
      <c r="Z552" s="1049">
        <f t="shared" si="270"/>
        <v>7.6086956521739024</v>
      </c>
      <c r="AA552" s="671">
        <f t="shared" si="271"/>
        <v>2.2222222222222143</v>
      </c>
      <c r="AB552" s="671">
        <f t="shared" si="272"/>
        <v>3.4482758620689724</v>
      </c>
      <c r="AC552" s="671">
        <f t="shared" si="273"/>
        <v>3.5714285714285809</v>
      </c>
      <c r="AD552" s="671">
        <f t="shared" si="274"/>
        <v>0</v>
      </c>
      <c r="AE552" s="671">
        <f t="shared" si="275"/>
        <v>4.9999999999999822</v>
      </c>
      <c r="AF552" s="671">
        <f t="shared" si="276"/>
        <v>0</v>
      </c>
      <c r="AG552" s="671">
        <f t="shared" si="277"/>
        <v>0</v>
      </c>
      <c r="AH552" s="671">
        <f t="shared" si="278"/>
        <v>0</v>
      </c>
      <c r="AI552" s="671">
        <f t="shared" si="279"/>
        <v>0</v>
      </c>
      <c r="AJ552" s="671">
        <f t="shared" si="280"/>
        <v>1.2658227848101333</v>
      </c>
      <c r="AK552" s="671">
        <f t="shared" si="281"/>
        <v>3.9473684210526327</v>
      </c>
      <c r="AL552" s="671">
        <f t="shared" si="282"/>
        <v>0</v>
      </c>
      <c r="AM552" s="671">
        <f t="shared" si="283"/>
        <v>2.7027027027026973</v>
      </c>
      <c r="AN552" s="671">
        <f t="shared" si="284"/>
        <v>8.8235294117646959</v>
      </c>
      <c r="AO552" s="671">
        <f t="shared" si="285"/>
        <v>0</v>
      </c>
      <c r="AP552" s="671">
        <f t="shared" si="286"/>
        <v>0</v>
      </c>
      <c r="AQ552" s="671">
        <f t="shared" si="287"/>
        <v>0</v>
      </c>
      <c r="AR552" s="671">
        <f t="shared" si="288"/>
        <v>0</v>
      </c>
      <c r="AS552" s="672">
        <f t="shared" si="268"/>
        <v>2.031055033064411</v>
      </c>
      <c r="AT552" s="673">
        <f t="shared" si="269"/>
        <v>2.7531902822830814</v>
      </c>
    </row>
    <row r="553" spans="1:46" ht="11.25" customHeight="1" x14ac:dyDescent="0.2">
      <c r="A553" s="495" t="s">
        <v>297</v>
      </c>
      <c r="B553" s="525" t="s">
        <v>298</v>
      </c>
      <c r="C553" s="523">
        <v>0.66</v>
      </c>
      <c r="D553" s="656">
        <v>0.42122512500000003</v>
      </c>
      <c r="E553" s="650">
        <v>0.33585201000000003</v>
      </c>
      <c r="F553" s="650">
        <v>0.32954493000000001</v>
      </c>
      <c r="G553" s="650">
        <v>0.32244946499999999</v>
      </c>
      <c r="H553" s="502">
        <v>0.31535400000000002</v>
      </c>
      <c r="I553" s="651"/>
      <c r="J553" s="650">
        <v>0.24384016979012732</v>
      </c>
      <c r="K553" s="496">
        <v>0.21297019175346724</v>
      </c>
      <c r="L553" s="651"/>
      <c r="M553" s="511">
        <v>0.2094541744367826</v>
      </c>
      <c r="N553" s="511">
        <v>0.20769616577844033</v>
      </c>
      <c r="O553" s="657">
        <v>0.20543586893200022</v>
      </c>
      <c r="P553" s="657">
        <v>0.19890612248672884</v>
      </c>
      <c r="Q553" s="657">
        <v>0.1913717996652618</v>
      </c>
      <c r="R553" s="657">
        <v>0.18559548550213711</v>
      </c>
      <c r="S553" s="657">
        <v>0.16826654301276303</v>
      </c>
      <c r="T553" s="657">
        <v>0.12657662340064563</v>
      </c>
      <c r="U553" s="657">
        <v>9.7443908490973202E-2</v>
      </c>
      <c r="V553" s="657">
        <v>9.342560298619082E-2</v>
      </c>
      <c r="W553" s="657">
        <v>8.940729748140841E-2</v>
      </c>
      <c r="X553" s="657">
        <v>8.5388991976626E-2</v>
      </c>
      <c r="Y553" s="654">
        <f t="shared" si="267"/>
        <v>4.7002044756935524</v>
      </c>
      <c r="Z553" s="1049">
        <f t="shared" si="270"/>
        <v>56.685810230337033</v>
      </c>
      <c r="AA553" s="671">
        <f t="shared" si="271"/>
        <v>25.419861265680677</v>
      </c>
      <c r="AB553" s="671">
        <f t="shared" si="272"/>
        <v>1.9138755980861344</v>
      </c>
      <c r="AC553" s="671">
        <f t="shared" si="273"/>
        <v>2.2004889975550279</v>
      </c>
      <c r="AD553" s="671">
        <f t="shared" si="274"/>
        <v>2.2499999999999964</v>
      </c>
      <c r="AE553" s="671">
        <f t="shared" si="275"/>
        <v>29.328157978000302</v>
      </c>
      <c r="AF553" s="671">
        <f t="shared" si="276"/>
        <v>14.494975931840703</v>
      </c>
      <c r="AG553" s="671">
        <f t="shared" si="277"/>
        <v>1.6786570743405393</v>
      </c>
      <c r="AH553" s="671">
        <f t="shared" si="278"/>
        <v>0.8464328899637108</v>
      </c>
      <c r="AI553" s="671">
        <f t="shared" si="279"/>
        <v>1.1002444987775029</v>
      </c>
      <c r="AJ553" s="671">
        <f t="shared" si="280"/>
        <v>3.2828282828282651</v>
      </c>
      <c r="AK553" s="671">
        <f t="shared" si="281"/>
        <v>3.9370078740157632</v>
      </c>
      <c r="AL553" s="671">
        <f t="shared" si="282"/>
        <v>3.1123139377537079</v>
      </c>
      <c r="AM553" s="671">
        <f t="shared" si="283"/>
        <v>10.298507462686546</v>
      </c>
      <c r="AN553" s="671">
        <f t="shared" si="284"/>
        <v>32.93650793650793</v>
      </c>
      <c r="AO553" s="671">
        <f t="shared" si="285"/>
        <v>29.896907216494874</v>
      </c>
      <c r="AP553" s="671">
        <f t="shared" si="286"/>
        <v>4.3010752688171783</v>
      </c>
      <c r="AQ553" s="671">
        <f t="shared" si="287"/>
        <v>4.4943820224719211</v>
      </c>
      <c r="AR553" s="671">
        <f t="shared" si="288"/>
        <v>4.705882352941182</v>
      </c>
      <c r="AS553" s="672">
        <f t="shared" si="268"/>
        <v>12.257048253636789</v>
      </c>
      <c r="AT553" s="673">
        <f t="shared" si="269"/>
        <v>15.411114418915695</v>
      </c>
    </row>
    <row r="554" spans="1:46" ht="11.25" customHeight="1" x14ac:dyDescent="0.2">
      <c r="A554" s="495" t="s">
        <v>1494</v>
      </c>
      <c r="B554" s="933" t="s">
        <v>1495</v>
      </c>
      <c r="C554" s="497">
        <v>1.7</v>
      </c>
      <c r="D554" s="656">
        <v>1.4600000000000002</v>
      </c>
      <c r="E554" s="650">
        <v>1.21</v>
      </c>
      <c r="F554" s="650">
        <v>0.9</v>
      </c>
      <c r="G554" s="650">
        <v>0.57999999999999996</v>
      </c>
      <c r="H554" s="502">
        <v>0.52</v>
      </c>
      <c r="I554" s="651"/>
      <c r="J554" s="650">
        <v>0.39</v>
      </c>
      <c r="K554" s="655">
        <v>0</v>
      </c>
      <c r="L554" s="651"/>
      <c r="M554" s="652">
        <v>0</v>
      </c>
      <c r="N554" s="652">
        <v>0</v>
      </c>
      <c r="O554" s="653">
        <v>0</v>
      </c>
      <c r="P554" s="653">
        <v>0</v>
      </c>
      <c r="Q554" s="653">
        <v>0</v>
      </c>
      <c r="R554" s="653">
        <v>0</v>
      </c>
      <c r="S554" s="653">
        <v>0</v>
      </c>
      <c r="T554" s="653">
        <v>0</v>
      </c>
      <c r="U554" s="653">
        <v>0</v>
      </c>
      <c r="V554" s="653">
        <v>0</v>
      </c>
      <c r="W554" s="653">
        <v>0</v>
      </c>
      <c r="X554" s="653">
        <v>0</v>
      </c>
      <c r="Y554" s="654">
        <f t="shared" si="267"/>
        <v>6.7600000000000007</v>
      </c>
      <c r="Z554" s="1049">
        <f t="shared" si="270"/>
        <v>16.438356164383539</v>
      </c>
      <c r="AA554" s="671">
        <f t="shared" si="271"/>
        <v>20.661157024793408</v>
      </c>
      <c r="AB554" s="671">
        <f t="shared" si="272"/>
        <v>34.444444444444436</v>
      </c>
      <c r="AC554" s="671">
        <f t="shared" si="273"/>
        <v>55.172413793103473</v>
      </c>
      <c r="AD554" s="671">
        <f t="shared" si="274"/>
        <v>11.538461538461519</v>
      </c>
      <c r="AE554" s="671">
        <f t="shared" si="275"/>
        <v>33.333333333333329</v>
      </c>
      <c r="AF554" s="671" t="str">
        <f t="shared" si="276"/>
        <v>n/a</v>
      </c>
      <c r="AG554" s="671" t="str">
        <f t="shared" si="277"/>
        <v>n/a</v>
      </c>
      <c r="AH554" s="671" t="str">
        <f t="shared" si="278"/>
        <v>n/a</v>
      </c>
      <c r="AI554" s="671" t="str">
        <f t="shared" si="279"/>
        <v>n/a</v>
      </c>
      <c r="AJ554" s="671" t="str">
        <f t="shared" si="280"/>
        <v>n/a</v>
      </c>
      <c r="AK554" s="671" t="str">
        <f t="shared" si="281"/>
        <v>n/a</v>
      </c>
      <c r="AL554" s="671" t="str">
        <f t="shared" si="282"/>
        <v>n/a</v>
      </c>
      <c r="AM554" s="671" t="str">
        <f t="shared" si="283"/>
        <v>n/a</v>
      </c>
      <c r="AN554" s="671" t="str">
        <f t="shared" si="284"/>
        <v>n/a</v>
      </c>
      <c r="AO554" s="671" t="str">
        <f t="shared" si="285"/>
        <v>n/a</v>
      </c>
      <c r="AP554" s="671" t="str">
        <f t="shared" si="286"/>
        <v>n/a</v>
      </c>
      <c r="AQ554" s="671" t="str">
        <f t="shared" si="287"/>
        <v>n/a</v>
      </c>
      <c r="AR554" s="671" t="str">
        <f t="shared" si="288"/>
        <v>n/a</v>
      </c>
      <c r="AS554" s="672">
        <f t="shared" si="268"/>
        <v>28.598027716419949</v>
      </c>
      <c r="AT554" s="673">
        <f t="shared" si="269"/>
        <v>15.903974534719767</v>
      </c>
    </row>
    <row r="555" spans="1:46" ht="11.25" customHeight="1" x14ac:dyDescent="0.2">
      <c r="A555" s="918" t="s">
        <v>303</v>
      </c>
      <c r="B555" s="918" t="s">
        <v>304</v>
      </c>
      <c r="C555" s="497">
        <v>1.25</v>
      </c>
      <c r="D555" s="491">
        <v>1.1400000000000001</v>
      </c>
      <c r="E555" s="650">
        <v>1.02</v>
      </c>
      <c r="F555" s="650">
        <v>0.9</v>
      </c>
      <c r="G555" s="650">
        <v>0.76</v>
      </c>
      <c r="H555" s="650">
        <v>0.63</v>
      </c>
      <c r="I555" s="651"/>
      <c r="J555" s="650">
        <v>0.52500000000000002</v>
      </c>
      <c r="K555" s="496">
        <v>0.44</v>
      </c>
      <c r="L555" s="651"/>
      <c r="M555" s="511">
        <v>0.39</v>
      </c>
      <c r="N555" s="511">
        <v>0.36875000000000002</v>
      </c>
      <c r="O555" s="657">
        <v>0.36499999999999999</v>
      </c>
      <c r="P555" s="657">
        <v>0.35</v>
      </c>
      <c r="Q555" s="657">
        <v>0.33500000000000002</v>
      </c>
      <c r="R555" s="657">
        <v>0.32250000000000001</v>
      </c>
      <c r="S555" s="657">
        <v>0.3125</v>
      </c>
      <c r="T555" s="657">
        <v>0.30249999999999999</v>
      </c>
      <c r="U555" s="657">
        <v>0.28499999999999998</v>
      </c>
      <c r="V555" s="657">
        <v>0.28000000000000003</v>
      </c>
      <c r="W555" s="657">
        <v>0.26</v>
      </c>
      <c r="X555" s="657">
        <v>0.24</v>
      </c>
      <c r="Y555" s="654">
        <f t="shared" si="267"/>
        <v>10.476250000000002</v>
      </c>
      <c r="Z555" s="1049">
        <f t="shared" si="270"/>
        <v>9.6491228070175303</v>
      </c>
      <c r="AA555" s="671">
        <f t="shared" si="271"/>
        <v>11.764705882352944</v>
      </c>
      <c r="AB555" s="671">
        <f t="shared" si="272"/>
        <v>13.33333333333333</v>
      </c>
      <c r="AC555" s="671">
        <f t="shared" si="273"/>
        <v>18.421052631578938</v>
      </c>
      <c r="AD555" s="671">
        <f t="shared" si="274"/>
        <v>20.634920634920629</v>
      </c>
      <c r="AE555" s="671">
        <f t="shared" si="275"/>
        <v>19.999999999999996</v>
      </c>
      <c r="AF555" s="671">
        <f t="shared" si="276"/>
        <v>19.318181818181813</v>
      </c>
      <c r="AG555" s="671">
        <f t="shared" si="277"/>
        <v>12.820512820512819</v>
      </c>
      <c r="AH555" s="671">
        <f t="shared" si="278"/>
        <v>5.7627118644067776</v>
      </c>
      <c r="AI555" s="671">
        <f t="shared" si="279"/>
        <v>1.0273972602739878</v>
      </c>
      <c r="AJ555" s="671">
        <f t="shared" si="280"/>
        <v>4.2857142857142927</v>
      </c>
      <c r="AK555" s="671">
        <f t="shared" si="281"/>
        <v>4.4776119402984982</v>
      </c>
      <c r="AL555" s="671">
        <f t="shared" si="282"/>
        <v>3.8759689922480689</v>
      </c>
      <c r="AM555" s="671">
        <f t="shared" si="283"/>
        <v>3.2000000000000028</v>
      </c>
      <c r="AN555" s="671">
        <f t="shared" si="284"/>
        <v>3.3057851239669533</v>
      </c>
      <c r="AO555" s="671">
        <f t="shared" si="285"/>
        <v>6.1403508771929793</v>
      </c>
      <c r="AP555" s="671">
        <f t="shared" si="286"/>
        <v>1.7857142857142572</v>
      </c>
      <c r="AQ555" s="671">
        <f t="shared" si="287"/>
        <v>7.6923076923077094</v>
      </c>
      <c r="AR555" s="671">
        <f t="shared" si="288"/>
        <v>8.3333333333333481</v>
      </c>
      <c r="AS555" s="672">
        <f t="shared" si="268"/>
        <v>9.2541434517555192</v>
      </c>
      <c r="AT555" s="673">
        <f t="shared" si="269"/>
        <v>6.5116180670747701</v>
      </c>
    </row>
    <row r="556" spans="1:46" ht="11.25" customHeight="1" x14ac:dyDescent="0.2">
      <c r="A556" s="506" t="s">
        <v>703</v>
      </c>
      <c r="B556" s="507" t="s">
        <v>704</v>
      </c>
      <c r="C556" s="497">
        <v>4.4400000000000004</v>
      </c>
      <c r="D556" s="521">
        <v>3.93</v>
      </c>
      <c r="E556" s="513">
        <v>3.48</v>
      </c>
      <c r="F556" s="513">
        <v>3.08</v>
      </c>
      <c r="G556" s="513">
        <v>2.9</v>
      </c>
      <c r="H556" s="513">
        <v>2.64</v>
      </c>
      <c r="I556" s="514"/>
      <c r="J556" s="513">
        <v>2.4</v>
      </c>
      <c r="K556" s="509">
        <v>2.2000000000000002</v>
      </c>
      <c r="L556" s="514"/>
      <c r="M556" s="529">
        <v>2</v>
      </c>
      <c r="N556" s="529">
        <v>1.89</v>
      </c>
      <c r="O556" s="516">
        <v>1.78</v>
      </c>
      <c r="P556" s="516">
        <v>1.64</v>
      </c>
      <c r="Q556" s="516">
        <v>1.5</v>
      </c>
      <c r="R556" s="516">
        <v>1.42</v>
      </c>
      <c r="S556" s="516">
        <v>1.3</v>
      </c>
      <c r="T556" s="516">
        <v>1.2</v>
      </c>
      <c r="U556" s="516">
        <v>1.1599999999999999</v>
      </c>
      <c r="V556" s="516">
        <v>1.1200000000000001</v>
      </c>
      <c r="W556" s="516">
        <v>1.08</v>
      </c>
      <c r="X556" s="516">
        <v>1.04</v>
      </c>
      <c r="Y556" s="654">
        <f t="shared" si="267"/>
        <v>42.199999999999996</v>
      </c>
      <c r="Z556" s="1049">
        <f t="shared" si="270"/>
        <v>12.977099236641232</v>
      </c>
      <c r="AA556" s="671">
        <f t="shared" si="271"/>
        <v>12.93103448275863</v>
      </c>
      <c r="AB556" s="671">
        <f t="shared" si="272"/>
        <v>12.987012987012992</v>
      </c>
      <c r="AC556" s="671">
        <f t="shared" si="273"/>
        <v>6.2068965517241503</v>
      </c>
      <c r="AD556" s="671">
        <f t="shared" si="274"/>
        <v>9.8484848484848406</v>
      </c>
      <c r="AE556" s="671">
        <f t="shared" si="275"/>
        <v>10.000000000000009</v>
      </c>
      <c r="AF556" s="671">
        <f t="shared" si="276"/>
        <v>9.0909090909090828</v>
      </c>
      <c r="AG556" s="671">
        <f t="shared" si="277"/>
        <v>10.000000000000009</v>
      </c>
      <c r="AH556" s="671">
        <f t="shared" si="278"/>
        <v>5.8201058201058364</v>
      </c>
      <c r="AI556" s="671">
        <f t="shared" si="279"/>
        <v>6.1797752808988804</v>
      </c>
      <c r="AJ556" s="671">
        <f t="shared" si="280"/>
        <v>8.5365853658536661</v>
      </c>
      <c r="AK556" s="671">
        <f t="shared" si="281"/>
        <v>9.3333333333333268</v>
      </c>
      <c r="AL556" s="671">
        <f t="shared" si="282"/>
        <v>5.6338028169014231</v>
      </c>
      <c r="AM556" s="671">
        <f t="shared" si="283"/>
        <v>9.2307692307692193</v>
      </c>
      <c r="AN556" s="671">
        <f t="shared" si="284"/>
        <v>8.3333333333333481</v>
      </c>
      <c r="AO556" s="671">
        <f t="shared" si="285"/>
        <v>3.4482758620689724</v>
      </c>
      <c r="AP556" s="671">
        <f t="shared" si="286"/>
        <v>3.5714285714285587</v>
      </c>
      <c r="AQ556" s="671">
        <f t="shared" si="287"/>
        <v>3.7037037037036979</v>
      </c>
      <c r="AR556" s="671">
        <f t="shared" si="288"/>
        <v>3.8461538461538547</v>
      </c>
      <c r="AS556" s="672">
        <f t="shared" si="268"/>
        <v>7.9830897032674608</v>
      </c>
      <c r="AT556" s="673">
        <f t="shared" si="269"/>
        <v>3.1900223853507614</v>
      </c>
    </row>
    <row r="557" spans="1:46" ht="11.25" customHeight="1" x14ac:dyDescent="0.2">
      <c r="A557" s="495" t="s">
        <v>3885</v>
      </c>
      <c r="B557" s="933" t="s">
        <v>3886</v>
      </c>
      <c r="C557" s="497">
        <v>1.7124999999999999</v>
      </c>
      <c r="D557" s="497">
        <v>1.49</v>
      </c>
      <c r="E557" s="650">
        <v>1.2974999999999999</v>
      </c>
      <c r="F557" s="650">
        <v>0.90500000000000003</v>
      </c>
      <c r="G557" s="650">
        <v>0.1875</v>
      </c>
      <c r="H557" s="542">
        <v>0</v>
      </c>
      <c r="I557" s="651"/>
      <c r="J557" s="502">
        <v>0</v>
      </c>
      <c r="K557" s="655">
        <v>0</v>
      </c>
      <c r="L557" s="651"/>
      <c r="M557" s="652">
        <v>0</v>
      </c>
      <c r="N557" s="652">
        <v>0</v>
      </c>
      <c r="O557" s="653">
        <v>0</v>
      </c>
      <c r="P557" s="653">
        <v>0</v>
      </c>
      <c r="Q557" s="653">
        <v>0</v>
      </c>
      <c r="R557" s="653">
        <v>0</v>
      </c>
      <c r="S557" s="653">
        <v>0</v>
      </c>
      <c r="T557" s="653">
        <v>0</v>
      </c>
      <c r="U557" s="653">
        <v>0</v>
      </c>
      <c r="V557" s="653">
        <v>0</v>
      </c>
      <c r="W557" s="653">
        <v>0</v>
      </c>
      <c r="X557" s="653">
        <v>0</v>
      </c>
      <c r="Y557" s="654">
        <f t="shared" si="267"/>
        <v>5.5925000000000002</v>
      </c>
      <c r="Z557" s="1049">
        <f t="shared" si="270"/>
        <v>14.932885906040273</v>
      </c>
      <c r="AA557" s="671">
        <f t="shared" si="271"/>
        <v>14.836223506743739</v>
      </c>
      <c r="AB557" s="671">
        <f t="shared" si="272"/>
        <v>43.370165745856326</v>
      </c>
      <c r="AC557" s="671">
        <f t="shared" si="273"/>
        <v>382.66666666666669</v>
      </c>
      <c r="AD557" s="671" t="str">
        <f t="shared" si="274"/>
        <v>n/a</v>
      </c>
      <c r="AE557" s="671" t="str">
        <f t="shared" si="275"/>
        <v>n/a</v>
      </c>
      <c r="AF557" s="671" t="str">
        <f t="shared" si="276"/>
        <v>n/a</v>
      </c>
      <c r="AG557" s="671" t="str">
        <f t="shared" si="277"/>
        <v>n/a</v>
      </c>
      <c r="AH557" s="671" t="str">
        <f t="shared" si="278"/>
        <v>n/a</v>
      </c>
      <c r="AI557" s="671" t="str">
        <f t="shared" si="279"/>
        <v>n/a</v>
      </c>
      <c r="AJ557" s="671" t="str">
        <f t="shared" si="280"/>
        <v>n/a</v>
      </c>
      <c r="AK557" s="671" t="str">
        <f t="shared" si="281"/>
        <v>n/a</v>
      </c>
      <c r="AL557" s="671" t="str">
        <f t="shared" si="282"/>
        <v>n/a</v>
      </c>
      <c r="AM557" s="671" t="str">
        <f t="shared" si="283"/>
        <v>n/a</v>
      </c>
      <c r="AN557" s="671" t="str">
        <f t="shared" si="284"/>
        <v>n/a</v>
      </c>
      <c r="AO557" s="671" t="str">
        <f t="shared" si="285"/>
        <v>n/a</v>
      </c>
      <c r="AP557" s="671" t="str">
        <f t="shared" si="286"/>
        <v>n/a</v>
      </c>
      <c r="AQ557" s="671" t="str">
        <f t="shared" si="287"/>
        <v>n/a</v>
      </c>
      <c r="AR557" s="671" t="str">
        <f t="shared" si="288"/>
        <v>n/a</v>
      </c>
      <c r="AS557" s="672">
        <f t="shared" si="268"/>
        <v>113.95148545632676</v>
      </c>
      <c r="AT557" s="673">
        <f t="shared" si="269"/>
        <v>179.64603114013948</v>
      </c>
    </row>
    <row r="558" spans="1:46" ht="11.25" customHeight="1" x14ac:dyDescent="0.2">
      <c r="A558" s="495" t="s">
        <v>701</v>
      </c>
      <c r="B558" s="933" t="s">
        <v>702</v>
      </c>
      <c r="C558" s="523">
        <v>7</v>
      </c>
      <c r="D558" s="497">
        <v>6.85</v>
      </c>
      <c r="E558" s="650">
        <v>6.4</v>
      </c>
      <c r="F558" s="650">
        <v>5.6</v>
      </c>
      <c r="G558" s="650">
        <v>4.4000000000000004</v>
      </c>
      <c r="H558" s="650">
        <v>3.45</v>
      </c>
      <c r="I558" s="651"/>
      <c r="J558" s="650">
        <v>3</v>
      </c>
      <c r="K558" s="496">
        <v>2.08</v>
      </c>
      <c r="L558" s="651"/>
      <c r="M558" s="511">
        <v>1.5</v>
      </c>
      <c r="N558" s="511">
        <v>0.9</v>
      </c>
      <c r="O558" s="657">
        <v>0.8</v>
      </c>
      <c r="P558" s="657">
        <v>0.5</v>
      </c>
      <c r="Q558" s="657">
        <v>0.375</v>
      </c>
      <c r="R558" s="653">
        <v>0</v>
      </c>
      <c r="S558" s="653">
        <v>0</v>
      </c>
      <c r="T558" s="653">
        <v>0</v>
      </c>
      <c r="U558" s="653">
        <v>0</v>
      </c>
      <c r="V558" s="653">
        <v>0</v>
      </c>
      <c r="W558" s="653">
        <v>0.1875</v>
      </c>
      <c r="X558" s="653">
        <v>0.25</v>
      </c>
      <c r="Y558" s="654">
        <f t="shared" si="267"/>
        <v>43.292499999999997</v>
      </c>
      <c r="Z558" s="1049">
        <f t="shared" si="270"/>
        <v>2.1897810218978186</v>
      </c>
      <c r="AA558" s="671">
        <f t="shared" si="271"/>
        <v>7.0312499999999778</v>
      </c>
      <c r="AB558" s="671">
        <f t="shared" si="272"/>
        <v>14.285714285714302</v>
      </c>
      <c r="AC558" s="671">
        <f t="shared" si="273"/>
        <v>27.272727272727249</v>
      </c>
      <c r="AD558" s="671">
        <f t="shared" si="274"/>
        <v>27.536231884057983</v>
      </c>
      <c r="AE558" s="671">
        <f t="shared" si="275"/>
        <v>15.000000000000014</v>
      </c>
      <c r="AF558" s="671">
        <f t="shared" si="276"/>
        <v>44.230769230769226</v>
      </c>
      <c r="AG558" s="671">
        <f t="shared" si="277"/>
        <v>38.666666666666671</v>
      </c>
      <c r="AH558" s="671">
        <f t="shared" si="278"/>
        <v>66.666666666666657</v>
      </c>
      <c r="AI558" s="671">
        <f t="shared" si="279"/>
        <v>12.5</v>
      </c>
      <c r="AJ558" s="671">
        <f t="shared" si="280"/>
        <v>60.000000000000007</v>
      </c>
      <c r="AK558" s="671">
        <f t="shared" si="281"/>
        <v>33.333333333333329</v>
      </c>
      <c r="AL558" s="671" t="str">
        <f t="shared" si="282"/>
        <v>n/a</v>
      </c>
      <c r="AM558" s="671" t="str">
        <f t="shared" si="283"/>
        <v>n/a</v>
      </c>
      <c r="AN558" s="671" t="str">
        <f t="shared" si="284"/>
        <v>n/a</v>
      </c>
      <c r="AO558" s="671" t="str">
        <f t="shared" si="285"/>
        <v>n/a</v>
      </c>
      <c r="AP558" s="671" t="str">
        <f t="shared" si="286"/>
        <v>n/a</v>
      </c>
      <c r="AQ558" s="671">
        <f t="shared" si="287"/>
        <v>-100</v>
      </c>
      <c r="AR558" s="671">
        <f t="shared" si="288"/>
        <v>-25</v>
      </c>
      <c r="AS558" s="672">
        <f t="shared" si="268"/>
        <v>15.979510025845233</v>
      </c>
      <c r="AT558" s="673">
        <f t="shared" si="269"/>
        <v>40.94913562860787</v>
      </c>
    </row>
    <row r="559" spans="1:46" ht="11.25" customHeight="1" x14ac:dyDescent="0.2">
      <c r="A559" s="565" t="s">
        <v>4401</v>
      </c>
      <c r="B559" s="933" t="s">
        <v>3884</v>
      </c>
      <c r="C559" s="497">
        <v>1.49</v>
      </c>
      <c r="D559" s="916">
        <v>1.42</v>
      </c>
      <c r="E559" s="916">
        <v>1.34</v>
      </c>
      <c r="F559" s="916">
        <v>1.29</v>
      </c>
      <c r="G559" s="916">
        <v>0.54</v>
      </c>
      <c r="H559" s="502">
        <v>0</v>
      </c>
      <c r="I559" s="916"/>
      <c r="J559" s="502">
        <v>0</v>
      </c>
      <c r="K559" s="655">
        <v>0</v>
      </c>
      <c r="L559" s="651"/>
      <c r="M559" s="652">
        <v>0</v>
      </c>
      <c r="N559" s="652">
        <v>0</v>
      </c>
      <c r="O559" s="653">
        <v>0</v>
      </c>
      <c r="P559" s="653">
        <v>0</v>
      </c>
      <c r="Q559" s="653">
        <v>0</v>
      </c>
      <c r="R559" s="653">
        <v>0</v>
      </c>
      <c r="S559" s="653">
        <v>0</v>
      </c>
      <c r="T559" s="653">
        <v>0</v>
      </c>
      <c r="U559" s="653">
        <v>0</v>
      </c>
      <c r="V559" s="653">
        <v>0</v>
      </c>
      <c r="W559" s="653">
        <v>0</v>
      </c>
      <c r="X559" s="653">
        <v>0</v>
      </c>
      <c r="Y559" s="654">
        <f t="shared" si="267"/>
        <v>6.08</v>
      </c>
      <c r="Z559" s="1049">
        <f t="shared" si="270"/>
        <v>4.929577464788748</v>
      </c>
      <c r="AA559" s="671">
        <f t="shared" si="271"/>
        <v>5.9701492537313383</v>
      </c>
      <c r="AB559" s="671">
        <f t="shared" si="272"/>
        <v>3.8759689922480689</v>
      </c>
      <c r="AC559" s="671">
        <f t="shared" si="273"/>
        <v>138.88888888888889</v>
      </c>
      <c r="AD559" s="671" t="str">
        <f t="shared" si="274"/>
        <v>n/a</v>
      </c>
      <c r="AE559" s="671" t="str">
        <f t="shared" si="275"/>
        <v>n/a</v>
      </c>
      <c r="AF559" s="671" t="str">
        <f t="shared" si="276"/>
        <v>n/a</v>
      </c>
      <c r="AG559" s="671" t="str">
        <f t="shared" si="277"/>
        <v>n/a</v>
      </c>
      <c r="AH559" s="671" t="str">
        <f t="shared" si="278"/>
        <v>n/a</v>
      </c>
      <c r="AI559" s="671" t="str">
        <f t="shared" si="279"/>
        <v>n/a</v>
      </c>
      <c r="AJ559" s="671" t="str">
        <f t="shared" si="280"/>
        <v>n/a</v>
      </c>
      <c r="AK559" s="671" t="str">
        <f t="shared" si="281"/>
        <v>n/a</v>
      </c>
      <c r="AL559" s="671" t="str">
        <f t="shared" si="282"/>
        <v>n/a</v>
      </c>
      <c r="AM559" s="671" t="str">
        <f t="shared" si="283"/>
        <v>n/a</v>
      </c>
      <c r="AN559" s="671" t="str">
        <f t="shared" si="284"/>
        <v>n/a</v>
      </c>
      <c r="AO559" s="671" t="str">
        <f t="shared" si="285"/>
        <v>n/a</v>
      </c>
      <c r="AP559" s="671" t="str">
        <f t="shared" si="286"/>
        <v>n/a</v>
      </c>
      <c r="AQ559" s="671" t="str">
        <f t="shared" si="287"/>
        <v>n/a</v>
      </c>
      <c r="AR559" s="671" t="str">
        <f t="shared" si="288"/>
        <v>n/a</v>
      </c>
      <c r="AS559" s="672">
        <f t="shared" si="268"/>
        <v>38.416146149914262</v>
      </c>
      <c r="AT559" s="673">
        <f t="shared" si="269"/>
        <v>66.987284535862671</v>
      </c>
    </row>
    <row r="560" spans="1:46" ht="11.25" customHeight="1" x14ac:dyDescent="0.2">
      <c r="A560" s="483" t="s">
        <v>1512</v>
      </c>
      <c r="B560" s="918" t="s">
        <v>1513</v>
      </c>
      <c r="C560" s="497">
        <v>0.4</v>
      </c>
      <c r="D560" s="522">
        <v>0.33999999999999997</v>
      </c>
      <c r="E560" s="487">
        <v>0.31</v>
      </c>
      <c r="F560" s="489">
        <v>0.28000000000000003</v>
      </c>
      <c r="G560" s="487">
        <v>0.26</v>
      </c>
      <c r="H560" s="487">
        <v>0.24</v>
      </c>
      <c r="I560" s="488"/>
      <c r="J560" s="489">
        <v>8.5599999999999996E-2</v>
      </c>
      <c r="K560" s="485">
        <v>0.16399999999999998</v>
      </c>
      <c r="L560" s="488"/>
      <c r="M560" s="530">
        <v>0.1353</v>
      </c>
      <c r="N560" s="530">
        <v>0.114</v>
      </c>
      <c r="O560" s="493">
        <v>2.8500000000000001E-2</v>
      </c>
      <c r="P560" s="492">
        <v>0</v>
      </c>
      <c r="Q560" s="492">
        <v>0</v>
      </c>
      <c r="R560" s="492">
        <v>0</v>
      </c>
      <c r="S560" s="492">
        <v>0</v>
      </c>
      <c r="T560" s="492">
        <v>0</v>
      </c>
      <c r="U560" s="492">
        <v>0</v>
      </c>
      <c r="V560" s="492">
        <v>0</v>
      </c>
      <c r="W560" s="492">
        <v>0</v>
      </c>
      <c r="X560" s="492">
        <v>0</v>
      </c>
      <c r="Y560" s="654">
        <f t="shared" si="267"/>
        <v>2.3574000000000002</v>
      </c>
      <c r="Z560" s="1049">
        <f t="shared" si="270"/>
        <v>17.647058823529438</v>
      </c>
      <c r="AA560" s="671">
        <f t="shared" si="271"/>
        <v>9.6774193548387011</v>
      </c>
      <c r="AB560" s="671">
        <f t="shared" si="272"/>
        <v>10.714285714285698</v>
      </c>
      <c r="AC560" s="671">
        <f t="shared" si="273"/>
        <v>7.6923076923077094</v>
      </c>
      <c r="AD560" s="671">
        <f t="shared" si="274"/>
        <v>8.3333333333333481</v>
      </c>
      <c r="AE560" s="671">
        <f t="shared" si="275"/>
        <v>180.37383177570092</v>
      </c>
      <c r="AF560" s="671">
        <f t="shared" si="276"/>
        <v>-47.804878048780488</v>
      </c>
      <c r="AG560" s="671">
        <f t="shared" si="277"/>
        <v>21.212121212121193</v>
      </c>
      <c r="AH560" s="671">
        <f t="shared" si="278"/>
        <v>18.684210526315791</v>
      </c>
      <c r="AI560" s="671">
        <f t="shared" si="279"/>
        <v>300</v>
      </c>
      <c r="AJ560" s="671" t="str">
        <f t="shared" si="280"/>
        <v>n/a</v>
      </c>
      <c r="AK560" s="671" t="str">
        <f t="shared" si="281"/>
        <v>n/a</v>
      </c>
      <c r="AL560" s="671" t="str">
        <f t="shared" si="282"/>
        <v>n/a</v>
      </c>
      <c r="AM560" s="671" t="str">
        <f t="shared" si="283"/>
        <v>n/a</v>
      </c>
      <c r="AN560" s="671" t="str">
        <f t="shared" si="284"/>
        <v>n/a</v>
      </c>
      <c r="AO560" s="671" t="str">
        <f t="shared" si="285"/>
        <v>n/a</v>
      </c>
      <c r="AP560" s="671" t="str">
        <f t="shared" si="286"/>
        <v>n/a</v>
      </c>
      <c r="AQ560" s="671" t="str">
        <f t="shared" si="287"/>
        <v>n/a</v>
      </c>
      <c r="AR560" s="671" t="str">
        <f t="shared" si="288"/>
        <v>n/a</v>
      </c>
      <c r="AS560" s="672">
        <f t="shared" si="268"/>
        <v>52.652969038365221</v>
      </c>
      <c r="AT560" s="673">
        <f t="shared" si="269"/>
        <v>104.63917418623869</v>
      </c>
    </row>
    <row r="561" spans="1:46" ht="11.25" customHeight="1" x14ac:dyDescent="0.2">
      <c r="A561" s="507" t="s">
        <v>299</v>
      </c>
      <c r="B561" s="507" t="s">
        <v>300</v>
      </c>
      <c r="C561" s="497">
        <v>1.68</v>
      </c>
      <c r="D561" s="656">
        <v>1.6400000000000001</v>
      </c>
      <c r="E561" s="650">
        <v>1.6</v>
      </c>
      <c r="F561" s="650">
        <v>1.56</v>
      </c>
      <c r="G561" s="650">
        <v>1.52</v>
      </c>
      <c r="H561" s="650">
        <v>1.48</v>
      </c>
      <c r="I561" s="651"/>
      <c r="J561" s="650">
        <v>1.44</v>
      </c>
      <c r="K561" s="496">
        <v>1.4</v>
      </c>
      <c r="L561" s="651"/>
      <c r="M561" s="511">
        <v>1.36</v>
      </c>
      <c r="N561" s="511">
        <v>1.32</v>
      </c>
      <c r="O561" s="657">
        <v>1.27</v>
      </c>
      <c r="P561" s="657">
        <v>1.22</v>
      </c>
      <c r="Q561" s="657">
        <v>1.18</v>
      </c>
      <c r="R561" s="657">
        <v>1.1399999999999999</v>
      </c>
      <c r="S561" s="657">
        <v>1.1000000000000001</v>
      </c>
      <c r="T561" s="657">
        <v>1.06</v>
      </c>
      <c r="U561" s="657">
        <v>1.0249999999999999</v>
      </c>
      <c r="V561" s="657">
        <v>0.98499999999999999</v>
      </c>
      <c r="W561" s="657">
        <v>0.94499999999999995</v>
      </c>
      <c r="X561" s="657">
        <v>0.91500000000000004</v>
      </c>
      <c r="Y561" s="654">
        <f t="shared" si="267"/>
        <v>25.839999999999996</v>
      </c>
      <c r="Z561" s="1049">
        <f t="shared" si="270"/>
        <v>2.4390243902438824</v>
      </c>
      <c r="AA561" s="671">
        <f t="shared" si="271"/>
        <v>2.4999999999999911</v>
      </c>
      <c r="AB561" s="671">
        <f t="shared" si="272"/>
        <v>2.5641025641025772</v>
      </c>
      <c r="AC561" s="671">
        <f t="shared" si="273"/>
        <v>2.6315789473684292</v>
      </c>
      <c r="AD561" s="671">
        <f t="shared" si="274"/>
        <v>2.7027027027026973</v>
      </c>
      <c r="AE561" s="671">
        <f t="shared" si="275"/>
        <v>2.7777777777777901</v>
      </c>
      <c r="AF561" s="671">
        <f t="shared" si="276"/>
        <v>2.8571428571428692</v>
      </c>
      <c r="AG561" s="671">
        <f t="shared" si="277"/>
        <v>2.9411764705882248</v>
      </c>
      <c r="AH561" s="671">
        <f t="shared" si="278"/>
        <v>3.0303030303030276</v>
      </c>
      <c r="AI561" s="671">
        <f t="shared" si="279"/>
        <v>3.937007874015741</v>
      </c>
      <c r="AJ561" s="671">
        <f t="shared" si="280"/>
        <v>4.0983606557376984</v>
      </c>
      <c r="AK561" s="671">
        <f t="shared" si="281"/>
        <v>3.3898305084745894</v>
      </c>
      <c r="AL561" s="671">
        <f t="shared" si="282"/>
        <v>3.5087719298245723</v>
      </c>
      <c r="AM561" s="671">
        <f t="shared" si="283"/>
        <v>3.6363636363636154</v>
      </c>
      <c r="AN561" s="671">
        <f t="shared" si="284"/>
        <v>3.7735849056603765</v>
      </c>
      <c r="AO561" s="671">
        <f t="shared" si="285"/>
        <v>3.4146341463414887</v>
      </c>
      <c r="AP561" s="671">
        <f t="shared" si="286"/>
        <v>4.0609137055837463</v>
      </c>
      <c r="AQ561" s="671">
        <f t="shared" si="287"/>
        <v>4.2328042328042326</v>
      </c>
      <c r="AR561" s="671">
        <f t="shared" si="288"/>
        <v>3.2786885245901454</v>
      </c>
      <c r="AS561" s="672">
        <f t="shared" si="268"/>
        <v>3.2513036241908262</v>
      </c>
      <c r="AT561" s="673">
        <f t="shared" si="269"/>
        <v>0.58909508824568491</v>
      </c>
    </row>
    <row r="562" spans="1:46" ht="11.25" customHeight="1" x14ac:dyDescent="0.2">
      <c r="A562" s="495" t="s">
        <v>697</v>
      </c>
      <c r="B562" s="933" t="s">
        <v>698</v>
      </c>
      <c r="C562" s="497">
        <v>1.96</v>
      </c>
      <c r="D562" s="656">
        <v>1.8599999999999999</v>
      </c>
      <c r="E562" s="650">
        <v>1.7</v>
      </c>
      <c r="F562" s="650">
        <v>1.48</v>
      </c>
      <c r="G562" s="650">
        <v>1.32</v>
      </c>
      <c r="H562" s="650">
        <v>1.24</v>
      </c>
      <c r="I562" s="651"/>
      <c r="J562" s="502">
        <v>1.2</v>
      </c>
      <c r="K562" s="496">
        <v>1.1599999999999999</v>
      </c>
      <c r="L562" s="651"/>
      <c r="M562" s="511">
        <v>1.08</v>
      </c>
      <c r="N562" s="511">
        <v>1</v>
      </c>
      <c r="O562" s="657">
        <v>0.9</v>
      </c>
      <c r="P562" s="657">
        <v>0.78</v>
      </c>
      <c r="Q562" s="657">
        <v>0.66</v>
      </c>
      <c r="R562" s="657">
        <v>0.55000000000000004</v>
      </c>
      <c r="S562" s="657">
        <v>0.375</v>
      </c>
      <c r="T562" s="653">
        <v>0</v>
      </c>
      <c r="U562" s="653">
        <v>0</v>
      </c>
      <c r="V562" s="653">
        <v>0</v>
      </c>
      <c r="W562" s="653">
        <v>0</v>
      </c>
      <c r="X562" s="653">
        <v>0</v>
      </c>
      <c r="Y562" s="654">
        <f t="shared" si="267"/>
        <v>17.265000000000001</v>
      </c>
      <c r="Z562" s="1049">
        <f t="shared" si="270"/>
        <v>5.3763440860215006</v>
      </c>
      <c r="AA562" s="671">
        <f t="shared" si="271"/>
        <v>9.4117647058823408</v>
      </c>
      <c r="AB562" s="671">
        <f t="shared" si="272"/>
        <v>14.864864864864868</v>
      </c>
      <c r="AC562" s="671">
        <f t="shared" si="273"/>
        <v>12.12121212121211</v>
      </c>
      <c r="AD562" s="671">
        <f t="shared" si="274"/>
        <v>6.4516129032258229</v>
      </c>
      <c r="AE562" s="671">
        <f t="shared" si="275"/>
        <v>3.3333333333333437</v>
      </c>
      <c r="AF562" s="671">
        <f t="shared" si="276"/>
        <v>3.4482758620689724</v>
      </c>
      <c r="AG562" s="671">
        <f t="shared" si="277"/>
        <v>7.4074074074073959</v>
      </c>
      <c r="AH562" s="671">
        <f t="shared" si="278"/>
        <v>8.0000000000000071</v>
      </c>
      <c r="AI562" s="671">
        <f t="shared" si="279"/>
        <v>11.111111111111116</v>
      </c>
      <c r="AJ562" s="671">
        <f t="shared" si="280"/>
        <v>15.384615384615374</v>
      </c>
      <c r="AK562" s="671">
        <f t="shared" si="281"/>
        <v>18.181818181818187</v>
      </c>
      <c r="AL562" s="671">
        <f t="shared" si="282"/>
        <v>19.999999999999996</v>
      </c>
      <c r="AM562" s="671">
        <f t="shared" si="283"/>
        <v>46.666666666666679</v>
      </c>
      <c r="AN562" s="671" t="str">
        <f t="shared" si="284"/>
        <v>n/a</v>
      </c>
      <c r="AO562" s="671" t="str">
        <f t="shared" si="285"/>
        <v>n/a</v>
      </c>
      <c r="AP562" s="671" t="str">
        <f t="shared" si="286"/>
        <v>n/a</v>
      </c>
      <c r="AQ562" s="671" t="str">
        <f t="shared" si="287"/>
        <v>n/a</v>
      </c>
      <c r="AR562" s="671" t="str">
        <f t="shared" si="288"/>
        <v>n/a</v>
      </c>
      <c r="AS562" s="672">
        <f t="shared" si="268"/>
        <v>12.982787616301978</v>
      </c>
      <c r="AT562" s="673">
        <f t="shared" si="269"/>
        <v>11.016175949670016</v>
      </c>
    </row>
    <row r="563" spans="1:46" ht="11.25" customHeight="1" x14ac:dyDescent="0.2">
      <c r="A563" s="933" t="s">
        <v>694</v>
      </c>
      <c r="B563" s="933" t="s">
        <v>695</v>
      </c>
      <c r="C563" s="497">
        <v>3.95</v>
      </c>
      <c r="D563" s="656">
        <v>3.7499999999999996</v>
      </c>
      <c r="E563" s="650">
        <v>3.55</v>
      </c>
      <c r="F563" s="650">
        <v>3.32</v>
      </c>
      <c r="G563" s="650">
        <v>3.0449999999999999</v>
      </c>
      <c r="H563" s="650">
        <v>2.835</v>
      </c>
      <c r="I563" s="651"/>
      <c r="J563" s="650">
        <v>2.62</v>
      </c>
      <c r="K563" s="496">
        <v>2.4500000000000002</v>
      </c>
      <c r="L563" s="651"/>
      <c r="M563" s="511">
        <v>2.3050000000000002</v>
      </c>
      <c r="N563" s="511">
        <v>2.2000000000000002</v>
      </c>
      <c r="O563" s="657">
        <v>2.15</v>
      </c>
      <c r="P563" s="657">
        <v>1.98</v>
      </c>
      <c r="Q563" s="657">
        <v>1.89</v>
      </c>
      <c r="R563" s="657">
        <v>1.7749999999999999</v>
      </c>
      <c r="S563" s="657">
        <v>1.675</v>
      </c>
      <c r="T563" s="657">
        <v>1.55</v>
      </c>
      <c r="U563" s="657">
        <v>1.5</v>
      </c>
      <c r="V563" s="653">
        <v>0</v>
      </c>
      <c r="W563" s="653">
        <v>2.02</v>
      </c>
      <c r="X563" s="653">
        <v>2.96</v>
      </c>
      <c r="Y563" s="654">
        <f t="shared" si="267"/>
        <v>47.524999999999999</v>
      </c>
      <c r="Z563" s="1049">
        <f t="shared" si="270"/>
        <v>5.3333333333333455</v>
      </c>
      <c r="AA563" s="671">
        <f t="shared" si="271"/>
        <v>5.6338028169014009</v>
      </c>
      <c r="AB563" s="671">
        <f t="shared" si="272"/>
        <v>6.9277108433734913</v>
      </c>
      <c r="AC563" s="671">
        <f t="shared" si="273"/>
        <v>9.0311986863711002</v>
      </c>
      <c r="AD563" s="671">
        <f t="shared" si="274"/>
        <v>7.4074074074073959</v>
      </c>
      <c r="AE563" s="671">
        <f t="shared" si="275"/>
        <v>8.2061068702290019</v>
      </c>
      <c r="AF563" s="671">
        <f t="shared" si="276"/>
        <v>6.938775510204076</v>
      </c>
      <c r="AG563" s="671">
        <f t="shared" si="277"/>
        <v>6.2906724511930578</v>
      </c>
      <c r="AH563" s="671">
        <f t="shared" si="278"/>
        <v>4.7727272727272618</v>
      </c>
      <c r="AI563" s="671">
        <f t="shared" si="279"/>
        <v>2.3255813953488413</v>
      </c>
      <c r="AJ563" s="671">
        <f t="shared" si="280"/>
        <v>8.5858585858585847</v>
      </c>
      <c r="AK563" s="671">
        <f t="shared" si="281"/>
        <v>4.7619047619047672</v>
      </c>
      <c r="AL563" s="671">
        <f t="shared" si="282"/>
        <v>6.4788732394366111</v>
      </c>
      <c r="AM563" s="671">
        <f t="shared" si="283"/>
        <v>5.9701492537313383</v>
      </c>
      <c r="AN563" s="671">
        <f t="shared" si="284"/>
        <v>8.0645161290322509</v>
      </c>
      <c r="AO563" s="671">
        <f t="shared" si="285"/>
        <v>3.3333333333333437</v>
      </c>
      <c r="AP563" s="671" t="str">
        <f t="shared" si="286"/>
        <v>n/a</v>
      </c>
      <c r="AQ563" s="671">
        <f t="shared" si="287"/>
        <v>-100</v>
      </c>
      <c r="AR563" s="671">
        <f t="shared" si="288"/>
        <v>-31.756756756756754</v>
      </c>
      <c r="AS563" s="672">
        <f t="shared" si="268"/>
        <v>-1.7608224925761602</v>
      </c>
      <c r="AT563" s="673">
        <f t="shared" si="269"/>
        <v>26.156427161279908</v>
      </c>
    </row>
    <row r="564" spans="1:46" ht="11.25" customHeight="1" x14ac:dyDescent="0.2">
      <c r="A564" s="495" t="s">
        <v>4098</v>
      </c>
      <c r="B564" s="933" t="s">
        <v>3883</v>
      </c>
      <c r="C564" s="497">
        <v>0.57999999999999996</v>
      </c>
      <c r="D564" s="656">
        <v>0.42</v>
      </c>
      <c r="E564" s="650">
        <v>0.26</v>
      </c>
      <c r="F564" s="650">
        <v>0.14000000000000001</v>
      </c>
      <c r="G564" s="650">
        <v>0.03</v>
      </c>
      <c r="H564" s="542">
        <v>0</v>
      </c>
      <c r="I564" s="651"/>
      <c r="J564" s="502">
        <v>0</v>
      </c>
      <c r="K564" s="655">
        <v>0</v>
      </c>
      <c r="L564" s="651"/>
      <c r="M564" s="652">
        <v>0</v>
      </c>
      <c r="N564" s="652">
        <v>0</v>
      </c>
      <c r="O564" s="653">
        <v>0</v>
      </c>
      <c r="P564" s="653">
        <v>0</v>
      </c>
      <c r="Q564" s="653">
        <v>0</v>
      </c>
      <c r="R564" s="653">
        <v>0</v>
      </c>
      <c r="S564" s="653">
        <v>0</v>
      </c>
      <c r="T564" s="653">
        <v>0</v>
      </c>
      <c r="U564" s="653">
        <v>0</v>
      </c>
      <c r="V564" s="653">
        <v>0</v>
      </c>
      <c r="W564" s="653">
        <v>0</v>
      </c>
      <c r="X564" s="653">
        <v>0</v>
      </c>
      <c r="Y564" s="654">
        <f t="shared" si="267"/>
        <v>1.43</v>
      </c>
      <c r="Z564" s="1049">
        <f t="shared" si="270"/>
        <v>38.095238095238095</v>
      </c>
      <c r="AA564" s="671">
        <f t="shared" si="271"/>
        <v>61.538461538461519</v>
      </c>
      <c r="AB564" s="671">
        <f t="shared" si="272"/>
        <v>85.714285714285694</v>
      </c>
      <c r="AC564" s="671">
        <f t="shared" si="273"/>
        <v>366.66666666666669</v>
      </c>
      <c r="AD564" s="671" t="str">
        <f t="shared" si="274"/>
        <v>n/a</v>
      </c>
      <c r="AE564" s="671" t="str">
        <f t="shared" si="275"/>
        <v>n/a</v>
      </c>
      <c r="AF564" s="671" t="str">
        <f t="shared" si="276"/>
        <v>n/a</v>
      </c>
      <c r="AG564" s="671" t="str">
        <f t="shared" si="277"/>
        <v>n/a</v>
      </c>
      <c r="AH564" s="671" t="str">
        <f t="shared" si="278"/>
        <v>n/a</v>
      </c>
      <c r="AI564" s="671" t="str">
        <f t="shared" si="279"/>
        <v>n/a</v>
      </c>
      <c r="AJ564" s="671" t="str">
        <f t="shared" si="280"/>
        <v>n/a</v>
      </c>
      <c r="AK564" s="671" t="str">
        <f t="shared" si="281"/>
        <v>n/a</v>
      </c>
      <c r="AL564" s="671" t="str">
        <f t="shared" si="282"/>
        <v>n/a</v>
      </c>
      <c r="AM564" s="671" t="str">
        <f t="shared" si="283"/>
        <v>n/a</v>
      </c>
      <c r="AN564" s="671" t="str">
        <f t="shared" si="284"/>
        <v>n/a</v>
      </c>
      <c r="AO564" s="671" t="str">
        <f t="shared" si="285"/>
        <v>n/a</v>
      </c>
      <c r="AP564" s="671" t="str">
        <f t="shared" si="286"/>
        <v>n/a</v>
      </c>
      <c r="AQ564" s="671" t="str">
        <f t="shared" si="287"/>
        <v>n/a</v>
      </c>
      <c r="AR564" s="671" t="str">
        <f t="shared" si="288"/>
        <v>n/a</v>
      </c>
      <c r="AS564" s="672">
        <f t="shared" si="268"/>
        <v>138.00366300366301</v>
      </c>
      <c r="AT564" s="673">
        <f t="shared" si="269"/>
        <v>153.67668292478413</v>
      </c>
    </row>
    <row r="565" spans="1:46" ht="11.25" customHeight="1" x14ac:dyDescent="0.2">
      <c r="A565" s="495" t="s">
        <v>1508</v>
      </c>
      <c r="B565" s="933" t="s">
        <v>1509</v>
      </c>
      <c r="C565" s="497">
        <v>0.78</v>
      </c>
      <c r="D565" s="656">
        <v>0.7</v>
      </c>
      <c r="E565" s="650">
        <v>0.64</v>
      </c>
      <c r="F565" s="650">
        <v>0.51432</v>
      </c>
      <c r="G565" s="650">
        <v>0.40078000000000003</v>
      </c>
      <c r="H565" s="650">
        <v>0.38505999999999996</v>
      </c>
      <c r="I565" s="651"/>
      <c r="J565" s="650">
        <v>0.36934</v>
      </c>
      <c r="K565" s="655">
        <v>0.36148000000000002</v>
      </c>
      <c r="L565" s="651"/>
      <c r="M565" s="536">
        <v>0.36148000000000002</v>
      </c>
      <c r="N565" s="536">
        <v>0.36148000000000002</v>
      </c>
      <c r="O565" s="535">
        <v>0.36148000000000002</v>
      </c>
      <c r="P565" s="535">
        <v>0.36148000000000002</v>
      </c>
      <c r="Q565" s="535">
        <v>0.36148000000000002</v>
      </c>
      <c r="R565" s="535">
        <v>0.36148000000000002</v>
      </c>
      <c r="S565" s="535">
        <v>0.36148000000000002</v>
      </c>
      <c r="T565" s="653">
        <v>0.43221999999999999</v>
      </c>
      <c r="U565" s="653">
        <v>0.45579999999999998</v>
      </c>
      <c r="V565" s="657">
        <v>0.45579999999999998</v>
      </c>
      <c r="W565" s="657">
        <v>0.42436000000000001</v>
      </c>
      <c r="X565" s="657">
        <v>0.40079999999999999</v>
      </c>
      <c r="Y565" s="654">
        <f t="shared" ref="Y565:Y628" si="289">SUM(C565:X565)</f>
        <v>8.8503200000000035</v>
      </c>
      <c r="Z565" s="1049">
        <f t="shared" si="270"/>
        <v>11.428571428571432</v>
      </c>
      <c r="AA565" s="671">
        <f t="shared" si="271"/>
        <v>9.375</v>
      </c>
      <c r="AB565" s="671">
        <f t="shared" si="272"/>
        <v>24.436148701197702</v>
      </c>
      <c r="AC565" s="671">
        <f t="shared" si="273"/>
        <v>28.329756973900878</v>
      </c>
      <c r="AD565" s="671">
        <f t="shared" si="274"/>
        <v>4.0824806523658719</v>
      </c>
      <c r="AE565" s="671">
        <f t="shared" si="275"/>
        <v>4.2562408620782977</v>
      </c>
      <c r="AF565" s="671">
        <f t="shared" si="276"/>
        <v>2.1743941573530989</v>
      </c>
      <c r="AG565" s="671">
        <f t="shared" si="277"/>
        <v>0</v>
      </c>
      <c r="AH565" s="671">
        <f t="shared" si="278"/>
        <v>0</v>
      </c>
      <c r="AI565" s="671">
        <f t="shared" si="279"/>
        <v>0</v>
      </c>
      <c r="AJ565" s="671">
        <f t="shared" si="280"/>
        <v>0</v>
      </c>
      <c r="AK565" s="671">
        <f t="shared" si="281"/>
        <v>0</v>
      </c>
      <c r="AL565" s="671">
        <f t="shared" si="282"/>
        <v>0</v>
      </c>
      <c r="AM565" s="671">
        <f t="shared" si="283"/>
        <v>0</v>
      </c>
      <c r="AN565" s="671">
        <f t="shared" si="284"/>
        <v>-16.366665124242274</v>
      </c>
      <c r="AO565" s="671">
        <f t="shared" si="285"/>
        <v>-5.1733216322948694</v>
      </c>
      <c r="AP565" s="671">
        <f t="shared" si="286"/>
        <v>0</v>
      </c>
      <c r="AQ565" s="671">
        <f t="shared" si="287"/>
        <v>7.4088038457913008</v>
      </c>
      <c r="AR565" s="671">
        <f t="shared" si="288"/>
        <v>5.8782435129740573</v>
      </c>
      <c r="AS565" s="672">
        <f t="shared" ref="AS565:AS628" si="290">AVERAGE(Z565:AR565)</f>
        <v>3.9910343882997621</v>
      </c>
      <c r="AT565" s="673">
        <f t="shared" ref="AT565:AT628" si="291">STDEV(Z565:AR565)</f>
        <v>9.8295188615438889</v>
      </c>
    </row>
    <row r="566" spans="1:46" ht="11.25" customHeight="1" x14ac:dyDescent="0.2">
      <c r="A566" s="507" t="s">
        <v>707</v>
      </c>
      <c r="B566" s="507" t="s">
        <v>708</v>
      </c>
      <c r="C566" s="497">
        <v>0.97</v>
      </c>
      <c r="D566" s="521">
        <v>0.9</v>
      </c>
      <c r="E566" s="513">
        <v>0.85</v>
      </c>
      <c r="F566" s="513">
        <v>0.81</v>
      </c>
      <c r="G566" s="513">
        <v>0.78500000000000003</v>
      </c>
      <c r="H566" s="513">
        <v>0.76500000000000001</v>
      </c>
      <c r="I566" s="514"/>
      <c r="J566" s="513">
        <v>0.73</v>
      </c>
      <c r="K566" s="509">
        <v>0.70499999999999996</v>
      </c>
      <c r="L566" s="514"/>
      <c r="M566" s="529">
        <v>0.68500000000000005</v>
      </c>
      <c r="N566" s="529">
        <v>0.66500000000000004</v>
      </c>
      <c r="O566" s="517">
        <v>0.66</v>
      </c>
      <c r="P566" s="516">
        <v>0.64500000000000002</v>
      </c>
      <c r="Q566" s="517">
        <v>0.64</v>
      </c>
      <c r="R566" s="516">
        <v>0.61</v>
      </c>
      <c r="S566" s="516">
        <v>0.56999999999999995</v>
      </c>
      <c r="T566" s="516">
        <v>0.53</v>
      </c>
      <c r="U566" s="516">
        <v>0.49</v>
      </c>
      <c r="V566" s="516">
        <v>0.45</v>
      </c>
      <c r="W566" s="516">
        <v>0.41</v>
      </c>
      <c r="X566" s="516">
        <v>0.34545999999999999</v>
      </c>
      <c r="Y566" s="654">
        <f t="shared" si="289"/>
        <v>13.215459999999998</v>
      </c>
      <c r="Z566" s="1049">
        <f t="shared" si="270"/>
        <v>7.7777777777777724</v>
      </c>
      <c r="AA566" s="671">
        <f t="shared" si="271"/>
        <v>5.8823529411764719</v>
      </c>
      <c r="AB566" s="671">
        <f t="shared" si="272"/>
        <v>4.9382716049382713</v>
      </c>
      <c r="AC566" s="671">
        <f t="shared" si="273"/>
        <v>3.1847133757961776</v>
      </c>
      <c r="AD566" s="671">
        <f t="shared" si="274"/>
        <v>2.6143790849673332</v>
      </c>
      <c r="AE566" s="671">
        <f t="shared" si="275"/>
        <v>4.7945205479452024</v>
      </c>
      <c r="AF566" s="671">
        <f t="shared" si="276"/>
        <v>3.5460992907801359</v>
      </c>
      <c r="AG566" s="671">
        <f t="shared" si="277"/>
        <v>2.9197080291970767</v>
      </c>
      <c r="AH566" s="671">
        <f t="shared" si="278"/>
        <v>3.007518796992481</v>
      </c>
      <c r="AI566" s="671">
        <f t="shared" si="279"/>
        <v>0.7575757575757569</v>
      </c>
      <c r="AJ566" s="671">
        <f t="shared" si="280"/>
        <v>2.3255813953488413</v>
      </c>
      <c r="AK566" s="671">
        <f t="shared" si="281"/>
        <v>0.78125</v>
      </c>
      <c r="AL566" s="671">
        <f t="shared" si="282"/>
        <v>4.9180327868852514</v>
      </c>
      <c r="AM566" s="671">
        <f t="shared" si="283"/>
        <v>7.0175438596491224</v>
      </c>
      <c r="AN566" s="671">
        <f t="shared" si="284"/>
        <v>7.5471698113207308</v>
      </c>
      <c r="AO566" s="671">
        <f t="shared" si="285"/>
        <v>8.163265306122458</v>
      </c>
      <c r="AP566" s="671">
        <f t="shared" si="286"/>
        <v>8.8888888888888786</v>
      </c>
      <c r="AQ566" s="671">
        <f t="shared" si="287"/>
        <v>9.7560975609756184</v>
      </c>
      <c r="AR566" s="671">
        <f t="shared" si="288"/>
        <v>18.682336594685346</v>
      </c>
      <c r="AS566" s="672">
        <f t="shared" si="290"/>
        <v>5.6580570216327848</v>
      </c>
      <c r="AT566" s="673">
        <f t="shared" si="291"/>
        <v>4.1377736305337924</v>
      </c>
    </row>
    <row r="567" spans="1:46" ht="11.25" customHeight="1" x14ac:dyDescent="0.2">
      <c r="A567" s="933" t="s">
        <v>699</v>
      </c>
      <c r="B567" s="933" t="s">
        <v>700</v>
      </c>
      <c r="C567" s="497">
        <v>1.1100000000000001</v>
      </c>
      <c r="D567" s="497">
        <v>1.0375000000000001</v>
      </c>
      <c r="E567" s="650">
        <v>0.97499999999999998</v>
      </c>
      <c r="F567" s="650">
        <v>0.91500000000000004</v>
      </c>
      <c r="G567" s="650">
        <v>0.85499999999999998</v>
      </c>
      <c r="H567" s="650">
        <v>0.81</v>
      </c>
      <c r="I567" s="651"/>
      <c r="J567" s="650">
        <v>0.77</v>
      </c>
      <c r="K567" s="496">
        <v>0.72</v>
      </c>
      <c r="L567" s="651"/>
      <c r="M567" s="511">
        <v>0.68</v>
      </c>
      <c r="N567" s="511">
        <v>0.62</v>
      </c>
      <c r="O567" s="657">
        <v>0.54666499999999996</v>
      </c>
      <c r="P567" s="657">
        <v>0.50666500000000003</v>
      </c>
      <c r="Q567" s="657">
        <v>0.48</v>
      </c>
      <c r="R567" s="657">
        <v>0.45333499999999999</v>
      </c>
      <c r="S567" s="657">
        <v>0.43333500000000003</v>
      </c>
      <c r="T567" s="657">
        <v>0.41333500000000001</v>
      </c>
      <c r="U567" s="657">
        <v>0.4</v>
      </c>
      <c r="V567" s="657">
        <v>0.3911</v>
      </c>
      <c r="W567" s="657">
        <v>0.38222</v>
      </c>
      <c r="X567" s="657">
        <v>0.37333499999999997</v>
      </c>
      <c r="Y567" s="654">
        <f t="shared" si="289"/>
        <v>12.872489999999999</v>
      </c>
      <c r="Z567" s="1049">
        <f t="shared" si="270"/>
        <v>6.9879518072289093</v>
      </c>
      <c r="AA567" s="671">
        <f t="shared" si="271"/>
        <v>6.4102564102564319</v>
      </c>
      <c r="AB567" s="671">
        <f t="shared" si="272"/>
        <v>6.5573770491803129</v>
      </c>
      <c r="AC567" s="671">
        <f t="shared" si="273"/>
        <v>7.0175438596491224</v>
      </c>
      <c r="AD567" s="671">
        <f t="shared" si="274"/>
        <v>5.5555555555555358</v>
      </c>
      <c r="AE567" s="671">
        <f t="shared" si="275"/>
        <v>5.1948051948051965</v>
      </c>
      <c r="AF567" s="671">
        <f t="shared" si="276"/>
        <v>6.944444444444442</v>
      </c>
      <c r="AG567" s="671">
        <f t="shared" si="277"/>
        <v>5.8823529411764497</v>
      </c>
      <c r="AH567" s="671">
        <f t="shared" si="278"/>
        <v>9.6774193548387224</v>
      </c>
      <c r="AI567" s="671">
        <f t="shared" si="279"/>
        <v>13.414979923719294</v>
      </c>
      <c r="AJ567" s="671">
        <f t="shared" si="280"/>
        <v>7.8947628117197688</v>
      </c>
      <c r="AK567" s="671">
        <f t="shared" si="281"/>
        <v>5.5552083333333391</v>
      </c>
      <c r="AL567" s="671">
        <f t="shared" si="282"/>
        <v>5.8819636692512223</v>
      </c>
      <c r="AM567" s="671">
        <f t="shared" si="283"/>
        <v>4.6153668639735912</v>
      </c>
      <c r="AN567" s="671">
        <f t="shared" si="284"/>
        <v>4.838690166571924</v>
      </c>
      <c r="AO567" s="671">
        <f t="shared" si="285"/>
        <v>3.333750000000002</v>
      </c>
      <c r="AP567" s="671">
        <f t="shared" si="286"/>
        <v>2.2756328304781359</v>
      </c>
      <c r="AQ567" s="671">
        <f t="shared" si="287"/>
        <v>2.3232693213332656</v>
      </c>
      <c r="AR567" s="671">
        <f t="shared" si="288"/>
        <v>2.3799000897317457</v>
      </c>
      <c r="AS567" s="672">
        <f t="shared" si="290"/>
        <v>5.9337489803814423</v>
      </c>
      <c r="AT567" s="673">
        <f t="shared" si="291"/>
        <v>2.6597313415455561</v>
      </c>
    </row>
    <row r="568" spans="1:46" ht="11.25" customHeight="1" x14ac:dyDescent="0.2">
      <c r="A568" s="495" t="s">
        <v>705</v>
      </c>
      <c r="B568" s="933" t="s">
        <v>706</v>
      </c>
      <c r="C568" s="497">
        <v>0.8</v>
      </c>
      <c r="D568" s="497">
        <v>0.72</v>
      </c>
      <c r="E568" s="650">
        <v>0.64</v>
      </c>
      <c r="F568" s="650">
        <v>0.56000000000000005</v>
      </c>
      <c r="G568" s="650">
        <v>0.48</v>
      </c>
      <c r="H568" s="650">
        <v>0.42</v>
      </c>
      <c r="I568" s="651"/>
      <c r="J568" s="650">
        <v>0.375</v>
      </c>
      <c r="K568" s="496">
        <v>0.31</v>
      </c>
      <c r="L568" s="651"/>
      <c r="M568" s="511">
        <v>0.28000000000000003</v>
      </c>
      <c r="N568" s="511">
        <v>0.255</v>
      </c>
      <c r="O568" s="657">
        <v>0.23499999999999999</v>
      </c>
      <c r="P568" s="657">
        <v>0.19625000000000001</v>
      </c>
      <c r="Q568" s="657">
        <v>0.16250000000000001</v>
      </c>
      <c r="R568" s="657">
        <v>0.13250000000000001</v>
      </c>
      <c r="S568" s="657">
        <v>0.10625</v>
      </c>
      <c r="T568" s="657">
        <v>7.7499999999999999E-2</v>
      </c>
      <c r="U568" s="657">
        <v>6.25E-2</v>
      </c>
      <c r="V568" s="653">
        <v>0.06</v>
      </c>
      <c r="W568" s="653">
        <v>0.06</v>
      </c>
      <c r="X568" s="653">
        <v>0.06</v>
      </c>
      <c r="Y568" s="654">
        <f t="shared" si="289"/>
        <v>5.9924999999999988</v>
      </c>
      <c r="Z568" s="1049">
        <f t="shared" si="270"/>
        <v>11.111111111111116</v>
      </c>
      <c r="AA568" s="671">
        <f t="shared" si="271"/>
        <v>12.5</v>
      </c>
      <c r="AB568" s="671">
        <f t="shared" si="272"/>
        <v>14.285714285714279</v>
      </c>
      <c r="AC568" s="671">
        <f t="shared" si="273"/>
        <v>16.666666666666675</v>
      </c>
      <c r="AD568" s="671">
        <f t="shared" si="274"/>
        <v>14.285714285714279</v>
      </c>
      <c r="AE568" s="671">
        <f t="shared" si="275"/>
        <v>11.999999999999989</v>
      </c>
      <c r="AF568" s="671">
        <f t="shared" si="276"/>
        <v>20.967741935483875</v>
      </c>
      <c r="AG568" s="671">
        <f t="shared" si="277"/>
        <v>10.714285714285698</v>
      </c>
      <c r="AH568" s="671">
        <f t="shared" si="278"/>
        <v>9.8039215686274606</v>
      </c>
      <c r="AI568" s="671">
        <f t="shared" si="279"/>
        <v>8.5106382978723527</v>
      </c>
      <c r="AJ568" s="671">
        <f t="shared" si="280"/>
        <v>19.7452229299363</v>
      </c>
      <c r="AK568" s="671">
        <f t="shared" si="281"/>
        <v>20.769230769230763</v>
      </c>
      <c r="AL568" s="671">
        <f t="shared" si="282"/>
        <v>22.641509433962259</v>
      </c>
      <c r="AM568" s="671">
        <f t="shared" si="283"/>
        <v>24.705882352941178</v>
      </c>
      <c r="AN568" s="671">
        <f t="shared" si="284"/>
        <v>37.096774193548377</v>
      </c>
      <c r="AO568" s="671">
        <f t="shared" si="285"/>
        <v>24</v>
      </c>
      <c r="AP568" s="671">
        <f t="shared" si="286"/>
        <v>4.1666666666666741</v>
      </c>
      <c r="AQ568" s="671">
        <f t="shared" si="287"/>
        <v>0</v>
      </c>
      <c r="AR568" s="671">
        <f t="shared" si="288"/>
        <v>0</v>
      </c>
      <c r="AS568" s="672">
        <f t="shared" si="290"/>
        <v>14.945846326934804</v>
      </c>
      <c r="AT568" s="673">
        <f t="shared" si="291"/>
        <v>9.1355069917460767</v>
      </c>
    </row>
    <row r="569" spans="1:46" ht="11.25" customHeight="1" x14ac:dyDescent="0.2">
      <c r="A569" s="933" t="s">
        <v>692</v>
      </c>
      <c r="B569" s="933" t="s">
        <v>693</v>
      </c>
      <c r="C569" s="497">
        <v>1.21</v>
      </c>
      <c r="D569" s="497">
        <v>1.17</v>
      </c>
      <c r="E569" s="650">
        <v>1.1599999999999999</v>
      </c>
      <c r="F569" s="650">
        <v>1.1399999999999999</v>
      </c>
      <c r="G569" s="650">
        <v>1.1299999999999999</v>
      </c>
      <c r="H569" s="650">
        <v>1.1200000000000001</v>
      </c>
      <c r="I569" s="651"/>
      <c r="J569" s="650">
        <v>1.1000000000000001</v>
      </c>
      <c r="K569" s="496">
        <v>1</v>
      </c>
      <c r="L569" s="651"/>
      <c r="M569" s="511">
        <v>0.91</v>
      </c>
      <c r="N569" s="511">
        <v>0.84</v>
      </c>
      <c r="O569" s="657">
        <v>0.8</v>
      </c>
      <c r="P569" s="657">
        <v>0.76</v>
      </c>
      <c r="Q569" s="657">
        <v>0.73</v>
      </c>
      <c r="R569" s="657">
        <v>0.71</v>
      </c>
      <c r="S569" s="657">
        <v>0.64</v>
      </c>
      <c r="T569" s="657">
        <v>0.56499999999999995</v>
      </c>
      <c r="U569" s="657">
        <v>0.48499999999999999</v>
      </c>
      <c r="V569" s="653">
        <v>0.43</v>
      </c>
      <c r="W569" s="657">
        <v>0.42499999999999999</v>
      </c>
      <c r="X569" s="653">
        <v>0</v>
      </c>
      <c r="Y569" s="654">
        <f t="shared" si="289"/>
        <v>16.324999999999999</v>
      </c>
      <c r="Z569" s="1049">
        <f t="shared" si="270"/>
        <v>3.4188034188034289</v>
      </c>
      <c r="AA569" s="671">
        <f t="shared" si="271"/>
        <v>0.86206896551723755</v>
      </c>
      <c r="AB569" s="671">
        <f t="shared" si="272"/>
        <v>1.7543859649122862</v>
      </c>
      <c r="AC569" s="671">
        <f t="shared" si="273"/>
        <v>0.88495575221239076</v>
      </c>
      <c r="AD569" s="671">
        <f t="shared" si="274"/>
        <v>0.89285714285711748</v>
      </c>
      <c r="AE569" s="671">
        <f t="shared" si="275"/>
        <v>1.8181818181818299</v>
      </c>
      <c r="AF569" s="671">
        <f t="shared" si="276"/>
        <v>10.000000000000009</v>
      </c>
      <c r="AG569" s="671">
        <f t="shared" si="277"/>
        <v>9.8901098901098763</v>
      </c>
      <c r="AH569" s="671">
        <f t="shared" si="278"/>
        <v>8.3333333333333481</v>
      </c>
      <c r="AI569" s="671">
        <f t="shared" si="279"/>
        <v>4.9999999999999822</v>
      </c>
      <c r="AJ569" s="671">
        <f t="shared" si="280"/>
        <v>5.2631578947368363</v>
      </c>
      <c r="AK569" s="671">
        <f t="shared" si="281"/>
        <v>4.1095890410958846</v>
      </c>
      <c r="AL569" s="671">
        <f t="shared" si="282"/>
        <v>2.8169014084507005</v>
      </c>
      <c r="AM569" s="671">
        <f t="shared" si="283"/>
        <v>10.9375</v>
      </c>
      <c r="AN569" s="671">
        <f t="shared" si="284"/>
        <v>13.27433628318586</v>
      </c>
      <c r="AO569" s="671">
        <f t="shared" si="285"/>
        <v>16.494845360824726</v>
      </c>
      <c r="AP569" s="671">
        <f t="shared" si="286"/>
        <v>12.790697674418606</v>
      </c>
      <c r="AQ569" s="671">
        <f t="shared" si="287"/>
        <v>1.1764705882352899</v>
      </c>
      <c r="AR569" s="671" t="str">
        <f t="shared" si="288"/>
        <v>n/a</v>
      </c>
      <c r="AS569" s="672">
        <f t="shared" si="290"/>
        <v>6.0954552520486338</v>
      </c>
      <c r="AT569" s="673">
        <f t="shared" si="291"/>
        <v>5.0252251845994227</v>
      </c>
    </row>
    <row r="570" spans="1:46" ht="11.25" customHeight="1" x14ac:dyDescent="0.2">
      <c r="A570" s="1174" t="s">
        <v>1506</v>
      </c>
      <c r="B570" s="918" t="s">
        <v>1507</v>
      </c>
      <c r="C570" s="497">
        <v>1.39</v>
      </c>
      <c r="D570" s="522">
        <v>1.33</v>
      </c>
      <c r="E570" s="487">
        <v>1.21</v>
      </c>
      <c r="F570" s="487">
        <v>1.0900000000000001</v>
      </c>
      <c r="G570" s="487">
        <v>0.95</v>
      </c>
      <c r="H570" s="487">
        <v>0.72</v>
      </c>
      <c r="I570" s="488"/>
      <c r="J570" s="489">
        <v>0</v>
      </c>
      <c r="K570" s="490">
        <v>0</v>
      </c>
      <c r="L570" s="488"/>
      <c r="M570" s="538">
        <v>0</v>
      </c>
      <c r="N570" s="538">
        <v>0</v>
      </c>
      <c r="O570" s="492">
        <v>0</v>
      </c>
      <c r="P570" s="492">
        <v>0</v>
      </c>
      <c r="Q570" s="492">
        <v>0</v>
      </c>
      <c r="R570" s="492">
        <v>0</v>
      </c>
      <c r="S570" s="492">
        <v>0</v>
      </c>
      <c r="T570" s="492">
        <v>0</v>
      </c>
      <c r="U570" s="492">
        <v>0</v>
      </c>
      <c r="V570" s="492">
        <v>0</v>
      </c>
      <c r="W570" s="492">
        <v>0</v>
      </c>
      <c r="X570" s="492">
        <v>0</v>
      </c>
      <c r="Y570" s="654">
        <f t="shared" si="289"/>
        <v>6.6899999999999995</v>
      </c>
      <c r="Z570" s="1049">
        <f t="shared" si="270"/>
        <v>4.5112781954887105</v>
      </c>
      <c r="AA570" s="671">
        <f t="shared" si="271"/>
        <v>9.9173553719008378</v>
      </c>
      <c r="AB570" s="671">
        <f t="shared" si="272"/>
        <v>11.009174311926584</v>
      </c>
      <c r="AC570" s="671">
        <f t="shared" si="273"/>
        <v>14.736842105263182</v>
      </c>
      <c r="AD570" s="671">
        <f t="shared" si="274"/>
        <v>31.944444444444443</v>
      </c>
      <c r="AE570" s="671" t="str">
        <f t="shared" si="275"/>
        <v>n/a</v>
      </c>
      <c r="AF570" s="671" t="str">
        <f t="shared" si="276"/>
        <v>n/a</v>
      </c>
      <c r="AG570" s="671" t="str">
        <f t="shared" si="277"/>
        <v>n/a</v>
      </c>
      <c r="AH570" s="671" t="str">
        <f t="shared" si="278"/>
        <v>n/a</v>
      </c>
      <c r="AI570" s="671" t="str">
        <f t="shared" si="279"/>
        <v>n/a</v>
      </c>
      <c r="AJ570" s="671" t="str">
        <f t="shared" si="280"/>
        <v>n/a</v>
      </c>
      <c r="AK570" s="671" t="str">
        <f t="shared" si="281"/>
        <v>n/a</v>
      </c>
      <c r="AL570" s="671" t="str">
        <f t="shared" si="282"/>
        <v>n/a</v>
      </c>
      <c r="AM570" s="671" t="str">
        <f t="shared" si="283"/>
        <v>n/a</v>
      </c>
      <c r="AN570" s="671" t="str">
        <f t="shared" si="284"/>
        <v>n/a</v>
      </c>
      <c r="AO570" s="671" t="str">
        <f t="shared" si="285"/>
        <v>n/a</v>
      </c>
      <c r="AP570" s="671" t="str">
        <f t="shared" si="286"/>
        <v>n/a</v>
      </c>
      <c r="AQ570" s="671" t="str">
        <f t="shared" si="287"/>
        <v>n/a</v>
      </c>
      <c r="AR570" s="671" t="str">
        <f t="shared" si="288"/>
        <v>n/a</v>
      </c>
      <c r="AS570" s="672">
        <f t="shared" si="290"/>
        <v>14.423818885804753</v>
      </c>
      <c r="AT570" s="673">
        <f t="shared" si="291"/>
        <v>10.45582107497078</v>
      </c>
    </row>
    <row r="571" spans="1:46" ht="11.25" customHeight="1" x14ac:dyDescent="0.2">
      <c r="A571" s="506" t="s">
        <v>301</v>
      </c>
      <c r="B571" s="507" t="s">
        <v>302</v>
      </c>
      <c r="C571" s="497">
        <v>1.95</v>
      </c>
      <c r="D571" s="656">
        <v>1.8599999999999999</v>
      </c>
      <c r="E571" s="650">
        <v>1.78</v>
      </c>
      <c r="F571" s="650">
        <v>1.71</v>
      </c>
      <c r="G571" s="650">
        <v>1.65</v>
      </c>
      <c r="H571" s="650">
        <v>1.6</v>
      </c>
      <c r="I571" s="651"/>
      <c r="J571" s="650">
        <v>1.56</v>
      </c>
      <c r="K571" s="496">
        <v>1.53</v>
      </c>
      <c r="L571" s="651"/>
      <c r="M571" s="656">
        <v>1.51</v>
      </c>
      <c r="N571" s="653">
        <v>1.5</v>
      </c>
      <c r="O571" s="657">
        <v>1.48</v>
      </c>
      <c r="P571" s="657">
        <v>1.4</v>
      </c>
      <c r="Q571" s="657">
        <v>1.32</v>
      </c>
      <c r="R571" s="653">
        <v>1.3</v>
      </c>
      <c r="S571" s="657">
        <v>1.29</v>
      </c>
      <c r="T571" s="653">
        <v>1.28</v>
      </c>
      <c r="U571" s="657">
        <v>1.27</v>
      </c>
      <c r="V571" s="653">
        <v>1.26</v>
      </c>
      <c r="W571" s="657">
        <v>1.2450000000000001</v>
      </c>
      <c r="X571" s="653">
        <v>1.24</v>
      </c>
      <c r="Y571" s="654">
        <f t="shared" si="289"/>
        <v>29.734999999999999</v>
      </c>
      <c r="Z571" s="1049">
        <f t="shared" si="270"/>
        <v>4.8387096774193505</v>
      </c>
      <c r="AA571" s="671">
        <f t="shared" si="271"/>
        <v>4.4943820224718989</v>
      </c>
      <c r="AB571" s="671">
        <f t="shared" si="272"/>
        <v>4.0935672514619936</v>
      </c>
      <c r="AC571" s="671">
        <f t="shared" si="273"/>
        <v>3.6363636363636376</v>
      </c>
      <c r="AD571" s="671">
        <f t="shared" si="274"/>
        <v>3.1249999999999778</v>
      </c>
      <c r="AE571" s="671">
        <f t="shared" si="275"/>
        <v>2.5641025641025772</v>
      </c>
      <c r="AF571" s="671">
        <f t="shared" si="276"/>
        <v>1.9607843137254832</v>
      </c>
      <c r="AG571" s="671">
        <f t="shared" si="277"/>
        <v>1.3245033112582849</v>
      </c>
      <c r="AH571" s="671">
        <f t="shared" si="278"/>
        <v>0.66666666666665986</v>
      </c>
      <c r="AI571" s="671">
        <f t="shared" si="279"/>
        <v>1.3513513513513598</v>
      </c>
      <c r="AJ571" s="671">
        <f t="shared" si="280"/>
        <v>5.7142857142857162</v>
      </c>
      <c r="AK571" s="671">
        <f t="shared" si="281"/>
        <v>6.0606060606060552</v>
      </c>
      <c r="AL571" s="671">
        <f t="shared" si="282"/>
        <v>1.538461538461533</v>
      </c>
      <c r="AM571" s="671">
        <f t="shared" si="283"/>
        <v>0.77519379844961378</v>
      </c>
      <c r="AN571" s="671">
        <f t="shared" si="284"/>
        <v>0.78125</v>
      </c>
      <c r="AO571" s="671">
        <f t="shared" si="285"/>
        <v>0.78740157480314821</v>
      </c>
      <c r="AP571" s="671">
        <f t="shared" si="286"/>
        <v>0.79365079365079083</v>
      </c>
      <c r="AQ571" s="671">
        <f t="shared" si="287"/>
        <v>1.2048192771084265</v>
      </c>
      <c r="AR571" s="671">
        <f t="shared" si="288"/>
        <v>0.40322580645162365</v>
      </c>
      <c r="AS571" s="672">
        <f t="shared" si="290"/>
        <v>2.4270697557177963</v>
      </c>
      <c r="AT571" s="673">
        <f t="shared" si="291"/>
        <v>1.8515214072807009</v>
      </c>
    </row>
    <row r="572" spans="1:46" ht="11.25" customHeight="1" x14ac:dyDescent="0.2">
      <c r="A572" s="495" t="s">
        <v>710</v>
      </c>
      <c r="B572" s="933" t="s">
        <v>711</v>
      </c>
      <c r="C572" s="497">
        <v>4.7</v>
      </c>
      <c r="D572" s="656">
        <v>3.9</v>
      </c>
      <c r="E572" s="650">
        <v>3.5</v>
      </c>
      <c r="F572" s="650">
        <v>3.1</v>
      </c>
      <c r="G572" s="650">
        <v>2.71</v>
      </c>
      <c r="H572" s="650">
        <v>2.38</v>
      </c>
      <c r="I572" s="651"/>
      <c r="J572" s="650">
        <v>2.15</v>
      </c>
      <c r="K572" s="496">
        <v>1.9246449999999999</v>
      </c>
      <c r="L572" s="651"/>
      <c r="M572" s="511">
        <v>1.6624399999999999</v>
      </c>
      <c r="N572" s="511">
        <v>1.5269149999999998</v>
      </c>
      <c r="O572" s="657">
        <v>1.4184950000000001</v>
      </c>
      <c r="P572" s="657">
        <v>1.33718</v>
      </c>
      <c r="Q572" s="657">
        <v>1.04806</v>
      </c>
      <c r="R572" s="657">
        <v>0.91253499999999999</v>
      </c>
      <c r="S572" s="657">
        <v>0.80411500000000002</v>
      </c>
      <c r="T572" s="653">
        <v>0.7228</v>
      </c>
      <c r="U572" s="653">
        <v>0.7228</v>
      </c>
      <c r="V572" s="653">
        <v>0.7228</v>
      </c>
      <c r="W572" s="653">
        <v>0.7228</v>
      </c>
      <c r="X572" s="653">
        <v>0.7228</v>
      </c>
      <c r="Y572" s="654">
        <f t="shared" si="289"/>
        <v>36.688384999999997</v>
      </c>
      <c r="Z572" s="1049">
        <f t="shared" si="270"/>
        <v>20.512820512820529</v>
      </c>
      <c r="AA572" s="671">
        <f t="shared" si="271"/>
        <v>11.428571428571432</v>
      </c>
      <c r="AB572" s="671">
        <f t="shared" si="272"/>
        <v>12.903225806451601</v>
      </c>
      <c r="AC572" s="671">
        <f t="shared" si="273"/>
        <v>14.391143911439119</v>
      </c>
      <c r="AD572" s="671">
        <f t="shared" si="274"/>
        <v>13.86554621848739</v>
      </c>
      <c r="AE572" s="671">
        <f t="shared" si="275"/>
        <v>10.697674418604652</v>
      </c>
      <c r="AF572" s="671">
        <f t="shared" si="276"/>
        <v>11.70891255270452</v>
      </c>
      <c r="AG572" s="671">
        <f t="shared" si="277"/>
        <v>15.772298549120567</v>
      </c>
      <c r="AH572" s="671">
        <f t="shared" si="278"/>
        <v>8.875739644970416</v>
      </c>
      <c r="AI572" s="671">
        <f t="shared" si="279"/>
        <v>7.6433121019108041</v>
      </c>
      <c r="AJ572" s="671">
        <f t="shared" si="280"/>
        <v>6.0810810810810745</v>
      </c>
      <c r="AK572" s="671">
        <f t="shared" si="281"/>
        <v>27.586206896551737</v>
      </c>
      <c r="AL572" s="671">
        <f t="shared" si="282"/>
        <v>14.851485148514843</v>
      </c>
      <c r="AM572" s="671">
        <f t="shared" si="283"/>
        <v>13.483146067415719</v>
      </c>
      <c r="AN572" s="671">
        <f t="shared" si="284"/>
        <v>11.250000000000004</v>
      </c>
      <c r="AO572" s="671">
        <f t="shared" si="285"/>
        <v>0</v>
      </c>
      <c r="AP572" s="671">
        <f t="shared" si="286"/>
        <v>0</v>
      </c>
      <c r="AQ572" s="671">
        <f t="shared" si="287"/>
        <v>0</v>
      </c>
      <c r="AR572" s="671">
        <f t="shared" si="288"/>
        <v>0</v>
      </c>
      <c r="AS572" s="672">
        <f t="shared" si="290"/>
        <v>10.581640228349707</v>
      </c>
      <c r="AT572" s="673">
        <f t="shared" si="291"/>
        <v>7.2808521205746066</v>
      </c>
    </row>
    <row r="573" spans="1:46" ht="11.25" customHeight="1" x14ac:dyDescent="0.2">
      <c r="A573" s="933" t="s">
        <v>1498</v>
      </c>
      <c r="B573" s="933" t="s">
        <v>1499</v>
      </c>
      <c r="C573" s="497">
        <v>1.64</v>
      </c>
      <c r="D573" s="656">
        <v>1.48</v>
      </c>
      <c r="E573" s="650">
        <v>1.32</v>
      </c>
      <c r="F573" s="650">
        <v>1.2</v>
      </c>
      <c r="G573" s="650">
        <v>1.02</v>
      </c>
      <c r="H573" s="650">
        <v>0.7</v>
      </c>
      <c r="I573" s="651"/>
      <c r="J573" s="650">
        <v>0.48</v>
      </c>
      <c r="K573" s="496">
        <v>0.44</v>
      </c>
      <c r="L573" s="651"/>
      <c r="M573" s="652">
        <v>0.4</v>
      </c>
      <c r="N573" s="652">
        <v>0.4</v>
      </c>
      <c r="O573" s="653">
        <v>0.4</v>
      </c>
      <c r="P573" s="653">
        <v>0.4</v>
      </c>
      <c r="Q573" s="653">
        <v>0.4</v>
      </c>
      <c r="R573" s="657">
        <v>0.4</v>
      </c>
      <c r="S573" s="653">
        <v>0</v>
      </c>
      <c r="T573" s="653">
        <v>0</v>
      </c>
      <c r="U573" s="653">
        <v>0</v>
      </c>
      <c r="V573" s="653">
        <v>0</v>
      </c>
      <c r="W573" s="653">
        <v>0</v>
      </c>
      <c r="X573" s="653">
        <v>0</v>
      </c>
      <c r="Y573" s="654">
        <f t="shared" si="289"/>
        <v>10.680000000000001</v>
      </c>
      <c r="Z573" s="1049">
        <f t="shared" si="270"/>
        <v>10.810810810810811</v>
      </c>
      <c r="AA573" s="671">
        <f t="shared" si="271"/>
        <v>12.12121212121211</v>
      </c>
      <c r="AB573" s="671">
        <f t="shared" si="272"/>
        <v>10.000000000000009</v>
      </c>
      <c r="AC573" s="671">
        <f t="shared" si="273"/>
        <v>17.647058823529417</v>
      </c>
      <c r="AD573" s="671">
        <f t="shared" si="274"/>
        <v>45.71428571428573</v>
      </c>
      <c r="AE573" s="671">
        <f t="shared" si="275"/>
        <v>45.833333333333329</v>
      </c>
      <c r="AF573" s="671">
        <f t="shared" si="276"/>
        <v>9.0909090909090828</v>
      </c>
      <c r="AG573" s="671">
        <f t="shared" si="277"/>
        <v>9.9999999999999858</v>
      </c>
      <c r="AH573" s="671">
        <f t="shared" si="278"/>
        <v>0</v>
      </c>
      <c r="AI573" s="671">
        <f t="shared" si="279"/>
        <v>0</v>
      </c>
      <c r="AJ573" s="671">
        <f t="shared" si="280"/>
        <v>0</v>
      </c>
      <c r="AK573" s="671">
        <f t="shared" si="281"/>
        <v>0</v>
      </c>
      <c r="AL573" s="671">
        <f t="shared" si="282"/>
        <v>0</v>
      </c>
      <c r="AM573" s="671" t="str">
        <f t="shared" si="283"/>
        <v>n/a</v>
      </c>
      <c r="AN573" s="671" t="str">
        <f t="shared" si="284"/>
        <v>n/a</v>
      </c>
      <c r="AO573" s="671" t="str">
        <f t="shared" si="285"/>
        <v>n/a</v>
      </c>
      <c r="AP573" s="671" t="str">
        <f t="shared" si="286"/>
        <v>n/a</v>
      </c>
      <c r="AQ573" s="671" t="str">
        <f t="shared" si="287"/>
        <v>n/a</v>
      </c>
      <c r="AR573" s="671" t="str">
        <f t="shared" si="288"/>
        <v>n/a</v>
      </c>
      <c r="AS573" s="672">
        <f t="shared" si="290"/>
        <v>12.401354607236957</v>
      </c>
      <c r="AT573" s="673">
        <f t="shared" si="291"/>
        <v>15.940081400040357</v>
      </c>
    </row>
    <row r="574" spans="1:46" ht="11.25" customHeight="1" x14ac:dyDescent="0.2">
      <c r="A574" s="102" t="s">
        <v>4079</v>
      </c>
      <c r="B574" s="918" t="s">
        <v>4080</v>
      </c>
      <c r="C574" s="497">
        <v>0.96</v>
      </c>
      <c r="D574" s="491">
        <v>0.88</v>
      </c>
      <c r="E574" s="497">
        <v>0.84</v>
      </c>
      <c r="F574" s="497">
        <v>0.8</v>
      </c>
      <c r="G574" s="502">
        <v>0</v>
      </c>
      <c r="H574" s="502">
        <v>0</v>
      </c>
      <c r="I574" s="1012"/>
      <c r="J574" s="502">
        <v>0</v>
      </c>
      <c r="K574" s="655">
        <v>0</v>
      </c>
      <c r="L574" s="651"/>
      <c r="M574" s="652">
        <v>0</v>
      </c>
      <c r="N574" s="652">
        <v>0</v>
      </c>
      <c r="O574" s="653">
        <v>0</v>
      </c>
      <c r="P574" s="653">
        <v>0</v>
      </c>
      <c r="Q574" s="653">
        <v>0</v>
      </c>
      <c r="R574" s="653">
        <v>0</v>
      </c>
      <c r="S574" s="653">
        <v>0</v>
      </c>
      <c r="T574" s="653">
        <v>0</v>
      </c>
      <c r="U574" s="653">
        <v>0</v>
      </c>
      <c r="V574" s="653">
        <v>0</v>
      </c>
      <c r="W574" s="653">
        <v>0</v>
      </c>
      <c r="X574" s="653">
        <v>0</v>
      </c>
      <c r="Y574" s="654">
        <f t="shared" si="289"/>
        <v>3.4799999999999995</v>
      </c>
      <c r="Z574" s="1049">
        <f t="shared" si="270"/>
        <v>9.0909090909090828</v>
      </c>
      <c r="AA574" s="671">
        <f t="shared" si="271"/>
        <v>4.7619047619047672</v>
      </c>
      <c r="AB574" s="671">
        <f t="shared" si="272"/>
        <v>4.9999999999999822</v>
      </c>
      <c r="AC574" s="671" t="str">
        <f t="shared" si="273"/>
        <v>n/a</v>
      </c>
      <c r="AD574" s="671" t="str">
        <f t="shared" si="274"/>
        <v>n/a</v>
      </c>
      <c r="AE574" s="671" t="str">
        <f t="shared" si="275"/>
        <v>n/a</v>
      </c>
      <c r="AF574" s="671" t="str">
        <f t="shared" si="276"/>
        <v>n/a</v>
      </c>
      <c r="AG574" s="671" t="str">
        <f t="shared" si="277"/>
        <v>n/a</v>
      </c>
      <c r="AH574" s="671" t="str">
        <f t="shared" si="278"/>
        <v>n/a</v>
      </c>
      <c r="AI574" s="671" t="str">
        <f t="shared" si="279"/>
        <v>n/a</v>
      </c>
      <c r="AJ574" s="671" t="str">
        <f t="shared" si="280"/>
        <v>n/a</v>
      </c>
      <c r="AK574" s="671" t="str">
        <f t="shared" si="281"/>
        <v>n/a</v>
      </c>
      <c r="AL574" s="671" t="str">
        <f t="shared" si="282"/>
        <v>n/a</v>
      </c>
      <c r="AM574" s="671" t="str">
        <f t="shared" si="283"/>
        <v>n/a</v>
      </c>
      <c r="AN574" s="671" t="str">
        <f t="shared" si="284"/>
        <v>n/a</v>
      </c>
      <c r="AO574" s="671" t="str">
        <f t="shared" si="285"/>
        <v>n/a</v>
      </c>
      <c r="AP574" s="671" t="str">
        <f t="shared" si="286"/>
        <v>n/a</v>
      </c>
      <c r="AQ574" s="671" t="str">
        <f t="shared" si="287"/>
        <v>n/a</v>
      </c>
      <c r="AR574" s="671" t="str">
        <f t="shared" si="288"/>
        <v>n/a</v>
      </c>
      <c r="AS574" s="672">
        <f t="shared" si="290"/>
        <v>6.2842712842712771</v>
      </c>
      <c r="AT574" s="673">
        <f t="shared" si="291"/>
        <v>2.4335332684879014</v>
      </c>
    </row>
    <row r="575" spans="1:46" ht="11.25" customHeight="1" x14ac:dyDescent="0.2">
      <c r="A575" s="506" t="s">
        <v>1514</v>
      </c>
      <c r="B575" s="507" t="s">
        <v>1515</v>
      </c>
      <c r="C575" s="497">
        <v>1.02</v>
      </c>
      <c r="D575" s="521">
        <v>0.86</v>
      </c>
      <c r="E575" s="513">
        <v>0.78</v>
      </c>
      <c r="F575" s="513">
        <v>0.74</v>
      </c>
      <c r="G575" s="513">
        <v>0.7</v>
      </c>
      <c r="H575" s="513">
        <v>0.64</v>
      </c>
      <c r="I575" s="514"/>
      <c r="J575" s="513">
        <v>0.56000000000000005</v>
      </c>
      <c r="K575" s="509">
        <v>0.5</v>
      </c>
      <c r="L575" s="514"/>
      <c r="M575" s="529">
        <v>0.44</v>
      </c>
      <c r="N575" s="539">
        <v>0.4</v>
      </c>
      <c r="O575" s="516">
        <v>0.66</v>
      </c>
      <c r="P575" s="516">
        <v>0.55476999999999999</v>
      </c>
      <c r="Q575" s="516">
        <v>0.43196999999999997</v>
      </c>
      <c r="R575" s="516">
        <v>0.38547999999999993</v>
      </c>
      <c r="S575" s="517">
        <v>0.34467999999999999</v>
      </c>
      <c r="T575" s="516">
        <v>0.34467999999999999</v>
      </c>
      <c r="U575" s="516">
        <v>0.18140000000000001</v>
      </c>
      <c r="V575" s="517">
        <v>0.16492000000000001</v>
      </c>
      <c r="W575" s="516">
        <v>0.16492000000000001</v>
      </c>
      <c r="X575" s="516">
        <v>0.15708</v>
      </c>
      <c r="Y575" s="654">
        <f t="shared" si="289"/>
        <v>10.029900000000003</v>
      </c>
      <c r="Z575" s="1049">
        <f t="shared" si="270"/>
        <v>18.604651162790709</v>
      </c>
      <c r="AA575" s="671">
        <f t="shared" si="271"/>
        <v>10.256410256410241</v>
      </c>
      <c r="AB575" s="671">
        <f t="shared" si="272"/>
        <v>5.4054054054054168</v>
      </c>
      <c r="AC575" s="671">
        <f t="shared" si="273"/>
        <v>5.7142857142857162</v>
      </c>
      <c r="AD575" s="671">
        <f t="shared" si="274"/>
        <v>9.375</v>
      </c>
      <c r="AE575" s="671">
        <f t="shared" si="275"/>
        <v>14.285714285714279</v>
      </c>
      <c r="AF575" s="671">
        <f t="shared" si="276"/>
        <v>12.000000000000011</v>
      </c>
      <c r="AG575" s="671">
        <f t="shared" si="277"/>
        <v>13.636363636363647</v>
      </c>
      <c r="AH575" s="671">
        <f t="shared" si="278"/>
        <v>9.9999999999999858</v>
      </c>
      <c r="AI575" s="671">
        <f t="shared" si="279"/>
        <v>-39.393939393939391</v>
      </c>
      <c r="AJ575" s="671">
        <f t="shared" si="280"/>
        <v>18.968221064585332</v>
      </c>
      <c r="AK575" s="671">
        <f t="shared" si="281"/>
        <v>28.427900085654102</v>
      </c>
      <c r="AL575" s="671">
        <f t="shared" si="282"/>
        <v>12.060288471516035</v>
      </c>
      <c r="AM575" s="671">
        <f t="shared" si="283"/>
        <v>11.837066264361141</v>
      </c>
      <c r="AN575" s="671">
        <f t="shared" si="284"/>
        <v>0</v>
      </c>
      <c r="AO575" s="671">
        <f t="shared" si="285"/>
        <v>90.011025358324133</v>
      </c>
      <c r="AP575" s="671">
        <f t="shared" si="286"/>
        <v>9.9927237448459891</v>
      </c>
      <c r="AQ575" s="671">
        <f t="shared" si="287"/>
        <v>0</v>
      </c>
      <c r="AR575" s="671">
        <f t="shared" si="288"/>
        <v>4.991087344028533</v>
      </c>
      <c r="AS575" s="672">
        <f t="shared" si="290"/>
        <v>12.430115968439257</v>
      </c>
      <c r="AT575" s="673">
        <f t="shared" si="291"/>
        <v>23.011605159487853</v>
      </c>
    </row>
    <row r="576" spans="1:46" ht="11.25" customHeight="1" x14ac:dyDescent="0.2">
      <c r="A576" s="556" t="s">
        <v>1502</v>
      </c>
      <c r="B576" s="933" t="s">
        <v>1503</v>
      </c>
      <c r="C576" s="523">
        <v>2</v>
      </c>
      <c r="D576" s="497">
        <v>1.94</v>
      </c>
      <c r="E576" s="502">
        <v>1.84</v>
      </c>
      <c r="F576" s="650">
        <v>1.67</v>
      </c>
      <c r="G576" s="650">
        <v>1.4</v>
      </c>
      <c r="H576" s="650">
        <v>0.49</v>
      </c>
      <c r="I576" s="651"/>
      <c r="J576" s="502">
        <v>0</v>
      </c>
      <c r="K576" s="655">
        <v>0</v>
      </c>
      <c r="L576" s="651"/>
      <c r="M576" s="652">
        <v>0</v>
      </c>
      <c r="N576" s="652">
        <v>0</v>
      </c>
      <c r="O576" s="653">
        <v>0</v>
      </c>
      <c r="P576" s="653">
        <v>0</v>
      </c>
      <c r="Q576" s="653">
        <v>0</v>
      </c>
      <c r="R576" s="653">
        <v>0</v>
      </c>
      <c r="S576" s="653">
        <v>0</v>
      </c>
      <c r="T576" s="653">
        <v>0</v>
      </c>
      <c r="U576" s="653">
        <v>0</v>
      </c>
      <c r="V576" s="653">
        <v>0</v>
      </c>
      <c r="W576" s="653">
        <v>0</v>
      </c>
      <c r="X576" s="653">
        <v>0</v>
      </c>
      <c r="Y576" s="654">
        <f t="shared" si="289"/>
        <v>9.34</v>
      </c>
      <c r="Z576" s="1049">
        <f t="shared" si="270"/>
        <v>3.0927835051546504</v>
      </c>
      <c r="AA576" s="671">
        <f t="shared" si="271"/>
        <v>5.4347826086956541</v>
      </c>
      <c r="AB576" s="671">
        <f t="shared" si="272"/>
        <v>10.179640718562876</v>
      </c>
      <c r="AC576" s="671">
        <f t="shared" si="273"/>
        <v>19.285714285714285</v>
      </c>
      <c r="AD576" s="671">
        <f t="shared" si="274"/>
        <v>185.71428571428572</v>
      </c>
      <c r="AE576" s="671" t="str">
        <f t="shared" si="275"/>
        <v>n/a</v>
      </c>
      <c r="AF576" s="671" t="str">
        <f t="shared" si="276"/>
        <v>n/a</v>
      </c>
      <c r="AG576" s="671" t="str">
        <f t="shared" si="277"/>
        <v>n/a</v>
      </c>
      <c r="AH576" s="671" t="str">
        <f t="shared" si="278"/>
        <v>n/a</v>
      </c>
      <c r="AI576" s="671" t="str">
        <f t="shared" si="279"/>
        <v>n/a</v>
      </c>
      <c r="AJ576" s="671" t="str">
        <f t="shared" si="280"/>
        <v>n/a</v>
      </c>
      <c r="AK576" s="671" t="str">
        <f t="shared" si="281"/>
        <v>n/a</v>
      </c>
      <c r="AL576" s="671" t="str">
        <f t="shared" si="282"/>
        <v>n/a</v>
      </c>
      <c r="AM576" s="671" t="str">
        <f t="shared" si="283"/>
        <v>n/a</v>
      </c>
      <c r="AN576" s="671" t="str">
        <f t="shared" si="284"/>
        <v>n/a</v>
      </c>
      <c r="AO576" s="671" t="str">
        <f t="shared" si="285"/>
        <v>n/a</v>
      </c>
      <c r="AP576" s="671" t="str">
        <f t="shared" si="286"/>
        <v>n/a</v>
      </c>
      <c r="AQ576" s="671" t="str">
        <f t="shared" si="287"/>
        <v>n/a</v>
      </c>
      <c r="AR576" s="671" t="str">
        <f t="shared" si="288"/>
        <v>n/a</v>
      </c>
      <c r="AS576" s="672">
        <f t="shared" si="290"/>
        <v>44.74144136648264</v>
      </c>
      <c r="AT576" s="673">
        <f t="shared" si="291"/>
        <v>79.04979296794221</v>
      </c>
    </row>
    <row r="577" spans="1:46" ht="11.25" customHeight="1" x14ac:dyDescent="0.2">
      <c r="A577" s="933" t="s">
        <v>1332</v>
      </c>
      <c r="B577" s="933" t="s">
        <v>1333</v>
      </c>
      <c r="C577" s="497">
        <v>0.8</v>
      </c>
      <c r="D577" s="497">
        <v>0.57499999999999996</v>
      </c>
      <c r="E577" s="650">
        <v>0.48499999999999999</v>
      </c>
      <c r="F577" s="650">
        <v>0.42499999999999999</v>
      </c>
      <c r="G577" s="650">
        <v>0.37</v>
      </c>
      <c r="H577" s="502">
        <v>0.34</v>
      </c>
      <c r="I577" s="651"/>
      <c r="J577" s="650">
        <v>0.33</v>
      </c>
      <c r="K577" s="496">
        <v>0.3</v>
      </c>
      <c r="L577" s="651"/>
      <c r="M577" s="652">
        <v>0.26</v>
      </c>
      <c r="N577" s="511">
        <v>0.26</v>
      </c>
      <c r="O577" s="657">
        <v>0.24</v>
      </c>
      <c r="P577" s="657">
        <v>0.22</v>
      </c>
      <c r="Q577" s="657">
        <v>0.18</v>
      </c>
      <c r="R577" s="657">
        <v>0.14000000000000001</v>
      </c>
      <c r="S577" s="653">
        <v>0</v>
      </c>
      <c r="T577" s="653">
        <v>0</v>
      </c>
      <c r="U577" s="653">
        <v>0</v>
      </c>
      <c r="V577" s="653">
        <v>0</v>
      </c>
      <c r="W577" s="653">
        <v>0</v>
      </c>
      <c r="X577" s="653">
        <v>0</v>
      </c>
      <c r="Y577" s="654">
        <f t="shared" si="289"/>
        <v>4.9249999999999989</v>
      </c>
      <c r="Z577" s="1049">
        <f t="shared" si="270"/>
        <v>39.130434782608717</v>
      </c>
      <c r="AA577" s="671">
        <f t="shared" si="271"/>
        <v>18.556701030927837</v>
      </c>
      <c r="AB577" s="671">
        <f t="shared" si="272"/>
        <v>14.117647058823524</v>
      </c>
      <c r="AC577" s="671">
        <f t="shared" si="273"/>
        <v>14.864864864864868</v>
      </c>
      <c r="AD577" s="671">
        <f t="shared" si="274"/>
        <v>8.8235294117646959</v>
      </c>
      <c r="AE577" s="671">
        <f t="shared" si="275"/>
        <v>3.0303030303030276</v>
      </c>
      <c r="AF577" s="671">
        <f t="shared" si="276"/>
        <v>10.000000000000009</v>
      </c>
      <c r="AG577" s="671">
        <f t="shared" si="277"/>
        <v>15.384615384615374</v>
      </c>
      <c r="AH577" s="671">
        <f t="shared" si="278"/>
        <v>0</v>
      </c>
      <c r="AI577" s="671">
        <f t="shared" si="279"/>
        <v>8.3333333333333481</v>
      </c>
      <c r="AJ577" s="671">
        <f t="shared" si="280"/>
        <v>9.0909090909090828</v>
      </c>
      <c r="AK577" s="671">
        <f t="shared" si="281"/>
        <v>22.222222222222232</v>
      </c>
      <c r="AL577" s="671">
        <f t="shared" si="282"/>
        <v>28.571428571428559</v>
      </c>
      <c r="AM577" s="671" t="str">
        <f t="shared" si="283"/>
        <v>n/a</v>
      </c>
      <c r="AN577" s="671" t="str">
        <f t="shared" si="284"/>
        <v>n/a</v>
      </c>
      <c r="AO577" s="671" t="str">
        <f t="shared" si="285"/>
        <v>n/a</v>
      </c>
      <c r="AP577" s="671" t="str">
        <f t="shared" si="286"/>
        <v>n/a</v>
      </c>
      <c r="AQ577" s="671" t="str">
        <f t="shared" si="287"/>
        <v>n/a</v>
      </c>
      <c r="AR577" s="671" t="str">
        <f t="shared" si="288"/>
        <v>n/a</v>
      </c>
      <c r="AS577" s="672">
        <f t="shared" si="290"/>
        <v>14.778922213984714</v>
      </c>
      <c r="AT577" s="673">
        <f t="shared" si="291"/>
        <v>10.576569086831627</v>
      </c>
    </row>
    <row r="578" spans="1:46" ht="11.25" customHeight="1" x14ac:dyDescent="0.2">
      <c r="A578" s="483" t="s">
        <v>1500</v>
      </c>
      <c r="B578" s="918" t="s">
        <v>1501</v>
      </c>
      <c r="C578" s="497">
        <v>1.2</v>
      </c>
      <c r="D578" s="497">
        <v>0.78</v>
      </c>
      <c r="E578" s="487">
        <v>0.74</v>
      </c>
      <c r="F578" s="487">
        <v>0.69</v>
      </c>
      <c r="G578" s="487">
        <v>0.63</v>
      </c>
      <c r="H578" s="487">
        <v>0.3</v>
      </c>
      <c r="I578" s="488"/>
      <c r="J578" s="489">
        <v>0</v>
      </c>
      <c r="K578" s="490">
        <v>0</v>
      </c>
      <c r="L578" s="488"/>
      <c r="M578" s="538">
        <v>0</v>
      </c>
      <c r="N578" s="538">
        <v>0</v>
      </c>
      <c r="O578" s="492">
        <v>0</v>
      </c>
      <c r="P578" s="492">
        <v>0</v>
      </c>
      <c r="Q578" s="492">
        <v>0</v>
      </c>
      <c r="R578" s="492">
        <v>0</v>
      </c>
      <c r="S578" s="492">
        <v>0</v>
      </c>
      <c r="T578" s="492">
        <v>0</v>
      </c>
      <c r="U578" s="492">
        <v>0</v>
      </c>
      <c r="V578" s="492">
        <v>0</v>
      </c>
      <c r="W578" s="492">
        <v>0</v>
      </c>
      <c r="X578" s="492">
        <v>0</v>
      </c>
      <c r="Y578" s="654">
        <f t="shared" si="289"/>
        <v>4.34</v>
      </c>
      <c r="Z578" s="1049">
        <f t="shared" si="270"/>
        <v>53.846153846153832</v>
      </c>
      <c r="AA578" s="671">
        <f t="shared" si="271"/>
        <v>5.4054054054054168</v>
      </c>
      <c r="AB578" s="671">
        <f t="shared" si="272"/>
        <v>7.2463768115942129</v>
      </c>
      <c r="AC578" s="671">
        <f t="shared" si="273"/>
        <v>9.5238095238095113</v>
      </c>
      <c r="AD578" s="671">
        <f t="shared" si="274"/>
        <v>110.00000000000001</v>
      </c>
      <c r="AE578" s="671" t="str">
        <f t="shared" si="275"/>
        <v>n/a</v>
      </c>
      <c r="AF578" s="671" t="str">
        <f t="shared" si="276"/>
        <v>n/a</v>
      </c>
      <c r="AG578" s="671" t="str">
        <f t="shared" si="277"/>
        <v>n/a</v>
      </c>
      <c r="AH578" s="671" t="str">
        <f t="shared" si="278"/>
        <v>n/a</v>
      </c>
      <c r="AI578" s="671" t="str">
        <f t="shared" si="279"/>
        <v>n/a</v>
      </c>
      <c r="AJ578" s="671" t="str">
        <f t="shared" si="280"/>
        <v>n/a</v>
      </c>
      <c r="AK578" s="671" t="str">
        <f t="shared" si="281"/>
        <v>n/a</v>
      </c>
      <c r="AL578" s="671" t="str">
        <f t="shared" si="282"/>
        <v>n/a</v>
      </c>
      <c r="AM578" s="671" t="str">
        <f t="shared" si="283"/>
        <v>n/a</v>
      </c>
      <c r="AN578" s="671" t="str">
        <f t="shared" si="284"/>
        <v>n/a</v>
      </c>
      <c r="AO578" s="671" t="str">
        <f t="shared" si="285"/>
        <v>n/a</v>
      </c>
      <c r="AP578" s="671" t="str">
        <f t="shared" si="286"/>
        <v>n/a</v>
      </c>
      <c r="AQ578" s="671" t="str">
        <f t="shared" si="287"/>
        <v>n/a</v>
      </c>
      <c r="AR578" s="671" t="str">
        <f t="shared" si="288"/>
        <v>n/a</v>
      </c>
      <c r="AS578" s="672">
        <f t="shared" si="290"/>
        <v>37.204349117392596</v>
      </c>
      <c r="AT578" s="673">
        <f t="shared" si="291"/>
        <v>45.41756722381141</v>
      </c>
    </row>
    <row r="579" spans="1:46" ht="11.25" customHeight="1" x14ac:dyDescent="0.2">
      <c r="A579" s="506" t="s">
        <v>1510</v>
      </c>
      <c r="B579" s="507" t="s">
        <v>1511</v>
      </c>
      <c r="C579" s="497">
        <v>1.94</v>
      </c>
      <c r="D579" s="510">
        <v>1.56</v>
      </c>
      <c r="E579" s="650">
        <v>1.46</v>
      </c>
      <c r="F579" s="650">
        <v>1.38</v>
      </c>
      <c r="G579" s="650">
        <v>1.28</v>
      </c>
      <c r="H579" s="650">
        <v>1.22</v>
      </c>
      <c r="I579" s="651"/>
      <c r="J579" s="650">
        <v>1.1599999999999999</v>
      </c>
      <c r="K579" s="655">
        <v>1.1200000000000001</v>
      </c>
      <c r="L579" s="651"/>
      <c r="M579" s="652">
        <v>1.1200000000000001</v>
      </c>
      <c r="N579" s="652">
        <v>1.1200000000000001</v>
      </c>
      <c r="O579" s="657">
        <v>1.1200000000000001</v>
      </c>
      <c r="P579" s="657">
        <v>1</v>
      </c>
      <c r="Q579" s="657">
        <v>0.92</v>
      </c>
      <c r="R579" s="657">
        <v>0.84</v>
      </c>
      <c r="S579" s="657">
        <v>0.78</v>
      </c>
      <c r="T579" s="653">
        <v>0.68</v>
      </c>
      <c r="U579" s="657">
        <v>0.68</v>
      </c>
      <c r="V579" s="657">
        <v>0.62</v>
      </c>
      <c r="W579" s="657">
        <v>0.54</v>
      </c>
      <c r="X579" s="657">
        <v>0.45</v>
      </c>
      <c r="Y579" s="654">
        <f t="shared" si="289"/>
        <v>20.990000000000006</v>
      </c>
      <c r="Z579" s="1049">
        <f t="shared" si="270"/>
        <v>24.358974358974361</v>
      </c>
      <c r="AA579" s="671">
        <f t="shared" si="271"/>
        <v>6.8493150684931559</v>
      </c>
      <c r="AB579" s="671">
        <f t="shared" si="272"/>
        <v>5.7971014492753659</v>
      </c>
      <c r="AC579" s="671">
        <f t="shared" si="273"/>
        <v>7.8125</v>
      </c>
      <c r="AD579" s="671">
        <f t="shared" si="274"/>
        <v>4.9180327868852514</v>
      </c>
      <c r="AE579" s="671">
        <f t="shared" si="275"/>
        <v>5.1724137931034475</v>
      </c>
      <c r="AF579" s="671">
        <f t="shared" si="276"/>
        <v>3.5714285714285587</v>
      </c>
      <c r="AG579" s="671">
        <f t="shared" si="277"/>
        <v>0</v>
      </c>
      <c r="AH579" s="671">
        <f t="shared" si="278"/>
        <v>0</v>
      </c>
      <c r="AI579" s="671">
        <f t="shared" si="279"/>
        <v>0</v>
      </c>
      <c r="AJ579" s="671">
        <f t="shared" si="280"/>
        <v>12.000000000000011</v>
      </c>
      <c r="AK579" s="671">
        <f t="shared" si="281"/>
        <v>8.6956521739130377</v>
      </c>
      <c r="AL579" s="671">
        <f t="shared" si="282"/>
        <v>9.5238095238095344</v>
      </c>
      <c r="AM579" s="671">
        <f t="shared" si="283"/>
        <v>7.6923076923076872</v>
      </c>
      <c r="AN579" s="671">
        <f t="shared" si="284"/>
        <v>14.705882352941169</v>
      </c>
      <c r="AO579" s="671">
        <f t="shared" si="285"/>
        <v>0</v>
      </c>
      <c r="AP579" s="671">
        <f t="shared" si="286"/>
        <v>9.6774193548387224</v>
      </c>
      <c r="AQ579" s="671">
        <f t="shared" si="287"/>
        <v>14.814814814814813</v>
      </c>
      <c r="AR579" s="671">
        <f t="shared" si="288"/>
        <v>19.999999999999996</v>
      </c>
      <c r="AS579" s="672">
        <f t="shared" si="290"/>
        <v>8.1889290495150053</v>
      </c>
      <c r="AT579" s="673">
        <f t="shared" si="291"/>
        <v>6.7633848936125496</v>
      </c>
    </row>
    <row r="580" spans="1:46" ht="11.25" customHeight="1" x14ac:dyDescent="0.2">
      <c r="A580" s="933" t="s">
        <v>308</v>
      </c>
      <c r="B580" s="933" t="s">
        <v>309</v>
      </c>
      <c r="C580" s="497">
        <v>1.52</v>
      </c>
      <c r="D580" s="656">
        <v>1.51</v>
      </c>
      <c r="E580" s="650">
        <v>1.5</v>
      </c>
      <c r="F580" s="650">
        <v>1.49</v>
      </c>
      <c r="G580" s="650">
        <v>1.48</v>
      </c>
      <c r="H580" s="650">
        <v>1.47</v>
      </c>
      <c r="I580" s="651"/>
      <c r="J580" s="650">
        <v>1.46</v>
      </c>
      <c r="K580" s="496">
        <v>1.45</v>
      </c>
      <c r="L580" s="651"/>
      <c r="M580" s="511">
        <v>1.44</v>
      </c>
      <c r="N580" s="511">
        <v>1.41</v>
      </c>
      <c r="O580" s="657">
        <v>1.31</v>
      </c>
      <c r="P580" s="657">
        <v>0.63</v>
      </c>
      <c r="Q580" s="657">
        <v>0.4</v>
      </c>
      <c r="R580" s="657">
        <v>0.3</v>
      </c>
      <c r="S580" s="657">
        <v>0.23499999999999999</v>
      </c>
      <c r="T580" s="657">
        <v>0.2</v>
      </c>
      <c r="U580" s="657">
        <v>0.19</v>
      </c>
      <c r="V580" s="657">
        <v>0.17</v>
      </c>
      <c r="W580" s="657">
        <v>0.15</v>
      </c>
      <c r="X580" s="657">
        <v>0.13</v>
      </c>
      <c r="Y580" s="654">
        <f t="shared" si="289"/>
        <v>18.444999999999997</v>
      </c>
      <c r="Z580" s="1049">
        <f t="shared" si="270"/>
        <v>0.66225165562914245</v>
      </c>
      <c r="AA580" s="671">
        <f t="shared" si="271"/>
        <v>0.66666666666665986</v>
      </c>
      <c r="AB580" s="671">
        <f t="shared" si="272"/>
        <v>0.67114093959732557</v>
      </c>
      <c r="AC580" s="671">
        <f t="shared" si="273"/>
        <v>0.67567567567567988</v>
      </c>
      <c r="AD580" s="671">
        <f t="shared" si="274"/>
        <v>0.68027210884353817</v>
      </c>
      <c r="AE580" s="671">
        <f t="shared" si="275"/>
        <v>0.68493150684931781</v>
      </c>
      <c r="AF580" s="671">
        <f t="shared" si="276"/>
        <v>0.68965517241379448</v>
      </c>
      <c r="AG580" s="671">
        <f t="shared" si="277"/>
        <v>0.69444444444444198</v>
      </c>
      <c r="AH580" s="671">
        <f t="shared" si="278"/>
        <v>2.1276595744680771</v>
      </c>
      <c r="AI580" s="671">
        <f t="shared" si="279"/>
        <v>7.6335877862595325</v>
      </c>
      <c r="AJ580" s="671">
        <f t="shared" si="280"/>
        <v>107.93650793650795</v>
      </c>
      <c r="AK580" s="671">
        <f t="shared" si="281"/>
        <v>57.499999999999993</v>
      </c>
      <c r="AL580" s="671">
        <f t="shared" si="282"/>
        <v>33.33333333333335</v>
      </c>
      <c r="AM580" s="671">
        <f t="shared" si="283"/>
        <v>27.659574468085111</v>
      </c>
      <c r="AN580" s="671">
        <f t="shared" si="284"/>
        <v>17.499999999999982</v>
      </c>
      <c r="AO580" s="671">
        <f t="shared" si="285"/>
        <v>5.2631578947368363</v>
      </c>
      <c r="AP580" s="671">
        <f t="shared" si="286"/>
        <v>11.764705882352944</v>
      </c>
      <c r="AQ580" s="671">
        <f t="shared" si="287"/>
        <v>13.333333333333353</v>
      </c>
      <c r="AR580" s="671">
        <f t="shared" si="288"/>
        <v>15.384615384615374</v>
      </c>
      <c r="AS580" s="672">
        <f t="shared" si="290"/>
        <v>16.045342829674336</v>
      </c>
      <c r="AT580" s="673">
        <f t="shared" si="291"/>
        <v>26.764816335176612</v>
      </c>
    </row>
    <row r="581" spans="1:46" ht="11.25" customHeight="1" x14ac:dyDescent="0.2">
      <c r="A581" s="495" t="s">
        <v>717</v>
      </c>
      <c r="B581" s="933" t="s">
        <v>718</v>
      </c>
      <c r="C581" s="497">
        <v>1.46</v>
      </c>
      <c r="D581" s="656">
        <v>1.44</v>
      </c>
      <c r="E581" s="650">
        <v>1.42</v>
      </c>
      <c r="F581" s="650">
        <v>1.4</v>
      </c>
      <c r="G581" s="650">
        <v>1.38</v>
      </c>
      <c r="H581" s="650">
        <v>1.2</v>
      </c>
      <c r="I581" s="651"/>
      <c r="J581" s="650">
        <v>0.8</v>
      </c>
      <c r="K581" s="496">
        <v>0.59</v>
      </c>
      <c r="L581" s="651"/>
      <c r="M581" s="511">
        <v>0.5</v>
      </c>
      <c r="N581" s="511">
        <v>0.46</v>
      </c>
      <c r="O581" s="657">
        <v>0.44</v>
      </c>
      <c r="P581" s="657">
        <v>0.42</v>
      </c>
      <c r="Q581" s="657">
        <v>0.4</v>
      </c>
      <c r="R581" s="657">
        <v>0.36</v>
      </c>
      <c r="S581" s="657">
        <v>0.32</v>
      </c>
      <c r="T581" s="657">
        <v>0.28000000000000003</v>
      </c>
      <c r="U581" s="657">
        <v>0.24</v>
      </c>
      <c r="V581" s="657">
        <v>0.2</v>
      </c>
      <c r="W581" s="653">
        <v>0</v>
      </c>
      <c r="X581" s="653">
        <v>0</v>
      </c>
      <c r="Y581" s="654">
        <f t="shared" si="289"/>
        <v>13.31</v>
      </c>
      <c r="Z581" s="1049">
        <f t="shared" si="270"/>
        <v>1.388888888888884</v>
      </c>
      <c r="AA581" s="671">
        <f t="shared" si="271"/>
        <v>1.4084507042253502</v>
      </c>
      <c r="AB581" s="671">
        <f t="shared" si="272"/>
        <v>1.4285714285714235</v>
      </c>
      <c r="AC581" s="671">
        <f t="shared" si="273"/>
        <v>1.449275362318847</v>
      </c>
      <c r="AD581" s="671">
        <f t="shared" si="274"/>
        <v>14.999999999999991</v>
      </c>
      <c r="AE581" s="671">
        <f t="shared" si="275"/>
        <v>49.999999999999979</v>
      </c>
      <c r="AF581" s="671">
        <f t="shared" si="276"/>
        <v>35.593220338983066</v>
      </c>
      <c r="AG581" s="671">
        <f t="shared" si="277"/>
        <v>17.999999999999993</v>
      </c>
      <c r="AH581" s="671">
        <f t="shared" si="278"/>
        <v>8.6956521739130377</v>
      </c>
      <c r="AI581" s="671">
        <f t="shared" si="279"/>
        <v>4.5454545454545414</v>
      </c>
      <c r="AJ581" s="671">
        <f t="shared" si="280"/>
        <v>4.7619047619047672</v>
      </c>
      <c r="AK581" s="671">
        <f t="shared" si="281"/>
        <v>4.9999999999999822</v>
      </c>
      <c r="AL581" s="671">
        <f t="shared" si="282"/>
        <v>11.111111111111116</v>
      </c>
      <c r="AM581" s="671">
        <f t="shared" si="283"/>
        <v>12.5</v>
      </c>
      <c r="AN581" s="671">
        <f t="shared" si="284"/>
        <v>14.285714285714279</v>
      </c>
      <c r="AO581" s="671">
        <f t="shared" si="285"/>
        <v>16.666666666666675</v>
      </c>
      <c r="AP581" s="671">
        <f t="shared" si="286"/>
        <v>19.999999999999996</v>
      </c>
      <c r="AQ581" s="671" t="str">
        <f t="shared" si="287"/>
        <v>n/a</v>
      </c>
      <c r="AR581" s="671" t="str">
        <f t="shared" si="288"/>
        <v>n/a</v>
      </c>
      <c r="AS581" s="672">
        <f t="shared" si="290"/>
        <v>13.04911236869129</v>
      </c>
      <c r="AT581" s="673">
        <f t="shared" si="291"/>
        <v>13.073589993574446</v>
      </c>
    </row>
    <row r="582" spans="1:46" ht="11.25" customHeight="1" x14ac:dyDescent="0.2">
      <c r="A582" s="495" t="s">
        <v>1518</v>
      </c>
      <c r="B582" s="933" t="s">
        <v>1519</v>
      </c>
      <c r="C582" s="497">
        <v>0.61</v>
      </c>
      <c r="D582" s="656">
        <v>0.57000000000000006</v>
      </c>
      <c r="E582" s="650">
        <v>0.48499999999999999</v>
      </c>
      <c r="F582" s="650">
        <v>0.375</v>
      </c>
      <c r="G582" s="502">
        <v>0.34</v>
      </c>
      <c r="H582" s="650">
        <v>0.31</v>
      </c>
      <c r="I582" s="651"/>
      <c r="J582" s="650">
        <v>7.4999999999999997E-2</v>
      </c>
      <c r="K582" s="655">
        <v>0</v>
      </c>
      <c r="L582" s="651"/>
      <c r="M582" s="652">
        <v>0</v>
      </c>
      <c r="N582" s="652">
        <v>0</v>
      </c>
      <c r="O582" s="653">
        <v>0</v>
      </c>
      <c r="P582" s="653">
        <v>0</v>
      </c>
      <c r="Q582" s="653">
        <v>0</v>
      </c>
      <c r="R582" s="653">
        <v>0</v>
      </c>
      <c r="S582" s="653">
        <v>0</v>
      </c>
      <c r="T582" s="653">
        <v>0</v>
      </c>
      <c r="U582" s="653">
        <v>0</v>
      </c>
      <c r="V582" s="653">
        <v>0</v>
      </c>
      <c r="W582" s="653">
        <v>0</v>
      </c>
      <c r="X582" s="653">
        <v>0</v>
      </c>
      <c r="Y582" s="654">
        <f t="shared" si="289"/>
        <v>2.7650000000000001</v>
      </c>
      <c r="Z582" s="1049">
        <f t="shared" si="270"/>
        <v>7.0175438596491002</v>
      </c>
      <c r="AA582" s="671">
        <f t="shared" si="271"/>
        <v>17.525773195876315</v>
      </c>
      <c r="AB582" s="671">
        <f t="shared" si="272"/>
        <v>29.333333333333321</v>
      </c>
      <c r="AC582" s="671">
        <f t="shared" si="273"/>
        <v>10.294117647058808</v>
      </c>
      <c r="AD582" s="671">
        <f t="shared" si="274"/>
        <v>9.6774193548387224</v>
      </c>
      <c r="AE582" s="671">
        <f t="shared" si="275"/>
        <v>313.33333333333337</v>
      </c>
      <c r="AF582" s="671" t="str">
        <f t="shared" si="276"/>
        <v>n/a</v>
      </c>
      <c r="AG582" s="671" t="str">
        <f t="shared" si="277"/>
        <v>n/a</v>
      </c>
      <c r="AH582" s="671" t="str">
        <f t="shared" si="278"/>
        <v>n/a</v>
      </c>
      <c r="AI582" s="671" t="str">
        <f t="shared" si="279"/>
        <v>n/a</v>
      </c>
      <c r="AJ582" s="671" t="str">
        <f t="shared" si="280"/>
        <v>n/a</v>
      </c>
      <c r="AK582" s="671" t="str">
        <f t="shared" si="281"/>
        <v>n/a</v>
      </c>
      <c r="AL582" s="671" t="str">
        <f t="shared" si="282"/>
        <v>n/a</v>
      </c>
      <c r="AM582" s="671" t="str">
        <f t="shared" si="283"/>
        <v>n/a</v>
      </c>
      <c r="AN582" s="671" t="str">
        <f t="shared" si="284"/>
        <v>n/a</v>
      </c>
      <c r="AO582" s="671" t="str">
        <f t="shared" si="285"/>
        <v>n/a</v>
      </c>
      <c r="AP582" s="671" t="str">
        <f t="shared" si="286"/>
        <v>n/a</v>
      </c>
      <c r="AQ582" s="671" t="str">
        <f t="shared" si="287"/>
        <v>n/a</v>
      </c>
      <c r="AR582" s="671" t="str">
        <f t="shared" si="288"/>
        <v>n/a</v>
      </c>
      <c r="AS582" s="672">
        <f t="shared" si="290"/>
        <v>64.53025345401494</v>
      </c>
      <c r="AT582" s="673">
        <f t="shared" si="291"/>
        <v>122.15508217722429</v>
      </c>
    </row>
    <row r="583" spans="1:46" ht="11.25" customHeight="1" x14ac:dyDescent="0.2">
      <c r="A583" s="918" t="s">
        <v>1516</v>
      </c>
      <c r="B583" s="918" t="s">
        <v>1517</v>
      </c>
      <c r="C583" s="497">
        <v>0.68</v>
      </c>
      <c r="D583" s="491">
        <v>0.64</v>
      </c>
      <c r="E583" s="650">
        <v>0.6</v>
      </c>
      <c r="F583" s="650">
        <v>0.56000000000000005</v>
      </c>
      <c r="G583" s="502">
        <v>0.52</v>
      </c>
      <c r="H583" s="650">
        <v>0.5</v>
      </c>
      <c r="I583" s="651"/>
      <c r="J583" s="650">
        <v>0.48</v>
      </c>
      <c r="K583" s="496">
        <v>0.43</v>
      </c>
      <c r="L583" s="651"/>
      <c r="M583" s="511">
        <v>0.4</v>
      </c>
      <c r="N583" s="652">
        <v>0.39112000000000002</v>
      </c>
      <c r="O583" s="653">
        <v>0.39112000000000002</v>
      </c>
      <c r="P583" s="657">
        <v>0.37334000000000001</v>
      </c>
      <c r="Q583" s="657">
        <v>0.31111</v>
      </c>
      <c r="R583" s="657">
        <v>0.23999000000000001</v>
      </c>
      <c r="S583" s="657">
        <v>0.19553999999999999</v>
      </c>
      <c r="T583" s="657">
        <v>0.16</v>
      </c>
      <c r="U583" s="657">
        <v>0.12446</v>
      </c>
      <c r="V583" s="657">
        <v>8.8900000000000007E-2</v>
      </c>
      <c r="W583" s="653">
        <v>7.1120000000000003E-2</v>
      </c>
      <c r="X583" s="653">
        <v>7.1120000000000003E-2</v>
      </c>
      <c r="Y583" s="654">
        <f t="shared" si="289"/>
        <v>7.2278199999999995</v>
      </c>
      <c r="Z583" s="1049">
        <f t="shared" si="270"/>
        <v>6.25</v>
      </c>
      <c r="AA583" s="671">
        <f t="shared" si="271"/>
        <v>6.6666666666666652</v>
      </c>
      <c r="AB583" s="671">
        <f t="shared" si="272"/>
        <v>7.1428571428571397</v>
      </c>
      <c r="AC583" s="671">
        <f t="shared" si="273"/>
        <v>7.6923076923077094</v>
      </c>
      <c r="AD583" s="671">
        <f t="shared" si="274"/>
        <v>4.0000000000000036</v>
      </c>
      <c r="AE583" s="671">
        <f t="shared" si="275"/>
        <v>4.1666666666666741</v>
      </c>
      <c r="AF583" s="671">
        <f t="shared" si="276"/>
        <v>11.627906976744185</v>
      </c>
      <c r="AG583" s="671">
        <f t="shared" si="277"/>
        <v>7.4999999999999956</v>
      </c>
      <c r="AH583" s="671">
        <f t="shared" si="278"/>
        <v>2.2704029453876062</v>
      </c>
      <c r="AI583" s="671">
        <f t="shared" si="279"/>
        <v>0</v>
      </c>
      <c r="AJ583" s="671">
        <f t="shared" si="280"/>
        <v>4.7624149568757712</v>
      </c>
      <c r="AK583" s="671">
        <f t="shared" si="281"/>
        <v>20.002571437755144</v>
      </c>
      <c r="AL583" s="671">
        <f t="shared" si="282"/>
        <v>29.634568107004444</v>
      </c>
      <c r="AM583" s="671">
        <f t="shared" si="283"/>
        <v>22.731921857420478</v>
      </c>
      <c r="AN583" s="671">
        <f t="shared" si="284"/>
        <v>22.212499999999991</v>
      </c>
      <c r="AO583" s="671">
        <f t="shared" si="285"/>
        <v>28.555359151534621</v>
      </c>
      <c r="AP583" s="671">
        <f t="shared" si="286"/>
        <v>39.999999999999993</v>
      </c>
      <c r="AQ583" s="671">
        <f t="shared" si="287"/>
        <v>25</v>
      </c>
      <c r="AR583" s="671">
        <f t="shared" si="288"/>
        <v>0</v>
      </c>
      <c r="AS583" s="672">
        <f t="shared" si="290"/>
        <v>13.169270715853708</v>
      </c>
      <c r="AT583" s="673">
        <f t="shared" si="291"/>
        <v>11.737981868164512</v>
      </c>
    </row>
    <row r="584" spans="1:46" ht="11.25" customHeight="1" x14ac:dyDescent="0.2">
      <c r="A584" s="495" t="s">
        <v>713</v>
      </c>
      <c r="B584" s="933" t="s">
        <v>714</v>
      </c>
      <c r="C584" s="497">
        <v>2.2000000000000002</v>
      </c>
      <c r="D584" s="497">
        <v>2.1</v>
      </c>
      <c r="E584" s="650">
        <v>2</v>
      </c>
      <c r="F584" s="650">
        <v>1.92</v>
      </c>
      <c r="G584" s="650">
        <v>1.6</v>
      </c>
      <c r="H584" s="650">
        <v>1.52</v>
      </c>
      <c r="I584" s="651"/>
      <c r="J584" s="650">
        <v>1.48</v>
      </c>
      <c r="K584" s="496">
        <v>1.44</v>
      </c>
      <c r="L584" s="651"/>
      <c r="M584" s="511">
        <v>1.36</v>
      </c>
      <c r="N584" s="511">
        <v>1.34</v>
      </c>
      <c r="O584" s="657">
        <v>1.32</v>
      </c>
      <c r="P584" s="657">
        <v>1.28</v>
      </c>
      <c r="Q584" s="657">
        <v>1.24</v>
      </c>
      <c r="R584" s="657">
        <v>1</v>
      </c>
      <c r="S584" s="653">
        <v>0</v>
      </c>
      <c r="T584" s="653">
        <v>0</v>
      </c>
      <c r="U584" s="653">
        <v>0</v>
      </c>
      <c r="V584" s="653">
        <v>0</v>
      </c>
      <c r="W584" s="653">
        <v>0</v>
      </c>
      <c r="X584" s="653">
        <v>0</v>
      </c>
      <c r="Y584" s="654">
        <f t="shared" si="289"/>
        <v>21.8</v>
      </c>
      <c r="Z584" s="1049">
        <f t="shared" si="270"/>
        <v>4.7619047619047672</v>
      </c>
      <c r="AA584" s="671">
        <f t="shared" si="271"/>
        <v>5.0000000000000044</v>
      </c>
      <c r="AB584" s="671">
        <f t="shared" si="272"/>
        <v>4.1666666666666741</v>
      </c>
      <c r="AC584" s="671">
        <f t="shared" si="273"/>
        <v>19.999999999999996</v>
      </c>
      <c r="AD584" s="671">
        <f t="shared" si="274"/>
        <v>5.2631578947368363</v>
      </c>
      <c r="AE584" s="671">
        <f t="shared" si="275"/>
        <v>2.7027027027026973</v>
      </c>
      <c r="AF584" s="671">
        <f t="shared" si="276"/>
        <v>2.7777777777777901</v>
      </c>
      <c r="AG584" s="671">
        <f t="shared" si="277"/>
        <v>5.8823529411764497</v>
      </c>
      <c r="AH584" s="671">
        <f t="shared" si="278"/>
        <v>1.4925373134328401</v>
      </c>
      <c r="AI584" s="671">
        <f t="shared" si="279"/>
        <v>1.5151515151515138</v>
      </c>
      <c r="AJ584" s="671">
        <f t="shared" si="280"/>
        <v>3.125</v>
      </c>
      <c r="AK584" s="671">
        <f t="shared" si="281"/>
        <v>3.2258064516129004</v>
      </c>
      <c r="AL584" s="671">
        <f t="shared" si="282"/>
        <v>24</v>
      </c>
      <c r="AM584" s="671" t="str">
        <f t="shared" si="283"/>
        <v>n/a</v>
      </c>
      <c r="AN584" s="671" t="str">
        <f t="shared" si="284"/>
        <v>n/a</v>
      </c>
      <c r="AO584" s="671" t="str">
        <f t="shared" si="285"/>
        <v>n/a</v>
      </c>
      <c r="AP584" s="671" t="str">
        <f t="shared" si="286"/>
        <v>n/a</v>
      </c>
      <c r="AQ584" s="671" t="str">
        <f t="shared" si="287"/>
        <v>n/a</v>
      </c>
      <c r="AR584" s="671" t="str">
        <f t="shared" si="288"/>
        <v>n/a</v>
      </c>
      <c r="AS584" s="672">
        <f t="shared" si="290"/>
        <v>6.4548506173201901</v>
      </c>
      <c r="AT584" s="673">
        <f t="shared" si="291"/>
        <v>7.0793652971043866</v>
      </c>
    </row>
    <row r="585" spans="1:46" ht="11.25" customHeight="1" x14ac:dyDescent="0.2">
      <c r="A585" s="933" t="s">
        <v>715</v>
      </c>
      <c r="B585" s="933" t="s">
        <v>716</v>
      </c>
      <c r="C585" s="523">
        <v>0.88</v>
      </c>
      <c r="D585" s="497">
        <v>0.86666599999999994</v>
      </c>
      <c r="E585" s="650">
        <v>0.82666666666666666</v>
      </c>
      <c r="F585" s="650">
        <v>0.82</v>
      </c>
      <c r="G585" s="650">
        <v>0.8</v>
      </c>
      <c r="H585" s="650">
        <v>0.7624266666666667</v>
      </c>
      <c r="I585" s="651"/>
      <c r="J585" s="650">
        <v>0.72727272727272718</v>
      </c>
      <c r="K585" s="496">
        <v>0.70303030303030301</v>
      </c>
      <c r="L585" s="651"/>
      <c r="M585" s="511">
        <v>0.67878787878787883</v>
      </c>
      <c r="N585" s="511">
        <v>0.65454545454545454</v>
      </c>
      <c r="O585" s="657">
        <v>0.60606060606060608</v>
      </c>
      <c r="P585" s="657">
        <v>0.5575757575757575</v>
      </c>
      <c r="Q585" s="657">
        <v>0.49696969696969689</v>
      </c>
      <c r="R585" s="657">
        <v>0.41557575757575754</v>
      </c>
      <c r="S585" s="657">
        <v>0.39242424242424234</v>
      </c>
      <c r="T585" s="657">
        <v>0.36939393939393939</v>
      </c>
      <c r="U585" s="657">
        <v>0.33863636363636362</v>
      </c>
      <c r="V585" s="657">
        <v>0.30781818181818182</v>
      </c>
      <c r="W585" s="657">
        <v>0.26163636363636361</v>
      </c>
      <c r="X585" s="657">
        <v>0.21549090909090907</v>
      </c>
      <c r="Y585" s="654">
        <f t="shared" si="289"/>
        <v>11.680977515151509</v>
      </c>
      <c r="Z585" s="1049">
        <f t="shared" si="270"/>
        <v>1.5385396450305011</v>
      </c>
      <c r="AA585" s="671">
        <f t="shared" si="271"/>
        <v>4.8386290322580683</v>
      </c>
      <c r="AB585" s="671">
        <f t="shared" si="272"/>
        <v>0.81300813008131634</v>
      </c>
      <c r="AC585" s="671">
        <f t="shared" si="273"/>
        <v>2.4999999999999911</v>
      </c>
      <c r="AD585" s="671">
        <f t="shared" si="274"/>
        <v>4.9281242348991006</v>
      </c>
      <c r="AE585" s="671">
        <f t="shared" si="275"/>
        <v>4.8336666666666916</v>
      </c>
      <c r="AF585" s="671">
        <f t="shared" si="276"/>
        <v>3.4482758620689502</v>
      </c>
      <c r="AG585" s="671">
        <f t="shared" si="277"/>
        <v>3.5714285714285587</v>
      </c>
      <c r="AH585" s="671">
        <f t="shared" si="278"/>
        <v>3.7037037037037202</v>
      </c>
      <c r="AI585" s="671">
        <f t="shared" si="279"/>
        <v>8.0000000000000071</v>
      </c>
      <c r="AJ585" s="671">
        <f t="shared" si="280"/>
        <v>8.6956521739130608</v>
      </c>
      <c r="AK585" s="671">
        <f t="shared" si="281"/>
        <v>12.195121951219523</v>
      </c>
      <c r="AL585" s="671">
        <f t="shared" si="282"/>
        <v>19.585824704681333</v>
      </c>
      <c r="AM585" s="671">
        <f t="shared" si="283"/>
        <v>5.8996138996139091</v>
      </c>
      <c r="AN585" s="671">
        <f t="shared" si="284"/>
        <v>6.2346185397866849</v>
      </c>
      <c r="AO585" s="671">
        <f t="shared" si="285"/>
        <v>9.0827740492170008</v>
      </c>
      <c r="AP585" s="671">
        <f t="shared" si="286"/>
        <v>10.011813349084452</v>
      </c>
      <c r="AQ585" s="671">
        <f t="shared" si="287"/>
        <v>17.651146629603897</v>
      </c>
      <c r="AR585" s="671">
        <f t="shared" si="288"/>
        <v>21.414107323658449</v>
      </c>
      <c r="AS585" s="672">
        <f t="shared" si="290"/>
        <v>7.8392657087850095</v>
      </c>
      <c r="AT585" s="673">
        <f t="shared" si="291"/>
        <v>6.0071836969677088</v>
      </c>
    </row>
    <row r="586" spans="1:46" ht="11.25" customHeight="1" x14ac:dyDescent="0.2">
      <c r="A586" s="933" t="s">
        <v>306</v>
      </c>
      <c r="B586" s="933" t="s">
        <v>307</v>
      </c>
      <c r="C586" s="497">
        <v>1.8925000000000001</v>
      </c>
      <c r="D586" s="497">
        <v>1.8824999999999998</v>
      </c>
      <c r="E586" s="650">
        <v>1.8725000000000001</v>
      </c>
      <c r="F586" s="650">
        <v>1.855</v>
      </c>
      <c r="G586" s="650">
        <v>1.845</v>
      </c>
      <c r="H586" s="650">
        <v>1.825</v>
      </c>
      <c r="I586" s="651"/>
      <c r="J586" s="650">
        <v>1.79</v>
      </c>
      <c r="K586" s="496">
        <v>1.75</v>
      </c>
      <c r="L586" s="651"/>
      <c r="M586" s="511">
        <v>1.68</v>
      </c>
      <c r="N586" s="511">
        <v>1.6</v>
      </c>
      <c r="O586" s="657">
        <v>1.52</v>
      </c>
      <c r="P586" s="657">
        <v>1.44</v>
      </c>
      <c r="Q586" s="657">
        <v>1.39</v>
      </c>
      <c r="R586" s="657">
        <v>1.32</v>
      </c>
      <c r="S586" s="657">
        <v>1.3</v>
      </c>
      <c r="T586" s="657">
        <v>1.27</v>
      </c>
      <c r="U586" s="653">
        <v>1.26</v>
      </c>
      <c r="V586" s="657">
        <v>1.2450000000000001</v>
      </c>
      <c r="W586" s="657">
        <v>1.24</v>
      </c>
      <c r="X586" s="657">
        <v>1.22</v>
      </c>
      <c r="Y586" s="654">
        <f t="shared" si="289"/>
        <v>31.197500000000002</v>
      </c>
      <c r="Z586" s="1049">
        <f t="shared" si="270"/>
        <v>0.53120849933601111</v>
      </c>
      <c r="AA586" s="671">
        <f t="shared" si="271"/>
        <v>0.53404539385846217</v>
      </c>
      <c r="AB586" s="671">
        <f t="shared" si="272"/>
        <v>0.94339622641510523</v>
      </c>
      <c r="AC586" s="671">
        <f t="shared" si="273"/>
        <v>0.54200542005420349</v>
      </c>
      <c r="AD586" s="671">
        <f t="shared" si="274"/>
        <v>1.0958904109588996</v>
      </c>
      <c r="AE586" s="671">
        <f t="shared" si="275"/>
        <v>1.9553072625698276</v>
      </c>
      <c r="AF586" s="671">
        <f t="shared" si="276"/>
        <v>2.2857142857142909</v>
      </c>
      <c r="AG586" s="671">
        <f t="shared" si="277"/>
        <v>4.1666666666666741</v>
      </c>
      <c r="AH586" s="671">
        <f t="shared" si="278"/>
        <v>4.9999999999999822</v>
      </c>
      <c r="AI586" s="671">
        <f t="shared" si="279"/>
        <v>5.2631578947368363</v>
      </c>
      <c r="AJ586" s="671">
        <f t="shared" si="280"/>
        <v>5.555555555555558</v>
      </c>
      <c r="AK586" s="671">
        <f t="shared" si="281"/>
        <v>3.5971223021582732</v>
      </c>
      <c r="AL586" s="671">
        <f t="shared" si="282"/>
        <v>5.3030303030302983</v>
      </c>
      <c r="AM586" s="671">
        <f t="shared" si="283"/>
        <v>1.538461538461533</v>
      </c>
      <c r="AN586" s="671">
        <f t="shared" si="284"/>
        <v>2.3622047244094446</v>
      </c>
      <c r="AO586" s="671">
        <f t="shared" si="285"/>
        <v>0.79365079365079083</v>
      </c>
      <c r="AP586" s="671">
        <f t="shared" si="286"/>
        <v>1.2048192771084265</v>
      </c>
      <c r="AQ586" s="671">
        <f t="shared" si="287"/>
        <v>0.40322580645162365</v>
      </c>
      <c r="AR586" s="671">
        <f t="shared" si="288"/>
        <v>1.6393442622950838</v>
      </c>
      <c r="AS586" s="672">
        <f t="shared" si="290"/>
        <v>2.3534108749174378</v>
      </c>
      <c r="AT586" s="673">
        <f t="shared" si="291"/>
        <v>1.8504275615246952</v>
      </c>
    </row>
    <row r="587" spans="1:46" ht="11.25" customHeight="1" x14ac:dyDescent="0.2">
      <c r="A587" s="483" t="s">
        <v>1504</v>
      </c>
      <c r="B587" s="918" t="s">
        <v>1505</v>
      </c>
      <c r="C587" s="497">
        <v>1.5</v>
      </c>
      <c r="D587" s="497">
        <v>1.2</v>
      </c>
      <c r="E587" s="487">
        <v>0.96</v>
      </c>
      <c r="F587" s="487">
        <v>0.76</v>
      </c>
      <c r="G587" s="487">
        <v>0.6</v>
      </c>
      <c r="H587" s="487">
        <v>0.48</v>
      </c>
      <c r="I587" s="488"/>
      <c r="J587" s="489">
        <v>0</v>
      </c>
      <c r="K587" s="490">
        <v>0</v>
      </c>
      <c r="L587" s="488"/>
      <c r="M587" s="538">
        <v>0</v>
      </c>
      <c r="N587" s="538">
        <v>0</v>
      </c>
      <c r="O587" s="492">
        <v>0</v>
      </c>
      <c r="P587" s="492">
        <v>0</v>
      </c>
      <c r="Q587" s="492">
        <v>0</v>
      </c>
      <c r="R587" s="492">
        <v>0</v>
      </c>
      <c r="S587" s="492">
        <v>0</v>
      </c>
      <c r="T587" s="492">
        <v>0</v>
      </c>
      <c r="U587" s="492">
        <v>0</v>
      </c>
      <c r="V587" s="492">
        <v>0</v>
      </c>
      <c r="W587" s="492">
        <v>0</v>
      </c>
      <c r="X587" s="492">
        <v>0</v>
      </c>
      <c r="Y587" s="654">
        <f t="shared" si="289"/>
        <v>5.5</v>
      </c>
      <c r="Z587" s="1049">
        <f t="shared" ref="Z587:Z650" si="292">IF(ISERROR((C587/D587-1)*100),"n/a",(C587/D587-1)*100)</f>
        <v>25</v>
      </c>
      <c r="AA587" s="671">
        <f t="shared" si="271"/>
        <v>25</v>
      </c>
      <c r="AB587" s="671">
        <f t="shared" si="272"/>
        <v>26.315789473684205</v>
      </c>
      <c r="AC587" s="671">
        <f t="shared" si="273"/>
        <v>26.666666666666682</v>
      </c>
      <c r="AD587" s="671">
        <f t="shared" si="274"/>
        <v>25</v>
      </c>
      <c r="AE587" s="671" t="str">
        <f t="shared" si="275"/>
        <v>n/a</v>
      </c>
      <c r="AF587" s="671" t="str">
        <f t="shared" si="276"/>
        <v>n/a</v>
      </c>
      <c r="AG587" s="671" t="str">
        <f t="shared" si="277"/>
        <v>n/a</v>
      </c>
      <c r="AH587" s="671" t="str">
        <f t="shared" si="278"/>
        <v>n/a</v>
      </c>
      <c r="AI587" s="671" t="str">
        <f t="shared" si="279"/>
        <v>n/a</v>
      </c>
      <c r="AJ587" s="671" t="str">
        <f t="shared" si="280"/>
        <v>n/a</v>
      </c>
      <c r="AK587" s="671" t="str">
        <f t="shared" si="281"/>
        <v>n/a</v>
      </c>
      <c r="AL587" s="671" t="str">
        <f t="shared" si="282"/>
        <v>n/a</v>
      </c>
      <c r="AM587" s="671" t="str">
        <f t="shared" si="283"/>
        <v>n/a</v>
      </c>
      <c r="AN587" s="671" t="str">
        <f t="shared" si="284"/>
        <v>n/a</v>
      </c>
      <c r="AO587" s="671" t="str">
        <f t="shared" si="285"/>
        <v>n/a</v>
      </c>
      <c r="AP587" s="671" t="str">
        <f t="shared" si="286"/>
        <v>n/a</v>
      </c>
      <c r="AQ587" s="671" t="str">
        <f t="shared" si="287"/>
        <v>n/a</v>
      </c>
      <c r="AR587" s="671" t="str">
        <f t="shared" si="288"/>
        <v>n/a</v>
      </c>
      <c r="AS587" s="672">
        <f t="shared" si="290"/>
        <v>25.596491228070178</v>
      </c>
      <c r="AT587" s="673">
        <f t="shared" si="291"/>
        <v>0.82614629319095856</v>
      </c>
    </row>
    <row r="588" spans="1:46" ht="11.25" customHeight="1" x14ac:dyDescent="0.2">
      <c r="A588" s="507" t="s">
        <v>755</v>
      </c>
      <c r="B588" s="507" t="s">
        <v>756</v>
      </c>
      <c r="C588" s="497">
        <v>2.6305000000000001</v>
      </c>
      <c r="D588" s="510">
        <v>2.5350000000000001</v>
      </c>
      <c r="E588" s="650">
        <v>2.3914999999999997</v>
      </c>
      <c r="F588" s="650">
        <v>2.2714167000000001</v>
      </c>
      <c r="G588" s="650">
        <v>2.1916253999999999</v>
      </c>
      <c r="H588" s="650">
        <v>2.1474587000000001</v>
      </c>
      <c r="I588" s="651"/>
      <c r="J588" s="650">
        <v>1.7716250000000002</v>
      </c>
      <c r="K588" s="496">
        <v>1.7366250000000003</v>
      </c>
      <c r="L588" s="651"/>
      <c r="M588" s="511">
        <v>1.72725</v>
      </c>
      <c r="N588" s="511">
        <v>1.716</v>
      </c>
      <c r="O588" s="657">
        <v>1.7010000000000001</v>
      </c>
      <c r="P588" s="657">
        <v>1.641</v>
      </c>
      <c r="Q588" s="657">
        <v>1.518</v>
      </c>
      <c r="R588" s="657">
        <v>1.395</v>
      </c>
      <c r="S588" s="657">
        <v>1.32</v>
      </c>
      <c r="T588" s="657">
        <v>1.2</v>
      </c>
      <c r="U588" s="657">
        <v>1.17</v>
      </c>
      <c r="V588" s="657">
        <v>1.1399999999999999</v>
      </c>
      <c r="W588" s="657">
        <v>1.1100000000000001</v>
      </c>
      <c r="X588" s="657">
        <v>1.08</v>
      </c>
      <c r="Y588" s="654">
        <f t="shared" si="289"/>
        <v>34.394000800000001</v>
      </c>
      <c r="Z588" s="1049">
        <f t="shared" si="292"/>
        <v>3.7672583826430017</v>
      </c>
      <c r="AA588" s="671">
        <f t="shared" ref="AA588:AA651" si="293">IF(ISERROR((D588/E588-1)*100),"n/a",(D588/E588-1)*100)</f>
        <v>6.0004181476061236</v>
      </c>
      <c r="AB588" s="671">
        <f t="shared" ref="AB588:AB651" si="294">IF(ISERROR((E588/F588-1)*100),"n/a",(E588/F588-1)*100)</f>
        <v>5.2867137940827647</v>
      </c>
      <c r="AC588" s="671">
        <f t="shared" ref="AC588:AC651" si="295">IF(ISERROR((F588/G588-1)*100),"n/a",(F588/G588-1)*100)</f>
        <v>3.6407362316571046</v>
      </c>
      <c r="AD588" s="671">
        <f t="shared" ref="AD588:AD651" si="296">IF(ISERROR((G588/H588-1)*100),"n/a",(G588/H588-1)*100)</f>
        <v>2.0566961311060394</v>
      </c>
      <c r="AE588" s="671">
        <f t="shared" ref="AE588:AE651" si="297">IF(ISERROR((H588/J588-1)*100),"n/a",(H588/J588-1)*100)</f>
        <v>21.214066182177362</v>
      </c>
      <c r="AF588" s="671">
        <f t="shared" ref="AF588:AF651" si="298">IF(ISERROR((J588/K588-1)*100),"n/a",(J588/K588-1)*100)</f>
        <v>2.0154034405815757</v>
      </c>
      <c r="AG588" s="671">
        <f t="shared" ref="AG588:AG651" si="299">IF(ISERROR((K588/M588-1)*100),"n/a",(K588/M588-1)*100)</f>
        <v>0.54277029960922984</v>
      </c>
      <c r="AH588" s="671">
        <f t="shared" ref="AH588:AH651" si="300">IF(ISERROR((M588/N588-1)*100),"n/a",(M588/N588-1)*100)</f>
        <v>0.65559440559439519</v>
      </c>
      <c r="AI588" s="671">
        <f t="shared" ref="AI588:AI651" si="301">IF(ISERROR((N588/O588-1)*100),"n/a",(N588/O588-1)*100)</f>
        <v>0.8818342151675429</v>
      </c>
      <c r="AJ588" s="671">
        <f t="shared" ref="AJ588:AJ651" si="302">IF(ISERROR((O588/P588-1)*100),"n/a",(O588/P588-1)*100)</f>
        <v>3.6563071297988969</v>
      </c>
      <c r="AK588" s="671">
        <f t="shared" ref="AK588:AK651" si="303">IF(ISERROR((P588/Q588-1)*100),"n/a",(P588/Q588-1)*100)</f>
        <v>8.1027667984189691</v>
      </c>
      <c r="AL588" s="671">
        <f t="shared" ref="AL588:AL651" si="304">IF(ISERROR((Q588/R588-1)*100),"n/a",(Q588/R588-1)*100)</f>
        <v>8.8172043010752645</v>
      </c>
      <c r="AM588" s="671">
        <f t="shared" ref="AM588:AM651" si="305">IF(ISERROR((R588/S588-1)*100),"n/a",(R588/S588-1)*100)</f>
        <v>5.6818181818181879</v>
      </c>
      <c r="AN588" s="671">
        <f t="shared" ref="AN588:AN651" si="306">IF(ISERROR((S588/T588-1)*100),"n/a",(S588/T588-1)*100)</f>
        <v>10.000000000000009</v>
      </c>
      <c r="AO588" s="671">
        <f t="shared" ref="AO588:AO651" si="307">IF(ISERROR((T588/U588-1)*100),"n/a",(T588/U588-1)*100)</f>
        <v>2.5641025641025772</v>
      </c>
      <c r="AP588" s="671">
        <f t="shared" ref="AP588:AP651" si="308">IF(ISERROR((U588/V588-1)*100),"n/a",(U588/V588-1)*100)</f>
        <v>2.6315789473684292</v>
      </c>
      <c r="AQ588" s="671">
        <f t="shared" ref="AQ588:AQ651" si="309">IF(ISERROR((V588/W588-1)*100),"n/a",(V588/W588-1)*100)</f>
        <v>2.7027027027026751</v>
      </c>
      <c r="AR588" s="671">
        <f t="shared" ref="AR588:AR651" si="310">IF(ISERROR((W588/X588-1)*100),"n/a",(W588/X588-1)*100)</f>
        <v>2.7777777777777901</v>
      </c>
      <c r="AS588" s="672">
        <f t="shared" si="290"/>
        <v>4.8945131385941023</v>
      </c>
      <c r="AT588" s="673">
        <f t="shared" si="291"/>
        <v>4.7937063464468537</v>
      </c>
    </row>
    <row r="589" spans="1:46" ht="11.25" customHeight="1" x14ac:dyDescent="0.2">
      <c r="A589" s="933" t="s">
        <v>1834</v>
      </c>
      <c r="B589" s="933" t="s">
        <v>1835</v>
      </c>
      <c r="C589" s="497">
        <v>0.84</v>
      </c>
      <c r="D589" s="656">
        <v>0.8</v>
      </c>
      <c r="E589" s="650">
        <v>0.71</v>
      </c>
      <c r="F589" s="650">
        <v>0.67</v>
      </c>
      <c r="G589" s="650">
        <v>0.48</v>
      </c>
      <c r="H589" s="502">
        <v>0</v>
      </c>
      <c r="I589" s="651"/>
      <c r="J589" s="502">
        <v>0</v>
      </c>
      <c r="K589" s="551">
        <v>0</v>
      </c>
      <c r="L589" s="651"/>
      <c r="M589" s="652">
        <v>0</v>
      </c>
      <c r="N589" s="652">
        <v>0</v>
      </c>
      <c r="O589" s="552">
        <v>0</v>
      </c>
      <c r="P589" s="552">
        <v>0</v>
      </c>
      <c r="Q589" s="552">
        <v>0</v>
      </c>
      <c r="R589" s="653">
        <v>0</v>
      </c>
      <c r="S589" s="975">
        <v>0</v>
      </c>
      <c r="T589" s="653">
        <v>0</v>
      </c>
      <c r="U589" s="653">
        <v>0</v>
      </c>
      <c r="V589" s="653">
        <v>0</v>
      </c>
      <c r="W589" s="653">
        <v>0</v>
      </c>
      <c r="X589" s="653">
        <v>0</v>
      </c>
      <c r="Y589" s="654">
        <f t="shared" si="289"/>
        <v>3.5</v>
      </c>
      <c r="Z589" s="1049">
        <f t="shared" si="292"/>
        <v>4.9999999999999822</v>
      </c>
      <c r="AA589" s="671">
        <f t="shared" si="293"/>
        <v>12.676056338028175</v>
      </c>
      <c r="AB589" s="671">
        <f t="shared" si="294"/>
        <v>5.9701492537313383</v>
      </c>
      <c r="AC589" s="671">
        <f t="shared" si="295"/>
        <v>39.58333333333335</v>
      </c>
      <c r="AD589" s="671" t="str">
        <f t="shared" si="296"/>
        <v>n/a</v>
      </c>
      <c r="AE589" s="671" t="str">
        <f t="shared" si="297"/>
        <v>n/a</v>
      </c>
      <c r="AF589" s="671" t="str">
        <f t="shared" si="298"/>
        <v>n/a</v>
      </c>
      <c r="AG589" s="671" t="str">
        <f t="shared" si="299"/>
        <v>n/a</v>
      </c>
      <c r="AH589" s="671" t="str">
        <f t="shared" si="300"/>
        <v>n/a</v>
      </c>
      <c r="AI589" s="671" t="str">
        <f t="shared" si="301"/>
        <v>n/a</v>
      </c>
      <c r="AJ589" s="671" t="str">
        <f t="shared" si="302"/>
        <v>n/a</v>
      </c>
      <c r="AK589" s="671" t="str">
        <f t="shared" si="303"/>
        <v>n/a</v>
      </c>
      <c r="AL589" s="671" t="str">
        <f t="shared" si="304"/>
        <v>n/a</v>
      </c>
      <c r="AM589" s="671" t="str">
        <f t="shared" si="305"/>
        <v>n/a</v>
      </c>
      <c r="AN589" s="671" t="str">
        <f t="shared" si="306"/>
        <v>n/a</v>
      </c>
      <c r="AO589" s="671" t="str">
        <f t="shared" si="307"/>
        <v>n/a</v>
      </c>
      <c r="AP589" s="671" t="str">
        <f t="shared" si="308"/>
        <v>n/a</v>
      </c>
      <c r="AQ589" s="671" t="str">
        <f t="shared" si="309"/>
        <v>n/a</v>
      </c>
      <c r="AR589" s="671" t="str">
        <f t="shared" si="310"/>
        <v>n/a</v>
      </c>
      <c r="AS589" s="672">
        <f t="shared" si="290"/>
        <v>15.807384731273212</v>
      </c>
      <c r="AT589" s="673">
        <f t="shared" si="291"/>
        <v>16.21390057948749</v>
      </c>
    </row>
    <row r="590" spans="1:46" ht="11.25" customHeight="1" x14ac:dyDescent="0.2">
      <c r="A590" s="556" t="s">
        <v>4329</v>
      </c>
      <c r="B590" s="920" t="s">
        <v>4325</v>
      </c>
      <c r="C590" s="497">
        <v>0.62</v>
      </c>
      <c r="D590" s="920">
        <v>0.6</v>
      </c>
      <c r="E590" s="924">
        <v>0.54</v>
      </c>
      <c r="F590" s="924">
        <v>0.52</v>
      </c>
      <c r="G590" s="924">
        <v>0.49</v>
      </c>
      <c r="H590" s="924">
        <v>0.48</v>
      </c>
      <c r="I590" s="916"/>
      <c r="J590" s="924">
        <v>0.48</v>
      </c>
      <c r="K590" s="920">
        <v>0.48</v>
      </c>
      <c r="L590" s="916"/>
      <c r="M590" s="920">
        <v>0.48</v>
      </c>
      <c r="N590" s="13">
        <v>0.8</v>
      </c>
      <c r="O590" s="13">
        <v>0.8</v>
      </c>
      <c r="P590" s="13">
        <v>0.8</v>
      </c>
      <c r="Q590" s="13">
        <v>0.8</v>
      </c>
      <c r="R590" s="13">
        <v>0.8</v>
      </c>
      <c r="S590" s="13">
        <v>0.8</v>
      </c>
      <c r="T590" s="13">
        <v>0.78</v>
      </c>
      <c r="U590" s="13">
        <v>0.69330000000000003</v>
      </c>
      <c r="V590" s="13">
        <v>0.56000000000000005</v>
      </c>
      <c r="W590" s="13">
        <v>0.48010000000000003</v>
      </c>
      <c r="X590" s="13">
        <v>0.1</v>
      </c>
      <c r="Y590" s="654">
        <f t="shared" si="289"/>
        <v>12.103400000000002</v>
      </c>
      <c r="Z590" s="1049">
        <f t="shared" si="292"/>
        <v>3.3333333333333437</v>
      </c>
      <c r="AA590" s="671">
        <f t="shared" si="293"/>
        <v>11.111111111111093</v>
      </c>
      <c r="AB590" s="671">
        <f t="shared" si="294"/>
        <v>3.8461538461538547</v>
      </c>
      <c r="AC590" s="671">
        <f t="shared" si="295"/>
        <v>6.1224489795918435</v>
      </c>
      <c r="AD590" s="671">
        <f t="shared" si="296"/>
        <v>2.0833333333333259</v>
      </c>
      <c r="AE590" s="671">
        <f t="shared" si="297"/>
        <v>0</v>
      </c>
      <c r="AF590" s="671">
        <f t="shared" si="298"/>
        <v>0</v>
      </c>
      <c r="AG590" s="671">
        <f t="shared" si="299"/>
        <v>0</v>
      </c>
      <c r="AH590" s="671">
        <f t="shared" si="300"/>
        <v>-40</v>
      </c>
      <c r="AI590" s="671">
        <f t="shared" si="301"/>
        <v>0</v>
      </c>
      <c r="AJ590" s="671">
        <f t="shared" si="302"/>
        <v>0</v>
      </c>
      <c r="AK590" s="671">
        <f t="shared" si="303"/>
        <v>0</v>
      </c>
      <c r="AL590" s="671">
        <f t="shared" si="304"/>
        <v>0</v>
      </c>
      <c r="AM590" s="671">
        <f t="shared" si="305"/>
        <v>0</v>
      </c>
      <c r="AN590" s="671">
        <f t="shared" si="306"/>
        <v>2.5641025641025772</v>
      </c>
      <c r="AO590" s="671">
        <f t="shared" si="307"/>
        <v>12.505408913890093</v>
      </c>
      <c r="AP590" s="671">
        <f t="shared" si="308"/>
        <v>23.803571428571413</v>
      </c>
      <c r="AQ590" s="671">
        <f t="shared" si="309"/>
        <v>16.642366173713818</v>
      </c>
      <c r="AR590" s="671">
        <f t="shared" si="310"/>
        <v>380.1</v>
      </c>
      <c r="AS590" s="672">
        <f t="shared" si="290"/>
        <v>22.216412088621126</v>
      </c>
      <c r="AT590" s="673">
        <f t="shared" si="291"/>
        <v>87.526479594231319</v>
      </c>
    </row>
    <row r="591" spans="1:46" ht="11.25" customHeight="1" x14ac:dyDescent="0.2">
      <c r="A591" s="495" t="s">
        <v>724</v>
      </c>
      <c r="B591" s="933" t="s">
        <v>725</v>
      </c>
      <c r="C591" s="497">
        <v>0.94</v>
      </c>
      <c r="D591" s="656">
        <v>0.9</v>
      </c>
      <c r="E591" s="650">
        <v>0.86</v>
      </c>
      <c r="F591" s="650">
        <v>0.82</v>
      </c>
      <c r="G591" s="650">
        <v>0.78</v>
      </c>
      <c r="H591" s="650">
        <v>0.74</v>
      </c>
      <c r="I591" s="651" t="s">
        <v>90</v>
      </c>
      <c r="J591" s="650">
        <v>0.7</v>
      </c>
      <c r="K591" s="496">
        <v>0.66</v>
      </c>
      <c r="L591" s="651"/>
      <c r="M591" s="511">
        <v>0.62</v>
      </c>
      <c r="N591" s="511">
        <v>0.57999999999999996</v>
      </c>
      <c r="O591" s="657">
        <v>0.54</v>
      </c>
      <c r="P591" s="657">
        <v>0.5</v>
      </c>
      <c r="Q591" s="657">
        <v>0.432</v>
      </c>
      <c r="R591" s="657">
        <v>0.36</v>
      </c>
      <c r="S591" s="657">
        <v>0.32799999999999996</v>
      </c>
      <c r="T591" s="657">
        <v>0.29599999999999999</v>
      </c>
      <c r="U591" s="653">
        <v>0.28799999999999998</v>
      </c>
      <c r="V591" s="653">
        <v>0.28799999999999998</v>
      </c>
      <c r="W591" s="653">
        <v>0.28799999999999998</v>
      </c>
      <c r="X591" s="653">
        <v>0.28799999999999998</v>
      </c>
      <c r="Y591" s="654">
        <f t="shared" si="289"/>
        <v>11.208</v>
      </c>
      <c r="Z591" s="1049">
        <f t="shared" si="292"/>
        <v>4.4444444444444287</v>
      </c>
      <c r="AA591" s="671">
        <f t="shared" si="293"/>
        <v>4.6511627906976827</v>
      </c>
      <c r="AB591" s="671">
        <f t="shared" si="294"/>
        <v>4.8780487804878092</v>
      </c>
      <c r="AC591" s="671">
        <f t="shared" si="295"/>
        <v>5.12820512820511</v>
      </c>
      <c r="AD591" s="671">
        <f t="shared" si="296"/>
        <v>5.4054054054054168</v>
      </c>
      <c r="AE591" s="671">
        <f t="shared" si="297"/>
        <v>5.7142857142857162</v>
      </c>
      <c r="AF591" s="671">
        <f t="shared" si="298"/>
        <v>6.0606060606060552</v>
      </c>
      <c r="AG591" s="671">
        <f t="shared" si="299"/>
        <v>6.4516129032258229</v>
      </c>
      <c r="AH591" s="671">
        <f t="shared" si="300"/>
        <v>6.8965517241379448</v>
      </c>
      <c r="AI591" s="671">
        <f t="shared" si="301"/>
        <v>7.4074074074073959</v>
      </c>
      <c r="AJ591" s="671">
        <f t="shared" si="302"/>
        <v>8.0000000000000071</v>
      </c>
      <c r="AK591" s="671">
        <f t="shared" si="303"/>
        <v>15.740740740740744</v>
      </c>
      <c r="AL591" s="671">
        <f t="shared" si="304"/>
        <v>19.999999999999996</v>
      </c>
      <c r="AM591" s="671">
        <f t="shared" si="305"/>
        <v>9.7560975609756184</v>
      </c>
      <c r="AN591" s="671">
        <f t="shared" si="306"/>
        <v>10.810810810810811</v>
      </c>
      <c r="AO591" s="671">
        <f t="shared" si="307"/>
        <v>2.7777777777777901</v>
      </c>
      <c r="AP591" s="671">
        <f t="shared" si="308"/>
        <v>0</v>
      </c>
      <c r="AQ591" s="671">
        <f t="shared" si="309"/>
        <v>0</v>
      </c>
      <c r="AR591" s="671">
        <f t="shared" si="310"/>
        <v>0</v>
      </c>
      <c r="AS591" s="672">
        <f t="shared" si="290"/>
        <v>6.5327977499583341</v>
      </c>
      <c r="AT591" s="673">
        <f t="shared" si="291"/>
        <v>5.0266436748331031</v>
      </c>
    </row>
    <row r="592" spans="1:46" ht="11.25" customHeight="1" x14ac:dyDescent="0.2">
      <c r="A592" s="495" t="s">
        <v>721</v>
      </c>
      <c r="B592" s="933" t="s">
        <v>722</v>
      </c>
      <c r="C592" s="497">
        <v>1.3625</v>
      </c>
      <c r="D592" s="491">
        <v>1.24</v>
      </c>
      <c r="E592" s="650">
        <v>1.1274999999999999</v>
      </c>
      <c r="F592" s="650">
        <v>1.0249999999999999</v>
      </c>
      <c r="G592" s="650">
        <v>0.92500000000000004</v>
      </c>
      <c r="H592" s="650">
        <v>0.83499999999999996</v>
      </c>
      <c r="I592" s="651"/>
      <c r="J592" s="650">
        <v>0.78500000000000003</v>
      </c>
      <c r="K592" s="496">
        <v>0.75</v>
      </c>
      <c r="L592" s="651"/>
      <c r="M592" s="511">
        <v>0.72499999999999998</v>
      </c>
      <c r="N592" s="511">
        <v>0.71</v>
      </c>
      <c r="O592" s="657">
        <v>0.69499999999999995</v>
      </c>
      <c r="P592" s="657">
        <v>0.68</v>
      </c>
      <c r="Q592" s="653">
        <v>0.66500000000000004</v>
      </c>
      <c r="R592" s="653">
        <v>0.66500000000000004</v>
      </c>
      <c r="S592" s="653">
        <v>0.66500000000000004</v>
      </c>
      <c r="T592" s="653">
        <v>0.66500000000000004</v>
      </c>
      <c r="U592" s="653">
        <v>0.66500000000000004</v>
      </c>
      <c r="V592" s="653">
        <v>0.66500000000000004</v>
      </c>
      <c r="W592" s="653">
        <v>0.66500000000000004</v>
      </c>
      <c r="X592" s="653">
        <v>0.66500000000000004</v>
      </c>
      <c r="Y592" s="654">
        <f t="shared" si="289"/>
        <v>16.179999999999993</v>
      </c>
      <c r="Z592" s="1049">
        <f t="shared" si="292"/>
        <v>9.8790322580645231</v>
      </c>
      <c r="AA592" s="671">
        <f t="shared" si="293"/>
        <v>9.9778270509977887</v>
      </c>
      <c r="AB592" s="671">
        <f t="shared" si="294"/>
        <v>10.000000000000009</v>
      </c>
      <c r="AC592" s="671">
        <f t="shared" si="295"/>
        <v>10.810810810810789</v>
      </c>
      <c r="AD592" s="671">
        <f t="shared" si="296"/>
        <v>10.778443113772473</v>
      </c>
      <c r="AE592" s="671">
        <f t="shared" si="297"/>
        <v>6.3694267515923553</v>
      </c>
      <c r="AF592" s="671">
        <f t="shared" si="298"/>
        <v>4.6666666666666634</v>
      </c>
      <c r="AG592" s="671">
        <f t="shared" si="299"/>
        <v>3.4482758620689724</v>
      </c>
      <c r="AH592" s="671">
        <f t="shared" si="300"/>
        <v>2.1126760563380254</v>
      </c>
      <c r="AI592" s="671">
        <f t="shared" si="301"/>
        <v>2.1582733812949728</v>
      </c>
      <c r="AJ592" s="671">
        <f t="shared" si="302"/>
        <v>2.2058823529411686</v>
      </c>
      <c r="AK592" s="671">
        <f t="shared" si="303"/>
        <v>2.2556390977443552</v>
      </c>
      <c r="AL592" s="671">
        <f t="shared" si="304"/>
        <v>0</v>
      </c>
      <c r="AM592" s="671">
        <f t="shared" si="305"/>
        <v>0</v>
      </c>
      <c r="AN592" s="671">
        <f t="shared" si="306"/>
        <v>0</v>
      </c>
      <c r="AO592" s="671">
        <f t="shared" si="307"/>
        <v>0</v>
      </c>
      <c r="AP592" s="671">
        <f t="shared" si="308"/>
        <v>0</v>
      </c>
      <c r="AQ592" s="671">
        <f t="shared" si="309"/>
        <v>0</v>
      </c>
      <c r="AR592" s="671">
        <f t="shared" si="310"/>
        <v>0</v>
      </c>
      <c r="AS592" s="672">
        <f t="shared" si="290"/>
        <v>3.9296291264364265</v>
      </c>
      <c r="AT592" s="673">
        <f t="shared" si="291"/>
        <v>4.2824993425983076</v>
      </c>
    </row>
    <row r="593" spans="1:46" ht="11.25" customHeight="1" x14ac:dyDescent="0.2">
      <c r="A593" s="506" t="s">
        <v>3891</v>
      </c>
      <c r="B593" s="507" t="s">
        <v>3892</v>
      </c>
      <c r="C593" s="497">
        <v>1.84</v>
      </c>
      <c r="D593" s="497">
        <v>1.68</v>
      </c>
      <c r="E593" s="513">
        <v>1.4</v>
      </c>
      <c r="F593" s="513">
        <v>1.2</v>
      </c>
      <c r="G593" s="513">
        <v>0.84</v>
      </c>
      <c r="H593" s="513">
        <v>0</v>
      </c>
      <c r="I593" s="514"/>
      <c r="J593" s="513">
        <v>0</v>
      </c>
      <c r="K593" s="515">
        <v>0</v>
      </c>
      <c r="L593" s="514"/>
      <c r="M593" s="1152">
        <v>0</v>
      </c>
      <c r="N593" s="1152">
        <v>0</v>
      </c>
      <c r="O593" s="1187">
        <v>0</v>
      </c>
      <c r="P593" s="1187">
        <v>0</v>
      </c>
      <c r="Q593" s="1187">
        <v>0</v>
      </c>
      <c r="R593" s="1187">
        <v>0</v>
      </c>
      <c r="S593" s="1187">
        <v>0</v>
      </c>
      <c r="T593" s="517">
        <v>0</v>
      </c>
      <c r="U593" s="517">
        <v>0</v>
      </c>
      <c r="V593" s="541">
        <v>0</v>
      </c>
      <c r="W593" s="541">
        <v>0</v>
      </c>
      <c r="X593" s="541">
        <v>0</v>
      </c>
      <c r="Y593" s="654">
        <f t="shared" si="289"/>
        <v>6.96</v>
      </c>
      <c r="Z593" s="1049">
        <f t="shared" si="292"/>
        <v>9.5238095238095344</v>
      </c>
      <c r="AA593" s="671">
        <f t="shared" si="293"/>
        <v>19.999999999999996</v>
      </c>
      <c r="AB593" s="671">
        <f t="shared" si="294"/>
        <v>16.666666666666675</v>
      </c>
      <c r="AC593" s="671">
        <f t="shared" si="295"/>
        <v>42.857142857142861</v>
      </c>
      <c r="AD593" s="671" t="str">
        <f t="shared" si="296"/>
        <v>n/a</v>
      </c>
      <c r="AE593" s="671" t="str">
        <f t="shared" si="297"/>
        <v>n/a</v>
      </c>
      <c r="AF593" s="671" t="str">
        <f t="shared" si="298"/>
        <v>n/a</v>
      </c>
      <c r="AG593" s="671" t="str">
        <f t="shared" si="299"/>
        <v>n/a</v>
      </c>
      <c r="AH593" s="671" t="str">
        <f t="shared" si="300"/>
        <v>n/a</v>
      </c>
      <c r="AI593" s="671" t="str">
        <f t="shared" si="301"/>
        <v>n/a</v>
      </c>
      <c r="AJ593" s="671" t="str">
        <f t="shared" si="302"/>
        <v>n/a</v>
      </c>
      <c r="AK593" s="671" t="str">
        <f t="shared" si="303"/>
        <v>n/a</v>
      </c>
      <c r="AL593" s="671" t="str">
        <f t="shared" si="304"/>
        <v>n/a</v>
      </c>
      <c r="AM593" s="671" t="str">
        <f t="shared" si="305"/>
        <v>n/a</v>
      </c>
      <c r="AN593" s="671" t="str">
        <f t="shared" si="306"/>
        <v>n/a</v>
      </c>
      <c r="AO593" s="671" t="str">
        <f t="shared" si="307"/>
        <v>n/a</v>
      </c>
      <c r="AP593" s="671" t="str">
        <f t="shared" si="308"/>
        <v>n/a</v>
      </c>
      <c r="AQ593" s="671" t="str">
        <f t="shared" si="309"/>
        <v>n/a</v>
      </c>
      <c r="AR593" s="671" t="str">
        <f t="shared" si="310"/>
        <v>n/a</v>
      </c>
      <c r="AS593" s="672">
        <f t="shared" si="290"/>
        <v>22.261904761904766</v>
      </c>
      <c r="AT593" s="673">
        <f t="shared" si="291"/>
        <v>14.40886075751841</v>
      </c>
    </row>
    <row r="594" spans="1:46" ht="11.25" customHeight="1" x14ac:dyDescent="0.2">
      <c r="A594" s="495" t="s">
        <v>726</v>
      </c>
      <c r="B594" s="933" t="s">
        <v>727</v>
      </c>
      <c r="C594" s="497">
        <v>2.64</v>
      </c>
      <c r="D594" s="497">
        <v>2.54</v>
      </c>
      <c r="E594" s="650">
        <v>2.36</v>
      </c>
      <c r="F594" s="650">
        <v>2.1800000000000002</v>
      </c>
      <c r="G594" s="650">
        <v>2.02</v>
      </c>
      <c r="H594" s="650">
        <v>1.86</v>
      </c>
      <c r="I594" s="651"/>
      <c r="J594" s="650">
        <v>1.69</v>
      </c>
      <c r="K594" s="496">
        <v>1.55</v>
      </c>
      <c r="L594" s="651"/>
      <c r="M594" s="511">
        <v>1.37</v>
      </c>
      <c r="N594" s="652">
        <v>1.2</v>
      </c>
      <c r="O594" s="657">
        <v>1.19</v>
      </c>
      <c r="P594" s="657">
        <v>1.08</v>
      </c>
      <c r="Q594" s="657">
        <v>0.96</v>
      </c>
      <c r="R594" s="657">
        <v>0.85</v>
      </c>
      <c r="S594" s="657">
        <v>0.72</v>
      </c>
      <c r="T594" s="657">
        <v>0.15</v>
      </c>
      <c r="U594" s="653">
        <v>0</v>
      </c>
      <c r="V594" s="653">
        <v>0</v>
      </c>
      <c r="W594" s="653">
        <v>1</v>
      </c>
      <c r="X594" s="657">
        <v>2.8</v>
      </c>
      <c r="Y594" s="654">
        <f t="shared" si="289"/>
        <v>28.16</v>
      </c>
      <c r="Z594" s="1049">
        <f t="shared" si="292"/>
        <v>3.937007874015741</v>
      </c>
      <c r="AA594" s="671">
        <f t="shared" si="293"/>
        <v>7.6271186440677985</v>
      </c>
      <c r="AB594" s="671">
        <f t="shared" si="294"/>
        <v>8.2568807339449499</v>
      </c>
      <c r="AC594" s="671">
        <f t="shared" si="295"/>
        <v>7.9207920792079278</v>
      </c>
      <c r="AD594" s="671">
        <f t="shared" si="296"/>
        <v>8.602150537634401</v>
      </c>
      <c r="AE594" s="671">
        <f t="shared" si="297"/>
        <v>10.059171597633142</v>
      </c>
      <c r="AF594" s="671">
        <f t="shared" si="298"/>
        <v>9.0322580645161299</v>
      </c>
      <c r="AG594" s="671">
        <f t="shared" si="299"/>
        <v>13.138686131386844</v>
      </c>
      <c r="AH594" s="671">
        <f t="shared" si="300"/>
        <v>14.166666666666682</v>
      </c>
      <c r="AI594" s="671">
        <f t="shared" si="301"/>
        <v>0.84033613445377853</v>
      </c>
      <c r="AJ594" s="671">
        <f t="shared" si="302"/>
        <v>10.185185185185164</v>
      </c>
      <c r="AK594" s="671">
        <f t="shared" si="303"/>
        <v>12.500000000000021</v>
      </c>
      <c r="AL594" s="671">
        <f t="shared" si="304"/>
        <v>12.941176470588234</v>
      </c>
      <c r="AM594" s="671">
        <f t="shared" si="305"/>
        <v>18.055555555555557</v>
      </c>
      <c r="AN594" s="671">
        <f t="shared" si="306"/>
        <v>380</v>
      </c>
      <c r="AO594" s="671" t="str">
        <f t="shared" si="307"/>
        <v>n/a</v>
      </c>
      <c r="AP594" s="671" t="str">
        <f t="shared" si="308"/>
        <v>n/a</v>
      </c>
      <c r="AQ594" s="671">
        <f t="shared" si="309"/>
        <v>-100</v>
      </c>
      <c r="AR594" s="671">
        <f t="shared" si="310"/>
        <v>-64.285714285714278</v>
      </c>
      <c r="AS594" s="672">
        <f t="shared" si="290"/>
        <v>20.763368905243652</v>
      </c>
      <c r="AT594" s="673">
        <f t="shared" si="291"/>
        <v>97.721703124268018</v>
      </c>
    </row>
    <row r="595" spans="1:46" ht="11.25" customHeight="1" x14ac:dyDescent="0.2">
      <c r="A595" s="495" t="s">
        <v>728</v>
      </c>
      <c r="B595" s="933" t="s">
        <v>729</v>
      </c>
      <c r="C595" s="497">
        <v>3.2450000000000001</v>
      </c>
      <c r="D595" s="497">
        <v>2.7199999999999998</v>
      </c>
      <c r="E595" s="502">
        <v>2.46</v>
      </c>
      <c r="F595" s="650">
        <v>2.4300000000000002</v>
      </c>
      <c r="G595" s="650">
        <v>2.125</v>
      </c>
      <c r="H595" s="650">
        <v>1.2923359999999999</v>
      </c>
      <c r="I595" s="651"/>
      <c r="J595" s="650">
        <v>1.1089640000000001</v>
      </c>
      <c r="K595" s="496">
        <v>0.94305600000000001</v>
      </c>
      <c r="L595" s="651"/>
      <c r="M595" s="656">
        <v>0.79461199999999999</v>
      </c>
      <c r="N595" s="657">
        <v>0.71602399999999988</v>
      </c>
      <c r="O595" s="657">
        <v>0.68109600000000003</v>
      </c>
      <c r="P595" s="657">
        <v>0.61123999999999989</v>
      </c>
      <c r="Q595" s="657">
        <v>0.53265200000000001</v>
      </c>
      <c r="R595" s="657">
        <v>0.47589400000000004</v>
      </c>
      <c r="S595" s="657">
        <v>0.38420799999999999</v>
      </c>
      <c r="T595" s="657">
        <v>0.30125399999999997</v>
      </c>
      <c r="U595" s="653">
        <v>0.27069199999999999</v>
      </c>
      <c r="V595" s="653">
        <v>0.27069199999999999</v>
      </c>
      <c r="W595" s="653">
        <v>0.27069199999999999</v>
      </c>
      <c r="X595" s="653">
        <v>0.27069199999999999</v>
      </c>
      <c r="Y595" s="654">
        <f t="shared" si="289"/>
        <v>21.904104000000004</v>
      </c>
      <c r="Z595" s="1049">
        <f t="shared" si="292"/>
        <v>19.301470588235304</v>
      </c>
      <c r="AA595" s="671">
        <f t="shared" si="293"/>
        <v>10.569105691056912</v>
      </c>
      <c r="AB595" s="671">
        <f t="shared" si="294"/>
        <v>1.2345679012345512</v>
      </c>
      <c r="AC595" s="671">
        <f t="shared" si="295"/>
        <v>14.352941176470591</v>
      </c>
      <c r="AD595" s="671">
        <f t="shared" si="296"/>
        <v>64.430921989327871</v>
      </c>
      <c r="AE595" s="671">
        <f t="shared" si="297"/>
        <v>16.535433070866134</v>
      </c>
      <c r="AF595" s="671">
        <f t="shared" si="298"/>
        <v>17.592592592592602</v>
      </c>
      <c r="AG595" s="671">
        <f t="shared" si="299"/>
        <v>18.681318681318682</v>
      </c>
      <c r="AH595" s="671">
        <f t="shared" si="300"/>
        <v>10.975609756097571</v>
      </c>
      <c r="AI595" s="671">
        <f t="shared" si="301"/>
        <v>5.12820512820511</v>
      </c>
      <c r="AJ595" s="671">
        <f t="shared" si="302"/>
        <v>11.428571428571455</v>
      </c>
      <c r="AK595" s="671">
        <f t="shared" si="303"/>
        <v>14.754098360655711</v>
      </c>
      <c r="AL595" s="671">
        <f t="shared" si="304"/>
        <v>11.926605504587151</v>
      </c>
      <c r="AM595" s="671">
        <f t="shared" si="305"/>
        <v>23.863636363636374</v>
      </c>
      <c r="AN595" s="671">
        <f t="shared" si="306"/>
        <v>27.536231884057983</v>
      </c>
      <c r="AO595" s="671">
        <f t="shared" si="307"/>
        <v>11.290322580645151</v>
      </c>
      <c r="AP595" s="671">
        <f t="shared" si="308"/>
        <v>0</v>
      </c>
      <c r="AQ595" s="671">
        <f t="shared" si="309"/>
        <v>0</v>
      </c>
      <c r="AR595" s="671">
        <f t="shared" si="310"/>
        <v>0</v>
      </c>
      <c r="AS595" s="672">
        <f t="shared" si="290"/>
        <v>14.715875405134691</v>
      </c>
      <c r="AT595" s="673">
        <f t="shared" si="291"/>
        <v>14.439427039029287</v>
      </c>
    </row>
    <row r="596" spans="1:46" ht="11.25" customHeight="1" x14ac:dyDescent="0.2">
      <c r="A596" s="614" t="s">
        <v>3889</v>
      </c>
      <c r="B596" s="920" t="s">
        <v>3890</v>
      </c>
      <c r="C596" s="497">
        <v>0.38</v>
      </c>
      <c r="D596" s="924">
        <v>0.32</v>
      </c>
      <c r="E596" s="924">
        <v>0.24</v>
      </c>
      <c r="F596" s="924">
        <v>0.21</v>
      </c>
      <c r="G596" s="924">
        <v>0.18</v>
      </c>
      <c r="H596" s="924">
        <v>0.16</v>
      </c>
      <c r="I596" s="924"/>
      <c r="J596" s="924">
        <v>0.16</v>
      </c>
      <c r="K596" s="933">
        <v>0.13</v>
      </c>
      <c r="L596" s="916"/>
      <c r="M596" s="500">
        <v>0.12</v>
      </c>
      <c r="N596" s="500">
        <v>0.12</v>
      </c>
      <c r="O596" s="936">
        <v>0.12</v>
      </c>
      <c r="P596" s="936">
        <v>0.12</v>
      </c>
      <c r="Q596" s="936">
        <v>0.115</v>
      </c>
      <c r="R596" s="936">
        <v>0.105</v>
      </c>
      <c r="S596" s="936">
        <v>0.1</v>
      </c>
      <c r="T596" s="936">
        <v>0</v>
      </c>
      <c r="U596" s="936">
        <v>0</v>
      </c>
      <c r="V596" s="936">
        <v>0</v>
      </c>
      <c r="W596" s="936">
        <v>0</v>
      </c>
      <c r="X596" s="936">
        <v>0</v>
      </c>
      <c r="Y596" s="654">
        <f t="shared" si="289"/>
        <v>2.5800000000000005</v>
      </c>
      <c r="Z596" s="1049">
        <f t="shared" si="292"/>
        <v>18.75</v>
      </c>
      <c r="AA596" s="671">
        <f t="shared" si="293"/>
        <v>33.33333333333335</v>
      </c>
      <c r="AB596" s="671">
        <f t="shared" si="294"/>
        <v>14.285714285714279</v>
      </c>
      <c r="AC596" s="671">
        <f t="shared" si="295"/>
        <v>16.666666666666675</v>
      </c>
      <c r="AD596" s="671">
        <f t="shared" si="296"/>
        <v>12.5</v>
      </c>
      <c r="AE596" s="671">
        <f t="shared" si="297"/>
        <v>0</v>
      </c>
      <c r="AF596" s="671">
        <f t="shared" si="298"/>
        <v>23.076923076923084</v>
      </c>
      <c r="AG596" s="671">
        <f t="shared" si="299"/>
        <v>8.3333333333333481</v>
      </c>
      <c r="AH596" s="671">
        <f t="shared" si="300"/>
        <v>0</v>
      </c>
      <c r="AI596" s="671">
        <f t="shared" si="301"/>
        <v>0</v>
      </c>
      <c r="AJ596" s="671">
        <f t="shared" si="302"/>
        <v>0</v>
      </c>
      <c r="AK596" s="671">
        <f t="shared" si="303"/>
        <v>4.3478260869565188</v>
      </c>
      <c r="AL596" s="671">
        <f t="shared" si="304"/>
        <v>9.5238095238095344</v>
      </c>
      <c r="AM596" s="671">
        <f t="shared" si="305"/>
        <v>4.9999999999999822</v>
      </c>
      <c r="AN596" s="671" t="str">
        <f t="shared" si="306"/>
        <v>n/a</v>
      </c>
      <c r="AO596" s="671" t="str">
        <f t="shared" si="307"/>
        <v>n/a</v>
      </c>
      <c r="AP596" s="671" t="str">
        <f t="shared" si="308"/>
        <v>n/a</v>
      </c>
      <c r="AQ596" s="671" t="str">
        <f t="shared" si="309"/>
        <v>n/a</v>
      </c>
      <c r="AR596" s="671" t="str">
        <f t="shared" si="310"/>
        <v>n/a</v>
      </c>
      <c r="AS596" s="672">
        <f t="shared" si="290"/>
        <v>10.415543307624054</v>
      </c>
      <c r="AT596" s="673">
        <f t="shared" si="291"/>
        <v>10.071317959398572</v>
      </c>
    </row>
    <row r="597" spans="1:46" ht="11.25" customHeight="1" x14ac:dyDescent="0.2">
      <c r="A597" s="918" t="s">
        <v>1525</v>
      </c>
      <c r="B597" s="918" t="s">
        <v>1526</v>
      </c>
      <c r="C597" s="497">
        <v>1.8</v>
      </c>
      <c r="D597" s="497">
        <v>1.72</v>
      </c>
      <c r="E597" s="487">
        <v>1.64</v>
      </c>
      <c r="F597" s="487">
        <v>1.56</v>
      </c>
      <c r="G597" s="487">
        <v>1.48</v>
      </c>
      <c r="H597" s="487">
        <v>1.4</v>
      </c>
      <c r="I597" s="488"/>
      <c r="J597" s="489">
        <v>1.32</v>
      </c>
      <c r="K597" s="485">
        <v>1.32</v>
      </c>
      <c r="L597" s="488"/>
      <c r="M597" s="530">
        <v>1.1200000000000001</v>
      </c>
      <c r="N597" s="538">
        <v>0.88</v>
      </c>
      <c r="O597" s="492">
        <v>1.44</v>
      </c>
      <c r="P597" s="493">
        <v>1.44</v>
      </c>
      <c r="Q597" s="492">
        <v>1.32</v>
      </c>
      <c r="R597" s="492">
        <v>1.32</v>
      </c>
      <c r="S597" s="492">
        <v>1.32</v>
      </c>
      <c r="T597" s="493">
        <v>1.32</v>
      </c>
      <c r="U597" s="493">
        <v>1.29</v>
      </c>
      <c r="V597" s="492">
        <v>1.2</v>
      </c>
      <c r="W597" s="492">
        <v>1.2</v>
      </c>
      <c r="X597" s="492">
        <v>1.2</v>
      </c>
      <c r="Y597" s="654">
        <f t="shared" si="289"/>
        <v>27.290000000000003</v>
      </c>
      <c r="Z597" s="1049">
        <f t="shared" si="292"/>
        <v>4.6511627906976827</v>
      </c>
      <c r="AA597" s="671">
        <f t="shared" si="293"/>
        <v>4.8780487804878092</v>
      </c>
      <c r="AB597" s="671">
        <f t="shared" si="294"/>
        <v>5.12820512820511</v>
      </c>
      <c r="AC597" s="671">
        <f t="shared" si="295"/>
        <v>5.4054054054054168</v>
      </c>
      <c r="AD597" s="671">
        <f t="shared" si="296"/>
        <v>5.7142857142857162</v>
      </c>
      <c r="AE597" s="671">
        <f t="shared" si="297"/>
        <v>6.0606060606060552</v>
      </c>
      <c r="AF597" s="671">
        <f t="shared" si="298"/>
        <v>0</v>
      </c>
      <c r="AG597" s="671">
        <f t="shared" si="299"/>
        <v>17.857142857142861</v>
      </c>
      <c r="AH597" s="671">
        <f t="shared" si="300"/>
        <v>27.272727272727295</v>
      </c>
      <c r="AI597" s="671">
        <f t="shared" si="301"/>
        <v>-38.888888888888886</v>
      </c>
      <c r="AJ597" s="671">
        <f t="shared" si="302"/>
        <v>0</v>
      </c>
      <c r="AK597" s="671">
        <f t="shared" si="303"/>
        <v>9.0909090909090828</v>
      </c>
      <c r="AL597" s="671">
        <f t="shared" si="304"/>
        <v>0</v>
      </c>
      <c r="AM597" s="671">
        <f t="shared" si="305"/>
        <v>0</v>
      </c>
      <c r="AN597" s="671">
        <f t="shared" si="306"/>
        <v>0</v>
      </c>
      <c r="AO597" s="671">
        <f t="shared" si="307"/>
        <v>2.3255813953488413</v>
      </c>
      <c r="AP597" s="671">
        <f t="shared" si="308"/>
        <v>7.5000000000000178</v>
      </c>
      <c r="AQ597" s="671">
        <f t="shared" si="309"/>
        <v>0</v>
      </c>
      <c r="AR597" s="671">
        <f t="shared" si="310"/>
        <v>0</v>
      </c>
      <c r="AS597" s="672">
        <f t="shared" si="290"/>
        <v>2.9997466108908952</v>
      </c>
      <c r="AT597" s="673">
        <f t="shared" si="291"/>
        <v>12.289757032857068</v>
      </c>
    </row>
    <row r="598" spans="1:46" ht="11.25" customHeight="1" x14ac:dyDescent="0.2">
      <c r="A598" s="507" t="s">
        <v>1522</v>
      </c>
      <c r="B598" s="507" t="s">
        <v>1523</v>
      </c>
      <c r="C598" s="497">
        <v>2.4</v>
      </c>
      <c r="D598" s="510">
        <v>2.2000000000000002</v>
      </c>
      <c r="E598" s="650">
        <v>2.1</v>
      </c>
      <c r="F598" s="502">
        <v>2</v>
      </c>
      <c r="G598" s="650">
        <v>1.8</v>
      </c>
      <c r="H598" s="650">
        <v>1.5</v>
      </c>
      <c r="I598" s="651"/>
      <c r="J598" s="650">
        <v>1.1499999999999999</v>
      </c>
      <c r="K598" s="496">
        <v>0.95</v>
      </c>
      <c r="L598" s="651"/>
      <c r="M598" s="511">
        <v>0.75</v>
      </c>
      <c r="N598" s="652">
        <v>0.6</v>
      </c>
      <c r="O598" s="653">
        <v>0.6</v>
      </c>
      <c r="P598" s="657">
        <v>0.55000000000000004</v>
      </c>
      <c r="Q598" s="657">
        <v>0.48749999999999999</v>
      </c>
      <c r="R598" s="653">
        <v>0.45</v>
      </c>
      <c r="S598" s="657">
        <v>0.4375</v>
      </c>
      <c r="T598" s="653">
        <v>0.4</v>
      </c>
      <c r="U598" s="653">
        <v>0.4</v>
      </c>
      <c r="V598" s="657">
        <v>0.375</v>
      </c>
      <c r="W598" s="657">
        <v>0.35</v>
      </c>
      <c r="X598" s="657">
        <v>0.3</v>
      </c>
      <c r="Y598" s="654">
        <f t="shared" si="289"/>
        <v>19.8</v>
      </c>
      <c r="Z598" s="1049">
        <f t="shared" si="292"/>
        <v>9.0909090909090828</v>
      </c>
      <c r="AA598" s="671">
        <f t="shared" si="293"/>
        <v>4.7619047619047672</v>
      </c>
      <c r="AB598" s="671">
        <f t="shared" si="294"/>
        <v>5.0000000000000044</v>
      </c>
      <c r="AC598" s="671">
        <f t="shared" si="295"/>
        <v>11.111111111111116</v>
      </c>
      <c r="AD598" s="671">
        <f t="shared" si="296"/>
        <v>19.999999999999996</v>
      </c>
      <c r="AE598" s="671">
        <f t="shared" si="297"/>
        <v>30.434782608695656</v>
      </c>
      <c r="AF598" s="671">
        <f t="shared" si="298"/>
        <v>21.052631578947366</v>
      </c>
      <c r="AG598" s="671">
        <f t="shared" si="299"/>
        <v>26.666666666666661</v>
      </c>
      <c r="AH598" s="671">
        <f t="shared" si="300"/>
        <v>25</v>
      </c>
      <c r="AI598" s="671">
        <f t="shared" si="301"/>
        <v>0</v>
      </c>
      <c r="AJ598" s="671">
        <f t="shared" si="302"/>
        <v>9.0909090909090828</v>
      </c>
      <c r="AK598" s="671">
        <f t="shared" si="303"/>
        <v>12.820512820512842</v>
      </c>
      <c r="AL598" s="671">
        <f t="shared" si="304"/>
        <v>8.333333333333325</v>
      </c>
      <c r="AM598" s="671">
        <f t="shared" si="305"/>
        <v>2.8571428571428692</v>
      </c>
      <c r="AN598" s="671">
        <f t="shared" si="306"/>
        <v>9.375</v>
      </c>
      <c r="AO598" s="671">
        <f t="shared" si="307"/>
        <v>0</v>
      </c>
      <c r="AP598" s="671">
        <f t="shared" si="308"/>
        <v>6.6666666666666652</v>
      </c>
      <c r="AQ598" s="671">
        <f t="shared" si="309"/>
        <v>7.1428571428571397</v>
      </c>
      <c r="AR598" s="671">
        <f t="shared" si="310"/>
        <v>16.666666666666675</v>
      </c>
      <c r="AS598" s="672">
        <f t="shared" si="290"/>
        <v>11.898478652438065</v>
      </c>
      <c r="AT598" s="673">
        <f t="shared" si="291"/>
        <v>8.9914360697673725</v>
      </c>
    </row>
    <row r="599" spans="1:46" ht="11.25" customHeight="1" x14ac:dyDescent="0.2">
      <c r="A599" s="933" t="s">
        <v>1529</v>
      </c>
      <c r="B599" s="933" t="s">
        <v>1530</v>
      </c>
      <c r="C599" s="523">
        <v>0.76</v>
      </c>
      <c r="D599" s="656">
        <v>0.72000000000000008</v>
      </c>
      <c r="E599" s="502">
        <v>0.6</v>
      </c>
      <c r="F599" s="650">
        <v>0.56999999999999995</v>
      </c>
      <c r="G599" s="502">
        <v>0.48</v>
      </c>
      <c r="H599" s="650">
        <v>0.42</v>
      </c>
      <c r="I599" s="651" t="s">
        <v>90</v>
      </c>
      <c r="J599" s="502">
        <v>0.24</v>
      </c>
      <c r="K599" s="496">
        <v>0.23</v>
      </c>
      <c r="L599" s="651"/>
      <c r="M599" s="652">
        <v>0.2</v>
      </c>
      <c r="N599" s="511">
        <v>0.15</v>
      </c>
      <c r="O599" s="653">
        <v>0</v>
      </c>
      <c r="P599" s="653">
        <v>0</v>
      </c>
      <c r="Q599" s="653">
        <v>0</v>
      </c>
      <c r="R599" s="653">
        <v>0</v>
      </c>
      <c r="S599" s="653">
        <v>0</v>
      </c>
      <c r="T599" s="653">
        <v>0</v>
      </c>
      <c r="U599" s="653">
        <v>0</v>
      </c>
      <c r="V599" s="653">
        <v>0</v>
      </c>
      <c r="W599" s="653">
        <v>0</v>
      </c>
      <c r="X599" s="653">
        <v>0</v>
      </c>
      <c r="Y599" s="654">
        <f t="shared" si="289"/>
        <v>4.370000000000001</v>
      </c>
      <c r="Z599" s="1049">
        <f t="shared" si="292"/>
        <v>5.5555555555555358</v>
      </c>
      <c r="AA599" s="671">
        <f t="shared" si="293"/>
        <v>20.000000000000018</v>
      </c>
      <c r="AB599" s="671">
        <f t="shared" si="294"/>
        <v>5.2631578947368363</v>
      </c>
      <c r="AC599" s="671">
        <f t="shared" si="295"/>
        <v>18.75</v>
      </c>
      <c r="AD599" s="671">
        <f t="shared" si="296"/>
        <v>14.285714285714279</v>
      </c>
      <c r="AE599" s="671">
        <f t="shared" si="297"/>
        <v>75</v>
      </c>
      <c r="AF599" s="671">
        <f t="shared" si="298"/>
        <v>4.3478260869565188</v>
      </c>
      <c r="AG599" s="671">
        <f t="shared" si="299"/>
        <v>14.999999999999991</v>
      </c>
      <c r="AH599" s="671">
        <f t="shared" si="300"/>
        <v>33.33333333333335</v>
      </c>
      <c r="AI599" s="671" t="str">
        <f t="shared" si="301"/>
        <v>n/a</v>
      </c>
      <c r="AJ599" s="671" t="str">
        <f t="shared" si="302"/>
        <v>n/a</v>
      </c>
      <c r="AK599" s="671" t="str">
        <f t="shared" si="303"/>
        <v>n/a</v>
      </c>
      <c r="AL599" s="671" t="str">
        <f t="shared" si="304"/>
        <v>n/a</v>
      </c>
      <c r="AM599" s="671" t="str">
        <f t="shared" si="305"/>
        <v>n/a</v>
      </c>
      <c r="AN599" s="671" t="str">
        <f t="shared" si="306"/>
        <v>n/a</v>
      </c>
      <c r="AO599" s="671" t="str">
        <f t="shared" si="307"/>
        <v>n/a</v>
      </c>
      <c r="AP599" s="671" t="str">
        <f t="shared" si="308"/>
        <v>n/a</v>
      </c>
      <c r="AQ599" s="671" t="str">
        <f t="shared" si="309"/>
        <v>n/a</v>
      </c>
      <c r="AR599" s="671" t="str">
        <f t="shared" si="310"/>
        <v>n/a</v>
      </c>
      <c r="AS599" s="672">
        <f t="shared" si="290"/>
        <v>21.281731906255171</v>
      </c>
      <c r="AT599" s="673">
        <f t="shared" si="291"/>
        <v>22.130337908725302</v>
      </c>
    </row>
    <row r="600" spans="1:46" ht="11.25" customHeight="1" x14ac:dyDescent="0.2">
      <c r="A600" s="495" t="s">
        <v>310</v>
      </c>
      <c r="B600" s="933" t="s">
        <v>311</v>
      </c>
      <c r="C600" s="497">
        <v>0.78</v>
      </c>
      <c r="D600" s="656">
        <v>0.76</v>
      </c>
      <c r="E600" s="650">
        <v>0.75</v>
      </c>
      <c r="F600" s="650">
        <v>0.74</v>
      </c>
      <c r="G600" s="650">
        <v>0.73</v>
      </c>
      <c r="H600" s="650">
        <v>0.72</v>
      </c>
      <c r="I600" s="651"/>
      <c r="J600" s="650">
        <v>0.71</v>
      </c>
      <c r="K600" s="496">
        <v>0.7</v>
      </c>
      <c r="L600" s="651"/>
      <c r="M600" s="511">
        <v>0.69</v>
      </c>
      <c r="N600" s="652">
        <v>0.68</v>
      </c>
      <c r="O600" s="657">
        <v>0.67</v>
      </c>
      <c r="P600" s="657">
        <v>0.63</v>
      </c>
      <c r="Q600" s="657">
        <v>0.59</v>
      </c>
      <c r="R600" s="657">
        <v>0.51200000000000001</v>
      </c>
      <c r="S600" s="657">
        <v>0.40266000000000002</v>
      </c>
      <c r="T600" s="657">
        <v>0.35731999999999997</v>
      </c>
      <c r="U600" s="657">
        <v>0.33602000000000004</v>
      </c>
      <c r="V600" s="657">
        <v>0.31466</v>
      </c>
      <c r="W600" s="657">
        <v>0.29332000000000003</v>
      </c>
      <c r="X600" s="657">
        <v>0.26135999999999998</v>
      </c>
      <c r="Y600" s="654">
        <f t="shared" si="289"/>
        <v>11.627339999999998</v>
      </c>
      <c r="Z600" s="1049">
        <f t="shared" si="292"/>
        <v>2.6315789473684292</v>
      </c>
      <c r="AA600" s="671">
        <f t="shared" si="293"/>
        <v>1.3333333333333419</v>
      </c>
      <c r="AB600" s="671">
        <f t="shared" si="294"/>
        <v>1.3513513513513598</v>
      </c>
      <c r="AC600" s="671">
        <f t="shared" si="295"/>
        <v>1.3698630136986356</v>
      </c>
      <c r="AD600" s="671">
        <f t="shared" si="296"/>
        <v>1.388888888888884</v>
      </c>
      <c r="AE600" s="671">
        <f t="shared" si="297"/>
        <v>1.4084507042253502</v>
      </c>
      <c r="AF600" s="671">
        <f t="shared" si="298"/>
        <v>1.4285714285714235</v>
      </c>
      <c r="AG600" s="671">
        <f t="shared" si="299"/>
        <v>1.449275362318847</v>
      </c>
      <c r="AH600" s="671">
        <f t="shared" si="300"/>
        <v>1.4705882352941124</v>
      </c>
      <c r="AI600" s="671">
        <f t="shared" si="301"/>
        <v>1.4925373134328401</v>
      </c>
      <c r="AJ600" s="671">
        <f t="shared" si="302"/>
        <v>6.3492063492063489</v>
      </c>
      <c r="AK600" s="671">
        <f t="shared" si="303"/>
        <v>6.7796610169491567</v>
      </c>
      <c r="AL600" s="671">
        <f t="shared" si="304"/>
        <v>15.234375</v>
      </c>
      <c r="AM600" s="671">
        <f t="shared" si="305"/>
        <v>27.154423086474932</v>
      </c>
      <c r="AN600" s="671">
        <f t="shared" si="306"/>
        <v>12.68890630247399</v>
      </c>
      <c r="AO600" s="671">
        <f t="shared" si="307"/>
        <v>6.3389083983095951</v>
      </c>
      <c r="AP600" s="671">
        <f t="shared" si="308"/>
        <v>6.7882794126994384</v>
      </c>
      <c r="AQ600" s="671">
        <f t="shared" si="309"/>
        <v>7.2753306968498466</v>
      </c>
      <c r="AR600" s="671">
        <f t="shared" si="310"/>
        <v>12.228344046525885</v>
      </c>
      <c r="AS600" s="672">
        <f t="shared" si="290"/>
        <v>6.1137827835774967</v>
      </c>
      <c r="AT600" s="673">
        <f t="shared" si="291"/>
        <v>6.7499803921391397</v>
      </c>
    </row>
    <row r="601" spans="1:46" ht="11.25" customHeight="1" x14ac:dyDescent="0.2">
      <c r="A601" s="65" t="s">
        <v>4151</v>
      </c>
      <c r="B601" s="921" t="s">
        <v>2634</v>
      </c>
      <c r="C601" s="924">
        <v>0.5</v>
      </c>
      <c r="D601" s="924">
        <v>0.42</v>
      </c>
      <c r="E601" s="508">
        <v>0.35</v>
      </c>
      <c r="F601" s="508">
        <v>0.22</v>
      </c>
      <c r="G601" s="512">
        <v>0</v>
      </c>
      <c r="H601" s="512">
        <v>0</v>
      </c>
      <c r="I601" s="508"/>
      <c r="J601" s="512">
        <v>0</v>
      </c>
      <c r="K601" s="1190">
        <v>0.69</v>
      </c>
      <c r="L601" s="508"/>
      <c r="M601" s="519">
        <v>0.89</v>
      </c>
      <c r="N601" s="519">
        <v>0.88</v>
      </c>
      <c r="O601" s="1068">
        <v>0.87</v>
      </c>
      <c r="P601" s="1068">
        <v>0.84</v>
      </c>
      <c r="Q601" s="1068">
        <v>0.78</v>
      </c>
      <c r="R601" s="1068">
        <v>0.59</v>
      </c>
      <c r="S601" s="1068">
        <v>0.5</v>
      </c>
      <c r="T601" s="1068">
        <v>0.42499999999999999</v>
      </c>
      <c r="U601" s="1068">
        <v>0.36</v>
      </c>
      <c r="V601" s="1068">
        <v>0.30499999999999999</v>
      </c>
      <c r="W601" s="1068">
        <v>0.28499999999999998</v>
      </c>
      <c r="X601" s="1068">
        <v>0.27</v>
      </c>
      <c r="Y601" s="654">
        <f t="shared" si="289"/>
        <v>9.1749999999999989</v>
      </c>
      <c r="Z601" s="1049">
        <f t="shared" si="292"/>
        <v>19.047619047619047</v>
      </c>
      <c r="AA601" s="671">
        <f t="shared" si="293"/>
        <v>19.999999999999996</v>
      </c>
      <c r="AB601" s="671">
        <f t="shared" si="294"/>
        <v>59.090909090909079</v>
      </c>
      <c r="AC601" s="671" t="str">
        <f t="shared" si="295"/>
        <v>n/a</v>
      </c>
      <c r="AD601" s="671" t="str">
        <f t="shared" si="296"/>
        <v>n/a</v>
      </c>
      <c r="AE601" s="671" t="str">
        <f t="shared" si="297"/>
        <v>n/a</v>
      </c>
      <c r="AF601" s="671">
        <f t="shared" si="298"/>
        <v>-100</v>
      </c>
      <c r="AG601" s="671">
        <f t="shared" si="299"/>
        <v>-22.471910112359559</v>
      </c>
      <c r="AH601" s="671">
        <f t="shared" si="300"/>
        <v>1.1363636363636465</v>
      </c>
      <c r="AI601" s="671">
        <f t="shared" si="301"/>
        <v>1.1494252873563315</v>
      </c>
      <c r="AJ601" s="671">
        <f t="shared" si="302"/>
        <v>3.5714285714285809</v>
      </c>
      <c r="AK601" s="671">
        <f t="shared" si="303"/>
        <v>7.6923076923076872</v>
      </c>
      <c r="AL601" s="671">
        <f t="shared" si="304"/>
        <v>32.203389830508478</v>
      </c>
      <c r="AM601" s="671">
        <f t="shared" si="305"/>
        <v>17.999999999999993</v>
      </c>
      <c r="AN601" s="671">
        <f t="shared" si="306"/>
        <v>17.647058823529417</v>
      </c>
      <c r="AO601" s="671">
        <f t="shared" si="307"/>
        <v>18.055555555555557</v>
      </c>
      <c r="AP601" s="671">
        <f t="shared" si="308"/>
        <v>18.032786885245898</v>
      </c>
      <c r="AQ601" s="671">
        <f t="shared" si="309"/>
        <v>7.0175438596491224</v>
      </c>
      <c r="AR601" s="671">
        <f t="shared" si="310"/>
        <v>5.5555555555555358</v>
      </c>
      <c r="AS601" s="672">
        <f t="shared" si="290"/>
        <v>6.6080021077293019</v>
      </c>
      <c r="AT601" s="673">
        <f t="shared" si="291"/>
        <v>33.205615803933547</v>
      </c>
    </row>
    <row r="602" spans="1:46" ht="11.25" customHeight="1" x14ac:dyDescent="0.2">
      <c r="A602" s="495" t="s">
        <v>1531</v>
      </c>
      <c r="B602" s="933" t="s">
        <v>1532</v>
      </c>
      <c r="C602" s="497">
        <v>0.99</v>
      </c>
      <c r="D602" s="497">
        <v>0.87</v>
      </c>
      <c r="E602" s="650">
        <v>0.78</v>
      </c>
      <c r="F602" s="650">
        <v>0.7</v>
      </c>
      <c r="G602" s="650">
        <v>0.62</v>
      </c>
      <c r="H602" s="650">
        <v>0.15</v>
      </c>
      <c r="I602" s="651"/>
      <c r="J602" s="502">
        <v>0</v>
      </c>
      <c r="K602" s="655">
        <v>0</v>
      </c>
      <c r="L602" s="651"/>
      <c r="M602" s="652">
        <v>0</v>
      </c>
      <c r="N602" s="652">
        <v>0.1</v>
      </c>
      <c r="O602" s="653">
        <v>0.4</v>
      </c>
      <c r="P602" s="653">
        <v>0.4</v>
      </c>
      <c r="Q602" s="657">
        <v>0.4</v>
      </c>
      <c r="R602" s="657">
        <v>0.24049999999999999</v>
      </c>
      <c r="S602" s="657">
        <v>0.14599999999999999</v>
      </c>
      <c r="T602" s="657">
        <v>0.111</v>
      </c>
      <c r="U602" s="653">
        <v>8.5999999999999993E-2</v>
      </c>
      <c r="V602" s="653">
        <v>8.5999999999999993E-2</v>
      </c>
      <c r="W602" s="657">
        <v>8.5999999999999993E-2</v>
      </c>
      <c r="X602" s="657">
        <v>8.4000000000000005E-2</v>
      </c>
      <c r="Y602" s="654">
        <f t="shared" si="289"/>
        <v>6.2495000000000012</v>
      </c>
      <c r="Z602" s="1049">
        <f t="shared" si="292"/>
        <v>13.793103448275868</v>
      </c>
      <c r="AA602" s="671">
        <f t="shared" si="293"/>
        <v>11.538461538461542</v>
      </c>
      <c r="AB602" s="671">
        <f t="shared" si="294"/>
        <v>11.428571428571432</v>
      </c>
      <c r="AC602" s="671">
        <f t="shared" si="295"/>
        <v>12.903225806451601</v>
      </c>
      <c r="AD602" s="671">
        <f t="shared" si="296"/>
        <v>313.33333333333337</v>
      </c>
      <c r="AE602" s="671" t="str">
        <f t="shared" si="297"/>
        <v>n/a</v>
      </c>
      <c r="AF602" s="671" t="str">
        <f t="shared" si="298"/>
        <v>n/a</v>
      </c>
      <c r="AG602" s="671" t="str">
        <f t="shared" si="299"/>
        <v>n/a</v>
      </c>
      <c r="AH602" s="671">
        <f t="shared" si="300"/>
        <v>-100</v>
      </c>
      <c r="AI602" s="671">
        <f t="shared" si="301"/>
        <v>-75</v>
      </c>
      <c r="AJ602" s="671">
        <f t="shared" si="302"/>
        <v>0</v>
      </c>
      <c r="AK602" s="671">
        <f t="shared" si="303"/>
        <v>0</v>
      </c>
      <c r="AL602" s="671">
        <f t="shared" si="304"/>
        <v>66.320166320166322</v>
      </c>
      <c r="AM602" s="671">
        <f t="shared" si="305"/>
        <v>64.726027397260282</v>
      </c>
      <c r="AN602" s="671">
        <f t="shared" si="306"/>
        <v>31.53153153153152</v>
      </c>
      <c r="AO602" s="671">
        <f t="shared" si="307"/>
        <v>29.069767441860471</v>
      </c>
      <c r="AP602" s="671">
        <f t="shared" si="308"/>
        <v>0</v>
      </c>
      <c r="AQ602" s="671">
        <f t="shared" si="309"/>
        <v>0</v>
      </c>
      <c r="AR602" s="671">
        <f t="shared" si="310"/>
        <v>2.3809523809523725</v>
      </c>
      <c r="AS602" s="672">
        <f t="shared" si="290"/>
        <v>23.876571289179047</v>
      </c>
      <c r="AT602" s="673">
        <f t="shared" si="291"/>
        <v>87.838715621042269</v>
      </c>
    </row>
    <row r="603" spans="1:46" ht="11.25" customHeight="1" x14ac:dyDescent="0.2">
      <c r="A603" s="495" t="s">
        <v>1527</v>
      </c>
      <c r="B603" s="933" t="s">
        <v>1528</v>
      </c>
      <c r="C603" s="497">
        <v>0.58740000000000003</v>
      </c>
      <c r="D603" s="497">
        <v>0.51100000000000001</v>
      </c>
      <c r="E603" s="650">
        <v>0.44500000000000001</v>
      </c>
      <c r="F603" s="650">
        <v>0.38650000000000001</v>
      </c>
      <c r="G603" s="650">
        <v>0.33449999999999996</v>
      </c>
      <c r="H603" s="650">
        <v>0.22500000000000001</v>
      </c>
      <c r="I603" s="651"/>
      <c r="J603" s="502">
        <v>0</v>
      </c>
      <c r="K603" s="655">
        <v>0</v>
      </c>
      <c r="L603" s="651"/>
      <c r="M603" s="652">
        <v>0</v>
      </c>
      <c r="N603" s="652">
        <v>0</v>
      </c>
      <c r="O603" s="653">
        <v>0</v>
      </c>
      <c r="P603" s="653">
        <v>0</v>
      </c>
      <c r="Q603" s="653">
        <v>0</v>
      </c>
      <c r="R603" s="653">
        <v>0</v>
      </c>
      <c r="S603" s="653">
        <v>0</v>
      </c>
      <c r="T603" s="653">
        <v>0</v>
      </c>
      <c r="U603" s="653">
        <v>0</v>
      </c>
      <c r="V603" s="653">
        <v>0</v>
      </c>
      <c r="W603" s="653">
        <v>0</v>
      </c>
      <c r="X603" s="653">
        <v>0</v>
      </c>
      <c r="Y603" s="654">
        <f t="shared" si="289"/>
        <v>2.4894000000000003</v>
      </c>
      <c r="Z603" s="1049">
        <f t="shared" si="292"/>
        <v>14.95107632093935</v>
      </c>
      <c r="AA603" s="671">
        <f t="shared" si="293"/>
        <v>14.831460674157304</v>
      </c>
      <c r="AB603" s="671">
        <f t="shared" si="294"/>
        <v>15.13583441138422</v>
      </c>
      <c r="AC603" s="671">
        <f t="shared" si="295"/>
        <v>15.545590433482825</v>
      </c>
      <c r="AD603" s="671">
        <f t="shared" si="296"/>
        <v>48.666666666666657</v>
      </c>
      <c r="AE603" s="671" t="str">
        <f t="shared" si="297"/>
        <v>n/a</v>
      </c>
      <c r="AF603" s="671" t="str">
        <f t="shared" si="298"/>
        <v>n/a</v>
      </c>
      <c r="AG603" s="671" t="str">
        <f t="shared" si="299"/>
        <v>n/a</v>
      </c>
      <c r="AH603" s="671" t="str">
        <f t="shared" si="300"/>
        <v>n/a</v>
      </c>
      <c r="AI603" s="671" t="str">
        <f t="shared" si="301"/>
        <v>n/a</v>
      </c>
      <c r="AJ603" s="671" t="str">
        <f t="shared" si="302"/>
        <v>n/a</v>
      </c>
      <c r="AK603" s="671" t="str">
        <f t="shared" si="303"/>
        <v>n/a</v>
      </c>
      <c r="AL603" s="671" t="str">
        <f t="shared" si="304"/>
        <v>n/a</v>
      </c>
      <c r="AM603" s="671" t="str">
        <f t="shared" si="305"/>
        <v>n/a</v>
      </c>
      <c r="AN603" s="671" t="str">
        <f t="shared" si="306"/>
        <v>n/a</v>
      </c>
      <c r="AO603" s="671" t="str">
        <f t="shared" si="307"/>
        <v>n/a</v>
      </c>
      <c r="AP603" s="671" t="str">
        <f t="shared" si="308"/>
        <v>n/a</v>
      </c>
      <c r="AQ603" s="671" t="str">
        <f t="shared" si="309"/>
        <v>n/a</v>
      </c>
      <c r="AR603" s="671" t="str">
        <f t="shared" si="310"/>
        <v>n/a</v>
      </c>
      <c r="AS603" s="672">
        <f t="shared" si="290"/>
        <v>21.82612570132607</v>
      </c>
      <c r="AT603" s="673">
        <f t="shared" si="291"/>
        <v>15.006760167771677</v>
      </c>
    </row>
    <row r="604" spans="1:46" ht="11.25" customHeight="1" x14ac:dyDescent="0.2">
      <c r="A604" s="933" t="s">
        <v>2637</v>
      </c>
      <c r="B604" s="933" t="s">
        <v>2638</v>
      </c>
      <c r="C604" s="497">
        <v>1.34</v>
      </c>
      <c r="D604" s="497">
        <v>1.28</v>
      </c>
      <c r="E604" s="650">
        <v>1.25</v>
      </c>
      <c r="F604" s="650">
        <v>1.23</v>
      </c>
      <c r="G604" s="650">
        <v>1.21</v>
      </c>
      <c r="H604" s="542">
        <v>1.19</v>
      </c>
      <c r="I604" s="651"/>
      <c r="J604" s="542">
        <v>1.19</v>
      </c>
      <c r="K604" s="655">
        <v>1.19</v>
      </c>
      <c r="L604" s="651"/>
      <c r="M604" s="536">
        <v>1.19</v>
      </c>
      <c r="N604" s="536">
        <v>1.19</v>
      </c>
      <c r="O604" s="533">
        <v>1.19</v>
      </c>
      <c r="P604" s="533">
        <v>1.17</v>
      </c>
      <c r="Q604" s="533">
        <v>1.1499999999999999</v>
      </c>
      <c r="R604" s="533">
        <v>1.1200000000000001</v>
      </c>
      <c r="S604" s="533">
        <v>1.1000000000000001</v>
      </c>
      <c r="T604" s="657">
        <v>1.08</v>
      </c>
      <c r="U604" s="657">
        <v>1.06</v>
      </c>
      <c r="V604" s="657">
        <v>1.04</v>
      </c>
      <c r="W604" s="657">
        <v>1.02</v>
      </c>
      <c r="X604" s="657">
        <v>0.99</v>
      </c>
      <c r="Y604" s="654">
        <f t="shared" si="289"/>
        <v>23.179999999999996</v>
      </c>
      <c r="Z604" s="1049">
        <f t="shared" si="292"/>
        <v>4.6875</v>
      </c>
      <c r="AA604" s="671">
        <f t="shared" si="293"/>
        <v>2.4000000000000021</v>
      </c>
      <c r="AB604" s="671">
        <f t="shared" si="294"/>
        <v>1.6260162601626105</v>
      </c>
      <c r="AC604" s="671">
        <f t="shared" si="295"/>
        <v>1.6528925619834656</v>
      </c>
      <c r="AD604" s="671">
        <f t="shared" si="296"/>
        <v>1.6806722689075571</v>
      </c>
      <c r="AE604" s="671">
        <f t="shared" si="297"/>
        <v>0</v>
      </c>
      <c r="AF604" s="671">
        <f t="shared" si="298"/>
        <v>0</v>
      </c>
      <c r="AG604" s="671">
        <f t="shared" si="299"/>
        <v>0</v>
      </c>
      <c r="AH604" s="671">
        <f t="shared" si="300"/>
        <v>0</v>
      </c>
      <c r="AI604" s="671">
        <f t="shared" si="301"/>
        <v>0</v>
      </c>
      <c r="AJ604" s="671">
        <f t="shared" si="302"/>
        <v>1.7094017094017033</v>
      </c>
      <c r="AK604" s="671">
        <f t="shared" si="303"/>
        <v>1.7391304347826209</v>
      </c>
      <c r="AL604" s="671">
        <f t="shared" si="304"/>
        <v>2.6785714285714191</v>
      </c>
      <c r="AM604" s="671">
        <f t="shared" si="305"/>
        <v>1.8181818181818299</v>
      </c>
      <c r="AN604" s="671">
        <f t="shared" si="306"/>
        <v>1.8518518518518601</v>
      </c>
      <c r="AO604" s="671">
        <f t="shared" si="307"/>
        <v>1.8867924528301883</v>
      </c>
      <c r="AP604" s="671">
        <f t="shared" si="308"/>
        <v>1.9230769230769162</v>
      </c>
      <c r="AQ604" s="671">
        <f t="shared" si="309"/>
        <v>1.9607843137254832</v>
      </c>
      <c r="AR604" s="671">
        <f t="shared" si="310"/>
        <v>3.0303030303030276</v>
      </c>
      <c r="AS604" s="672">
        <f t="shared" si="290"/>
        <v>1.6129039501988784</v>
      </c>
      <c r="AT604" s="673">
        <f t="shared" si="291"/>
        <v>1.2167285531165135</v>
      </c>
    </row>
    <row r="605" spans="1:46" ht="11.25" customHeight="1" x14ac:dyDescent="0.2">
      <c r="A605" s="483" t="s">
        <v>3887</v>
      </c>
      <c r="B605" s="918" t="s">
        <v>3888</v>
      </c>
      <c r="C605" s="497">
        <v>0.26</v>
      </c>
      <c r="D605" s="497">
        <v>0.25</v>
      </c>
      <c r="E605" s="487">
        <v>0.24</v>
      </c>
      <c r="F605" s="487">
        <v>0.21</v>
      </c>
      <c r="G605" s="487">
        <v>0.16500000000000001</v>
      </c>
      <c r="H605" s="553">
        <v>0</v>
      </c>
      <c r="I605" s="488"/>
      <c r="J605" s="489">
        <v>0</v>
      </c>
      <c r="K605" s="490">
        <v>0</v>
      </c>
      <c r="L605" s="488"/>
      <c r="M605" s="538">
        <v>0</v>
      </c>
      <c r="N605" s="538">
        <v>2.5000000000000001E-2</v>
      </c>
      <c r="O605" s="492">
        <v>7.4999999999999997E-2</v>
      </c>
      <c r="P605" s="492">
        <v>0.19</v>
      </c>
      <c r="Q605" s="492">
        <v>0.19</v>
      </c>
      <c r="R605" s="492">
        <v>0.25</v>
      </c>
      <c r="S605" s="493">
        <v>0.28999999999999998</v>
      </c>
      <c r="T605" s="492">
        <v>0.27500000000000002</v>
      </c>
      <c r="U605" s="493">
        <v>0.375</v>
      </c>
      <c r="V605" s="493">
        <v>0.35</v>
      </c>
      <c r="W605" s="492">
        <v>0.3</v>
      </c>
      <c r="X605" s="493">
        <v>0.35</v>
      </c>
      <c r="Y605" s="654">
        <f t="shared" si="289"/>
        <v>3.7949999999999995</v>
      </c>
      <c r="Z605" s="1049">
        <f t="shared" si="292"/>
        <v>4.0000000000000036</v>
      </c>
      <c r="AA605" s="671">
        <f t="shared" si="293"/>
        <v>4.1666666666666741</v>
      </c>
      <c r="AB605" s="671">
        <f t="shared" si="294"/>
        <v>14.285714285714279</v>
      </c>
      <c r="AC605" s="671">
        <f t="shared" si="295"/>
        <v>27.27272727272727</v>
      </c>
      <c r="AD605" s="671" t="str">
        <f t="shared" si="296"/>
        <v>n/a</v>
      </c>
      <c r="AE605" s="671" t="str">
        <f t="shared" si="297"/>
        <v>n/a</v>
      </c>
      <c r="AF605" s="671" t="str">
        <f t="shared" si="298"/>
        <v>n/a</v>
      </c>
      <c r="AG605" s="671" t="str">
        <f t="shared" si="299"/>
        <v>n/a</v>
      </c>
      <c r="AH605" s="671">
        <f t="shared" si="300"/>
        <v>-100</v>
      </c>
      <c r="AI605" s="671">
        <f t="shared" si="301"/>
        <v>-66.666666666666657</v>
      </c>
      <c r="AJ605" s="671">
        <f t="shared" si="302"/>
        <v>-60.526315789473685</v>
      </c>
      <c r="AK605" s="671">
        <f t="shared" si="303"/>
        <v>0</v>
      </c>
      <c r="AL605" s="671">
        <f t="shared" si="304"/>
        <v>-24</v>
      </c>
      <c r="AM605" s="671">
        <f t="shared" si="305"/>
        <v>-13.793103448275856</v>
      </c>
      <c r="AN605" s="671">
        <f t="shared" si="306"/>
        <v>5.4545454545454453</v>
      </c>
      <c r="AO605" s="671">
        <f t="shared" si="307"/>
        <v>-26.666666666666661</v>
      </c>
      <c r="AP605" s="671">
        <f t="shared" si="308"/>
        <v>7.1428571428571397</v>
      </c>
      <c r="AQ605" s="671">
        <f t="shared" si="309"/>
        <v>16.666666666666675</v>
      </c>
      <c r="AR605" s="671">
        <f t="shared" si="310"/>
        <v>-14.285714285714279</v>
      </c>
      <c r="AS605" s="672">
        <f t="shared" si="290"/>
        <v>-15.129952624507975</v>
      </c>
      <c r="AT605" s="673">
        <f t="shared" si="291"/>
        <v>35.552159313973554</v>
      </c>
    </row>
    <row r="606" spans="1:46" ht="11.25" customHeight="1" x14ac:dyDescent="0.2">
      <c r="A606" s="507" t="s">
        <v>1533</v>
      </c>
      <c r="B606" s="507" t="s">
        <v>1534</v>
      </c>
      <c r="C606" s="497">
        <v>1.29</v>
      </c>
      <c r="D606" s="555">
        <v>1.08</v>
      </c>
      <c r="E606" s="650">
        <v>1.06</v>
      </c>
      <c r="F606" s="650">
        <v>0.96</v>
      </c>
      <c r="G606" s="650">
        <v>0.81</v>
      </c>
      <c r="H606" s="650">
        <v>0.69</v>
      </c>
      <c r="I606" s="651"/>
      <c r="J606" s="650">
        <v>0.57999999999999996</v>
      </c>
      <c r="K606" s="496">
        <v>0.5</v>
      </c>
      <c r="L606" s="651"/>
      <c r="M606" s="652">
        <v>0.42</v>
      </c>
      <c r="N606" s="652">
        <v>0.45</v>
      </c>
      <c r="O606" s="653">
        <v>0.72</v>
      </c>
      <c r="P606" s="657">
        <v>0.72</v>
      </c>
      <c r="Q606" s="657">
        <v>0.6</v>
      </c>
      <c r="R606" s="657">
        <v>0.54</v>
      </c>
      <c r="S606" s="657">
        <v>0.48</v>
      </c>
      <c r="T606" s="653">
        <v>0.42</v>
      </c>
      <c r="U606" s="653">
        <v>0.42</v>
      </c>
      <c r="V606" s="653">
        <v>0.42</v>
      </c>
      <c r="W606" s="653">
        <v>0.42</v>
      </c>
      <c r="X606" s="657">
        <v>0.42</v>
      </c>
      <c r="Y606" s="654">
        <f t="shared" si="289"/>
        <v>13.000000000000002</v>
      </c>
      <c r="Z606" s="1049">
        <f t="shared" si="292"/>
        <v>19.444444444444443</v>
      </c>
      <c r="AA606" s="671">
        <f t="shared" si="293"/>
        <v>1.8867924528301883</v>
      </c>
      <c r="AB606" s="671">
        <f t="shared" si="294"/>
        <v>10.416666666666675</v>
      </c>
      <c r="AC606" s="671">
        <f t="shared" si="295"/>
        <v>18.518518518518512</v>
      </c>
      <c r="AD606" s="671">
        <f t="shared" si="296"/>
        <v>17.391304347826097</v>
      </c>
      <c r="AE606" s="671">
        <f t="shared" si="297"/>
        <v>18.965517241379317</v>
      </c>
      <c r="AF606" s="671">
        <f t="shared" si="298"/>
        <v>15.999999999999993</v>
      </c>
      <c r="AG606" s="671">
        <f t="shared" si="299"/>
        <v>19.047619047619047</v>
      </c>
      <c r="AH606" s="671">
        <f t="shared" si="300"/>
        <v>-6.6666666666666767</v>
      </c>
      <c r="AI606" s="671">
        <f t="shared" si="301"/>
        <v>-37.5</v>
      </c>
      <c r="AJ606" s="671">
        <f t="shared" si="302"/>
        <v>0</v>
      </c>
      <c r="AK606" s="671">
        <f t="shared" si="303"/>
        <v>19.999999999999996</v>
      </c>
      <c r="AL606" s="671">
        <f t="shared" si="304"/>
        <v>11.111111111111093</v>
      </c>
      <c r="AM606" s="671">
        <f t="shared" si="305"/>
        <v>12.500000000000021</v>
      </c>
      <c r="AN606" s="671">
        <f t="shared" si="306"/>
        <v>14.285714285714279</v>
      </c>
      <c r="AO606" s="671">
        <f t="shared" si="307"/>
        <v>0</v>
      </c>
      <c r="AP606" s="671">
        <f t="shared" si="308"/>
        <v>0</v>
      </c>
      <c r="AQ606" s="671">
        <f t="shared" si="309"/>
        <v>0</v>
      </c>
      <c r="AR606" s="671">
        <f t="shared" si="310"/>
        <v>0</v>
      </c>
      <c r="AS606" s="672">
        <f t="shared" si="290"/>
        <v>7.1263695499706836</v>
      </c>
      <c r="AT606" s="673">
        <f t="shared" si="291"/>
        <v>13.91165405043559</v>
      </c>
    </row>
    <row r="607" spans="1:46" ht="11.25" customHeight="1" x14ac:dyDescent="0.2">
      <c r="A607" s="495" t="s">
        <v>719</v>
      </c>
      <c r="B607" s="933" t="s">
        <v>720</v>
      </c>
      <c r="C607" s="497">
        <v>3.09</v>
      </c>
      <c r="D607" s="656">
        <v>3.0500000000000003</v>
      </c>
      <c r="E607" s="650">
        <v>3.01</v>
      </c>
      <c r="F607" s="650">
        <v>2.94</v>
      </c>
      <c r="G607" s="650">
        <v>2.6989239999999999</v>
      </c>
      <c r="H607" s="650">
        <v>2.374269</v>
      </c>
      <c r="I607" s="651"/>
      <c r="J607" s="650">
        <v>2.0075120000000002</v>
      </c>
      <c r="K607" s="496">
        <v>1.698664</v>
      </c>
      <c r="L607" s="651"/>
      <c r="M607" s="511">
        <v>1.4187704999999999</v>
      </c>
      <c r="N607" s="511">
        <v>1.2643465</v>
      </c>
      <c r="O607" s="657">
        <v>1.1678314999999999</v>
      </c>
      <c r="P607" s="657">
        <v>0.90724099999999985</v>
      </c>
      <c r="Q607" s="657">
        <v>0.77212000000000003</v>
      </c>
      <c r="R607" s="657">
        <v>0.62252174999999998</v>
      </c>
      <c r="S607" s="657">
        <v>0.53083250000000004</v>
      </c>
      <c r="T607" s="657">
        <v>0.50187800000000005</v>
      </c>
      <c r="U607" s="653">
        <v>0.48257499999999998</v>
      </c>
      <c r="V607" s="653">
        <v>0.48257499999999998</v>
      </c>
      <c r="W607" s="653">
        <v>0.48257499999999998</v>
      </c>
      <c r="X607" s="653">
        <v>0.48257499999999998</v>
      </c>
      <c r="Y607" s="654">
        <f t="shared" si="289"/>
        <v>29.98521075</v>
      </c>
      <c r="Z607" s="1049">
        <f t="shared" si="292"/>
        <v>1.3114754098360493</v>
      </c>
      <c r="AA607" s="671">
        <f t="shared" si="293"/>
        <v>1.3289036544850585</v>
      </c>
      <c r="AB607" s="671">
        <f t="shared" si="294"/>
        <v>2.3809523809523725</v>
      </c>
      <c r="AC607" s="671">
        <f t="shared" si="295"/>
        <v>8.9323004278742282</v>
      </c>
      <c r="AD607" s="671">
        <f t="shared" si="296"/>
        <v>13.673892890822392</v>
      </c>
      <c r="AE607" s="671">
        <f t="shared" si="297"/>
        <v>18.269230769230749</v>
      </c>
      <c r="AF607" s="671">
        <f t="shared" si="298"/>
        <v>18.181818181818187</v>
      </c>
      <c r="AG607" s="671">
        <f t="shared" si="299"/>
        <v>19.727891156462583</v>
      </c>
      <c r="AH607" s="671">
        <f t="shared" si="300"/>
        <v>12.213740458015266</v>
      </c>
      <c r="AI607" s="671">
        <f t="shared" si="301"/>
        <v>8.2644628099173723</v>
      </c>
      <c r="AJ607" s="671">
        <f t="shared" si="302"/>
        <v>28.723404255319164</v>
      </c>
      <c r="AK607" s="671">
        <f t="shared" si="303"/>
        <v>17.499999999999982</v>
      </c>
      <c r="AL607" s="671">
        <f t="shared" si="304"/>
        <v>24.031007751937985</v>
      </c>
      <c r="AM607" s="671">
        <f t="shared" si="305"/>
        <v>17.272727272727263</v>
      </c>
      <c r="AN607" s="671">
        <f t="shared" si="306"/>
        <v>5.7692307692307709</v>
      </c>
      <c r="AO607" s="671">
        <f t="shared" si="307"/>
        <v>4.0000000000000258</v>
      </c>
      <c r="AP607" s="671">
        <f t="shared" si="308"/>
        <v>0</v>
      </c>
      <c r="AQ607" s="671">
        <f t="shared" si="309"/>
        <v>0</v>
      </c>
      <c r="AR607" s="671">
        <f t="shared" si="310"/>
        <v>0</v>
      </c>
      <c r="AS607" s="672">
        <f t="shared" si="290"/>
        <v>10.609528325717337</v>
      </c>
      <c r="AT607" s="673">
        <f t="shared" si="291"/>
        <v>9.0205035060011802</v>
      </c>
    </row>
    <row r="608" spans="1:46" ht="11.25" customHeight="1" x14ac:dyDescent="0.2">
      <c r="A608" s="933" t="s">
        <v>4411</v>
      </c>
      <c r="B608" s="933" t="s">
        <v>4208</v>
      </c>
      <c r="C608" s="497">
        <v>0.79500000000000004</v>
      </c>
      <c r="D608" s="656">
        <v>0.71</v>
      </c>
      <c r="E608" s="650">
        <v>0.63</v>
      </c>
      <c r="F608" s="650">
        <v>0.55000000000000004</v>
      </c>
      <c r="G608" s="650">
        <v>0.47</v>
      </c>
      <c r="H608" s="650">
        <v>0.36</v>
      </c>
      <c r="I608" s="651"/>
      <c r="J608" s="650">
        <v>0.25</v>
      </c>
      <c r="K608" s="496">
        <v>0.185</v>
      </c>
      <c r="L608" s="651"/>
      <c r="M608" s="511">
        <v>0.15</v>
      </c>
      <c r="N608" s="511">
        <v>0.13</v>
      </c>
      <c r="O608" s="657">
        <v>0.125</v>
      </c>
      <c r="P608" s="657">
        <v>0.1075</v>
      </c>
      <c r="Q608" s="653">
        <v>0.1</v>
      </c>
      <c r="R608" s="657">
        <v>9.2499999999999999E-2</v>
      </c>
      <c r="S608" s="657">
        <v>7.4999999999999997E-2</v>
      </c>
      <c r="T608" s="657">
        <v>5.7500000000000002E-2</v>
      </c>
      <c r="U608" s="657">
        <v>3.875E-2</v>
      </c>
      <c r="V608" s="657">
        <v>2.8750000000000001E-2</v>
      </c>
      <c r="W608" s="657">
        <v>2.6249999999999999E-2</v>
      </c>
      <c r="X608" s="657">
        <v>2.5000000000000001E-2</v>
      </c>
      <c r="Y608" s="654">
        <f t="shared" si="289"/>
        <v>4.90625</v>
      </c>
      <c r="Z608" s="1049">
        <f t="shared" si="292"/>
        <v>11.971830985915499</v>
      </c>
      <c r="AA608" s="671">
        <f t="shared" si="293"/>
        <v>12.698412698412698</v>
      </c>
      <c r="AB608" s="671">
        <f t="shared" si="294"/>
        <v>14.545454545454529</v>
      </c>
      <c r="AC608" s="671">
        <f t="shared" si="295"/>
        <v>17.021276595744705</v>
      </c>
      <c r="AD608" s="671">
        <f t="shared" si="296"/>
        <v>30.555555555555557</v>
      </c>
      <c r="AE608" s="671">
        <f t="shared" si="297"/>
        <v>43.999999999999993</v>
      </c>
      <c r="AF608" s="671">
        <f t="shared" si="298"/>
        <v>35.13513513513513</v>
      </c>
      <c r="AG608" s="671">
        <f t="shared" si="299"/>
        <v>23.333333333333339</v>
      </c>
      <c r="AH608" s="671">
        <f t="shared" si="300"/>
        <v>15.384615384615374</v>
      </c>
      <c r="AI608" s="671">
        <f t="shared" si="301"/>
        <v>4.0000000000000036</v>
      </c>
      <c r="AJ608" s="671">
        <f t="shared" si="302"/>
        <v>16.279069767441868</v>
      </c>
      <c r="AK608" s="671">
        <f t="shared" si="303"/>
        <v>7.4999999999999956</v>
      </c>
      <c r="AL608" s="671">
        <f t="shared" si="304"/>
        <v>8.1081081081081141</v>
      </c>
      <c r="AM608" s="671">
        <f t="shared" si="305"/>
        <v>23.333333333333339</v>
      </c>
      <c r="AN608" s="671">
        <f t="shared" si="306"/>
        <v>30.434782608695631</v>
      </c>
      <c r="AO608" s="671">
        <f t="shared" si="307"/>
        <v>48.387096774193552</v>
      </c>
      <c r="AP608" s="671">
        <f t="shared" si="308"/>
        <v>34.782608695652172</v>
      </c>
      <c r="AQ608" s="671">
        <f t="shared" si="309"/>
        <v>9.5238095238095344</v>
      </c>
      <c r="AR608" s="671">
        <f t="shared" si="310"/>
        <v>4.9999999999999822</v>
      </c>
      <c r="AS608" s="672">
        <f t="shared" si="290"/>
        <v>20.631285423442161</v>
      </c>
      <c r="AT608" s="673">
        <f t="shared" si="291"/>
        <v>13.216854030459974</v>
      </c>
    </row>
    <row r="609" spans="1:46" ht="11.25" customHeight="1" x14ac:dyDescent="0.2">
      <c r="A609" s="933" t="s">
        <v>1551</v>
      </c>
      <c r="B609" s="933" t="s">
        <v>1552</v>
      </c>
      <c r="C609" s="497">
        <v>1.42</v>
      </c>
      <c r="D609" s="656">
        <v>1.26</v>
      </c>
      <c r="E609" s="650">
        <v>1.1000000000000001</v>
      </c>
      <c r="F609" s="650">
        <v>0.94</v>
      </c>
      <c r="G609" s="650">
        <v>0.78</v>
      </c>
      <c r="H609" s="650">
        <v>0.62</v>
      </c>
      <c r="I609" s="651"/>
      <c r="J609" s="650">
        <v>0.46</v>
      </c>
      <c r="K609" s="496">
        <v>0.24</v>
      </c>
      <c r="L609" s="651"/>
      <c r="M609" s="652">
        <v>0</v>
      </c>
      <c r="N609" s="652">
        <v>0</v>
      </c>
      <c r="O609" s="653">
        <v>0.36</v>
      </c>
      <c r="P609" s="657">
        <v>0.3</v>
      </c>
      <c r="Q609" s="657">
        <v>0.27</v>
      </c>
      <c r="R609" s="657">
        <v>0.22500000000000001</v>
      </c>
      <c r="S609" s="657">
        <v>0.20499999999999999</v>
      </c>
      <c r="T609" s="657">
        <v>0.05</v>
      </c>
      <c r="U609" s="653">
        <v>0</v>
      </c>
      <c r="V609" s="653">
        <v>0</v>
      </c>
      <c r="W609" s="653">
        <v>0</v>
      </c>
      <c r="X609" s="653">
        <v>0</v>
      </c>
      <c r="Y609" s="654">
        <f t="shared" si="289"/>
        <v>8.23</v>
      </c>
      <c r="Z609" s="1049">
        <f t="shared" si="292"/>
        <v>12.698412698412698</v>
      </c>
      <c r="AA609" s="671">
        <f t="shared" si="293"/>
        <v>14.545454545454529</v>
      </c>
      <c r="AB609" s="671">
        <f t="shared" si="294"/>
        <v>17.021276595744705</v>
      </c>
      <c r="AC609" s="671">
        <f t="shared" si="295"/>
        <v>20.512820512820507</v>
      </c>
      <c r="AD609" s="671">
        <f t="shared" si="296"/>
        <v>25.806451612903224</v>
      </c>
      <c r="AE609" s="671">
        <f t="shared" si="297"/>
        <v>34.782608695652172</v>
      </c>
      <c r="AF609" s="671">
        <f t="shared" si="298"/>
        <v>91.666666666666671</v>
      </c>
      <c r="AG609" s="671" t="str">
        <f t="shared" si="299"/>
        <v>n/a</v>
      </c>
      <c r="AH609" s="671" t="str">
        <f t="shared" si="300"/>
        <v>n/a</v>
      </c>
      <c r="AI609" s="671">
        <f t="shared" si="301"/>
        <v>-100</v>
      </c>
      <c r="AJ609" s="671">
        <f t="shared" si="302"/>
        <v>19.999999999999996</v>
      </c>
      <c r="AK609" s="671">
        <f t="shared" si="303"/>
        <v>11.111111111111093</v>
      </c>
      <c r="AL609" s="671">
        <f t="shared" si="304"/>
        <v>19.999999999999996</v>
      </c>
      <c r="AM609" s="671">
        <f t="shared" si="305"/>
        <v>9.7560975609756184</v>
      </c>
      <c r="AN609" s="671">
        <f t="shared" si="306"/>
        <v>309.99999999999994</v>
      </c>
      <c r="AO609" s="671" t="str">
        <f t="shared" si="307"/>
        <v>n/a</v>
      </c>
      <c r="AP609" s="671" t="str">
        <f t="shared" si="308"/>
        <v>n/a</v>
      </c>
      <c r="AQ609" s="671" t="str">
        <f t="shared" si="309"/>
        <v>n/a</v>
      </c>
      <c r="AR609" s="671" t="str">
        <f t="shared" si="310"/>
        <v>n/a</v>
      </c>
      <c r="AS609" s="672">
        <f t="shared" si="290"/>
        <v>37.530838461518549</v>
      </c>
      <c r="AT609" s="673">
        <f t="shared" si="291"/>
        <v>91.364293058182639</v>
      </c>
    </row>
    <row r="610" spans="1:46" ht="11.25" customHeight="1" x14ac:dyDescent="0.2">
      <c r="A610" s="918" t="s">
        <v>1547</v>
      </c>
      <c r="B610" s="918" t="s">
        <v>1548</v>
      </c>
      <c r="C610" s="497">
        <v>2.1800000000000002</v>
      </c>
      <c r="D610" s="491">
        <v>1.92</v>
      </c>
      <c r="E610" s="650">
        <v>1.76</v>
      </c>
      <c r="F610" s="650">
        <v>1.6</v>
      </c>
      <c r="G610" s="650">
        <v>1.46</v>
      </c>
      <c r="H610" s="650">
        <v>1.36</v>
      </c>
      <c r="I610" s="651" t="s">
        <v>90</v>
      </c>
      <c r="J610" s="650">
        <v>1.29</v>
      </c>
      <c r="K610" s="496">
        <v>1.25</v>
      </c>
      <c r="L610" s="651"/>
      <c r="M610" s="652">
        <v>1.24</v>
      </c>
      <c r="N610" s="511">
        <v>1.24</v>
      </c>
      <c r="O610" s="657">
        <v>1.22</v>
      </c>
      <c r="P610" s="657">
        <v>1.02</v>
      </c>
      <c r="Q610" s="657">
        <v>0.69</v>
      </c>
      <c r="R610" s="657">
        <v>0.55000000000000004</v>
      </c>
      <c r="S610" s="657">
        <v>0.49</v>
      </c>
      <c r="T610" s="657">
        <v>0.45</v>
      </c>
      <c r="U610" s="653">
        <v>0.44</v>
      </c>
      <c r="V610" s="657">
        <v>0.38</v>
      </c>
      <c r="W610" s="657">
        <v>0.27</v>
      </c>
      <c r="X610" s="657">
        <v>0.18</v>
      </c>
      <c r="Y610" s="654">
        <f t="shared" si="289"/>
        <v>20.989999999999995</v>
      </c>
      <c r="Z610" s="1049">
        <f t="shared" si="292"/>
        <v>13.541666666666675</v>
      </c>
      <c r="AA610" s="671">
        <f t="shared" si="293"/>
        <v>9.0909090909090828</v>
      </c>
      <c r="AB610" s="671">
        <f t="shared" si="294"/>
        <v>9.9999999999999858</v>
      </c>
      <c r="AC610" s="671">
        <f t="shared" si="295"/>
        <v>9.5890410958904262</v>
      </c>
      <c r="AD610" s="671">
        <f t="shared" si="296"/>
        <v>7.3529411764705843</v>
      </c>
      <c r="AE610" s="671">
        <f t="shared" si="297"/>
        <v>5.4263565891472965</v>
      </c>
      <c r="AF610" s="671">
        <f t="shared" si="298"/>
        <v>3.2000000000000028</v>
      </c>
      <c r="AG610" s="671">
        <f t="shared" si="299"/>
        <v>0.80645161290322509</v>
      </c>
      <c r="AH610" s="671">
        <f t="shared" si="300"/>
        <v>0</v>
      </c>
      <c r="AI610" s="671">
        <f t="shared" si="301"/>
        <v>1.6393442622950838</v>
      </c>
      <c r="AJ610" s="671">
        <f t="shared" si="302"/>
        <v>19.6078431372549</v>
      </c>
      <c r="AK610" s="671">
        <f t="shared" si="303"/>
        <v>47.826086956521749</v>
      </c>
      <c r="AL610" s="671">
        <f t="shared" si="304"/>
        <v>25.454545454545439</v>
      </c>
      <c r="AM610" s="671">
        <f t="shared" si="305"/>
        <v>12.244897959183687</v>
      </c>
      <c r="AN610" s="671">
        <f t="shared" si="306"/>
        <v>8.8888888888888786</v>
      </c>
      <c r="AO610" s="671">
        <f t="shared" si="307"/>
        <v>2.2727272727272707</v>
      </c>
      <c r="AP610" s="671">
        <f t="shared" si="308"/>
        <v>15.789473684210531</v>
      </c>
      <c r="AQ610" s="671">
        <f t="shared" si="309"/>
        <v>40.740740740740748</v>
      </c>
      <c r="AR610" s="671">
        <f t="shared" si="310"/>
        <v>50.000000000000021</v>
      </c>
      <c r="AS610" s="672">
        <f t="shared" si="290"/>
        <v>14.919574452018713</v>
      </c>
      <c r="AT610" s="673">
        <f t="shared" si="291"/>
        <v>15.43579215266214</v>
      </c>
    </row>
    <row r="611" spans="1:46" ht="11.25" customHeight="1" x14ac:dyDescent="0.2">
      <c r="A611" s="507" t="s">
        <v>743</v>
      </c>
      <c r="B611" s="507" t="s">
        <v>744</v>
      </c>
      <c r="C611" s="497">
        <v>1.44</v>
      </c>
      <c r="D611" s="497">
        <v>1.36</v>
      </c>
      <c r="E611" s="513">
        <v>1.2</v>
      </c>
      <c r="F611" s="513">
        <v>1.0900000000000001</v>
      </c>
      <c r="G611" s="513">
        <v>0.96</v>
      </c>
      <c r="H611" s="513">
        <v>0.86</v>
      </c>
      <c r="I611" s="514" t="s">
        <v>90</v>
      </c>
      <c r="J611" s="513">
        <v>0.8</v>
      </c>
      <c r="K611" s="509">
        <v>0.7</v>
      </c>
      <c r="L611" s="514"/>
      <c r="M611" s="529">
        <v>0.62</v>
      </c>
      <c r="N611" s="529">
        <v>0.55000000000000004</v>
      </c>
      <c r="O611" s="516">
        <v>0.5</v>
      </c>
      <c r="P611" s="516">
        <v>0.45</v>
      </c>
      <c r="Q611" s="516">
        <v>0.4</v>
      </c>
      <c r="R611" s="516">
        <v>0.33</v>
      </c>
      <c r="S611" s="516">
        <v>0.28749999999999998</v>
      </c>
      <c r="T611" s="516">
        <v>0.24249999999999999</v>
      </c>
      <c r="U611" s="516">
        <v>0.23499999999999999</v>
      </c>
      <c r="V611" s="516">
        <v>0.19</v>
      </c>
      <c r="W611" s="516">
        <v>0.16</v>
      </c>
      <c r="X611" s="516">
        <v>2.5000000000000001E-2</v>
      </c>
      <c r="Y611" s="654">
        <f t="shared" si="289"/>
        <v>12.399999999999999</v>
      </c>
      <c r="Z611" s="1049">
        <f t="shared" si="292"/>
        <v>5.8823529411764497</v>
      </c>
      <c r="AA611" s="671">
        <f t="shared" si="293"/>
        <v>13.333333333333353</v>
      </c>
      <c r="AB611" s="671">
        <f t="shared" si="294"/>
        <v>10.091743119266038</v>
      </c>
      <c r="AC611" s="671">
        <f t="shared" si="295"/>
        <v>13.541666666666675</v>
      </c>
      <c r="AD611" s="671">
        <f t="shared" si="296"/>
        <v>11.627906976744185</v>
      </c>
      <c r="AE611" s="671">
        <f t="shared" si="297"/>
        <v>7.4999999999999956</v>
      </c>
      <c r="AF611" s="671">
        <f t="shared" si="298"/>
        <v>14.285714285714302</v>
      </c>
      <c r="AG611" s="671">
        <f t="shared" si="299"/>
        <v>12.903225806451601</v>
      </c>
      <c r="AH611" s="671">
        <f t="shared" si="300"/>
        <v>12.72727272727272</v>
      </c>
      <c r="AI611" s="671">
        <f t="shared" si="301"/>
        <v>10.000000000000009</v>
      </c>
      <c r="AJ611" s="671">
        <f t="shared" si="302"/>
        <v>11.111111111111116</v>
      </c>
      <c r="AK611" s="671">
        <f t="shared" si="303"/>
        <v>12.5</v>
      </c>
      <c r="AL611" s="671">
        <f t="shared" si="304"/>
        <v>21.212121212121215</v>
      </c>
      <c r="AM611" s="671">
        <f t="shared" si="305"/>
        <v>14.782608695652177</v>
      </c>
      <c r="AN611" s="671">
        <f t="shared" si="306"/>
        <v>18.556701030927837</v>
      </c>
      <c r="AO611" s="671">
        <f t="shared" si="307"/>
        <v>3.1914893617021267</v>
      </c>
      <c r="AP611" s="671">
        <f t="shared" si="308"/>
        <v>23.684210526315773</v>
      </c>
      <c r="AQ611" s="671">
        <f t="shared" si="309"/>
        <v>18.75</v>
      </c>
      <c r="AR611" s="671">
        <f t="shared" si="310"/>
        <v>540</v>
      </c>
      <c r="AS611" s="672">
        <f t="shared" si="290"/>
        <v>40.825339883918716</v>
      </c>
      <c r="AT611" s="673">
        <f t="shared" si="291"/>
        <v>120.98424708194403</v>
      </c>
    </row>
    <row r="612" spans="1:46" ht="11.25" customHeight="1" x14ac:dyDescent="0.2">
      <c r="A612" s="495" t="s">
        <v>316</v>
      </c>
      <c r="B612" s="933" t="s">
        <v>317</v>
      </c>
      <c r="C612" s="497">
        <v>0.69750000000000001</v>
      </c>
      <c r="D612" s="497">
        <v>0.6875</v>
      </c>
      <c r="E612" s="650">
        <v>0.67749999999999999</v>
      </c>
      <c r="F612" s="650">
        <v>0.66249999999999998</v>
      </c>
      <c r="G612" s="650">
        <v>0.65749999999999997</v>
      </c>
      <c r="H612" s="650">
        <v>0.64749999999999996</v>
      </c>
      <c r="I612" s="651"/>
      <c r="J612" s="650">
        <v>0.63749999999999996</v>
      </c>
      <c r="K612" s="496">
        <v>0.62749999999999995</v>
      </c>
      <c r="L612" s="651"/>
      <c r="M612" s="511">
        <v>0.61750000000000005</v>
      </c>
      <c r="N612" s="511">
        <v>0.60750000000000004</v>
      </c>
      <c r="O612" s="657">
        <v>0.58333000000000002</v>
      </c>
      <c r="P612" s="657">
        <v>0.51890000000000003</v>
      </c>
      <c r="Q612" s="657">
        <v>0.46179999999999999</v>
      </c>
      <c r="R612" s="657">
        <v>0.40629999999999999</v>
      </c>
      <c r="S612" s="657">
        <v>0.35809999999999997</v>
      </c>
      <c r="T612" s="657">
        <v>0.32340000000000002</v>
      </c>
      <c r="U612" s="657">
        <v>0.30050000000000004</v>
      </c>
      <c r="V612" s="657">
        <v>0.2833</v>
      </c>
      <c r="W612" s="657">
        <v>0.25369999999999998</v>
      </c>
      <c r="X612" s="657">
        <v>0.2177</v>
      </c>
      <c r="Y612" s="654">
        <f t="shared" si="289"/>
        <v>10.227030000000001</v>
      </c>
      <c r="Z612" s="1049">
        <f t="shared" si="292"/>
        <v>1.4545454545454639</v>
      </c>
      <c r="AA612" s="671">
        <f t="shared" si="293"/>
        <v>1.4760147601476037</v>
      </c>
      <c r="AB612" s="671">
        <f t="shared" si="294"/>
        <v>2.2641509433962259</v>
      </c>
      <c r="AC612" s="671">
        <f t="shared" si="295"/>
        <v>0.76045627376426506</v>
      </c>
      <c r="AD612" s="671">
        <f t="shared" si="296"/>
        <v>1.5444015444015413</v>
      </c>
      <c r="AE612" s="671">
        <f t="shared" si="297"/>
        <v>1.5686274509803866</v>
      </c>
      <c r="AF612" s="671">
        <f t="shared" si="298"/>
        <v>1.5936254980079667</v>
      </c>
      <c r="AG612" s="671">
        <f t="shared" si="299"/>
        <v>1.6194331983805599</v>
      </c>
      <c r="AH612" s="671">
        <f t="shared" si="300"/>
        <v>1.6460905349794164</v>
      </c>
      <c r="AI612" s="671">
        <f t="shared" si="301"/>
        <v>4.1434522482985736</v>
      </c>
      <c r="AJ612" s="671">
        <f t="shared" si="302"/>
        <v>12.41665060705337</v>
      </c>
      <c r="AK612" s="671">
        <f t="shared" si="303"/>
        <v>12.364660025985286</v>
      </c>
      <c r="AL612" s="671">
        <f t="shared" si="304"/>
        <v>13.659857248338669</v>
      </c>
      <c r="AM612" s="671">
        <f t="shared" si="305"/>
        <v>13.459927394582527</v>
      </c>
      <c r="AN612" s="671">
        <f t="shared" si="306"/>
        <v>10.729746444032152</v>
      </c>
      <c r="AO612" s="671">
        <f t="shared" si="307"/>
        <v>7.6206322795340897</v>
      </c>
      <c r="AP612" s="671">
        <f t="shared" si="308"/>
        <v>6.071302506177223</v>
      </c>
      <c r="AQ612" s="671">
        <f t="shared" si="309"/>
        <v>11.667323610563663</v>
      </c>
      <c r="AR612" s="671">
        <f t="shared" si="310"/>
        <v>16.536518144235181</v>
      </c>
      <c r="AS612" s="672">
        <f t="shared" si="290"/>
        <v>6.452495587758114</v>
      </c>
      <c r="AT612" s="673">
        <f t="shared" si="291"/>
        <v>5.4938852395499458</v>
      </c>
    </row>
    <row r="613" spans="1:46" ht="11.25" customHeight="1" x14ac:dyDescent="0.2">
      <c r="A613" s="944" t="s">
        <v>3897</v>
      </c>
      <c r="B613" s="948" t="s">
        <v>3898</v>
      </c>
      <c r="C613" s="497">
        <v>1.97</v>
      </c>
      <c r="D613" s="497">
        <v>1.86</v>
      </c>
      <c r="E613" s="650">
        <v>1.7</v>
      </c>
      <c r="F613" s="650">
        <v>1.44</v>
      </c>
      <c r="G613" s="650">
        <v>0.46</v>
      </c>
      <c r="H613" s="542">
        <v>0</v>
      </c>
      <c r="I613" s="651"/>
      <c r="J613" s="502">
        <v>0</v>
      </c>
      <c r="K613" s="655">
        <v>0</v>
      </c>
      <c r="L613" s="651"/>
      <c r="M613" s="652">
        <v>0</v>
      </c>
      <c r="N613" s="652">
        <v>0</v>
      </c>
      <c r="O613" s="653">
        <v>0</v>
      </c>
      <c r="P613" s="653">
        <v>0</v>
      </c>
      <c r="Q613" s="653">
        <v>0</v>
      </c>
      <c r="R613" s="653">
        <v>0</v>
      </c>
      <c r="S613" s="653">
        <v>0</v>
      </c>
      <c r="T613" s="653">
        <v>0</v>
      </c>
      <c r="U613" s="653">
        <v>0</v>
      </c>
      <c r="V613" s="653">
        <v>0</v>
      </c>
      <c r="W613" s="653">
        <v>0</v>
      </c>
      <c r="X613" s="653">
        <v>0</v>
      </c>
      <c r="Y613" s="654">
        <f t="shared" si="289"/>
        <v>7.4300000000000006</v>
      </c>
      <c r="Z613" s="1049">
        <f t="shared" si="292"/>
        <v>5.9139784946236507</v>
      </c>
      <c r="AA613" s="671">
        <f t="shared" si="293"/>
        <v>9.4117647058823639</v>
      </c>
      <c r="AB613" s="671">
        <f t="shared" si="294"/>
        <v>18.055555555555557</v>
      </c>
      <c r="AC613" s="671">
        <f t="shared" si="295"/>
        <v>213.04347826086953</v>
      </c>
      <c r="AD613" s="671" t="str">
        <f t="shared" si="296"/>
        <v>n/a</v>
      </c>
      <c r="AE613" s="671" t="str">
        <f t="shared" si="297"/>
        <v>n/a</v>
      </c>
      <c r="AF613" s="671" t="str">
        <f t="shared" si="298"/>
        <v>n/a</v>
      </c>
      <c r="AG613" s="671" t="str">
        <f t="shared" si="299"/>
        <v>n/a</v>
      </c>
      <c r="AH613" s="671" t="str">
        <f t="shared" si="300"/>
        <v>n/a</v>
      </c>
      <c r="AI613" s="671" t="str">
        <f t="shared" si="301"/>
        <v>n/a</v>
      </c>
      <c r="AJ613" s="671" t="str">
        <f t="shared" si="302"/>
        <v>n/a</v>
      </c>
      <c r="AK613" s="671" t="str">
        <f t="shared" si="303"/>
        <v>n/a</v>
      </c>
      <c r="AL613" s="671" t="str">
        <f t="shared" si="304"/>
        <v>n/a</v>
      </c>
      <c r="AM613" s="671" t="str">
        <f t="shared" si="305"/>
        <v>n/a</v>
      </c>
      <c r="AN613" s="671" t="str">
        <f t="shared" si="306"/>
        <v>n/a</v>
      </c>
      <c r="AO613" s="671" t="str">
        <f t="shared" si="307"/>
        <v>n/a</v>
      </c>
      <c r="AP613" s="671" t="str">
        <f t="shared" si="308"/>
        <v>n/a</v>
      </c>
      <c r="AQ613" s="671" t="str">
        <f t="shared" si="309"/>
        <v>n/a</v>
      </c>
      <c r="AR613" s="671" t="str">
        <f t="shared" si="310"/>
        <v>n/a</v>
      </c>
      <c r="AS613" s="672">
        <f t="shared" si="290"/>
        <v>61.606194254232776</v>
      </c>
      <c r="AT613" s="673">
        <f t="shared" si="291"/>
        <v>101.08707548521728</v>
      </c>
    </row>
    <row r="614" spans="1:46" ht="11.25" customHeight="1" x14ac:dyDescent="0.2">
      <c r="A614" s="933" t="s">
        <v>1537</v>
      </c>
      <c r="B614" s="933" t="s">
        <v>1538</v>
      </c>
      <c r="C614" s="497">
        <v>1.0900000000000001</v>
      </c>
      <c r="D614" s="497">
        <v>0.99</v>
      </c>
      <c r="E614" s="502">
        <v>0.96</v>
      </c>
      <c r="F614" s="650">
        <v>0.92</v>
      </c>
      <c r="G614" s="650">
        <v>0.86</v>
      </c>
      <c r="H614" s="650">
        <v>0.8</v>
      </c>
      <c r="I614" s="651"/>
      <c r="J614" s="650">
        <v>0.78</v>
      </c>
      <c r="K614" s="496">
        <v>0.6</v>
      </c>
      <c r="L614" s="651"/>
      <c r="M614" s="503">
        <v>0.39</v>
      </c>
      <c r="N614" s="653">
        <v>0.54</v>
      </c>
      <c r="O614" s="657">
        <v>0.72</v>
      </c>
      <c r="P614" s="657">
        <v>0.64666999999999997</v>
      </c>
      <c r="Q614" s="657">
        <v>0.51110999999999995</v>
      </c>
      <c r="R614" s="657">
        <v>0.38666</v>
      </c>
      <c r="S614" s="657">
        <v>0.33331</v>
      </c>
      <c r="T614" s="657">
        <v>0.25483</v>
      </c>
      <c r="U614" s="653">
        <v>0.23704</v>
      </c>
      <c r="V614" s="653">
        <v>0.23704</v>
      </c>
      <c r="W614" s="657">
        <v>0.23704</v>
      </c>
      <c r="X614" s="657">
        <v>0.15804000000000001</v>
      </c>
      <c r="Y614" s="654">
        <f t="shared" si="289"/>
        <v>11.651740000000002</v>
      </c>
      <c r="Z614" s="1049">
        <f t="shared" si="292"/>
        <v>10.1010101010101</v>
      </c>
      <c r="AA614" s="671">
        <f t="shared" si="293"/>
        <v>3.125</v>
      </c>
      <c r="AB614" s="671">
        <f t="shared" si="294"/>
        <v>4.3478260869565188</v>
      </c>
      <c r="AC614" s="671">
        <f t="shared" si="295"/>
        <v>6.976744186046524</v>
      </c>
      <c r="AD614" s="671">
        <f t="shared" si="296"/>
        <v>7.4999999999999956</v>
      </c>
      <c r="AE614" s="671">
        <f t="shared" si="297"/>
        <v>2.5641025641025772</v>
      </c>
      <c r="AF614" s="671">
        <f t="shared" si="298"/>
        <v>30.000000000000004</v>
      </c>
      <c r="AG614" s="671">
        <f t="shared" si="299"/>
        <v>53.846153846153832</v>
      </c>
      <c r="AH614" s="671">
        <f t="shared" si="300"/>
        <v>-27.777777777777779</v>
      </c>
      <c r="AI614" s="671">
        <f t="shared" si="301"/>
        <v>-24.999999999999989</v>
      </c>
      <c r="AJ614" s="671">
        <f t="shared" si="302"/>
        <v>11.33963226993675</v>
      </c>
      <c r="AK614" s="671">
        <f t="shared" si="303"/>
        <v>26.522666353622505</v>
      </c>
      <c r="AL614" s="671">
        <f t="shared" si="304"/>
        <v>32.185899756892347</v>
      </c>
      <c r="AM614" s="671">
        <f t="shared" si="305"/>
        <v>16.006120428429995</v>
      </c>
      <c r="AN614" s="671">
        <f t="shared" si="306"/>
        <v>30.79700192285053</v>
      </c>
      <c r="AO614" s="671">
        <f t="shared" si="307"/>
        <v>7.505062436719534</v>
      </c>
      <c r="AP614" s="671">
        <f t="shared" si="308"/>
        <v>0</v>
      </c>
      <c r="AQ614" s="671">
        <f t="shared" si="309"/>
        <v>0</v>
      </c>
      <c r="AR614" s="671">
        <f t="shared" si="310"/>
        <v>49.987344975955452</v>
      </c>
      <c r="AS614" s="672">
        <f t="shared" si="290"/>
        <v>12.632988797415734</v>
      </c>
      <c r="AT614" s="673">
        <f t="shared" si="291"/>
        <v>21.126128877781717</v>
      </c>
    </row>
    <row r="615" spans="1:46" ht="11.25" customHeight="1" x14ac:dyDescent="0.2">
      <c r="A615" s="933" t="s">
        <v>1545</v>
      </c>
      <c r="B615" s="933" t="s">
        <v>1546</v>
      </c>
      <c r="C615" s="523">
        <v>1.04</v>
      </c>
      <c r="D615" s="497">
        <v>1.02</v>
      </c>
      <c r="E615" s="487">
        <v>0.94</v>
      </c>
      <c r="F615" s="487">
        <v>0.86</v>
      </c>
      <c r="G615" s="487">
        <v>0.76</v>
      </c>
      <c r="H615" s="487">
        <v>0.62</v>
      </c>
      <c r="I615" s="488" t="s">
        <v>90</v>
      </c>
      <c r="J615" s="487">
        <v>0.54</v>
      </c>
      <c r="K615" s="485">
        <v>0.46</v>
      </c>
      <c r="L615" s="488"/>
      <c r="M615" s="530">
        <v>0.3</v>
      </c>
      <c r="N615" s="538">
        <v>0</v>
      </c>
      <c r="O615" s="492">
        <v>0</v>
      </c>
      <c r="P615" s="492">
        <v>0</v>
      </c>
      <c r="Q615" s="492">
        <v>0</v>
      </c>
      <c r="R615" s="492">
        <v>0</v>
      </c>
      <c r="S615" s="492">
        <v>0</v>
      </c>
      <c r="T615" s="492">
        <v>0</v>
      </c>
      <c r="U615" s="492">
        <v>0</v>
      </c>
      <c r="V615" s="492">
        <v>0</v>
      </c>
      <c r="W615" s="492">
        <v>0</v>
      </c>
      <c r="X615" s="492">
        <v>0</v>
      </c>
      <c r="Y615" s="654">
        <f t="shared" si="289"/>
        <v>6.54</v>
      </c>
      <c r="Z615" s="1049">
        <f t="shared" si="292"/>
        <v>1.9607843137254832</v>
      </c>
      <c r="AA615" s="671">
        <f t="shared" si="293"/>
        <v>8.5106382978723527</v>
      </c>
      <c r="AB615" s="671">
        <f t="shared" si="294"/>
        <v>9.302325581395344</v>
      </c>
      <c r="AC615" s="671">
        <f t="shared" si="295"/>
        <v>13.157894736842103</v>
      </c>
      <c r="AD615" s="671">
        <f t="shared" si="296"/>
        <v>22.580645161290324</v>
      </c>
      <c r="AE615" s="671">
        <f t="shared" si="297"/>
        <v>14.814814814814813</v>
      </c>
      <c r="AF615" s="671">
        <f t="shared" si="298"/>
        <v>17.391304347826097</v>
      </c>
      <c r="AG615" s="671">
        <f t="shared" si="299"/>
        <v>53.333333333333343</v>
      </c>
      <c r="AH615" s="671" t="str">
        <f t="shared" si="300"/>
        <v>n/a</v>
      </c>
      <c r="AI615" s="671" t="str">
        <f t="shared" si="301"/>
        <v>n/a</v>
      </c>
      <c r="AJ615" s="671" t="str">
        <f t="shared" si="302"/>
        <v>n/a</v>
      </c>
      <c r="AK615" s="671" t="str">
        <f t="shared" si="303"/>
        <v>n/a</v>
      </c>
      <c r="AL615" s="671" t="str">
        <f t="shared" si="304"/>
        <v>n/a</v>
      </c>
      <c r="AM615" s="671" t="str">
        <f t="shared" si="305"/>
        <v>n/a</v>
      </c>
      <c r="AN615" s="671" t="str">
        <f t="shared" si="306"/>
        <v>n/a</v>
      </c>
      <c r="AO615" s="671" t="str">
        <f t="shared" si="307"/>
        <v>n/a</v>
      </c>
      <c r="AP615" s="671" t="str">
        <f t="shared" si="308"/>
        <v>n/a</v>
      </c>
      <c r="AQ615" s="671" t="str">
        <f t="shared" si="309"/>
        <v>n/a</v>
      </c>
      <c r="AR615" s="671" t="str">
        <f t="shared" si="310"/>
        <v>n/a</v>
      </c>
      <c r="AS615" s="672">
        <f t="shared" si="290"/>
        <v>17.631467573387482</v>
      </c>
      <c r="AT615" s="673">
        <f t="shared" si="291"/>
        <v>15.699208758130228</v>
      </c>
    </row>
    <row r="616" spans="1:46" ht="11.25" customHeight="1" x14ac:dyDescent="0.2">
      <c r="A616" s="506" t="s">
        <v>1553</v>
      </c>
      <c r="B616" s="507" t="s">
        <v>1554</v>
      </c>
      <c r="C616" s="497">
        <v>0.52</v>
      </c>
      <c r="D616" s="510">
        <v>0.43636363636363629</v>
      </c>
      <c r="E616" s="650">
        <v>0.3454545454545454</v>
      </c>
      <c r="F616" s="650">
        <v>0.25454545454545457</v>
      </c>
      <c r="G616" s="650">
        <v>0.16363636363636361</v>
      </c>
      <c r="H616" s="650">
        <v>0.10909090909090907</v>
      </c>
      <c r="I616" s="651"/>
      <c r="J616" s="502">
        <v>7.2727272727272724E-2</v>
      </c>
      <c r="K616" s="655">
        <v>7.2727272727272724E-2</v>
      </c>
      <c r="L616" s="651"/>
      <c r="M616" s="652">
        <v>7.2727272727272724E-2</v>
      </c>
      <c r="N616" s="652">
        <v>0.23636363636363636</v>
      </c>
      <c r="O616" s="657">
        <v>0.43636363636363629</v>
      </c>
      <c r="P616" s="657">
        <v>0.37272727272727268</v>
      </c>
      <c r="Q616" s="657">
        <v>0.26663636363636362</v>
      </c>
      <c r="R616" s="657">
        <v>0.22090909090909092</v>
      </c>
      <c r="S616" s="653">
        <v>0.20036363636363635</v>
      </c>
      <c r="T616" s="653">
        <v>0.20036363636363635</v>
      </c>
      <c r="U616" s="653">
        <v>0.20036363636363635</v>
      </c>
      <c r="V616" s="657">
        <v>0.20036363636363635</v>
      </c>
      <c r="W616" s="657">
        <v>0.19581818181818181</v>
      </c>
      <c r="X616" s="657">
        <v>0.16854545454545455</v>
      </c>
      <c r="Y616" s="654">
        <f t="shared" si="289"/>
        <v>4.7460909090909089</v>
      </c>
      <c r="Z616" s="1049">
        <f t="shared" si="292"/>
        <v>19.166666666666686</v>
      </c>
      <c r="AA616" s="671">
        <f t="shared" si="293"/>
        <v>26.315789473684205</v>
      </c>
      <c r="AB616" s="671">
        <f t="shared" si="294"/>
        <v>35.71428571428568</v>
      </c>
      <c r="AC616" s="671">
        <f t="shared" si="295"/>
        <v>55.5555555555556</v>
      </c>
      <c r="AD616" s="671">
        <f t="shared" si="296"/>
        <v>50</v>
      </c>
      <c r="AE616" s="671">
        <f t="shared" si="297"/>
        <v>49.999999999999979</v>
      </c>
      <c r="AF616" s="671">
        <f t="shared" si="298"/>
        <v>0</v>
      </c>
      <c r="AG616" s="671">
        <f t="shared" si="299"/>
        <v>0</v>
      </c>
      <c r="AH616" s="671">
        <f t="shared" si="300"/>
        <v>-69.230769230769226</v>
      </c>
      <c r="AI616" s="671">
        <f t="shared" si="301"/>
        <v>-45.833333333333329</v>
      </c>
      <c r="AJ616" s="671">
        <f t="shared" si="302"/>
        <v>17.073170731707311</v>
      </c>
      <c r="AK616" s="671">
        <f t="shared" si="303"/>
        <v>39.788612342311616</v>
      </c>
      <c r="AL616" s="671">
        <f t="shared" si="304"/>
        <v>20.699588477366238</v>
      </c>
      <c r="AM616" s="671">
        <f t="shared" si="305"/>
        <v>10.254083484573506</v>
      </c>
      <c r="AN616" s="671">
        <f t="shared" si="306"/>
        <v>0</v>
      </c>
      <c r="AO616" s="671">
        <f t="shared" si="307"/>
        <v>0</v>
      </c>
      <c r="AP616" s="671">
        <f t="shared" si="308"/>
        <v>0</v>
      </c>
      <c r="AQ616" s="671">
        <f t="shared" si="309"/>
        <v>2.3212627669452202</v>
      </c>
      <c r="AR616" s="671">
        <f t="shared" si="310"/>
        <v>16.181229773462768</v>
      </c>
      <c r="AS616" s="672">
        <f t="shared" si="290"/>
        <v>12.000323285392433</v>
      </c>
      <c r="AT616" s="673">
        <f t="shared" si="291"/>
        <v>30.961198617088716</v>
      </c>
    </row>
    <row r="617" spans="1:46" ht="11.25" customHeight="1" x14ac:dyDescent="0.2">
      <c r="A617" s="495" t="s">
        <v>1595</v>
      </c>
      <c r="B617" s="933" t="s">
        <v>34</v>
      </c>
      <c r="C617" s="497">
        <v>1.8</v>
      </c>
      <c r="D617" s="656">
        <v>1.72</v>
      </c>
      <c r="E617" s="650">
        <v>1.64</v>
      </c>
      <c r="F617" s="650">
        <v>1.56</v>
      </c>
      <c r="G617" s="650">
        <v>1.48</v>
      </c>
      <c r="H617" s="650">
        <v>1.44</v>
      </c>
      <c r="I617" s="651"/>
      <c r="J617" s="650">
        <v>1.42</v>
      </c>
      <c r="K617" s="655">
        <v>1.37</v>
      </c>
      <c r="L617" s="651"/>
      <c r="M617" s="534">
        <v>1.37</v>
      </c>
      <c r="N617" s="511">
        <v>1.33</v>
      </c>
      <c r="O617" s="657">
        <v>1.29</v>
      </c>
      <c r="P617" s="657">
        <v>1.17</v>
      </c>
      <c r="Q617" s="657">
        <v>1.1399999999999999</v>
      </c>
      <c r="R617" s="657">
        <v>1.1200000000000001</v>
      </c>
      <c r="S617" s="657">
        <v>1.1000000000000001</v>
      </c>
      <c r="T617" s="653">
        <v>1.08</v>
      </c>
      <c r="U617" s="653">
        <v>1.08</v>
      </c>
      <c r="V617" s="653">
        <v>1.08</v>
      </c>
      <c r="W617" s="653">
        <v>1.08</v>
      </c>
      <c r="X617" s="653">
        <v>1.08</v>
      </c>
      <c r="Y617" s="654">
        <f t="shared" si="289"/>
        <v>26.35</v>
      </c>
      <c r="Z617" s="1049">
        <f t="shared" si="292"/>
        <v>4.6511627906976827</v>
      </c>
      <c r="AA617" s="671">
        <f t="shared" si="293"/>
        <v>4.8780487804878092</v>
      </c>
      <c r="AB617" s="671">
        <f t="shared" si="294"/>
        <v>5.12820512820511</v>
      </c>
      <c r="AC617" s="671">
        <f t="shared" si="295"/>
        <v>5.4054054054054168</v>
      </c>
      <c r="AD617" s="671">
        <f t="shared" si="296"/>
        <v>2.7777777777777901</v>
      </c>
      <c r="AE617" s="671">
        <f t="shared" si="297"/>
        <v>1.4084507042253502</v>
      </c>
      <c r="AF617" s="671">
        <f t="shared" si="298"/>
        <v>3.6496350364963348</v>
      </c>
      <c r="AG617" s="671">
        <f t="shared" si="299"/>
        <v>0</v>
      </c>
      <c r="AH617" s="671">
        <f t="shared" si="300"/>
        <v>3.007518796992481</v>
      </c>
      <c r="AI617" s="671">
        <f t="shared" si="301"/>
        <v>3.1007751937984551</v>
      </c>
      <c r="AJ617" s="671">
        <f t="shared" si="302"/>
        <v>10.256410256410264</v>
      </c>
      <c r="AK617" s="671">
        <f t="shared" si="303"/>
        <v>2.6315789473684292</v>
      </c>
      <c r="AL617" s="671">
        <f t="shared" si="304"/>
        <v>1.7857142857142572</v>
      </c>
      <c r="AM617" s="671">
        <f t="shared" si="305"/>
        <v>1.8181818181818299</v>
      </c>
      <c r="AN617" s="671">
        <f t="shared" si="306"/>
        <v>1.8518518518518601</v>
      </c>
      <c r="AO617" s="671">
        <f t="shared" si="307"/>
        <v>0</v>
      </c>
      <c r="AP617" s="671">
        <f t="shared" si="308"/>
        <v>0</v>
      </c>
      <c r="AQ617" s="671">
        <f t="shared" si="309"/>
        <v>0</v>
      </c>
      <c r="AR617" s="671">
        <f t="shared" si="310"/>
        <v>0</v>
      </c>
      <c r="AS617" s="672">
        <f t="shared" si="290"/>
        <v>2.7553008828217407</v>
      </c>
      <c r="AT617" s="673">
        <f t="shared" si="291"/>
        <v>2.5865707059751233</v>
      </c>
    </row>
    <row r="618" spans="1:46" ht="11.25" customHeight="1" x14ac:dyDescent="0.2">
      <c r="A618" s="495" t="s">
        <v>1543</v>
      </c>
      <c r="B618" s="933" t="s">
        <v>1544</v>
      </c>
      <c r="C618" s="497">
        <v>1.6879999999999999</v>
      </c>
      <c r="D618" s="656">
        <v>1.68</v>
      </c>
      <c r="E618" s="650">
        <v>1.579</v>
      </c>
      <c r="F618" s="650">
        <v>1.429</v>
      </c>
      <c r="G618" s="650">
        <v>1.2975000000000001</v>
      </c>
      <c r="H618" s="650">
        <v>0.3125</v>
      </c>
      <c r="I618" s="651"/>
      <c r="J618" s="502">
        <v>0</v>
      </c>
      <c r="K618" s="655">
        <v>0</v>
      </c>
      <c r="L618" s="651"/>
      <c r="M618" s="536">
        <v>0</v>
      </c>
      <c r="N618" s="536">
        <v>0</v>
      </c>
      <c r="O618" s="535">
        <v>0</v>
      </c>
      <c r="P618" s="535">
        <v>0</v>
      </c>
      <c r="Q618" s="535">
        <v>0</v>
      </c>
      <c r="R618" s="535">
        <v>0</v>
      </c>
      <c r="S618" s="535">
        <v>0</v>
      </c>
      <c r="T618" s="653">
        <v>0</v>
      </c>
      <c r="U618" s="653">
        <v>0</v>
      </c>
      <c r="V618" s="653">
        <v>0</v>
      </c>
      <c r="W618" s="653">
        <v>0</v>
      </c>
      <c r="X618" s="653">
        <v>0</v>
      </c>
      <c r="Y618" s="654">
        <f t="shared" si="289"/>
        <v>7.9860000000000007</v>
      </c>
      <c r="Z618" s="1049">
        <f t="shared" si="292"/>
        <v>0.4761904761904745</v>
      </c>
      <c r="AA618" s="671">
        <f t="shared" si="293"/>
        <v>6.3964534515516203</v>
      </c>
      <c r="AB618" s="671">
        <f t="shared" si="294"/>
        <v>10.496850944716574</v>
      </c>
      <c r="AC618" s="671">
        <f t="shared" si="295"/>
        <v>10.134874759152201</v>
      </c>
      <c r="AD618" s="671">
        <f t="shared" si="296"/>
        <v>315.2</v>
      </c>
      <c r="AE618" s="671" t="str">
        <f t="shared" si="297"/>
        <v>n/a</v>
      </c>
      <c r="AF618" s="671" t="str">
        <f t="shared" si="298"/>
        <v>n/a</v>
      </c>
      <c r="AG618" s="671" t="str">
        <f t="shared" si="299"/>
        <v>n/a</v>
      </c>
      <c r="AH618" s="671" t="str">
        <f t="shared" si="300"/>
        <v>n/a</v>
      </c>
      <c r="AI618" s="671" t="str">
        <f t="shared" si="301"/>
        <v>n/a</v>
      </c>
      <c r="AJ618" s="671" t="str">
        <f t="shared" si="302"/>
        <v>n/a</v>
      </c>
      <c r="AK618" s="671" t="str">
        <f t="shared" si="303"/>
        <v>n/a</v>
      </c>
      <c r="AL618" s="671" t="str">
        <f t="shared" si="304"/>
        <v>n/a</v>
      </c>
      <c r="AM618" s="671" t="str">
        <f t="shared" si="305"/>
        <v>n/a</v>
      </c>
      <c r="AN618" s="671" t="str">
        <f t="shared" si="306"/>
        <v>n/a</v>
      </c>
      <c r="AO618" s="671" t="str">
        <f t="shared" si="307"/>
        <v>n/a</v>
      </c>
      <c r="AP618" s="671" t="str">
        <f t="shared" si="308"/>
        <v>n/a</v>
      </c>
      <c r="AQ618" s="671" t="str">
        <f t="shared" si="309"/>
        <v>n/a</v>
      </c>
      <c r="AR618" s="671" t="str">
        <f t="shared" si="310"/>
        <v>n/a</v>
      </c>
      <c r="AS618" s="672">
        <f t="shared" si="290"/>
        <v>68.540873926322178</v>
      </c>
      <c r="AT618" s="673">
        <f t="shared" si="291"/>
        <v>137.94548193701996</v>
      </c>
    </row>
    <row r="619" spans="1:46" ht="11.25" customHeight="1" x14ac:dyDescent="0.2">
      <c r="A619" s="918" t="s">
        <v>318</v>
      </c>
      <c r="B619" s="918" t="s">
        <v>319</v>
      </c>
      <c r="C619" s="497">
        <v>3.4649999999999999</v>
      </c>
      <c r="D619" s="491">
        <v>3.1150000000000002</v>
      </c>
      <c r="E619" s="650">
        <v>2.91</v>
      </c>
      <c r="F619" s="650">
        <v>2.7149999999999999</v>
      </c>
      <c r="G619" s="650">
        <v>2.4449999999999998</v>
      </c>
      <c r="H619" s="650">
        <v>2.21</v>
      </c>
      <c r="I619" s="651"/>
      <c r="J619" s="650">
        <v>2.105</v>
      </c>
      <c r="K619" s="496">
        <v>1.99</v>
      </c>
      <c r="L619" s="651"/>
      <c r="M619" s="511">
        <v>1.86</v>
      </c>
      <c r="N619" s="511">
        <v>1.75</v>
      </c>
      <c r="O619" s="657">
        <v>1.6</v>
      </c>
      <c r="P619" s="657">
        <v>1.35</v>
      </c>
      <c r="Q619" s="657">
        <v>1.1200000000000001</v>
      </c>
      <c r="R619" s="657">
        <v>0.98</v>
      </c>
      <c r="S619" s="657">
        <v>0.78</v>
      </c>
      <c r="T619" s="657">
        <v>0.62</v>
      </c>
      <c r="U619" s="657">
        <v>0.59</v>
      </c>
      <c r="V619" s="657">
        <v>0.56999999999999995</v>
      </c>
      <c r="W619" s="657">
        <v>0.55000000000000004</v>
      </c>
      <c r="X619" s="657">
        <v>0.53</v>
      </c>
      <c r="Y619" s="654">
        <f t="shared" si="289"/>
        <v>33.255000000000003</v>
      </c>
      <c r="Z619" s="1049">
        <f t="shared" si="292"/>
        <v>11.235955056179758</v>
      </c>
      <c r="AA619" s="671">
        <f t="shared" si="293"/>
        <v>7.0446735395188975</v>
      </c>
      <c r="AB619" s="671">
        <f t="shared" si="294"/>
        <v>7.1823204419889652</v>
      </c>
      <c r="AC619" s="671">
        <f t="shared" si="295"/>
        <v>11.042944785276077</v>
      </c>
      <c r="AD619" s="671">
        <f t="shared" si="296"/>
        <v>10.633484162895911</v>
      </c>
      <c r="AE619" s="671">
        <f t="shared" si="297"/>
        <v>4.9881235154394243</v>
      </c>
      <c r="AF619" s="671">
        <f t="shared" si="298"/>
        <v>5.7788944723618174</v>
      </c>
      <c r="AG619" s="671">
        <f t="shared" si="299"/>
        <v>6.9892473118279508</v>
      </c>
      <c r="AH619" s="671">
        <f t="shared" si="300"/>
        <v>6.2857142857142945</v>
      </c>
      <c r="AI619" s="671">
        <f t="shared" si="301"/>
        <v>9.375</v>
      </c>
      <c r="AJ619" s="671">
        <f t="shared" si="302"/>
        <v>18.518518518518512</v>
      </c>
      <c r="AK619" s="671">
        <f t="shared" si="303"/>
        <v>20.535714285714278</v>
      </c>
      <c r="AL619" s="671">
        <f t="shared" si="304"/>
        <v>14.285714285714302</v>
      </c>
      <c r="AM619" s="671">
        <f t="shared" si="305"/>
        <v>25.641025641025639</v>
      </c>
      <c r="AN619" s="671">
        <f t="shared" si="306"/>
        <v>25.806451612903224</v>
      </c>
      <c r="AO619" s="671">
        <f t="shared" si="307"/>
        <v>5.0847457627118731</v>
      </c>
      <c r="AP619" s="671">
        <f t="shared" si="308"/>
        <v>3.5087719298245723</v>
      </c>
      <c r="AQ619" s="671">
        <f t="shared" si="309"/>
        <v>3.6363636363636154</v>
      </c>
      <c r="AR619" s="671">
        <f t="shared" si="310"/>
        <v>3.7735849056603765</v>
      </c>
      <c r="AS619" s="672">
        <f t="shared" si="290"/>
        <v>10.597223586823132</v>
      </c>
      <c r="AT619" s="673">
        <f t="shared" si="291"/>
        <v>7.1533990242552097</v>
      </c>
    </row>
    <row r="620" spans="1:46" ht="11.25" customHeight="1" x14ac:dyDescent="0.2">
      <c r="A620" s="507" t="s">
        <v>1557</v>
      </c>
      <c r="B620" s="507" t="s">
        <v>1558</v>
      </c>
      <c r="C620" s="497">
        <v>1.04</v>
      </c>
      <c r="D620" s="497">
        <v>0.79</v>
      </c>
      <c r="E620" s="513">
        <v>0.75</v>
      </c>
      <c r="F620" s="513">
        <v>0.71</v>
      </c>
      <c r="G620" s="512">
        <v>0.68</v>
      </c>
      <c r="H620" s="513">
        <v>0.64</v>
      </c>
      <c r="I620" s="514"/>
      <c r="J620" s="513">
        <v>0.6</v>
      </c>
      <c r="K620" s="515">
        <v>0.5</v>
      </c>
      <c r="L620" s="514"/>
      <c r="M620" s="529">
        <v>0.45</v>
      </c>
      <c r="N620" s="529">
        <v>0.2</v>
      </c>
      <c r="O620" s="517">
        <v>0</v>
      </c>
      <c r="P620" s="517">
        <v>0</v>
      </c>
      <c r="Q620" s="517">
        <v>0</v>
      </c>
      <c r="R620" s="517">
        <v>0</v>
      </c>
      <c r="S620" s="517">
        <v>0</v>
      </c>
      <c r="T620" s="517">
        <v>0</v>
      </c>
      <c r="U620" s="517">
        <v>0</v>
      </c>
      <c r="V620" s="517">
        <v>0</v>
      </c>
      <c r="W620" s="517">
        <v>0</v>
      </c>
      <c r="X620" s="517">
        <v>0</v>
      </c>
      <c r="Y620" s="654">
        <f t="shared" si="289"/>
        <v>6.36</v>
      </c>
      <c r="Z620" s="1049">
        <f t="shared" si="292"/>
        <v>31.645569620253156</v>
      </c>
      <c r="AA620" s="671">
        <f t="shared" si="293"/>
        <v>5.3333333333333455</v>
      </c>
      <c r="AB620" s="671">
        <f t="shared" si="294"/>
        <v>5.6338028169014231</v>
      </c>
      <c r="AC620" s="671">
        <f t="shared" si="295"/>
        <v>4.4117647058823373</v>
      </c>
      <c r="AD620" s="671">
        <f t="shared" si="296"/>
        <v>6.25</v>
      </c>
      <c r="AE620" s="671">
        <f t="shared" si="297"/>
        <v>6.6666666666666652</v>
      </c>
      <c r="AF620" s="671">
        <f t="shared" si="298"/>
        <v>19.999999999999996</v>
      </c>
      <c r="AG620" s="671">
        <f t="shared" si="299"/>
        <v>11.111111111111116</v>
      </c>
      <c r="AH620" s="671">
        <f t="shared" si="300"/>
        <v>125</v>
      </c>
      <c r="AI620" s="671" t="str">
        <f t="shared" si="301"/>
        <v>n/a</v>
      </c>
      <c r="AJ620" s="671" t="str">
        <f t="shared" si="302"/>
        <v>n/a</v>
      </c>
      <c r="AK620" s="671" t="str">
        <f t="shared" si="303"/>
        <v>n/a</v>
      </c>
      <c r="AL620" s="671" t="str">
        <f t="shared" si="304"/>
        <v>n/a</v>
      </c>
      <c r="AM620" s="671" t="str">
        <f t="shared" si="305"/>
        <v>n/a</v>
      </c>
      <c r="AN620" s="671" t="str">
        <f t="shared" si="306"/>
        <v>n/a</v>
      </c>
      <c r="AO620" s="671" t="str">
        <f t="shared" si="307"/>
        <v>n/a</v>
      </c>
      <c r="AP620" s="671" t="str">
        <f t="shared" si="308"/>
        <v>n/a</v>
      </c>
      <c r="AQ620" s="671" t="str">
        <f t="shared" si="309"/>
        <v>n/a</v>
      </c>
      <c r="AR620" s="671" t="str">
        <f t="shared" si="310"/>
        <v>n/a</v>
      </c>
      <c r="AS620" s="672">
        <f t="shared" si="290"/>
        <v>24.005805361572001</v>
      </c>
      <c r="AT620" s="673">
        <f t="shared" si="291"/>
        <v>38.933509728258699</v>
      </c>
    </row>
    <row r="621" spans="1:46" ht="11.25" customHeight="1" x14ac:dyDescent="0.2">
      <c r="A621" s="933" t="s">
        <v>3899</v>
      </c>
      <c r="B621" s="933" t="s">
        <v>3900</v>
      </c>
      <c r="C621" s="497">
        <v>0.94</v>
      </c>
      <c r="D621" s="497">
        <v>0.8</v>
      </c>
      <c r="E621" s="650">
        <v>0.6</v>
      </c>
      <c r="F621" s="650">
        <v>0.46</v>
      </c>
      <c r="G621" s="650">
        <v>0.1</v>
      </c>
      <c r="H621" s="542">
        <v>0</v>
      </c>
      <c r="I621" s="651"/>
      <c r="J621" s="502">
        <v>0</v>
      </c>
      <c r="K621" s="655">
        <v>0</v>
      </c>
      <c r="L621" s="651"/>
      <c r="M621" s="652">
        <v>0</v>
      </c>
      <c r="N621" s="652">
        <v>0.08</v>
      </c>
      <c r="O621" s="543">
        <v>0.47000000000000003</v>
      </c>
      <c r="P621" s="657">
        <v>0.62333400000000005</v>
      </c>
      <c r="Q621" s="657">
        <v>0.53333600000000003</v>
      </c>
      <c r="R621" s="657">
        <v>0.42622799999999994</v>
      </c>
      <c r="S621" s="657">
        <v>0.4</v>
      </c>
      <c r="T621" s="543">
        <v>0.16</v>
      </c>
      <c r="U621" s="543">
        <v>0.253334</v>
      </c>
      <c r="V621" s="657">
        <v>0.253334</v>
      </c>
      <c r="W621" s="543">
        <v>0</v>
      </c>
      <c r="X621" s="543">
        <v>0</v>
      </c>
      <c r="Y621" s="654">
        <f t="shared" si="289"/>
        <v>6.0995660000000003</v>
      </c>
      <c r="Z621" s="1049">
        <f t="shared" si="292"/>
        <v>17.499999999999982</v>
      </c>
      <c r="AA621" s="671">
        <f t="shared" si="293"/>
        <v>33.33333333333335</v>
      </c>
      <c r="AB621" s="671">
        <f t="shared" si="294"/>
        <v>30.434782608695631</v>
      </c>
      <c r="AC621" s="671">
        <f t="shared" si="295"/>
        <v>359.99999999999994</v>
      </c>
      <c r="AD621" s="671" t="str">
        <f t="shared" si="296"/>
        <v>n/a</v>
      </c>
      <c r="AE621" s="671" t="str">
        <f t="shared" si="297"/>
        <v>n/a</v>
      </c>
      <c r="AF621" s="671" t="str">
        <f t="shared" si="298"/>
        <v>n/a</v>
      </c>
      <c r="AG621" s="671" t="str">
        <f t="shared" si="299"/>
        <v>n/a</v>
      </c>
      <c r="AH621" s="671">
        <f t="shared" si="300"/>
        <v>-100</v>
      </c>
      <c r="AI621" s="671">
        <f t="shared" si="301"/>
        <v>-82.978723404255319</v>
      </c>
      <c r="AJ621" s="671">
        <f t="shared" si="302"/>
        <v>-24.599011124052272</v>
      </c>
      <c r="AK621" s="671">
        <f t="shared" si="303"/>
        <v>16.874540627296874</v>
      </c>
      <c r="AL621" s="671">
        <f t="shared" si="304"/>
        <v>25.129273534352524</v>
      </c>
      <c r="AM621" s="671">
        <f t="shared" si="305"/>
        <v>6.5569999999999684</v>
      </c>
      <c r="AN621" s="671">
        <f t="shared" si="306"/>
        <v>150</v>
      </c>
      <c r="AO621" s="671">
        <f t="shared" si="307"/>
        <v>-36.842271467706666</v>
      </c>
      <c r="AP621" s="671">
        <f t="shared" si="308"/>
        <v>0</v>
      </c>
      <c r="AQ621" s="671" t="str">
        <f t="shared" si="309"/>
        <v>n/a</v>
      </c>
      <c r="AR621" s="671" t="str">
        <f t="shared" si="310"/>
        <v>n/a</v>
      </c>
      <c r="AS621" s="672">
        <f t="shared" si="290"/>
        <v>30.416071085204919</v>
      </c>
      <c r="AT621" s="673">
        <f t="shared" si="291"/>
        <v>116.26980432450152</v>
      </c>
    </row>
    <row r="622" spans="1:46" ht="11.25" customHeight="1" x14ac:dyDescent="0.2">
      <c r="A622" s="933" t="s">
        <v>1559</v>
      </c>
      <c r="B622" s="933" t="s">
        <v>1560</v>
      </c>
      <c r="C622" s="497">
        <v>1.36</v>
      </c>
      <c r="D622" s="497">
        <v>1.28</v>
      </c>
      <c r="E622" s="650">
        <v>1.2</v>
      </c>
      <c r="F622" s="650">
        <v>1.1200000000000001</v>
      </c>
      <c r="G622" s="650">
        <v>1.04</v>
      </c>
      <c r="H622" s="650">
        <v>0.96</v>
      </c>
      <c r="I622" s="651"/>
      <c r="J622" s="650">
        <v>0.88</v>
      </c>
      <c r="K622" s="496">
        <v>0.8</v>
      </c>
      <c r="L622" s="651"/>
      <c r="M622" s="652">
        <v>0.72</v>
      </c>
      <c r="N622" s="652">
        <v>0.8</v>
      </c>
      <c r="O622" s="657">
        <v>1.28</v>
      </c>
      <c r="P622" s="657">
        <v>1.1599999999999999</v>
      </c>
      <c r="Q622" s="657">
        <v>0.96</v>
      </c>
      <c r="R622" s="657">
        <v>0.76</v>
      </c>
      <c r="S622" s="657">
        <v>0.68</v>
      </c>
      <c r="T622" s="657">
        <v>0.6</v>
      </c>
      <c r="U622" s="657">
        <v>0.52</v>
      </c>
      <c r="V622" s="657">
        <v>0.44</v>
      </c>
      <c r="W622" s="657">
        <v>0.36</v>
      </c>
      <c r="X622" s="657">
        <v>0.30667</v>
      </c>
      <c r="Y622" s="654">
        <f t="shared" si="289"/>
        <v>17.226670000000002</v>
      </c>
      <c r="Z622" s="1049">
        <f t="shared" si="292"/>
        <v>6.25</v>
      </c>
      <c r="AA622" s="671">
        <f t="shared" si="293"/>
        <v>6.6666666666666652</v>
      </c>
      <c r="AB622" s="671">
        <f t="shared" si="294"/>
        <v>7.1428571428571397</v>
      </c>
      <c r="AC622" s="671">
        <f t="shared" si="295"/>
        <v>7.6923076923077094</v>
      </c>
      <c r="AD622" s="671">
        <f t="shared" si="296"/>
        <v>8.3333333333333481</v>
      </c>
      <c r="AE622" s="671">
        <f t="shared" si="297"/>
        <v>9.0909090909090828</v>
      </c>
      <c r="AF622" s="671">
        <f t="shared" si="298"/>
        <v>9.9999999999999858</v>
      </c>
      <c r="AG622" s="671">
        <f t="shared" si="299"/>
        <v>11.111111111111116</v>
      </c>
      <c r="AH622" s="671">
        <f t="shared" si="300"/>
        <v>-10.000000000000009</v>
      </c>
      <c r="AI622" s="671">
        <f t="shared" si="301"/>
        <v>-37.5</v>
      </c>
      <c r="AJ622" s="671">
        <f t="shared" si="302"/>
        <v>10.344827586206918</v>
      </c>
      <c r="AK622" s="671">
        <f t="shared" si="303"/>
        <v>20.833333333333325</v>
      </c>
      <c r="AL622" s="671">
        <f t="shared" si="304"/>
        <v>26.315789473684205</v>
      </c>
      <c r="AM622" s="671">
        <f t="shared" si="305"/>
        <v>11.764705882352944</v>
      </c>
      <c r="AN622" s="671">
        <f t="shared" si="306"/>
        <v>13.333333333333353</v>
      </c>
      <c r="AO622" s="671">
        <f t="shared" si="307"/>
        <v>15.384615384615374</v>
      </c>
      <c r="AP622" s="671">
        <f t="shared" si="308"/>
        <v>18.181818181818187</v>
      </c>
      <c r="AQ622" s="671">
        <f t="shared" si="309"/>
        <v>22.222222222222232</v>
      </c>
      <c r="AR622" s="671">
        <f t="shared" si="310"/>
        <v>17.39002836925685</v>
      </c>
      <c r="AS622" s="672">
        <f t="shared" si="290"/>
        <v>9.1872557265267591</v>
      </c>
      <c r="AT622" s="673">
        <f t="shared" si="291"/>
        <v>13.713420775471928</v>
      </c>
    </row>
    <row r="623" spans="1:46" ht="11.25" customHeight="1" x14ac:dyDescent="0.2">
      <c r="A623" s="495" t="s">
        <v>1587</v>
      </c>
      <c r="B623" s="933" t="s">
        <v>1588</v>
      </c>
      <c r="C623" s="497">
        <v>2.1</v>
      </c>
      <c r="D623" s="497">
        <v>1.8699999999999999</v>
      </c>
      <c r="E623" s="650">
        <v>1.61</v>
      </c>
      <c r="F623" s="650">
        <v>1.5</v>
      </c>
      <c r="G623" s="650">
        <v>1.32</v>
      </c>
      <c r="H623" s="650">
        <v>0.98</v>
      </c>
      <c r="I623" s="651"/>
      <c r="J623" s="650">
        <v>0.76</v>
      </c>
      <c r="K623" s="496">
        <v>0.7</v>
      </c>
      <c r="L623" s="651"/>
      <c r="M623" s="511">
        <v>0.55000000000000004</v>
      </c>
      <c r="N623" s="511">
        <v>0.5</v>
      </c>
      <c r="O623" s="653">
        <v>0.45</v>
      </c>
      <c r="P623" s="657">
        <v>0.9</v>
      </c>
      <c r="Q623" s="657">
        <v>0.8</v>
      </c>
      <c r="R623" s="657">
        <v>0.65</v>
      </c>
      <c r="S623" s="657">
        <v>0.55000000000000004</v>
      </c>
      <c r="T623" s="657">
        <v>0.45</v>
      </c>
      <c r="U623" s="657">
        <v>0.25</v>
      </c>
      <c r="V623" s="653">
        <v>0</v>
      </c>
      <c r="W623" s="653">
        <v>0</v>
      </c>
      <c r="X623" s="653">
        <v>0</v>
      </c>
      <c r="Y623" s="654">
        <f t="shared" si="289"/>
        <v>15.940000000000001</v>
      </c>
      <c r="Z623" s="1049">
        <f t="shared" si="292"/>
        <v>12.299465240641716</v>
      </c>
      <c r="AA623" s="671">
        <f t="shared" si="293"/>
        <v>16.149068322981353</v>
      </c>
      <c r="AB623" s="671">
        <f t="shared" si="294"/>
        <v>7.3333333333333472</v>
      </c>
      <c r="AC623" s="671">
        <f t="shared" si="295"/>
        <v>13.636363636363624</v>
      </c>
      <c r="AD623" s="671">
        <f t="shared" si="296"/>
        <v>34.693877551020421</v>
      </c>
      <c r="AE623" s="671">
        <f t="shared" si="297"/>
        <v>28.947368421052634</v>
      </c>
      <c r="AF623" s="671">
        <f t="shared" si="298"/>
        <v>8.5714285714285854</v>
      </c>
      <c r="AG623" s="671">
        <f t="shared" si="299"/>
        <v>27.272727272727249</v>
      </c>
      <c r="AH623" s="671">
        <f t="shared" si="300"/>
        <v>10.000000000000009</v>
      </c>
      <c r="AI623" s="671">
        <f t="shared" si="301"/>
        <v>11.111111111111116</v>
      </c>
      <c r="AJ623" s="671">
        <f t="shared" si="302"/>
        <v>-50</v>
      </c>
      <c r="AK623" s="671">
        <f t="shared" si="303"/>
        <v>12.5</v>
      </c>
      <c r="AL623" s="671">
        <f t="shared" si="304"/>
        <v>23.076923076923084</v>
      </c>
      <c r="AM623" s="671">
        <f t="shared" si="305"/>
        <v>18.181818181818166</v>
      </c>
      <c r="AN623" s="671">
        <f t="shared" si="306"/>
        <v>22.222222222222232</v>
      </c>
      <c r="AO623" s="671">
        <f t="shared" si="307"/>
        <v>80</v>
      </c>
      <c r="AP623" s="671" t="str">
        <f t="shared" si="308"/>
        <v>n/a</v>
      </c>
      <c r="AQ623" s="671" t="str">
        <f t="shared" si="309"/>
        <v>n/a</v>
      </c>
      <c r="AR623" s="671" t="str">
        <f t="shared" si="310"/>
        <v>n/a</v>
      </c>
      <c r="AS623" s="672">
        <f t="shared" si="290"/>
        <v>17.249731683851472</v>
      </c>
      <c r="AT623" s="673">
        <f t="shared" si="291"/>
        <v>25.015313594754048</v>
      </c>
    </row>
    <row r="624" spans="1:46" ht="11.25" customHeight="1" x14ac:dyDescent="0.2">
      <c r="A624" s="918" t="s">
        <v>1591</v>
      </c>
      <c r="B624" s="918" t="s">
        <v>1592</v>
      </c>
      <c r="C624" s="497">
        <v>0.82</v>
      </c>
      <c r="D624" s="497">
        <v>0.78</v>
      </c>
      <c r="E624" s="487">
        <v>0.71</v>
      </c>
      <c r="F624" s="487">
        <v>0.65</v>
      </c>
      <c r="G624" s="487">
        <v>0.6</v>
      </c>
      <c r="H624" s="487">
        <v>0.56000000000000005</v>
      </c>
      <c r="I624" s="488"/>
      <c r="J624" s="487">
        <v>0.51</v>
      </c>
      <c r="K624" s="485">
        <v>0.47</v>
      </c>
      <c r="L624" s="488"/>
      <c r="M624" s="538">
        <v>0.44</v>
      </c>
      <c r="N624" s="538">
        <v>0.44</v>
      </c>
      <c r="O624" s="493">
        <v>0.44</v>
      </c>
      <c r="P624" s="493">
        <v>0.42</v>
      </c>
      <c r="Q624" s="493">
        <v>0.39</v>
      </c>
      <c r="R624" s="493">
        <v>0.32</v>
      </c>
      <c r="S624" s="493">
        <v>0.24</v>
      </c>
      <c r="T624" s="493">
        <v>0.14000000000000001</v>
      </c>
      <c r="U624" s="492">
        <v>0</v>
      </c>
      <c r="V624" s="492">
        <v>0</v>
      </c>
      <c r="W624" s="492">
        <v>0</v>
      </c>
      <c r="X624" s="492">
        <v>0</v>
      </c>
      <c r="Y624" s="654">
        <f t="shared" si="289"/>
        <v>7.9300000000000006</v>
      </c>
      <c r="Z624" s="1049">
        <f t="shared" si="292"/>
        <v>5.12820512820511</v>
      </c>
      <c r="AA624" s="671">
        <f t="shared" si="293"/>
        <v>9.8591549295774747</v>
      </c>
      <c r="AB624" s="671">
        <f t="shared" si="294"/>
        <v>9.2307692307692193</v>
      </c>
      <c r="AC624" s="671">
        <f t="shared" si="295"/>
        <v>8.3333333333333481</v>
      </c>
      <c r="AD624" s="671">
        <f t="shared" si="296"/>
        <v>7.1428571428571397</v>
      </c>
      <c r="AE624" s="671">
        <f t="shared" si="297"/>
        <v>9.8039215686274606</v>
      </c>
      <c r="AF624" s="671">
        <f t="shared" si="298"/>
        <v>8.5106382978723527</v>
      </c>
      <c r="AG624" s="671">
        <f t="shared" si="299"/>
        <v>6.8181818181818121</v>
      </c>
      <c r="AH624" s="671">
        <f t="shared" si="300"/>
        <v>0</v>
      </c>
      <c r="AI624" s="671">
        <f t="shared" si="301"/>
        <v>0</v>
      </c>
      <c r="AJ624" s="671">
        <f t="shared" si="302"/>
        <v>4.7619047619047672</v>
      </c>
      <c r="AK624" s="671">
        <f t="shared" si="303"/>
        <v>7.6923076923076872</v>
      </c>
      <c r="AL624" s="671">
        <f t="shared" si="304"/>
        <v>21.875</v>
      </c>
      <c r="AM624" s="671">
        <f t="shared" si="305"/>
        <v>33.33333333333335</v>
      </c>
      <c r="AN624" s="671">
        <f t="shared" si="306"/>
        <v>71.428571428571402</v>
      </c>
      <c r="AO624" s="671" t="str">
        <f t="shared" si="307"/>
        <v>n/a</v>
      </c>
      <c r="AP624" s="671" t="str">
        <f t="shared" si="308"/>
        <v>n/a</v>
      </c>
      <c r="AQ624" s="671" t="str">
        <f t="shared" si="309"/>
        <v>n/a</v>
      </c>
      <c r="AR624" s="671" t="str">
        <f t="shared" si="310"/>
        <v>n/a</v>
      </c>
      <c r="AS624" s="672">
        <f t="shared" si="290"/>
        <v>13.594545244369408</v>
      </c>
      <c r="AT624" s="673">
        <f t="shared" si="291"/>
        <v>18.018936078554979</v>
      </c>
    </row>
    <row r="625" spans="1:46" ht="11.25" customHeight="1" x14ac:dyDescent="0.2">
      <c r="A625" s="507" t="s">
        <v>323</v>
      </c>
      <c r="B625" s="507" t="s">
        <v>324</v>
      </c>
      <c r="C625" s="497">
        <v>2.8412000000000002</v>
      </c>
      <c r="D625" s="510">
        <v>2.7382999999999997</v>
      </c>
      <c r="E625" s="650">
        <v>2.6713999999999998</v>
      </c>
      <c r="F625" s="650">
        <v>2.6322999999999999</v>
      </c>
      <c r="G625" s="650">
        <v>2.5322999999999998</v>
      </c>
      <c r="H625" s="650">
        <v>2.3665000000000003</v>
      </c>
      <c r="I625" s="651"/>
      <c r="J625" s="650">
        <v>2.2110000000000003</v>
      </c>
      <c r="K625" s="496">
        <v>2.0568</v>
      </c>
      <c r="L625" s="651"/>
      <c r="M625" s="511">
        <v>1.8854</v>
      </c>
      <c r="N625" s="511">
        <v>1.72</v>
      </c>
      <c r="O625" s="657">
        <v>1.55</v>
      </c>
      <c r="P625" s="657">
        <v>1.36</v>
      </c>
      <c r="Q625" s="657">
        <v>1.21</v>
      </c>
      <c r="R625" s="657">
        <v>1.0900000000000001</v>
      </c>
      <c r="S625" s="657">
        <v>0.97750000000000004</v>
      </c>
      <c r="T625" s="657">
        <v>0.86499999999999999</v>
      </c>
      <c r="U625" s="657">
        <v>0.79</v>
      </c>
      <c r="V625" s="657">
        <v>0.73</v>
      </c>
      <c r="W625" s="657">
        <v>0.67</v>
      </c>
      <c r="X625" s="657">
        <v>0.625</v>
      </c>
      <c r="Y625" s="654">
        <f t="shared" si="289"/>
        <v>33.522699999999993</v>
      </c>
      <c r="Z625" s="1049">
        <f t="shared" si="292"/>
        <v>3.7578059379907325</v>
      </c>
      <c r="AA625" s="671">
        <f t="shared" si="293"/>
        <v>2.5043048588754946</v>
      </c>
      <c r="AB625" s="671">
        <f t="shared" si="294"/>
        <v>1.4853930023173589</v>
      </c>
      <c r="AC625" s="671">
        <f t="shared" si="295"/>
        <v>3.9489791888796866</v>
      </c>
      <c r="AD625" s="671">
        <f t="shared" si="296"/>
        <v>7.0061271920557555</v>
      </c>
      <c r="AE625" s="671">
        <f t="shared" si="297"/>
        <v>7.0330167345092676</v>
      </c>
      <c r="AF625" s="671">
        <f t="shared" si="298"/>
        <v>7.4970828471412121</v>
      </c>
      <c r="AG625" s="671">
        <f t="shared" si="299"/>
        <v>9.0909090909090828</v>
      </c>
      <c r="AH625" s="671">
        <f t="shared" si="300"/>
        <v>9.6162790697674296</v>
      </c>
      <c r="AI625" s="671">
        <f t="shared" si="301"/>
        <v>10.967741935483865</v>
      </c>
      <c r="AJ625" s="671">
        <f t="shared" si="302"/>
        <v>13.970588235294112</v>
      </c>
      <c r="AK625" s="671">
        <f t="shared" si="303"/>
        <v>12.396694214876035</v>
      </c>
      <c r="AL625" s="671">
        <f t="shared" si="304"/>
        <v>11.009174311926584</v>
      </c>
      <c r="AM625" s="671">
        <f t="shared" si="305"/>
        <v>11.508951406649626</v>
      </c>
      <c r="AN625" s="671">
        <f t="shared" si="306"/>
        <v>13.005780346820806</v>
      </c>
      <c r="AO625" s="671">
        <f t="shared" si="307"/>
        <v>9.4936708860759325</v>
      </c>
      <c r="AP625" s="671">
        <f t="shared" si="308"/>
        <v>8.2191780821917924</v>
      </c>
      <c r="AQ625" s="671">
        <f t="shared" si="309"/>
        <v>8.9552238805969964</v>
      </c>
      <c r="AR625" s="671">
        <f t="shared" si="310"/>
        <v>7.2000000000000064</v>
      </c>
      <c r="AS625" s="672">
        <f t="shared" si="290"/>
        <v>8.3508895380190431</v>
      </c>
      <c r="AT625" s="673">
        <f t="shared" si="291"/>
        <v>3.5334292213985901</v>
      </c>
    </row>
    <row r="626" spans="1:46" ht="11.25" customHeight="1" x14ac:dyDescent="0.2">
      <c r="A626" s="933" t="s">
        <v>312</v>
      </c>
      <c r="B626" s="933" t="s">
        <v>313</v>
      </c>
      <c r="C626" s="497">
        <v>2.94</v>
      </c>
      <c r="D626" s="656">
        <v>2.64</v>
      </c>
      <c r="E626" s="502">
        <v>2.52</v>
      </c>
      <c r="F626" s="502">
        <v>2.52</v>
      </c>
      <c r="G626" s="650">
        <v>2.0699999999999998</v>
      </c>
      <c r="H626" s="650">
        <v>1.78</v>
      </c>
      <c r="I626" s="651"/>
      <c r="J626" s="650">
        <v>1.62</v>
      </c>
      <c r="K626" s="496">
        <v>1.43</v>
      </c>
      <c r="L626" s="651"/>
      <c r="M626" s="511">
        <v>1.07</v>
      </c>
      <c r="N626" s="652">
        <v>1</v>
      </c>
      <c r="O626" s="657">
        <v>0.92</v>
      </c>
      <c r="P626" s="657">
        <v>0.76332999999999995</v>
      </c>
      <c r="Q626" s="657">
        <v>0.65332999999999997</v>
      </c>
      <c r="R626" s="657">
        <v>0.57333000000000001</v>
      </c>
      <c r="S626" s="653">
        <v>0.50666</v>
      </c>
      <c r="T626" s="657">
        <v>0.50666</v>
      </c>
      <c r="U626" s="653">
        <v>0.48</v>
      </c>
      <c r="V626" s="657">
        <v>0.48</v>
      </c>
      <c r="W626" s="653">
        <v>0.45333000000000001</v>
      </c>
      <c r="X626" s="657">
        <v>0.45333000000000001</v>
      </c>
      <c r="Y626" s="654">
        <f t="shared" si="289"/>
        <v>25.379970000000004</v>
      </c>
      <c r="Z626" s="1049">
        <f t="shared" si="292"/>
        <v>11.363636363636353</v>
      </c>
      <c r="AA626" s="671">
        <f t="shared" si="293"/>
        <v>4.7619047619047672</v>
      </c>
      <c r="AB626" s="671">
        <f t="shared" si="294"/>
        <v>0</v>
      </c>
      <c r="AC626" s="671">
        <f t="shared" si="295"/>
        <v>21.739130434782616</v>
      </c>
      <c r="AD626" s="671">
        <f t="shared" si="296"/>
        <v>16.292134831460658</v>
      </c>
      <c r="AE626" s="671">
        <f t="shared" si="297"/>
        <v>9.8765432098765427</v>
      </c>
      <c r="AF626" s="671">
        <f t="shared" si="298"/>
        <v>13.286713286713292</v>
      </c>
      <c r="AG626" s="671">
        <f t="shared" si="299"/>
        <v>33.644859813084096</v>
      </c>
      <c r="AH626" s="671">
        <f t="shared" si="300"/>
        <v>7.0000000000000062</v>
      </c>
      <c r="AI626" s="671">
        <f t="shared" si="301"/>
        <v>8.6956521739130377</v>
      </c>
      <c r="AJ626" s="671">
        <f t="shared" si="302"/>
        <v>20.524543775300351</v>
      </c>
      <c r="AK626" s="671">
        <f t="shared" si="303"/>
        <v>16.83682059602345</v>
      </c>
      <c r="AL626" s="671">
        <f t="shared" si="304"/>
        <v>13.953569497497064</v>
      </c>
      <c r="AM626" s="671">
        <f t="shared" si="305"/>
        <v>13.158725772707536</v>
      </c>
      <c r="AN626" s="671">
        <f t="shared" si="306"/>
        <v>0</v>
      </c>
      <c r="AO626" s="671">
        <f t="shared" si="307"/>
        <v>5.55416666666666</v>
      </c>
      <c r="AP626" s="671">
        <f t="shared" si="308"/>
        <v>0</v>
      </c>
      <c r="AQ626" s="671">
        <f t="shared" si="309"/>
        <v>5.8831314936139245</v>
      </c>
      <c r="AR626" s="671">
        <f t="shared" si="310"/>
        <v>0</v>
      </c>
      <c r="AS626" s="672">
        <f t="shared" si="290"/>
        <v>10.661659614588437</v>
      </c>
      <c r="AT626" s="673">
        <f t="shared" si="291"/>
        <v>8.8154097947143519</v>
      </c>
    </row>
    <row r="627" spans="1:46" ht="11.25" customHeight="1" x14ac:dyDescent="0.2">
      <c r="A627" s="933" t="s">
        <v>737</v>
      </c>
      <c r="B627" s="933" t="s">
        <v>738</v>
      </c>
      <c r="C627" s="497">
        <v>2.4</v>
      </c>
      <c r="D627" s="656">
        <v>2.3199999999999998</v>
      </c>
      <c r="E627" s="650">
        <v>2.2000000000000002</v>
      </c>
      <c r="F627" s="650">
        <v>2.12</v>
      </c>
      <c r="G627" s="650">
        <v>1.92</v>
      </c>
      <c r="H627" s="650">
        <v>1.68</v>
      </c>
      <c r="I627" s="651"/>
      <c r="J627" s="650">
        <v>1.48</v>
      </c>
      <c r="K627" s="496">
        <v>0.9</v>
      </c>
      <c r="L627" s="651"/>
      <c r="M627" s="511">
        <v>0.8</v>
      </c>
      <c r="N627" s="511">
        <v>0.78</v>
      </c>
      <c r="O627" s="657">
        <v>0.76</v>
      </c>
      <c r="P627" s="657">
        <v>0.68</v>
      </c>
      <c r="Q627" s="657">
        <v>0.62</v>
      </c>
      <c r="R627" s="657">
        <v>0.56000000000000005</v>
      </c>
      <c r="S627" s="657">
        <v>0.46</v>
      </c>
      <c r="T627" s="657">
        <v>0.31</v>
      </c>
      <c r="U627" s="657">
        <v>0.28000000000000003</v>
      </c>
      <c r="V627" s="657">
        <v>0.25</v>
      </c>
      <c r="W627" s="657">
        <v>0.22</v>
      </c>
      <c r="X627" s="657">
        <v>0.2</v>
      </c>
      <c r="Y627" s="654">
        <f t="shared" si="289"/>
        <v>20.94</v>
      </c>
      <c r="Z627" s="1049">
        <f t="shared" si="292"/>
        <v>3.4482758620689724</v>
      </c>
      <c r="AA627" s="671">
        <f t="shared" si="293"/>
        <v>5.4545454545454453</v>
      </c>
      <c r="AB627" s="671">
        <f t="shared" si="294"/>
        <v>3.7735849056603765</v>
      </c>
      <c r="AC627" s="671">
        <f t="shared" si="295"/>
        <v>10.416666666666675</v>
      </c>
      <c r="AD627" s="671">
        <f t="shared" si="296"/>
        <v>14.285714285714279</v>
      </c>
      <c r="AE627" s="671">
        <f t="shared" si="297"/>
        <v>13.513513513513509</v>
      </c>
      <c r="AF627" s="671">
        <f t="shared" si="298"/>
        <v>64.444444444444443</v>
      </c>
      <c r="AG627" s="671">
        <f t="shared" si="299"/>
        <v>12.5</v>
      </c>
      <c r="AH627" s="671">
        <f t="shared" si="300"/>
        <v>2.5641025641025772</v>
      </c>
      <c r="AI627" s="671">
        <f t="shared" si="301"/>
        <v>2.6315789473684292</v>
      </c>
      <c r="AJ627" s="671">
        <f t="shared" si="302"/>
        <v>11.764705882352944</v>
      </c>
      <c r="AK627" s="671">
        <f t="shared" si="303"/>
        <v>9.6774193548387224</v>
      </c>
      <c r="AL627" s="671">
        <f t="shared" si="304"/>
        <v>10.714285714285698</v>
      </c>
      <c r="AM627" s="671">
        <f t="shared" si="305"/>
        <v>21.739130434782616</v>
      </c>
      <c r="AN627" s="671">
        <f t="shared" si="306"/>
        <v>48.387096774193552</v>
      </c>
      <c r="AO627" s="671">
        <f t="shared" si="307"/>
        <v>10.714285714285698</v>
      </c>
      <c r="AP627" s="671">
        <f t="shared" si="308"/>
        <v>12.000000000000011</v>
      </c>
      <c r="AQ627" s="671">
        <f t="shared" si="309"/>
        <v>13.636363636363647</v>
      </c>
      <c r="AR627" s="671">
        <f t="shared" si="310"/>
        <v>9.9999999999999858</v>
      </c>
      <c r="AS627" s="672">
        <f t="shared" si="290"/>
        <v>14.824511271325665</v>
      </c>
      <c r="AT627" s="673">
        <f t="shared" si="291"/>
        <v>15.641593165347528</v>
      </c>
    </row>
    <row r="628" spans="1:46" ht="11.25" customHeight="1" x14ac:dyDescent="0.2">
      <c r="A628" s="495" t="s">
        <v>3895</v>
      </c>
      <c r="B628" s="933" t="s">
        <v>3896</v>
      </c>
      <c r="C628" s="497">
        <v>0.52</v>
      </c>
      <c r="D628" s="656">
        <v>0.44</v>
      </c>
      <c r="E628" s="650">
        <v>0.31</v>
      </c>
      <c r="F628" s="650">
        <v>0.24</v>
      </c>
      <c r="G628" s="650">
        <v>0.1</v>
      </c>
      <c r="H628" s="542">
        <v>0</v>
      </c>
      <c r="I628" s="651"/>
      <c r="J628" s="502">
        <v>0</v>
      </c>
      <c r="K628" s="655">
        <v>0</v>
      </c>
      <c r="L628" s="651"/>
      <c r="M628" s="652">
        <v>0</v>
      </c>
      <c r="N628" s="652">
        <v>0</v>
      </c>
      <c r="O628" s="543">
        <v>0</v>
      </c>
      <c r="P628" s="543">
        <v>0</v>
      </c>
      <c r="Q628" s="657">
        <v>0.10798000000000001</v>
      </c>
      <c r="R628" s="543">
        <v>0</v>
      </c>
      <c r="S628" s="543">
        <v>0</v>
      </c>
      <c r="T628" s="543">
        <v>0</v>
      </c>
      <c r="U628" s="543">
        <v>0</v>
      </c>
      <c r="V628" s="543">
        <v>0</v>
      </c>
      <c r="W628" s="543">
        <v>0</v>
      </c>
      <c r="X628" s="543">
        <v>0</v>
      </c>
      <c r="Y628" s="654">
        <f t="shared" si="289"/>
        <v>1.7179800000000001</v>
      </c>
      <c r="Z628" s="1049">
        <f t="shared" si="292"/>
        <v>18.181818181818187</v>
      </c>
      <c r="AA628" s="671">
        <f t="shared" si="293"/>
        <v>41.935483870967751</v>
      </c>
      <c r="AB628" s="671">
        <f t="shared" si="294"/>
        <v>29.166666666666675</v>
      </c>
      <c r="AC628" s="671">
        <f t="shared" si="295"/>
        <v>140</v>
      </c>
      <c r="AD628" s="671" t="str">
        <f t="shared" si="296"/>
        <v>n/a</v>
      </c>
      <c r="AE628" s="671" t="str">
        <f t="shared" si="297"/>
        <v>n/a</v>
      </c>
      <c r="AF628" s="671" t="str">
        <f t="shared" si="298"/>
        <v>n/a</v>
      </c>
      <c r="AG628" s="671" t="str">
        <f t="shared" si="299"/>
        <v>n/a</v>
      </c>
      <c r="AH628" s="671" t="str">
        <f t="shared" si="300"/>
        <v>n/a</v>
      </c>
      <c r="AI628" s="671" t="str">
        <f t="shared" si="301"/>
        <v>n/a</v>
      </c>
      <c r="AJ628" s="671" t="str">
        <f t="shared" si="302"/>
        <v>n/a</v>
      </c>
      <c r="AK628" s="671">
        <f t="shared" si="303"/>
        <v>-100</v>
      </c>
      <c r="AL628" s="671" t="str">
        <f t="shared" si="304"/>
        <v>n/a</v>
      </c>
      <c r="AM628" s="671" t="str">
        <f t="shared" si="305"/>
        <v>n/a</v>
      </c>
      <c r="AN628" s="671" t="str">
        <f t="shared" si="306"/>
        <v>n/a</v>
      </c>
      <c r="AO628" s="671" t="str">
        <f t="shared" si="307"/>
        <v>n/a</v>
      </c>
      <c r="AP628" s="671" t="str">
        <f t="shared" si="308"/>
        <v>n/a</v>
      </c>
      <c r="AQ628" s="671" t="str">
        <f t="shared" si="309"/>
        <v>n/a</v>
      </c>
      <c r="AR628" s="671" t="str">
        <f t="shared" si="310"/>
        <v>n/a</v>
      </c>
      <c r="AS628" s="672">
        <f t="shared" si="290"/>
        <v>25.856793743890524</v>
      </c>
      <c r="AT628" s="673">
        <f t="shared" si="291"/>
        <v>85.435631985084029</v>
      </c>
    </row>
    <row r="629" spans="1:46" ht="11.25" customHeight="1" x14ac:dyDescent="0.2">
      <c r="A629" s="495" t="s">
        <v>1539</v>
      </c>
      <c r="B629" s="933" t="s">
        <v>1540</v>
      </c>
      <c r="C629" s="497">
        <v>2.84</v>
      </c>
      <c r="D629" s="1178">
        <v>2.52</v>
      </c>
      <c r="E629" s="650">
        <v>2.2799999999999998</v>
      </c>
      <c r="F629" s="650">
        <v>2.0499999999999998</v>
      </c>
      <c r="G629" s="502">
        <v>1.6</v>
      </c>
      <c r="H629" s="650">
        <v>1.3625</v>
      </c>
      <c r="I629" s="651"/>
      <c r="J629" s="650">
        <v>0.95</v>
      </c>
      <c r="K629" s="496">
        <v>0.75</v>
      </c>
      <c r="L629" s="651"/>
      <c r="M629" s="652">
        <v>0.6</v>
      </c>
      <c r="N629" s="652">
        <v>0.75</v>
      </c>
      <c r="O629" s="657">
        <v>1.2</v>
      </c>
      <c r="P629" s="653">
        <v>1</v>
      </c>
      <c r="Q629" s="657">
        <v>1</v>
      </c>
      <c r="R629" s="657">
        <v>0.9</v>
      </c>
      <c r="S629" s="657">
        <v>0.6</v>
      </c>
      <c r="T629" s="653">
        <v>0</v>
      </c>
      <c r="U629" s="653">
        <v>0</v>
      </c>
      <c r="V629" s="653">
        <v>0</v>
      </c>
      <c r="W629" s="653">
        <v>0</v>
      </c>
      <c r="X629" s="653">
        <v>0</v>
      </c>
      <c r="Y629" s="654">
        <f t="shared" ref="Y629:Y692" si="311">SUM(C629:X629)</f>
        <v>20.402499999999996</v>
      </c>
      <c r="Z629" s="1049">
        <f t="shared" si="292"/>
        <v>12.698412698412698</v>
      </c>
      <c r="AA629" s="671">
        <f t="shared" si="293"/>
        <v>10.526315789473696</v>
      </c>
      <c r="AB629" s="671">
        <f t="shared" si="294"/>
        <v>11.219512195121961</v>
      </c>
      <c r="AC629" s="671">
        <f t="shared" si="295"/>
        <v>28.124999999999979</v>
      </c>
      <c r="AD629" s="671">
        <f t="shared" si="296"/>
        <v>17.431192660550465</v>
      </c>
      <c r="AE629" s="671">
        <f t="shared" si="297"/>
        <v>43.421052631578959</v>
      </c>
      <c r="AF629" s="671">
        <f t="shared" si="298"/>
        <v>26.666666666666661</v>
      </c>
      <c r="AG629" s="671">
        <f t="shared" si="299"/>
        <v>25</v>
      </c>
      <c r="AH629" s="671">
        <f t="shared" si="300"/>
        <v>-20.000000000000007</v>
      </c>
      <c r="AI629" s="671">
        <f t="shared" si="301"/>
        <v>-37.5</v>
      </c>
      <c r="AJ629" s="671">
        <f t="shared" si="302"/>
        <v>19.999999999999996</v>
      </c>
      <c r="AK629" s="671">
        <f t="shared" si="303"/>
        <v>0</v>
      </c>
      <c r="AL629" s="671">
        <f t="shared" si="304"/>
        <v>11.111111111111116</v>
      </c>
      <c r="AM629" s="671">
        <f t="shared" si="305"/>
        <v>50</v>
      </c>
      <c r="AN629" s="671" t="str">
        <f t="shared" si="306"/>
        <v>n/a</v>
      </c>
      <c r="AO629" s="671" t="str">
        <f t="shared" si="307"/>
        <v>n/a</v>
      </c>
      <c r="AP629" s="671" t="str">
        <f t="shared" si="308"/>
        <v>n/a</v>
      </c>
      <c r="AQ629" s="671" t="str">
        <f t="shared" si="309"/>
        <v>n/a</v>
      </c>
      <c r="AR629" s="671" t="str">
        <f t="shared" si="310"/>
        <v>n/a</v>
      </c>
      <c r="AS629" s="672">
        <f t="shared" ref="AS629:AS692" si="312">AVERAGE(Z629:AR629)</f>
        <v>14.192804553779681</v>
      </c>
      <c r="AT629" s="673">
        <f t="shared" ref="AT629:AT692" si="313">STDEV(Z629:AR629)</f>
        <v>22.742536329476938</v>
      </c>
    </row>
    <row r="630" spans="1:46" ht="11.25" customHeight="1" x14ac:dyDescent="0.2">
      <c r="A630" s="507" t="s">
        <v>3816</v>
      </c>
      <c r="B630" s="507" t="s">
        <v>3817</v>
      </c>
      <c r="C630" s="497">
        <v>2</v>
      </c>
      <c r="D630" s="497">
        <v>1.4</v>
      </c>
      <c r="E630" s="513">
        <v>0.75</v>
      </c>
      <c r="F630" s="513">
        <v>0.58250000000000002</v>
      </c>
      <c r="G630" s="513">
        <v>0.39750000000000002</v>
      </c>
      <c r="H630" s="540">
        <v>0</v>
      </c>
      <c r="I630" s="514"/>
      <c r="J630" s="540">
        <v>0</v>
      </c>
      <c r="K630" s="908">
        <v>0</v>
      </c>
      <c r="L630" s="514"/>
      <c r="M630" s="539">
        <v>0</v>
      </c>
      <c r="N630" s="539">
        <v>0</v>
      </c>
      <c r="O630" s="517">
        <v>0</v>
      </c>
      <c r="P630" s="541">
        <v>0</v>
      </c>
      <c r="Q630" s="541">
        <v>0</v>
      </c>
      <c r="R630" s="541">
        <v>0</v>
      </c>
      <c r="S630" s="541">
        <v>0</v>
      </c>
      <c r="T630" s="541">
        <v>0</v>
      </c>
      <c r="U630" s="541">
        <v>0</v>
      </c>
      <c r="V630" s="541">
        <v>0</v>
      </c>
      <c r="W630" s="541">
        <v>0</v>
      </c>
      <c r="X630" s="541">
        <v>0</v>
      </c>
      <c r="Y630" s="654">
        <f t="shared" si="311"/>
        <v>5.13</v>
      </c>
      <c r="Z630" s="1049">
        <f t="shared" si="292"/>
        <v>42.857142857142861</v>
      </c>
      <c r="AA630" s="671">
        <f t="shared" si="293"/>
        <v>86.666666666666643</v>
      </c>
      <c r="AB630" s="671">
        <f t="shared" si="294"/>
        <v>28.755364806866957</v>
      </c>
      <c r="AC630" s="671">
        <f t="shared" si="295"/>
        <v>46.540880503144642</v>
      </c>
      <c r="AD630" s="671" t="str">
        <f t="shared" si="296"/>
        <v>n/a</v>
      </c>
      <c r="AE630" s="671" t="str">
        <f t="shared" si="297"/>
        <v>n/a</v>
      </c>
      <c r="AF630" s="671" t="str">
        <f t="shared" si="298"/>
        <v>n/a</v>
      </c>
      <c r="AG630" s="671" t="str">
        <f t="shared" si="299"/>
        <v>n/a</v>
      </c>
      <c r="AH630" s="671" t="str">
        <f t="shared" si="300"/>
        <v>n/a</v>
      </c>
      <c r="AI630" s="671" t="str">
        <f t="shared" si="301"/>
        <v>n/a</v>
      </c>
      <c r="AJ630" s="671" t="str">
        <f t="shared" si="302"/>
        <v>n/a</v>
      </c>
      <c r="AK630" s="671" t="str">
        <f t="shared" si="303"/>
        <v>n/a</v>
      </c>
      <c r="AL630" s="671" t="str">
        <f t="shared" si="304"/>
        <v>n/a</v>
      </c>
      <c r="AM630" s="671" t="str">
        <f t="shared" si="305"/>
        <v>n/a</v>
      </c>
      <c r="AN630" s="671" t="str">
        <f t="shared" si="306"/>
        <v>n/a</v>
      </c>
      <c r="AO630" s="671" t="str">
        <f t="shared" si="307"/>
        <v>n/a</v>
      </c>
      <c r="AP630" s="671" t="str">
        <f t="shared" si="308"/>
        <v>n/a</v>
      </c>
      <c r="AQ630" s="671" t="str">
        <f t="shared" si="309"/>
        <v>n/a</v>
      </c>
      <c r="AR630" s="671" t="str">
        <f t="shared" si="310"/>
        <v>n/a</v>
      </c>
      <c r="AS630" s="672">
        <f t="shared" si="312"/>
        <v>51.205013708455283</v>
      </c>
      <c r="AT630" s="673">
        <f t="shared" si="313"/>
        <v>24.85260987395003</v>
      </c>
    </row>
    <row r="631" spans="1:46" ht="11.25" customHeight="1" x14ac:dyDescent="0.2">
      <c r="A631" s="933" t="s">
        <v>3901</v>
      </c>
      <c r="B631" s="933" t="s">
        <v>3902</v>
      </c>
      <c r="C631" s="497">
        <v>1.92</v>
      </c>
      <c r="D631" s="497">
        <v>1.76</v>
      </c>
      <c r="E631" s="650">
        <v>1.68</v>
      </c>
      <c r="F631" s="650">
        <v>1.52</v>
      </c>
      <c r="G631" s="650">
        <v>1.32</v>
      </c>
      <c r="H631" s="542">
        <v>1.1200000000000001</v>
      </c>
      <c r="I631" s="651"/>
      <c r="J631" s="502">
        <v>1.1200000000000001</v>
      </c>
      <c r="K631" s="655">
        <v>1.1200000000000001</v>
      </c>
      <c r="L631" s="651"/>
      <c r="M631" s="652">
        <v>1.1200000000000001</v>
      </c>
      <c r="N631" s="652">
        <v>1.1200000000000001</v>
      </c>
      <c r="O631" s="653">
        <v>1.56</v>
      </c>
      <c r="P631" s="657">
        <v>2</v>
      </c>
      <c r="Q631" s="657">
        <v>1.84</v>
      </c>
      <c r="R631" s="657">
        <v>1.76</v>
      </c>
      <c r="S631" s="657">
        <v>1.7</v>
      </c>
      <c r="T631" s="657">
        <v>1.66</v>
      </c>
      <c r="U631" s="657">
        <v>1.64</v>
      </c>
      <c r="V631" s="657">
        <v>1.58</v>
      </c>
      <c r="W631" s="657">
        <v>1.48</v>
      </c>
      <c r="X631" s="657">
        <v>1.4</v>
      </c>
      <c r="Y631" s="654">
        <f t="shared" si="311"/>
        <v>30.420000000000005</v>
      </c>
      <c r="Z631" s="1049">
        <f t="shared" si="292"/>
        <v>9.0909090909090828</v>
      </c>
      <c r="AA631" s="671">
        <f t="shared" si="293"/>
        <v>4.7619047619047672</v>
      </c>
      <c r="AB631" s="671">
        <f t="shared" si="294"/>
        <v>10.526315789473673</v>
      </c>
      <c r="AC631" s="671">
        <f t="shared" si="295"/>
        <v>15.151515151515138</v>
      </c>
      <c r="AD631" s="671">
        <f t="shared" si="296"/>
        <v>17.857142857142861</v>
      </c>
      <c r="AE631" s="671">
        <f t="shared" si="297"/>
        <v>0</v>
      </c>
      <c r="AF631" s="671">
        <f t="shared" si="298"/>
        <v>0</v>
      </c>
      <c r="AG631" s="671">
        <f t="shared" si="299"/>
        <v>0</v>
      </c>
      <c r="AH631" s="671">
        <f t="shared" si="300"/>
        <v>0</v>
      </c>
      <c r="AI631" s="671">
        <f t="shared" si="301"/>
        <v>-28.205128205128204</v>
      </c>
      <c r="AJ631" s="671">
        <f t="shared" si="302"/>
        <v>-21.999999999999996</v>
      </c>
      <c r="AK631" s="671">
        <f t="shared" si="303"/>
        <v>8.6956521739130377</v>
      </c>
      <c r="AL631" s="671">
        <f t="shared" si="304"/>
        <v>4.5454545454545414</v>
      </c>
      <c r="AM631" s="671">
        <f t="shared" si="305"/>
        <v>3.529411764705892</v>
      </c>
      <c r="AN631" s="671">
        <f t="shared" si="306"/>
        <v>2.4096385542168752</v>
      </c>
      <c r="AO631" s="671">
        <f t="shared" si="307"/>
        <v>1.2195121951219523</v>
      </c>
      <c r="AP631" s="671">
        <f t="shared" si="308"/>
        <v>3.7974683544303778</v>
      </c>
      <c r="AQ631" s="671">
        <f t="shared" si="309"/>
        <v>6.7567567567567544</v>
      </c>
      <c r="AR631" s="671">
        <f t="shared" si="310"/>
        <v>5.7142857142857162</v>
      </c>
      <c r="AS631" s="672">
        <f t="shared" si="312"/>
        <v>2.30793892130013</v>
      </c>
      <c r="AT631" s="673">
        <f t="shared" si="313"/>
        <v>10.933250196643222</v>
      </c>
    </row>
    <row r="632" spans="1:46" ht="11.25" customHeight="1" x14ac:dyDescent="0.2">
      <c r="A632" s="933" t="s">
        <v>1127</v>
      </c>
      <c r="B632" s="933" t="s">
        <v>1128</v>
      </c>
      <c r="C632" s="497">
        <v>1.06</v>
      </c>
      <c r="D632" s="497">
        <v>0.96</v>
      </c>
      <c r="E632" s="650">
        <v>0.94</v>
      </c>
      <c r="F632" s="650">
        <v>0.89</v>
      </c>
      <c r="G632" s="650">
        <v>0.87</v>
      </c>
      <c r="H632" s="650">
        <v>0.83499999999999996</v>
      </c>
      <c r="I632" s="531"/>
      <c r="J632" s="650">
        <v>0.82250000000000001</v>
      </c>
      <c r="K632" s="496">
        <v>0.80500000000000005</v>
      </c>
      <c r="L632" s="531"/>
      <c r="M632" s="511">
        <v>0.38250000000000001</v>
      </c>
      <c r="N632" s="652">
        <v>0</v>
      </c>
      <c r="O632" s="653">
        <v>0</v>
      </c>
      <c r="P632" s="653">
        <v>0</v>
      </c>
      <c r="Q632" s="653">
        <v>0</v>
      </c>
      <c r="R632" s="653">
        <v>0</v>
      </c>
      <c r="S632" s="653">
        <v>0</v>
      </c>
      <c r="T632" s="653">
        <v>0</v>
      </c>
      <c r="U632" s="653">
        <v>0</v>
      </c>
      <c r="V632" s="653">
        <v>0</v>
      </c>
      <c r="W632" s="653">
        <v>0</v>
      </c>
      <c r="X632" s="653">
        <v>0</v>
      </c>
      <c r="Y632" s="654">
        <f t="shared" si="311"/>
        <v>7.5649999999999995</v>
      </c>
      <c r="Z632" s="1049">
        <f t="shared" si="292"/>
        <v>10.416666666666675</v>
      </c>
      <c r="AA632" s="671">
        <f t="shared" si="293"/>
        <v>2.1276595744680771</v>
      </c>
      <c r="AB632" s="671">
        <f t="shared" si="294"/>
        <v>5.6179775280898792</v>
      </c>
      <c r="AC632" s="671">
        <f t="shared" si="295"/>
        <v>2.2988505747126409</v>
      </c>
      <c r="AD632" s="671">
        <f t="shared" si="296"/>
        <v>4.1916167664670656</v>
      </c>
      <c r="AE632" s="671">
        <f t="shared" si="297"/>
        <v>1.5197568389057725</v>
      </c>
      <c r="AF632" s="671">
        <f t="shared" si="298"/>
        <v>2.1739130434782483</v>
      </c>
      <c r="AG632" s="671">
        <f t="shared" si="299"/>
        <v>110.45751633986929</v>
      </c>
      <c r="AH632" s="671" t="str">
        <f t="shared" si="300"/>
        <v>n/a</v>
      </c>
      <c r="AI632" s="671" t="str">
        <f t="shared" si="301"/>
        <v>n/a</v>
      </c>
      <c r="AJ632" s="671" t="str">
        <f t="shared" si="302"/>
        <v>n/a</v>
      </c>
      <c r="AK632" s="671" t="str">
        <f t="shared" si="303"/>
        <v>n/a</v>
      </c>
      <c r="AL632" s="671" t="str">
        <f t="shared" si="304"/>
        <v>n/a</v>
      </c>
      <c r="AM632" s="671" t="str">
        <f t="shared" si="305"/>
        <v>n/a</v>
      </c>
      <c r="AN632" s="671" t="str">
        <f t="shared" si="306"/>
        <v>n/a</v>
      </c>
      <c r="AO632" s="671" t="str">
        <f t="shared" si="307"/>
        <v>n/a</v>
      </c>
      <c r="AP632" s="671" t="str">
        <f t="shared" si="308"/>
        <v>n/a</v>
      </c>
      <c r="AQ632" s="671" t="str">
        <f t="shared" si="309"/>
        <v>n/a</v>
      </c>
      <c r="AR632" s="671" t="str">
        <f t="shared" si="310"/>
        <v>n/a</v>
      </c>
      <c r="AS632" s="672">
        <f t="shared" si="312"/>
        <v>17.350494666582204</v>
      </c>
      <c r="AT632" s="673">
        <f t="shared" si="313"/>
        <v>37.734090440568259</v>
      </c>
    </row>
    <row r="633" spans="1:46" ht="11.25" customHeight="1" x14ac:dyDescent="0.2">
      <c r="A633" s="933" t="s">
        <v>735</v>
      </c>
      <c r="B633" s="933" t="s">
        <v>736</v>
      </c>
      <c r="C633" s="497">
        <v>4.42</v>
      </c>
      <c r="D633" s="497">
        <v>4.1900000000000004</v>
      </c>
      <c r="E633" s="650">
        <v>4.0999999999999996</v>
      </c>
      <c r="F633" s="650">
        <v>4.0199999999999996</v>
      </c>
      <c r="G633" s="650">
        <v>3.88</v>
      </c>
      <c r="H633" s="650">
        <v>3.49</v>
      </c>
      <c r="I633" s="651"/>
      <c r="J633" s="650">
        <v>3.16</v>
      </c>
      <c r="K633" s="496">
        <v>2.69</v>
      </c>
      <c r="L633" s="651"/>
      <c r="M633" s="511">
        <v>2.38</v>
      </c>
      <c r="N633" s="511">
        <v>2.2000000000000002</v>
      </c>
      <c r="O633" s="657">
        <v>1</v>
      </c>
      <c r="P633" s="653">
        <v>0</v>
      </c>
      <c r="Q633" s="653">
        <v>0</v>
      </c>
      <c r="R633" s="653">
        <v>0</v>
      </c>
      <c r="S633" s="653">
        <v>0</v>
      </c>
      <c r="T633" s="653">
        <v>0</v>
      </c>
      <c r="U633" s="653">
        <v>0</v>
      </c>
      <c r="V633" s="653">
        <v>0</v>
      </c>
      <c r="W633" s="653">
        <v>0</v>
      </c>
      <c r="X633" s="653">
        <v>0</v>
      </c>
      <c r="Y633" s="654">
        <f t="shared" si="311"/>
        <v>35.53</v>
      </c>
      <c r="Z633" s="1049">
        <f t="shared" si="292"/>
        <v>5.4892601431980825</v>
      </c>
      <c r="AA633" s="671">
        <f t="shared" si="293"/>
        <v>2.1951219512195363</v>
      </c>
      <c r="AB633" s="671">
        <f t="shared" si="294"/>
        <v>1.990049751243772</v>
      </c>
      <c r="AC633" s="671">
        <f t="shared" si="295"/>
        <v>3.6082474226803996</v>
      </c>
      <c r="AD633" s="671">
        <f t="shared" si="296"/>
        <v>11.174785100286533</v>
      </c>
      <c r="AE633" s="671">
        <f t="shared" si="297"/>
        <v>10.443037974683556</v>
      </c>
      <c r="AF633" s="671">
        <f t="shared" si="298"/>
        <v>17.472118959107807</v>
      </c>
      <c r="AG633" s="671">
        <f t="shared" si="299"/>
        <v>13.025210084033612</v>
      </c>
      <c r="AH633" s="671">
        <f t="shared" si="300"/>
        <v>8.1818181818181799</v>
      </c>
      <c r="AI633" s="671">
        <f t="shared" si="301"/>
        <v>120.00000000000001</v>
      </c>
      <c r="AJ633" s="671" t="str">
        <f t="shared" si="302"/>
        <v>n/a</v>
      </c>
      <c r="AK633" s="671" t="str">
        <f t="shared" si="303"/>
        <v>n/a</v>
      </c>
      <c r="AL633" s="671" t="str">
        <f t="shared" si="304"/>
        <v>n/a</v>
      </c>
      <c r="AM633" s="671" t="str">
        <f t="shared" si="305"/>
        <v>n/a</v>
      </c>
      <c r="AN633" s="671" t="str">
        <f t="shared" si="306"/>
        <v>n/a</v>
      </c>
      <c r="AO633" s="671" t="str">
        <f t="shared" si="307"/>
        <v>n/a</v>
      </c>
      <c r="AP633" s="671" t="str">
        <f t="shared" si="308"/>
        <v>n/a</v>
      </c>
      <c r="AQ633" s="671" t="str">
        <f t="shared" si="309"/>
        <v>n/a</v>
      </c>
      <c r="AR633" s="671" t="str">
        <f t="shared" si="310"/>
        <v>n/a</v>
      </c>
      <c r="AS633" s="672">
        <f t="shared" si="312"/>
        <v>19.357964956827153</v>
      </c>
      <c r="AT633" s="673">
        <f t="shared" si="313"/>
        <v>35.715586799154856</v>
      </c>
    </row>
    <row r="634" spans="1:46" ht="11.25" customHeight="1" x14ac:dyDescent="0.2">
      <c r="A634" s="483" t="s">
        <v>1571</v>
      </c>
      <c r="B634" s="918" t="s">
        <v>1572</v>
      </c>
      <c r="C634" s="497">
        <v>0.84</v>
      </c>
      <c r="D634" s="497">
        <v>0.8</v>
      </c>
      <c r="E634" s="487">
        <v>0.76</v>
      </c>
      <c r="F634" s="487">
        <v>0.72</v>
      </c>
      <c r="G634" s="489">
        <v>0.68</v>
      </c>
      <c r="H634" s="487">
        <v>0.67</v>
      </c>
      <c r="I634" s="488"/>
      <c r="J634" s="487">
        <v>0.61</v>
      </c>
      <c r="K634" s="485">
        <v>0.59</v>
      </c>
      <c r="L634" s="488"/>
      <c r="M634" s="530">
        <v>0.57999999999999996</v>
      </c>
      <c r="N634" s="538">
        <v>0.56999999999999995</v>
      </c>
      <c r="O634" s="493">
        <v>0.56999999999999995</v>
      </c>
      <c r="P634" s="493">
        <v>0.42</v>
      </c>
      <c r="Q634" s="493">
        <v>0</v>
      </c>
      <c r="R634" s="493">
        <v>0</v>
      </c>
      <c r="S634" s="493">
        <v>0</v>
      </c>
      <c r="T634" s="493">
        <v>0</v>
      </c>
      <c r="U634" s="493">
        <v>0</v>
      </c>
      <c r="V634" s="493">
        <v>0</v>
      </c>
      <c r="W634" s="493">
        <v>0</v>
      </c>
      <c r="X634" s="493">
        <v>0</v>
      </c>
      <c r="Y634" s="654">
        <f t="shared" si="311"/>
        <v>7.8100000000000014</v>
      </c>
      <c r="Z634" s="1049">
        <f t="shared" si="292"/>
        <v>4.9999999999999822</v>
      </c>
      <c r="AA634" s="671">
        <f t="shared" si="293"/>
        <v>5.2631578947368363</v>
      </c>
      <c r="AB634" s="671">
        <f t="shared" si="294"/>
        <v>5.555555555555558</v>
      </c>
      <c r="AC634" s="671">
        <f t="shared" si="295"/>
        <v>5.8823529411764497</v>
      </c>
      <c r="AD634" s="671">
        <f t="shared" si="296"/>
        <v>1.4925373134328401</v>
      </c>
      <c r="AE634" s="671">
        <f t="shared" si="297"/>
        <v>9.8360655737705027</v>
      </c>
      <c r="AF634" s="671">
        <f t="shared" si="298"/>
        <v>3.3898305084745894</v>
      </c>
      <c r="AG634" s="671">
        <f t="shared" si="299"/>
        <v>1.7241379310344751</v>
      </c>
      <c r="AH634" s="671">
        <f t="shared" si="300"/>
        <v>1.7543859649122862</v>
      </c>
      <c r="AI634" s="671">
        <f t="shared" si="301"/>
        <v>0</v>
      </c>
      <c r="AJ634" s="671">
        <f t="shared" si="302"/>
        <v>35.714285714285701</v>
      </c>
      <c r="AK634" s="671" t="str">
        <f t="shared" si="303"/>
        <v>n/a</v>
      </c>
      <c r="AL634" s="671" t="str">
        <f t="shared" si="304"/>
        <v>n/a</v>
      </c>
      <c r="AM634" s="671" t="str">
        <f t="shared" si="305"/>
        <v>n/a</v>
      </c>
      <c r="AN634" s="671" t="str">
        <f t="shared" si="306"/>
        <v>n/a</v>
      </c>
      <c r="AO634" s="671" t="str">
        <f t="shared" si="307"/>
        <v>n/a</v>
      </c>
      <c r="AP634" s="671" t="str">
        <f t="shared" si="308"/>
        <v>n/a</v>
      </c>
      <c r="AQ634" s="671" t="str">
        <f t="shared" si="309"/>
        <v>n/a</v>
      </c>
      <c r="AR634" s="671" t="str">
        <f t="shared" si="310"/>
        <v>n/a</v>
      </c>
      <c r="AS634" s="672">
        <f t="shared" si="312"/>
        <v>6.8738463088526567</v>
      </c>
      <c r="AT634" s="673">
        <f t="shared" si="313"/>
        <v>9.9521215884141707</v>
      </c>
    </row>
    <row r="635" spans="1:46" ht="11.25" customHeight="1" x14ac:dyDescent="0.2">
      <c r="A635" s="507" t="s">
        <v>1573</v>
      </c>
      <c r="B635" s="507" t="s">
        <v>1574</v>
      </c>
      <c r="C635" s="497">
        <v>3.4</v>
      </c>
      <c r="D635" s="510">
        <v>2.6</v>
      </c>
      <c r="E635" s="650">
        <v>2.12</v>
      </c>
      <c r="F635" s="650">
        <v>2.0099999999999998</v>
      </c>
      <c r="G635" s="650">
        <v>1.88</v>
      </c>
      <c r="H635" s="650">
        <v>1.72</v>
      </c>
      <c r="I635" s="651"/>
      <c r="J635" s="650">
        <v>1.55</v>
      </c>
      <c r="K635" s="496">
        <v>1.06</v>
      </c>
      <c r="L635" s="651"/>
      <c r="M635" s="652">
        <v>0.4</v>
      </c>
      <c r="N635" s="652">
        <v>0.69</v>
      </c>
      <c r="O635" s="657">
        <v>2.61</v>
      </c>
      <c r="P635" s="657">
        <v>2.44</v>
      </c>
      <c r="Q635" s="657">
        <v>2.15</v>
      </c>
      <c r="R635" s="653">
        <v>2</v>
      </c>
      <c r="S635" s="653">
        <v>2</v>
      </c>
      <c r="T635" s="657">
        <v>1.94</v>
      </c>
      <c r="U635" s="653">
        <v>1.92</v>
      </c>
      <c r="V635" s="653">
        <v>1.92</v>
      </c>
      <c r="W635" s="657">
        <v>1.83</v>
      </c>
      <c r="X635" s="657">
        <v>1.68</v>
      </c>
      <c r="Y635" s="654">
        <f t="shared" si="311"/>
        <v>37.92</v>
      </c>
      <c r="Z635" s="1049">
        <f t="shared" si="292"/>
        <v>30.76923076923077</v>
      </c>
      <c r="AA635" s="671">
        <f t="shared" si="293"/>
        <v>22.641509433962259</v>
      </c>
      <c r="AB635" s="671">
        <f t="shared" si="294"/>
        <v>5.4726368159204064</v>
      </c>
      <c r="AC635" s="671">
        <f t="shared" si="295"/>
        <v>6.9148936170212671</v>
      </c>
      <c r="AD635" s="671">
        <f t="shared" si="296"/>
        <v>9.302325581395344</v>
      </c>
      <c r="AE635" s="671">
        <f t="shared" si="297"/>
        <v>10.967741935483865</v>
      </c>
      <c r="AF635" s="671">
        <f t="shared" si="298"/>
        <v>46.226415094339622</v>
      </c>
      <c r="AG635" s="671">
        <f t="shared" si="299"/>
        <v>165</v>
      </c>
      <c r="AH635" s="671">
        <f t="shared" si="300"/>
        <v>-42.028985507246361</v>
      </c>
      <c r="AI635" s="671">
        <f t="shared" si="301"/>
        <v>-73.563218390804593</v>
      </c>
      <c r="AJ635" s="671">
        <f t="shared" si="302"/>
        <v>6.9672131147541005</v>
      </c>
      <c r="AK635" s="671">
        <f t="shared" si="303"/>
        <v>13.488372093023248</v>
      </c>
      <c r="AL635" s="671">
        <f t="shared" si="304"/>
        <v>7.4999999999999956</v>
      </c>
      <c r="AM635" s="671">
        <f t="shared" si="305"/>
        <v>0</v>
      </c>
      <c r="AN635" s="671">
        <f t="shared" si="306"/>
        <v>3.0927835051546504</v>
      </c>
      <c r="AO635" s="671">
        <f t="shared" si="307"/>
        <v>1.0416666666666741</v>
      </c>
      <c r="AP635" s="671">
        <f t="shared" si="308"/>
        <v>0</v>
      </c>
      <c r="AQ635" s="671">
        <f t="shared" si="309"/>
        <v>4.9180327868852292</v>
      </c>
      <c r="AR635" s="671">
        <f t="shared" si="310"/>
        <v>8.9285714285714413</v>
      </c>
      <c r="AS635" s="672">
        <f t="shared" si="312"/>
        <v>11.98100994443989</v>
      </c>
      <c r="AT635" s="673">
        <f t="shared" si="313"/>
        <v>44.695124942955538</v>
      </c>
    </row>
    <row r="636" spans="1:46" ht="11.25" customHeight="1" x14ac:dyDescent="0.2">
      <c r="A636" s="933" t="s">
        <v>1575</v>
      </c>
      <c r="B636" s="933" t="s">
        <v>1576</v>
      </c>
      <c r="C636" s="497">
        <v>1.06</v>
      </c>
      <c r="D636" s="656">
        <v>0.97000000000000008</v>
      </c>
      <c r="E636" s="650">
        <v>0.88</v>
      </c>
      <c r="F636" s="650">
        <v>0.8</v>
      </c>
      <c r="G636" s="650">
        <v>0.74</v>
      </c>
      <c r="H636" s="650">
        <v>0.64</v>
      </c>
      <c r="I636" s="651"/>
      <c r="J636" s="650">
        <v>0.56000000000000005</v>
      </c>
      <c r="K636" s="655">
        <v>0.5</v>
      </c>
      <c r="L636" s="651"/>
      <c r="M636" s="652">
        <v>0.5</v>
      </c>
      <c r="N636" s="652">
        <v>0.5</v>
      </c>
      <c r="O636" s="653">
        <v>0.71</v>
      </c>
      <c r="P636" s="657">
        <v>0.91</v>
      </c>
      <c r="Q636" s="657">
        <v>0.86</v>
      </c>
      <c r="R636" s="657">
        <v>0.77</v>
      </c>
      <c r="S636" s="657">
        <v>0.63332999999999995</v>
      </c>
      <c r="T636" s="657">
        <v>0.60665999999999998</v>
      </c>
      <c r="U636" s="657">
        <v>0.57333999999999996</v>
      </c>
      <c r="V636" s="653">
        <v>0.53332000000000002</v>
      </c>
      <c r="W636" s="657">
        <v>0.53332000000000002</v>
      </c>
      <c r="X636" s="653">
        <v>0.51332</v>
      </c>
      <c r="Y636" s="654">
        <f t="shared" si="311"/>
        <v>13.793289999999999</v>
      </c>
      <c r="Z636" s="1049">
        <f t="shared" si="292"/>
        <v>9.2783505154639059</v>
      </c>
      <c r="AA636" s="671">
        <f t="shared" si="293"/>
        <v>10.22727272727273</v>
      </c>
      <c r="AB636" s="671">
        <f t="shared" si="294"/>
        <v>9.9999999999999858</v>
      </c>
      <c r="AC636" s="671">
        <f t="shared" si="295"/>
        <v>8.1081081081081141</v>
      </c>
      <c r="AD636" s="671">
        <f t="shared" si="296"/>
        <v>15.625</v>
      </c>
      <c r="AE636" s="671">
        <f t="shared" si="297"/>
        <v>14.285714285714279</v>
      </c>
      <c r="AF636" s="671">
        <f t="shared" si="298"/>
        <v>12.000000000000011</v>
      </c>
      <c r="AG636" s="671">
        <f t="shared" si="299"/>
        <v>0</v>
      </c>
      <c r="AH636" s="671">
        <f t="shared" si="300"/>
        <v>0</v>
      </c>
      <c r="AI636" s="671">
        <f t="shared" si="301"/>
        <v>-29.577464788732389</v>
      </c>
      <c r="AJ636" s="671">
        <f t="shared" si="302"/>
        <v>-21.978021978021989</v>
      </c>
      <c r="AK636" s="671">
        <f t="shared" si="303"/>
        <v>5.8139534883721034</v>
      </c>
      <c r="AL636" s="671">
        <f t="shared" si="304"/>
        <v>11.688311688311682</v>
      </c>
      <c r="AM636" s="671">
        <f t="shared" si="305"/>
        <v>21.579587260985591</v>
      </c>
      <c r="AN636" s="671">
        <f t="shared" si="306"/>
        <v>4.3962021560676412</v>
      </c>
      <c r="AO636" s="671">
        <f t="shared" si="307"/>
        <v>5.8115603306938324</v>
      </c>
      <c r="AP636" s="671">
        <f t="shared" si="308"/>
        <v>7.503937598439947</v>
      </c>
      <c r="AQ636" s="671">
        <f t="shared" si="309"/>
        <v>0</v>
      </c>
      <c r="AR636" s="671">
        <f t="shared" si="310"/>
        <v>3.8962050962362715</v>
      </c>
      <c r="AS636" s="672">
        <f t="shared" si="312"/>
        <v>4.6662482362585127</v>
      </c>
      <c r="AT636" s="673">
        <f t="shared" si="313"/>
        <v>12.141509279628625</v>
      </c>
    </row>
    <row r="637" spans="1:46" ht="11.25" customHeight="1" x14ac:dyDescent="0.2">
      <c r="A637" s="495" t="s">
        <v>314</v>
      </c>
      <c r="B637" s="933" t="s">
        <v>315</v>
      </c>
      <c r="C637" s="497">
        <v>1.05</v>
      </c>
      <c r="D637" s="656">
        <v>1.3800000000000001</v>
      </c>
      <c r="E637" s="650">
        <v>1.36</v>
      </c>
      <c r="F637" s="650">
        <v>1.28</v>
      </c>
      <c r="G637" s="650">
        <v>1.1000000000000001</v>
      </c>
      <c r="H637" s="650">
        <v>0.96</v>
      </c>
      <c r="I637" s="651"/>
      <c r="J637" s="650">
        <v>0.88</v>
      </c>
      <c r="K637" s="496">
        <v>0.8</v>
      </c>
      <c r="L637" s="651"/>
      <c r="M637" s="511">
        <v>0.76</v>
      </c>
      <c r="N637" s="511">
        <v>0.72</v>
      </c>
      <c r="O637" s="657">
        <v>0.68</v>
      </c>
      <c r="P637" s="657">
        <v>0.6</v>
      </c>
      <c r="Q637" s="657">
        <v>0.56000000000000005</v>
      </c>
      <c r="R637" s="657">
        <v>0.52</v>
      </c>
      <c r="S637" s="657">
        <v>0.43</v>
      </c>
      <c r="T637" s="657">
        <v>0.4</v>
      </c>
      <c r="U637" s="657">
        <v>0.375</v>
      </c>
      <c r="V637" s="657">
        <v>0.35</v>
      </c>
      <c r="W637" s="657">
        <v>0.32500000000000001</v>
      </c>
      <c r="X637" s="657">
        <v>0.32</v>
      </c>
      <c r="Y637" s="654">
        <f t="shared" si="311"/>
        <v>14.85</v>
      </c>
      <c r="Z637" s="1049">
        <f t="shared" si="292"/>
        <v>-23.913043478260875</v>
      </c>
      <c r="AA637" s="671">
        <f t="shared" si="293"/>
        <v>1.4705882352941124</v>
      </c>
      <c r="AB637" s="671">
        <f t="shared" si="294"/>
        <v>6.25</v>
      </c>
      <c r="AC637" s="671">
        <f t="shared" si="295"/>
        <v>16.36363636363636</v>
      </c>
      <c r="AD637" s="671">
        <f t="shared" si="296"/>
        <v>14.583333333333348</v>
      </c>
      <c r="AE637" s="671">
        <f t="shared" si="297"/>
        <v>9.0909090909090828</v>
      </c>
      <c r="AF637" s="671">
        <f t="shared" si="298"/>
        <v>9.9999999999999858</v>
      </c>
      <c r="AG637" s="671">
        <f t="shared" si="299"/>
        <v>5.2631578947368363</v>
      </c>
      <c r="AH637" s="671">
        <f t="shared" si="300"/>
        <v>5.555555555555558</v>
      </c>
      <c r="AI637" s="671">
        <f t="shared" si="301"/>
        <v>5.8823529411764497</v>
      </c>
      <c r="AJ637" s="671">
        <f t="shared" si="302"/>
        <v>13.333333333333353</v>
      </c>
      <c r="AK637" s="671">
        <f t="shared" si="303"/>
        <v>7.1428571428571397</v>
      </c>
      <c r="AL637" s="671">
        <f t="shared" si="304"/>
        <v>7.6923076923077094</v>
      </c>
      <c r="AM637" s="671">
        <f t="shared" si="305"/>
        <v>20.930232558139551</v>
      </c>
      <c r="AN637" s="671">
        <f t="shared" si="306"/>
        <v>7.4999999999999956</v>
      </c>
      <c r="AO637" s="671">
        <f t="shared" si="307"/>
        <v>6.6666666666666652</v>
      </c>
      <c r="AP637" s="671">
        <f t="shared" si="308"/>
        <v>7.1428571428571397</v>
      </c>
      <c r="AQ637" s="671">
        <f t="shared" si="309"/>
        <v>7.6923076923076872</v>
      </c>
      <c r="AR637" s="671">
        <f t="shared" si="310"/>
        <v>1.5625</v>
      </c>
      <c r="AS637" s="672">
        <f t="shared" si="312"/>
        <v>6.8531343244657945</v>
      </c>
      <c r="AT637" s="673">
        <f t="shared" si="313"/>
        <v>8.8704924101437648</v>
      </c>
    </row>
    <row r="638" spans="1:46" ht="11.25" customHeight="1" x14ac:dyDescent="0.2">
      <c r="A638" s="495" t="s">
        <v>1569</v>
      </c>
      <c r="B638" s="933" t="s">
        <v>1570</v>
      </c>
      <c r="C638" s="497">
        <v>2.8224999999999998</v>
      </c>
      <c r="D638" s="656">
        <v>2.66</v>
      </c>
      <c r="E638" s="650">
        <v>2.5299999999999998</v>
      </c>
      <c r="F638" s="650">
        <v>2.41</v>
      </c>
      <c r="G638" s="650">
        <v>2.2974999999999999</v>
      </c>
      <c r="H638" s="650">
        <v>2.2025000000000001</v>
      </c>
      <c r="I638" s="651"/>
      <c r="J638" s="650">
        <v>2.12</v>
      </c>
      <c r="K638" s="655">
        <v>2.1</v>
      </c>
      <c r="L638" s="651"/>
      <c r="M638" s="536">
        <v>2.1</v>
      </c>
      <c r="N638" s="536">
        <v>2.1</v>
      </c>
      <c r="O638" s="535">
        <v>2.1</v>
      </c>
      <c r="P638" s="533">
        <v>2.1</v>
      </c>
      <c r="Q638" s="533">
        <v>2.0249999999999999</v>
      </c>
      <c r="R638" s="533">
        <v>1.925</v>
      </c>
      <c r="S638" s="533">
        <v>1.825</v>
      </c>
      <c r="T638" s="657">
        <v>1.7250000000000001</v>
      </c>
      <c r="U638" s="657">
        <v>1.625</v>
      </c>
      <c r="V638" s="657">
        <v>1.5249999999999999</v>
      </c>
      <c r="W638" s="657">
        <v>1.425</v>
      </c>
      <c r="X638" s="657">
        <v>1.325</v>
      </c>
      <c r="Y638" s="654">
        <f t="shared" si="311"/>
        <v>40.94250000000001</v>
      </c>
      <c r="Z638" s="1049">
        <f t="shared" si="292"/>
        <v>6.1090225563909639</v>
      </c>
      <c r="AA638" s="671">
        <f t="shared" si="293"/>
        <v>5.1383399209486313</v>
      </c>
      <c r="AB638" s="671">
        <f t="shared" si="294"/>
        <v>4.9792531120331773</v>
      </c>
      <c r="AC638" s="671">
        <f t="shared" si="295"/>
        <v>4.8966267682263531</v>
      </c>
      <c r="AD638" s="671">
        <f t="shared" si="296"/>
        <v>4.3132803632236039</v>
      </c>
      <c r="AE638" s="671">
        <f t="shared" si="297"/>
        <v>3.8915094339622591</v>
      </c>
      <c r="AF638" s="671">
        <f t="shared" si="298"/>
        <v>0.952380952380949</v>
      </c>
      <c r="AG638" s="671">
        <f t="shared" si="299"/>
        <v>0</v>
      </c>
      <c r="AH638" s="671">
        <f t="shared" si="300"/>
        <v>0</v>
      </c>
      <c r="AI638" s="671">
        <f t="shared" si="301"/>
        <v>0</v>
      </c>
      <c r="AJ638" s="671">
        <f t="shared" si="302"/>
        <v>0</v>
      </c>
      <c r="AK638" s="671">
        <f t="shared" si="303"/>
        <v>3.7037037037037202</v>
      </c>
      <c r="AL638" s="671">
        <f t="shared" si="304"/>
        <v>5.1948051948051965</v>
      </c>
      <c r="AM638" s="671">
        <f t="shared" si="305"/>
        <v>5.4794520547945202</v>
      </c>
      <c r="AN638" s="671">
        <f t="shared" si="306"/>
        <v>5.7971014492753437</v>
      </c>
      <c r="AO638" s="671">
        <f t="shared" si="307"/>
        <v>6.1538461538461542</v>
      </c>
      <c r="AP638" s="671">
        <f t="shared" si="308"/>
        <v>6.5573770491803351</v>
      </c>
      <c r="AQ638" s="671">
        <f t="shared" si="309"/>
        <v>7.0175438596491224</v>
      </c>
      <c r="AR638" s="671">
        <f t="shared" si="310"/>
        <v>7.547169811320753</v>
      </c>
      <c r="AS638" s="672">
        <f t="shared" si="312"/>
        <v>4.0911269675653203</v>
      </c>
      <c r="AT638" s="673">
        <f t="shared" si="313"/>
        <v>2.587874574257726</v>
      </c>
    </row>
    <row r="639" spans="1:46" ht="12" customHeight="1" x14ac:dyDescent="0.2">
      <c r="A639" s="918" t="s">
        <v>1577</v>
      </c>
      <c r="B639" s="918" t="s">
        <v>1578</v>
      </c>
      <c r="C639" s="497">
        <v>0.7</v>
      </c>
      <c r="D639" s="491">
        <v>0.54</v>
      </c>
      <c r="E639" s="650">
        <v>0.48</v>
      </c>
      <c r="F639" s="650">
        <v>0.4</v>
      </c>
      <c r="G639" s="650">
        <v>0.32</v>
      </c>
      <c r="H639" s="650">
        <v>0.23</v>
      </c>
      <c r="I639" s="651"/>
      <c r="J639" s="650">
        <v>0.19</v>
      </c>
      <c r="K639" s="496">
        <v>0.12</v>
      </c>
      <c r="L639" s="651"/>
      <c r="M639" s="652">
        <v>0</v>
      </c>
      <c r="N639" s="652">
        <v>0</v>
      </c>
      <c r="O639" s="653">
        <v>0</v>
      </c>
      <c r="P639" s="653">
        <v>0</v>
      </c>
      <c r="Q639" s="653">
        <v>0</v>
      </c>
      <c r="R639" s="653">
        <v>0</v>
      </c>
      <c r="S639" s="653">
        <v>0</v>
      </c>
      <c r="T639" s="653">
        <v>0</v>
      </c>
      <c r="U639" s="653">
        <v>0.25</v>
      </c>
      <c r="V639" s="657">
        <v>0.25</v>
      </c>
      <c r="W639" s="657">
        <v>6.25E-2</v>
      </c>
      <c r="X639" s="653">
        <v>0</v>
      </c>
      <c r="Y639" s="654">
        <f t="shared" si="311"/>
        <v>3.5425</v>
      </c>
      <c r="Z639" s="1049">
        <f t="shared" si="292"/>
        <v>29.629629629629605</v>
      </c>
      <c r="AA639" s="671">
        <f t="shared" si="293"/>
        <v>12.500000000000021</v>
      </c>
      <c r="AB639" s="671">
        <f t="shared" si="294"/>
        <v>19.999999999999996</v>
      </c>
      <c r="AC639" s="671">
        <f t="shared" si="295"/>
        <v>25</v>
      </c>
      <c r="AD639" s="671">
        <f t="shared" si="296"/>
        <v>39.130434782608688</v>
      </c>
      <c r="AE639" s="671">
        <f t="shared" si="297"/>
        <v>21.052631578947366</v>
      </c>
      <c r="AF639" s="671">
        <f t="shared" si="298"/>
        <v>58.33333333333335</v>
      </c>
      <c r="AG639" s="671" t="str">
        <f t="shared" si="299"/>
        <v>n/a</v>
      </c>
      <c r="AH639" s="671" t="str">
        <f t="shared" si="300"/>
        <v>n/a</v>
      </c>
      <c r="AI639" s="671" t="str">
        <f t="shared" si="301"/>
        <v>n/a</v>
      </c>
      <c r="AJ639" s="671" t="str">
        <f t="shared" si="302"/>
        <v>n/a</v>
      </c>
      <c r="AK639" s="671" t="str">
        <f t="shared" si="303"/>
        <v>n/a</v>
      </c>
      <c r="AL639" s="671" t="str">
        <f t="shared" si="304"/>
        <v>n/a</v>
      </c>
      <c r="AM639" s="671" t="str">
        <f t="shared" si="305"/>
        <v>n/a</v>
      </c>
      <c r="AN639" s="671" t="str">
        <f t="shared" si="306"/>
        <v>n/a</v>
      </c>
      <c r="AO639" s="671">
        <f t="shared" si="307"/>
        <v>-100</v>
      </c>
      <c r="AP639" s="671">
        <f t="shared" si="308"/>
        <v>0</v>
      </c>
      <c r="AQ639" s="671">
        <f t="shared" si="309"/>
        <v>300</v>
      </c>
      <c r="AR639" s="671" t="str">
        <f t="shared" si="310"/>
        <v>n/a</v>
      </c>
      <c r="AS639" s="672">
        <f t="shared" si="312"/>
        <v>40.564602932451905</v>
      </c>
      <c r="AT639" s="673">
        <f t="shared" si="313"/>
        <v>100.54378639388183</v>
      </c>
    </row>
    <row r="640" spans="1:46" ht="11.25" customHeight="1" x14ac:dyDescent="0.2">
      <c r="A640" s="933" t="s">
        <v>1579</v>
      </c>
      <c r="B640" s="933" t="s">
        <v>1580</v>
      </c>
      <c r="C640" s="497">
        <v>1.72</v>
      </c>
      <c r="D640" s="497">
        <v>1.42</v>
      </c>
      <c r="E640" s="650">
        <v>1.19</v>
      </c>
      <c r="F640" s="650">
        <v>1</v>
      </c>
      <c r="G640" s="650">
        <v>0.85</v>
      </c>
      <c r="H640" s="650">
        <v>0.73</v>
      </c>
      <c r="I640" s="651"/>
      <c r="J640" s="650">
        <v>0.62</v>
      </c>
      <c r="K640" s="496">
        <v>0.55000000000000004</v>
      </c>
      <c r="L640" s="651"/>
      <c r="M640" s="652">
        <v>0.52</v>
      </c>
      <c r="N640" s="511">
        <v>0.52</v>
      </c>
      <c r="O640" s="657">
        <v>0.51</v>
      </c>
      <c r="P640" s="657">
        <v>0.46500000000000002</v>
      </c>
      <c r="Q640" s="657">
        <v>0.40500000000000003</v>
      </c>
      <c r="R640" s="657">
        <v>0.34</v>
      </c>
      <c r="S640" s="657">
        <v>0.20333000000000001</v>
      </c>
      <c r="T640" s="653">
        <v>0</v>
      </c>
      <c r="U640" s="653">
        <v>0</v>
      </c>
      <c r="V640" s="653">
        <v>0</v>
      </c>
      <c r="W640" s="653">
        <v>0</v>
      </c>
      <c r="X640" s="653">
        <v>0</v>
      </c>
      <c r="Y640" s="654">
        <f t="shared" si="311"/>
        <v>11.043329999999997</v>
      </c>
      <c r="Z640" s="1049">
        <f t="shared" si="292"/>
        <v>21.126760563380277</v>
      </c>
      <c r="AA640" s="671">
        <f t="shared" si="293"/>
        <v>19.327731092436974</v>
      </c>
      <c r="AB640" s="671">
        <f t="shared" si="294"/>
        <v>18.999999999999993</v>
      </c>
      <c r="AC640" s="671">
        <f t="shared" si="295"/>
        <v>17.647058823529417</v>
      </c>
      <c r="AD640" s="671">
        <f t="shared" si="296"/>
        <v>16.43835616438356</v>
      </c>
      <c r="AE640" s="671">
        <f t="shared" si="297"/>
        <v>17.741935483870975</v>
      </c>
      <c r="AF640" s="671">
        <f t="shared" si="298"/>
        <v>12.72727272727272</v>
      </c>
      <c r="AG640" s="671">
        <f t="shared" si="299"/>
        <v>5.7692307692307709</v>
      </c>
      <c r="AH640" s="671">
        <f t="shared" si="300"/>
        <v>0</v>
      </c>
      <c r="AI640" s="671">
        <f t="shared" si="301"/>
        <v>1.9607843137254832</v>
      </c>
      <c r="AJ640" s="671">
        <f t="shared" si="302"/>
        <v>9.6774193548387011</v>
      </c>
      <c r="AK640" s="671">
        <f t="shared" si="303"/>
        <v>14.814814814814813</v>
      </c>
      <c r="AL640" s="671">
        <f t="shared" si="304"/>
        <v>19.117647058823529</v>
      </c>
      <c r="AM640" s="671">
        <f t="shared" si="305"/>
        <v>67.215855997639309</v>
      </c>
      <c r="AN640" s="671" t="str">
        <f t="shared" si="306"/>
        <v>n/a</v>
      </c>
      <c r="AO640" s="671" t="str">
        <f t="shared" si="307"/>
        <v>n/a</v>
      </c>
      <c r="AP640" s="671" t="str">
        <f t="shared" si="308"/>
        <v>n/a</v>
      </c>
      <c r="AQ640" s="671" t="str">
        <f t="shared" si="309"/>
        <v>n/a</v>
      </c>
      <c r="AR640" s="671" t="str">
        <f t="shared" si="310"/>
        <v>n/a</v>
      </c>
      <c r="AS640" s="672">
        <f t="shared" si="312"/>
        <v>17.326061940281896</v>
      </c>
      <c r="AT640" s="673">
        <f t="shared" si="313"/>
        <v>15.860742249298822</v>
      </c>
    </row>
    <row r="641" spans="1:46" ht="11.25" customHeight="1" x14ac:dyDescent="0.2">
      <c r="A641" s="495" t="s">
        <v>739</v>
      </c>
      <c r="B641" s="933" t="s">
        <v>740</v>
      </c>
      <c r="C641" s="497">
        <v>1.405</v>
      </c>
      <c r="D641" s="497">
        <v>1.32</v>
      </c>
      <c r="E641" s="650">
        <v>1.24</v>
      </c>
      <c r="F641" s="650">
        <v>1.1599999999999999</v>
      </c>
      <c r="G641" s="650">
        <v>1.1100000000000001</v>
      </c>
      <c r="H641" s="650">
        <v>1.0900000000000001</v>
      </c>
      <c r="I641" s="651"/>
      <c r="J641" s="650">
        <v>1.07</v>
      </c>
      <c r="K641" s="496">
        <v>1.05</v>
      </c>
      <c r="L641" s="651"/>
      <c r="M641" s="511">
        <v>1.03</v>
      </c>
      <c r="N641" s="511">
        <v>1</v>
      </c>
      <c r="O641" s="657">
        <v>0.96</v>
      </c>
      <c r="P641" s="657">
        <v>0.92</v>
      </c>
      <c r="Q641" s="657">
        <v>0.45</v>
      </c>
      <c r="R641" s="653">
        <v>0</v>
      </c>
      <c r="S641" s="653">
        <v>0</v>
      </c>
      <c r="T641" s="653">
        <v>0</v>
      </c>
      <c r="U641" s="653">
        <v>0</v>
      </c>
      <c r="V641" s="653">
        <v>0</v>
      </c>
      <c r="W641" s="653">
        <v>0</v>
      </c>
      <c r="X641" s="653">
        <v>0</v>
      </c>
      <c r="Y641" s="654">
        <f t="shared" si="311"/>
        <v>13.804999999999998</v>
      </c>
      <c r="Z641" s="1049">
        <f t="shared" si="292"/>
        <v>6.4393939393939448</v>
      </c>
      <c r="AA641" s="671">
        <f t="shared" si="293"/>
        <v>6.4516129032258229</v>
      </c>
      <c r="AB641" s="671">
        <f t="shared" si="294"/>
        <v>6.8965517241379448</v>
      </c>
      <c r="AC641" s="671">
        <f t="shared" si="295"/>
        <v>4.5045045045044807</v>
      </c>
      <c r="AD641" s="671">
        <f t="shared" si="296"/>
        <v>1.8348623853211121</v>
      </c>
      <c r="AE641" s="671">
        <f t="shared" si="297"/>
        <v>1.8691588785046731</v>
      </c>
      <c r="AF641" s="671">
        <f t="shared" si="298"/>
        <v>1.904761904761898</v>
      </c>
      <c r="AG641" s="671">
        <f t="shared" si="299"/>
        <v>1.9417475728155331</v>
      </c>
      <c r="AH641" s="671">
        <f t="shared" si="300"/>
        <v>3.0000000000000027</v>
      </c>
      <c r="AI641" s="671">
        <f t="shared" si="301"/>
        <v>4.1666666666666741</v>
      </c>
      <c r="AJ641" s="671">
        <f t="shared" si="302"/>
        <v>4.3478260869565188</v>
      </c>
      <c r="AK641" s="671">
        <f t="shared" si="303"/>
        <v>104.44444444444443</v>
      </c>
      <c r="AL641" s="671" t="str">
        <f t="shared" si="304"/>
        <v>n/a</v>
      </c>
      <c r="AM641" s="671" t="str">
        <f t="shared" si="305"/>
        <v>n/a</v>
      </c>
      <c r="AN641" s="671" t="str">
        <f t="shared" si="306"/>
        <v>n/a</v>
      </c>
      <c r="AO641" s="671" t="str">
        <f t="shared" si="307"/>
        <v>n/a</v>
      </c>
      <c r="AP641" s="671" t="str">
        <f t="shared" si="308"/>
        <v>n/a</v>
      </c>
      <c r="AQ641" s="671" t="str">
        <f t="shared" si="309"/>
        <v>n/a</v>
      </c>
      <c r="AR641" s="671" t="str">
        <f t="shared" si="310"/>
        <v>n/a</v>
      </c>
      <c r="AS641" s="672">
        <f t="shared" si="312"/>
        <v>12.316794250894418</v>
      </c>
      <c r="AT641" s="673">
        <f t="shared" si="313"/>
        <v>29.074616697210597</v>
      </c>
    </row>
    <row r="642" spans="1:46" ht="11.25" customHeight="1" x14ac:dyDescent="0.2">
      <c r="A642" s="933" t="s">
        <v>1581</v>
      </c>
      <c r="B642" s="933" t="s">
        <v>1582</v>
      </c>
      <c r="C642" s="497">
        <v>0.64</v>
      </c>
      <c r="D642" s="497">
        <v>0.56000000000000005</v>
      </c>
      <c r="E642" s="650">
        <v>0.52</v>
      </c>
      <c r="F642" s="650">
        <v>0.48</v>
      </c>
      <c r="G642" s="650">
        <v>0.44</v>
      </c>
      <c r="H642" s="650">
        <v>0.32</v>
      </c>
      <c r="I642" s="651"/>
      <c r="J642" s="502">
        <v>0.2</v>
      </c>
      <c r="K642" s="655">
        <v>0.2</v>
      </c>
      <c r="L642" s="651"/>
      <c r="M642" s="511">
        <v>0.2</v>
      </c>
      <c r="N642" s="511">
        <v>0.1</v>
      </c>
      <c r="O642" s="657">
        <v>2.5000000000000001E-2</v>
      </c>
      <c r="P642" s="653">
        <v>0</v>
      </c>
      <c r="Q642" s="653">
        <v>0</v>
      </c>
      <c r="R642" s="653">
        <v>0</v>
      </c>
      <c r="S642" s="653">
        <v>0</v>
      </c>
      <c r="T642" s="653">
        <v>0</v>
      </c>
      <c r="U642" s="653">
        <v>0</v>
      </c>
      <c r="V642" s="653">
        <v>0</v>
      </c>
      <c r="W642" s="653">
        <v>0</v>
      </c>
      <c r="X642" s="653">
        <v>0</v>
      </c>
      <c r="Y642" s="654">
        <f t="shared" si="311"/>
        <v>3.6850000000000005</v>
      </c>
      <c r="Z642" s="1049">
        <f t="shared" si="292"/>
        <v>14.285714285714279</v>
      </c>
      <c r="AA642" s="671">
        <f t="shared" si="293"/>
        <v>7.6923076923077094</v>
      </c>
      <c r="AB642" s="671">
        <f t="shared" si="294"/>
        <v>8.3333333333333481</v>
      </c>
      <c r="AC642" s="671">
        <f t="shared" si="295"/>
        <v>9.0909090909090828</v>
      </c>
      <c r="AD642" s="671">
        <f t="shared" si="296"/>
        <v>37.5</v>
      </c>
      <c r="AE642" s="671">
        <f t="shared" si="297"/>
        <v>59.999999999999986</v>
      </c>
      <c r="AF642" s="671">
        <f t="shared" si="298"/>
        <v>0</v>
      </c>
      <c r="AG642" s="671">
        <f t="shared" si="299"/>
        <v>0</v>
      </c>
      <c r="AH642" s="671">
        <f t="shared" si="300"/>
        <v>100</v>
      </c>
      <c r="AI642" s="671">
        <f t="shared" si="301"/>
        <v>300</v>
      </c>
      <c r="AJ642" s="671" t="str">
        <f t="shared" si="302"/>
        <v>n/a</v>
      </c>
      <c r="AK642" s="671" t="str">
        <f t="shared" si="303"/>
        <v>n/a</v>
      </c>
      <c r="AL642" s="671" t="str">
        <f t="shared" si="304"/>
        <v>n/a</v>
      </c>
      <c r="AM642" s="671" t="str">
        <f t="shared" si="305"/>
        <v>n/a</v>
      </c>
      <c r="AN642" s="671" t="str">
        <f t="shared" si="306"/>
        <v>n/a</v>
      </c>
      <c r="AO642" s="671" t="str">
        <f t="shared" si="307"/>
        <v>n/a</v>
      </c>
      <c r="AP642" s="671" t="str">
        <f t="shared" si="308"/>
        <v>n/a</v>
      </c>
      <c r="AQ642" s="671" t="str">
        <f t="shared" si="309"/>
        <v>n/a</v>
      </c>
      <c r="AR642" s="671" t="str">
        <f t="shared" si="310"/>
        <v>n/a</v>
      </c>
      <c r="AS642" s="672">
        <f t="shared" si="312"/>
        <v>53.690226440226432</v>
      </c>
      <c r="AT642" s="673">
        <f t="shared" si="313"/>
        <v>92.252785655503175</v>
      </c>
    </row>
    <row r="643" spans="1:46" ht="11.25" customHeight="1" x14ac:dyDescent="0.2">
      <c r="A643" s="933" t="s">
        <v>1565</v>
      </c>
      <c r="B643" s="933" t="s">
        <v>1566</v>
      </c>
      <c r="C643" s="497">
        <v>0.44500000000000001</v>
      </c>
      <c r="D643" s="523">
        <v>0.4</v>
      </c>
      <c r="E643" s="487">
        <v>0.38</v>
      </c>
      <c r="F643" s="489">
        <v>0.34</v>
      </c>
      <c r="G643" s="487">
        <v>0.32</v>
      </c>
      <c r="H643" s="487">
        <v>0.22500000000000001</v>
      </c>
      <c r="I643" s="488"/>
      <c r="J643" s="487">
        <v>0.05</v>
      </c>
      <c r="K643" s="490">
        <v>0</v>
      </c>
      <c r="L643" s="488"/>
      <c r="M643" s="538">
        <v>0.05</v>
      </c>
      <c r="N643" s="538">
        <v>0.1</v>
      </c>
      <c r="O643" s="492">
        <v>0.6</v>
      </c>
      <c r="P643" s="492">
        <v>0.6</v>
      </c>
      <c r="Q643" s="493">
        <v>0.55000000000000004</v>
      </c>
      <c r="R643" s="493">
        <v>0.49</v>
      </c>
      <c r="S643" s="493">
        <v>0.45</v>
      </c>
      <c r="T643" s="492">
        <v>0.44</v>
      </c>
      <c r="U643" s="493">
        <v>0.41</v>
      </c>
      <c r="V643" s="492">
        <v>0.4</v>
      </c>
      <c r="W643" s="493">
        <v>0.39</v>
      </c>
      <c r="X643" s="493">
        <v>0.36</v>
      </c>
      <c r="Y643" s="654">
        <f t="shared" si="311"/>
        <v>7.0000000000000018</v>
      </c>
      <c r="Z643" s="1049">
        <f t="shared" si="292"/>
        <v>11.250000000000004</v>
      </c>
      <c r="AA643" s="671">
        <f t="shared" si="293"/>
        <v>5.2631578947368363</v>
      </c>
      <c r="AB643" s="671">
        <f t="shared" si="294"/>
        <v>11.764705882352944</v>
      </c>
      <c r="AC643" s="671">
        <f t="shared" si="295"/>
        <v>6.25</v>
      </c>
      <c r="AD643" s="671">
        <f t="shared" si="296"/>
        <v>42.222222222222229</v>
      </c>
      <c r="AE643" s="671">
        <f t="shared" si="297"/>
        <v>350</v>
      </c>
      <c r="AF643" s="671" t="str">
        <f t="shared" si="298"/>
        <v>n/a</v>
      </c>
      <c r="AG643" s="671">
        <f t="shared" si="299"/>
        <v>-100</v>
      </c>
      <c r="AH643" s="671">
        <f t="shared" si="300"/>
        <v>-50</v>
      </c>
      <c r="AI643" s="671">
        <f t="shared" si="301"/>
        <v>-83.333333333333329</v>
      </c>
      <c r="AJ643" s="671">
        <f t="shared" si="302"/>
        <v>0</v>
      </c>
      <c r="AK643" s="671">
        <f t="shared" si="303"/>
        <v>9.0909090909090828</v>
      </c>
      <c r="AL643" s="671">
        <f t="shared" si="304"/>
        <v>12.244897959183687</v>
      </c>
      <c r="AM643" s="671">
        <f t="shared" si="305"/>
        <v>8.8888888888888786</v>
      </c>
      <c r="AN643" s="671">
        <f t="shared" si="306"/>
        <v>2.2727272727272707</v>
      </c>
      <c r="AO643" s="671">
        <f t="shared" si="307"/>
        <v>7.3170731707317138</v>
      </c>
      <c r="AP643" s="671">
        <f t="shared" si="308"/>
        <v>2.4999999999999911</v>
      </c>
      <c r="AQ643" s="671">
        <f t="shared" si="309"/>
        <v>2.5641025641025772</v>
      </c>
      <c r="AR643" s="671">
        <f t="shared" si="310"/>
        <v>8.3333333333333481</v>
      </c>
      <c r="AS643" s="672">
        <f t="shared" si="312"/>
        <v>13.701593608103067</v>
      </c>
      <c r="AT643" s="673">
        <f t="shared" si="313"/>
        <v>91.114748929214983</v>
      </c>
    </row>
    <row r="644" spans="1:46" ht="11.25" customHeight="1" x14ac:dyDescent="0.2">
      <c r="A644" s="507" t="s">
        <v>321</v>
      </c>
      <c r="B644" s="507" t="s">
        <v>322</v>
      </c>
      <c r="C644" s="497">
        <v>1.86</v>
      </c>
      <c r="D644" s="510">
        <v>1.7000000000000002</v>
      </c>
      <c r="E644" s="650">
        <v>1.56</v>
      </c>
      <c r="F644" s="650">
        <v>1.415</v>
      </c>
      <c r="G644" s="650">
        <v>1.31</v>
      </c>
      <c r="H644" s="650">
        <v>1.21</v>
      </c>
      <c r="I644" s="651"/>
      <c r="J644" s="650">
        <v>1.17</v>
      </c>
      <c r="K644" s="496">
        <v>1.1299999999999999</v>
      </c>
      <c r="L644" s="651"/>
      <c r="M644" s="511">
        <v>1.0900000000000001</v>
      </c>
      <c r="N644" s="511">
        <v>1.0649999999999999</v>
      </c>
      <c r="O644" s="657">
        <v>1.0449999999999999</v>
      </c>
      <c r="P644" s="657">
        <v>1.02</v>
      </c>
      <c r="Q644" s="657">
        <v>0.95499999999999996</v>
      </c>
      <c r="R644" s="657">
        <v>0.93</v>
      </c>
      <c r="S644" s="657">
        <v>0.89500000000000002</v>
      </c>
      <c r="T644" s="657">
        <v>0.86499999999999999</v>
      </c>
      <c r="U644" s="657">
        <v>0.84499999999999997</v>
      </c>
      <c r="V644" s="657">
        <v>0.84</v>
      </c>
      <c r="W644" s="657">
        <v>0.8</v>
      </c>
      <c r="X644" s="657">
        <v>0.76</v>
      </c>
      <c r="Y644" s="654">
        <f t="shared" si="311"/>
        <v>22.464999999999996</v>
      </c>
      <c r="Z644" s="1049">
        <f t="shared" si="292"/>
        <v>9.4117647058823408</v>
      </c>
      <c r="AA644" s="671">
        <f t="shared" si="293"/>
        <v>8.9743589743589869</v>
      </c>
      <c r="AB644" s="671">
        <f t="shared" si="294"/>
        <v>10.24734982332156</v>
      </c>
      <c r="AC644" s="671">
        <f t="shared" si="295"/>
        <v>8.0152671755725269</v>
      </c>
      <c r="AD644" s="671">
        <f t="shared" si="296"/>
        <v>8.2644628099173723</v>
      </c>
      <c r="AE644" s="671">
        <f t="shared" si="297"/>
        <v>3.4188034188034289</v>
      </c>
      <c r="AF644" s="671">
        <f t="shared" si="298"/>
        <v>3.539823008849563</v>
      </c>
      <c r="AG644" s="671">
        <f t="shared" si="299"/>
        <v>3.6697247706421798</v>
      </c>
      <c r="AH644" s="671">
        <f t="shared" si="300"/>
        <v>2.3474178403755985</v>
      </c>
      <c r="AI644" s="671">
        <f t="shared" si="301"/>
        <v>1.9138755980861344</v>
      </c>
      <c r="AJ644" s="671">
        <f t="shared" si="302"/>
        <v>2.450980392156854</v>
      </c>
      <c r="AK644" s="671">
        <f t="shared" si="303"/>
        <v>6.8062827225130906</v>
      </c>
      <c r="AL644" s="671">
        <f t="shared" si="304"/>
        <v>2.6881720430107503</v>
      </c>
      <c r="AM644" s="671">
        <f t="shared" si="305"/>
        <v>3.9106145251396773</v>
      </c>
      <c r="AN644" s="671">
        <f t="shared" si="306"/>
        <v>3.4682080924855585</v>
      </c>
      <c r="AO644" s="671">
        <f t="shared" si="307"/>
        <v>2.3668639053254559</v>
      </c>
      <c r="AP644" s="671">
        <f t="shared" si="308"/>
        <v>0.59523809523809312</v>
      </c>
      <c r="AQ644" s="671">
        <f t="shared" si="309"/>
        <v>4.9999999999999822</v>
      </c>
      <c r="AR644" s="671">
        <f t="shared" si="310"/>
        <v>5.2631578947368363</v>
      </c>
      <c r="AS644" s="672">
        <f t="shared" si="312"/>
        <v>4.8606508313903145</v>
      </c>
      <c r="AT644" s="673">
        <f t="shared" si="313"/>
        <v>2.8884656817317667</v>
      </c>
    </row>
    <row r="645" spans="1:46" ht="11.25" customHeight="1" x14ac:dyDescent="0.2">
      <c r="A645" s="495" t="s">
        <v>741</v>
      </c>
      <c r="B645" s="933" t="s">
        <v>742</v>
      </c>
      <c r="C645" s="497">
        <v>1.625</v>
      </c>
      <c r="D645" s="656">
        <v>1.5649999999999999</v>
      </c>
      <c r="E645" s="650">
        <v>1.5149999999999999</v>
      </c>
      <c r="F645" s="650">
        <v>1.4950000000000001</v>
      </c>
      <c r="G645" s="650">
        <v>1.3831290000000001</v>
      </c>
      <c r="H645" s="650">
        <v>1.3668295000000001</v>
      </c>
      <c r="I645" s="651"/>
      <c r="J645" s="650">
        <v>1.341216</v>
      </c>
      <c r="K645" s="655">
        <v>1.30396</v>
      </c>
      <c r="L645" s="651"/>
      <c r="M645" s="511">
        <v>1.2993030000000001</v>
      </c>
      <c r="N645" s="511">
        <v>1.2853319999999999</v>
      </c>
      <c r="O645" s="657">
        <v>1.2480760000000002</v>
      </c>
      <c r="P645" s="657">
        <v>1.1363079999999999</v>
      </c>
      <c r="Q645" s="657">
        <v>1.02454</v>
      </c>
      <c r="R645" s="657">
        <v>0.89414399999999994</v>
      </c>
      <c r="S645" s="657">
        <v>0.76374799999999998</v>
      </c>
      <c r="T645" s="657">
        <v>0.71717799999999998</v>
      </c>
      <c r="U645" s="657">
        <v>0.67060799999999998</v>
      </c>
      <c r="V645" s="653">
        <v>0.49364200000000003</v>
      </c>
      <c r="W645" s="657">
        <v>0.49364200000000003</v>
      </c>
      <c r="X645" s="657">
        <v>0.4657</v>
      </c>
      <c r="Y645" s="654">
        <f t="shared" si="311"/>
        <v>22.087355500000001</v>
      </c>
      <c r="Z645" s="1049">
        <f t="shared" si="292"/>
        <v>3.833865814696491</v>
      </c>
      <c r="AA645" s="671">
        <f t="shared" si="293"/>
        <v>3.3003300330032959</v>
      </c>
      <c r="AB645" s="671">
        <f t="shared" si="294"/>
        <v>1.3377926421404451</v>
      </c>
      <c r="AC645" s="671">
        <f t="shared" si="295"/>
        <v>8.0882549639260013</v>
      </c>
      <c r="AD645" s="671">
        <f t="shared" si="296"/>
        <v>1.1925042589437718</v>
      </c>
      <c r="AE645" s="671">
        <f t="shared" si="297"/>
        <v>1.9097222222222321</v>
      </c>
      <c r="AF645" s="671">
        <f t="shared" si="298"/>
        <v>2.857142857142847</v>
      </c>
      <c r="AG645" s="671">
        <f t="shared" si="299"/>
        <v>0.35842293906809264</v>
      </c>
      <c r="AH645" s="671">
        <f t="shared" si="300"/>
        <v>1.0869565217391353</v>
      </c>
      <c r="AI645" s="671">
        <f t="shared" si="301"/>
        <v>2.9850746268656581</v>
      </c>
      <c r="AJ645" s="671">
        <f t="shared" si="302"/>
        <v>9.8360655737705258</v>
      </c>
      <c r="AK645" s="671">
        <f t="shared" si="303"/>
        <v>10.909090909090891</v>
      </c>
      <c r="AL645" s="671">
        <f t="shared" si="304"/>
        <v>14.583333333333348</v>
      </c>
      <c r="AM645" s="671">
        <f t="shared" si="305"/>
        <v>17.073170731707311</v>
      </c>
      <c r="AN645" s="671">
        <f t="shared" si="306"/>
        <v>6.4935064935064846</v>
      </c>
      <c r="AO645" s="671">
        <f t="shared" si="307"/>
        <v>6.944444444444442</v>
      </c>
      <c r="AP645" s="671">
        <f t="shared" si="308"/>
        <v>35.849056603773576</v>
      </c>
      <c r="AQ645" s="671">
        <f t="shared" si="309"/>
        <v>0</v>
      </c>
      <c r="AR645" s="671">
        <f t="shared" si="310"/>
        <v>6.0000000000000053</v>
      </c>
      <c r="AS645" s="672">
        <f t="shared" si="312"/>
        <v>7.0862492089144498</v>
      </c>
      <c r="AT645" s="673">
        <f t="shared" si="313"/>
        <v>8.4775475732963379</v>
      </c>
    </row>
    <row r="646" spans="1:46" ht="11.25" customHeight="1" x14ac:dyDescent="0.2">
      <c r="A646" s="495" t="s">
        <v>1555</v>
      </c>
      <c r="B646" s="933" t="s">
        <v>1556</v>
      </c>
      <c r="C646" s="497">
        <v>2.04</v>
      </c>
      <c r="D646" s="656">
        <v>1.94</v>
      </c>
      <c r="E646" s="650">
        <v>1.88</v>
      </c>
      <c r="F646" s="650">
        <v>1.6380940000000002</v>
      </c>
      <c r="G646" s="650">
        <v>1.4149660000000002</v>
      </c>
      <c r="H646" s="650">
        <v>1.2784800000000001</v>
      </c>
      <c r="I646" s="651"/>
      <c r="J646" s="650">
        <v>1.085968</v>
      </c>
      <c r="K646" s="655">
        <v>0</v>
      </c>
      <c r="L646" s="651"/>
      <c r="M646" s="652">
        <v>0</v>
      </c>
      <c r="N646" s="652">
        <v>0</v>
      </c>
      <c r="O646" s="653">
        <v>0</v>
      </c>
      <c r="P646" s="653">
        <v>0</v>
      </c>
      <c r="Q646" s="653">
        <v>0</v>
      </c>
      <c r="R646" s="653">
        <v>0</v>
      </c>
      <c r="S646" s="653">
        <v>0</v>
      </c>
      <c r="T646" s="653">
        <v>0</v>
      </c>
      <c r="U646" s="653">
        <v>0</v>
      </c>
      <c r="V646" s="653">
        <v>0</v>
      </c>
      <c r="W646" s="653">
        <v>0</v>
      </c>
      <c r="X646" s="653">
        <v>0</v>
      </c>
      <c r="Y646" s="654">
        <f t="shared" si="311"/>
        <v>11.277507999999999</v>
      </c>
      <c r="Z646" s="1049">
        <f t="shared" si="292"/>
        <v>5.1546391752577359</v>
      </c>
      <c r="AA646" s="671">
        <f t="shared" si="293"/>
        <v>3.1914893617021267</v>
      </c>
      <c r="AB646" s="671">
        <f t="shared" si="294"/>
        <v>14.767528603364632</v>
      </c>
      <c r="AC646" s="671">
        <f t="shared" si="295"/>
        <v>15.769142156065929</v>
      </c>
      <c r="AD646" s="671">
        <f t="shared" si="296"/>
        <v>10.67564607971967</v>
      </c>
      <c r="AE646" s="671">
        <f t="shared" si="297"/>
        <v>17.727225848275463</v>
      </c>
      <c r="AF646" s="671" t="str">
        <f t="shared" si="298"/>
        <v>n/a</v>
      </c>
      <c r="AG646" s="671" t="str">
        <f t="shared" si="299"/>
        <v>n/a</v>
      </c>
      <c r="AH646" s="671" t="str">
        <f t="shared" si="300"/>
        <v>n/a</v>
      </c>
      <c r="AI646" s="671" t="str">
        <f t="shared" si="301"/>
        <v>n/a</v>
      </c>
      <c r="AJ646" s="671" t="str">
        <f t="shared" si="302"/>
        <v>n/a</v>
      </c>
      <c r="AK646" s="671" t="str">
        <f t="shared" si="303"/>
        <v>n/a</v>
      </c>
      <c r="AL646" s="671" t="str">
        <f t="shared" si="304"/>
        <v>n/a</v>
      </c>
      <c r="AM646" s="671" t="str">
        <f t="shared" si="305"/>
        <v>n/a</v>
      </c>
      <c r="AN646" s="671" t="str">
        <f t="shared" si="306"/>
        <v>n/a</v>
      </c>
      <c r="AO646" s="671" t="str">
        <f t="shared" si="307"/>
        <v>n/a</v>
      </c>
      <c r="AP646" s="671" t="str">
        <f t="shared" si="308"/>
        <v>n/a</v>
      </c>
      <c r="AQ646" s="671" t="str">
        <f t="shared" si="309"/>
        <v>n/a</v>
      </c>
      <c r="AR646" s="671" t="str">
        <f t="shared" si="310"/>
        <v>n/a</v>
      </c>
      <c r="AS646" s="672">
        <f t="shared" si="312"/>
        <v>11.214278537397592</v>
      </c>
      <c r="AT646" s="673">
        <f t="shared" si="313"/>
        <v>5.952568379641674</v>
      </c>
    </row>
    <row r="647" spans="1:46" ht="11.25" customHeight="1" x14ac:dyDescent="0.2">
      <c r="A647" s="495" t="s">
        <v>732</v>
      </c>
      <c r="B647" s="933" t="s">
        <v>733</v>
      </c>
      <c r="C647" s="497">
        <v>0.76</v>
      </c>
      <c r="D647" s="656">
        <v>0.64</v>
      </c>
      <c r="E647" s="650">
        <v>0.57999999999999996</v>
      </c>
      <c r="F647" s="650">
        <v>0.5</v>
      </c>
      <c r="G647" s="650">
        <v>0.42</v>
      </c>
      <c r="H647" s="502">
        <v>0.36</v>
      </c>
      <c r="I647" s="651"/>
      <c r="J647" s="650">
        <v>0.33</v>
      </c>
      <c r="K647" s="496">
        <v>0.28999999999999998</v>
      </c>
      <c r="L647" s="651"/>
      <c r="M647" s="511">
        <v>0.25750000000000001</v>
      </c>
      <c r="N647" s="511">
        <v>0.22750000000000001</v>
      </c>
      <c r="O647" s="657">
        <v>0.20499999999999999</v>
      </c>
      <c r="P647" s="657">
        <v>0.185</v>
      </c>
      <c r="Q647" s="657">
        <v>0.17249999999999999</v>
      </c>
      <c r="R647" s="657">
        <v>0.16250000000000001</v>
      </c>
      <c r="S647" s="657">
        <v>0.14499999999999999</v>
      </c>
      <c r="T647" s="657">
        <v>0.11</v>
      </c>
      <c r="U647" s="653">
        <v>0</v>
      </c>
      <c r="V647" s="653">
        <v>0</v>
      </c>
      <c r="W647" s="653">
        <v>0</v>
      </c>
      <c r="X647" s="653">
        <v>0</v>
      </c>
      <c r="Y647" s="654">
        <f t="shared" si="311"/>
        <v>5.3449999999999998</v>
      </c>
      <c r="Z647" s="1049">
        <f t="shared" si="292"/>
        <v>18.75</v>
      </c>
      <c r="AA647" s="671">
        <f t="shared" si="293"/>
        <v>10.344827586206918</v>
      </c>
      <c r="AB647" s="671">
        <f t="shared" si="294"/>
        <v>15.999999999999993</v>
      </c>
      <c r="AC647" s="671">
        <f t="shared" si="295"/>
        <v>19.047619047619047</v>
      </c>
      <c r="AD647" s="671">
        <f t="shared" si="296"/>
        <v>16.666666666666675</v>
      </c>
      <c r="AE647" s="671">
        <f t="shared" si="297"/>
        <v>9.0909090909090828</v>
      </c>
      <c r="AF647" s="671">
        <f t="shared" si="298"/>
        <v>13.793103448275868</v>
      </c>
      <c r="AG647" s="671">
        <f t="shared" si="299"/>
        <v>12.621359223300965</v>
      </c>
      <c r="AH647" s="671">
        <f t="shared" si="300"/>
        <v>13.186813186813184</v>
      </c>
      <c r="AI647" s="671">
        <f t="shared" si="301"/>
        <v>10.975609756097571</v>
      </c>
      <c r="AJ647" s="671">
        <f t="shared" si="302"/>
        <v>10.810810810810811</v>
      </c>
      <c r="AK647" s="671">
        <f t="shared" si="303"/>
        <v>7.2463768115942129</v>
      </c>
      <c r="AL647" s="671">
        <f t="shared" si="304"/>
        <v>6.153846153846132</v>
      </c>
      <c r="AM647" s="671">
        <f t="shared" si="305"/>
        <v>12.068965517241391</v>
      </c>
      <c r="AN647" s="671">
        <f t="shared" si="306"/>
        <v>31.818181818181813</v>
      </c>
      <c r="AO647" s="671" t="str">
        <f t="shared" si="307"/>
        <v>n/a</v>
      </c>
      <c r="AP647" s="671" t="str">
        <f t="shared" si="308"/>
        <v>n/a</v>
      </c>
      <c r="AQ647" s="671" t="str">
        <f t="shared" si="309"/>
        <v>n/a</v>
      </c>
      <c r="AR647" s="671" t="str">
        <f t="shared" si="310"/>
        <v>n/a</v>
      </c>
      <c r="AS647" s="672">
        <f t="shared" si="312"/>
        <v>13.905005941170913</v>
      </c>
      <c r="AT647" s="673">
        <f t="shared" si="313"/>
        <v>6.2495075077289082</v>
      </c>
    </row>
    <row r="648" spans="1:46" ht="11.25" customHeight="1" x14ac:dyDescent="0.2">
      <c r="A648" s="933" t="s">
        <v>1585</v>
      </c>
      <c r="B648" s="933" t="s">
        <v>1586</v>
      </c>
      <c r="C648" s="497">
        <v>1</v>
      </c>
      <c r="D648" s="491">
        <v>0.78</v>
      </c>
      <c r="E648" s="650">
        <v>0.7</v>
      </c>
      <c r="F648" s="650">
        <v>0.64</v>
      </c>
      <c r="G648" s="650">
        <v>0.48</v>
      </c>
      <c r="H648" s="650">
        <v>0.44</v>
      </c>
      <c r="I648" s="651"/>
      <c r="J648" s="650">
        <v>0.24</v>
      </c>
      <c r="K648" s="496">
        <v>0.1</v>
      </c>
      <c r="L648" s="651"/>
      <c r="M648" s="511">
        <v>0.02</v>
      </c>
      <c r="N648" s="652">
        <v>0</v>
      </c>
      <c r="O648" s="653">
        <v>0</v>
      </c>
      <c r="P648" s="653">
        <v>0</v>
      </c>
      <c r="Q648" s="653">
        <v>0</v>
      </c>
      <c r="R648" s="653">
        <v>0</v>
      </c>
      <c r="S648" s="653">
        <v>0</v>
      </c>
      <c r="T648" s="653">
        <v>0</v>
      </c>
      <c r="U648" s="653">
        <v>0</v>
      </c>
      <c r="V648" s="653">
        <v>0</v>
      </c>
      <c r="W648" s="653">
        <v>0</v>
      </c>
      <c r="X648" s="653">
        <v>0</v>
      </c>
      <c r="Y648" s="654">
        <f t="shared" si="311"/>
        <v>4.3999999999999995</v>
      </c>
      <c r="Z648" s="1049">
        <f t="shared" si="292"/>
        <v>28.205128205128194</v>
      </c>
      <c r="AA648" s="671">
        <f t="shared" si="293"/>
        <v>11.428571428571432</v>
      </c>
      <c r="AB648" s="671">
        <f t="shared" si="294"/>
        <v>9.375</v>
      </c>
      <c r="AC648" s="671">
        <f t="shared" si="295"/>
        <v>33.33333333333335</v>
      </c>
      <c r="AD648" s="671">
        <f t="shared" si="296"/>
        <v>9.0909090909090828</v>
      </c>
      <c r="AE648" s="671">
        <f t="shared" si="297"/>
        <v>83.333333333333343</v>
      </c>
      <c r="AF648" s="671">
        <f t="shared" si="298"/>
        <v>140</v>
      </c>
      <c r="AG648" s="671">
        <f t="shared" si="299"/>
        <v>400</v>
      </c>
      <c r="AH648" s="671" t="str">
        <f t="shared" si="300"/>
        <v>n/a</v>
      </c>
      <c r="AI648" s="671" t="str">
        <f t="shared" si="301"/>
        <v>n/a</v>
      </c>
      <c r="AJ648" s="671" t="str">
        <f t="shared" si="302"/>
        <v>n/a</v>
      </c>
      <c r="AK648" s="671" t="str">
        <f t="shared" si="303"/>
        <v>n/a</v>
      </c>
      <c r="AL648" s="671" t="str">
        <f t="shared" si="304"/>
        <v>n/a</v>
      </c>
      <c r="AM648" s="671" t="str">
        <f t="shared" si="305"/>
        <v>n/a</v>
      </c>
      <c r="AN648" s="671" t="str">
        <f t="shared" si="306"/>
        <v>n/a</v>
      </c>
      <c r="AO648" s="671" t="str">
        <f t="shared" si="307"/>
        <v>n/a</v>
      </c>
      <c r="AP648" s="671" t="str">
        <f t="shared" si="308"/>
        <v>n/a</v>
      </c>
      <c r="AQ648" s="671" t="str">
        <f t="shared" si="309"/>
        <v>n/a</v>
      </c>
      <c r="AR648" s="671" t="str">
        <f t="shared" si="310"/>
        <v>n/a</v>
      </c>
      <c r="AS648" s="672">
        <f t="shared" si="312"/>
        <v>89.345784423909421</v>
      </c>
      <c r="AT648" s="673">
        <f t="shared" si="313"/>
        <v>133.57228046269333</v>
      </c>
    </row>
    <row r="649" spans="1:46" ht="11.25" customHeight="1" x14ac:dyDescent="0.2">
      <c r="A649" s="1062" t="s">
        <v>4191</v>
      </c>
      <c r="B649" s="921" t="s">
        <v>2694</v>
      </c>
      <c r="C649" s="497">
        <v>0.24</v>
      </c>
      <c r="D649" s="924">
        <v>0.22500000000000001</v>
      </c>
      <c r="E649" s="23">
        <v>0.22</v>
      </c>
      <c r="F649" s="23">
        <v>0.2</v>
      </c>
      <c r="G649" s="23">
        <v>0.15</v>
      </c>
      <c r="H649" s="23">
        <v>0.13500000000000001</v>
      </c>
      <c r="I649" s="508"/>
      <c r="J649" s="23">
        <v>0.12</v>
      </c>
      <c r="K649" s="921">
        <v>0.11</v>
      </c>
      <c r="L649" s="508"/>
      <c r="M649" s="519">
        <v>0.1</v>
      </c>
      <c r="N649" s="519">
        <v>0.1</v>
      </c>
      <c r="O649" s="1068">
        <v>0.05</v>
      </c>
      <c r="P649" s="517">
        <v>0</v>
      </c>
      <c r="Q649" s="517">
        <v>0</v>
      </c>
      <c r="R649" s="517">
        <v>0</v>
      </c>
      <c r="S649" s="517">
        <v>0</v>
      </c>
      <c r="T649" s="517">
        <v>0</v>
      </c>
      <c r="U649" s="517">
        <v>0</v>
      </c>
      <c r="V649" s="517">
        <v>0</v>
      </c>
      <c r="W649" s="517">
        <v>0</v>
      </c>
      <c r="X649" s="517">
        <v>0</v>
      </c>
      <c r="Y649" s="654">
        <f t="shared" si="311"/>
        <v>1.6500000000000004</v>
      </c>
      <c r="Z649" s="1049">
        <f t="shared" si="292"/>
        <v>6.6666666666666652</v>
      </c>
      <c r="AA649" s="671">
        <f t="shared" si="293"/>
        <v>2.2727272727272707</v>
      </c>
      <c r="AB649" s="671">
        <f t="shared" si="294"/>
        <v>9.9999999999999858</v>
      </c>
      <c r="AC649" s="671">
        <f t="shared" si="295"/>
        <v>33.33333333333335</v>
      </c>
      <c r="AD649" s="671">
        <f t="shared" si="296"/>
        <v>11.111111111111093</v>
      </c>
      <c r="AE649" s="671">
        <f t="shared" si="297"/>
        <v>12.500000000000021</v>
      </c>
      <c r="AF649" s="671">
        <f t="shared" si="298"/>
        <v>9.0909090909090828</v>
      </c>
      <c r="AG649" s="671">
        <f t="shared" si="299"/>
        <v>9.9999999999999858</v>
      </c>
      <c r="AH649" s="671">
        <f t="shared" si="300"/>
        <v>0</v>
      </c>
      <c r="AI649" s="671">
        <f t="shared" si="301"/>
        <v>100</v>
      </c>
      <c r="AJ649" s="671" t="str">
        <f t="shared" si="302"/>
        <v>n/a</v>
      </c>
      <c r="AK649" s="671" t="str">
        <f t="shared" si="303"/>
        <v>n/a</v>
      </c>
      <c r="AL649" s="671" t="str">
        <f t="shared" si="304"/>
        <v>n/a</v>
      </c>
      <c r="AM649" s="671" t="str">
        <f t="shared" si="305"/>
        <v>n/a</v>
      </c>
      <c r="AN649" s="671" t="str">
        <f t="shared" si="306"/>
        <v>n/a</v>
      </c>
      <c r="AO649" s="671" t="str">
        <f t="shared" si="307"/>
        <v>n/a</v>
      </c>
      <c r="AP649" s="671" t="str">
        <f t="shared" si="308"/>
        <v>n/a</v>
      </c>
      <c r="AQ649" s="671" t="str">
        <f t="shared" si="309"/>
        <v>n/a</v>
      </c>
      <c r="AR649" s="671" t="str">
        <f t="shared" si="310"/>
        <v>n/a</v>
      </c>
      <c r="AS649" s="672">
        <f t="shared" si="312"/>
        <v>19.497474747474747</v>
      </c>
      <c r="AT649" s="673">
        <f t="shared" si="313"/>
        <v>29.667709808908089</v>
      </c>
    </row>
    <row r="650" spans="1:46" ht="11.25" customHeight="1" x14ac:dyDescent="0.2">
      <c r="A650" s="495" t="s">
        <v>1589</v>
      </c>
      <c r="B650" s="933" t="s">
        <v>1590</v>
      </c>
      <c r="C650" s="523">
        <v>0.56000000000000005</v>
      </c>
      <c r="D650" s="497">
        <v>0.54</v>
      </c>
      <c r="E650" s="650">
        <v>0.5</v>
      </c>
      <c r="F650" s="650">
        <v>0.47</v>
      </c>
      <c r="G650" s="650">
        <v>0.42</v>
      </c>
      <c r="H650" s="650">
        <v>0.34</v>
      </c>
      <c r="I650" s="651"/>
      <c r="J650" s="650">
        <v>0.18</v>
      </c>
      <c r="K650" s="496">
        <v>0.08</v>
      </c>
      <c r="L650" s="651"/>
      <c r="M650" s="652">
        <v>0.04</v>
      </c>
      <c r="N650" s="652">
        <v>0.08</v>
      </c>
      <c r="O650" s="657">
        <v>0.38</v>
      </c>
      <c r="P650" s="653">
        <v>0.72</v>
      </c>
      <c r="Q650" s="657">
        <v>0.63</v>
      </c>
      <c r="R650" s="657">
        <v>0.56000000000000005</v>
      </c>
      <c r="S650" s="657">
        <v>0.40666999999999998</v>
      </c>
      <c r="T650" s="657">
        <v>0.2</v>
      </c>
      <c r="U650" s="657">
        <v>6.6669999999999993E-2</v>
      </c>
      <c r="V650" s="653">
        <v>0</v>
      </c>
      <c r="W650" s="653">
        <v>0</v>
      </c>
      <c r="X650" s="653">
        <v>0</v>
      </c>
      <c r="Y650" s="654">
        <f t="shared" si="311"/>
        <v>6.1733400000000005</v>
      </c>
      <c r="Z650" s="1049">
        <f t="shared" si="292"/>
        <v>3.7037037037036979</v>
      </c>
      <c r="AA650" s="671">
        <f t="shared" si="293"/>
        <v>8.0000000000000071</v>
      </c>
      <c r="AB650" s="671">
        <f t="shared" si="294"/>
        <v>6.3829787234042534</v>
      </c>
      <c r="AC650" s="671">
        <f t="shared" si="295"/>
        <v>11.904761904761907</v>
      </c>
      <c r="AD650" s="671">
        <f t="shared" si="296"/>
        <v>23.529411764705866</v>
      </c>
      <c r="AE650" s="671">
        <f t="shared" si="297"/>
        <v>88.8888888888889</v>
      </c>
      <c r="AF650" s="671">
        <f t="shared" si="298"/>
        <v>125</v>
      </c>
      <c r="AG650" s="671">
        <f t="shared" si="299"/>
        <v>100</v>
      </c>
      <c r="AH650" s="671">
        <f t="shared" si="300"/>
        <v>-50</v>
      </c>
      <c r="AI650" s="671">
        <f t="shared" si="301"/>
        <v>-78.94736842105263</v>
      </c>
      <c r="AJ650" s="671">
        <f t="shared" si="302"/>
        <v>-47.222222222222221</v>
      </c>
      <c r="AK650" s="671">
        <f t="shared" si="303"/>
        <v>14.285714285714279</v>
      </c>
      <c r="AL650" s="671">
        <f t="shared" si="304"/>
        <v>12.5</v>
      </c>
      <c r="AM650" s="671">
        <f t="shared" si="305"/>
        <v>37.703789313202371</v>
      </c>
      <c r="AN650" s="671">
        <f t="shared" si="306"/>
        <v>103.33499999999995</v>
      </c>
      <c r="AO650" s="671">
        <f t="shared" si="307"/>
        <v>199.98500074996258</v>
      </c>
      <c r="AP650" s="671" t="str">
        <f t="shared" si="308"/>
        <v>n/a</v>
      </c>
      <c r="AQ650" s="671" t="str">
        <f t="shared" si="309"/>
        <v>n/a</v>
      </c>
      <c r="AR650" s="671" t="str">
        <f t="shared" si="310"/>
        <v>n/a</v>
      </c>
      <c r="AS650" s="672">
        <f t="shared" si="312"/>
        <v>34.940603668191812</v>
      </c>
      <c r="AT650" s="673">
        <f t="shared" si="313"/>
        <v>72.214113943029815</v>
      </c>
    </row>
    <row r="651" spans="1:46" ht="11.25" customHeight="1" x14ac:dyDescent="0.2">
      <c r="A651" s="933" t="s">
        <v>1593</v>
      </c>
      <c r="B651" s="933" t="s">
        <v>1594</v>
      </c>
      <c r="C651" s="497">
        <v>3.6</v>
      </c>
      <c r="D651" s="497">
        <v>3</v>
      </c>
      <c r="E651" s="502">
        <v>2.8</v>
      </c>
      <c r="F651" s="650">
        <v>2.44</v>
      </c>
      <c r="G651" s="650">
        <v>2.17</v>
      </c>
      <c r="H651" s="650">
        <v>1.73</v>
      </c>
      <c r="I651" s="651"/>
      <c r="J651" s="650">
        <v>1.6</v>
      </c>
      <c r="K651" s="496">
        <v>1.45</v>
      </c>
      <c r="L651" s="651"/>
      <c r="M651" s="511">
        <v>1.1499999999999999</v>
      </c>
      <c r="N651" s="511">
        <v>0.7</v>
      </c>
      <c r="O651" s="653">
        <v>0.57999999999999996</v>
      </c>
      <c r="P651" s="657">
        <v>1.1499999999999999</v>
      </c>
      <c r="Q651" s="657">
        <v>0.95</v>
      </c>
      <c r="R651" s="657">
        <v>0.78</v>
      </c>
      <c r="S651" s="657">
        <v>0.625</v>
      </c>
      <c r="T651" s="657">
        <v>0.5</v>
      </c>
      <c r="U651" s="657">
        <v>0.4</v>
      </c>
      <c r="V651" s="653">
        <v>0</v>
      </c>
      <c r="W651" s="653">
        <v>0</v>
      </c>
      <c r="X651" s="653">
        <v>0</v>
      </c>
      <c r="Y651" s="654">
        <f t="shared" si="311"/>
        <v>25.624999999999993</v>
      </c>
      <c r="Z651" s="1049">
        <f t="shared" ref="Z651:Z714" si="314">IF(ISERROR((C651/D651-1)*100),"n/a",(C651/D651-1)*100)</f>
        <v>19.999999999999996</v>
      </c>
      <c r="AA651" s="671">
        <f t="shared" si="293"/>
        <v>7.1428571428571397</v>
      </c>
      <c r="AB651" s="671">
        <f t="shared" si="294"/>
        <v>14.754098360655732</v>
      </c>
      <c r="AC651" s="671">
        <f t="shared" si="295"/>
        <v>12.442396313364057</v>
      </c>
      <c r="AD651" s="671">
        <f t="shared" si="296"/>
        <v>25.43352601156068</v>
      </c>
      <c r="AE651" s="671">
        <f t="shared" si="297"/>
        <v>8.1249999999999822</v>
      </c>
      <c r="AF651" s="671">
        <f t="shared" si="298"/>
        <v>10.344827586206895</v>
      </c>
      <c r="AG651" s="671">
        <f t="shared" si="299"/>
        <v>26.086956521739136</v>
      </c>
      <c r="AH651" s="671">
        <f t="shared" si="300"/>
        <v>64.285714285714278</v>
      </c>
      <c r="AI651" s="671">
        <f t="shared" si="301"/>
        <v>20.68965517241379</v>
      </c>
      <c r="AJ651" s="671">
        <f t="shared" si="302"/>
        <v>-49.565217391304351</v>
      </c>
      <c r="AK651" s="671">
        <f t="shared" si="303"/>
        <v>21.052631578947366</v>
      </c>
      <c r="AL651" s="671">
        <f t="shared" si="304"/>
        <v>21.794871794871785</v>
      </c>
      <c r="AM651" s="671">
        <f t="shared" si="305"/>
        <v>24.8</v>
      </c>
      <c r="AN651" s="671">
        <f t="shared" si="306"/>
        <v>25</v>
      </c>
      <c r="AO651" s="671">
        <f t="shared" si="307"/>
        <v>25</v>
      </c>
      <c r="AP651" s="671" t="str">
        <f t="shared" si="308"/>
        <v>n/a</v>
      </c>
      <c r="AQ651" s="671" t="str">
        <f t="shared" si="309"/>
        <v>n/a</v>
      </c>
      <c r="AR651" s="671" t="str">
        <f t="shared" si="310"/>
        <v>n/a</v>
      </c>
      <c r="AS651" s="672">
        <f t="shared" si="312"/>
        <v>17.336707336064158</v>
      </c>
      <c r="AT651" s="673">
        <f t="shared" si="313"/>
        <v>22.084163770496488</v>
      </c>
    </row>
    <row r="652" spans="1:46" ht="11.25" customHeight="1" x14ac:dyDescent="0.2">
      <c r="A652" s="556" t="s">
        <v>4284</v>
      </c>
      <c r="B652" s="933" t="s">
        <v>3903</v>
      </c>
      <c r="C652" s="497">
        <v>3.8</v>
      </c>
      <c r="D652" s="916">
        <v>3.4</v>
      </c>
      <c r="E652" s="916">
        <v>3</v>
      </c>
      <c r="F652" s="916">
        <v>2.2000000000000002</v>
      </c>
      <c r="G652" s="916">
        <v>2</v>
      </c>
      <c r="H652" s="916">
        <v>1.76</v>
      </c>
      <c r="I652" s="916">
        <v>1.76</v>
      </c>
      <c r="J652" s="916">
        <v>1.76</v>
      </c>
      <c r="K652" s="933">
        <v>1.76</v>
      </c>
      <c r="L652" s="916">
        <v>1.76</v>
      </c>
      <c r="M652" s="500">
        <v>1.76</v>
      </c>
      <c r="N652" s="500">
        <v>1.76</v>
      </c>
      <c r="O652" s="936">
        <v>1.76</v>
      </c>
      <c r="P652" s="936">
        <v>1.61</v>
      </c>
      <c r="Q652" s="936">
        <v>1.1599999999999999</v>
      </c>
      <c r="R652" s="936">
        <v>1.1599999999999999</v>
      </c>
      <c r="S652" s="936">
        <v>1.1599999999999999</v>
      </c>
      <c r="T652" s="936">
        <v>1.1599999999999999</v>
      </c>
      <c r="U652" s="936">
        <v>1.1599999999999999</v>
      </c>
      <c r="V652" s="936">
        <v>1.1599999999999999</v>
      </c>
      <c r="W652" s="936">
        <v>1</v>
      </c>
      <c r="X652" s="936">
        <v>1</v>
      </c>
      <c r="Y652" s="654">
        <f t="shared" si="311"/>
        <v>39.049999999999997</v>
      </c>
      <c r="Z652" s="1049">
        <f t="shared" si="314"/>
        <v>11.764705882352944</v>
      </c>
      <c r="AA652" s="671">
        <f t="shared" ref="AA652:AA715" si="315">IF(ISERROR((D652/E652-1)*100),"n/a",(D652/E652-1)*100)</f>
        <v>13.33333333333333</v>
      </c>
      <c r="AB652" s="671">
        <f t="shared" ref="AB652:AB715" si="316">IF(ISERROR((E652/F652-1)*100),"n/a",(E652/F652-1)*100)</f>
        <v>36.363636363636353</v>
      </c>
      <c r="AC652" s="671">
        <f t="shared" ref="AC652:AC715" si="317">IF(ISERROR((F652/G652-1)*100),"n/a",(F652/G652-1)*100)</f>
        <v>10.000000000000009</v>
      </c>
      <c r="AD652" s="671">
        <f t="shared" ref="AD652:AD715" si="318">IF(ISERROR((G652/H652-1)*100),"n/a",(G652/H652-1)*100)</f>
        <v>13.636363636363647</v>
      </c>
      <c r="AE652" s="671">
        <f t="shared" ref="AE652:AE715" si="319">IF(ISERROR((H652/J652-1)*100),"n/a",(H652/J652-1)*100)</f>
        <v>0</v>
      </c>
      <c r="AF652" s="671">
        <f t="shared" ref="AF652:AF715" si="320">IF(ISERROR((J652/K652-1)*100),"n/a",(J652/K652-1)*100)</f>
        <v>0</v>
      </c>
      <c r="AG652" s="671">
        <f t="shared" ref="AG652:AG715" si="321">IF(ISERROR((K652/M652-1)*100),"n/a",(K652/M652-1)*100)</f>
        <v>0</v>
      </c>
      <c r="AH652" s="671">
        <f t="shared" ref="AH652:AH715" si="322">IF(ISERROR((M652/N652-1)*100),"n/a",(M652/N652-1)*100)</f>
        <v>0</v>
      </c>
      <c r="AI652" s="671">
        <f t="shared" ref="AI652:AI715" si="323">IF(ISERROR((N652/O652-1)*100),"n/a",(N652/O652-1)*100)</f>
        <v>0</v>
      </c>
      <c r="AJ652" s="671">
        <f t="shared" ref="AJ652:AJ715" si="324">IF(ISERROR((O652/P652-1)*100),"n/a",(O652/P652-1)*100)</f>
        <v>9.316770186335388</v>
      </c>
      <c r="AK652" s="671">
        <f t="shared" ref="AK652:AK715" si="325">IF(ISERROR((P652/Q652-1)*100),"n/a",(P652/Q652-1)*100)</f>
        <v>38.793103448275886</v>
      </c>
      <c r="AL652" s="671">
        <f t="shared" ref="AL652:AL715" si="326">IF(ISERROR((Q652/R652-1)*100),"n/a",(Q652/R652-1)*100)</f>
        <v>0</v>
      </c>
      <c r="AM652" s="671">
        <f t="shared" ref="AM652:AM715" si="327">IF(ISERROR((R652/S652-1)*100),"n/a",(R652/S652-1)*100)</f>
        <v>0</v>
      </c>
      <c r="AN652" s="671">
        <f t="shared" ref="AN652:AN715" si="328">IF(ISERROR((S652/T652-1)*100),"n/a",(S652/T652-1)*100)</f>
        <v>0</v>
      </c>
      <c r="AO652" s="671">
        <f t="shared" ref="AO652:AO715" si="329">IF(ISERROR((T652/U652-1)*100),"n/a",(T652/U652-1)*100)</f>
        <v>0</v>
      </c>
      <c r="AP652" s="671">
        <f t="shared" ref="AP652:AP715" si="330">IF(ISERROR((U652/V652-1)*100),"n/a",(U652/V652-1)*100)</f>
        <v>0</v>
      </c>
      <c r="AQ652" s="671">
        <f t="shared" ref="AQ652:AQ715" si="331">IF(ISERROR((V652/W652-1)*100),"n/a",(V652/W652-1)*100)</f>
        <v>15.999999999999993</v>
      </c>
      <c r="AR652" s="671">
        <f t="shared" ref="AR652:AR715" si="332">IF(ISERROR((W652/X652-1)*100),"n/a",(W652/X652-1)*100)</f>
        <v>0</v>
      </c>
      <c r="AS652" s="672">
        <f t="shared" si="312"/>
        <v>7.8530480447525051</v>
      </c>
      <c r="AT652" s="673">
        <f t="shared" si="313"/>
        <v>12.019476598580772</v>
      </c>
    </row>
    <row r="653" spans="1:46" ht="11.25" customHeight="1" x14ac:dyDescent="0.2">
      <c r="A653" s="495" t="s">
        <v>745</v>
      </c>
      <c r="B653" s="933" t="s">
        <v>746</v>
      </c>
      <c r="C653" s="497">
        <v>0.3367</v>
      </c>
      <c r="D653" s="497">
        <v>0.32</v>
      </c>
      <c r="E653" s="487">
        <v>0.27999999999999997</v>
      </c>
      <c r="F653" s="487">
        <v>0.27333333333333332</v>
      </c>
      <c r="G653" s="487">
        <v>0.26333333333333336</v>
      </c>
      <c r="H653" s="487">
        <v>0.25666666666666665</v>
      </c>
      <c r="I653" s="488"/>
      <c r="J653" s="487">
        <v>0.22678730158730157</v>
      </c>
      <c r="K653" s="485">
        <v>0.22073015873015875</v>
      </c>
      <c r="L653" s="488"/>
      <c r="M653" s="530">
        <v>0.21466666666666664</v>
      </c>
      <c r="N653" s="530">
        <v>0.2086031746031746</v>
      </c>
      <c r="O653" s="493">
        <v>0.20257142857142854</v>
      </c>
      <c r="P653" s="493">
        <v>0.19653968253968254</v>
      </c>
      <c r="Q653" s="493">
        <v>0.19047619047619047</v>
      </c>
      <c r="R653" s="493">
        <v>0.18441269841269839</v>
      </c>
      <c r="S653" s="492">
        <v>0.17707936507936509</v>
      </c>
      <c r="T653" s="493">
        <v>0.19434920634920638</v>
      </c>
      <c r="U653" s="493">
        <v>0.15549206349206349</v>
      </c>
      <c r="V653" s="493">
        <v>0.14831746031746032</v>
      </c>
      <c r="W653" s="493">
        <v>0.14396825396825397</v>
      </c>
      <c r="X653" s="493">
        <v>0.13822222222222222</v>
      </c>
      <c r="Y653" s="654">
        <f t="shared" si="311"/>
        <v>4.3322492063492053</v>
      </c>
      <c r="Z653" s="1049">
        <f t="shared" si="314"/>
        <v>5.2187500000000053</v>
      </c>
      <c r="AA653" s="671">
        <f t="shared" si="315"/>
        <v>14.285714285714302</v>
      </c>
      <c r="AB653" s="671">
        <f t="shared" si="316"/>
        <v>2.4390243902439046</v>
      </c>
      <c r="AC653" s="671">
        <f t="shared" si="317"/>
        <v>3.7974683544303556</v>
      </c>
      <c r="AD653" s="671">
        <f t="shared" si="318"/>
        <v>2.5974025974026205</v>
      </c>
      <c r="AE653" s="671">
        <f t="shared" si="319"/>
        <v>13.175060891962275</v>
      </c>
      <c r="AF653" s="671">
        <f t="shared" si="320"/>
        <v>2.7441392204803572</v>
      </c>
      <c r="AG653" s="671">
        <f t="shared" si="321"/>
        <v>2.8246081041112259</v>
      </c>
      <c r="AH653" s="671">
        <f t="shared" si="322"/>
        <v>2.9067113072591688</v>
      </c>
      <c r="AI653" s="671">
        <f t="shared" si="323"/>
        <v>2.977589719479723</v>
      </c>
      <c r="AJ653" s="671">
        <f t="shared" si="324"/>
        <v>3.0689710870618558</v>
      </c>
      <c r="AK653" s="671">
        <f t="shared" si="325"/>
        <v>3.183333333333338</v>
      </c>
      <c r="AL653" s="671">
        <f t="shared" si="326"/>
        <v>3.2880013771733552</v>
      </c>
      <c r="AM653" s="671">
        <f t="shared" si="327"/>
        <v>4.1412692721405353</v>
      </c>
      <c r="AN653" s="671">
        <f t="shared" si="328"/>
        <v>-8.8859849722313093</v>
      </c>
      <c r="AO653" s="671">
        <f t="shared" si="329"/>
        <v>24.989791751735435</v>
      </c>
      <c r="AP653" s="671">
        <f t="shared" si="330"/>
        <v>4.8373287671232834</v>
      </c>
      <c r="AQ653" s="671">
        <f t="shared" si="331"/>
        <v>3.0209481808158856</v>
      </c>
      <c r="AR653" s="671">
        <f t="shared" si="332"/>
        <v>4.1570969223702292</v>
      </c>
      <c r="AS653" s="672">
        <f t="shared" si="312"/>
        <v>4.9877486626635026</v>
      </c>
      <c r="AT653" s="673">
        <f t="shared" si="313"/>
        <v>6.6371637024834715</v>
      </c>
    </row>
    <row r="654" spans="1:46" ht="11.25" customHeight="1" x14ac:dyDescent="0.2">
      <c r="A654" s="495" t="s">
        <v>1561</v>
      </c>
      <c r="B654" s="933" t="s">
        <v>1562</v>
      </c>
      <c r="C654" s="497">
        <v>3.1</v>
      </c>
      <c r="D654" s="656">
        <v>2.7299999999999995</v>
      </c>
      <c r="E654" s="650">
        <v>2.4500000000000002</v>
      </c>
      <c r="F654" s="650">
        <v>2.1800000000000002</v>
      </c>
      <c r="G654" s="650">
        <v>1.89</v>
      </c>
      <c r="H654" s="650">
        <v>1.3274999999999999</v>
      </c>
      <c r="I654" s="651"/>
      <c r="J654" s="650">
        <v>0.45</v>
      </c>
      <c r="K654" s="655">
        <v>0</v>
      </c>
      <c r="L654" s="651"/>
      <c r="M654" s="652">
        <v>0</v>
      </c>
      <c r="N654" s="652">
        <v>0</v>
      </c>
      <c r="O654" s="653">
        <v>0</v>
      </c>
      <c r="P654" s="653">
        <v>0</v>
      </c>
      <c r="Q654" s="653">
        <v>0</v>
      </c>
      <c r="R654" s="653">
        <v>0</v>
      </c>
      <c r="S654" s="653">
        <v>0</v>
      </c>
      <c r="T654" s="653">
        <v>0</v>
      </c>
      <c r="U654" s="653">
        <v>0</v>
      </c>
      <c r="V654" s="653">
        <v>0</v>
      </c>
      <c r="W654" s="653">
        <v>0</v>
      </c>
      <c r="X654" s="653">
        <v>0</v>
      </c>
      <c r="Y654" s="654">
        <f t="shared" si="311"/>
        <v>14.127500000000001</v>
      </c>
      <c r="Z654" s="1049">
        <f t="shared" si="314"/>
        <v>13.553113553113572</v>
      </c>
      <c r="AA654" s="671">
        <f t="shared" si="315"/>
        <v>11.428571428571409</v>
      </c>
      <c r="AB654" s="671">
        <f t="shared" si="316"/>
        <v>12.385321100917434</v>
      </c>
      <c r="AC654" s="671">
        <f t="shared" si="317"/>
        <v>15.343915343915349</v>
      </c>
      <c r="AD654" s="671">
        <f t="shared" si="318"/>
        <v>42.372881355932201</v>
      </c>
      <c r="AE654" s="671">
        <f t="shared" si="319"/>
        <v>194.99999999999997</v>
      </c>
      <c r="AF654" s="671" t="str">
        <f t="shared" si="320"/>
        <v>n/a</v>
      </c>
      <c r="AG654" s="671" t="str">
        <f t="shared" si="321"/>
        <v>n/a</v>
      </c>
      <c r="AH654" s="671" t="str">
        <f t="shared" si="322"/>
        <v>n/a</v>
      </c>
      <c r="AI654" s="671" t="str">
        <f t="shared" si="323"/>
        <v>n/a</v>
      </c>
      <c r="AJ654" s="671" t="str">
        <f t="shared" si="324"/>
        <v>n/a</v>
      </c>
      <c r="AK654" s="671" t="str">
        <f t="shared" si="325"/>
        <v>n/a</v>
      </c>
      <c r="AL654" s="671" t="str">
        <f t="shared" si="326"/>
        <v>n/a</v>
      </c>
      <c r="AM654" s="671" t="str">
        <f t="shared" si="327"/>
        <v>n/a</v>
      </c>
      <c r="AN654" s="671" t="str">
        <f t="shared" si="328"/>
        <v>n/a</v>
      </c>
      <c r="AO654" s="671" t="str">
        <f t="shared" si="329"/>
        <v>n/a</v>
      </c>
      <c r="AP654" s="671" t="str">
        <f t="shared" si="330"/>
        <v>n/a</v>
      </c>
      <c r="AQ654" s="671" t="str">
        <f t="shared" si="331"/>
        <v>n/a</v>
      </c>
      <c r="AR654" s="671" t="str">
        <f t="shared" si="332"/>
        <v>n/a</v>
      </c>
      <c r="AS654" s="672">
        <f t="shared" si="312"/>
        <v>48.347300463741654</v>
      </c>
      <c r="AT654" s="673">
        <f t="shared" si="313"/>
        <v>72.799482622270915</v>
      </c>
    </row>
    <row r="655" spans="1:46" ht="11.25" customHeight="1" x14ac:dyDescent="0.2">
      <c r="A655" s="495" t="s">
        <v>1563</v>
      </c>
      <c r="B655" s="933" t="s">
        <v>1564</v>
      </c>
      <c r="C655" s="497">
        <v>2.6360000000000001</v>
      </c>
      <c r="D655" s="656">
        <v>2.4050000000000002</v>
      </c>
      <c r="E655" s="650">
        <v>1.9750000000000001</v>
      </c>
      <c r="F655" s="650">
        <v>1.538</v>
      </c>
      <c r="G655" s="650">
        <v>1.1179999999999999</v>
      </c>
      <c r="H655" s="650">
        <v>0.155</v>
      </c>
      <c r="I655" s="651"/>
      <c r="J655" s="502">
        <v>0</v>
      </c>
      <c r="K655" s="655">
        <v>0</v>
      </c>
      <c r="L655" s="651"/>
      <c r="M655" s="652">
        <v>0</v>
      </c>
      <c r="N655" s="652">
        <v>0</v>
      </c>
      <c r="O655" s="653">
        <v>0</v>
      </c>
      <c r="P655" s="653">
        <v>0</v>
      </c>
      <c r="Q655" s="653">
        <v>0</v>
      </c>
      <c r="R655" s="653">
        <v>0</v>
      </c>
      <c r="S655" s="653">
        <v>0</v>
      </c>
      <c r="T655" s="653">
        <v>0</v>
      </c>
      <c r="U655" s="653">
        <v>0</v>
      </c>
      <c r="V655" s="653">
        <v>0</v>
      </c>
      <c r="W655" s="653">
        <v>0</v>
      </c>
      <c r="X655" s="653">
        <v>0</v>
      </c>
      <c r="Y655" s="654">
        <f t="shared" si="311"/>
        <v>9.827</v>
      </c>
      <c r="Z655" s="1049">
        <f t="shared" si="314"/>
        <v>9.6049896049895889</v>
      </c>
      <c r="AA655" s="671">
        <f t="shared" si="315"/>
        <v>21.772151898734183</v>
      </c>
      <c r="AB655" s="671">
        <f t="shared" si="316"/>
        <v>28.413524057217177</v>
      </c>
      <c r="AC655" s="671">
        <f t="shared" si="317"/>
        <v>37.567084078712007</v>
      </c>
      <c r="AD655" s="671">
        <f t="shared" si="318"/>
        <v>621.29032258064512</v>
      </c>
      <c r="AE655" s="671" t="str">
        <f t="shared" si="319"/>
        <v>n/a</v>
      </c>
      <c r="AF655" s="671" t="str">
        <f t="shared" si="320"/>
        <v>n/a</v>
      </c>
      <c r="AG655" s="671" t="str">
        <f t="shared" si="321"/>
        <v>n/a</v>
      </c>
      <c r="AH655" s="671" t="str">
        <f t="shared" si="322"/>
        <v>n/a</v>
      </c>
      <c r="AI655" s="671" t="str">
        <f t="shared" si="323"/>
        <v>n/a</v>
      </c>
      <c r="AJ655" s="671" t="str">
        <f t="shared" si="324"/>
        <v>n/a</v>
      </c>
      <c r="AK655" s="671" t="str">
        <f t="shared" si="325"/>
        <v>n/a</v>
      </c>
      <c r="AL655" s="671" t="str">
        <f t="shared" si="326"/>
        <v>n/a</v>
      </c>
      <c r="AM655" s="671" t="str">
        <f t="shared" si="327"/>
        <v>n/a</v>
      </c>
      <c r="AN655" s="671" t="str">
        <f t="shared" si="328"/>
        <v>n/a</v>
      </c>
      <c r="AO655" s="671" t="str">
        <f t="shared" si="329"/>
        <v>n/a</v>
      </c>
      <c r="AP655" s="671" t="str">
        <f t="shared" si="330"/>
        <v>n/a</v>
      </c>
      <c r="AQ655" s="671" t="str">
        <f t="shared" si="331"/>
        <v>n/a</v>
      </c>
      <c r="AR655" s="671" t="str">
        <f t="shared" si="332"/>
        <v>n/a</v>
      </c>
      <c r="AS655" s="672">
        <f t="shared" si="312"/>
        <v>143.72961444405962</v>
      </c>
      <c r="AT655" s="673">
        <f t="shared" si="313"/>
        <v>267.15891860946385</v>
      </c>
    </row>
    <row r="656" spans="1:46" ht="11.25" customHeight="1" x14ac:dyDescent="0.2">
      <c r="A656" s="556" t="s">
        <v>4145</v>
      </c>
      <c r="B656" s="933" t="s">
        <v>4146</v>
      </c>
      <c r="C656" s="523">
        <v>0.28000000000000003</v>
      </c>
      <c r="D656" s="656">
        <v>0.27</v>
      </c>
      <c r="E656" s="650">
        <v>0.25</v>
      </c>
      <c r="F656" s="650">
        <v>0.2175</v>
      </c>
      <c r="G656" s="650">
        <v>0.17</v>
      </c>
      <c r="H656" s="650">
        <v>0.12</v>
      </c>
      <c r="I656" s="651"/>
      <c r="J656" s="542">
        <v>0</v>
      </c>
      <c r="K656" s="496">
        <v>0.02</v>
      </c>
      <c r="L656" s="651"/>
      <c r="M656" s="652">
        <v>0</v>
      </c>
      <c r="N656" s="652">
        <v>0.26500000000000001</v>
      </c>
      <c r="O656" s="657">
        <v>0.45500000000000002</v>
      </c>
      <c r="P656" s="657">
        <v>0.42499999999999999</v>
      </c>
      <c r="Q656" s="657">
        <v>0.36441176470588238</v>
      </c>
      <c r="R656" s="657">
        <v>0.32840000000000003</v>
      </c>
      <c r="S656" s="657">
        <v>0.28352941176470586</v>
      </c>
      <c r="T656" s="657">
        <v>0.26074999999999998</v>
      </c>
      <c r="U656" s="543">
        <v>0</v>
      </c>
      <c r="V656" s="543">
        <v>0</v>
      </c>
      <c r="W656" s="653">
        <v>0</v>
      </c>
      <c r="X656" s="653">
        <v>0</v>
      </c>
      <c r="Y656" s="654">
        <f t="shared" si="311"/>
        <v>3.7095911764705884</v>
      </c>
      <c r="Z656" s="1049">
        <f t="shared" si="314"/>
        <v>3.7037037037036979</v>
      </c>
      <c r="AA656" s="671">
        <f t="shared" si="315"/>
        <v>8.0000000000000071</v>
      </c>
      <c r="AB656" s="671">
        <f t="shared" si="316"/>
        <v>14.942528735632177</v>
      </c>
      <c r="AC656" s="671">
        <f t="shared" si="317"/>
        <v>27.941176470588225</v>
      </c>
      <c r="AD656" s="671">
        <f t="shared" si="318"/>
        <v>41.666666666666671</v>
      </c>
      <c r="AE656" s="671" t="str">
        <f t="shared" si="319"/>
        <v>n/a</v>
      </c>
      <c r="AF656" s="671">
        <f t="shared" si="320"/>
        <v>-100</v>
      </c>
      <c r="AG656" s="671" t="str">
        <f t="shared" si="321"/>
        <v>n/a</v>
      </c>
      <c r="AH656" s="671">
        <f t="shared" si="322"/>
        <v>-100</v>
      </c>
      <c r="AI656" s="671">
        <f t="shared" si="323"/>
        <v>-41.758241758241752</v>
      </c>
      <c r="AJ656" s="671">
        <f t="shared" si="324"/>
        <v>7.0588235294117618</v>
      </c>
      <c r="AK656" s="671">
        <f t="shared" si="325"/>
        <v>16.626311541565777</v>
      </c>
      <c r="AL656" s="671">
        <f t="shared" si="326"/>
        <v>10.965823601060398</v>
      </c>
      <c r="AM656" s="671">
        <f t="shared" si="327"/>
        <v>15.825726141078844</v>
      </c>
      <c r="AN656" s="671">
        <f t="shared" si="328"/>
        <v>8.7361118944222049</v>
      </c>
      <c r="AO656" s="671" t="str">
        <f t="shared" si="329"/>
        <v>n/a</v>
      </c>
      <c r="AP656" s="671" t="str">
        <f t="shared" si="330"/>
        <v>n/a</v>
      </c>
      <c r="AQ656" s="671" t="str">
        <f t="shared" si="331"/>
        <v>n/a</v>
      </c>
      <c r="AR656" s="671" t="str">
        <f t="shared" si="332"/>
        <v>n/a</v>
      </c>
      <c r="AS656" s="672">
        <f t="shared" si="312"/>
        <v>-6.6377976518547692</v>
      </c>
      <c r="AT656" s="673">
        <f t="shared" si="313"/>
        <v>45.425824993564419</v>
      </c>
    </row>
    <row r="657" spans="1:46" ht="11.25" customHeight="1" x14ac:dyDescent="0.2">
      <c r="A657" s="1174" t="s">
        <v>4166</v>
      </c>
      <c r="B657" s="918" t="s">
        <v>4167</v>
      </c>
      <c r="C657" s="497">
        <v>0.41</v>
      </c>
      <c r="D657" s="491">
        <v>0.34</v>
      </c>
      <c r="E657" s="650">
        <v>0.28999999999999998</v>
      </c>
      <c r="F657" s="650">
        <v>0.12</v>
      </c>
      <c r="G657" s="564">
        <v>0</v>
      </c>
      <c r="H657" s="564">
        <v>0</v>
      </c>
      <c r="I657" s="1012"/>
      <c r="J657" s="564">
        <v>0</v>
      </c>
      <c r="K657" s="503">
        <v>0</v>
      </c>
      <c r="L657" s="1012"/>
      <c r="M657" s="652">
        <v>0</v>
      </c>
      <c r="N657" s="652">
        <v>0</v>
      </c>
      <c r="O657" s="653">
        <v>0</v>
      </c>
      <c r="P657" s="653">
        <v>0</v>
      </c>
      <c r="Q657" s="653">
        <v>0</v>
      </c>
      <c r="R657" s="653">
        <v>0</v>
      </c>
      <c r="S657" s="653">
        <v>0</v>
      </c>
      <c r="T657" s="653">
        <v>0</v>
      </c>
      <c r="U657" s="653">
        <v>0</v>
      </c>
      <c r="V657" s="653">
        <v>0</v>
      </c>
      <c r="W657" s="653">
        <v>0</v>
      </c>
      <c r="X657" s="653">
        <v>0</v>
      </c>
      <c r="Y657" s="654">
        <f t="shared" si="311"/>
        <v>1.1600000000000001</v>
      </c>
      <c r="Z657" s="1049">
        <f t="shared" si="314"/>
        <v>20.588235294117641</v>
      </c>
      <c r="AA657" s="671">
        <f t="shared" si="315"/>
        <v>17.24137931034484</v>
      </c>
      <c r="AB657" s="671">
        <f t="shared" si="316"/>
        <v>141.66666666666666</v>
      </c>
      <c r="AC657" s="671" t="str">
        <f t="shared" si="317"/>
        <v>n/a</v>
      </c>
      <c r="AD657" s="671" t="str">
        <f t="shared" si="318"/>
        <v>n/a</v>
      </c>
      <c r="AE657" s="671" t="str">
        <f t="shared" si="319"/>
        <v>n/a</v>
      </c>
      <c r="AF657" s="671" t="str">
        <f t="shared" si="320"/>
        <v>n/a</v>
      </c>
      <c r="AG657" s="671" t="str">
        <f t="shared" si="321"/>
        <v>n/a</v>
      </c>
      <c r="AH657" s="671" t="str">
        <f t="shared" si="322"/>
        <v>n/a</v>
      </c>
      <c r="AI657" s="671" t="str">
        <f t="shared" si="323"/>
        <v>n/a</v>
      </c>
      <c r="AJ657" s="671" t="str">
        <f t="shared" si="324"/>
        <v>n/a</v>
      </c>
      <c r="AK657" s="671" t="str">
        <f t="shared" si="325"/>
        <v>n/a</v>
      </c>
      <c r="AL657" s="671" t="str">
        <f t="shared" si="326"/>
        <v>n/a</v>
      </c>
      <c r="AM657" s="671" t="str">
        <f t="shared" si="327"/>
        <v>n/a</v>
      </c>
      <c r="AN657" s="671" t="str">
        <f t="shared" si="328"/>
        <v>n/a</v>
      </c>
      <c r="AO657" s="671" t="str">
        <f t="shared" si="329"/>
        <v>n/a</v>
      </c>
      <c r="AP657" s="671" t="str">
        <f t="shared" si="330"/>
        <v>n/a</v>
      </c>
      <c r="AQ657" s="671" t="str">
        <f t="shared" si="331"/>
        <v>n/a</v>
      </c>
      <c r="AR657" s="671" t="str">
        <f t="shared" si="332"/>
        <v>n/a</v>
      </c>
      <c r="AS657" s="672">
        <f t="shared" si="312"/>
        <v>59.832093757043047</v>
      </c>
      <c r="AT657" s="673">
        <f t="shared" si="313"/>
        <v>70.89057309487211</v>
      </c>
    </row>
    <row r="658" spans="1:46" ht="11.25" customHeight="1" x14ac:dyDescent="0.2">
      <c r="A658" s="506" t="s">
        <v>1541</v>
      </c>
      <c r="B658" s="507" t="s">
        <v>1542</v>
      </c>
      <c r="C658" s="497">
        <v>0.9</v>
      </c>
      <c r="D658" s="497">
        <v>0.85000000000000009</v>
      </c>
      <c r="E658" s="513">
        <v>0.75</v>
      </c>
      <c r="F658" s="513">
        <v>0.63</v>
      </c>
      <c r="G658" s="513">
        <v>0.53</v>
      </c>
      <c r="H658" s="513">
        <v>0.25</v>
      </c>
      <c r="I658" s="514"/>
      <c r="J658" s="512">
        <v>0</v>
      </c>
      <c r="K658" s="515">
        <v>0</v>
      </c>
      <c r="L658" s="514"/>
      <c r="M658" s="539">
        <v>0</v>
      </c>
      <c r="N658" s="539">
        <v>0</v>
      </c>
      <c r="O658" s="517">
        <v>0</v>
      </c>
      <c r="P658" s="517">
        <v>0</v>
      </c>
      <c r="Q658" s="517">
        <v>0</v>
      </c>
      <c r="R658" s="517">
        <v>0</v>
      </c>
      <c r="S658" s="517">
        <v>0</v>
      </c>
      <c r="T658" s="517">
        <v>0</v>
      </c>
      <c r="U658" s="517">
        <v>0</v>
      </c>
      <c r="V658" s="517">
        <v>0</v>
      </c>
      <c r="W658" s="517">
        <v>0</v>
      </c>
      <c r="X658" s="517">
        <v>0</v>
      </c>
      <c r="Y658" s="654">
        <f t="shared" si="311"/>
        <v>3.91</v>
      </c>
      <c r="Z658" s="1049">
        <f t="shared" si="314"/>
        <v>5.8823529411764719</v>
      </c>
      <c r="AA658" s="671">
        <f t="shared" si="315"/>
        <v>13.333333333333353</v>
      </c>
      <c r="AB658" s="671">
        <f t="shared" si="316"/>
        <v>19.047619047619047</v>
      </c>
      <c r="AC658" s="671">
        <f t="shared" si="317"/>
        <v>18.867924528301884</v>
      </c>
      <c r="AD658" s="671">
        <f t="shared" si="318"/>
        <v>112.00000000000001</v>
      </c>
      <c r="AE658" s="671" t="str">
        <f t="shared" si="319"/>
        <v>n/a</v>
      </c>
      <c r="AF658" s="671" t="str">
        <f t="shared" si="320"/>
        <v>n/a</v>
      </c>
      <c r="AG658" s="671" t="str">
        <f t="shared" si="321"/>
        <v>n/a</v>
      </c>
      <c r="AH658" s="671" t="str">
        <f t="shared" si="322"/>
        <v>n/a</v>
      </c>
      <c r="AI658" s="671" t="str">
        <f t="shared" si="323"/>
        <v>n/a</v>
      </c>
      <c r="AJ658" s="671" t="str">
        <f t="shared" si="324"/>
        <v>n/a</v>
      </c>
      <c r="AK658" s="671" t="str">
        <f t="shared" si="325"/>
        <v>n/a</v>
      </c>
      <c r="AL658" s="671" t="str">
        <f t="shared" si="326"/>
        <v>n/a</v>
      </c>
      <c r="AM658" s="671" t="str">
        <f t="shared" si="327"/>
        <v>n/a</v>
      </c>
      <c r="AN658" s="671" t="str">
        <f t="shared" si="328"/>
        <v>n/a</v>
      </c>
      <c r="AO658" s="671" t="str">
        <f t="shared" si="329"/>
        <v>n/a</v>
      </c>
      <c r="AP658" s="671" t="str">
        <f t="shared" si="330"/>
        <v>n/a</v>
      </c>
      <c r="AQ658" s="671" t="str">
        <f t="shared" si="331"/>
        <v>n/a</v>
      </c>
      <c r="AR658" s="671" t="str">
        <f t="shared" si="332"/>
        <v>n/a</v>
      </c>
      <c r="AS658" s="672">
        <f t="shared" si="312"/>
        <v>33.826245970086156</v>
      </c>
      <c r="AT658" s="673">
        <f t="shared" si="313"/>
        <v>44.028728232676151</v>
      </c>
    </row>
    <row r="659" spans="1:46" ht="11.25" customHeight="1" x14ac:dyDescent="0.2">
      <c r="A659" s="495" t="s">
        <v>751</v>
      </c>
      <c r="B659" s="933" t="s">
        <v>752</v>
      </c>
      <c r="C659" s="497">
        <v>2.4300000000000002</v>
      </c>
      <c r="D659" s="497">
        <v>2.2400000000000002</v>
      </c>
      <c r="E659" s="650">
        <v>2.0699999999999998</v>
      </c>
      <c r="F659" s="650">
        <v>1.86</v>
      </c>
      <c r="G659" s="650">
        <v>1.61</v>
      </c>
      <c r="H659" s="650">
        <v>1.3</v>
      </c>
      <c r="I659" s="651"/>
      <c r="J659" s="650">
        <v>0.96499999999999997</v>
      </c>
      <c r="K659" s="496">
        <v>0.83499999999999996</v>
      </c>
      <c r="L659" s="651"/>
      <c r="M659" s="511">
        <v>0.74</v>
      </c>
      <c r="N659" s="511">
        <v>0.67</v>
      </c>
      <c r="O659" s="657">
        <v>0.62</v>
      </c>
      <c r="P659" s="657">
        <v>0.54</v>
      </c>
      <c r="Q659" s="657">
        <v>0.45</v>
      </c>
      <c r="R659" s="657">
        <v>0.34</v>
      </c>
      <c r="S659" s="657">
        <v>0.22500000000000001</v>
      </c>
      <c r="T659" s="657">
        <v>0.12</v>
      </c>
      <c r="U659" s="653">
        <v>0</v>
      </c>
      <c r="V659" s="653">
        <v>0</v>
      </c>
      <c r="W659" s="653">
        <v>0</v>
      </c>
      <c r="X659" s="653">
        <v>0</v>
      </c>
      <c r="Y659" s="654">
        <f t="shared" si="311"/>
        <v>17.015000000000001</v>
      </c>
      <c r="Z659" s="1049">
        <f t="shared" si="314"/>
        <v>8.4821428571428612</v>
      </c>
      <c r="AA659" s="671">
        <f t="shared" si="315"/>
        <v>8.2125603864734451</v>
      </c>
      <c r="AB659" s="671">
        <f t="shared" si="316"/>
        <v>11.290322580645151</v>
      </c>
      <c r="AC659" s="671">
        <f t="shared" si="317"/>
        <v>15.527950310559003</v>
      </c>
      <c r="AD659" s="671">
        <f t="shared" si="318"/>
        <v>23.84615384615385</v>
      </c>
      <c r="AE659" s="671">
        <f t="shared" si="319"/>
        <v>34.715025906735761</v>
      </c>
      <c r="AF659" s="671">
        <f t="shared" si="320"/>
        <v>15.568862275449113</v>
      </c>
      <c r="AG659" s="671">
        <f t="shared" si="321"/>
        <v>12.837837837837828</v>
      </c>
      <c r="AH659" s="671">
        <f t="shared" si="322"/>
        <v>10.447761194029837</v>
      </c>
      <c r="AI659" s="671">
        <f t="shared" si="323"/>
        <v>8.064516129032274</v>
      </c>
      <c r="AJ659" s="671">
        <f t="shared" si="324"/>
        <v>14.814814814814813</v>
      </c>
      <c r="AK659" s="671">
        <f t="shared" si="325"/>
        <v>19.999999999999996</v>
      </c>
      <c r="AL659" s="671">
        <f t="shared" si="326"/>
        <v>32.352941176470587</v>
      </c>
      <c r="AM659" s="671">
        <f t="shared" si="327"/>
        <v>51.111111111111107</v>
      </c>
      <c r="AN659" s="671">
        <f t="shared" si="328"/>
        <v>87.500000000000028</v>
      </c>
      <c r="AO659" s="671" t="str">
        <f t="shared" si="329"/>
        <v>n/a</v>
      </c>
      <c r="AP659" s="671" t="str">
        <f t="shared" si="330"/>
        <v>n/a</v>
      </c>
      <c r="AQ659" s="671" t="str">
        <f t="shared" si="331"/>
        <v>n/a</v>
      </c>
      <c r="AR659" s="671" t="str">
        <f t="shared" si="332"/>
        <v>n/a</v>
      </c>
      <c r="AS659" s="672">
        <f t="shared" si="312"/>
        <v>23.651466695097042</v>
      </c>
      <c r="AT659" s="673">
        <f t="shared" si="313"/>
        <v>21.392679575593757</v>
      </c>
    </row>
    <row r="660" spans="1:46" ht="11.25" customHeight="1" x14ac:dyDescent="0.2">
      <c r="A660" s="933" t="s">
        <v>1598</v>
      </c>
      <c r="B660" s="933" t="s">
        <v>1599</v>
      </c>
      <c r="C660" s="497">
        <v>1.28</v>
      </c>
      <c r="D660" s="497">
        <v>1.24</v>
      </c>
      <c r="E660" s="650">
        <v>1.2</v>
      </c>
      <c r="F660" s="650">
        <v>1.1599999999999999</v>
      </c>
      <c r="G660" s="650">
        <v>1.1200000000000001</v>
      </c>
      <c r="H660" s="650">
        <v>1.08</v>
      </c>
      <c r="I660" s="651"/>
      <c r="J660" s="650">
        <v>1.04</v>
      </c>
      <c r="K660" s="496">
        <v>1</v>
      </c>
      <c r="L660" s="651"/>
      <c r="M660" s="652">
        <v>0.96</v>
      </c>
      <c r="N660" s="511">
        <v>0.96</v>
      </c>
      <c r="O660" s="657">
        <v>0.92</v>
      </c>
      <c r="P660" s="657">
        <v>0.88</v>
      </c>
      <c r="Q660" s="657">
        <v>0.84</v>
      </c>
      <c r="R660" s="657">
        <v>0.78</v>
      </c>
      <c r="S660" s="657">
        <v>0.72</v>
      </c>
      <c r="T660" s="657">
        <v>0.66</v>
      </c>
      <c r="U660" s="657">
        <v>0.6</v>
      </c>
      <c r="V660" s="657">
        <v>0.5272</v>
      </c>
      <c r="W660" s="657">
        <v>0.44640000000000002</v>
      </c>
      <c r="X660" s="657">
        <v>0.38119999999999998</v>
      </c>
      <c r="Y660" s="654">
        <f t="shared" si="311"/>
        <v>17.794800000000006</v>
      </c>
      <c r="Z660" s="1049">
        <f t="shared" si="314"/>
        <v>3.2258064516129004</v>
      </c>
      <c r="AA660" s="671">
        <f t="shared" si="315"/>
        <v>3.3333333333333437</v>
      </c>
      <c r="AB660" s="671">
        <f t="shared" si="316"/>
        <v>3.4482758620689724</v>
      </c>
      <c r="AC660" s="671">
        <f t="shared" si="317"/>
        <v>3.5714285714285587</v>
      </c>
      <c r="AD660" s="671">
        <f t="shared" si="318"/>
        <v>3.7037037037036979</v>
      </c>
      <c r="AE660" s="671">
        <f t="shared" si="319"/>
        <v>3.8461538461538547</v>
      </c>
      <c r="AF660" s="671">
        <f t="shared" si="320"/>
        <v>4.0000000000000036</v>
      </c>
      <c r="AG660" s="671">
        <f t="shared" si="321"/>
        <v>4.1666666666666741</v>
      </c>
      <c r="AH660" s="671">
        <f t="shared" si="322"/>
        <v>0</v>
      </c>
      <c r="AI660" s="671">
        <f t="shared" si="323"/>
        <v>4.3478260869565188</v>
      </c>
      <c r="AJ660" s="671">
        <f t="shared" si="324"/>
        <v>4.5454545454545414</v>
      </c>
      <c r="AK660" s="671">
        <f t="shared" si="325"/>
        <v>4.7619047619047672</v>
      </c>
      <c r="AL660" s="671">
        <f t="shared" si="326"/>
        <v>7.6923076923076872</v>
      </c>
      <c r="AM660" s="671">
        <f t="shared" si="327"/>
        <v>8.3333333333333481</v>
      </c>
      <c r="AN660" s="671">
        <f t="shared" si="328"/>
        <v>9.0909090909090828</v>
      </c>
      <c r="AO660" s="671">
        <f t="shared" si="329"/>
        <v>10.000000000000009</v>
      </c>
      <c r="AP660" s="671">
        <f t="shared" si="330"/>
        <v>13.808801213960532</v>
      </c>
      <c r="AQ660" s="671">
        <f t="shared" si="331"/>
        <v>18.100358422939067</v>
      </c>
      <c r="AR660" s="671">
        <f t="shared" si="332"/>
        <v>17.103882476390364</v>
      </c>
      <c r="AS660" s="672">
        <f t="shared" si="312"/>
        <v>6.6884287399538911</v>
      </c>
      <c r="AT660" s="673">
        <f t="shared" si="313"/>
        <v>4.9576960090017534</v>
      </c>
    </row>
    <row r="661" spans="1:46" ht="11.25" customHeight="1" x14ac:dyDescent="0.2">
      <c r="A661" s="495" t="s">
        <v>747</v>
      </c>
      <c r="B661" s="933" t="s">
        <v>748</v>
      </c>
      <c r="C661" s="497">
        <v>0.26</v>
      </c>
      <c r="D661" s="497">
        <v>0.19000000000000003</v>
      </c>
      <c r="E661" s="650">
        <v>0.1575</v>
      </c>
      <c r="F661" s="650">
        <v>0.13800000000000001</v>
      </c>
      <c r="G661" s="650">
        <v>0.115</v>
      </c>
      <c r="H661" s="650">
        <v>9.5000000000000001E-2</v>
      </c>
      <c r="I661" s="651"/>
      <c r="J661" s="650">
        <v>7.7499999999999999E-2</v>
      </c>
      <c r="K661" s="496">
        <v>6.7500000000000004E-2</v>
      </c>
      <c r="L661" s="651"/>
      <c r="M661" s="511">
        <v>5.7500000000000002E-2</v>
      </c>
      <c r="N661" s="652">
        <v>0.05</v>
      </c>
      <c r="O661" s="657">
        <v>3.7499999999999999E-2</v>
      </c>
      <c r="P661" s="653">
        <v>0</v>
      </c>
      <c r="Q661" s="653">
        <v>0</v>
      </c>
      <c r="R661" s="653">
        <v>0</v>
      </c>
      <c r="S661" s="653">
        <v>0</v>
      </c>
      <c r="T661" s="653">
        <v>0</v>
      </c>
      <c r="U661" s="653">
        <v>0</v>
      </c>
      <c r="V661" s="653">
        <v>0</v>
      </c>
      <c r="W661" s="653">
        <v>0</v>
      </c>
      <c r="X661" s="653">
        <v>0</v>
      </c>
      <c r="Y661" s="654">
        <f t="shared" si="311"/>
        <v>1.2455000000000001</v>
      </c>
      <c r="Z661" s="1049">
        <f t="shared" si="314"/>
        <v>36.842105263157876</v>
      </c>
      <c r="AA661" s="671">
        <f t="shared" si="315"/>
        <v>20.63492063492065</v>
      </c>
      <c r="AB661" s="671">
        <f t="shared" si="316"/>
        <v>14.130434782608692</v>
      </c>
      <c r="AC661" s="671">
        <f t="shared" si="317"/>
        <v>19.999999999999996</v>
      </c>
      <c r="AD661" s="671">
        <f t="shared" si="318"/>
        <v>21.052631578947366</v>
      </c>
      <c r="AE661" s="671">
        <f t="shared" si="319"/>
        <v>22.580645161290324</v>
      </c>
      <c r="AF661" s="671">
        <f t="shared" si="320"/>
        <v>14.814814814814813</v>
      </c>
      <c r="AG661" s="671">
        <f t="shared" si="321"/>
        <v>17.391304347826097</v>
      </c>
      <c r="AH661" s="671">
        <f t="shared" si="322"/>
        <v>14.999999999999991</v>
      </c>
      <c r="AI661" s="671">
        <f t="shared" si="323"/>
        <v>33.33333333333335</v>
      </c>
      <c r="AJ661" s="671" t="str">
        <f t="shared" si="324"/>
        <v>n/a</v>
      </c>
      <c r="AK661" s="671" t="str">
        <f t="shared" si="325"/>
        <v>n/a</v>
      </c>
      <c r="AL661" s="671" t="str">
        <f t="shared" si="326"/>
        <v>n/a</v>
      </c>
      <c r="AM661" s="671" t="str">
        <f t="shared" si="327"/>
        <v>n/a</v>
      </c>
      <c r="AN661" s="671" t="str">
        <f t="shared" si="328"/>
        <v>n/a</v>
      </c>
      <c r="AO661" s="671" t="str">
        <f t="shared" si="329"/>
        <v>n/a</v>
      </c>
      <c r="AP661" s="671" t="str">
        <f t="shared" si="330"/>
        <v>n/a</v>
      </c>
      <c r="AQ661" s="671" t="str">
        <f t="shared" si="331"/>
        <v>n/a</v>
      </c>
      <c r="AR661" s="671" t="str">
        <f t="shared" si="332"/>
        <v>n/a</v>
      </c>
      <c r="AS661" s="672">
        <f t="shared" si="312"/>
        <v>21.578018991689916</v>
      </c>
      <c r="AT661" s="673">
        <f t="shared" si="313"/>
        <v>7.7305093209051243</v>
      </c>
    </row>
    <row r="662" spans="1:46" ht="11.25" customHeight="1" x14ac:dyDescent="0.2">
      <c r="A662" s="920" t="s">
        <v>3910</v>
      </c>
      <c r="B662" s="920" t="s">
        <v>3911</v>
      </c>
      <c r="C662" s="924">
        <v>1.8</v>
      </c>
      <c r="D662" s="924">
        <v>0.78</v>
      </c>
      <c r="E662" s="481">
        <v>0.62</v>
      </c>
      <c r="F662" s="481">
        <v>0.44</v>
      </c>
      <c r="G662" s="489">
        <v>0</v>
      </c>
      <c r="H662" s="489">
        <v>0</v>
      </c>
      <c r="I662" s="481"/>
      <c r="J662" s="489">
        <v>0</v>
      </c>
      <c r="K662" s="490">
        <v>0</v>
      </c>
      <c r="L662" s="1127"/>
      <c r="M662" s="505">
        <v>0</v>
      </c>
      <c r="N662" s="492">
        <v>0</v>
      </c>
      <c r="O662" s="492">
        <v>0</v>
      </c>
      <c r="P662" s="492">
        <v>0</v>
      </c>
      <c r="Q662" s="492">
        <v>0</v>
      </c>
      <c r="R662" s="492">
        <v>0</v>
      </c>
      <c r="S662" s="492">
        <v>0</v>
      </c>
      <c r="T662" s="492">
        <v>0</v>
      </c>
      <c r="U662" s="492">
        <v>0</v>
      </c>
      <c r="V662" s="492">
        <v>0</v>
      </c>
      <c r="W662" s="492">
        <v>0</v>
      </c>
      <c r="X662" s="492">
        <v>0</v>
      </c>
      <c r="Y662" s="654">
        <f t="shared" si="311"/>
        <v>3.64</v>
      </c>
      <c r="Z662" s="1049">
        <f t="shared" si="314"/>
        <v>130.76923076923075</v>
      </c>
      <c r="AA662" s="671">
        <f t="shared" si="315"/>
        <v>25.806451612903224</v>
      </c>
      <c r="AB662" s="671">
        <f t="shared" si="316"/>
        <v>40.909090909090921</v>
      </c>
      <c r="AC662" s="671" t="str">
        <f t="shared" si="317"/>
        <v>n/a</v>
      </c>
      <c r="AD662" s="671" t="str">
        <f t="shared" si="318"/>
        <v>n/a</v>
      </c>
      <c r="AE662" s="671" t="str">
        <f t="shared" si="319"/>
        <v>n/a</v>
      </c>
      <c r="AF662" s="671" t="str">
        <f t="shared" si="320"/>
        <v>n/a</v>
      </c>
      <c r="AG662" s="671" t="str">
        <f t="shared" si="321"/>
        <v>n/a</v>
      </c>
      <c r="AH662" s="671" t="str">
        <f t="shared" si="322"/>
        <v>n/a</v>
      </c>
      <c r="AI662" s="671" t="str">
        <f t="shared" si="323"/>
        <v>n/a</v>
      </c>
      <c r="AJ662" s="671" t="str">
        <f t="shared" si="324"/>
        <v>n/a</v>
      </c>
      <c r="AK662" s="671" t="str">
        <f t="shared" si="325"/>
        <v>n/a</v>
      </c>
      <c r="AL662" s="671" t="str">
        <f t="shared" si="326"/>
        <v>n/a</v>
      </c>
      <c r="AM662" s="671" t="str">
        <f t="shared" si="327"/>
        <v>n/a</v>
      </c>
      <c r="AN662" s="671" t="str">
        <f t="shared" si="328"/>
        <v>n/a</v>
      </c>
      <c r="AO662" s="671" t="str">
        <f t="shared" si="329"/>
        <v>n/a</v>
      </c>
      <c r="AP662" s="671" t="str">
        <f t="shared" si="330"/>
        <v>n/a</v>
      </c>
      <c r="AQ662" s="671" t="str">
        <f t="shared" si="331"/>
        <v>n/a</v>
      </c>
      <c r="AR662" s="671" t="str">
        <f t="shared" si="332"/>
        <v>n/a</v>
      </c>
      <c r="AS662" s="672">
        <f t="shared" si="312"/>
        <v>65.828257763741632</v>
      </c>
      <c r="AT662" s="673">
        <f t="shared" si="313"/>
        <v>56.745219266493628</v>
      </c>
    </row>
    <row r="663" spans="1:46" ht="11.25" customHeight="1" x14ac:dyDescent="0.2">
      <c r="A663" s="507" t="s">
        <v>3904</v>
      </c>
      <c r="B663" s="507" t="s">
        <v>3905</v>
      </c>
      <c r="C663" s="497">
        <v>1.62</v>
      </c>
      <c r="D663" s="510">
        <v>1.53</v>
      </c>
      <c r="E663" s="650">
        <v>1.4</v>
      </c>
      <c r="F663" s="650">
        <v>1.21</v>
      </c>
      <c r="G663" s="650">
        <v>1.1100000000000001</v>
      </c>
      <c r="H663" s="542">
        <v>0</v>
      </c>
      <c r="I663" s="651"/>
      <c r="J663" s="502">
        <v>0</v>
      </c>
      <c r="K663" s="655">
        <v>0</v>
      </c>
      <c r="L663" s="651"/>
      <c r="M663" s="652">
        <v>0</v>
      </c>
      <c r="N663" s="652">
        <v>0</v>
      </c>
      <c r="O663" s="653">
        <v>0</v>
      </c>
      <c r="P663" s="653">
        <v>0</v>
      </c>
      <c r="Q663" s="653">
        <v>0</v>
      </c>
      <c r="R663" s="653">
        <v>0</v>
      </c>
      <c r="S663" s="653">
        <v>0</v>
      </c>
      <c r="T663" s="653">
        <v>0</v>
      </c>
      <c r="U663" s="653">
        <v>0</v>
      </c>
      <c r="V663" s="653">
        <v>0</v>
      </c>
      <c r="W663" s="653">
        <v>0</v>
      </c>
      <c r="X663" s="653">
        <v>0</v>
      </c>
      <c r="Y663" s="654">
        <f t="shared" si="311"/>
        <v>6.870000000000001</v>
      </c>
      <c r="Z663" s="1049">
        <f t="shared" si="314"/>
        <v>5.8823529411764719</v>
      </c>
      <c r="AA663" s="671">
        <f t="shared" si="315"/>
        <v>9.2857142857142971</v>
      </c>
      <c r="AB663" s="671">
        <f t="shared" si="316"/>
        <v>15.702479338842966</v>
      </c>
      <c r="AC663" s="671">
        <f t="shared" si="317"/>
        <v>9.0090090090090058</v>
      </c>
      <c r="AD663" s="671" t="str">
        <f t="shared" si="318"/>
        <v>n/a</v>
      </c>
      <c r="AE663" s="671" t="str">
        <f t="shared" si="319"/>
        <v>n/a</v>
      </c>
      <c r="AF663" s="671" t="str">
        <f t="shared" si="320"/>
        <v>n/a</v>
      </c>
      <c r="AG663" s="671" t="str">
        <f t="shared" si="321"/>
        <v>n/a</v>
      </c>
      <c r="AH663" s="671" t="str">
        <f t="shared" si="322"/>
        <v>n/a</v>
      </c>
      <c r="AI663" s="671" t="str">
        <f t="shared" si="323"/>
        <v>n/a</v>
      </c>
      <c r="AJ663" s="671" t="str">
        <f t="shared" si="324"/>
        <v>n/a</v>
      </c>
      <c r="AK663" s="671" t="str">
        <f t="shared" si="325"/>
        <v>n/a</v>
      </c>
      <c r="AL663" s="671" t="str">
        <f t="shared" si="326"/>
        <v>n/a</v>
      </c>
      <c r="AM663" s="671" t="str">
        <f t="shared" si="327"/>
        <v>n/a</v>
      </c>
      <c r="AN663" s="671" t="str">
        <f t="shared" si="328"/>
        <v>n/a</v>
      </c>
      <c r="AO663" s="671" t="str">
        <f t="shared" si="329"/>
        <v>n/a</v>
      </c>
      <c r="AP663" s="671" t="str">
        <f t="shared" si="330"/>
        <v>n/a</v>
      </c>
      <c r="AQ663" s="671" t="str">
        <f t="shared" si="331"/>
        <v>n/a</v>
      </c>
      <c r="AR663" s="671" t="str">
        <f t="shared" si="332"/>
        <v>n/a</v>
      </c>
      <c r="AS663" s="672">
        <f t="shared" si="312"/>
        <v>9.9698888936856846</v>
      </c>
      <c r="AT663" s="673">
        <f t="shared" si="313"/>
        <v>4.1215663859724136</v>
      </c>
    </row>
    <row r="664" spans="1:46" ht="11.25" customHeight="1" x14ac:dyDescent="0.2">
      <c r="A664" s="495" t="s">
        <v>782</v>
      </c>
      <c r="B664" s="933" t="s">
        <v>783</v>
      </c>
      <c r="C664" s="497">
        <v>2.12</v>
      </c>
      <c r="D664" s="656">
        <v>1.8</v>
      </c>
      <c r="E664" s="650">
        <v>1.7</v>
      </c>
      <c r="F664" s="650">
        <v>1.56</v>
      </c>
      <c r="G664" s="650">
        <v>1.42</v>
      </c>
      <c r="H664" s="650">
        <v>1.3</v>
      </c>
      <c r="I664" s="651"/>
      <c r="J664" s="650">
        <v>1.2</v>
      </c>
      <c r="K664" s="496">
        <v>1.1200000000000001</v>
      </c>
      <c r="L664" s="651"/>
      <c r="M664" s="511">
        <v>1.02</v>
      </c>
      <c r="N664" s="511">
        <v>0.96</v>
      </c>
      <c r="O664" s="657">
        <v>0.92</v>
      </c>
      <c r="P664" s="657">
        <v>0.84</v>
      </c>
      <c r="Q664" s="657">
        <v>0.72</v>
      </c>
      <c r="R664" s="657">
        <v>0.64</v>
      </c>
      <c r="S664" s="653">
        <v>0.6</v>
      </c>
      <c r="T664" s="653">
        <v>0.6</v>
      </c>
      <c r="U664" s="653">
        <v>0.6</v>
      </c>
      <c r="V664" s="653">
        <v>0.6</v>
      </c>
      <c r="W664" s="653">
        <v>0.6</v>
      </c>
      <c r="X664" s="653">
        <v>0.6</v>
      </c>
      <c r="Y664" s="654">
        <f t="shared" si="311"/>
        <v>20.920000000000009</v>
      </c>
      <c r="Z664" s="1049">
        <f t="shared" si="314"/>
        <v>17.777777777777782</v>
      </c>
      <c r="AA664" s="671">
        <f t="shared" si="315"/>
        <v>5.8823529411764719</v>
      </c>
      <c r="AB664" s="671">
        <f t="shared" si="316"/>
        <v>8.9743589743589638</v>
      </c>
      <c r="AC664" s="671">
        <f t="shared" si="317"/>
        <v>9.8591549295774747</v>
      </c>
      <c r="AD664" s="671">
        <f t="shared" si="318"/>
        <v>9.2307692307692193</v>
      </c>
      <c r="AE664" s="671">
        <f t="shared" si="319"/>
        <v>8.3333333333333481</v>
      </c>
      <c r="AF664" s="671">
        <f t="shared" si="320"/>
        <v>7.1428571428571397</v>
      </c>
      <c r="AG664" s="671">
        <f t="shared" si="321"/>
        <v>9.8039215686274606</v>
      </c>
      <c r="AH664" s="671">
        <f t="shared" si="322"/>
        <v>6.25</v>
      </c>
      <c r="AI664" s="671">
        <f t="shared" si="323"/>
        <v>4.3478260869565188</v>
      </c>
      <c r="AJ664" s="671">
        <f t="shared" si="324"/>
        <v>9.5238095238095344</v>
      </c>
      <c r="AK664" s="671">
        <f t="shared" si="325"/>
        <v>16.666666666666675</v>
      </c>
      <c r="AL664" s="671">
        <f t="shared" si="326"/>
        <v>12.5</v>
      </c>
      <c r="AM664" s="671">
        <f t="shared" si="327"/>
        <v>6.6666666666666652</v>
      </c>
      <c r="AN664" s="671">
        <f t="shared" si="328"/>
        <v>0</v>
      </c>
      <c r="AO664" s="671">
        <f t="shared" si="329"/>
        <v>0</v>
      </c>
      <c r="AP664" s="671">
        <f t="shared" si="330"/>
        <v>0</v>
      </c>
      <c r="AQ664" s="671">
        <f t="shared" si="331"/>
        <v>0</v>
      </c>
      <c r="AR664" s="671">
        <f t="shared" si="332"/>
        <v>0</v>
      </c>
      <c r="AS664" s="672">
        <f t="shared" si="312"/>
        <v>6.9978681496093289</v>
      </c>
      <c r="AT664" s="673">
        <f t="shared" si="313"/>
        <v>5.4103326694459817</v>
      </c>
    </row>
    <row r="665" spans="1:46" ht="11.25" customHeight="1" x14ac:dyDescent="0.2">
      <c r="A665" s="495" t="s">
        <v>770</v>
      </c>
      <c r="B665" s="933" t="s">
        <v>771</v>
      </c>
      <c r="C665" s="497">
        <v>0.7</v>
      </c>
      <c r="D665" s="656">
        <v>0.68</v>
      </c>
      <c r="E665" s="650">
        <v>0.66</v>
      </c>
      <c r="F665" s="650">
        <v>0.6</v>
      </c>
      <c r="G665" s="650">
        <v>0.54</v>
      </c>
      <c r="H665" s="650">
        <v>0.505</v>
      </c>
      <c r="I665" s="651"/>
      <c r="J665" s="650">
        <v>0.47</v>
      </c>
      <c r="K665" s="496">
        <v>0.435</v>
      </c>
      <c r="L665" s="651"/>
      <c r="M665" s="511">
        <v>0.41</v>
      </c>
      <c r="N665" s="511">
        <v>0.38</v>
      </c>
      <c r="O665" s="657">
        <v>0.34</v>
      </c>
      <c r="P665" s="657">
        <v>0.3</v>
      </c>
      <c r="Q665" s="657">
        <v>0.26</v>
      </c>
      <c r="R665" s="657">
        <v>0.1933</v>
      </c>
      <c r="S665" s="657">
        <v>0.12330000000000001</v>
      </c>
      <c r="T665" s="657">
        <v>0.05</v>
      </c>
      <c r="U665" s="653">
        <v>0</v>
      </c>
      <c r="V665" s="653">
        <v>0</v>
      </c>
      <c r="W665" s="653">
        <v>0</v>
      </c>
      <c r="X665" s="653">
        <v>0</v>
      </c>
      <c r="Y665" s="654">
        <f t="shared" si="311"/>
        <v>6.6465999999999994</v>
      </c>
      <c r="Z665" s="1049">
        <f t="shared" si="314"/>
        <v>2.9411764705882248</v>
      </c>
      <c r="AA665" s="671">
        <f t="shared" si="315"/>
        <v>3.0303030303030276</v>
      </c>
      <c r="AB665" s="671">
        <f t="shared" si="316"/>
        <v>10.000000000000009</v>
      </c>
      <c r="AC665" s="671">
        <f t="shared" si="317"/>
        <v>11.111111111111093</v>
      </c>
      <c r="AD665" s="671">
        <f t="shared" si="318"/>
        <v>6.9306930693069368</v>
      </c>
      <c r="AE665" s="671">
        <f t="shared" si="319"/>
        <v>7.4468085106383031</v>
      </c>
      <c r="AF665" s="671">
        <f t="shared" si="320"/>
        <v>8.045977011494255</v>
      </c>
      <c r="AG665" s="671">
        <f t="shared" si="321"/>
        <v>6.0975609756097615</v>
      </c>
      <c r="AH665" s="671">
        <f t="shared" si="322"/>
        <v>7.8947368421052655</v>
      </c>
      <c r="AI665" s="671">
        <f t="shared" si="323"/>
        <v>11.764705882352944</v>
      </c>
      <c r="AJ665" s="671">
        <f t="shared" si="324"/>
        <v>13.333333333333353</v>
      </c>
      <c r="AK665" s="671">
        <f t="shared" si="325"/>
        <v>15.384615384615374</v>
      </c>
      <c r="AL665" s="671">
        <f t="shared" si="326"/>
        <v>34.505949301603735</v>
      </c>
      <c r="AM665" s="671">
        <f t="shared" si="327"/>
        <v>56.772100567720997</v>
      </c>
      <c r="AN665" s="671">
        <f t="shared" si="328"/>
        <v>146.60000000000002</v>
      </c>
      <c r="AO665" s="671" t="str">
        <f t="shared" si="329"/>
        <v>n/a</v>
      </c>
      <c r="AP665" s="671" t="str">
        <f t="shared" si="330"/>
        <v>n/a</v>
      </c>
      <c r="AQ665" s="671" t="str">
        <f t="shared" si="331"/>
        <v>n/a</v>
      </c>
      <c r="AR665" s="671" t="str">
        <f t="shared" si="332"/>
        <v>n/a</v>
      </c>
      <c r="AS665" s="672">
        <f t="shared" si="312"/>
        <v>22.790604766052223</v>
      </c>
      <c r="AT665" s="673">
        <f t="shared" si="313"/>
        <v>37.009664571376121</v>
      </c>
    </row>
    <row r="666" spans="1:46" ht="11.25" customHeight="1" x14ac:dyDescent="0.2">
      <c r="A666" s="495" t="s">
        <v>758</v>
      </c>
      <c r="B666" s="933" t="s">
        <v>759</v>
      </c>
      <c r="C666" s="497">
        <v>1.08</v>
      </c>
      <c r="D666" s="656">
        <v>1</v>
      </c>
      <c r="E666" s="650">
        <v>0.94</v>
      </c>
      <c r="F666" s="650">
        <v>0.9</v>
      </c>
      <c r="G666" s="650">
        <v>0.84</v>
      </c>
      <c r="H666" s="650">
        <v>0.78</v>
      </c>
      <c r="I666" s="651"/>
      <c r="J666" s="650">
        <v>0.74</v>
      </c>
      <c r="K666" s="496">
        <v>0.7</v>
      </c>
      <c r="L666" s="651"/>
      <c r="M666" s="511">
        <v>0.66</v>
      </c>
      <c r="N666" s="652">
        <v>0.64</v>
      </c>
      <c r="O666" s="657">
        <v>0.62</v>
      </c>
      <c r="P666" s="657">
        <v>0.57999999999999996</v>
      </c>
      <c r="Q666" s="657">
        <v>0.54</v>
      </c>
      <c r="R666" s="657">
        <v>0.5</v>
      </c>
      <c r="S666" s="653">
        <v>0.48</v>
      </c>
      <c r="T666" s="653">
        <v>0.48</v>
      </c>
      <c r="U666" s="653">
        <v>0.48</v>
      </c>
      <c r="V666" s="653">
        <v>0.48</v>
      </c>
      <c r="W666" s="653">
        <v>0.48</v>
      </c>
      <c r="X666" s="653">
        <v>0.48</v>
      </c>
      <c r="Y666" s="654">
        <f t="shared" si="311"/>
        <v>13.400000000000002</v>
      </c>
      <c r="Z666" s="1049">
        <f t="shared" si="314"/>
        <v>8.0000000000000071</v>
      </c>
      <c r="AA666" s="671">
        <f t="shared" si="315"/>
        <v>6.3829787234042534</v>
      </c>
      <c r="AB666" s="671">
        <f t="shared" si="316"/>
        <v>4.4444444444444287</v>
      </c>
      <c r="AC666" s="671">
        <f t="shared" si="317"/>
        <v>7.1428571428571397</v>
      </c>
      <c r="AD666" s="671">
        <f t="shared" si="318"/>
        <v>7.6923076923076872</v>
      </c>
      <c r="AE666" s="671">
        <f t="shared" si="319"/>
        <v>5.4054054054054168</v>
      </c>
      <c r="AF666" s="671">
        <f t="shared" si="320"/>
        <v>5.7142857142857162</v>
      </c>
      <c r="AG666" s="671">
        <f t="shared" si="321"/>
        <v>6.0606060606060552</v>
      </c>
      <c r="AH666" s="671">
        <f t="shared" si="322"/>
        <v>3.125</v>
      </c>
      <c r="AI666" s="671">
        <f t="shared" si="323"/>
        <v>3.2258064516129004</v>
      </c>
      <c r="AJ666" s="671">
        <f t="shared" si="324"/>
        <v>6.8965517241379448</v>
      </c>
      <c r="AK666" s="671">
        <f t="shared" si="325"/>
        <v>7.4074074074073959</v>
      </c>
      <c r="AL666" s="671">
        <f t="shared" si="326"/>
        <v>8.0000000000000071</v>
      </c>
      <c r="AM666" s="671">
        <f t="shared" si="327"/>
        <v>4.1666666666666741</v>
      </c>
      <c r="AN666" s="671">
        <f t="shared" si="328"/>
        <v>0</v>
      </c>
      <c r="AO666" s="671">
        <f t="shared" si="329"/>
        <v>0</v>
      </c>
      <c r="AP666" s="671">
        <f t="shared" si="330"/>
        <v>0</v>
      </c>
      <c r="AQ666" s="671">
        <f t="shared" si="331"/>
        <v>0</v>
      </c>
      <c r="AR666" s="671">
        <f t="shared" si="332"/>
        <v>0</v>
      </c>
      <c r="AS666" s="672">
        <f t="shared" si="312"/>
        <v>4.40338512805977</v>
      </c>
      <c r="AT666" s="673">
        <f t="shared" si="313"/>
        <v>3.0627546303738673</v>
      </c>
    </row>
    <row r="667" spans="1:46" ht="11.25" customHeight="1" x14ac:dyDescent="0.2">
      <c r="A667" s="918" t="s">
        <v>763</v>
      </c>
      <c r="B667" s="918" t="s">
        <v>764</v>
      </c>
      <c r="C667" s="497">
        <v>0.94599999999999995</v>
      </c>
      <c r="D667" s="491">
        <v>0.85799999999999998</v>
      </c>
      <c r="E667" s="650">
        <v>0.81400000000000006</v>
      </c>
      <c r="F667" s="650">
        <v>0.77</v>
      </c>
      <c r="G667" s="650">
        <v>0.72599999999999998</v>
      </c>
      <c r="H667" s="650">
        <v>0.68199999999999994</v>
      </c>
      <c r="I667" s="651"/>
      <c r="J667" s="650">
        <v>0.63800000000000001</v>
      </c>
      <c r="K667" s="496">
        <v>0.60499999999999998</v>
      </c>
      <c r="L667" s="651"/>
      <c r="M667" s="511">
        <v>0.56100000000000005</v>
      </c>
      <c r="N667" s="511">
        <v>0.51700000000000002</v>
      </c>
      <c r="O667" s="657">
        <v>0.47299999999999998</v>
      </c>
      <c r="P667" s="657">
        <v>0.42429</v>
      </c>
      <c r="Q667" s="657">
        <v>0.36268</v>
      </c>
      <c r="R667" s="657">
        <v>0.30597000000000002</v>
      </c>
      <c r="S667" s="657">
        <v>0.25385000000000002</v>
      </c>
      <c r="T667" s="657">
        <v>0.20815</v>
      </c>
      <c r="U667" s="657">
        <v>0.17194000000000001</v>
      </c>
      <c r="V667" s="657">
        <v>0.14477999999999999</v>
      </c>
      <c r="W667" s="657">
        <v>0.12444</v>
      </c>
      <c r="X667" s="657">
        <v>9.7290000000000001E-2</v>
      </c>
      <c r="Y667" s="654">
        <f t="shared" si="311"/>
        <v>9.6833899999999975</v>
      </c>
      <c r="Z667" s="1049">
        <f t="shared" si="314"/>
        <v>10.256410256410241</v>
      </c>
      <c r="AA667" s="671">
        <f t="shared" si="315"/>
        <v>5.4054054054053946</v>
      </c>
      <c r="AB667" s="671">
        <f t="shared" si="316"/>
        <v>5.7142857142857162</v>
      </c>
      <c r="AC667" s="671">
        <f t="shared" si="317"/>
        <v>6.0606060606060552</v>
      </c>
      <c r="AD667" s="671">
        <f t="shared" si="318"/>
        <v>6.4516129032258229</v>
      </c>
      <c r="AE667" s="671">
        <f t="shared" si="319"/>
        <v>6.8965517241379226</v>
      </c>
      <c r="AF667" s="671">
        <f t="shared" si="320"/>
        <v>5.4545454545454675</v>
      </c>
      <c r="AG667" s="671">
        <f t="shared" si="321"/>
        <v>7.8431372549019551</v>
      </c>
      <c r="AH667" s="671">
        <f t="shared" si="322"/>
        <v>8.5106382978723527</v>
      </c>
      <c r="AI667" s="671">
        <f t="shared" si="323"/>
        <v>9.3023255813953654</v>
      </c>
      <c r="AJ667" s="671">
        <f t="shared" si="324"/>
        <v>11.480355417285338</v>
      </c>
      <c r="AK667" s="671">
        <f t="shared" si="325"/>
        <v>16.987426932833351</v>
      </c>
      <c r="AL667" s="671">
        <f t="shared" si="326"/>
        <v>18.534496846096005</v>
      </c>
      <c r="AM667" s="671">
        <f t="shared" si="327"/>
        <v>20.531810124089024</v>
      </c>
      <c r="AN667" s="671">
        <f t="shared" si="328"/>
        <v>21.955320682200341</v>
      </c>
      <c r="AO667" s="671">
        <f t="shared" si="329"/>
        <v>21.059671978597173</v>
      </c>
      <c r="AP667" s="671">
        <f t="shared" si="330"/>
        <v>18.759497168117157</v>
      </c>
      <c r="AQ667" s="671">
        <f t="shared" si="331"/>
        <v>16.345226615236253</v>
      </c>
      <c r="AR667" s="671">
        <f t="shared" si="332"/>
        <v>27.906259636139374</v>
      </c>
      <c r="AS667" s="672">
        <f t="shared" si="312"/>
        <v>12.918714950177911</v>
      </c>
      <c r="AT667" s="673">
        <f t="shared" si="313"/>
        <v>6.9963756080885755</v>
      </c>
    </row>
    <row r="668" spans="1:46" ht="11.25" customHeight="1" x14ac:dyDescent="0.2">
      <c r="A668" s="506" t="s">
        <v>1620</v>
      </c>
      <c r="B668" s="507" t="s">
        <v>1621</v>
      </c>
      <c r="C668" s="497">
        <v>2.5</v>
      </c>
      <c r="D668" s="497">
        <v>2.04</v>
      </c>
      <c r="E668" s="513">
        <v>1.605</v>
      </c>
      <c r="F668" s="513">
        <v>1.2749999999999999</v>
      </c>
      <c r="G668" s="513">
        <v>1.05</v>
      </c>
      <c r="H668" s="513">
        <v>0.61</v>
      </c>
      <c r="I668" s="514"/>
      <c r="J668" s="513">
        <v>0.42</v>
      </c>
      <c r="K668" s="509">
        <v>0.1</v>
      </c>
      <c r="L668" s="514"/>
      <c r="M668" s="539">
        <v>0</v>
      </c>
      <c r="N668" s="539">
        <v>0</v>
      </c>
      <c r="O668" s="517">
        <v>0.6</v>
      </c>
      <c r="P668" s="517">
        <v>0.6</v>
      </c>
      <c r="Q668" s="516">
        <v>0.6</v>
      </c>
      <c r="R668" s="516">
        <v>0.54</v>
      </c>
      <c r="S668" s="517">
        <v>0.52</v>
      </c>
      <c r="T668" s="517">
        <v>0.52</v>
      </c>
      <c r="U668" s="517">
        <v>0.52</v>
      </c>
      <c r="V668" s="516">
        <v>0.52</v>
      </c>
      <c r="W668" s="516">
        <v>0.46</v>
      </c>
      <c r="X668" s="516">
        <v>0.36</v>
      </c>
      <c r="Y668" s="654">
        <f t="shared" si="311"/>
        <v>14.839999999999996</v>
      </c>
      <c r="Z668" s="1049">
        <f t="shared" si="314"/>
        <v>22.549019607843146</v>
      </c>
      <c r="AA668" s="671">
        <f t="shared" si="315"/>
        <v>27.102803738317771</v>
      </c>
      <c r="AB668" s="671">
        <f t="shared" si="316"/>
        <v>25.882352941176467</v>
      </c>
      <c r="AC668" s="671">
        <f t="shared" si="317"/>
        <v>21.42857142857142</v>
      </c>
      <c r="AD668" s="671">
        <f t="shared" si="318"/>
        <v>72.131147540983619</v>
      </c>
      <c r="AE668" s="671">
        <f t="shared" si="319"/>
        <v>45.238095238095234</v>
      </c>
      <c r="AF668" s="671">
        <f t="shared" si="320"/>
        <v>319.99999999999994</v>
      </c>
      <c r="AG668" s="671" t="str">
        <f t="shared" si="321"/>
        <v>n/a</v>
      </c>
      <c r="AH668" s="671" t="str">
        <f t="shared" si="322"/>
        <v>n/a</v>
      </c>
      <c r="AI668" s="671">
        <f t="shared" si="323"/>
        <v>-100</v>
      </c>
      <c r="AJ668" s="671">
        <f t="shared" si="324"/>
        <v>0</v>
      </c>
      <c r="AK668" s="671">
        <f t="shared" si="325"/>
        <v>0</v>
      </c>
      <c r="AL668" s="671">
        <f t="shared" si="326"/>
        <v>11.111111111111093</v>
      </c>
      <c r="AM668" s="671">
        <f t="shared" si="327"/>
        <v>3.8461538461538547</v>
      </c>
      <c r="AN668" s="671">
        <f t="shared" si="328"/>
        <v>0</v>
      </c>
      <c r="AO668" s="671">
        <f t="shared" si="329"/>
        <v>0</v>
      </c>
      <c r="AP668" s="671">
        <f t="shared" si="330"/>
        <v>0</v>
      </c>
      <c r="AQ668" s="671">
        <f t="shared" si="331"/>
        <v>13.043478260869556</v>
      </c>
      <c r="AR668" s="671">
        <f t="shared" si="332"/>
        <v>27.777777777777789</v>
      </c>
      <c r="AS668" s="672">
        <f t="shared" si="312"/>
        <v>28.830030087699996</v>
      </c>
      <c r="AT668" s="673">
        <f t="shared" si="313"/>
        <v>82.527106906499299</v>
      </c>
    </row>
    <row r="669" spans="1:46" ht="11.25" customHeight="1" x14ac:dyDescent="0.2">
      <c r="A669" s="495" t="s">
        <v>1165</v>
      </c>
      <c r="B669" s="933" t="s">
        <v>1166</v>
      </c>
      <c r="C669" s="497">
        <v>5.3</v>
      </c>
      <c r="D669" s="497">
        <v>5.05</v>
      </c>
      <c r="E669" s="650">
        <v>4.7</v>
      </c>
      <c r="F669" s="650">
        <v>4</v>
      </c>
      <c r="G669" s="650">
        <v>3.2</v>
      </c>
      <c r="H669" s="650">
        <v>2.19</v>
      </c>
      <c r="I669" s="651"/>
      <c r="J669" s="502">
        <v>1.92</v>
      </c>
      <c r="K669" s="655">
        <v>1.92</v>
      </c>
      <c r="L669" s="651"/>
      <c r="M669" s="652">
        <v>1.92</v>
      </c>
      <c r="N669" s="652">
        <v>1.92</v>
      </c>
      <c r="O669" s="653">
        <v>1.92</v>
      </c>
      <c r="P669" s="657">
        <v>1.92</v>
      </c>
      <c r="Q669" s="657">
        <v>0.6</v>
      </c>
      <c r="R669" s="657">
        <v>0.44</v>
      </c>
      <c r="S669" s="657">
        <v>0.4</v>
      </c>
      <c r="T669" s="657">
        <v>0.36</v>
      </c>
      <c r="U669" s="657">
        <v>0.32</v>
      </c>
      <c r="V669" s="657">
        <v>0.28000000000000003</v>
      </c>
      <c r="W669" s="653">
        <v>0.24</v>
      </c>
      <c r="X669" s="657">
        <v>0.24</v>
      </c>
      <c r="Y669" s="654">
        <f t="shared" si="311"/>
        <v>38.840000000000011</v>
      </c>
      <c r="Z669" s="1049">
        <f t="shared" si="314"/>
        <v>4.9504950495049549</v>
      </c>
      <c r="AA669" s="671">
        <f t="shared" si="315"/>
        <v>7.4468085106382809</v>
      </c>
      <c r="AB669" s="671">
        <f t="shared" si="316"/>
        <v>17.500000000000004</v>
      </c>
      <c r="AC669" s="671">
        <f t="shared" si="317"/>
        <v>25</v>
      </c>
      <c r="AD669" s="671">
        <f t="shared" si="318"/>
        <v>46.118721461187228</v>
      </c>
      <c r="AE669" s="671">
        <f t="shared" si="319"/>
        <v>14.0625</v>
      </c>
      <c r="AF669" s="671">
        <f t="shared" si="320"/>
        <v>0</v>
      </c>
      <c r="AG669" s="671">
        <f t="shared" si="321"/>
        <v>0</v>
      </c>
      <c r="AH669" s="671">
        <f t="shared" si="322"/>
        <v>0</v>
      </c>
      <c r="AI669" s="671">
        <f t="shared" si="323"/>
        <v>0</v>
      </c>
      <c r="AJ669" s="671">
        <f t="shared" si="324"/>
        <v>0</v>
      </c>
      <c r="AK669" s="671">
        <f t="shared" si="325"/>
        <v>220.00000000000003</v>
      </c>
      <c r="AL669" s="671">
        <f t="shared" si="326"/>
        <v>36.363636363636353</v>
      </c>
      <c r="AM669" s="671">
        <f t="shared" si="327"/>
        <v>9.9999999999999858</v>
      </c>
      <c r="AN669" s="671">
        <f t="shared" si="328"/>
        <v>11.111111111111116</v>
      </c>
      <c r="AO669" s="671">
        <f t="shared" si="329"/>
        <v>12.5</v>
      </c>
      <c r="AP669" s="671">
        <f t="shared" si="330"/>
        <v>14.285714285714279</v>
      </c>
      <c r="AQ669" s="671">
        <f t="shared" si="331"/>
        <v>16.666666666666675</v>
      </c>
      <c r="AR669" s="671">
        <f t="shared" si="332"/>
        <v>0</v>
      </c>
      <c r="AS669" s="672">
        <f t="shared" si="312"/>
        <v>22.947665970971524</v>
      </c>
      <c r="AT669" s="673">
        <f t="shared" si="313"/>
        <v>49.393246775829894</v>
      </c>
    </row>
    <row r="670" spans="1:46" ht="11.25" customHeight="1" x14ac:dyDescent="0.2">
      <c r="A670" s="933" t="s">
        <v>1614</v>
      </c>
      <c r="B670" s="933" t="s">
        <v>1615</v>
      </c>
      <c r="C670" s="497">
        <v>0.5</v>
      </c>
      <c r="D670" s="497">
        <v>0.45999999999999996</v>
      </c>
      <c r="E670" s="650">
        <v>0.42</v>
      </c>
      <c r="F670" s="650">
        <v>0.36</v>
      </c>
      <c r="G670" s="650">
        <v>0.3</v>
      </c>
      <c r="H670" s="650">
        <v>0.26</v>
      </c>
      <c r="I670" s="651"/>
      <c r="J670" s="650">
        <v>0.22</v>
      </c>
      <c r="K670" s="496">
        <v>0.18</v>
      </c>
      <c r="L670" s="651"/>
      <c r="M670" s="511">
        <v>0.08</v>
      </c>
      <c r="N670" s="652">
        <v>0</v>
      </c>
      <c r="O670" s="653">
        <v>0</v>
      </c>
      <c r="P670" s="653">
        <v>0</v>
      </c>
      <c r="Q670" s="653">
        <v>0</v>
      </c>
      <c r="R670" s="653">
        <v>0</v>
      </c>
      <c r="S670" s="653">
        <v>0</v>
      </c>
      <c r="T670" s="653">
        <v>0</v>
      </c>
      <c r="U670" s="653">
        <v>0</v>
      </c>
      <c r="V670" s="653">
        <v>0</v>
      </c>
      <c r="W670" s="653">
        <v>0</v>
      </c>
      <c r="X670" s="653">
        <v>0</v>
      </c>
      <c r="Y670" s="654">
        <f t="shared" si="311"/>
        <v>2.7800000000000002</v>
      </c>
      <c r="Z670" s="1049">
        <f t="shared" si="314"/>
        <v>8.6956521739130608</v>
      </c>
      <c r="AA670" s="671">
        <f t="shared" si="315"/>
        <v>9.5238095238095113</v>
      </c>
      <c r="AB670" s="671">
        <f t="shared" si="316"/>
        <v>16.666666666666675</v>
      </c>
      <c r="AC670" s="671">
        <f t="shared" si="317"/>
        <v>19.999999999999996</v>
      </c>
      <c r="AD670" s="671">
        <f t="shared" si="318"/>
        <v>15.384615384615374</v>
      </c>
      <c r="AE670" s="671">
        <f t="shared" si="319"/>
        <v>18.181818181818187</v>
      </c>
      <c r="AF670" s="671">
        <f t="shared" si="320"/>
        <v>22.222222222222232</v>
      </c>
      <c r="AG670" s="671">
        <f t="shared" si="321"/>
        <v>125</v>
      </c>
      <c r="AH670" s="671" t="str">
        <f t="shared" si="322"/>
        <v>n/a</v>
      </c>
      <c r="AI670" s="671" t="str">
        <f t="shared" si="323"/>
        <v>n/a</v>
      </c>
      <c r="AJ670" s="671" t="str">
        <f t="shared" si="324"/>
        <v>n/a</v>
      </c>
      <c r="AK670" s="671" t="str">
        <f t="shared" si="325"/>
        <v>n/a</v>
      </c>
      <c r="AL670" s="671" t="str">
        <f t="shared" si="326"/>
        <v>n/a</v>
      </c>
      <c r="AM670" s="671" t="str">
        <f t="shared" si="327"/>
        <v>n/a</v>
      </c>
      <c r="AN670" s="671" t="str">
        <f t="shared" si="328"/>
        <v>n/a</v>
      </c>
      <c r="AO670" s="671" t="str">
        <f t="shared" si="329"/>
        <v>n/a</v>
      </c>
      <c r="AP670" s="671" t="str">
        <f t="shared" si="330"/>
        <v>n/a</v>
      </c>
      <c r="AQ670" s="671" t="str">
        <f t="shared" si="331"/>
        <v>n/a</v>
      </c>
      <c r="AR670" s="671" t="str">
        <f t="shared" si="332"/>
        <v>n/a</v>
      </c>
      <c r="AS670" s="672">
        <f t="shared" si="312"/>
        <v>29.45934801913063</v>
      </c>
      <c r="AT670" s="673">
        <f t="shared" si="313"/>
        <v>38.890618902025864</v>
      </c>
    </row>
    <row r="671" spans="1:46" ht="11.25" customHeight="1" x14ac:dyDescent="0.2">
      <c r="A671" s="495" t="s">
        <v>3908</v>
      </c>
      <c r="B671" s="933" t="s">
        <v>3909</v>
      </c>
      <c r="C671" s="497">
        <v>2.2200000000000002</v>
      </c>
      <c r="D671" s="497">
        <v>2.1</v>
      </c>
      <c r="E671" s="650">
        <v>2</v>
      </c>
      <c r="F671" s="650">
        <v>1.94</v>
      </c>
      <c r="G671" s="650">
        <v>1.88</v>
      </c>
      <c r="H671" s="542">
        <v>1.85</v>
      </c>
      <c r="I671" s="651"/>
      <c r="J671" s="542">
        <v>1.85</v>
      </c>
      <c r="K671" s="547">
        <v>1.85</v>
      </c>
      <c r="L671" s="651"/>
      <c r="M671" s="652">
        <v>1.85</v>
      </c>
      <c r="N671" s="652">
        <v>2.1124999999999998</v>
      </c>
      <c r="O671" s="657">
        <v>2.9</v>
      </c>
      <c r="P671" s="657">
        <v>2.64</v>
      </c>
      <c r="Q671" s="657">
        <v>2.38</v>
      </c>
      <c r="R671" s="657">
        <v>2.2000000000000002</v>
      </c>
      <c r="S671" s="657">
        <v>2.12</v>
      </c>
      <c r="T671" s="657">
        <v>2.08</v>
      </c>
      <c r="U671" s="657">
        <v>2.04</v>
      </c>
      <c r="V671" s="657">
        <v>2</v>
      </c>
      <c r="W671" s="657">
        <v>1.92</v>
      </c>
      <c r="X671" s="657">
        <v>1.84</v>
      </c>
      <c r="Y671" s="654">
        <f t="shared" si="311"/>
        <v>41.772500000000001</v>
      </c>
      <c r="Z671" s="1049">
        <f t="shared" si="314"/>
        <v>5.7142857142857162</v>
      </c>
      <c r="AA671" s="671">
        <f t="shared" si="315"/>
        <v>5.0000000000000044</v>
      </c>
      <c r="AB671" s="671">
        <f t="shared" si="316"/>
        <v>3.0927835051546504</v>
      </c>
      <c r="AC671" s="671">
        <f t="shared" si="317"/>
        <v>3.1914893617021267</v>
      </c>
      <c r="AD671" s="671">
        <f t="shared" si="318"/>
        <v>1.6216216216216051</v>
      </c>
      <c r="AE671" s="671">
        <f t="shared" si="319"/>
        <v>0</v>
      </c>
      <c r="AF671" s="671">
        <f t="shared" si="320"/>
        <v>0</v>
      </c>
      <c r="AG671" s="671">
        <f t="shared" si="321"/>
        <v>0</v>
      </c>
      <c r="AH671" s="671">
        <f t="shared" si="322"/>
        <v>-12.426035502958566</v>
      </c>
      <c r="AI671" s="671">
        <f t="shared" si="323"/>
        <v>-27.155172413793103</v>
      </c>
      <c r="AJ671" s="671">
        <f t="shared" si="324"/>
        <v>9.8484848484848406</v>
      </c>
      <c r="AK671" s="671">
        <f t="shared" si="325"/>
        <v>10.924369747899165</v>
      </c>
      <c r="AL671" s="671">
        <f t="shared" si="326"/>
        <v>8.1818181818181799</v>
      </c>
      <c r="AM671" s="671">
        <f t="shared" si="327"/>
        <v>3.7735849056603765</v>
      </c>
      <c r="AN671" s="671">
        <f t="shared" si="328"/>
        <v>1.9230769230769162</v>
      </c>
      <c r="AO671" s="671">
        <f t="shared" si="329"/>
        <v>1.9607843137254832</v>
      </c>
      <c r="AP671" s="671">
        <f t="shared" si="330"/>
        <v>2.0000000000000018</v>
      </c>
      <c r="AQ671" s="671">
        <f t="shared" si="331"/>
        <v>4.1666666666666741</v>
      </c>
      <c r="AR671" s="671">
        <f t="shared" si="332"/>
        <v>4.3478260869565188</v>
      </c>
      <c r="AS671" s="672">
        <f t="shared" si="312"/>
        <v>1.3771359979105575</v>
      </c>
      <c r="AT671" s="673">
        <f t="shared" si="313"/>
        <v>8.436475088039872</v>
      </c>
    </row>
    <row r="672" spans="1:46" ht="11.25" customHeight="1" x14ac:dyDescent="0.2">
      <c r="A672" s="614" t="s">
        <v>4133</v>
      </c>
      <c r="B672" s="920" t="s">
        <v>4134</v>
      </c>
      <c r="C672" s="497">
        <v>0.625</v>
      </c>
      <c r="D672" s="924">
        <v>0.57999999999999996</v>
      </c>
      <c r="E672" s="924">
        <v>0.54</v>
      </c>
      <c r="F672" s="924">
        <v>0.51</v>
      </c>
      <c r="G672" s="924">
        <v>0.48</v>
      </c>
      <c r="H672" s="924">
        <v>0.21</v>
      </c>
      <c r="I672" s="924"/>
      <c r="J672" s="502">
        <v>0</v>
      </c>
      <c r="K672" s="655">
        <v>0</v>
      </c>
      <c r="L672" s="916"/>
      <c r="M672" s="652">
        <v>0</v>
      </c>
      <c r="N672" s="652">
        <v>0</v>
      </c>
      <c r="O672" s="653">
        <v>0</v>
      </c>
      <c r="P672" s="653">
        <v>0</v>
      </c>
      <c r="Q672" s="653">
        <v>0</v>
      </c>
      <c r="R672" s="653">
        <v>0</v>
      </c>
      <c r="S672" s="653">
        <v>0</v>
      </c>
      <c r="T672" s="653">
        <v>0</v>
      </c>
      <c r="U672" s="653">
        <v>0</v>
      </c>
      <c r="V672" s="653">
        <v>0</v>
      </c>
      <c r="W672" s="653">
        <v>0</v>
      </c>
      <c r="X672" s="653">
        <v>0</v>
      </c>
      <c r="Y672" s="654">
        <f t="shared" si="311"/>
        <v>2.9449999999999998</v>
      </c>
      <c r="Z672" s="1049">
        <f t="shared" si="314"/>
        <v>7.7586206896551824</v>
      </c>
      <c r="AA672" s="671">
        <f t="shared" si="315"/>
        <v>7.4074074074073959</v>
      </c>
      <c r="AB672" s="671">
        <f t="shared" si="316"/>
        <v>5.8823529411764719</v>
      </c>
      <c r="AC672" s="671">
        <f t="shared" si="317"/>
        <v>6.25</v>
      </c>
      <c r="AD672" s="671">
        <f t="shared" si="318"/>
        <v>128.57142857142856</v>
      </c>
      <c r="AE672" s="671" t="str">
        <f t="shared" si="319"/>
        <v>n/a</v>
      </c>
      <c r="AF672" s="671" t="str">
        <f t="shared" si="320"/>
        <v>n/a</v>
      </c>
      <c r="AG672" s="671" t="str">
        <f t="shared" si="321"/>
        <v>n/a</v>
      </c>
      <c r="AH672" s="671" t="str">
        <f t="shared" si="322"/>
        <v>n/a</v>
      </c>
      <c r="AI672" s="671" t="str">
        <f t="shared" si="323"/>
        <v>n/a</v>
      </c>
      <c r="AJ672" s="671" t="str">
        <f t="shared" si="324"/>
        <v>n/a</v>
      </c>
      <c r="AK672" s="671" t="str">
        <f t="shared" si="325"/>
        <v>n/a</v>
      </c>
      <c r="AL672" s="671" t="str">
        <f t="shared" si="326"/>
        <v>n/a</v>
      </c>
      <c r="AM672" s="671" t="str">
        <f t="shared" si="327"/>
        <v>n/a</v>
      </c>
      <c r="AN672" s="671" t="str">
        <f t="shared" si="328"/>
        <v>n/a</v>
      </c>
      <c r="AO672" s="671" t="str">
        <f t="shared" si="329"/>
        <v>n/a</v>
      </c>
      <c r="AP672" s="671" t="str">
        <f t="shared" si="330"/>
        <v>n/a</v>
      </c>
      <c r="AQ672" s="671" t="str">
        <f t="shared" si="331"/>
        <v>n/a</v>
      </c>
      <c r="AR672" s="671" t="str">
        <f t="shared" si="332"/>
        <v>n/a</v>
      </c>
      <c r="AS672" s="672">
        <f t="shared" si="312"/>
        <v>31.173961921933522</v>
      </c>
      <c r="AT672" s="673">
        <f t="shared" si="313"/>
        <v>54.452417740117326</v>
      </c>
    </row>
    <row r="673" spans="1:46" ht="11.25" customHeight="1" x14ac:dyDescent="0.2">
      <c r="A673" s="495" t="s">
        <v>1606</v>
      </c>
      <c r="B673" s="933" t="s">
        <v>1607</v>
      </c>
      <c r="C673" s="497">
        <v>0.41</v>
      </c>
      <c r="D673" s="656">
        <v>0.315</v>
      </c>
      <c r="E673" s="650">
        <v>0.25</v>
      </c>
      <c r="F673" s="650">
        <v>0.22</v>
      </c>
      <c r="G673" s="650">
        <v>0.16</v>
      </c>
      <c r="H673" s="650">
        <v>0.08</v>
      </c>
      <c r="I673" s="651"/>
      <c r="J673" s="502">
        <v>0.04</v>
      </c>
      <c r="K673" s="655">
        <v>0.04</v>
      </c>
      <c r="L673" s="651"/>
      <c r="M673" s="652">
        <v>0.04</v>
      </c>
      <c r="N673" s="652">
        <v>0.22</v>
      </c>
      <c r="O673" s="653">
        <v>1.24</v>
      </c>
      <c r="P673" s="657">
        <v>1.44</v>
      </c>
      <c r="Q673" s="657">
        <v>1.4</v>
      </c>
      <c r="R673" s="657">
        <v>1.36</v>
      </c>
      <c r="S673" s="657">
        <v>1.2604199999999999</v>
      </c>
      <c r="T673" s="657">
        <v>0.98005999999999993</v>
      </c>
      <c r="U673" s="657">
        <v>0.93155999999999994</v>
      </c>
      <c r="V673" s="657">
        <v>0.89905999999999997</v>
      </c>
      <c r="W673" s="657">
        <v>0.85855999999999999</v>
      </c>
      <c r="X673" s="657">
        <v>0.79376999999999998</v>
      </c>
      <c r="Y673" s="654">
        <f t="shared" si="311"/>
        <v>12.93843</v>
      </c>
      <c r="Z673" s="1049">
        <f t="shared" si="314"/>
        <v>30.15873015873014</v>
      </c>
      <c r="AA673" s="671">
        <f t="shared" si="315"/>
        <v>26</v>
      </c>
      <c r="AB673" s="671">
        <f t="shared" si="316"/>
        <v>13.636363636363647</v>
      </c>
      <c r="AC673" s="671">
        <f t="shared" si="317"/>
        <v>37.5</v>
      </c>
      <c r="AD673" s="671">
        <f t="shared" si="318"/>
        <v>100</v>
      </c>
      <c r="AE673" s="671">
        <f t="shared" si="319"/>
        <v>100</v>
      </c>
      <c r="AF673" s="671">
        <f t="shared" si="320"/>
        <v>0</v>
      </c>
      <c r="AG673" s="671">
        <f t="shared" si="321"/>
        <v>0</v>
      </c>
      <c r="AH673" s="671">
        <f t="shared" si="322"/>
        <v>-81.818181818181813</v>
      </c>
      <c r="AI673" s="671">
        <f t="shared" si="323"/>
        <v>-82.258064516129025</v>
      </c>
      <c r="AJ673" s="671">
        <f t="shared" si="324"/>
        <v>-13.888888888888884</v>
      </c>
      <c r="AK673" s="671">
        <f t="shared" si="325"/>
        <v>2.8571428571428692</v>
      </c>
      <c r="AL673" s="671">
        <f t="shared" si="326"/>
        <v>2.9411764705882248</v>
      </c>
      <c r="AM673" s="671">
        <f t="shared" si="327"/>
        <v>7.9005410894781303</v>
      </c>
      <c r="AN673" s="671">
        <f t="shared" si="328"/>
        <v>28.606411852335569</v>
      </c>
      <c r="AO673" s="671">
        <f t="shared" si="329"/>
        <v>5.2063205805315871</v>
      </c>
      <c r="AP673" s="671">
        <f t="shared" si="330"/>
        <v>3.6148866593998186</v>
      </c>
      <c r="AQ673" s="671">
        <f t="shared" si="331"/>
        <v>4.7172008945210564</v>
      </c>
      <c r="AR673" s="671">
        <f t="shared" si="332"/>
        <v>8.162314020434124</v>
      </c>
      <c r="AS673" s="672">
        <f t="shared" si="312"/>
        <v>10.175576473490812</v>
      </c>
      <c r="AT673" s="673">
        <f t="shared" si="313"/>
        <v>44.653329848876254</v>
      </c>
    </row>
    <row r="674" spans="1:46" ht="11.25" customHeight="1" x14ac:dyDescent="0.2">
      <c r="A674" s="933" t="s">
        <v>1608</v>
      </c>
      <c r="B674" s="933" t="s">
        <v>1609</v>
      </c>
      <c r="C674" s="497">
        <v>2.2000000000000002</v>
      </c>
      <c r="D674" s="656">
        <v>1.8199999999999998</v>
      </c>
      <c r="E674" s="650">
        <v>1.56</v>
      </c>
      <c r="F674" s="650">
        <v>1.4</v>
      </c>
      <c r="G674" s="650">
        <v>1.26</v>
      </c>
      <c r="H674" s="650">
        <v>1.08</v>
      </c>
      <c r="I674" s="651"/>
      <c r="J674" s="650">
        <v>0.84</v>
      </c>
      <c r="K674" s="496">
        <v>0.6</v>
      </c>
      <c r="L674" s="651"/>
      <c r="M674" s="652">
        <v>0.48</v>
      </c>
      <c r="N674" s="511">
        <v>0.36</v>
      </c>
      <c r="O674" s="657">
        <v>0.09</v>
      </c>
      <c r="P674" s="653">
        <v>0</v>
      </c>
      <c r="Q674" s="653">
        <v>0</v>
      </c>
      <c r="R674" s="653">
        <v>0</v>
      </c>
      <c r="S674" s="653">
        <v>0</v>
      </c>
      <c r="T674" s="653">
        <v>0</v>
      </c>
      <c r="U674" s="653">
        <v>0</v>
      </c>
      <c r="V674" s="653">
        <v>0</v>
      </c>
      <c r="W674" s="653">
        <v>0</v>
      </c>
      <c r="X674" s="653">
        <v>0</v>
      </c>
      <c r="Y674" s="654">
        <f t="shared" si="311"/>
        <v>11.69</v>
      </c>
      <c r="Z674" s="1049">
        <f t="shared" si="314"/>
        <v>20.879120879120894</v>
      </c>
      <c r="AA674" s="671">
        <f t="shared" si="315"/>
        <v>16.66666666666665</v>
      </c>
      <c r="AB674" s="671">
        <f t="shared" si="316"/>
        <v>11.428571428571432</v>
      </c>
      <c r="AC674" s="671">
        <f t="shared" si="317"/>
        <v>11.111111111111093</v>
      </c>
      <c r="AD674" s="671">
        <f t="shared" si="318"/>
        <v>16.66666666666665</v>
      </c>
      <c r="AE674" s="671">
        <f t="shared" si="319"/>
        <v>28.57142857142858</v>
      </c>
      <c r="AF674" s="671">
        <f t="shared" si="320"/>
        <v>39.999999999999993</v>
      </c>
      <c r="AG674" s="671">
        <f t="shared" si="321"/>
        <v>25</v>
      </c>
      <c r="AH674" s="671">
        <f t="shared" si="322"/>
        <v>33.333333333333329</v>
      </c>
      <c r="AI674" s="671">
        <f t="shared" si="323"/>
        <v>300</v>
      </c>
      <c r="AJ674" s="671" t="str">
        <f t="shared" si="324"/>
        <v>n/a</v>
      </c>
      <c r="AK674" s="671" t="str">
        <f t="shared" si="325"/>
        <v>n/a</v>
      </c>
      <c r="AL674" s="671" t="str">
        <f t="shared" si="326"/>
        <v>n/a</v>
      </c>
      <c r="AM674" s="671" t="str">
        <f t="shared" si="327"/>
        <v>n/a</v>
      </c>
      <c r="AN674" s="671" t="str">
        <f t="shared" si="328"/>
        <v>n/a</v>
      </c>
      <c r="AO674" s="671" t="str">
        <f t="shared" si="329"/>
        <v>n/a</v>
      </c>
      <c r="AP674" s="671" t="str">
        <f t="shared" si="330"/>
        <v>n/a</v>
      </c>
      <c r="AQ674" s="671" t="str">
        <f t="shared" si="331"/>
        <v>n/a</v>
      </c>
      <c r="AR674" s="671" t="str">
        <f t="shared" si="332"/>
        <v>n/a</v>
      </c>
      <c r="AS674" s="672">
        <f t="shared" si="312"/>
        <v>50.365689865689866</v>
      </c>
      <c r="AT674" s="673">
        <f t="shared" si="313"/>
        <v>88.211219218744574</v>
      </c>
    </row>
    <row r="675" spans="1:46" ht="11.25" customHeight="1" x14ac:dyDescent="0.2">
      <c r="A675" s="495" t="s">
        <v>768</v>
      </c>
      <c r="B675" s="933" t="s">
        <v>769</v>
      </c>
      <c r="C675" s="497">
        <v>0.62</v>
      </c>
      <c r="D675" s="656">
        <v>0.57999999999999996</v>
      </c>
      <c r="E675" s="650">
        <v>0.54</v>
      </c>
      <c r="F675" s="650">
        <v>0.51333333333333331</v>
      </c>
      <c r="G675" s="650">
        <v>0.49333333333333335</v>
      </c>
      <c r="H675" s="650">
        <v>0.48</v>
      </c>
      <c r="I675" s="651"/>
      <c r="J675" s="650">
        <v>0.46666666666666662</v>
      </c>
      <c r="K675" s="496">
        <v>0.45333333333333337</v>
      </c>
      <c r="L675" s="651"/>
      <c r="M675" s="511">
        <v>0.44</v>
      </c>
      <c r="N675" s="511">
        <v>0.42666666666666669</v>
      </c>
      <c r="O675" s="657">
        <v>0.41666666666666669</v>
      </c>
      <c r="P675" s="657">
        <v>0.40666666666666668</v>
      </c>
      <c r="Q675" s="657">
        <v>0.4</v>
      </c>
      <c r="R675" s="653">
        <v>0.39333333333333331</v>
      </c>
      <c r="S675" s="657">
        <v>0.39</v>
      </c>
      <c r="T675" s="653">
        <v>0.38</v>
      </c>
      <c r="U675" s="657">
        <v>0.38</v>
      </c>
      <c r="V675" s="657">
        <v>0.37333333333333335</v>
      </c>
      <c r="W675" s="657">
        <v>0.3666666666666667</v>
      </c>
      <c r="X675" s="657">
        <v>0.36</v>
      </c>
      <c r="Y675" s="654">
        <f t="shared" si="311"/>
        <v>8.8800000000000008</v>
      </c>
      <c r="Z675" s="1049">
        <f t="shared" si="314"/>
        <v>6.8965517241379448</v>
      </c>
      <c r="AA675" s="671">
        <f t="shared" si="315"/>
        <v>7.4074074074073959</v>
      </c>
      <c r="AB675" s="671">
        <f t="shared" si="316"/>
        <v>5.1948051948051965</v>
      </c>
      <c r="AC675" s="671">
        <f t="shared" si="317"/>
        <v>4.0540540540540571</v>
      </c>
      <c r="AD675" s="671">
        <f t="shared" si="318"/>
        <v>2.7777777777777901</v>
      </c>
      <c r="AE675" s="671">
        <f t="shared" si="319"/>
        <v>2.8571428571428692</v>
      </c>
      <c r="AF675" s="671">
        <f t="shared" si="320"/>
        <v>2.9411764705882248</v>
      </c>
      <c r="AG675" s="671">
        <f t="shared" si="321"/>
        <v>3.0303030303030276</v>
      </c>
      <c r="AH675" s="671">
        <f t="shared" si="322"/>
        <v>3.125</v>
      </c>
      <c r="AI675" s="671">
        <f t="shared" si="323"/>
        <v>2.4000000000000021</v>
      </c>
      <c r="AJ675" s="671">
        <f t="shared" si="324"/>
        <v>2.4590163934426146</v>
      </c>
      <c r="AK675" s="671">
        <f t="shared" si="325"/>
        <v>1.6666666666666607</v>
      </c>
      <c r="AL675" s="671">
        <f t="shared" si="326"/>
        <v>1.6949152542373058</v>
      </c>
      <c r="AM675" s="671">
        <f t="shared" si="327"/>
        <v>0.85470085470085166</v>
      </c>
      <c r="AN675" s="671">
        <f t="shared" si="328"/>
        <v>2.6315789473684292</v>
      </c>
      <c r="AO675" s="671">
        <f t="shared" si="329"/>
        <v>0</v>
      </c>
      <c r="AP675" s="671">
        <f t="shared" si="330"/>
        <v>1.7857142857142794</v>
      </c>
      <c r="AQ675" s="671">
        <f t="shared" si="331"/>
        <v>1.8181818181818077</v>
      </c>
      <c r="AR675" s="671">
        <f t="shared" si="332"/>
        <v>1.8518518518518601</v>
      </c>
      <c r="AS675" s="672">
        <f t="shared" si="312"/>
        <v>2.9182549783358072</v>
      </c>
      <c r="AT675" s="673">
        <f t="shared" si="313"/>
        <v>1.8642923103726623</v>
      </c>
    </row>
    <row r="676" spans="1:46" ht="11.25" customHeight="1" x14ac:dyDescent="0.2">
      <c r="A676" s="483" t="s">
        <v>780</v>
      </c>
      <c r="B676" s="918" t="s">
        <v>781</v>
      </c>
      <c r="C676" s="497">
        <v>1</v>
      </c>
      <c r="D676" s="491">
        <v>0.96</v>
      </c>
      <c r="E676" s="487">
        <v>0.92</v>
      </c>
      <c r="F676" s="487">
        <v>0.88</v>
      </c>
      <c r="G676" s="487">
        <v>0.84</v>
      </c>
      <c r="H676" s="487">
        <v>0.8</v>
      </c>
      <c r="I676" s="488"/>
      <c r="J676" s="487">
        <v>0.6</v>
      </c>
      <c r="K676" s="485">
        <v>0.44</v>
      </c>
      <c r="L676" s="488"/>
      <c r="M676" s="491">
        <v>0.36</v>
      </c>
      <c r="N676" s="530">
        <v>0.32</v>
      </c>
      <c r="O676" s="493">
        <v>0.28000000000000003</v>
      </c>
      <c r="P676" s="493">
        <v>0.26</v>
      </c>
      <c r="Q676" s="493">
        <v>0.22</v>
      </c>
      <c r="R676" s="493">
        <v>0.2</v>
      </c>
      <c r="S676" s="493">
        <v>0.15</v>
      </c>
      <c r="T676" s="493">
        <v>0.1</v>
      </c>
      <c r="U676" s="493">
        <v>7.4999999999999997E-2</v>
      </c>
      <c r="V676" s="492">
        <v>0.05</v>
      </c>
      <c r="W676" s="493">
        <v>0.05</v>
      </c>
      <c r="X676" s="492">
        <v>0</v>
      </c>
      <c r="Y676" s="654">
        <f t="shared" si="311"/>
        <v>8.5050000000000008</v>
      </c>
      <c r="Z676" s="1049">
        <f t="shared" si="314"/>
        <v>4.1666666666666741</v>
      </c>
      <c r="AA676" s="671">
        <f t="shared" si="315"/>
        <v>4.3478260869565188</v>
      </c>
      <c r="AB676" s="671">
        <f t="shared" si="316"/>
        <v>4.5454545454545414</v>
      </c>
      <c r="AC676" s="671">
        <f t="shared" si="317"/>
        <v>4.7619047619047672</v>
      </c>
      <c r="AD676" s="671">
        <f t="shared" si="318"/>
        <v>4.9999999999999822</v>
      </c>
      <c r="AE676" s="671">
        <f t="shared" si="319"/>
        <v>33.33333333333335</v>
      </c>
      <c r="AF676" s="671">
        <f t="shared" si="320"/>
        <v>36.363636363636353</v>
      </c>
      <c r="AG676" s="671">
        <f t="shared" si="321"/>
        <v>22.222222222222232</v>
      </c>
      <c r="AH676" s="671">
        <f t="shared" si="322"/>
        <v>12.5</v>
      </c>
      <c r="AI676" s="671">
        <f t="shared" si="323"/>
        <v>14.285714285714279</v>
      </c>
      <c r="AJ676" s="671">
        <f t="shared" si="324"/>
        <v>7.6923076923077094</v>
      </c>
      <c r="AK676" s="671">
        <f t="shared" si="325"/>
        <v>18.181818181818187</v>
      </c>
      <c r="AL676" s="671">
        <f t="shared" si="326"/>
        <v>9.9999999999999858</v>
      </c>
      <c r="AM676" s="671">
        <f t="shared" si="327"/>
        <v>33.33333333333335</v>
      </c>
      <c r="AN676" s="671">
        <f t="shared" si="328"/>
        <v>49.999999999999979</v>
      </c>
      <c r="AO676" s="671">
        <f t="shared" si="329"/>
        <v>33.33333333333335</v>
      </c>
      <c r="AP676" s="671">
        <f t="shared" si="330"/>
        <v>49.999999999999979</v>
      </c>
      <c r="AQ676" s="671">
        <f t="shared" si="331"/>
        <v>0</v>
      </c>
      <c r="AR676" s="671" t="str">
        <f t="shared" si="332"/>
        <v>n/a</v>
      </c>
      <c r="AS676" s="672">
        <f t="shared" si="312"/>
        <v>19.114863933704513</v>
      </c>
      <c r="AT676" s="673">
        <f t="shared" si="313"/>
        <v>16.319157751485768</v>
      </c>
    </row>
    <row r="677" spans="1:46" ht="11.25" customHeight="1" x14ac:dyDescent="0.2">
      <c r="A677" s="506" t="s">
        <v>772</v>
      </c>
      <c r="B677" s="507" t="s">
        <v>773</v>
      </c>
      <c r="C677" s="497">
        <v>1.1200000000000001</v>
      </c>
      <c r="D677" s="497">
        <v>0.96</v>
      </c>
      <c r="E677" s="513">
        <v>0.88</v>
      </c>
      <c r="F677" s="513">
        <v>0.8</v>
      </c>
      <c r="G677" s="513">
        <v>0.72</v>
      </c>
      <c r="H677" s="513">
        <v>0.64</v>
      </c>
      <c r="I677" s="514"/>
      <c r="J677" s="513">
        <v>0.6</v>
      </c>
      <c r="K677" s="509">
        <v>0.56000000000000005</v>
      </c>
      <c r="L677" s="514"/>
      <c r="M677" s="529">
        <v>0.52</v>
      </c>
      <c r="N677" s="529">
        <v>0.48</v>
      </c>
      <c r="O677" s="516">
        <v>0.44</v>
      </c>
      <c r="P677" s="516">
        <v>0.4</v>
      </c>
      <c r="Q677" s="516">
        <v>0.32</v>
      </c>
      <c r="R677" s="516">
        <v>0.28000000000000003</v>
      </c>
      <c r="S677" s="516">
        <v>0.18</v>
      </c>
      <c r="T677" s="517">
        <v>0</v>
      </c>
      <c r="U677" s="517">
        <v>0</v>
      </c>
      <c r="V677" s="517">
        <v>0</v>
      </c>
      <c r="W677" s="517">
        <v>0</v>
      </c>
      <c r="X677" s="517">
        <v>0</v>
      </c>
      <c r="Y677" s="654">
        <f t="shared" si="311"/>
        <v>8.8999999999999986</v>
      </c>
      <c r="Z677" s="1049">
        <f t="shared" si="314"/>
        <v>16.666666666666675</v>
      </c>
      <c r="AA677" s="671">
        <f t="shared" si="315"/>
        <v>9.0909090909090828</v>
      </c>
      <c r="AB677" s="671">
        <f t="shared" si="316"/>
        <v>9.9999999999999858</v>
      </c>
      <c r="AC677" s="671">
        <f t="shared" si="317"/>
        <v>11.111111111111116</v>
      </c>
      <c r="AD677" s="671">
        <f t="shared" si="318"/>
        <v>12.5</v>
      </c>
      <c r="AE677" s="671">
        <f t="shared" si="319"/>
        <v>6.6666666666666652</v>
      </c>
      <c r="AF677" s="671">
        <f t="shared" si="320"/>
        <v>7.1428571428571397</v>
      </c>
      <c r="AG677" s="671">
        <f t="shared" si="321"/>
        <v>7.6923076923077094</v>
      </c>
      <c r="AH677" s="671">
        <f t="shared" si="322"/>
        <v>8.3333333333333481</v>
      </c>
      <c r="AI677" s="671">
        <f t="shared" si="323"/>
        <v>9.0909090909090828</v>
      </c>
      <c r="AJ677" s="671">
        <f t="shared" si="324"/>
        <v>9.9999999999999858</v>
      </c>
      <c r="AK677" s="671">
        <f t="shared" si="325"/>
        <v>25</v>
      </c>
      <c r="AL677" s="671">
        <f t="shared" si="326"/>
        <v>14.285714285714279</v>
      </c>
      <c r="AM677" s="671">
        <f t="shared" si="327"/>
        <v>55.555555555555578</v>
      </c>
      <c r="AN677" s="671" t="str">
        <f t="shared" si="328"/>
        <v>n/a</v>
      </c>
      <c r="AO677" s="671" t="str">
        <f t="shared" si="329"/>
        <v>n/a</v>
      </c>
      <c r="AP677" s="671" t="str">
        <f t="shared" si="330"/>
        <v>n/a</v>
      </c>
      <c r="AQ677" s="671" t="str">
        <f t="shared" si="331"/>
        <v>n/a</v>
      </c>
      <c r="AR677" s="671" t="str">
        <f t="shared" si="332"/>
        <v>n/a</v>
      </c>
      <c r="AS677" s="672">
        <f t="shared" si="312"/>
        <v>14.509716474002188</v>
      </c>
      <c r="AT677" s="673">
        <f t="shared" si="313"/>
        <v>12.754817775562085</v>
      </c>
    </row>
    <row r="678" spans="1:46" ht="11.25" customHeight="1" x14ac:dyDescent="0.2">
      <c r="A678" s="495" t="s">
        <v>1624</v>
      </c>
      <c r="B678" s="933" t="s">
        <v>1625</v>
      </c>
      <c r="C678" s="497">
        <v>3.35</v>
      </c>
      <c r="D678" s="497">
        <v>3.1500000000000004</v>
      </c>
      <c r="E678" s="650">
        <v>2.95</v>
      </c>
      <c r="F678" s="650">
        <v>2.5499999999999998</v>
      </c>
      <c r="G678" s="650">
        <v>2.15</v>
      </c>
      <c r="H678" s="650">
        <v>1.5</v>
      </c>
      <c r="I678" s="651"/>
      <c r="J678" s="502">
        <v>0</v>
      </c>
      <c r="K678" s="655">
        <v>0</v>
      </c>
      <c r="L678" s="651"/>
      <c r="M678" s="652">
        <v>0</v>
      </c>
      <c r="N678" s="652">
        <v>0</v>
      </c>
      <c r="O678" s="653">
        <v>0</v>
      </c>
      <c r="P678" s="653">
        <v>0</v>
      </c>
      <c r="Q678" s="653">
        <v>0</v>
      </c>
      <c r="R678" s="653">
        <v>0</v>
      </c>
      <c r="S678" s="653">
        <v>0</v>
      </c>
      <c r="T678" s="653">
        <v>0</v>
      </c>
      <c r="U678" s="653">
        <v>0</v>
      </c>
      <c r="V678" s="653">
        <v>0</v>
      </c>
      <c r="W678" s="653">
        <v>0.2</v>
      </c>
      <c r="X678" s="657">
        <v>0.8</v>
      </c>
      <c r="Y678" s="654">
        <f t="shared" si="311"/>
        <v>16.649999999999999</v>
      </c>
      <c r="Z678" s="1049">
        <f t="shared" si="314"/>
        <v>6.3492063492063489</v>
      </c>
      <c r="AA678" s="671">
        <f t="shared" si="315"/>
        <v>6.7796610169491567</v>
      </c>
      <c r="AB678" s="671">
        <f t="shared" si="316"/>
        <v>15.686274509803933</v>
      </c>
      <c r="AC678" s="671">
        <f t="shared" si="317"/>
        <v>18.604651162790688</v>
      </c>
      <c r="AD678" s="671">
        <f t="shared" si="318"/>
        <v>43.333333333333336</v>
      </c>
      <c r="AE678" s="671" t="str">
        <f t="shared" si="319"/>
        <v>n/a</v>
      </c>
      <c r="AF678" s="671" t="str">
        <f t="shared" si="320"/>
        <v>n/a</v>
      </c>
      <c r="AG678" s="671" t="str">
        <f t="shared" si="321"/>
        <v>n/a</v>
      </c>
      <c r="AH678" s="671" t="str">
        <f t="shared" si="322"/>
        <v>n/a</v>
      </c>
      <c r="AI678" s="671" t="str">
        <f t="shared" si="323"/>
        <v>n/a</v>
      </c>
      <c r="AJ678" s="671" t="str">
        <f t="shared" si="324"/>
        <v>n/a</v>
      </c>
      <c r="AK678" s="671" t="str">
        <f t="shared" si="325"/>
        <v>n/a</v>
      </c>
      <c r="AL678" s="671" t="str">
        <f t="shared" si="326"/>
        <v>n/a</v>
      </c>
      <c r="AM678" s="671" t="str">
        <f t="shared" si="327"/>
        <v>n/a</v>
      </c>
      <c r="AN678" s="671" t="str">
        <f t="shared" si="328"/>
        <v>n/a</v>
      </c>
      <c r="AO678" s="671" t="str">
        <f t="shared" si="329"/>
        <v>n/a</v>
      </c>
      <c r="AP678" s="671" t="str">
        <f t="shared" si="330"/>
        <v>n/a</v>
      </c>
      <c r="AQ678" s="671">
        <f t="shared" si="331"/>
        <v>-100</v>
      </c>
      <c r="AR678" s="671">
        <f t="shared" si="332"/>
        <v>-75</v>
      </c>
      <c r="AS678" s="672">
        <f t="shared" si="312"/>
        <v>-12.035267661130932</v>
      </c>
      <c r="AT678" s="673">
        <f t="shared" si="313"/>
        <v>53.490361408556474</v>
      </c>
    </row>
    <row r="679" spans="1:46" ht="11.25" customHeight="1" x14ac:dyDescent="0.2">
      <c r="A679" s="495" t="s">
        <v>1604</v>
      </c>
      <c r="B679" s="933" t="s">
        <v>1605</v>
      </c>
      <c r="C679" s="497">
        <v>1.1000000000000001</v>
      </c>
      <c r="D679" s="497">
        <v>0.88</v>
      </c>
      <c r="E679" s="650">
        <v>0.8</v>
      </c>
      <c r="F679" s="650">
        <v>0.72</v>
      </c>
      <c r="G679" s="650">
        <v>0.64</v>
      </c>
      <c r="H679" s="650">
        <v>0.56000000000000005</v>
      </c>
      <c r="I679" s="651"/>
      <c r="J679" s="502">
        <v>0.52</v>
      </c>
      <c r="K679" s="496">
        <v>0.52</v>
      </c>
      <c r="L679" s="651"/>
      <c r="M679" s="652">
        <v>0.44</v>
      </c>
      <c r="N679" s="652">
        <v>0.44</v>
      </c>
      <c r="O679" s="657">
        <v>0.44</v>
      </c>
      <c r="P679" s="657">
        <v>0.4</v>
      </c>
      <c r="Q679" s="657">
        <v>0.32</v>
      </c>
      <c r="R679" s="657">
        <v>0.21332999999999999</v>
      </c>
      <c r="S679" s="657">
        <v>0.18001000000000003</v>
      </c>
      <c r="T679" s="653">
        <v>0.16</v>
      </c>
      <c r="U679" s="653">
        <v>0.16</v>
      </c>
      <c r="V679" s="657">
        <v>0.16</v>
      </c>
      <c r="W679" s="657">
        <v>0.13331999999999999</v>
      </c>
      <c r="X679" s="657">
        <v>0.12444</v>
      </c>
      <c r="Y679" s="654">
        <f t="shared" si="311"/>
        <v>8.9110999999999994</v>
      </c>
      <c r="Z679" s="1049">
        <f t="shared" si="314"/>
        <v>25</v>
      </c>
      <c r="AA679" s="671">
        <f t="shared" si="315"/>
        <v>9.9999999999999858</v>
      </c>
      <c r="AB679" s="671">
        <f t="shared" si="316"/>
        <v>11.111111111111116</v>
      </c>
      <c r="AC679" s="671">
        <f t="shared" si="317"/>
        <v>12.5</v>
      </c>
      <c r="AD679" s="671">
        <f t="shared" si="318"/>
        <v>14.285714285714279</v>
      </c>
      <c r="AE679" s="671">
        <f t="shared" si="319"/>
        <v>7.6923076923077094</v>
      </c>
      <c r="AF679" s="671">
        <f t="shared" si="320"/>
        <v>0</v>
      </c>
      <c r="AG679" s="671">
        <f t="shared" si="321"/>
        <v>18.181818181818187</v>
      </c>
      <c r="AH679" s="671">
        <f t="shared" si="322"/>
        <v>0</v>
      </c>
      <c r="AI679" s="671">
        <f t="shared" si="323"/>
        <v>0</v>
      </c>
      <c r="AJ679" s="671">
        <f t="shared" si="324"/>
        <v>9.9999999999999858</v>
      </c>
      <c r="AK679" s="671">
        <f t="shared" si="325"/>
        <v>25</v>
      </c>
      <c r="AL679" s="671">
        <f t="shared" si="326"/>
        <v>50.002343786621672</v>
      </c>
      <c r="AM679" s="671">
        <f t="shared" si="327"/>
        <v>18.510082773179249</v>
      </c>
      <c r="AN679" s="671">
        <f t="shared" si="328"/>
        <v>12.506250000000009</v>
      </c>
      <c r="AO679" s="671">
        <f t="shared" si="329"/>
        <v>0</v>
      </c>
      <c r="AP679" s="671">
        <f t="shared" si="330"/>
        <v>0</v>
      </c>
      <c r="AQ679" s="671">
        <f t="shared" si="331"/>
        <v>20.012001200120011</v>
      </c>
      <c r="AR679" s="671">
        <f t="shared" si="332"/>
        <v>7.1359691417550719</v>
      </c>
      <c r="AS679" s="672">
        <f t="shared" si="312"/>
        <v>12.73355779855933</v>
      </c>
      <c r="AT679" s="673">
        <f t="shared" si="313"/>
        <v>12.232648091490004</v>
      </c>
    </row>
    <row r="680" spans="1:46" ht="11.25" customHeight="1" x14ac:dyDescent="0.2">
      <c r="A680" s="933" t="s">
        <v>325</v>
      </c>
      <c r="B680" s="933" t="s">
        <v>326</v>
      </c>
      <c r="C680" s="497">
        <v>0.87</v>
      </c>
      <c r="D680" s="497">
        <v>0.83000000000000007</v>
      </c>
      <c r="E680" s="650">
        <v>0.79</v>
      </c>
      <c r="F680" s="650">
        <v>0.75</v>
      </c>
      <c r="G680" s="650">
        <v>0.71</v>
      </c>
      <c r="H680" s="650">
        <v>0.67</v>
      </c>
      <c r="I680" s="651"/>
      <c r="J680" s="650">
        <v>0.63</v>
      </c>
      <c r="K680" s="496">
        <v>0.59499999999999997</v>
      </c>
      <c r="L680" s="651"/>
      <c r="M680" s="511">
        <v>0.56999999999999995</v>
      </c>
      <c r="N680" s="511">
        <v>0.53</v>
      </c>
      <c r="O680" s="657">
        <v>0.48</v>
      </c>
      <c r="P680" s="657">
        <v>0.42</v>
      </c>
      <c r="Q680" s="657">
        <v>0.36</v>
      </c>
      <c r="R680" s="657">
        <v>0.3</v>
      </c>
      <c r="S680" s="657">
        <v>0.24</v>
      </c>
      <c r="T680" s="657">
        <v>0.19</v>
      </c>
      <c r="U680" s="657">
        <v>0.16750000000000001</v>
      </c>
      <c r="V680" s="657">
        <v>0.155</v>
      </c>
      <c r="W680" s="657">
        <v>0.14499999999999999</v>
      </c>
      <c r="X680" s="657">
        <v>0.13500000000000001</v>
      </c>
      <c r="Y680" s="654">
        <f t="shared" si="311"/>
        <v>9.5374999999999996</v>
      </c>
      <c r="Z680" s="1049">
        <f t="shared" si="314"/>
        <v>4.8192771084337283</v>
      </c>
      <c r="AA680" s="671">
        <f t="shared" si="315"/>
        <v>5.0632911392405111</v>
      </c>
      <c r="AB680" s="671">
        <f t="shared" si="316"/>
        <v>5.3333333333333455</v>
      </c>
      <c r="AC680" s="671">
        <f t="shared" si="317"/>
        <v>5.6338028169014231</v>
      </c>
      <c r="AD680" s="671">
        <f t="shared" si="318"/>
        <v>5.9701492537313383</v>
      </c>
      <c r="AE680" s="671">
        <f t="shared" si="319"/>
        <v>6.3492063492063489</v>
      </c>
      <c r="AF680" s="671">
        <f t="shared" si="320"/>
        <v>5.8823529411764719</v>
      </c>
      <c r="AG680" s="671">
        <f t="shared" si="321"/>
        <v>4.3859649122807154</v>
      </c>
      <c r="AH680" s="671">
        <f t="shared" si="322"/>
        <v>7.5471698113207308</v>
      </c>
      <c r="AI680" s="671">
        <f t="shared" si="323"/>
        <v>10.416666666666675</v>
      </c>
      <c r="AJ680" s="671">
        <f t="shared" si="324"/>
        <v>14.285714285714279</v>
      </c>
      <c r="AK680" s="671">
        <f t="shared" si="325"/>
        <v>16.666666666666675</v>
      </c>
      <c r="AL680" s="671">
        <f t="shared" si="326"/>
        <v>19.999999999999996</v>
      </c>
      <c r="AM680" s="671">
        <f t="shared" si="327"/>
        <v>25</v>
      </c>
      <c r="AN680" s="671">
        <f t="shared" si="328"/>
        <v>26.315789473684205</v>
      </c>
      <c r="AO680" s="671">
        <f t="shared" si="329"/>
        <v>13.432835820895516</v>
      </c>
      <c r="AP680" s="671">
        <f t="shared" si="330"/>
        <v>8.064516129032274</v>
      </c>
      <c r="AQ680" s="671">
        <f t="shared" si="331"/>
        <v>6.8965517241379448</v>
      </c>
      <c r="AR680" s="671">
        <f t="shared" si="332"/>
        <v>7.4074074074073959</v>
      </c>
      <c r="AS680" s="672">
        <f t="shared" si="312"/>
        <v>10.498457675780504</v>
      </c>
      <c r="AT680" s="673">
        <f t="shared" si="313"/>
        <v>6.9019411478133259</v>
      </c>
    </row>
    <row r="681" spans="1:46" ht="11.25" customHeight="1" x14ac:dyDescent="0.2">
      <c r="A681" s="506" t="s">
        <v>3906</v>
      </c>
      <c r="B681" s="507" t="s">
        <v>3907</v>
      </c>
      <c r="C681" s="497">
        <v>0.8</v>
      </c>
      <c r="D681" s="510">
        <v>0.72</v>
      </c>
      <c r="E681" s="513">
        <v>0.6</v>
      </c>
      <c r="F681" s="513">
        <v>0.5</v>
      </c>
      <c r="G681" s="513">
        <v>0.25</v>
      </c>
      <c r="H681" s="540">
        <v>0</v>
      </c>
      <c r="I681" s="514"/>
      <c r="J681" s="512">
        <v>0</v>
      </c>
      <c r="K681" s="515">
        <v>0</v>
      </c>
      <c r="L681" s="514"/>
      <c r="M681" s="539">
        <v>0</v>
      </c>
      <c r="N681" s="539">
        <v>0</v>
      </c>
      <c r="O681" s="517">
        <v>0</v>
      </c>
      <c r="P681" s="517">
        <v>0</v>
      </c>
      <c r="Q681" s="517">
        <v>0</v>
      </c>
      <c r="R681" s="517">
        <v>0</v>
      </c>
      <c r="S681" s="517">
        <v>0</v>
      </c>
      <c r="T681" s="517">
        <v>0</v>
      </c>
      <c r="U681" s="517">
        <v>0</v>
      </c>
      <c r="V681" s="517">
        <v>0</v>
      </c>
      <c r="W681" s="517">
        <v>0</v>
      </c>
      <c r="X681" s="517">
        <v>0</v>
      </c>
      <c r="Y681" s="654">
        <f t="shared" si="311"/>
        <v>2.87</v>
      </c>
      <c r="Z681" s="1049">
        <f t="shared" si="314"/>
        <v>11.111111111111116</v>
      </c>
      <c r="AA681" s="671">
        <f t="shared" si="315"/>
        <v>19.999999999999996</v>
      </c>
      <c r="AB681" s="671">
        <f t="shared" si="316"/>
        <v>19.999999999999996</v>
      </c>
      <c r="AC681" s="671">
        <f t="shared" si="317"/>
        <v>100</v>
      </c>
      <c r="AD681" s="671" t="str">
        <f t="shared" si="318"/>
        <v>n/a</v>
      </c>
      <c r="AE681" s="671" t="str">
        <f t="shared" si="319"/>
        <v>n/a</v>
      </c>
      <c r="AF681" s="671" t="str">
        <f t="shared" si="320"/>
        <v>n/a</v>
      </c>
      <c r="AG681" s="671" t="str">
        <f t="shared" si="321"/>
        <v>n/a</v>
      </c>
      <c r="AH681" s="671" t="str">
        <f t="shared" si="322"/>
        <v>n/a</v>
      </c>
      <c r="AI681" s="671" t="str">
        <f t="shared" si="323"/>
        <v>n/a</v>
      </c>
      <c r="AJ681" s="671" t="str">
        <f t="shared" si="324"/>
        <v>n/a</v>
      </c>
      <c r="AK681" s="671" t="str">
        <f t="shared" si="325"/>
        <v>n/a</v>
      </c>
      <c r="AL681" s="671" t="str">
        <f t="shared" si="326"/>
        <v>n/a</v>
      </c>
      <c r="AM681" s="671" t="str">
        <f t="shared" si="327"/>
        <v>n/a</v>
      </c>
      <c r="AN681" s="671" t="str">
        <f t="shared" si="328"/>
        <v>n/a</v>
      </c>
      <c r="AO681" s="671" t="str">
        <f t="shared" si="329"/>
        <v>n/a</v>
      </c>
      <c r="AP681" s="671" t="str">
        <f t="shared" si="330"/>
        <v>n/a</v>
      </c>
      <c r="AQ681" s="671" t="str">
        <f t="shared" si="331"/>
        <v>n/a</v>
      </c>
      <c r="AR681" s="671" t="str">
        <f t="shared" si="332"/>
        <v>n/a</v>
      </c>
      <c r="AS681" s="672">
        <f t="shared" si="312"/>
        <v>37.777777777777779</v>
      </c>
      <c r="AT681" s="673">
        <f t="shared" si="313"/>
        <v>41.692584531763821</v>
      </c>
    </row>
    <row r="682" spans="1:46" ht="11.25" customHeight="1" x14ac:dyDescent="0.2">
      <c r="A682" s="495" t="s">
        <v>1612</v>
      </c>
      <c r="B682" s="933" t="s">
        <v>1613</v>
      </c>
      <c r="C682" s="497">
        <v>1.44</v>
      </c>
      <c r="D682" s="656">
        <v>1.3599999999999999</v>
      </c>
      <c r="E682" s="650">
        <v>1.26</v>
      </c>
      <c r="F682" s="650">
        <v>1.1599999999999999</v>
      </c>
      <c r="G682" s="650">
        <v>1.06</v>
      </c>
      <c r="H682" s="650">
        <v>0.84</v>
      </c>
      <c r="I682" s="651"/>
      <c r="J682" s="650">
        <v>0.34</v>
      </c>
      <c r="K682" s="655">
        <v>0</v>
      </c>
      <c r="L682" s="651"/>
      <c r="M682" s="652">
        <v>0</v>
      </c>
      <c r="N682" s="652">
        <v>0</v>
      </c>
      <c r="O682" s="653">
        <v>0</v>
      </c>
      <c r="P682" s="653">
        <v>0</v>
      </c>
      <c r="Q682" s="653">
        <v>0</v>
      </c>
      <c r="R682" s="653">
        <v>0</v>
      </c>
      <c r="S682" s="653">
        <v>0</v>
      </c>
      <c r="T682" s="653">
        <v>0</v>
      </c>
      <c r="U682" s="653">
        <v>0</v>
      </c>
      <c r="V682" s="653">
        <v>0</v>
      </c>
      <c r="W682" s="653">
        <v>0</v>
      </c>
      <c r="X682" s="653">
        <v>0</v>
      </c>
      <c r="Y682" s="654">
        <f t="shared" si="311"/>
        <v>7.4599999999999991</v>
      </c>
      <c r="Z682" s="1049">
        <f t="shared" si="314"/>
        <v>5.8823529411764719</v>
      </c>
      <c r="AA682" s="671">
        <f t="shared" si="315"/>
        <v>7.9365079365079305</v>
      </c>
      <c r="AB682" s="671">
        <f t="shared" si="316"/>
        <v>8.6206896551724199</v>
      </c>
      <c r="AC682" s="671">
        <f t="shared" si="317"/>
        <v>9.4339622641509422</v>
      </c>
      <c r="AD682" s="671">
        <f t="shared" si="318"/>
        <v>26.190476190476208</v>
      </c>
      <c r="AE682" s="671">
        <f t="shared" si="319"/>
        <v>147.05882352941174</v>
      </c>
      <c r="AF682" s="671" t="str">
        <f t="shared" si="320"/>
        <v>n/a</v>
      </c>
      <c r="AG682" s="671" t="str">
        <f t="shared" si="321"/>
        <v>n/a</v>
      </c>
      <c r="AH682" s="671" t="str">
        <f t="shared" si="322"/>
        <v>n/a</v>
      </c>
      <c r="AI682" s="671" t="str">
        <f t="shared" si="323"/>
        <v>n/a</v>
      </c>
      <c r="AJ682" s="671" t="str">
        <f t="shared" si="324"/>
        <v>n/a</v>
      </c>
      <c r="AK682" s="671" t="str">
        <f t="shared" si="325"/>
        <v>n/a</v>
      </c>
      <c r="AL682" s="671" t="str">
        <f t="shared" si="326"/>
        <v>n/a</v>
      </c>
      <c r="AM682" s="671" t="str">
        <f t="shared" si="327"/>
        <v>n/a</v>
      </c>
      <c r="AN682" s="671" t="str">
        <f t="shared" si="328"/>
        <v>n/a</v>
      </c>
      <c r="AO682" s="671" t="str">
        <f t="shared" si="329"/>
        <v>n/a</v>
      </c>
      <c r="AP682" s="671" t="str">
        <f t="shared" si="330"/>
        <v>n/a</v>
      </c>
      <c r="AQ682" s="671" t="str">
        <f t="shared" si="331"/>
        <v>n/a</v>
      </c>
      <c r="AR682" s="671" t="str">
        <f t="shared" si="332"/>
        <v>n/a</v>
      </c>
      <c r="AS682" s="672">
        <f t="shared" si="312"/>
        <v>34.187135419482615</v>
      </c>
      <c r="AT682" s="673">
        <f t="shared" si="313"/>
        <v>55.786348545645737</v>
      </c>
    </row>
    <row r="683" spans="1:46" ht="11.25" customHeight="1" x14ac:dyDescent="0.2">
      <c r="A683" s="933" t="s">
        <v>760</v>
      </c>
      <c r="B683" s="933" t="s">
        <v>761</v>
      </c>
      <c r="C683" s="497">
        <v>1.32</v>
      </c>
      <c r="D683" s="656">
        <v>1.28</v>
      </c>
      <c r="E683" s="650">
        <v>1.24</v>
      </c>
      <c r="F683" s="650">
        <v>1.2</v>
      </c>
      <c r="G683" s="650">
        <v>1.1599999999999999</v>
      </c>
      <c r="H683" s="650">
        <v>1.1200000000000001</v>
      </c>
      <c r="I683" s="651"/>
      <c r="J683" s="650">
        <v>1.08</v>
      </c>
      <c r="K683" s="496">
        <v>1.04</v>
      </c>
      <c r="L683" s="651"/>
      <c r="M683" s="511">
        <v>1</v>
      </c>
      <c r="N683" s="511">
        <v>0.96</v>
      </c>
      <c r="O683" s="657">
        <v>0.92</v>
      </c>
      <c r="P683" s="657">
        <v>0.88</v>
      </c>
      <c r="Q683" s="657">
        <v>0.84</v>
      </c>
      <c r="R683" s="657">
        <v>0.8</v>
      </c>
      <c r="S683" s="657">
        <v>0.72</v>
      </c>
      <c r="T683" s="657">
        <v>0.6</v>
      </c>
      <c r="U683" s="657">
        <v>0.56833999999999996</v>
      </c>
      <c r="V683" s="657">
        <v>0.53332000000000002</v>
      </c>
      <c r="W683" s="657">
        <v>0.5</v>
      </c>
      <c r="X683" s="657">
        <v>0.46667999999999998</v>
      </c>
      <c r="Y683" s="654">
        <f t="shared" si="311"/>
        <v>18.228340000000003</v>
      </c>
      <c r="Z683" s="1049">
        <f t="shared" si="314"/>
        <v>3.125</v>
      </c>
      <c r="AA683" s="671">
        <f t="shared" si="315"/>
        <v>3.2258064516129004</v>
      </c>
      <c r="AB683" s="671">
        <f t="shared" si="316"/>
        <v>3.3333333333333437</v>
      </c>
      <c r="AC683" s="671">
        <f t="shared" si="317"/>
        <v>3.4482758620689724</v>
      </c>
      <c r="AD683" s="671">
        <f t="shared" si="318"/>
        <v>3.5714285714285587</v>
      </c>
      <c r="AE683" s="671">
        <f t="shared" si="319"/>
        <v>3.7037037037036979</v>
      </c>
      <c r="AF683" s="671">
        <f t="shared" si="320"/>
        <v>3.8461538461538547</v>
      </c>
      <c r="AG683" s="671">
        <f t="shared" si="321"/>
        <v>4.0000000000000036</v>
      </c>
      <c r="AH683" s="671">
        <f t="shared" si="322"/>
        <v>4.1666666666666741</v>
      </c>
      <c r="AI683" s="671">
        <f t="shared" si="323"/>
        <v>4.3478260869565188</v>
      </c>
      <c r="AJ683" s="671">
        <f t="shared" si="324"/>
        <v>4.5454545454545414</v>
      </c>
      <c r="AK683" s="671">
        <f t="shared" si="325"/>
        <v>4.7619047619047672</v>
      </c>
      <c r="AL683" s="671">
        <f t="shared" si="326"/>
        <v>4.9999999999999822</v>
      </c>
      <c r="AM683" s="671">
        <f t="shared" si="327"/>
        <v>11.111111111111116</v>
      </c>
      <c r="AN683" s="671">
        <f t="shared" si="328"/>
        <v>19.999999999999996</v>
      </c>
      <c r="AO683" s="671">
        <f t="shared" si="329"/>
        <v>5.5706091424147619</v>
      </c>
      <c r="AP683" s="671">
        <f t="shared" si="330"/>
        <v>6.5664141603539949</v>
      </c>
      <c r="AQ683" s="671">
        <f t="shared" si="331"/>
        <v>6.6640000000000033</v>
      </c>
      <c r="AR683" s="671">
        <f t="shared" si="332"/>
        <v>7.1397960058284138</v>
      </c>
      <c r="AS683" s="672">
        <f t="shared" si="312"/>
        <v>5.6909202236311636</v>
      </c>
      <c r="AT683" s="673">
        <f t="shared" si="313"/>
        <v>3.9629335134553312</v>
      </c>
    </row>
    <row r="684" spans="1:46" ht="11.25" customHeight="1" x14ac:dyDescent="0.2">
      <c r="A684" s="933" t="s">
        <v>1616</v>
      </c>
      <c r="B684" s="933" t="s">
        <v>1617</v>
      </c>
      <c r="C684" s="497">
        <v>0.78</v>
      </c>
      <c r="D684" s="656">
        <v>0.75</v>
      </c>
      <c r="E684" s="650">
        <v>0.72</v>
      </c>
      <c r="F684" s="650">
        <v>0.68</v>
      </c>
      <c r="G684" s="650">
        <v>0.64</v>
      </c>
      <c r="H684" s="650">
        <v>0.6</v>
      </c>
      <c r="I684" s="651"/>
      <c r="J684" s="650">
        <v>0.53</v>
      </c>
      <c r="K684" s="496">
        <v>0.39</v>
      </c>
      <c r="L684" s="651"/>
      <c r="M684" s="656">
        <v>0.18</v>
      </c>
      <c r="N684" s="652">
        <v>0</v>
      </c>
      <c r="O684" s="653">
        <v>0</v>
      </c>
      <c r="P684" s="653">
        <v>0</v>
      </c>
      <c r="Q684" s="653">
        <v>0</v>
      </c>
      <c r="R684" s="653">
        <v>0</v>
      </c>
      <c r="S684" s="653">
        <v>0</v>
      </c>
      <c r="T684" s="653">
        <v>0</v>
      </c>
      <c r="U684" s="653">
        <v>0</v>
      </c>
      <c r="V684" s="653">
        <v>0</v>
      </c>
      <c r="W684" s="653">
        <v>0</v>
      </c>
      <c r="X684" s="653">
        <v>0</v>
      </c>
      <c r="Y684" s="654">
        <f t="shared" si="311"/>
        <v>5.27</v>
      </c>
      <c r="Z684" s="1049">
        <f t="shared" si="314"/>
        <v>4.0000000000000036</v>
      </c>
      <c r="AA684" s="671">
        <f t="shared" si="315"/>
        <v>4.1666666666666741</v>
      </c>
      <c r="AB684" s="671">
        <f t="shared" si="316"/>
        <v>5.8823529411764497</v>
      </c>
      <c r="AC684" s="671">
        <f t="shared" si="317"/>
        <v>6.25</v>
      </c>
      <c r="AD684" s="671">
        <f t="shared" si="318"/>
        <v>6.6666666666666652</v>
      </c>
      <c r="AE684" s="671">
        <f t="shared" si="319"/>
        <v>13.207547169811317</v>
      </c>
      <c r="AF684" s="671">
        <f t="shared" si="320"/>
        <v>35.897435897435905</v>
      </c>
      <c r="AG684" s="671">
        <f t="shared" si="321"/>
        <v>116.6666666666667</v>
      </c>
      <c r="AH684" s="671" t="str">
        <f t="shared" si="322"/>
        <v>n/a</v>
      </c>
      <c r="AI684" s="671" t="str">
        <f t="shared" si="323"/>
        <v>n/a</v>
      </c>
      <c r="AJ684" s="671" t="str">
        <f t="shared" si="324"/>
        <v>n/a</v>
      </c>
      <c r="AK684" s="671" t="str">
        <f t="shared" si="325"/>
        <v>n/a</v>
      </c>
      <c r="AL684" s="671" t="str">
        <f t="shared" si="326"/>
        <v>n/a</v>
      </c>
      <c r="AM684" s="671" t="str">
        <f t="shared" si="327"/>
        <v>n/a</v>
      </c>
      <c r="AN684" s="671" t="str">
        <f t="shared" si="328"/>
        <v>n/a</v>
      </c>
      <c r="AO684" s="671" t="str">
        <f t="shared" si="329"/>
        <v>n/a</v>
      </c>
      <c r="AP684" s="671" t="str">
        <f t="shared" si="330"/>
        <v>n/a</v>
      </c>
      <c r="AQ684" s="671" t="str">
        <f t="shared" si="331"/>
        <v>n/a</v>
      </c>
      <c r="AR684" s="671" t="str">
        <f t="shared" si="332"/>
        <v>n/a</v>
      </c>
      <c r="AS684" s="672">
        <f t="shared" si="312"/>
        <v>24.092167001052964</v>
      </c>
      <c r="AT684" s="673">
        <f t="shared" si="313"/>
        <v>38.881112496193445</v>
      </c>
    </row>
    <row r="685" spans="1:46" ht="11.25" customHeight="1" x14ac:dyDescent="0.2">
      <c r="A685" s="933" t="s">
        <v>1618</v>
      </c>
      <c r="B685" s="933" t="s">
        <v>1619</v>
      </c>
      <c r="C685" s="497">
        <v>3.645</v>
      </c>
      <c r="D685" s="491">
        <v>3.1150000000000002</v>
      </c>
      <c r="E685" s="650">
        <v>2.9350000000000001</v>
      </c>
      <c r="F685" s="650">
        <v>2.6749999999999998</v>
      </c>
      <c r="G685" s="650">
        <v>2.39</v>
      </c>
      <c r="H685" s="650">
        <v>2.09</v>
      </c>
      <c r="I685" s="651"/>
      <c r="J685" s="650">
        <v>1.79</v>
      </c>
      <c r="K685" s="496">
        <v>1.55</v>
      </c>
      <c r="L685" s="651"/>
      <c r="M685" s="656">
        <v>1.28</v>
      </c>
      <c r="N685" s="652">
        <v>1.1599999999999999</v>
      </c>
      <c r="O685" s="653">
        <v>1.1599999999999999</v>
      </c>
      <c r="P685" s="657">
        <v>1.1599999999999999</v>
      </c>
      <c r="Q685" s="657">
        <v>0.96499999999999997</v>
      </c>
      <c r="R685" s="657">
        <v>0.84</v>
      </c>
      <c r="S685" s="653">
        <v>0.66</v>
      </c>
      <c r="T685" s="653">
        <v>0.66</v>
      </c>
      <c r="U685" s="653">
        <v>0.66</v>
      </c>
      <c r="V685" s="657">
        <v>0.84</v>
      </c>
      <c r="W685" s="653">
        <v>1.02</v>
      </c>
      <c r="X685" s="657">
        <v>1.0349999999999999</v>
      </c>
      <c r="Y685" s="654">
        <f t="shared" si="311"/>
        <v>31.630000000000003</v>
      </c>
      <c r="Z685" s="1049">
        <f t="shared" si="314"/>
        <v>17.014446227929358</v>
      </c>
      <c r="AA685" s="671">
        <f t="shared" si="315"/>
        <v>6.1328790459965976</v>
      </c>
      <c r="AB685" s="671">
        <f t="shared" si="316"/>
        <v>9.7196261682243055</v>
      </c>
      <c r="AC685" s="671">
        <f t="shared" si="317"/>
        <v>11.924686192468602</v>
      </c>
      <c r="AD685" s="671">
        <f t="shared" si="318"/>
        <v>14.354066985645941</v>
      </c>
      <c r="AE685" s="671">
        <f t="shared" si="319"/>
        <v>16.759776536312842</v>
      </c>
      <c r="AF685" s="671">
        <f t="shared" si="320"/>
        <v>15.483870967741931</v>
      </c>
      <c r="AG685" s="671">
        <f t="shared" si="321"/>
        <v>21.09375</v>
      </c>
      <c r="AH685" s="671">
        <f t="shared" si="322"/>
        <v>10.344827586206918</v>
      </c>
      <c r="AI685" s="671">
        <f t="shared" si="323"/>
        <v>0</v>
      </c>
      <c r="AJ685" s="671">
        <f t="shared" si="324"/>
        <v>0</v>
      </c>
      <c r="AK685" s="671">
        <f t="shared" si="325"/>
        <v>20.207253886010367</v>
      </c>
      <c r="AL685" s="671">
        <f t="shared" si="326"/>
        <v>14.880952380952372</v>
      </c>
      <c r="AM685" s="671">
        <f t="shared" si="327"/>
        <v>27.27272727272727</v>
      </c>
      <c r="AN685" s="671">
        <f t="shared" si="328"/>
        <v>0</v>
      </c>
      <c r="AO685" s="671">
        <f t="shared" si="329"/>
        <v>0</v>
      </c>
      <c r="AP685" s="671">
        <f t="shared" si="330"/>
        <v>-21.42857142857142</v>
      </c>
      <c r="AQ685" s="671">
        <f t="shared" si="331"/>
        <v>-17.647058823529417</v>
      </c>
      <c r="AR685" s="671">
        <f t="shared" si="332"/>
        <v>-1.4492753623188359</v>
      </c>
      <c r="AS685" s="672">
        <f t="shared" si="312"/>
        <v>7.6138925071472032</v>
      </c>
      <c r="AT685" s="673">
        <f t="shared" si="313"/>
        <v>12.664996942330131</v>
      </c>
    </row>
    <row r="686" spans="1:46" ht="11.25" customHeight="1" x14ac:dyDescent="0.2">
      <c r="A686" s="506" t="s">
        <v>774</v>
      </c>
      <c r="B686" s="507" t="s">
        <v>775</v>
      </c>
      <c r="C686" s="497">
        <f>0.56*2/3</f>
        <v>0.37333333333333335</v>
      </c>
      <c r="D686" s="497">
        <v>0.3066666666666667</v>
      </c>
      <c r="E686" s="513">
        <v>0.26666666666666666</v>
      </c>
      <c r="F686" s="513">
        <v>0.21333333333333335</v>
      </c>
      <c r="G686" s="513">
        <v>0.18666666666666668</v>
      </c>
      <c r="H686" s="513">
        <v>0.16</v>
      </c>
      <c r="I686" s="514"/>
      <c r="J686" s="513">
        <v>0.14222222222222222</v>
      </c>
      <c r="K686" s="509">
        <v>0.12444444444444445</v>
      </c>
      <c r="L686" s="514"/>
      <c r="M686" s="529">
        <v>0.10666666666666667</v>
      </c>
      <c r="N686" s="529">
        <v>8.2968888888888898E-2</v>
      </c>
      <c r="O686" s="516">
        <v>7.4666666666666673E-2</v>
      </c>
      <c r="P686" s="516">
        <v>5.9253333333333331E-2</v>
      </c>
      <c r="Q686" s="516">
        <v>4.9777777777777782E-2</v>
      </c>
      <c r="R686" s="516">
        <v>3.9502222222222223E-2</v>
      </c>
      <c r="S686" s="516">
        <v>3.1608888888888888E-2</v>
      </c>
      <c r="T686" s="516">
        <v>2.6328888888888888E-2</v>
      </c>
      <c r="U686" s="517">
        <v>1.7546666666666665E-2</v>
      </c>
      <c r="V686" s="517">
        <v>1.7546666666666665E-2</v>
      </c>
      <c r="W686" s="517">
        <v>1.7546666666666665E-2</v>
      </c>
      <c r="X686" s="517">
        <v>1.7546666666666665E-2</v>
      </c>
      <c r="Y686" s="654">
        <f t="shared" si="311"/>
        <v>2.3142933333333335</v>
      </c>
      <c r="Z686" s="1049">
        <f t="shared" si="314"/>
        <v>21.739130434782595</v>
      </c>
      <c r="AA686" s="671">
        <f t="shared" si="315"/>
        <v>15.000000000000014</v>
      </c>
      <c r="AB686" s="671">
        <f t="shared" si="316"/>
        <v>25</v>
      </c>
      <c r="AC686" s="671">
        <f t="shared" si="317"/>
        <v>14.285714285714279</v>
      </c>
      <c r="AD686" s="671">
        <f t="shared" si="318"/>
        <v>16.666666666666675</v>
      </c>
      <c r="AE686" s="671">
        <f t="shared" si="319"/>
        <v>12.5</v>
      </c>
      <c r="AF686" s="671">
        <f t="shared" si="320"/>
        <v>14.285714285714279</v>
      </c>
      <c r="AG686" s="671">
        <f t="shared" si="321"/>
        <v>16.666666666666675</v>
      </c>
      <c r="AH686" s="671">
        <f t="shared" si="322"/>
        <v>28.562245553888999</v>
      </c>
      <c r="AI686" s="671">
        <f t="shared" si="323"/>
        <v>11.119047619047628</v>
      </c>
      <c r="AJ686" s="671">
        <f t="shared" si="324"/>
        <v>26.012601260126033</v>
      </c>
      <c r="AK686" s="671">
        <f t="shared" si="325"/>
        <v>19.035714285714267</v>
      </c>
      <c r="AL686" s="671">
        <f t="shared" si="326"/>
        <v>26.012601260126011</v>
      </c>
      <c r="AM686" s="671">
        <f t="shared" si="327"/>
        <v>24.971878515185608</v>
      </c>
      <c r="AN686" s="671">
        <f t="shared" si="328"/>
        <v>20.054017555705595</v>
      </c>
      <c r="AO686" s="671">
        <f t="shared" si="329"/>
        <v>50.050658561296871</v>
      </c>
      <c r="AP686" s="671">
        <f t="shared" si="330"/>
        <v>0</v>
      </c>
      <c r="AQ686" s="671">
        <f t="shared" si="331"/>
        <v>0</v>
      </c>
      <c r="AR686" s="671">
        <f t="shared" si="332"/>
        <v>0</v>
      </c>
      <c r="AS686" s="672">
        <f t="shared" si="312"/>
        <v>17.998034576349237</v>
      </c>
      <c r="AT686" s="673">
        <f t="shared" si="313"/>
        <v>11.723276955757013</v>
      </c>
    </row>
    <row r="687" spans="1:46" ht="11.25" customHeight="1" x14ac:dyDescent="0.2">
      <c r="A687" s="495" t="s">
        <v>776</v>
      </c>
      <c r="B687" s="933" t="s">
        <v>777</v>
      </c>
      <c r="C687" s="497">
        <v>1.65</v>
      </c>
      <c r="D687" s="497">
        <v>1.4</v>
      </c>
      <c r="E687" s="650">
        <v>1.2</v>
      </c>
      <c r="F687" s="650">
        <v>1</v>
      </c>
      <c r="G687" s="650">
        <v>0.8</v>
      </c>
      <c r="H687" s="650">
        <v>0.66</v>
      </c>
      <c r="I687" s="651" t="s">
        <v>90</v>
      </c>
      <c r="J687" s="650">
        <v>0.55000000000000004</v>
      </c>
      <c r="K687" s="496">
        <v>0.44</v>
      </c>
      <c r="L687" s="651"/>
      <c r="M687" s="511">
        <v>0.38</v>
      </c>
      <c r="N687" s="511">
        <v>0.33</v>
      </c>
      <c r="O687" s="657">
        <v>0.28999999999999998</v>
      </c>
      <c r="P687" s="657">
        <v>0.26</v>
      </c>
      <c r="Q687" s="657">
        <v>0.23499999999999999</v>
      </c>
      <c r="R687" s="657">
        <v>0.21</v>
      </c>
      <c r="S687" s="657">
        <v>0.19600000000000001</v>
      </c>
      <c r="T687" s="657">
        <v>0.17599999999999999</v>
      </c>
      <c r="U687" s="657">
        <v>0.16600000000000001</v>
      </c>
      <c r="V687" s="657">
        <v>0.15</v>
      </c>
      <c r="W687" s="657">
        <v>0.14000000000000001</v>
      </c>
      <c r="X687" s="657">
        <v>0.13</v>
      </c>
      <c r="Y687" s="654">
        <f t="shared" si="311"/>
        <v>10.363000000000001</v>
      </c>
      <c r="Z687" s="1049">
        <f t="shared" si="314"/>
        <v>17.857142857142861</v>
      </c>
      <c r="AA687" s="671">
        <f t="shared" si="315"/>
        <v>16.666666666666675</v>
      </c>
      <c r="AB687" s="671">
        <f t="shared" si="316"/>
        <v>19.999999999999996</v>
      </c>
      <c r="AC687" s="671">
        <f t="shared" si="317"/>
        <v>25</v>
      </c>
      <c r="AD687" s="671">
        <f t="shared" si="318"/>
        <v>21.212121212121215</v>
      </c>
      <c r="AE687" s="671">
        <f t="shared" si="319"/>
        <v>19.999999999999996</v>
      </c>
      <c r="AF687" s="671">
        <f t="shared" si="320"/>
        <v>25</v>
      </c>
      <c r="AG687" s="671">
        <f t="shared" si="321"/>
        <v>15.789473684210531</v>
      </c>
      <c r="AH687" s="671">
        <f t="shared" si="322"/>
        <v>15.151515151515138</v>
      </c>
      <c r="AI687" s="671">
        <f t="shared" si="323"/>
        <v>13.793103448275868</v>
      </c>
      <c r="AJ687" s="671">
        <f t="shared" si="324"/>
        <v>11.538461538461519</v>
      </c>
      <c r="AK687" s="671">
        <f t="shared" si="325"/>
        <v>10.638297872340431</v>
      </c>
      <c r="AL687" s="671">
        <f t="shared" si="326"/>
        <v>11.904761904761907</v>
      </c>
      <c r="AM687" s="671">
        <f t="shared" si="327"/>
        <v>7.1428571428571397</v>
      </c>
      <c r="AN687" s="671">
        <f t="shared" si="328"/>
        <v>11.363636363636376</v>
      </c>
      <c r="AO687" s="671">
        <f t="shared" si="329"/>
        <v>6.0240963855421548</v>
      </c>
      <c r="AP687" s="671">
        <f t="shared" si="330"/>
        <v>10.666666666666668</v>
      </c>
      <c r="AQ687" s="671">
        <f t="shared" si="331"/>
        <v>7.1428571428571397</v>
      </c>
      <c r="AR687" s="671">
        <f t="shared" si="332"/>
        <v>7.6923076923077094</v>
      </c>
      <c r="AS687" s="672">
        <f t="shared" si="312"/>
        <v>14.451787669966492</v>
      </c>
      <c r="AT687" s="673">
        <f t="shared" si="313"/>
        <v>5.8970370661534508</v>
      </c>
    </row>
    <row r="688" spans="1:46" ht="11.25" customHeight="1" x14ac:dyDescent="0.2">
      <c r="A688" s="933" t="s">
        <v>778</v>
      </c>
      <c r="B688" s="933" t="s">
        <v>779</v>
      </c>
      <c r="C688" s="497">
        <v>0.9</v>
      </c>
      <c r="D688" s="497">
        <v>0.64</v>
      </c>
      <c r="E688" s="650">
        <v>0.54</v>
      </c>
      <c r="F688" s="650">
        <v>0.47</v>
      </c>
      <c r="G688" s="650">
        <v>0.4</v>
      </c>
      <c r="H688" s="650">
        <v>0.34</v>
      </c>
      <c r="I688" s="651"/>
      <c r="J688" s="650">
        <v>0.28000000000000003</v>
      </c>
      <c r="K688" s="496">
        <v>0.22</v>
      </c>
      <c r="L688" s="651"/>
      <c r="M688" s="511">
        <v>0.16</v>
      </c>
      <c r="N688" s="511">
        <v>0.11</v>
      </c>
      <c r="O688" s="657">
        <v>9.5000000000000001E-2</v>
      </c>
      <c r="P688" s="657">
        <v>7.4999999999999997E-2</v>
      </c>
      <c r="Q688" s="653">
        <v>0.06</v>
      </c>
      <c r="R688" s="657">
        <v>5.2499999999999998E-2</v>
      </c>
      <c r="S688" s="657">
        <v>4.2999999999999997E-2</v>
      </c>
      <c r="T688" s="657">
        <v>2.9000000000000001E-2</v>
      </c>
      <c r="U688" s="657">
        <v>2.4E-2</v>
      </c>
      <c r="V688" s="657">
        <v>2.1499999999999998E-2</v>
      </c>
      <c r="W688" s="657">
        <v>1.9E-2</v>
      </c>
      <c r="X688" s="657">
        <v>1.6500000000000001E-2</v>
      </c>
      <c r="Y688" s="654">
        <f t="shared" si="311"/>
        <v>4.4954999999999989</v>
      </c>
      <c r="Z688" s="1049">
        <f t="shared" si="314"/>
        <v>40.625</v>
      </c>
      <c r="AA688" s="671">
        <f t="shared" si="315"/>
        <v>18.518518518518512</v>
      </c>
      <c r="AB688" s="671">
        <f t="shared" si="316"/>
        <v>14.893617021276606</v>
      </c>
      <c r="AC688" s="671">
        <f t="shared" si="317"/>
        <v>17.499999999999982</v>
      </c>
      <c r="AD688" s="671">
        <f t="shared" si="318"/>
        <v>17.647058823529417</v>
      </c>
      <c r="AE688" s="671">
        <f t="shared" si="319"/>
        <v>21.42857142857142</v>
      </c>
      <c r="AF688" s="671">
        <f t="shared" si="320"/>
        <v>27.272727272727295</v>
      </c>
      <c r="AG688" s="671">
        <f t="shared" si="321"/>
        <v>37.5</v>
      </c>
      <c r="AH688" s="671">
        <f t="shared" si="322"/>
        <v>45.45454545454546</v>
      </c>
      <c r="AI688" s="671">
        <f t="shared" si="323"/>
        <v>15.789473684210531</v>
      </c>
      <c r="AJ688" s="671">
        <f t="shared" si="324"/>
        <v>26.666666666666682</v>
      </c>
      <c r="AK688" s="671">
        <f t="shared" si="325"/>
        <v>25</v>
      </c>
      <c r="AL688" s="671">
        <f t="shared" si="326"/>
        <v>14.285714285714279</v>
      </c>
      <c r="AM688" s="671">
        <f t="shared" si="327"/>
        <v>22.093023255813947</v>
      </c>
      <c r="AN688" s="671">
        <f t="shared" si="328"/>
        <v>48.275862068965502</v>
      </c>
      <c r="AO688" s="671">
        <f t="shared" si="329"/>
        <v>20.833333333333325</v>
      </c>
      <c r="AP688" s="671">
        <f t="shared" si="330"/>
        <v>11.627906976744207</v>
      </c>
      <c r="AQ688" s="671">
        <f t="shared" si="331"/>
        <v>13.157894736842103</v>
      </c>
      <c r="AR688" s="671">
        <f t="shared" si="332"/>
        <v>15.151515151515138</v>
      </c>
      <c r="AS688" s="672">
        <f t="shared" si="312"/>
        <v>23.880075193630233</v>
      </c>
      <c r="AT688" s="673">
        <f t="shared" si="313"/>
        <v>11.188682831441277</v>
      </c>
    </row>
    <row r="689" spans="1:46" ht="11.25" customHeight="1" x14ac:dyDescent="0.2">
      <c r="A689" s="933" t="s">
        <v>328</v>
      </c>
      <c r="B689" s="933" t="s">
        <v>329</v>
      </c>
      <c r="C689" s="497">
        <v>1.31</v>
      </c>
      <c r="D689" s="497">
        <v>1.22</v>
      </c>
      <c r="E689" s="650">
        <v>1.125</v>
      </c>
      <c r="F689" s="650">
        <v>1.0549999999999999</v>
      </c>
      <c r="G689" s="650">
        <v>0.98</v>
      </c>
      <c r="H689" s="650">
        <v>0.91500000000000004</v>
      </c>
      <c r="I689" s="651" t="s">
        <v>90</v>
      </c>
      <c r="J689" s="650">
        <v>0.87</v>
      </c>
      <c r="K689" s="496">
        <v>0.84499999999999997</v>
      </c>
      <c r="L689" s="651"/>
      <c r="M689" s="511">
        <v>0.82499999999999996</v>
      </c>
      <c r="N689" s="511">
        <v>0.80500000000000005</v>
      </c>
      <c r="O689" s="657">
        <v>0.77</v>
      </c>
      <c r="P689" s="657">
        <v>0.71499999999999997</v>
      </c>
      <c r="Q689" s="657">
        <v>0.65500000000000003</v>
      </c>
      <c r="R689" s="657">
        <v>0.61</v>
      </c>
      <c r="S689" s="657">
        <v>0.56999999999999995</v>
      </c>
      <c r="T689" s="657">
        <v>0.53</v>
      </c>
      <c r="U689" s="657">
        <v>0.505</v>
      </c>
      <c r="V689" s="653">
        <v>0.5</v>
      </c>
      <c r="W689" s="657">
        <v>0.49249999999999999</v>
      </c>
      <c r="X689" s="657">
        <v>0.47499999999999998</v>
      </c>
      <c r="Y689" s="654">
        <f t="shared" si="311"/>
        <v>15.772499999999997</v>
      </c>
      <c r="Z689" s="1049">
        <f t="shared" si="314"/>
        <v>7.3770491803278659</v>
      </c>
      <c r="AA689" s="671">
        <f t="shared" si="315"/>
        <v>8.4444444444444322</v>
      </c>
      <c r="AB689" s="671">
        <f t="shared" si="316"/>
        <v>6.6350710900473953</v>
      </c>
      <c r="AC689" s="671">
        <f t="shared" si="317"/>
        <v>7.6530612244897878</v>
      </c>
      <c r="AD689" s="671">
        <f t="shared" si="318"/>
        <v>7.1038251366120075</v>
      </c>
      <c r="AE689" s="671">
        <f t="shared" si="319"/>
        <v>5.1724137931034475</v>
      </c>
      <c r="AF689" s="671">
        <f t="shared" si="320"/>
        <v>2.9585798816567976</v>
      </c>
      <c r="AG689" s="671">
        <f t="shared" si="321"/>
        <v>2.4242424242424176</v>
      </c>
      <c r="AH689" s="671">
        <f t="shared" si="322"/>
        <v>2.4844720496894235</v>
      </c>
      <c r="AI689" s="671">
        <f t="shared" si="323"/>
        <v>4.5454545454545414</v>
      </c>
      <c r="AJ689" s="671">
        <f t="shared" si="324"/>
        <v>7.6923076923077094</v>
      </c>
      <c r="AK689" s="671">
        <f t="shared" si="325"/>
        <v>9.1603053435114425</v>
      </c>
      <c r="AL689" s="671">
        <f t="shared" si="326"/>
        <v>7.3770491803278659</v>
      </c>
      <c r="AM689" s="671">
        <f t="shared" si="327"/>
        <v>7.0175438596491224</v>
      </c>
      <c r="AN689" s="671">
        <f t="shared" si="328"/>
        <v>7.5471698113207308</v>
      </c>
      <c r="AO689" s="671">
        <f t="shared" si="329"/>
        <v>4.9504950495049549</v>
      </c>
      <c r="AP689" s="671">
        <f t="shared" si="330"/>
        <v>1.0000000000000009</v>
      </c>
      <c r="AQ689" s="671">
        <f t="shared" si="331"/>
        <v>1.5228426395939021</v>
      </c>
      <c r="AR689" s="671">
        <f t="shared" si="332"/>
        <v>3.6842105263158009</v>
      </c>
      <c r="AS689" s="672">
        <f t="shared" si="312"/>
        <v>5.5131862038210331</v>
      </c>
      <c r="AT689" s="673">
        <f t="shared" si="313"/>
        <v>2.5232814815084055</v>
      </c>
    </row>
    <row r="690" spans="1:46" ht="11.25" customHeight="1" x14ac:dyDescent="0.2">
      <c r="A690" s="507" t="s">
        <v>1610</v>
      </c>
      <c r="B690" s="507" t="s">
        <v>1611</v>
      </c>
      <c r="C690" s="497">
        <v>2</v>
      </c>
      <c r="D690" s="510">
        <v>1.8</v>
      </c>
      <c r="E690" s="513">
        <v>1.65</v>
      </c>
      <c r="F690" s="513">
        <v>1.6</v>
      </c>
      <c r="G690" s="513">
        <v>1.4</v>
      </c>
      <c r="H690" s="513">
        <v>1.26</v>
      </c>
      <c r="I690" s="514"/>
      <c r="J690" s="513">
        <v>0.8</v>
      </c>
      <c r="K690" s="509">
        <v>0.48</v>
      </c>
      <c r="L690" s="514"/>
      <c r="M690" s="539">
        <v>0.4</v>
      </c>
      <c r="N690" s="539">
        <v>0.4</v>
      </c>
      <c r="O690" s="516">
        <v>0.4</v>
      </c>
      <c r="P690" s="516">
        <v>0.32</v>
      </c>
      <c r="Q690" s="516">
        <v>0.22</v>
      </c>
      <c r="R690" s="516">
        <v>0.19</v>
      </c>
      <c r="S690" s="516">
        <v>0.13</v>
      </c>
      <c r="T690" s="517">
        <v>0.12</v>
      </c>
      <c r="U690" s="517">
        <v>0.12</v>
      </c>
      <c r="V690" s="516">
        <v>0.12</v>
      </c>
      <c r="W690" s="516">
        <v>0.11</v>
      </c>
      <c r="X690" s="516">
        <v>0.09</v>
      </c>
      <c r="Y690" s="654">
        <f t="shared" si="311"/>
        <v>13.61</v>
      </c>
      <c r="Z690" s="1049">
        <f t="shared" si="314"/>
        <v>11.111111111111116</v>
      </c>
      <c r="AA690" s="671">
        <f t="shared" si="315"/>
        <v>9.0909090909091042</v>
      </c>
      <c r="AB690" s="671">
        <f t="shared" si="316"/>
        <v>3.1249999999999778</v>
      </c>
      <c r="AC690" s="671">
        <f t="shared" si="317"/>
        <v>14.285714285714302</v>
      </c>
      <c r="AD690" s="671">
        <f t="shared" si="318"/>
        <v>11.111111111111093</v>
      </c>
      <c r="AE690" s="671">
        <f t="shared" si="319"/>
        <v>57.499999999999993</v>
      </c>
      <c r="AF690" s="671">
        <f t="shared" si="320"/>
        <v>66.666666666666671</v>
      </c>
      <c r="AG690" s="671">
        <f t="shared" si="321"/>
        <v>19.999999999999996</v>
      </c>
      <c r="AH690" s="671">
        <f t="shared" si="322"/>
        <v>0</v>
      </c>
      <c r="AI690" s="671">
        <f t="shared" si="323"/>
        <v>0</v>
      </c>
      <c r="AJ690" s="671">
        <f t="shared" si="324"/>
        <v>25</v>
      </c>
      <c r="AK690" s="671">
        <f t="shared" si="325"/>
        <v>45.45454545454546</v>
      </c>
      <c r="AL690" s="671">
        <f t="shared" si="326"/>
        <v>15.789473684210531</v>
      </c>
      <c r="AM690" s="671">
        <f t="shared" si="327"/>
        <v>46.153846153846146</v>
      </c>
      <c r="AN690" s="671">
        <f t="shared" si="328"/>
        <v>8.3333333333333481</v>
      </c>
      <c r="AO690" s="671">
        <f t="shared" si="329"/>
        <v>0</v>
      </c>
      <c r="AP690" s="671">
        <f t="shared" si="330"/>
        <v>0</v>
      </c>
      <c r="AQ690" s="671">
        <f t="shared" si="331"/>
        <v>9.0909090909090828</v>
      </c>
      <c r="AR690" s="671">
        <f t="shared" si="332"/>
        <v>22.222222222222232</v>
      </c>
      <c r="AS690" s="672">
        <f t="shared" si="312"/>
        <v>19.207096958135736</v>
      </c>
      <c r="AT690" s="673">
        <f t="shared" si="313"/>
        <v>20.277625795651307</v>
      </c>
    </row>
    <row r="691" spans="1:46" ht="11.25" customHeight="1" x14ac:dyDescent="0.2">
      <c r="A691" s="495" t="s">
        <v>765</v>
      </c>
      <c r="B691" s="933" t="s">
        <v>766</v>
      </c>
      <c r="C691" s="497">
        <v>1.41</v>
      </c>
      <c r="D691" s="656">
        <v>1.3049999999999999</v>
      </c>
      <c r="E691" s="650">
        <v>1.22</v>
      </c>
      <c r="F691" s="650">
        <v>1.1399999999999999</v>
      </c>
      <c r="G691" s="650">
        <v>1.06</v>
      </c>
      <c r="H691" s="650">
        <v>0.96499999999999997</v>
      </c>
      <c r="I691" s="651"/>
      <c r="J691" s="650">
        <v>0.89500000000000002</v>
      </c>
      <c r="K691" s="496">
        <v>0.82</v>
      </c>
      <c r="L691" s="651"/>
      <c r="M691" s="511">
        <v>0.77</v>
      </c>
      <c r="N691" s="652">
        <v>0.76</v>
      </c>
      <c r="O691" s="657">
        <v>0.7</v>
      </c>
      <c r="P691" s="657">
        <v>0.49001</v>
      </c>
      <c r="Q691" s="657">
        <v>0.38666</v>
      </c>
      <c r="R691" s="657">
        <v>0.33333000000000002</v>
      </c>
      <c r="S691" s="657">
        <v>0.2</v>
      </c>
      <c r="T691" s="657">
        <v>0.04</v>
      </c>
      <c r="U691" s="653">
        <v>0</v>
      </c>
      <c r="V691" s="653">
        <v>0</v>
      </c>
      <c r="W691" s="653">
        <v>0</v>
      </c>
      <c r="X691" s="653">
        <v>0</v>
      </c>
      <c r="Y691" s="654">
        <f t="shared" si="311"/>
        <v>12.494999999999997</v>
      </c>
      <c r="Z691" s="1049">
        <f t="shared" si="314"/>
        <v>8.045977011494255</v>
      </c>
      <c r="AA691" s="671">
        <f t="shared" si="315"/>
        <v>6.9672131147541005</v>
      </c>
      <c r="AB691" s="671">
        <f t="shared" si="316"/>
        <v>7.0175438596491224</v>
      </c>
      <c r="AC691" s="671">
        <f t="shared" si="317"/>
        <v>7.5471698113207308</v>
      </c>
      <c r="AD691" s="671">
        <f t="shared" si="318"/>
        <v>9.8445595854922416</v>
      </c>
      <c r="AE691" s="671">
        <f t="shared" si="319"/>
        <v>7.8212290502793325</v>
      </c>
      <c r="AF691" s="671">
        <f t="shared" si="320"/>
        <v>9.1463414634146432</v>
      </c>
      <c r="AG691" s="671">
        <f t="shared" si="321"/>
        <v>6.4935064935064846</v>
      </c>
      <c r="AH691" s="671">
        <f t="shared" si="322"/>
        <v>1.3157894736842035</v>
      </c>
      <c r="AI691" s="671">
        <f t="shared" si="323"/>
        <v>8.5714285714285854</v>
      </c>
      <c r="AJ691" s="671">
        <f t="shared" si="324"/>
        <v>42.854227464745605</v>
      </c>
      <c r="AK691" s="671">
        <f t="shared" si="325"/>
        <v>26.728909119122733</v>
      </c>
      <c r="AL691" s="671">
        <f t="shared" si="326"/>
        <v>15.99915999159991</v>
      </c>
      <c r="AM691" s="671">
        <f t="shared" si="327"/>
        <v>66.664999999999992</v>
      </c>
      <c r="AN691" s="671">
        <f t="shared" si="328"/>
        <v>400</v>
      </c>
      <c r="AO691" s="671" t="str">
        <f t="shared" si="329"/>
        <v>n/a</v>
      </c>
      <c r="AP691" s="671" t="str">
        <f t="shared" si="330"/>
        <v>n/a</v>
      </c>
      <c r="AQ691" s="671" t="str">
        <f t="shared" si="331"/>
        <v>n/a</v>
      </c>
      <c r="AR691" s="671" t="str">
        <f t="shared" si="332"/>
        <v>n/a</v>
      </c>
      <c r="AS691" s="672">
        <f t="shared" si="312"/>
        <v>41.667870334032798</v>
      </c>
      <c r="AT691" s="673">
        <f t="shared" si="313"/>
        <v>100.63602657295591</v>
      </c>
    </row>
    <row r="692" spans="1:46" ht="11.25" customHeight="1" x14ac:dyDescent="0.2">
      <c r="A692" s="495" t="s">
        <v>753</v>
      </c>
      <c r="B692" s="933" t="s">
        <v>754</v>
      </c>
      <c r="C692" s="497">
        <v>3.4</v>
      </c>
      <c r="D692" s="656">
        <v>3.125</v>
      </c>
      <c r="E692" s="650">
        <v>2.8675000000000002</v>
      </c>
      <c r="F692" s="650">
        <v>2.6150000000000002</v>
      </c>
      <c r="G692" s="650">
        <v>2.3650000000000002</v>
      </c>
      <c r="H692" s="650">
        <v>2.15</v>
      </c>
      <c r="I692" s="651"/>
      <c r="J692" s="650">
        <v>1.93</v>
      </c>
      <c r="K692" s="496">
        <v>1.665</v>
      </c>
      <c r="L692" s="651"/>
      <c r="M692" s="511">
        <v>1.4350000000000001</v>
      </c>
      <c r="N692" s="511">
        <v>1.21</v>
      </c>
      <c r="O692" s="657">
        <v>1.095</v>
      </c>
      <c r="P692" s="657">
        <v>1.0049999999999999</v>
      </c>
      <c r="Q692" s="657">
        <v>0.94</v>
      </c>
      <c r="R692" s="657">
        <v>0.86</v>
      </c>
      <c r="S692" s="653">
        <v>0.8</v>
      </c>
      <c r="T692" s="657">
        <v>0.8</v>
      </c>
      <c r="U692" s="657">
        <v>0.2006</v>
      </c>
      <c r="V692" s="653">
        <v>8.0000000000000004E-4</v>
      </c>
      <c r="W692" s="653">
        <v>8.0000000000000004E-4</v>
      </c>
      <c r="X692" s="653">
        <v>8.0000000000000004E-4</v>
      </c>
      <c r="Y692" s="654">
        <f t="shared" si="311"/>
        <v>28.465500000000006</v>
      </c>
      <c r="Z692" s="1049">
        <f t="shared" si="314"/>
        <v>8.8000000000000078</v>
      </c>
      <c r="AA692" s="671">
        <f t="shared" si="315"/>
        <v>8.9799476896251118</v>
      </c>
      <c r="AB692" s="671">
        <f t="shared" si="316"/>
        <v>9.6558317399617621</v>
      </c>
      <c r="AC692" s="671">
        <f t="shared" si="317"/>
        <v>10.570824524312904</v>
      </c>
      <c r="AD692" s="671">
        <f t="shared" si="318"/>
        <v>10.000000000000009</v>
      </c>
      <c r="AE692" s="671">
        <f t="shared" si="319"/>
        <v>11.398963730569944</v>
      </c>
      <c r="AF692" s="671">
        <f t="shared" si="320"/>
        <v>15.915915915915901</v>
      </c>
      <c r="AG692" s="671">
        <f t="shared" si="321"/>
        <v>16.027874564459932</v>
      </c>
      <c r="AH692" s="671">
        <f t="shared" si="322"/>
        <v>18.595041322314067</v>
      </c>
      <c r="AI692" s="671">
        <f t="shared" si="323"/>
        <v>10.502283105022837</v>
      </c>
      <c r="AJ692" s="671">
        <f t="shared" si="324"/>
        <v>8.9552238805970177</v>
      </c>
      <c r="AK692" s="671">
        <f t="shared" si="325"/>
        <v>6.9148936170212671</v>
      </c>
      <c r="AL692" s="671">
        <f t="shared" si="326"/>
        <v>9.302325581395344</v>
      </c>
      <c r="AM692" s="671">
        <f t="shared" si="327"/>
        <v>7.4999999999999956</v>
      </c>
      <c r="AN692" s="671">
        <f t="shared" si="328"/>
        <v>0</v>
      </c>
      <c r="AO692" s="671">
        <f t="shared" si="329"/>
        <v>298.80358923230312</v>
      </c>
      <c r="AP692" s="671">
        <f t="shared" si="330"/>
        <v>24975</v>
      </c>
      <c r="AQ692" s="671">
        <f t="shared" si="331"/>
        <v>0</v>
      </c>
      <c r="AR692" s="671">
        <f t="shared" si="332"/>
        <v>0</v>
      </c>
      <c r="AS692" s="672">
        <f t="shared" si="312"/>
        <v>1338.2590902580789</v>
      </c>
      <c r="AT692" s="673">
        <f t="shared" si="313"/>
        <v>5724.2851479725578</v>
      </c>
    </row>
    <row r="693" spans="1:46" ht="11.25" customHeight="1" x14ac:dyDescent="0.2">
      <c r="A693" s="495" t="s">
        <v>1622</v>
      </c>
      <c r="B693" s="933" t="s">
        <v>1623</v>
      </c>
      <c r="C693" s="497">
        <v>0.44</v>
      </c>
      <c r="D693" s="656">
        <v>0.36</v>
      </c>
      <c r="E693" s="650">
        <v>0.28000000000000003</v>
      </c>
      <c r="F693" s="650">
        <v>0.24</v>
      </c>
      <c r="G693" s="650">
        <v>0.2</v>
      </c>
      <c r="H693" s="650">
        <v>0.12</v>
      </c>
      <c r="I693" s="651"/>
      <c r="J693" s="502">
        <v>0</v>
      </c>
      <c r="K693" s="655">
        <v>0</v>
      </c>
      <c r="L693" s="651"/>
      <c r="M693" s="652">
        <v>0</v>
      </c>
      <c r="N693" s="652">
        <v>0</v>
      </c>
      <c r="O693" s="653">
        <v>0</v>
      </c>
      <c r="P693" s="653">
        <v>0</v>
      </c>
      <c r="Q693" s="653">
        <v>0</v>
      </c>
      <c r="R693" s="653">
        <v>0</v>
      </c>
      <c r="S693" s="653">
        <v>0</v>
      </c>
      <c r="T693" s="653">
        <v>0</v>
      </c>
      <c r="U693" s="653">
        <v>0</v>
      </c>
      <c r="V693" s="653">
        <v>0</v>
      </c>
      <c r="W693" s="653">
        <v>0</v>
      </c>
      <c r="X693" s="653">
        <v>0</v>
      </c>
      <c r="Y693" s="654">
        <f t="shared" ref="Y693:Y756" si="333">SUM(C693:X693)</f>
        <v>1.6400000000000001</v>
      </c>
      <c r="Z693" s="1049">
        <f t="shared" si="314"/>
        <v>22.222222222222232</v>
      </c>
      <c r="AA693" s="671">
        <f t="shared" si="315"/>
        <v>28.571428571428559</v>
      </c>
      <c r="AB693" s="671">
        <f t="shared" si="316"/>
        <v>16.666666666666675</v>
      </c>
      <c r="AC693" s="671">
        <f t="shared" si="317"/>
        <v>19.999999999999996</v>
      </c>
      <c r="AD693" s="671">
        <f t="shared" si="318"/>
        <v>66.666666666666671</v>
      </c>
      <c r="AE693" s="671" t="str">
        <f t="shared" si="319"/>
        <v>n/a</v>
      </c>
      <c r="AF693" s="671" t="str">
        <f t="shared" si="320"/>
        <v>n/a</v>
      </c>
      <c r="AG693" s="671" t="str">
        <f t="shared" si="321"/>
        <v>n/a</v>
      </c>
      <c r="AH693" s="671" t="str">
        <f t="shared" si="322"/>
        <v>n/a</v>
      </c>
      <c r="AI693" s="671" t="str">
        <f t="shared" si="323"/>
        <v>n/a</v>
      </c>
      <c r="AJ693" s="671" t="str">
        <f t="shared" si="324"/>
        <v>n/a</v>
      </c>
      <c r="AK693" s="671" t="str">
        <f t="shared" si="325"/>
        <v>n/a</v>
      </c>
      <c r="AL693" s="671" t="str">
        <f t="shared" si="326"/>
        <v>n/a</v>
      </c>
      <c r="AM693" s="671" t="str">
        <f t="shared" si="327"/>
        <v>n/a</v>
      </c>
      <c r="AN693" s="671" t="str">
        <f t="shared" si="328"/>
        <v>n/a</v>
      </c>
      <c r="AO693" s="671" t="str">
        <f t="shared" si="329"/>
        <v>n/a</v>
      </c>
      <c r="AP693" s="671" t="str">
        <f t="shared" si="330"/>
        <v>n/a</v>
      </c>
      <c r="AQ693" s="671" t="str">
        <f t="shared" si="331"/>
        <v>n/a</v>
      </c>
      <c r="AR693" s="671" t="str">
        <f t="shared" si="332"/>
        <v>n/a</v>
      </c>
      <c r="AS693" s="672">
        <f t="shared" ref="AS693:AS756" si="334">AVERAGE(Z693:AR693)</f>
        <v>30.82539682539683</v>
      </c>
      <c r="AT693" s="673">
        <f t="shared" ref="AT693:AT756" si="335">STDEV(Z693:AR693)</f>
        <v>20.502136877118261</v>
      </c>
    </row>
    <row r="694" spans="1:46" ht="11.25" customHeight="1" x14ac:dyDescent="0.2">
      <c r="A694" s="565" t="s">
        <v>4448</v>
      </c>
      <c r="B694" s="933" t="s">
        <v>3965</v>
      </c>
      <c r="C694" s="497">
        <v>0.13</v>
      </c>
      <c r="D694" s="491">
        <v>8.5000000000000006E-2</v>
      </c>
      <c r="E694" s="650">
        <v>7.7499999999999999E-2</v>
      </c>
      <c r="F694" s="650">
        <v>3.8699999999999998E-2</v>
      </c>
      <c r="G694" s="564">
        <v>0</v>
      </c>
      <c r="H694" s="564">
        <v>0</v>
      </c>
      <c r="I694" s="651"/>
      <c r="J694" s="564">
        <v>0</v>
      </c>
      <c r="K694" s="503">
        <v>0</v>
      </c>
      <c r="L694" s="651"/>
      <c r="M694" s="652">
        <v>0</v>
      </c>
      <c r="N694" s="652">
        <v>0</v>
      </c>
      <c r="O694" s="653">
        <v>0</v>
      </c>
      <c r="P694" s="653">
        <v>0</v>
      </c>
      <c r="Q694" s="653">
        <v>0</v>
      </c>
      <c r="R694" s="653">
        <v>0</v>
      </c>
      <c r="S694" s="653">
        <v>0</v>
      </c>
      <c r="T694" s="653">
        <v>0</v>
      </c>
      <c r="U694" s="653">
        <v>0</v>
      </c>
      <c r="V694" s="653">
        <v>0</v>
      </c>
      <c r="W694" s="653">
        <v>0</v>
      </c>
      <c r="X694" s="653">
        <v>0</v>
      </c>
      <c r="Y694" s="654">
        <f t="shared" si="333"/>
        <v>0.33120000000000005</v>
      </c>
      <c r="Z694" s="1049">
        <f t="shared" si="314"/>
        <v>52.941176470588225</v>
      </c>
      <c r="AA694" s="671">
        <f t="shared" si="315"/>
        <v>9.6774193548387224</v>
      </c>
      <c r="AB694" s="671">
        <f t="shared" si="316"/>
        <v>100.25839793281652</v>
      </c>
      <c r="AC694" s="671" t="str">
        <f t="shared" si="317"/>
        <v>n/a</v>
      </c>
      <c r="AD694" s="671" t="str">
        <f t="shared" si="318"/>
        <v>n/a</v>
      </c>
      <c r="AE694" s="671" t="str">
        <f t="shared" si="319"/>
        <v>n/a</v>
      </c>
      <c r="AF694" s="671" t="str">
        <f t="shared" si="320"/>
        <v>n/a</v>
      </c>
      <c r="AG694" s="671" t="str">
        <f t="shared" si="321"/>
        <v>n/a</v>
      </c>
      <c r="AH694" s="671" t="str">
        <f t="shared" si="322"/>
        <v>n/a</v>
      </c>
      <c r="AI694" s="671" t="str">
        <f t="shared" si="323"/>
        <v>n/a</v>
      </c>
      <c r="AJ694" s="671" t="str">
        <f t="shared" si="324"/>
        <v>n/a</v>
      </c>
      <c r="AK694" s="671" t="str">
        <f t="shared" si="325"/>
        <v>n/a</v>
      </c>
      <c r="AL694" s="671" t="str">
        <f t="shared" si="326"/>
        <v>n/a</v>
      </c>
      <c r="AM694" s="671" t="str">
        <f t="shared" si="327"/>
        <v>n/a</v>
      </c>
      <c r="AN694" s="671" t="str">
        <f t="shared" si="328"/>
        <v>n/a</v>
      </c>
      <c r="AO694" s="671" t="str">
        <f t="shared" si="329"/>
        <v>n/a</v>
      </c>
      <c r="AP694" s="671" t="str">
        <f t="shared" si="330"/>
        <v>n/a</v>
      </c>
      <c r="AQ694" s="671" t="str">
        <f t="shared" si="331"/>
        <v>n/a</v>
      </c>
      <c r="AR694" s="671" t="str">
        <f t="shared" si="332"/>
        <v>n/a</v>
      </c>
      <c r="AS694" s="672">
        <f t="shared" si="334"/>
        <v>54.292331252747829</v>
      </c>
      <c r="AT694" s="673">
        <f t="shared" si="335"/>
        <v>45.305602683001922</v>
      </c>
    </row>
    <row r="695" spans="1:46" ht="11.25" customHeight="1" x14ac:dyDescent="0.2">
      <c r="A695" s="506" t="s">
        <v>1630</v>
      </c>
      <c r="B695" s="507" t="s">
        <v>1631</v>
      </c>
      <c r="C695" s="497">
        <v>1.28</v>
      </c>
      <c r="D695" s="497">
        <v>1.04</v>
      </c>
      <c r="E695" s="513">
        <v>0.9</v>
      </c>
      <c r="F695" s="512">
        <v>0.88</v>
      </c>
      <c r="G695" s="513">
        <v>0.82</v>
      </c>
      <c r="H695" s="513">
        <v>0.71</v>
      </c>
      <c r="I695" s="514"/>
      <c r="J695" s="512">
        <v>0.68</v>
      </c>
      <c r="K695" s="515">
        <v>0.68</v>
      </c>
      <c r="L695" s="514"/>
      <c r="M695" s="529">
        <v>0.62</v>
      </c>
      <c r="N695" s="529">
        <v>0.56999999999999995</v>
      </c>
      <c r="O695" s="517">
        <v>0.56000000000000005</v>
      </c>
      <c r="P695" s="516">
        <v>0.5</v>
      </c>
      <c r="Q695" s="517">
        <v>0.48</v>
      </c>
      <c r="R695" s="516">
        <v>0.42</v>
      </c>
      <c r="S695" s="516">
        <v>0.34</v>
      </c>
      <c r="T695" s="517">
        <v>0.27667000000000003</v>
      </c>
      <c r="U695" s="516">
        <v>0.27667000000000003</v>
      </c>
      <c r="V695" s="517">
        <v>0.13333</v>
      </c>
      <c r="W695" s="517">
        <v>0.13333</v>
      </c>
      <c r="X695" s="517">
        <v>0.13333</v>
      </c>
      <c r="Y695" s="654">
        <f t="shared" si="333"/>
        <v>11.433330000000002</v>
      </c>
      <c r="Z695" s="1049">
        <f t="shared" si="314"/>
        <v>23.076923076923084</v>
      </c>
      <c r="AA695" s="671">
        <f t="shared" si="315"/>
        <v>15.555555555555568</v>
      </c>
      <c r="AB695" s="671">
        <f t="shared" si="316"/>
        <v>2.2727272727272707</v>
      </c>
      <c r="AC695" s="671">
        <f t="shared" si="317"/>
        <v>7.3170731707317138</v>
      </c>
      <c r="AD695" s="671">
        <f t="shared" si="318"/>
        <v>15.492957746478876</v>
      </c>
      <c r="AE695" s="671">
        <f t="shared" si="319"/>
        <v>4.4117647058823373</v>
      </c>
      <c r="AF695" s="671">
        <f t="shared" si="320"/>
        <v>0</v>
      </c>
      <c r="AG695" s="671">
        <f t="shared" si="321"/>
        <v>9.6774193548387224</v>
      </c>
      <c r="AH695" s="671">
        <f t="shared" si="322"/>
        <v>8.7719298245614077</v>
      </c>
      <c r="AI695" s="671">
        <f t="shared" si="323"/>
        <v>1.7857142857142572</v>
      </c>
      <c r="AJ695" s="671">
        <f t="shared" si="324"/>
        <v>12.000000000000011</v>
      </c>
      <c r="AK695" s="671">
        <f t="shared" si="325"/>
        <v>4.1666666666666741</v>
      </c>
      <c r="AL695" s="671">
        <f t="shared" si="326"/>
        <v>14.285714285714279</v>
      </c>
      <c r="AM695" s="671">
        <f t="shared" si="327"/>
        <v>23.529411764705866</v>
      </c>
      <c r="AN695" s="671">
        <f t="shared" si="328"/>
        <v>22.890085661618542</v>
      </c>
      <c r="AO695" s="671">
        <f t="shared" si="329"/>
        <v>0</v>
      </c>
      <c r="AP695" s="671">
        <f t="shared" si="330"/>
        <v>107.50768769219232</v>
      </c>
      <c r="AQ695" s="671">
        <f t="shared" si="331"/>
        <v>0</v>
      </c>
      <c r="AR695" s="671">
        <f t="shared" si="332"/>
        <v>0</v>
      </c>
      <c r="AS695" s="672">
        <f t="shared" si="334"/>
        <v>14.354822687595311</v>
      </c>
      <c r="AT695" s="673">
        <f t="shared" si="335"/>
        <v>23.981804515188472</v>
      </c>
    </row>
    <row r="696" spans="1:46" ht="11.25" customHeight="1" x14ac:dyDescent="0.2">
      <c r="A696" s="920" t="s">
        <v>4099</v>
      </c>
      <c r="B696" s="933" t="s">
        <v>4100</v>
      </c>
      <c r="C696" s="497">
        <v>2.06</v>
      </c>
      <c r="D696" s="497">
        <v>1.9</v>
      </c>
      <c r="E696" s="661">
        <v>1.7</v>
      </c>
      <c r="F696" s="661">
        <v>1.18</v>
      </c>
      <c r="G696" s="502">
        <v>0</v>
      </c>
      <c r="H696" s="502">
        <v>0</v>
      </c>
      <c r="I696" s="1012"/>
      <c r="J696" s="502">
        <v>0</v>
      </c>
      <c r="K696" s="655">
        <v>0</v>
      </c>
      <c r="L696" s="651"/>
      <c r="M696" s="652">
        <v>0</v>
      </c>
      <c r="N696" s="652">
        <v>0</v>
      </c>
      <c r="O696" s="653">
        <v>0</v>
      </c>
      <c r="P696" s="653">
        <v>0</v>
      </c>
      <c r="Q696" s="653">
        <v>0</v>
      </c>
      <c r="R696" s="653">
        <v>0</v>
      </c>
      <c r="S696" s="653">
        <v>0</v>
      </c>
      <c r="T696" s="653">
        <v>0</v>
      </c>
      <c r="U696" s="653">
        <v>0</v>
      </c>
      <c r="V696" s="653">
        <v>0</v>
      </c>
      <c r="W696" s="653">
        <v>0</v>
      </c>
      <c r="X696" s="653">
        <v>0</v>
      </c>
      <c r="Y696" s="654">
        <f t="shared" si="333"/>
        <v>6.84</v>
      </c>
      <c r="Z696" s="1049">
        <f t="shared" si="314"/>
        <v>8.4210526315789522</v>
      </c>
      <c r="AA696" s="671">
        <f t="shared" si="315"/>
        <v>11.764705882352944</v>
      </c>
      <c r="AB696" s="671">
        <f t="shared" si="316"/>
        <v>44.067796610169488</v>
      </c>
      <c r="AC696" s="671" t="str">
        <f t="shared" si="317"/>
        <v>n/a</v>
      </c>
      <c r="AD696" s="671" t="str">
        <f t="shared" si="318"/>
        <v>n/a</v>
      </c>
      <c r="AE696" s="671" t="str">
        <f t="shared" si="319"/>
        <v>n/a</v>
      </c>
      <c r="AF696" s="671" t="str">
        <f t="shared" si="320"/>
        <v>n/a</v>
      </c>
      <c r="AG696" s="671" t="str">
        <f t="shared" si="321"/>
        <v>n/a</v>
      </c>
      <c r="AH696" s="671" t="str">
        <f t="shared" si="322"/>
        <v>n/a</v>
      </c>
      <c r="AI696" s="671" t="str">
        <f t="shared" si="323"/>
        <v>n/a</v>
      </c>
      <c r="AJ696" s="671" t="str">
        <f t="shared" si="324"/>
        <v>n/a</v>
      </c>
      <c r="AK696" s="671" t="str">
        <f t="shared" si="325"/>
        <v>n/a</v>
      </c>
      <c r="AL696" s="671" t="str">
        <f t="shared" si="326"/>
        <v>n/a</v>
      </c>
      <c r="AM696" s="671" t="str">
        <f t="shared" si="327"/>
        <v>n/a</v>
      </c>
      <c r="AN696" s="671" t="str">
        <f t="shared" si="328"/>
        <v>n/a</v>
      </c>
      <c r="AO696" s="671" t="str">
        <f t="shared" si="329"/>
        <v>n/a</v>
      </c>
      <c r="AP696" s="671" t="str">
        <f t="shared" si="330"/>
        <v>n/a</v>
      </c>
      <c r="AQ696" s="671" t="str">
        <f t="shared" si="331"/>
        <v>n/a</v>
      </c>
      <c r="AR696" s="671" t="str">
        <f t="shared" si="332"/>
        <v>n/a</v>
      </c>
      <c r="AS696" s="672">
        <f t="shared" si="334"/>
        <v>21.417851708033794</v>
      </c>
      <c r="AT696" s="673">
        <f t="shared" si="335"/>
        <v>19.686543813419608</v>
      </c>
    </row>
    <row r="697" spans="1:46" ht="11.25" customHeight="1" x14ac:dyDescent="0.2">
      <c r="A697" s="495" t="s">
        <v>1632</v>
      </c>
      <c r="B697" s="933" t="s">
        <v>1633</v>
      </c>
      <c r="C697" s="497">
        <v>1.1000000000000001</v>
      </c>
      <c r="D697" s="523">
        <v>1.04</v>
      </c>
      <c r="E697" s="650">
        <v>0.98</v>
      </c>
      <c r="F697" s="650">
        <v>0.9</v>
      </c>
      <c r="G697" s="650">
        <v>0.76</v>
      </c>
      <c r="H697" s="650">
        <v>0.64</v>
      </c>
      <c r="I697" s="651"/>
      <c r="J697" s="650">
        <v>0.48</v>
      </c>
      <c r="K697" s="496">
        <v>0.34</v>
      </c>
      <c r="L697" s="651"/>
      <c r="M697" s="652">
        <v>0.04</v>
      </c>
      <c r="N697" s="652">
        <v>0.37</v>
      </c>
      <c r="O697" s="657">
        <v>0.96</v>
      </c>
      <c r="P697" s="657">
        <v>0.92</v>
      </c>
      <c r="Q697" s="657">
        <v>0.88</v>
      </c>
      <c r="R697" s="657">
        <v>0.84</v>
      </c>
      <c r="S697" s="657">
        <v>0.78</v>
      </c>
      <c r="T697" s="657">
        <v>0.74</v>
      </c>
      <c r="U697" s="657">
        <v>0.69</v>
      </c>
      <c r="V697" s="657">
        <v>0.60667000000000004</v>
      </c>
      <c r="W697" s="657">
        <v>0.54</v>
      </c>
      <c r="X697" s="657">
        <v>0.5</v>
      </c>
      <c r="Y697" s="654">
        <f t="shared" si="333"/>
        <v>14.106670000000001</v>
      </c>
      <c r="Z697" s="1049">
        <f t="shared" si="314"/>
        <v>5.7692307692307709</v>
      </c>
      <c r="AA697" s="671">
        <f t="shared" si="315"/>
        <v>6.1224489795918435</v>
      </c>
      <c r="AB697" s="671">
        <f t="shared" si="316"/>
        <v>8.8888888888888786</v>
      </c>
      <c r="AC697" s="671">
        <f t="shared" si="317"/>
        <v>18.421052631578938</v>
      </c>
      <c r="AD697" s="671">
        <f t="shared" si="318"/>
        <v>18.75</v>
      </c>
      <c r="AE697" s="671">
        <f t="shared" si="319"/>
        <v>33.33333333333335</v>
      </c>
      <c r="AF697" s="671">
        <f t="shared" si="320"/>
        <v>41.176470588235283</v>
      </c>
      <c r="AG697" s="671">
        <f t="shared" si="321"/>
        <v>750</v>
      </c>
      <c r="AH697" s="671">
        <f t="shared" si="322"/>
        <v>-89.189189189189193</v>
      </c>
      <c r="AI697" s="671">
        <f t="shared" si="323"/>
        <v>-61.458333333333329</v>
      </c>
      <c r="AJ697" s="671">
        <f t="shared" si="324"/>
        <v>4.3478260869565188</v>
      </c>
      <c r="AK697" s="671">
        <f t="shared" si="325"/>
        <v>4.5454545454545414</v>
      </c>
      <c r="AL697" s="671">
        <f t="shared" si="326"/>
        <v>4.7619047619047672</v>
      </c>
      <c r="AM697" s="671">
        <f t="shared" si="327"/>
        <v>7.6923076923076872</v>
      </c>
      <c r="AN697" s="671">
        <f t="shared" si="328"/>
        <v>5.4054054054054168</v>
      </c>
      <c r="AO697" s="671">
        <f t="shared" si="329"/>
        <v>7.2463768115942129</v>
      </c>
      <c r="AP697" s="671">
        <f t="shared" si="330"/>
        <v>13.735638815171324</v>
      </c>
      <c r="AQ697" s="671">
        <f t="shared" si="331"/>
        <v>12.346296296296288</v>
      </c>
      <c r="AR697" s="671">
        <f t="shared" si="332"/>
        <v>8.0000000000000071</v>
      </c>
      <c r="AS697" s="672">
        <f t="shared" si="334"/>
        <v>42.099742793864593</v>
      </c>
      <c r="AT697" s="673">
        <f t="shared" si="335"/>
        <v>173.97509244257915</v>
      </c>
    </row>
    <row r="698" spans="1:46" ht="11.25" customHeight="1" x14ac:dyDescent="0.2">
      <c r="A698" s="495" t="s">
        <v>1634</v>
      </c>
      <c r="B698" s="933" t="s">
        <v>1635</v>
      </c>
      <c r="C698" s="497">
        <v>0.32</v>
      </c>
      <c r="D698" s="497">
        <v>0.28000000000000003</v>
      </c>
      <c r="E698" s="650">
        <v>0.24</v>
      </c>
      <c r="F698" s="650">
        <v>0.2</v>
      </c>
      <c r="G698" s="650">
        <v>0.16</v>
      </c>
      <c r="H698" s="650">
        <v>0.12</v>
      </c>
      <c r="I698" s="651"/>
      <c r="J698" s="502">
        <v>0</v>
      </c>
      <c r="K698" s="655">
        <v>0</v>
      </c>
      <c r="L698" s="651"/>
      <c r="M698" s="652">
        <v>0</v>
      </c>
      <c r="N698" s="652">
        <v>0.36</v>
      </c>
      <c r="O698" s="657">
        <v>0.34</v>
      </c>
      <c r="P698" s="657">
        <v>0.26</v>
      </c>
      <c r="Q698" s="657">
        <v>0.21</v>
      </c>
      <c r="R698" s="657">
        <v>0.2</v>
      </c>
      <c r="S698" s="653">
        <v>0</v>
      </c>
      <c r="T698" s="653">
        <v>0</v>
      </c>
      <c r="U698" s="653">
        <v>0.26</v>
      </c>
      <c r="V698" s="657">
        <v>0.49</v>
      </c>
      <c r="W698" s="657">
        <v>0.44</v>
      </c>
      <c r="X698" s="657">
        <v>0.4</v>
      </c>
      <c r="Y698" s="654">
        <f t="shared" si="333"/>
        <v>4.2799999999999994</v>
      </c>
      <c r="Z698" s="1049">
        <f t="shared" si="314"/>
        <v>14.285714285714279</v>
      </c>
      <c r="AA698" s="671">
        <f t="shared" si="315"/>
        <v>16.666666666666675</v>
      </c>
      <c r="AB698" s="671">
        <f t="shared" si="316"/>
        <v>19.999999999999996</v>
      </c>
      <c r="AC698" s="671">
        <f t="shared" si="317"/>
        <v>25</v>
      </c>
      <c r="AD698" s="671">
        <f t="shared" si="318"/>
        <v>33.33333333333335</v>
      </c>
      <c r="AE698" s="671" t="str">
        <f t="shared" si="319"/>
        <v>n/a</v>
      </c>
      <c r="AF698" s="671" t="str">
        <f t="shared" si="320"/>
        <v>n/a</v>
      </c>
      <c r="AG698" s="671" t="str">
        <f t="shared" si="321"/>
        <v>n/a</v>
      </c>
      <c r="AH698" s="671">
        <f t="shared" si="322"/>
        <v>-100</v>
      </c>
      <c r="AI698" s="671">
        <f t="shared" si="323"/>
        <v>5.8823529411764497</v>
      </c>
      <c r="AJ698" s="671">
        <f t="shared" si="324"/>
        <v>30.76923076923077</v>
      </c>
      <c r="AK698" s="671">
        <f t="shared" si="325"/>
        <v>23.809523809523814</v>
      </c>
      <c r="AL698" s="671">
        <f t="shared" si="326"/>
        <v>4.9999999999999822</v>
      </c>
      <c r="AM698" s="671" t="str">
        <f t="shared" si="327"/>
        <v>n/a</v>
      </c>
      <c r="AN698" s="671" t="str">
        <f t="shared" si="328"/>
        <v>n/a</v>
      </c>
      <c r="AO698" s="671">
        <f t="shared" si="329"/>
        <v>-100</v>
      </c>
      <c r="AP698" s="671">
        <f t="shared" si="330"/>
        <v>-46.938775510204081</v>
      </c>
      <c r="AQ698" s="671">
        <f t="shared" si="331"/>
        <v>11.363636363636353</v>
      </c>
      <c r="AR698" s="671">
        <f t="shared" si="332"/>
        <v>9.9999999999999858</v>
      </c>
      <c r="AS698" s="672">
        <f t="shared" si="334"/>
        <v>-3.6305940957801726</v>
      </c>
      <c r="AT698" s="673">
        <f t="shared" si="335"/>
        <v>45.097377949362041</v>
      </c>
    </row>
    <row r="699" spans="1:46" ht="11.25" customHeight="1" x14ac:dyDescent="0.2">
      <c r="A699" s="506" t="s">
        <v>1658</v>
      </c>
      <c r="B699" s="507" t="s">
        <v>1659</v>
      </c>
      <c r="C699" s="497">
        <v>0.74</v>
      </c>
      <c r="D699" s="555">
        <v>0.72</v>
      </c>
      <c r="E699" s="513">
        <v>0.70499999999999996</v>
      </c>
      <c r="F699" s="512">
        <v>0.66</v>
      </c>
      <c r="G699" s="513">
        <v>0.63</v>
      </c>
      <c r="H699" s="512">
        <v>0.6</v>
      </c>
      <c r="I699" s="514"/>
      <c r="J699" s="513">
        <v>0.54</v>
      </c>
      <c r="K699" s="509">
        <v>0.48</v>
      </c>
      <c r="L699" s="514"/>
      <c r="M699" s="529">
        <v>0.43</v>
      </c>
      <c r="N699" s="539">
        <v>0.2</v>
      </c>
      <c r="O699" s="516">
        <v>0.77500000000000002</v>
      </c>
      <c r="P699" s="516">
        <v>0.45</v>
      </c>
      <c r="Q699" s="516">
        <v>0.3</v>
      </c>
      <c r="R699" s="516">
        <v>0.22500000000000001</v>
      </c>
      <c r="S699" s="516">
        <v>0.05</v>
      </c>
      <c r="T699" s="517">
        <v>0</v>
      </c>
      <c r="U699" s="517">
        <v>0</v>
      </c>
      <c r="V699" s="517">
        <v>0</v>
      </c>
      <c r="W699" s="517">
        <v>0</v>
      </c>
      <c r="X699" s="517">
        <v>0</v>
      </c>
      <c r="Y699" s="654">
        <f t="shared" si="333"/>
        <v>7.504999999999999</v>
      </c>
      <c r="Z699" s="1049">
        <f t="shared" si="314"/>
        <v>2.7777777777777901</v>
      </c>
      <c r="AA699" s="671">
        <f t="shared" si="315"/>
        <v>2.1276595744680771</v>
      </c>
      <c r="AB699" s="671">
        <f t="shared" si="316"/>
        <v>6.8181818181818121</v>
      </c>
      <c r="AC699" s="671">
        <f t="shared" si="317"/>
        <v>4.7619047619047672</v>
      </c>
      <c r="AD699" s="671">
        <f t="shared" si="318"/>
        <v>5.0000000000000044</v>
      </c>
      <c r="AE699" s="671">
        <f t="shared" si="319"/>
        <v>11.111111111111093</v>
      </c>
      <c r="AF699" s="671">
        <f t="shared" si="320"/>
        <v>12.500000000000021</v>
      </c>
      <c r="AG699" s="671">
        <f t="shared" si="321"/>
        <v>11.627906976744185</v>
      </c>
      <c r="AH699" s="671">
        <f t="shared" si="322"/>
        <v>114.99999999999999</v>
      </c>
      <c r="AI699" s="671">
        <f t="shared" si="323"/>
        <v>-74.193548387096769</v>
      </c>
      <c r="AJ699" s="671">
        <f t="shared" si="324"/>
        <v>72.222222222222229</v>
      </c>
      <c r="AK699" s="671">
        <f t="shared" si="325"/>
        <v>50</v>
      </c>
      <c r="AL699" s="671">
        <f t="shared" si="326"/>
        <v>33.333333333333329</v>
      </c>
      <c r="AM699" s="671">
        <f t="shared" si="327"/>
        <v>350</v>
      </c>
      <c r="AN699" s="671" t="str">
        <f t="shared" si="328"/>
        <v>n/a</v>
      </c>
      <c r="AO699" s="671" t="str">
        <f t="shared" si="329"/>
        <v>n/a</v>
      </c>
      <c r="AP699" s="671" t="str">
        <f t="shared" si="330"/>
        <v>n/a</v>
      </c>
      <c r="AQ699" s="671" t="str">
        <f t="shared" si="331"/>
        <v>n/a</v>
      </c>
      <c r="AR699" s="671" t="str">
        <f t="shared" si="332"/>
        <v>n/a</v>
      </c>
      <c r="AS699" s="672">
        <f t="shared" si="334"/>
        <v>43.077610656331899</v>
      </c>
      <c r="AT699" s="673">
        <f t="shared" si="335"/>
        <v>97.900513432210047</v>
      </c>
    </row>
    <row r="700" spans="1:46" ht="11.25" customHeight="1" x14ac:dyDescent="0.2">
      <c r="A700" s="495" t="s">
        <v>1628</v>
      </c>
      <c r="B700" s="933" t="s">
        <v>1629</v>
      </c>
      <c r="C700" s="497">
        <v>1.8</v>
      </c>
      <c r="D700" s="656">
        <v>1.73</v>
      </c>
      <c r="E700" s="650">
        <v>1.67</v>
      </c>
      <c r="F700" s="650">
        <v>1.6</v>
      </c>
      <c r="G700" s="650">
        <v>1.51</v>
      </c>
      <c r="H700" s="650">
        <v>1.36</v>
      </c>
      <c r="I700" s="651"/>
      <c r="J700" s="650">
        <v>1.32</v>
      </c>
      <c r="K700" s="496">
        <v>0.96</v>
      </c>
      <c r="L700" s="651"/>
      <c r="M700" s="652">
        <v>0</v>
      </c>
      <c r="N700" s="652">
        <v>0</v>
      </c>
      <c r="O700" s="653">
        <v>0</v>
      </c>
      <c r="P700" s="653">
        <v>0</v>
      </c>
      <c r="Q700" s="653">
        <v>0</v>
      </c>
      <c r="R700" s="653">
        <v>0</v>
      </c>
      <c r="S700" s="653">
        <v>0</v>
      </c>
      <c r="T700" s="653">
        <v>0</v>
      </c>
      <c r="U700" s="653">
        <v>0</v>
      </c>
      <c r="V700" s="653">
        <v>0</v>
      </c>
      <c r="W700" s="653">
        <v>0</v>
      </c>
      <c r="X700" s="653">
        <v>0</v>
      </c>
      <c r="Y700" s="654">
        <f t="shared" si="333"/>
        <v>11.95</v>
      </c>
      <c r="Z700" s="1049">
        <f t="shared" si="314"/>
        <v>4.0462427745664886</v>
      </c>
      <c r="AA700" s="671">
        <f t="shared" si="315"/>
        <v>3.5928143712574911</v>
      </c>
      <c r="AB700" s="671">
        <f t="shared" si="316"/>
        <v>4.3749999999999956</v>
      </c>
      <c r="AC700" s="671">
        <f t="shared" si="317"/>
        <v>5.9602649006622599</v>
      </c>
      <c r="AD700" s="671">
        <f t="shared" si="318"/>
        <v>11.029411764705866</v>
      </c>
      <c r="AE700" s="671">
        <f t="shared" si="319"/>
        <v>3.0303030303030276</v>
      </c>
      <c r="AF700" s="671">
        <f t="shared" si="320"/>
        <v>37.500000000000021</v>
      </c>
      <c r="AG700" s="671" t="str">
        <f t="shared" si="321"/>
        <v>n/a</v>
      </c>
      <c r="AH700" s="671" t="str">
        <f t="shared" si="322"/>
        <v>n/a</v>
      </c>
      <c r="AI700" s="671" t="str">
        <f t="shared" si="323"/>
        <v>n/a</v>
      </c>
      <c r="AJ700" s="671" t="str">
        <f t="shared" si="324"/>
        <v>n/a</v>
      </c>
      <c r="AK700" s="671" t="str">
        <f t="shared" si="325"/>
        <v>n/a</v>
      </c>
      <c r="AL700" s="671" t="str">
        <f t="shared" si="326"/>
        <v>n/a</v>
      </c>
      <c r="AM700" s="671" t="str">
        <f t="shared" si="327"/>
        <v>n/a</v>
      </c>
      <c r="AN700" s="671" t="str">
        <f t="shared" si="328"/>
        <v>n/a</v>
      </c>
      <c r="AO700" s="671" t="str">
        <f t="shared" si="329"/>
        <v>n/a</v>
      </c>
      <c r="AP700" s="671" t="str">
        <f t="shared" si="330"/>
        <v>n/a</v>
      </c>
      <c r="AQ700" s="671" t="str">
        <f t="shared" si="331"/>
        <v>n/a</v>
      </c>
      <c r="AR700" s="671" t="str">
        <f t="shared" si="332"/>
        <v>n/a</v>
      </c>
      <c r="AS700" s="672">
        <f t="shared" si="334"/>
        <v>9.9334338344993078</v>
      </c>
      <c r="AT700" s="673">
        <f t="shared" si="335"/>
        <v>12.452005758801675</v>
      </c>
    </row>
    <row r="701" spans="1:46" ht="11.25" customHeight="1" x14ac:dyDescent="0.2">
      <c r="A701" s="933" t="s">
        <v>797</v>
      </c>
      <c r="B701" s="933" t="s">
        <v>798</v>
      </c>
      <c r="C701" s="497">
        <v>1.2</v>
      </c>
      <c r="D701" s="656">
        <v>1.0770740000000001</v>
      </c>
      <c r="E701" s="650">
        <v>0.91475024390243909</v>
      </c>
      <c r="F701" s="650">
        <v>0.83579448039378368</v>
      </c>
      <c r="G701" s="650">
        <v>0.76101985509651016</v>
      </c>
      <c r="H701" s="650">
        <v>0.67825999931525072</v>
      </c>
      <c r="I701" s="651"/>
      <c r="J701" s="650">
        <v>0.61915384297995879</v>
      </c>
      <c r="K701" s="496">
        <v>0.52885722989304484</v>
      </c>
      <c r="L701" s="651"/>
      <c r="M701" s="511">
        <v>0.48920698379088012</v>
      </c>
      <c r="N701" s="511">
        <v>0.376998392594875</v>
      </c>
      <c r="O701" s="657">
        <v>0.33309417272061559</v>
      </c>
      <c r="P701" s="657">
        <v>0.29223997177729194</v>
      </c>
      <c r="Q701" s="657">
        <v>0.2604555639706983</v>
      </c>
      <c r="R701" s="657">
        <v>0.25106471620965914</v>
      </c>
      <c r="S701" s="657">
        <v>0.21221710666826687</v>
      </c>
      <c r="T701" s="657">
        <v>0.17987085326913244</v>
      </c>
      <c r="U701" s="657">
        <v>0.13323766908824627</v>
      </c>
      <c r="V701" s="657">
        <v>0.11333228238108656</v>
      </c>
      <c r="W701" s="657">
        <v>8.5561057378355704E-2</v>
      </c>
      <c r="X701" s="657">
        <v>8.1547874574492876E-2</v>
      </c>
      <c r="Y701" s="654">
        <f t="shared" si="333"/>
        <v>9.4237362960045896</v>
      </c>
      <c r="Z701" s="1049">
        <f t="shared" si="314"/>
        <v>11.412957698356841</v>
      </c>
      <c r="AA701" s="671">
        <f t="shared" si="315"/>
        <v>17.745144882942853</v>
      </c>
      <c r="AB701" s="671">
        <f t="shared" si="316"/>
        <v>9.4467916887241756</v>
      </c>
      <c r="AC701" s="671">
        <f t="shared" si="317"/>
        <v>9.8255813953488591</v>
      </c>
      <c r="AD701" s="671">
        <f t="shared" si="318"/>
        <v>12.20178926441351</v>
      </c>
      <c r="AE701" s="671">
        <f t="shared" si="319"/>
        <v>9.5462794918330438</v>
      </c>
      <c r="AF701" s="671">
        <f t="shared" si="320"/>
        <v>17.073911063894375</v>
      </c>
      <c r="AG701" s="671">
        <f t="shared" si="321"/>
        <v>8.1050041017227024</v>
      </c>
      <c r="AH701" s="671">
        <f t="shared" si="322"/>
        <v>29.763678944006866</v>
      </c>
      <c r="AI701" s="671">
        <f t="shared" si="323"/>
        <v>13.180722891566244</v>
      </c>
      <c r="AJ701" s="671">
        <f t="shared" si="324"/>
        <v>13.979675913210631</v>
      </c>
      <c r="AK701" s="671">
        <f t="shared" si="325"/>
        <v>12.20338983050846</v>
      </c>
      <c r="AL701" s="671">
        <f t="shared" si="326"/>
        <v>3.7404092071611661</v>
      </c>
      <c r="AM701" s="671">
        <f t="shared" si="327"/>
        <v>18.305597579425115</v>
      </c>
      <c r="AN701" s="671">
        <f t="shared" si="328"/>
        <v>17.98304328424809</v>
      </c>
      <c r="AO701" s="671">
        <f t="shared" si="329"/>
        <v>34.999999999999964</v>
      </c>
      <c r="AP701" s="671">
        <f t="shared" si="330"/>
        <v>17.563739376770581</v>
      </c>
      <c r="AQ701" s="671">
        <f t="shared" si="331"/>
        <v>32.45778611632273</v>
      </c>
      <c r="AR701" s="671">
        <f t="shared" si="332"/>
        <v>4.9212598425196763</v>
      </c>
      <c r="AS701" s="672">
        <f t="shared" si="334"/>
        <v>15.4977243459461</v>
      </c>
      <c r="AT701" s="673">
        <f t="shared" si="335"/>
        <v>8.6679285290145884</v>
      </c>
    </row>
    <row r="702" spans="1:46" ht="11.25" customHeight="1" x14ac:dyDescent="0.2">
      <c r="A702" s="933" t="s">
        <v>1693</v>
      </c>
      <c r="B702" s="933" t="s">
        <v>1694</v>
      </c>
      <c r="C702" s="497">
        <v>1.32</v>
      </c>
      <c r="D702" s="491">
        <v>1.05</v>
      </c>
      <c r="E702" s="650">
        <v>0.85</v>
      </c>
      <c r="F702" s="650">
        <v>0.68</v>
      </c>
      <c r="G702" s="650">
        <v>0.55000000000000004</v>
      </c>
      <c r="H702" s="650">
        <v>0.44500000000000001</v>
      </c>
      <c r="I702" s="651"/>
      <c r="J702" s="650">
        <v>0.36</v>
      </c>
      <c r="K702" s="496">
        <v>0.28000000000000003</v>
      </c>
      <c r="L702" s="651"/>
      <c r="M702" s="511">
        <v>0.18</v>
      </c>
      <c r="N702" s="652">
        <v>0</v>
      </c>
      <c r="O702" s="653">
        <v>0</v>
      </c>
      <c r="P702" s="653">
        <v>0</v>
      </c>
      <c r="Q702" s="653">
        <v>0</v>
      </c>
      <c r="R702" s="653">
        <v>0</v>
      </c>
      <c r="S702" s="653">
        <v>0</v>
      </c>
      <c r="T702" s="653">
        <v>0</v>
      </c>
      <c r="U702" s="653">
        <v>0</v>
      </c>
      <c r="V702" s="653">
        <v>0</v>
      </c>
      <c r="W702" s="653">
        <v>0</v>
      </c>
      <c r="X702" s="653">
        <v>0</v>
      </c>
      <c r="Y702" s="654">
        <f t="shared" si="333"/>
        <v>5.7150000000000007</v>
      </c>
      <c r="Z702" s="1049">
        <f t="shared" si="314"/>
        <v>25.714285714285712</v>
      </c>
      <c r="AA702" s="671">
        <f t="shared" si="315"/>
        <v>23.529411764705888</v>
      </c>
      <c r="AB702" s="671">
        <f t="shared" si="316"/>
        <v>24.999999999999979</v>
      </c>
      <c r="AC702" s="671">
        <f t="shared" si="317"/>
        <v>23.636363636363633</v>
      </c>
      <c r="AD702" s="671">
        <f t="shared" si="318"/>
        <v>23.59550561797754</v>
      </c>
      <c r="AE702" s="671">
        <f t="shared" si="319"/>
        <v>23.611111111111114</v>
      </c>
      <c r="AF702" s="671">
        <f t="shared" si="320"/>
        <v>28.571428571428559</v>
      </c>
      <c r="AG702" s="671">
        <f t="shared" si="321"/>
        <v>55.555555555555578</v>
      </c>
      <c r="AH702" s="671" t="str">
        <f t="shared" si="322"/>
        <v>n/a</v>
      </c>
      <c r="AI702" s="671" t="str">
        <f t="shared" si="323"/>
        <v>n/a</v>
      </c>
      <c r="AJ702" s="671" t="str">
        <f t="shared" si="324"/>
        <v>n/a</v>
      </c>
      <c r="AK702" s="671" t="str">
        <f t="shared" si="325"/>
        <v>n/a</v>
      </c>
      <c r="AL702" s="671" t="str">
        <f t="shared" si="326"/>
        <v>n/a</v>
      </c>
      <c r="AM702" s="671" t="str">
        <f t="shared" si="327"/>
        <v>n/a</v>
      </c>
      <c r="AN702" s="671" t="str">
        <f t="shared" si="328"/>
        <v>n/a</v>
      </c>
      <c r="AO702" s="671" t="str">
        <f t="shared" si="329"/>
        <v>n/a</v>
      </c>
      <c r="AP702" s="671" t="str">
        <f t="shared" si="330"/>
        <v>n/a</v>
      </c>
      <c r="AQ702" s="671" t="str">
        <f t="shared" si="331"/>
        <v>n/a</v>
      </c>
      <c r="AR702" s="671" t="str">
        <f t="shared" si="332"/>
        <v>n/a</v>
      </c>
      <c r="AS702" s="672">
        <f t="shared" si="334"/>
        <v>28.651707746428496</v>
      </c>
      <c r="AT702" s="673">
        <f t="shared" si="335"/>
        <v>11.007473282231718</v>
      </c>
    </row>
    <row r="703" spans="1:46" ht="11.25" customHeight="1" x14ac:dyDescent="0.2">
      <c r="A703" s="506" t="s">
        <v>1644</v>
      </c>
      <c r="B703" s="507" t="s">
        <v>1645</v>
      </c>
      <c r="C703" s="497">
        <v>0.68</v>
      </c>
      <c r="D703" s="497">
        <v>0.57999999999999996</v>
      </c>
      <c r="E703" s="513">
        <v>0.51</v>
      </c>
      <c r="F703" s="513">
        <v>0.44</v>
      </c>
      <c r="G703" s="513">
        <v>0.34</v>
      </c>
      <c r="H703" s="513">
        <v>0.27</v>
      </c>
      <c r="I703" s="514"/>
      <c r="J703" s="513">
        <v>0.22</v>
      </c>
      <c r="K703" s="509">
        <v>0.19</v>
      </c>
      <c r="L703" s="514"/>
      <c r="M703" s="539">
        <v>0.16</v>
      </c>
      <c r="N703" s="539">
        <v>0.16</v>
      </c>
      <c r="O703" s="516">
        <v>0.16</v>
      </c>
      <c r="P703" s="516">
        <v>0.12</v>
      </c>
      <c r="Q703" s="516">
        <v>0.1</v>
      </c>
      <c r="R703" s="516">
        <v>7.4999999999999997E-2</v>
      </c>
      <c r="S703" s="517">
        <v>0</v>
      </c>
      <c r="T703" s="517">
        <v>0</v>
      </c>
      <c r="U703" s="517">
        <v>0</v>
      </c>
      <c r="V703" s="517">
        <v>0</v>
      </c>
      <c r="W703" s="517">
        <v>0</v>
      </c>
      <c r="X703" s="516">
        <v>0.36</v>
      </c>
      <c r="Y703" s="654">
        <f t="shared" si="333"/>
        <v>4.3650000000000011</v>
      </c>
      <c r="Z703" s="1049">
        <f t="shared" si="314"/>
        <v>17.24137931034484</v>
      </c>
      <c r="AA703" s="671">
        <f t="shared" si="315"/>
        <v>13.725490196078427</v>
      </c>
      <c r="AB703" s="671">
        <f t="shared" si="316"/>
        <v>15.909090909090917</v>
      </c>
      <c r="AC703" s="671">
        <f t="shared" si="317"/>
        <v>29.411764705882337</v>
      </c>
      <c r="AD703" s="671">
        <f t="shared" si="318"/>
        <v>25.925925925925931</v>
      </c>
      <c r="AE703" s="671">
        <f t="shared" si="319"/>
        <v>22.72727272727273</v>
      </c>
      <c r="AF703" s="671">
        <f t="shared" si="320"/>
        <v>15.789473684210531</v>
      </c>
      <c r="AG703" s="671">
        <f t="shared" si="321"/>
        <v>18.75</v>
      </c>
      <c r="AH703" s="671">
        <f t="shared" si="322"/>
        <v>0</v>
      </c>
      <c r="AI703" s="671">
        <f t="shared" si="323"/>
        <v>0</v>
      </c>
      <c r="AJ703" s="671">
        <f t="shared" si="324"/>
        <v>33.33333333333335</v>
      </c>
      <c r="AK703" s="671">
        <f t="shared" si="325"/>
        <v>19.999999999999996</v>
      </c>
      <c r="AL703" s="671">
        <f t="shared" si="326"/>
        <v>33.33333333333335</v>
      </c>
      <c r="AM703" s="671" t="str">
        <f t="shared" si="327"/>
        <v>n/a</v>
      </c>
      <c r="AN703" s="671" t="str">
        <f t="shared" si="328"/>
        <v>n/a</v>
      </c>
      <c r="AO703" s="671" t="str">
        <f t="shared" si="329"/>
        <v>n/a</v>
      </c>
      <c r="AP703" s="671" t="str">
        <f t="shared" si="330"/>
        <v>n/a</v>
      </c>
      <c r="AQ703" s="671" t="str">
        <f t="shared" si="331"/>
        <v>n/a</v>
      </c>
      <c r="AR703" s="671">
        <f t="shared" si="332"/>
        <v>-100</v>
      </c>
      <c r="AS703" s="672">
        <f t="shared" si="334"/>
        <v>10.439076008962315</v>
      </c>
      <c r="AT703" s="673">
        <f t="shared" si="335"/>
        <v>33.385786669000645</v>
      </c>
    </row>
    <row r="704" spans="1:46" ht="11.25" customHeight="1" x14ac:dyDescent="0.2">
      <c r="A704" s="933" t="s">
        <v>345</v>
      </c>
      <c r="B704" s="933" t="s">
        <v>346</v>
      </c>
      <c r="C704" s="497">
        <v>0.92500000000000004</v>
      </c>
      <c r="D704" s="497">
        <v>0.84</v>
      </c>
      <c r="E704" s="650">
        <v>0.78500000000000003</v>
      </c>
      <c r="F704" s="650">
        <v>0.73</v>
      </c>
      <c r="G704" s="650">
        <v>0.69</v>
      </c>
      <c r="H704" s="650">
        <v>0.65</v>
      </c>
      <c r="I704" s="651"/>
      <c r="J704" s="650">
        <v>0.57999999999999996</v>
      </c>
      <c r="K704" s="496">
        <v>0.53</v>
      </c>
      <c r="L704" s="651"/>
      <c r="M704" s="511">
        <v>0.49</v>
      </c>
      <c r="N704" s="511">
        <v>0.45</v>
      </c>
      <c r="O704" s="657">
        <v>0.42499999999999999</v>
      </c>
      <c r="P704" s="657">
        <v>0.41249999999999998</v>
      </c>
      <c r="Q704" s="657">
        <v>0.40250000000000002</v>
      </c>
      <c r="R704" s="657">
        <v>0.39250000000000002</v>
      </c>
      <c r="S704" s="657">
        <v>0.38624999999999998</v>
      </c>
      <c r="T704" s="657">
        <v>0.38124999999999998</v>
      </c>
      <c r="U704" s="657">
        <v>0.36875000000000002</v>
      </c>
      <c r="V704" s="657">
        <v>0.35375000000000001</v>
      </c>
      <c r="W704" s="657">
        <v>0.32624999999999998</v>
      </c>
      <c r="X704" s="657">
        <v>0.30625000000000002</v>
      </c>
      <c r="Y704" s="654">
        <f t="shared" si="333"/>
        <v>10.425000000000001</v>
      </c>
      <c r="Z704" s="1049">
        <f t="shared" si="314"/>
        <v>10.119047619047628</v>
      </c>
      <c r="AA704" s="671">
        <f t="shared" si="315"/>
        <v>7.0063694267515908</v>
      </c>
      <c r="AB704" s="671">
        <f t="shared" si="316"/>
        <v>7.5342465753424737</v>
      </c>
      <c r="AC704" s="671">
        <f t="shared" si="317"/>
        <v>5.7971014492753659</v>
      </c>
      <c r="AD704" s="671">
        <f t="shared" si="318"/>
        <v>6.153846153846132</v>
      </c>
      <c r="AE704" s="671">
        <f t="shared" si="319"/>
        <v>12.068965517241391</v>
      </c>
      <c r="AF704" s="671">
        <f t="shared" si="320"/>
        <v>9.4339622641509422</v>
      </c>
      <c r="AG704" s="671">
        <f t="shared" si="321"/>
        <v>8.163265306122458</v>
      </c>
      <c r="AH704" s="671">
        <f t="shared" si="322"/>
        <v>8.8888888888888786</v>
      </c>
      <c r="AI704" s="671">
        <f t="shared" si="323"/>
        <v>5.8823529411764719</v>
      </c>
      <c r="AJ704" s="671">
        <f t="shared" si="324"/>
        <v>3.0303030303030276</v>
      </c>
      <c r="AK704" s="671">
        <f t="shared" si="325"/>
        <v>2.4844720496894235</v>
      </c>
      <c r="AL704" s="671">
        <f t="shared" si="326"/>
        <v>2.5477707006369421</v>
      </c>
      <c r="AM704" s="671">
        <f t="shared" si="327"/>
        <v>1.6181229773462924</v>
      </c>
      <c r="AN704" s="671">
        <f t="shared" si="328"/>
        <v>1.3114754098360715</v>
      </c>
      <c r="AO704" s="671">
        <f t="shared" si="329"/>
        <v>3.3898305084745672</v>
      </c>
      <c r="AP704" s="671">
        <f t="shared" si="330"/>
        <v>4.2402826855123754</v>
      </c>
      <c r="AQ704" s="671">
        <f t="shared" si="331"/>
        <v>8.4291187739463638</v>
      </c>
      <c r="AR704" s="671">
        <f t="shared" si="332"/>
        <v>6.5306122448979487</v>
      </c>
      <c r="AS704" s="672">
        <f t="shared" si="334"/>
        <v>6.033159711709807</v>
      </c>
      <c r="AT704" s="673">
        <f t="shared" si="335"/>
        <v>3.0949031228422106</v>
      </c>
    </row>
    <row r="705" spans="1:46" ht="11.25" customHeight="1" x14ac:dyDescent="0.2">
      <c r="A705" s="933" t="s">
        <v>1699</v>
      </c>
      <c r="B705" s="933" t="s">
        <v>1700</v>
      </c>
      <c r="C705" s="497">
        <v>0.53249999999999997</v>
      </c>
      <c r="D705" s="497">
        <v>0.50249999999999995</v>
      </c>
      <c r="E705" s="650">
        <v>0.47249999999999998</v>
      </c>
      <c r="F705" s="650">
        <v>0.4425</v>
      </c>
      <c r="G705" s="650">
        <v>0.41499999999999998</v>
      </c>
      <c r="H705" s="650">
        <v>0.39</v>
      </c>
      <c r="I705" s="651"/>
      <c r="J705" s="650">
        <v>0.33</v>
      </c>
      <c r="K705" s="496">
        <v>0.22</v>
      </c>
      <c r="L705" s="651"/>
      <c r="M705" s="652">
        <v>0.16</v>
      </c>
      <c r="N705" s="652">
        <v>0.24</v>
      </c>
      <c r="O705" s="657">
        <v>0.6</v>
      </c>
      <c r="P705" s="657">
        <v>0.57999999999999996</v>
      </c>
      <c r="Q705" s="657">
        <v>0.41</v>
      </c>
      <c r="R705" s="657">
        <v>0.3</v>
      </c>
      <c r="S705" s="653">
        <v>0.24</v>
      </c>
      <c r="T705" s="653">
        <v>0.24</v>
      </c>
      <c r="U705" s="653">
        <v>0.24</v>
      </c>
      <c r="V705" s="653">
        <v>0.44</v>
      </c>
      <c r="W705" s="653">
        <v>0.44</v>
      </c>
      <c r="X705" s="657">
        <v>0.44</v>
      </c>
      <c r="Y705" s="654">
        <f t="shared" si="333"/>
        <v>7.6350000000000016</v>
      </c>
      <c r="Z705" s="1049">
        <f t="shared" si="314"/>
        <v>5.9701492537313383</v>
      </c>
      <c r="AA705" s="671">
        <f t="shared" si="315"/>
        <v>6.3492063492063489</v>
      </c>
      <c r="AB705" s="671">
        <f t="shared" si="316"/>
        <v>6.7796610169491567</v>
      </c>
      <c r="AC705" s="671">
        <f t="shared" si="317"/>
        <v>6.6265060240964013</v>
      </c>
      <c r="AD705" s="671">
        <f t="shared" si="318"/>
        <v>6.4102564102564097</v>
      </c>
      <c r="AE705" s="671">
        <f t="shared" si="319"/>
        <v>18.181818181818187</v>
      </c>
      <c r="AF705" s="671">
        <f t="shared" si="320"/>
        <v>50</v>
      </c>
      <c r="AG705" s="671">
        <f t="shared" si="321"/>
        <v>37.5</v>
      </c>
      <c r="AH705" s="671">
        <f t="shared" si="322"/>
        <v>-33.333333333333329</v>
      </c>
      <c r="AI705" s="671">
        <f t="shared" si="323"/>
        <v>-60</v>
      </c>
      <c r="AJ705" s="671">
        <f t="shared" si="324"/>
        <v>3.4482758620689724</v>
      </c>
      <c r="AK705" s="671">
        <f t="shared" si="325"/>
        <v>41.463414634146332</v>
      </c>
      <c r="AL705" s="671">
        <f t="shared" si="326"/>
        <v>36.666666666666671</v>
      </c>
      <c r="AM705" s="671">
        <f t="shared" si="327"/>
        <v>25</v>
      </c>
      <c r="AN705" s="671">
        <f t="shared" si="328"/>
        <v>0</v>
      </c>
      <c r="AO705" s="671">
        <f t="shared" si="329"/>
        <v>0</v>
      </c>
      <c r="AP705" s="671">
        <f t="shared" si="330"/>
        <v>-45.45454545454546</v>
      </c>
      <c r="AQ705" s="671">
        <f t="shared" si="331"/>
        <v>0</v>
      </c>
      <c r="AR705" s="671">
        <f t="shared" si="332"/>
        <v>0</v>
      </c>
      <c r="AS705" s="672">
        <f t="shared" si="334"/>
        <v>5.5583197690032122</v>
      </c>
      <c r="AT705" s="673">
        <f t="shared" si="335"/>
        <v>28.219893054126732</v>
      </c>
    </row>
    <row r="706" spans="1:46" ht="11.25" customHeight="1" x14ac:dyDescent="0.2">
      <c r="A706" s="495" t="s">
        <v>1648</v>
      </c>
      <c r="B706" s="933" t="s">
        <v>1649</v>
      </c>
      <c r="C706" s="497">
        <v>0.31</v>
      </c>
      <c r="D706" s="497">
        <v>0.29000000000000004</v>
      </c>
      <c r="E706" s="650">
        <v>0.27</v>
      </c>
      <c r="F706" s="650">
        <v>0.25</v>
      </c>
      <c r="G706" s="502">
        <v>0.24</v>
      </c>
      <c r="H706" s="650">
        <v>0.23</v>
      </c>
      <c r="I706" s="651"/>
      <c r="J706" s="650">
        <v>0.12</v>
      </c>
      <c r="K706" s="655">
        <v>0</v>
      </c>
      <c r="L706" s="651"/>
      <c r="M706" s="652">
        <v>0</v>
      </c>
      <c r="N706" s="652">
        <v>0</v>
      </c>
      <c r="O706" s="653">
        <v>0</v>
      </c>
      <c r="P706" s="653">
        <v>0</v>
      </c>
      <c r="Q706" s="653">
        <v>0</v>
      </c>
      <c r="R706" s="653">
        <v>0</v>
      </c>
      <c r="S706" s="653">
        <v>0</v>
      </c>
      <c r="T706" s="653">
        <v>0</v>
      </c>
      <c r="U706" s="653">
        <v>0</v>
      </c>
      <c r="V706" s="653">
        <v>0</v>
      </c>
      <c r="W706" s="653">
        <v>0</v>
      </c>
      <c r="X706" s="653">
        <v>0</v>
      </c>
      <c r="Y706" s="654">
        <f t="shared" si="333"/>
        <v>1.71</v>
      </c>
      <c r="Z706" s="1049">
        <f t="shared" si="314"/>
        <v>6.8965517241379226</v>
      </c>
      <c r="AA706" s="671">
        <f t="shared" si="315"/>
        <v>7.4074074074074181</v>
      </c>
      <c r="AB706" s="671">
        <f t="shared" si="316"/>
        <v>8.0000000000000071</v>
      </c>
      <c r="AC706" s="671">
        <f t="shared" si="317"/>
        <v>4.1666666666666741</v>
      </c>
      <c r="AD706" s="671">
        <f t="shared" si="318"/>
        <v>4.3478260869565188</v>
      </c>
      <c r="AE706" s="671">
        <f t="shared" si="319"/>
        <v>91.666666666666671</v>
      </c>
      <c r="AF706" s="671" t="str">
        <f t="shared" si="320"/>
        <v>n/a</v>
      </c>
      <c r="AG706" s="671" t="str">
        <f t="shared" si="321"/>
        <v>n/a</v>
      </c>
      <c r="AH706" s="671" t="str">
        <f t="shared" si="322"/>
        <v>n/a</v>
      </c>
      <c r="AI706" s="671" t="str">
        <f t="shared" si="323"/>
        <v>n/a</v>
      </c>
      <c r="AJ706" s="671" t="str">
        <f t="shared" si="324"/>
        <v>n/a</v>
      </c>
      <c r="AK706" s="671" t="str">
        <f t="shared" si="325"/>
        <v>n/a</v>
      </c>
      <c r="AL706" s="671" t="str">
        <f t="shared" si="326"/>
        <v>n/a</v>
      </c>
      <c r="AM706" s="671" t="str">
        <f t="shared" si="327"/>
        <v>n/a</v>
      </c>
      <c r="AN706" s="671" t="str">
        <f t="shared" si="328"/>
        <v>n/a</v>
      </c>
      <c r="AO706" s="671" t="str">
        <f t="shared" si="329"/>
        <v>n/a</v>
      </c>
      <c r="AP706" s="671" t="str">
        <f t="shared" si="330"/>
        <v>n/a</v>
      </c>
      <c r="AQ706" s="671" t="str">
        <f t="shared" si="331"/>
        <v>n/a</v>
      </c>
      <c r="AR706" s="671" t="str">
        <f t="shared" si="332"/>
        <v>n/a</v>
      </c>
      <c r="AS706" s="672">
        <f t="shared" si="334"/>
        <v>20.414186425305868</v>
      </c>
      <c r="AT706" s="673">
        <f t="shared" si="335"/>
        <v>34.942926455325633</v>
      </c>
    </row>
    <row r="707" spans="1:46" ht="11.25" customHeight="1" x14ac:dyDescent="0.2">
      <c r="A707" s="483" t="s">
        <v>332</v>
      </c>
      <c r="B707" s="918" t="s">
        <v>333</v>
      </c>
      <c r="C707" s="497">
        <v>0.6</v>
      </c>
      <c r="D707" s="497">
        <v>0.57999999999999996</v>
      </c>
      <c r="E707" s="487">
        <v>0.52</v>
      </c>
      <c r="F707" s="487">
        <v>0.48</v>
      </c>
      <c r="G707" s="487">
        <v>0.44</v>
      </c>
      <c r="H707" s="487">
        <v>0.35</v>
      </c>
      <c r="I707" s="488" t="s">
        <v>90</v>
      </c>
      <c r="J707" s="487">
        <v>0.3</v>
      </c>
      <c r="K707" s="485">
        <v>0.22</v>
      </c>
      <c r="L707" s="488"/>
      <c r="M707" s="530">
        <v>0.19</v>
      </c>
      <c r="N707" s="530">
        <v>0.16</v>
      </c>
      <c r="O707" s="493">
        <v>0.15</v>
      </c>
      <c r="P707" s="493">
        <v>0.13</v>
      </c>
      <c r="Q707" s="493">
        <v>0.115</v>
      </c>
      <c r="R707" s="493">
        <v>0.105</v>
      </c>
      <c r="S707" s="493">
        <v>9.5000000000000001E-2</v>
      </c>
      <c r="T707" s="493">
        <v>6.5000000000000002E-2</v>
      </c>
      <c r="U707" s="493">
        <v>5.5E-2</v>
      </c>
      <c r="V707" s="493">
        <v>4.4999999999999998E-2</v>
      </c>
      <c r="W707" s="493">
        <v>3.6670000000000001E-2</v>
      </c>
      <c r="X707" s="493">
        <v>1.4999999999999999E-2</v>
      </c>
      <c r="Y707" s="654">
        <f t="shared" si="333"/>
        <v>4.6516700000000002</v>
      </c>
      <c r="Z707" s="1049">
        <f t="shared" si="314"/>
        <v>3.4482758620689724</v>
      </c>
      <c r="AA707" s="671">
        <f t="shared" si="315"/>
        <v>11.538461538461519</v>
      </c>
      <c r="AB707" s="671">
        <f t="shared" si="316"/>
        <v>8.3333333333333481</v>
      </c>
      <c r="AC707" s="671">
        <f t="shared" si="317"/>
        <v>9.0909090909090828</v>
      </c>
      <c r="AD707" s="671">
        <f t="shared" si="318"/>
        <v>25.714285714285733</v>
      </c>
      <c r="AE707" s="671">
        <f t="shared" si="319"/>
        <v>16.666666666666675</v>
      </c>
      <c r="AF707" s="671">
        <f t="shared" si="320"/>
        <v>36.363636363636353</v>
      </c>
      <c r="AG707" s="671">
        <f t="shared" si="321"/>
        <v>15.789473684210531</v>
      </c>
      <c r="AH707" s="671">
        <f t="shared" si="322"/>
        <v>18.75</v>
      </c>
      <c r="AI707" s="671">
        <f t="shared" si="323"/>
        <v>6.6666666666666652</v>
      </c>
      <c r="AJ707" s="671">
        <f t="shared" si="324"/>
        <v>15.384615384615374</v>
      </c>
      <c r="AK707" s="671">
        <f t="shared" si="325"/>
        <v>13.043478260869556</v>
      </c>
      <c r="AL707" s="671">
        <f t="shared" si="326"/>
        <v>9.5238095238095344</v>
      </c>
      <c r="AM707" s="671">
        <f t="shared" si="327"/>
        <v>10.526315789473673</v>
      </c>
      <c r="AN707" s="671">
        <f t="shared" si="328"/>
        <v>46.153846153846146</v>
      </c>
      <c r="AO707" s="671">
        <f t="shared" si="329"/>
        <v>18.181818181818187</v>
      </c>
      <c r="AP707" s="671">
        <f t="shared" si="330"/>
        <v>22.222222222222232</v>
      </c>
      <c r="AQ707" s="671">
        <f t="shared" si="331"/>
        <v>22.716116716662114</v>
      </c>
      <c r="AR707" s="671">
        <f t="shared" si="332"/>
        <v>144.4666666666667</v>
      </c>
      <c r="AS707" s="672">
        <f t="shared" si="334"/>
        <v>23.925294622116969</v>
      </c>
      <c r="AT707" s="673">
        <f t="shared" si="335"/>
        <v>30.981463717921169</v>
      </c>
    </row>
    <row r="708" spans="1:46" ht="11.25" customHeight="1" x14ac:dyDescent="0.2">
      <c r="A708" s="506" t="s">
        <v>1668</v>
      </c>
      <c r="B708" s="507" t="s">
        <v>1669</v>
      </c>
      <c r="C708" s="497">
        <v>0.54</v>
      </c>
      <c r="D708" s="510">
        <v>0.4</v>
      </c>
      <c r="E708" s="513">
        <v>0.3</v>
      </c>
      <c r="F708" s="513">
        <v>0.23</v>
      </c>
      <c r="G708" s="512">
        <v>0.2</v>
      </c>
      <c r="H708" s="513">
        <v>0.15</v>
      </c>
      <c r="I708" s="514"/>
      <c r="J708" s="512">
        <v>0</v>
      </c>
      <c r="K708" s="515">
        <v>0</v>
      </c>
      <c r="L708" s="514"/>
      <c r="M708" s="532">
        <v>0.02</v>
      </c>
      <c r="N708" s="539">
        <v>0.12</v>
      </c>
      <c r="O708" s="516">
        <v>0.12</v>
      </c>
      <c r="P708" s="517">
        <v>0</v>
      </c>
      <c r="Q708" s="517">
        <v>0</v>
      </c>
      <c r="R708" s="517">
        <v>0</v>
      </c>
      <c r="S708" s="517">
        <v>0</v>
      </c>
      <c r="T708" s="517">
        <v>0</v>
      </c>
      <c r="U708" s="517">
        <v>0</v>
      </c>
      <c r="V708" s="517">
        <v>0</v>
      </c>
      <c r="W708" s="517">
        <v>0</v>
      </c>
      <c r="X708" s="517">
        <v>0</v>
      </c>
      <c r="Y708" s="654">
        <f t="shared" si="333"/>
        <v>2.08</v>
      </c>
      <c r="Z708" s="1049">
        <f t="shared" si="314"/>
        <v>35.000000000000007</v>
      </c>
      <c r="AA708" s="671">
        <f t="shared" si="315"/>
        <v>33.33333333333335</v>
      </c>
      <c r="AB708" s="671">
        <f t="shared" si="316"/>
        <v>30.434782608695631</v>
      </c>
      <c r="AC708" s="671">
        <f t="shared" si="317"/>
        <v>14.999999999999991</v>
      </c>
      <c r="AD708" s="671">
        <f t="shared" si="318"/>
        <v>33.33333333333335</v>
      </c>
      <c r="AE708" s="671" t="str">
        <f t="shared" si="319"/>
        <v>n/a</v>
      </c>
      <c r="AF708" s="671" t="str">
        <f t="shared" si="320"/>
        <v>n/a</v>
      </c>
      <c r="AG708" s="671">
        <f t="shared" si="321"/>
        <v>-100</v>
      </c>
      <c r="AH708" s="671">
        <f t="shared" si="322"/>
        <v>-83.333333333333329</v>
      </c>
      <c r="AI708" s="671">
        <f t="shared" si="323"/>
        <v>0</v>
      </c>
      <c r="AJ708" s="671" t="str">
        <f t="shared" si="324"/>
        <v>n/a</v>
      </c>
      <c r="AK708" s="671" t="str">
        <f t="shared" si="325"/>
        <v>n/a</v>
      </c>
      <c r="AL708" s="671" t="str">
        <f t="shared" si="326"/>
        <v>n/a</v>
      </c>
      <c r="AM708" s="671" t="str">
        <f t="shared" si="327"/>
        <v>n/a</v>
      </c>
      <c r="AN708" s="671" t="str">
        <f t="shared" si="328"/>
        <v>n/a</v>
      </c>
      <c r="AO708" s="671" t="str">
        <f t="shared" si="329"/>
        <v>n/a</v>
      </c>
      <c r="AP708" s="671" t="str">
        <f t="shared" si="330"/>
        <v>n/a</v>
      </c>
      <c r="AQ708" s="671" t="str">
        <f t="shared" si="331"/>
        <v>n/a</v>
      </c>
      <c r="AR708" s="671" t="str">
        <f t="shared" si="332"/>
        <v>n/a</v>
      </c>
      <c r="AS708" s="672">
        <f t="shared" si="334"/>
        <v>-4.5289855072463769</v>
      </c>
      <c r="AT708" s="673">
        <f t="shared" si="335"/>
        <v>55.264104833461104</v>
      </c>
    </row>
    <row r="709" spans="1:46" ht="11.25" customHeight="1" x14ac:dyDescent="0.2">
      <c r="A709" s="484" t="s">
        <v>4088</v>
      </c>
      <c r="B709" s="933" t="s">
        <v>4089</v>
      </c>
      <c r="C709" s="497">
        <v>0.38</v>
      </c>
      <c r="D709" s="656">
        <v>0.19</v>
      </c>
      <c r="E709" s="650">
        <v>0.15</v>
      </c>
      <c r="F709" s="650">
        <v>0.115</v>
      </c>
      <c r="G709" s="650">
        <v>0.05</v>
      </c>
      <c r="H709" s="542">
        <v>0</v>
      </c>
      <c r="I709" s="651"/>
      <c r="J709" s="502">
        <v>0</v>
      </c>
      <c r="K709" s="655">
        <v>0</v>
      </c>
      <c r="L709" s="651"/>
      <c r="M709" s="652">
        <v>0</v>
      </c>
      <c r="N709" s="652">
        <v>0</v>
      </c>
      <c r="O709" s="543">
        <v>0</v>
      </c>
      <c r="P709" s="543">
        <v>0</v>
      </c>
      <c r="Q709" s="543">
        <v>0</v>
      </c>
      <c r="R709" s="543">
        <v>0</v>
      </c>
      <c r="S709" s="543">
        <v>0</v>
      </c>
      <c r="T709" s="543">
        <v>0</v>
      </c>
      <c r="U709" s="543">
        <v>0</v>
      </c>
      <c r="V709" s="543">
        <v>0</v>
      </c>
      <c r="W709" s="543">
        <v>0</v>
      </c>
      <c r="X709" s="543">
        <v>0</v>
      </c>
      <c r="Y709" s="654">
        <f t="shared" si="333"/>
        <v>0.88500000000000012</v>
      </c>
      <c r="Z709" s="1049">
        <f t="shared" si="314"/>
        <v>100</v>
      </c>
      <c r="AA709" s="671">
        <f t="shared" si="315"/>
        <v>26.666666666666682</v>
      </c>
      <c r="AB709" s="671">
        <f t="shared" si="316"/>
        <v>30.434782608695631</v>
      </c>
      <c r="AC709" s="671">
        <f t="shared" si="317"/>
        <v>129.99999999999997</v>
      </c>
      <c r="AD709" s="671" t="str">
        <f t="shared" si="318"/>
        <v>n/a</v>
      </c>
      <c r="AE709" s="671" t="str">
        <f t="shared" si="319"/>
        <v>n/a</v>
      </c>
      <c r="AF709" s="671" t="str">
        <f t="shared" si="320"/>
        <v>n/a</v>
      </c>
      <c r="AG709" s="671" t="str">
        <f t="shared" si="321"/>
        <v>n/a</v>
      </c>
      <c r="AH709" s="671" t="str">
        <f t="shared" si="322"/>
        <v>n/a</v>
      </c>
      <c r="AI709" s="671" t="str">
        <f t="shared" si="323"/>
        <v>n/a</v>
      </c>
      <c r="AJ709" s="671" t="str">
        <f t="shared" si="324"/>
        <v>n/a</v>
      </c>
      <c r="AK709" s="671" t="str">
        <f t="shared" si="325"/>
        <v>n/a</v>
      </c>
      <c r="AL709" s="671" t="str">
        <f t="shared" si="326"/>
        <v>n/a</v>
      </c>
      <c r="AM709" s="671" t="str">
        <f t="shared" si="327"/>
        <v>n/a</v>
      </c>
      <c r="AN709" s="671" t="str">
        <f t="shared" si="328"/>
        <v>n/a</v>
      </c>
      <c r="AO709" s="671" t="str">
        <f t="shared" si="329"/>
        <v>n/a</v>
      </c>
      <c r="AP709" s="671" t="str">
        <f t="shared" si="330"/>
        <v>n/a</v>
      </c>
      <c r="AQ709" s="671" t="str">
        <f t="shared" si="331"/>
        <v>n/a</v>
      </c>
      <c r="AR709" s="671" t="str">
        <f t="shared" si="332"/>
        <v>n/a</v>
      </c>
      <c r="AS709" s="672">
        <f t="shared" si="334"/>
        <v>71.775362318840564</v>
      </c>
      <c r="AT709" s="673">
        <f t="shared" si="335"/>
        <v>51.415226536978054</v>
      </c>
    </row>
    <row r="710" spans="1:46" ht="11.25" customHeight="1" x14ac:dyDescent="0.2">
      <c r="A710" s="495" t="s">
        <v>1654</v>
      </c>
      <c r="B710" s="933" t="s">
        <v>1655</v>
      </c>
      <c r="C710" s="497">
        <v>0.57499999999999996</v>
      </c>
      <c r="D710" s="656">
        <v>0.495</v>
      </c>
      <c r="E710" s="650">
        <v>0.47499999999999998</v>
      </c>
      <c r="F710" s="650">
        <v>0.45500000000000002</v>
      </c>
      <c r="G710" s="650">
        <v>0.435</v>
      </c>
      <c r="H710" s="650">
        <v>0.41499999999999998</v>
      </c>
      <c r="I710" s="651"/>
      <c r="J710" s="650">
        <v>0.39500000000000002</v>
      </c>
      <c r="K710" s="655">
        <v>0.39</v>
      </c>
      <c r="L710" s="651"/>
      <c r="M710" s="652">
        <v>0.39</v>
      </c>
      <c r="N710" s="652">
        <v>0.39</v>
      </c>
      <c r="O710" s="657">
        <v>0.39</v>
      </c>
      <c r="P710" s="657">
        <v>0.36</v>
      </c>
      <c r="Q710" s="657">
        <v>0.33</v>
      </c>
      <c r="R710" s="657">
        <v>0.3</v>
      </c>
      <c r="S710" s="657">
        <v>0.28000000000000003</v>
      </c>
      <c r="T710" s="657">
        <v>0.255</v>
      </c>
      <c r="U710" s="657">
        <v>0.23499999999999999</v>
      </c>
      <c r="V710" s="657">
        <v>0.215</v>
      </c>
      <c r="W710" s="657">
        <v>0.19500000000000001</v>
      </c>
      <c r="X710" s="657">
        <v>0.17499999999999999</v>
      </c>
      <c r="Y710" s="654">
        <f t="shared" si="333"/>
        <v>7.15</v>
      </c>
      <c r="Z710" s="1049">
        <f t="shared" si="314"/>
        <v>16.161616161616156</v>
      </c>
      <c r="AA710" s="671">
        <f t="shared" si="315"/>
        <v>4.2105263157894868</v>
      </c>
      <c r="AB710" s="671">
        <f t="shared" si="316"/>
        <v>4.39560439560438</v>
      </c>
      <c r="AC710" s="671">
        <f t="shared" si="317"/>
        <v>4.5977011494252817</v>
      </c>
      <c r="AD710" s="671">
        <f t="shared" si="318"/>
        <v>4.8192771084337505</v>
      </c>
      <c r="AE710" s="671">
        <f t="shared" si="319"/>
        <v>5.0632911392404889</v>
      </c>
      <c r="AF710" s="671">
        <f t="shared" si="320"/>
        <v>1.2820512820512775</v>
      </c>
      <c r="AG710" s="671">
        <f t="shared" si="321"/>
        <v>0</v>
      </c>
      <c r="AH710" s="671">
        <f t="shared" si="322"/>
        <v>0</v>
      </c>
      <c r="AI710" s="671">
        <f t="shared" si="323"/>
        <v>0</v>
      </c>
      <c r="AJ710" s="671">
        <f t="shared" si="324"/>
        <v>8.3333333333333481</v>
      </c>
      <c r="AK710" s="671">
        <f t="shared" si="325"/>
        <v>9.0909090909090828</v>
      </c>
      <c r="AL710" s="671">
        <f t="shared" si="326"/>
        <v>10.000000000000009</v>
      </c>
      <c r="AM710" s="671">
        <f t="shared" si="327"/>
        <v>7.1428571428571397</v>
      </c>
      <c r="AN710" s="671">
        <f t="shared" si="328"/>
        <v>9.8039215686274606</v>
      </c>
      <c r="AO710" s="671">
        <f t="shared" si="329"/>
        <v>8.5106382978723527</v>
      </c>
      <c r="AP710" s="671">
        <f t="shared" si="330"/>
        <v>9.302325581395344</v>
      </c>
      <c r="AQ710" s="671">
        <f t="shared" si="331"/>
        <v>10.256410256410241</v>
      </c>
      <c r="AR710" s="671">
        <f t="shared" si="332"/>
        <v>11.428571428571432</v>
      </c>
      <c r="AS710" s="672">
        <f t="shared" si="334"/>
        <v>6.5473175922177491</v>
      </c>
      <c r="AT710" s="673">
        <f t="shared" si="335"/>
        <v>4.4058632796022925</v>
      </c>
    </row>
    <row r="711" spans="1:46" ht="11.25" customHeight="1" x14ac:dyDescent="0.2">
      <c r="A711" s="658" t="s">
        <v>1678</v>
      </c>
      <c r="B711" s="507" t="s">
        <v>1679</v>
      </c>
      <c r="C711" s="497">
        <v>0.47</v>
      </c>
      <c r="D711" s="523">
        <v>0.44</v>
      </c>
      <c r="E711" s="513">
        <v>0.42</v>
      </c>
      <c r="F711" s="513">
        <v>0.4</v>
      </c>
      <c r="G711" s="512">
        <v>0.32</v>
      </c>
      <c r="H711" s="513">
        <v>0.2</v>
      </c>
      <c r="I711" s="514"/>
      <c r="J711" s="513">
        <v>0.16</v>
      </c>
      <c r="K711" s="515">
        <v>0.1</v>
      </c>
      <c r="L711" s="514"/>
      <c r="M711" s="662">
        <v>0.1</v>
      </c>
      <c r="N711" s="1152">
        <v>7.0000000000000007E-2</v>
      </c>
      <c r="O711" s="527">
        <v>0.56000000000000005</v>
      </c>
      <c r="P711" s="527">
        <v>0.55000000000000004</v>
      </c>
      <c r="Q711" s="517">
        <v>0.52</v>
      </c>
      <c r="R711" s="517">
        <v>0.52</v>
      </c>
      <c r="S711" s="517">
        <v>0.52</v>
      </c>
      <c r="T711" s="517">
        <v>0.52</v>
      </c>
      <c r="U711" s="517">
        <v>0.52</v>
      </c>
      <c r="V711" s="517">
        <v>0.52</v>
      </c>
      <c r="W711" s="516">
        <v>0.52</v>
      </c>
      <c r="X711" s="516">
        <v>0.51</v>
      </c>
      <c r="Y711" s="654">
        <f t="shared" si="333"/>
        <v>7.9399999999999977</v>
      </c>
      <c r="Z711" s="1049">
        <f t="shared" si="314"/>
        <v>6.8181818181818121</v>
      </c>
      <c r="AA711" s="671">
        <f t="shared" si="315"/>
        <v>4.7619047619047672</v>
      </c>
      <c r="AB711" s="671">
        <f t="shared" si="316"/>
        <v>4.9999999999999822</v>
      </c>
      <c r="AC711" s="671">
        <f t="shared" si="317"/>
        <v>25</v>
      </c>
      <c r="AD711" s="671">
        <f t="shared" si="318"/>
        <v>59.999999999999986</v>
      </c>
      <c r="AE711" s="671">
        <f t="shared" si="319"/>
        <v>25</v>
      </c>
      <c r="AF711" s="671">
        <f t="shared" si="320"/>
        <v>59.999999999999986</v>
      </c>
      <c r="AG711" s="671">
        <f t="shared" si="321"/>
        <v>0</v>
      </c>
      <c r="AH711" s="671">
        <f t="shared" si="322"/>
        <v>42.857142857142861</v>
      </c>
      <c r="AI711" s="671">
        <f t="shared" si="323"/>
        <v>-87.5</v>
      </c>
      <c r="AJ711" s="671">
        <f t="shared" si="324"/>
        <v>1.8181818181818299</v>
      </c>
      <c r="AK711" s="671">
        <f t="shared" si="325"/>
        <v>5.7692307692307709</v>
      </c>
      <c r="AL711" s="671">
        <f t="shared" si="326"/>
        <v>0</v>
      </c>
      <c r="AM711" s="671">
        <f t="shared" si="327"/>
        <v>0</v>
      </c>
      <c r="AN711" s="671">
        <f t="shared" si="328"/>
        <v>0</v>
      </c>
      <c r="AO711" s="671">
        <f t="shared" si="329"/>
        <v>0</v>
      </c>
      <c r="AP711" s="671">
        <f t="shared" si="330"/>
        <v>0</v>
      </c>
      <c r="AQ711" s="671">
        <f t="shared" si="331"/>
        <v>0</v>
      </c>
      <c r="AR711" s="671">
        <f t="shared" si="332"/>
        <v>1.9607843137254832</v>
      </c>
      <c r="AS711" s="672">
        <f t="shared" si="334"/>
        <v>7.9729171757035502</v>
      </c>
      <c r="AT711" s="673">
        <f t="shared" si="335"/>
        <v>30.61390548294861</v>
      </c>
    </row>
    <row r="712" spans="1:46" ht="11.25" customHeight="1" x14ac:dyDescent="0.2">
      <c r="A712" s="902" t="s">
        <v>3920</v>
      </c>
      <c r="B712" s="903" t="s">
        <v>4233</v>
      </c>
      <c r="C712" s="497">
        <v>0.39</v>
      </c>
      <c r="D712" s="906">
        <v>0.36499999999999999</v>
      </c>
      <c r="E712" s="906">
        <v>0.34</v>
      </c>
      <c r="F712" s="906">
        <v>0.315</v>
      </c>
      <c r="G712" s="906">
        <v>0.28499999999999998</v>
      </c>
      <c r="H712" s="906">
        <v>6.7500000000000004E-2</v>
      </c>
      <c r="I712" s="906"/>
      <c r="J712" s="906">
        <v>0.27</v>
      </c>
      <c r="K712" s="905">
        <v>0.27</v>
      </c>
      <c r="L712" s="906"/>
      <c r="M712" s="972">
        <v>0.27</v>
      </c>
      <c r="N712" s="972">
        <v>0.27</v>
      </c>
      <c r="O712" s="973">
        <v>0.27</v>
      </c>
      <c r="P712" s="973">
        <v>0.27</v>
      </c>
      <c r="Q712" s="973">
        <v>0.27</v>
      </c>
      <c r="R712" s="973">
        <v>0.27</v>
      </c>
      <c r="S712" s="973">
        <v>0.27</v>
      </c>
      <c r="T712" s="973">
        <v>0.27</v>
      </c>
      <c r="U712" s="973">
        <v>0.27</v>
      </c>
      <c r="V712" s="973">
        <v>0.27</v>
      </c>
      <c r="W712" s="973">
        <v>0.27</v>
      </c>
      <c r="X712" s="973">
        <v>0.27</v>
      </c>
      <c r="Y712" s="654">
        <f t="shared" si="333"/>
        <v>5.5424999999999986</v>
      </c>
      <c r="Z712" s="1049">
        <f t="shared" si="314"/>
        <v>6.8493150684931559</v>
      </c>
      <c r="AA712" s="671">
        <f t="shared" si="315"/>
        <v>7.3529411764705843</v>
      </c>
      <c r="AB712" s="671">
        <f t="shared" si="316"/>
        <v>7.9365079365079527</v>
      </c>
      <c r="AC712" s="671">
        <f t="shared" si="317"/>
        <v>10.526315789473696</v>
      </c>
      <c r="AD712" s="671">
        <f t="shared" si="318"/>
        <v>322.22222222222217</v>
      </c>
      <c r="AE712" s="671">
        <f t="shared" si="319"/>
        <v>-75</v>
      </c>
      <c r="AF712" s="671">
        <f t="shared" si="320"/>
        <v>0</v>
      </c>
      <c r="AG712" s="671">
        <f t="shared" si="321"/>
        <v>0</v>
      </c>
      <c r="AH712" s="671">
        <f t="shared" si="322"/>
        <v>0</v>
      </c>
      <c r="AI712" s="671">
        <f t="shared" si="323"/>
        <v>0</v>
      </c>
      <c r="AJ712" s="671">
        <f t="shared" si="324"/>
        <v>0</v>
      </c>
      <c r="AK712" s="671">
        <f t="shared" si="325"/>
        <v>0</v>
      </c>
      <c r="AL712" s="671">
        <f t="shared" si="326"/>
        <v>0</v>
      </c>
      <c r="AM712" s="671">
        <f t="shared" si="327"/>
        <v>0</v>
      </c>
      <c r="AN712" s="671">
        <f t="shared" si="328"/>
        <v>0</v>
      </c>
      <c r="AO712" s="671">
        <f t="shared" si="329"/>
        <v>0</v>
      </c>
      <c r="AP712" s="671">
        <f t="shared" si="330"/>
        <v>0</v>
      </c>
      <c r="AQ712" s="671">
        <f t="shared" si="331"/>
        <v>0</v>
      </c>
      <c r="AR712" s="671">
        <f t="shared" si="332"/>
        <v>0</v>
      </c>
      <c r="AS712" s="672">
        <f t="shared" si="334"/>
        <v>14.730910641745661</v>
      </c>
      <c r="AT712" s="673">
        <f t="shared" si="335"/>
        <v>76.595596043491241</v>
      </c>
    </row>
    <row r="713" spans="1:46" ht="11.25" customHeight="1" x14ac:dyDescent="0.2">
      <c r="A713" s="935" t="s">
        <v>1691</v>
      </c>
      <c r="B713" s="933" t="s">
        <v>1692</v>
      </c>
      <c r="C713" s="497">
        <v>0.46250000000000002</v>
      </c>
      <c r="D713" s="497">
        <v>0.4325</v>
      </c>
      <c r="E713" s="650">
        <v>0.40250000000000002</v>
      </c>
      <c r="F713" s="650">
        <v>0.3725</v>
      </c>
      <c r="G713" s="650">
        <v>0.34499999999999997</v>
      </c>
      <c r="H713" s="650">
        <v>0.32500000000000001</v>
      </c>
      <c r="I713" s="651"/>
      <c r="J713" s="502">
        <v>0.31</v>
      </c>
      <c r="K713" s="496">
        <v>0.31</v>
      </c>
      <c r="L713" s="651"/>
      <c r="M713" s="511">
        <v>0.28999999999999998</v>
      </c>
      <c r="N713" s="511">
        <v>0.27</v>
      </c>
      <c r="O713" s="653">
        <v>0</v>
      </c>
      <c r="P713" s="653">
        <v>0</v>
      </c>
      <c r="Q713" s="653">
        <v>0</v>
      </c>
      <c r="R713" s="653">
        <v>0</v>
      </c>
      <c r="S713" s="653">
        <v>0</v>
      </c>
      <c r="T713" s="653">
        <v>0</v>
      </c>
      <c r="U713" s="653">
        <v>0</v>
      </c>
      <c r="V713" s="653">
        <v>0</v>
      </c>
      <c r="W713" s="653">
        <v>0</v>
      </c>
      <c r="X713" s="653">
        <v>0</v>
      </c>
      <c r="Y713" s="654">
        <f t="shared" si="333"/>
        <v>3.5200000000000005</v>
      </c>
      <c r="Z713" s="1049">
        <f t="shared" si="314"/>
        <v>6.9364161849710948</v>
      </c>
      <c r="AA713" s="671">
        <f t="shared" si="315"/>
        <v>7.4534161490683148</v>
      </c>
      <c r="AB713" s="671">
        <f t="shared" si="316"/>
        <v>8.0536912751677967</v>
      </c>
      <c r="AC713" s="671">
        <f t="shared" si="317"/>
        <v>7.9710144927536364</v>
      </c>
      <c r="AD713" s="671">
        <f t="shared" si="318"/>
        <v>6.153846153846132</v>
      </c>
      <c r="AE713" s="671">
        <f t="shared" si="319"/>
        <v>4.8387096774193505</v>
      </c>
      <c r="AF713" s="671">
        <f t="shared" si="320"/>
        <v>0</v>
      </c>
      <c r="AG713" s="671">
        <f t="shared" si="321"/>
        <v>6.8965517241379448</v>
      </c>
      <c r="AH713" s="671">
        <f t="shared" si="322"/>
        <v>7.4074074074073959</v>
      </c>
      <c r="AI713" s="671" t="str">
        <f t="shared" si="323"/>
        <v>n/a</v>
      </c>
      <c r="AJ713" s="671" t="str">
        <f t="shared" si="324"/>
        <v>n/a</v>
      </c>
      <c r="AK713" s="671" t="str">
        <f t="shared" si="325"/>
        <v>n/a</v>
      </c>
      <c r="AL713" s="671" t="str">
        <f t="shared" si="326"/>
        <v>n/a</v>
      </c>
      <c r="AM713" s="671" t="str">
        <f t="shared" si="327"/>
        <v>n/a</v>
      </c>
      <c r="AN713" s="671" t="str">
        <f t="shared" si="328"/>
        <v>n/a</v>
      </c>
      <c r="AO713" s="671" t="str">
        <f t="shared" si="329"/>
        <v>n/a</v>
      </c>
      <c r="AP713" s="671" t="str">
        <f t="shared" si="330"/>
        <v>n/a</v>
      </c>
      <c r="AQ713" s="671" t="str">
        <f t="shared" si="331"/>
        <v>n/a</v>
      </c>
      <c r="AR713" s="671" t="str">
        <f t="shared" si="332"/>
        <v>n/a</v>
      </c>
      <c r="AS713" s="672">
        <f t="shared" si="334"/>
        <v>6.1901170071968519</v>
      </c>
      <c r="AT713" s="673">
        <f t="shared" si="335"/>
        <v>2.5229794868175413</v>
      </c>
    </row>
    <row r="714" spans="1:46" ht="11.25" customHeight="1" x14ac:dyDescent="0.2">
      <c r="A714" s="500" t="s">
        <v>1646</v>
      </c>
      <c r="B714" s="933" t="s">
        <v>1647</v>
      </c>
      <c r="C714" s="497">
        <v>0.27</v>
      </c>
      <c r="D714" s="497">
        <v>0.26</v>
      </c>
      <c r="E714" s="650">
        <v>0.25</v>
      </c>
      <c r="F714" s="650">
        <v>0.24</v>
      </c>
      <c r="G714" s="650">
        <v>0.23499999999999999</v>
      </c>
      <c r="H714" s="650">
        <v>0.18</v>
      </c>
      <c r="I714" s="651"/>
      <c r="J714" s="502">
        <v>0.16500000000000001</v>
      </c>
      <c r="K714" s="655">
        <v>0.16500000000000001</v>
      </c>
      <c r="L714" s="651"/>
      <c r="M714" s="511">
        <v>0.16500000000000001</v>
      </c>
      <c r="N714" s="511">
        <v>0.16</v>
      </c>
      <c r="O714" s="657">
        <v>0.15</v>
      </c>
      <c r="P714" s="657">
        <v>0.13500000000000001</v>
      </c>
      <c r="Q714" s="657">
        <v>0.125</v>
      </c>
      <c r="R714" s="657">
        <v>7.6670000000000002E-2</v>
      </c>
      <c r="S714" s="657">
        <v>7.1669999999999998E-2</v>
      </c>
      <c r="T714" s="657">
        <v>6.5000000000000002E-2</v>
      </c>
      <c r="U714" s="657">
        <v>6.1670000000000003E-2</v>
      </c>
      <c r="V714" s="657">
        <v>5.833E-2</v>
      </c>
      <c r="W714" s="653">
        <v>0</v>
      </c>
      <c r="X714" s="653">
        <v>0</v>
      </c>
      <c r="Y714" s="654">
        <f t="shared" si="333"/>
        <v>2.8333400000000002</v>
      </c>
      <c r="Z714" s="1049">
        <f t="shared" si="314"/>
        <v>3.8461538461538547</v>
      </c>
      <c r="AA714" s="671">
        <f t="shared" si="315"/>
        <v>4.0000000000000036</v>
      </c>
      <c r="AB714" s="671">
        <f t="shared" si="316"/>
        <v>4.1666666666666741</v>
      </c>
      <c r="AC714" s="671">
        <f t="shared" si="317"/>
        <v>2.1276595744680771</v>
      </c>
      <c r="AD714" s="671">
        <f t="shared" si="318"/>
        <v>30.555555555555557</v>
      </c>
      <c r="AE714" s="671">
        <f t="shared" si="319"/>
        <v>9.0909090909090828</v>
      </c>
      <c r="AF714" s="671">
        <f t="shared" si="320"/>
        <v>0</v>
      </c>
      <c r="AG714" s="671">
        <f t="shared" si="321"/>
        <v>0</v>
      </c>
      <c r="AH714" s="671">
        <f t="shared" si="322"/>
        <v>3.125</v>
      </c>
      <c r="AI714" s="671">
        <f t="shared" si="323"/>
        <v>6.6666666666666652</v>
      </c>
      <c r="AJ714" s="671">
        <f t="shared" si="324"/>
        <v>11.111111111111093</v>
      </c>
      <c r="AK714" s="671">
        <f t="shared" si="325"/>
        <v>8.0000000000000071</v>
      </c>
      <c r="AL714" s="671">
        <f t="shared" si="326"/>
        <v>63.036389722185994</v>
      </c>
      <c r="AM714" s="671">
        <f t="shared" si="327"/>
        <v>6.9764197014092533</v>
      </c>
      <c r="AN714" s="671">
        <f t="shared" si="328"/>
        <v>10.261538461538455</v>
      </c>
      <c r="AO714" s="671">
        <f t="shared" si="329"/>
        <v>5.3997081238851941</v>
      </c>
      <c r="AP714" s="671">
        <f t="shared" si="330"/>
        <v>5.726041488085043</v>
      </c>
      <c r="AQ714" s="671" t="str">
        <f t="shared" si="331"/>
        <v>n/a</v>
      </c>
      <c r="AR714" s="671" t="str">
        <f t="shared" si="332"/>
        <v>n/a</v>
      </c>
      <c r="AS714" s="672">
        <f t="shared" si="334"/>
        <v>10.240577647566761</v>
      </c>
      <c r="AT714" s="673">
        <f t="shared" si="335"/>
        <v>15.242527925413516</v>
      </c>
    </row>
    <row r="715" spans="1:46" ht="11.25" customHeight="1" x14ac:dyDescent="0.2">
      <c r="A715" s="1007" t="s">
        <v>4037</v>
      </c>
      <c r="B715" s="918" t="s">
        <v>4038</v>
      </c>
      <c r="C715" s="497">
        <v>1.4279999999999999</v>
      </c>
      <c r="D715" s="497">
        <v>1.177</v>
      </c>
      <c r="E715" s="487">
        <v>0.96870000000000001</v>
      </c>
      <c r="F715" s="487">
        <v>0.67420000000000002</v>
      </c>
      <c r="G715" s="1183">
        <v>0</v>
      </c>
      <c r="H715" s="1183">
        <v>0</v>
      </c>
      <c r="I715" s="1127"/>
      <c r="J715" s="1183">
        <v>0</v>
      </c>
      <c r="K715" s="505">
        <v>0</v>
      </c>
      <c r="L715" s="1127"/>
      <c r="M715" s="538">
        <v>0</v>
      </c>
      <c r="N715" s="538">
        <v>0</v>
      </c>
      <c r="O715" s="492">
        <v>0</v>
      </c>
      <c r="P715" s="492">
        <v>0</v>
      </c>
      <c r="Q715" s="492">
        <v>0</v>
      </c>
      <c r="R715" s="492">
        <v>0</v>
      </c>
      <c r="S715" s="492">
        <v>0</v>
      </c>
      <c r="T715" s="492">
        <v>0</v>
      </c>
      <c r="U715" s="492">
        <v>0</v>
      </c>
      <c r="V715" s="492">
        <v>0</v>
      </c>
      <c r="W715" s="492">
        <v>0</v>
      </c>
      <c r="X715" s="492">
        <v>0</v>
      </c>
      <c r="Y715" s="654">
        <f t="shared" si="333"/>
        <v>4.2479000000000005</v>
      </c>
      <c r="Z715" s="1049">
        <f t="shared" ref="Z715:Z778" si="336">IF(ISERROR((C715/D715-1)*100),"n/a",(C715/D715-1)*100)</f>
        <v>21.325403568394208</v>
      </c>
      <c r="AA715" s="671">
        <f t="shared" si="315"/>
        <v>21.50304531846805</v>
      </c>
      <c r="AB715" s="671">
        <f t="shared" si="316"/>
        <v>43.681400177988714</v>
      </c>
      <c r="AC715" s="671" t="str">
        <f t="shared" si="317"/>
        <v>n/a</v>
      </c>
      <c r="AD715" s="671" t="str">
        <f t="shared" si="318"/>
        <v>n/a</v>
      </c>
      <c r="AE715" s="671" t="str">
        <f t="shared" si="319"/>
        <v>n/a</v>
      </c>
      <c r="AF715" s="671" t="str">
        <f t="shared" si="320"/>
        <v>n/a</v>
      </c>
      <c r="AG715" s="671" t="str">
        <f t="shared" si="321"/>
        <v>n/a</v>
      </c>
      <c r="AH715" s="671" t="str">
        <f t="shared" si="322"/>
        <v>n/a</v>
      </c>
      <c r="AI715" s="671" t="str">
        <f t="shared" si="323"/>
        <v>n/a</v>
      </c>
      <c r="AJ715" s="671" t="str">
        <f t="shared" si="324"/>
        <v>n/a</v>
      </c>
      <c r="AK715" s="671" t="str">
        <f t="shared" si="325"/>
        <v>n/a</v>
      </c>
      <c r="AL715" s="671" t="str">
        <f t="shared" si="326"/>
        <v>n/a</v>
      </c>
      <c r="AM715" s="671" t="str">
        <f t="shared" si="327"/>
        <v>n/a</v>
      </c>
      <c r="AN715" s="671" t="str">
        <f t="shared" si="328"/>
        <v>n/a</v>
      </c>
      <c r="AO715" s="671" t="str">
        <f t="shared" si="329"/>
        <v>n/a</v>
      </c>
      <c r="AP715" s="671" t="str">
        <f t="shared" si="330"/>
        <v>n/a</v>
      </c>
      <c r="AQ715" s="671" t="str">
        <f t="shared" si="331"/>
        <v>n/a</v>
      </c>
      <c r="AR715" s="671" t="str">
        <f t="shared" si="332"/>
        <v>n/a</v>
      </c>
      <c r="AS715" s="672">
        <f t="shared" si="334"/>
        <v>28.836616354950326</v>
      </c>
      <c r="AT715" s="673">
        <f t="shared" si="335"/>
        <v>12.856266729202488</v>
      </c>
    </row>
    <row r="716" spans="1:46" ht="11.25" customHeight="1" x14ac:dyDescent="0.2">
      <c r="A716" s="507" t="s">
        <v>336</v>
      </c>
      <c r="B716" s="507" t="s">
        <v>337</v>
      </c>
      <c r="C716" s="497">
        <v>3.44</v>
      </c>
      <c r="D716" s="510">
        <v>3.4</v>
      </c>
      <c r="E716" s="513">
        <v>3.36</v>
      </c>
      <c r="F716" s="513">
        <v>2.68</v>
      </c>
      <c r="G716" s="513">
        <v>2.2000000000000002</v>
      </c>
      <c r="H716" s="513">
        <v>2</v>
      </c>
      <c r="I716" s="514"/>
      <c r="J716" s="513">
        <v>1.56</v>
      </c>
      <c r="K716" s="509">
        <v>1.46</v>
      </c>
      <c r="L716" s="514"/>
      <c r="M716" s="529">
        <v>1.44</v>
      </c>
      <c r="N716" s="529">
        <v>1.42</v>
      </c>
      <c r="O716" s="516">
        <v>1.4</v>
      </c>
      <c r="P716" s="516">
        <v>1.26</v>
      </c>
      <c r="Q716" s="516">
        <v>1</v>
      </c>
      <c r="R716" s="516">
        <v>0.82</v>
      </c>
      <c r="S716" s="516">
        <v>0.68</v>
      </c>
      <c r="T716" s="516">
        <v>0.62</v>
      </c>
      <c r="U716" s="516">
        <v>0.59499999999999997</v>
      </c>
      <c r="V716" s="516">
        <v>0.57999999999999996</v>
      </c>
      <c r="W716" s="516">
        <v>0.54</v>
      </c>
      <c r="X716" s="516">
        <v>0.48</v>
      </c>
      <c r="Y716" s="654">
        <f t="shared" si="333"/>
        <v>30.934999999999999</v>
      </c>
      <c r="Z716" s="1049">
        <f t="shared" si="336"/>
        <v>1.1764705882352899</v>
      </c>
      <c r="AA716" s="671">
        <f t="shared" ref="AA716:AA779" si="337">IF(ISERROR((D716/E716-1)*100),"n/a",(D716/E716-1)*100)</f>
        <v>1.1904761904761862</v>
      </c>
      <c r="AB716" s="671">
        <f t="shared" ref="AB716:AB779" si="338">IF(ISERROR((E716/F716-1)*100),"n/a",(E716/F716-1)*100)</f>
        <v>25.373134328358194</v>
      </c>
      <c r="AC716" s="671">
        <f t="shared" ref="AC716:AC779" si="339">IF(ISERROR((F716/G716-1)*100),"n/a",(F716/G716-1)*100)</f>
        <v>21.818181818181827</v>
      </c>
      <c r="AD716" s="671">
        <f t="shared" ref="AD716:AD779" si="340">IF(ISERROR((G716/H716-1)*100),"n/a",(G716/H716-1)*100)</f>
        <v>10.000000000000009</v>
      </c>
      <c r="AE716" s="671">
        <f t="shared" ref="AE716:AE779" si="341">IF(ISERROR((H716/J716-1)*100),"n/a",(H716/J716-1)*100)</f>
        <v>28.205128205128194</v>
      </c>
      <c r="AF716" s="671">
        <f t="shared" ref="AF716:AF779" si="342">IF(ISERROR((J716/K716-1)*100),"n/a",(J716/K716-1)*100)</f>
        <v>6.8493150684931559</v>
      </c>
      <c r="AG716" s="671">
        <f t="shared" ref="AG716:AG779" si="343">IF(ISERROR((K716/M716-1)*100),"n/a",(K716/M716-1)*100)</f>
        <v>1.388888888888884</v>
      </c>
      <c r="AH716" s="671">
        <f t="shared" ref="AH716:AH779" si="344">IF(ISERROR((M716/N716-1)*100),"n/a",(M716/N716-1)*100)</f>
        <v>1.4084507042253502</v>
      </c>
      <c r="AI716" s="671">
        <f t="shared" ref="AI716:AI779" si="345">IF(ISERROR((N716/O716-1)*100),"n/a",(N716/O716-1)*100)</f>
        <v>1.4285714285714235</v>
      </c>
      <c r="AJ716" s="671">
        <f t="shared" ref="AJ716:AJ779" si="346">IF(ISERROR((O716/P716-1)*100),"n/a",(O716/P716-1)*100)</f>
        <v>11.111111111111093</v>
      </c>
      <c r="AK716" s="671">
        <f t="shared" ref="AK716:AK779" si="347">IF(ISERROR((P716/Q716-1)*100),"n/a",(P716/Q716-1)*100)</f>
        <v>26</v>
      </c>
      <c r="AL716" s="671">
        <f t="shared" ref="AL716:AL779" si="348">IF(ISERROR((Q716/R716-1)*100),"n/a",(Q716/R716-1)*100)</f>
        <v>21.95121951219512</v>
      </c>
      <c r="AM716" s="671">
        <f t="shared" ref="AM716:AM779" si="349">IF(ISERROR((R716/S716-1)*100),"n/a",(R716/S716-1)*100)</f>
        <v>20.588235294117641</v>
      </c>
      <c r="AN716" s="671">
        <f t="shared" ref="AN716:AN779" si="350">IF(ISERROR((S716/T716-1)*100),"n/a",(S716/T716-1)*100)</f>
        <v>9.6774193548387224</v>
      </c>
      <c r="AO716" s="671">
        <f t="shared" ref="AO716:AO779" si="351">IF(ISERROR((T716/U716-1)*100),"n/a",(T716/U716-1)*100)</f>
        <v>4.2016806722689148</v>
      </c>
      <c r="AP716" s="671">
        <f t="shared" ref="AP716:AP779" si="352">IF(ISERROR((U716/V716-1)*100),"n/a",(U716/V716-1)*100)</f>
        <v>2.5862068965517349</v>
      </c>
      <c r="AQ716" s="671">
        <f t="shared" ref="AQ716:AQ779" si="353">IF(ISERROR((V716/W716-1)*100),"n/a",(V716/W716-1)*100)</f>
        <v>7.4074074074073959</v>
      </c>
      <c r="AR716" s="671">
        <f t="shared" ref="AR716:AR779" si="354">IF(ISERROR((W716/X716-1)*100),"n/a",(W716/X716-1)*100)</f>
        <v>12.500000000000021</v>
      </c>
      <c r="AS716" s="672">
        <f t="shared" si="334"/>
        <v>11.308520919423639</v>
      </c>
      <c r="AT716" s="673">
        <f t="shared" si="335"/>
        <v>9.648140209368119</v>
      </c>
    </row>
    <row r="717" spans="1:46" ht="11.25" customHeight="1" x14ac:dyDescent="0.2">
      <c r="A717" s="495" t="s">
        <v>1652</v>
      </c>
      <c r="B717" s="933" t="s">
        <v>1653</v>
      </c>
      <c r="C717" s="497">
        <v>1.42</v>
      </c>
      <c r="D717" s="656">
        <v>1.19</v>
      </c>
      <c r="E717" s="650">
        <v>1</v>
      </c>
      <c r="F717" s="650">
        <v>0.84</v>
      </c>
      <c r="G717" s="650">
        <v>0.69</v>
      </c>
      <c r="H717" s="650">
        <v>0.56999999999999995</v>
      </c>
      <c r="I717" s="651"/>
      <c r="J717" s="650">
        <v>0.46</v>
      </c>
      <c r="K717" s="496">
        <v>0.1</v>
      </c>
      <c r="L717" s="651"/>
      <c r="M717" s="652">
        <v>0</v>
      </c>
      <c r="N717" s="652">
        <v>0</v>
      </c>
      <c r="O717" s="653">
        <v>1.456</v>
      </c>
      <c r="P717" s="657">
        <v>1.456</v>
      </c>
      <c r="Q717" s="657">
        <v>1.19</v>
      </c>
      <c r="R717" s="657">
        <v>1.1120000000000001</v>
      </c>
      <c r="S717" s="653">
        <v>0.36065999999999998</v>
      </c>
      <c r="T717" s="657">
        <v>0.73733000000000004</v>
      </c>
      <c r="U717" s="657">
        <v>0.58599999999999997</v>
      </c>
      <c r="V717" s="657">
        <v>0.53134000000000003</v>
      </c>
      <c r="W717" s="657">
        <v>0.51266999999999996</v>
      </c>
      <c r="X717" s="657">
        <v>0.08</v>
      </c>
      <c r="Y717" s="654">
        <f t="shared" si="333"/>
        <v>14.292</v>
      </c>
      <c r="Z717" s="1049">
        <f t="shared" si="336"/>
        <v>19.327731092436974</v>
      </c>
      <c r="AA717" s="671">
        <f t="shared" si="337"/>
        <v>18.999999999999993</v>
      </c>
      <c r="AB717" s="671">
        <f t="shared" si="338"/>
        <v>19.047619047619047</v>
      </c>
      <c r="AC717" s="671">
        <f t="shared" si="339"/>
        <v>21.739130434782616</v>
      </c>
      <c r="AD717" s="671">
        <f t="shared" si="340"/>
        <v>21.052631578947366</v>
      </c>
      <c r="AE717" s="671">
        <f t="shared" si="341"/>
        <v>23.913043478260843</v>
      </c>
      <c r="AF717" s="671">
        <f t="shared" si="342"/>
        <v>359.99999999999994</v>
      </c>
      <c r="AG717" s="671" t="str">
        <f t="shared" si="343"/>
        <v>n/a</v>
      </c>
      <c r="AH717" s="671" t="str">
        <f t="shared" si="344"/>
        <v>n/a</v>
      </c>
      <c r="AI717" s="671">
        <f t="shared" si="345"/>
        <v>-100</v>
      </c>
      <c r="AJ717" s="671">
        <f t="shared" si="346"/>
        <v>0</v>
      </c>
      <c r="AK717" s="671">
        <f t="shared" si="347"/>
        <v>22.352941176470598</v>
      </c>
      <c r="AL717" s="671">
        <f t="shared" si="348"/>
        <v>7.0143884892086117</v>
      </c>
      <c r="AM717" s="671">
        <f t="shared" si="349"/>
        <v>208.32362890256758</v>
      </c>
      <c r="AN717" s="671">
        <f t="shared" si="350"/>
        <v>-51.085673985867942</v>
      </c>
      <c r="AO717" s="671">
        <f t="shared" si="351"/>
        <v>25.824232081911269</v>
      </c>
      <c r="AP717" s="671">
        <f t="shared" si="352"/>
        <v>10.28719840403507</v>
      </c>
      <c r="AQ717" s="671">
        <f t="shared" si="353"/>
        <v>3.641718844480879</v>
      </c>
      <c r="AR717" s="671">
        <f t="shared" si="354"/>
        <v>540.83749999999998</v>
      </c>
      <c r="AS717" s="672">
        <f t="shared" si="334"/>
        <v>67.722122914403101</v>
      </c>
      <c r="AT717" s="673">
        <f t="shared" si="335"/>
        <v>158.91559589128309</v>
      </c>
    </row>
    <row r="718" spans="1:46" ht="11.25" customHeight="1" x14ac:dyDescent="0.2">
      <c r="A718" s="1010" t="s">
        <v>3912</v>
      </c>
      <c r="B718" s="926" t="s">
        <v>3913</v>
      </c>
      <c r="C718" s="497">
        <v>0.74</v>
      </c>
      <c r="D718" s="926">
        <v>0.66</v>
      </c>
      <c r="E718" s="922">
        <v>0.61</v>
      </c>
      <c r="F718" s="922">
        <v>0.56999999999999995</v>
      </c>
      <c r="G718" s="922">
        <v>0.53</v>
      </c>
      <c r="H718" s="922">
        <v>0.52</v>
      </c>
      <c r="I718" s="922">
        <v>0.52</v>
      </c>
      <c r="J718" s="922">
        <v>0.52</v>
      </c>
      <c r="K718" s="926">
        <v>0.52</v>
      </c>
      <c r="L718" s="481"/>
      <c r="M718" s="38">
        <v>0.52</v>
      </c>
      <c r="N718" s="38">
        <v>0.52</v>
      </c>
      <c r="O718" s="25">
        <v>0.49</v>
      </c>
      <c r="P718" s="25">
        <v>0.44</v>
      </c>
      <c r="Q718" s="25">
        <v>0.39500000000000002</v>
      </c>
      <c r="R718" s="25">
        <v>0.35</v>
      </c>
      <c r="S718" s="25">
        <v>0.31</v>
      </c>
      <c r="T718" s="25">
        <v>0.3</v>
      </c>
      <c r="U718" s="25">
        <v>0.3</v>
      </c>
      <c r="V718" s="25">
        <v>0.3</v>
      </c>
      <c r="W718" s="25">
        <v>0.29499999999999998</v>
      </c>
      <c r="X718" s="25">
        <v>0.24175824175824201</v>
      </c>
      <c r="Y718" s="654">
        <f t="shared" si="333"/>
        <v>9.6517582417582446</v>
      </c>
      <c r="Z718" s="1049">
        <f t="shared" si="336"/>
        <v>12.12121212121211</v>
      </c>
      <c r="AA718" s="671">
        <f t="shared" si="337"/>
        <v>8.196721311475418</v>
      </c>
      <c r="AB718" s="671">
        <f t="shared" si="338"/>
        <v>7.0175438596491224</v>
      </c>
      <c r="AC718" s="671">
        <f t="shared" si="339"/>
        <v>7.5471698113207308</v>
      </c>
      <c r="AD718" s="671">
        <f t="shared" si="340"/>
        <v>1.9230769230769162</v>
      </c>
      <c r="AE718" s="671">
        <f t="shared" si="341"/>
        <v>0</v>
      </c>
      <c r="AF718" s="671">
        <f t="shared" si="342"/>
        <v>0</v>
      </c>
      <c r="AG718" s="671">
        <f t="shared" si="343"/>
        <v>0</v>
      </c>
      <c r="AH718" s="671">
        <f t="shared" si="344"/>
        <v>0</v>
      </c>
      <c r="AI718" s="671">
        <f t="shared" si="345"/>
        <v>6.1224489795918435</v>
      </c>
      <c r="AJ718" s="671">
        <f t="shared" si="346"/>
        <v>11.363636363636353</v>
      </c>
      <c r="AK718" s="671">
        <f t="shared" si="347"/>
        <v>11.392405063291132</v>
      </c>
      <c r="AL718" s="671">
        <f t="shared" si="348"/>
        <v>12.857142857142879</v>
      </c>
      <c r="AM718" s="671">
        <f t="shared" si="349"/>
        <v>12.903225806451601</v>
      </c>
      <c r="AN718" s="671">
        <f t="shared" si="350"/>
        <v>3.3333333333333437</v>
      </c>
      <c r="AO718" s="671">
        <f t="shared" si="351"/>
        <v>0</v>
      </c>
      <c r="AP718" s="671">
        <f t="shared" si="352"/>
        <v>0</v>
      </c>
      <c r="AQ718" s="671">
        <f t="shared" si="353"/>
        <v>1.6949152542372836</v>
      </c>
      <c r="AR718" s="671">
        <f t="shared" si="354"/>
        <v>22.022727272727138</v>
      </c>
      <c r="AS718" s="672">
        <f t="shared" si="334"/>
        <v>6.236608366165572</v>
      </c>
      <c r="AT718" s="673">
        <f t="shared" si="335"/>
        <v>6.2901632998321491</v>
      </c>
    </row>
    <row r="719" spans="1:46" ht="11.25" customHeight="1" x14ac:dyDescent="0.2">
      <c r="A719" s="507" t="s">
        <v>1660</v>
      </c>
      <c r="B719" s="933" t="s">
        <v>1661</v>
      </c>
      <c r="C719" s="497">
        <v>3.16</v>
      </c>
      <c r="D719" s="497">
        <v>2.8</v>
      </c>
      <c r="E719" s="650">
        <v>2.38</v>
      </c>
      <c r="F719" s="650">
        <v>2.14</v>
      </c>
      <c r="G719" s="650">
        <v>1.93</v>
      </c>
      <c r="H719" s="650">
        <v>1.82</v>
      </c>
      <c r="I719" s="651"/>
      <c r="J719" s="650">
        <v>1.35</v>
      </c>
      <c r="K719" s="496">
        <v>0.09</v>
      </c>
      <c r="L719" s="651"/>
      <c r="M719" s="511">
        <v>1.4999999999999999E-2</v>
      </c>
      <c r="N719" s="652">
        <v>0</v>
      </c>
      <c r="O719" s="653">
        <v>0</v>
      </c>
      <c r="P719" s="653">
        <v>0</v>
      </c>
      <c r="Q719" s="653">
        <v>0</v>
      </c>
      <c r="R719" s="653">
        <v>0</v>
      </c>
      <c r="S719" s="653">
        <v>0</v>
      </c>
      <c r="T719" s="653">
        <v>0</v>
      </c>
      <c r="U719" s="653">
        <v>0</v>
      </c>
      <c r="V719" s="653">
        <v>0</v>
      </c>
      <c r="W719" s="653">
        <v>0</v>
      </c>
      <c r="X719" s="653">
        <v>0</v>
      </c>
      <c r="Y719" s="654">
        <f t="shared" si="333"/>
        <v>15.685</v>
      </c>
      <c r="Z719" s="1049">
        <f t="shared" si="336"/>
        <v>12.857142857142879</v>
      </c>
      <c r="AA719" s="671">
        <f t="shared" si="337"/>
        <v>17.647058823529417</v>
      </c>
      <c r="AB719" s="671">
        <f t="shared" si="338"/>
        <v>11.214953271028016</v>
      </c>
      <c r="AC719" s="671">
        <f t="shared" si="339"/>
        <v>10.880829015544059</v>
      </c>
      <c r="AD719" s="671">
        <f t="shared" si="340"/>
        <v>6.0439560439560447</v>
      </c>
      <c r="AE719" s="671">
        <f t="shared" si="341"/>
        <v>34.81481481481481</v>
      </c>
      <c r="AF719" s="671">
        <f t="shared" si="342"/>
        <v>1400.0000000000002</v>
      </c>
      <c r="AG719" s="671">
        <f t="shared" si="343"/>
        <v>500</v>
      </c>
      <c r="AH719" s="671" t="str">
        <f t="shared" si="344"/>
        <v>n/a</v>
      </c>
      <c r="AI719" s="671" t="str">
        <f t="shared" si="345"/>
        <v>n/a</v>
      </c>
      <c r="AJ719" s="671" t="str">
        <f t="shared" si="346"/>
        <v>n/a</v>
      </c>
      <c r="AK719" s="671" t="str">
        <f t="shared" si="347"/>
        <v>n/a</v>
      </c>
      <c r="AL719" s="671" t="str">
        <f t="shared" si="348"/>
        <v>n/a</v>
      </c>
      <c r="AM719" s="671" t="str">
        <f t="shared" si="349"/>
        <v>n/a</v>
      </c>
      <c r="AN719" s="671" t="str">
        <f t="shared" si="350"/>
        <v>n/a</v>
      </c>
      <c r="AO719" s="671" t="str">
        <f t="shared" si="351"/>
        <v>n/a</v>
      </c>
      <c r="AP719" s="671" t="str">
        <f t="shared" si="352"/>
        <v>n/a</v>
      </c>
      <c r="AQ719" s="671" t="str">
        <f t="shared" si="353"/>
        <v>n/a</v>
      </c>
      <c r="AR719" s="671" t="str">
        <f t="shared" si="354"/>
        <v>n/a</v>
      </c>
      <c r="AS719" s="672">
        <f t="shared" si="334"/>
        <v>249.18234435325192</v>
      </c>
      <c r="AT719" s="673">
        <f t="shared" si="335"/>
        <v>495.00862434921243</v>
      </c>
    </row>
    <row r="720" spans="1:46" ht="11.25" customHeight="1" x14ac:dyDescent="0.2">
      <c r="A720" s="933" t="s">
        <v>792</v>
      </c>
      <c r="B720" s="933" t="s">
        <v>793</v>
      </c>
      <c r="C720" s="497">
        <v>1.1274999999999999</v>
      </c>
      <c r="D720" s="497">
        <v>1.0975000000000001</v>
      </c>
      <c r="E720" s="650">
        <v>1.06375</v>
      </c>
      <c r="F720" s="650">
        <v>1.0049999999999999</v>
      </c>
      <c r="G720" s="650">
        <v>0.94499999999999995</v>
      </c>
      <c r="H720" s="650">
        <v>0.9</v>
      </c>
      <c r="I720" s="651"/>
      <c r="J720" s="650">
        <v>0.82499999999999996</v>
      </c>
      <c r="K720" s="496">
        <v>0.74875000000000003</v>
      </c>
      <c r="L720" s="651"/>
      <c r="M720" s="511">
        <v>0.67749999999999999</v>
      </c>
      <c r="N720" s="511">
        <v>0.59499999999999997</v>
      </c>
      <c r="O720" s="657">
        <v>0.54</v>
      </c>
      <c r="P720" s="657">
        <v>0.49</v>
      </c>
      <c r="Q720" s="657">
        <v>0.45</v>
      </c>
      <c r="R720" s="657">
        <v>0.42499999999999999</v>
      </c>
      <c r="S720" s="657">
        <v>0.40500000000000003</v>
      </c>
      <c r="T720" s="657">
        <v>0.38500000000000001</v>
      </c>
      <c r="U720" s="657">
        <v>0.375</v>
      </c>
      <c r="V720" s="657">
        <v>0.37</v>
      </c>
      <c r="W720" s="657">
        <v>0.36499999999999999</v>
      </c>
      <c r="X720" s="657">
        <v>0.36</v>
      </c>
      <c r="Y720" s="654">
        <f t="shared" si="333"/>
        <v>13.15</v>
      </c>
      <c r="Z720" s="1049">
        <f t="shared" si="336"/>
        <v>2.7334851936218429</v>
      </c>
      <c r="AA720" s="671">
        <f t="shared" si="337"/>
        <v>3.1727379553466717</v>
      </c>
      <c r="AB720" s="671">
        <f t="shared" si="338"/>
        <v>5.845771144278622</v>
      </c>
      <c r="AC720" s="671">
        <f t="shared" si="339"/>
        <v>6.3492063492063489</v>
      </c>
      <c r="AD720" s="671">
        <f t="shared" si="340"/>
        <v>4.9999999999999822</v>
      </c>
      <c r="AE720" s="671">
        <f t="shared" si="341"/>
        <v>9.0909090909091042</v>
      </c>
      <c r="AF720" s="671">
        <f t="shared" si="342"/>
        <v>10.183639398998313</v>
      </c>
      <c r="AG720" s="671">
        <f t="shared" si="343"/>
        <v>10.516605166051662</v>
      </c>
      <c r="AH720" s="671">
        <f t="shared" si="344"/>
        <v>13.86554621848739</v>
      </c>
      <c r="AI720" s="671">
        <f t="shared" si="345"/>
        <v>10.185185185185164</v>
      </c>
      <c r="AJ720" s="671">
        <f t="shared" si="346"/>
        <v>10.204081632653072</v>
      </c>
      <c r="AK720" s="671">
        <f t="shared" si="347"/>
        <v>8.8888888888888786</v>
      </c>
      <c r="AL720" s="671">
        <f t="shared" si="348"/>
        <v>5.8823529411764719</v>
      </c>
      <c r="AM720" s="671">
        <f t="shared" si="349"/>
        <v>4.9382716049382713</v>
      </c>
      <c r="AN720" s="671">
        <f t="shared" si="350"/>
        <v>5.1948051948051965</v>
      </c>
      <c r="AO720" s="671">
        <f t="shared" si="351"/>
        <v>2.6666666666666616</v>
      </c>
      <c r="AP720" s="671">
        <f t="shared" si="352"/>
        <v>1.3513513513513598</v>
      </c>
      <c r="AQ720" s="671">
        <f t="shared" si="353"/>
        <v>1.3698630136986356</v>
      </c>
      <c r="AR720" s="671">
        <f t="shared" si="354"/>
        <v>1.388888888888884</v>
      </c>
      <c r="AS720" s="672">
        <f t="shared" si="334"/>
        <v>6.2541187307975008</v>
      </c>
      <c r="AT720" s="673">
        <f t="shared" si="335"/>
        <v>3.7167202600574267</v>
      </c>
    </row>
    <row r="721" spans="1:46" ht="11.25" customHeight="1" x14ac:dyDescent="0.2">
      <c r="A721" s="933" t="s">
        <v>641</v>
      </c>
      <c r="B721" s="933" t="s">
        <v>642</v>
      </c>
      <c r="C721" s="497">
        <v>3.26</v>
      </c>
      <c r="D721" s="497">
        <v>3.06</v>
      </c>
      <c r="E721" s="650">
        <v>2.84</v>
      </c>
      <c r="F721" s="650">
        <v>2.62</v>
      </c>
      <c r="G721" s="650">
        <v>2.44</v>
      </c>
      <c r="H721" s="650">
        <v>2.2000000000000002</v>
      </c>
      <c r="I721" s="651"/>
      <c r="J721" s="650">
        <v>2</v>
      </c>
      <c r="K721" s="496">
        <v>1.84</v>
      </c>
      <c r="L721" s="651"/>
      <c r="M721" s="511">
        <v>1.55</v>
      </c>
      <c r="N721" s="511">
        <v>1.37</v>
      </c>
      <c r="O721" s="657">
        <v>1.26</v>
      </c>
      <c r="P721" s="657">
        <v>1.18</v>
      </c>
      <c r="Q721" s="657">
        <v>1.1100000000000001</v>
      </c>
      <c r="R721" s="657">
        <v>1.06</v>
      </c>
      <c r="S721" s="657">
        <v>0.98</v>
      </c>
      <c r="T721" s="657">
        <v>0.89</v>
      </c>
      <c r="U721" s="657">
        <v>0.72</v>
      </c>
      <c r="V721" s="653">
        <v>0.64</v>
      </c>
      <c r="W721" s="657">
        <v>0.63</v>
      </c>
      <c r="X721" s="657">
        <v>0.59</v>
      </c>
      <c r="Y721" s="654">
        <f t="shared" si="333"/>
        <v>32.24</v>
      </c>
      <c r="Z721" s="1049">
        <f t="shared" si="336"/>
        <v>6.5359477124182996</v>
      </c>
      <c r="AA721" s="671">
        <f t="shared" si="337"/>
        <v>7.7464788732394485</v>
      </c>
      <c r="AB721" s="671">
        <f t="shared" si="338"/>
        <v>8.3969465648854769</v>
      </c>
      <c r="AC721" s="671">
        <f t="shared" si="339"/>
        <v>7.3770491803278659</v>
      </c>
      <c r="AD721" s="671">
        <f t="shared" si="340"/>
        <v>10.909090909090891</v>
      </c>
      <c r="AE721" s="671">
        <f t="shared" si="341"/>
        <v>10.000000000000009</v>
      </c>
      <c r="AF721" s="671">
        <f t="shared" si="342"/>
        <v>8.6956521739130377</v>
      </c>
      <c r="AG721" s="671">
        <f t="shared" si="343"/>
        <v>18.709677419354833</v>
      </c>
      <c r="AH721" s="671">
        <f t="shared" si="344"/>
        <v>13.138686131386844</v>
      </c>
      <c r="AI721" s="671">
        <f t="shared" si="345"/>
        <v>8.7301587301587436</v>
      </c>
      <c r="AJ721" s="671">
        <f t="shared" si="346"/>
        <v>6.7796610169491567</v>
      </c>
      <c r="AK721" s="671">
        <f t="shared" si="347"/>
        <v>6.3063063063062863</v>
      </c>
      <c r="AL721" s="671">
        <f t="shared" si="348"/>
        <v>4.7169811320754818</v>
      </c>
      <c r="AM721" s="671">
        <f t="shared" si="349"/>
        <v>8.163265306122458</v>
      </c>
      <c r="AN721" s="671">
        <f t="shared" si="350"/>
        <v>10.1123595505618</v>
      </c>
      <c r="AO721" s="671">
        <f t="shared" si="351"/>
        <v>23.611111111111114</v>
      </c>
      <c r="AP721" s="671">
        <f t="shared" si="352"/>
        <v>12.5</v>
      </c>
      <c r="AQ721" s="671">
        <f t="shared" si="353"/>
        <v>1.5873015873015817</v>
      </c>
      <c r="AR721" s="671">
        <f t="shared" si="354"/>
        <v>6.7796610169491567</v>
      </c>
      <c r="AS721" s="672">
        <f t="shared" si="334"/>
        <v>9.5155965643238147</v>
      </c>
      <c r="AT721" s="673">
        <f t="shared" si="335"/>
        <v>4.9434938430886977</v>
      </c>
    </row>
    <row r="722" spans="1:46" ht="11.25" customHeight="1" x14ac:dyDescent="0.2">
      <c r="A722" s="933" t="s">
        <v>338</v>
      </c>
      <c r="B722" s="933" t="s">
        <v>339</v>
      </c>
      <c r="C722" s="497">
        <v>1.1200000000000001</v>
      </c>
      <c r="D722" s="497">
        <v>0.87</v>
      </c>
      <c r="E722" s="650">
        <v>0.81</v>
      </c>
      <c r="F722" s="650">
        <v>0.78</v>
      </c>
      <c r="G722" s="650">
        <v>0.75</v>
      </c>
      <c r="H722" s="650">
        <v>0.73</v>
      </c>
      <c r="I722" s="651"/>
      <c r="J722" s="650">
        <v>0.71</v>
      </c>
      <c r="K722" s="496">
        <v>0.69</v>
      </c>
      <c r="L722" s="651"/>
      <c r="M722" s="511">
        <v>0.68</v>
      </c>
      <c r="N722" s="511">
        <v>0.66</v>
      </c>
      <c r="O722" s="657">
        <v>0.64400000000000002</v>
      </c>
      <c r="P722" s="657">
        <v>0.60399999999999998</v>
      </c>
      <c r="Q722" s="657">
        <v>0.56599999999999995</v>
      </c>
      <c r="R722" s="657">
        <v>0.53600000000000003</v>
      </c>
      <c r="S722" s="657">
        <v>0.51</v>
      </c>
      <c r="T722" s="657">
        <v>0.48531999999999997</v>
      </c>
      <c r="U722" s="657">
        <v>0.46</v>
      </c>
      <c r="V722" s="657">
        <v>0.42902000000000001</v>
      </c>
      <c r="W722" s="657">
        <v>0.41</v>
      </c>
      <c r="X722" s="657">
        <v>0.4</v>
      </c>
      <c r="Y722" s="654">
        <f t="shared" si="333"/>
        <v>12.844340000000001</v>
      </c>
      <c r="Z722" s="1049">
        <f t="shared" si="336"/>
        <v>28.735632183908066</v>
      </c>
      <c r="AA722" s="671">
        <f t="shared" si="337"/>
        <v>7.4074074074073959</v>
      </c>
      <c r="AB722" s="671">
        <f t="shared" si="338"/>
        <v>3.8461538461538547</v>
      </c>
      <c r="AC722" s="671">
        <f t="shared" si="339"/>
        <v>4.0000000000000036</v>
      </c>
      <c r="AD722" s="671">
        <f t="shared" si="340"/>
        <v>2.7397260273972712</v>
      </c>
      <c r="AE722" s="671">
        <f t="shared" si="341"/>
        <v>2.8169014084507005</v>
      </c>
      <c r="AF722" s="671">
        <f t="shared" si="342"/>
        <v>2.898550724637694</v>
      </c>
      <c r="AG722" s="671">
        <f t="shared" si="343"/>
        <v>1.4705882352941124</v>
      </c>
      <c r="AH722" s="671">
        <f t="shared" si="344"/>
        <v>3.0303030303030276</v>
      </c>
      <c r="AI722" s="671">
        <f t="shared" si="345"/>
        <v>2.4844720496894457</v>
      </c>
      <c r="AJ722" s="671">
        <f t="shared" si="346"/>
        <v>6.6225165562914023</v>
      </c>
      <c r="AK722" s="671">
        <f t="shared" si="347"/>
        <v>6.7137809187279185</v>
      </c>
      <c r="AL722" s="671">
        <f t="shared" si="348"/>
        <v>5.5970149253731227</v>
      </c>
      <c r="AM722" s="671">
        <f t="shared" si="349"/>
        <v>5.0980392156862786</v>
      </c>
      <c r="AN722" s="671">
        <f t="shared" si="350"/>
        <v>5.0853045413335574</v>
      </c>
      <c r="AO722" s="671">
        <f t="shared" si="351"/>
        <v>5.5043478260869527</v>
      </c>
      <c r="AP722" s="671">
        <f t="shared" si="352"/>
        <v>7.2211085730268909</v>
      </c>
      <c r="AQ722" s="671">
        <f t="shared" si="353"/>
        <v>4.6390243902439066</v>
      </c>
      <c r="AR722" s="671">
        <f t="shared" si="354"/>
        <v>2.4999999999999911</v>
      </c>
      <c r="AS722" s="672">
        <f t="shared" si="334"/>
        <v>5.705835361053242</v>
      </c>
      <c r="AT722" s="673">
        <f t="shared" si="335"/>
        <v>5.8523852408667967</v>
      </c>
    </row>
    <row r="723" spans="1:46" ht="11.25" customHeight="1" x14ac:dyDescent="0.2">
      <c r="A723" s="933" t="s">
        <v>809</v>
      </c>
      <c r="B723" s="933" t="s">
        <v>810</v>
      </c>
      <c r="C723" s="497">
        <v>1.3925000000000001</v>
      </c>
      <c r="D723" s="497">
        <v>1.3525</v>
      </c>
      <c r="E723" s="650">
        <v>1.26</v>
      </c>
      <c r="F723" s="650">
        <v>1.095</v>
      </c>
      <c r="G723" s="650">
        <v>0.94499999999999995</v>
      </c>
      <c r="H723" s="650">
        <v>0.88500000000000001</v>
      </c>
      <c r="I723" s="651"/>
      <c r="J723" s="650">
        <v>0.83</v>
      </c>
      <c r="K723" s="496">
        <v>0.79374999999999996</v>
      </c>
      <c r="L723" s="651"/>
      <c r="M723" s="511">
        <v>0.77249999999999996</v>
      </c>
      <c r="N723" s="511">
        <v>0.76375000000000004</v>
      </c>
      <c r="O723" s="657">
        <v>0.75</v>
      </c>
      <c r="P723" s="657">
        <v>0.71</v>
      </c>
      <c r="Q723" s="657">
        <v>0.67125000000000001</v>
      </c>
      <c r="R723" s="657">
        <v>0.64</v>
      </c>
      <c r="S723" s="657">
        <v>0.62250000000000005</v>
      </c>
      <c r="T723" s="657">
        <v>0.61450000000000005</v>
      </c>
      <c r="U723" s="657">
        <v>0.61224999999999996</v>
      </c>
      <c r="V723" s="657">
        <v>0.60950000000000004</v>
      </c>
      <c r="W723" s="657">
        <v>0.60724999999999996</v>
      </c>
      <c r="X723" s="657">
        <v>0.60375000000000001</v>
      </c>
      <c r="Y723" s="654">
        <f t="shared" si="333"/>
        <v>16.530999999999999</v>
      </c>
      <c r="Z723" s="1049">
        <f t="shared" si="336"/>
        <v>2.9574861367837268</v>
      </c>
      <c r="AA723" s="671">
        <f t="shared" si="337"/>
        <v>7.3412698412698374</v>
      </c>
      <c r="AB723" s="671">
        <f t="shared" si="338"/>
        <v>15.068493150684926</v>
      </c>
      <c r="AC723" s="671">
        <f t="shared" si="339"/>
        <v>15.873015873015884</v>
      </c>
      <c r="AD723" s="671">
        <f t="shared" si="340"/>
        <v>6.7796610169491567</v>
      </c>
      <c r="AE723" s="671">
        <f t="shared" si="341"/>
        <v>6.6265060240964013</v>
      </c>
      <c r="AF723" s="671">
        <f t="shared" si="342"/>
        <v>4.5669291338582774</v>
      </c>
      <c r="AG723" s="671">
        <f t="shared" si="343"/>
        <v>2.7508090614886793</v>
      </c>
      <c r="AH723" s="671">
        <f t="shared" si="344"/>
        <v>1.1456628477904962</v>
      </c>
      <c r="AI723" s="671">
        <f t="shared" si="345"/>
        <v>1.8333333333333313</v>
      </c>
      <c r="AJ723" s="671">
        <f t="shared" si="346"/>
        <v>5.6338028169014231</v>
      </c>
      <c r="AK723" s="671">
        <f t="shared" si="347"/>
        <v>5.7728119180633142</v>
      </c>
      <c r="AL723" s="671">
        <f t="shared" si="348"/>
        <v>4.8828125</v>
      </c>
      <c r="AM723" s="671">
        <f t="shared" si="349"/>
        <v>2.8112449799196693</v>
      </c>
      <c r="AN723" s="671">
        <f t="shared" si="350"/>
        <v>1.3018714401952902</v>
      </c>
      <c r="AO723" s="671">
        <f t="shared" si="351"/>
        <v>0.36749693752553547</v>
      </c>
      <c r="AP723" s="671">
        <f t="shared" si="352"/>
        <v>0.45118949958982135</v>
      </c>
      <c r="AQ723" s="671">
        <f t="shared" si="353"/>
        <v>0.37052284890903842</v>
      </c>
      <c r="AR723" s="671">
        <f t="shared" si="354"/>
        <v>0.57971014492752548</v>
      </c>
      <c r="AS723" s="672">
        <f t="shared" si="334"/>
        <v>4.5849805002790696</v>
      </c>
      <c r="AT723" s="673">
        <f t="shared" si="335"/>
        <v>4.500141569877866</v>
      </c>
    </row>
    <row r="724" spans="1:46" ht="11.25" customHeight="1" x14ac:dyDescent="0.2">
      <c r="A724" s="506" t="s">
        <v>1662</v>
      </c>
      <c r="B724" s="507" t="s">
        <v>1663</v>
      </c>
      <c r="C724" s="497">
        <v>3.25</v>
      </c>
      <c r="D724" s="510">
        <v>3.1</v>
      </c>
      <c r="E724" s="513">
        <v>2.88</v>
      </c>
      <c r="F724" s="513">
        <v>2.4</v>
      </c>
      <c r="G724" s="513">
        <v>2</v>
      </c>
      <c r="H724" s="513">
        <v>1.32</v>
      </c>
      <c r="I724" s="514"/>
      <c r="J724" s="513">
        <v>1</v>
      </c>
      <c r="K724" s="515">
        <v>0.4</v>
      </c>
      <c r="L724" s="514"/>
      <c r="M724" s="539">
        <v>0.4</v>
      </c>
      <c r="N724" s="539">
        <v>0.95</v>
      </c>
      <c r="O724" s="516">
        <v>3.15</v>
      </c>
      <c r="P724" s="516">
        <v>2.8</v>
      </c>
      <c r="Q724" s="516">
        <v>2.4</v>
      </c>
      <c r="R724" s="516">
        <v>2.16</v>
      </c>
      <c r="S724" s="516">
        <v>2</v>
      </c>
      <c r="T724" s="516">
        <v>1.86</v>
      </c>
      <c r="U724" s="516">
        <v>1.77</v>
      </c>
      <c r="V724" s="516">
        <v>1.55</v>
      </c>
      <c r="W724" s="516">
        <v>1.45</v>
      </c>
      <c r="X724" s="517">
        <v>1.4</v>
      </c>
      <c r="Y724" s="654">
        <f t="shared" si="333"/>
        <v>38.24</v>
      </c>
      <c r="Z724" s="1049">
        <f t="shared" si="336"/>
        <v>4.8387096774193505</v>
      </c>
      <c r="AA724" s="671">
        <f t="shared" si="337"/>
        <v>7.6388888888889062</v>
      </c>
      <c r="AB724" s="671">
        <f t="shared" si="338"/>
        <v>19.999999999999996</v>
      </c>
      <c r="AC724" s="671">
        <f t="shared" si="339"/>
        <v>19.999999999999996</v>
      </c>
      <c r="AD724" s="671">
        <f t="shared" si="340"/>
        <v>51.515151515151516</v>
      </c>
      <c r="AE724" s="671">
        <f t="shared" si="341"/>
        <v>32.000000000000007</v>
      </c>
      <c r="AF724" s="671">
        <f t="shared" si="342"/>
        <v>150</v>
      </c>
      <c r="AG724" s="671">
        <f t="shared" si="343"/>
        <v>0</v>
      </c>
      <c r="AH724" s="671">
        <f t="shared" si="344"/>
        <v>-57.894736842105267</v>
      </c>
      <c r="AI724" s="671">
        <f t="shared" si="345"/>
        <v>-69.841269841269835</v>
      </c>
      <c r="AJ724" s="671">
        <f t="shared" si="346"/>
        <v>12.5</v>
      </c>
      <c r="AK724" s="671">
        <f t="shared" si="347"/>
        <v>16.666666666666675</v>
      </c>
      <c r="AL724" s="671">
        <f t="shared" si="348"/>
        <v>11.111111111111093</v>
      </c>
      <c r="AM724" s="671">
        <f t="shared" si="349"/>
        <v>8.0000000000000071</v>
      </c>
      <c r="AN724" s="671">
        <f t="shared" si="350"/>
        <v>7.5268817204301008</v>
      </c>
      <c r="AO724" s="671">
        <f t="shared" si="351"/>
        <v>5.0847457627118731</v>
      </c>
      <c r="AP724" s="671">
        <f t="shared" si="352"/>
        <v>14.193548387096765</v>
      </c>
      <c r="AQ724" s="671">
        <f t="shared" si="353"/>
        <v>6.8965517241379448</v>
      </c>
      <c r="AR724" s="671">
        <f t="shared" si="354"/>
        <v>3.5714285714285809</v>
      </c>
      <c r="AS724" s="672">
        <f t="shared" si="334"/>
        <v>12.831983017982514</v>
      </c>
      <c r="AT724" s="673">
        <f t="shared" si="335"/>
        <v>42.899372969732056</v>
      </c>
    </row>
    <row r="725" spans="1:46" ht="11.25" customHeight="1" x14ac:dyDescent="0.2">
      <c r="A725" s="495" t="s">
        <v>790</v>
      </c>
      <c r="B725" s="933" t="s">
        <v>791</v>
      </c>
      <c r="C725" s="497">
        <v>0.4</v>
      </c>
      <c r="D725" s="656">
        <v>0.36</v>
      </c>
      <c r="E725" s="650">
        <v>0.34</v>
      </c>
      <c r="F725" s="650">
        <v>0.32</v>
      </c>
      <c r="G725" s="650">
        <v>0.3</v>
      </c>
      <c r="H725" s="650">
        <v>0.28000000000000003</v>
      </c>
      <c r="I725" s="651"/>
      <c r="J725" s="650">
        <v>0.24</v>
      </c>
      <c r="K725" s="496">
        <v>0.22</v>
      </c>
      <c r="L725" s="651"/>
      <c r="M725" s="511">
        <v>0.21</v>
      </c>
      <c r="N725" s="511">
        <v>0.19</v>
      </c>
      <c r="O725" s="657">
        <v>0.17</v>
      </c>
      <c r="P725" s="657">
        <v>0.16</v>
      </c>
      <c r="Q725" s="657">
        <v>0.12</v>
      </c>
      <c r="R725" s="657">
        <v>0.1</v>
      </c>
      <c r="S725" s="657">
        <v>5.6250000000000001E-2</v>
      </c>
      <c r="T725" s="653">
        <v>0</v>
      </c>
      <c r="U725" s="653">
        <v>0</v>
      </c>
      <c r="V725" s="653">
        <v>0</v>
      </c>
      <c r="W725" s="653">
        <v>0</v>
      </c>
      <c r="X725" s="653">
        <v>0</v>
      </c>
      <c r="Y725" s="654">
        <f t="shared" si="333"/>
        <v>3.4662500000000005</v>
      </c>
      <c r="Z725" s="1049">
        <f t="shared" si="336"/>
        <v>11.111111111111116</v>
      </c>
      <c r="AA725" s="671">
        <f t="shared" si="337"/>
        <v>5.8823529411764497</v>
      </c>
      <c r="AB725" s="671">
        <f t="shared" si="338"/>
        <v>6.25</v>
      </c>
      <c r="AC725" s="671">
        <f t="shared" si="339"/>
        <v>6.6666666666666652</v>
      </c>
      <c r="AD725" s="671">
        <f t="shared" si="340"/>
        <v>7.1428571428571397</v>
      </c>
      <c r="AE725" s="671">
        <f t="shared" si="341"/>
        <v>16.666666666666675</v>
      </c>
      <c r="AF725" s="671">
        <f t="shared" si="342"/>
        <v>9.0909090909090828</v>
      </c>
      <c r="AG725" s="671">
        <f t="shared" si="343"/>
        <v>4.7619047619047672</v>
      </c>
      <c r="AH725" s="671">
        <f t="shared" si="344"/>
        <v>10.526315789473673</v>
      </c>
      <c r="AI725" s="671">
        <f t="shared" si="345"/>
        <v>11.764705882352944</v>
      </c>
      <c r="AJ725" s="671">
        <f t="shared" si="346"/>
        <v>6.25</v>
      </c>
      <c r="AK725" s="671">
        <f t="shared" si="347"/>
        <v>33.33333333333335</v>
      </c>
      <c r="AL725" s="671">
        <f t="shared" si="348"/>
        <v>19.999999999999996</v>
      </c>
      <c r="AM725" s="671">
        <f t="shared" si="349"/>
        <v>77.777777777777786</v>
      </c>
      <c r="AN725" s="671" t="str">
        <f t="shared" si="350"/>
        <v>n/a</v>
      </c>
      <c r="AO725" s="671" t="str">
        <f t="shared" si="351"/>
        <v>n/a</v>
      </c>
      <c r="AP725" s="671" t="str">
        <f t="shared" si="352"/>
        <v>n/a</v>
      </c>
      <c r="AQ725" s="671" t="str">
        <f t="shared" si="353"/>
        <v>n/a</v>
      </c>
      <c r="AR725" s="671" t="str">
        <f t="shared" si="354"/>
        <v>n/a</v>
      </c>
      <c r="AS725" s="672">
        <f t="shared" si="334"/>
        <v>16.230328654587829</v>
      </c>
      <c r="AT725" s="673">
        <f t="shared" si="335"/>
        <v>19.288343156005148</v>
      </c>
    </row>
    <row r="726" spans="1:46" ht="11.25" customHeight="1" x14ac:dyDescent="0.2">
      <c r="A726" s="495" t="s">
        <v>1674</v>
      </c>
      <c r="B726" s="933" t="s">
        <v>1675</v>
      </c>
      <c r="C726" s="497">
        <v>0.48</v>
      </c>
      <c r="D726" s="656">
        <v>0.42000000000000004</v>
      </c>
      <c r="E726" s="650">
        <v>0.38</v>
      </c>
      <c r="F726" s="650">
        <v>0.35</v>
      </c>
      <c r="G726" s="650">
        <v>0.33</v>
      </c>
      <c r="H726" s="650">
        <v>0.31</v>
      </c>
      <c r="I726" s="651"/>
      <c r="J726" s="650">
        <v>0.27</v>
      </c>
      <c r="K726" s="655">
        <v>0.24</v>
      </c>
      <c r="L726" s="651"/>
      <c r="M726" s="652">
        <v>0.24</v>
      </c>
      <c r="N726" s="511">
        <v>0.24</v>
      </c>
      <c r="O726" s="657">
        <v>0.22</v>
      </c>
      <c r="P726" s="657">
        <v>0.19</v>
      </c>
      <c r="Q726" s="653">
        <v>0.18</v>
      </c>
      <c r="R726" s="653">
        <v>0.18</v>
      </c>
      <c r="S726" s="657">
        <v>0.18</v>
      </c>
      <c r="T726" s="657">
        <v>0.16</v>
      </c>
      <c r="U726" s="657">
        <v>0.14333000000000001</v>
      </c>
      <c r="V726" s="653">
        <v>0.125</v>
      </c>
      <c r="W726" s="653">
        <v>0.125</v>
      </c>
      <c r="X726" s="653">
        <v>0.125</v>
      </c>
      <c r="Y726" s="654">
        <f t="shared" si="333"/>
        <v>4.8883300000000007</v>
      </c>
      <c r="Z726" s="1049">
        <f t="shared" si="336"/>
        <v>14.285714285714279</v>
      </c>
      <c r="AA726" s="671">
        <f t="shared" si="337"/>
        <v>10.526315789473696</v>
      </c>
      <c r="AB726" s="671">
        <f t="shared" si="338"/>
        <v>8.5714285714285854</v>
      </c>
      <c r="AC726" s="671">
        <f t="shared" si="339"/>
        <v>6.0606060606060552</v>
      </c>
      <c r="AD726" s="671">
        <f t="shared" si="340"/>
        <v>6.4516129032258229</v>
      </c>
      <c r="AE726" s="671">
        <f t="shared" si="341"/>
        <v>14.814814814814813</v>
      </c>
      <c r="AF726" s="671">
        <f t="shared" si="342"/>
        <v>12.500000000000021</v>
      </c>
      <c r="AG726" s="671">
        <f t="shared" si="343"/>
        <v>0</v>
      </c>
      <c r="AH726" s="671">
        <f t="shared" si="344"/>
        <v>0</v>
      </c>
      <c r="AI726" s="671">
        <f t="shared" si="345"/>
        <v>9.0909090909090828</v>
      </c>
      <c r="AJ726" s="671">
        <f t="shared" si="346"/>
        <v>15.789473684210531</v>
      </c>
      <c r="AK726" s="671">
        <f t="shared" si="347"/>
        <v>5.555555555555558</v>
      </c>
      <c r="AL726" s="671">
        <f t="shared" si="348"/>
        <v>0</v>
      </c>
      <c r="AM726" s="671">
        <f t="shared" si="349"/>
        <v>0</v>
      </c>
      <c r="AN726" s="671">
        <f t="shared" si="350"/>
        <v>12.5</v>
      </c>
      <c r="AO726" s="671">
        <f t="shared" si="351"/>
        <v>11.630503034954298</v>
      </c>
      <c r="AP726" s="671">
        <f t="shared" si="352"/>
        <v>14.66400000000001</v>
      </c>
      <c r="AQ726" s="671">
        <f t="shared" si="353"/>
        <v>0</v>
      </c>
      <c r="AR726" s="671">
        <f t="shared" si="354"/>
        <v>0</v>
      </c>
      <c r="AS726" s="672">
        <f t="shared" si="334"/>
        <v>7.4968912521522499</v>
      </c>
      <c r="AT726" s="673">
        <f t="shared" si="335"/>
        <v>5.9811785748445132</v>
      </c>
    </row>
    <row r="727" spans="1:46" ht="11.25" customHeight="1" x14ac:dyDescent="0.2">
      <c r="A727" s="483" t="s">
        <v>1638</v>
      </c>
      <c r="B727" s="933" t="s">
        <v>1639</v>
      </c>
      <c r="C727" s="497">
        <v>2.16</v>
      </c>
      <c r="D727" s="491">
        <v>2.06</v>
      </c>
      <c r="E727" s="650">
        <v>1.94</v>
      </c>
      <c r="F727" s="650">
        <v>1.84</v>
      </c>
      <c r="G727" s="650">
        <v>1.7749999999999999</v>
      </c>
      <c r="H727" s="650">
        <v>1.5249999999999999</v>
      </c>
      <c r="I727" s="651"/>
      <c r="J727" s="650">
        <v>1.25</v>
      </c>
      <c r="K727" s="496">
        <v>1.1000000000000001</v>
      </c>
      <c r="L727" s="651"/>
      <c r="M727" s="511">
        <v>0.75</v>
      </c>
      <c r="N727" s="652">
        <v>0.5</v>
      </c>
      <c r="O727" s="653">
        <v>0.5</v>
      </c>
      <c r="P727" s="653">
        <v>0.5</v>
      </c>
      <c r="Q727" s="657">
        <v>0.5</v>
      </c>
      <c r="R727" s="657">
        <v>0.25</v>
      </c>
      <c r="S727" s="653">
        <v>0</v>
      </c>
      <c r="T727" s="653">
        <v>0</v>
      </c>
      <c r="U727" s="653">
        <v>0</v>
      </c>
      <c r="V727" s="653">
        <v>0</v>
      </c>
      <c r="W727" s="653">
        <v>0</v>
      </c>
      <c r="X727" s="653">
        <v>0</v>
      </c>
      <c r="Y727" s="654">
        <f t="shared" si="333"/>
        <v>16.649999999999999</v>
      </c>
      <c r="Z727" s="1049">
        <f t="shared" si="336"/>
        <v>4.8543689320388328</v>
      </c>
      <c r="AA727" s="671">
        <f t="shared" si="337"/>
        <v>6.1855670103092786</v>
      </c>
      <c r="AB727" s="671">
        <f t="shared" si="338"/>
        <v>5.4347826086956541</v>
      </c>
      <c r="AC727" s="671">
        <f t="shared" si="339"/>
        <v>3.6619718309859328</v>
      </c>
      <c r="AD727" s="671">
        <f t="shared" si="340"/>
        <v>16.393442622950815</v>
      </c>
      <c r="AE727" s="671">
        <f t="shared" si="341"/>
        <v>21.999999999999996</v>
      </c>
      <c r="AF727" s="671">
        <f t="shared" si="342"/>
        <v>13.636363636363624</v>
      </c>
      <c r="AG727" s="671">
        <f t="shared" si="343"/>
        <v>46.666666666666679</v>
      </c>
      <c r="AH727" s="671">
        <f t="shared" si="344"/>
        <v>50</v>
      </c>
      <c r="AI727" s="671">
        <f t="shared" si="345"/>
        <v>0</v>
      </c>
      <c r="AJ727" s="671">
        <f t="shared" si="346"/>
        <v>0</v>
      </c>
      <c r="AK727" s="671">
        <f t="shared" si="347"/>
        <v>0</v>
      </c>
      <c r="AL727" s="671">
        <f t="shared" si="348"/>
        <v>100</v>
      </c>
      <c r="AM727" s="671" t="str">
        <f t="shared" si="349"/>
        <v>n/a</v>
      </c>
      <c r="AN727" s="671" t="str">
        <f t="shared" si="350"/>
        <v>n/a</v>
      </c>
      <c r="AO727" s="671" t="str">
        <f t="shared" si="351"/>
        <v>n/a</v>
      </c>
      <c r="AP727" s="671" t="str">
        <f t="shared" si="352"/>
        <v>n/a</v>
      </c>
      <c r="AQ727" s="671" t="str">
        <f t="shared" si="353"/>
        <v>n/a</v>
      </c>
      <c r="AR727" s="671" t="str">
        <f t="shared" si="354"/>
        <v>n/a</v>
      </c>
      <c r="AS727" s="672">
        <f t="shared" si="334"/>
        <v>20.679474100616218</v>
      </c>
      <c r="AT727" s="673">
        <f t="shared" si="335"/>
        <v>29.100283146790062</v>
      </c>
    </row>
    <row r="728" spans="1:46" ht="11.25" customHeight="1" x14ac:dyDescent="0.2">
      <c r="A728" s="507" t="s">
        <v>1687</v>
      </c>
      <c r="B728" s="507" t="s">
        <v>1688</v>
      </c>
      <c r="C728" s="497">
        <v>0.84</v>
      </c>
      <c r="D728" s="497">
        <v>0.76</v>
      </c>
      <c r="E728" s="513">
        <v>0.68</v>
      </c>
      <c r="F728" s="513">
        <v>0.6</v>
      </c>
      <c r="G728" s="513">
        <v>0.52</v>
      </c>
      <c r="H728" s="513">
        <v>0.44</v>
      </c>
      <c r="I728" s="514"/>
      <c r="J728" s="513">
        <v>0.36</v>
      </c>
      <c r="K728" s="509">
        <v>0.28000000000000003</v>
      </c>
      <c r="L728" s="514"/>
      <c r="M728" s="529">
        <v>0.2</v>
      </c>
      <c r="N728" s="539">
        <v>0</v>
      </c>
      <c r="O728" s="517">
        <v>0.36</v>
      </c>
      <c r="P728" s="517">
        <v>0.36</v>
      </c>
      <c r="Q728" s="517">
        <v>0.36</v>
      </c>
      <c r="R728" s="517">
        <v>0.36</v>
      </c>
      <c r="S728" s="517">
        <v>0.36</v>
      </c>
      <c r="T728" s="517">
        <v>0.36</v>
      </c>
      <c r="U728" s="517">
        <v>0.36</v>
      </c>
      <c r="V728" s="517">
        <v>0.36</v>
      </c>
      <c r="W728" s="516">
        <v>0.36</v>
      </c>
      <c r="X728" s="517">
        <v>0.34</v>
      </c>
      <c r="Y728" s="654">
        <f t="shared" si="333"/>
        <v>8.2600000000000033</v>
      </c>
      <c r="Z728" s="1049">
        <f t="shared" si="336"/>
        <v>10.526315789473673</v>
      </c>
      <c r="AA728" s="671">
        <f t="shared" si="337"/>
        <v>11.764705882352944</v>
      </c>
      <c r="AB728" s="671">
        <f t="shared" si="338"/>
        <v>13.333333333333353</v>
      </c>
      <c r="AC728" s="671">
        <f t="shared" si="339"/>
        <v>15.384615384615374</v>
      </c>
      <c r="AD728" s="671">
        <f t="shared" si="340"/>
        <v>18.181818181818187</v>
      </c>
      <c r="AE728" s="671">
        <f t="shared" si="341"/>
        <v>22.222222222222232</v>
      </c>
      <c r="AF728" s="671">
        <f t="shared" si="342"/>
        <v>28.571428571428559</v>
      </c>
      <c r="AG728" s="671">
        <f t="shared" si="343"/>
        <v>40.000000000000014</v>
      </c>
      <c r="AH728" s="671" t="str">
        <f t="shared" si="344"/>
        <v>n/a</v>
      </c>
      <c r="AI728" s="671">
        <f t="shared" si="345"/>
        <v>-100</v>
      </c>
      <c r="AJ728" s="671">
        <f t="shared" si="346"/>
        <v>0</v>
      </c>
      <c r="AK728" s="671">
        <f t="shared" si="347"/>
        <v>0</v>
      </c>
      <c r="AL728" s="671">
        <f t="shared" si="348"/>
        <v>0</v>
      </c>
      <c r="AM728" s="671">
        <f t="shared" si="349"/>
        <v>0</v>
      </c>
      <c r="AN728" s="671">
        <f t="shared" si="350"/>
        <v>0</v>
      </c>
      <c r="AO728" s="671">
        <f t="shared" si="351"/>
        <v>0</v>
      </c>
      <c r="AP728" s="671">
        <f t="shared" si="352"/>
        <v>0</v>
      </c>
      <c r="AQ728" s="671">
        <f t="shared" si="353"/>
        <v>0</v>
      </c>
      <c r="AR728" s="671">
        <f t="shared" si="354"/>
        <v>5.8823529411764497</v>
      </c>
      <c r="AS728" s="672">
        <f t="shared" si="334"/>
        <v>3.6592662392455986</v>
      </c>
      <c r="AT728" s="673">
        <f t="shared" si="335"/>
        <v>28.385980329112925</v>
      </c>
    </row>
    <row r="729" spans="1:46" ht="11.25" customHeight="1" x14ac:dyDescent="0.2">
      <c r="A729" s="933" t="s">
        <v>1664</v>
      </c>
      <c r="B729" s="933" t="s">
        <v>1665</v>
      </c>
      <c r="C729" s="497">
        <v>3.41</v>
      </c>
      <c r="D729" s="497">
        <v>2.9499999999999997</v>
      </c>
      <c r="E729" s="650">
        <v>2.54</v>
      </c>
      <c r="F729" s="650">
        <v>2.2000000000000002</v>
      </c>
      <c r="G729" s="650">
        <v>1.85</v>
      </c>
      <c r="H729" s="650">
        <v>1.58</v>
      </c>
      <c r="I729" s="651"/>
      <c r="J729" s="650">
        <v>1.4</v>
      </c>
      <c r="K729" s="496">
        <v>1.3</v>
      </c>
      <c r="L729" s="651"/>
      <c r="M729" s="511">
        <v>1.22</v>
      </c>
      <c r="N729" s="652">
        <v>1.2</v>
      </c>
      <c r="O729" s="653">
        <v>1.2</v>
      </c>
      <c r="P729" s="657">
        <v>1.1100000000000001</v>
      </c>
      <c r="Q729" s="657">
        <v>1.08</v>
      </c>
      <c r="R729" s="653">
        <v>1</v>
      </c>
      <c r="S729" s="653">
        <v>1</v>
      </c>
      <c r="T729" s="657">
        <v>1</v>
      </c>
      <c r="U729" s="657">
        <v>0.97</v>
      </c>
      <c r="V729" s="657">
        <v>0.96</v>
      </c>
      <c r="W729" s="657">
        <v>0.94</v>
      </c>
      <c r="X729" s="657">
        <v>0.9</v>
      </c>
      <c r="Y729" s="654">
        <f t="shared" si="333"/>
        <v>29.809999999999992</v>
      </c>
      <c r="Z729" s="1049">
        <f t="shared" si="336"/>
        <v>15.593220338983071</v>
      </c>
      <c r="AA729" s="671">
        <f t="shared" si="337"/>
        <v>16.14173228346456</v>
      </c>
      <c r="AB729" s="671">
        <f t="shared" si="338"/>
        <v>15.454545454545453</v>
      </c>
      <c r="AC729" s="671">
        <f t="shared" si="339"/>
        <v>18.918918918918926</v>
      </c>
      <c r="AD729" s="671">
        <f t="shared" si="340"/>
        <v>17.088607594936711</v>
      </c>
      <c r="AE729" s="671">
        <f t="shared" si="341"/>
        <v>12.857142857142879</v>
      </c>
      <c r="AF729" s="671">
        <f t="shared" si="342"/>
        <v>7.6923076923076872</v>
      </c>
      <c r="AG729" s="671">
        <f t="shared" si="343"/>
        <v>6.5573770491803351</v>
      </c>
      <c r="AH729" s="671">
        <f t="shared" si="344"/>
        <v>1.6666666666666607</v>
      </c>
      <c r="AI729" s="671">
        <f t="shared" si="345"/>
        <v>0</v>
      </c>
      <c r="AJ729" s="671">
        <f t="shared" si="346"/>
        <v>8.108108108108091</v>
      </c>
      <c r="AK729" s="671">
        <f t="shared" si="347"/>
        <v>2.7777777777777901</v>
      </c>
      <c r="AL729" s="671">
        <f t="shared" si="348"/>
        <v>8.0000000000000071</v>
      </c>
      <c r="AM729" s="671">
        <f t="shared" si="349"/>
        <v>0</v>
      </c>
      <c r="AN729" s="671">
        <f t="shared" si="350"/>
        <v>0</v>
      </c>
      <c r="AO729" s="671">
        <f t="shared" si="351"/>
        <v>3.0927835051546504</v>
      </c>
      <c r="AP729" s="671">
        <f t="shared" si="352"/>
        <v>1.0416666666666741</v>
      </c>
      <c r="AQ729" s="671">
        <f t="shared" si="353"/>
        <v>2.1276595744680771</v>
      </c>
      <c r="AR729" s="671">
        <f t="shared" si="354"/>
        <v>4.4444444444444287</v>
      </c>
      <c r="AS729" s="672">
        <f t="shared" si="334"/>
        <v>7.450682049092948</v>
      </c>
      <c r="AT729" s="673">
        <f t="shared" si="335"/>
        <v>6.5844723974688275</v>
      </c>
    </row>
    <row r="730" spans="1:46" ht="11.25" customHeight="1" x14ac:dyDescent="0.2">
      <c r="A730" s="495" t="s">
        <v>2849</v>
      </c>
      <c r="B730" s="933" t="s">
        <v>2850</v>
      </c>
      <c r="C730" s="497">
        <v>0.9</v>
      </c>
      <c r="D730" s="497">
        <v>0.56999999999999995</v>
      </c>
      <c r="E730" s="650">
        <v>0.48</v>
      </c>
      <c r="F730" s="650">
        <v>0.4</v>
      </c>
      <c r="G730" s="650">
        <v>0.16</v>
      </c>
      <c r="H730" s="542">
        <v>0.04</v>
      </c>
      <c r="I730" s="651"/>
      <c r="J730" s="502">
        <v>0.04</v>
      </c>
      <c r="K730" s="655">
        <v>0.04</v>
      </c>
      <c r="L730" s="651"/>
      <c r="M730" s="652">
        <v>0.04</v>
      </c>
      <c r="N730" s="652">
        <v>0.09</v>
      </c>
      <c r="O730" s="653">
        <v>1.3828</v>
      </c>
      <c r="P730" s="657">
        <v>2.4948000000000001</v>
      </c>
      <c r="Q730" s="657">
        <v>2.36382</v>
      </c>
      <c r="R730" s="657">
        <v>2.2237600000000004</v>
      </c>
      <c r="S730" s="657">
        <v>2.1067200000000001</v>
      </c>
      <c r="T730" s="657">
        <v>1.98044</v>
      </c>
      <c r="U730" s="657">
        <v>1.76176</v>
      </c>
      <c r="V730" s="657">
        <v>1.52152</v>
      </c>
      <c r="W730" s="657">
        <v>1.2936000000000001</v>
      </c>
      <c r="X730" s="657">
        <v>1.0533600000000001</v>
      </c>
      <c r="Y730" s="654">
        <f t="shared" si="333"/>
        <v>20.942580000000003</v>
      </c>
      <c r="Z730" s="1049">
        <f t="shared" si="336"/>
        <v>57.894736842105289</v>
      </c>
      <c r="AA730" s="671">
        <f t="shared" si="337"/>
        <v>18.75</v>
      </c>
      <c r="AB730" s="671">
        <f t="shared" si="338"/>
        <v>19.999999999999996</v>
      </c>
      <c r="AC730" s="671">
        <f t="shared" si="339"/>
        <v>150</v>
      </c>
      <c r="AD730" s="671">
        <f t="shared" si="340"/>
        <v>300</v>
      </c>
      <c r="AE730" s="671">
        <f t="shared" si="341"/>
        <v>0</v>
      </c>
      <c r="AF730" s="671">
        <f t="shared" si="342"/>
        <v>0</v>
      </c>
      <c r="AG730" s="671">
        <f t="shared" si="343"/>
        <v>0</v>
      </c>
      <c r="AH730" s="671">
        <f t="shared" si="344"/>
        <v>-55.555555555555557</v>
      </c>
      <c r="AI730" s="671">
        <f t="shared" si="345"/>
        <v>-93.4914665895285</v>
      </c>
      <c r="AJ730" s="671">
        <f t="shared" si="346"/>
        <v>-44.572711239377902</v>
      </c>
      <c r="AK730" s="671">
        <f t="shared" si="347"/>
        <v>5.5410310429728105</v>
      </c>
      <c r="AL730" s="671">
        <f t="shared" si="348"/>
        <v>6.2983415476490112</v>
      </c>
      <c r="AM730" s="671">
        <f t="shared" si="349"/>
        <v>5.555555555555558</v>
      </c>
      <c r="AN730" s="671">
        <f t="shared" si="350"/>
        <v>6.3763608087091805</v>
      </c>
      <c r="AO730" s="671">
        <f t="shared" si="351"/>
        <v>12.412587412587417</v>
      </c>
      <c r="AP730" s="671">
        <f t="shared" si="352"/>
        <v>15.789473684210531</v>
      </c>
      <c r="AQ730" s="671">
        <f t="shared" si="353"/>
        <v>17.619047619047599</v>
      </c>
      <c r="AR730" s="671">
        <f t="shared" si="354"/>
        <v>22.807017543859654</v>
      </c>
      <c r="AS730" s="672">
        <f t="shared" si="334"/>
        <v>23.443390456433427</v>
      </c>
      <c r="AT730" s="673">
        <f t="shared" si="335"/>
        <v>82.107913461270016</v>
      </c>
    </row>
    <row r="731" spans="1:46" ht="11.25" customHeight="1" x14ac:dyDescent="0.2">
      <c r="A731" s="495" t="s">
        <v>3995</v>
      </c>
      <c r="B731" s="933" t="s">
        <v>3921</v>
      </c>
      <c r="C731" s="497">
        <v>1.4</v>
      </c>
      <c r="D731" s="497">
        <v>1.05</v>
      </c>
      <c r="E731" s="650">
        <v>0.85</v>
      </c>
      <c r="F731" s="650">
        <v>0.57499999999999996</v>
      </c>
      <c r="G731" s="650">
        <v>0.125</v>
      </c>
      <c r="H731" s="542">
        <v>0</v>
      </c>
      <c r="I731" s="651"/>
      <c r="J731" s="502">
        <v>0</v>
      </c>
      <c r="K731" s="655">
        <v>0</v>
      </c>
      <c r="L731" s="651"/>
      <c r="M731" s="652">
        <v>0</v>
      </c>
      <c r="N731" s="652">
        <v>0</v>
      </c>
      <c r="O731" s="653">
        <v>0</v>
      </c>
      <c r="P731" s="653">
        <v>0</v>
      </c>
      <c r="Q731" s="653">
        <v>0</v>
      </c>
      <c r="R731" s="653">
        <v>0</v>
      </c>
      <c r="S731" s="653">
        <v>0</v>
      </c>
      <c r="T731" s="653">
        <v>0</v>
      </c>
      <c r="U731" s="653">
        <v>0</v>
      </c>
      <c r="V731" s="653">
        <v>0</v>
      </c>
      <c r="W731" s="653">
        <v>0</v>
      </c>
      <c r="X731" s="653">
        <v>0</v>
      </c>
      <c r="Y731" s="654">
        <f t="shared" si="333"/>
        <v>4</v>
      </c>
      <c r="Z731" s="1049">
        <f t="shared" si="336"/>
        <v>33.333333333333329</v>
      </c>
      <c r="AA731" s="671">
        <f t="shared" si="337"/>
        <v>23.529411764705888</v>
      </c>
      <c r="AB731" s="671">
        <f t="shared" si="338"/>
        <v>47.826086956521749</v>
      </c>
      <c r="AC731" s="671">
        <f t="shared" si="339"/>
        <v>359.99999999999994</v>
      </c>
      <c r="AD731" s="671" t="str">
        <f t="shared" si="340"/>
        <v>n/a</v>
      </c>
      <c r="AE731" s="671" t="str">
        <f t="shared" si="341"/>
        <v>n/a</v>
      </c>
      <c r="AF731" s="671" t="str">
        <f t="shared" si="342"/>
        <v>n/a</v>
      </c>
      <c r="AG731" s="671" t="str">
        <f t="shared" si="343"/>
        <v>n/a</v>
      </c>
      <c r="AH731" s="671" t="str">
        <f t="shared" si="344"/>
        <v>n/a</v>
      </c>
      <c r="AI731" s="671" t="str">
        <f t="shared" si="345"/>
        <v>n/a</v>
      </c>
      <c r="AJ731" s="671" t="str">
        <f t="shared" si="346"/>
        <v>n/a</v>
      </c>
      <c r="AK731" s="671" t="str">
        <f t="shared" si="347"/>
        <v>n/a</v>
      </c>
      <c r="AL731" s="671" t="str">
        <f t="shared" si="348"/>
        <v>n/a</v>
      </c>
      <c r="AM731" s="671" t="str">
        <f t="shared" si="349"/>
        <v>n/a</v>
      </c>
      <c r="AN731" s="671" t="str">
        <f t="shared" si="350"/>
        <v>n/a</v>
      </c>
      <c r="AO731" s="671" t="str">
        <f t="shared" si="351"/>
        <v>n/a</v>
      </c>
      <c r="AP731" s="671" t="str">
        <f t="shared" si="352"/>
        <v>n/a</v>
      </c>
      <c r="AQ731" s="671" t="str">
        <f t="shared" si="353"/>
        <v>n/a</v>
      </c>
      <c r="AR731" s="671" t="str">
        <f t="shared" si="354"/>
        <v>n/a</v>
      </c>
      <c r="AS731" s="672">
        <f t="shared" si="334"/>
        <v>116.17220801364023</v>
      </c>
      <c r="AT731" s="673">
        <f t="shared" si="335"/>
        <v>162.85796599452229</v>
      </c>
    </row>
    <row r="732" spans="1:46" ht="11.25" customHeight="1" x14ac:dyDescent="0.2">
      <c r="A732" s="918" t="s">
        <v>794</v>
      </c>
      <c r="B732" s="918" t="s">
        <v>795</v>
      </c>
      <c r="C732" s="497">
        <v>2.38</v>
      </c>
      <c r="D732" s="497">
        <v>2.2999999999999998</v>
      </c>
      <c r="E732" s="487">
        <v>2.2225000000000001</v>
      </c>
      <c r="F732" s="487">
        <v>2.1524999999999999</v>
      </c>
      <c r="G732" s="487">
        <v>2.0825</v>
      </c>
      <c r="H732" s="487">
        <v>2.0125000000000002</v>
      </c>
      <c r="I732" s="488"/>
      <c r="J732" s="487">
        <v>1.9424999999999999</v>
      </c>
      <c r="K732" s="485">
        <v>1.8725000000000001</v>
      </c>
      <c r="L732" s="488"/>
      <c r="M732" s="530">
        <v>1.8025</v>
      </c>
      <c r="N732" s="530">
        <v>1.7324999999999999</v>
      </c>
      <c r="O732" s="493">
        <v>1.6625000000000001</v>
      </c>
      <c r="P732" s="493">
        <v>1.595</v>
      </c>
      <c r="Q732" s="493">
        <v>1.5349999999999999</v>
      </c>
      <c r="R732" s="493">
        <v>1.4750000000000001</v>
      </c>
      <c r="S732" s="493">
        <v>1.415</v>
      </c>
      <c r="T732" s="493">
        <v>1.385</v>
      </c>
      <c r="U732" s="493">
        <v>1.355</v>
      </c>
      <c r="V732" s="493">
        <v>1.2096515000000001</v>
      </c>
      <c r="W732" s="492">
        <v>0.81860600000000006</v>
      </c>
      <c r="X732" s="492">
        <v>0.81860600000000006</v>
      </c>
      <c r="Y732" s="654">
        <f t="shared" si="333"/>
        <v>33.769363500000004</v>
      </c>
      <c r="Z732" s="1049">
        <f t="shared" si="336"/>
        <v>3.4782608695652195</v>
      </c>
      <c r="AA732" s="671">
        <f t="shared" si="337"/>
        <v>3.4870641169853611</v>
      </c>
      <c r="AB732" s="671">
        <f t="shared" si="338"/>
        <v>3.2520325203252209</v>
      </c>
      <c r="AC732" s="671">
        <f t="shared" si="339"/>
        <v>3.3613445378151141</v>
      </c>
      <c r="AD732" s="671">
        <f t="shared" si="340"/>
        <v>3.4782608695652195</v>
      </c>
      <c r="AE732" s="671">
        <f t="shared" si="341"/>
        <v>3.6036036036036112</v>
      </c>
      <c r="AF732" s="671">
        <f t="shared" si="342"/>
        <v>3.7383177570093462</v>
      </c>
      <c r="AG732" s="671">
        <f t="shared" si="343"/>
        <v>3.8834951456310662</v>
      </c>
      <c r="AH732" s="671">
        <f t="shared" si="344"/>
        <v>4.0404040404040442</v>
      </c>
      <c r="AI732" s="671">
        <f t="shared" si="345"/>
        <v>4.2105263157894646</v>
      </c>
      <c r="AJ732" s="671">
        <f t="shared" si="346"/>
        <v>4.2319749216300995</v>
      </c>
      <c r="AK732" s="671">
        <f t="shared" si="347"/>
        <v>3.9087947882736174</v>
      </c>
      <c r="AL732" s="671">
        <f t="shared" si="348"/>
        <v>4.0677966101694718</v>
      </c>
      <c r="AM732" s="671">
        <f t="shared" si="349"/>
        <v>4.2402826855123754</v>
      </c>
      <c r="AN732" s="671">
        <f t="shared" si="350"/>
        <v>2.1660649819494671</v>
      </c>
      <c r="AO732" s="671">
        <f t="shared" si="351"/>
        <v>2.2140221402213944</v>
      </c>
      <c r="AP732" s="671">
        <f t="shared" si="352"/>
        <v>12.01573345711553</v>
      </c>
      <c r="AQ732" s="671">
        <f t="shared" si="353"/>
        <v>47.769684072679652</v>
      </c>
      <c r="AR732" s="671">
        <f t="shared" si="354"/>
        <v>0</v>
      </c>
      <c r="AS732" s="672">
        <f t="shared" si="334"/>
        <v>6.1656664965392247</v>
      </c>
      <c r="AT732" s="673">
        <f t="shared" si="335"/>
        <v>10.316283260901223</v>
      </c>
    </row>
    <row r="733" spans="1:46" ht="11.25" customHeight="1" x14ac:dyDescent="0.2">
      <c r="A733" s="506" t="s">
        <v>1666</v>
      </c>
      <c r="B733" s="507" t="s">
        <v>1667</v>
      </c>
      <c r="C733" s="497">
        <v>0.47</v>
      </c>
      <c r="D733" s="510">
        <v>0.41</v>
      </c>
      <c r="E733" s="513">
        <v>0.36499999999999999</v>
      </c>
      <c r="F733" s="513">
        <v>0.28999999999999998</v>
      </c>
      <c r="G733" s="513">
        <v>0.20499999999999999</v>
      </c>
      <c r="H733" s="513">
        <v>0.14000000000000001</v>
      </c>
      <c r="I733" s="514"/>
      <c r="J733" s="513">
        <v>0.09</v>
      </c>
      <c r="K733" s="509">
        <v>0.02</v>
      </c>
      <c r="L733" s="514"/>
      <c r="M733" s="539">
        <v>0</v>
      </c>
      <c r="N733" s="539">
        <v>0.02</v>
      </c>
      <c r="O733" s="517">
        <v>0.68</v>
      </c>
      <c r="P733" s="517">
        <v>0.68</v>
      </c>
      <c r="Q733" s="517">
        <v>0.68</v>
      </c>
      <c r="R733" s="516">
        <v>0.51</v>
      </c>
      <c r="S733" s="517">
        <v>0</v>
      </c>
      <c r="T733" s="517">
        <v>0</v>
      </c>
      <c r="U733" s="517">
        <v>0</v>
      </c>
      <c r="V733" s="517">
        <v>0</v>
      </c>
      <c r="W733" s="517">
        <v>0</v>
      </c>
      <c r="X733" s="517">
        <v>0</v>
      </c>
      <c r="Y733" s="654">
        <f t="shared" si="333"/>
        <v>4.5599999999999996</v>
      </c>
      <c r="Z733" s="1049">
        <f t="shared" si="336"/>
        <v>14.634146341463406</v>
      </c>
      <c r="AA733" s="671">
        <f t="shared" si="337"/>
        <v>12.328767123287676</v>
      </c>
      <c r="AB733" s="671">
        <f t="shared" si="338"/>
        <v>25.862068965517238</v>
      </c>
      <c r="AC733" s="671">
        <f t="shared" si="339"/>
        <v>41.463414634146332</v>
      </c>
      <c r="AD733" s="671">
        <f t="shared" si="340"/>
        <v>46.428571428571395</v>
      </c>
      <c r="AE733" s="671">
        <f t="shared" si="341"/>
        <v>55.555555555555578</v>
      </c>
      <c r="AF733" s="671">
        <f t="shared" si="342"/>
        <v>350</v>
      </c>
      <c r="AG733" s="671" t="str">
        <f t="shared" si="343"/>
        <v>n/a</v>
      </c>
      <c r="AH733" s="671">
        <f t="shared" si="344"/>
        <v>-100</v>
      </c>
      <c r="AI733" s="671">
        <f t="shared" si="345"/>
        <v>-97.058823529411768</v>
      </c>
      <c r="AJ733" s="671">
        <f t="shared" si="346"/>
        <v>0</v>
      </c>
      <c r="AK733" s="671">
        <f t="shared" si="347"/>
        <v>0</v>
      </c>
      <c r="AL733" s="671">
        <f t="shared" si="348"/>
        <v>33.33333333333335</v>
      </c>
      <c r="AM733" s="671" t="str">
        <f t="shared" si="349"/>
        <v>n/a</v>
      </c>
      <c r="AN733" s="671" t="str">
        <f t="shared" si="350"/>
        <v>n/a</v>
      </c>
      <c r="AO733" s="671" t="str">
        <f t="shared" si="351"/>
        <v>n/a</v>
      </c>
      <c r="AP733" s="671" t="str">
        <f t="shared" si="352"/>
        <v>n/a</v>
      </c>
      <c r="AQ733" s="671" t="str">
        <f t="shared" si="353"/>
        <v>n/a</v>
      </c>
      <c r="AR733" s="671" t="str">
        <f t="shared" si="354"/>
        <v>n/a</v>
      </c>
      <c r="AS733" s="672">
        <f t="shared" si="334"/>
        <v>31.878919487705272</v>
      </c>
      <c r="AT733" s="673">
        <f t="shared" si="335"/>
        <v>112.34386755274258</v>
      </c>
    </row>
    <row r="734" spans="1:46" ht="11.25" customHeight="1" x14ac:dyDescent="0.2">
      <c r="A734" s="495" t="s">
        <v>1672</v>
      </c>
      <c r="B734" s="933" t="s">
        <v>1673</v>
      </c>
      <c r="C734" s="497">
        <v>0.86</v>
      </c>
      <c r="D734" s="656">
        <v>0.82</v>
      </c>
      <c r="E734" s="650">
        <v>0.7</v>
      </c>
      <c r="F734" s="650">
        <v>0.62</v>
      </c>
      <c r="G734" s="650">
        <v>0.56000000000000005</v>
      </c>
      <c r="H734" s="650">
        <v>0.49</v>
      </c>
      <c r="I734" s="651"/>
      <c r="J734" s="650">
        <v>0.32</v>
      </c>
      <c r="K734" s="655">
        <v>0.2</v>
      </c>
      <c r="L734" s="651"/>
      <c r="M734" s="652">
        <v>0.2</v>
      </c>
      <c r="N734" s="652">
        <v>0.35</v>
      </c>
      <c r="O734" s="653">
        <v>0.8</v>
      </c>
      <c r="P734" s="657">
        <v>0.8</v>
      </c>
      <c r="Q734" s="657">
        <v>0.75143000000000004</v>
      </c>
      <c r="R734" s="657">
        <v>0.66666000000000003</v>
      </c>
      <c r="S734" s="657">
        <v>0.62856000000000001</v>
      </c>
      <c r="T734" s="653">
        <v>0.60951999999999995</v>
      </c>
      <c r="U734" s="657">
        <v>0.60951999999999995</v>
      </c>
      <c r="V734" s="657">
        <v>0.57143999999999995</v>
      </c>
      <c r="W734" s="653">
        <v>0</v>
      </c>
      <c r="X734" s="653">
        <v>0</v>
      </c>
      <c r="Y734" s="654">
        <f t="shared" si="333"/>
        <v>10.557130000000001</v>
      </c>
      <c r="Z734" s="1049">
        <f t="shared" si="336"/>
        <v>4.8780487804878092</v>
      </c>
      <c r="AA734" s="671">
        <f t="shared" si="337"/>
        <v>17.142857142857149</v>
      </c>
      <c r="AB734" s="671">
        <f t="shared" si="338"/>
        <v>12.903225806451601</v>
      </c>
      <c r="AC734" s="671">
        <f t="shared" si="339"/>
        <v>10.714285714285698</v>
      </c>
      <c r="AD734" s="671">
        <f t="shared" si="340"/>
        <v>14.285714285714302</v>
      </c>
      <c r="AE734" s="671">
        <f t="shared" si="341"/>
        <v>53.125</v>
      </c>
      <c r="AF734" s="671">
        <f t="shared" si="342"/>
        <v>59.999999999999986</v>
      </c>
      <c r="AG734" s="671">
        <f t="shared" si="343"/>
        <v>0</v>
      </c>
      <c r="AH734" s="671">
        <f t="shared" si="344"/>
        <v>-42.857142857142847</v>
      </c>
      <c r="AI734" s="671">
        <f t="shared" si="345"/>
        <v>-56.25</v>
      </c>
      <c r="AJ734" s="671">
        <f t="shared" si="346"/>
        <v>0</v>
      </c>
      <c r="AK734" s="671">
        <f t="shared" si="347"/>
        <v>6.4636759245704889</v>
      </c>
      <c r="AL734" s="671">
        <f t="shared" si="348"/>
        <v>12.715627156271569</v>
      </c>
      <c r="AM734" s="671">
        <f t="shared" si="349"/>
        <v>6.0614738449789929</v>
      </c>
      <c r="AN734" s="671">
        <f t="shared" si="350"/>
        <v>3.1237695235595275</v>
      </c>
      <c r="AO734" s="671">
        <f t="shared" si="351"/>
        <v>0</v>
      </c>
      <c r="AP734" s="671">
        <f t="shared" si="352"/>
        <v>6.6638667226655457</v>
      </c>
      <c r="AQ734" s="671" t="str">
        <f t="shared" si="353"/>
        <v>n/a</v>
      </c>
      <c r="AR734" s="671" t="str">
        <f t="shared" si="354"/>
        <v>n/a</v>
      </c>
      <c r="AS734" s="672">
        <f t="shared" si="334"/>
        <v>6.4100236496882266</v>
      </c>
      <c r="AT734" s="673">
        <f t="shared" si="335"/>
        <v>27.1822281833131</v>
      </c>
    </row>
    <row r="735" spans="1:46" ht="11.25" customHeight="1" x14ac:dyDescent="0.2">
      <c r="A735" s="933" t="s">
        <v>340</v>
      </c>
      <c r="B735" s="933" t="s">
        <v>341</v>
      </c>
      <c r="C735" s="497">
        <v>1.62</v>
      </c>
      <c r="D735" s="656">
        <v>1.54</v>
      </c>
      <c r="E735" s="650">
        <v>1.46</v>
      </c>
      <c r="F735" s="650">
        <v>1.37</v>
      </c>
      <c r="G735" s="650">
        <v>1.27</v>
      </c>
      <c r="H735" s="650">
        <v>1.23</v>
      </c>
      <c r="I735" s="651"/>
      <c r="J735" s="650">
        <v>1.19</v>
      </c>
      <c r="K735" s="496">
        <v>1.1499999999999999</v>
      </c>
      <c r="L735" s="651"/>
      <c r="M735" s="511">
        <v>1.1100000000000001</v>
      </c>
      <c r="N735" s="652">
        <v>1.08</v>
      </c>
      <c r="O735" s="657">
        <v>1.07</v>
      </c>
      <c r="P735" s="657">
        <v>1.02</v>
      </c>
      <c r="Q735" s="657">
        <v>0.96</v>
      </c>
      <c r="R735" s="657">
        <v>0.92</v>
      </c>
      <c r="S735" s="657">
        <v>0.88</v>
      </c>
      <c r="T735" s="653">
        <v>0.84</v>
      </c>
      <c r="U735" s="657">
        <v>0.83</v>
      </c>
      <c r="V735" s="653">
        <v>0.8</v>
      </c>
      <c r="W735" s="657">
        <v>0.79</v>
      </c>
      <c r="X735" s="657">
        <v>0.75</v>
      </c>
      <c r="Y735" s="654">
        <f t="shared" si="333"/>
        <v>21.88</v>
      </c>
      <c r="Z735" s="1049">
        <f t="shared" si="336"/>
        <v>5.1948051948051965</v>
      </c>
      <c r="AA735" s="671">
        <f t="shared" si="337"/>
        <v>5.4794520547945202</v>
      </c>
      <c r="AB735" s="671">
        <f t="shared" si="338"/>
        <v>6.5693430656934115</v>
      </c>
      <c r="AC735" s="671">
        <f t="shared" si="339"/>
        <v>7.8740157480315043</v>
      </c>
      <c r="AD735" s="671">
        <f t="shared" si="340"/>
        <v>3.2520325203251987</v>
      </c>
      <c r="AE735" s="671">
        <f t="shared" si="341"/>
        <v>3.3613445378151363</v>
      </c>
      <c r="AF735" s="671">
        <f t="shared" si="342"/>
        <v>3.4782608695652195</v>
      </c>
      <c r="AG735" s="671">
        <f t="shared" si="343"/>
        <v>3.603603603603589</v>
      </c>
      <c r="AH735" s="671">
        <f t="shared" si="344"/>
        <v>2.7777777777777901</v>
      </c>
      <c r="AI735" s="671">
        <f t="shared" si="345"/>
        <v>0.93457943925234765</v>
      </c>
      <c r="AJ735" s="671">
        <f t="shared" si="346"/>
        <v>4.9019607843137303</v>
      </c>
      <c r="AK735" s="671">
        <f t="shared" si="347"/>
        <v>6.25</v>
      </c>
      <c r="AL735" s="671">
        <f t="shared" si="348"/>
        <v>4.3478260869565188</v>
      </c>
      <c r="AM735" s="671">
        <f t="shared" si="349"/>
        <v>4.5454545454545414</v>
      </c>
      <c r="AN735" s="671">
        <f t="shared" si="350"/>
        <v>4.7619047619047672</v>
      </c>
      <c r="AO735" s="671">
        <f t="shared" si="351"/>
        <v>1.2048192771084265</v>
      </c>
      <c r="AP735" s="671">
        <f t="shared" si="352"/>
        <v>3.7499999999999867</v>
      </c>
      <c r="AQ735" s="671">
        <f t="shared" si="353"/>
        <v>1.2658227848101333</v>
      </c>
      <c r="AR735" s="671">
        <f t="shared" si="354"/>
        <v>5.3333333333333455</v>
      </c>
      <c r="AS735" s="672">
        <f t="shared" si="334"/>
        <v>4.1519124413444919</v>
      </c>
      <c r="AT735" s="673">
        <f t="shared" si="335"/>
        <v>1.8420817246987908</v>
      </c>
    </row>
    <row r="736" spans="1:46" ht="11.25" customHeight="1" x14ac:dyDescent="0.2">
      <c r="A736" s="933" t="s">
        <v>1656</v>
      </c>
      <c r="B736" s="933" t="s">
        <v>1657</v>
      </c>
      <c r="C736" s="497">
        <v>7.9</v>
      </c>
      <c r="D736" s="656">
        <v>7.15</v>
      </c>
      <c r="E736" s="650">
        <v>6.5</v>
      </c>
      <c r="F736" s="650">
        <v>6.05</v>
      </c>
      <c r="G736" s="650">
        <v>4.9988700000000001</v>
      </c>
      <c r="H736" s="650">
        <v>4.3717440000000005</v>
      </c>
      <c r="I736" s="651"/>
      <c r="J736" s="650">
        <v>3.8546559999999999</v>
      </c>
      <c r="K736" s="496">
        <v>3.102528</v>
      </c>
      <c r="L736" s="651"/>
      <c r="M736" s="511">
        <v>2.4444159999999999</v>
      </c>
      <c r="N736" s="652">
        <v>1.8615168</v>
      </c>
      <c r="O736" s="657">
        <v>3.384576</v>
      </c>
      <c r="P736" s="657">
        <v>3.1589375999999998</v>
      </c>
      <c r="Q736" s="657">
        <v>2.8580863999999999</v>
      </c>
      <c r="R736" s="657">
        <v>2.6324479999999997</v>
      </c>
      <c r="S736" s="657">
        <v>2.4444159999999999</v>
      </c>
      <c r="T736" s="657">
        <v>2.2563839999999997</v>
      </c>
      <c r="U736" s="657">
        <v>2.044848</v>
      </c>
      <c r="V736" s="657">
        <v>1.9555328000000001</v>
      </c>
      <c r="W736" s="653">
        <v>1.8991232</v>
      </c>
      <c r="X736" s="653">
        <v>1.8991232</v>
      </c>
      <c r="Y736" s="654">
        <f t="shared" si="333"/>
        <v>72.767206000000002</v>
      </c>
      <c r="Z736" s="1049">
        <f t="shared" si="336"/>
        <v>10.489510489510479</v>
      </c>
      <c r="AA736" s="671">
        <f t="shared" si="337"/>
        <v>10.000000000000009</v>
      </c>
      <c r="AB736" s="671">
        <f t="shared" si="338"/>
        <v>7.4380165289256173</v>
      </c>
      <c r="AC736" s="671">
        <f t="shared" si="339"/>
        <v>21.027352181593038</v>
      </c>
      <c r="AD736" s="671">
        <f t="shared" si="340"/>
        <v>14.344984518764136</v>
      </c>
      <c r="AE736" s="671">
        <f t="shared" si="341"/>
        <v>13.414634146341475</v>
      </c>
      <c r="AF736" s="671">
        <f t="shared" si="342"/>
        <v>24.242424242424242</v>
      </c>
      <c r="AG736" s="671">
        <f t="shared" si="343"/>
        <v>26.923076923076916</v>
      </c>
      <c r="AH736" s="671">
        <f t="shared" si="344"/>
        <v>31.313131313131315</v>
      </c>
      <c r="AI736" s="671">
        <f t="shared" si="345"/>
        <v>-45.000000000000007</v>
      </c>
      <c r="AJ736" s="671">
        <f t="shared" si="346"/>
        <v>7.1428571428571619</v>
      </c>
      <c r="AK736" s="671">
        <f t="shared" si="347"/>
        <v>10.526315789473673</v>
      </c>
      <c r="AL736" s="671">
        <f t="shared" si="348"/>
        <v>8.5714285714285854</v>
      </c>
      <c r="AM736" s="671">
        <f t="shared" si="349"/>
        <v>7.6923076923076872</v>
      </c>
      <c r="AN736" s="671">
        <f t="shared" si="350"/>
        <v>8.3333333333333481</v>
      </c>
      <c r="AO736" s="671">
        <f t="shared" si="351"/>
        <v>10.344827586206872</v>
      </c>
      <c r="AP736" s="671">
        <f t="shared" si="352"/>
        <v>4.5673076923076872</v>
      </c>
      <c r="AQ736" s="671">
        <f t="shared" si="353"/>
        <v>2.9702970297029729</v>
      </c>
      <c r="AR736" s="671">
        <f t="shared" si="354"/>
        <v>0</v>
      </c>
      <c r="AS736" s="672">
        <f t="shared" si="334"/>
        <v>9.1758844832307993</v>
      </c>
      <c r="AT736" s="673">
        <f t="shared" si="335"/>
        <v>15.477871598256755</v>
      </c>
    </row>
    <row r="737" spans="1:46" ht="11.25" customHeight="1" x14ac:dyDescent="0.2">
      <c r="A737" s="483" t="s">
        <v>330</v>
      </c>
      <c r="B737" s="483" t="s">
        <v>331</v>
      </c>
      <c r="C737" s="497">
        <v>2</v>
      </c>
      <c r="D737" s="491">
        <v>1.64</v>
      </c>
      <c r="E737" s="487">
        <v>1.44</v>
      </c>
      <c r="F737" s="487">
        <v>1.32</v>
      </c>
      <c r="G737" s="487">
        <v>1.2</v>
      </c>
      <c r="H737" s="487">
        <v>1.1200000000000001</v>
      </c>
      <c r="I737" s="488"/>
      <c r="J737" s="487">
        <v>1.02</v>
      </c>
      <c r="K737" s="485">
        <v>1</v>
      </c>
      <c r="L737" s="488"/>
      <c r="M737" s="530">
        <v>0.94</v>
      </c>
      <c r="N737" s="530">
        <v>0.9</v>
      </c>
      <c r="O737" s="493">
        <v>0.88</v>
      </c>
      <c r="P737" s="493">
        <v>0.82</v>
      </c>
      <c r="Q737" s="493">
        <v>0.72599999999999998</v>
      </c>
      <c r="R737" s="493">
        <v>0.66</v>
      </c>
      <c r="S737" s="493">
        <v>0.6</v>
      </c>
      <c r="T737" s="493">
        <v>0.54</v>
      </c>
      <c r="U737" s="493">
        <v>0.51</v>
      </c>
      <c r="V737" s="493">
        <v>0.49</v>
      </c>
      <c r="W737" s="493">
        <v>0.47</v>
      </c>
      <c r="X737" s="493">
        <v>0.43</v>
      </c>
      <c r="Y737" s="654">
        <f t="shared" si="333"/>
        <v>18.706</v>
      </c>
      <c r="Z737" s="1049">
        <f t="shared" si="336"/>
        <v>21.95121951219512</v>
      </c>
      <c r="AA737" s="671">
        <f t="shared" si="337"/>
        <v>13.888888888888884</v>
      </c>
      <c r="AB737" s="671">
        <f t="shared" si="338"/>
        <v>9.0909090909090828</v>
      </c>
      <c r="AC737" s="671">
        <f t="shared" si="339"/>
        <v>10.000000000000009</v>
      </c>
      <c r="AD737" s="671">
        <f t="shared" si="340"/>
        <v>7.1428571428571397</v>
      </c>
      <c r="AE737" s="671">
        <f t="shared" si="341"/>
        <v>9.8039215686274606</v>
      </c>
      <c r="AF737" s="671">
        <f t="shared" si="342"/>
        <v>2.0000000000000018</v>
      </c>
      <c r="AG737" s="671">
        <f t="shared" si="343"/>
        <v>6.3829787234042534</v>
      </c>
      <c r="AH737" s="671">
        <f t="shared" si="344"/>
        <v>4.4444444444444287</v>
      </c>
      <c r="AI737" s="671">
        <f t="shared" si="345"/>
        <v>2.2727272727272707</v>
      </c>
      <c r="AJ737" s="671">
        <f t="shared" si="346"/>
        <v>7.3170731707317138</v>
      </c>
      <c r="AK737" s="671">
        <f t="shared" si="347"/>
        <v>12.947658402203842</v>
      </c>
      <c r="AL737" s="671">
        <f t="shared" si="348"/>
        <v>9.9999999999999858</v>
      </c>
      <c r="AM737" s="671">
        <f t="shared" si="349"/>
        <v>10.000000000000009</v>
      </c>
      <c r="AN737" s="671">
        <f t="shared" si="350"/>
        <v>11.111111111111093</v>
      </c>
      <c r="AO737" s="671">
        <f t="shared" si="351"/>
        <v>5.8823529411764719</v>
      </c>
      <c r="AP737" s="671">
        <f t="shared" si="352"/>
        <v>4.081632653061229</v>
      </c>
      <c r="AQ737" s="671">
        <f t="shared" si="353"/>
        <v>4.2553191489361764</v>
      </c>
      <c r="AR737" s="671">
        <f t="shared" si="354"/>
        <v>9.302325581395344</v>
      </c>
      <c r="AS737" s="672">
        <f t="shared" si="334"/>
        <v>8.5197589290878692</v>
      </c>
      <c r="AT737" s="673">
        <f t="shared" si="335"/>
        <v>4.6880547946087079</v>
      </c>
    </row>
    <row r="738" spans="1:46" ht="11.25" customHeight="1" x14ac:dyDescent="0.2">
      <c r="A738" s="506" t="s">
        <v>1680</v>
      </c>
      <c r="B738" s="507" t="s">
        <v>1681</v>
      </c>
      <c r="C738" s="497">
        <v>0.72</v>
      </c>
      <c r="D738" s="497">
        <v>0.66</v>
      </c>
      <c r="E738" s="513">
        <v>0.6</v>
      </c>
      <c r="F738" s="513">
        <v>0.54</v>
      </c>
      <c r="G738" s="513">
        <v>0.48</v>
      </c>
      <c r="H738" s="513">
        <v>0.35</v>
      </c>
      <c r="I738" s="514"/>
      <c r="J738" s="513">
        <v>0.30499999999999999</v>
      </c>
      <c r="K738" s="509">
        <v>0.245</v>
      </c>
      <c r="L738" s="514"/>
      <c r="M738" s="539">
        <v>0.2</v>
      </c>
      <c r="N738" s="539">
        <v>0.2</v>
      </c>
      <c r="O738" s="517">
        <v>0.2</v>
      </c>
      <c r="P738" s="517">
        <v>0.2</v>
      </c>
      <c r="Q738" s="516">
        <v>0.2</v>
      </c>
      <c r="R738" s="517">
        <v>0</v>
      </c>
      <c r="S738" s="517">
        <v>0</v>
      </c>
      <c r="T738" s="517">
        <v>0</v>
      </c>
      <c r="U738" s="517">
        <v>0</v>
      </c>
      <c r="V738" s="517">
        <v>0</v>
      </c>
      <c r="W738" s="517">
        <v>0</v>
      </c>
      <c r="X738" s="517">
        <v>0</v>
      </c>
      <c r="Y738" s="654">
        <f t="shared" si="333"/>
        <v>4.9000000000000012</v>
      </c>
      <c r="Z738" s="1049">
        <f t="shared" si="336"/>
        <v>9.0909090909090828</v>
      </c>
      <c r="AA738" s="671">
        <f t="shared" si="337"/>
        <v>10.000000000000009</v>
      </c>
      <c r="AB738" s="671">
        <f t="shared" si="338"/>
        <v>11.111111111111093</v>
      </c>
      <c r="AC738" s="671">
        <f t="shared" si="339"/>
        <v>12.500000000000021</v>
      </c>
      <c r="AD738" s="671">
        <f t="shared" si="340"/>
        <v>37.142857142857146</v>
      </c>
      <c r="AE738" s="671">
        <f t="shared" si="341"/>
        <v>14.754098360655732</v>
      </c>
      <c r="AF738" s="671">
        <f t="shared" si="342"/>
        <v>24.489795918367353</v>
      </c>
      <c r="AG738" s="671">
        <f t="shared" si="343"/>
        <v>22.499999999999986</v>
      </c>
      <c r="AH738" s="671">
        <f t="shared" si="344"/>
        <v>0</v>
      </c>
      <c r="AI738" s="671">
        <f t="shared" si="345"/>
        <v>0</v>
      </c>
      <c r="AJ738" s="671">
        <f t="shared" si="346"/>
        <v>0</v>
      </c>
      <c r="AK738" s="671">
        <f t="shared" si="347"/>
        <v>0</v>
      </c>
      <c r="AL738" s="671" t="str">
        <f t="shared" si="348"/>
        <v>n/a</v>
      </c>
      <c r="AM738" s="671" t="str">
        <f t="shared" si="349"/>
        <v>n/a</v>
      </c>
      <c r="AN738" s="671" t="str">
        <f t="shared" si="350"/>
        <v>n/a</v>
      </c>
      <c r="AO738" s="671" t="str">
        <f t="shared" si="351"/>
        <v>n/a</v>
      </c>
      <c r="AP738" s="671" t="str">
        <f t="shared" si="352"/>
        <v>n/a</v>
      </c>
      <c r="AQ738" s="671" t="str">
        <f t="shared" si="353"/>
        <v>n/a</v>
      </c>
      <c r="AR738" s="671" t="str">
        <f t="shared" si="354"/>
        <v>n/a</v>
      </c>
      <c r="AS738" s="672">
        <f t="shared" si="334"/>
        <v>11.799064301991701</v>
      </c>
      <c r="AT738" s="673">
        <f t="shared" si="335"/>
        <v>11.658051282214176</v>
      </c>
    </row>
    <row r="739" spans="1:46" ht="11.25" customHeight="1" x14ac:dyDescent="0.2">
      <c r="A739" s="495" t="s">
        <v>804</v>
      </c>
      <c r="B739" s="933" t="s">
        <v>805</v>
      </c>
      <c r="C739" s="497">
        <v>2.25</v>
      </c>
      <c r="D739" s="497">
        <v>2.1</v>
      </c>
      <c r="E739" s="650">
        <v>1.96</v>
      </c>
      <c r="F739" s="650">
        <v>1.84</v>
      </c>
      <c r="G739" s="650">
        <v>1.76</v>
      </c>
      <c r="H739" s="650">
        <v>1.7</v>
      </c>
      <c r="I739" s="651"/>
      <c r="J739" s="650">
        <v>1.66</v>
      </c>
      <c r="K739" s="496">
        <v>1.62</v>
      </c>
      <c r="L739" s="651"/>
      <c r="M739" s="511">
        <v>1.58</v>
      </c>
      <c r="N739" s="511">
        <v>1.54</v>
      </c>
      <c r="O739" s="657">
        <v>1.5</v>
      </c>
      <c r="P739" s="657">
        <v>1.46</v>
      </c>
      <c r="Q739" s="657">
        <v>1.42</v>
      </c>
      <c r="R739" s="657">
        <v>1.38</v>
      </c>
      <c r="S739" s="657">
        <v>1.36</v>
      </c>
      <c r="T739" s="653">
        <v>1.34</v>
      </c>
      <c r="U739" s="653">
        <v>1.34</v>
      </c>
      <c r="V739" s="653">
        <v>1.34</v>
      </c>
      <c r="W739" s="653">
        <v>1.34</v>
      </c>
      <c r="X739" s="653">
        <v>1.34</v>
      </c>
      <c r="Y739" s="654">
        <f t="shared" si="333"/>
        <v>31.83</v>
      </c>
      <c r="Z739" s="1049">
        <f t="shared" si="336"/>
        <v>7.1428571428571397</v>
      </c>
      <c r="AA739" s="671">
        <f t="shared" si="337"/>
        <v>7.1428571428571397</v>
      </c>
      <c r="AB739" s="671">
        <f t="shared" si="338"/>
        <v>6.5217391304347672</v>
      </c>
      <c r="AC739" s="671">
        <f t="shared" si="339"/>
        <v>4.5454545454545414</v>
      </c>
      <c r="AD739" s="671">
        <f t="shared" si="340"/>
        <v>3.529411764705892</v>
      </c>
      <c r="AE739" s="671">
        <f t="shared" si="341"/>
        <v>2.4096385542168752</v>
      </c>
      <c r="AF739" s="671">
        <f t="shared" si="342"/>
        <v>2.4691358024691246</v>
      </c>
      <c r="AG739" s="671">
        <f t="shared" si="343"/>
        <v>2.5316455696202445</v>
      </c>
      <c r="AH739" s="671">
        <f t="shared" si="344"/>
        <v>2.5974025974025983</v>
      </c>
      <c r="AI739" s="671">
        <f t="shared" si="345"/>
        <v>2.6666666666666616</v>
      </c>
      <c r="AJ739" s="671">
        <f t="shared" si="346"/>
        <v>2.7397260273972712</v>
      </c>
      <c r="AK739" s="671">
        <f t="shared" si="347"/>
        <v>2.8169014084507005</v>
      </c>
      <c r="AL739" s="671">
        <f t="shared" si="348"/>
        <v>2.898550724637694</v>
      </c>
      <c r="AM739" s="671">
        <f t="shared" si="349"/>
        <v>1.4705882352941124</v>
      </c>
      <c r="AN739" s="671">
        <f t="shared" si="350"/>
        <v>1.4925373134328401</v>
      </c>
      <c r="AO739" s="671">
        <f t="shared" si="351"/>
        <v>0</v>
      </c>
      <c r="AP739" s="671">
        <f t="shared" si="352"/>
        <v>0</v>
      </c>
      <c r="AQ739" s="671">
        <f t="shared" si="353"/>
        <v>0</v>
      </c>
      <c r="AR739" s="671">
        <f t="shared" si="354"/>
        <v>0</v>
      </c>
      <c r="AS739" s="672">
        <f t="shared" si="334"/>
        <v>2.7881638224156631</v>
      </c>
      <c r="AT739" s="673">
        <f t="shared" si="335"/>
        <v>2.2409232435188811</v>
      </c>
    </row>
    <row r="740" spans="1:46" ht="11.25" customHeight="1" x14ac:dyDescent="0.2">
      <c r="A740" s="495" t="s">
        <v>104</v>
      </c>
      <c r="B740" s="933" t="s">
        <v>105</v>
      </c>
      <c r="C740" s="497">
        <v>0.96</v>
      </c>
      <c r="D740" s="497">
        <v>0.76</v>
      </c>
      <c r="E740" s="502">
        <v>0.72</v>
      </c>
      <c r="F740" s="650">
        <v>0.6709090909090909</v>
      </c>
      <c r="G740" s="650">
        <v>0.64545454545454539</v>
      </c>
      <c r="H740" s="502">
        <v>0.61818181818181817</v>
      </c>
      <c r="I740" s="651"/>
      <c r="J740" s="650">
        <v>0.6</v>
      </c>
      <c r="K740" s="655">
        <v>0.58181818181818179</v>
      </c>
      <c r="L740" s="651"/>
      <c r="M740" s="511">
        <v>0.55454545454545445</v>
      </c>
      <c r="N740" s="511">
        <v>0.53636363636363626</v>
      </c>
      <c r="O740" s="657">
        <v>0.52727272727272723</v>
      </c>
      <c r="P740" s="653">
        <v>0.50909090909090915</v>
      </c>
      <c r="Q740" s="657">
        <v>0.48594545454545451</v>
      </c>
      <c r="R740" s="657">
        <v>0.40495454545454546</v>
      </c>
      <c r="S740" s="657">
        <v>0.34710909090909087</v>
      </c>
      <c r="T740" s="657">
        <v>0.30579090909090906</v>
      </c>
      <c r="U740" s="653">
        <v>0.2975272727272727</v>
      </c>
      <c r="V740" s="657">
        <v>0.29398181818181818</v>
      </c>
      <c r="W740" s="657">
        <v>0.27659999999999996</v>
      </c>
      <c r="X740" s="653">
        <v>0.23985454545454546</v>
      </c>
      <c r="Y740" s="654">
        <f t="shared" si="333"/>
        <v>10.3354</v>
      </c>
      <c r="Z740" s="1049">
        <f t="shared" si="336"/>
        <v>26.315789473684205</v>
      </c>
      <c r="AA740" s="671">
        <f t="shared" si="337"/>
        <v>5.555555555555558</v>
      </c>
      <c r="AB740" s="671">
        <f t="shared" si="338"/>
        <v>7.3170731707317138</v>
      </c>
      <c r="AC740" s="671">
        <f t="shared" si="339"/>
        <v>3.9436619718310029</v>
      </c>
      <c r="AD740" s="671">
        <f t="shared" si="340"/>
        <v>4.4117647058823373</v>
      </c>
      <c r="AE740" s="671">
        <f t="shared" si="341"/>
        <v>3.0303030303030276</v>
      </c>
      <c r="AF740" s="671">
        <f t="shared" si="342"/>
        <v>3.125</v>
      </c>
      <c r="AG740" s="671">
        <f t="shared" si="343"/>
        <v>4.9180327868852514</v>
      </c>
      <c r="AH740" s="671">
        <f t="shared" si="344"/>
        <v>3.3898305084745672</v>
      </c>
      <c r="AI740" s="671">
        <f t="shared" si="345"/>
        <v>1.7241379310344751</v>
      </c>
      <c r="AJ740" s="671">
        <f t="shared" si="346"/>
        <v>3.5714285714285587</v>
      </c>
      <c r="AK740" s="671">
        <f t="shared" si="347"/>
        <v>4.7629737718412279</v>
      </c>
      <c r="AL740" s="671">
        <f t="shared" si="348"/>
        <v>19.999999999999996</v>
      </c>
      <c r="AM740" s="671">
        <f t="shared" si="349"/>
        <v>16.664920643235035</v>
      </c>
      <c r="AN740" s="671">
        <f t="shared" si="350"/>
        <v>13.511906531498052</v>
      </c>
      <c r="AO740" s="671">
        <f t="shared" si="351"/>
        <v>2.7774382791493579</v>
      </c>
      <c r="AP740" s="671">
        <f t="shared" si="352"/>
        <v>1.2060115034943308</v>
      </c>
      <c r="AQ740" s="671">
        <f t="shared" si="353"/>
        <v>6.2840991257477219</v>
      </c>
      <c r="AR740" s="671">
        <f t="shared" si="354"/>
        <v>15.319890842935102</v>
      </c>
      <c r="AS740" s="672">
        <f t="shared" si="334"/>
        <v>7.7805167580900818</v>
      </c>
      <c r="AT740" s="673">
        <f t="shared" si="335"/>
        <v>7.0649255137160827</v>
      </c>
    </row>
    <row r="741" spans="1:46" ht="11.25" customHeight="1" x14ac:dyDescent="0.2">
      <c r="A741" s="495" t="s">
        <v>784</v>
      </c>
      <c r="B741" s="933" t="s">
        <v>785</v>
      </c>
      <c r="C741" s="497">
        <v>3.5074999999999998</v>
      </c>
      <c r="D741" s="497">
        <v>3.2225000000000001</v>
      </c>
      <c r="E741" s="650">
        <v>2.9649999999999999</v>
      </c>
      <c r="F741" s="650">
        <v>2.76</v>
      </c>
      <c r="G741" s="650">
        <v>2.61</v>
      </c>
      <c r="H741" s="650">
        <v>2.4900000000000002</v>
      </c>
      <c r="I741" s="651"/>
      <c r="J741" s="650">
        <v>2.2799999999999998</v>
      </c>
      <c r="K741" s="496">
        <v>1.83</v>
      </c>
      <c r="L741" s="651"/>
      <c r="M741" s="652">
        <v>1.56</v>
      </c>
      <c r="N741" s="511">
        <v>1.52</v>
      </c>
      <c r="O741" s="657">
        <v>1.33</v>
      </c>
      <c r="P741" s="657">
        <v>1.23</v>
      </c>
      <c r="Q741" s="657">
        <v>1.19</v>
      </c>
      <c r="R741" s="657">
        <v>1.1200000000000001</v>
      </c>
      <c r="S741" s="653">
        <v>1</v>
      </c>
      <c r="T741" s="653">
        <v>1</v>
      </c>
      <c r="U741" s="653">
        <v>1</v>
      </c>
      <c r="V741" s="653">
        <v>1</v>
      </c>
      <c r="W741" s="653">
        <v>1.1399999999999999</v>
      </c>
      <c r="X741" s="653">
        <v>1.56</v>
      </c>
      <c r="Y741" s="654">
        <f t="shared" si="333"/>
        <v>36.314999999999998</v>
      </c>
      <c r="Z741" s="1049">
        <f t="shared" si="336"/>
        <v>8.8440651667959678</v>
      </c>
      <c r="AA741" s="671">
        <f t="shared" si="337"/>
        <v>8.6846543001686491</v>
      </c>
      <c r="AB741" s="671">
        <f t="shared" si="338"/>
        <v>7.4275362318840576</v>
      </c>
      <c r="AC741" s="671">
        <f t="shared" si="339"/>
        <v>5.7471264367816133</v>
      </c>
      <c r="AD741" s="671">
        <f t="shared" si="340"/>
        <v>4.8192771084337283</v>
      </c>
      <c r="AE741" s="671">
        <f t="shared" si="341"/>
        <v>9.2105263157894903</v>
      </c>
      <c r="AF741" s="671">
        <f t="shared" si="342"/>
        <v>24.590163934426212</v>
      </c>
      <c r="AG741" s="671">
        <f t="shared" si="343"/>
        <v>17.307692307692314</v>
      </c>
      <c r="AH741" s="671">
        <f t="shared" si="344"/>
        <v>2.6315789473684292</v>
      </c>
      <c r="AI741" s="671">
        <f t="shared" si="345"/>
        <v>14.285714285714279</v>
      </c>
      <c r="AJ741" s="671">
        <f t="shared" si="346"/>
        <v>8.1300813008130071</v>
      </c>
      <c r="AK741" s="671">
        <f t="shared" si="347"/>
        <v>3.3613445378151363</v>
      </c>
      <c r="AL741" s="671">
        <f t="shared" si="348"/>
        <v>6.2499999999999778</v>
      </c>
      <c r="AM741" s="671">
        <f t="shared" si="349"/>
        <v>12.000000000000011</v>
      </c>
      <c r="AN741" s="671">
        <f t="shared" si="350"/>
        <v>0</v>
      </c>
      <c r="AO741" s="671">
        <f t="shared" si="351"/>
        <v>0</v>
      </c>
      <c r="AP741" s="671">
        <f t="shared" si="352"/>
        <v>0</v>
      </c>
      <c r="AQ741" s="671">
        <f t="shared" si="353"/>
        <v>-12.280701754385959</v>
      </c>
      <c r="AR741" s="671">
        <f t="shared" si="354"/>
        <v>-26.923076923076927</v>
      </c>
      <c r="AS741" s="672">
        <f t="shared" si="334"/>
        <v>4.9518937998010522</v>
      </c>
      <c r="AT741" s="673">
        <f t="shared" si="335"/>
        <v>10.891791460940697</v>
      </c>
    </row>
    <row r="742" spans="1:46" ht="11.25" customHeight="1" x14ac:dyDescent="0.2">
      <c r="A742" s="495" t="s">
        <v>3916</v>
      </c>
      <c r="B742" s="933" t="s">
        <v>3917</v>
      </c>
      <c r="C742" s="497">
        <v>2.625</v>
      </c>
      <c r="D742" s="497">
        <v>2.4</v>
      </c>
      <c r="E742" s="650">
        <v>2.1599999999999997</v>
      </c>
      <c r="F742" s="650">
        <v>1.92</v>
      </c>
      <c r="G742" s="650">
        <v>1.5649999999999999</v>
      </c>
      <c r="H742" s="542">
        <v>0</v>
      </c>
      <c r="I742" s="651"/>
      <c r="J742" s="502">
        <v>0</v>
      </c>
      <c r="K742" s="655">
        <v>0</v>
      </c>
      <c r="L742" s="651"/>
      <c r="M742" s="652">
        <v>0</v>
      </c>
      <c r="N742" s="652">
        <v>0</v>
      </c>
      <c r="O742" s="653">
        <v>0</v>
      </c>
      <c r="P742" s="653">
        <v>0</v>
      </c>
      <c r="Q742" s="653">
        <v>0</v>
      </c>
      <c r="R742" s="653">
        <v>0</v>
      </c>
      <c r="S742" s="653">
        <v>0</v>
      </c>
      <c r="T742" s="653">
        <v>0</v>
      </c>
      <c r="U742" s="653">
        <v>0</v>
      </c>
      <c r="V742" s="653">
        <v>0</v>
      </c>
      <c r="W742" s="653">
        <v>0</v>
      </c>
      <c r="X742" s="653">
        <v>0</v>
      </c>
      <c r="Y742" s="654">
        <f t="shared" si="333"/>
        <v>10.67</v>
      </c>
      <c r="Z742" s="1049">
        <f t="shared" si="336"/>
        <v>9.375</v>
      </c>
      <c r="AA742" s="671">
        <f t="shared" si="337"/>
        <v>11.111111111111116</v>
      </c>
      <c r="AB742" s="671">
        <f t="shared" si="338"/>
        <v>12.499999999999979</v>
      </c>
      <c r="AC742" s="671">
        <f t="shared" si="339"/>
        <v>22.683706070287535</v>
      </c>
      <c r="AD742" s="671" t="str">
        <f t="shared" si="340"/>
        <v>n/a</v>
      </c>
      <c r="AE742" s="671" t="str">
        <f t="shared" si="341"/>
        <v>n/a</v>
      </c>
      <c r="AF742" s="671" t="str">
        <f t="shared" si="342"/>
        <v>n/a</v>
      </c>
      <c r="AG742" s="671" t="str">
        <f t="shared" si="343"/>
        <v>n/a</v>
      </c>
      <c r="AH742" s="671" t="str">
        <f t="shared" si="344"/>
        <v>n/a</v>
      </c>
      <c r="AI742" s="671" t="str">
        <f t="shared" si="345"/>
        <v>n/a</v>
      </c>
      <c r="AJ742" s="671" t="str">
        <f t="shared" si="346"/>
        <v>n/a</v>
      </c>
      <c r="AK742" s="671" t="str">
        <f t="shared" si="347"/>
        <v>n/a</v>
      </c>
      <c r="AL742" s="671" t="str">
        <f t="shared" si="348"/>
        <v>n/a</v>
      </c>
      <c r="AM742" s="671" t="str">
        <f t="shared" si="349"/>
        <v>n/a</v>
      </c>
      <c r="AN742" s="671" t="str">
        <f t="shared" si="350"/>
        <v>n/a</v>
      </c>
      <c r="AO742" s="671" t="str">
        <f t="shared" si="351"/>
        <v>n/a</v>
      </c>
      <c r="AP742" s="671" t="str">
        <f t="shared" si="352"/>
        <v>n/a</v>
      </c>
      <c r="AQ742" s="671" t="str">
        <f t="shared" si="353"/>
        <v>n/a</v>
      </c>
      <c r="AR742" s="671" t="str">
        <f t="shared" si="354"/>
        <v>n/a</v>
      </c>
      <c r="AS742" s="672">
        <f t="shared" si="334"/>
        <v>13.917454295349657</v>
      </c>
      <c r="AT742" s="673">
        <f t="shared" si="335"/>
        <v>5.9823573935940839</v>
      </c>
    </row>
    <row r="743" spans="1:46" ht="11.25" customHeight="1" x14ac:dyDescent="0.2">
      <c r="A743" s="507" t="s">
        <v>1670</v>
      </c>
      <c r="B743" s="507" t="s">
        <v>1671</v>
      </c>
      <c r="C743" s="497">
        <v>1.38</v>
      </c>
      <c r="D743" s="510">
        <v>1.32</v>
      </c>
      <c r="E743" s="513">
        <v>1.21</v>
      </c>
      <c r="F743" s="513">
        <v>0.98</v>
      </c>
      <c r="G743" s="513">
        <v>0.82</v>
      </c>
      <c r="H743" s="513">
        <v>0.74</v>
      </c>
      <c r="I743" s="514"/>
      <c r="J743" s="513">
        <v>0.69</v>
      </c>
      <c r="K743" s="515">
        <v>0.68</v>
      </c>
      <c r="L743" s="1193"/>
      <c r="M743" s="539">
        <v>0.68</v>
      </c>
      <c r="N743" s="539">
        <v>0.68</v>
      </c>
      <c r="O743" s="516">
        <v>0.68</v>
      </c>
      <c r="P743" s="516">
        <v>0.67190000000000005</v>
      </c>
      <c r="Q743" s="517">
        <v>0.64759999999999995</v>
      </c>
      <c r="R743" s="516">
        <v>0.64759999999999995</v>
      </c>
      <c r="S743" s="516">
        <v>0.61680000000000001</v>
      </c>
      <c r="T743" s="516">
        <v>0.59864000000000006</v>
      </c>
      <c r="U743" s="516">
        <v>0.51947999999999994</v>
      </c>
      <c r="V743" s="516">
        <v>0.47001000000000004</v>
      </c>
      <c r="W743" s="516">
        <v>0.44525999999999999</v>
      </c>
      <c r="X743" s="516">
        <v>0.42875999999999997</v>
      </c>
      <c r="Y743" s="654">
        <f t="shared" si="333"/>
        <v>14.90605</v>
      </c>
      <c r="Z743" s="1049">
        <f t="shared" si="336"/>
        <v>4.5454545454545414</v>
      </c>
      <c r="AA743" s="671">
        <f t="shared" si="337"/>
        <v>9.0909090909091042</v>
      </c>
      <c r="AB743" s="671">
        <f t="shared" si="338"/>
        <v>23.469387755102034</v>
      </c>
      <c r="AC743" s="671">
        <f t="shared" si="339"/>
        <v>19.512195121951216</v>
      </c>
      <c r="AD743" s="671">
        <f t="shared" si="340"/>
        <v>10.810810810810811</v>
      </c>
      <c r="AE743" s="671">
        <f t="shared" si="341"/>
        <v>7.2463768115942129</v>
      </c>
      <c r="AF743" s="671">
        <f t="shared" si="342"/>
        <v>1.4705882352941124</v>
      </c>
      <c r="AG743" s="671">
        <f t="shared" si="343"/>
        <v>0</v>
      </c>
      <c r="AH743" s="671">
        <f t="shared" si="344"/>
        <v>0</v>
      </c>
      <c r="AI743" s="671">
        <f t="shared" si="345"/>
        <v>0</v>
      </c>
      <c r="AJ743" s="671">
        <f t="shared" si="346"/>
        <v>1.2055365381753225</v>
      </c>
      <c r="AK743" s="671">
        <f t="shared" si="347"/>
        <v>3.7523162445954439</v>
      </c>
      <c r="AL743" s="671">
        <f t="shared" si="348"/>
        <v>0</v>
      </c>
      <c r="AM743" s="671">
        <f t="shared" si="349"/>
        <v>4.9935149156938863</v>
      </c>
      <c r="AN743" s="671">
        <f t="shared" si="350"/>
        <v>3.0335426967793566</v>
      </c>
      <c r="AO743" s="671">
        <f t="shared" si="351"/>
        <v>15.23831523831527</v>
      </c>
      <c r="AP743" s="671">
        <f t="shared" si="352"/>
        <v>10.525307972170793</v>
      </c>
      <c r="AQ743" s="671">
        <f t="shared" si="353"/>
        <v>5.558550060638745</v>
      </c>
      <c r="AR743" s="671">
        <f t="shared" si="354"/>
        <v>3.8483067450321817</v>
      </c>
      <c r="AS743" s="672">
        <f t="shared" si="334"/>
        <v>6.5421638306587919</v>
      </c>
      <c r="AT743" s="673">
        <f t="shared" si="335"/>
        <v>6.7968855977780427</v>
      </c>
    </row>
    <row r="744" spans="1:46" ht="11.25" customHeight="1" x14ac:dyDescent="0.2">
      <c r="A744" s="933" t="s">
        <v>4215</v>
      </c>
      <c r="B744" s="933" t="s">
        <v>3914</v>
      </c>
      <c r="C744" s="497">
        <v>0.86</v>
      </c>
      <c r="D744" s="686">
        <v>0.78</v>
      </c>
      <c r="E744" s="661">
        <v>0.68</v>
      </c>
      <c r="F744" s="661">
        <v>0.6</v>
      </c>
      <c r="G744" s="661">
        <v>0.53</v>
      </c>
      <c r="H744" s="688">
        <v>0.5</v>
      </c>
      <c r="I744" s="497"/>
      <c r="J744" s="661">
        <v>0.5</v>
      </c>
      <c r="K744" s="661">
        <v>0.47499999999999998</v>
      </c>
      <c r="L744" s="497"/>
      <c r="M744" s="688">
        <v>0.4</v>
      </c>
      <c r="N744" s="1195">
        <v>0.4</v>
      </c>
      <c r="O744" s="910">
        <v>0.4</v>
      </c>
      <c r="P744" s="910">
        <v>0.38</v>
      </c>
      <c r="Q744" s="910">
        <v>0.32</v>
      </c>
      <c r="R744" s="910">
        <v>0.2</v>
      </c>
      <c r="S744" s="910">
        <v>0.15</v>
      </c>
      <c r="T744" s="543">
        <v>0</v>
      </c>
      <c r="U744" s="543">
        <v>0</v>
      </c>
      <c r="V744" s="543">
        <v>0</v>
      </c>
      <c r="W744" s="543">
        <v>0</v>
      </c>
      <c r="X744" s="543">
        <v>0</v>
      </c>
      <c r="Y744" s="654">
        <f t="shared" si="333"/>
        <v>7.1750000000000016</v>
      </c>
      <c r="Z744" s="1049">
        <f t="shared" si="336"/>
        <v>10.256410256410241</v>
      </c>
      <c r="AA744" s="671">
        <f t="shared" si="337"/>
        <v>14.705882352941169</v>
      </c>
      <c r="AB744" s="671">
        <f t="shared" si="338"/>
        <v>13.333333333333353</v>
      </c>
      <c r="AC744" s="671">
        <f t="shared" si="339"/>
        <v>13.207547169811317</v>
      </c>
      <c r="AD744" s="671">
        <f t="shared" si="340"/>
        <v>6.0000000000000053</v>
      </c>
      <c r="AE744" s="671">
        <f t="shared" si="341"/>
        <v>0</v>
      </c>
      <c r="AF744" s="671">
        <f t="shared" si="342"/>
        <v>5.2631578947368363</v>
      </c>
      <c r="AG744" s="671">
        <f t="shared" si="343"/>
        <v>18.749999999999979</v>
      </c>
      <c r="AH744" s="671">
        <f t="shared" si="344"/>
        <v>0</v>
      </c>
      <c r="AI744" s="671">
        <f t="shared" si="345"/>
        <v>0</v>
      </c>
      <c r="AJ744" s="671">
        <f t="shared" si="346"/>
        <v>5.2631578947368363</v>
      </c>
      <c r="AK744" s="671">
        <f t="shared" si="347"/>
        <v>18.75</v>
      </c>
      <c r="AL744" s="671">
        <f t="shared" si="348"/>
        <v>59.999999999999986</v>
      </c>
      <c r="AM744" s="671">
        <f t="shared" si="349"/>
        <v>33.33333333333335</v>
      </c>
      <c r="AN744" s="671" t="str">
        <f t="shared" si="350"/>
        <v>n/a</v>
      </c>
      <c r="AO744" s="671" t="str">
        <f t="shared" si="351"/>
        <v>n/a</v>
      </c>
      <c r="AP744" s="671" t="str">
        <f t="shared" si="352"/>
        <v>n/a</v>
      </c>
      <c r="AQ744" s="671" t="str">
        <f t="shared" si="353"/>
        <v>n/a</v>
      </c>
      <c r="AR744" s="671" t="str">
        <f t="shared" si="354"/>
        <v>n/a</v>
      </c>
      <c r="AS744" s="672">
        <f t="shared" si="334"/>
        <v>14.204487302521647</v>
      </c>
      <c r="AT744" s="673">
        <f t="shared" si="335"/>
        <v>16.063736865094388</v>
      </c>
    </row>
    <row r="745" spans="1:46" ht="11.25" customHeight="1" x14ac:dyDescent="0.2">
      <c r="A745" s="933" t="s">
        <v>1685</v>
      </c>
      <c r="B745" s="933" t="s">
        <v>1686</v>
      </c>
      <c r="C745" s="497">
        <v>1.42</v>
      </c>
      <c r="D745" s="656">
        <v>1.403335</v>
      </c>
      <c r="E745" s="650">
        <v>1.3908</v>
      </c>
      <c r="F745" s="650">
        <v>1.36</v>
      </c>
      <c r="G745" s="650">
        <v>1.28</v>
      </c>
      <c r="H745" s="650">
        <v>1.17</v>
      </c>
      <c r="I745" s="651"/>
      <c r="J745" s="650">
        <v>1.06</v>
      </c>
      <c r="K745" s="496">
        <v>0.46600000000000003</v>
      </c>
      <c r="L745" s="651"/>
      <c r="M745" s="652">
        <v>0</v>
      </c>
      <c r="N745" s="652">
        <v>0</v>
      </c>
      <c r="O745" s="653">
        <v>0</v>
      </c>
      <c r="P745" s="653">
        <v>0</v>
      </c>
      <c r="Q745" s="653">
        <v>0</v>
      </c>
      <c r="R745" s="653">
        <v>0</v>
      </c>
      <c r="S745" s="653">
        <v>0</v>
      </c>
      <c r="T745" s="653">
        <v>0</v>
      </c>
      <c r="U745" s="653">
        <v>0</v>
      </c>
      <c r="V745" s="653">
        <v>0</v>
      </c>
      <c r="W745" s="653">
        <v>0</v>
      </c>
      <c r="X745" s="653">
        <v>0</v>
      </c>
      <c r="Y745" s="654">
        <f t="shared" si="333"/>
        <v>9.5501350000000009</v>
      </c>
      <c r="Z745" s="1049">
        <f t="shared" si="336"/>
        <v>1.1875282808452736</v>
      </c>
      <c r="AA745" s="671">
        <f t="shared" si="337"/>
        <v>0.90127983894161545</v>
      </c>
      <c r="AB745" s="671">
        <f t="shared" si="338"/>
        <v>2.2647058823529465</v>
      </c>
      <c r="AC745" s="671">
        <f t="shared" si="339"/>
        <v>6.25</v>
      </c>
      <c r="AD745" s="671">
        <f t="shared" si="340"/>
        <v>9.4017094017094127</v>
      </c>
      <c r="AE745" s="671">
        <f t="shared" si="341"/>
        <v>10.377358490566024</v>
      </c>
      <c r="AF745" s="671">
        <f t="shared" si="342"/>
        <v>127.46781115879826</v>
      </c>
      <c r="AG745" s="671" t="str">
        <f t="shared" si="343"/>
        <v>n/a</v>
      </c>
      <c r="AH745" s="671" t="str">
        <f t="shared" si="344"/>
        <v>n/a</v>
      </c>
      <c r="AI745" s="671" t="str">
        <f t="shared" si="345"/>
        <v>n/a</v>
      </c>
      <c r="AJ745" s="671" t="str">
        <f t="shared" si="346"/>
        <v>n/a</v>
      </c>
      <c r="AK745" s="671" t="str">
        <f t="shared" si="347"/>
        <v>n/a</v>
      </c>
      <c r="AL745" s="671" t="str">
        <f t="shared" si="348"/>
        <v>n/a</v>
      </c>
      <c r="AM745" s="671" t="str">
        <f t="shared" si="349"/>
        <v>n/a</v>
      </c>
      <c r="AN745" s="671" t="str">
        <f t="shared" si="350"/>
        <v>n/a</v>
      </c>
      <c r="AO745" s="671" t="str">
        <f t="shared" si="351"/>
        <v>n/a</v>
      </c>
      <c r="AP745" s="671" t="str">
        <f t="shared" si="352"/>
        <v>n/a</v>
      </c>
      <c r="AQ745" s="671" t="str">
        <f t="shared" si="353"/>
        <v>n/a</v>
      </c>
      <c r="AR745" s="671" t="str">
        <f t="shared" si="354"/>
        <v>n/a</v>
      </c>
      <c r="AS745" s="672">
        <f t="shared" si="334"/>
        <v>22.550056150459078</v>
      </c>
      <c r="AT745" s="673">
        <f t="shared" si="335"/>
        <v>46.423778543092226</v>
      </c>
    </row>
    <row r="746" spans="1:46" ht="11.25" customHeight="1" x14ac:dyDescent="0.2">
      <c r="A746" s="495" t="s">
        <v>3826</v>
      </c>
      <c r="B746" s="933" t="s">
        <v>3827</v>
      </c>
      <c r="C746" s="497">
        <v>0.87</v>
      </c>
      <c r="D746" s="656">
        <v>0.82</v>
      </c>
      <c r="E746" s="650">
        <v>0.74</v>
      </c>
      <c r="F746" s="650">
        <v>0.66</v>
      </c>
      <c r="G746" s="650">
        <v>0.53</v>
      </c>
      <c r="H746" s="542">
        <v>0</v>
      </c>
      <c r="I746" s="651"/>
      <c r="J746" s="542">
        <v>0</v>
      </c>
      <c r="K746" s="542">
        <v>0</v>
      </c>
      <c r="L746" s="651"/>
      <c r="M746" s="523">
        <v>0</v>
      </c>
      <c r="N746" s="543">
        <v>0</v>
      </c>
      <c r="O746" s="543">
        <v>0</v>
      </c>
      <c r="P746" s="653">
        <v>0</v>
      </c>
      <c r="Q746" s="653">
        <v>0</v>
      </c>
      <c r="R746" s="653">
        <v>0</v>
      </c>
      <c r="S746" s="653">
        <v>0</v>
      </c>
      <c r="T746" s="653">
        <v>0</v>
      </c>
      <c r="U746" s="653">
        <v>0</v>
      </c>
      <c r="V746" s="653">
        <v>0</v>
      </c>
      <c r="W746" s="653">
        <v>0</v>
      </c>
      <c r="X746" s="653">
        <v>0</v>
      </c>
      <c r="Y746" s="654">
        <f t="shared" si="333"/>
        <v>3.62</v>
      </c>
      <c r="Z746" s="1049">
        <f t="shared" si="336"/>
        <v>6.0975609756097615</v>
      </c>
      <c r="AA746" s="671">
        <f t="shared" si="337"/>
        <v>10.810810810810811</v>
      </c>
      <c r="AB746" s="671">
        <f t="shared" si="338"/>
        <v>12.12121212121211</v>
      </c>
      <c r="AC746" s="671">
        <f t="shared" si="339"/>
        <v>24.528301886792448</v>
      </c>
      <c r="AD746" s="671" t="str">
        <f t="shared" si="340"/>
        <v>n/a</v>
      </c>
      <c r="AE746" s="671" t="str">
        <f t="shared" si="341"/>
        <v>n/a</v>
      </c>
      <c r="AF746" s="671" t="str">
        <f t="shared" si="342"/>
        <v>n/a</v>
      </c>
      <c r="AG746" s="671" t="str">
        <f t="shared" si="343"/>
        <v>n/a</v>
      </c>
      <c r="AH746" s="671" t="str">
        <f t="shared" si="344"/>
        <v>n/a</v>
      </c>
      <c r="AI746" s="671" t="str">
        <f t="shared" si="345"/>
        <v>n/a</v>
      </c>
      <c r="AJ746" s="671" t="str">
        <f t="shared" si="346"/>
        <v>n/a</v>
      </c>
      <c r="AK746" s="671" t="str">
        <f t="shared" si="347"/>
        <v>n/a</v>
      </c>
      <c r="AL746" s="671" t="str">
        <f t="shared" si="348"/>
        <v>n/a</v>
      </c>
      <c r="AM746" s="671" t="str">
        <f t="shared" si="349"/>
        <v>n/a</v>
      </c>
      <c r="AN746" s="671" t="str">
        <f t="shared" si="350"/>
        <v>n/a</v>
      </c>
      <c r="AO746" s="671" t="str">
        <f t="shared" si="351"/>
        <v>n/a</v>
      </c>
      <c r="AP746" s="671" t="str">
        <f t="shared" si="352"/>
        <v>n/a</v>
      </c>
      <c r="AQ746" s="671" t="str">
        <f t="shared" si="353"/>
        <v>n/a</v>
      </c>
      <c r="AR746" s="671" t="str">
        <f t="shared" si="354"/>
        <v>n/a</v>
      </c>
      <c r="AS746" s="672">
        <f t="shared" si="334"/>
        <v>13.389471448606283</v>
      </c>
      <c r="AT746" s="673">
        <f t="shared" si="335"/>
        <v>7.8634910458247278</v>
      </c>
    </row>
    <row r="747" spans="1:46" ht="11.25" customHeight="1" x14ac:dyDescent="0.2">
      <c r="A747" s="495" t="s">
        <v>1626</v>
      </c>
      <c r="B747" s="933" t="s">
        <v>1627</v>
      </c>
      <c r="C747" s="497">
        <v>0.99</v>
      </c>
      <c r="D747" s="491">
        <v>0.82000000000000006</v>
      </c>
      <c r="E747" s="650">
        <v>0.77</v>
      </c>
      <c r="F747" s="650">
        <v>0.73</v>
      </c>
      <c r="G747" s="650">
        <v>0.68</v>
      </c>
      <c r="H747" s="650">
        <v>0.61</v>
      </c>
      <c r="I747" s="651"/>
      <c r="J747" s="502">
        <v>0.6</v>
      </c>
      <c r="K747" s="655">
        <v>0.6</v>
      </c>
      <c r="L747" s="651"/>
      <c r="M747" s="652">
        <v>0.6</v>
      </c>
      <c r="N747" s="652">
        <v>0.92</v>
      </c>
      <c r="O747" s="657">
        <v>1.24</v>
      </c>
      <c r="P747" s="657">
        <v>1.2</v>
      </c>
      <c r="Q747" s="657">
        <v>1.1599999999999999</v>
      </c>
      <c r="R747" s="657">
        <v>1.1100000000000001</v>
      </c>
      <c r="S747" s="657">
        <v>1.06</v>
      </c>
      <c r="T747" s="657">
        <v>1.01</v>
      </c>
      <c r="U747" s="657">
        <v>0.96</v>
      </c>
      <c r="V747" s="657">
        <v>0.9</v>
      </c>
      <c r="W747" s="657">
        <v>0.82</v>
      </c>
      <c r="X747" s="657">
        <v>0.74</v>
      </c>
      <c r="Y747" s="654">
        <f t="shared" si="333"/>
        <v>17.519999999999996</v>
      </c>
      <c r="Z747" s="1049">
        <f t="shared" si="336"/>
        <v>20.731707317073166</v>
      </c>
      <c r="AA747" s="671">
        <f t="shared" si="337"/>
        <v>6.4935064935065068</v>
      </c>
      <c r="AB747" s="671">
        <f t="shared" si="338"/>
        <v>5.4794520547945202</v>
      </c>
      <c r="AC747" s="671">
        <f t="shared" si="339"/>
        <v>7.3529411764705843</v>
      </c>
      <c r="AD747" s="671">
        <f t="shared" si="340"/>
        <v>11.475409836065587</v>
      </c>
      <c r="AE747" s="671">
        <f t="shared" si="341"/>
        <v>1.6666666666666607</v>
      </c>
      <c r="AF747" s="671">
        <f t="shared" si="342"/>
        <v>0</v>
      </c>
      <c r="AG747" s="671">
        <f t="shared" si="343"/>
        <v>0</v>
      </c>
      <c r="AH747" s="671">
        <f t="shared" si="344"/>
        <v>-34.782608695652186</v>
      </c>
      <c r="AI747" s="671">
        <f t="shared" si="345"/>
        <v>-25.806451612903224</v>
      </c>
      <c r="AJ747" s="671">
        <f t="shared" si="346"/>
        <v>3.3333333333333437</v>
      </c>
      <c r="AK747" s="671">
        <f t="shared" si="347"/>
        <v>3.4482758620689724</v>
      </c>
      <c r="AL747" s="671">
        <f t="shared" si="348"/>
        <v>4.5045045045044807</v>
      </c>
      <c r="AM747" s="671">
        <f t="shared" si="349"/>
        <v>4.7169811320754818</v>
      </c>
      <c r="AN747" s="671">
        <f t="shared" si="350"/>
        <v>4.9504950495049549</v>
      </c>
      <c r="AO747" s="671">
        <f t="shared" si="351"/>
        <v>5.2083333333333481</v>
      </c>
      <c r="AP747" s="671">
        <f t="shared" si="352"/>
        <v>6.6666666666666652</v>
      </c>
      <c r="AQ747" s="671">
        <f t="shared" si="353"/>
        <v>9.7560975609756184</v>
      </c>
      <c r="AR747" s="671">
        <f t="shared" si="354"/>
        <v>10.810810810810811</v>
      </c>
      <c r="AS747" s="672">
        <f t="shared" si="334"/>
        <v>2.4213748152260681</v>
      </c>
      <c r="AT747" s="673">
        <f t="shared" si="335"/>
        <v>12.535733041711602</v>
      </c>
    </row>
    <row r="748" spans="1:46" ht="11.25" customHeight="1" x14ac:dyDescent="0.2">
      <c r="A748" s="557" t="s">
        <v>4035</v>
      </c>
      <c r="B748" s="508" t="s">
        <v>4036</v>
      </c>
      <c r="C748" s="497">
        <v>0.56999999999999995</v>
      </c>
      <c r="D748" s="523">
        <v>0.48</v>
      </c>
      <c r="E748" s="513">
        <v>0.42</v>
      </c>
      <c r="F748" s="513">
        <v>0.14000000000000001</v>
      </c>
      <c r="G748" s="513">
        <v>0.09</v>
      </c>
      <c r="H748" s="540">
        <v>0</v>
      </c>
      <c r="I748" s="514"/>
      <c r="J748" s="540">
        <v>0</v>
      </c>
      <c r="K748" s="515">
        <v>0.03</v>
      </c>
      <c r="L748" s="514"/>
      <c r="M748" s="539">
        <v>0.12</v>
      </c>
      <c r="N748" s="539">
        <v>0.39</v>
      </c>
      <c r="O748" s="541">
        <v>0.48</v>
      </c>
      <c r="P748" s="516">
        <v>0.48</v>
      </c>
      <c r="Q748" s="516">
        <v>0.4</v>
      </c>
      <c r="R748" s="516">
        <v>0.38</v>
      </c>
      <c r="S748" s="516">
        <v>0.36</v>
      </c>
      <c r="T748" s="516">
        <v>0.35</v>
      </c>
      <c r="U748" s="516">
        <v>0.28000000000000003</v>
      </c>
      <c r="V748" s="516">
        <v>0.26</v>
      </c>
      <c r="W748" s="516">
        <v>0.22</v>
      </c>
      <c r="X748" s="516">
        <v>0.15</v>
      </c>
      <c r="Y748" s="654">
        <f t="shared" si="333"/>
        <v>5.6</v>
      </c>
      <c r="Z748" s="1049">
        <f t="shared" si="336"/>
        <v>18.75</v>
      </c>
      <c r="AA748" s="671">
        <f t="shared" si="337"/>
        <v>14.285714285714279</v>
      </c>
      <c r="AB748" s="671">
        <f t="shared" si="338"/>
        <v>199.99999999999994</v>
      </c>
      <c r="AC748" s="671">
        <f t="shared" si="339"/>
        <v>55.555555555555578</v>
      </c>
      <c r="AD748" s="671" t="str">
        <f t="shared" si="340"/>
        <v>n/a</v>
      </c>
      <c r="AE748" s="671" t="str">
        <f t="shared" si="341"/>
        <v>n/a</v>
      </c>
      <c r="AF748" s="671">
        <f t="shared" si="342"/>
        <v>-100</v>
      </c>
      <c r="AG748" s="671">
        <f t="shared" si="343"/>
        <v>-75</v>
      </c>
      <c r="AH748" s="671">
        <f t="shared" si="344"/>
        <v>-69.230769230769226</v>
      </c>
      <c r="AI748" s="671">
        <f t="shared" si="345"/>
        <v>-18.749999999999989</v>
      </c>
      <c r="AJ748" s="671">
        <f t="shared" si="346"/>
        <v>0</v>
      </c>
      <c r="AK748" s="671">
        <f t="shared" si="347"/>
        <v>19.999999999999996</v>
      </c>
      <c r="AL748" s="671">
        <f t="shared" si="348"/>
        <v>5.2631578947368363</v>
      </c>
      <c r="AM748" s="671">
        <f t="shared" si="349"/>
        <v>5.555555555555558</v>
      </c>
      <c r="AN748" s="671">
        <f t="shared" si="350"/>
        <v>2.8571428571428692</v>
      </c>
      <c r="AO748" s="671">
        <f t="shared" si="351"/>
        <v>24.999999999999979</v>
      </c>
      <c r="AP748" s="671">
        <f t="shared" si="352"/>
        <v>7.6923076923077094</v>
      </c>
      <c r="AQ748" s="671">
        <f t="shared" si="353"/>
        <v>18.181818181818187</v>
      </c>
      <c r="AR748" s="671">
        <f t="shared" si="354"/>
        <v>46.666666666666679</v>
      </c>
      <c r="AS748" s="672">
        <f t="shared" si="334"/>
        <v>9.2251264387487311</v>
      </c>
      <c r="AT748" s="673">
        <f t="shared" si="335"/>
        <v>64.529078567780047</v>
      </c>
    </row>
    <row r="749" spans="1:46" ht="11.25" customHeight="1" x14ac:dyDescent="0.2">
      <c r="A749" s="495" t="s">
        <v>806</v>
      </c>
      <c r="B749" s="916" t="s">
        <v>807</v>
      </c>
      <c r="C749" s="497">
        <v>1.3</v>
      </c>
      <c r="D749" s="497">
        <v>1.1800000000000002</v>
      </c>
      <c r="E749" s="650">
        <v>1.06</v>
      </c>
      <c r="F749" s="650">
        <v>0.96</v>
      </c>
      <c r="G749" s="650">
        <v>0.88</v>
      </c>
      <c r="H749" s="650">
        <v>0.8</v>
      </c>
      <c r="I749" s="651"/>
      <c r="J749" s="650">
        <v>0.72</v>
      </c>
      <c r="K749" s="650">
        <v>0.64</v>
      </c>
      <c r="L749" s="651"/>
      <c r="M749" s="497">
        <v>0.52</v>
      </c>
      <c r="N749" s="657">
        <v>0.41</v>
      </c>
      <c r="O749" s="657">
        <v>0.28000000000000003</v>
      </c>
      <c r="P749" s="657">
        <v>0.22</v>
      </c>
      <c r="Q749" s="657">
        <v>0.17</v>
      </c>
      <c r="R749" s="657">
        <v>0.12</v>
      </c>
      <c r="S749" s="653">
        <v>0</v>
      </c>
      <c r="T749" s="653">
        <v>0</v>
      </c>
      <c r="U749" s="653">
        <v>0</v>
      </c>
      <c r="V749" s="653">
        <v>0</v>
      </c>
      <c r="W749" s="653">
        <v>0</v>
      </c>
      <c r="X749" s="653">
        <v>0</v>
      </c>
      <c r="Y749" s="654">
        <f t="shared" si="333"/>
        <v>9.259999999999998</v>
      </c>
      <c r="Z749" s="1049">
        <f t="shared" si="336"/>
        <v>10.169491525423723</v>
      </c>
      <c r="AA749" s="671">
        <f t="shared" si="337"/>
        <v>11.320754716981153</v>
      </c>
      <c r="AB749" s="671">
        <f t="shared" si="338"/>
        <v>10.416666666666675</v>
      </c>
      <c r="AC749" s="671">
        <f t="shared" si="339"/>
        <v>9.0909090909090828</v>
      </c>
      <c r="AD749" s="671">
        <f t="shared" si="340"/>
        <v>9.9999999999999858</v>
      </c>
      <c r="AE749" s="671">
        <f t="shared" si="341"/>
        <v>11.111111111111116</v>
      </c>
      <c r="AF749" s="671">
        <f t="shared" si="342"/>
        <v>12.5</v>
      </c>
      <c r="AG749" s="671">
        <f t="shared" si="343"/>
        <v>23.076923076923084</v>
      </c>
      <c r="AH749" s="671">
        <f t="shared" si="344"/>
        <v>26.829268292682929</v>
      </c>
      <c r="AI749" s="671">
        <f t="shared" si="345"/>
        <v>46.428571428571395</v>
      </c>
      <c r="AJ749" s="671">
        <f t="shared" si="346"/>
        <v>27.272727272727295</v>
      </c>
      <c r="AK749" s="671">
        <f t="shared" si="347"/>
        <v>29.411764705882337</v>
      </c>
      <c r="AL749" s="671">
        <f t="shared" si="348"/>
        <v>41.666666666666671</v>
      </c>
      <c r="AM749" s="671" t="str">
        <f t="shared" si="349"/>
        <v>n/a</v>
      </c>
      <c r="AN749" s="671" t="str">
        <f t="shared" si="350"/>
        <v>n/a</v>
      </c>
      <c r="AO749" s="671" t="str">
        <f t="shared" si="351"/>
        <v>n/a</v>
      </c>
      <c r="AP749" s="671" t="str">
        <f t="shared" si="352"/>
        <v>n/a</v>
      </c>
      <c r="AQ749" s="671" t="str">
        <f t="shared" si="353"/>
        <v>n/a</v>
      </c>
      <c r="AR749" s="671" t="str">
        <f t="shared" si="354"/>
        <v>n/a</v>
      </c>
      <c r="AS749" s="672">
        <f t="shared" si="334"/>
        <v>20.714988811888112</v>
      </c>
      <c r="AT749" s="673">
        <f t="shared" si="335"/>
        <v>12.835262094951382</v>
      </c>
    </row>
    <row r="750" spans="1:46" ht="11.25" customHeight="1" x14ac:dyDescent="0.2">
      <c r="A750" s="933" t="s">
        <v>1707</v>
      </c>
      <c r="B750" s="916" t="s">
        <v>1708</v>
      </c>
      <c r="C750" s="497">
        <v>1.8</v>
      </c>
      <c r="D750" s="497">
        <v>1.32</v>
      </c>
      <c r="E750" s="650">
        <v>1.02</v>
      </c>
      <c r="F750" s="650">
        <v>0.92</v>
      </c>
      <c r="G750" s="650">
        <v>0.7</v>
      </c>
      <c r="H750" s="502">
        <v>0.35</v>
      </c>
      <c r="I750" s="651"/>
      <c r="J750" s="650">
        <v>0.2</v>
      </c>
      <c r="K750" s="496">
        <v>0.12</v>
      </c>
      <c r="L750" s="651"/>
      <c r="M750" s="652">
        <v>0.04</v>
      </c>
      <c r="N750" s="652">
        <v>0.22</v>
      </c>
      <c r="O750" s="653">
        <v>2.85</v>
      </c>
      <c r="P750" s="657">
        <v>2.92</v>
      </c>
      <c r="Q750" s="657">
        <v>2.44</v>
      </c>
      <c r="R750" s="657">
        <v>2.2000000000000002</v>
      </c>
      <c r="S750" s="657">
        <v>2</v>
      </c>
      <c r="T750" s="657">
        <v>1.8</v>
      </c>
      <c r="U750" s="657">
        <v>1.72</v>
      </c>
      <c r="V750" s="657">
        <v>1.6</v>
      </c>
      <c r="W750" s="657">
        <v>1.48</v>
      </c>
      <c r="X750" s="657">
        <v>1.38</v>
      </c>
      <c r="Y750" s="654">
        <f t="shared" si="333"/>
        <v>27.080000000000002</v>
      </c>
      <c r="Z750" s="1049">
        <f t="shared" si="336"/>
        <v>36.363636363636353</v>
      </c>
      <c r="AA750" s="671">
        <f t="shared" si="337"/>
        <v>29.411764705882359</v>
      </c>
      <c r="AB750" s="671">
        <f t="shared" si="338"/>
        <v>10.869565217391308</v>
      </c>
      <c r="AC750" s="671">
        <f t="shared" si="339"/>
        <v>31.428571428571452</v>
      </c>
      <c r="AD750" s="671">
        <f t="shared" si="340"/>
        <v>100</v>
      </c>
      <c r="AE750" s="671">
        <f t="shared" si="341"/>
        <v>74.999999999999972</v>
      </c>
      <c r="AF750" s="671">
        <f t="shared" si="342"/>
        <v>66.666666666666671</v>
      </c>
      <c r="AG750" s="671">
        <f t="shared" si="343"/>
        <v>200</v>
      </c>
      <c r="AH750" s="671">
        <f t="shared" si="344"/>
        <v>-81.818181818181813</v>
      </c>
      <c r="AI750" s="671">
        <f t="shared" si="345"/>
        <v>-92.280701754385959</v>
      </c>
      <c r="AJ750" s="671">
        <f t="shared" si="346"/>
        <v>-2.3972602739726012</v>
      </c>
      <c r="AK750" s="671">
        <f t="shared" si="347"/>
        <v>19.672131147540984</v>
      </c>
      <c r="AL750" s="671">
        <f t="shared" si="348"/>
        <v>10.909090909090891</v>
      </c>
      <c r="AM750" s="671">
        <f t="shared" si="349"/>
        <v>10.000000000000009</v>
      </c>
      <c r="AN750" s="671">
        <f t="shared" si="350"/>
        <v>11.111111111111116</v>
      </c>
      <c r="AO750" s="671">
        <f t="shared" si="351"/>
        <v>4.6511627906976827</v>
      </c>
      <c r="AP750" s="671">
        <f t="shared" si="352"/>
        <v>7.4999999999999956</v>
      </c>
      <c r="AQ750" s="671">
        <f t="shared" si="353"/>
        <v>8.1081081081081141</v>
      </c>
      <c r="AR750" s="671">
        <f t="shared" si="354"/>
        <v>7.2463768115942129</v>
      </c>
      <c r="AS750" s="672">
        <f t="shared" si="334"/>
        <v>23.812739021776355</v>
      </c>
      <c r="AT750" s="673">
        <f t="shared" si="335"/>
        <v>61.79271390411224</v>
      </c>
    </row>
    <row r="751" spans="1:46" ht="11.25" customHeight="1" x14ac:dyDescent="0.2">
      <c r="A751" s="565" t="s">
        <v>1697</v>
      </c>
      <c r="B751" s="916" t="s">
        <v>1698</v>
      </c>
      <c r="C751" s="497">
        <v>0.71750000000000003</v>
      </c>
      <c r="D751" s="497">
        <v>0.60499999999999998</v>
      </c>
      <c r="E751" s="650">
        <v>0.5575</v>
      </c>
      <c r="F751" s="650">
        <v>0.52750000000000008</v>
      </c>
      <c r="G751" s="650">
        <v>0.45500000000000002</v>
      </c>
      <c r="H751" s="650">
        <v>0.43</v>
      </c>
      <c r="I751" s="651"/>
      <c r="J751" s="502">
        <v>0.4</v>
      </c>
      <c r="K751" s="650">
        <v>0.375</v>
      </c>
      <c r="L751" s="651"/>
      <c r="M751" s="564">
        <v>0.3</v>
      </c>
      <c r="N751" s="653">
        <v>0.35</v>
      </c>
      <c r="O751" s="657">
        <v>0.375</v>
      </c>
      <c r="P751" s="657">
        <v>0.3</v>
      </c>
      <c r="Q751" s="657">
        <v>0.2</v>
      </c>
      <c r="R751" s="653">
        <v>0.1</v>
      </c>
      <c r="S751" s="657">
        <v>0.375</v>
      </c>
      <c r="T751" s="653">
        <v>0</v>
      </c>
      <c r="U751" s="653">
        <v>0</v>
      </c>
      <c r="V751" s="653">
        <v>0</v>
      </c>
      <c r="W751" s="653">
        <v>0</v>
      </c>
      <c r="X751" s="653">
        <v>0</v>
      </c>
      <c r="Y751" s="654">
        <f t="shared" si="333"/>
        <v>6.067499999999999</v>
      </c>
      <c r="Z751" s="1049">
        <f t="shared" si="336"/>
        <v>18.595041322314067</v>
      </c>
      <c r="AA751" s="671">
        <f t="shared" si="337"/>
        <v>8.5201793721973118</v>
      </c>
      <c r="AB751" s="671">
        <f t="shared" si="338"/>
        <v>5.6872037914691864</v>
      </c>
      <c r="AC751" s="671">
        <f t="shared" si="339"/>
        <v>15.934065934065945</v>
      </c>
      <c r="AD751" s="671">
        <f t="shared" si="340"/>
        <v>5.8139534883721034</v>
      </c>
      <c r="AE751" s="671">
        <f t="shared" si="341"/>
        <v>7.4999999999999956</v>
      </c>
      <c r="AF751" s="671">
        <f t="shared" si="342"/>
        <v>6.6666666666666652</v>
      </c>
      <c r="AG751" s="671">
        <f t="shared" si="343"/>
        <v>25</v>
      </c>
      <c r="AH751" s="671">
        <f t="shared" si="344"/>
        <v>-14.285714285714279</v>
      </c>
      <c r="AI751" s="671">
        <f t="shared" si="345"/>
        <v>-6.6666666666666767</v>
      </c>
      <c r="AJ751" s="671">
        <f t="shared" si="346"/>
        <v>25</v>
      </c>
      <c r="AK751" s="671">
        <f t="shared" si="347"/>
        <v>49.999999999999979</v>
      </c>
      <c r="AL751" s="671">
        <f t="shared" si="348"/>
        <v>100</v>
      </c>
      <c r="AM751" s="671">
        <f t="shared" si="349"/>
        <v>-73.333333333333343</v>
      </c>
      <c r="AN751" s="671" t="str">
        <f t="shared" si="350"/>
        <v>n/a</v>
      </c>
      <c r="AO751" s="671" t="str">
        <f t="shared" si="351"/>
        <v>n/a</v>
      </c>
      <c r="AP751" s="671" t="str">
        <f t="shared" si="352"/>
        <v>n/a</v>
      </c>
      <c r="AQ751" s="671" t="str">
        <f t="shared" si="353"/>
        <v>n/a</v>
      </c>
      <c r="AR751" s="671" t="str">
        <f t="shared" si="354"/>
        <v>n/a</v>
      </c>
      <c r="AS751" s="672">
        <f t="shared" si="334"/>
        <v>12.459385449240783</v>
      </c>
      <c r="AT751" s="673">
        <f t="shared" si="335"/>
        <v>37.253910601269546</v>
      </c>
    </row>
    <row r="752" spans="1:46" ht="11.25" customHeight="1" x14ac:dyDescent="0.2">
      <c r="A752" s="933" t="s">
        <v>1695</v>
      </c>
      <c r="B752" s="916" t="s">
        <v>1696</v>
      </c>
      <c r="C752" s="497">
        <v>1.78</v>
      </c>
      <c r="D752" s="497">
        <v>1.56</v>
      </c>
      <c r="E752" s="650">
        <v>1.4</v>
      </c>
      <c r="F752" s="650">
        <v>1.28</v>
      </c>
      <c r="G752" s="650">
        <v>1.1200000000000001</v>
      </c>
      <c r="H752" s="650">
        <v>1.02</v>
      </c>
      <c r="I752" s="651"/>
      <c r="J752" s="650">
        <v>0.9</v>
      </c>
      <c r="K752" s="496">
        <v>0.55000000000000004</v>
      </c>
      <c r="L752" s="651"/>
      <c r="M752" s="652">
        <v>0.04</v>
      </c>
      <c r="N752" s="652">
        <v>0.27</v>
      </c>
      <c r="O752" s="657">
        <v>0.94</v>
      </c>
      <c r="P752" s="657">
        <v>0.86</v>
      </c>
      <c r="Q752" s="657">
        <v>0.78</v>
      </c>
      <c r="R752" s="657">
        <v>0.7</v>
      </c>
      <c r="S752" s="657">
        <v>0.62</v>
      </c>
      <c r="T752" s="657">
        <v>0.54</v>
      </c>
      <c r="U752" s="657">
        <v>0.46</v>
      </c>
      <c r="V752" s="657">
        <v>0.39</v>
      </c>
      <c r="W752" s="657">
        <v>0.33</v>
      </c>
      <c r="X752" s="657">
        <v>0.28999999999999998</v>
      </c>
      <c r="Y752" s="654">
        <f t="shared" si="333"/>
        <v>15.829999999999997</v>
      </c>
      <c r="Z752" s="1049">
        <f t="shared" si="336"/>
        <v>14.102564102564097</v>
      </c>
      <c r="AA752" s="671">
        <f t="shared" si="337"/>
        <v>11.428571428571432</v>
      </c>
      <c r="AB752" s="671">
        <f t="shared" si="338"/>
        <v>9.375</v>
      </c>
      <c r="AC752" s="671">
        <f t="shared" si="339"/>
        <v>14.285714285714279</v>
      </c>
      <c r="AD752" s="671">
        <f t="shared" si="340"/>
        <v>9.8039215686274606</v>
      </c>
      <c r="AE752" s="671">
        <f t="shared" si="341"/>
        <v>13.33333333333333</v>
      </c>
      <c r="AF752" s="671">
        <f t="shared" si="342"/>
        <v>63.636363636363626</v>
      </c>
      <c r="AG752" s="671">
        <f t="shared" si="343"/>
        <v>1275</v>
      </c>
      <c r="AH752" s="671">
        <f t="shared" si="344"/>
        <v>-85.18518518518519</v>
      </c>
      <c r="AI752" s="671">
        <f t="shared" si="345"/>
        <v>-71.276595744680847</v>
      </c>
      <c r="AJ752" s="671">
        <f t="shared" si="346"/>
        <v>9.302325581395344</v>
      </c>
      <c r="AK752" s="671">
        <f t="shared" si="347"/>
        <v>10.256410256410241</v>
      </c>
      <c r="AL752" s="671">
        <f t="shared" si="348"/>
        <v>11.428571428571432</v>
      </c>
      <c r="AM752" s="671">
        <f t="shared" si="349"/>
        <v>12.903225806451601</v>
      </c>
      <c r="AN752" s="671">
        <f t="shared" si="350"/>
        <v>14.814814814814813</v>
      </c>
      <c r="AO752" s="671">
        <f t="shared" si="351"/>
        <v>17.391304347826097</v>
      </c>
      <c r="AP752" s="671">
        <f t="shared" si="352"/>
        <v>17.948717948717952</v>
      </c>
      <c r="AQ752" s="671">
        <f t="shared" si="353"/>
        <v>18.181818181818187</v>
      </c>
      <c r="AR752" s="671">
        <f t="shared" si="354"/>
        <v>13.793103448275868</v>
      </c>
      <c r="AS752" s="672">
        <f t="shared" si="334"/>
        <v>72.659156802083658</v>
      </c>
      <c r="AT752" s="673">
        <f t="shared" si="335"/>
        <v>292.92138331325248</v>
      </c>
    </row>
    <row r="753" spans="1:46" ht="11.25" customHeight="1" x14ac:dyDescent="0.2">
      <c r="A753" s="1123" t="s">
        <v>4136</v>
      </c>
      <c r="B753" s="508" t="s">
        <v>4137</v>
      </c>
      <c r="C753" s="497">
        <v>2.74</v>
      </c>
      <c r="D753" s="510">
        <v>1.96</v>
      </c>
      <c r="E753" s="513">
        <v>1.51</v>
      </c>
      <c r="F753" s="513">
        <v>0.93</v>
      </c>
      <c r="G753" s="1182">
        <v>0</v>
      </c>
      <c r="H753" s="1182">
        <v>0</v>
      </c>
      <c r="I753" s="1185"/>
      <c r="J753" s="1182">
        <v>0</v>
      </c>
      <c r="K753" s="532">
        <v>0</v>
      </c>
      <c r="L753" s="1185"/>
      <c r="M753" s="539">
        <v>0</v>
      </c>
      <c r="N753" s="539">
        <v>0</v>
      </c>
      <c r="O753" s="517">
        <v>0</v>
      </c>
      <c r="P753" s="517">
        <v>0</v>
      </c>
      <c r="Q753" s="517">
        <v>0</v>
      </c>
      <c r="R753" s="517">
        <v>0</v>
      </c>
      <c r="S753" s="517">
        <v>0</v>
      </c>
      <c r="T753" s="517">
        <v>0</v>
      </c>
      <c r="U753" s="517">
        <v>0</v>
      </c>
      <c r="V753" s="517">
        <v>0</v>
      </c>
      <c r="W753" s="517">
        <v>0</v>
      </c>
      <c r="X753" s="517">
        <v>0</v>
      </c>
      <c r="Y753" s="654">
        <f t="shared" si="333"/>
        <v>7.14</v>
      </c>
      <c r="Z753" s="1049">
        <f t="shared" si="336"/>
        <v>39.79591836734695</v>
      </c>
      <c r="AA753" s="671">
        <f t="shared" si="337"/>
        <v>29.801324503311257</v>
      </c>
      <c r="AB753" s="671">
        <f t="shared" si="338"/>
        <v>62.36559139784945</v>
      </c>
      <c r="AC753" s="671" t="str">
        <f t="shared" si="339"/>
        <v>n/a</v>
      </c>
      <c r="AD753" s="671" t="str">
        <f t="shared" si="340"/>
        <v>n/a</v>
      </c>
      <c r="AE753" s="671" t="str">
        <f t="shared" si="341"/>
        <v>n/a</v>
      </c>
      <c r="AF753" s="671" t="str">
        <f t="shared" si="342"/>
        <v>n/a</v>
      </c>
      <c r="AG753" s="671" t="str">
        <f t="shared" si="343"/>
        <v>n/a</v>
      </c>
      <c r="AH753" s="671" t="str">
        <f t="shared" si="344"/>
        <v>n/a</v>
      </c>
      <c r="AI753" s="671" t="str">
        <f t="shared" si="345"/>
        <v>n/a</v>
      </c>
      <c r="AJ753" s="671" t="str">
        <f t="shared" si="346"/>
        <v>n/a</v>
      </c>
      <c r="AK753" s="671" t="str">
        <f t="shared" si="347"/>
        <v>n/a</v>
      </c>
      <c r="AL753" s="671" t="str">
        <f t="shared" si="348"/>
        <v>n/a</v>
      </c>
      <c r="AM753" s="671" t="str">
        <f t="shared" si="349"/>
        <v>n/a</v>
      </c>
      <c r="AN753" s="671" t="str">
        <f t="shared" si="350"/>
        <v>n/a</v>
      </c>
      <c r="AO753" s="671" t="str">
        <f t="shared" si="351"/>
        <v>n/a</v>
      </c>
      <c r="AP753" s="671" t="str">
        <f t="shared" si="352"/>
        <v>n/a</v>
      </c>
      <c r="AQ753" s="671" t="str">
        <f t="shared" si="353"/>
        <v>n/a</v>
      </c>
      <c r="AR753" s="671" t="str">
        <f t="shared" si="354"/>
        <v>n/a</v>
      </c>
      <c r="AS753" s="672">
        <f t="shared" si="334"/>
        <v>43.98761142283589</v>
      </c>
      <c r="AT753" s="673">
        <f t="shared" si="335"/>
        <v>16.681894005125873</v>
      </c>
    </row>
    <row r="754" spans="1:46" ht="11.25" customHeight="1" x14ac:dyDescent="0.2">
      <c r="A754" s="495" t="s">
        <v>342</v>
      </c>
      <c r="B754" s="916" t="s">
        <v>343</v>
      </c>
      <c r="C754" s="497">
        <v>2.58</v>
      </c>
      <c r="D754" s="656">
        <v>2.42</v>
      </c>
      <c r="E754" s="650">
        <v>2.2599999999999998</v>
      </c>
      <c r="F754" s="650">
        <v>2.14</v>
      </c>
      <c r="G754" s="650">
        <v>2.04</v>
      </c>
      <c r="H754" s="650">
        <v>1.98</v>
      </c>
      <c r="I754" s="651"/>
      <c r="J754" s="650">
        <v>1.8</v>
      </c>
      <c r="K754" s="496">
        <v>1.64</v>
      </c>
      <c r="L754" s="651"/>
      <c r="M754" s="511">
        <v>1.34</v>
      </c>
      <c r="N754" s="511">
        <v>1.3</v>
      </c>
      <c r="O754" s="657">
        <v>1.26</v>
      </c>
      <c r="P754" s="657">
        <v>1.22</v>
      </c>
      <c r="Q754" s="657">
        <v>1.18</v>
      </c>
      <c r="R754" s="657">
        <v>1.1399999999999999</v>
      </c>
      <c r="S754" s="657">
        <v>1.08</v>
      </c>
      <c r="T754" s="657">
        <v>1.03</v>
      </c>
      <c r="U754" s="657">
        <v>0.99</v>
      </c>
      <c r="V754" s="657">
        <v>0.94</v>
      </c>
      <c r="W754" s="657">
        <v>0.9</v>
      </c>
      <c r="X754" s="657">
        <v>0.87</v>
      </c>
      <c r="Y754" s="654">
        <f t="shared" si="333"/>
        <v>30.110000000000003</v>
      </c>
      <c r="Z754" s="1049">
        <f t="shared" si="336"/>
        <v>6.6115702479338845</v>
      </c>
      <c r="AA754" s="671">
        <f t="shared" si="337"/>
        <v>7.079646017699126</v>
      </c>
      <c r="AB754" s="671">
        <f t="shared" si="338"/>
        <v>5.6074766355139971</v>
      </c>
      <c r="AC754" s="671">
        <f t="shared" si="339"/>
        <v>4.9019607843137303</v>
      </c>
      <c r="AD754" s="671">
        <f t="shared" si="340"/>
        <v>3.0303030303030276</v>
      </c>
      <c r="AE754" s="671">
        <f t="shared" si="341"/>
        <v>9.9999999999999858</v>
      </c>
      <c r="AF754" s="671">
        <f t="shared" si="342"/>
        <v>9.7560975609756184</v>
      </c>
      <c r="AG754" s="671">
        <f t="shared" si="343"/>
        <v>22.388059701492512</v>
      </c>
      <c r="AH754" s="671">
        <f t="shared" si="344"/>
        <v>3.0769230769230882</v>
      </c>
      <c r="AI754" s="671">
        <f t="shared" si="345"/>
        <v>3.1746031746031855</v>
      </c>
      <c r="AJ754" s="671">
        <f t="shared" si="346"/>
        <v>3.2786885245901676</v>
      </c>
      <c r="AK754" s="671">
        <f t="shared" si="347"/>
        <v>3.3898305084745894</v>
      </c>
      <c r="AL754" s="671">
        <f t="shared" si="348"/>
        <v>3.5087719298245723</v>
      </c>
      <c r="AM754" s="671">
        <f t="shared" si="349"/>
        <v>5.5555555555555358</v>
      </c>
      <c r="AN754" s="671">
        <f t="shared" si="350"/>
        <v>4.8543689320388328</v>
      </c>
      <c r="AO754" s="671">
        <f t="shared" si="351"/>
        <v>4.0404040404040442</v>
      </c>
      <c r="AP754" s="671">
        <f t="shared" si="352"/>
        <v>5.319148936170226</v>
      </c>
      <c r="AQ754" s="671">
        <f t="shared" si="353"/>
        <v>4.4444444444444287</v>
      </c>
      <c r="AR754" s="671">
        <f t="shared" si="354"/>
        <v>3.4482758620689724</v>
      </c>
      <c r="AS754" s="672">
        <f t="shared" si="334"/>
        <v>5.9719015243857649</v>
      </c>
      <c r="AT754" s="673">
        <f t="shared" si="335"/>
        <v>4.4850176291205495</v>
      </c>
    </row>
    <row r="755" spans="1:46" ht="11.25" customHeight="1" x14ac:dyDescent="0.2">
      <c r="A755" s="933" t="s">
        <v>3915</v>
      </c>
      <c r="B755" s="916" t="s">
        <v>4211</v>
      </c>
      <c r="C755" s="497">
        <v>1.4</v>
      </c>
      <c r="D755" s="686">
        <v>1.2</v>
      </c>
      <c r="E755" s="661">
        <v>1.08</v>
      </c>
      <c r="F755" s="661">
        <v>0.78</v>
      </c>
      <c r="G755" s="661">
        <v>0.35</v>
      </c>
      <c r="H755" s="523">
        <v>0</v>
      </c>
      <c r="I755" s="497"/>
      <c r="J755" s="523">
        <v>0</v>
      </c>
      <c r="K755" s="520">
        <v>0</v>
      </c>
      <c r="L755" s="523"/>
      <c r="M755" s="548">
        <v>0</v>
      </c>
      <c r="N755" s="548">
        <v>0</v>
      </c>
      <c r="O755" s="543">
        <v>0</v>
      </c>
      <c r="P755" s="543">
        <v>0</v>
      </c>
      <c r="Q755" s="543">
        <v>0</v>
      </c>
      <c r="R755" s="543">
        <v>0</v>
      </c>
      <c r="S755" s="543">
        <v>0</v>
      </c>
      <c r="T755" s="543">
        <v>0</v>
      </c>
      <c r="U755" s="543">
        <v>0</v>
      </c>
      <c r="V755" s="543">
        <v>0</v>
      </c>
      <c r="W755" s="543">
        <v>0</v>
      </c>
      <c r="X755" s="543">
        <v>0</v>
      </c>
      <c r="Y755" s="654">
        <f t="shared" si="333"/>
        <v>4.8099999999999996</v>
      </c>
      <c r="Z755" s="1049">
        <f t="shared" si="336"/>
        <v>16.666666666666675</v>
      </c>
      <c r="AA755" s="671">
        <f t="shared" si="337"/>
        <v>11.111111111111093</v>
      </c>
      <c r="AB755" s="671">
        <f t="shared" si="338"/>
        <v>38.46153846153846</v>
      </c>
      <c r="AC755" s="671">
        <f t="shared" si="339"/>
        <v>122.85714285714286</v>
      </c>
      <c r="AD755" s="671" t="str">
        <f t="shared" si="340"/>
        <v>n/a</v>
      </c>
      <c r="AE755" s="671" t="str">
        <f t="shared" si="341"/>
        <v>n/a</v>
      </c>
      <c r="AF755" s="671" t="str">
        <f t="shared" si="342"/>
        <v>n/a</v>
      </c>
      <c r="AG755" s="671" t="str">
        <f t="shared" si="343"/>
        <v>n/a</v>
      </c>
      <c r="AH755" s="671" t="str">
        <f t="shared" si="344"/>
        <v>n/a</v>
      </c>
      <c r="AI755" s="671" t="str">
        <f t="shared" si="345"/>
        <v>n/a</v>
      </c>
      <c r="AJ755" s="671" t="str">
        <f t="shared" si="346"/>
        <v>n/a</v>
      </c>
      <c r="AK755" s="671" t="str">
        <f t="shared" si="347"/>
        <v>n/a</v>
      </c>
      <c r="AL755" s="671" t="str">
        <f t="shared" si="348"/>
        <v>n/a</v>
      </c>
      <c r="AM755" s="671" t="str">
        <f t="shared" si="349"/>
        <v>n/a</v>
      </c>
      <c r="AN755" s="671" t="str">
        <f t="shared" si="350"/>
        <v>n/a</v>
      </c>
      <c r="AO755" s="671" t="str">
        <f t="shared" si="351"/>
        <v>n/a</v>
      </c>
      <c r="AP755" s="671" t="str">
        <f t="shared" si="352"/>
        <v>n/a</v>
      </c>
      <c r="AQ755" s="671" t="str">
        <f t="shared" si="353"/>
        <v>n/a</v>
      </c>
      <c r="AR755" s="671" t="str">
        <f t="shared" si="354"/>
        <v>n/a</v>
      </c>
      <c r="AS755" s="672">
        <f t="shared" si="334"/>
        <v>47.274114774114771</v>
      </c>
      <c r="AT755" s="673">
        <f t="shared" si="335"/>
        <v>51.752727300260354</v>
      </c>
    </row>
    <row r="756" spans="1:46" ht="11.25" customHeight="1" x14ac:dyDescent="0.2">
      <c r="A756" s="556" t="s">
        <v>1636</v>
      </c>
      <c r="B756" s="916" t="s">
        <v>1637</v>
      </c>
      <c r="C756" s="497">
        <v>1.73</v>
      </c>
      <c r="D756" s="656">
        <v>1.69</v>
      </c>
      <c r="E756" s="650">
        <v>1.62</v>
      </c>
      <c r="F756" s="650">
        <v>1.54</v>
      </c>
      <c r="G756" s="650">
        <v>1.46</v>
      </c>
      <c r="H756" s="650">
        <v>1.26</v>
      </c>
      <c r="I756" s="651"/>
      <c r="J756" s="650">
        <v>0.45</v>
      </c>
      <c r="K756" s="655">
        <v>0.3</v>
      </c>
      <c r="L756" s="651"/>
      <c r="M756" s="652">
        <v>0.3</v>
      </c>
      <c r="N756" s="652">
        <v>0.3</v>
      </c>
      <c r="O756" s="653">
        <v>0.3</v>
      </c>
      <c r="P756" s="653">
        <v>0.3</v>
      </c>
      <c r="Q756" s="653">
        <v>0.3</v>
      </c>
      <c r="R756" s="653">
        <v>0.3</v>
      </c>
      <c r="S756" s="653">
        <v>0.3</v>
      </c>
      <c r="T756" s="653">
        <v>0.3</v>
      </c>
      <c r="U756" s="653">
        <v>0.3</v>
      </c>
      <c r="V756" s="653">
        <v>0.3</v>
      </c>
      <c r="W756" s="653">
        <v>0.3</v>
      </c>
      <c r="X756" s="653">
        <v>0.3</v>
      </c>
      <c r="Y756" s="654">
        <f t="shared" si="333"/>
        <v>13.650000000000007</v>
      </c>
      <c r="Z756" s="1049">
        <f t="shared" si="336"/>
        <v>2.3668639053254559</v>
      </c>
      <c r="AA756" s="671">
        <f t="shared" si="337"/>
        <v>4.3209876543209846</v>
      </c>
      <c r="AB756" s="671">
        <f t="shared" si="338"/>
        <v>5.1948051948051965</v>
      </c>
      <c r="AC756" s="671">
        <f t="shared" si="339"/>
        <v>5.4794520547945202</v>
      </c>
      <c r="AD756" s="671">
        <f t="shared" si="340"/>
        <v>15.873015873015861</v>
      </c>
      <c r="AE756" s="671">
        <f t="shared" si="341"/>
        <v>179.99999999999997</v>
      </c>
      <c r="AF756" s="671">
        <f t="shared" si="342"/>
        <v>50</v>
      </c>
      <c r="AG756" s="671">
        <f t="shared" si="343"/>
        <v>0</v>
      </c>
      <c r="AH756" s="671">
        <f t="shared" si="344"/>
        <v>0</v>
      </c>
      <c r="AI756" s="671">
        <f t="shared" si="345"/>
        <v>0</v>
      </c>
      <c r="AJ756" s="671">
        <f t="shared" si="346"/>
        <v>0</v>
      </c>
      <c r="AK756" s="671">
        <f t="shared" si="347"/>
        <v>0</v>
      </c>
      <c r="AL756" s="671">
        <f t="shared" si="348"/>
        <v>0</v>
      </c>
      <c r="AM756" s="671">
        <f t="shared" si="349"/>
        <v>0</v>
      </c>
      <c r="AN756" s="671">
        <f t="shared" si="350"/>
        <v>0</v>
      </c>
      <c r="AO756" s="671">
        <f t="shared" si="351"/>
        <v>0</v>
      </c>
      <c r="AP756" s="671">
        <f t="shared" si="352"/>
        <v>0</v>
      </c>
      <c r="AQ756" s="671">
        <f t="shared" si="353"/>
        <v>0</v>
      </c>
      <c r="AR756" s="671">
        <f t="shared" si="354"/>
        <v>0</v>
      </c>
      <c r="AS756" s="672">
        <f t="shared" si="334"/>
        <v>13.854480246434841</v>
      </c>
      <c r="AT756" s="673">
        <f t="shared" si="335"/>
        <v>41.890233662059309</v>
      </c>
    </row>
    <row r="757" spans="1:46" ht="11.25" customHeight="1" x14ac:dyDescent="0.2">
      <c r="A757" s="483" t="s">
        <v>799</v>
      </c>
      <c r="B757" s="481" t="s">
        <v>800</v>
      </c>
      <c r="C757" s="497">
        <v>2.0550000000000002</v>
      </c>
      <c r="D757" s="522">
        <v>1.9349999999999998</v>
      </c>
      <c r="E757" s="487">
        <v>1.7549999999999999</v>
      </c>
      <c r="F757" s="487">
        <v>1.58</v>
      </c>
      <c r="G757" s="487">
        <v>1.425</v>
      </c>
      <c r="H757" s="487">
        <v>1.2849999999999999</v>
      </c>
      <c r="I757" s="488"/>
      <c r="J757" s="487">
        <v>1.1499999999999999</v>
      </c>
      <c r="K757" s="485">
        <v>1.0549999999999999</v>
      </c>
      <c r="L757" s="488"/>
      <c r="M757" s="530">
        <v>0.98750000000000004</v>
      </c>
      <c r="N757" s="530">
        <v>0.9375</v>
      </c>
      <c r="O757" s="493">
        <v>0.89</v>
      </c>
      <c r="P757" s="493">
        <v>0.85</v>
      </c>
      <c r="Q757" s="493">
        <v>0.82</v>
      </c>
      <c r="R757" s="493">
        <v>0.82</v>
      </c>
      <c r="S757" s="493">
        <v>0.82</v>
      </c>
      <c r="T757" s="492">
        <v>0.83</v>
      </c>
      <c r="U757" s="492">
        <v>0.82</v>
      </c>
      <c r="V757" s="492">
        <v>0.82</v>
      </c>
      <c r="W757" s="492">
        <v>0.82</v>
      </c>
      <c r="X757" s="492">
        <v>0.82</v>
      </c>
      <c r="Y757" s="654">
        <f t="shared" ref="Y757:Y820" si="355">SUM(C757:X757)</f>
        <v>22.475000000000001</v>
      </c>
      <c r="Z757" s="1049">
        <f t="shared" si="336"/>
        <v>6.2015503875969102</v>
      </c>
      <c r="AA757" s="671">
        <f t="shared" si="337"/>
        <v>10.256410256410264</v>
      </c>
      <c r="AB757" s="671">
        <f t="shared" si="338"/>
        <v>11.075949367088601</v>
      </c>
      <c r="AC757" s="671">
        <f t="shared" si="339"/>
        <v>10.877192982456151</v>
      </c>
      <c r="AD757" s="671">
        <f t="shared" si="340"/>
        <v>10.894941634241251</v>
      </c>
      <c r="AE757" s="671">
        <f t="shared" si="341"/>
        <v>11.739130434782608</v>
      </c>
      <c r="AF757" s="671">
        <f t="shared" si="342"/>
        <v>9.004739336492884</v>
      </c>
      <c r="AG757" s="671">
        <f t="shared" si="343"/>
        <v>6.8354430379746756</v>
      </c>
      <c r="AH757" s="671">
        <f t="shared" si="344"/>
        <v>5.3333333333333455</v>
      </c>
      <c r="AI757" s="671">
        <f t="shared" si="345"/>
        <v>5.3370786516854007</v>
      </c>
      <c r="AJ757" s="671">
        <f t="shared" si="346"/>
        <v>4.705882352941182</v>
      </c>
      <c r="AK757" s="671">
        <f t="shared" si="347"/>
        <v>3.6585365853658569</v>
      </c>
      <c r="AL757" s="671">
        <f t="shared" si="348"/>
        <v>0</v>
      </c>
      <c r="AM757" s="671">
        <f t="shared" si="349"/>
        <v>0</v>
      </c>
      <c r="AN757" s="671">
        <f t="shared" si="350"/>
        <v>-1.2048192771084376</v>
      </c>
      <c r="AO757" s="671">
        <f t="shared" si="351"/>
        <v>1.2195121951219523</v>
      </c>
      <c r="AP757" s="671">
        <f t="shared" si="352"/>
        <v>0</v>
      </c>
      <c r="AQ757" s="671">
        <f t="shared" si="353"/>
        <v>0</v>
      </c>
      <c r="AR757" s="671">
        <f t="shared" si="354"/>
        <v>0</v>
      </c>
      <c r="AS757" s="672">
        <f t="shared" ref="AS757:AS820" si="356">AVERAGE(Z757:AR757)</f>
        <v>5.0492042778096122</v>
      </c>
      <c r="AT757" s="673">
        <f t="shared" ref="AT757:AT820" si="357">STDEV(Z757:AR757)</f>
        <v>4.5944517683290025</v>
      </c>
    </row>
    <row r="758" spans="1:46" ht="11.25" customHeight="1" x14ac:dyDescent="0.2">
      <c r="A758" s="506" t="s">
        <v>1689</v>
      </c>
      <c r="B758" s="916" t="s">
        <v>1690</v>
      </c>
      <c r="C758" s="497">
        <v>0.74</v>
      </c>
      <c r="D758" s="497">
        <v>0.65999999999999992</v>
      </c>
      <c r="E758" s="650">
        <v>0.57999999999999996</v>
      </c>
      <c r="F758" s="650">
        <v>0.5</v>
      </c>
      <c r="G758" s="650">
        <v>0.42</v>
      </c>
      <c r="H758" s="650">
        <v>0.34</v>
      </c>
      <c r="I758" s="651"/>
      <c r="J758" s="650">
        <v>0.28999999999999998</v>
      </c>
      <c r="K758" s="496">
        <v>0.25</v>
      </c>
      <c r="L758" s="651"/>
      <c r="M758" s="652">
        <v>0.21</v>
      </c>
      <c r="N758" s="652">
        <v>0.36</v>
      </c>
      <c r="O758" s="653">
        <v>0.84</v>
      </c>
      <c r="P758" s="653">
        <v>0.84</v>
      </c>
      <c r="Q758" s="653">
        <v>0.84</v>
      </c>
      <c r="R758" s="653">
        <v>0.84</v>
      </c>
      <c r="S758" s="653">
        <v>0.84</v>
      </c>
      <c r="T758" s="653">
        <v>0.84</v>
      </c>
      <c r="U758" s="653">
        <v>0.84</v>
      </c>
      <c r="V758" s="657">
        <v>0.84</v>
      </c>
      <c r="W758" s="657">
        <v>0.81</v>
      </c>
      <c r="X758" s="657">
        <v>0.77</v>
      </c>
      <c r="Y758" s="654">
        <f t="shared" si="355"/>
        <v>12.649999999999999</v>
      </c>
      <c r="Z758" s="1049">
        <f t="shared" si="336"/>
        <v>12.121212121212132</v>
      </c>
      <c r="AA758" s="671">
        <f t="shared" si="337"/>
        <v>13.793103448275845</v>
      </c>
      <c r="AB758" s="671">
        <f t="shared" si="338"/>
        <v>15.999999999999993</v>
      </c>
      <c r="AC758" s="671">
        <f t="shared" si="339"/>
        <v>19.047619047619047</v>
      </c>
      <c r="AD758" s="671">
        <f t="shared" si="340"/>
        <v>23.529411764705866</v>
      </c>
      <c r="AE758" s="671">
        <f t="shared" si="341"/>
        <v>17.24137931034484</v>
      </c>
      <c r="AF758" s="671">
        <f t="shared" si="342"/>
        <v>15.999999999999993</v>
      </c>
      <c r="AG758" s="671">
        <f t="shared" si="343"/>
        <v>19.047619047619047</v>
      </c>
      <c r="AH758" s="671">
        <f t="shared" si="344"/>
        <v>-41.666666666666664</v>
      </c>
      <c r="AI758" s="671">
        <f t="shared" si="345"/>
        <v>-57.142857142857139</v>
      </c>
      <c r="AJ758" s="671">
        <f t="shared" si="346"/>
        <v>0</v>
      </c>
      <c r="AK758" s="671">
        <f t="shared" si="347"/>
        <v>0</v>
      </c>
      <c r="AL758" s="671">
        <f t="shared" si="348"/>
        <v>0</v>
      </c>
      <c r="AM758" s="671">
        <f t="shared" si="349"/>
        <v>0</v>
      </c>
      <c r="AN758" s="671">
        <f t="shared" si="350"/>
        <v>0</v>
      </c>
      <c r="AO758" s="671">
        <f t="shared" si="351"/>
        <v>0</v>
      </c>
      <c r="AP758" s="671">
        <f t="shared" si="352"/>
        <v>0</v>
      </c>
      <c r="AQ758" s="671">
        <f t="shared" si="353"/>
        <v>3.7037037037036979</v>
      </c>
      <c r="AR758" s="671">
        <f t="shared" si="354"/>
        <v>5.1948051948051965</v>
      </c>
      <c r="AS758" s="672">
        <f t="shared" si="356"/>
        <v>2.4668068330927291</v>
      </c>
      <c r="AT758" s="673">
        <f t="shared" si="357"/>
        <v>20.210281376783605</v>
      </c>
    </row>
    <row r="759" spans="1:46" ht="11.25" customHeight="1" x14ac:dyDescent="0.2">
      <c r="A759" s="495" t="s">
        <v>786</v>
      </c>
      <c r="B759" s="916" t="s">
        <v>787</v>
      </c>
      <c r="C759" s="497">
        <v>1.35</v>
      </c>
      <c r="D759" s="656">
        <v>1.23</v>
      </c>
      <c r="E759" s="650">
        <v>1.1100000000000001</v>
      </c>
      <c r="F759" s="650">
        <v>1.04</v>
      </c>
      <c r="G759" s="650">
        <v>0.98</v>
      </c>
      <c r="H759" s="650">
        <v>0.91</v>
      </c>
      <c r="I759" s="651"/>
      <c r="J759" s="650">
        <v>0.87</v>
      </c>
      <c r="K759" s="496">
        <v>0.84</v>
      </c>
      <c r="L759" s="651"/>
      <c r="M759" s="511">
        <v>0.79</v>
      </c>
      <c r="N759" s="652">
        <v>0.76</v>
      </c>
      <c r="O759" s="657">
        <v>0.74</v>
      </c>
      <c r="P759" s="657">
        <v>0.68</v>
      </c>
      <c r="Q759" s="657">
        <v>0.61</v>
      </c>
      <c r="R759" s="653">
        <v>0.6</v>
      </c>
      <c r="S759" s="657">
        <v>0.6</v>
      </c>
      <c r="T759" s="657">
        <v>0.59</v>
      </c>
      <c r="U759" s="657">
        <v>0.54</v>
      </c>
      <c r="V759" s="653">
        <v>0.53200000000000003</v>
      </c>
      <c r="W759" s="657">
        <v>0.53200000000000003</v>
      </c>
      <c r="X759" s="657">
        <v>0.53</v>
      </c>
      <c r="Y759" s="654">
        <f t="shared" si="355"/>
        <v>15.833999999999998</v>
      </c>
      <c r="Z759" s="1049">
        <f t="shared" si="336"/>
        <v>9.7560975609756184</v>
      </c>
      <c r="AA759" s="671">
        <f t="shared" si="337"/>
        <v>10.810810810810789</v>
      </c>
      <c r="AB759" s="671">
        <f t="shared" si="338"/>
        <v>6.7307692307692291</v>
      </c>
      <c r="AC759" s="671">
        <f t="shared" si="339"/>
        <v>6.1224489795918435</v>
      </c>
      <c r="AD759" s="671">
        <f t="shared" si="340"/>
        <v>7.6923076923076872</v>
      </c>
      <c r="AE759" s="671">
        <f t="shared" si="341"/>
        <v>4.5977011494252817</v>
      </c>
      <c r="AF759" s="671">
        <f t="shared" si="342"/>
        <v>3.5714285714285809</v>
      </c>
      <c r="AG759" s="671">
        <f t="shared" si="343"/>
        <v>6.3291139240506222</v>
      </c>
      <c r="AH759" s="671">
        <f t="shared" si="344"/>
        <v>3.9473684210526327</v>
      </c>
      <c r="AI759" s="671">
        <f t="shared" si="345"/>
        <v>2.7027027027026973</v>
      </c>
      <c r="AJ759" s="671">
        <f t="shared" si="346"/>
        <v>8.8235294117646959</v>
      </c>
      <c r="AK759" s="671">
        <f t="shared" si="347"/>
        <v>11.475409836065587</v>
      </c>
      <c r="AL759" s="671">
        <f t="shared" si="348"/>
        <v>1.6666666666666607</v>
      </c>
      <c r="AM759" s="671">
        <f t="shared" si="349"/>
        <v>0</v>
      </c>
      <c r="AN759" s="671">
        <f t="shared" si="350"/>
        <v>1.6949152542372836</v>
      </c>
      <c r="AO759" s="671">
        <f t="shared" si="351"/>
        <v>9.259259259259256</v>
      </c>
      <c r="AP759" s="671">
        <f t="shared" si="352"/>
        <v>1.5037593984962516</v>
      </c>
      <c r="AQ759" s="671">
        <f t="shared" si="353"/>
        <v>0</v>
      </c>
      <c r="AR759" s="671">
        <f t="shared" si="354"/>
        <v>0.37735849056603765</v>
      </c>
      <c r="AS759" s="672">
        <f t="shared" si="356"/>
        <v>5.1085077557984615</v>
      </c>
      <c r="AT759" s="673">
        <f t="shared" si="357"/>
        <v>3.7884317852114937</v>
      </c>
    </row>
    <row r="760" spans="1:46" ht="11.25" customHeight="1" x14ac:dyDescent="0.2">
      <c r="A760" s="933" t="s">
        <v>1701</v>
      </c>
      <c r="B760" s="916" t="s">
        <v>1702</v>
      </c>
      <c r="C760" s="497">
        <v>0.96</v>
      </c>
      <c r="D760" s="656">
        <v>0.8</v>
      </c>
      <c r="E760" s="650">
        <v>0.71666700000000005</v>
      </c>
      <c r="F760" s="650">
        <v>0.64</v>
      </c>
      <c r="G760" s="650">
        <v>0.58666666666666667</v>
      </c>
      <c r="H760" s="650">
        <v>0.54</v>
      </c>
      <c r="I760" s="651"/>
      <c r="J760" s="650">
        <v>0.51333333333333331</v>
      </c>
      <c r="K760" s="655">
        <v>0.48</v>
      </c>
      <c r="L760" s="651"/>
      <c r="M760" s="511">
        <v>0.46</v>
      </c>
      <c r="N760" s="652">
        <v>0.45333333333333337</v>
      </c>
      <c r="O760" s="657">
        <v>0.45333333333333337</v>
      </c>
      <c r="P760" s="657">
        <v>0.42</v>
      </c>
      <c r="Q760" s="657">
        <v>0.38222</v>
      </c>
      <c r="R760" s="657">
        <v>0.29841333333333336</v>
      </c>
      <c r="S760" s="657">
        <v>0.24761999999999998</v>
      </c>
      <c r="T760" s="657">
        <v>0.19365333333333332</v>
      </c>
      <c r="U760" s="657">
        <v>0.16507333333333332</v>
      </c>
      <c r="V760" s="657">
        <v>0.14460000000000001</v>
      </c>
      <c r="W760" s="657">
        <v>0.12381333333333334</v>
      </c>
      <c r="X760" s="657">
        <v>0.10477333333333334</v>
      </c>
      <c r="Y760" s="654">
        <f t="shared" si="355"/>
        <v>8.6835003333333347</v>
      </c>
      <c r="Z760" s="1049">
        <f t="shared" si="336"/>
        <v>19.999999999999996</v>
      </c>
      <c r="AA760" s="671">
        <f t="shared" si="337"/>
        <v>11.627855056811608</v>
      </c>
      <c r="AB760" s="671">
        <f t="shared" si="338"/>
        <v>11.979218750000008</v>
      </c>
      <c r="AC760" s="671">
        <f t="shared" si="339"/>
        <v>9.0909090909090828</v>
      </c>
      <c r="AD760" s="671">
        <f t="shared" si="340"/>
        <v>8.6419753086419693</v>
      </c>
      <c r="AE760" s="671">
        <f t="shared" si="341"/>
        <v>5.1948051948051965</v>
      </c>
      <c r="AF760" s="671">
        <f t="shared" si="342"/>
        <v>6.944444444444442</v>
      </c>
      <c r="AG760" s="671">
        <f t="shared" si="343"/>
        <v>4.3478260869565188</v>
      </c>
      <c r="AH760" s="671">
        <f t="shared" si="344"/>
        <v>1.4705882352941124</v>
      </c>
      <c r="AI760" s="671">
        <f t="shared" si="345"/>
        <v>0</v>
      </c>
      <c r="AJ760" s="671">
        <f t="shared" si="346"/>
        <v>7.9365079365079527</v>
      </c>
      <c r="AK760" s="671">
        <f t="shared" si="347"/>
        <v>9.8843597927894766</v>
      </c>
      <c r="AL760" s="671">
        <f t="shared" si="348"/>
        <v>28.084089182788951</v>
      </c>
      <c r="AM760" s="671">
        <f t="shared" si="349"/>
        <v>20.512613413025349</v>
      </c>
      <c r="AN760" s="671">
        <f t="shared" si="350"/>
        <v>27.867667309281185</v>
      </c>
      <c r="AO760" s="671">
        <f t="shared" si="351"/>
        <v>17.31351722466783</v>
      </c>
      <c r="AP760" s="671">
        <f t="shared" si="352"/>
        <v>14.158598432457348</v>
      </c>
      <c r="AQ760" s="671">
        <f t="shared" si="353"/>
        <v>16.788714193409437</v>
      </c>
      <c r="AR760" s="671">
        <f t="shared" si="354"/>
        <v>18.172562993128018</v>
      </c>
      <c r="AS760" s="672">
        <f t="shared" si="356"/>
        <v>12.632434349785186</v>
      </c>
      <c r="AT760" s="673">
        <f t="shared" si="357"/>
        <v>8.0257598380572901</v>
      </c>
    </row>
    <row r="761" spans="1:46" ht="11.25" customHeight="1" x14ac:dyDescent="0.2">
      <c r="A761" s="933" t="s">
        <v>347</v>
      </c>
      <c r="B761" s="916" t="s">
        <v>348</v>
      </c>
      <c r="C761" s="497">
        <v>1.88</v>
      </c>
      <c r="D761" s="656">
        <v>1.7</v>
      </c>
      <c r="E761" s="650">
        <v>1.52</v>
      </c>
      <c r="F761" s="650">
        <v>1.38</v>
      </c>
      <c r="G761" s="650">
        <v>1.22</v>
      </c>
      <c r="H761" s="650">
        <v>1.06</v>
      </c>
      <c r="I761" s="651"/>
      <c r="J761" s="650">
        <v>0.85</v>
      </c>
      <c r="K761" s="496">
        <v>0.72</v>
      </c>
      <c r="L761" s="651"/>
      <c r="M761" s="511">
        <v>0.6</v>
      </c>
      <c r="N761" s="511">
        <v>0.5</v>
      </c>
      <c r="O761" s="657">
        <v>0.33</v>
      </c>
      <c r="P761" s="657">
        <v>0.22</v>
      </c>
      <c r="Q761" s="657">
        <v>0.11</v>
      </c>
      <c r="R761" s="657">
        <v>0.09</v>
      </c>
      <c r="S761" s="657">
        <v>7.0000000000000007E-2</v>
      </c>
      <c r="T761" s="657">
        <v>0.06</v>
      </c>
      <c r="U761" s="657">
        <v>0.05</v>
      </c>
      <c r="V761" s="657">
        <v>0.04</v>
      </c>
      <c r="W761" s="657">
        <v>3.2500000000000001E-2</v>
      </c>
      <c r="X761" s="657">
        <v>0.03</v>
      </c>
      <c r="Y761" s="654">
        <f t="shared" si="355"/>
        <v>12.4625</v>
      </c>
      <c r="Z761" s="1049">
        <f t="shared" si="336"/>
        <v>10.588235294117654</v>
      </c>
      <c r="AA761" s="671">
        <f t="shared" si="337"/>
        <v>11.842105263157897</v>
      </c>
      <c r="AB761" s="671">
        <f t="shared" si="338"/>
        <v>10.144927536231885</v>
      </c>
      <c r="AC761" s="671">
        <f t="shared" si="339"/>
        <v>13.114754098360649</v>
      </c>
      <c r="AD761" s="671">
        <f t="shared" si="340"/>
        <v>15.094339622641506</v>
      </c>
      <c r="AE761" s="671">
        <f t="shared" si="341"/>
        <v>24.705882352941178</v>
      </c>
      <c r="AF761" s="671">
        <f t="shared" si="342"/>
        <v>18.055555555555557</v>
      </c>
      <c r="AG761" s="671">
        <f t="shared" si="343"/>
        <v>19.999999999999996</v>
      </c>
      <c r="AH761" s="671">
        <f t="shared" si="344"/>
        <v>19.999999999999996</v>
      </c>
      <c r="AI761" s="671">
        <f t="shared" si="345"/>
        <v>51.515151515151516</v>
      </c>
      <c r="AJ761" s="671">
        <f t="shared" si="346"/>
        <v>50</v>
      </c>
      <c r="AK761" s="671">
        <f t="shared" si="347"/>
        <v>100</v>
      </c>
      <c r="AL761" s="671">
        <f t="shared" si="348"/>
        <v>22.222222222222232</v>
      </c>
      <c r="AM761" s="671">
        <f t="shared" si="349"/>
        <v>28.571428571428559</v>
      </c>
      <c r="AN761" s="671">
        <f t="shared" si="350"/>
        <v>16.666666666666675</v>
      </c>
      <c r="AO761" s="671">
        <f t="shared" si="351"/>
        <v>19.999999999999996</v>
      </c>
      <c r="AP761" s="671">
        <f t="shared" si="352"/>
        <v>25</v>
      </c>
      <c r="AQ761" s="671">
        <f t="shared" si="353"/>
        <v>23.076923076923084</v>
      </c>
      <c r="AR761" s="671">
        <f t="shared" si="354"/>
        <v>8.3333333333333481</v>
      </c>
      <c r="AS761" s="672">
        <f t="shared" si="356"/>
        <v>25.733238163617461</v>
      </c>
      <c r="AT761" s="673">
        <f t="shared" si="357"/>
        <v>21.445570713003463</v>
      </c>
    </row>
    <row r="762" spans="1:46" ht="11.25" customHeight="1" x14ac:dyDescent="0.2">
      <c r="A762" s="933" t="s">
        <v>349</v>
      </c>
      <c r="B762" s="916" t="s">
        <v>350</v>
      </c>
      <c r="C762" s="497">
        <v>1.44</v>
      </c>
      <c r="D762" s="656">
        <v>1.32</v>
      </c>
      <c r="E762" s="650">
        <v>1.24</v>
      </c>
      <c r="F762" s="650">
        <v>1.2</v>
      </c>
      <c r="G762" s="650">
        <v>1.1599999999999999</v>
      </c>
      <c r="H762" s="650">
        <v>1.1200000000000001</v>
      </c>
      <c r="I762" s="651"/>
      <c r="J762" s="650">
        <v>1.08</v>
      </c>
      <c r="K762" s="496">
        <v>1.04</v>
      </c>
      <c r="L762" s="651"/>
      <c r="M762" s="511">
        <v>1</v>
      </c>
      <c r="N762" s="511">
        <v>0.96</v>
      </c>
      <c r="O762" s="657">
        <v>0.88</v>
      </c>
      <c r="P762" s="657">
        <v>0.76</v>
      </c>
      <c r="Q762" s="657">
        <v>0.68</v>
      </c>
      <c r="R762" s="657">
        <v>0.6</v>
      </c>
      <c r="S762" s="657">
        <v>0.52</v>
      </c>
      <c r="T762" s="657">
        <v>0.44</v>
      </c>
      <c r="U762" s="657">
        <v>0.36</v>
      </c>
      <c r="V762" s="657">
        <v>0.28000000000000003</v>
      </c>
      <c r="W762" s="657">
        <v>0.24</v>
      </c>
      <c r="X762" s="657">
        <v>0.2</v>
      </c>
      <c r="Y762" s="654">
        <f t="shared" si="355"/>
        <v>16.52</v>
      </c>
      <c r="Z762" s="1049">
        <f t="shared" si="336"/>
        <v>9.0909090909090828</v>
      </c>
      <c r="AA762" s="671">
        <f t="shared" si="337"/>
        <v>6.4516129032258229</v>
      </c>
      <c r="AB762" s="671">
        <f t="shared" si="338"/>
        <v>3.3333333333333437</v>
      </c>
      <c r="AC762" s="671">
        <f t="shared" si="339"/>
        <v>3.4482758620689724</v>
      </c>
      <c r="AD762" s="671">
        <f t="shared" si="340"/>
        <v>3.5714285714285587</v>
      </c>
      <c r="AE762" s="671">
        <f t="shared" si="341"/>
        <v>3.7037037037036979</v>
      </c>
      <c r="AF762" s="671">
        <f t="shared" si="342"/>
        <v>3.8461538461538547</v>
      </c>
      <c r="AG762" s="671">
        <f t="shared" si="343"/>
        <v>4.0000000000000036</v>
      </c>
      <c r="AH762" s="671">
        <f t="shared" si="344"/>
        <v>4.1666666666666741</v>
      </c>
      <c r="AI762" s="671">
        <f t="shared" si="345"/>
        <v>9.0909090909090828</v>
      </c>
      <c r="AJ762" s="671">
        <f t="shared" si="346"/>
        <v>15.789473684210531</v>
      </c>
      <c r="AK762" s="671">
        <f t="shared" si="347"/>
        <v>11.764705882352944</v>
      </c>
      <c r="AL762" s="671">
        <f t="shared" si="348"/>
        <v>13.333333333333353</v>
      </c>
      <c r="AM762" s="671">
        <f t="shared" si="349"/>
        <v>15.384615384615374</v>
      </c>
      <c r="AN762" s="671">
        <f t="shared" si="350"/>
        <v>18.181818181818187</v>
      </c>
      <c r="AO762" s="671">
        <f t="shared" si="351"/>
        <v>22.222222222222232</v>
      </c>
      <c r="AP762" s="671">
        <f t="shared" si="352"/>
        <v>28.571428571428559</v>
      </c>
      <c r="AQ762" s="671">
        <f t="shared" si="353"/>
        <v>16.666666666666675</v>
      </c>
      <c r="AR762" s="671">
        <f t="shared" si="354"/>
        <v>19.999999999999996</v>
      </c>
      <c r="AS762" s="672">
        <f t="shared" si="356"/>
        <v>11.190381947107733</v>
      </c>
      <c r="AT762" s="673">
        <f t="shared" si="357"/>
        <v>7.6229275342404836</v>
      </c>
    </row>
    <row r="763" spans="1:46" ht="11.25" customHeight="1" x14ac:dyDescent="0.2">
      <c r="A763" s="507" t="s">
        <v>138</v>
      </c>
      <c r="B763" s="508" t="s">
        <v>139</v>
      </c>
      <c r="C763" s="497">
        <v>2</v>
      </c>
      <c r="D763" s="521">
        <v>1.96</v>
      </c>
      <c r="E763" s="513">
        <v>1.92</v>
      </c>
      <c r="F763" s="513">
        <v>1.88</v>
      </c>
      <c r="G763" s="513">
        <v>1.84</v>
      </c>
      <c r="H763" s="513">
        <v>1.8</v>
      </c>
      <c r="I763" s="514"/>
      <c r="J763" s="513">
        <v>1.76</v>
      </c>
      <c r="K763" s="509">
        <v>1.72</v>
      </c>
      <c r="L763" s="514"/>
      <c r="M763" s="529">
        <v>1.68</v>
      </c>
      <c r="N763" s="529">
        <v>1.64</v>
      </c>
      <c r="O763" s="516">
        <v>1.6</v>
      </c>
      <c r="P763" s="516">
        <v>1.42</v>
      </c>
      <c r="Q763" s="516">
        <v>1.33</v>
      </c>
      <c r="R763" s="516">
        <v>1.29</v>
      </c>
      <c r="S763" s="516">
        <v>1.25</v>
      </c>
      <c r="T763" s="516">
        <v>1.1174999999999999</v>
      </c>
      <c r="U763" s="516">
        <v>1.0625</v>
      </c>
      <c r="V763" s="516">
        <v>1.0225</v>
      </c>
      <c r="W763" s="516">
        <v>1.0049999999999999</v>
      </c>
      <c r="X763" s="516">
        <v>0.96499999999999997</v>
      </c>
      <c r="Y763" s="654">
        <f t="shared" si="355"/>
        <v>30.262500000000003</v>
      </c>
      <c r="Z763" s="1049">
        <f t="shared" si="336"/>
        <v>2.0408163265306145</v>
      </c>
      <c r="AA763" s="671">
        <f t="shared" si="337"/>
        <v>2.0833333333333259</v>
      </c>
      <c r="AB763" s="671">
        <f t="shared" si="338"/>
        <v>2.1276595744680771</v>
      </c>
      <c r="AC763" s="671">
        <f t="shared" si="339"/>
        <v>2.1739130434782483</v>
      </c>
      <c r="AD763" s="671">
        <f t="shared" si="340"/>
        <v>2.2222222222222143</v>
      </c>
      <c r="AE763" s="671">
        <f t="shared" si="341"/>
        <v>2.2727272727272707</v>
      </c>
      <c r="AF763" s="671">
        <f t="shared" si="342"/>
        <v>2.3255813953488413</v>
      </c>
      <c r="AG763" s="671">
        <f t="shared" si="343"/>
        <v>2.3809523809523725</v>
      </c>
      <c r="AH763" s="671">
        <f t="shared" si="344"/>
        <v>2.4390243902439046</v>
      </c>
      <c r="AI763" s="671">
        <f t="shared" si="345"/>
        <v>2.4999999999999911</v>
      </c>
      <c r="AJ763" s="671">
        <f t="shared" si="346"/>
        <v>12.676056338028175</v>
      </c>
      <c r="AK763" s="671">
        <f t="shared" si="347"/>
        <v>6.7669172932330657</v>
      </c>
      <c r="AL763" s="671">
        <f t="shared" si="348"/>
        <v>3.1007751937984551</v>
      </c>
      <c r="AM763" s="671">
        <f t="shared" si="349"/>
        <v>3.2000000000000028</v>
      </c>
      <c r="AN763" s="671">
        <f t="shared" si="350"/>
        <v>11.856823266219241</v>
      </c>
      <c r="AO763" s="671">
        <f t="shared" si="351"/>
        <v>5.1764705882352935</v>
      </c>
      <c r="AP763" s="671">
        <f t="shared" si="352"/>
        <v>3.9119804400977953</v>
      </c>
      <c r="AQ763" s="671">
        <f t="shared" si="353"/>
        <v>1.7412935323383172</v>
      </c>
      <c r="AR763" s="671">
        <f t="shared" si="354"/>
        <v>4.1450777202072464</v>
      </c>
      <c r="AS763" s="672">
        <f t="shared" si="356"/>
        <v>3.9548223321822333</v>
      </c>
      <c r="AT763" s="673">
        <f t="shared" si="357"/>
        <v>3.1901914095880506</v>
      </c>
    </row>
    <row r="764" spans="1:46" ht="11.25" customHeight="1" x14ac:dyDescent="0.2">
      <c r="A764" s="495" t="s">
        <v>1720</v>
      </c>
      <c r="B764" s="916" t="s">
        <v>1721</v>
      </c>
      <c r="C764" s="497">
        <v>0.84</v>
      </c>
      <c r="D764" s="497">
        <v>0.8</v>
      </c>
      <c r="E764" s="650">
        <v>0.72</v>
      </c>
      <c r="F764" s="650">
        <v>0.66</v>
      </c>
      <c r="G764" s="650">
        <v>0.6</v>
      </c>
      <c r="H764" s="650">
        <v>0.52</v>
      </c>
      <c r="I764" s="651"/>
      <c r="J764" s="650">
        <v>0.44</v>
      </c>
      <c r="K764" s="496">
        <v>0.34</v>
      </c>
      <c r="L764" s="651"/>
      <c r="M764" s="511">
        <v>0.24</v>
      </c>
      <c r="N764" s="652">
        <v>0</v>
      </c>
      <c r="O764" s="653">
        <v>0</v>
      </c>
      <c r="P764" s="653">
        <v>0</v>
      </c>
      <c r="Q764" s="653">
        <v>0</v>
      </c>
      <c r="R764" s="653">
        <v>0</v>
      </c>
      <c r="S764" s="653">
        <v>0</v>
      </c>
      <c r="T764" s="653">
        <v>0</v>
      </c>
      <c r="U764" s="653">
        <v>0</v>
      </c>
      <c r="V764" s="653">
        <v>0</v>
      </c>
      <c r="W764" s="653">
        <v>0</v>
      </c>
      <c r="X764" s="653">
        <v>0</v>
      </c>
      <c r="Y764" s="654">
        <f t="shared" si="355"/>
        <v>5.160000000000001</v>
      </c>
      <c r="Z764" s="1049">
        <f t="shared" si="336"/>
        <v>4.9999999999999822</v>
      </c>
      <c r="AA764" s="671">
        <f t="shared" si="337"/>
        <v>11.111111111111116</v>
      </c>
      <c r="AB764" s="671">
        <f t="shared" si="338"/>
        <v>9.0909090909090828</v>
      </c>
      <c r="AC764" s="671">
        <f t="shared" si="339"/>
        <v>10.000000000000009</v>
      </c>
      <c r="AD764" s="671">
        <f t="shared" si="340"/>
        <v>15.384615384615374</v>
      </c>
      <c r="AE764" s="671">
        <f t="shared" si="341"/>
        <v>18.181818181818187</v>
      </c>
      <c r="AF764" s="671">
        <f t="shared" si="342"/>
        <v>29.411764705882337</v>
      </c>
      <c r="AG764" s="671">
        <f t="shared" si="343"/>
        <v>41.666666666666671</v>
      </c>
      <c r="AH764" s="671" t="str">
        <f t="shared" si="344"/>
        <v>n/a</v>
      </c>
      <c r="AI764" s="671" t="str">
        <f t="shared" si="345"/>
        <v>n/a</v>
      </c>
      <c r="AJ764" s="671" t="str">
        <f t="shared" si="346"/>
        <v>n/a</v>
      </c>
      <c r="AK764" s="671" t="str">
        <f t="shared" si="347"/>
        <v>n/a</v>
      </c>
      <c r="AL764" s="671" t="str">
        <f t="shared" si="348"/>
        <v>n/a</v>
      </c>
      <c r="AM764" s="671" t="str">
        <f t="shared" si="349"/>
        <v>n/a</v>
      </c>
      <c r="AN764" s="671" t="str">
        <f t="shared" si="350"/>
        <v>n/a</v>
      </c>
      <c r="AO764" s="671" t="str">
        <f t="shared" si="351"/>
        <v>n/a</v>
      </c>
      <c r="AP764" s="671" t="str">
        <f t="shared" si="352"/>
        <v>n/a</v>
      </c>
      <c r="AQ764" s="671" t="str">
        <f t="shared" si="353"/>
        <v>n/a</v>
      </c>
      <c r="AR764" s="671" t="str">
        <f t="shared" si="354"/>
        <v>n/a</v>
      </c>
      <c r="AS764" s="672">
        <f t="shared" si="356"/>
        <v>17.480860642625345</v>
      </c>
      <c r="AT764" s="673">
        <f t="shared" si="357"/>
        <v>12.275908025315649</v>
      </c>
    </row>
    <row r="765" spans="1:46" ht="11.25" customHeight="1" x14ac:dyDescent="0.2">
      <c r="A765" s="556" t="s">
        <v>1734</v>
      </c>
      <c r="B765" s="916" t="s">
        <v>1735</v>
      </c>
      <c r="C765" s="497">
        <v>0.7</v>
      </c>
      <c r="D765" s="497">
        <v>0.66</v>
      </c>
      <c r="E765" s="502">
        <v>0.6</v>
      </c>
      <c r="F765" s="650">
        <v>0.52</v>
      </c>
      <c r="G765" s="502">
        <v>0.44</v>
      </c>
      <c r="H765" s="650">
        <v>0.42</v>
      </c>
      <c r="I765" s="651"/>
      <c r="J765" s="502">
        <v>0.36</v>
      </c>
      <c r="K765" s="655">
        <v>0.36</v>
      </c>
      <c r="L765" s="651"/>
      <c r="M765" s="652">
        <v>0.4</v>
      </c>
      <c r="N765" s="652">
        <v>0.52</v>
      </c>
      <c r="O765" s="653">
        <v>0.52</v>
      </c>
      <c r="P765" s="657">
        <v>0.52</v>
      </c>
      <c r="Q765" s="657">
        <v>0.48</v>
      </c>
      <c r="R765" s="657">
        <v>0.45</v>
      </c>
      <c r="S765" s="657">
        <v>0.43</v>
      </c>
      <c r="T765" s="653">
        <v>0.4</v>
      </c>
      <c r="U765" s="653">
        <v>0.4</v>
      </c>
      <c r="V765" s="657">
        <v>0.4</v>
      </c>
      <c r="W765" s="657">
        <v>0.39500000000000002</v>
      </c>
      <c r="X765" s="657">
        <v>0.35</v>
      </c>
      <c r="Y765" s="654">
        <f t="shared" si="355"/>
        <v>9.3249999999999993</v>
      </c>
      <c r="Z765" s="1049">
        <f t="shared" si="336"/>
        <v>6.0606060606060552</v>
      </c>
      <c r="AA765" s="671">
        <f t="shared" si="337"/>
        <v>10.000000000000009</v>
      </c>
      <c r="AB765" s="671">
        <f t="shared" si="338"/>
        <v>15.384615384615374</v>
      </c>
      <c r="AC765" s="671">
        <f t="shared" si="339"/>
        <v>18.181818181818187</v>
      </c>
      <c r="AD765" s="671">
        <f t="shared" si="340"/>
        <v>4.7619047619047672</v>
      </c>
      <c r="AE765" s="671">
        <f t="shared" si="341"/>
        <v>16.666666666666675</v>
      </c>
      <c r="AF765" s="671">
        <f t="shared" si="342"/>
        <v>0</v>
      </c>
      <c r="AG765" s="671">
        <f t="shared" si="343"/>
        <v>-10.000000000000009</v>
      </c>
      <c r="AH765" s="671">
        <f t="shared" si="344"/>
        <v>-23.076923076923073</v>
      </c>
      <c r="AI765" s="671">
        <f t="shared" si="345"/>
        <v>0</v>
      </c>
      <c r="AJ765" s="671">
        <f t="shared" si="346"/>
        <v>0</v>
      </c>
      <c r="AK765" s="671">
        <f t="shared" si="347"/>
        <v>8.3333333333333481</v>
      </c>
      <c r="AL765" s="671">
        <f t="shared" si="348"/>
        <v>6.6666666666666652</v>
      </c>
      <c r="AM765" s="671">
        <f t="shared" si="349"/>
        <v>4.6511627906976827</v>
      </c>
      <c r="AN765" s="671">
        <f t="shared" si="350"/>
        <v>7.4999999999999956</v>
      </c>
      <c r="AO765" s="671">
        <f t="shared" si="351"/>
        <v>0</v>
      </c>
      <c r="AP765" s="671">
        <f t="shared" si="352"/>
        <v>0</v>
      </c>
      <c r="AQ765" s="671">
        <f t="shared" si="353"/>
        <v>1.2658227848101333</v>
      </c>
      <c r="AR765" s="671">
        <f t="shared" si="354"/>
        <v>12.857142857142879</v>
      </c>
      <c r="AS765" s="672">
        <f t="shared" si="356"/>
        <v>4.1712008637546676</v>
      </c>
      <c r="AT765" s="673">
        <f t="shared" si="357"/>
        <v>9.6179662896655334</v>
      </c>
    </row>
    <row r="766" spans="1:46" ht="11.25" customHeight="1" x14ac:dyDescent="0.2">
      <c r="A766" s="495" t="s">
        <v>1709</v>
      </c>
      <c r="B766" s="916" t="s">
        <v>1710</v>
      </c>
      <c r="C766" s="497">
        <v>2.62</v>
      </c>
      <c r="D766" s="497">
        <v>2.5</v>
      </c>
      <c r="E766" s="650">
        <v>2.38</v>
      </c>
      <c r="F766" s="650">
        <v>2.2599999999999998</v>
      </c>
      <c r="G766" s="650">
        <v>2.16</v>
      </c>
      <c r="H766" s="650">
        <v>2</v>
      </c>
      <c r="I766" s="651" t="s">
        <v>90</v>
      </c>
      <c r="J766" s="650">
        <v>1.85</v>
      </c>
      <c r="K766" s="496">
        <v>1.7649999999999999</v>
      </c>
      <c r="L766" s="651"/>
      <c r="M766" s="511">
        <v>1.6825000000000001</v>
      </c>
      <c r="N766" s="652">
        <v>1.66</v>
      </c>
      <c r="O766" s="657">
        <v>1.66</v>
      </c>
      <c r="P766" s="657">
        <v>1.54</v>
      </c>
      <c r="Q766" s="657">
        <v>1.29</v>
      </c>
      <c r="R766" s="657">
        <v>1.1599999999999999</v>
      </c>
      <c r="S766" s="657">
        <v>1.095</v>
      </c>
      <c r="T766" s="657">
        <v>1.05</v>
      </c>
      <c r="U766" s="657">
        <v>1.0249999999999999</v>
      </c>
      <c r="V766" s="657">
        <v>1.0049999999999999</v>
      </c>
      <c r="W766" s="657">
        <v>0.98499999999999999</v>
      </c>
      <c r="X766" s="657">
        <v>0.96499999999999997</v>
      </c>
      <c r="Y766" s="654">
        <f t="shared" si="355"/>
        <v>32.652499999999996</v>
      </c>
      <c r="Z766" s="1049">
        <f t="shared" si="336"/>
        <v>4.8000000000000043</v>
      </c>
      <c r="AA766" s="671">
        <f t="shared" si="337"/>
        <v>5.0420168067226934</v>
      </c>
      <c r="AB766" s="671">
        <f t="shared" si="338"/>
        <v>5.3097345132743445</v>
      </c>
      <c r="AC766" s="671">
        <f t="shared" si="339"/>
        <v>4.6296296296296058</v>
      </c>
      <c r="AD766" s="671">
        <f t="shared" si="340"/>
        <v>8.0000000000000071</v>
      </c>
      <c r="AE766" s="671">
        <f t="shared" si="341"/>
        <v>8.108108108108091</v>
      </c>
      <c r="AF766" s="671">
        <f t="shared" si="342"/>
        <v>4.8158640226628968</v>
      </c>
      <c r="AG766" s="671">
        <f t="shared" si="343"/>
        <v>4.9034175334323749</v>
      </c>
      <c r="AH766" s="671">
        <f t="shared" si="344"/>
        <v>1.3554216867470048</v>
      </c>
      <c r="AI766" s="671">
        <f t="shared" si="345"/>
        <v>0</v>
      </c>
      <c r="AJ766" s="671">
        <f t="shared" si="346"/>
        <v>7.7922077922077948</v>
      </c>
      <c r="AK766" s="671">
        <f t="shared" si="347"/>
        <v>19.379844961240302</v>
      </c>
      <c r="AL766" s="671">
        <f t="shared" si="348"/>
        <v>11.206896551724155</v>
      </c>
      <c r="AM766" s="671">
        <f t="shared" si="349"/>
        <v>5.9360730593607247</v>
      </c>
      <c r="AN766" s="671">
        <f t="shared" si="350"/>
        <v>4.2857142857142705</v>
      </c>
      <c r="AO766" s="671">
        <f t="shared" si="351"/>
        <v>2.4390243902439046</v>
      </c>
      <c r="AP766" s="671">
        <f t="shared" si="352"/>
        <v>1.990049751243772</v>
      </c>
      <c r="AQ766" s="671">
        <f t="shared" si="353"/>
        <v>2.0304568527918621</v>
      </c>
      <c r="AR766" s="671">
        <f t="shared" si="354"/>
        <v>2.0725388601036343</v>
      </c>
      <c r="AS766" s="672">
        <f t="shared" si="356"/>
        <v>5.4787894108003918</v>
      </c>
      <c r="AT766" s="673">
        <f t="shared" si="357"/>
        <v>4.3486960283303526</v>
      </c>
    </row>
    <row r="767" spans="1:46" ht="11.25" customHeight="1" x14ac:dyDescent="0.2">
      <c r="A767" s="507" t="s">
        <v>355</v>
      </c>
      <c r="B767" s="508" t="s">
        <v>356</v>
      </c>
      <c r="C767" s="497">
        <v>0.64</v>
      </c>
      <c r="D767" s="510">
        <v>0.62</v>
      </c>
      <c r="E767" s="513">
        <v>0.59199999999999997</v>
      </c>
      <c r="F767" s="513">
        <v>0.56399999999999995</v>
      </c>
      <c r="G767" s="513">
        <v>0.53600000000000003</v>
      </c>
      <c r="H767" s="513">
        <v>0.51</v>
      </c>
      <c r="I767" s="514"/>
      <c r="J767" s="513">
        <v>0.49</v>
      </c>
      <c r="K767" s="509">
        <v>0.47</v>
      </c>
      <c r="L767" s="514"/>
      <c r="M767" s="529">
        <v>0.44500000000000001</v>
      </c>
      <c r="N767" s="529">
        <v>0.43</v>
      </c>
      <c r="O767" s="516">
        <v>0.41</v>
      </c>
      <c r="P767" s="516">
        <v>0.39</v>
      </c>
      <c r="Q767" s="516">
        <v>0.37</v>
      </c>
      <c r="R767" s="516">
        <v>0.35</v>
      </c>
      <c r="S767" s="516">
        <v>0.33</v>
      </c>
      <c r="T767" s="516">
        <v>0.31</v>
      </c>
      <c r="U767" s="516">
        <v>0.28999999999999998</v>
      </c>
      <c r="V767" s="516">
        <v>0.27</v>
      </c>
      <c r="W767" s="516">
        <v>0.25</v>
      </c>
      <c r="X767" s="516">
        <v>0.23</v>
      </c>
      <c r="Y767" s="654">
        <f t="shared" si="355"/>
        <v>8.4969999999999999</v>
      </c>
      <c r="Z767" s="1049">
        <f t="shared" si="336"/>
        <v>3.2258064516129004</v>
      </c>
      <c r="AA767" s="671">
        <f t="shared" si="337"/>
        <v>4.7297297297297369</v>
      </c>
      <c r="AB767" s="671">
        <f t="shared" si="338"/>
        <v>4.9645390070921946</v>
      </c>
      <c r="AC767" s="671">
        <f t="shared" si="339"/>
        <v>5.2238805970149071</v>
      </c>
      <c r="AD767" s="671">
        <f t="shared" si="340"/>
        <v>5.0980392156862786</v>
      </c>
      <c r="AE767" s="671">
        <f t="shared" si="341"/>
        <v>4.081632653061229</v>
      </c>
      <c r="AF767" s="671">
        <f t="shared" si="342"/>
        <v>4.2553191489361764</v>
      </c>
      <c r="AG767" s="671">
        <f t="shared" si="343"/>
        <v>5.6179775280898792</v>
      </c>
      <c r="AH767" s="671">
        <f t="shared" si="344"/>
        <v>3.488372093023262</v>
      </c>
      <c r="AI767" s="671">
        <f t="shared" si="345"/>
        <v>4.8780487804878092</v>
      </c>
      <c r="AJ767" s="671">
        <f t="shared" si="346"/>
        <v>5.12820512820511</v>
      </c>
      <c r="AK767" s="671">
        <f t="shared" si="347"/>
        <v>5.4054054054054168</v>
      </c>
      <c r="AL767" s="671">
        <f t="shared" si="348"/>
        <v>5.7142857142857162</v>
      </c>
      <c r="AM767" s="671">
        <f t="shared" si="349"/>
        <v>6.0606060606060552</v>
      </c>
      <c r="AN767" s="671">
        <f t="shared" si="350"/>
        <v>6.4516129032258229</v>
      </c>
      <c r="AO767" s="671">
        <f t="shared" si="351"/>
        <v>6.8965517241379448</v>
      </c>
      <c r="AP767" s="671">
        <f t="shared" si="352"/>
        <v>7.4074074074073959</v>
      </c>
      <c r="AQ767" s="671">
        <f t="shared" si="353"/>
        <v>8.0000000000000071</v>
      </c>
      <c r="AR767" s="671">
        <f t="shared" si="354"/>
        <v>8.6956521739130377</v>
      </c>
      <c r="AS767" s="672">
        <f t="shared" si="356"/>
        <v>5.5433195643116253</v>
      </c>
      <c r="AT767" s="673">
        <f t="shared" si="357"/>
        <v>1.4477229690014028</v>
      </c>
    </row>
    <row r="768" spans="1:46" ht="11.25" customHeight="1" x14ac:dyDescent="0.2">
      <c r="A768" s="933" t="s">
        <v>1713</v>
      </c>
      <c r="B768" s="916" t="s">
        <v>1714</v>
      </c>
      <c r="C768" s="497">
        <v>1.72</v>
      </c>
      <c r="D768" s="497">
        <v>1.5700000000000003</v>
      </c>
      <c r="E768" s="650">
        <v>1.44</v>
      </c>
      <c r="F768" s="650">
        <v>1.28</v>
      </c>
      <c r="G768" s="650">
        <v>1.1200000000000001</v>
      </c>
      <c r="H768" s="650">
        <v>0.96</v>
      </c>
      <c r="I768" s="651"/>
      <c r="J768" s="650">
        <v>0.81</v>
      </c>
      <c r="K768" s="496">
        <v>0.7</v>
      </c>
      <c r="L768" s="651"/>
      <c r="M768" s="652">
        <v>0.64</v>
      </c>
      <c r="N768" s="652">
        <v>0.64</v>
      </c>
      <c r="O768" s="657">
        <v>0.57999999999999996</v>
      </c>
      <c r="P768" s="653">
        <v>0</v>
      </c>
      <c r="Q768" s="653">
        <v>0</v>
      </c>
      <c r="R768" s="653">
        <v>0</v>
      </c>
      <c r="S768" s="653">
        <v>0</v>
      </c>
      <c r="T768" s="653">
        <v>0</v>
      </c>
      <c r="U768" s="653">
        <v>0</v>
      </c>
      <c r="V768" s="653">
        <v>0</v>
      </c>
      <c r="W768" s="653">
        <v>0</v>
      </c>
      <c r="X768" s="653">
        <v>0</v>
      </c>
      <c r="Y768" s="654">
        <f t="shared" si="355"/>
        <v>11.46</v>
      </c>
      <c r="Z768" s="1049">
        <f t="shared" si="336"/>
        <v>9.5541401273885107</v>
      </c>
      <c r="AA768" s="671">
        <f t="shared" si="337"/>
        <v>9.0277777777778123</v>
      </c>
      <c r="AB768" s="671">
        <f t="shared" si="338"/>
        <v>12.5</v>
      </c>
      <c r="AC768" s="671">
        <f t="shared" si="339"/>
        <v>14.285714285714279</v>
      </c>
      <c r="AD768" s="671">
        <f t="shared" si="340"/>
        <v>16.666666666666675</v>
      </c>
      <c r="AE768" s="671">
        <f t="shared" si="341"/>
        <v>18.518518518518512</v>
      </c>
      <c r="AF768" s="671">
        <f t="shared" si="342"/>
        <v>15.714285714285726</v>
      </c>
      <c r="AG768" s="671">
        <f t="shared" si="343"/>
        <v>9.375</v>
      </c>
      <c r="AH768" s="671">
        <f t="shared" si="344"/>
        <v>0</v>
      </c>
      <c r="AI768" s="671">
        <f t="shared" si="345"/>
        <v>10.344827586206918</v>
      </c>
      <c r="AJ768" s="671" t="str">
        <f t="shared" si="346"/>
        <v>n/a</v>
      </c>
      <c r="AK768" s="671" t="str">
        <f t="shared" si="347"/>
        <v>n/a</v>
      </c>
      <c r="AL768" s="671" t="str">
        <f t="shared" si="348"/>
        <v>n/a</v>
      </c>
      <c r="AM768" s="671" t="str">
        <f t="shared" si="349"/>
        <v>n/a</v>
      </c>
      <c r="AN768" s="671" t="str">
        <f t="shared" si="350"/>
        <v>n/a</v>
      </c>
      <c r="AO768" s="671" t="str">
        <f t="shared" si="351"/>
        <v>n/a</v>
      </c>
      <c r="AP768" s="671" t="str">
        <f t="shared" si="352"/>
        <v>n/a</v>
      </c>
      <c r="AQ768" s="671" t="str">
        <f t="shared" si="353"/>
        <v>n/a</v>
      </c>
      <c r="AR768" s="671" t="str">
        <f t="shared" si="354"/>
        <v>n/a</v>
      </c>
      <c r="AS768" s="672">
        <f t="shared" si="356"/>
        <v>11.598693067655841</v>
      </c>
      <c r="AT768" s="673">
        <f t="shared" si="357"/>
        <v>5.2744178536270896</v>
      </c>
    </row>
    <row r="769" spans="1:46" ht="11.25" customHeight="1" x14ac:dyDescent="0.2">
      <c r="A769" s="556" t="s">
        <v>1716</v>
      </c>
      <c r="B769" s="916" t="s">
        <v>1717</v>
      </c>
      <c r="C769" s="497">
        <v>0.4</v>
      </c>
      <c r="D769" s="656">
        <v>0.32</v>
      </c>
      <c r="E769" s="650">
        <v>0.28000000000000003</v>
      </c>
      <c r="F769" s="650">
        <v>0.24</v>
      </c>
      <c r="G769" s="650">
        <v>0.2</v>
      </c>
      <c r="H769" s="650">
        <v>0.05</v>
      </c>
      <c r="I769" s="651"/>
      <c r="J769" s="502">
        <v>0</v>
      </c>
      <c r="K769" s="655">
        <v>0</v>
      </c>
      <c r="L769" s="651"/>
      <c r="M769" s="652">
        <v>0</v>
      </c>
      <c r="N769" s="652">
        <v>0</v>
      </c>
      <c r="O769" s="653">
        <v>0</v>
      </c>
      <c r="P769" s="653">
        <v>0</v>
      </c>
      <c r="Q769" s="653">
        <v>0</v>
      </c>
      <c r="R769" s="653">
        <v>0</v>
      </c>
      <c r="S769" s="653">
        <v>0</v>
      </c>
      <c r="T769" s="653">
        <v>0</v>
      </c>
      <c r="U769" s="653">
        <v>0</v>
      </c>
      <c r="V769" s="653">
        <v>0</v>
      </c>
      <c r="W769" s="653">
        <v>0</v>
      </c>
      <c r="X769" s="653">
        <v>0</v>
      </c>
      <c r="Y769" s="654">
        <f t="shared" si="355"/>
        <v>1.49</v>
      </c>
      <c r="Z769" s="1049">
        <f t="shared" si="336"/>
        <v>25</v>
      </c>
      <c r="AA769" s="671">
        <f t="shared" si="337"/>
        <v>14.285714285714279</v>
      </c>
      <c r="AB769" s="671">
        <f t="shared" si="338"/>
        <v>16.666666666666675</v>
      </c>
      <c r="AC769" s="671">
        <f t="shared" si="339"/>
        <v>19.999999999999996</v>
      </c>
      <c r="AD769" s="671">
        <f t="shared" si="340"/>
        <v>300</v>
      </c>
      <c r="AE769" s="671" t="str">
        <f t="shared" si="341"/>
        <v>n/a</v>
      </c>
      <c r="AF769" s="671" t="str">
        <f t="shared" si="342"/>
        <v>n/a</v>
      </c>
      <c r="AG769" s="671" t="str">
        <f t="shared" si="343"/>
        <v>n/a</v>
      </c>
      <c r="AH769" s="671" t="str">
        <f t="shared" si="344"/>
        <v>n/a</v>
      </c>
      <c r="AI769" s="671" t="str">
        <f t="shared" si="345"/>
        <v>n/a</v>
      </c>
      <c r="AJ769" s="671" t="str">
        <f t="shared" si="346"/>
        <v>n/a</v>
      </c>
      <c r="AK769" s="671" t="str">
        <f t="shared" si="347"/>
        <v>n/a</v>
      </c>
      <c r="AL769" s="671" t="str">
        <f t="shared" si="348"/>
        <v>n/a</v>
      </c>
      <c r="AM769" s="671" t="str">
        <f t="shared" si="349"/>
        <v>n/a</v>
      </c>
      <c r="AN769" s="671" t="str">
        <f t="shared" si="350"/>
        <v>n/a</v>
      </c>
      <c r="AO769" s="671" t="str">
        <f t="shared" si="351"/>
        <v>n/a</v>
      </c>
      <c r="AP769" s="671" t="str">
        <f t="shared" si="352"/>
        <v>n/a</v>
      </c>
      <c r="AQ769" s="671" t="str">
        <f t="shared" si="353"/>
        <v>n/a</v>
      </c>
      <c r="AR769" s="671" t="str">
        <f t="shared" si="354"/>
        <v>n/a</v>
      </c>
      <c r="AS769" s="672">
        <f t="shared" si="356"/>
        <v>75.19047619047619</v>
      </c>
      <c r="AT769" s="673">
        <f t="shared" si="357"/>
        <v>125.73665024733045</v>
      </c>
    </row>
    <row r="770" spans="1:46" ht="11.25" customHeight="1" x14ac:dyDescent="0.2">
      <c r="A770" s="903" t="s">
        <v>4236</v>
      </c>
      <c r="B770" s="573" t="s">
        <v>3924</v>
      </c>
      <c r="C770" s="497">
        <v>0.84</v>
      </c>
      <c r="D770" s="905">
        <v>0.59</v>
      </c>
      <c r="E770" s="906">
        <v>0.45</v>
      </c>
      <c r="F770" s="906">
        <v>0.34</v>
      </c>
      <c r="G770" s="906">
        <v>0.14000000000000001</v>
      </c>
      <c r="H770" s="906">
        <v>0</v>
      </c>
      <c r="I770" s="906"/>
      <c r="J770" s="906">
        <v>0</v>
      </c>
      <c r="K770" s="905">
        <v>0</v>
      </c>
      <c r="L770" s="906"/>
      <c r="M770" s="972">
        <v>0.14000000000000001</v>
      </c>
      <c r="N770" s="972">
        <v>0.28000000000000003</v>
      </c>
      <c r="O770" s="973">
        <v>0.2</v>
      </c>
      <c r="P770" s="894">
        <v>0</v>
      </c>
      <c r="Q770" s="894">
        <v>0</v>
      </c>
      <c r="R770" s="894">
        <v>0</v>
      </c>
      <c r="S770" s="894">
        <v>0</v>
      </c>
      <c r="T770" s="894">
        <v>0</v>
      </c>
      <c r="U770" s="894">
        <v>0</v>
      </c>
      <c r="V770" s="894">
        <v>0</v>
      </c>
      <c r="W770" s="894">
        <v>0</v>
      </c>
      <c r="X770" s="894">
        <v>0</v>
      </c>
      <c r="Y770" s="654">
        <f t="shared" si="355"/>
        <v>2.9800000000000004</v>
      </c>
      <c r="Z770" s="1049">
        <f t="shared" si="336"/>
        <v>42.372881355932201</v>
      </c>
      <c r="AA770" s="671">
        <f t="shared" si="337"/>
        <v>31.111111111111111</v>
      </c>
      <c r="AB770" s="671">
        <f t="shared" si="338"/>
        <v>32.352941176470587</v>
      </c>
      <c r="AC770" s="671">
        <f t="shared" si="339"/>
        <v>142.85714285714283</v>
      </c>
      <c r="AD770" s="671" t="str">
        <f t="shared" si="340"/>
        <v>n/a</v>
      </c>
      <c r="AE770" s="671" t="str">
        <f t="shared" si="341"/>
        <v>n/a</v>
      </c>
      <c r="AF770" s="671" t="str">
        <f t="shared" si="342"/>
        <v>n/a</v>
      </c>
      <c r="AG770" s="671">
        <f t="shared" si="343"/>
        <v>-100</v>
      </c>
      <c r="AH770" s="671">
        <f t="shared" si="344"/>
        <v>-50</v>
      </c>
      <c r="AI770" s="671">
        <f t="shared" si="345"/>
        <v>40.000000000000014</v>
      </c>
      <c r="AJ770" s="671" t="str">
        <f t="shared" si="346"/>
        <v>n/a</v>
      </c>
      <c r="AK770" s="671" t="str">
        <f t="shared" si="347"/>
        <v>n/a</v>
      </c>
      <c r="AL770" s="671" t="str">
        <f t="shared" si="348"/>
        <v>n/a</v>
      </c>
      <c r="AM770" s="671" t="str">
        <f t="shared" si="349"/>
        <v>n/a</v>
      </c>
      <c r="AN770" s="671" t="str">
        <f t="shared" si="350"/>
        <v>n/a</v>
      </c>
      <c r="AO770" s="671" t="str">
        <f t="shared" si="351"/>
        <v>n/a</v>
      </c>
      <c r="AP770" s="671" t="str">
        <f t="shared" si="352"/>
        <v>n/a</v>
      </c>
      <c r="AQ770" s="671" t="str">
        <f t="shared" si="353"/>
        <v>n/a</v>
      </c>
      <c r="AR770" s="671" t="str">
        <f t="shared" si="354"/>
        <v>n/a</v>
      </c>
      <c r="AS770" s="672">
        <f t="shared" si="356"/>
        <v>19.813439500093825</v>
      </c>
      <c r="AT770" s="673">
        <f t="shared" si="357"/>
        <v>76.995921627143062</v>
      </c>
    </row>
    <row r="771" spans="1:46" ht="11.25" customHeight="1" x14ac:dyDescent="0.2">
      <c r="A771" s="102" t="s">
        <v>4476</v>
      </c>
      <c r="B771" s="481" t="s">
        <v>4477</v>
      </c>
      <c r="C771" s="924">
        <v>1.8625</v>
      </c>
      <c r="D771" s="922">
        <v>1.2625</v>
      </c>
      <c r="E771" s="481">
        <v>0.89049999999999996</v>
      </c>
      <c r="F771" s="481">
        <v>0.217</v>
      </c>
      <c r="G771" s="489">
        <v>0</v>
      </c>
      <c r="H771" s="489">
        <v>0</v>
      </c>
      <c r="I771" s="481"/>
      <c r="J771" s="489">
        <v>0</v>
      </c>
      <c r="K771" s="490">
        <v>0</v>
      </c>
      <c r="L771" s="1127"/>
      <c r="M771" s="538">
        <v>0</v>
      </c>
      <c r="N771" s="538">
        <v>0</v>
      </c>
      <c r="O771" s="492">
        <v>0</v>
      </c>
      <c r="P771" s="492">
        <v>0</v>
      </c>
      <c r="Q771" s="492">
        <v>0</v>
      </c>
      <c r="R771" s="492">
        <v>0</v>
      </c>
      <c r="S771" s="492">
        <v>0</v>
      </c>
      <c r="T771" s="492">
        <v>0</v>
      </c>
      <c r="U771" s="492">
        <v>0</v>
      </c>
      <c r="V771" s="492">
        <v>0</v>
      </c>
      <c r="W771" s="492">
        <v>0</v>
      </c>
      <c r="X771" s="492">
        <v>0</v>
      </c>
      <c r="Y771" s="654">
        <f t="shared" si="355"/>
        <v>4.2324999999999999</v>
      </c>
      <c r="Z771" s="1049">
        <f t="shared" si="336"/>
        <v>47.524752475247524</v>
      </c>
      <c r="AA771" s="671">
        <f t="shared" si="337"/>
        <v>41.77428411005053</v>
      </c>
      <c r="AB771" s="671">
        <f t="shared" si="338"/>
        <v>310.36866359447004</v>
      </c>
      <c r="AC771" s="671" t="str">
        <f t="shared" si="339"/>
        <v>n/a</v>
      </c>
      <c r="AD771" s="671" t="str">
        <f t="shared" si="340"/>
        <v>n/a</v>
      </c>
      <c r="AE771" s="671" t="str">
        <f t="shared" si="341"/>
        <v>n/a</v>
      </c>
      <c r="AF771" s="671" t="str">
        <f t="shared" si="342"/>
        <v>n/a</v>
      </c>
      <c r="AG771" s="671" t="str">
        <f t="shared" si="343"/>
        <v>n/a</v>
      </c>
      <c r="AH771" s="671" t="str">
        <f t="shared" si="344"/>
        <v>n/a</v>
      </c>
      <c r="AI771" s="671" t="str">
        <f t="shared" si="345"/>
        <v>n/a</v>
      </c>
      <c r="AJ771" s="671" t="str">
        <f t="shared" si="346"/>
        <v>n/a</v>
      </c>
      <c r="AK771" s="671" t="str">
        <f t="shared" si="347"/>
        <v>n/a</v>
      </c>
      <c r="AL771" s="671" t="str">
        <f t="shared" si="348"/>
        <v>n/a</v>
      </c>
      <c r="AM771" s="671" t="str">
        <f t="shared" si="349"/>
        <v>n/a</v>
      </c>
      <c r="AN771" s="671" t="str">
        <f t="shared" si="350"/>
        <v>n/a</v>
      </c>
      <c r="AO771" s="671" t="str">
        <f t="shared" si="351"/>
        <v>n/a</v>
      </c>
      <c r="AP771" s="671" t="str">
        <f t="shared" si="352"/>
        <v>n/a</v>
      </c>
      <c r="AQ771" s="671" t="str">
        <f t="shared" si="353"/>
        <v>n/a</v>
      </c>
      <c r="AR771" s="671" t="str">
        <f t="shared" si="354"/>
        <v>n/a</v>
      </c>
      <c r="AS771" s="672">
        <f t="shared" si="356"/>
        <v>133.22256672658935</v>
      </c>
      <c r="AT771" s="673">
        <f t="shared" si="357"/>
        <v>153.43996121691444</v>
      </c>
    </row>
    <row r="772" spans="1:46" ht="11.25" customHeight="1" x14ac:dyDescent="0.2">
      <c r="A772" s="507" t="s">
        <v>353</v>
      </c>
      <c r="B772" s="508" t="s">
        <v>354</v>
      </c>
      <c r="C772" s="497">
        <v>2.52</v>
      </c>
      <c r="D772" s="510">
        <v>2.44</v>
      </c>
      <c r="E772" s="513">
        <v>2.3199999999999998</v>
      </c>
      <c r="F772" s="513">
        <v>2.16</v>
      </c>
      <c r="G772" s="513">
        <v>1.9</v>
      </c>
      <c r="H772" s="513">
        <v>1.58</v>
      </c>
      <c r="I772" s="514"/>
      <c r="J772" s="513">
        <v>1.32</v>
      </c>
      <c r="K772" s="509">
        <v>1.1000000000000001</v>
      </c>
      <c r="L772" s="514"/>
      <c r="M772" s="529">
        <v>0.84</v>
      </c>
      <c r="N772" s="529">
        <v>0.68</v>
      </c>
      <c r="O772" s="516">
        <v>0.6</v>
      </c>
      <c r="P772" s="516">
        <v>0.52</v>
      </c>
      <c r="Q772" s="516">
        <v>0.44</v>
      </c>
      <c r="R772" s="516">
        <v>0.36</v>
      </c>
      <c r="S772" s="516">
        <v>0.3</v>
      </c>
      <c r="T772" s="516">
        <v>0.26</v>
      </c>
      <c r="U772" s="516">
        <v>0.24</v>
      </c>
      <c r="V772" s="516">
        <v>0.22</v>
      </c>
      <c r="W772" s="516">
        <v>0.21</v>
      </c>
      <c r="X772" s="516">
        <v>0.2</v>
      </c>
      <c r="Y772" s="654">
        <f t="shared" si="355"/>
        <v>20.21</v>
      </c>
      <c r="Z772" s="1049">
        <f t="shared" si="336"/>
        <v>3.2786885245901676</v>
      </c>
      <c r="AA772" s="671">
        <f t="shared" si="337"/>
        <v>5.1724137931034475</v>
      </c>
      <c r="AB772" s="671">
        <f t="shared" si="338"/>
        <v>7.4074074074073959</v>
      </c>
      <c r="AC772" s="671">
        <f t="shared" si="339"/>
        <v>13.684210526315809</v>
      </c>
      <c r="AD772" s="671">
        <f t="shared" si="340"/>
        <v>20.253164556962023</v>
      </c>
      <c r="AE772" s="671">
        <f t="shared" si="341"/>
        <v>19.696969696969703</v>
      </c>
      <c r="AF772" s="671">
        <f t="shared" si="342"/>
        <v>19.999999999999996</v>
      </c>
      <c r="AG772" s="671">
        <f t="shared" si="343"/>
        <v>30.952380952380977</v>
      </c>
      <c r="AH772" s="671">
        <f t="shared" si="344"/>
        <v>23.529411764705866</v>
      </c>
      <c r="AI772" s="671">
        <f t="shared" si="345"/>
        <v>13.333333333333353</v>
      </c>
      <c r="AJ772" s="671">
        <f t="shared" si="346"/>
        <v>15.384615384615374</v>
      </c>
      <c r="AK772" s="671">
        <f t="shared" si="347"/>
        <v>18.181818181818187</v>
      </c>
      <c r="AL772" s="671">
        <f t="shared" si="348"/>
        <v>22.222222222222232</v>
      </c>
      <c r="AM772" s="671">
        <f t="shared" si="349"/>
        <v>19.999999999999996</v>
      </c>
      <c r="AN772" s="671">
        <f t="shared" si="350"/>
        <v>15.384615384615374</v>
      </c>
      <c r="AO772" s="671">
        <f t="shared" si="351"/>
        <v>8.3333333333333481</v>
      </c>
      <c r="AP772" s="671">
        <f t="shared" si="352"/>
        <v>9.0909090909090828</v>
      </c>
      <c r="AQ772" s="671">
        <f t="shared" si="353"/>
        <v>4.7619047619047672</v>
      </c>
      <c r="AR772" s="671">
        <f t="shared" si="354"/>
        <v>4.9999999999999822</v>
      </c>
      <c r="AS772" s="672">
        <f t="shared" si="356"/>
        <v>14.508810469220373</v>
      </c>
      <c r="AT772" s="673">
        <f t="shared" si="357"/>
        <v>7.6926745723894676</v>
      </c>
    </row>
    <row r="773" spans="1:46" ht="11.25" customHeight="1" x14ac:dyDescent="0.2">
      <c r="A773" s="495" t="s">
        <v>234</v>
      </c>
      <c r="B773" s="916" t="s">
        <v>235</v>
      </c>
      <c r="C773" s="497">
        <v>1.02</v>
      </c>
      <c r="D773" s="523">
        <v>1</v>
      </c>
      <c r="E773" s="650">
        <v>0.99</v>
      </c>
      <c r="F773" s="502">
        <v>0.98</v>
      </c>
      <c r="G773" s="650">
        <v>0.97</v>
      </c>
      <c r="H773" s="650">
        <v>0.96</v>
      </c>
      <c r="I773" s="651"/>
      <c r="J773" s="502">
        <v>0.94</v>
      </c>
      <c r="K773" s="496">
        <v>0.93</v>
      </c>
      <c r="L773" s="651"/>
      <c r="M773" s="511">
        <v>0.91</v>
      </c>
      <c r="N773" s="652">
        <v>0.9</v>
      </c>
      <c r="O773" s="657">
        <v>0.88</v>
      </c>
      <c r="P773" s="657">
        <v>0.86</v>
      </c>
      <c r="Q773" s="657">
        <v>0.84</v>
      </c>
      <c r="R773" s="657">
        <v>0.8</v>
      </c>
      <c r="S773" s="657">
        <v>0.75</v>
      </c>
      <c r="T773" s="657">
        <v>0.65</v>
      </c>
      <c r="U773" s="657">
        <v>0.6</v>
      </c>
      <c r="V773" s="657">
        <v>0.56000000000000005</v>
      </c>
      <c r="W773" s="657">
        <v>0.51</v>
      </c>
      <c r="X773" s="657">
        <v>0.19500000000000001</v>
      </c>
      <c r="Y773" s="654">
        <f t="shared" si="355"/>
        <v>16.245000000000001</v>
      </c>
      <c r="Z773" s="1049">
        <f t="shared" si="336"/>
        <v>2.0000000000000018</v>
      </c>
      <c r="AA773" s="671">
        <f t="shared" si="337"/>
        <v>1.0101010101010166</v>
      </c>
      <c r="AB773" s="671">
        <f t="shared" si="338"/>
        <v>1.0204081632652962</v>
      </c>
      <c r="AC773" s="671">
        <f t="shared" si="339"/>
        <v>1.0309278350515427</v>
      </c>
      <c r="AD773" s="671">
        <f t="shared" si="340"/>
        <v>1.0416666666666741</v>
      </c>
      <c r="AE773" s="671">
        <f t="shared" si="341"/>
        <v>2.1276595744680771</v>
      </c>
      <c r="AF773" s="671">
        <f t="shared" si="342"/>
        <v>1.0752688172043001</v>
      </c>
      <c r="AG773" s="671">
        <f t="shared" si="343"/>
        <v>2.19780219780219</v>
      </c>
      <c r="AH773" s="671">
        <f t="shared" si="344"/>
        <v>1.1111111111111072</v>
      </c>
      <c r="AI773" s="671">
        <f t="shared" si="345"/>
        <v>2.2727272727272707</v>
      </c>
      <c r="AJ773" s="671">
        <f t="shared" si="346"/>
        <v>2.3255813953488413</v>
      </c>
      <c r="AK773" s="671">
        <f t="shared" si="347"/>
        <v>2.3809523809523725</v>
      </c>
      <c r="AL773" s="671">
        <f t="shared" si="348"/>
        <v>4.9999999999999822</v>
      </c>
      <c r="AM773" s="671">
        <f t="shared" si="349"/>
        <v>6.6666666666666652</v>
      </c>
      <c r="AN773" s="671">
        <f t="shared" si="350"/>
        <v>15.384615384615374</v>
      </c>
      <c r="AO773" s="671">
        <f t="shared" si="351"/>
        <v>8.3333333333333481</v>
      </c>
      <c r="AP773" s="671">
        <f t="shared" si="352"/>
        <v>7.1428571428571397</v>
      </c>
      <c r="AQ773" s="671">
        <f t="shared" si="353"/>
        <v>9.8039215686274606</v>
      </c>
      <c r="AR773" s="671">
        <f t="shared" si="354"/>
        <v>161.53846153846155</v>
      </c>
      <c r="AS773" s="672">
        <f t="shared" si="356"/>
        <v>12.287582213645274</v>
      </c>
      <c r="AT773" s="673">
        <f t="shared" si="357"/>
        <v>36.350820162665059</v>
      </c>
    </row>
    <row r="774" spans="1:46" ht="11.25" customHeight="1" x14ac:dyDescent="0.2">
      <c r="A774" s="495" t="s">
        <v>606</v>
      </c>
      <c r="B774" s="916" t="s">
        <v>607</v>
      </c>
      <c r="C774" s="497">
        <v>2.2200000000000002</v>
      </c>
      <c r="D774" s="497">
        <v>2.04</v>
      </c>
      <c r="E774" s="650">
        <v>1.88</v>
      </c>
      <c r="F774" s="650">
        <v>1.69</v>
      </c>
      <c r="G774" s="650">
        <v>1.52</v>
      </c>
      <c r="H774" s="650">
        <v>1.36</v>
      </c>
      <c r="I774" s="651"/>
      <c r="J774" s="650">
        <v>1.23</v>
      </c>
      <c r="K774" s="496">
        <v>1.125</v>
      </c>
      <c r="L774" s="651"/>
      <c r="M774" s="511">
        <v>1</v>
      </c>
      <c r="N774" s="511">
        <v>0.75</v>
      </c>
      <c r="O774" s="657">
        <v>0.45</v>
      </c>
      <c r="P774" s="657">
        <v>0.4</v>
      </c>
      <c r="Q774" s="657">
        <v>0.3</v>
      </c>
      <c r="R774" s="657">
        <v>0.25</v>
      </c>
      <c r="S774" s="653">
        <v>0</v>
      </c>
      <c r="T774" s="653">
        <v>0</v>
      </c>
      <c r="U774" s="653">
        <v>0</v>
      </c>
      <c r="V774" s="653">
        <v>0.25</v>
      </c>
      <c r="W774" s="653">
        <v>0.25</v>
      </c>
      <c r="X774" s="657">
        <v>0.25</v>
      </c>
      <c r="Y774" s="654">
        <f t="shared" si="355"/>
        <v>16.965</v>
      </c>
      <c r="Z774" s="1049">
        <f t="shared" si="336"/>
        <v>8.8235294117647189</v>
      </c>
      <c r="AA774" s="671">
        <f t="shared" si="337"/>
        <v>8.5106382978723527</v>
      </c>
      <c r="AB774" s="671">
        <f t="shared" si="338"/>
        <v>11.242603550295849</v>
      </c>
      <c r="AC774" s="671">
        <f t="shared" si="339"/>
        <v>11.184210526315773</v>
      </c>
      <c r="AD774" s="671">
        <f t="shared" si="340"/>
        <v>11.764705882352944</v>
      </c>
      <c r="AE774" s="671">
        <f t="shared" si="341"/>
        <v>10.569105691056912</v>
      </c>
      <c r="AF774" s="671">
        <f t="shared" si="342"/>
        <v>9.3333333333333268</v>
      </c>
      <c r="AG774" s="671">
        <f t="shared" si="343"/>
        <v>12.5</v>
      </c>
      <c r="AH774" s="671">
        <f t="shared" si="344"/>
        <v>33.333333333333329</v>
      </c>
      <c r="AI774" s="671">
        <f t="shared" si="345"/>
        <v>66.666666666666657</v>
      </c>
      <c r="AJ774" s="671">
        <f t="shared" si="346"/>
        <v>12.5</v>
      </c>
      <c r="AK774" s="671">
        <f t="shared" si="347"/>
        <v>33.33333333333335</v>
      </c>
      <c r="AL774" s="671">
        <f t="shared" si="348"/>
        <v>19.999999999999996</v>
      </c>
      <c r="AM774" s="671" t="str">
        <f t="shared" si="349"/>
        <v>n/a</v>
      </c>
      <c r="AN774" s="671" t="str">
        <f t="shared" si="350"/>
        <v>n/a</v>
      </c>
      <c r="AO774" s="671" t="str">
        <f t="shared" si="351"/>
        <v>n/a</v>
      </c>
      <c r="AP774" s="671">
        <f t="shared" si="352"/>
        <v>-100</v>
      </c>
      <c r="AQ774" s="671">
        <f t="shared" si="353"/>
        <v>0</v>
      </c>
      <c r="AR774" s="671">
        <f t="shared" si="354"/>
        <v>0</v>
      </c>
      <c r="AS774" s="672">
        <f t="shared" si="356"/>
        <v>9.3600912516453239</v>
      </c>
      <c r="AT774" s="673">
        <f t="shared" si="357"/>
        <v>33.38300913215415</v>
      </c>
    </row>
    <row r="775" spans="1:46" ht="11.25" customHeight="1" x14ac:dyDescent="0.2">
      <c r="A775" s="933" t="s">
        <v>1724</v>
      </c>
      <c r="B775" s="916" t="s">
        <v>1725</v>
      </c>
      <c r="C775" s="497">
        <v>1.5</v>
      </c>
      <c r="D775" s="656">
        <v>1.3599999999999999</v>
      </c>
      <c r="E775" s="650">
        <v>1.26</v>
      </c>
      <c r="F775" s="650">
        <v>1.1100000000000001</v>
      </c>
      <c r="G775" s="650">
        <v>0.96</v>
      </c>
      <c r="H775" s="650">
        <v>0.77</v>
      </c>
      <c r="I775" s="651"/>
      <c r="J775" s="650">
        <v>0.63</v>
      </c>
      <c r="K775" s="496">
        <v>0.45</v>
      </c>
      <c r="L775" s="651"/>
      <c r="M775" s="511">
        <v>0.31</v>
      </c>
      <c r="N775" s="652">
        <v>0.28000000000000003</v>
      </c>
      <c r="O775" s="653">
        <v>0.28000000000000003</v>
      </c>
      <c r="P775" s="657">
        <v>0.28000000000000003</v>
      </c>
      <c r="Q775" s="657">
        <v>0.26</v>
      </c>
      <c r="R775" s="657">
        <v>0.14000000000000001</v>
      </c>
      <c r="S775" s="657">
        <v>0.105</v>
      </c>
      <c r="T775" s="657">
        <v>3.5000000000000003E-2</v>
      </c>
      <c r="U775" s="653">
        <v>0.02</v>
      </c>
      <c r="V775" s="653">
        <v>0.02</v>
      </c>
      <c r="W775" s="653">
        <v>0.02</v>
      </c>
      <c r="X775" s="653">
        <v>0.02</v>
      </c>
      <c r="Y775" s="654">
        <f t="shared" si="355"/>
        <v>9.8099999999999987</v>
      </c>
      <c r="Z775" s="1049">
        <f t="shared" si="336"/>
        <v>10.294117647058831</v>
      </c>
      <c r="AA775" s="671">
        <f t="shared" si="337"/>
        <v>7.9365079365079305</v>
      </c>
      <c r="AB775" s="671">
        <f t="shared" si="338"/>
        <v>13.513513513513509</v>
      </c>
      <c r="AC775" s="671">
        <f t="shared" si="339"/>
        <v>15.625000000000021</v>
      </c>
      <c r="AD775" s="671">
        <f t="shared" si="340"/>
        <v>24.675324675324674</v>
      </c>
      <c r="AE775" s="671">
        <f t="shared" si="341"/>
        <v>22.222222222222232</v>
      </c>
      <c r="AF775" s="671">
        <f t="shared" si="342"/>
        <v>39.999999999999993</v>
      </c>
      <c r="AG775" s="671">
        <f t="shared" si="343"/>
        <v>45.161290322580648</v>
      </c>
      <c r="AH775" s="671">
        <f t="shared" si="344"/>
        <v>10.714285714285698</v>
      </c>
      <c r="AI775" s="671">
        <f t="shared" si="345"/>
        <v>0</v>
      </c>
      <c r="AJ775" s="671">
        <f t="shared" si="346"/>
        <v>0</v>
      </c>
      <c r="AK775" s="671">
        <f t="shared" si="347"/>
        <v>7.6923076923077094</v>
      </c>
      <c r="AL775" s="671">
        <f t="shared" si="348"/>
        <v>85.714285714285694</v>
      </c>
      <c r="AM775" s="671">
        <f t="shared" si="349"/>
        <v>33.33333333333335</v>
      </c>
      <c r="AN775" s="671">
        <f t="shared" si="350"/>
        <v>199.99999999999994</v>
      </c>
      <c r="AO775" s="671">
        <f t="shared" si="351"/>
        <v>75.000000000000028</v>
      </c>
      <c r="AP775" s="671">
        <f t="shared" si="352"/>
        <v>0</v>
      </c>
      <c r="AQ775" s="671">
        <f t="shared" si="353"/>
        <v>0</v>
      </c>
      <c r="AR775" s="671">
        <f t="shared" si="354"/>
        <v>0</v>
      </c>
      <c r="AS775" s="672">
        <f t="shared" si="356"/>
        <v>31.151694145864223</v>
      </c>
      <c r="AT775" s="673">
        <f t="shared" si="357"/>
        <v>47.817266830435031</v>
      </c>
    </row>
    <row r="776" spans="1:46" ht="11.25" customHeight="1" x14ac:dyDescent="0.2">
      <c r="A776" s="495" t="s">
        <v>819</v>
      </c>
      <c r="B776" s="916" t="s">
        <v>820</v>
      </c>
      <c r="C776" s="497">
        <v>1.3</v>
      </c>
      <c r="D776" s="497">
        <v>1</v>
      </c>
      <c r="E776" s="650">
        <v>0.85</v>
      </c>
      <c r="F776" s="650">
        <v>0.75</v>
      </c>
      <c r="G776" s="650">
        <v>0.65</v>
      </c>
      <c r="H776" s="650">
        <v>0.6</v>
      </c>
      <c r="I776" s="651"/>
      <c r="J776" s="650">
        <v>0.55000000000000004</v>
      </c>
      <c r="K776" s="496">
        <v>0.32500000000000001</v>
      </c>
      <c r="L776" s="651"/>
      <c r="M776" s="511">
        <v>0.3</v>
      </c>
      <c r="N776" s="511">
        <v>0.27500000000000002</v>
      </c>
      <c r="O776" s="657">
        <v>0.25</v>
      </c>
      <c r="P776" s="657">
        <v>0.2</v>
      </c>
      <c r="Q776" s="657">
        <v>0.15</v>
      </c>
      <c r="R776" s="657">
        <v>0.125</v>
      </c>
      <c r="S776" s="657">
        <v>0.115</v>
      </c>
      <c r="T776" s="657">
        <v>0.1125</v>
      </c>
      <c r="U776" s="657">
        <v>0.1</v>
      </c>
      <c r="V776" s="657">
        <v>8.7499999999999994E-2</v>
      </c>
      <c r="W776" s="657">
        <v>7.4999999999999997E-2</v>
      </c>
      <c r="X776" s="653">
        <v>0</v>
      </c>
      <c r="Y776" s="654">
        <f t="shared" si="355"/>
        <v>7.8150000000000004</v>
      </c>
      <c r="Z776" s="1049">
        <f t="shared" si="336"/>
        <v>30.000000000000004</v>
      </c>
      <c r="AA776" s="671">
        <f t="shared" si="337"/>
        <v>17.647058823529417</v>
      </c>
      <c r="AB776" s="671">
        <f t="shared" si="338"/>
        <v>13.33333333333333</v>
      </c>
      <c r="AC776" s="671">
        <f t="shared" si="339"/>
        <v>15.384615384615374</v>
      </c>
      <c r="AD776" s="671">
        <f t="shared" si="340"/>
        <v>8.3333333333333481</v>
      </c>
      <c r="AE776" s="671">
        <f t="shared" si="341"/>
        <v>9.0909090909090828</v>
      </c>
      <c r="AF776" s="671">
        <f t="shared" si="342"/>
        <v>69.230769230769226</v>
      </c>
      <c r="AG776" s="671">
        <f t="shared" si="343"/>
        <v>8.3333333333333481</v>
      </c>
      <c r="AH776" s="671">
        <f t="shared" si="344"/>
        <v>9.0909090909090828</v>
      </c>
      <c r="AI776" s="671">
        <f t="shared" si="345"/>
        <v>10.000000000000009</v>
      </c>
      <c r="AJ776" s="671">
        <f t="shared" si="346"/>
        <v>25</v>
      </c>
      <c r="AK776" s="671">
        <f t="shared" si="347"/>
        <v>33.33333333333335</v>
      </c>
      <c r="AL776" s="671">
        <f t="shared" si="348"/>
        <v>19.999999999999996</v>
      </c>
      <c r="AM776" s="671">
        <f t="shared" si="349"/>
        <v>8.6956521739130377</v>
      </c>
      <c r="AN776" s="671">
        <f t="shared" si="350"/>
        <v>2.2222222222222143</v>
      </c>
      <c r="AO776" s="671">
        <f t="shared" si="351"/>
        <v>12.5</v>
      </c>
      <c r="AP776" s="671">
        <f t="shared" si="352"/>
        <v>14.285714285714302</v>
      </c>
      <c r="AQ776" s="671">
        <f t="shared" si="353"/>
        <v>16.666666666666675</v>
      </c>
      <c r="AR776" s="671" t="str">
        <f t="shared" si="354"/>
        <v>n/a</v>
      </c>
      <c r="AS776" s="672">
        <f t="shared" si="356"/>
        <v>17.952658350143434</v>
      </c>
      <c r="AT776" s="673">
        <f t="shared" si="357"/>
        <v>15.100390749937782</v>
      </c>
    </row>
    <row r="777" spans="1:46" ht="11.25" customHeight="1" x14ac:dyDescent="0.2">
      <c r="A777" s="506" t="s">
        <v>825</v>
      </c>
      <c r="B777" s="508" t="s">
        <v>826</v>
      </c>
      <c r="C777" s="497">
        <v>2.1</v>
      </c>
      <c r="D777" s="521">
        <v>1.9</v>
      </c>
      <c r="E777" s="513">
        <v>1.7</v>
      </c>
      <c r="F777" s="513">
        <v>1.56</v>
      </c>
      <c r="G777" s="513">
        <v>1.44</v>
      </c>
      <c r="H777" s="513">
        <v>1.32</v>
      </c>
      <c r="I777" s="514"/>
      <c r="J777" s="513">
        <v>1.22</v>
      </c>
      <c r="K777" s="509">
        <v>1.08</v>
      </c>
      <c r="L777" s="514"/>
      <c r="M777" s="529">
        <v>0.87</v>
      </c>
      <c r="N777" s="539">
        <v>0.68</v>
      </c>
      <c r="O777" s="516">
        <v>0.64</v>
      </c>
      <c r="P777" s="516">
        <v>0.47</v>
      </c>
      <c r="Q777" s="516">
        <v>0.36</v>
      </c>
      <c r="R777" s="516">
        <v>0.28000000000000003</v>
      </c>
      <c r="S777" s="516">
        <v>0.22</v>
      </c>
      <c r="T777" s="516">
        <v>0.18</v>
      </c>
      <c r="U777" s="517">
        <v>0.16</v>
      </c>
      <c r="V777" s="517">
        <v>0.16</v>
      </c>
      <c r="W777" s="516">
        <v>0.14000000000000001</v>
      </c>
      <c r="X777" s="516">
        <v>0.105</v>
      </c>
      <c r="Y777" s="654">
        <f t="shared" si="355"/>
        <v>16.585000000000001</v>
      </c>
      <c r="Z777" s="1049">
        <f t="shared" si="336"/>
        <v>10.526315789473696</v>
      </c>
      <c r="AA777" s="671">
        <f t="shared" si="337"/>
        <v>11.764705882352944</v>
      </c>
      <c r="AB777" s="671">
        <f t="shared" si="338"/>
        <v>8.9743589743589638</v>
      </c>
      <c r="AC777" s="671">
        <f t="shared" si="339"/>
        <v>8.3333333333333481</v>
      </c>
      <c r="AD777" s="671">
        <f t="shared" si="340"/>
        <v>9.0909090909090828</v>
      </c>
      <c r="AE777" s="671">
        <f t="shared" si="341"/>
        <v>8.196721311475418</v>
      </c>
      <c r="AF777" s="671">
        <f t="shared" si="342"/>
        <v>12.962962962962955</v>
      </c>
      <c r="AG777" s="671">
        <f t="shared" si="343"/>
        <v>24.137931034482762</v>
      </c>
      <c r="AH777" s="671">
        <f t="shared" si="344"/>
        <v>27.941176470588225</v>
      </c>
      <c r="AI777" s="671">
        <f t="shared" si="345"/>
        <v>6.25</v>
      </c>
      <c r="AJ777" s="671">
        <f t="shared" si="346"/>
        <v>36.170212765957466</v>
      </c>
      <c r="AK777" s="671">
        <f t="shared" si="347"/>
        <v>30.555555555555557</v>
      </c>
      <c r="AL777" s="671">
        <f t="shared" si="348"/>
        <v>28.571428571428559</v>
      </c>
      <c r="AM777" s="671">
        <f t="shared" si="349"/>
        <v>27.272727272727295</v>
      </c>
      <c r="AN777" s="671">
        <f t="shared" si="350"/>
        <v>22.222222222222232</v>
      </c>
      <c r="AO777" s="671">
        <f t="shared" si="351"/>
        <v>12.5</v>
      </c>
      <c r="AP777" s="671">
        <f t="shared" si="352"/>
        <v>0</v>
      </c>
      <c r="AQ777" s="671">
        <f t="shared" si="353"/>
        <v>14.285714285714279</v>
      </c>
      <c r="AR777" s="671">
        <f t="shared" si="354"/>
        <v>33.33333333333335</v>
      </c>
      <c r="AS777" s="672">
        <f t="shared" si="356"/>
        <v>17.531032045098744</v>
      </c>
      <c r="AT777" s="673">
        <f t="shared" si="357"/>
        <v>10.665093045935189</v>
      </c>
    </row>
    <row r="778" spans="1:46" ht="11.25" customHeight="1" x14ac:dyDescent="0.2">
      <c r="A778" s="933" t="s">
        <v>1338</v>
      </c>
      <c r="B778" s="916" t="s">
        <v>1339</v>
      </c>
      <c r="C778" s="497">
        <v>0.26</v>
      </c>
      <c r="D778" s="656">
        <v>0.25</v>
      </c>
      <c r="E778" s="650">
        <v>0.22</v>
      </c>
      <c r="F778" s="650">
        <v>0.18</v>
      </c>
      <c r="G778" s="650">
        <v>0.14000000000000001</v>
      </c>
      <c r="H778" s="650">
        <v>0.11</v>
      </c>
      <c r="I778" s="651"/>
      <c r="J778" s="650">
        <v>0.09</v>
      </c>
      <c r="K778" s="655">
        <v>0.08</v>
      </c>
      <c r="L778" s="651"/>
      <c r="M778" s="511">
        <v>4.2999999999999997E-2</v>
      </c>
      <c r="N778" s="652">
        <v>1.2E-2</v>
      </c>
      <c r="O778" s="657">
        <v>0.12</v>
      </c>
      <c r="P778" s="657">
        <v>0.08</v>
      </c>
      <c r="Q778" s="653">
        <v>0</v>
      </c>
      <c r="R778" s="653">
        <v>0</v>
      </c>
      <c r="S778" s="653">
        <v>0</v>
      </c>
      <c r="T778" s="653">
        <v>0</v>
      </c>
      <c r="U778" s="653">
        <v>4.4999999999999998E-2</v>
      </c>
      <c r="V778" s="653">
        <v>0.15</v>
      </c>
      <c r="W778" s="653">
        <v>0.18</v>
      </c>
      <c r="X778" s="657">
        <v>0.18</v>
      </c>
      <c r="Y778" s="654">
        <f t="shared" si="355"/>
        <v>2.1399999999999997</v>
      </c>
      <c r="Z778" s="1049">
        <f t="shared" si="336"/>
        <v>4.0000000000000036</v>
      </c>
      <c r="AA778" s="671">
        <f t="shared" si="337"/>
        <v>13.636363636363647</v>
      </c>
      <c r="AB778" s="671">
        <f t="shared" si="338"/>
        <v>22.222222222222232</v>
      </c>
      <c r="AC778" s="671">
        <f t="shared" si="339"/>
        <v>28.571428571428559</v>
      </c>
      <c r="AD778" s="671">
        <f t="shared" si="340"/>
        <v>27.272727272727295</v>
      </c>
      <c r="AE778" s="671">
        <f t="shared" si="341"/>
        <v>22.222222222222232</v>
      </c>
      <c r="AF778" s="671">
        <f t="shared" si="342"/>
        <v>12.5</v>
      </c>
      <c r="AG778" s="671">
        <f t="shared" si="343"/>
        <v>86.046511627906995</v>
      </c>
      <c r="AH778" s="671">
        <f t="shared" si="344"/>
        <v>258.33333333333331</v>
      </c>
      <c r="AI778" s="671">
        <f t="shared" si="345"/>
        <v>-90</v>
      </c>
      <c r="AJ778" s="671">
        <f t="shared" si="346"/>
        <v>50</v>
      </c>
      <c r="AK778" s="671" t="str">
        <f t="shared" si="347"/>
        <v>n/a</v>
      </c>
      <c r="AL778" s="671" t="str">
        <f t="shared" si="348"/>
        <v>n/a</v>
      </c>
      <c r="AM778" s="671" t="str">
        <f t="shared" si="349"/>
        <v>n/a</v>
      </c>
      <c r="AN778" s="671" t="str">
        <f t="shared" si="350"/>
        <v>n/a</v>
      </c>
      <c r="AO778" s="671">
        <f t="shared" si="351"/>
        <v>-100</v>
      </c>
      <c r="AP778" s="671">
        <f t="shared" si="352"/>
        <v>-70</v>
      </c>
      <c r="AQ778" s="671">
        <f t="shared" si="353"/>
        <v>-16.666666666666664</v>
      </c>
      <c r="AR778" s="671">
        <f t="shared" si="354"/>
        <v>0</v>
      </c>
      <c r="AS778" s="672">
        <f t="shared" si="356"/>
        <v>16.542542814635837</v>
      </c>
      <c r="AT778" s="673">
        <f t="shared" si="357"/>
        <v>83.972375614299111</v>
      </c>
    </row>
    <row r="779" spans="1:46" ht="11.25" customHeight="1" x14ac:dyDescent="0.2">
      <c r="A779" s="933" t="s">
        <v>827</v>
      </c>
      <c r="B779" s="916" t="s">
        <v>828</v>
      </c>
      <c r="C779" s="497">
        <v>0.74124999999999996</v>
      </c>
      <c r="D779" s="656">
        <v>0.59875</v>
      </c>
      <c r="E779" s="650">
        <v>0.495</v>
      </c>
      <c r="F779" s="650">
        <v>0.40250000000000002</v>
      </c>
      <c r="G779" s="650">
        <v>0.33500000000000002</v>
      </c>
      <c r="H779" s="650">
        <v>0.27500000000000002</v>
      </c>
      <c r="I779" s="651">
        <v>0</v>
      </c>
      <c r="J779" s="650">
        <v>0.22</v>
      </c>
      <c r="K779" s="496">
        <v>0.18</v>
      </c>
      <c r="L779" s="651">
        <v>0</v>
      </c>
      <c r="M779" s="511">
        <v>0.14249999999999999</v>
      </c>
      <c r="N779" s="511">
        <v>0.11749999999999999</v>
      </c>
      <c r="O779" s="657">
        <v>0.105</v>
      </c>
      <c r="P779" s="657">
        <v>8.5000000000000006E-2</v>
      </c>
      <c r="Q779" s="657">
        <v>6.7500000000000004E-2</v>
      </c>
      <c r="R779" s="657">
        <v>5.6250000000000001E-2</v>
      </c>
      <c r="S779" s="657">
        <v>4.2500000000000003E-2</v>
      </c>
      <c r="T779" s="657">
        <v>3.3750000000000002E-2</v>
      </c>
      <c r="U779" s="657">
        <v>2.8125000000000001E-2</v>
      </c>
      <c r="V779" s="657">
        <v>2.1874999999999999E-2</v>
      </c>
      <c r="W779" s="657">
        <v>1.9375E-2</v>
      </c>
      <c r="X779" s="657">
        <v>1.6875000000000001E-2</v>
      </c>
      <c r="Y779" s="654">
        <f t="shared" si="355"/>
        <v>3.9837500000000006</v>
      </c>
      <c r="Z779" s="1049">
        <f t="shared" ref="Z779:Z842" si="358">IF(ISERROR((C779/D779-1)*100),"n/a",(C779/D779-1)*100)</f>
        <v>23.799582463465541</v>
      </c>
      <c r="AA779" s="671">
        <f t="shared" si="337"/>
        <v>20.959595959595955</v>
      </c>
      <c r="AB779" s="671">
        <f t="shared" si="338"/>
        <v>22.981366459627317</v>
      </c>
      <c r="AC779" s="671">
        <f t="shared" si="339"/>
        <v>20.149253731343286</v>
      </c>
      <c r="AD779" s="671">
        <f t="shared" si="340"/>
        <v>21.818181818181827</v>
      </c>
      <c r="AE779" s="671">
        <f t="shared" si="341"/>
        <v>25</v>
      </c>
      <c r="AF779" s="671">
        <f t="shared" si="342"/>
        <v>22.222222222222232</v>
      </c>
      <c r="AG779" s="671">
        <f t="shared" si="343"/>
        <v>26.315789473684227</v>
      </c>
      <c r="AH779" s="671">
        <f t="shared" si="344"/>
        <v>21.276595744680836</v>
      </c>
      <c r="AI779" s="671">
        <f t="shared" si="345"/>
        <v>11.904761904761907</v>
      </c>
      <c r="AJ779" s="671">
        <f t="shared" si="346"/>
        <v>23.529411764705866</v>
      </c>
      <c r="AK779" s="671">
        <f t="shared" si="347"/>
        <v>25.925925925925931</v>
      </c>
      <c r="AL779" s="671">
        <f t="shared" si="348"/>
        <v>19.999999999999996</v>
      </c>
      <c r="AM779" s="671">
        <f t="shared" si="349"/>
        <v>32.352941176470587</v>
      </c>
      <c r="AN779" s="671">
        <f t="shared" si="350"/>
        <v>25.925925925925931</v>
      </c>
      <c r="AO779" s="671">
        <f t="shared" si="351"/>
        <v>19.999999999999996</v>
      </c>
      <c r="AP779" s="671">
        <f t="shared" si="352"/>
        <v>28.57142857142858</v>
      </c>
      <c r="AQ779" s="671">
        <f t="shared" si="353"/>
        <v>12.903225806451601</v>
      </c>
      <c r="AR779" s="671">
        <f t="shared" si="354"/>
        <v>14.814814814814813</v>
      </c>
      <c r="AS779" s="672">
        <f t="shared" si="356"/>
        <v>22.129001250699286</v>
      </c>
      <c r="AT779" s="673">
        <f t="shared" si="357"/>
        <v>5.0796372358837525</v>
      </c>
    </row>
    <row r="780" spans="1:46" ht="11.25" customHeight="1" x14ac:dyDescent="0.2">
      <c r="A780" s="614" t="s">
        <v>4192</v>
      </c>
      <c r="B780" s="924" t="s">
        <v>3925</v>
      </c>
      <c r="C780" s="497">
        <v>1.1100000000000001</v>
      </c>
      <c r="D780" s="920">
        <v>1.07</v>
      </c>
      <c r="E780" s="924">
        <v>1.04</v>
      </c>
      <c r="F780" s="924">
        <v>1.03</v>
      </c>
      <c r="G780" s="924">
        <v>1</v>
      </c>
      <c r="H780" s="924">
        <v>0.92</v>
      </c>
      <c r="I780" s="924"/>
      <c r="J780" s="924">
        <v>0.92</v>
      </c>
      <c r="K780" s="933">
        <v>0.78</v>
      </c>
      <c r="L780" s="916"/>
      <c r="M780" s="500">
        <v>0.53</v>
      </c>
      <c r="N780" s="500">
        <v>0.45</v>
      </c>
      <c r="O780" s="936">
        <v>0.7</v>
      </c>
      <c r="P780" s="936">
        <v>0.66</v>
      </c>
      <c r="Q780" s="936">
        <v>0.62</v>
      </c>
      <c r="R780" s="936">
        <v>0.6</v>
      </c>
      <c r="S780" s="936">
        <v>0.52</v>
      </c>
      <c r="T780" s="936">
        <v>0.52</v>
      </c>
      <c r="U780" s="936">
        <v>0.52</v>
      </c>
      <c r="V780" s="936">
        <v>0.67</v>
      </c>
      <c r="W780" s="936">
        <v>0.72</v>
      </c>
      <c r="X780" s="936">
        <v>0</v>
      </c>
      <c r="Y780" s="654">
        <f t="shared" si="355"/>
        <v>14.379999999999997</v>
      </c>
      <c r="Z780" s="1049">
        <f t="shared" si="358"/>
        <v>3.7383177570093462</v>
      </c>
      <c r="AA780" s="671">
        <f t="shared" ref="AA780:AA843" si="359">IF(ISERROR((D780/E780-1)*100),"n/a",(D780/E780-1)*100)</f>
        <v>2.8846153846153966</v>
      </c>
      <c r="AB780" s="671">
        <f t="shared" ref="AB780:AB843" si="360">IF(ISERROR((E780/F780-1)*100),"n/a",(E780/F780-1)*100)</f>
        <v>0.97087378640776656</v>
      </c>
      <c r="AC780" s="671">
        <f t="shared" ref="AC780:AC843" si="361">IF(ISERROR((F780/G780-1)*100),"n/a",(F780/G780-1)*100)</f>
        <v>3.0000000000000027</v>
      </c>
      <c r="AD780" s="671">
        <f t="shared" ref="AD780:AD843" si="362">IF(ISERROR((G780/H780-1)*100),"n/a",(G780/H780-1)*100)</f>
        <v>8.6956521739130377</v>
      </c>
      <c r="AE780" s="671">
        <f t="shared" ref="AE780:AE843" si="363">IF(ISERROR((H780/J780-1)*100),"n/a",(H780/J780-1)*100)</f>
        <v>0</v>
      </c>
      <c r="AF780" s="671">
        <f t="shared" ref="AF780:AF843" si="364">IF(ISERROR((J780/K780-1)*100),"n/a",(J780/K780-1)*100)</f>
        <v>17.948717948717952</v>
      </c>
      <c r="AG780" s="671">
        <f t="shared" ref="AG780:AG843" si="365">IF(ISERROR((K780/M780-1)*100),"n/a",(K780/M780-1)*100)</f>
        <v>47.169811320754704</v>
      </c>
      <c r="AH780" s="671">
        <f t="shared" ref="AH780:AH843" si="366">IF(ISERROR((M780/N780-1)*100),"n/a",(M780/N780-1)*100)</f>
        <v>17.777777777777782</v>
      </c>
      <c r="AI780" s="671">
        <f t="shared" ref="AI780:AI843" si="367">IF(ISERROR((N780/O780-1)*100),"n/a",(N780/O780-1)*100)</f>
        <v>-35.714285714285708</v>
      </c>
      <c r="AJ780" s="671">
        <f t="shared" ref="AJ780:AJ843" si="368">IF(ISERROR((O780/P780-1)*100),"n/a",(O780/P780-1)*100)</f>
        <v>6.0606060606060552</v>
      </c>
      <c r="AK780" s="671">
        <f t="shared" ref="AK780:AK843" si="369">IF(ISERROR((P780/Q780-1)*100),"n/a",(P780/Q780-1)*100)</f>
        <v>6.4516129032258229</v>
      </c>
      <c r="AL780" s="671">
        <f t="shared" ref="AL780:AL843" si="370">IF(ISERROR((Q780/R780-1)*100),"n/a",(Q780/R780-1)*100)</f>
        <v>3.3333333333333437</v>
      </c>
      <c r="AM780" s="671">
        <f t="shared" ref="AM780:AM843" si="371">IF(ISERROR((R780/S780-1)*100),"n/a",(R780/S780-1)*100)</f>
        <v>15.384615384615374</v>
      </c>
      <c r="AN780" s="671">
        <f t="shared" ref="AN780:AN843" si="372">IF(ISERROR((S780/T780-1)*100),"n/a",(S780/T780-1)*100)</f>
        <v>0</v>
      </c>
      <c r="AO780" s="671">
        <f t="shared" ref="AO780:AO843" si="373">IF(ISERROR((T780/U780-1)*100),"n/a",(T780/U780-1)*100)</f>
        <v>0</v>
      </c>
      <c r="AP780" s="671">
        <f t="shared" ref="AP780:AP843" si="374">IF(ISERROR((U780/V780-1)*100),"n/a",(U780/V780-1)*100)</f>
        <v>-22.388059701492537</v>
      </c>
      <c r="AQ780" s="671">
        <f t="shared" ref="AQ780:AQ843" si="375">IF(ISERROR((V780/W780-1)*100),"n/a",(V780/W780-1)*100)</f>
        <v>-6.9444444444444304</v>
      </c>
      <c r="AR780" s="671" t="str">
        <f t="shared" ref="AR780:AR843" si="376">IF(ISERROR((W780/X780-1)*100),"n/a",(W780/X780-1)*100)</f>
        <v>n/a</v>
      </c>
      <c r="AS780" s="672">
        <f t="shared" si="356"/>
        <v>3.798285776152996</v>
      </c>
      <c r="AT780" s="673">
        <f t="shared" si="357"/>
        <v>16.912363883771249</v>
      </c>
    </row>
    <row r="781" spans="1:46" ht="11.25" customHeight="1" x14ac:dyDescent="0.2">
      <c r="A781" s="506" t="s">
        <v>829</v>
      </c>
      <c r="B781" s="508" t="s">
        <v>830</v>
      </c>
      <c r="C781" s="497">
        <v>0.63</v>
      </c>
      <c r="D781" s="510">
        <v>0.59</v>
      </c>
      <c r="E781" s="513">
        <v>0.55500000000000005</v>
      </c>
      <c r="F781" s="513">
        <v>0.53166666666666673</v>
      </c>
      <c r="G781" s="513">
        <v>0.49333333333333335</v>
      </c>
      <c r="H781" s="513">
        <v>0.44</v>
      </c>
      <c r="I781" s="514"/>
      <c r="J781" s="513">
        <v>0.38</v>
      </c>
      <c r="K781" s="509">
        <v>0.29555999999999999</v>
      </c>
      <c r="L781" s="514"/>
      <c r="M781" s="529">
        <v>0.27111111111111114</v>
      </c>
      <c r="N781" s="539">
        <v>0.24888888888888891</v>
      </c>
      <c r="O781" s="516">
        <v>0.24444444444444446</v>
      </c>
      <c r="P781" s="516">
        <v>0.23111111111111113</v>
      </c>
      <c r="Q781" s="516">
        <v>0.21333333333333335</v>
      </c>
      <c r="R781" s="517">
        <v>0.19555555555555557</v>
      </c>
      <c r="S781" s="517">
        <v>0.19555555555555557</v>
      </c>
      <c r="T781" s="516">
        <v>0.16888888888888889</v>
      </c>
      <c r="U781" s="517">
        <v>0.16</v>
      </c>
      <c r="V781" s="517">
        <v>0.16</v>
      </c>
      <c r="W781" s="517">
        <v>0.16</v>
      </c>
      <c r="X781" s="517">
        <v>0.16</v>
      </c>
      <c r="Y781" s="654">
        <f t="shared" si="355"/>
        <v>6.324448888888889</v>
      </c>
      <c r="Z781" s="1049">
        <f t="shared" si="358"/>
        <v>6.7796610169491567</v>
      </c>
      <c r="AA781" s="671">
        <f t="shared" si="359"/>
        <v>6.3063063063062863</v>
      </c>
      <c r="AB781" s="671">
        <f t="shared" si="360"/>
        <v>4.3887147335423204</v>
      </c>
      <c r="AC781" s="671">
        <f t="shared" si="361"/>
        <v>7.7702702702702853</v>
      </c>
      <c r="AD781" s="671">
        <f t="shared" si="362"/>
        <v>12.121212121212132</v>
      </c>
      <c r="AE781" s="671">
        <f t="shared" si="363"/>
        <v>15.789473684210531</v>
      </c>
      <c r="AF781" s="671">
        <f t="shared" si="364"/>
        <v>28.569495195560979</v>
      </c>
      <c r="AG781" s="671">
        <f t="shared" si="365"/>
        <v>9.0180327868852217</v>
      </c>
      <c r="AH781" s="671">
        <f t="shared" si="366"/>
        <v>8.9285714285714199</v>
      </c>
      <c r="AI781" s="671">
        <f t="shared" si="367"/>
        <v>1.8181818181818077</v>
      </c>
      <c r="AJ781" s="671">
        <f t="shared" si="368"/>
        <v>5.7692307692307709</v>
      </c>
      <c r="AK781" s="671">
        <f t="shared" si="369"/>
        <v>8.333333333333325</v>
      </c>
      <c r="AL781" s="671">
        <f t="shared" si="370"/>
        <v>9.0909090909090828</v>
      </c>
      <c r="AM781" s="671">
        <f t="shared" si="371"/>
        <v>0</v>
      </c>
      <c r="AN781" s="671">
        <f t="shared" si="372"/>
        <v>15.789473684210531</v>
      </c>
      <c r="AO781" s="671">
        <f t="shared" si="373"/>
        <v>5.555555555555558</v>
      </c>
      <c r="AP781" s="671">
        <f t="shared" si="374"/>
        <v>0</v>
      </c>
      <c r="AQ781" s="671">
        <f t="shared" si="375"/>
        <v>0</v>
      </c>
      <c r="AR781" s="671">
        <f t="shared" si="376"/>
        <v>0</v>
      </c>
      <c r="AS781" s="672">
        <f t="shared" si="356"/>
        <v>7.685706410259443</v>
      </c>
      <c r="AT781" s="673">
        <f t="shared" si="357"/>
        <v>7.0134070884219071</v>
      </c>
    </row>
    <row r="782" spans="1:46" ht="11.25" customHeight="1" x14ac:dyDescent="0.2">
      <c r="A782" s="933" t="s">
        <v>360</v>
      </c>
      <c r="B782" s="916" t="s">
        <v>361</v>
      </c>
      <c r="C782" s="497">
        <v>1.94</v>
      </c>
      <c r="D782" s="656">
        <v>1.82</v>
      </c>
      <c r="E782" s="650">
        <v>1.77</v>
      </c>
      <c r="F782" s="650">
        <v>1.7</v>
      </c>
      <c r="G782" s="650">
        <v>1.62</v>
      </c>
      <c r="H782" s="650">
        <v>1.54</v>
      </c>
      <c r="I782" s="651"/>
      <c r="J782" s="650">
        <v>1.46</v>
      </c>
      <c r="K782" s="496">
        <v>1.4</v>
      </c>
      <c r="L782" s="651"/>
      <c r="M782" s="511">
        <v>1.3290899999999999</v>
      </c>
      <c r="N782" s="652">
        <v>1.2363999999999999</v>
      </c>
      <c r="O782" s="657">
        <v>1.2</v>
      </c>
      <c r="P782" s="657">
        <v>1.1272</v>
      </c>
      <c r="Q782" s="657">
        <v>1.0411999999999999</v>
      </c>
      <c r="R782" s="657">
        <v>0.96910000000000007</v>
      </c>
      <c r="S782" s="653">
        <v>0.90159999999999996</v>
      </c>
      <c r="T782" s="657">
        <v>0.84009999999999996</v>
      </c>
      <c r="U782" s="657">
        <v>0.79239999999999999</v>
      </c>
      <c r="V782" s="657">
        <v>0.75159999999999993</v>
      </c>
      <c r="W782" s="653">
        <v>0.73799999999999999</v>
      </c>
      <c r="X782" s="657">
        <v>0.7034999999999999</v>
      </c>
      <c r="Y782" s="654">
        <f t="shared" si="355"/>
        <v>24.880189999999995</v>
      </c>
      <c r="Z782" s="1049">
        <f t="shared" si="358"/>
        <v>6.5934065934065922</v>
      </c>
      <c r="AA782" s="671">
        <f t="shared" si="359"/>
        <v>2.8248587570621542</v>
      </c>
      <c r="AB782" s="671">
        <f t="shared" si="360"/>
        <v>4.117647058823537</v>
      </c>
      <c r="AC782" s="671">
        <f t="shared" si="361"/>
        <v>4.9382716049382713</v>
      </c>
      <c r="AD782" s="671">
        <f t="shared" si="362"/>
        <v>5.1948051948051965</v>
      </c>
      <c r="AE782" s="671">
        <f t="shared" si="363"/>
        <v>5.4794520547945202</v>
      </c>
      <c r="AF782" s="671">
        <f t="shared" si="364"/>
        <v>4.2857142857142927</v>
      </c>
      <c r="AG782" s="671">
        <f t="shared" si="365"/>
        <v>5.3352293674619578</v>
      </c>
      <c r="AH782" s="671">
        <f t="shared" si="366"/>
        <v>7.4967648010352494</v>
      </c>
      <c r="AI782" s="671">
        <f t="shared" si="367"/>
        <v>3.0333333333333323</v>
      </c>
      <c r="AJ782" s="671">
        <f t="shared" si="368"/>
        <v>6.4584811923349861</v>
      </c>
      <c r="AK782" s="671">
        <f t="shared" si="369"/>
        <v>8.2597003457549167</v>
      </c>
      <c r="AL782" s="671">
        <f t="shared" si="370"/>
        <v>7.4398926839335244</v>
      </c>
      <c r="AM782" s="671">
        <f t="shared" si="371"/>
        <v>7.4866903283052455</v>
      </c>
      <c r="AN782" s="671">
        <f t="shared" si="372"/>
        <v>7.3205570765385142</v>
      </c>
      <c r="AO782" s="671">
        <f t="shared" si="373"/>
        <v>6.0196870267541502</v>
      </c>
      <c r="AP782" s="671">
        <f t="shared" si="374"/>
        <v>5.4284193720063989</v>
      </c>
      <c r="AQ782" s="671">
        <f t="shared" si="375"/>
        <v>1.8428184281842785</v>
      </c>
      <c r="AR782" s="671">
        <f t="shared" si="376"/>
        <v>4.9040511727079128</v>
      </c>
      <c r="AS782" s="672">
        <f t="shared" si="356"/>
        <v>5.497883193573422</v>
      </c>
      <c r="AT782" s="673">
        <f t="shared" si="357"/>
        <v>1.7608316234438466</v>
      </c>
    </row>
    <row r="783" spans="1:46" ht="11.25" customHeight="1" x14ac:dyDescent="0.2">
      <c r="A783" s="933" t="s">
        <v>358</v>
      </c>
      <c r="B783" s="916" t="s">
        <v>359</v>
      </c>
      <c r="C783" s="497">
        <v>0.85</v>
      </c>
      <c r="D783" s="523">
        <v>0.84</v>
      </c>
      <c r="E783" s="650">
        <v>0.81</v>
      </c>
      <c r="F783" s="502">
        <v>0.8</v>
      </c>
      <c r="G783" s="650">
        <v>0.78</v>
      </c>
      <c r="H783" s="502">
        <v>0.72</v>
      </c>
      <c r="I783" s="651"/>
      <c r="J783" s="650">
        <v>0.69</v>
      </c>
      <c r="K783" s="655">
        <v>0.68</v>
      </c>
      <c r="L783" s="651"/>
      <c r="M783" s="511">
        <v>0.59</v>
      </c>
      <c r="N783" s="511">
        <v>0.53</v>
      </c>
      <c r="O783" s="657">
        <v>0.52</v>
      </c>
      <c r="P783" s="657">
        <v>0.48</v>
      </c>
      <c r="Q783" s="657">
        <v>0.46</v>
      </c>
      <c r="R783" s="657">
        <v>0.44</v>
      </c>
      <c r="S783" s="657">
        <v>0.43</v>
      </c>
      <c r="T783" s="657">
        <v>0.42</v>
      </c>
      <c r="U783" s="657">
        <v>0.41</v>
      </c>
      <c r="V783" s="657">
        <v>0.4</v>
      </c>
      <c r="W783" s="657">
        <v>0.39</v>
      </c>
      <c r="X783" s="657">
        <v>0.38</v>
      </c>
      <c r="Y783" s="654">
        <f t="shared" si="355"/>
        <v>11.620000000000003</v>
      </c>
      <c r="Z783" s="1049">
        <f t="shared" si="358"/>
        <v>1.1904761904761862</v>
      </c>
      <c r="AA783" s="671">
        <f t="shared" si="359"/>
        <v>3.7037037037036979</v>
      </c>
      <c r="AB783" s="671">
        <f t="shared" si="360"/>
        <v>1.2499999999999956</v>
      </c>
      <c r="AC783" s="671">
        <f t="shared" si="361"/>
        <v>2.5641025641025772</v>
      </c>
      <c r="AD783" s="671">
        <f t="shared" si="362"/>
        <v>8.3333333333333481</v>
      </c>
      <c r="AE783" s="671">
        <f t="shared" si="363"/>
        <v>4.3478260869565188</v>
      </c>
      <c r="AF783" s="671">
        <f t="shared" si="364"/>
        <v>1.4705882352941124</v>
      </c>
      <c r="AG783" s="671">
        <f t="shared" si="365"/>
        <v>15.254237288135597</v>
      </c>
      <c r="AH783" s="671">
        <f t="shared" si="366"/>
        <v>11.32075471698113</v>
      </c>
      <c r="AI783" s="671">
        <f t="shared" si="367"/>
        <v>1.9230769230769162</v>
      </c>
      <c r="AJ783" s="671">
        <f t="shared" si="368"/>
        <v>8.3333333333333481</v>
      </c>
      <c r="AK783" s="671">
        <f t="shared" si="369"/>
        <v>4.3478260869565188</v>
      </c>
      <c r="AL783" s="671">
        <f t="shared" si="370"/>
        <v>4.5454545454545414</v>
      </c>
      <c r="AM783" s="671">
        <f t="shared" si="371"/>
        <v>2.3255813953488413</v>
      </c>
      <c r="AN783" s="671">
        <f t="shared" si="372"/>
        <v>2.3809523809523725</v>
      </c>
      <c r="AO783" s="671">
        <f t="shared" si="373"/>
        <v>2.4390243902439046</v>
      </c>
      <c r="AP783" s="671">
        <f t="shared" si="374"/>
        <v>2.4999999999999911</v>
      </c>
      <c r="AQ783" s="671">
        <f t="shared" si="375"/>
        <v>2.5641025641025772</v>
      </c>
      <c r="AR783" s="671">
        <f t="shared" si="376"/>
        <v>2.6315789473684292</v>
      </c>
      <c r="AS783" s="672">
        <f t="shared" si="356"/>
        <v>4.3908396150431894</v>
      </c>
      <c r="AT783" s="673">
        <f t="shared" si="357"/>
        <v>3.7845229988595399</v>
      </c>
    </row>
    <row r="784" spans="1:46" ht="11.25" customHeight="1" x14ac:dyDescent="0.2">
      <c r="A784" s="556" t="s">
        <v>1730</v>
      </c>
      <c r="B784" s="916" t="s">
        <v>1731</v>
      </c>
      <c r="C784" s="497">
        <v>0.6</v>
      </c>
      <c r="D784" s="497">
        <v>0.54</v>
      </c>
      <c r="E784" s="650">
        <v>0.5</v>
      </c>
      <c r="F784" s="650">
        <v>0.46</v>
      </c>
      <c r="G784" s="650">
        <v>0.42</v>
      </c>
      <c r="H784" s="650">
        <v>0.37</v>
      </c>
      <c r="I784" s="651"/>
      <c r="J784" s="650">
        <v>0.31534000000000001</v>
      </c>
      <c r="K784" s="655">
        <v>0.31068000000000001</v>
      </c>
      <c r="L784" s="651"/>
      <c r="M784" s="536">
        <v>0.31068000000000001</v>
      </c>
      <c r="N784" s="536">
        <v>0.31068000000000001</v>
      </c>
      <c r="O784" s="535">
        <v>0.31068000000000001</v>
      </c>
      <c r="P784" s="535">
        <v>0.31068000000000001</v>
      </c>
      <c r="Q784" s="657">
        <v>0.51456000000000002</v>
      </c>
      <c r="R784" s="657">
        <v>0.12254</v>
      </c>
      <c r="S784" s="657">
        <v>6.2839999999999993E-2</v>
      </c>
      <c r="T784" s="657">
        <v>3.1419999999999997E-2</v>
      </c>
      <c r="U784" s="653">
        <v>0</v>
      </c>
      <c r="V784" s="653">
        <v>0</v>
      </c>
      <c r="W784" s="653">
        <v>0</v>
      </c>
      <c r="X784" s="653">
        <v>0</v>
      </c>
      <c r="Y784" s="654">
        <f t="shared" si="355"/>
        <v>5.4900999999999991</v>
      </c>
      <c r="Z784" s="1049">
        <f t="shared" si="358"/>
        <v>11.111111111111093</v>
      </c>
      <c r="AA784" s="671">
        <f t="shared" si="359"/>
        <v>8.0000000000000071</v>
      </c>
      <c r="AB784" s="671">
        <f t="shared" si="360"/>
        <v>8.6956521739130377</v>
      </c>
      <c r="AC784" s="671">
        <f t="shared" si="361"/>
        <v>9.5238095238095344</v>
      </c>
      <c r="AD784" s="671">
        <f t="shared" si="362"/>
        <v>13.513513513513509</v>
      </c>
      <c r="AE784" s="671">
        <f t="shared" si="363"/>
        <v>17.333671592566759</v>
      </c>
      <c r="AF784" s="671">
        <f t="shared" si="364"/>
        <v>1.4999356250804619</v>
      </c>
      <c r="AG784" s="671">
        <f t="shared" si="365"/>
        <v>0</v>
      </c>
      <c r="AH784" s="671">
        <f t="shared" si="366"/>
        <v>0</v>
      </c>
      <c r="AI784" s="671">
        <f t="shared" si="367"/>
        <v>0</v>
      </c>
      <c r="AJ784" s="671">
        <f t="shared" si="368"/>
        <v>0</v>
      </c>
      <c r="AK784" s="671">
        <f t="shared" si="369"/>
        <v>-39.622201492537314</v>
      </c>
      <c r="AL784" s="671">
        <f t="shared" si="370"/>
        <v>319.91186551330185</v>
      </c>
      <c r="AM784" s="671">
        <f t="shared" si="371"/>
        <v>95.003182686187145</v>
      </c>
      <c r="AN784" s="671">
        <f t="shared" si="372"/>
        <v>100</v>
      </c>
      <c r="AO784" s="671" t="str">
        <f t="shared" si="373"/>
        <v>n/a</v>
      </c>
      <c r="AP784" s="671" t="str">
        <f t="shared" si="374"/>
        <v>n/a</v>
      </c>
      <c r="AQ784" s="671" t="str">
        <f t="shared" si="375"/>
        <v>n/a</v>
      </c>
      <c r="AR784" s="671" t="str">
        <f t="shared" si="376"/>
        <v>n/a</v>
      </c>
      <c r="AS784" s="672">
        <f t="shared" si="356"/>
        <v>36.331369349796404</v>
      </c>
      <c r="AT784" s="673">
        <f t="shared" si="357"/>
        <v>86.180331869238231</v>
      </c>
    </row>
    <row r="785" spans="1:46" ht="11.25" customHeight="1" x14ac:dyDescent="0.2">
      <c r="A785" s="506" t="s">
        <v>816</v>
      </c>
      <c r="B785" s="508" t="s">
        <v>817</v>
      </c>
      <c r="C785" s="497">
        <v>1.05</v>
      </c>
      <c r="D785" s="1150">
        <v>0.35</v>
      </c>
      <c r="E785" s="513">
        <v>0.31</v>
      </c>
      <c r="F785" s="513">
        <v>0.28999999999999998</v>
      </c>
      <c r="G785" s="513">
        <v>0.27</v>
      </c>
      <c r="H785" s="513">
        <v>0.25</v>
      </c>
      <c r="I785" s="514" t="s">
        <v>90</v>
      </c>
      <c r="J785" s="513">
        <v>0.23</v>
      </c>
      <c r="K785" s="509">
        <v>0.21</v>
      </c>
      <c r="L785" s="514"/>
      <c r="M785" s="529">
        <v>0.2</v>
      </c>
      <c r="N785" s="529">
        <v>0.19</v>
      </c>
      <c r="O785" s="516">
        <v>0.18</v>
      </c>
      <c r="P785" s="516">
        <v>0.16</v>
      </c>
      <c r="Q785" s="516">
        <v>0.13</v>
      </c>
      <c r="R785" s="516">
        <v>0.11</v>
      </c>
      <c r="S785" s="516">
        <v>0.1</v>
      </c>
      <c r="T785" s="517">
        <v>0.08</v>
      </c>
      <c r="U785" s="517">
        <v>0.08</v>
      </c>
      <c r="V785" s="517">
        <v>0.08</v>
      </c>
      <c r="W785" s="517">
        <v>0.08</v>
      </c>
      <c r="X785" s="517">
        <v>0.08</v>
      </c>
      <c r="Y785" s="654">
        <f t="shared" si="355"/>
        <v>4.4300000000000006</v>
      </c>
      <c r="Z785" s="1049">
        <f t="shared" si="358"/>
        <v>200.00000000000006</v>
      </c>
      <c r="AA785" s="671">
        <f t="shared" si="359"/>
        <v>12.903225806451601</v>
      </c>
      <c r="AB785" s="671">
        <f t="shared" si="360"/>
        <v>6.8965517241379448</v>
      </c>
      <c r="AC785" s="671">
        <f t="shared" si="361"/>
        <v>7.4074074074073959</v>
      </c>
      <c r="AD785" s="671">
        <f t="shared" si="362"/>
        <v>8.0000000000000071</v>
      </c>
      <c r="AE785" s="671">
        <f t="shared" si="363"/>
        <v>8.6956521739130377</v>
      </c>
      <c r="AF785" s="671">
        <f t="shared" si="364"/>
        <v>9.5238095238095344</v>
      </c>
      <c r="AG785" s="671">
        <f t="shared" si="365"/>
        <v>4.9999999999999822</v>
      </c>
      <c r="AH785" s="671">
        <f t="shared" si="366"/>
        <v>5.2631578947368363</v>
      </c>
      <c r="AI785" s="671">
        <f t="shared" si="367"/>
        <v>5.555555555555558</v>
      </c>
      <c r="AJ785" s="671">
        <f t="shared" si="368"/>
        <v>12.5</v>
      </c>
      <c r="AK785" s="671">
        <f t="shared" si="369"/>
        <v>23.076923076923084</v>
      </c>
      <c r="AL785" s="671">
        <f t="shared" si="370"/>
        <v>18.181818181818187</v>
      </c>
      <c r="AM785" s="671">
        <f t="shared" si="371"/>
        <v>9.9999999999999858</v>
      </c>
      <c r="AN785" s="671">
        <f t="shared" si="372"/>
        <v>25</v>
      </c>
      <c r="AO785" s="671">
        <f t="shared" si="373"/>
        <v>0</v>
      </c>
      <c r="AP785" s="671">
        <f t="shared" si="374"/>
        <v>0</v>
      </c>
      <c r="AQ785" s="671">
        <f t="shared" si="375"/>
        <v>0</v>
      </c>
      <c r="AR785" s="671">
        <f t="shared" si="376"/>
        <v>0</v>
      </c>
      <c r="AS785" s="672">
        <f t="shared" si="356"/>
        <v>18.842321123408063</v>
      </c>
      <c r="AT785" s="673">
        <f t="shared" si="357"/>
        <v>44.460689465580813</v>
      </c>
    </row>
    <row r="786" spans="1:46" ht="11.25" customHeight="1" x14ac:dyDescent="0.2">
      <c r="A786" s="933" t="s">
        <v>362</v>
      </c>
      <c r="B786" s="916" t="s">
        <v>363</v>
      </c>
      <c r="C786" s="497">
        <v>0.35737864077669901</v>
      </c>
      <c r="D786" s="656">
        <v>0.34951456310679607</v>
      </c>
      <c r="E786" s="650">
        <v>0.33439276232764442</v>
      </c>
      <c r="F786" s="650">
        <v>0.30688342635007887</v>
      </c>
      <c r="G786" s="650">
        <v>0.2740249325353174</v>
      </c>
      <c r="H786" s="650">
        <v>0.26604362382069652</v>
      </c>
      <c r="I786" s="651"/>
      <c r="J786" s="650">
        <v>0.25829478040844323</v>
      </c>
      <c r="K786" s="496">
        <v>0.25261095498045938</v>
      </c>
      <c r="L786" s="651"/>
      <c r="M786" s="511">
        <v>0.24525335434996057</v>
      </c>
      <c r="N786" s="511">
        <v>0.23811005276695199</v>
      </c>
      <c r="O786" s="657">
        <v>0.23117480851160352</v>
      </c>
      <c r="P786" s="657">
        <v>0.22444156166175097</v>
      </c>
      <c r="Q786" s="657">
        <v>0.21790442879781682</v>
      </c>
      <c r="R786" s="657">
        <v>0.21155769786195772</v>
      </c>
      <c r="S786" s="657">
        <v>0.20539582316694918</v>
      </c>
      <c r="T786" s="657">
        <v>0.1994134205504362</v>
      </c>
      <c r="U786" s="657">
        <v>0.19360526267032657</v>
      </c>
      <c r="V786" s="657">
        <v>0.18796627443721003</v>
      </c>
      <c r="W786" s="657">
        <v>0.18249152857981543</v>
      </c>
      <c r="X786" s="657">
        <v>0.17717624133962634</v>
      </c>
      <c r="Y786" s="654">
        <f t="shared" si="355"/>
        <v>4.91363413900054</v>
      </c>
      <c r="Z786" s="1049">
        <f t="shared" si="358"/>
        <v>2.2499999999999964</v>
      </c>
      <c r="AA786" s="671">
        <f t="shared" si="359"/>
        <v>4.5221674876847473</v>
      </c>
      <c r="AB786" s="671">
        <f t="shared" si="360"/>
        <v>8.9640995946728363</v>
      </c>
      <c r="AC786" s="671">
        <f t="shared" si="361"/>
        <v>11.991059904932744</v>
      </c>
      <c r="AD786" s="671">
        <f t="shared" si="362"/>
        <v>3.0000000000000027</v>
      </c>
      <c r="AE786" s="671">
        <f t="shared" si="363"/>
        <v>3.0000000000000027</v>
      </c>
      <c r="AF786" s="671">
        <f t="shared" si="364"/>
        <v>2.2500312500000286</v>
      </c>
      <c r="AG786" s="671">
        <f t="shared" si="365"/>
        <v>3.0000000000000027</v>
      </c>
      <c r="AH786" s="671">
        <f t="shared" si="366"/>
        <v>3.0000000000000027</v>
      </c>
      <c r="AI786" s="671">
        <f t="shared" si="367"/>
        <v>3.0000000000001581</v>
      </c>
      <c r="AJ786" s="671">
        <f t="shared" si="368"/>
        <v>3.0000000000000027</v>
      </c>
      <c r="AK786" s="671">
        <f t="shared" si="369"/>
        <v>2.999999999999825</v>
      </c>
      <c r="AL786" s="671">
        <f t="shared" si="370"/>
        <v>3.0000000000001803</v>
      </c>
      <c r="AM786" s="671">
        <f t="shared" si="371"/>
        <v>3.0000000000000249</v>
      </c>
      <c r="AN786" s="671">
        <f t="shared" si="372"/>
        <v>2.9999999999999361</v>
      </c>
      <c r="AO786" s="671">
        <f t="shared" si="373"/>
        <v>2.9999999999999138</v>
      </c>
      <c r="AP786" s="671">
        <f t="shared" si="374"/>
        <v>3.0000000000001359</v>
      </c>
      <c r="AQ786" s="671">
        <f t="shared" si="375"/>
        <v>3.0000000000000693</v>
      </c>
      <c r="AR786" s="671">
        <f t="shared" si="376"/>
        <v>3.0000000000001803</v>
      </c>
      <c r="AS786" s="672">
        <f t="shared" si="356"/>
        <v>3.7882820124889887</v>
      </c>
      <c r="AT786" s="673">
        <f t="shared" si="357"/>
        <v>2.4500023478758228</v>
      </c>
    </row>
    <row r="787" spans="1:46" ht="11.25" customHeight="1" x14ac:dyDescent="0.2">
      <c r="A787" s="495" t="s">
        <v>1744</v>
      </c>
      <c r="B787" s="916" t="s">
        <v>1745</v>
      </c>
      <c r="C787" s="497">
        <v>0.2</v>
      </c>
      <c r="D787" s="656">
        <v>0.16999999999999998</v>
      </c>
      <c r="E787" s="650">
        <v>0.14285599999999998</v>
      </c>
      <c r="F787" s="650">
        <v>0.12378020000000001</v>
      </c>
      <c r="G787" s="502">
        <v>0.10476099999999999</v>
      </c>
      <c r="H787" s="650">
        <v>5.7144E-2</v>
      </c>
      <c r="I787" s="651"/>
      <c r="J787" s="502">
        <v>0</v>
      </c>
      <c r="K787" s="655">
        <v>0</v>
      </c>
      <c r="L787" s="651"/>
      <c r="M787" s="652">
        <v>0</v>
      </c>
      <c r="N787" s="652">
        <v>0</v>
      </c>
      <c r="O787" s="653">
        <v>0</v>
      </c>
      <c r="P787" s="653">
        <v>0</v>
      </c>
      <c r="Q787" s="653">
        <v>0</v>
      </c>
      <c r="R787" s="653">
        <v>0</v>
      </c>
      <c r="S787" s="653">
        <v>0</v>
      </c>
      <c r="T787" s="653">
        <v>0</v>
      </c>
      <c r="U787" s="653">
        <v>0</v>
      </c>
      <c r="V787" s="653">
        <v>0</v>
      </c>
      <c r="W787" s="653">
        <v>0</v>
      </c>
      <c r="X787" s="653">
        <v>0</v>
      </c>
      <c r="Y787" s="654">
        <f t="shared" si="355"/>
        <v>0.79854119999999995</v>
      </c>
      <c r="Z787" s="1049">
        <f t="shared" si="358"/>
        <v>17.647058823529438</v>
      </c>
      <c r="AA787" s="671">
        <f t="shared" si="359"/>
        <v>19.000952007616068</v>
      </c>
      <c r="AB787" s="671">
        <f t="shared" si="360"/>
        <v>15.411026965540508</v>
      </c>
      <c r="AC787" s="671">
        <f t="shared" si="361"/>
        <v>18.154847700957433</v>
      </c>
      <c r="AD787" s="671">
        <f t="shared" si="362"/>
        <v>83.32808343833122</v>
      </c>
      <c r="AE787" s="671" t="str">
        <f t="shared" si="363"/>
        <v>n/a</v>
      </c>
      <c r="AF787" s="671" t="str">
        <f t="shared" si="364"/>
        <v>n/a</v>
      </c>
      <c r="AG787" s="671" t="str">
        <f t="shared" si="365"/>
        <v>n/a</v>
      </c>
      <c r="AH787" s="671" t="str">
        <f t="shared" si="366"/>
        <v>n/a</v>
      </c>
      <c r="AI787" s="671" t="str">
        <f t="shared" si="367"/>
        <v>n/a</v>
      </c>
      <c r="AJ787" s="671" t="str">
        <f t="shared" si="368"/>
        <v>n/a</v>
      </c>
      <c r="AK787" s="671" t="str">
        <f t="shared" si="369"/>
        <v>n/a</v>
      </c>
      <c r="AL787" s="671" t="str">
        <f t="shared" si="370"/>
        <v>n/a</v>
      </c>
      <c r="AM787" s="671" t="str">
        <f t="shared" si="371"/>
        <v>n/a</v>
      </c>
      <c r="AN787" s="671" t="str">
        <f t="shared" si="372"/>
        <v>n/a</v>
      </c>
      <c r="AO787" s="671" t="str">
        <f t="shared" si="373"/>
        <v>n/a</v>
      </c>
      <c r="AP787" s="671" t="str">
        <f t="shared" si="374"/>
        <v>n/a</v>
      </c>
      <c r="AQ787" s="671" t="str">
        <f t="shared" si="375"/>
        <v>n/a</v>
      </c>
      <c r="AR787" s="671" t="str">
        <f t="shared" si="376"/>
        <v>n/a</v>
      </c>
      <c r="AS787" s="672">
        <f t="shared" si="356"/>
        <v>30.708393787194932</v>
      </c>
      <c r="AT787" s="673">
        <f t="shared" si="357"/>
        <v>29.445268525065032</v>
      </c>
    </row>
    <row r="788" spans="1:46" ht="11.25" customHeight="1" x14ac:dyDescent="0.2">
      <c r="A788" s="933" t="s">
        <v>822</v>
      </c>
      <c r="B788" s="916" t="s">
        <v>823</v>
      </c>
      <c r="C788" s="497">
        <v>1.385</v>
      </c>
      <c r="D788" s="497">
        <v>1.38</v>
      </c>
      <c r="E788" s="650">
        <v>1.36</v>
      </c>
      <c r="F788" s="650">
        <v>1.34</v>
      </c>
      <c r="G788" s="650">
        <v>1.32</v>
      </c>
      <c r="H788" s="650">
        <v>1.3</v>
      </c>
      <c r="I788" s="651"/>
      <c r="J788" s="650">
        <v>1.28</v>
      </c>
      <c r="K788" s="496">
        <v>1.24</v>
      </c>
      <c r="L788" s="651"/>
      <c r="M788" s="511">
        <v>1.1599999999999999</v>
      </c>
      <c r="N788" s="511">
        <v>1.1200000000000001</v>
      </c>
      <c r="O788" s="657">
        <v>1.08</v>
      </c>
      <c r="P788" s="657">
        <v>0.98</v>
      </c>
      <c r="Q788" s="657">
        <v>0.88</v>
      </c>
      <c r="R788" s="657">
        <v>0.79</v>
      </c>
      <c r="S788" s="657">
        <v>0.755</v>
      </c>
      <c r="T788" s="657">
        <v>0.72499999999999998</v>
      </c>
      <c r="U788" s="657">
        <v>0.70499999999999996</v>
      </c>
      <c r="V788" s="653">
        <v>0.7</v>
      </c>
      <c r="W788" s="657">
        <v>0.68500000000000005</v>
      </c>
      <c r="X788" s="657">
        <v>0.65749999999999997</v>
      </c>
      <c r="Y788" s="654">
        <f t="shared" si="355"/>
        <v>20.842499999999998</v>
      </c>
      <c r="Z788" s="1049">
        <f t="shared" si="358"/>
        <v>0.36231884057971175</v>
      </c>
      <c r="AA788" s="671">
        <f t="shared" si="359"/>
        <v>1.4705882352941124</v>
      </c>
      <c r="AB788" s="671">
        <f t="shared" si="360"/>
        <v>1.4925373134328401</v>
      </c>
      <c r="AC788" s="671">
        <f t="shared" si="361"/>
        <v>1.5151515151515138</v>
      </c>
      <c r="AD788" s="671">
        <f t="shared" si="362"/>
        <v>1.538461538461533</v>
      </c>
      <c r="AE788" s="671">
        <f t="shared" si="363"/>
        <v>1.5625</v>
      </c>
      <c r="AF788" s="671">
        <f t="shared" si="364"/>
        <v>3.2258064516129004</v>
      </c>
      <c r="AG788" s="671">
        <f t="shared" si="365"/>
        <v>6.8965517241379448</v>
      </c>
      <c r="AH788" s="671">
        <f t="shared" si="366"/>
        <v>3.5714285714285587</v>
      </c>
      <c r="AI788" s="671">
        <f t="shared" si="367"/>
        <v>3.7037037037036979</v>
      </c>
      <c r="AJ788" s="671">
        <f t="shared" si="368"/>
        <v>10.204081632653072</v>
      </c>
      <c r="AK788" s="671">
        <f t="shared" si="369"/>
        <v>11.363636363636353</v>
      </c>
      <c r="AL788" s="671">
        <f t="shared" si="370"/>
        <v>11.392405063291132</v>
      </c>
      <c r="AM788" s="671">
        <f t="shared" si="371"/>
        <v>4.635761589403975</v>
      </c>
      <c r="AN788" s="671">
        <f t="shared" si="372"/>
        <v>4.1379310344827669</v>
      </c>
      <c r="AO788" s="671">
        <f t="shared" si="373"/>
        <v>2.8368794326241176</v>
      </c>
      <c r="AP788" s="671">
        <f t="shared" si="374"/>
        <v>0.71428571428571175</v>
      </c>
      <c r="AQ788" s="671">
        <f t="shared" si="375"/>
        <v>2.1897810218977964</v>
      </c>
      <c r="AR788" s="671">
        <f t="shared" si="376"/>
        <v>4.1825095057034245</v>
      </c>
      <c r="AS788" s="672">
        <f t="shared" si="356"/>
        <v>4.0524378553569029</v>
      </c>
      <c r="AT788" s="673">
        <f t="shared" si="357"/>
        <v>3.4684713635647917</v>
      </c>
    </row>
    <row r="789" spans="1:46" ht="11.25" customHeight="1" x14ac:dyDescent="0.2">
      <c r="A789" s="1010" t="s">
        <v>1738</v>
      </c>
      <c r="B789" s="481" t="s">
        <v>1739</v>
      </c>
      <c r="C789" s="497">
        <v>0.52</v>
      </c>
      <c r="D789" s="491">
        <v>0.48</v>
      </c>
      <c r="E789" s="489">
        <v>0.44</v>
      </c>
      <c r="F789" s="487">
        <v>0.42</v>
      </c>
      <c r="G789" s="487">
        <v>0.35</v>
      </c>
      <c r="H789" s="487">
        <v>0.25</v>
      </c>
      <c r="I789" s="488"/>
      <c r="J789" s="487">
        <v>0.2</v>
      </c>
      <c r="K789" s="485">
        <v>0.17</v>
      </c>
      <c r="L789" s="488"/>
      <c r="M789" s="538">
        <v>0.16</v>
      </c>
      <c r="N789" s="530">
        <v>0.16</v>
      </c>
      <c r="O789" s="493">
        <v>0.15</v>
      </c>
      <c r="P789" s="493">
        <v>0.125</v>
      </c>
      <c r="Q789" s="493">
        <v>0.10668</v>
      </c>
      <c r="R789" s="493">
        <v>8.3339999999999997E-2</v>
      </c>
      <c r="S789" s="492">
        <v>0.08</v>
      </c>
      <c r="T789" s="492">
        <v>0.08</v>
      </c>
      <c r="U789" s="492">
        <v>0.12</v>
      </c>
      <c r="V789" s="492">
        <v>0.24</v>
      </c>
      <c r="W789" s="493">
        <v>0.24</v>
      </c>
      <c r="X789" s="493">
        <v>0.23000999999999999</v>
      </c>
      <c r="Y789" s="654">
        <f t="shared" si="355"/>
        <v>4.6050300000000011</v>
      </c>
      <c r="Z789" s="1049">
        <f t="shared" si="358"/>
        <v>8.3333333333333481</v>
      </c>
      <c r="AA789" s="671">
        <f t="shared" si="359"/>
        <v>9.0909090909090828</v>
      </c>
      <c r="AB789" s="671">
        <f t="shared" si="360"/>
        <v>4.7619047619047672</v>
      </c>
      <c r="AC789" s="671">
        <f t="shared" si="361"/>
        <v>19.999999999999996</v>
      </c>
      <c r="AD789" s="671">
        <f t="shared" si="362"/>
        <v>39.999999999999993</v>
      </c>
      <c r="AE789" s="671">
        <f t="shared" si="363"/>
        <v>25</v>
      </c>
      <c r="AF789" s="671">
        <f t="shared" si="364"/>
        <v>17.647058823529417</v>
      </c>
      <c r="AG789" s="671">
        <f t="shared" si="365"/>
        <v>6.25</v>
      </c>
      <c r="AH789" s="671">
        <f t="shared" si="366"/>
        <v>0</v>
      </c>
      <c r="AI789" s="671">
        <f t="shared" si="367"/>
        <v>6.6666666666666652</v>
      </c>
      <c r="AJ789" s="671">
        <f t="shared" si="368"/>
        <v>19.999999999999996</v>
      </c>
      <c r="AK789" s="671">
        <f t="shared" si="369"/>
        <v>17.172853393325838</v>
      </c>
      <c r="AL789" s="671">
        <f t="shared" si="370"/>
        <v>28.005759539236852</v>
      </c>
      <c r="AM789" s="671">
        <f t="shared" si="371"/>
        <v>4.1749999999999954</v>
      </c>
      <c r="AN789" s="671">
        <f t="shared" si="372"/>
        <v>0</v>
      </c>
      <c r="AO789" s="671">
        <f t="shared" si="373"/>
        <v>-33.333333333333329</v>
      </c>
      <c r="AP789" s="671">
        <f t="shared" si="374"/>
        <v>-50</v>
      </c>
      <c r="AQ789" s="671">
        <f t="shared" si="375"/>
        <v>0</v>
      </c>
      <c r="AR789" s="671">
        <f t="shared" si="376"/>
        <v>4.343289422199037</v>
      </c>
      <c r="AS789" s="672">
        <f t="shared" si="356"/>
        <v>6.7428127209353503</v>
      </c>
      <c r="AT789" s="673">
        <f t="shared" si="357"/>
        <v>20.354471055141111</v>
      </c>
    </row>
    <row r="790" spans="1:46" ht="11.25" customHeight="1" x14ac:dyDescent="0.2">
      <c r="A790" s="506" t="s">
        <v>1718</v>
      </c>
      <c r="B790" s="508" t="s">
        <v>1719</v>
      </c>
      <c r="C790" s="497">
        <v>0.9</v>
      </c>
      <c r="D790" s="521">
        <v>0.82000000000000006</v>
      </c>
      <c r="E790" s="513">
        <v>0.76</v>
      </c>
      <c r="F790" s="513">
        <v>0.64</v>
      </c>
      <c r="G790" s="513">
        <v>0.54</v>
      </c>
      <c r="H790" s="513">
        <v>0.5</v>
      </c>
      <c r="I790" s="514"/>
      <c r="J790" s="513">
        <v>0.44</v>
      </c>
      <c r="K790" s="509">
        <v>0.3</v>
      </c>
      <c r="L790" s="514"/>
      <c r="M790" s="539">
        <v>0</v>
      </c>
      <c r="N790" s="539">
        <v>0</v>
      </c>
      <c r="O790" s="517">
        <v>0</v>
      </c>
      <c r="P790" s="517">
        <v>0</v>
      </c>
      <c r="Q790" s="517">
        <v>0</v>
      </c>
      <c r="R790" s="517">
        <v>0</v>
      </c>
      <c r="S790" s="517">
        <v>0</v>
      </c>
      <c r="T790" s="517">
        <v>0</v>
      </c>
      <c r="U790" s="517">
        <v>0</v>
      </c>
      <c r="V790" s="517">
        <v>0</v>
      </c>
      <c r="W790" s="517">
        <v>0</v>
      </c>
      <c r="X790" s="517">
        <v>0</v>
      </c>
      <c r="Y790" s="654">
        <f t="shared" si="355"/>
        <v>4.9000000000000004</v>
      </c>
      <c r="Z790" s="1049">
        <f t="shared" si="358"/>
        <v>9.7560975609755971</v>
      </c>
      <c r="AA790" s="671">
        <f t="shared" si="359"/>
        <v>7.8947368421052655</v>
      </c>
      <c r="AB790" s="671">
        <f t="shared" si="360"/>
        <v>18.75</v>
      </c>
      <c r="AC790" s="671">
        <f t="shared" si="361"/>
        <v>18.518518518518512</v>
      </c>
      <c r="AD790" s="671">
        <f t="shared" si="362"/>
        <v>8.0000000000000071</v>
      </c>
      <c r="AE790" s="671">
        <f t="shared" si="363"/>
        <v>13.636363636363647</v>
      </c>
      <c r="AF790" s="671">
        <f t="shared" si="364"/>
        <v>46.666666666666679</v>
      </c>
      <c r="AG790" s="671" t="str">
        <f t="shared" si="365"/>
        <v>n/a</v>
      </c>
      <c r="AH790" s="671" t="str">
        <f t="shared" si="366"/>
        <v>n/a</v>
      </c>
      <c r="AI790" s="671" t="str">
        <f t="shared" si="367"/>
        <v>n/a</v>
      </c>
      <c r="AJ790" s="671" t="str">
        <f t="shared" si="368"/>
        <v>n/a</v>
      </c>
      <c r="AK790" s="671" t="str">
        <f t="shared" si="369"/>
        <v>n/a</v>
      </c>
      <c r="AL790" s="671" t="str">
        <f t="shared" si="370"/>
        <v>n/a</v>
      </c>
      <c r="AM790" s="671" t="str">
        <f t="shared" si="371"/>
        <v>n/a</v>
      </c>
      <c r="AN790" s="671" t="str">
        <f t="shared" si="372"/>
        <v>n/a</v>
      </c>
      <c r="AO790" s="671" t="str">
        <f t="shared" si="373"/>
        <v>n/a</v>
      </c>
      <c r="AP790" s="671" t="str">
        <f t="shared" si="374"/>
        <v>n/a</v>
      </c>
      <c r="AQ790" s="671" t="str">
        <f t="shared" si="375"/>
        <v>n/a</v>
      </c>
      <c r="AR790" s="671" t="str">
        <f t="shared" si="376"/>
        <v>n/a</v>
      </c>
      <c r="AS790" s="672">
        <f t="shared" si="356"/>
        <v>17.603197603518531</v>
      </c>
      <c r="AT790" s="673">
        <f t="shared" si="357"/>
        <v>13.60530881351931</v>
      </c>
    </row>
    <row r="791" spans="1:46" ht="11.25" customHeight="1" x14ac:dyDescent="0.2">
      <c r="A791" s="495" t="s">
        <v>351</v>
      </c>
      <c r="B791" s="916" t="s">
        <v>352</v>
      </c>
      <c r="C791" s="497">
        <v>2.8</v>
      </c>
      <c r="D791" s="656">
        <v>2.2799999999999998</v>
      </c>
      <c r="E791" s="650">
        <v>2.16</v>
      </c>
      <c r="F791" s="650">
        <v>2.08</v>
      </c>
      <c r="G791" s="650">
        <v>1.76</v>
      </c>
      <c r="H791" s="650">
        <v>1.52</v>
      </c>
      <c r="I791" s="651"/>
      <c r="J791" s="650">
        <v>1.36</v>
      </c>
      <c r="K791" s="496">
        <v>1.24</v>
      </c>
      <c r="L791" s="651"/>
      <c r="M791" s="511">
        <v>1.08</v>
      </c>
      <c r="N791" s="511">
        <v>1</v>
      </c>
      <c r="O791" s="657">
        <v>0.96</v>
      </c>
      <c r="P791" s="657">
        <v>0.68</v>
      </c>
      <c r="Q791" s="657">
        <v>0.56000000000000005</v>
      </c>
      <c r="R791" s="657">
        <v>0.46</v>
      </c>
      <c r="S791" s="657">
        <v>0.38</v>
      </c>
      <c r="T791" s="657">
        <v>0.34</v>
      </c>
      <c r="U791" s="657">
        <v>0.32</v>
      </c>
      <c r="V791" s="657">
        <v>0.3</v>
      </c>
      <c r="W791" s="657">
        <v>0.26</v>
      </c>
      <c r="X791" s="657">
        <v>0.2</v>
      </c>
      <c r="Y791" s="654">
        <f t="shared" si="355"/>
        <v>21.740000000000002</v>
      </c>
      <c r="Z791" s="1049">
        <f t="shared" si="358"/>
        <v>22.807017543859654</v>
      </c>
      <c r="AA791" s="671">
        <f t="shared" si="359"/>
        <v>5.5555555555555358</v>
      </c>
      <c r="AB791" s="671">
        <f t="shared" si="360"/>
        <v>3.8461538461538547</v>
      </c>
      <c r="AC791" s="671">
        <f t="shared" si="361"/>
        <v>18.181818181818187</v>
      </c>
      <c r="AD791" s="671">
        <f t="shared" si="362"/>
        <v>15.789473684210531</v>
      </c>
      <c r="AE791" s="671">
        <f t="shared" si="363"/>
        <v>11.764705882352944</v>
      </c>
      <c r="AF791" s="671">
        <f t="shared" si="364"/>
        <v>9.6774193548387224</v>
      </c>
      <c r="AG791" s="671">
        <f t="shared" si="365"/>
        <v>14.814814814814813</v>
      </c>
      <c r="AH791" s="671">
        <f t="shared" si="366"/>
        <v>8.0000000000000071</v>
      </c>
      <c r="AI791" s="671">
        <f t="shared" si="367"/>
        <v>4.1666666666666741</v>
      </c>
      <c r="AJ791" s="671">
        <f t="shared" si="368"/>
        <v>41.176470588235283</v>
      </c>
      <c r="AK791" s="671">
        <f t="shared" si="369"/>
        <v>21.42857142857142</v>
      </c>
      <c r="AL791" s="671">
        <f t="shared" si="370"/>
        <v>21.739130434782616</v>
      </c>
      <c r="AM791" s="671">
        <f t="shared" si="371"/>
        <v>21.052631578947366</v>
      </c>
      <c r="AN791" s="671">
        <f t="shared" si="372"/>
        <v>11.764705882352944</v>
      </c>
      <c r="AO791" s="671">
        <f t="shared" si="373"/>
        <v>6.25</v>
      </c>
      <c r="AP791" s="671">
        <f t="shared" si="374"/>
        <v>6.6666666666666652</v>
      </c>
      <c r="AQ791" s="671">
        <f t="shared" si="375"/>
        <v>15.384615384615374</v>
      </c>
      <c r="AR791" s="671">
        <f t="shared" si="376"/>
        <v>30.000000000000004</v>
      </c>
      <c r="AS791" s="672">
        <f t="shared" si="356"/>
        <v>15.266653552339084</v>
      </c>
      <c r="AT791" s="673">
        <f t="shared" si="357"/>
        <v>9.6590497727784825</v>
      </c>
    </row>
    <row r="792" spans="1:46" ht="11.25" customHeight="1" x14ac:dyDescent="0.2">
      <c r="A792" s="495" t="s">
        <v>1740</v>
      </c>
      <c r="B792" s="916" t="s">
        <v>1741</v>
      </c>
      <c r="C792" s="497">
        <v>0.88</v>
      </c>
      <c r="D792" s="497">
        <v>0.8</v>
      </c>
      <c r="E792" s="650">
        <v>0.72</v>
      </c>
      <c r="F792" s="650">
        <v>0.6</v>
      </c>
      <c r="G792" s="650">
        <v>0.4</v>
      </c>
      <c r="H792" s="650">
        <v>0.1</v>
      </c>
      <c r="I792" s="651"/>
      <c r="J792" s="502">
        <v>0</v>
      </c>
      <c r="K792" s="502">
        <v>0</v>
      </c>
      <c r="L792" s="651"/>
      <c r="M792" s="564">
        <v>0</v>
      </c>
      <c r="N792" s="653">
        <v>0</v>
      </c>
      <c r="O792" s="653">
        <v>0</v>
      </c>
      <c r="P792" s="653">
        <v>0</v>
      </c>
      <c r="Q792" s="653">
        <v>0</v>
      </c>
      <c r="R792" s="653">
        <v>0</v>
      </c>
      <c r="S792" s="653">
        <v>0</v>
      </c>
      <c r="T792" s="653">
        <v>0</v>
      </c>
      <c r="U792" s="653">
        <v>0</v>
      </c>
      <c r="V792" s="653">
        <v>0</v>
      </c>
      <c r="W792" s="653">
        <v>0</v>
      </c>
      <c r="X792" s="653">
        <v>0</v>
      </c>
      <c r="Y792" s="654">
        <f t="shared" si="355"/>
        <v>3.5000000000000004</v>
      </c>
      <c r="Z792" s="1049">
        <f t="shared" si="358"/>
        <v>9.9999999999999858</v>
      </c>
      <c r="AA792" s="671">
        <f t="shared" si="359"/>
        <v>11.111111111111116</v>
      </c>
      <c r="AB792" s="671">
        <f t="shared" si="360"/>
        <v>19.999999999999996</v>
      </c>
      <c r="AC792" s="671">
        <f t="shared" si="361"/>
        <v>49.999999999999979</v>
      </c>
      <c r="AD792" s="671">
        <f t="shared" si="362"/>
        <v>300</v>
      </c>
      <c r="AE792" s="671" t="str">
        <f t="shared" si="363"/>
        <v>n/a</v>
      </c>
      <c r="AF792" s="671" t="str">
        <f t="shared" si="364"/>
        <v>n/a</v>
      </c>
      <c r="AG792" s="671" t="str">
        <f t="shared" si="365"/>
        <v>n/a</v>
      </c>
      <c r="AH792" s="671" t="str">
        <f t="shared" si="366"/>
        <v>n/a</v>
      </c>
      <c r="AI792" s="671" t="str">
        <f t="shared" si="367"/>
        <v>n/a</v>
      </c>
      <c r="AJ792" s="671" t="str">
        <f t="shared" si="368"/>
        <v>n/a</v>
      </c>
      <c r="AK792" s="671" t="str">
        <f t="shared" si="369"/>
        <v>n/a</v>
      </c>
      <c r="AL792" s="671" t="str">
        <f t="shared" si="370"/>
        <v>n/a</v>
      </c>
      <c r="AM792" s="671" t="str">
        <f t="shared" si="371"/>
        <v>n/a</v>
      </c>
      <c r="AN792" s="671" t="str">
        <f t="shared" si="372"/>
        <v>n/a</v>
      </c>
      <c r="AO792" s="671" t="str">
        <f t="shared" si="373"/>
        <v>n/a</v>
      </c>
      <c r="AP792" s="671" t="str">
        <f t="shared" si="374"/>
        <v>n/a</v>
      </c>
      <c r="AQ792" s="671" t="str">
        <f t="shared" si="375"/>
        <v>n/a</v>
      </c>
      <c r="AR792" s="671" t="str">
        <f t="shared" si="376"/>
        <v>n/a</v>
      </c>
      <c r="AS792" s="672">
        <f t="shared" si="356"/>
        <v>78.222222222222214</v>
      </c>
      <c r="AT792" s="673">
        <f t="shared" si="357"/>
        <v>125.02987297363165</v>
      </c>
    </row>
    <row r="793" spans="1:46" ht="11.25" customHeight="1" x14ac:dyDescent="0.2">
      <c r="A793" s="495" t="s">
        <v>833</v>
      </c>
      <c r="B793" s="916" t="s">
        <v>834</v>
      </c>
      <c r="C793" s="497">
        <v>3.03</v>
      </c>
      <c r="D793" s="656">
        <v>2.83</v>
      </c>
      <c r="E793" s="650">
        <v>2.62</v>
      </c>
      <c r="F793" s="650">
        <v>2.38</v>
      </c>
      <c r="G793" s="650">
        <v>2.15</v>
      </c>
      <c r="H793" s="650">
        <v>1.96</v>
      </c>
      <c r="I793" s="651"/>
      <c r="J793" s="650">
        <v>1.79</v>
      </c>
      <c r="K793" s="650">
        <v>1.59</v>
      </c>
      <c r="L793" s="651"/>
      <c r="M793" s="497">
        <v>1.41</v>
      </c>
      <c r="N793" s="657">
        <v>1.23</v>
      </c>
      <c r="O793" s="657">
        <v>1.19</v>
      </c>
      <c r="P793" s="657">
        <v>1.1299999999999999</v>
      </c>
      <c r="Q793" s="657">
        <v>1.01</v>
      </c>
      <c r="R793" s="657">
        <v>0.91</v>
      </c>
      <c r="S793" s="653">
        <v>0.87</v>
      </c>
      <c r="T793" s="653">
        <v>1.1599999999999999</v>
      </c>
      <c r="U793" s="657">
        <v>1.1599999999999999</v>
      </c>
      <c r="V793" s="657">
        <v>1.1200000000000001</v>
      </c>
      <c r="W793" s="657">
        <v>1.08</v>
      </c>
      <c r="X793" s="657">
        <v>1.04</v>
      </c>
      <c r="Y793" s="654">
        <f t="shared" si="355"/>
        <v>31.660000000000004</v>
      </c>
      <c r="Z793" s="1049">
        <f t="shared" si="358"/>
        <v>7.0671378091872628</v>
      </c>
      <c r="AA793" s="671">
        <f t="shared" si="359"/>
        <v>8.0152671755725269</v>
      </c>
      <c r="AB793" s="671">
        <f t="shared" si="360"/>
        <v>10.084033613445387</v>
      </c>
      <c r="AC793" s="671">
        <f t="shared" si="361"/>
        <v>10.697674418604652</v>
      </c>
      <c r="AD793" s="671">
        <f t="shared" si="362"/>
        <v>9.6938775510204032</v>
      </c>
      <c r="AE793" s="671">
        <f t="shared" si="363"/>
        <v>9.4972067039106101</v>
      </c>
      <c r="AF793" s="671">
        <f t="shared" si="364"/>
        <v>12.578616352201255</v>
      </c>
      <c r="AG793" s="671">
        <f t="shared" si="365"/>
        <v>12.765957446808528</v>
      </c>
      <c r="AH793" s="671">
        <f t="shared" si="366"/>
        <v>14.634146341463406</v>
      </c>
      <c r="AI793" s="671">
        <f t="shared" si="367"/>
        <v>3.3613445378151363</v>
      </c>
      <c r="AJ793" s="671">
        <f t="shared" si="368"/>
        <v>5.3097345132743445</v>
      </c>
      <c r="AK793" s="671">
        <f t="shared" si="369"/>
        <v>11.88118811881187</v>
      </c>
      <c r="AL793" s="671">
        <f t="shared" si="370"/>
        <v>10.989010989010994</v>
      </c>
      <c r="AM793" s="671">
        <f t="shared" si="371"/>
        <v>4.5977011494252817</v>
      </c>
      <c r="AN793" s="671">
        <f t="shared" si="372"/>
        <v>-25</v>
      </c>
      <c r="AO793" s="671">
        <f t="shared" si="373"/>
        <v>0</v>
      </c>
      <c r="AP793" s="671">
        <f t="shared" si="374"/>
        <v>3.5714285714285587</v>
      </c>
      <c r="AQ793" s="671">
        <f t="shared" si="375"/>
        <v>3.7037037037036979</v>
      </c>
      <c r="AR793" s="671">
        <f t="shared" si="376"/>
        <v>3.8461538461538547</v>
      </c>
      <c r="AS793" s="672">
        <f t="shared" si="356"/>
        <v>6.1733780443072499</v>
      </c>
      <c r="AT793" s="673">
        <f t="shared" si="357"/>
        <v>8.5457932095417899</v>
      </c>
    </row>
    <row r="794" spans="1:46" ht="11.25" customHeight="1" x14ac:dyDescent="0.2">
      <c r="A794" s="483" t="s">
        <v>1726</v>
      </c>
      <c r="B794" s="481" t="s">
        <v>1727</v>
      </c>
      <c r="C794" s="497">
        <v>0.52</v>
      </c>
      <c r="D794" s="491">
        <v>0.44</v>
      </c>
      <c r="E794" s="487">
        <v>0.34</v>
      </c>
      <c r="F794" s="487">
        <v>0.26</v>
      </c>
      <c r="G794" s="487">
        <v>0.18</v>
      </c>
      <c r="H794" s="487">
        <v>0.12</v>
      </c>
      <c r="I794" s="488"/>
      <c r="J794" s="489">
        <v>0</v>
      </c>
      <c r="K794" s="490">
        <v>0</v>
      </c>
      <c r="L794" s="488"/>
      <c r="M794" s="538">
        <v>0.01</v>
      </c>
      <c r="N794" s="538">
        <v>0.31</v>
      </c>
      <c r="O794" s="493">
        <v>0.44</v>
      </c>
      <c r="P794" s="493">
        <v>0.38</v>
      </c>
      <c r="Q794" s="493">
        <v>0.34</v>
      </c>
      <c r="R794" s="493">
        <v>0.31</v>
      </c>
      <c r="S794" s="493">
        <v>0.28999999999999998</v>
      </c>
      <c r="T794" s="493">
        <v>0.26</v>
      </c>
      <c r="U794" s="493">
        <v>0.23</v>
      </c>
      <c r="V794" s="493">
        <v>0.21</v>
      </c>
      <c r="W794" s="493">
        <v>0.185</v>
      </c>
      <c r="X794" s="493">
        <v>0.14499999999999999</v>
      </c>
      <c r="Y794" s="654">
        <f t="shared" si="355"/>
        <v>4.9699999999999989</v>
      </c>
      <c r="Z794" s="1049">
        <f t="shared" si="358"/>
        <v>18.181818181818187</v>
      </c>
      <c r="AA794" s="671">
        <f t="shared" si="359"/>
        <v>29.411764705882337</v>
      </c>
      <c r="AB794" s="671">
        <f t="shared" si="360"/>
        <v>30.76923076923077</v>
      </c>
      <c r="AC794" s="671">
        <f t="shared" si="361"/>
        <v>44.444444444444464</v>
      </c>
      <c r="AD794" s="671">
        <f t="shared" si="362"/>
        <v>50</v>
      </c>
      <c r="AE794" s="671" t="str">
        <f t="shared" si="363"/>
        <v>n/a</v>
      </c>
      <c r="AF794" s="671" t="str">
        <f t="shared" si="364"/>
        <v>n/a</v>
      </c>
      <c r="AG794" s="671">
        <f t="shared" si="365"/>
        <v>-100</v>
      </c>
      <c r="AH794" s="671">
        <f t="shared" si="366"/>
        <v>-96.774193548387103</v>
      </c>
      <c r="AI794" s="671">
        <f t="shared" si="367"/>
        <v>-29.54545454545454</v>
      </c>
      <c r="AJ794" s="671">
        <f t="shared" si="368"/>
        <v>15.789473684210531</v>
      </c>
      <c r="AK794" s="671">
        <f t="shared" si="369"/>
        <v>11.764705882352944</v>
      </c>
      <c r="AL794" s="671">
        <f t="shared" si="370"/>
        <v>9.6774193548387224</v>
      </c>
      <c r="AM794" s="671">
        <f t="shared" si="371"/>
        <v>6.8965517241379448</v>
      </c>
      <c r="AN794" s="671">
        <f t="shared" si="372"/>
        <v>11.538461538461519</v>
      </c>
      <c r="AO794" s="671">
        <f t="shared" si="373"/>
        <v>13.043478260869556</v>
      </c>
      <c r="AP794" s="671">
        <f t="shared" si="374"/>
        <v>9.5238095238095344</v>
      </c>
      <c r="AQ794" s="671">
        <f t="shared" si="375"/>
        <v>13.513513513513509</v>
      </c>
      <c r="AR794" s="671">
        <f t="shared" si="376"/>
        <v>27.586206896551737</v>
      </c>
      <c r="AS794" s="672">
        <f t="shared" si="356"/>
        <v>3.8718370815458893</v>
      </c>
      <c r="AT794" s="673">
        <f t="shared" si="357"/>
        <v>42.180808610929013</v>
      </c>
    </row>
    <row r="795" spans="1:46" ht="11.25" customHeight="1" x14ac:dyDescent="0.2">
      <c r="A795" s="507" t="s">
        <v>1732</v>
      </c>
      <c r="B795" s="916" t="s">
        <v>1733</v>
      </c>
      <c r="C795" s="497">
        <v>1.2</v>
      </c>
      <c r="D795" s="497">
        <v>1.05</v>
      </c>
      <c r="E795" s="650">
        <v>0.92</v>
      </c>
      <c r="F795" s="650">
        <v>0.76</v>
      </c>
      <c r="G795" s="650">
        <v>0.61</v>
      </c>
      <c r="H795" s="650">
        <v>0.49</v>
      </c>
      <c r="I795" s="651"/>
      <c r="J795" s="650">
        <v>0.36</v>
      </c>
      <c r="K795" s="496">
        <v>0.215</v>
      </c>
      <c r="L795" s="651"/>
      <c r="M795" s="511">
        <v>0.14000000000000001</v>
      </c>
      <c r="N795" s="652">
        <v>0</v>
      </c>
      <c r="O795" s="653">
        <v>0</v>
      </c>
      <c r="P795" s="653">
        <v>0</v>
      </c>
      <c r="Q795" s="653">
        <v>0</v>
      </c>
      <c r="R795" s="653">
        <v>0</v>
      </c>
      <c r="S795" s="653">
        <v>0</v>
      </c>
      <c r="T795" s="653">
        <v>0</v>
      </c>
      <c r="U795" s="653">
        <v>0</v>
      </c>
      <c r="V795" s="653">
        <v>0</v>
      </c>
      <c r="W795" s="653">
        <v>0</v>
      </c>
      <c r="X795" s="653">
        <v>0</v>
      </c>
      <c r="Y795" s="654">
        <f t="shared" si="355"/>
        <v>5.7450000000000001</v>
      </c>
      <c r="Z795" s="1049">
        <f t="shared" si="358"/>
        <v>14.285714285714279</v>
      </c>
      <c r="AA795" s="671">
        <f t="shared" si="359"/>
        <v>14.130434782608692</v>
      </c>
      <c r="AB795" s="671">
        <f t="shared" si="360"/>
        <v>21.052631578947366</v>
      </c>
      <c r="AC795" s="671">
        <f t="shared" si="361"/>
        <v>24.590163934426236</v>
      </c>
      <c r="AD795" s="671">
        <f t="shared" si="362"/>
        <v>24.489795918367353</v>
      </c>
      <c r="AE795" s="671">
        <f t="shared" si="363"/>
        <v>36.111111111111114</v>
      </c>
      <c r="AF795" s="671">
        <f t="shared" si="364"/>
        <v>67.441860465116264</v>
      </c>
      <c r="AG795" s="671">
        <f t="shared" si="365"/>
        <v>53.571428571428555</v>
      </c>
      <c r="AH795" s="671" t="str">
        <f t="shared" si="366"/>
        <v>n/a</v>
      </c>
      <c r="AI795" s="671" t="str">
        <f t="shared" si="367"/>
        <v>n/a</v>
      </c>
      <c r="AJ795" s="671" t="str">
        <f t="shared" si="368"/>
        <v>n/a</v>
      </c>
      <c r="AK795" s="671" t="str">
        <f t="shared" si="369"/>
        <v>n/a</v>
      </c>
      <c r="AL795" s="671" t="str">
        <f t="shared" si="370"/>
        <v>n/a</v>
      </c>
      <c r="AM795" s="671" t="str">
        <f t="shared" si="371"/>
        <v>n/a</v>
      </c>
      <c r="AN795" s="671" t="str">
        <f t="shared" si="372"/>
        <v>n/a</v>
      </c>
      <c r="AO795" s="671" t="str">
        <f t="shared" si="373"/>
        <v>n/a</v>
      </c>
      <c r="AP795" s="671" t="str">
        <f t="shared" si="374"/>
        <v>n/a</v>
      </c>
      <c r="AQ795" s="671" t="str">
        <f t="shared" si="375"/>
        <v>n/a</v>
      </c>
      <c r="AR795" s="671" t="str">
        <f t="shared" si="376"/>
        <v>n/a</v>
      </c>
      <c r="AS795" s="672">
        <f t="shared" si="356"/>
        <v>31.959142580964983</v>
      </c>
      <c r="AT795" s="673">
        <f t="shared" si="357"/>
        <v>19.282156349544863</v>
      </c>
    </row>
    <row r="796" spans="1:46" ht="11.25" customHeight="1" x14ac:dyDescent="0.2">
      <c r="A796" s="495" t="s">
        <v>1746</v>
      </c>
      <c r="B796" s="916" t="s">
        <v>1747</v>
      </c>
      <c r="C796" s="497">
        <v>1.2749999999999999</v>
      </c>
      <c r="D796" s="497">
        <v>0.97499999999999998</v>
      </c>
      <c r="E796" s="650">
        <v>0.6</v>
      </c>
      <c r="F796" s="650">
        <v>0.45</v>
      </c>
      <c r="G796" s="650">
        <v>0.32500000000000001</v>
      </c>
      <c r="H796" s="650">
        <v>0.22500000000000001</v>
      </c>
      <c r="I796" s="651"/>
      <c r="J796" s="650">
        <v>0.17</v>
      </c>
      <c r="K796" s="655">
        <v>0.16</v>
      </c>
      <c r="L796" s="651"/>
      <c r="M796" s="652">
        <v>0.16</v>
      </c>
      <c r="N796" s="652">
        <v>0.16</v>
      </c>
      <c r="O796" s="653">
        <v>0.16</v>
      </c>
      <c r="P796" s="653">
        <v>0.16</v>
      </c>
      <c r="Q796" s="653">
        <v>0.16</v>
      </c>
      <c r="R796" s="653">
        <v>0.16</v>
      </c>
      <c r="S796" s="653">
        <v>0.16</v>
      </c>
      <c r="T796" s="653">
        <v>0.16</v>
      </c>
      <c r="U796" s="653">
        <v>0.16</v>
      </c>
      <c r="V796" s="653">
        <v>0.16</v>
      </c>
      <c r="W796" s="657">
        <v>0.16</v>
      </c>
      <c r="X796" s="657">
        <v>0.13</v>
      </c>
      <c r="Y796" s="654">
        <f t="shared" si="355"/>
        <v>6.0700000000000021</v>
      </c>
      <c r="Z796" s="1049">
        <f t="shared" si="358"/>
        <v>30.76923076923077</v>
      </c>
      <c r="AA796" s="671">
        <f t="shared" si="359"/>
        <v>62.5</v>
      </c>
      <c r="AB796" s="671">
        <f t="shared" si="360"/>
        <v>33.333333333333329</v>
      </c>
      <c r="AC796" s="671">
        <f t="shared" si="361"/>
        <v>38.46153846153846</v>
      </c>
      <c r="AD796" s="671">
        <f t="shared" si="362"/>
        <v>44.444444444444443</v>
      </c>
      <c r="AE796" s="671">
        <f t="shared" si="363"/>
        <v>32.352941176470587</v>
      </c>
      <c r="AF796" s="671">
        <f t="shared" si="364"/>
        <v>6.25</v>
      </c>
      <c r="AG796" s="671">
        <f t="shared" si="365"/>
        <v>0</v>
      </c>
      <c r="AH796" s="671">
        <f t="shared" si="366"/>
        <v>0</v>
      </c>
      <c r="AI796" s="671">
        <f t="shared" si="367"/>
        <v>0</v>
      </c>
      <c r="AJ796" s="671">
        <f t="shared" si="368"/>
        <v>0</v>
      </c>
      <c r="AK796" s="671">
        <f t="shared" si="369"/>
        <v>0</v>
      </c>
      <c r="AL796" s="671">
        <f t="shared" si="370"/>
        <v>0</v>
      </c>
      <c r="AM796" s="671">
        <f t="shared" si="371"/>
        <v>0</v>
      </c>
      <c r="AN796" s="671">
        <f t="shared" si="372"/>
        <v>0</v>
      </c>
      <c r="AO796" s="671">
        <f t="shared" si="373"/>
        <v>0</v>
      </c>
      <c r="AP796" s="671">
        <f t="shared" si="374"/>
        <v>0</v>
      </c>
      <c r="AQ796" s="671">
        <f t="shared" si="375"/>
        <v>0</v>
      </c>
      <c r="AR796" s="671">
        <f t="shared" si="376"/>
        <v>23.076923076923084</v>
      </c>
      <c r="AS796" s="672">
        <f t="shared" si="356"/>
        <v>14.273074276944245</v>
      </c>
      <c r="AT796" s="673">
        <f t="shared" si="357"/>
        <v>19.953184931683364</v>
      </c>
    </row>
    <row r="797" spans="1:46" ht="11.25" customHeight="1" x14ac:dyDescent="0.2">
      <c r="A797" s="933" t="s">
        <v>1728</v>
      </c>
      <c r="B797" s="916" t="s">
        <v>1729</v>
      </c>
      <c r="C797" s="497">
        <v>0.8</v>
      </c>
      <c r="D797" s="497">
        <v>0.70000000000000007</v>
      </c>
      <c r="E797" s="650">
        <v>0.6</v>
      </c>
      <c r="F797" s="650">
        <v>0.5</v>
      </c>
      <c r="G797" s="650">
        <v>0.4</v>
      </c>
      <c r="H797" s="650">
        <v>0.28000000000000003</v>
      </c>
      <c r="I797" s="651"/>
      <c r="J797" s="650">
        <v>0.22</v>
      </c>
      <c r="K797" s="496">
        <v>0.2</v>
      </c>
      <c r="L797" s="651"/>
      <c r="M797" s="511">
        <v>0.18</v>
      </c>
      <c r="N797" s="652">
        <v>0.15</v>
      </c>
      <c r="O797" s="657">
        <v>0.15</v>
      </c>
      <c r="P797" s="657">
        <v>0.12</v>
      </c>
      <c r="Q797" s="657">
        <v>0.09</v>
      </c>
      <c r="R797" s="657">
        <v>0.06</v>
      </c>
      <c r="S797" s="653">
        <v>0.03</v>
      </c>
      <c r="T797" s="653">
        <v>0.03</v>
      </c>
      <c r="U797" s="653">
        <v>0.03</v>
      </c>
      <c r="V797" s="653">
        <v>0.03</v>
      </c>
      <c r="W797" s="653">
        <v>0.03</v>
      </c>
      <c r="X797" s="653">
        <v>0.03</v>
      </c>
      <c r="Y797" s="654">
        <f t="shared" si="355"/>
        <v>4.6300000000000026</v>
      </c>
      <c r="Z797" s="1049">
        <f t="shared" si="358"/>
        <v>14.285714285714279</v>
      </c>
      <c r="AA797" s="671">
        <f t="shared" si="359"/>
        <v>16.666666666666675</v>
      </c>
      <c r="AB797" s="671">
        <f t="shared" si="360"/>
        <v>19.999999999999996</v>
      </c>
      <c r="AC797" s="671">
        <f t="shared" si="361"/>
        <v>25</v>
      </c>
      <c r="AD797" s="671">
        <f t="shared" si="362"/>
        <v>42.857142857142861</v>
      </c>
      <c r="AE797" s="671">
        <f t="shared" si="363"/>
        <v>27.272727272727295</v>
      </c>
      <c r="AF797" s="671">
        <f t="shared" si="364"/>
        <v>9.9999999999999858</v>
      </c>
      <c r="AG797" s="671">
        <f t="shared" si="365"/>
        <v>11.111111111111116</v>
      </c>
      <c r="AH797" s="671">
        <f t="shared" si="366"/>
        <v>19.999999999999996</v>
      </c>
      <c r="AI797" s="671">
        <f t="shared" si="367"/>
        <v>0</v>
      </c>
      <c r="AJ797" s="671">
        <f t="shared" si="368"/>
        <v>25</v>
      </c>
      <c r="AK797" s="671">
        <f t="shared" si="369"/>
        <v>33.333333333333329</v>
      </c>
      <c r="AL797" s="671">
        <f t="shared" si="370"/>
        <v>50</v>
      </c>
      <c r="AM797" s="671">
        <f t="shared" si="371"/>
        <v>100</v>
      </c>
      <c r="AN797" s="671">
        <f t="shared" si="372"/>
        <v>0</v>
      </c>
      <c r="AO797" s="671">
        <f t="shared" si="373"/>
        <v>0</v>
      </c>
      <c r="AP797" s="671">
        <f t="shared" si="374"/>
        <v>0</v>
      </c>
      <c r="AQ797" s="671">
        <f t="shared" si="375"/>
        <v>0</v>
      </c>
      <c r="AR797" s="671">
        <f t="shared" si="376"/>
        <v>0</v>
      </c>
      <c r="AS797" s="672">
        <f t="shared" si="356"/>
        <v>20.81719450140503</v>
      </c>
      <c r="AT797" s="673">
        <f t="shared" si="357"/>
        <v>24.396274200011103</v>
      </c>
    </row>
    <row r="798" spans="1:46" ht="11.25" customHeight="1" x14ac:dyDescent="0.2">
      <c r="A798" s="933" t="s">
        <v>4116</v>
      </c>
      <c r="B798" s="924" t="s">
        <v>4117</v>
      </c>
      <c r="C798" s="661">
        <v>0.55000000000000004</v>
      </c>
      <c r="D798" s="497">
        <v>0.47</v>
      </c>
      <c r="E798" s="497">
        <v>0.38500000000000001</v>
      </c>
      <c r="F798" s="497">
        <v>0.36</v>
      </c>
      <c r="G798" s="502">
        <v>0</v>
      </c>
      <c r="H798" s="502">
        <v>0</v>
      </c>
      <c r="I798" s="1012"/>
      <c r="J798" s="502">
        <v>0</v>
      </c>
      <c r="K798" s="502">
        <v>0</v>
      </c>
      <c r="L798" s="651"/>
      <c r="M798" s="564">
        <v>0</v>
      </c>
      <c r="N798" s="653">
        <v>0</v>
      </c>
      <c r="O798" s="653">
        <v>0</v>
      </c>
      <c r="P798" s="653">
        <v>0</v>
      </c>
      <c r="Q798" s="653">
        <v>0</v>
      </c>
      <c r="R798" s="653">
        <v>0</v>
      </c>
      <c r="S798" s="653">
        <v>0</v>
      </c>
      <c r="T798" s="653">
        <v>0</v>
      </c>
      <c r="U798" s="653">
        <v>0</v>
      </c>
      <c r="V798" s="653">
        <v>0</v>
      </c>
      <c r="W798" s="653">
        <v>0</v>
      </c>
      <c r="X798" s="653">
        <v>0</v>
      </c>
      <c r="Y798" s="654">
        <f t="shared" si="355"/>
        <v>1.7650000000000001</v>
      </c>
      <c r="Z798" s="1049">
        <f t="shared" si="358"/>
        <v>17.021276595744705</v>
      </c>
      <c r="AA798" s="671">
        <f t="shared" si="359"/>
        <v>22.077922077922075</v>
      </c>
      <c r="AB798" s="671">
        <f t="shared" si="360"/>
        <v>6.944444444444442</v>
      </c>
      <c r="AC798" s="671" t="str">
        <f t="shared" si="361"/>
        <v>n/a</v>
      </c>
      <c r="AD798" s="671" t="str">
        <f t="shared" si="362"/>
        <v>n/a</v>
      </c>
      <c r="AE798" s="671" t="str">
        <f t="shared" si="363"/>
        <v>n/a</v>
      </c>
      <c r="AF798" s="671" t="str">
        <f t="shared" si="364"/>
        <v>n/a</v>
      </c>
      <c r="AG798" s="671" t="str">
        <f t="shared" si="365"/>
        <v>n/a</v>
      </c>
      <c r="AH798" s="671" t="str">
        <f t="shared" si="366"/>
        <v>n/a</v>
      </c>
      <c r="AI798" s="671" t="str">
        <f t="shared" si="367"/>
        <v>n/a</v>
      </c>
      <c r="AJ798" s="671" t="str">
        <f t="shared" si="368"/>
        <v>n/a</v>
      </c>
      <c r="AK798" s="671" t="str">
        <f t="shared" si="369"/>
        <v>n/a</v>
      </c>
      <c r="AL798" s="671" t="str">
        <f t="shared" si="370"/>
        <v>n/a</v>
      </c>
      <c r="AM798" s="671" t="str">
        <f t="shared" si="371"/>
        <v>n/a</v>
      </c>
      <c r="AN798" s="671" t="str">
        <f t="shared" si="372"/>
        <v>n/a</v>
      </c>
      <c r="AO798" s="671" t="str">
        <f t="shared" si="373"/>
        <v>n/a</v>
      </c>
      <c r="AP798" s="671" t="str">
        <f t="shared" si="374"/>
        <v>n/a</v>
      </c>
      <c r="AQ798" s="671" t="str">
        <f t="shared" si="375"/>
        <v>n/a</v>
      </c>
      <c r="AR798" s="671" t="str">
        <f t="shared" si="376"/>
        <v>n/a</v>
      </c>
      <c r="AS798" s="672">
        <f t="shared" si="356"/>
        <v>15.347881039370407</v>
      </c>
      <c r="AT798" s="673">
        <f t="shared" si="357"/>
        <v>7.7042667293397802</v>
      </c>
    </row>
    <row r="799" spans="1:46" ht="11.25" customHeight="1" x14ac:dyDescent="0.2">
      <c r="A799" s="614" t="s">
        <v>3922</v>
      </c>
      <c r="B799" s="924" t="s">
        <v>3923</v>
      </c>
      <c r="C799" s="497">
        <v>0.46</v>
      </c>
      <c r="D799" s="920">
        <v>0.39</v>
      </c>
      <c r="E799" s="924">
        <v>0.35</v>
      </c>
      <c r="F799" s="924">
        <v>0.31</v>
      </c>
      <c r="G799" s="924">
        <v>0.21</v>
      </c>
      <c r="H799" s="502">
        <v>0</v>
      </c>
      <c r="I799" s="924"/>
      <c r="J799" s="502">
        <v>0</v>
      </c>
      <c r="K799" s="655">
        <v>0</v>
      </c>
      <c r="L799" s="916"/>
      <c r="M799" s="652">
        <v>0</v>
      </c>
      <c r="N799" s="652">
        <v>0</v>
      </c>
      <c r="O799" s="653">
        <v>0</v>
      </c>
      <c r="P799" s="653">
        <v>0</v>
      </c>
      <c r="Q799" s="653">
        <v>0</v>
      </c>
      <c r="R799" s="653">
        <v>0</v>
      </c>
      <c r="S799" s="653">
        <v>0</v>
      </c>
      <c r="T799" s="653">
        <v>0</v>
      </c>
      <c r="U799" s="653">
        <v>0</v>
      </c>
      <c r="V799" s="653">
        <v>0</v>
      </c>
      <c r="W799" s="653">
        <v>0</v>
      </c>
      <c r="X799" s="653">
        <v>0</v>
      </c>
      <c r="Y799" s="654">
        <f t="shared" si="355"/>
        <v>1.7200000000000002</v>
      </c>
      <c r="Z799" s="1049">
        <f t="shared" si="358"/>
        <v>17.948717948717952</v>
      </c>
      <c r="AA799" s="671">
        <f t="shared" si="359"/>
        <v>11.428571428571432</v>
      </c>
      <c r="AB799" s="671">
        <f t="shared" si="360"/>
        <v>12.903225806451601</v>
      </c>
      <c r="AC799" s="671">
        <f t="shared" si="361"/>
        <v>47.619047619047628</v>
      </c>
      <c r="AD799" s="671" t="str">
        <f t="shared" si="362"/>
        <v>n/a</v>
      </c>
      <c r="AE799" s="671" t="str">
        <f t="shared" si="363"/>
        <v>n/a</v>
      </c>
      <c r="AF799" s="671" t="str">
        <f t="shared" si="364"/>
        <v>n/a</v>
      </c>
      <c r="AG799" s="671" t="str">
        <f t="shared" si="365"/>
        <v>n/a</v>
      </c>
      <c r="AH799" s="671" t="str">
        <f t="shared" si="366"/>
        <v>n/a</v>
      </c>
      <c r="AI799" s="671" t="str">
        <f t="shared" si="367"/>
        <v>n/a</v>
      </c>
      <c r="AJ799" s="671" t="str">
        <f t="shared" si="368"/>
        <v>n/a</v>
      </c>
      <c r="AK799" s="671" t="str">
        <f t="shared" si="369"/>
        <v>n/a</v>
      </c>
      <c r="AL799" s="671" t="str">
        <f t="shared" si="370"/>
        <v>n/a</v>
      </c>
      <c r="AM799" s="671" t="str">
        <f t="shared" si="371"/>
        <v>n/a</v>
      </c>
      <c r="AN799" s="671" t="str">
        <f t="shared" si="372"/>
        <v>n/a</v>
      </c>
      <c r="AO799" s="671" t="str">
        <f t="shared" si="373"/>
        <v>n/a</v>
      </c>
      <c r="AP799" s="671" t="str">
        <f t="shared" si="374"/>
        <v>n/a</v>
      </c>
      <c r="AQ799" s="671" t="str">
        <f t="shared" si="375"/>
        <v>n/a</v>
      </c>
      <c r="AR799" s="671" t="str">
        <f t="shared" si="376"/>
        <v>n/a</v>
      </c>
      <c r="AS799" s="672">
        <f t="shared" si="356"/>
        <v>22.474890700697152</v>
      </c>
      <c r="AT799" s="673">
        <f t="shared" si="357"/>
        <v>16.993653768636303</v>
      </c>
    </row>
    <row r="800" spans="1:46" ht="11.25" customHeight="1" x14ac:dyDescent="0.2">
      <c r="A800" s="495" t="s">
        <v>813</v>
      </c>
      <c r="B800" s="916" t="s">
        <v>814</v>
      </c>
      <c r="C800" s="497">
        <v>2.63</v>
      </c>
      <c r="D800" s="656">
        <v>2.12</v>
      </c>
      <c r="E800" s="650">
        <v>1.64</v>
      </c>
      <c r="F800" s="650">
        <v>1.4</v>
      </c>
      <c r="G800" s="650">
        <v>1.24</v>
      </c>
      <c r="H800" s="650">
        <v>1.07</v>
      </c>
      <c r="I800" s="651"/>
      <c r="J800" s="650">
        <v>0.71</v>
      </c>
      <c r="K800" s="496">
        <v>0.56000000000000005</v>
      </c>
      <c r="L800" s="651"/>
      <c r="M800" s="511">
        <v>0.49</v>
      </c>
      <c r="N800" s="511">
        <v>0.45</v>
      </c>
      <c r="O800" s="657">
        <v>0.41</v>
      </c>
      <c r="P800" s="657">
        <v>0.3</v>
      </c>
      <c r="Q800" s="657">
        <v>0.13</v>
      </c>
      <c r="R800" s="657">
        <v>0.105</v>
      </c>
      <c r="S800" s="657">
        <v>8.8999999999999996E-2</v>
      </c>
      <c r="T800" s="653">
        <v>8.5000000000000006E-2</v>
      </c>
      <c r="U800" s="653">
        <v>8.5000000000000006E-2</v>
      </c>
      <c r="V800" s="653">
        <v>8.5000000000000006E-2</v>
      </c>
      <c r="W800" s="653">
        <v>8.5000000000000006E-2</v>
      </c>
      <c r="X800" s="653">
        <v>8.5000000000000006E-2</v>
      </c>
      <c r="Y800" s="654">
        <f t="shared" si="355"/>
        <v>13.769000000000005</v>
      </c>
      <c r="Z800" s="1049">
        <f t="shared" si="358"/>
        <v>24.056603773584897</v>
      </c>
      <c r="AA800" s="671">
        <f t="shared" si="359"/>
        <v>29.268292682926834</v>
      </c>
      <c r="AB800" s="671">
        <f t="shared" si="360"/>
        <v>17.142857142857149</v>
      </c>
      <c r="AC800" s="671">
        <f t="shared" si="361"/>
        <v>12.903225806451601</v>
      </c>
      <c r="AD800" s="671">
        <f t="shared" si="362"/>
        <v>15.887850467289709</v>
      </c>
      <c r="AE800" s="671">
        <f t="shared" si="363"/>
        <v>50.704225352112701</v>
      </c>
      <c r="AF800" s="671">
        <f t="shared" si="364"/>
        <v>26.785714285714256</v>
      </c>
      <c r="AG800" s="671">
        <f t="shared" si="365"/>
        <v>14.285714285714302</v>
      </c>
      <c r="AH800" s="671">
        <f t="shared" si="366"/>
        <v>8.8888888888888786</v>
      </c>
      <c r="AI800" s="671">
        <f t="shared" si="367"/>
        <v>9.7560975609756184</v>
      </c>
      <c r="AJ800" s="671">
        <f t="shared" si="368"/>
        <v>36.666666666666671</v>
      </c>
      <c r="AK800" s="671">
        <f t="shared" si="369"/>
        <v>130.76923076923075</v>
      </c>
      <c r="AL800" s="671">
        <f t="shared" si="370"/>
        <v>23.809523809523814</v>
      </c>
      <c r="AM800" s="671">
        <f t="shared" si="371"/>
        <v>17.977528089887642</v>
      </c>
      <c r="AN800" s="671">
        <f t="shared" si="372"/>
        <v>4.7058823529411598</v>
      </c>
      <c r="AO800" s="671">
        <f t="shared" si="373"/>
        <v>0</v>
      </c>
      <c r="AP800" s="671">
        <f t="shared" si="374"/>
        <v>0</v>
      </c>
      <c r="AQ800" s="671">
        <f t="shared" si="375"/>
        <v>0</v>
      </c>
      <c r="AR800" s="671">
        <f t="shared" si="376"/>
        <v>0</v>
      </c>
      <c r="AS800" s="672">
        <f t="shared" si="356"/>
        <v>22.295173786040316</v>
      </c>
      <c r="AT800" s="673">
        <f t="shared" si="357"/>
        <v>29.559414573078158</v>
      </c>
    </row>
    <row r="801" spans="1:46" ht="11.25" customHeight="1" x14ac:dyDescent="0.2">
      <c r="A801" s="495" t="s">
        <v>1722</v>
      </c>
      <c r="B801" s="916" t="s">
        <v>1723</v>
      </c>
      <c r="C801" s="497">
        <v>1</v>
      </c>
      <c r="D801" s="656">
        <v>0.84</v>
      </c>
      <c r="E801" s="650">
        <v>0.74</v>
      </c>
      <c r="F801" s="650">
        <v>0.68</v>
      </c>
      <c r="G801" s="650">
        <v>0.6</v>
      </c>
      <c r="H801" s="650">
        <v>0.48</v>
      </c>
      <c r="I801" s="651"/>
      <c r="J801" s="650">
        <v>0.36</v>
      </c>
      <c r="K801" s="496">
        <v>0.32</v>
      </c>
      <c r="L801" s="651"/>
      <c r="M801" s="652">
        <v>0</v>
      </c>
      <c r="N801" s="652">
        <v>0</v>
      </c>
      <c r="O801" s="653">
        <v>0</v>
      </c>
      <c r="P801" s="653">
        <v>0</v>
      </c>
      <c r="Q801" s="653">
        <v>0</v>
      </c>
      <c r="R801" s="653">
        <v>0</v>
      </c>
      <c r="S801" s="653">
        <v>0</v>
      </c>
      <c r="T801" s="653">
        <v>0</v>
      </c>
      <c r="U801" s="653">
        <v>0</v>
      </c>
      <c r="V801" s="653">
        <v>0</v>
      </c>
      <c r="W801" s="653">
        <v>0</v>
      </c>
      <c r="X801" s="653">
        <v>0</v>
      </c>
      <c r="Y801" s="654">
        <f t="shared" si="355"/>
        <v>5.0200000000000005</v>
      </c>
      <c r="Z801" s="1049">
        <f t="shared" si="358"/>
        <v>19.047619047619047</v>
      </c>
      <c r="AA801" s="671">
        <f t="shared" si="359"/>
        <v>13.513513513513509</v>
      </c>
      <c r="AB801" s="671">
        <f t="shared" si="360"/>
        <v>8.8235294117646959</v>
      </c>
      <c r="AC801" s="671">
        <f t="shared" si="361"/>
        <v>13.333333333333353</v>
      </c>
      <c r="AD801" s="671">
        <f t="shared" si="362"/>
        <v>25</v>
      </c>
      <c r="AE801" s="671">
        <f t="shared" si="363"/>
        <v>33.333333333333329</v>
      </c>
      <c r="AF801" s="671">
        <f t="shared" si="364"/>
        <v>12.5</v>
      </c>
      <c r="AG801" s="671" t="str">
        <f t="shared" si="365"/>
        <v>n/a</v>
      </c>
      <c r="AH801" s="671" t="str">
        <f t="shared" si="366"/>
        <v>n/a</v>
      </c>
      <c r="AI801" s="671" t="str">
        <f t="shared" si="367"/>
        <v>n/a</v>
      </c>
      <c r="AJ801" s="671" t="str">
        <f t="shared" si="368"/>
        <v>n/a</v>
      </c>
      <c r="AK801" s="671" t="str">
        <f t="shared" si="369"/>
        <v>n/a</v>
      </c>
      <c r="AL801" s="671" t="str">
        <f t="shared" si="370"/>
        <v>n/a</v>
      </c>
      <c r="AM801" s="671" t="str">
        <f t="shared" si="371"/>
        <v>n/a</v>
      </c>
      <c r="AN801" s="671" t="str">
        <f t="shared" si="372"/>
        <v>n/a</v>
      </c>
      <c r="AO801" s="671" t="str">
        <f t="shared" si="373"/>
        <v>n/a</v>
      </c>
      <c r="AP801" s="671" t="str">
        <f t="shared" si="374"/>
        <v>n/a</v>
      </c>
      <c r="AQ801" s="671" t="str">
        <f t="shared" si="375"/>
        <v>n/a</v>
      </c>
      <c r="AR801" s="671" t="str">
        <f t="shared" si="376"/>
        <v>n/a</v>
      </c>
      <c r="AS801" s="672">
        <f t="shared" si="356"/>
        <v>17.935904091366275</v>
      </c>
      <c r="AT801" s="673">
        <f t="shared" si="357"/>
        <v>8.578498411818849</v>
      </c>
    </row>
    <row r="802" spans="1:46" ht="11.25" customHeight="1" x14ac:dyDescent="0.2">
      <c r="A802" s="483" t="s">
        <v>1736</v>
      </c>
      <c r="B802" s="481" t="s">
        <v>1737</v>
      </c>
      <c r="C802" s="497">
        <v>1.1100000000000001</v>
      </c>
      <c r="D802" s="522">
        <v>1</v>
      </c>
      <c r="E802" s="487">
        <v>0.9</v>
      </c>
      <c r="F802" s="487">
        <v>0.8</v>
      </c>
      <c r="G802" s="487">
        <v>0.65</v>
      </c>
      <c r="H802" s="487">
        <v>0.53</v>
      </c>
      <c r="I802" s="488"/>
      <c r="J802" s="487">
        <v>0.4</v>
      </c>
      <c r="K802" s="490">
        <v>0</v>
      </c>
      <c r="L802" s="488"/>
      <c r="M802" s="538">
        <v>0</v>
      </c>
      <c r="N802" s="538">
        <v>0</v>
      </c>
      <c r="O802" s="492">
        <v>0</v>
      </c>
      <c r="P802" s="492">
        <v>0</v>
      </c>
      <c r="Q802" s="492">
        <v>0</v>
      </c>
      <c r="R802" s="492">
        <v>0</v>
      </c>
      <c r="S802" s="492">
        <v>0</v>
      </c>
      <c r="T802" s="492">
        <v>0</v>
      </c>
      <c r="U802" s="492">
        <v>0</v>
      </c>
      <c r="V802" s="492">
        <v>0</v>
      </c>
      <c r="W802" s="492">
        <v>0</v>
      </c>
      <c r="X802" s="492">
        <v>0</v>
      </c>
      <c r="Y802" s="654">
        <f t="shared" si="355"/>
        <v>5.3900000000000015</v>
      </c>
      <c r="Z802" s="1049">
        <f t="shared" si="358"/>
        <v>11.000000000000011</v>
      </c>
      <c r="AA802" s="671">
        <f t="shared" si="359"/>
        <v>11.111111111111116</v>
      </c>
      <c r="AB802" s="671">
        <f t="shared" si="360"/>
        <v>12.5</v>
      </c>
      <c r="AC802" s="671">
        <f t="shared" si="361"/>
        <v>23.076923076923084</v>
      </c>
      <c r="AD802" s="671">
        <f t="shared" si="362"/>
        <v>22.641509433962259</v>
      </c>
      <c r="AE802" s="671">
        <f t="shared" si="363"/>
        <v>32.499999999999993</v>
      </c>
      <c r="AF802" s="671" t="str">
        <f t="shared" si="364"/>
        <v>n/a</v>
      </c>
      <c r="AG802" s="671" t="str">
        <f t="shared" si="365"/>
        <v>n/a</v>
      </c>
      <c r="AH802" s="671" t="str">
        <f t="shared" si="366"/>
        <v>n/a</v>
      </c>
      <c r="AI802" s="671" t="str">
        <f t="shared" si="367"/>
        <v>n/a</v>
      </c>
      <c r="AJ802" s="671" t="str">
        <f t="shared" si="368"/>
        <v>n/a</v>
      </c>
      <c r="AK802" s="671" t="str">
        <f t="shared" si="369"/>
        <v>n/a</v>
      </c>
      <c r="AL802" s="671" t="str">
        <f t="shared" si="370"/>
        <v>n/a</v>
      </c>
      <c r="AM802" s="671" t="str">
        <f t="shared" si="371"/>
        <v>n/a</v>
      </c>
      <c r="AN802" s="671" t="str">
        <f t="shared" si="372"/>
        <v>n/a</v>
      </c>
      <c r="AO802" s="671" t="str">
        <f t="shared" si="373"/>
        <v>n/a</v>
      </c>
      <c r="AP802" s="671" t="str">
        <f t="shared" si="374"/>
        <v>n/a</v>
      </c>
      <c r="AQ802" s="671" t="str">
        <f t="shared" si="375"/>
        <v>n/a</v>
      </c>
      <c r="AR802" s="671" t="str">
        <f t="shared" si="376"/>
        <v>n/a</v>
      </c>
      <c r="AS802" s="672">
        <f t="shared" si="356"/>
        <v>18.804923936999412</v>
      </c>
      <c r="AT802" s="673">
        <f t="shared" si="357"/>
        <v>8.7222489371937044</v>
      </c>
    </row>
    <row r="803" spans="1:46" ht="11.25" customHeight="1" x14ac:dyDescent="0.2">
      <c r="A803" s="507" t="s">
        <v>170</v>
      </c>
      <c r="B803" s="508" t="s">
        <v>171</v>
      </c>
      <c r="C803" s="497">
        <v>0.99</v>
      </c>
      <c r="D803" s="521">
        <v>0.98</v>
      </c>
      <c r="E803" s="513">
        <v>0.97</v>
      </c>
      <c r="F803" s="513">
        <v>0.96</v>
      </c>
      <c r="G803" s="513">
        <v>0.95</v>
      </c>
      <c r="H803" s="513">
        <v>0.94</v>
      </c>
      <c r="I803" s="514"/>
      <c r="J803" s="513">
        <v>0.93</v>
      </c>
      <c r="K803" s="509">
        <v>0.92</v>
      </c>
      <c r="L803" s="514"/>
      <c r="M803" s="529">
        <v>0.91</v>
      </c>
      <c r="N803" s="529">
        <v>0.9</v>
      </c>
      <c r="O803" s="516">
        <v>0.85</v>
      </c>
      <c r="P803" s="516">
        <v>0.8</v>
      </c>
      <c r="Q803" s="516">
        <v>0.75</v>
      </c>
      <c r="R803" s="516">
        <v>0.7</v>
      </c>
      <c r="S803" s="516">
        <v>0.65</v>
      </c>
      <c r="T803" s="516">
        <v>0.6</v>
      </c>
      <c r="U803" s="516">
        <v>0.4</v>
      </c>
      <c r="V803" s="516">
        <v>0.37</v>
      </c>
      <c r="W803" s="516">
        <v>0.34</v>
      </c>
      <c r="X803" s="516">
        <v>0.3</v>
      </c>
      <c r="Y803" s="654">
        <f t="shared" si="355"/>
        <v>15.209999999999999</v>
      </c>
      <c r="Z803" s="1049">
        <f t="shared" si="358"/>
        <v>1.0204081632652962</v>
      </c>
      <c r="AA803" s="671">
        <f t="shared" si="359"/>
        <v>1.0309278350515427</v>
      </c>
      <c r="AB803" s="671">
        <f t="shared" si="360"/>
        <v>1.0416666666666741</v>
      </c>
      <c r="AC803" s="671">
        <f t="shared" si="361"/>
        <v>1.0526315789473717</v>
      </c>
      <c r="AD803" s="671">
        <f t="shared" si="362"/>
        <v>1.0638297872340496</v>
      </c>
      <c r="AE803" s="671">
        <f t="shared" si="363"/>
        <v>1.0752688172043001</v>
      </c>
      <c r="AF803" s="671">
        <f t="shared" si="364"/>
        <v>1.0869565217391353</v>
      </c>
      <c r="AG803" s="671">
        <f t="shared" si="365"/>
        <v>1.098901098901095</v>
      </c>
      <c r="AH803" s="671">
        <f t="shared" si="366"/>
        <v>1.1111111111111072</v>
      </c>
      <c r="AI803" s="671">
        <f t="shared" si="367"/>
        <v>5.8823529411764719</v>
      </c>
      <c r="AJ803" s="671">
        <f t="shared" si="368"/>
        <v>6.25</v>
      </c>
      <c r="AK803" s="671">
        <f t="shared" si="369"/>
        <v>6.6666666666666652</v>
      </c>
      <c r="AL803" s="671">
        <f t="shared" si="370"/>
        <v>7.1428571428571397</v>
      </c>
      <c r="AM803" s="671">
        <f t="shared" si="371"/>
        <v>7.6923076923076872</v>
      </c>
      <c r="AN803" s="671">
        <f t="shared" si="372"/>
        <v>8.3333333333333481</v>
      </c>
      <c r="AO803" s="671">
        <f t="shared" si="373"/>
        <v>49.999999999999979</v>
      </c>
      <c r="AP803" s="671">
        <f t="shared" si="374"/>
        <v>8.1081081081081141</v>
      </c>
      <c r="AQ803" s="671">
        <f t="shared" si="375"/>
        <v>8.8235294117646959</v>
      </c>
      <c r="AR803" s="671">
        <f t="shared" si="376"/>
        <v>13.333333333333353</v>
      </c>
      <c r="AS803" s="672">
        <f t="shared" si="356"/>
        <v>6.9375889584035804</v>
      </c>
      <c r="AT803" s="673">
        <f t="shared" si="357"/>
        <v>11.092678709048924</v>
      </c>
    </row>
    <row r="804" spans="1:46" ht="11.25" customHeight="1" x14ac:dyDescent="0.2">
      <c r="A804" s="565" t="s">
        <v>1484</v>
      </c>
      <c r="B804" s="916" t="s">
        <v>1485</v>
      </c>
      <c r="C804" s="497">
        <v>0.46100000000000002</v>
      </c>
      <c r="D804" s="656">
        <v>0.44900000000000001</v>
      </c>
      <c r="E804" s="650">
        <v>0.43</v>
      </c>
      <c r="F804" s="650">
        <v>0.38</v>
      </c>
      <c r="G804" s="650">
        <v>0.3</v>
      </c>
      <c r="H804" s="650">
        <v>0.22</v>
      </c>
      <c r="I804" s="651"/>
      <c r="J804" s="650">
        <v>0.04</v>
      </c>
      <c r="K804" s="655">
        <v>0</v>
      </c>
      <c r="L804" s="651"/>
      <c r="M804" s="652">
        <v>0</v>
      </c>
      <c r="N804" s="652">
        <v>0</v>
      </c>
      <c r="O804" s="653">
        <v>0</v>
      </c>
      <c r="P804" s="653">
        <v>0</v>
      </c>
      <c r="Q804" s="653">
        <v>0</v>
      </c>
      <c r="R804" s="653">
        <v>0</v>
      </c>
      <c r="S804" s="653">
        <v>0</v>
      </c>
      <c r="T804" s="653">
        <v>0</v>
      </c>
      <c r="U804" s="653">
        <v>0</v>
      </c>
      <c r="V804" s="653">
        <v>0</v>
      </c>
      <c r="W804" s="653">
        <v>0</v>
      </c>
      <c r="X804" s="653">
        <v>0</v>
      </c>
      <c r="Y804" s="654">
        <f t="shared" si="355"/>
        <v>2.2800000000000002</v>
      </c>
      <c r="Z804" s="1049">
        <f t="shared" si="358"/>
        <v>2.6726057906458767</v>
      </c>
      <c r="AA804" s="671">
        <f t="shared" si="359"/>
        <v>4.4186046511627941</v>
      </c>
      <c r="AB804" s="671">
        <f t="shared" si="360"/>
        <v>13.157894736842103</v>
      </c>
      <c r="AC804" s="671">
        <f t="shared" si="361"/>
        <v>26.666666666666682</v>
      </c>
      <c r="AD804" s="671">
        <f t="shared" si="362"/>
        <v>36.363636363636353</v>
      </c>
      <c r="AE804" s="671">
        <f t="shared" si="363"/>
        <v>450</v>
      </c>
      <c r="AF804" s="671" t="str">
        <f t="shared" si="364"/>
        <v>n/a</v>
      </c>
      <c r="AG804" s="671" t="str">
        <f t="shared" si="365"/>
        <v>n/a</v>
      </c>
      <c r="AH804" s="671" t="str">
        <f t="shared" si="366"/>
        <v>n/a</v>
      </c>
      <c r="AI804" s="671" t="str">
        <f t="shared" si="367"/>
        <v>n/a</v>
      </c>
      <c r="AJ804" s="671" t="str">
        <f t="shared" si="368"/>
        <v>n/a</v>
      </c>
      <c r="AK804" s="671" t="str">
        <f t="shared" si="369"/>
        <v>n/a</v>
      </c>
      <c r="AL804" s="671" t="str">
        <f t="shared" si="370"/>
        <v>n/a</v>
      </c>
      <c r="AM804" s="671" t="str">
        <f t="shared" si="371"/>
        <v>n/a</v>
      </c>
      <c r="AN804" s="671" t="str">
        <f t="shared" si="372"/>
        <v>n/a</v>
      </c>
      <c r="AO804" s="671" t="str">
        <f t="shared" si="373"/>
        <v>n/a</v>
      </c>
      <c r="AP804" s="671" t="str">
        <f t="shared" si="374"/>
        <v>n/a</v>
      </c>
      <c r="AQ804" s="671" t="str">
        <f t="shared" si="375"/>
        <v>n/a</v>
      </c>
      <c r="AR804" s="671" t="str">
        <f t="shared" si="376"/>
        <v>n/a</v>
      </c>
      <c r="AS804" s="672">
        <f t="shared" si="356"/>
        <v>88.879901368158968</v>
      </c>
      <c r="AT804" s="673">
        <f t="shared" si="357"/>
        <v>177.38962824251999</v>
      </c>
    </row>
    <row r="805" spans="1:46" ht="11.25" customHeight="1" x14ac:dyDescent="0.2">
      <c r="A805" s="483" t="s">
        <v>839</v>
      </c>
      <c r="B805" s="481" t="s">
        <v>840</v>
      </c>
      <c r="C805" s="497">
        <v>1.08</v>
      </c>
      <c r="D805" s="522">
        <v>1.06</v>
      </c>
      <c r="E805" s="487">
        <v>1.04</v>
      </c>
      <c r="F805" s="487">
        <v>1.02</v>
      </c>
      <c r="G805" s="487">
        <v>1.01</v>
      </c>
      <c r="H805" s="487">
        <v>1</v>
      </c>
      <c r="I805" s="488"/>
      <c r="J805" s="487">
        <v>0.99</v>
      </c>
      <c r="K805" s="485">
        <v>0.98</v>
      </c>
      <c r="L805" s="488"/>
      <c r="M805" s="530">
        <v>0.97</v>
      </c>
      <c r="N805" s="530">
        <v>0.96</v>
      </c>
      <c r="O805" s="493">
        <v>0.95</v>
      </c>
      <c r="P805" s="493">
        <v>0.92</v>
      </c>
      <c r="Q805" s="493">
        <v>0.9</v>
      </c>
      <c r="R805" s="493">
        <v>0.88</v>
      </c>
      <c r="S805" s="493">
        <v>0.86</v>
      </c>
      <c r="T805" s="493">
        <v>0.84</v>
      </c>
      <c r="U805" s="493">
        <v>0.82</v>
      </c>
      <c r="V805" s="493">
        <v>0.8</v>
      </c>
      <c r="W805" s="493">
        <v>0.78</v>
      </c>
      <c r="X805" s="492">
        <v>0.76</v>
      </c>
      <c r="Y805" s="654">
        <f t="shared" si="355"/>
        <v>18.62</v>
      </c>
      <c r="Z805" s="1049">
        <f t="shared" si="358"/>
        <v>1.8867924528301883</v>
      </c>
      <c r="AA805" s="671">
        <f t="shared" si="359"/>
        <v>1.9230769230769162</v>
      </c>
      <c r="AB805" s="671">
        <f t="shared" si="360"/>
        <v>1.9607843137254832</v>
      </c>
      <c r="AC805" s="671">
        <f t="shared" si="361"/>
        <v>0.99009900990099098</v>
      </c>
      <c r="AD805" s="671">
        <f t="shared" si="362"/>
        <v>1.0000000000000009</v>
      </c>
      <c r="AE805" s="671">
        <f t="shared" si="363"/>
        <v>1.0101010101010166</v>
      </c>
      <c r="AF805" s="671">
        <f t="shared" si="364"/>
        <v>1.0204081632652962</v>
      </c>
      <c r="AG805" s="671">
        <f t="shared" si="365"/>
        <v>1.0309278350515427</v>
      </c>
      <c r="AH805" s="671">
        <f t="shared" si="366"/>
        <v>1.0416666666666741</v>
      </c>
      <c r="AI805" s="671">
        <f t="shared" si="367"/>
        <v>1.0526315789473717</v>
      </c>
      <c r="AJ805" s="671">
        <f t="shared" si="368"/>
        <v>3.2608695652173836</v>
      </c>
      <c r="AK805" s="671">
        <f t="shared" si="369"/>
        <v>2.2222222222222143</v>
      </c>
      <c r="AL805" s="671">
        <f t="shared" si="370"/>
        <v>2.2727272727272707</v>
      </c>
      <c r="AM805" s="671">
        <f t="shared" si="371"/>
        <v>2.3255813953488413</v>
      </c>
      <c r="AN805" s="671">
        <f t="shared" si="372"/>
        <v>2.3809523809523725</v>
      </c>
      <c r="AO805" s="671">
        <f t="shared" si="373"/>
        <v>2.4390243902439046</v>
      </c>
      <c r="AP805" s="671">
        <f t="shared" si="374"/>
        <v>2.4999999999999911</v>
      </c>
      <c r="AQ805" s="671">
        <f t="shared" si="375"/>
        <v>2.5641025641025772</v>
      </c>
      <c r="AR805" s="671">
        <f t="shared" si="376"/>
        <v>2.6315789473684292</v>
      </c>
      <c r="AS805" s="672">
        <f t="shared" si="356"/>
        <v>1.8691340364078139</v>
      </c>
      <c r="AT805" s="673">
        <f t="shared" si="357"/>
        <v>0.72777509533816975</v>
      </c>
    </row>
    <row r="806" spans="1:46" ht="11.25" customHeight="1" x14ac:dyDescent="0.2">
      <c r="A806" s="506" t="s">
        <v>2925</v>
      </c>
      <c r="B806" s="916" t="s">
        <v>2926</v>
      </c>
      <c r="C806" s="497">
        <v>0.52</v>
      </c>
      <c r="D806" s="656">
        <v>0.46</v>
      </c>
      <c r="E806" s="650">
        <v>0.42</v>
      </c>
      <c r="F806" s="650">
        <v>0.37</v>
      </c>
      <c r="G806" s="650">
        <v>0.33</v>
      </c>
      <c r="H806" s="542">
        <v>0.28999999999999998</v>
      </c>
      <c r="I806" s="651"/>
      <c r="J806" s="502">
        <v>0.42</v>
      </c>
      <c r="K806" s="655">
        <v>0.56000000000000005</v>
      </c>
      <c r="L806" s="651"/>
      <c r="M806" s="652">
        <v>0.56000000000000005</v>
      </c>
      <c r="N806" s="511">
        <v>0.56000000000000005</v>
      </c>
      <c r="O806" s="657">
        <v>0.54</v>
      </c>
      <c r="P806" s="543">
        <v>0.52</v>
      </c>
      <c r="Q806" s="543">
        <v>0.52</v>
      </c>
      <c r="R806" s="543">
        <v>0.52</v>
      </c>
      <c r="S806" s="543">
        <v>0.52</v>
      </c>
      <c r="T806" s="543">
        <v>0.52</v>
      </c>
      <c r="U806" s="543">
        <v>0.52</v>
      </c>
      <c r="V806" s="543">
        <v>0.52</v>
      </c>
      <c r="W806" s="543">
        <v>0.52</v>
      </c>
      <c r="X806" s="657">
        <v>0.52</v>
      </c>
      <c r="Y806" s="654">
        <f t="shared" si="355"/>
        <v>9.7099999999999973</v>
      </c>
      <c r="Z806" s="1049">
        <f t="shared" si="358"/>
        <v>13.043478260869556</v>
      </c>
      <c r="AA806" s="671">
        <f t="shared" si="359"/>
        <v>9.5238095238095344</v>
      </c>
      <c r="AB806" s="671">
        <f t="shared" si="360"/>
        <v>13.513513513513509</v>
      </c>
      <c r="AC806" s="671">
        <f t="shared" si="361"/>
        <v>12.12121212121211</v>
      </c>
      <c r="AD806" s="671">
        <f t="shared" si="362"/>
        <v>13.793103448275868</v>
      </c>
      <c r="AE806" s="671">
        <f t="shared" si="363"/>
        <v>-30.952380952380953</v>
      </c>
      <c r="AF806" s="671">
        <f t="shared" si="364"/>
        <v>-25.000000000000011</v>
      </c>
      <c r="AG806" s="671">
        <f t="shared" si="365"/>
        <v>0</v>
      </c>
      <c r="AH806" s="671">
        <f t="shared" si="366"/>
        <v>0</v>
      </c>
      <c r="AI806" s="671">
        <f t="shared" si="367"/>
        <v>3.7037037037036979</v>
      </c>
      <c r="AJ806" s="671">
        <f t="shared" si="368"/>
        <v>3.8461538461538547</v>
      </c>
      <c r="AK806" s="671">
        <f t="shared" si="369"/>
        <v>0</v>
      </c>
      <c r="AL806" s="671">
        <f t="shared" si="370"/>
        <v>0</v>
      </c>
      <c r="AM806" s="671">
        <f t="shared" si="371"/>
        <v>0</v>
      </c>
      <c r="AN806" s="671">
        <f t="shared" si="372"/>
        <v>0</v>
      </c>
      <c r="AO806" s="671">
        <f t="shared" si="373"/>
        <v>0</v>
      </c>
      <c r="AP806" s="671">
        <f t="shared" si="374"/>
        <v>0</v>
      </c>
      <c r="AQ806" s="671">
        <f t="shared" si="375"/>
        <v>0</v>
      </c>
      <c r="AR806" s="671">
        <f t="shared" si="376"/>
        <v>0</v>
      </c>
      <c r="AS806" s="672">
        <f t="shared" si="356"/>
        <v>0.71539965606090361</v>
      </c>
      <c r="AT806" s="673">
        <f t="shared" si="357"/>
        <v>11.504733028324164</v>
      </c>
    </row>
    <row r="807" spans="1:46" ht="11.25" customHeight="1" x14ac:dyDescent="0.2">
      <c r="A807" s="933" t="s">
        <v>369</v>
      </c>
      <c r="B807" s="916" t="s">
        <v>370</v>
      </c>
      <c r="C807" s="497">
        <v>1.36</v>
      </c>
      <c r="D807" s="520">
        <v>1.32</v>
      </c>
      <c r="E807" s="650">
        <v>1.32</v>
      </c>
      <c r="F807" s="502">
        <v>1.28</v>
      </c>
      <c r="G807" s="650">
        <v>1.28</v>
      </c>
      <c r="H807" s="650">
        <v>1.25</v>
      </c>
      <c r="I807" s="651"/>
      <c r="J807" s="650">
        <v>1.24</v>
      </c>
      <c r="K807" s="655">
        <v>1.2</v>
      </c>
      <c r="L807" s="651"/>
      <c r="M807" s="511">
        <v>1.2</v>
      </c>
      <c r="N807" s="652">
        <v>1.1599999999999999</v>
      </c>
      <c r="O807" s="657">
        <v>1.1599999999999999</v>
      </c>
      <c r="P807" s="657">
        <v>1.1200000000000001</v>
      </c>
      <c r="Q807" s="657">
        <v>1.08</v>
      </c>
      <c r="R807" s="653">
        <v>1.04</v>
      </c>
      <c r="S807" s="657">
        <v>1.01</v>
      </c>
      <c r="T807" s="657">
        <v>1</v>
      </c>
      <c r="U807" s="657">
        <v>0.93</v>
      </c>
      <c r="V807" s="657">
        <v>0.89</v>
      </c>
      <c r="W807" s="657">
        <v>0.84</v>
      </c>
      <c r="X807" s="657">
        <v>0.81</v>
      </c>
      <c r="Y807" s="654">
        <f t="shared" si="355"/>
        <v>22.490000000000002</v>
      </c>
      <c r="Z807" s="1049">
        <f t="shared" si="358"/>
        <v>3.0303030303030276</v>
      </c>
      <c r="AA807" s="671">
        <f t="shared" si="359"/>
        <v>0</v>
      </c>
      <c r="AB807" s="671">
        <f t="shared" si="360"/>
        <v>3.125</v>
      </c>
      <c r="AC807" s="671">
        <f t="shared" si="361"/>
        <v>0</v>
      </c>
      <c r="AD807" s="671">
        <f t="shared" si="362"/>
        <v>2.4000000000000021</v>
      </c>
      <c r="AE807" s="671">
        <f t="shared" si="363"/>
        <v>0.80645161290322509</v>
      </c>
      <c r="AF807" s="671">
        <f t="shared" si="364"/>
        <v>3.3333333333333437</v>
      </c>
      <c r="AG807" s="671">
        <f t="shared" si="365"/>
        <v>0</v>
      </c>
      <c r="AH807" s="671">
        <f t="shared" si="366"/>
        <v>3.4482758620689724</v>
      </c>
      <c r="AI807" s="671">
        <f t="shared" si="367"/>
        <v>0</v>
      </c>
      <c r="AJ807" s="671">
        <f t="shared" si="368"/>
        <v>3.5714285714285587</v>
      </c>
      <c r="AK807" s="671">
        <f t="shared" si="369"/>
        <v>3.7037037037036979</v>
      </c>
      <c r="AL807" s="671">
        <f t="shared" si="370"/>
        <v>3.8461538461538547</v>
      </c>
      <c r="AM807" s="671">
        <f t="shared" si="371"/>
        <v>2.9702970297029729</v>
      </c>
      <c r="AN807" s="671">
        <f t="shared" si="372"/>
        <v>1.0000000000000009</v>
      </c>
      <c r="AO807" s="671">
        <f t="shared" si="373"/>
        <v>7.5268817204301008</v>
      </c>
      <c r="AP807" s="671">
        <f t="shared" si="374"/>
        <v>4.4943820224719211</v>
      </c>
      <c r="AQ807" s="671">
        <f t="shared" si="375"/>
        <v>5.9523809523809534</v>
      </c>
      <c r="AR807" s="671">
        <f t="shared" si="376"/>
        <v>3.7037037037036979</v>
      </c>
      <c r="AS807" s="672">
        <f t="shared" si="356"/>
        <v>2.7848576520307544</v>
      </c>
      <c r="AT807" s="673">
        <f t="shared" si="357"/>
        <v>2.0829599376714532</v>
      </c>
    </row>
    <row r="808" spans="1:46" ht="11.25" customHeight="1" x14ac:dyDescent="0.2">
      <c r="A808" s="495" t="s">
        <v>3926</v>
      </c>
      <c r="B808" s="916" t="s">
        <v>3927</v>
      </c>
      <c r="C808" s="497">
        <v>0.52</v>
      </c>
      <c r="D808" s="497">
        <v>0.36</v>
      </c>
      <c r="E808" s="650">
        <v>0.28000000000000003</v>
      </c>
      <c r="F808" s="650">
        <v>0.21</v>
      </c>
      <c r="G808" s="650">
        <v>0.06</v>
      </c>
      <c r="H808" s="542">
        <v>0</v>
      </c>
      <c r="I808" s="651"/>
      <c r="J808" s="502">
        <v>0</v>
      </c>
      <c r="K808" s="655">
        <v>0</v>
      </c>
      <c r="L808" s="651"/>
      <c r="M808" s="652">
        <v>0</v>
      </c>
      <c r="N808" s="652">
        <v>0</v>
      </c>
      <c r="O808" s="653">
        <v>0.27</v>
      </c>
      <c r="P808" s="657">
        <v>0.35</v>
      </c>
      <c r="Q808" s="657">
        <v>0.31</v>
      </c>
      <c r="R808" s="657">
        <v>0.27</v>
      </c>
      <c r="S808" s="657">
        <v>0.23</v>
      </c>
      <c r="T808" s="657">
        <v>0.19166666666666665</v>
      </c>
      <c r="U808" s="657">
        <v>0.16666666666666666</v>
      </c>
      <c r="V808" s="543">
        <v>0</v>
      </c>
      <c r="W808" s="543">
        <v>0</v>
      </c>
      <c r="X808" s="543">
        <v>0</v>
      </c>
      <c r="Y808" s="654">
        <f t="shared" si="355"/>
        <v>3.2183333333333333</v>
      </c>
      <c r="Z808" s="1049">
        <f t="shared" si="358"/>
        <v>44.444444444444464</v>
      </c>
      <c r="AA808" s="671">
        <f t="shared" si="359"/>
        <v>28.571428571428559</v>
      </c>
      <c r="AB808" s="671">
        <f t="shared" si="360"/>
        <v>33.33333333333335</v>
      </c>
      <c r="AC808" s="671">
        <f t="shared" si="361"/>
        <v>250</v>
      </c>
      <c r="AD808" s="671" t="str">
        <f t="shared" si="362"/>
        <v>n/a</v>
      </c>
      <c r="AE808" s="671" t="str">
        <f t="shared" si="363"/>
        <v>n/a</v>
      </c>
      <c r="AF808" s="671" t="str">
        <f t="shared" si="364"/>
        <v>n/a</v>
      </c>
      <c r="AG808" s="671" t="str">
        <f t="shared" si="365"/>
        <v>n/a</v>
      </c>
      <c r="AH808" s="671" t="str">
        <f t="shared" si="366"/>
        <v>n/a</v>
      </c>
      <c r="AI808" s="671">
        <f t="shared" si="367"/>
        <v>-100</v>
      </c>
      <c r="AJ808" s="671">
        <f t="shared" si="368"/>
        <v>-22.857142857142843</v>
      </c>
      <c r="AK808" s="671">
        <f t="shared" si="369"/>
        <v>12.903225806451601</v>
      </c>
      <c r="AL808" s="671">
        <f t="shared" si="370"/>
        <v>14.814814814814813</v>
      </c>
      <c r="AM808" s="671">
        <f t="shared" si="371"/>
        <v>17.391304347826097</v>
      </c>
      <c r="AN808" s="671">
        <f t="shared" si="372"/>
        <v>20.000000000000018</v>
      </c>
      <c r="AO808" s="671">
        <f t="shared" si="373"/>
        <v>14.999999999999991</v>
      </c>
      <c r="AP808" s="671" t="str">
        <f t="shared" si="374"/>
        <v>n/a</v>
      </c>
      <c r="AQ808" s="671" t="str">
        <f t="shared" si="375"/>
        <v>n/a</v>
      </c>
      <c r="AR808" s="671" t="str">
        <f t="shared" si="376"/>
        <v>n/a</v>
      </c>
      <c r="AS808" s="672">
        <f t="shared" si="356"/>
        <v>28.509218951014191</v>
      </c>
      <c r="AT808" s="673">
        <f t="shared" si="357"/>
        <v>83.245476446022707</v>
      </c>
    </row>
    <row r="809" spans="1:46" ht="11.25" customHeight="1" x14ac:dyDescent="0.2">
      <c r="A809" s="556" t="s">
        <v>4019</v>
      </c>
      <c r="B809" s="916" t="s">
        <v>4020</v>
      </c>
      <c r="C809" s="497">
        <v>0.26</v>
      </c>
      <c r="D809" s="656">
        <v>0.14000000000000001</v>
      </c>
      <c r="E809" s="650">
        <v>0.11</v>
      </c>
      <c r="F809" s="650">
        <v>7.0000000000000007E-2</v>
      </c>
      <c r="G809" s="650">
        <v>0.02</v>
      </c>
      <c r="H809" s="542">
        <v>0</v>
      </c>
      <c r="I809" s="651"/>
      <c r="J809" s="502">
        <v>0</v>
      </c>
      <c r="K809" s="655">
        <v>0</v>
      </c>
      <c r="L809" s="651"/>
      <c r="M809" s="652">
        <v>0</v>
      </c>
      <c r="N809" s="652">
        <v>0</v>
      </c>
      <c r="O809" s="657">
        <v>0.14249999999999999</v>
      </c>
      <c r="P809" s="657">
        <v>0.38</v>
      </c>
      <c r="Q809" s="657">
        <v>0.36</v>
      </c>
      <c r="R809" s="657">
        <v>0.33</v>
      </c>
      <c r="S809" s="653">
        <v>0.3</v>
      </c>
      <c r="T809" s="653">
        <v>0.3</v>
      </c>
      <c r="U809" s="653">
        <v>0.3</v>
      </c>
      <c r="V809" s="653">
        <v>0.3</v>
      </c>
      <c r="W809" s="653">
        <v>0.3</v>
      </c>
      <c r="X809" s="657">
        <v>0.3</v>
      </c>
      <c r="Y809" s="654">
        <f t="shared" si="355"/>
        <v>3.6124999999999989</v>
      </c>
      <c r="Z809" s="1049">
        <f t="shared" si="358"/>
        <v>85.714285714285694</v>
      </c>
      <c r="AA809" s="671">
        <f t="shared" si="359"/>
        <v>27.272727272727295</v>
      </c>
      <c r="AB809" s="671">
        <f t="shared" si="360"/>
        <v>57.142857142857139</v>
      </c>
      <c r="AC809" s="671">
        <f t="shared" si="361"/>
        <v>250.00000000000006</v>
      </c>
      <c r="AD809" s="671" t="str">
        <f t="shared" si="362"/>
        <v>n/a</v>
      </c>
      <c r="AE809" s="671" t="str">
        <f t="shared" si="363"/>
        <v>n/a</v>
      </c>
      <c r="AF809" s="671" t="str">
        <f t="shared" si="364"/>
        <v>n/a</v>
      </c>
      <c r="AG809" s="671" t="str">
        <f t="shared" si="365"/>
        <v>n/a</v>
      </c>
      <c r="AH809" s="671" t="str">
        <f t="shared" si="366"/>
        <v>n/a</v>
      </c>
      <c r="AI809" s="671">
        <f t="shared" si="367"/>
        <v>-100</v>
      </c>
      <c r="AJ809" s="671">
        <f t="shared" si="368"/>
        <v>-62.5</v>
      </c>
      <c r="AK809" s="671">
        <f t="shared" si="369"/>
        <v>5.555555555555558</v>
      </c>
      <c r="AL809" s="671">
        <f t="shared" si="370"/>
        <v>9.0909090909090828</v>
      </c>
      <c r="AM809" s="671">
        <f t="shared" si="371"/>
        <v>10.000000000000009</v>
      </c>
      <c r="AN809" s="671">
        <f t="shared" si="372"/>
        <v>0</v>
      </c>
      <c r="AO809" s="671">
        <f t="shared" si="373"/>
        <v>0</v>
      </c>
      <c r="AP809" s="671">
        <f t="shared" si="374"/>
        <v>0</v>
      </c>
      <c r="AQ809" s="671">
        <f t="shared" si="375"/>
        <v>0</v>
      </c>
      <c r="AR809" s="671">
        <f t="shared" si="376"/>
        <v>0</v>
      </c>
      <c r="AS809" s="672">
        <f t="shared" si="356"/>
        <v>20.162595341166771</v>
      </c>
      <c r="AT809" s="673">
        <f t="shared" si="357"/>
        <v>79.558581156857116</v>
      </c>
    </row>
    <row r="810" spans="1:46" ht="11.25" customHeight="1" x14ac:dyDescent="0.2">
      <c r="A810" s="918" t="s">
        <v>1750</v>
      </c>
      <c r="B810" s="481" t="s">
        <v>1751</v>
      </c>
      <c r="C810" s="497">
        <v>1.2775000000000001</v>
      </c>
      <c r="D810" s="491">
        <v>1.2249999999999999</v>
      </c>
      <c r="E810" s="487">
        <v>1.1625000000000001</v>
      </c>
      <c r="F810" s="487">
        <v>1.0925</v>
      </c>
      <c r="G810" s="487">
        <v>1.0149999999999999</v>
      </c>
      <c r="H810" s="487">
        <v>0.92500000000000004</v>
      </c>
      <c r="I810" s="488"/>
      <c r="J810" s="487">
        <v>0.875</v>
      </c>
      <c r="K810" s="485">
        <v>0.77</v>
      </c>
      <c r="L810" s="488"/>
      <c r="M810" s="538">
        <v>0.72499999999999998</v>
      </c>
      <c r="N810" s="538">
        <v>0.96499999999999997</v>
      </c>
      <c r="O810" s="493">
        <v>1.32</v>
      </c>
      <c r="P810" s="493">
        <v>1.3025</v>
      </c>
      <c r="Q810" s="493">
        <v>1.2375</v>
      </c>
      <c r="R810" s="493">
        <v>1.1924999999999999</v>
      </c>
      <c r="S810" s="493">
        <v>1.1625000000000001</v>
      </c>
      <c r="T810" s="493">
        <v>1.1325000000000001</v>
      </c>
      <c r="U810" s="493">
        <v>1.1025</v>
      </c>
      <c r="V810" s="493">
        <v>1.0774999999999999</v>
      </c>
      <c r="W810" s="493">
        <v>1.0674999999999999</v>
      </c>
      <c r="X810" s="493">
        <v>1.0565</v>
      </c>
      <c r="Y810" s="654">
        <f t="shared" si="355"/>
        <v>21.684000000000001</v>
      </c>
      <c r="Z810" s="1049">
        <f t="shared" si="358"/>
        <v>4.2857142857142927</v>
      </c>
      <c r="AA810" s="671">
        <f t="shared" si="359"/>
        <v>5.3763440860214784</v>
      </c>
      <c r="AB810" s="671">
        <f t="shared" si="360"/>
        <v>6.4073226544622441</v>
      </c>
      <c r="AC810" s="671">
        <f t="shared" si="361"/>
        <v>7.6354679802955738</v>
      </c>
      <c r="AD810" s="671">
        <f t="shared" si="362"/>
        <v>9.7297297297297192</v>
      </c>
      <c r="AE810" s="671">
        <f t="shared" si="363"/>
        <v>5.7142857142857162</v>
      </c>
      <c r="AF810" s="671">
        <f t="shared" si="364"/>
        <v>13.636363636363624</v>
      </c>
      <c r="AG810" s="671">
        <f t="shared" si="365"/>
        <v>6.2068965517241503</v>
      </c>
      <c r="AH810" s="671">
        <f t="shared" si="366"/>
        <v>-24.870466321243523</v>
      </c>
      <c r="AI810" s="671">
        <f t="shared" si="367"/>
        <v>-26.893939393939405</v>
      </c>
      <c r="AJ810" s="671">
        <f t="shared" si="368"/>
        <v>1.343570057581589</v>
      </c>
      <c r="AK810" s="671">
        <f t="shared" si="369"/>
        <v>5.2525252525252419</v>
      </c>
      <c r="AL810" s="671">
        <f t="shared" si="370"/>
        <v>3.7735849056603987</v>
      </c>
      <c r="AM810" s="671">
        <f t="shared" si="371"/>
        <v>2.580645161290307</v>
      </c>
      <c r="AN810" s="671">
        <f t="shared" si="372"/>
        <v>2.6490066225165476</v>
      </c>
      <c r="AO810" s="671">
        <f t="shared" si="373"/>
        <v>2.7210884353741527</v>
      </c>
      <c r="AP810" s="671">
        <f t="shared" si="374"/>
        <v>2.3201856148491906</v>
      </c>
      <c r="AQ810" s="671">
        <f t="shared" si="375"/>
        <v>0.93676814988290502</v>
      </c>
      <c r="AR810" s="671">
        <f t="shared" si="376"/>
        <v>1.0411736867013577</v>
      </c>
      <c r="AS810" s="672">
        <f t="shared" si="356"/>
        <v>1.5708561478839771</v>
      </c>
      <c r="AT810" s="673">
        <f t="shared" si="357"/>
        <v>10.180109714096995</v>
      </c>
    </row>
    <row r="811" spans="1:46" x14ac:dyDescent="0.2">
      <c r="A811" s="935" t="s">
        <v>1758</v>
      </c>
      <c r="B811" s="613" t="s">
        <v>1759</v>
      </c>
      <c r="C811" s="497">
        <v>1.21</v>
      </c>
      <c r="D811" s="657">
        <v>1.0900000000000001</v>
      </c>
      <c r="E811" s="533">
        <v>0.97</v>
      </c>
      <c r="F811" s="533">
        <v>0.86</v>
      </c>
      <c r="G811" s="533">
        <v>0.78</v>
      </c>
      <c r="H811" s="533">
        <v>0.69</v>
      </c>
      <c r="I811" s="632"/>
      <c r="J811" s="535">
        <v>0.6</v>
      </c>
      <c r="K811" s="535">
        <v>0.6</v>
      </c>
      <c r="L811" s="632"/>
      <c r="M811" s="653">
        <v>0.6</v>
      </c>
      <c r="N811" s="653">
        <v>0.6</v>
      </c>
      <c r="O811" s="657">
        <v>0.6</v>
      </c>
      <c r="P811" s="657">
        <v>0.55500000000000005</v>
      </c>
      <c r="Q811" s="657">
        <v>0.495</v>
      </c>
      <c r="R811" s="653">
        <v>0.48</v>
      </c>
      <c r="S811" s="657">
        <v>0.8</v>
      </c>
      <c r="T811" s="657">
        <v>0.75</v>
      </c>
      <c r="U811" s="653">
        <v>0.72</v>
      </c>
      <c r="V811" s="657">
        <v>0.72</v>
      </c>
      <c r="W811" s="657">
        <v>0.7</v>
      </c>
      <c r="X811" s="653">
        <v>0.68</v>
      </c>
      <c r="Y811" s="654">
        <f t="shared" si="355"/>
        <v>14.499999999999998</v>
      </c>
      <c r="Z811" s="1049">
        <f t="shared" si="358"/>
        <v>11.009174311926584</v>
      </c>
      <c r="AA811" s="671">
        <f t="shared" si="359"/>
        <v>12.371134020618557</v>
      </c>
      <c r="AB811" s="671">
        <f t="shared" si="360"/>
        <v>12.790697674418606</v>
      </c>
      <c r="AC811" s="671">
        <f t="shared" si="361"/>
        <v>10.256410256410241</v>
      </c>
      <c r="AD811" s="671">
        <f t="shared" si="362"/>
        <v>13.043478260869579</v>
      </c>
      <c r="AE811" s="671">
        <f t="shared" si="363"/>
        <v>14.999999999999991</v>
      </c>
      <c r="AF811" s="671">
        <f t="shared" si="364"/>
        <v>0</v>
      </c>
      <c r="AG811" s="671">
        <f t="shared" si="365"/>
        <v>0</v>
      </c>
      <c r="AH811" s="671">
        <f t="shared" si="366"/>
        <v>0</v>
      </c>
      <c r="AI811" s="671">
        <f t="shared" si="367"/>
        <v>0</v>
      </c>
      <c r="AJ811" s="671">
        <f t="shared" si="368"/>
        <v>8.108108108108091</v>
      </c>
      <c r="AK811" s="671">
        <f t="shared" si="369"/>
        <v>12.121212121212132</v>
      </c>
      <c r="AL811" s="671">
        <f t="shared" si="370"/>
        <v>3.125</v>
      </c>
      <c r="AM811" s="671">
        <f t="shared" si="371"/>
        <v>-40</v>
      </c>
      <c r="AN811" s="671">
        <f t="shared" si="372"/>
        <v>6.6666666666666652</v>
      </c>
      <c r="AO811" s="671">
        <f t="shared" si="373"/>
        <v>4.1666666666666741</v>
      </c>
      <c r="AP811" s="671">
        <f t="shared" si="374"/>
        <v>0</v>
      </c>
      <c r="AQ811" s="671">
        <f t="shared" si="375"/>
        <v>2.8571428571428692</v>
      </c>
      <c r="AR811" s="671">
        <f t="shared" si="376"/>
        <v>2.9411764705882248</v>
      </c>
      <c r="AS811" s="672">
        <f t="shared" si="356"/>
        <v>3.9187824955067483</v>
      </c>
      <c r="AT811" s="673">
        <f t="shared" si="357"/>
        <v>11.896416351276962</v>
      </c>
    </row>
    <row r="812" spans="1:46" x14ac:dyDescent="0.2">
      <c r="A812" s="500" t="s">
        <v>1764</v>
      </c>
      <c r="B812" s="948" t="s">
        <v>1765</v>
      </c>
      <c r="C812" s="497">
        <v>0.36</v>
      </c>
      <c r="D812" s="657">
        <v>0.32</v>
      </c>
      <c r="E812" s="533">
        <v>0.28999999999999998</v>
      </c>
      <c r="F812" s="533">
        <v>0.27333333333333332</v>
      </c>
      <c r="G812" s="533">
        <v>0.20333333333333334</v>
      </c>
      <c r="H812" s="533">
        <v>0.13666666666666666</v>
      </c>
      <c r="I812" s="632"/>
      <c r="J812" s="535">
        <v>0.13333333333333333</v>
      </c>
      <c r="K812" s="535">
        <v>0.13333333333333333</v>
      </c>
      <c r="L812" s="632"/>
      <c r="M812" s="657">
        <v>0.13333333333333333</v>
      </c>
      <c r="N812" s="657">
        <v>8.666666666666667E-2</v>
      </c>
      <c r="O812" s="657">
        <v>0.04</v>
      </c>
      <c r="P812" s="657">
        <v>3.8333333333333337E-2</v>
      </c>
      <c r="Q812" s="657">
        <v>3.6666666666666667E-2</v>
      </c>
      <c r="R812" s="657">
        <v>3.5000000000000003E-2</v>
      </c>
      <c r="S812" s="657">
        <v>3.3333333333333333E-2</v>
      </c>
      <c r="T812" s="657">
        <v>3.1666666666666669E-2</v>
      </c>
      <c r="U812" s="657">
        <v>0.03</v>
      </c>
      <c r="V812" s="657">
        <v>2.8333333333333335E-2</v>
      </c>
      <c r="W812" s="657">
        <v>2.6666666666666668E-2</v>
      </c>
      <c r="X812" s="657">
        <v>1.2666666666666666E-2</v>
      </c>
      <c r="Y812" s="654">
        <f t="shared" si="355"/>
        <v>2.3826666666666667</v>
      </c>
      <c r="Z812" s="1049">
        <f t="shared" si="358"/>
        <v>12.5</v>
      </c>
      <c r="AA812" s="671">
        <f t="shared" si="359"/>
        <v>10.344827586206918</v>
      </c>
      <c r="AB812" s="671">
        <f t="shared" si="360"/>
        <v>6.0975609756097615</v>
      </c>
      <c r="AC812" s="671">
        <f t="shared" si="361"/>
        <v>34.426229508196712</v>
      </c>
      <c r="AD812" s="671">
        <f t="shared" si="362"/>
        <v>48.780487804878071</v>
      </c>
      <c r="AE812" s="671">
        <f t="shared" si="363"/>
        <v>2.4999999999999911</v>
      </c>
      <c r="AF812" s="671">
        <f t="shared" si="364"/>
        <v>0</v>
      </c>
      <c r="AG812" s="671">
        <f t="shared" si="365"/>
        <v>0</v>
      </c>
      <c r="AH812" s="671">
        <f t="shared" si="366"/>
        <v>53.846153846153832</v>
      </c>
      <c r="AI812" s="671">
        <f t="shared" si="367"/>
        <v>116.66666666666666</v>
      </c>
      <c r="AJ812" s="671">
        <f t="shared" si="368"/>
        <v>4.3478260869565188</v>
      </c>
      <c r="AK812" s="671">
        <f t="shared" si="369"/>
        <v>4.5454545454545636</v>
      </c>
      <c r="AL812" s="671">
        <f t="shared" si="370"/>
        <v>4.761904761904745</v>
      </c>
      <c r="AM812" s="671">
        <f t="shared" si="371"/>
        <v>5.0000000000000044</v>
      </c>
      <c r="AN812" s="671">
        <f t="shared" si="372"/>
        <v>5.2631578947368363</v>
      </c>
      <c r="AO812" s="671">
        <f t="shared" si="373"/>
        <v>5.555555555555558</v>
      </c>
      <c r="AP812" s="671">
        <f t="shared" si="374"/>
        <v>5.8823529411764497</v>
      </c>
      <c r="AQ812" s="671">
        <f t="shared" si="375"/>
        <v>6.25</v>
      </c>
      <c r="AR812" s="671">
        <f t="shared" si="376"/>
        <v>110.52631578947371</v>
      </c>
      <c r="AS812" s="672">
        <f t="shared" si="356"/>
        <v>23.015499682261591</v>
      </c>
      <c r="AT812" s="673">
        <f t="shared" si="357"/>
        <v>35.553482136768501</v>
      </c>
    </row>
    <row r="813" spans="1:46" x14ac:dyDescent="0.2">
      <c r="A813" s="500" t="s">
        <v>1125</v>
      </c>
      <c r="B813" s="948" t="s">
        <v>1126</v>
      </c>
      <c r="C813" s="497">
        <v>1.74</v>
      </c>
      <c r="D813" s="543">
        <v>1.66</v>
      </c>
      <c r="E813" s="533">
        <v>1.63</v>
      </c>
      <c r="F813" s="533">
        <v>1.575</v>
      </c>
      <c r="G813" s="533">
        <v>1.3</v>
      </c>
      <c r="H813" s="533">
        <v>1.05</v>
      </c>
      <c r="I813" s="632"/>
      <c r="J813" s="533">
        <v>0.85</v>
      </c>
      <c r="K813" s="533">
        <v>0.65</v>
      </c>
      <c r="L813" s="632"/>
      <c r="M813" s="657">
        <v>0.375</v>
      </c>
      <c r="N813" s="653">
        <v>0</v>
      </c>
      <c r="O813" s="653">
        <v>0</v>
      </c>
      <c r="P813" s="653">
        <v>0</v>
      </c>
      <c r="Q813" s="653">
        <v>0</v>
      </c>
      <c r="R813" s="653">
        <v>0</v>
      </c>
      <c r="S813" s="653">
        <v>0</v>
      </c>
      <c r="T813" s="653">
        <v>0</v>
      </c>
      <c r="U813" s="653">
        <v>0</v>
      </c>
      <c r="V813" s="653">
        <v>0</v>
      </c>
      <c r="W813" s="653">
        <v>0</v>
      </c>
      <c r="X813" s="653">
        <v>0</v>
      </c>
      <c r="Y813" s="654">
        <f t="shared" si="355"/>
        <v>10.83</v>
      </c>
      <c r="Z813" s="1049">
        <f t="shared" si="358"/>
        <v>4.8192771084337505</v>
      </c>
      <c r="AA813" s="671">
        <f t="shared" si="359"/>
        <v>1.8404907975460238</v>
      </c>
      <c r="AB813" s="671">
        <f t="shared" si="360"/>
        <v>3.4920634920634797</v>
      </c>
      <c r="AC813" s="671">
        <f t="shared" si="361"/>
        <v>21.153846153846146</v>
      </c>
      <c r="AD813" s="671">
        <f t="shared" si="362"/>
        <v>23.809523809523814</v>
      </c>
      <c r="AE813" s="671">
        <f t="shared" si="363"/>
        <v>23.529411764705888</v>
      </c>
      <c r="AF813" s="671">
        <f t="shared" si="364"/>
        <v>30.76923076923077</v>
      </c>
      <c r="AG813" s="671">
        <f t="shared" si="365"/>
        <v>73.333333333333343</v>
      </c>
      <c r="AH813" s="671" t="str">
        <f t="shared" si="366"/>
        <v>n/a</v>
      </c>
      <c r="AI813" s="671" t="str">
        <f t="shared" si="367"/>
        <v>n/a</v>
      </c>
      <c r="AJ813" s="671" t="str">
        <f t="shared" si="368"/>
        <v>n/a</v>
      </c>
      <c r="AK813" s="671" t="str">
        <f t="shared" si="369"/>
        <v>n/a</v>
      </c>
      <c r="AL813" s="671" t="str">
        <f t="shared" si="370"/>
        <v>n/a</v>
      </c>
      <c r="AM813" s="671" t="str">
        <f t="shared" si="371"/>
        <v>n/a</v>
      </c>
      <c r="AN813" s="671" t="str">
        <f t="shared" si="372"/>
        <v>n/a</v>
      </c>
      <c r="AO813" s="671" t="str">
        <f t="shared" si="373"/>
        <v>n/a</v>
      </c>
      <c r="AP813" s="671" t="str">
        <f t="shared" si="374"/>
        <v>n/a</v>
      </c>
      <c r="AQ813" s="671" t="str">
        <f t="shared" si="375"/>
        <v>n/a</v>
      </c>
      <c r="AR813" s="671" t="str">
        <f t="shared" si="376"/>
        <v>n/a</v>
      </c>
      <c r="AS813" s="672">
        <f t="shared" si="356"/>
        <v>22.8433971535854</v>
      </c>
      <c r="AT813" s="673">
        <f t="shared" si="357"/>
        <v>23.1664048217696</v>
      </c>
    </row>
    <row r="814" spans="1:46" x14ac:dyDescent="0.2">
      <c r="A814" s="658" t="s">
        <v>365</v>
      </c>
      <c r="B814" s="948" t="s">
        <v>366</v>
      </c>
      <c r="C814" s="497">
        <v>1.02</v>
      </c>
      <c r="D814" s="657">
        <v>0.97499999999999998</v>
      </c>
      <c r="E814" s="533">
        <v>0.93</v>
      </c>
      <c r="F814" s="533">
        <v>0.88833333333333342</v>
      </c>
      <c r="G814" s="533">
        <v>0.80666666666666664</v>
      </c>
      <c r="H814" s="533">
        <v>0.73666666666666669</v>
      </c>
      <c r="I814" s="632"/>
      <c r="J814" s="533">
        <v>0.70666666666666667</v>
      </c>
      <c r="K814" s="533">
        <v>0.68</v>
      </c>
      <c r="L814" s="632"/>
      <c r="M814" s="657">
        <v>0.6</v>
      </c>
      <c r="N814" s="657">
        <v>0.52333333333333332</v>
      </c>
      <c r="O814" s="657">
        <v>0.5033333333333333</v>
      </c>
      <c r="P814" s="657">
        <v>0.48166666666666669</v>
      </c>
      <c r="Q814" s="657">
        <v>0.46</v>
      </c>
      <c r="R814" s="657">
        <v>0.43333333333333335</v>
      </c>
      <c r="S814" s="657">
        <v>0.39833333333333337</v>
      </c>
      <c r="T814" s="657">
        <v>0.37666666666666665</v>
      </c>
      <c r="U814" s="657">
        <v>0.36110666666666669</v>
      </c>
      <c r="V814" s="657">
        <v>0.35</v>
      </c>
      <c r="W814" s="657">
        <v>0.33889333333333332</v>
      </c>
      <c r="X814" s="657">
        <v>0.32667333333333332</v>
      </c>
      <c r="Y814" s="654">
        <f t="shared" si="355"/>
        <v>11.896673333333334</v>
      </c>
      <c r="Z814" s="1049">
        <f t="shared" si="358"/>
        <v>4.6153846153846212</v>
      </c>
      <c r="AA814" s="671">
        <f t="shared" si="359"/>
        <v>4.8387096774193505</v>
      </c>
      <c r="AB814" s="671">
        <f t="shared" si="360"/>
        <v>4.6904315196998114</v>
      </c>
      <c r="AC814" s="671">
        <f t="shared" si="361"/>
        <v>10.123966942148765</v>
      </c>
      <c r="AD814" s="671">
        <f t="shared" si="362"/>
        <v>9.5022624434389016</v>
      </c>
      <c r="AE814" s="671">
        <f t="shared" si="363"/>
        <v>4.2452830188679291</v>
      </c>
      <c r="AF814" s="671">
        <f t="shared" si="364"/>
        <v>3.9215686274509665</v>
      </c>
      <c r="AG814" s="671">
        <f t="shared" si="365"/>
        <v>13.333333333333353</v>
      </c>
      <c r="AH814" s="671">
        <f t="shared" si="366"/>
        <v>14.649681528662416</v>
      </c>
      <c r="AI814" s="671">
        <f t="shared" si="367"/>
        <v>3.9735099337748325</v>
      </c>
      <c r="AJ814" s="671">
        <f t="shared" si="368"/>
        <v>4.4982698961937517</v>
      </c>
      <c r="AK814" s="671">
        <f t="shared" si="369"/>
        <v>4.7101449275362306</v>
      </c>
      <c r="AL814" s="671">
        <f t="shared" si="370"/>
        <v>6.1538461538461542</v>
      </c>
      <c r="AM814" s="671">
        <f t="shared" si="371"/>
        <v>8.786610878661083</v>
      </c>
      <c r="AN814" s="671">
        <f t="shared" si="372"/>
        <v>5.752212389380551</v>
      </c>
      <c r="AO814" s="671">
        <f t="shared" si="373"/>
        <v>4.3089761104752045</v>
      </c>
      <c r="AP814" s="671">
        <f t="shared" si="374"/>
        <v>3.1733333333333391</v>
      </c>
      <c r="AQ814" s="671">
        <f t="shared" si="375"/>
        <v>3.2773340677499263</v>
      </c>
      <c r="AR814" s="671">
        <f t="shared" si="376"/>
        <v>3.7407399848982781</v>
      </c>
      <c r="AS814" s="672">
        <f t="shared" si="356"/>
        <v>6.226084178013445</v>
      </c>
      <c r="AT814" s="673">
        <f t="shared" si="357"/>
        <v>3.4035830860932155</v>
      </c>
    </row>
    <row r="815" spans="1:46" x14ac:dyDescent="0.2">
      <c r="A815" s="935" t="s">
        <v>374</v>
      </c>
      <c r="B815" s="948" t="s">
        <v>375</v>
      </c>
      <c r="C815" s="497">
        <v>2.68</v>
      </c>
      <c r="D815" s="657">
        <v>2.645</v>
      </c>
      <c r="E815" s="533">
        <v>2.6124999999999998</v>
      </c>
      <c r="F815" s="533">
        <v>2.56</v>
      </c>
      <c r="G815" s="533">
        <v>2.52</v>
      </c>
      <c r="H815" s="533">
        <v>2.4900000000000002</v>
      </c>
      <c r="I815" s="632"/>
      <c r="J815" s="533">
        <v>2.4500000000000002</v>
      </c>
      <c r="K815" s="533">
        <v>2.4249999999999998</v>
      </c>
      <c r="L815" s="632"/>
      <c r="M815" s="657">
        <v>2.415</v>
      </c>
      <c r="N815" s="657">
        <v>2.38</v>
      </c>
      <c r="O815" s="657">
        <v>2.34</v>
      </c>
      <c r="P815" s="657">
        <v>2.2999999999999998</v>
      </c>
      <c r="Q815" s="657">
        <v>2.2599999999999998</v>
      </c>
      <c r="R815" s="657">
        <v>2.1749999999999998</v>
      </c>
      <c r="S815" s="657">
        <v>2</v>
      </c>
      <c r="T815" s="657">
        <v>1.96</v>
      </c>
      <c r="U815" s="657">
        <v>1.92</v>
      </c>
      <c r="V815" s="657">
        <v>1.88</v>
      </c>
      <c r="W815" s="657">
        <v>1.84</v>
      </c>
      <c r="X815" s="657">
        <v>1.81</v>
      </c>
      <c r="Y815" s="654">
        <f t="shared" si="355"/>
        <v>45.662500000000009</v>
      </c>
      <c r="Z815" s="1049">
        <f t="shared" si="358"/>
        <v>1.3232514177693888</v>
      </c>
      <c r="AA815" s="671">
        <f t="shared" si="359"/>
        <v>1.2440191387559807</v>
      </c>
      <c r="AB815" s="671">
        <f t="shared" si="360"/>
        <v>2.05078125</v>
      </c>
      <c r="AC815" s="671">
        <f t="shared" si="361"/>
        <v>1.5873015873015817</v>
      </c>
      <c r="AD815" s="671">
        <f t="shared" si="362"/>
        <v>1.2048192771084265</v>
      </c>
      <c r="AE815" s="671">
        <f t="shared" si="363"/>
        <v>1.6326530612244872</v>
      </c>
      <c r="AF815" s="671">
        <f t="shared" si="364"/>
        <v>1.0309278350515649</v>
      </c>
      <c r="AG815" s="671">
        <f t="shared" si="365"/>
        <v>0.41407867494822614</v>
      </c>
      <c r="AH815" s="671">
        <f t="shared" si="366"/>
        <v>1.4705882352941346</v>
      </c>
      <c r="AI815" s="671">
        <f t="shared" si="367"/>
        <v>1.7094017094017033</v>
      </c>
      <c r="AJ815" s="671">
        <f t="shared" si="368"/>
        <v>1.7391304347826209</v>
      </c>
      <c r="AK815" s="671">
        <f t="shared" si="369"/>
        <v>1.7699115044247815</v>
      </c>
      <c r="AL815" s="671">
        <f t="shared" si="370"/>
        <v>3.9080459770114873</v>
      </c>
      <c r="AM815" s="671">
        <f t="shared" si="371"/>
        <v>8.7499999999999911</v>
      </c>
      <c r="AN815" s="671">
        <f t="shared" si="372"/>
        <v>2.0408163265306145</v>
      </c>
      <c r="AO815" s="671">
        <f t="shared" si="373"/>
        <v>2.0833333333333259</v>
      </c>
      <c r="AP815" s="671">
        <f t="shared" si="374"/>
        <v>2.1276595744680771</v>
      </c>
      <c r="AQ815" s="671">
        <f t="shared" si="375"/>
        <v>2.1739130434782483</v>
      </c>
      <c r="AR815" s="671">
        <f t="shared" si="376"/>
        <v>1.6574585635359185</v>
      </c>
      <c r="AS815" s="672">
        <f t="shared" si="356"/>
        <v>2.1009521549695029</v>
      </c>
      <c r="AT815" s="673">
        <f t="shared" si="357"/>
        <v>1.7494698803147157</v>
      </c>
    </row>
    <row r="816" spans="1:46" x14ac:dyDescent="0.2">
      <c r="A816" s="480" t="s">
        <v>367</v>
      </c>
      <c r="B816" s="948" t="s">
        <v>368</v>
      </c>
      <c r="C816" s="497">
        <v>1.145</v>
      </c>
      <c r="D816" s="657">
        <v>1.02</v>
      </c>
      <c r="E816" s="533">
        <v>0.98</v>
      </c>
      <c r="F816" s="533">
        <v>0.94</v>
      </c>
      <c r="G816" s="533">
        <v>0.9</v>
      </c>
      <c r="H816" s="533">
        <v>0.86</v>
      </c>
      <c r="I816" s="632" t="s">
        <v>90</v>
      </c>
      <c r="J816" s="533">
        <v>0.82</v>
      </c>
      <c r="K816" s="533">
        <v>0.78</v>
      </c>
      <c r="L816" s="632"/>
      <c r="M816" s="657">
        <v>0.74</v>
      </c>
      <c r="N816" s="657">
        <v>0.7</v>
      </c>
      <c r="O816" s="657">
        <v>0.63</v>
      </c>
      <c r="P816" s="657">
        <v>0.55000000000000004</v>
      </c>
      <c r="Q816" s="657">
        <v>0.51</v>
      </c>
      <c r="R816" s="657">
        <v>0.44</v>
      </c>
      <c r="S816" s="657">
        <v>0.42</v>
      </c>
      <c r="T816" s="657">
        <v>0.4</v>
      </c>
      <c r="U816" s="657">
        <v>0.39529999999999998</v>
      </c>
      <c r="V816" s="653">
        <v>0.38119999999999998</v>
      </c>
      <c r="W816" s="657">
        <v>0.3725</v>
      </c>
      <c r="X816" s="653">
        <v>0.34639999999999999</v>
      </c>
      <c r="Y816" s="654">
        <f t="shared" si="355"/>
        <v>13.330400000000001</v>
      </c>
      <c r="Z816" s="1049">
        <f t="shared" si="358"/>
        <v>12.254901960784315</v>
      </c>
      <c r="AA816" s="671">
        <f t="shared" si="359"/>
        <v>4.081632653061229</v>
      </c>
      <c r="AB816" s="671">
        <f t="shared" si="360"/>
        <v>4.2553191489361764</v>
      </c>
      <c r="AC816" s="671">
        <f t="shared" si="361"/>
        <v>4.4444444444444287</v>
      </c>
      <c r="AD816" s="671">
        <f t="shared" si="362"/>
        <v>4.6511627906976827</v>
      </c>
      <c r="AE816" s="671">
        <f t="shared" si="363"/>
        <v>4.8780487804878092</v>
      </c>
      <c r="AF816" s="671">
        <f t="shared" si="364"/>
        <v>5.12820512820511</v>
      </c>
      <c r="AG816" s="671">
        <f t="shared" si="365"/>
        <v>5.4054054054054168</v>
      </c>
      <c r="AH816" s="671">
        <f t="shared" si="366"/>
        <v>5.7142857142857162</v>
      </c>
      <c r="AI816" s="671">
        <f t="shared" si="367"/>
        <v>11.111111111111093</v>
      </c>
      <c r="AJ816" s="671">
        <f t="shared" si="368"/>
        <v>14.545454545454529</v>
      </c>
      <c r="AK816" s="671">
        <f t="shared" si="369"/>
        <v>7.8431372549019773</v>
      </c>
      <c r="AL816" s="671">
        <f t="shared" si="370"/>
        <v>15.909090909090917</v>
      </c>
      <c r="AM816" s="671">
        <f t="shared" si="371"/>
        <v>4.7619047619047672</v>
      </c>
      <c r="AN816" s="671">
        <f t="shared" si="372"/>
        <v>4.9999999999999822</v>
      </c>
      <c r="AO816" s="671">
        <f t="shared" si="373"/>
        <v>1.1889704022261638</v>
      </c>
      <c r="AP816" s="671">
        <f t="shared" si="374"/>
        <v>3.6988457502623362</v>
      </c>
      <c r="AQ816" s="671">
        <f t="shared" si="375"/>
        <v>2.3355704697986646</v>
      </c>
      <c r="AR816" s="671">
        <f t="shared" si="376"/>
        <v>7.5346420323325614</v>
      </c>
      <c r="AS816" s="672">
        <f t="shared" si="356"/>
        <v>6.5653754349153095</v>
      </c>
      <c r="AT816" s="673">
        <f t="shared" si="357"/>
        <v>4.0411800404803131</v>
      </c>
    </row>
    <row r="817" spans="1:46" x14ac:dyDescent="0.2">
      <c r="A817" s="500" t="s">
        <v>1752</v>
      </c>
      <c r="B817" s="948" t="s">
        <v>1753</v>
      </c>
      <c r="C817" s="497">
        <v>0.79</v>
      </c>
      <c r="D817" s="657">
        <v>0.65999999999999992</v>
      </c>
      <c r="E817" s="535">
        <v>0.64</v>
      </c>
      <c r="F817" s="533">
        <v>0.61</v>
      </c>
      <c r="G817" s="535">
        <v>0.6</v>
      </c>
      <c r="H817" s="533">
        <v>0.54</v>
      </c>
      <c r="I817" s="632"/>
      <c r="J817" s="533">
        <v>0.32</v>
      </c>
      <c r="K817" s="533">
        <v>0.22</v>
      </c>
      <c r="L817" s="632"/>
      <c r="M817" s="653">
        <v>0.2</v>
      </c>
      <c r="N817" s="653">
        <v>0.2</v>
      </c>
      <c r="O817" s="653">
        <v>0.76</v>
      </c>
      <c r="P817" s="657">
        <v>0.73</v>
      </c>
      <c r="Q817" s="657">
        <v>0.54</v>
      </c>
      <c r="R817" s="657">
        <v>0.26</v>
      </c>
      <c r="S817" s="657">
        <v>0.2</v>
      </c>
      <c r="T817" s="653">
        <v>0.16</v>
      </c>
      <c r="U817" s="653">
        <v>0.16</v>
      </c>
      <c r="V817" s="653">
        <v>0.16</v>
      </c>
      <c r="W817" s="653">
        <v>0.16</v>
      </c>
      <c r="X817" s="653">
        <v>0.16</v>
      </c>
      <c r="Y817" s="654">
        <f t="shared" si="355"/>
        <v>8.07</v>
      </c>
      <c r="Z817" s="1049">
        <f t="shared" si="358"/>
        <v>19.696969696969724</v>
      </c>
      <c r="AA817" s="671">
        <f t="shared" si="359"/>
        <v>3.1249999999999778</v>
      </c>
      <c r="AB817" s="671">
        <f t="shared" si="360"/>
        <v>4.9180327868852514</v>
      </c>
      <c r="AC817" s="671">
        <f t="shared" si="361"/>
        <v>1.6666666666666607</v>
      </c>
      <c r="AD817" s="671">
        <f t="shared" si="362"/>
        <v>11.111111111111093</v>
      </c>
      <c r="AE817" s="671">
        <f t="shared" si="363"/>
        <v>68.75</v>
      </c>
      <c r="AF817" s="671">
        <f t="shared" si="364"/>
        <v>45.45454545454546</v>
      </c>
      <c r="AG817" s="671">
        <f t="shared" si="365"/>
        <v>9.9999999999999858</v>
      </c>
      <c r="AH817" s="671">
        <f t="shared" si="366"/>
        <v>0</v>
      </c>
      <c r="AI817" s="671">
        <f t="shared" si="367"/>
        <v>-73.684210526315795</v>
      </c>
      <c r="AJ817" s="671">
        <f t="shared" si="368"/>
        <v>4.1095890410958846</v>
      </c>
      <c r="AK817" s="671">
        <f t="shared" si="369"/>
        <v>35.185185185185162</v>
      </c>
      <c r="AL817" s="671">
        <f t="shared" si="370"/>
        <v>107.69230769230771</v>
      </c>
      <c r="AM817" s="671">
        <f t="shared" si="371"/>
        <v>30.000000000000004</v>
      </c>
      <c r="AN817" s="671">
        <f t="shared" si="372"/>
        <v>25</v>
      </c>
      <c r="AO817" s="671">
        <f t="shared" si="373"/>
        <v>0</v>
      </c>
      <c r="AP817" s="671">
        <f t="shared" si="374"/>
        <v>0</v>
      </c>
      <c r="AQ817" s="671">
        <f t="shared" si="375"/>
        <v>0</v>
      </c>
      <c r="AR817" s="671">
        <f t="shared" si="376"/>
        <v>0</v>
      </c>
      <c r="AS817" s="672">
        <f t="shared" si="356"/>
        <v>15.42237879518164</v>
      </c>
      <c r="AT817" s="673">
        <f t="shared" si="357"/>
        <v>35.534468764192781</v>
      </c>
    </row>
    <row r="818" spans="1:46" x14ac:dyDescent="0.2">
      <c r="A818" s="484" t="s">
        <v>1754</v>
      </c>
      <c r="B818" s="948" t="s">
        <v>1755</v>
      </c>
      <c r="C818" s="497">
        <v>1.2</v>
      </c>
      <c r="D818" s="657">
        <v>1.1599999999999999</v>
      </c>
      <c r="E818" s="533">
        <v>1.1100000000000001</v>
      </c>
      <c r="F818" s="533">
        <v>1.08</v>
      </c>
      <c r="G818" s="533">
        <v>1.04</v>
      </c>
      <c r="H818" s="533">
        <v>1.01</v>
      </c>
      <c r="I818" s="632"/>
      <c r="J818" s="535">
        <v>1</v>
      </c>
      <c r="K818" s="535">
        <v>1</v>
      </c>
      <c r="L818" s="632"/>
      <c r="M818" s="653">
        <v>1</v>
      </c>
      <c r="N818" s="653">
        <v>1.03</v>
      </c>
      <c r="O818" s="653">
        <v>1.1200000000000001</v>
      </c>
      <c r="P818" s="657">
        <v>1.1200000000000001</v>
      </c>
      <c r="Q818" s="657">
        <v>1.06</v>
      </c>
      <c r="R818" s="657">
        <v>0.98</v>
      </c>
      <c r="S818" s="657">
        <v>0.9</v>
      </c>
      <c r="T818" s="657">
        <v>0.82</v>
      </c>
      <c r="U818" s="657">
        <v>0.76001000000000007</v>
      </c>
      <c r="V818" s="657">
        <v>0.70666000000000007</v>
      </c>
      <c r="W818" s="657">
        <v>0.17333000000000001</v>
      </c>
      <c r="X818" s="653">
        <v>0</v>
      </c>
      <c r="Y818" s="654">
        <f t="shared" si="355"/>
        <v>18.270000000000003</v>
      </c>
      <c r="Z818" s="1049">
        <f t="shared" si="358"/>
        <v>3.4482758620689724</v>
      </c>
      <c r="AA818" s="671">
        <f t="shared" si="359"/>
        <v>4.5045045045044807</v>
      </c>
      <c r="AB818" s="671">
        <f t="shared" si="360"/>
        <v>2.7777777777777901</v>
      </c>
      <c r="AC818" s="671">
        <f t="shared" si="361"/>
        <v>3.8461538461538547</v>
      </c>
      <c r="AD818" s="671">
        <f t="shared" si="362"/>
        <v>2.9702970297029729</v>
      </c>
      <c r="AE818" s="671">
        <f t="shared" si="363"/>
        <v>1.0000000000000009</v>
      </c>
      <c r="AF818" s="671">
        <f t="shared" si="364"/>
        <v>0</v>
      </c>
      <c r="AG818" s="671">
        <f t="shared" si="365"/>
        <v>0</v>
      </c>
      <c r="AH818" s="671">
        <f t="shared" si="366"/>
        <v>-2.9126213592232997</v>
      </c>
      <c r="AI818" s="671">
        <f t="shared" si="367"/>
        <v>-8.03571428571429</v>
      </c>
      <c r="AJ818" s="671">
        <f t="shared" si="368"/>
        <v>0</v>
      </c>
      <c r="AK818" s="671">
        <f t="shared" si="369"/>
        <v>5.6603773584905648</v>
      </c>
      <c r="AL818" s="671">
        <f t="shared" si="370"/>
        <v>8.163265306122458</v>
      </c>
      <c r="AM818" s="671">
        <f t="shared" si="371"/>
        <v>8.8888888888888786</v>
      </c>
      <c r="AN818" s="671">
        <f t="shared" si="372"/>
        <v>9.7560975609756184</v>
      </c>
      <c r="AO818" s="671">
        <f t="shared" si="373"/>
        <v>7.8933171931948154</v>
      </c>
      <c r="AP818" s="671">
        <f t="shared" si="374"/>
        <v>7.549599524523809</v>
      </c>
      <c r="AQ818" s="671">
        <f t="shared" si="375"/>
        <v>307.69630185195871</v>
      </c>
      <c r="AR818" s="671" t="str">
        <f t="shared" si="376"/>
        <v>n/a</v>
      </c>
      <c r="AS818" s="672">
        <f t="shared" si="356"/>
        <v>20.178140058856961</v>
      </c>
      <c r="AT818" s="673">
        <f t="shared" si="357"/>
        <v>71.897772376432442</v>
      </c>
    </row>
    <row r="819" spans="1:46" x14ac:dyDescent="0.2">
      <c r="A819" s="500" t="s">
        <v>1762</v>
      </c>
      <c r="B819" s="948" t="s">
        <v>1763</v>
      </c>
      <c r="C819" s="497">
        <v>3.45</v>
      </c>
      <c r="D819" s="657">
        <v>2.875</v>
      </c>
      <c r="E819" s="533">
        <v>2.375</v>
      </c>
      <c r="F819" s="533">
        <v>1.875</v>
      </c>
      <c r="G819" s="533">
        <v>1.405</v>
      </c>
      <c r="H819" s="533">
        <v>1.0525</v>
      </c>
      <c r="I819" s="632"/>
      <c r="J819" s="533">
        <v>0.8</v>
      </c>
      <c r="K819" s="533">
        <v>0.61250000000000004</v>
      </c>
      <c r="L819" s="632"/>
      <c r="M819" s="657">
        <v>0.40500000000000003</v>
      </c>
      <c r="N819" s="653">
        <v>0.03</v>
      </c>
      <c r="O819" s="653">
        <v>0.03</v>
      </c>
      <c r="P819" s="653">
        <v>0.03</v>
      </c>
      <c r="Q819" s="657">
        <v>0.03</v>
      </c>
      <c r="R819" s="653">
        <v>1.4999999999999999E-2</v>
      </c>
      <c r="S819" s="657">
        <v>1.4999999999999999E-2</v>
      </c>
      <c r="T819" s="653">
        <v>7.4999999999999997E-3</v>
      </c>
      <c r="U819" s="653">
        <v>7.4999999999999997E-3</v>
      </c>
      <c r="V819" s="657">
        <v>7.4999999999999997E-3</v>
      </c>
      <c r="W819" s="653">
        <v>3.7499999999999999E-3</v>
      </c>
      <c r="X819" s="657">
        <v>0.01</v>
      </c>
      <c r="Y819" s="654">
        <f t="shared" si="355"/>
        <v>15.036249999999999</v>
      </c>
      <c r="Z819" s="1049">
        <f t="shared" si="358"/>
        <v>19.999999999999996</v>
      </c>
      <c r="AA819" s="671">
        <f t="shared" si="359"/>
        <v>21.052631578947366</v>
      </c>
      <c r="AB819" s="671">
        <f t="shared" si="360"/>
        <v>26.666666666666661</v>
      </c>
      <c r="AC819" s="671">
        <f t="shared" si="361"/>
        <v>33.451957295373667</v>
      </c>
      <c r="AD819" s="671">
        <f t="shared" si="362"/>
        <v>33.4916864608076</v>
      </c>
      <c r="AE819" s="671">
        <f t="shared" si="363"/>
        <v>31.562499999999982</v>
      </c>
      <c r="AF819" s="671">
        <f t="shared" si="364"/>
        <v>30.612244897959172</v>
      </c>
      <c r="AG819" s="671">
        <f t="shared" si="365"/>
        <v>51.23456790123457</v>
      </c>
      <c r="AH819" s="671">
        <f t="shared" si="366"/>
        <v>1250.0000000000002</v>
      </c>
      <c r="AI819" s="671">
        <f t="shared" si="367"/>
        <v>0</v>
      </c>
      <c r="AJ819" s="671">
        <f t="shared" si="368"/>
        <v>0</v>
      </c>
      <c r="AK819" s="671">
        <f t="shared" si="369"/>
        <v>0</v>
      </c>
      <c r="AL819" s="671">
        <f t="shared" si="370"/>
        <v>100</v>
      </c>
      <c r="AM819" s="671">
        <f t="shared" si="371"/>
        <v>0</v>
      </c>
      <c r="AN819" s="671">
        <f t="shared" si="372"/>
        <v>100</v>
      </c>
      <c r="AO819" s="671">
        <f t="shared" si="373"/>
        <v>0</v>
      </c>
      <c r="AP819" s="671">
        <f t="shared" si="374"/>
        <v>0</v>
      </c>
      <c r="AQ819" s="671">
        <f t="shared" si="375"/>
        <v>100</v>
      </c>
      <c r="AR819" s="671">
        <f t="shared" si="376"/>
        <v>-62.5</v>
      </c>
      <c r="AS819" s="672">
        <f t="shared" si="356"/>
        <v>91.345908147420488</v>
      </c>
      <c r="AT819" s="673">
        <f t="shared" si="357"/>
        <v>283.45312752219985</v>
      </c>
    </row>
    <row r="820" spans="1:46" x14ac:dyDescent="0.2">
      <c r="A820" s="504" t="s">
        <v>1766</v>
      </c>
      <c r="B820" s="948" t="s">
        <v>1767</v>
      </c>
      <c r="C820" s="497">
        <v>0.98</v>
      </c>
      <c r="D820" s="657">
        <v>0.8600000000000001</v>
      </c>
      <c r="E820" s="533">
        <v>0.77</v>
      </c>
      <c r="F820" s="533">
        <v>0.7</v>
      </c>
      <c r="G820" s="533">
        <v>0.62</v>
      </c>
      <c r="H820" s="533">
        <v>0.55000000000000004</v>
      </c>
      <c r="I820" s="632"/>
      <c r="J820" s="533">
        <v>0.47</v>
      </c>
      <c r="K820" s="533">
        <v>0.39500000000000002</v>
      </c>
      <c r="L820" s="632"/>
      <c r="M820" s="657">
        <v>0.35</v>
      </c>
      <c r="N820" s="657">
        <v>0.315</v>
      </c>
      <c r="O820" s="653">
        <v>0.3</v>
      </c>
      <c r="P820" s="653">
        <v>0.3</v>
      </c>
      <c r="Q820" s="653">
        <v>0.3</v>
      </c>
      <c r="R820" s="653">
        <v>0.3</v>
      </c>
      <c r="S820" s="653">
        <v>0.3</v>
      </c>
      <c r="T820" s="653">
        <v>0.3725</v>
      </c>
      <c r="U820" s="653">
        <v>0.59</v>
      </c>
      <c r="V820" s="653">
        <v>0.59</v>
      </c>
      <c r="W820" s="653">
        <v>0.59</v>
      </c>
      <c r="X820" s="653">
        <v>0.59</v>
      </c>
      <c r="Y820" s="654">
        <f t="shared" si="355"/>
        <v>10.2425</v>
      </c>
      <c r="Z820" s="1049">
        <f t="shared" si="358"/>
        <v>13.953488372093004</v>
      </c>
      <c r="AA820" s="671">
        <f t="shared" si="359"/>
        <v>11.688311688311703</v>
      </c>
      <c r="AB820" s="671">
        <f t="shared" si="360"/>
        <v>10.000000000000009</v>
      </c>
      <c r="AC820" s="671">
        <f t="shared" si="361"/>
        <v>12.903225806451601</v>
      </c>
      <c r="AD820" s="671">
        <f t="shared" si="362"/>
        <v>12.72727272727272</v>
      </c>
      <c r="AE820" s="671">
        <f t="shared" si="363"/>
        <v>17.021276595744705</v>
      </c>
      <c r="AF820" s="671">
        <f t="shared" si="364"/>
        <v>18.98734177215189</v>
      </c>
      <c r="AG820" s="671">
        <f t="shared" si="365"/>
        <v>12.857142857142879</v>
      </c>
      <c r="AH820" s="671">
        <f t="shared" si="366"/>
        <v>11.111111111111093</v>
      </c>
      <c r="AI820" s="671">
        <f t="shared" si="367"/>
        <v>5.0000000000000044</v>
      </c>
      <c r="AJ820" s="671">
        <f t="shared" si="368"/>
        <v>0</v>
      </c>
      <c r="AK820" s="671">
        <f t="shared" si="369"/>
        <v>0</v>
      </c>
      <c r="AL820" s="671">
        <f t="shared" si="370"/>
        <v>0</v>
      </c>
      <c r="AM820" s="671">
        <f t="shared" si="371"/>
        <v>0</v>
      </c>
      <c r="AN820" s="671">
        <f t="shared" si="372"/>
        <v>-19.463087248322154</v>
      </c>
      <c r="AO820" s="671">
        <f t="shared" si="373"/>
        <v>-36.864406779661017</v>
      </c>
      <c r="AP820" s="671">
        <f t="shared" si="374"/>
        <v>0</v>
      </c>
      <c r="AQ820" s="671">
        <f t="shared" si="375"/>
        <v>0</v>
      </c>
      <c r="AR820" s="671">
        <f t="shared" si="376"/>
        <v>0</v>
      </c>
      <c r="AS820" s="672">
        <f t="shared" si="356"/>
        <v>3.6800882580156022</v>
      </c>
      <c r="AT820" s="673">
        <f t="shared" si="357"/>
        <v>13.342241612756165</v>
      </c>
    </row>
    <row r="821" spans="1:46" x14ac:dyDescent="0.2">
      <c r="A821" s="480" t="s">
        <v>835</v>
      </c>
      <c r="B821" s="948" t="s">
        <v>836</v>
      </c>
      <c r="C821" s="497">
        <v>3.06</v>
      </c>
      <c r="D821" s="657">
        <v>2.48</v>
      </c>
      <c r="E821" s="533">
        <v>2.2549999999999999</v>
      </c>
      <c r="F821" s="533">
        <v>2.2000000000000002</v>
      </c>
      <c r="G821" s="533">
        <v>1.8049999999999999</v>
      </c>
      <c r="H821" s="533">
        <v>1.48</v>
      </c>
      <c r="I821" s="632"/>
      <c r="J821" s="533">
        <v>1.2450000000000001</v>
      </c>
      <c r="K821" s="533">
        <v>0.96499999999999997</v>
      </c>
      <c r="L821" s="632"/>
      <c r="M821" s="657">
        <v>0.6</v>
      </c>
      <c r="N821" s="653">
        <v>0.54</v>
      </c>
      <c r="O821" s="657">
        <v>0.46500000000000002</v>
      </c>
      <c r="P821" s="657">
        <v>0.33750000000000002</v>
      </c>
      <c r="Q821" s="653">
        <v>0.3</v>
      </c>
      <c r="R821" s="653">
        <v>0.3</v>
      </c>
      <c r="S821" s="657">
        <v>0.3</v>
      </c>
      <c r="T821" s="657">
        <v>0.23</v>
      </c>
      <c r="U821" s="653">
        <v>0.2</v>
      </c>
      <c r="V821" s="653">
        <v>0.2</v>
      </c>
      <c r="W821" s="653">
        <v>0.2</v>
      </c>
      <c r="X821" s="653">
        <v>0.2</v>
      </c>
      <c r="Y821" s="654">
        <f t="shared" ref="Y821:Y884" si="377">SUM(C821:X821)</f>
        <v>19.362500000000001</v>
      </c>
      <c r="Z821" s="1049">
        <f t="shared" si="358"/>
        <v>23.387096774193552</v>
      </c>
      <c r="AA821" s="671">
        <f t="shared" si="359"/>
        <v>9.9778270509977887</v>
      </c>
      <c r="AB821" s="671">
        <f t="shared" si="360"/>
        <v>2.4999999999999911</v>
      </c>
      <c r="AC821" s="671">
        <f t="shared" si="361"/>
        <v>21.883656509695303</v>
      </c>
      <c r="AD821" s="671">
        <f t="shared" si="362"/>
        <v>21.959459459459453</v>
      </c>
      <c r="AE821" s="671">
        <f t="shared" si="363"/>
        <v>18.875502008032118</v>
      </c>
      <c r="AF821" s="671">
        <f t="shared" si="364"/>
        <v>29.015544041450791</v>
      </c>
      <c r="AG821" s="671">
        <f t="shared" si="365"/>
        <v>60.833333333333343</v>
      </c>
      <c r="AH821" s="671">
        <f t="shared" si="366"/>
        <v>11.111111111111093</v>
      </c>
      <c r="AI821" s="671">
        <f t="shared" si="367"/>
        <v>16.129032258064523</v>
      </c>
      <c r="AJ821" s="671">
        <f t="shared" si="368"/>
        <v>37.777777777777779</v>
      </c>
      <c r="AK821" s="671">
        <f t="shared" si="369"/>
        <v>12.500000000000021</v>
      </c>
      <c r="AL821" s="671">
        <f t="shared" si="370"/>
        <v>0</v>
      </c>
      <c r="AM821" s="671">
        <f t="shared" si="371"/>
        <v>0</v>
      </c>
      <c r="AN821" s="671">
        <f t="shared" si="372"/>
        <v>30.434782608695631</v>
      </c>
      <c r="AO821" s="671">
        <f t="shared" si="373"/>
        <v>14.999999999999991</v>
      </c>
      <c r="AP821" s="671">
        <f t="shared" si="374"/>
        <v>0</v>
      </c>
      <c r="AQ821" s="671">
        <f t="shared" si="375"/>
        <v>0</v>
      </c>
      <c r="AR821" s="671">
        <f t="shared" si="376"/>
        <v>0</v>
      </c>
      <c r="AS821" s="672">
        <f t="shared" ref="AS821:AS884" si="378">AVERAGE(Z821:AR821)</f>
        <v>16.38869068067428</v>
      </c>
      <c r="AT821" s="673">
        <f t="shared" ref="AT821:AT884" si="379">STDEV(Z821:AR821)</f>
        <v>15.860241910641804</v>
      </c>
    </row>
    <row r="822" spans="1:46" x14ac:dyDescent="0.2">
      <c r="A822" s="480" t="s">
        <v>3928</v>
      </c>
      <c r="B822" s="948" t="s">
        <v>3929</v>
      </c>
      <c r="C822" s="497">
        <v>0.27</v>
      </c>
      <c r="D822" s="657">
        <v>0.23</v>
      </c>
      <c r="E822" s="533">
        <v>0.18</v>
      </c>
      <c r="F822" s="533">
        <v>0.14000000000000001</v>
      </c>
      <c r="G822" s="533">
        <v>0.1</v>
      </c>
      <c r="H822" s="533">
        <v>0.03</v>
      </c>
      <c r="I822" s="632"/>
      <c r="J822" s="535">
        <v>0</v>
      </c>
      <c r="K822" s="535">
        <v>0</v>
      </c>
      <c r="L822" s="632"/>
      <c r="M822" s="653">
        <v>0</v>
      </c>
      <c r="N822" s="543">
        <v>0</v>
      </c>
      <c r="O822" s="543">
        <v>0.15</v>
      </c>
      <c r="P822" s="657">
        <v>0.2</v>
      </c>
      <c r="Q822" s="657">
        <v>0.19996</v>
      </c>
      <c r="R822" s="657">
        <v>0.18</v>
      </c>
      <c r="S822" s="657">
        <v>0.15004000000000001</v>
      </c>
      <c r="T822" s="657">
        <v>2.998E-2</v>
      </c>
      <c r="U822" s="543">
        <v>0</v>
      </c>
      <c r="V822" s="543">
        <v>0</v>
      </c>
      <c r="W822" s="543">
        <v>0</v>
      </c>
      <c r="X822" s="657">
        <v>0.2296</v>
      </c>
      <c r="Y822" s="654">
        <f t="shared" si="377"/>
        <v>2.0895799999999993</v>
      </c>
      <c r="Z822" s="1049">
        <f t="shared" si="358"/>
        <v>17.391304347826097</v>
      </c>
      <c r="AA822" s="671">
        <f t="shared" si="359"/>
        <v>27.777777777777789</v>
      </c>
      <c r="AB822" s="671">
        <f t="shared" si="360"/>
        <v>28.571428571428559</v>
      </c>
      <c r="AC822" s="671">
        <f t="shared" si="361"/>
        <v>40.000000000000014</v>
      </c>
      <c r="AD822" s="671">
        <f t="shared" si="362"/>
        <v>233.33333333333334</v>
      </c>
      <c r="AE822" s="671" t="str">
        <f t="shared" si="363"/>
        <v>n/a</v>
      </c>
      <c r="AF822" s="671" t="str">
        <f t="shared" si="364"/>
        <v>n/a</v>
      </c>
      <c r="AG822" s="671" t="str">
        <f t="shared" si="365"/>
        <v>n/a</v>
      </c>
      <c r="AH822" s="671" t="str">
        <f t="shared" si="366"/>
        <v>n/a</v>
      </c>
      <c r="AI822" s="671">
        <f t="shared" si="367"/>
        <v>-100</v>
      </c>
      <c r="AJ822" s="671">
        <f t="shared" si="368"/>
        <v>-25.000000000000011</v>
      </c>
      <c r="AK822" s="671">
        <f t="shared" si="369"/>
        <v>2.000400080015563E-2</v>
      </c>
      <c r="AL822" s="671">
        <f t="shared" si="370"/>
        <v>11.088888888888881</v>
      </c>
      <c r="AM822" s="671">
        <f t="shared" si="371"/>
        <v>19.968008531058381</v>
      </c>
      <c r="AN822" s="671">
        <f t="shared" si="372"/>
        <v>400.46697798532358</v>
      </c>
      <c r="AO822" s="671" t="str">
        <f t="shared" si="373"/>
        <v>n/a</v>
      </c>
      <c r="AP822" s="671" t="str">
        <f t="shared" si="374"/>
        <v>n/a</v>
      </c>
      <c r="AQ822" s="671" t="str">
        <f t="shared" si="375"/>
        <v>n/a</v>
      </c>
      <c r="AR822" s="671">
        <f t="shared" si="376"/>
        <v>-100</v>
      </c>
      <c r="AS822" s="672">
        <f t="shared" si="378"/>
        <v>46.134810286369735</v>
      </c>
      <c r="AT822" s="673">
        <f t="shared" si="379"/>
        <v>139.45161116337724</v>
      </c>
    </row>
    <row r="823" spans="1:46" x14ac:dyDescent="0.2">
      <c r="A823" s="500" t="s">
        <v>1760</v>
      </c>
      <c r="B823" s="948" t="s">
        <v>1761</v>
      </c>
      <c r="C823" s="497">
        <v>3.64</v>
      </c>
      <c r="D823" s="657">
        <v>3.32</v>
      </c>
      <c r="E823" s="533">
        <v>3.12</v>
      </c>
      <c r="F823" s="533">
        <v>2.92</v>
      </c>
      <c r="G823" s="533">
        <v>2.68</v>
      </c>
      <c r="H823" s="533">
        <v>2.48</v>
      </c>
      <c r="I823" s="632"/>
      <c r="J823" s="533">
        <v>2.2799999999999998</v>
      </c>
      <c r="K823" s="533">
        <v>2.08</v>
      </c>
      <c r="L823" s="632"/>
      <c r="M823" s="657">
        <v>1.88</v>
      </c>
      <c r="N823" s="653">
        <v>1.8</v>
      </c>
      <c r="O823" s="657">
        <v>1.8</v>
      </c>
      <c r="P823" s="657">
        <v>1.68</v>
      </c>
      <c r="Q823" s="657">
        <v>1.52</v>
      </c>
      <c r="R823" s="657">
        <v>1.32</v>
      </c>
      <c r="S823" s="657">
        <v>1.1200000000000001</v>
      </c>
      <c r="T823" s="657">
        <v>0.92</v>
      </c>
      <c r="U823" s="653">
        <v>0.76</v>
      </c>
      <c r="V823" s="657">
        <v>0.76</v>
      </c>
      <c r="W823" s="657">
        <v>0.68</v>
      </c>
      <c r="X823" s="657">
        <v>0.3</v>
      </c>
      <c r="Y823" s="654">
        <f t="shared" si="377"/>
        <v>37.059999999999995</v>
      </c>
      <c r="Z823" s="1049">
        <f t="shared" si="358"/>
        <v>9.6385542168674796</v>
      </c>
      <c r="AA823" s="671">
        <f t="shared" si="359"/>
        <v>6.4102564102564097</v>
      </c>
      <c r="AB823" s="671">
        <f t="shared" si="360"/>
        <v>6.8493150684931559</v>
      </c>
      <c r="AC823" s="671">
        <f t="shared" si="361"/>
        <v>8.9552238805969964</v>
      </c>
      <c r="AD823" s="671">
        <f t="shared" si="362"/>
        <v>8.064516129032274</v>
      </c>
      <c r="AE823" s="671">
        <f t="shared" si="363"/>
        <v>8.7719298245614077</v>
      </c>
      <c r="AF823" s="671">
        <f t="shared" si="364"/>
        <v>9.6153846153846025</v>
      </c>
      <c r="AG823" s="671">
        <f t="shared" si="365"/>
        <v>10.638297872340431</v>
      </c>
      <c r="AH823" s="671">
        <f t="shared" si="366"/>
        <v>4.4444444444444287</v>
      </c>
      <c r="AI823" s="671">
        <f t="shared" si="367"/>
        <v>0</v>
      </c>
      <c r="AJ823" s="671">
        <f t="shared" si="368"/>
        <v>7.1428571428571397</v>
      </c>
      <c r="AK823" s="671">
        <f t="shared" si="369"/>
        <v>10.526315789473673</v>
      </c>
      <c r="AL823" s="671">
        <f t="shared" si="370"/>
        <v>15.151515151515138</v>
      </c>
      <c r="AM823" s="671">
        <f t="shared" si="371"/>
        <v>17.857142857142861</v>
      </c>
      <c r="AN823" s="671">
        <f t="shared" si="372"/>
        <v>21.739130434782616</v>
      </c>
      <c r="AO823" s="671">
        <f t="shared" si="373"/>
        <v>21.052631578947366</v>
      </c>
      <c r="AP823" s="671">
        <f t="shared" si="374"/>
        <v>0</v>
      </c>
      <c r="AQ823" s="671">
        <f t="shared" si="375"/>
        <v>11.764705882352944</v>
      </c>
      <c r="AR823" s="671">
        <f t="shared" si="376"/>
        <v>126.6666666666667</v>
      </c>
      <c r="AS823" s="672">
        <f t="shared" si="378"/>
        <v>16.067836208721875</v>
      </c>
      <c r="AT823" s="673">
        <f t="shared" si="379"/>
        <v>27.418628311561982</v>
      </c>
    </row>
    <row r="824" spans="1:46" x14ac:dyDescent="0.2">
      <c r="A824" s="658" t="s">
        <v>1748</v>
      </c>
      <c r="B824" s="948" t="s">
        <v>1749</v>
      </c>
      <c r="C824" s="497">
        <v>1.27</v>
      </c>
      <c r="D824" s="657">
        <v>1.1400000000000001</v>
      </c>
      <c r="E824" s="533">
        <v>1.0449999999999999</v>
      </c>
      <c r="F824" s="533">
        <v>1</v>
      </c>
      <c r="G824" s="533">
        <v>0.95</v>
      </c>
      <c r="H824" s="533">
        <v>0.85</v>
      </c>
      <c r="I824" s="632"/>
      <c r="J824" s="533">
        <v>0.71</v>
      </c>
      <c r="K824" s="533">
        <v>0.42499999999999999</v>
      </c>
      <c r="L824" s="632"/>
      <c r="M824" s="653">
        <v>0.2</v>
      </c>
      <c r="N824" s="653">
        <v>0.57499999999999996</v>
      </c>
      <c r="O824" s="657">
        <v>1.7</v>
      </c>
      <c r="P824" s="657">
        <v>1.6</v>
      </c>
      <c r="Q824" s="657">
        <v>1.32</v>
      </c>
      <c r="R824" s="657">
        <v>1.2</v>
      </c>
      <c r="S824" s="657">
        <v>0.96</v>
      </c>
      <c r="T824" s="657">
        <v>0.81</v>
      </c>
      <c r="U824" s="657">
        <v>0.76249999999999996</v>
      </c>
      <c r="V824" s="657">
        <v>0.73250000000000004</v>
      </c>
      <c r="W824" s="657">
        <v>0.66415000000000002</v>
      </c>
      <c r="X824" s="657">
        <v>0.60079000000000005</v>
      </c>
      <c r="Y824" s="654">
        <f t="shared" si="377"/>
        <v>18.514939999999999</v>
      </c>
      <c r="Z824" s="1049">
        <f t="shared" si="358"/>
        <v>11.403508771929815</v>
      </c>
      <c r="AA824" s="671">
        <f t="shared" si="359"/>
        <v>9.0909090909091042</v>
      </c>
      <c r="AB824" s="671">
        <f t="shared" si="360"/>
        <v>4.4999999999999929</v>
      </c>
      <c r="AC824" s="671">
        <f t="shared" si="361"/>
        <v>5.2631578947368363</v>
      </c>
      <c r="AD824" s="671">
        <f t="shared" si="362"/>
        <v>11.764705882352944</v>
      </c>
      <c r="AE824" s="671">
        <f t="shared" si="363"/>
        <v>19.718309859154925</v>
      </c>
      <c r="AF824" s="671">
        <f t="shared" si="364"/>
        <v>67.058823529411768</v>
      </c>
      <c r="AG824" s="671">
        <f t="shared" si="365"/>
        <v>112.5</v>
      </c>
      <c r="AH824" s="671">
        <f t="shared" si="366"/>
        <v>-65.217391304347828</v>
      </c>
      <c r="AI824" s="671">
        <f t="shared" si="367"/>
        <v>-66.176470588235304</v>
      </c>
      <c r="AJ824" s="671">
        <f t="shared" si="368"/>
        <v>6.25</v>
      </c>
      <c r="AK824" s="671">
        <f t="shared" si="369"/>
        <v>21.212121212121215</v>
      </c>
      <c r="AL824" s="671">
        <f t="shared" si="370"/>
        <v>10.000000000000009</v>
      </c>
      <c r="AM824" s="671">
        <f t="shared" si="371"/>
        <v>25</v>
      </c>
      <c r="AN824" s="671">
        <f t="shared" si="372"/>
        <v>18.518518518518512</v>
      </c>
      <c r="AO824" s="671">
        <f t="shared" si="373"/>
        <v>6.2295081967213228</v>
      </c>
      <c r="AP824" s="671">
        <f t="shared" si="374"/>
        <v>4.0955631399317349</v>
      </c>
      <c r="AQ824" s="671">
        <f t="shared" si="375"/>
        <v>10.291349845667398</v>
      </c>
      <c r="AR824" s="671">
        <f t="shared" si="376"/>
        <v>10.546114282860897</v>
      </c>
      <c r="AS824" s="672">
        <f t="shared" si="378"/>
        <v>11.686775175354384</v>
      </c>
      <c r="AT824" s="673">
        <f t="shared" si="379"/>
        <v>37.865446053695386</v>
      </c>
    </row>
    <row r="825" spans="1:46" s="627" customFormat="1" x14ac:dyDescent="0.2">
      <c r="A825" s="602" t="s">
        <v>4065</v>
      </c>
      <c r="B825" s="629" t="s">
        <v>4066</v>
      </c>
      <c r="C825" s="497">
        <v>1.415</v>
      </c>
      <c r="D825" s="563">
        <v>1.35</v>
      </c>
      <c r="E825" s="634">
        <v>1.2450000000000001</v>
      </c>
      <c r="F825" s="634">
        <v>1.1136999999999999</v>
      </c>
      <c r="G825" s="1181">
        <v>0</v>
      </c>
      <c r="H825" s="1181">
        <v>0</v>
      </c>
      <c r="I825" s="1186"/>
      <c r="J825" s="1181">
        <v>0</v>
      </c>
      <c r="K825" s="1181">
        <v>0</v>
      </c>
      <c r="L825" s="1186"/>
      <c r="M825" s="1181">
        <v>0</v>
      </c>
      <c r="N825" s="1181">
        <v>0</v>
      </c>
      <c r="O825" s="1181">
        <v>0</v>
      </c>
      <c r="P825" s="1181">
        <v>0</v>
      </c>
      <c r="Q825" s="1181">
        <v>0</v>
      </c>
      <c r="R825" s="1181">
        <v>0</v>
      </c>
      <c r="S825" s="1181">
        <v>0</v>
      </c>
      <c r="T825" s="1181">
        <v>0</v>
      </c>
      <c r="U825" s="1181">
        <v>0</v>
      </c>
      <c r="V825" s="1181">
        <v>0</v>
      </c>
      <c r="W825" s="1181">
        <v>0</v>
      </c>
      <c r="X825" s="1181">
        <v>0</v>
      </c>
      <c r="Y825" s="654">
        <f t="shared" si="377"/>
        <v>5.1236999999999995</v>
      </c>
      <c r="Z825" s="1049">
        <f t="shared" si="358"/>
        <v>4.8148148148148051</v>
      </c>
      <c r="AA825" s="675">
        <f t="shared" si="359"/>
        <v>8.4337349397590309</v>
      </c>
      <c r="AB825" s="675">
        <f t="shared" si="360"/>
        <v>11.789530394181579</v>
      </c>
      <c r="AC825" s="675" t="str">
        <f t="shared" si="361"/>
        <v>n/a</v>
      </c>
      <c r="AD825" s="675" t="str">
        <f t="shared" si="362"/>
        <v>n/a</v>
      </c>
      <c r="AE825" s="675" t="str">
        <f t="shared" si="363"/>
        <v>n/a</v>
      </c>
      <c r="AF825" s="675" t="str">
        <f t="shared" si="364"/>
        <v>n/a</v>
      </c>
      <c r="AG825" s="675" t="str">
        <f t="shared" si="365"/>
        <v>n/a</v>
      </c>
      <c r="AH825" s="675" t="str">
        <f t="shared" si="366"/>
        <v>n/a</v>
      </c>
      <c r="AI825" s="675" t="str">
        <f t="shared" si="367"/>
        <v>n/a</v>
      </c>
      <c r="AJ825" s="675" t="str">
        <f t="shared" si="368"/>
        <v>n/a</v>
      </c>
      <c r="AK825" s="675" t="str">
        <f t="shared" si="369"/>
        <v>n/a</v>
      </c>
      <c r="AL825" s="675" t="str">
        <f t="shared" si="370"/>
        <v>n/a</v>
      </c>
      <c r="AM825" s="675" t="str">
        <f t="shared" si="371"/>
        <v>n/a</v>
      </c>
      <c r="AN825" s="675" t="str">
        <f t="shared" si="372"/>
        <v>n/a</v>
      </c>
      <c r="AO825" s="675" t="str">
        <f t="shared" si="373"/>
        <v>n/a</v>
      </c>
      <c r="AP825" s="675" t="str">
        <f t="shared" si="374"/>
        <v>n/a</v>
      </c>
      <c r="AQ825" s="675" t="str">
        <f t="shared" si="375"/>
        <v>n/a</v>
      </c>
      <c r="AR825" s="675" t="str">
        <f t="shared" si="376"/>
        <v>n/a</v>
      </c>
      <c r="AS825" s="672">
        <f t="shared" si="378"/>
        <v>8.3460267162518047</v>
      </c>
      <c r="AT825" s="673">
        <f t="shared" si="379"/>
        <v>3.4881849008644163</v>
      </c>
    </row>
    <row r="826" spans="1:46" s="572" customFormat="1" x14ac:dyDescent="0.2">
      <c r="A826" s="969" t="s">
        <v>1768</v>
      </c>
      <c r="B826" s="936" t="s">
        <v>1769</v>
      </c>
      <c r="C826" s="497">
        <v>0.92</v>
      </c>
      <c r="D826" s="521">
        <v>0.77000000000000013</v>
      </c>
      <c r="E826" s="513">
        <v>0.66</v>
      </c>
      <c r="F826" s="513">
        <v>0.6</v>
      </c>
      <c r="G826" s="513">
        <v>0.48</v>
      </c>
      <c r="H826" s="513">
        <v>0.4</v>
      </c>
      <c r="I826" s="514"/>
      <c r="J826" s="513">
        <v>0.36</v>
      </c>
      <c r="K826" s="509">
        <v>0.32</v>
      </c>
      <c r="L826" s="514"/>
      <c r="M826" s="539">
        <v>0</v>
      </c>
      <c r="N826" s="539">
        <v>0</v>
      </c>
      <c r="O826" s="517">
        <v>0</v>
      </c>
      <c r="P826" s="517">
        <v>0</v>
      </c>
      <c r="Q826" s="517">
        <v>0</v>
      </c>
      <c r="R826" s="517">
        <v>0</v>
      </c>
      <c r="S826" s="517">
        <v>0</v>
      </c>
      <c r="T826" s="517">
        <v>0</v>
      </c>
      <c r="U826" s="517">
        <v>0</v>
      </c>
      <c r="V826" s="517">
        <v>0</v>
      </c>
      <c r="W826" s="517">
        <v>0</v>
      </c>
      <c r="X826" s="517">
        <v>0</v>
      </c>
      <c r="Y826" s="654">
        <f t="shared" si="377"/>
        <v>4.5100000000000007</v>
      </c>
      <c r="Z826" s="1049">
        <f t="shared" si="358"/>
        <v>19.480519480519476</v>
      </c>
      <c r="AA826" s="671">
        <f t="shared" si="359"/>
        <v>16.666666666666675</v>
      </c>
      <c r="AB826" s="671">
        <f t="shared" si="360"/>
        <v>10.000000000000009</v>
      </c>
      <c r="AC826" s="671">
        <f t="shared" si="361"/>
        <v>25</v>
      </c>
      <c r="AD826" s="671">
        <f t="shared" si="362"/>
        <v>19.999999999999996</v>
      </c>
      <c r="AE826" s="671">
        <f t="shared" si="363"/>
        <v>11.111111111111116</v>
      </c>
      <c r="AF826" s="671">
        <f t="shared" si="364"/>
        <v>12.5</v>
      </c>
      <c r="AG826" s="676" t="str">
        <f t="shared" si="365"/>
        <v>n/a</v>
      </c>
      <c r="AH826" s="677" t="str">
        <f t="shared" si="366"/>
        <v>n/a</v>
      </c>
      <c r="AI826" s="676" t="str">
        <f t="shared" si="367"/>
        <v>n/a</v>
      </c>
      <c r="AJ826" s="676" t="str">
        <f t="shared" si="368"/>
        <v>n/a</v>
      </c>
      <c r="AK826" s="676" t="str">
        <f t="shared" si="369"/>
        <v>n/a</v>
      </c>
      <c r="AL826" s="676" t="str">
        <f t="shared" si="370"/>
        <v>n/a</v>
      </c>
      <c r="AM826" s="676" t="str">
        <f t="shared" si="371"/>
        <v>n/a</v>
      </c>
      <c r="AN826" s="676" t="str">
        <f t="shared" si="372"/>
        <v>n/a</v>
      </c>
      <c r="AO826" s="676" t="str">
        <f t="shared" si="373"/>
        <v>n/a</v>
      </c>
      <c r="AP826" s="676" t="str">
        <f t="shared" si="374"/>
        <v>n/a</v>
      </c>
      <c r="AQ826" s="676" t="str">
        <f t="shared" si="375"/>
        <v>n/a</v>
      </c>
      <c r="AR826" s="676" t="str">
        <f t="shared" si="376"/>
        <v>n/a</v>
      </c>
      <c r="AS826" s="672">
        <f t="shared" si="378"/>
        <v>16.394042465471038</v>
      </c>
      <c r="AT826" s="673">
        <f t="shared" si="379"/>
        <v>5.4866931238901344</v>
      </c>
    </row>
    <row r="827" spans="1:46" s="572" customFormat="1" x14ac:dyDescent="0.2">
      <c r="A827" s="1088" t="s">
        <v>4050</v>
      </c>
      <c r="B827" s="936" t="s">
        <v>4051</v>
      </c>
      <c r="C827" s="497">
        <v>1.46</v>
      </c>
      <c r="D827" s="656">
        <v>1.44</v>
      </c>
      <c r="E827" s="650">
        <v>1.42</v>
      </c>
      <c r="F827" s="650">
        <v>1.4</v>
      </c>
      <c r="G827" s="542">
        <v>1.38</v>
      </c>
      <c r="H827" s="542">
        <v>1.38</v>
      </c>
      <c r="I827" s="651"/>
      <c r="J827" s="502">
        <v>1.38</v>
      </c>
      <c r="K827" s="655">
        <v>1.38</v>
      </c>
      <c r="L827" s="651"/>
      <c r="M827" s="652">
        <v>1.38</v>
      </c>
      <c r="N827" s="652">
        <v>1.38</v>
      </c>
      <c r="O827" s="653">
        <v>1.38</v>
      </c>
      <c r="P827" s="653">
        <v>1.38</v>
      </c>
      <c r="Q827" s="653">
        <v>1.38</v>
      </c>
      <c r="R827" s="653">
        <v>1.38</v>
      </c>
      <c r="S827" s="653">
        <v>1.38</v>
      </c>
      <c r="T827" s="653">
        <v>1.38</v>
      </c>
      <c r="U827" s="653">
        <v>1.38</v>
      </c>
      <c r="V827" s="653">
        <v>1.38</v>
      </c>
      <c r="W827" s="653">
        <v>1.38</v>
      </c>
      <c r="X827" s="653">
        <v>1.38</v>
      </c>
      <c r="Y827" s="654">
        <f t="shared" si="377"/>
        <v>27.799999999999986</v>
      </c>
      <c r="Z827" s="1049">
        <f t="shared" si="358"/>
        <v>1.388888888888884</v>
      </c>
      <c r="AA827" s="678">
        <f t="shared" si="359"/>
        <v>1.4084507042253502</v>
      </c>
      <c r="AB827" s="678">
        <f t="shared" si="360"/>
        <v>1.4285714285714235</v>
      </c>
      <c r="AC827" s="678">
        <f t="shared" si="361"/>
        <v>1.449275362318847</v>
      </c>
      <c r="AD827" s="678">
        <f t="shared" si="362"/>
        <v>0</v>
      </c>
      <c r="AE827" s="678">
        <f t="shared" si="363"/>
        <v>0</v>
      </c>
      <c r="AF827" s="678">
        <f t="shared" si="364"/>
        <v>0</v>
      </c>
      <c r="AG827" s="679">
        <f t="shared" si="365"/>
        <v>0</v>
      </c>
      <c r="AH827" s="680">
        <f t="shared" si="366"/>
        <v>0</v>
      </c>
      <c r="AI827" s="679">
        <f t="shared" si="367"/>
        <v>0</v>
      </c>
      <c r="AJ827" s="679">
        <f t="shared" si="368"/>
        <v>0</v>
      </c>
      <c r="AK827" s="679">
        <f t="shared" si="369"/>
        <v>0</v>
      </c>
      <c r="AL827" s="679">
        <f t="shared" si="370"/>
        <v>0</v>
      </c>
      <c r="AM827" s="679">
        <f t="shared" si="371"/>
        <v>0</v>
      </c>
      <c r="AN827" s="679">
        <f t="shared" si="372"/>
        <v>0</v>
      </c>
      <c r="AO827" s="679">
        <f t="shared" si="373"/>
        <v>0</v>
      </c>
      <c r="AP827" s="679">
        <f t="shared" si="374"/>
        <v>0</v>
      </c>
      <c r="AQ827" s="679">
        <f t="shared" si="375"/>
        <v>0</v>
      </c>
      <c r="AR827" s="679">
        <f t="shared" si="376"/>
        <v>0</v>
      </c>
      <c r="AS827" s="672">
        <f t="shared" si="378"/>
        <v>0.29869402021076341</v>
      </c>
      <c r="AT827" s="673">
        <f t="shared" si="379"/>
        <v>0.59436319320126219</v>
      </c>
    </row>
    <row r="828" spans="1:46" s="626" customFormat="1" ht="12" x14ac:dyDescent="0.2">
      <c r="A828" s="969" t="s">
        <v>841</v>
      </c>
      <c r="B828" s="936" t="s">
        <v>842</v>
      </c>
      <c r="C828" s="497">
        <v>1.08</v>
      </c>
      <c r="D828" s="657">
        <v>1.06</v>
      </c>
      <c r="E828" s="533">
        <v>1.0449999999999999</v>
      </c>
      <c r="F828" s="533">
        <v>1.0249999999999999</v>
      </c>
      <c r="G828" s="533">
        <v>1.0049999999999999</v>
      </c>
      <c r="H828" s="533">
        <v>0.98499999999999999</v>
      </c>
      <c r="I828" s="632"/>
      <c r="J828" s="533">
        <v>0.96499999999999997</v>
      </c>
      <c r="K828" s="533">
        <v>0.94499999999999995</v>
      </c>
      <c r="L828" s="632"/>
      <c r="M828" s="653">
        <v>0.94</v>
      </c>
      <c r="N828" s="657">
        <v>0.92500000000000004</v>
      </c>
      <c r="O828" s="657">
        <v>0.90500000000000003</v>
      </c>
      <c r="P828" s="657">
        <v>0.88500000000000001</v>
      </c>
      <c r="Q828" s="657">
        <v>0.78</v>
      </c>
      <c r="R828" s="657">
        <v>0.63</v>
      </c>
      <c r="S828" s="657">
        <v>0.45</v>
      </c>
      <c r="T828" s="653">
        <v>0</v>
      </c>
      <c r="U828" s="653">
        <v>0</v>
      </c>
      <c r="V828" s="653">
        <v>0</v>
      </c>
      <c r="W828" s="653">
        <v>0</v>
      </c>
      <c r="X828" s="653">
        <v>0</v>
      </c>
      <c r="Y828" s="654">
        <f t="shared" si="377"/>
        <v>13.624999999999998</v>
      </c>
      <c r="Z828" s="1049">
        <f t="shared" si="358"/>
        <v>1.8867924528301883</v>
      </c>
      <c r="AA828" s="678">
        <f t="shared" si="359"/>
        <v>1.4354066985646119</v>
      </c>
      <c r="AB828" s="678">
        <f t="shared" si="360"/>
        <v>1.9512195121951237</v>
      </c>
      <c r="AC828" s="678">
        <f t="shared" si="361"/>
        <v>1.990049751243772</v>
      </c>
      <c r="AD828" s="678">
        <f t="shared" si="362"/>
        <v>2.0304568527918621</v>
      </c>
      <c r="AE828" s="678">
        <f t="shared" si="363"/>
        <v>2.0725388601036343</v>
      </c>
      <c r="AF828" s="678">
        <f t="shared" si="364"/>
        <v>2.1164021164021163</v>
      </c>
      <c r="AG828" s="679">
        <f t="shared" si="365"/>
        <v>0.53191489361701372</v>
      </c>
      <c r="AH828" s="680">
        <f t="shared" si="366"/>
        <v>1.6216216216216051</v>
      </c>
      <c r="AI828" s="679">
        <f t="shared" si="367"/>
        <v>2.2099447513812098</v>
      </c>
      <c r="AJ828" s="679">
        <f t="shared" si="368"/>
        <v>2.2598870056497189</v>
      </c>
      <c r="AK828" s="679">
        <f t="shared" si="369"/>
        <v>13.461538461538458</v>
      </c>
      <c r="AL828" s="679">
        <f t="shared" si="370"/>
        <v>23.809523809523814</v>
      </c>
      <c r="AM828" s="679">
        <f t="shared" si="371"/>
        <v>39.999999999999993</v>
      </c>
      <c r="AN828" s="679" t="str">
        <f t="shared" si="372"/>
        <v>n/a</v>
      </c>
      <c r="AO828" s="679" t="str">
        <f t="shared" si="373"/>
        <v>n/a</v>
      </c>
      <c r="AP828" s="679" t="str">
        <f t="shared" si="374"/>
        <v>n/a</v>
      </c>
      <c r="AQ828" s="679" t="str">
        <f t="shared" si="375"/>
        <v>n/a</v>
      </c>
      <c r="AR828" s="679" t="str">
        <f t="shared" si="376"/>
        <v>n/a</v>
      </c>
      <c r="AS828" s="672">
        <f t="shared" si="378"/>
        <v>6.9555211991045081</v>
      </c>
      <c r="AT828" s="673">
        <f t="shared" si="379"/>
        <v>11.46897282274368</v>
      </c>
    </row>
    <row r="829" spans="1:46" s="626" customFormat="1" ht="12" x14ac:dyDescent="0.2">
      <c r="A829" s="968" t="s">
        <v>837</v>
      </c>
      <c r="B829" s="936" t="s">
        <v>838</v>
      </c>
      <c r="C829" s="497">
        <v>2.835</v>
      </c>
      <c r="D829" s="657">
        <v>2.7199999999999998</v>
      </c>
      <c r="E829" s="533">
        <v>2.62</v>
      </c>
      <c r="F829" s="533">
        <v>2.56</v>
      </c>
      <c r="G829" s="533">
        <v>2.36</v>
      </c>
      <c r="H829" s="533">
        <v>2.1949999999999998</v>
      </c>
      <c r="I829" s="632"/>
      <c r="J829" s="533">
        <v>2.0299999999999998</v>
      </c>
      <c r="K829" s="533">
        <v>1.865</v>
      </c>
      <c r="L829" s="632"/>
      <c r="M829" s="657">
        <v>1.7</v>
      </c>
      <c r="N829" s="653">
        <v>1.54</v>
      </c>
      <c r="O829" s="657">
        <v>1.345</v>
      </c>
      <c r="P829" s="657">
        <v>1.1499999999999999</v>
      </c>
      <c r="Q829" s="657">
        <v>1.0249999999999999</v>
      </c>
      <c r="R829" s="657">
        <v>0.88</v>
      </c>
      <c r="S829" s="653">
        <v>0.7</v>
      </c>
      <c r="T829" s="657">
        <v>0.5675</v>
      </c>
      <c r="U829" s="657">
        <v>0.49</v>
      </c>
      <c r="V829" s="657">
        <v>0.45</v>
      </c>
      <c r="W829" s="657">
        <v>0.41249999999999998</v>
      </c>
      <c r="X829" s="657">
        <v>0.37</v>
      </c>
      <c r="Y829" s="654">
        <f t="shared" si="377"/>
        <v>29.814999999999991</v>
      </c>
      <c r="Z829" s="1049">
        <f t="shared" si="358"/>
        <v>4.2279411764706065</v>
      </c>
      <c r="AA829" s="678">
        <f t="shared" si="359"/>
        <v>3.8167938931297662</v>
      </c>
      <c r="AB829" s="678">
        <f t="shared" si="360"/>
        <v>2.34375</v>
      </c>
      <c r="AC829" s="678">
        <f t="shared" si="361"/>
        <v>8.4745762711864394</v>
      </c>
      <c r="AD829" s="678">
        <f t="shared" si="362"/>
        <v>7.5170842824601403</v>
      </c>
      <c r="AE829" s="678">
        <f t="shared" si="363"/>
        <v>8.1280788177339858</v>
      </c>
      <c r="AF829" s="678">
        <f t="shared" si="364"/>
        <v>8.847184986595158</v>
      </c>
      <c r="AG829" s="679">
        <f t="shared" si="365"/>
        <v>9.7058823529411864</v>
      </c>
      <c r="AH829" s="680">
        <f t="shared" si="366"/>
        <v>10.389610389610393</v>
      </c>
      <c r="AI829" s="679">
        <f t="shared" si="367"/>
        <v>14.498141263940534</v>
      </c>
      <c r="AJ829" s="679">
        <f t="shared" si="368"/>
        <v>16.956521739130448</v>
      </c>
      <c r="AK829" s="679">
        <f t="shared" si="369"/>
        <v>12.195121951219523</v>
      </c>
      <c r="AL829" s="679">
        <f t="shared" si="370"/>
        <v>16.477272727272705</v>
      </c>
      <c r="AM829" s="679">
        <f t="shared" si="371"/>
        <v>25.714285714285733</v>
      </c>
      <c r="AN829" s="679">
        <f t="shared" si="372"/>
        <v>23.348017621145356</v>
      </c>
      <c r="AO829" s="679">
        <f t="shared" si="373"/>
        <v>15.816326530612246</v>
      </c>
      <c r="AP829" s="679">
        <f t="shared" si="374"/>
        <v>8.8888888888888786</v>
      </c>
      <c r="AQ829" s="679">
        <f t="shared" si="375"/>
        <v>9.0909090909091042</v>
      </c>
      <c r="AR829" s="679">
        <f t="shared" si="376"/>
        <v>11.486486486486491</v>
      </c>
      <c r="AS829" s="672">
        <f t="shared" si="378"/>
        <v>11.469624957053616</v>
      </c>
      <c r="AT829" s="673">
        <f t="shared" si="379"/>
        <v>6.1522472196548224</v>
      </c>
    </row>
    <row r="830" spans="1:46" s="626" customFormat="1" ht="12" x14ac:dyDescent="0.2">
      <c r="A830" s="968" t="s">
        <v>372</v>
      </c>
      <c r="B830" s="936" t="s">
        <v>373</v>
      </c>
      <c r="C830" s="497">
        <v>2.6</v>
      </c>
      <c r="D830" s="657">
        <v>2.16</v>
      </c>
      <c r="E830" s="533">
        <v>2.12</v>
      </c>
      <c r="F830" s="533">
        <v>2.08</v>
      </c>
      <c r="G830" s="533">
        <v>2.04</v>
      </c>
      <c r="H830" s="533">
        <v>2</v>
      </c>
      <c r="I830" s="632"/>
      <c r="J830" s="533">
        <v>1.96</v>
      </c>
      <c r="K830" s="533">
        <v>1.92</v>
      </c>
      <c r="L830" s="632"/>
      <c r="M830" s="657">
        <v>1.88</v>
      </c>
      <c r="N830" s="657">
        <v>1.84</v>
      </c>
      <c r="O830" s="657">
        <v>1.8</v>
      </c>
      <c r="P830" s="657">
        <v>1.76</v>
      </c>
      <c r="Q830" s="657">
        <v>1.72</v>
      </c>
      <c r="R830" s="657">
        <v>1.68</v>
      </c>
      <c r="S830" s="657">
        <v>1.56</v>
      </c>
      <c r="T830" s="657">
        <v>1.44</v>
      </c>
      <c r="U830" s="657">
        <v>1.36</v>
      </c>
      <c r="V830" s="657">
        <v>1.28</v>
      </c>
      <c r="W830" s="657">
        <v>1.24</v>
      </c>
      <c r="X830" s="657">
        <v>1.2</v>
      </c>
      <c r="Y830" s="654">
        <f t="shared" si="377"/>
        <v>35.640000000000008</v>
      </c>
      <c r="Z830" s="1049">
        <f t="shared" si="358"/>
        <v>20.370370370370374</v>
      </c>
      <c r="AA830" s="678">
        <f t="shared" si="359"/>
        <v>1.8867924528301883</v>
      </c>
      <c r="AB830" s="678">
        <f t="shared" si="360"/>
        <v>1.9230769230769162</v>
      </c>
      <c r="AC830" s="678">
        <f t="shared" si="361"/>
        <v>1.9607843137254832</v>
      </c>
      <c r="AD830" s="678">
        <f t="shared" si="362"/>
        <v>2.0000000000000018</v>
      </c>
      <c r="AE830" s="678">
        <f t="shared" si="363"/>
        <v>2.0408163265306145</v>
      </c>
      <c r="AF830" s="678">
        <f t="shared" si="364"/>
        <v>2.0833333333333259</v>
      </c>
      <c r="AG830" s="679">
        <f t="shared" si="365"/>
        <v>2.1276595744680771</v>
      </c>
      <c r="AH830" s="680">
        <f t="shared" si="366"/>
        <v>2.1739130434782483</v>
      </c>
      <c r="AI830" s="679">
        <f t="shared" si="367"/>
        <v>2.2222222222222143</v>
      </c>
      <c r="AJ830" s="679">
        <f t="shared" si="368"/>
        <v>2.2727272727272707</v>
      </c>
      <c r="AK830" s="679">
        <f t="shared" si="369"/>
        <v>2.3255813953488413</v>
      </c>
      <c r="AL830" s="679">
        <f t="shared" si="370"/>
        <v>2.3809523809523725</v>
      </c>
      <c r="AM830" s="679">
        <f t="shared" si="371"/>
        <v>7.6923076923076872</v>
      </c>
      <c r="AN830" s="679">
        <f t="shared" si="372"/>
        <v>8.3333333333333481</v>
      </c>
      <c r="AO830" s="679">
        <f t="shared" si="373"/>
        <v>5.8823529411764497</v>
      </c>
      <c r="AP830" s="679">
        <f t="shared" si="374"/>
        <v>6.25</v>
      </c>
      <c r="AQ830" s="679">
        <f t="shared" si="375"/>
        <v>3.2258064516129004</v>
      </c>
      <c r="AR830" s="679">
        <f t="shared" si="376"/>
        <v>3.3333333333333437</v>
      </c>
      <c r="AS830" s="672">
        <f t="shared" si="378"/>
        <v>4.2360717558330343</v>
      </c>
      <c r="AT830" s="673">
        <f t="shared" si="379"/>
        <v>4.4212210669969831</v>
      </c>
    </row>
    <row r="831" spans="1:46" s="626" customFormat="1" ht="12" x14ac:dyDescent="0.2">
      <c r="A831" s="968" t="s">
        <v>847</v>
      </c>
      <c r="B831" s="968" t="s">
        <v>848</v>
      </c>
      <c r="C831" s="497">
        <v>0.88</v>
      </c>
      <c r="D831" s="657">
        <v>0.69</v>
      </c>
      <c r="E831" s="533">
        <v>0.58499999999999996</v>
      </c>
      <c r="F831" s="533">
        <v>0.5</v>
      </c>
      <c r="G831" s="533">
        <v>0.42</v>
      </c>
      <c r="H831" s="533">
        <v>0.34749999999999998</v>
      </c>
      <c r="I831" s="632"/>
      <c r="J831" s="533">
        <v>0.2475</v>
      </c>
      <c r="K831" s="533">
        <v>0.16750000000000001</v>
      </c>
      <c r="L831" s="632"/>
      <c r="M831" s="657">
        <v>0.13125000000000001</v>
      </c>
      <c r="N831" s="657">
        <v>0.11</v>
      </c>
      <c r="O831" s="657">
        <v>5.2499999999999998E-2</v>
      </c>
      <c r="P831" s="653">
        <v>0</v>
      </c>
      <c r="Q831" s="653">
        <v>0</v>
      </c>
      <c r="R831" s="653">
        <v>0</v>
      </c>
      <c r="S831" s="653">
        <v>0</v>
      </c>
      <c r="T831" s="653">
        <v>0</v>
      </c>
      <c r="U831" s="653">
        <v>0</v>
      </c>
      <c r="V831" s="653">
        <v>0</v>
      </c>
      <c r="W831" s="653">
        <v>0</v>
      </c>
      <c r="X831" s="653">
        <v>0</v>
      </c>
      <c r="Y831" s="654">
        <f t="shared" si="377"/>
        <v>4.1312500000000005</v>
      </c>
      <c r="Z831" s="1049">
        <f t="shared" si="358"/>
        <v>27.536231884057983</v>
      </c>
      <c r="AA831" s="678">
        <f t="shared" si="359"/>
        <v>17.948717948717952</v>
      </c>
      <c r="AB831" s="678">
        <f t="shared" si="360"/>
        <v>16.999999999999993</v>
      </c>
      <c r="AC831" s="678">
        <f t="shared" si="361"/>
        <v>19.047619047619047</v>
      </c>
      <c r="AD831" s="678">
        <f t="shared" si="362"/>
        <v>20.863309352517987</v>
      </c>
      <c r="AE831" s="678">
        <f t="shared" si="363"/>
        <v>40.404040404040401</v>
      </c>
      <c r="AF831" s="678">
        <f t="shared" si="364"/>
        <v>47.761194029850728</v>
      </c>
      <c r="AG831" s="679">
        <f t="shared" si="365"/>
        <v>27.619047619047631</v>
      </c>
      <c r="AH831" s="680">
        <f t="shared" si="366"/>
        <v>19.318181818181813</v>
      </c>
      <c r="AI831" s="679">
        <f t="shared" si="367"/>
        <v>109.52380952380953</v>
      </c>
      <c r="AJ831" s="679" t="str">
        <f t="shared" si="368"/>
        <v>n/a</v>
      </c>
      <c r="AK831" s="679" t="str">
        <f t="shared" si="369"/>
        <v>n/a</v>
      </c>
      <c r="AL831" s="679" t="str">
        <f t="shared" si="370"/>
        <v>n/a</v>
      </c>
      <c r="AM831" s="679" t="str">
        <f t="shared" si="371"/>
        <v>n/a</v>
      </c>
      <c r="AN831" s="679" t="str">
        <f t="shared" si="372"/>
        <v>n/a</v>
      </c>
      <c r="AO831" s="679" t="str">
        <f t="shared" si="373"/>
        <v>n/a</v>
      </c>
      <c r="AP831" s="679" t="str">
        <f t="shared" si="374"/>
        <v>n/a</v>
      </c>
      <c r="AQ831" s="679" t="str">
        <f t="shared" si="375"/>
        <v>n/a</v>
      </c>
      <c r="AR831" s="679" t="str">
        <f t="shared" si="376"/>
        <v>n/a</v>
      </c>
      <c r="AS831" s="672">
        <f t="shared" si="378"/>
        <v>34.702215162784306</v>
      </c>
      <c r="AT831" s="673">
        <f t="shared" si="379"/>
        <v>28.225558881850318</v>
      </c>
    </row>
    <row r="832" spans="1:46" s="626" customFormat="1" ht="12" x14ac:dyDescent="0.2">
      <c r="A832" s="969" t="s">
        <v>1832</v>
      </c>
      <c r="B832" s="936" t="s">
        <v>1833</v>
      </c>
      <c r="C832" s="497">
        <v>1.6</v>
      </c>
      <c r="D832" s="657">
        <v>1.4</v>
      </c>
      <c r="E832" s="533">
        <v>1.2</v>
      </c>
      <c r="F832" s="533">
        <v>0.75</v>
      </c>
      <c r="G832" s="533">
        <v>0.25</v>
      </c>
      <c r="H832" s="533">
        <v>0</v>
      </c>
      <c r="I832" s="632"/>
      <c r="J832" s="533">
        <v>0</v>
      </c>
      <c r="K832" s="535">
        <v>0</v>
      </c>
      <c r="L832" s="632"/>
      <c r="M832" s="535">
        <v>0</v>
      </c>
      <c r="N832" s="1136">
        <v>0</v>
      </c>
      <c r="O832" s="653">
        <v>0</v>
      </c>
      <c r="P832" s="653">
        <v>0</v>
      </c>
      <c r="Q832" s="653">
        <v>0</v>
      </c>
      <c r="R832" s="653">
        <v>0</v>
      </c>
      <c r="S832" s="653">
        <v>0</v>
      </c>
      <c r="T832" s="653">
        <v>0</v>
      </c>
      <c r="U832" s="653">
        <v>0</v>
      </c>
      <c r="V832" s="653">
        <v>0</v>
      </c>
      <c r="W832" s="653">
        <v>0</v>
      </c>
      <c r="X832" s="653">
        <v>0</v>
      </c>
      <c r="Y832" s="654">
        <f t="shared" si="377"/>
        <v>5.2</v>
      </c>
      <c r="Z832" s="1049">
        <f t="shared" si="358"/>
        <v>14.285714285714302</v>
      </c>
      <c r="AA832" s="678">
        <f t="shared" si="359"/>
        <v>16.666666666666675</v>
      </c>
      <c r="AB832" s="678">
        <f t="shared" si="360"/>
        <v>59.999999999999986</v>
      </c>
      <c r="AC832" s="678">
        <f t="shared" si="361"/>
        <v>200</v>
      </c>
      <c r="AD832" s="678" t="str">
        <f t="shared" si="362"/>
        <v>n/a</v>
      </c>
      <c r="AE832" s="678" t="str">
        <f t="shared" si="363"/>
        <v>n/a</v>
      </c>
      <c r="AF832" s="678" t="str">
        <f t="shared" si="364"/>
        <v>n/a</v>
      </c>
      <c r="AG832" s="679" t="str">
        <f t="shared" si="365"/>
        <v>n/a</v>
      </c>
      <c r="AH832" s="680" t="str">
        <f t="shared" si="366"/>
        <v>n/a</v>
      </c>
      <c r="AI832" s="679" t="str">
        <f t="shared" si="367"/>
        <v>n/a</v>
      </c>
      <c r="AJ832" s="679" t="str">
        <f t="shared" si="368"/>
        <v>n/a</v>
      </c>
      <c r="AK832" s="679" t="str">
        <f t="shared" si="369"/>
        <v>n/a</v>
      </c>
      <c r="AL832" s="679" t="str">
        <f t="shared" si="370"/>
        <v>n/a</v>
      </c>
      <c r="AM832" s="679" t="str">
        <f t="shared" si="371"/>
        <v>n/a</v>
      </c>
      <c r="AN832" s="679" t="str">
        <f t="shared" si="372"/>
        <v>n/a</v>
      </c>
      <c r="AO832" s="679" t="str">
        <f t="shared" si="373"/>
        <v>n/a</v>
      </c>
      <c r="AP832" s="679" t="str">
        <f t="shared" si="374"/>
        <v>n/a</v>
      </c>
      <c r="AQ832" s="679" t="str">
        <f t="shared" si="375"/>
        <v>n/a</v>
      </c>
      <c r="AR832" s="679" t="str">
        <f t="shared" si="376"/>
        <v>n/a</v>
      </c>
      <c r="AS832" s="672">
        <f t="shared" si="378"/>
        <v>72.738095238095241</v>
      </c>
      <c r="AT832" s="673">
        <f t="shared" si="379"/>
        <v>87.404304651746571</v>
      </c>
    </row>
    <row r="833" spans="1:46" s="626" customFormat="1" ht="12" x14ac:dyDescent="0.2">
      <c r="A833" s="968" t="s">
        <v>4157</v>
      </c>
      <c r="B833" s="626" t="s">
        <v>4158</v>
      </c>
      <c r="C833" s="497">
        <v>0.75</v>
      </c>
      <c r="D833" s="1119">
        <v>0.71000000000000008</v>
      </c>
      <c r="E833" s="1119">
        <v>0.67</v>
      </c>
      <c r="F833" s="1119">
        <v>0.62</v>
      </c>
      <c r="G833" s="1224">
        <v>0.6</v>
      </c>
      <c r="H833" s="1224">
        <v>0.6</v>
      </c>
      <c r="I833" s="1224"/>
      <c r="J833" s="1224">
        <v>0.6</v>
      </c>
      <c r="K833" s="1119">
        <v>0.8</v>
      </c>
      <c r="L833" s="1119"/>
      <c r="M833" s="1224">
        <v>0.4</v>
      </c>
      <c r="N833" s="1224">
        <v>1.1000000000000001</v>
      </c>
      <c r="O833" s="1119">
        <v>1.4</v>
      </c>
      <c r="P833" s="1119">
        <v>1.2</v>
      </c>
      <c r="Q833" s="1119">
        <v>1.05</v>
      </c>
      <c r="R833" s="1119">
        <v>1</v>
      </c>
      <c r="S833" s="1119">
        <v>1</v>
      </c>
      <c r="T833" s="1119">
        <v>1</v>
      </c>
      <c r="U833" s="1119">
        <v>1</v>
      </c>
      <c r="V833" s="1119">
        <v>1</v>
      </c>
      <c r="W833" s="1119">
        <v>1</v>
      </c>
      <c r="X833" s="1119">
        <v>1</v>
      </c>
      <c r="Y833" s="654">
        <f t="shared" si="377"/>
        <v>17.5</v>
      </c>
      <c r="Z833" s="1049">
        <f t="shared" si="358"/>
        <v>5.6338028169014009</v>
      </c>
      <c r="AA833" s="678">
        <f t="shared" si="359"/>
        <v>5.9701492537313383</v>
      </c>
      <c r="AB833" s="678">
        <f t="shared" si="360"/>
        <v>8.064516129032274</v>
      </c>
      <c r="AC833" s="678">
        <f t="shared" si="361"/>
        <v>3.3333333333333437</v>
      </c>
      <c r="AD833" s="678">
        <f t="shared" si="362"/>
        <v>0</v>
      </c>
      <c r="AE833" s="678">
        <f t="shared" si="363"/>
        <v>0</v>
      </c>
      <c r="AF833" s="678">
        <f t="shared" si="364"/>
        <v>-25.000000000000011</v>
      </c>
      <c r="AG833" s="679">
        <f t="shared" si="365"/>
        <v>100</v>
      </c>
      <c r="AH833" s="680">
        <f t="shared" si="366"/>
        <v>-63.636363636363633</v>
      </c>
      <c r="AI833" s="679">
        <f t="shared" si="367"/>
        <v>-21.42857142857142</v>
      </c>
      <c r="AJ833" s="679">
        <f t="shared" si="368"/>
        <v>16.666666666666675</v>
      </c>
      <c r="AK833" s="679">
        <f t="shared" si="369"/>
        <v>14.285714285714279</v>
      </c>
      <c r="AL833" s="679">
        <f t="shared" si="370"/>
        <v>5.0000000000000044</v>
      </c>
      <c r="AM833" s="679">
        <f t="shared" si="371"/>
        <v>0</v>
      </c>
      <c r="AN833" s="679">
        <f t="shared" si="372"/>
        <v>0</v>
      </c>
      <c r="AO833" s="679">
        <f t="shared" si="373"/>
        <v>0</v>
      </c>
      <c r="AP833" s="679">
        <f t="shared" si="374"/>
        <v>0</v>
      </c>
      <c r="AQ833" s="679">
        <f t="shared" si="375"/>
        <v>0</v>
      </c>
      <c r="AR833" s="679">
        <f t="shared" si="376"/>
        <v>0</v>
      </c>
      <c r="AS833" s="672">
        <f t="shared" si="378"/>
        <v>2.5731182852865393</v>
      </c>
      <c r="AT833" s="673">
        <f t="shared" si="379"/>
        <v>29.494219765222525</v>
      </c>
    </row>
    <row r="834" spans="1:46" x14ac:dyDescent="0.2">
      <c r="A834" s="968" t="s">
        <v>378</v>
      </c>
      <c r="B834" s="936" t="s">
        <v>379</v>
      </c>
      <c r="C834" s="497">
        <v>1.89</v>
      </c>
      <c r="D834" s="657">
        <v>1.72</v>
      </c>
      <c r="E834" s="533">
        <v>1.53</v>
      </c>
      <c r="F834" s="533">
        <v>1.33</v>
      </c>
      <c r="G834" s="533">
        <v>1.1074999999999999</v>
      </c>
      <c r="H834" s="533">
        <v>0.91500000000000004</v>
      </c>
      <c r="I834" s="632"/>
      <c r="J834" s="533">
        <v>0.75749999999999995</v>
      </c>
      <c r="K834" s="533">
        <v>0.65249999999999997</v>
      </c>
      <c r="L834" s="632"/>
      <c r="M834" s="657">
        <v>0.60750000000000004</v>
      </c>
      <c r="N834" s="657">
        <v>0.59250000000000003</v>
      </c>
      <c r="O834" s="657">
        <v>0.58250000000000002</v>
      </c>
      <c r="P834" s="657">
        <v>0.5575</v>
      </c>
      <c r="Q834" s="657">
        <v>0.48499999999999999</v>
      </c>
      <c r="R834" s="657">
        <v>0.27500000000000002</v>
      </c>
      <c r="S834" s="657">
        <v>0.26250000000000001</v>
      </c>
      <c r="T834" s="657">
        <v>0.2525</v>
      </c>
      <c r="U834" s="657">
        <v>0.24249999999999999</v>
      </c>
      <c r="V834" s="657">
        <v>0.23250000000000001</v>
      </c>
      <c r="W834" s="657">
        <v>0.2225</v>
      </c>
      <c r="X834" s="657">
        <v>0.21249999999999999</v>
      </c>
      <c r="Y834" s="654">
        <f t="shared" si="377"/>
        <v>14.427499999999997</v>
      </c>
      <c r="Z834" s="1049">
        <f t="shared" si="358"/>
        <v>9.8837209302325526</v>
      </c>
      <c r="AA834" s="678">
        <f t="shared" si="359"/>
        <v>12.418300653594772</v>
      </c>
      <c r="AB834" s="678">
        <f t="shared" si="360"/>
        <v>15.037593984962406</v>
      </c>
      <c r="AC834" s="678">
        <f t="shared" si="361"/>
        <v>20.090293453724616</v>
      </c>
      <c r="AD834" s="678">
        <f t="shared" si="362"/>
        <v>21.038251366120207</v>
      </c>
      <c r="AE834" s="678">
        <f t="shared" si="363"/>
        <v>20.792079207920811</v>
      </c>
      <c r="AF834" s="678">
        <f t="shared" si="364"/>
        <v>16.09195402298851</v>
      </c>
      <c r="AG834" s="679">
        <f t="shared" si="365"/>
        <v>7.4074074074073959</v>
      </c>
      <c r="AH834" s="680">
        <f t="shared" si="366"/>
        <v>2.5316455696202445</v>
      </c>
      <c r="AI834" s="679">
        <f t="shared" si="367"/>
        <v>1.7167381974249052</v>
      </c>
      <c r="AJ834" s="679">
        <f t="shared" si="368"/>
        <v>4.484304932735439</v>
      </c>
      <c r="AK834" s="679">
        <f t="shared" si="369"/>
        <v>14.948453608247414</v>
      </c>
      <c r="AL834" s="679">
        <f t="shared" si="370"/>
        <v>76.363636363636346</v>
      </c>
      <c r="AM834" s="679">
        <f t="shared" si="371"/>
        <v>4.7619047619047672</v>
      </c>
      <c r="AN834" s="679">
        <f t="shared" si="372"/>
        <v>3.9603960396039639</v>
      </c>
      <c r="AO834" s="679">
        <f t="shared" si="373"/>
        <v>4.1237113402061931</v>
      </c>
      <c r="AP834" s="679">
        <f t="shared" si="374"/>
        <v>4.3010752688172005</v>
      </c>
      <c r="AQ834" s="679">
        <f t="shared" si="375"/>
        <v>4.4943820224719211</v>
      </c>
      <c r="AR834" s="679">
        <f t="shared" si="376"/>
        <v>4.705882352941182</v>
      </c>
      <c r="AS834" s="672">
        <f t="shared" si="378"/>
        <v>13.113249025503199</v>
      </c>
      <c r="AT834" s="673">
        <f t="shared" si="379"/>
        <v>16.672895421770971</v>
      </c>
    </row>
    <row r="835" spans="1:46" x14ac:dyDescent="0.2">
      <c r="A835" s="968" t="s">
        <v>843</v>
      </c>
      <c r="B835" s="936" t="s">
        <v>844</v>
      </c>
      <c r="C835" s="497">
        <v>1.6</v>
      </c>
      <c r="D835" s="657">
        <v>1.5428571428571427</v>
      </c>
      <c r="E835" s="533">
        <v>1.4175574991901521</v>
      </c>
      <c r="F835" s="533">
        <v>1.399416909620991</v>
      </c>
      <c r="G835" s="533">
        <v>1.3327780091628485</v>
      </c>
      <c r="H835" s="533">
        <v>1.2693123896789034</v>
      </c>
      <c r="I835" s="632"/>
      <c r="J835" s="533">
        <v>1.2088689425513366</v>
      </c>
      <c r="K835" s="1189">
        <v>1.1513029019932004</v>
      </c>
      <c r="L835" s="632"/>
      <c r="M835" s="657">
        <v>1.0964789542792384</v>
      </c>
      <c r="N835" s="657">
        <v>1.0442666183172389</v>
      </c>
      <c r="O835" s="657">
        <v>0.99453953496670411</v>
      </c>
      <c r="P835" s="657">
        <v>0.94718044180816274</v>
      </c>
      <c r="Q835" s="657">
        <v>0.90207562982879452</v>
      </c>
      <c r="R835" s="657">
        <v>0.85911991819173972</v>
      </c>
      <c r="S835" s="657">
        <v>0.8182109687854594</v>
      </c>
      <c r="T835" s="657">
        <v>0.77926776393831909</v>
      </c>
      <c r="U835" s="657">
        <v>0.74216095964823514</v>
      </c>
      <c r="V835" s="657">
        <v>0.57591127609089576</v>
      </c>
      <c r="W835" s="657">
        <v>0.54848750492383469</v>
      </c>
      <c r="X835" s="657">
        <v>0.27008875406531158</v>
      </c>
      <c r="Y835" s="654">
        <f t="shared" si="377"/>
        <v>20.499882119898508</v>
      </c>
      <c r="Z835" s="1049">
        <f t="shared" si="358"/>
        <v>3.7037037037037202</v>
      </c>
      <c r="AA835" s="678">
        <f t="shared" si="359"/>
        <v>8.8391224862888418</v>
      </c>
      <c r="AB835" s="678">
        <f t="shared" si="360"/>
        <v>1.2962962962963065</v>
      </c>
      <c r="AC835" s="678">
        <f t="shared" si="361"/>
        <v>5.0000000000000044</v>
      </c>
      <c r="AD835" s="678">
        <f t="shared" si="362"/>
        <v>5.0000000000000044</v>
      </c>
      <c r="AE835" s="678">
        <f t="shared" si="363"/>
        <v>5.0000000000000044</v>
      </c>
      <c r="AF835" s="678">
        <f t="shared" si="364"/>
        <v>5.0000777778353989</v>
      </c>
      <c r="AG835" s="679">
        <f t="shared" si="365"/>
        <v>5.0000000000000044</v>
      </c>
      <c r="AH835" s="680">
        <f t="shared" si="366"/>
        <v>4.9999047222380799</v>
      </c>
      <c r="AI835" s="679">
        <f t="shared" si="367"/>
        <v>5.0000107187493148</v>
      </c>
      <c r="AJ835" s="679">
        <f t="shared" si="368"/>
        <v>5.0000075031250812</v>
      </c>
      <c r="AK835" s="679">
        <f t="shared" si="369"/>
        <v>5.000114235203168</v>
      </c>
      <c r="AL835" s="679">
        <f t="shared" si="370"/>
        <v>4.9999669111929324</v>
      </c>
      <c r="AM835" s="679">
        <f t="shared" si="371"/>
        <v>4.9998045695971216</v>
      </c>
      <c r="AN835" s="679">
        <f t="shared" si="372"/>
        <v>4.9974099596172605</v>
      </c>
      <c r="AO835" s="679">
        <f t="shared" si="373"/>
        <v>4.9998324228307078</v>
      </c>
      <c r="AP835" s="679">
        <f t="shared" si="374"/>
        <v>28.867238836820452</v>
      </c>
      <c r="AQ835" s="679">
        <f t="shared" si="375"/>
        <v>4.9998898645593037</v>
      </c>
      <c r="AR835" s="679">
        <f t="shared" si="376"/>
        <v>103.07676519963582</v>
      </c>
      <c r="AS835" s="672">
        <f t="shared" si="378"/>
        <v>11.356849747773344</v>
      </c>
      <c r="AT835" s="673">
        <f t="shared" si="379"/>
        <v>22.914154286054863</v>
      </c>
    </row>
    <row r="836" spans="1:46" x14ac:dyDescent="0.2">
      <c r="A836" s="968" t="s">
        <v>1772</v>
      </c>
      <c r="B836" s="936" t="s">
        <v>1773</v>
      </c>
      <c r="C836" s="497">
        <v>3.2</v>
      </c>
      <c r="D836" s="657">
        <v>2.8</v>
      </c>
      <c r="E836" s="533">
        <v>2.4</v>
      </c>
      <c r="F836" s="533">
        <v>1.7</v>
      </c>
      <c r="G836" s="533">
        <v>1.05</v>
      </c>
      <c r="H836" s="533">
        <v>0.83282</v>
      </c>
      <c r="I836" s="632"/>
      <c r="J836" s="533">
        <v>0.59414</v>
      </c>
      <c r="K836" s="533">
        <v>0.27421000000000001</v>
      </c>
      <c r="L836" s="632"/>
      <c r="M836" s="653">
        <v>0.18279999999999999</v>
      </c>
      <c r="N836" s="657">
        <v>0.54844000000000004</v>
      </c>
      <c r="O836" s="657">
        <v>0.52102000000000004</v>
      </c>
      <c r="P836" s="657">
        <v>0.43875999999999998</v>
      </c>
      <c r="Q836" s="657">
        <v>0.27422999999999997</v>
      </c>
      <c r="R836" s="657">
        <v>0.17366000000000001</v>
      </c>
      <c r="S836" s="657">
        <v>0.13253999999999999</v>
      </c>
      <c r="T836" s="657">
        <v>9.597E-2</v>
      </c>
      <c r="U836" s="657">
        <v>9.1399999999999995E-2</v>
      </c>
      <c r="V836" s="657">
        <v>7.7689999999999995E-2</v>
      </c>
      <c r="W836" s="653">
        <v>7.3120000000000004E-2</v>
      </c>
      <c r="X836" s="653">
        <v>7.3120000000000004E-2</v>
      </c>
      <c r="Y836" s="654">
        <f t="shared" si="377"/>
        <v>15.533919999999998</v>
      </c>
      <c r="Z836" s="1049">
        <f t="shared" si="358"/>
        <v>14.285714285714302</v>
      </c>
      <c r="AA836" s="678">
        <f t="shared" si="359"/>
        <v>16.666666666666675</v>
      </c>
      <c r="AB836" s="678">
        <f t="shared" si="360"/>
        <v>41.176470588235304</v>
      </c>
      <c r="AC836" s="678">
        <f t="shared" si="361"/>
        <v>61.904761904761884</v>
      </c>
      <c r="AD836" s="678">
        <f t="shared" si="362"/>
        <v>26.077663840926025</v>
      </c>
      <c r="AE836" s="678">
        <f t="shared" si="363"/>
        <v>40.172349951189943</v>
      </c>
      <c r="AF836" s="678">
        <f t="shared" si="364"/>
        <v>116.67335254002404</v>
      </c>
      <c r="AG836" s="679">
        <f t="shared" si="365"/>
        <v>50.005470459518619</v>
      </c>
      <c r="AH836" s="680">
        <f t="shared" si="366"/>
        <v>-66.66909780468238</v>
      </c>
      <c r="AI836" s="679">
        <f t="shared" si="367"/>
        <v>5.2627538290276776</v>
      </c>
      <c r="AJ836" s="679">
        <f t="shared" si="368"/>
        <v>18.748290637250452</v>
      </c>
      <c r="AK836" s="679">
        <f t="shared" si="369"/>
        <v>59.997082740765052</v>
      </c>
      <c r="AL836" s="679">
        <f t="shared" si="370"/>
        <v>57.912011977427127</v>
      </c>
      <c r="AM836" s="679">
        <f t="shared" si="371"/>
        <v>31.024596348272237</v>
      </c>
      <c r="AN836" s="679">
        <f t="shared" si="372"/>
        <v>38.105658018130661</v>
      </c>
      <c r="AO836" s="679">
        <f t="shared" si="373"/>
        <v>5.0000000000000044</v>
      </c>
      <c r="AP836" s="679">
        <f t="shared" si="374"/>
        <v>17.647058823529417</v>
      </c>
      <c r="AQ836" s="679">
        <f t="shared" si="375"/>
        <v>6.2499999999999778</v>
      </c>
      <c r="AR836" s="679">
        <f t="shared" si="376"/>
        <v>0</v>
      </c>
      <c r="AS836" s="672">
        <f t="shared" si="378"/>
        <v>28.433726568776688</v>
      </c>
      <c r="AT836" s="673">
        <f t="shared" si="379"/>
        <v>36.226942452173354</v>
      </c>
    </row>
    <row r="837" spans="1:46" x14ac:dyDescent="0.2">
      <c r="A837" s="968" t="s">
        <v>2958</v>
      </c>
      <c r="B837" s="936" t="s">
        <v>2959</v>
      </c>
      <c r="C837" s="497">
        <v>1.1200000000000001</v>
      </c>
      <c r="D837" s="657">
        <v>1</v>
      </c>
      <c r="E837" s="533">
        <v>0.8</v>
      </c>
      <c r="F837" s="533">
        <v>0.4</v>
      </c>
      <c r="G837" s="533">
        <v>0.22</v>
      </c>
      <c r="H837" s="601">
        <v>0.04</v>
      </c>
      <c r="I837" s="632"/>
      <c r="J837" s="535">
        <v>0.04</v>
      </c>
      <c r="K837" s="535">
        <v>0.76</v>
      </c>
      <c r="L837" s="632"/>
      <c r="M837" s="543">
        <v>1</v>
      </c>
      <c r="N837" s="543">
        <v>1.48</v>
      </c>
      <c r="O837" s="657">
        <v>1.96</v>
      </c>
      <c r="P837" s="657">
        <v>1.84</v>
      </c>
      <c r="Q837" s="657">
        <v>1.48</v>
      </c>
      <c r="R837" s="657">
        <v>1.1599999999999999</v>
      </c>
      <c r="S837" s="657">
        <v>1.04</v>
      </c>
      <c r="T837" s="657">
        <v>0.98</v>
      </c>
      <c r="U837" s="657">
        <v>0.94</v>
      </c>
      <c r="V837" s="657">
        <v>0.9</v>
      </c>
      <c r="W837" s="657">
        <v>0.84</v>
      </c>
      <c r="X837" s="657">
        <v>0.78</v>
      </c>
      <c r="Y837" s="654">
        <f t="shared" si="377"/>
        <v>18.78</v>
      </c>
      <c r="Z837" s="1049">
        <f t="shared" si="358"/>
        <v>12.000000000000011</v>
      </c>
      <c r="AA837" s="678">
        <f t="shared" si="359"/>
        <v>25</v>
      </c>
      <c r="AB837" s="678">
        <f t="shared" si="360"/>
        <v>100</v>
      </c>
      <c r="AC837" s="678">
        <f t="shared" si="361"/>
        <v>81.818181818181841</v>
      </c>
      <c r="AD837" s="678">
        <f t="shared" si="362"/>
        <v>450</v>
      </c>
      <c r="AE837" s="678">
        <f t="shared" si="363"/>
        <v>0</v>
      </c>
      <c r="AF837" s="678">
        <f t="shared" si="364"/>
        <v>-94.736842105263165</v>
      </c>
      <c r="AG837" s="679">
        <f t="shared" si="365"/>
        <v>-24</v>
      </c>
      <c r="AH837" s="680">
        <f t="shared" si="366"/>
        <v>-32.432432432432435</v>
      </c>
      <c r="AI837" s="679">
        <f t="shared" si="367"/>
        <v>-24.489795918367353</v>
      </c>
      <c r="AJ837" s="679">
        <f t="shared" si="368"/>
        <v>6.5217391304347672</v>
      </c>
      <c r="AK837" s="679">
        <f t="shared" si="369"/>
        <v>24.324324324324319</v>
      </c>
      <c r="AL837" s="679">
        <f t="shared" si="370"/>
        <v>27.586206896551737</v>
      </c>
      <c r="AM837" s="679">
        <f t="shared" si="371"/>
        <v>11.538461538461519</v>
      </c>
      <c r="AN837" s="679">
        <f t="shared" si="372"/>
        <v>6.1224489795918435</v>
      </c>
      <c r="AO837" s="679">
        <f t="shared" si="373"/>
        <v>4.2553191489361764</v>
      </c>
      <c r="AP837" s="679">
        <f t="shared" si="374"/>
        <v>4.4444444444444287</v>
      </c>
      <c r="AQ837" s="679">
        <f t="shared" si="375"/>
        <v>7.1428571428571397</v>
      </c>
      <c r="AR837" s="679">
        <f t="shared" si="376"/>
        <v>7.6923076923076872</v>
      </c>
      <c r="AS837" s="672">
        <f t="shared" si="378"/>
        <v>31.199327403159401</v>
      </c>
      <c r="AT837" s="673">
        <f t="shared" si="379"/>
        <v>109.13427312857783</v>
      </c>
    </row>
    <row r="838" spans="1:46" x14ac:dyDescent="0.2">
      <c r="A838" s="969" t="s">
        <v>849</v>
      </c>
      <c r="B838" s="936" t="s">
        <v>850</v>
      </c>
      <c r="C838" s="497">
        <v>0.3</v>
      </c>
      <c r="D838" s="657">
        <v>0.26</v>
      </c>
      <c r="E838" s="533">
        <v>0.23</v>
      </c>
      <c r="F838" s="533">
        <v>0.21</v>
      </c>
      <c r="G838" s="533">
        <v>0.19</v>
      </c>
      <c r="H838" s="533">
        <v>0.17</v>
      </c>
      <c r="I838" s="632"/>
      <c r="J838" s="533">
        <v>0.15</v>
      </c>
      <c r="K838" s="533">
        <v>0.13</v>
      </c>
      <c r="L838" s="632"/>
      <c r="M838" s="657">
        <v>0.11</v>
      </c>
      <c r="N838" s="657">
        <v>9.5000000000000001E-2</v>
      </c>
      <c r="O838" s="657">
        <v>8.5000000000000006E-2</v>
      </c>
      <c r="P838" s="657">
        <v>7.4999999999999997E-2</v>
      </c>
      <c r="Q838" s="657">
        <v>6.5000000000000002E-2</v>
      </c>
      <c r="R838" s="657">
        <v>5.5E-2</v>
      </c>
      <c r="S838" s="657">
        <v>4.4999999999999998E-2</v>
      </c>
      <c r="T838" s="653">
        <v>0.04</v>
      </c>
      <c r="U838" s="653">
        <v>0.04</v>
      </c>
      <c r="V838" s="657">
        <v>0.04</v>
      </c>
      <c r="W838" s="657">
        <v>3.875E-2</v>
      </c>
      <c r="X838" s="657">
        <v>3.5000000000000003E-2</v>
      </c>
      <c r="Y838" s="654">
        <f t="shared" si="377"/>
        <v>2.36375</v>
      </c>
      <c r="Z838" s="1049">
        <f t="shared" si="358"/>
        <v>15.384615384615374</v>
      </c>
      <c r="AA838" s="678">
        <f t="shared" si="359"/>
        <v>13.043478260869556</v>
      </c>
      <c r="AB838" s="678">
        <f t="shared" si="360"/>
        <v>9.5238095238095344</v>
      </c>
      <c r="AC838" s="678">
        <f t="shared" si="361"/>
        <v>10.526315789473673</v>
      </c>
      <c r="AD838" s="678">
        <f t="shared" si="362"/>
        <v>11.764705882352944</v>
      </c>
      <c r="AE838" s="678">
        <f t="shared" si="363"/>
        <v>13.333333333333353</v>
      </c>
      <c r="AF838" s="678">
        <f t="shared" si="364"/>
        <v>15.384615384615374</v>
      </c>
      <c r="AG838" s="679">
        <f t="shared" si="365"/>
        <v>18.181818181818187</v>
      </c>
      <c r="AH838" s="680">
        <f t="shared" si="366"/>
        <v>15.789473684210531</v>
      </c>
      <c r="AI838" s="679">
        <f t="shared" si="367"/>
        <v>11.764705882352944</v>
      </c>
      <c r="AJ838" s="679">
        <f t="shared" si="368"/>
        <v>13.333333333333353</v>
      </c>
      <c r="AK838" s="679">
        <f t="shared" si="369"/>
        <v>15.384615384615374</v>
      </c>
      <c r="AL838" s="679">
        <f t="shared" si="370"/>
        <v>18.181818181818187</v>
      </c>
      <c r="AM838" s="679">
        <f t="shared" si="371"/>
        <v>22.222222222222232</v>
      </c>
      <c r="AN838" s="679">
        <f t="shared" si="372"/>
        <v>12.5</v>
      </c>
      <c r="AO838" s="679">
        <f t="shared" si="373"/>
        <v>0</v>
      </c>
      <c r="AP838" s="679">
        <f t="shared" si="374"/>
        <v>0</v>
      </c>
      <c r="AQ838" s="679">
        <f t="shared" si="375"/>
        <v>3.2258064516129004</v>
      </c>
      <c r="AR838" s="679">
        <f t="shared" si="376"/>
        <v>10.714285714285698</v>
      </c>
      <c r="AS838" s="672">
        <f t="shared" si="378"/>
        <v>12.118892241859959</v>
      </c>
      <c r="AT838" s="673">
        <f t="shared" si="379"/>
        <v>5.8182180794122136</v>
      </c>
    </row>
    <row r="839" spans="1:46" x14ac:dyDescent="0.2">
      <c r="A839" s="968" t="s">
        <v>1774</v>
      </c>
      <c r="B839" s="968" t="s">
        <v>1775</v>
      </c>
      <c r="C839" s="497">
        <v>3.16</v>
      </c>
      <c r="D839" s="657">
        <v>3.1150000000000002</v>
      </c>
      <c r="E839" s="533">
        <v>2.9649999999999999</v>
      </c>
      <c r="F839" s="533">
        <v>2.8353900000000003</v>
      </c>
      <c r="G839" s="533">
        <v>2.5810325000000001</v>
      </c>
      <c r="H839" s="533">
        <v>2.3808175</v>
      </c>
      <c r="I839" s="632"/>
      <c r="J839" s="533">
        <v>2.1588400000000001</v>
      </c>
      <c r="K839" s="533">
        <v>2.0021499999999999</v>
      </c>
      <c r="L839" s="632"/>
      <c r="M839" s="657">
        <v>1.8628700000000002</v>
      </c>
      <c r="N839" s="653">
        <v>1.7845249999999999</v>
      </c>
      <c r="O839" s="657">
        <v>1.7845249999999999</v>
      </c>
      <c r="P839" s="657">
        <v>1.65395</v>
      </c>
      <c r="Q839" s="657">
        <v>1.3753900000000001</v>
      </c>
      <c r="R839" s="657">
        <v>1.25352</v>
      </c>
      <c r="S839" s="657">
        <v>1.13165</v>
      </c>
      <c r="T839" s="657">
        <v>0.93143500000000012</v>
      </c>
      <c r="U839" s="657">
        <v>0.82697500000000002</v>
      </c>
      <c r="V839" s="657">
        <v>0.80086000000000013</v>
      </c>
      <c r="W839" s="657">
        <v>0.79215500000000005</v>
      </c>
      <c r="X839" s="657">
        <v>0.33949500000000005</v>
      </c>
      <c r="Y839" s="654">
        <f t="shared" si="377"/>
        <v>35.735579999999999</v>
      </c>
      <c r="Z839" s="1049">
        <f t="shared" si="358"/>
        <v>1.4446227929374</v>
      </c>
      <c r="AA839" s="678">
        <f t="shared" si="359"/>
        <v>5.0590219224283528</v>
      </c>
      <c r="AB839" s="678">
        <f t="shared" si="360"/>
        <v>4.5711524693252015</v>
      </c>
      <c r="AC839" s="678">
        <f t="shared" si="361"/>
        <v>9.8548739700100807</v>
      </c>
      <c r="AD839" s="678">
        <f t="shared" si="362"/>
        <v>8.4095063985374807</v>
      </c>
      <c r="AE839" s="678">
        <f t="shared" si="363"/>
        <v>10.282258064516125</v>
      </c>
      <c r="AF839" s="678">
        <f t="shared" si="364"/>
        <v>7.8260869565217606</v>
      </c>
      <c r="AG839" s="679">
        <f t="shared" si="365"/>
        <v>7.4766355140186702</v>
      </c>
      <c r="AH839" s="680">
        <f t="shared" si="366"/>
        <v>4.3902439024390505</v>
      </c>
      <c r="AI839" s="679">
        <f t="shared" si="367"/>
        <v>0</v>
      </c>
      <c r="AJ839" s="679">
        <f t="shared" si="368"/>
        <v>7.8947368421052655</v>
      </c>
      <c r="AK839" s="679">
        <f t="shared" si="369"/>
        <v>20.253164556962023</v>
      </c>
      <c r="AL839" s="679">
        <f t="shared" si="370"/>
        <v>9.7222222222222321</v>
      </c>
      <c r="AM839" s="679">
        <f t="shared" si="371"/>
        <v>10.769230769230752</v>
      </c>
      <c r="AN839" s="679">
        <f t="shared" si="372"/>
        <v>21.495327102803728</v>
      </c>
      <c r="AO839" s="679">
        <f t="shared" si="373"/>
        <v>12.631578947368439</v>
      </c>
      <c r="AP839" s="679">
        <f t="shared" si="374"/>
        <v>3.2608695652173836</v>
      </c>
      <c r="AQ839" s="679">
        <f t="shared" si="375"/>
        <v>1.0989010989011172</v>
      </c>
      <c r="AR839" s="679">
        <f t="shared" si="376"/>
        <v>133.33333333333331</v>
      </c>
      <c r="AS839" s="672">
        <f t="shared" si="378"/>
        <v>14.724935075204126</v>
      </c>
      <c r="AT839" s="673">
        <f t="shared" si="379"/>
        <v>29.281346583708309</v>
      </c>
    </row>
    <row r="840" spans="1:46" x14ac:dyDescent="0.2">
      <c r="A840" s="969" t="s">
        <v>845</v>
      </c>
      <c r="B840" s="936" t="s">
        <v>846</v>
      </c>
      <c r="C840" s="497">
        <v>2.3725000000000001</v>
      </c>
      <c r="D840" s="657">
        <v>2.3224999999999998</v>
      </c>
      <c r="E840" s="533">
        <v>2.2725</v>
      </c>
      <c r="F840" s="533">
        <v>2.2149999999999999</v>
      </c>
      <c r="G840" s="533">
        <v>2.14</v>
      </c>
      <c r="H840" s="533">
        <v>2.0750000000000002</v>
      </c>
      <c r="I840" s="632"/>
      <c r="J840" s="533">
        <v>2.0150000000000001</v>
      </c>
      <c r="K840" s="533">
        <v>1.9624999999999999</v>
      </c>
      <c r="L840" s="632"/>
      <c r="M840" s="657">
        <v>1.9125000000000001</v>
      </c>
      <c r="N840" s="657">
        <v>1.855</v>
      </c>
      <c r="O840" s="657">
        <v>1.75</v>
      </c>
      <c r="P840" s="657">
        <v>1.645</v>
      </c>
      <c r="Q840" s="653">
        <v>1.62</v>
      </c>
      <c r="R840" s="657">
        <v>1.6</v>
      </c>
      <c r="S840" s="653">
        <v>1.54</v>
      </c>
      <c r="T840" s="653">
        <v>1.54</v>
      </c>
      <c r="U840" s="653">
        <v>1.54</v>
      </c>
      <c r="V840" s="653">
        <v>1.54</v>
      </c>
      <c r="W840" s="653">
        <v>1.54</v>
      </c>
      <c r="X840" s="653">
        <v>1.54</v>
      </c>
      <c r="Y840" s="654">
        <f t="shared" si="377"/>
        <v>36.997500000000002</v>
      </c>
      <c r="Z840" s="1049">
        <f t="shared" si="358"/>
        <v>2.1528525296017342</v>
      </c>
      <c r="AA840" s="678">
        <f t="shared" si="359"/>
        <v>2.2002200220021972</v>
      </c>
      <c r="AB840" s="678">
        <f t="shared" si="360"/>
        <v>2.5959367945823875</v>
      </c>
      <c r="AC840" s="678">
        <f t="shared" si="361"/>
        <v>3.5046728971962482</v>
      </c>
      <c r="AD840" s="678">
        <f t="shared" si="362"/>
        <v>3.1325301204819356</v>
      </c>
      <c r="AE840" s="678">
        <f t="shared" si="363"/>
        <v>2.977667493796532</v>
      </c>
      <c r="AF840" s="678">
        <f t="shared" si="364"/>
        <v>2.6751592356688114</v>
      </c>
      <c r="AG840" s="679">
        <f t="shared" si="365"/>
        <v>2.614379084967311</v>
      </c>
      <c r="AH840" s="680">
        <f t="shared" si="366"/>
        <v>3.0997304582210283</v>
      </c>
      <c r="AI840" s="679">
        <f t="shared" si="367"/>
        <v>6.0000000000000053</v>
      </c>
      <c r="AJ840" s="679">
        <f t="shared" si="368"/>
        <v>6.3829787234042534</v>
      </c>
      <c r="AK840" s="679">
        <f t="shared" si="369"/>
        <v>1.5432098765431945</v>
      </c>
      <c r="AL840" s="679">
        <f t="shared" si="370"/>
        <v>1.2499999999999956</v>
      </c>
      <c r="AM840" s="679">
        <f t="shared" si="371"/>
        <v>3.8961038961039085</v>
      </c>
      <c r="AN840" s="679">
        <f t="shared" si="372"/>
        <v>0</v>
      </c>
      <c r="AO840" s="679">
        <f t="shared" si="373"/>
        <v>0</v>
      </c>
      <c r="AP840" s="679">
        <f t="shared" si="374"/>
        <v>0</v>
      </c>
      <c r="AQ840" s="679">
        <f t="shared" si="375"/>
        <v>0</v>
      </c>
      <c r="AR840" s="679">
        <f t="shared" si="376"/>
        <v>0</v>
      </c>
      <c r="AS840" s="672">
        <f t="shared" si="378"/>
        <v>2.3171284806615549</v>
      </c>
      <c r="AT840" s="673">
        <f t="shared" si="379"/>
        <v>1.8948736513150397</v>
      </c>
    </row>
    <row r="841" spans="1:46" x14ac:dyDescent="0.2">
      <c r="A841" s="968" t="s">
        <v>1805</v>
      </c>
      <c r="B841" s="936" t="s">
        <v>1806</v>
      </c>
      <c r="C841" s="523">
        <v>0.48</v>
      </c>
      <c r="D841" s="657">
        <v>0.44</v>
      </c>
      <c r="E841" s="533">
        <v>0.36</v>
      </c>
      <c r="F841" s="533">
        <v>0.28000000000000003</v>
      </c>
      <c r="G841" s="533">
        <v>0.2</v>
      </c>
      <c r="H841" s="533">
        <v>0.13</v>
      </c>
      <c r="I841" s="632"/>
      <c r="J841" s="533">
        <v>0.08</v>
      </c>
      <c r="K841" s="533">
        <v>0.04</v>
      </c>
      <c r="L841" s="632"/>
      <c r="M841" s="653">
        <v>0.02</v>
      </c>
      <c r="N841" s="653">
        <v>0.02</v>
      </c>
      <c r="O841" s="653">
        <v>0.02</v>
      </c>
      <c r="P841" s="653">
        <v>0.02</v>
      </c>
      <c r="Q841" s="653">
        <v>0.02</v>
      </c>
      <c r="R841" s="653">
        <v>0.02</v>
      </c>
      <c r="S841" s="653">
        <v>0.02</v>
      </c>
      <c r="T841" s="653">
        <v>0.02</v>
      </c>
      <c r="U841" s="653">
        <v>0.02</v>
      </c>
      <c r="V841" s="653">
        <v>0.02</v>
      </c>
      <c r="W841" s="653">
        <v>0.02</v>
      </c>
      <c r="X841" s="653">
        <v>0.02</v>
      </c>
      <c r="Y841" s="654">
        <f t="shared" si="377"/>
        <v>2.25</v>
      </c>
      <c r="Z841" s="1049">
        <f t="shared" si="358"/>
        <v>9.0909090909090828</v>
      </c>
      <c r="AA841" s="678">
        <f t="shared" si="359"/>
        <v>22.222222222222232</v>
      </c>
      <c r="AB841" s="678">
        <f t="shared" si="360"/>
        <v>28.571428571428559</v>
      </c>
      <c r="AC841" s="678">
        <f t="shared" si="361"/>
        <v>40.000000000000014</v>
      </c>
      <c r="AD841" s="678">
        <f t="shared" si="362"/>
        <v>53.846153846153854</v>
      </c>
      <c r="AE841" s="678">
        <f t="shared" si="363"/>
        <v>62.5</v>
      </c>
      <c r="AF841" s="678">
        <f t="shared" si="364"/>
        <v>100</v>
      </c>
      <c r="AG841" s="679">
        <f t="shared" si="365"/>
        <v>100</v>
      </c>
      <c r="AH841" s="680">
        <f t="shared" si="366"/>
        <v>0</v>
      </c>
      <c r="AI841" s="679">
        <f t="shared" si="367"/>
        <v>0</v>
      </c>
      <c r="AJ841" s="679">
        <f t="shared" si="368"/>
        <v>0</v>
      </c>
      <c r="AK841" s="679">
        <f t="shared" si="369"/>
        <v>0</v>
      </c>
      <c r="AL841" s="679">
        <f t="shared" si="370"/>
        <v>0</v>
      </c>
      <c r="AM841" s="679">
        <f t="shared" si="371"/>
        <v>0</v>
      </c>
      <c r="AN841" s="679">
        <f t="shared" si="372"/>
        <v>0</v>
      </c>
      <c r="AO841" s="679">
        <f t="shared" si="373"/>
        <v>0</v>
      </c>
      <c r="AP841" s="679">
        <f t="shared" si="374"/>
        <v>0</v>
      </c>
      <c r="AQ841" s="679">
        <f t="shared" si="375"/>
        <v>0</v>
      </c>
      <c r="AR841" s="679">
        <f t="shared" si="376"/>
        <v>0</v>
      </c>
      <c r="AS841" s="672">
        <f t="shared" si="378"/>
        <v>21.906879670037569</v>
      </c>
      <c r="AT841" s="673">
        <f t="shared" si="379"/>
        <v>33.895378612033952</v>
      </c>
    </row>
    <row r="842" spans="1:46" x14ac:dyDescent="0.2">
      <c r="A842" s="936" t="s">
        <v>389</v>
      </c>
      <c r="B842" s="948" t="s">
        <v>390</v>
      </c>
      <c r="C842" s="497">
        <v>1.6</v>
      </c>
      <c r="D842" s="657">
        <v>1.5699999999999998</v>
      </c>
      <c r="E842" s="535">
        <v>1.56</v>
      </c>
      <c r="F842" s="533">
        <v>1.53</v>
      </c>
      <c r="G842" s="535">
        <v>1.52</v>
      </c>
      <c r="H842" s="533">
        <v>1.49</v>
      </c>
      <c r="I842" s="632"/>
      <c r="J842" s="535">
        <v>1.48</v>
      </c>
      <c r="K842" s="533">
        <v>1.45</v>
      </c>
      <c r="L842" s="632"/>
      <c r="M842" s="657">
        <v>1.44</v>
      </c>
      <c r="N842" s="657">
        <v>1.41</v>
      </c>
      <c r="O842" s="657">
        <v>1.39</v>
      </c>
      <c r="P842" s="653">
        <v>1.36</v>
      </c>
      <c r="Q842" s="657">
        <v>1.3</v>
      </c>
      <c r="R842" s="657">
        <v>1.22</v>
      </c>
      <c r="S842" s="657">
        <v>1.1000000000000001</v>
      </c>
      <c r="T842" s="657">
        <v>1</v>
      </c>
      <c r="U842" s="657">
        <v>0.9</v>
      </c>
      <c r="V842" s="657">
        <v>0.82</v>
      </c>
      <c r="W842" s="657">
        <v>0.74</v>
      </c>
      <c r="X842" s="657">
        <v>0.66</v>
      </c>
      <c r="Y842" s="654">
        <f t="shared" si="377"/>
        <v>25.54</v>
      </c>
      <c r="Z842" s="1049">
        <f t="shared" si="358"/>
        <v>1.9108280254777288</v>
      </c>
      <c r="AA842" s="678">
        <f t="shared" si="359"/>
        <v>0.64102564102561654</v>
      </c>
      <c r="AB842" s="678">
        <f t="shared" si="360"/>
        <v>1.9607843137254832</v>
      </c>
      <c r="AC842" s="678">
        <f t="shared" si="361"/>
        <v>0.65789473684210176</v>
      </c>
      <c r="AD842" s="678">
        <f t="shared" si="362"/>
        <v>2.0134228187919545</v>
      </c>
      <c r="AE842" s="678">
        <f t="shared" si="363"/>
        <v>0.67567567567567988</v>
      </c>
      <c r="AF842" s="678">
        <f t="shared" si="364"/>
        <v>2.0689655172413834</v>
      </c>
      <c r="AG842" s="679">
        <f t="shared" si="365"/>
        <v>0.69444444444444198</v>
      </c>
      <c r="AH842" s="680">
        <f t="shared" si="366"/>
        <v>2.1276595744680771</v>
      </c>
      <c r="AI842" s="679">
        <f t="shared" si="367"/>
        <v>1.4388489208633004</v>
      </c>
      <c r="AJ842" s="679">
        <f t="shared" si="368"/>
        <v>2.2058823529411686</v>
      </c>
      <c r="AK842" s="679">
        <f t="shared" si="369"/>
        <v>4.6153846153846212</v>
      </c>
      <c r="AL842" s="679">
        <f t="shared" si="370"/>
        <v>6.5573770491803351</v>
      </c>
      <c r="AM842" s="679">
        <f t="shared" si="371"/>
        <v>10.909090909090891</v>
      </c>
      <c r="AN842" s="679">
        <f t="shared" si="372"/>
        <v>10.000000000000009</v>
      </c>
      <c r="AO842" s="679">
        <f t="shared" si="373"/>
        <v>11.111111111111116</v>
      </c>
      <c r="AP842" s="679">
        <f t="shared" si="374"/>
        <v>9.7560975609756184</v>
      </c>
      <c r="AQ842" s="679">
        <f t="shared" si="375"/>
        <v>10.810810810810811</v>
      </c>
      <c r="AR842" s="679">
        <f t="shared" si="376"/>
        <v>12.12121212121211</v>
      </c>
      <c r="AS842" s="672">
        <f t="shared" si="378"/>
        <v>4.8566587473296021</v>
      </c>
      <c r="AT842" s="673">
        <f t="shared" si="379"/>
        <v>4.3885293939416554</v>
      </c>
    </row>
    <row r="843" spans="1:46" x14ac:dyDescent="0.2">
      <c r="A843" s="936" t="s">
        <v>1781</v>
      </c>
      <c r="B843" s="948" t="s">
        <v>1782</v>
      </c>
      <c r="C843" s="497">
        <v>0.7</v>
      </c>
      <c r="D843" s="657">
        <v>0.6</v>
      </c>
      <c r="E843" s="533">
        <v>0.56000000000000005</v>
      </c>
      <c r="F843" s="533">
        <v>0.52</v>
      </c>
      <c r="G843" s="533">
        <v>0.42</v>
      </c>
      <c r="H843" s="533">
        <v>0.36</v>
      </c>
      <c r="I843" s="632"/>
      <c r="J843" s="533">
        <v>0.32</v>
      </c>
      <c r="K843" s="533">
        <v>0.24</v>
      </c>
      <c r="L843" s="632"/>
      <c r="M843" s="653">
        <v>0.2</v>
      </c>
      <c r="N843" s="653">
        <v>0.2</v>
      </c>
      <c r="O843" s="657">
        <v>0.84</v>
      </c>
      <c r="P843" s="657">
        <v>0.83</v>
      </c>
      <c r="Q843" s="657">
        <v>0.81</v>
      </c>
      <c r="R843" s="657">
        <v>0.77272999999999992</v>
      </c>
      <c r="S843" s="657">
        <v>0.74546000000000001</v>
      </c>
      <c r="T843" s="657">
        <v>0.70924000000000009</v>
      </c>
      <c r="U843" s="657">
        <v>0.67344000000000004</v>
      </c>
      <c r="V843" s="657">
        <v>0.64066000000000001</v>
      </c>
      <c r="W843" s="657">
        <v>0.60850000000000004</v>
      </c>
      <c r="X843" s="657">
        <v>0.55769000000000002</v>
      </c>
      <c r="Y843" s="654">
        <f t="shared" si="377"/>
        <v>11.30772</v>
      </c>
      <c r="Z843" s="1049">
        <f t="shared" ref="Z843:Z893" si="380">IF(ISERROR((C843/D843-1)*100),"n/a",(C843/D843-1)*100)</f>
        <v>16.666666666666675</v>
      </c>
      <c r="AA843" s="678">
        <f t="shared" si="359"/>
        <v>7.1428571428571397</v>
      </c>
      <c r="AB843" s="678">
        <f t="shared" si="360"/>
        <v>7.6923076923077094</v>
      </c>
      <c r="AC843" s="678">
        <f t="shared" si="361"/>
        <v>23.809523809523814</v>
      </c>
      <c r="AD843" s="678">
        <f t="shared" si="362"/>
        <v>16.666666666666675</v>
      </c>
      <c r="AE843" s="678">
        <f t="shared" si="363"/>
        <v>12.5</v>
      </c>
      <c r="AF843" s="678">
        <f t="shared" si="364"/>
        <v>33.33333333333335</v>
      </c>
      <c r="AG843" s="679">
        <f t="shared" si="365"/>
        <v>19.999999999999996</v>
      </c>
      <c r="AH843" s="680">
        <f t="shared" si="366"/>
        <v>0</v>
      </c>
      <c r="AI843" s="679">
        <f t="shared" si="367"/>
        <v>-76.19047619047619</v>
      </c>
      <c r="AJ843" s="679">
        <f t="shared" si="368"/>
        <v>1.2048192771084265</v>
      </c>
      <c r="AK843" s="679">
        <f t="shared" si="369"/>
        <v>2.4691358024691246</v>
      </c>
      <c r="AL843" s="679">
        <f t="shared" si="370"/>
        <v>4.8231594476725537</v>
      </c>
      <c r="AM843" s="679">
        <f t="shared" si="371"/>
        <v>3.6581439648002423</v>
      </c>
      <c r="AN843" s="679">
        <f t="shared" si="372"/>
        <v>5.1068749647509959</v>
      </c>
      <c r="AO843" s="679">
        <f t="shared" si="373"/>
        <v>5.3159895462105089</v>
      </c>
      <c r="AP843" s="679">
        <f t="shared" si="374"/>
        <v>5.1165985077888498</v>
      </c>
      <c r="AQ843" s="679">
        <f t="shared" si="375"/>
        <v>5.2851273623664596</v>
      </c>
      <c r="AR843" s="679">
        <f t="shared" si="376"/>
        <v>9.1107963205365081</v>
      </c>
      <c r="AS843" s="672">
        <f t="shared" si="378"/>
        <v>5.4585012797148869</v>
      </c>
      <c r="AT843" s="673">
        <f t="shared" si="379"/>
        <v>21.569697177272932</v>
      </c>
    </row>
    <row r="844" spans="1:46" x14ac:dyDescent="0.2">
      <c r="A844" s="944" t="s">
        <v>1783</v>
      </c>
      <c r="B844" s="948" t="s">
        <v>1784</v>
      </c>
      <c r="C844" s="497">
        <v>1.68</v>
      </c>
      <c r="D844" s="657">
        <v>1.54</v>
      </c>
      <c r="E844" s="533">
        <v>1.46</v>
      </c>
      <c r="F844" s="533">
        <v>1.34</v>
      </c>
      <c r="G844" s="533">
        <v>1.17</v>
      </c>
      <c r="H844" s="533">
        <v>1</v>
      </c>
      <c r="I844" s="632"/>
      <c r="J844" s="533">
        <v>0.92</v>
      </c>
      <c r="K844" s="533">
        <v>0.87</v>
      </c>
      <c r="L844" s="632"/>
      <c r="M844" s="653">
        <v>0.84</v>
      </c>
      <c r="N844" s="657">
        <v>0.84</v>
      </c>
      <c r="O844" s="657">
        <v>0.82</v>
      </c>
      <c r="P844" s="657">
        <v>0.79</v>
      </c>
      <c r="Q844" s="657">
        <v>0.75</v>
      </c>
      <c r="R844" s="657">
        <v>0.71</v>
      </c>
      <c r="S844" s="657">
        <v>0.67</v>
      </c>
      <c r="T844" s="657">
        <v>0.6</v>
      </c>
      <c r="U844" s="657">
        <v>0.55000000000000004</v>
      </c>
      <c r="V844" s="657">
        <v>0.51</v>
      </c>
      <c r="W844" s="657">
        <v>0.47</v>
      </c>
      <c r="X844" s="657">
        <v>0.43</v>
      </c>
      <c r="Y844" s="654">
        <f t="shared" si="377"/>
        <v>17.96</v>
      </c>
      <c r="Z844" s="1049">
        <f t="shared" si="380"/>
        <v>9.0909090909090828</v>
      </c>
      <c r="AA844" s="678">
        <f t="shared" ref="AA844:AA893" si="381">IF(ISERROR((D844/E844-1)*100),"n/a",(D844/E844-1)*100)</f>
        <v>5.4794520547945202</v>
      </c>
      <c r="AB844" s="678">
        <f t="shared" ref="AB844:AB893" si="382">IF(ISERROR((E844/F844-1)*100),"n/a",(E844/F844-1)*100)</f>
        <v>8.9552238805969964</v>
      </c>
      <c r="AC844" s="678">
        <f t="shared" ref="AC844:AC893" si="383">IF(ISERROR((F844/G844-1)*100),"n/a",(F844/G844-1)*100)</f>
        <v>14.529914529914546</v>
      </c>
      <c r="AD844" s="678">
        <f t="shared" ref="AD844:AD893" si="384">IF(ISERROR((G844/H844-1)*100),"n/a",(G844/H844-1)*100)</f>
        <v>16.999999999999993</v>
      </c>
      <c r="AE844" s="678">
        <f t="shared" ref="AE844:AE893" si="385">IF(ISERROR((H844/J844-1)*100),"n/a",(H844/J844-1)*100)</f>
        <v>8.6956521739130377</v>
      </c>
      <c r="AF844" s="678">
        <f t="shared" ref="AF844:AF893" si="386">IF(ISERROR((J844/K844-1)*100),"n/a",(J844/K844-1)*100)</f>
        <v>5.7471264367816133</v>
      </c>
      <c r="AG844" s="679">
        <f t="shared" ref="AG844:AG893" si="387">IF(ISERROR((K844/M844-1)*100),"n/a",(K844/M844-1)*100)</f>
        <v>3.5714285714285809</v>
      </c>
      <c r="AH844" s="680">
        <f t="shared" ref="AH844:AH893" si="388">IF(ISERROR((M844/N844-1)*100),"n/a",(M844/N844-1)*100)</f>
        <v>0</v>
      </c>
      <c r="AI844" s="679">
        <f t="shared" ref="AI844:AI893" si="389">IF(ISERROR((N844/O844-1)*100),"n/a",(N844/O844-1)*100)</f>
        <v>2.4390243902439046</v>
      </c>
      <c r="AJ844" s="679">
        <f t="shared" ref="AJ844:AJ893" si="390">IF(ISERROR((O844/P844-1)*100),"n/a",(O844/P844-1)*100)</f>
        <v>3.7974683544303778</v>
      </c>
      <c r="AK844" s="679">
        <f t="shared" ref="AK844:AK893" si="391">IF(ISERROR((P844/Q844-1)*100),"n/a",(P844/Q844-1)*100)</f>
        <v>5.3333333333333455</v>
      </c>
      <c r="AL844" s="679">
        <f t="shared" ref="AL844:AL893" si="392">IF(ISERROR((Q844/R844-1)*100),"n/a",(Q844/R844-1)*100)</f>
        <v>5.6338028169014231</v>
      </c>
      <c r="AM844" s="679">
        <f t="shared" ref="AM844:AM893" si="393">IF(ISERROR((R844/S844-1)*100),"n/a",(R844/S844-1)*100)</f>
        <v>5.9701492537313383</v>
      </c>
      <c r="AN844" s="679">
        <f t="shared" ref="AN844:AN893" si="394">IF(ISERROR((S844/T844-1)*100),"n/a",(S844/T844-1)*100)</f>
        <v>11.66666666666667</v>
      </c>
      <c r="AO844" s="679">
        <f t="shared" ref="AO844:AO893" si="395">IF(ISERROR((T844/U844-1)*100),"n/a",(T844/U844-1)*100)</f>
        <v>9.0909090909090828</v>
      </c>
      <c r="AP844" s="679">
        <f t="shared" ref="AP844:AP893" si="396">IF(ISERROR((U844/V844-1)*100),"n/a",(U844/V844-1)*100)</f>
        <v>7.8431372549019773</v>
      </c>
      <c r="AQ844" s="679">
        <f t="shared" ref="AQ844:AQ893" si="397">IF(ISERROR((V844/W844-1)*100),"n/a",(V844/W844-1)*100)</f>
        <v>8.5106382978723527</v>
      </c>
      <c r="AR844" s="679">
        <f t="shared" ref="AR844:AR893" si="398">IF(ISERROR((W844/X844-1)*100),"n/a",(W844/X844-1)*100)</f>
        <v>9.302325581395344</v>
      </c>
      <c r="AS844" s="672">
        <f t="shared" si="378"/>
        <v>7.5082716725644305</v>
      </c>
      <c r="AT844" s="673">
        <f t="shared" si="379"/>
        <v>4.0736614132847313</v>
      </c>
    </row>
    <row r="845" spans="1:46" x14ac:dyDescent="0.2">
      <c r="A845" s="944" t="s">
        <v>385</v>
      </c>
      <c r="B845" s="948" t="s">
        <v>386</v>
      </c>
      <c r="C845" s="497">
        <v>1.68</v>
      </c>
      <c r="D845" s="657">
        <v>1.55</v>
      </c>
      <c r="E845" s="533">
        <v>1.47</v>
      </c>
      <c r="F845" s="533">
        <v>1.395</v>
      </c>
      <c r="G845" s="533">
        <v>1.3049999999999999</v>
      </c>
      <c r="H845" s="533">
        <v>1.18</v>
      </c>
      <c r="I845" s="632"/>
      <c r="J845" s="533">
        <v>1</v>
      </c>
      <c r="K845" s="533">
        <v>0.8</v>
      </c>
      <c r="L845" s="632"/>
      <c r="M845" s="657">
        <v>0.625</v>
      </c>
      <c r="N845" s="657">
        <v>0.5</v>
      </c>
      <c r="O845" s="657">
        <v>0.41499999999999998</v>
      </c>
      <c r="P845" s="657">
        <v>0.34499999999999997</v>
      </c>
      <c r="Q845" s="657">
        <v>0.28499999999999998</v>
      </c>
      <c r="R845" s="657">
        <v>0.23499999999999999</v>
      </c>
      <c r="S845" s="657">
        <v>0.19125</v>
      </c>
      <c r="T845" s="657">
        <v>0.16125</v>
      </c>
      <c r="U845" s="657">
        <v>0.14624999999999999</v>
      </c>
      <c r="V845" s="657">
        <v>0.14124999999999999</v>
      </c>
      <c r="W845" s="657">
        <v>0.13625000000000001</v>
      </c>
      <c r="X845" s="657">
        <v>0.13125000000000001</v>
      </c>
      <c r="Y845" s="654">
        <f t="shared" si="377"/>
        <v>13.692500000000001</v>
      </c>
      <c r="Z845" s="1049">
        <f t="shared" si="380"/>
        <v>8.3870967741935374</v>
      </c>
      <c r="AA845" s="678">
        <f t="shared" si="381"/>
        <v>5.4421768707483054</v>
      </c>
      <c r="AB845" s="678">
        <f t="shared" si="382"/>
        <v>5.3763440860215006</v>
      </c>
      <c r="AC845" s="678">
        <f t="shared" si="383"/>
        <v>6.8965517241379448</v>
      </c>
      <c r="AD845" s="678">
        <f t="shared" si="384"/>
        <v>10.593220338983045</v>
      </c>
      <c r="AE845" s="678">
        <f t="shared" si="385"/>
        <v>17.999999999999993</v>
      </c>
      <c r="AF845" s="678">
        <f t="shared" si="386"/>
        <v>25</v>
      </c>
      <c r="AG845" s="679">
        <f t="shared" si="387"/>
        <v>28.000000000000004</v>
      </c>
      <c r="AH845" s="680">
        <f t="shared" si="388"/>
        <v>25</v>
      </c>
      <c r="AI845" s="679">
        <f t="shared" si="389"/>
        <v>20.481927710843383</v>
      </c>
      <c r="AJ845" s="679">
        <f t="shared" si="390"/>
        <v>20.289855072463769</v>
      </c>
      <c r="AK845" s="679">
        <f t="shared" si="391"/>
        <v>21.052631578947366</v>
      </c>
      <c r="AL845" s="679">
        <f t="shared" si="392"/>
        <v>21.276595744680836</v>
      </c>
      <c r="AM845" s="679">
        <f t="shared" si="393"/>
        <v>22.875816993464039</v>
      </c>
      <c r="AN845" s="679">
        <f t="shared" si="394"/>
        <v>18.604651162790688</v>
      </c>
      <c r="AO845" s="679">
        <f t="shared" si="395"/>
        <v>10.256410256410264</v>
      </c>
      <c r="AP845" s="679">
        <f t="shared" si="396"/>
        <v>3.539823008849563</v>
      </c>
      <c r="AQ845" s="679">
        <f t="shared" si="397"/>
        <v>3.6697247706421798</v>
      </c>
      <c r="AR845" s="679">
        <f t="shared" si="398"/>
        <v>3.8095238095238182</v>
      </c>
      <c r="AS845" s="672">
        <f t="shared" si="378"/>
        <v>14.660649994878961</v>
      </c>
      <c r="AT845" s="673">
        <f t="shared" si="379"/>
        <v>8.5150849643934929</v>
      </c>
    </row>
    <row r="846" spans="1:46" x14ac:dyDescent="0.2">
      <c r="A846" s="936" t="s">
        <v>1791</v>
      </c>
      <c r="B846" s="948" t="s">
        <v>1792</v>
      </c>
      <c r="C846" s="497">
        <v>1.25</v>
      </c>
      <c r="D846" s="657">
        <v>1.03</v>
      </c>
      <c r="E846" s="533">
        <v>0.98</v>
      </c>
      <c r="F846" s="533">
        <v>0.89</v>
      </c>
      <c r="G846" s="533">
        <v>0.75</v>
      </c>
      <c r="H846" s="533">
        <v>0.55000000000000004</v>
      </c>
      <c r="I846" s="632"/>
      <c r="J846" s="533">
        <v>0.35</v>
      </c>
      <c r="K846" s="533">
        <v>0.16</v>
      </c>
      <c r="L846" s="632"/>
      <c r="M846" s="653">
        <v>0.04</v>
      </c>
      <c r="N846" s="653">
        <v>0.04</v>
      </c>
      <c r="O846" s="657">
        <v>1.2</v>
      </c>
      <c r="P846" s="657">
        <v>1.17</v>
      </c>
      <c r="Q846" s="657">
        <v>1.06</v>
      </c>
      <c r="R846" s="657">
        <v>0.98</v>
      </c>
      <c r="S846" s="657">
        <v>0.9</v>
      </c>
      <c r="T846" s="657">
        <v>0.82</v>
      </c>
      <c r="U846" s="657">
        <v>0.74</v>
      </c>
      <c r="V846" s="657">
        <v>0.67</v>
      </c>
      <c r="W846" s="657">
        <v>0.62</v>
      </c>
      <c r="X846" s="657">
        <v>0.47</v>
      </c>
      <c r="Y846" s="654">
        <f t="shared" si="377"/>
        <v>14.670000000000002</v>
      </c>
      <c r="Z846" s="1049">
        <f t="shared" si="380"/>
        <v>21.359223300970864</v>
      </c>
      <c r="AA846" s="678">
        <f t="shared" si="381"/>
        <v>5.1020408163265252</v>
      </c>
      <c r="AB846" s="678">
        <f t="shared" si="382"/>
        <v>10.1123595505618</v>
      </c>
      <c r="AC846" s="678">
        <f t="shared" si="383"/>
        <v>18.666666666666675</v>
      </c>
      <c r="AD846" s="678">
        <f t="shared" si="384"/>
        <v>36.363636363636353</v>
      </c>
      <c r="AE846" s="678">
        <f t="shared" si="385"/>
        <v>57.14285714285716</v>
      </c>
      <c r="AF846" s="678">
        <f t="shared" si="386"/>
        <v>118.75</v>
      </c>
      <c r="AG846" s="679">
        <f t="shared" si="387"/>
        <v>300</v>
      </c>
      <c r="AH846" s="680">
        <f t="shared" si="388"/>
        <v>0</v>
      </c>
      <c r="AI846" s="679">
        <f t="shared" si="389"/>
        <v>-96.666666666666671</v>
      </c>
      <c r="AJ846" s="679">
        <f t="shared" si="390"/>
        <v>2.5641025641025772</v>
      </c>
      <c r="AK846" s="679">
        <f t="shared" si="391"/>
        <v>10.377358490566024</v>
      </c>
      <c r="AL846" s="679">
        <f t="shared" si="392"/>
        <v>8.163265306122458</v>
      </c>
      <c r="AM846" s="679">
        <f t="shared" si="393"/>
        <v>8.8888888888888786</v>
      </c>
      <c r="AN846" s="679">
        <f t="shared" si="394"/>
        <v>9.7560975609756184</v>
      </c>
      <c r="AO846" s="679">
        <f t="shared" si="395"/>
        <v>10.810810810810811</v>
      </c>
      <c r="AP846" s="679">
        <f t="shared" si="396"/>
        <v>10.447761194029837</v>
      </c>
      <c r="AQ846" s="679">
        <f t="shared" si="397"/>
        <v>8.064516129032274</v>
      </c>
      <c r="AR846" s="679">
        <f t="shared" si="398"/>
        <v>31.914893617021288</v>
      </c>
      <c r="AS846" s="672">
        <f t="shared" si="378"/>
        <v>30.095674301889606</v>
      </c>
      <c r="AT846" s="673">
        <f t="shared" si="379"/>
        <v>75.800197548623743</v>
      </c>
    </row>
    <row r="847" spans="1:46" x14ac:dyDescent="0.2">
      <c r="A847" s="944" t="s">
        <v>1785</v>
      </c>
      <c r="B847" s="948" t="s">
        <v>1786</v>
      </c>
      <c r="C847" s="497">
        <v>0.57999999999999996</v>
      </c>
      <c r="D847" s="657">
        <v>0.5</v>
      </c>
      <c r="E847" s="533">
        <v>0.41</v>
      </c>
      <c r="F847" s="533">
        <v>0.35666666666666669</v>
      </c>
      <c r="G847" s="533">
        <v>0.31666666666666665</v>
      </c>
      <c r="H847" s="533">
        <v>0.27666666666666667</v>
      </c>
      <c r="I847" s="632"/>
      <c r="J847" s="533">
        <v>0.24666666666666667</v>
      </c>
      <c r="K847" s="533">
        <v>0.21</v>
      </c>
      <c r="L847" s="632"/>
      <c r="M847" s="657">
        <v>5.0219999999999994E-2</v>
      </c>
      <c r="N847" s="653">
        <v>0</v>
      </c>
      <c r="O847" s="653">
        <v>0</v>
      </c>
      <c r="P847" s="653">
        <v>0</v>
      </c>
      <c r="Q847" s="653">
        <v>0</v>
      </c>
      <c r="R847" s="653">
        <v>0</v>
      </c>
      <c r="S847" s="653">
        <v>0</v>
      </c>
      <c r="T847" s="653">
        <v>0</v>
      </c>
      <c r="U847" s="653">
        <v>0</v>
      </c>
      <c r="V847" s="653">
        <v>0</v>
      </c>
      <c r="W847" s="653">
        <v>0</v>
      </c>
      <c r="X847" s="653">
        <v>0</v>
      </c>
      <c r="Y847" s="654">
        <f t="shared" si="377"/>
        <v>2.9468866666666664</v>
      </c>
      <c r="Z847" s="1049">
        <f t="shared" si="380"/>
        <v>15.999999999999993</v>
      </c>
      <c r="AA847" s="678">
        <f t="shared" si="381"/>
        <v>21.95121951219512</v>
      </c>
      <c r="AB847" s="678">
        <f t="shared" si="382"/>
        <v>14.953271028037364</v>
      </c>
      <c r="AC847" s="678">
        <f t="shared" si="383"/>
        <v>12.631578947368439</v>
      </c>
      <c r="AD847" s="678">
        <f t="shared" si="384"/>
        <v>14.457831325301207</v>
      </c>
      <c r="AE847" s="678">
        <f t="shared" si="385"/>
        <v>12.162162162162172</v>
      </c>
      <c r="AF847" s="678">
        <f t="shared" si="386"/>
        <v>17.460317460317466</v>
      </c>
      <c r="AG847" s="679">
        <f t="shared" si="387"/>
        <v>318.16009557945046</v>
      </c>
      <c r="AH847" s="680" t="str">
        <f t="shared" si="388"/>
        <v>n/a</v>
      </c>
      <c r="AI847" s="679" t="str">
        <f t="shared" si="389"/>
        <v>n/a</v>
      </c>
      <c r="AJ847" s="679" t="str">
        <f t="shared" si="390"/>
        <v>n/a</v>
      </c>
      <c r="AK847" s="679" t="str">
        <f t="shared" si="391"/>
        <v>n/a</v>
      </c>
      <c r="AL847" s="679" t="str">
        <f t="shared" si="392"/>
        <v>n/a</v>
      </c>
      <c r="AM847" s="679" t="str">
        <f t="shared" si="393"/>
        <v>n/a</v>
      </c>
      <c r="AN847" s="679" t="str">
        <f t="shared" si="394"/>
        <v>n/a</v>
      </c>
      <c r="AO847" s="679" t="str">
        <f t="shared" si="395"/>
        <v>n/a</v>
      </c>
      <c r="AP847" s="679" t="str">
        <f t="shared" si="396"/>
        <v>n/a</v>
      </c>
      <c r="AQ847" s="679" t="str">
        <f t="shared" si="397"/>
        <v>n/a</v>
      </c>
      <c r="AR847" s="679" t="str">
        <f t="shared" si="398"/>
        <v>n/a</v>
      </c>
      <c r="AS847" s="672">
        <f t="shared" si="378"/>
        <v>53.472059501854027</v>
      </c>
      <c r="AT847" s="673">
        <f t="shared" si="379"/>
        <v>106.99437911824106</v>
      </c>
    </row>
    <row r="848" spans="1:46" x14ac:dyDescent="0.2">
      <c r="A848" s="936" t="s">
        <v>1789</v>
      </c>
      <c r="B848" s="948" t="s">
        <v>1790</v>
      </c>
      <c r="C848" s="497">
        <v>2.16</v>
      </c>
      <c r="D848" s="657">
        <v>1.96</v>
      </c>
      <c r="E848" s="533">
        <v>1.68</v>
      </c>
      <c r="F848" s="533">
        <v>1.52</v>
      </c>
      <c r="G848" s="533">
        <v>1.36</v>
      </c>
      <c r="H848" s="533">
        <v>1.24</v>
      </c>
      <c r="I848" s="632"/>
      <c r="J848" s="533">
        <v>1.1599999999999999</v>
      </c>
      <c r="K848" s="535">
        <v>1.08</v>
      </c>
      <c r="L848" s="632"/>
      <c r="M848" s="657">
        <v>1.02</v>
      </c>
      <c r="N848" s="653">
        <v>1</v>
      </c>
      <c r="O848" s="653">
        <v>1</v>
      </c>
      <c r="P848" s="657">
        <v>1</v>
      </c>
      <c r="Q848" s="653">
        <v>0.88</v>
      </c>
      <c r="R848" s="657">
        <v>0.86</v>
      </c>
      <c r="S848" s="653">
        <v>0.8</v>
      </c>
      <c r="T848" s="653">
        <v>0.8</v>
      </c>
      <c r="U848" s="653">
        <v>0.94</v>
      </c>
      <c r="V848" s="653">
        <v>1.1299999999999999</v>
      </c>
      <c r="W848" s="653">
        <v>1.28</v>
      </c>
      <c r="X848" s="653">
        <v>1.28</v>
      </c>
      <c r="Y848" s="654">
        <f t="shared" si="377"/>
        <v>24.150000000000002</v>
      </c>
      <c r="Z848" s="1049">
        <f t="shared" si="380"/>
        <v>10.204081632653072</v>
      </c>
      <c r="AA848" s="678">
        <f t="shared" si="381"/>
        <v>16.666666666666675</v>
      </c>
      <c r="AB848" s="678">
        <f t="shared" si="382"/>
        <v>10.526315789473673</v>
      </c>
      <c r="AC848" s="678">
        <f t="shared" si="383"/>
        <v>11.764705882352944</v>
      </c>
      <c r="AD848" s="678">
        <f t="shared" si="384"/>
        <v>9.6774193548387224</v>
      </c>
      <c r="AE848" s="678">
        <f t="shared" si="385"/>
        <v>6.8965517241379448</v>
      </c>
      <c r="AF848" s="678">
        <f t="shared" si="386"/>
        <v>7.4074074074073959</v>
      </c>
      <c r="AG848" s="679">
        <f t="shared" si="387"/>
        <v>5.8823529411764719</v>
      </c>
      <c r="AH848" s="680">
        <f t="shared" si="388"/>
        <v>2.0000000000000018</v>
      </c>
      <c r="AI848" s="679">
        <f t="shared" si="389"/>
        <v>0</v>
      </c>
      <c r="AJ848" s="679">
        <f t="shared" si="390"/>
        <v>0</v>
      </c>
      <c r="AK848" s="679">
        <f t="shared" si="391"/>
        <v>13.636363636363647</v>
      </c>
      <c r="AL848" s="679">
        <f t="shared" si="392"/>
        <v>2.3255813953488413</v>
      </c>
      <c r="AM848" s="679">
        <f t="shared" si="393"/>
        <v>7.4999999999999956</v>
      </c>
      <c r="AN848" s="679">
        <f t="shared" si="394"/>
        <v>0</v>
      </c>
      <c r="AO848" s="679">
        <f t="shared" si="395"/>
        <v>-14.893617021276583</v>
      </c>
      <c r="AP848" s="679">
        <f t="shared" si="396"/>
        <v>-16.814159292035392</v>
      </c>
      <c r="AQ848" s="679">
        <f t="shared" si="397"/>
        <v>-11.718750000000011</v>
      </c>
      <c r="AR848" s="679">
        <f t="shared" si="398"/>
        <v>0</v>
      </c>
      <c r="AS848" s="672">
        <f t="shared" si="378"/>
        <v>3.2137326377424955</v>
      </c>
      <c r="AT848" s="673">
        <f t="shared" si="379"/>
        <v>9.3066268875526283</v>
      </c>
    </row>
    <row r="849" spans="1:46" x14ac:dyDescent="0.2">
      <c r="A849" s="953" t="s">
        <v>4047</v>
      </c>
      <c r="B849" s="948" t="s">
        <v>4046</v>
      </c>
      <c r="C849" s="497">
        <v>0.94</v>
      </c>
      <c r="D849" s="657">
        <v>0.82</v>
      </c>
      <c r="E849" s="601">
        <v>0.8</v>
      </c>
      <c r="F849" s="533">
        <v>0.76500000000000001</v>
      </c>
      <c r="G849" s="601">
        <v>0.76</v>
      </c>
      <c r="H849" s="533">
        <v>0.745</v>
      </c>
      <c r="I849" s="632"/>
      <c r="J849" s="533">
        <v>0.65500000000000003</v>
      </c>
      <c r="K849" s="533">
        <v>0.56999999999999995</v>
      </c>
      <c r="L849" s="632"/>
      <c r="M849" s="653">
        <v>0.5</v>
      </c>
      <c r="N849" s="653">
        <v>0.5</v>
      </c>
      <c r="O849" s="653">
        <v>0.5</v>
      </c>
      <c r="P849" s="657">
        <v>0.25</v>
      </c>
      <c r="Q849" s="543">
        <v>0</v>
      </c>
      <c r="R849" s="543">
        <v>0</v>
      </c>
      <c r="S849" s="543">
        <v>0</v>
      </c>
      <c r="T849" s="543">
        <v>0</v>
      </c>
      <c r="U849" s="543">
        <v>0</v>
      </c>
      <c r="V849" s="543">
        <v>0</v>
      </c>
      <c r="W849" s="653">
        <v>0</v>
      </c>
      <c r="X849" s="653">
        <v>0</v>
      </c>
      <c r="Y849" s="654">
        <f t="shared" si="377"/>
        <v>7.8050000000000006</v>
      </c>
      <c r="Z849" s="1049">
        <f t="shared" si="380"/>
        <v>14.634146341463406</v>
      </c>
      <c r="AA849" s="678">
        <f t="shared" si="381"/>
        <v>2.4999999999999911</v>
      </c>
      <c r="AB849" s="678">
        <f t="shared" si="382"/>
        <v>4.5751633986928164</v>
      </c>
      <c r="AC849" s="678">
        <f t="shared" si="383"/>
        <v>0.65789473684210176</v>
      </c>
      <c r="AD849" s="678">
        <f t="shared" si="384"/>
        <v>2.0134228187919545</v>
      </c>
      <c r="AE849" s="678">
        <f t="shared" si="385"/>
        <v>13.740458015267176</v>
      </c>
      <c r="AF849" s="678">
        <f t="shared" si="386"/>
        <v>14.91228070175441</v>
      </c>
      <c r="AG849" s="679">
        <f t="shared" si="387"/>
        <v>13.999999999999989</v>
      </c>
      <c r="AH849" s="680">
        <f t="shared" si="388"/>
        <v>0</v>
      </c>
      <c r="AI849" s="679">
        <f t="shared" si="389"/>
        <v>0</v>
      </c>
      <c r="AJ849" s="679">
        <f t="shared" si="390"/>
        <v>100</v>
      </c>
      <c r="AK849" s="679" t="str">
        <f t="shared" si="391"/>
        <v>n/a</v>
      </c>
      <c r="AL849" s="679" t="str">
        <f t="shared" si="392"/>
        <v>n/a</v>
      </c>
      <c r="AM849" s="679" t="str">
        <f t="shared" si="393"/>
        <v>n/a</v>
      </c>
      <c r="AN849" s="679" t="str">
        <f t="shared" si="394"/>
        <v>n/a</v>
      </c>
      <c r="AO849" s="679" t="str">
        <f t="shared" si="395"/>
        <v>n/a</v>
      </c>
      <c r="AP849" s="679" t="str">
        <f t="shared" si="396"/>
        <v>n/a</v>
      </c>
      <c r="AQ849" s="679" t="str">
        <f t="shared" si="397"/>
        <v>n/a</v>
      </c>
      <c r="AR849" s="679" t="str">
        <f t="shared" si="398"/>
        <v>n/a</v>
      </c>
      <c r="AS849" s="672">
        <f t="shared" si="378"/>
        <v>15.184851455710168</v>
      </c>
      <c r="AT849" s="673">
        <f t="shared" si="379"/>
        <v>28.838561870082085</v>
      </c>
    </row>
    <row r="850" spans="1:46" x14ac:dyDescent="0.2">
      <c r="A850" s="762" t="s">
        <v>3932</v>
      </c>
      <c r="B850" s="631" t="s">
        <v>3933</v>
      </c>
      <c r="C850" s="497">
        <v>0.215</v>
      </c>
      <c r="D850" s="13">
        <v>0.19</v>
      </c>
      <c r="E850" s="13">
        <v>0.15</v>
      </c>
      <c r="F850" s="13">
        <v>0.11</v>
      </c>
      <c r="G850" s="13">
        <v>7.0000000000000007E-2</v>
      </c>
      <c r="H850" s="535">
        <v>0</v>
      </c>
      <c r="I850" s="13"/>
      <c r="J850" s="535">
        <v>0</v>
      </c>
      <c r="K850" s="535">
        <v>0</v>
      </c>
      <c r="L850" s="936"/>
      <c r="M850" s="653">
        <v>0</v>
      </c>
      <c r="N850" s="653">
        <v>0</v>
      </c>
      <c r="O850" s="653">
        <v>0</v>
      </c>
      <c r="P850" s="653">
        <v>0</v>
      </c>
      <c r="Q850" s="653">
        <v>0</v>
      </c>
      <c r="R850" s="653">
        <v>0</v>
      </c>
      <c r="S850" s="653">
        <v>0</v>
      </c>
      <c r="T850" s="653">
        <v>0</v>
      </c>
      <c r="U850" s="653">
        <v>0</v>
      </c>
      <c r="V850" s="653">
        <v>0</v>
      </c>
      <c r="W850" s="653">
        <v>0</v>
      </c>
      <c r="X850" s="653">
        <v>0</v>
      </c>
      <c r="Y850" s="654">
        <f t="shared" si="377"/>
        <v>0.7350000000000001</v>
      </c>
      <c r="Z850" s="1049">
        <f t="shared" si="380"/>
        <v>13.157894736842103</v>
      </c>
      <c r="AA850" s="678">
        <f t="shared" si="381"/>
        <v>26.666666666666682</v>
      </c>
      <c r="AB850" s="678">
        <f t="shared" si="382"/>
        <v>36.363636363636353</v>
      </c>
      <c r="AC850" s="678">
        <f t="shared" si="383"/>
        <v>57.142857142857139</v>
      </c>
      <c r="AD850" s="678" t="str">
        <f t="shared" si="384"/>
        <v>n/a</v>
      </c>
      <c r="AE850" s="678" t="str">
        <f t="shared" si="385"/>
        <v>n/a</v>
      </c>
      <c r="AF850" s="678" t="str">
        <f t="shared" si="386"/>
        <v>n/a</v>
      </c>
      <c r="AG850" s="679" t="str">
        <f t="shared" si="387"/>
        <v>n/a</v>
      </c>
      <c r="AH850" s="680" t="str">
        <f t="shared" si="388"/>
        <v>n/a</v>
      </c>
      <c r="AI850" s="679" t="str">
        <f t="shared" si="389"/>
        <v>n/a</v>
      </c>
      <c r="AJ850" s="679" t="str">
        <f t="shared" si="390"/>
        <v>n/a</v>
      </c>
      <c r="AK850" s="679" t="str">
        <f t="shared" si="391"/>
        <v>n/a</v>
      </c>
      <c r="AL850" s="679" t="str">
        <f t="shared" si="392"/>
        <v>n/a</v>
      </c>
      <c r="AM850" s="679" t="str">
        <f t="shared" si="393"/>
        <v>n/a</v>
      </c>
      <c r="AN850" s="679" t="str">
        <f t="shared" si="394"/>
        <v>n/a</v>
      </c>
      <c r="AO850" s="679" t="str">
        <f t="shared" si="395"/>
        <v>n/a</v>
      </c>
      <c r="AP850" s="679" t="str">
        <f t="shared" si="396"/>
        <v>n/a</v>
      </c>
      <c r="AQ850" s="679" t="str">
        <f t="shared" si="397"/>
        <v>n/a</v>
      </c>
      <c r="AR850" s="679" t="str">
        <f t="shared" si="398"/>
        <v>n/a</v>
      </c>
      <c r="AS850" s="672">
        <f t="shared" si="378"/>
        <v>33.33276372750057</v>
      </c>
      <c r="AT850" s="673">
        <f t="shared" si="379"/>
        <v>18.507376242993612</v>
      </c>
    </row>
    <row r="851" spans="1:46" x14ac:dyDescent="0.2">
      <c r="A851" s="944" t="s">
        <v>856</v>
      </c>
      <c r="B851" s="948" t="s">
        <v>857</v>
      </c>
      <c r="C851" s="497">
        <v>2.21</v>
      </c>
      <c r="D851" s="657">
        <v>2.08</v>
      </c>
      <c r="E851" s="533">
        <v>1.98</v>
      </c>
      <c r="F851" s="533">
        <v>1.7428805999999999</v>
      </c>
      <c r="G851" s="533">
        <v>1.56</v>
      </c>
      <c r="H851" s="533">
        <v>1.4450000000000001</v>
      </c>
      <c r="I851" s="632"/>
      <c r="J851" s="533">
        <v>1.2</v>
      </c>
      <c r="K851" s="533">
        <v>1.04</v>
      </c>
      <c r="L851" s="632"/>
      <c r="M851" s="657">
        <v>0.8</v>
      </c>
      <c r="N851" s="657">
        <v>0.67500000000000004</v>
      </c>
      <c r="O851" s="657">
        <v>0.54</v>
      </c>
      <c r="P851" s="657">
        <v>0.5</v>
      </c>
      <c r="Q851" s="657">
        <v>0.46</v>
      </c>
      <c r="R851" s="657">
        <v>0.44</v>
      </c>
      <c r="S851" s="657">
        <v>0.41499999999999998</v>
      </c>
      <c r="T851" s="653">
        <v>0.4</v>
      </c>
      <c r="U851" s="653">
        <v>0.4</v>
      </c>
      <c r="V851" s="653">
        <v>0.4</v>
      </c>
      <c r="W851" s="653">
        <v>0.68500000000000005</v>
      </c>
      <c r="X851" s="653">
        <v>0.78</v>
      </c>
      <c r="Y851" s="654">
        <f t="shared" si="377"/>
        <v>19.752880599999997</v>
      </c>
      <c r="Z851" s="1049">
        <f t="shared" si="380"/>
        <v>6.25</v>
      </c>
      <c r="AA851" s="678">
        <f t="shared" si="381"/>
        <v>5.0505050505050608</v>
      </c>
      <c r="AB851" s="678">
        <f t="shared" si="382"/>
        <v>13.605028365110039</v>
      </c>
      <c r="AC851" s="678">
        <f t="shared" si="383"/>
        <v>11.723115384615369</v>
      </c>
      <c r="AD851" s="678">
        <f t="shared" si="384"/>
        <v>7.9584775086505077</v>
      </c>
      <c r="AE851" s="678">
        <f t="shared" si="385"/>
        <v>20.416666666666682</v>
      </c>
      <c r="AF851" s="678">
        <f t="shared" si="386"/>
        <v>15.384615384615374</v>
      </c>
      <c r="AG851" s="679">
        <f t="shared" si="387"/>
        <v>30.000000000000004</v>
      </c>
      <c r="AH851" s="680">
        <f t="shared" si="388"/>
        <v>18.518518518518512</v>
      </c>
      <c r="AI851" s="679">
        <f t="shared" si="389"/>
        <v>25</v>
      </c>
      <c r="AJ851" s="679">
        <f t="shared" si="390"/>
        <v>8.0000000000000071</v>
      </c>
      <c r="AK851" s="679">
        <f t="shared" si="391"/>
        <v>8.6956521739130377</v>
      </c>
      <c r="AL851" s="679">
        <f t="shared" si="392"/>
        <v>4.5454545454545414</v>
      </c>
      <c r="AM851" s="679">
        <f t="shared" si="393"/>
        <v>6.024096385542177</v>
      </c>
      <c r="AN851" s="679">
        <f t="shared" si="394"/>
        <v>3.7499999999999867</v>
      </c>
      <c r="AO851" s="679">
        <f t="shared" si="395"/>
        <v>0</v>
      </c>
      <c r="AP851" s="679">
        <f t="shared" si="396"/>
        <v>0</v>
      </c>
      <c r="AQ851" s="679">
        <f t="shared" si="397"/>
        <v>-41.605839416058402</v>
      </c>
      <c r="AR851" s="679">
        <f t="shared" si="398"/>
        <v>-12.179487179487181</v>
      </c>
      <c r="AS851" s="672">
        <f t="shared" si="378"/>
        <v>6.9019370204234569</v>
      </c>
      <c r="AT851" s="673">
        <f t="shared" si="379"/>
        <v>15.196515458652803</v>
      </c>
    </row>
    <row r="852" spans="1:46" x14ac:dyDescent="0.2">
      <c r="A852" s="936" t="s">
        <v>1797</v>
      </c>
      <c r="B852" s="948" t="s">
        <v>1798</v>
      </c>
      <c r="C852" s="497">
        <v>0.34</v>
      </c>
      <c r="D852" s="657">
        <v>0.28000000000000003</v>
      </c>
      <c r="E852" s="533">
        <v>0.245</v>
      </c>
      <c r="F852" s="533">
        <v>0.22500000000000001</v>
      </c>
      <c r="G852" s="533">
        <v>0.20499999999999999</v>
      </c>
      <c r="H852" s="533">
        <v>0.18</v>
      </c>
      <c r="I852" s="632"/>
      <c r="J852" s="533">
        <v>0.1</v>
      </c>
      <c r="K852" s="535">
        <v>0.08</v>
      </c>
      <c r="L852" s="632"/>
      <c r="M852" s="657">
        <v>6.5000000000000002E-2</v>
      </c>
      <c r="N852" s="653">
        <v>0.06</v>
      </c>
      <c r="O852" s="653">
        <v>0.255</v>
      </c>
      <c r="P852" s="653">
        <v>0.32</v>
      </c>
      <c r="Q852" s="653">
        <v>0.32</v>
      </c>
      <c r="R852" s="657">
        <v>0.28999999999999998</v>
      </c>
      <c r="S852" s="653">
        <v>0.26</v>
      </c>
      <c r="T852" s="657">
        <v>0.13</v>
      </c>
      <c r="U852" s="653">
        <v>0</v>
      </c>
      <c r="V852" s="653">
        <v>0</v>
      </c>
      <c r="W852" s="653">
        <v>0</v>
      </c>
      <c r="X852" s="653">
        <v>0</v>
      </c>
      <c r="Y852" s="654">
        <f t="shared" si="377"/>
        <v>3.3549999999999995</v>
      </c>
      <c r="Z852" s="1049">
        <f t="shared" si="380"/>
        <v>21.42857142857142</v>
      </c>
      <c r="AA852" s="678">
        <f t="shared" si="381"/>
        <v>14.285714285714302</v>
      </c>
      <c r="AB852" s="678">
        <f t="shared" si="382"/>
        <v>8.8888888888888786</v>
      </c>
      <c r="AC852" s="678">
        <f t="shared" si="383"/>
        <v>9.7560975609756184</v>
      </c>
      <c r="AD852" s="678">
        <f t="shared" si="384"/>
        <v>13.888888888888884</v>
      </c>
      <c r="AE852" s="678">
        <f t="shared" si="385"/>
        <v>79.999999999999986</v>
      </c>
      <c r="AF852" s="678">
        <f t="shared" si="386"/>
        <v>25</v>
      </c>
      <c r="AG852" s="679">
        <f t="shared" si="387"/>
        <v>23.076923076923084</v>
      </c>
      <c r="AH852" s="680">
        <f t="shared" si="388"/>
        <v>8.3333333333333481</v>
      </c>
      <c r="AI852" s="679">
        <f t="shared" si="389"/>
        <v>-76.470588235294116</v>
      </c>
      <c r="AJ852" s="679">
        <f t="shared" si="390"/>
        <v>-20.3125</v>
      </c>
      <c r="AK852" s="679">
        <f t="shared" si="391"/>
        <v>0</v>
      </c>
      <c r="AL852" s="679">
        <f t="shared" si="392"/>
        <v>10.344827586206918</v>
      </c>
      <c r="AM852" s="679">
        <f t="shared" si="393"/>
        <v>11.538461538461519</v>
      </c>
      <c r="AN852" s="679">
        <f t="shared" si="394"/>
        <v>100</v>
      </c>
      <c r="AO852" s="679" t="str">
        <f t="shared" si="395"/>
        <v>n/a</v>
      </c>
      <c r="AP852" s="679" t="str">
        <f t="shared" si="396"/>
        <v>n/a</v>
      </c>
      <c r="AQ852" s="679" t="str">
        <f t="shared" si="397"/>
        <v>n/a</v>
      </c>
      <c r="AR852" s="679" t="str">
        <f t="shared" si="398"/>
        <v>n/a</v>
      </c>
      <c r="AS852" s="672">
        <f t="shared" si="378"/>
        <v>15.317241223511324</v>
      </c>
      <c r="AT852" s="673">
        <f t="shared" si="379"/>
        <v>39.314284065725296</v>
      </c>
    </row>
    <row r="853" spans="1:46" x14ac:dyDescent="0.2">
      <c r="A853" s="944" t="s">
        <v>4470</v>
      </c>
      <c r="B853" s="948" t="s">
        <v>861</v>
      </c>
      <c r="C853" s="497">
        <v>2.2949999999999999</v>
      </c>
      <c r="D853" s="657">
        <v>2.0187499999999998</v>
      </c>
      <c r="E853" s="533">
        <v>1.7090000000000001</v>
      </c>
      <c r="F853" s="533">
        <v>1.401</v>
      </c>
      <c r="G853" s="533">
        <v>1.0430000000000001</v>
      </c>
      <c r="H853" s="533">
        <v>0.41200000000000003</v>
      </c>
      <c r="I853" s="632"/>
      <c r="J853" s="535">
        <v>0</v>
      </c>
      <c r="K853" s="535">
        <v>0</v>
      </c>
      <c r="L853" s="632"/>
      <c r="M853" s="653">
        <v>0</v>
      </c>
      <c r="N853" s="653">
        <v>0</v>
      </c>
      <c r="O853" s="653">
        <v>0</v>
      </c>
      <c r="P853" s="653">
        <v>0</v>
      </c>
      <c r="Q853" s="653">
        <v>0</v>
      </c>
      <c r="R853" s="653">
        <v>0</v>
      </c>
      <c r="S853" s="653">
        <v>0</v>
      </c>
      <c r="T853" s="653">
        <v>0</v>
      </c>
      <c r="U853" s="653">
        <v>0</v>
      </c>
      <c r="V853" s="653">
        <v>0</v>
      </c>
      <c r="W853" s="653">
        <v>0</v>
      </c>
      <c r="X853" s="653">
        <v>0</v>
      </c>
      <c r="Y853" s="654">
        <f t="shared" si="377"/>
        <v>8.8787500000000019</v>
      </c>
      <c r="Z853" s="1049">
        <f t="shared" si="380"/>
        <v>13.684210526315788</v>
      </c>
      <c r="AA853" s="678">
        <f t="shared" si="381"/>
        <v>18.124634289057905</v>
      </c>
      <c r="AB853" s="678">
        <f t="shared" si="382"/>
        <v>21.984296930763737</v>
      </c>
      <c r="AC853" s="678">
        <f t="shared" si="383"/>
        <v>34.324065196548403</v>
      </c>
      <c r="AD853" s="678">
        <f t="shared" si="384"/>
        <v>153.15533980582526</v>
      </c>
      <c r="AE853" s="678" t="str">
        <f t="shared" si="385"/>
        <v>n/a</v>
      </c>
      <c r="AF853" s="678" t="str">
        <f t="shared" si="386"/>
        <v>n/a</v>
      </c>
      <c r="AG853" s="679" t="str">
        <f t="shared" si="387"/>
        <v>n/a</v>
      </c>
      <c r="AH853" s="680" t="str">
        <f t="shared" si="388"/>
        <v>n/a</v>
      </c>
      <c r="AI853" s="679" t="str">
        <f t="shared" si="389"/>
        <v>n/a</v>
      </c>
      <c r="AJ853" s="679" t="str">
        <f t="shared" si="390"/>
        <v>n/a</v>
      </c>
      <c r="AK853" s="679" t="str">
        <f t="shared" si="391"/>
        <v>n/a</v>
      </c>
      <c r="AL853" s="679" t="str">
        <f t="shared" si="392"/>
        <v>n/a</v>
      </c>
      <c r="AM853" s="679" t="str">
        <f t="shared" si="393"/>
        <v>n/a</v>
      </c>
      <c r="AN853" s="679" t="str">
        <f t="shared" si="394"/>
        <v>n/a</v>
      </c>
      <c r="AO853" s="679" t="str">
        <f t="shared" si="395"/>
        <v>n/a</v>
      </c>
      <c r="AP853" s="679" t="str">
        <f t="shared" si="396"/>
        <v>n/a</v>
      </c>
      <c r="AQ853" s="679" t="str">
        <f t="shared" si="397"/>
        <v>n/a</v>
      </c>
      <c r="AR853" s="679" t="str">
        <f t="shared" si="398"/>
        <v>n/a</v>
      </c>
      <c r="AS853" s="672">
        <f t="shared" si="378"/>
        <v>48.254509349702218</v>
      </c>
      <c r="AT853" s="673">
        <f t="shared" si="379"/>
        <v>59.142371649124847</v>
      </c>
    </row>
    <row r="854" spans="1:46" x14ac:dyDescent="0.2">
      <c r="A854" s="936" t="s">
        <v>391</v>
      </c>
      <c r="B854" s="948" t="s">
        <v>392</v>
      </c>
      <c r="C854" s="497">
        <v>0.9</v>
      </c>
      <c r="D854" s="657">
        <v>0.87</v>
      </c>
      <c r="E854" s="533">
        <v>0.83</v>
      </c>
      <c r="F854" s="533">
        <v>0.79</v>
      </c>
      <c r="G854" s="533">
        <v>0.75</v>
      </c>
      <c r="H854" s="533">
        <v>0.7</v>
      </c>
      <c r="I854" s="632" t="s">
        <v>90</v>
      </c>
      <c r="J854" s="533">
        <v>0.66</v>
      </c>
      <c r="K854" s="535">
        <v>0.64</v>
      </c>
      <c r="L854" s="632"/>
      <c r="M854" s="657">
        <v>0.62</v>
      </c>
      <c r="N854" s="657">
        <v>0.57999999999999996</v>
      </c>
      <c r="O854" s="657">
        <v>0.5</v>
      </c>
      <c r="P854" s="657">
        <v>0.4</v>
      </c>
      <c r="Q854" s="657">
        <v>0.34</v>
      </c>
      <c r="R854" s="657">
        <v>0.25</v>
      </c>
      <c r="S854" s="657">
        <v>0.21</v>
      </c>
      <c r="T854" s="657">
        <v>0.18</v>
      </c>
      <c r="U854" s="657">
        <v>0.16667000000000001</v>
      </c>
      <c r="V854" s="657">
        <v>0.15332999999999999</v>
      </c>
      <c r="W854" s="657">
        <v>0.14000000000000001</v>
      </c>
      <c r="X854" s="657">
        <v>0.12667</v>
      </c>
      <c r="Y854" s="654">
        <f t="shared" si="377"/>
        <v>9.8066700000000022</v>
      </c>
      <c r="Z854" s="1049">
        <f t="shared" si="380"/>
        <v>3.4482758620689724</v>
      </c>
      <c r="AA854" s="678">
        <f t="shared" si="381"/>
        <v>4.8192771084337505</v>
      </c>
      <c r="AB854" s="678">
        <f t="shared" si="382"/>
        <v>5.0632911392404889</v>
      </c>
      <c r="AC854" s="678">
        <f t="shared" si="383"/>
        <v>5.3333333333333455</v>
      </c>
      <c r="AD854" s="678">
        <f t="shared" si="384"/>
        <v>7.1428571428571397</v>
      </c>
      <c r="AE854" s="678">
        <f t="shared" si="385"/>
        <v>6.0606060606060552</v>
      </c>
      <c r="AF854" s="678">
        <f t="shared" si="386"/>
        <v>3.125</v>
      </c>
      <c r="AG854" s="679">
        <f t="shared" si="387"/>
        <v>3.2258064516129004</v>
      </c>
      <c r="AH854" s="680">
        <f t="shared" si="388"/>
        <v>6.8965517241379448</v>
      </c>
      <c r="AI854" s="679">
        <f t="shared" si="389"/>
        <v>15.999999999999993</v>
      </c>
      <c r="AJ854" s="679">
        <f t="shared" si="390"/>
        <v>25</v>
      </c>
      <c r="AK854" s="679">
        <f t="shared" si="391"/>
        <v>17.647058823529417</v>
      </c>
      <c r="AL854" s="679">
        <f t="shared" si="392"/>
        <v>36.000000000000007</v>
      </c>
      <c r="AM854" s="679">
        <f t="shared" si="393"/>
        <v>19.047619047619047</v>
      </c>
      <c r="AN854" s="679">
        <f t="shared" si="394"/>
        <v>16.666666666666675</v>
      </c>
      <c r="AO854" s="679">
        <f t="shared" si="395"/>
        <v>7.9978400431991226</v>
      </c>
      <c r="AP854" s="679">
        <f t="shared" si="396"/>
        <v>8.7001891345464202</v>
      </c>
      <c r="AQ854" s="679">
        <f t="shared" si="397"/>
        <v>9.5214285714285474</v>
      </c>
      <c r="AR854" s="679">
        <f t="shared" si="398"/>
        <v>10.523407278755826</v>
      </c>
      <c r="AS854" s="672">
        <f t="shared" si="378"/>
        <v>11.16943202042293</v>
      </c>
      <c r="AT854" s="673">
        <f t="shared" si="379"/>
        <v>8.6422132700769509</v>
      </c>
    </row>
    <row r="855" spans="1:46" x14ac:dyDescent="0.2">
      <c r="A855" s="944" t="s">
        <v>1795</v>
      </c>
      <c r="B855" s="948" t="s">
        <v>1796</v>
      </c>
      <c r="C855" s="497">
        <v>1.64</v>
      </c>
      <c r="D855" s="657">
        <v>1.54</v>
      </c>
      <c r="E855" s="533">
        <v>1.5149999999999999</v>
      </c>
      <c r="F855" s="533">
        <v>1.4750000000000001</v>
      </c>
      <c r="G855" s="533">
        <v>1.35</v>
      </c>
      <c r="H855" s="533">
        <v>1.1499999999999999</v>
      </c>
      <c r="I855" s="632"/>
      <c r="J855" s="533">
        <v>0.88</v>
      </c>
      <c r="K855" s="533">
        <v>0.48</v>
      </c>
      <c r="L855" s="632"/>
      <c r="M855" s="653">
        <v>0.2</v>
      </c>
      <c r="N855" s="653">
        <v>0.49</v>
      </c>
      <c r="O855" s="657">
        <v>1.3</v>
      </c>
      <c r="P855" s="657">
        <v>1.18</v>
      </c>
      <c r="Q855" s="657">
        <v>1.08</v>
      </c>
      <c r="R855" s="657">
        <v>1</v>
      </c>
      <c r="S855" s="657">
        <v>0.93</v>
      </c>
      <c r="T855" s="657">
        <v>0.75</v>
      </c>
      <c r="U855" s="657">
        <v>0.55000000000000004</v>
      </c>
      <c r="V855" s="657">
        <v>0.5</v>
      </c>
      <c r="W855" s="657">
        <v>0.45</v>
      </c>
      <c r="X855" s="657">
        <v>0.39250000000000002</v>
      </c>
      <c r="Y855" s="654">
        <f t="shared" si="377"/>
        <v>18.852499999999999</v>
      </c>
      <c r="Z855" s="1049">
        <f t="shared" si="380"/>
        <v>6.4935064935064846</v>
      </c>
      <c r="AA855" s="678">
        <f t="shared" si="381"/>
        <v>1.650165016501659</v>
      </c>
      <c r="AB855" s="678">
        <f t="shared" si="382"/>
        <v>2.7118644067796405</v>
      </c>
      <c r="AC855" s="678">
        <f t="shared" si="383"/>
        <v>9.259259259259256</v>
      </c>
      <c r="AD855" s="678">
        <f t="shared" si="384"/>
        <v>17.391304347826097</v>
      </c>
      <c r="AE855" s="678">
        <f t="shared" si="385"/>
        <v>30.681818181818166</v>
      </c>
      <c r="AF855" s="678">
        <f t="shared" si="386"/>
        <v>83.333333333333343</v>
      </c>
      <c r="AG855" s="679">
        <f t="shared" si="387"/>
        <v>140</v>
      </c>
      <c r="AH855" s="680">
        <f t="shared" si="388"/>
        <v>-59.183673469387756</v>
      </c>
      <c r="AI855" s="679">
        <f t="shared" si="389"/>
        <v>-62.307692307692307</v>
      </c>
      <c r="AJ855" s="679">
        <f t="shared" si="390"/>
        <v>10.169491525423746</v>
      </c>
      <c r="AK855" s="679">
        <f t="shared" si="391"/>
        <v>9.259259259259256</v>
      </c>
      <c r="AL855" s="679">
        <f t="shared" si="392"/>
        <v>8.0000000000000071</v>
      </c>
      <c r="AM855" s="679">
        <f t="shared" si="393"/>
        <v>7.5268817204301008</v>
      </c>
      <c r="AN855" s="679">
        <f t="shared" si="394"/>
        <v>24</v>
      </c>
      <c r="AO855" s="679">
        <f t="shared" si="395"/>
        <v>36.363636363636353</v>
      </c>
      <c r="AP855" s="679">
        <f t="shared" si="396"/>
        <v>10.000000000000009</v>
      </c>
      <c r="AQ855" s="679">
        <f t="shared" si="397"/>
        <v>11.111111111111116</v>
      </c>
      <c r="AR855" s="679">
        <f t="shared" si="398"/>
        <v>14.649681528662416</v>
      </c>
      <c r="AS855" s="672">
        <f t="shared" si="378"/>
        <v>15.847891935287766</v>
      </c>
      <c r="AT855" s="673">
        <f t="shared" si="379"/>
        <v>42.937577990220191</v>
      </c>
    </row>
    <row r="856" spans="1:46" x14ac:dyDescent="0.2">
      <c r="A856" s="936" t="s">
        <v>864</v>
      </c>
      <c r="B856" s="948" t="s">
        <v>865</v>
      </c>
      <c r="C856" s="497">
        <v>2.72</v>
      </c>
      <c r="D856" s="657">
        <v>2.48</v>
      </c>
      <c r="E856" s="533">
        <v>2.2799999999999998</v>
      </c>
      <c r="F856" s="533">
        <v>2</v>
      </c>
      <c r="G856" s="533">
        <v>1.76</v>
      </c>
      <c r="H856" s="533">
        <v>1.6</v>
      </c>
      <c r="I856" s="632"/>
      <c r="J856" s="533">
        <v>1.48</v>
      </c>
      <c r="K856" s="533">
        <v>1.38</v>
      </c>
      <c r="L856" s="632" t="s">
        <v>90</v>
      </c>
      <c r="M856" s="657">
        <v>1.32</v>
      </c>
      <c r="N856" s="657">
        <v>1.2</v>
      </c>
      <c r="O856" s="657">
        <v>1.1499999999999999</v>
      </c>
      <c r="P856" s="657">
        <v>0.8</v>
      </c>
      <c r="Q856" s="657">
        <v>0.42</v>
      </c>
      <c r="R856" s="657">
        <v>0.33</v>
      </c>
      <c r="S856" s="657">
        <v>0.19</v>
      </c>
      <c r="T856" s="657">
        <v>0.09</v>
      </c>
      <c r="U856" s="657">
        <v>0.02</v>
      </c>
      <c r="V856" s="653">
        <v>0</v>
      </c>
      <c r="W856" s="653">
        <v>0</v>
      </c>
      <c r="X856" s="653">
        <v>0</v>
      </c>
      <c r="Y856" s="654">
        <f t="shared" si="377"/>
        <v>21.22</v>
      </c>
      <c r="Z856" s="1049">
        <f t="shared" si="380"/>
        <v>9.6774193548387224</v>
      </c>
      <c r="AA856" s="678">
        <f t="shared" si="381"/>
        <v>8.7719298245614077</v>
      </c>
      <c r="AB856" s="678">
        <f t="shared" si="382"/>
        <v>13.999999999999989</v>
      </c>
      <c r="AC856" s="678">
        <f t="shared" si="383"/>
        <v>13.636363636363647</v>
      </c>
      <c r="AD856" s="678">
        <f t="shared" si="384"/>
        <v>9.9999999999999858</v>
      </c>
      <c r="AE856" s="678">
        <f t="shared" si="385"/>
        <v>8.1081081081081141</v>
      </c>
      <c r="AF856" s="678">
        <f t="shared" si="386"/>
        <v>7.2463768115942129</v>
      </c>
      <c r="AG856" s="679">
        <f t="shared" si="387"/>
        <v>4.5454545454545414</v>
      </c>
      <c r="AH856" s="680">
        <f t="shared" si="388"/>
        <v>10.000000000000009</v>
      </c>
      <c r="AI856" s="679">
        <f t="shared" si="389"/>
        <v>4.3478260869565188</v>
      </c>
      <c r="AJ856" s="679">
        <f t="shared" si="390"/>
        <v>43.749999999999979</v>
      </c>
      <c r="AK856" s="679">
        <f t="shared" si="391"/>
        <v>90.476190476190482</v>
      </c>
      <c r="AL856" s="679">
        <f t="shared" si="392"/>
        <v>27.27272727272727</v>
      </c>
      <c r="AM856" s="679">
        <f t="shared" si="393"/>
        <v>73.684210526315795</v>
      </c>
      <c r="AN856" s="679">
        <f t="shared" si="394"/>
        <v>111.11111111111111</v>
      </c>
      <c r="AO856" s="679">
        <f t="shared" si="395"/>
        <v>350</v>
      </c>
      <c r="AP856" s="679" t="str">
        <f t="shared" si="396"/>
        <v>n/a</v>
      </c>
      <c r="AQ856" s="679" t="str">
        <f t="shared" si="397"/>
        <v>n/a</v>
      </c>
      <c r="AR856" s="679" t="str">
        <f t="shared" si="398"/>
        <v>n/a</v>
      </c>
      <c r="AS856" s="672">
        <f t="shared" si="378"/>
        <v>49.164232359638866</v>
      </c>
      <c r="AT856" s="673">
        <f t="shared" si="379"/>
        <v>86.931108719162495</v>
      </c>
    </row>
    <row r="857" spans="1:46" x14ac:dyDescent="0.2">
      <c r="A857" s="936" t="s">
        <v>1811</v>
      </c>
      <c r="B857" s="936" t="s">
        <v>1812</v>
      </c>
      <c r="C857" s="657">
        <v>4.55</v>
      </c>
      <c r="D857" s="657">
        <v>4.3000000000000007</v>
      </c>
      <c r="E857" s="533">
        <v>3.9</v>
      </c>
      <c r="F857" s="533">
        <v>3.45</v>
      </c>
      <c r="G857" s="533">
        <v>2.875</v>
      </c>
      <c r="H857" s="533">
        <v>2.375</v>
      </c>
      <c r="I857" s="632"/>
      <c r="J857" s="535">
        <v>2</v>
      </c>
      <c r="K857" s="533">
        <v>1.93</v>
      </c>
      <c r="L857" s="632"/>
      <c r="M857" s="653">
        <v>1.72</v>
      </c>
      <c r="N857" s="653">
        <v>1.72</v>
      </c>
      <c r="O857" s="653">
        <v>1.72</v>
      </c>
      <c r="P857" s="653">
        <v>1.72</v>
      </c>
      <c r="Q857" s="653">
        <v>1.72</v>
      </c>
      <c r="R857" s="653">
        <v>1.72</v>
      </c>
      <c r="S857" s="657">
        <v>1.72</v>
      </c>
      <c r="T857" s="653">
        <v>1.36</v>
      </c>
      <c r="U857" s="653">
        <v>1.36</v>
      </c>
      <c r="V857" s="653">
        <v>1.36</v>
      </c>
      <c r="W857" s="653">
        <v>1.36</v>
      </c>
      <c r="X857" s="653">
        <v>1.36</v>
      </c>
      <c r="Y857" s="654">
        <f t="shared" si="377"/>
        <v>44.219999999999992</v>
      </c>
      <c r="Z857" s="1049">
        <f t="shared" si="380"/>
        <v>5.8139534883720811</v>
      </c>
      <c r="AA857" s="678">
        <f t="shared" si="381"/>
        <v>10.256410256410287</v>
      </c>
      <c r="AB857" s="678">
        <f t="shared" si="382"/>
        <v>13.043478260869556</v>
      </c>
      <c r="AC857" s="678">
        <f t="shared" si="383"/>
        <v>19.999999999999996</v>
      </c>
      <c r="AD857" s="678">
        <f t="shared" si="384"/>
        <v>21.052631578947366</v>
      </c>
      <c r="AE857" s="678">
        <f t="shared" si="385"/>
        <v>18.75</v>
      </c>
      <c r="AF857" s="678">
        <f t="shared" si="386"/>
        <v>3.62694300518136</v>
      </c>
      <c r="AG857" s="679">
        <f t="shared" si="387"/>
        <v>12.209302325581394</v>
      </c>
      <c r="AH857" s="680">
        <f t="shared" si="388"/>
        <v>0</v>
      </c>
      <c r="AI857" s="679">
        <f t="shared" si="389"/>
        <v>0</v>
      </c>
      <c r="AJ857" s="679">
        <f t="shared" si="390"/>
        <v>0</v>
      </c>
      <c r="AK857" s="679">
        <f t="shared" si="391"/>
        <v>0</v>
      </c>
      <c r="AL857" s="679">
        <f t="shared" si="392"/>
        <v>0</v>
      </c>
      <c r="AM857" s="679">
        <f t="shared" si="393"/>
        <v>0</v>
      </c>
      <c r="AN857" s="679">
        <f t="shared" si="394"/>
        <v>26.470588235294112</v>
      </c>
      <c r="AO857" s="679">
        <f t="shared" si="395"/>
        <v>0</v>
      </c>
      <c r="AP857" s="679">
        <f t="shared" si="396"/>
        <v>0</v>
      </c>
      <c r="AQ857" s="679">
        <f t="shared" si="397"/>
        <v>0</v>
      </c>
      <c r="AR857" s="679">
        <f t="shared" si="398"/>
        <v>0</v>
      </c>
      <c r="AS857" s="672">
        <f t="shared" si="378"/>
        <v>6.9064898500345349</v>
      </c>
      <c r="AT857" s="673">
        <f t="shared" si="379"/>
        <v>9.0077914098241205</v>
      </c>
    </row>
    <row r="858" spans="1:46" x14ac:dyDescent="0.2">
      <c r="A858" s="953" t="s">
        <v>1818</v>
      </c>
      <c r="B858" s="936" t="s">
        <v>1819</v>
      </c>
      <c r="C858" s="657">
        <v>0.56000000000000005</v>
      </c>
      <c r="D858" s="657">
        <v>0.43000000000000005</v>
      </c>
      <c r="E858" s="533">
        <v>0.37</v>
      </c>
      <c r="F858" s="533">
        <v>0.27</v>
      </c>
      <c r="G858" s="533">
        <v>0.23</v>
      </c>
      <c r="H858" s="533">
        <v>0.19</v>
      </c>
      <c r="I858" s="632"/>
      <c r="J858" s="533">
        <v>0.15</v>
      </c>
      <c r="K858" s="533">
        <v>0.11</v>
      </c>
      <c r="L858" s="632"/>
      <c r="M858" s="657">
        <v>0.06</v>
      </c>
      <c r="N858" s="653">
        <v>0</v>
      </c>
      <c r="O858" s="653">
        <v>0</v>
      </c>
      <c r="P858" s="653">
        <v>0</v>
      </c>
      <c r="Q858" s="653">
        <v>0</v>
      </c>
      <c r="R858" s="653">
        <v>0</v>
      </c>
      <c r="S858" s="653">
        <v>0</v>
      </c>
      <c r="T858" s="653">
        <v>0</v>
      </c>
      <c r="U858" s="653">
        <v>0</v>
      </c>
      <c r="V858" s="653">
        <v>0</v>
      </c>
      <c r="W858" s="653">
        <v>0</v>
      </c>
      <c r="X858" s="653">
        <v>0</v>
      </c>
      <c r="Y858" s="654">
        <f t="shared" si="377"/>
        <v>2.37</v>
      </c>
      <c r="Z858" s="1049">
        <f t="shared" si="380"/>
        <v>30.23255813953487</v>
      </c>
      <c r="AA858" s="678">
        <f t="shared" si="381"/>
        <v>16.216216216216228</v>
      </c>
      <c r="AB858" s="678">
        <f t="shared" si="382"/>
        <v>37.037037037037024</v>
      </c>
      <c r="AC858" s="678">
        <f t="shared" si="383"/>
        <v>17.391304347826097</v>
      </c>
      <c r="AD858" s="678">
        <f t="shared" si="384"/>
        <v>21.052631578947366</v>
      </c>
      <c r="AE858" s="678">
        <f t="shared" si="385"/>
        <v>26.666666666666682</v>
      </c>
      <c r="AF858" s="678">
        <f t="shared" si="386"/>
        <v>36.363636363636353</v>
      </c>
      <c r="AG858" s="679">
        <f t="shared" si="387"/>
        <v>83.333333333333343</v>
      </c>
      <c r="AH858" s="680" t="str">
        <f t="shared" si="388"/>
        <v>n/a</v>
      </c>
      <c r="AI858" s="679" t="str">
        <f t="shared" si="389"/>
        <v>n/a</v>
      </c>
      <c r="AJ858" s="679" t="str">
        <f t="shared" si="390"/>
        <v>n/a</v>
      </c>
      <c r="AK858" s="679" t="str">
        <f t="shared" si="391"/>
        <v>n/a</v>
      </c>
      <c r="AL858" s="679" t="str">
        <f t="shared" si="392"/>
        <v>n/a</v>
      </c>
      <c r="AM858" s="679" t="str">
        <f t="shared" si="393"/>
        <v>n/a</v>
      </c>
      <c r="AN858" s="679" t="str">
        <f t="shared" si="394"/>
        <v>n/a</v>
      </c>
      <c r="AO858" s="679" t="str">
        <f t="shared" si="395"/>
        <v>n/a</v>
      </c>
      <c r="AP858" s="679" t="str">
        <f t="shared" si="396"/>
        <v>n/a</v>
      </c>
      <c r="AQ858" s="679" t="str">
        <f t="shared" si="397"/>
        <v>n/a</v>
      </c>
      <c r="AR858" s="679" t="str">
        <f t="shared" si="398"/>
        <v>n/a</v>
      </c>
      <c r="AS858" s="672">
        <f t="shared" si="378"/>
        <v>33.536672960399741</v>
      </c>
      <c r="AT858" s="673">
        <f t="shared" si="379"/>
        <v>21.628645869216278</v>
      </c>
    </row>
    <row r="859" spans="1:46" x14ac:dyDescent="0.2">
      <c r="A859" s="944" t="s">
        <v>862</v>
      </c>
      <c r="B859" s="936" t="s">
        <v>863</v>
      </c>
      <c r="C859" s="657">
        <v>0.92</v>
      </c>
      <c r="D859" s="657">
        <v>0.80119999999999991</v>
      </c>
      <c r="E859" s="533">
        <v>0.74419999999999997</v>
      </c>
      <c r="F859" s="533">
        <v>0.69300000000000006</v>
      </c>
      <c r="G859" s="533">
        <v>0.58200000000000007</v>
      </c>
      <c r="H859" s="533">
        <v>0.41249999999999998</v>
      </c>
      <c r="I859" s="632"/>
      <c r="J859" s="533">
        <v>0.26124999999999998</v>
      </c>
      <c r="K859" s="533">
        <v>0.13724999999999998</v>
      </c>
      <c r="L859" s="632"/>
      <c r="M859" s="657">
        <v>0.121</v>
      </c>
      <c r="N859" s="657">
        <v>0.11</v>
      </c>
      <c r="O859" s="657">
        <v>0.10249999999999999</v>
      </c>
      <c r="P859" s="657">
        <v>0.09</v>
      </c>
      <c r="Q859" s="657">
        <v>6.7500000000000004E-2</v>
      </c>
      <c r="R859" s="657">
        <v>4.8500000000000001E-2</v>
      </c>
      <c r="S859" s="657">
        <v>0.01</v>
      </c>
      <c r="T859" s="653">
        <v>0</v>
      </c>
      <c r="U859" s="653">
        <v>0</v>
      </c>
      <c r="V859" s="653">
        <v>0</v>
      </c>
      <c r="W859" s="653">
        <v>0</v>
      </c>
      <c r="X859" s="653">
        <v>0</v>
      </c>
      <c r="Y859" s="654">
        <f t="shared" si="377"/>
        <v>5.1008999999999993</v>
      </c>
      <c r="Z859" s="1049">
        <f t="shared" si="380"/>
        <v>14.827758362456333</v>
      </c>
      <c r="AA859" s="678">
        <f t="shared" si="381"/>
        <v>7.6592313894114472</v>
      </c>
      <c r="AB859" s="678">
        <f t="shared" si="382"/>
        <v>7.388167388167366</v>
      </c>
      <c r="AC859" s="678">
        <f t="shared" si="383"/>
        <v>19.072164948453608</v>
      </c>
      <c r="AD859" s="678">
        <f t="shared" si="384"/>
        <v>41.090909090909108</v>
      </c>
      <c r="AE859" s="678">
        <f t="shared" si="385"/>
        <v>57.894736842105267</v>
      </c>
      <c r="AF859" s="678">
        <f t="shared" si="386"/>
        <v>90.34608378870675</v>
      </c>
      <c r="AG859" s="679">
        <f t="shared" si="387"/>
        <v>13.429752066115697</v>
      </c>
      <c r="AH859" s="680">
        <f t="shared" si="388"/>
        <v>9.9999999999999858</v>
      </c>
      <c r="AI859" s="679">
        <f t="shared" si="389"/>
        <v>7.3170731707317138</v>
      </c>
      <c r="AJ859" s="679">
        <f t="shared" si="390"/>
        <v>13.888888888888884</v>
      </c>
      <c r="AK859" s="679">
        <f t="shared" si="391"/>
        <v>33.333333333333329</v>
      </c>
      <c r="AL859" s="679">
        <f t="shared" si="392"/>
        <v>39.175257731958759</v>
      </c>
      <c r="AM859" s="679">
        <f t="shared" si="393"/>
        <v>384.99999999999994</v>
      </c>
      <c r="AN859" s="679" t="str">
        <f t="shared" si="394"/>
        <v>n/a</v>
      </c>
      <c r="AO859" s="679" t="str">
        <f t="shared" si="395"/>
        <v>n/a</v>
      </c>
      <c r="AP859" s="679" t="str">
        <f t="shared" si="396"/>
        <v>n/a</v>
      </c>
      <c r="AQ859" s="679" t="str">
        <f t="shared" si="397"/>
        <v>n/a</v>
      </c>
      <c r="AR859" s="679" t="str">
        <f t="shared" si="398"/>
        <v>n/a</v>
      </c>
      <c r="AS859" s="672">
        <f t="shared" si="378"/>
        <v>52.887382642945582</v>
      </c>
      <c r="AT859" s="673">
        <f t="shared" si="379"/>
        <v>98.503453481625272</v>
      </c>
    </row>
    <row r="860" spans="1:46" x14ac:dyDescent="0.2">
      <c r="A860" s="944" t="s">
        <v>3934</v>
      </c>
      <c r="B860" s="936" t="s">
        <v>3935</v>
      </c>
      <c r="C860" s="657">
        <v>1.6133999999999999</v>
      </c>
      <c r="D860" s="657">
        <v>1.4404999999999999</v>
      </c>
      <c r="E860" s="533">
        <v>1.286</v>
      </c>
      <c r="F860" s="533">
        <v>1.1483000000000001</v>
      </c>
      <c r="G860" s="533">
        <v>0.1704</v>
      </c>
      <c r="H860" s="601">
        <v>0</v>
      </c>
      <c r="I860" s="632"/>
      <c r="J860" s="535">
        <v>0</v>
      </c>
      <c r="K860" s="601">
        <v>0</v>
      </c>
      <c r="L860" s="632"/>
      <c r="M860" s="543">
        <v>0</v>
      </c>
      <c r="N860" s="543">
        <v>0</v>
      </c>
      <c r="O860" s="653">
        <v>0</v>
      </c>
      <c r="P860" s="653">
        <v>0</v>
      </c>
      <c r="Q860" s="653">
        <v>0</v>
      </c>
      <c r="R860" s="653">
        <v>0</v>
      </c>
      <c r="S860" s="653">
        <v>0</v>
      </c>
      <c r="T860" s="653">
        <v>0</v>
      </c>
      <c r="U860" s="653">
        <v>0</v>
      </c>
      <c r="V860" s="653">
        <v>0</v>
      </c>
      <c r="W860" s="653">
        <v>0</v>
      </c>
      <c r="X860" s="653">
        <v>0</v>
      </c>
      <c r="Y860" s="654">
        <f t="shared" si="377"/>
        <v>5.6585999999999999</v>
      </c>
      <c r="Z860" s="1049">
        <f t="shared" si="380"/>
        <v>12.002776813606397</v>
      </c>
      <c r="AA860" s="678">
        <f t="shared" si="381"/>
        <v>12.013996889580092</v>
      </c>
      <c r="AB860" s="678">
        <f t="shared" si="382"/>
        <v>11.991639815379251</v>
      </c>
      <c r="AC860" s="678">
        <f t="shared" si="383"/>
        <v>573.88497652582168</v>
      </c>
      <c r="AD860" s="678" t="str">
        <f t="shared" si="384"/>
        <v>n/a</v>
      </c>
      <c r="AE860" s="678" t="str">
        <f t="shared" si="385"/>
        <v>n/a</v>
      </c>
      <c r="AF860" s="678" t="str">
        <f t="shared" si="386"/>
        <v>n/a</v>
      </c>
      <c r="AG860" s="679" t="str">
        <f t="shared" si="387"/>
        <v>n/a</v>
      </c>
      <c r="AH860" s="680" t="str">
        <f t="shared" si="388"/>
        <v>n/a</v>
      </c>
      <c r="AI860" s="679" t="str">
        <f t="shared" si="389"/>
        <v>n/a</v>
      </c>
      <c r="AJ860" s="679" t="str">
        <f t="shared" si="390"/>
        <v>n/a</v>
      </c>
      <c r="AK860" s="679" t="str">
        <f t="shared" si="391"/>
        <v>n/a</v>
      </c>
      <c r="AL860" s="679" t="str">
        <f t="shared" si="392"/>
        <v>n/a</v>
      </c>
      <c r="AM860" s="679" t="str">
        <f t="shared" si="393"/>
        <v>n/a</v>
      </c>
      <c r="AN860" s="679" t="str">
        <f t="shared" si="394"/>
        <v>n/a</v>
      </c>
      <c r="AO860" s="679" t="str">
        <f t="shared" si="395"/>
        <v>n/a</v>
      </c>
      <c r="AP860" s="679" t="str">
        <f t="shared" si="396"/>
        <v>n/a</v>
      </c>
      <c r="AQ860" s="679" t="str">
        <f t="shared" si="397"/>
        <v>n/a</v>
      </c>
      <c r="AR860" s="679" t="str">
        <f t="shared" si="398"/>
        <v>n/a</v>
      </c>
      <c r="AS860" s="672">
        <f t="shared" si="378"/>
        <v>152.47334751109685</v>
      </c>
      <c r="AT860" s="673">
        <f t="shared" si="379"/>
        <v>280.94108615808045</v>
      </c>
    </row>
    <row r="861" spans="1:46" x14ac:dyDescent="0.2">
      <c r="A861" s="954" t="s">
        <v>1816</v>
      </c>
      <c r="B861" s="936" t="s">
        <v>1817</v>
      </c>
      <c r="C861" s="657">
        <v>2.33</v>
      </c>
      <c r="D861" s="657">
        <v>2.0700000000000003</v>
      </c>
      <c r="E861" s="533">
        <v>1.75</v>
      </c>
      <c r="F861" s="533">
        <v>1.23</v>
      </c>
      <c r="G861" s="533">
        <v>1.18</v>
      </c>
      <c r="H861" s="533">
        <v>1.1100000000000001</v>
      </c>
      <c r="I861" s="632"/>
      <c r="J861" s="533">
        <v>1.07</v>
      </c>
      <c r="K861" s="535">
        <v>1.04</v>
      </c>
      <c r="L861" s="632"/>
      <c r="M861" s="653">
        <v>1.04</v>
      </c>
      <c r="N861" s="653">
        <v>1.04</v>
      </c>
      <c r="O861" s="657">
        <v>1.03</v>
      </c>
      <c r="P861" s="657">
        <v>0.98499999999999999</v>
      </c>
      <c r="Q861" s="657">
        <v>0.92</v>
      </c>
      <c r="R861" s="657">
        <v>0.83250000000000002</v>
      </c>
      <c r="S861" s="657">
        <v>0.7</v>
      </c>
      <c r="T861" s="657">
        <v>0.41249999999999998</v>
      </c>
      <c r="U861" s="653">
        <v>0</v>
      </c>
      <c r="V861" s="653">
        <v>0</v>
      </c>
      <c r="W861" s="653">
        <v>0</v>
      </c>
      <c r="X861" s="653">
        <v>0</v>
      </c>
      <c r="Y861" s="654">
        <f t="shared" si="377"/>
        <v>18.739999999999998</v>
      </c>
      <c r="Z861" s="1049">
        <f t="shared" si="380"/>
        <v>12.56038647342994</v>
      </c>
      <c r="AA861" s="678">
        <f t="shared" si="381"/>
        <v>18.285714285714306</v>
      </c>
      <c r="AB861" s="678">
        <f t="shared" si="382"/>
        <v>42.276422764227647</v>
      </c>
      <c r="AC861" s="678">
        <f t="shared" si="383"/>
        <v>4.2372881355932313</v>
      </c>
      <c r="AD861" s="678">
        <f t="shared" si="384"/>
        <v>6.3063063063062863</v>
      </c>
      <c r="AE861" s="678">
        <f t="shared" si="385"/>
        <v>3.7383177570093462</v>
      </c>
      <c r="AF861" s="678">
        <f t="shared" si="386"/>
        <v>2.8846153846153966</v>
      </c>
      <c r="AG861" s="679">
        <f t="shared" si="387"/>
        <v>0</v>
      </c>
      <c r="AH861" s="680">
        <f t="shared" si="388"/>
        <v>0</v>
      </c>
      <c r="AI861" s="679">
        <f t="shared" si="389"/>
        <v>0.97087378640776656</v>
      </c>
      <c r="AJ861" s="679">
        <f t="shared" si="390"/>
        <v>4.5685279187817285</v>
      </c>
      <c r="AK861" s="679">
        <f t="shared" si="391"/>
        <v>7.0652173913043459</v>
      </c>
      <c r="AL861" s="679">
        <f t="shared" si="392"/>
        <v>10.510510510510507</v>
      </c>
      <c r="AM861" s="679">
        <f t="shared" si="393"/>
        <v>18.928571428571427</v>
      </c>
      <c r="AN861" s="679">
        <f t="shared" si="394"/>
        <v>69.696969696969703</v>
      </c>
      <c r="AO861" s="679" t="str">
        <f t="shared" si="395"/>
        <v>n/a</v>
      </c>
      <c r="AP861" s="679" t="str">
        <f t="shared" si="396"/>
        <v>n/a</v>
      </c>
      <c r="AQ861" s="679" t="str">
        <f t="shared" si="397"/>
        <v>n/a</v>
      </c>
      <c r="AR861" s="679" t="str">
        <f t="shared" si="398"/>
        <v>n/a</v>
      </c>
      <c r="AS861" s="672">
        <f t="shared" si="378"/>
        <v>13.468648122629441</v>
      </c>
      <c r="AT861" s="673">
        <f t="shared" si="379"/>
        <v>18.967152153343939</v>
      </c>
    </row>
    <row r="862" spans="1:46" x14ac:dyDescent="0.2">
      <c r="A862" s="944" t="s">
        <v>767</v>
      </c>
      <c r="B862" s="936" t="s">
        <v>855</v>
      </c>
      <c r="C862" s="657">
        <v>1.86</v>
      </c>
      <c r="D862" s="657">
        <v>1.7</v>
      </c>
      <c r="E862" s="533">
        <v>1.64</v>
      </c>
      <c r="F862" s="533">
        <v>1.54</v>
      </c>
      <c r="G862" s="533">
        <v>1.5</v>
      </c>
      <c r="H862" s="533">
        <v>1.46</v>
      </c>
      <c r="I862" s="632"/>
      <c r="J862" s="533">
        <v>1.42</v>
      </c>
      <c r="K862" s="533">
        <v>1.36</v>
      </c>
      <c r="L862" s="632"/>
      <c r="M862" s="657">
        <v>1.26</v>
      </c>
      <c r="N862" s="657">
        <v>1.1599999999999999</v>
      </c>
      <c r="O862" s="657">
        <v>1.08</v>
      </c>
      <c r="P862" s="657">
        <v>0.96</v>
      </c>
      <c r="Q862" s="657">
        <v>0.88</v>
      </c>
      <c r="R862" s="657">
        <v>0.8</v>
      </c>
      <c r="S862" s="657">
        <v>0.75</v>
      </c>
      <c r="T862" s="653">
        <v>0.01</v>
      </c>
      <c r="U862" s="653">
        <v>0.01</v>
      </c>
      <c r="V862" s="653">
        <v>0.01</v>
      </c>
      <c r="W862" s="653">
        <v>0.01</v>
      </c>
      <c r="X862" s="653">
        <v>0.01</v>
      </c>
      <c r="Y862" s="654">
        <f t="shared" si="377"/>
        <v>19.420000000000005</v>
      </c>
      <c r="Z862" s="1049">
        <f t="shared" si="380"/>
        <v>9.4117647058823639</v>
      </c>
      <c r="AA862" s="678">
        <f t="shared" si="381"/>
        <v>3.6585365853658569</v>
      </c>
      <c r="AB862" s="678">
        <f t="shared" si="382"/>
        <v>6.4935064935064846</v>
      </c>
      <c r="AC862" s="678">
        <f t="shared" si="383"/>
        <v>2.6666666666666616</v>
      </c>
      <c r="AD862" s="678">
        <f t="shared" si="384"/>
        <v>2.7397260273972712</v>
      </c>
      <c r="AE862" s="678">
        <f t="shared" si="385"/>
        <v>2.8169014084507005</v>
      </c>
      <c r="AF862" s="678">
        <f t="shared" si="386"/>
        <v>4.4117647058823373</v>
      </c>
      <c r="AG862" s="679">
        <f t="shared" si="387"/>
        <v>7.9365079365079527</v>
      </c>
      <c r="AH862" s="680">
        <f t="shared" si="388"/>
        <v>8.6206896551724199</v>
      </c>
      <c r="AI862" s="679">
        <f t="shared" si="389"/>
        <v>7.4074074074073959</v>
      </c>
      <c r="AJ862" s="679">
        <f t="shared" si="390"/>
        <v>12.500000000000021</v>
      </c>
      <c r="AK862" s="679">
        <f t="shared" si="391"/>
        <v>9.0909090909090828</v>
      </c>
      <c r="AL862" s="679">
        <f t="shared" si="392"/>
        <v>9.9999999999999858</v>
      </c>
      <c r="AM862" s="679">
        <f t="shared" si="393"/>
        <v>6.6666666666666652</v>
      </c>
      <c r="AN862" s="679">
        <f t="shared" si="394"/>
        <v>7400</v>
      </c>
      <c r="AO862" s="679">
        <f t="shared" si="395"/>
        <v>0</v>
      </c>
      <c r="AP862" s="679">
        <f t="shared" si="396"/>
        <v>0</v>
      </c>
      <c r="AQ862" s="679">
        <f t="shared" si="397"/>
        <v>0</v>
      </c>
      <c r="AR862" s="679">
        <f t="shared" si="398"/>
        <v>0</v>
      </c>
      <c r="AS862" s="672">
        <f t="shared" si="378"/>
        <v>394.44321301841131</v>
      </c>
      <c r="AT862" s="673">
        <f t="shared" si="379"/>
        <v>1696.4773657202236</v>
      </c>
    </row>
    <row r="863" spans="1:46" x14ac:dyDescent="0.2">
      <c r="A863" s="936" t="s">
        <v>1813</v>
      </c>
      <c r="B863" s="936" t="s">
        <v>1814</v>
      </c>
      <c r="C863" s="657">
        <v>0.32</v>
      </c>
      <c r="D863" s="657">
        <v>0.31</v>
      </c>
      <c r="E863" s="533">
        <v>0.28000000000000003</v>
      </c>
      <c r="F863" s="533">
        <v>0.27</v>
      </c>
      <c r="G863" s="533">
        <v>0.26</v>
      </c>
      <c r="H863" s="533">
        <v>0.25</v>
      </c>
      <c r="I863" s="632"/>
      <c r="J863" s="533">
        <v>0.2</v>
      </c>
      <c r="K863" s="533">
        <v>0.15</v>
      </c>
      <c r="L863" s="632"/>
      <c r="M863" s="653">
        <v>0</v>
      </c>
      <c r="N863" s="653">
        <v>0</v>
      </c>
      <c r="O863" s="653">
        <v>0</v>
      </c>
      <c r="P863" s="653">
        <v>0</v>
      </c>
      <c r="Q863" s="653">
        <v>0</v>
      </c>
      <c r="R863" s="653">
        <v>0</v>
      </c>
      <c r="S863" s="653">
        <v>0</v>
      </c>
      <c r="T863" s="653">
        <v>0</v>
      </c>
      <c r="U863" s="653">
        <v>0</v>
      </c>
      <c r="V863" s="653">
        <v>0</v>
      </c>
      <c r="W863" s="653">
        <v>0</v>
      </c>
      <c r="X863" s="653">
        <v>0</v>
      </c>
      <c r="Y863" s="654">
        <f t="shared" si="377"/>
        <v>2.04</v>
      </c>
      <c r="Z863" s="1049">
        <f t="shared" si="380"/>
        <v>3.2258064516129004</v>
      </c>
      <c r="AA863" s="678">
        <f t="shared" si="381"/>
        <v>10.714285714285698</v>
      </c>
      <c r="AB863" s="678">
        <f t="shared" si="382"/>
        <v>3.7037037037036979</v>
      </c>
      <c r="AC863" s="678">
        <f t="shared" si="383"/>
        <v>3.8461538461538547</v>
      </c>
      <c r="AD863" s="678">
        <f t="shared" si="384"/>
        <v>4.0000000000000036</v>
      </c>
      <c r="AE863" s="678">
        <f t="shared" si="385"/>
        <v>25</v>
      </c>
      <c r="AF863" s="678">
        <f t="shared" si="386"/>
        <v>33.33333333333335</v>
      </c>
      <c r="AG863" s="679" t="str">
        <f t="shared" si="387"/>
        <v>n/a</v>
      </c>
      <c r="AH863" s="680" t="str">
        <f t="shared" si="388"/>
        <v>n/a</v>
      </c>
      <c r="AI863" s="679" t="str">
        <f t="shared" si="389"/>
        <v>n/a</v>
      </c>
      <c r="AJ863" s="679" t="str">
        <f t="shared" si="390"/>
        <v>n/a</v>
      </c>
      <c r="AK863" s="679" t="str">
        <f t="shared" si="391"/>
        <v>n/a</v>
      </c>
      <c r="AL863" s="679" t="str">
        <f t="shared" si="392"/>
        <v>n/a</v>
      </c>
      <c r="AM863" s="679" t="str">
        <f t="shared" si="393"/>
        <v>n/a</v>
      </c>
      <c r="AN863" s="679" t="str">
        <f t="shared" si="394"/>
        <v>n/a</v>
      </c>
      <c r="AO863" s="679" t="str">
        <f t="shared" si="395"/>
        <v>n/a</v>
      </c>
      <c r="AP863" s="679" t="str">
        <f t="shared" si="396"/>
        <v>n/a</v>
      </c>
      <c r="AQ863" s="679" t="str">
        <f t="shared" si="397"/>
        <v>n/a</v>
      </c>
      <c r="AR863" s="679" t="str">
        <f t="shared" si="398"/>
        <v>n/a</v>
      </c>
      <c r="AS863" s="672">
        <f t="shared" si="378"/>
        <v>11.974754721298499</v>
      </c>
      <c r="AT863" s="673">
        <f t="shared" si="379"/>
        <v>12.261456702665294</v>
      </c>
    </row>
    <row r="864" spans="1:46" x14ac:dyDescent="0.2">
      <c r="A864" s="762" t="s">
        <v>3799</v>
      </c>
      <c r="B864" s="13" t="s">
        <v>3800</v>
      </c>
      <c r="C864" s="657">
        <v>0.31</v>
      </c>
      <c r="D864" s="13">
        <v>0.27</v>
      </c>
      <c r="E864" s="13">
        <v>0.22</v>
      </c>
      <c r="F864" s="13">
        <v>0.19</v>
      </c>
      <c r="G864" s="13">
        <v>0.04</v>
      </c>
      <c r="H864" s="535">
        <v>0</v>
      </c>
      <c r="I864" s="13"/>
      <c r="J864" s="535">
        <v>0</v>
      </c>
      <c r="K864" s="535">
        <v>0</v>
      </c>
      <c r="L864" s="936"/>
      <c r="M864" s="653">
        <v>0</v>
      </c>
      <c r="N864" s="653">
        <v>0</v>
      </c>
      <c r="O864" s="653">
        <v>0</v>
      </c>
      <c r="P864" s="653">
        <v>0</v>
      </c>
      <c r="Q864" s="653">
        <v>0</v>
      </c>
      <c r="R864" s="653">
        <v>0</v>
      </c>
      <c r="S864" s="653">
        <v>0</v>
      </c>
      <c r="T864" s="653">
        <v>0</v>
      </c>
      <c r="U864" s="653">
        <v>0</v>
      </c>
      <c r="V864" s="653">
        <v>0</v>
      </c>
      <c r="W864" s="653">
        <v>0</v>
      </c>
      <c r="X864" s="653">
        <v>0</v>
      </c>
      <c r="Y864" s="654">
        <f t="shared" si="377"/>
        <v>1.03</v>
      </c>
      <c r="Z864" s="1049">
        <f t="shared" si="380"/>
        <v>14.814814814814813</v>
      </c>
      <c r="AA864" s="678">
        <f t="shared" si="381"/>
        <v>22.72727272727273</v>
      </c>
      <c r="AB864" s="678">
        <f t="shared" si="382"/>
        <v>15.789473684210531</v>
      </c>
      <c r="AC864" s="678">
        <f t="shared" si="383"/>
        <v>375</v>
      </c>
      <c r="AD864" s="678" t="str">
        <f t="shared" si="384"/>
        <v>n/a</v>
      </c>
      <c r="AE864" s="678" t="str">
        <f t="shared" si="385"/>
        <v>n/a</v>
      </c>
      <c r="AF864" s="678" t="str">
        <f t="shared" si="386"/>
        <v>n/a</v>
      </c>
      <c r="AG864" s="679" t="str">
        <f t="shared" si="387"/>
        <v>n/a</v>
      </c>
      <c r="AH864" s="680" t="str">
        <f t="shared" si="388"/>
        <v>n/a</v>
      </c>
      <c r="AI864" s="679" t="str">
        <f t="shared" si="389"/>
        <v>n/a</v>
      </c>
      <c r="AJ864" s="679" t="str">
        <f t="shared" si="390"/>
        <v>n/a</v>
      </c>
      <c r="AK864" s="679" t="str">
        <f t="shared" si="391"/>
        <v>n/a</v>
      </c>
      <c r="AL864" s="679" t="str">
        <f t="shared" si="392"/>
        <v>n/a</v>
      </c>
      <c r="AM864" s="679" t="str">
        <f t="shared" si="393"/>
        <v>n/a</v>
      </c>
      <c r="AN864" s="679" t="str">
        <f t="shared" si="394"/>
        <v>n/a</v>
      </c>
      <c r="AO864" s="679" t="str">
        <f t="shared" si="395"/>
        <v>n/a</v>
      </c>
      <c r="AP864" s="679" t="str">
        <f t="shared" si="396"/>
        <v>n/a</v>
      </c>
      <c r="AQ864" s="679" t="str">
        <f t="shared" si="397"/>
        <v>n/a</v>
      </c>
      <c r="AR864" s="679" t="str">
        <f t="shared" si="398"/>
        <v>n/a</v>
      </c>
      <c r="AS864" s="672">
        <f t="shared" si="378"/>
        <v>107.08289030657451</v>
      </c>
      <c r="AT864" s="673">
        <f t="shared" si="379"/>
        <v>178.64614330868531</v>
      </c>
    </row>
    <row r="865" spans="1:46" x14ac:dyDescent="0.2">
      <c r="A865" s="936" t="s">
        <v>4062</v>
      </c>
      <c r="B865" s="936" t="s">
        <v>384</v>
      </c>
      <c r="C865" s="657">
        <v>2.0699999999999998</v>
      </c>
      <c r="D865" s="657">
        <v>2.0300000000000002</v>
      </c>
      <c r="E865" s="533">
        <v>1.99</v>
      </c>
      <c r="F865" s="533">
        <v>1.95</v>
      </c>
      <c r="G865" s="533">
        <v>1.91</v>
      </c>
      <c r="H865" s="533">
        <v>1.8075000000000001</v>
      </c>
      <c r="I865" s="632"/>
      <c r="J865" s="533">
        <v>1.5575000000000001</v>
      </c>
      <c r="K865" s="533">
        <v>1.3975</v>
      </c>
      <c r="L865" s="632"/>
      <c r="M865" s="657">
        <v>1.18</v>
      </c>
      <c r="N865" s="657">
        <v>1.0549999999999999</v>
      </c>
      <c r="O865" s="657">
        <v>0.9325</v>
      </c>
      <c r="P865" s="657">
        <v>0.82750000000000001</v>
      </c>
      <c r="Q865" s="657">
        <v>0.65249999999999997</v>
      </c>
      <c r="R865" s="657">
        <v>0.57999999999999996</v>
      </c>
      <c r="S865" s="657">
        <v>0.48</v>
      </c>
      <c r="T865" s="657">
        <v>0.34499999999999997</v>
      </c>
      <c r="U865" s="657">
        <v>0.29499999999999998</v>
      </c>
      <c r="V865" s="657">
        <v>0.27</v>
      </c>
      <c r="W865" s="657">
        <v>0.23</v>
      </c>
      <c r="X865" s="657">
        <v>0.2</v>
      </c>
      <c r="Y865" s="654">
        <f t="shared" si="377"/>
        <v>21.76</v>
      </c>
      <c r="Z865" s="1049">
        <f t="shared" si="380"/>
        <v>1.97044334975367</v>
      </c>
      <c r="AA865" s="678">
        <f t="shared" si="381"/>
        <v>2.0100502512562901</v>
      </c>
      <c r="AB865" s="678">
        <f t="shared" si="382"/>
        <v>2.051282051282044</v>
      </c>
      <c r="AC865" s="678">
        <f t="shared" si="383"/>
        <v>2.0942408376963373</v>
      </c>
      <c r="AD865" s="678">
        <f t="shared" si="384"/>
        <v>5.6708160442600075</v>
      </c>
      <c r="AE865" s="678">
        <f t="shared" si="385"/>
        <v>16.0513643659711</v>
      </c>
      <c r="AF865" s="678">
        <f t="shared" si="386"/>
        <v>11.449016100178898</v>
      </c>
      <c r="AG865" s="679">
        <f t="shared" si="387"/>
        <v>18.432203389830516</v>
      </c>
      <c r="AH865" s="680">
        <f t="shared" si="388"/>
        <v>11.848341232227488</v>
      </c>
      <c r="AI865" s="679">
        <f t="shared" si="389"/>
        <v>13.136729222520094</v>
      </c>
      <c r="AJ865" s="679">
        <f t="shared" si="390"/>
        <v>12.688821752265866</v>
      </c>
      <c r="AK865" s="679">
        <f t="shared" si="391"/>
        <v>26.819923371647512</v>
      </c>
      <c r="AL865" s="679">
        <f t="shared" si="392"/>
        <v>12.5</v>
      </c>
      <c r="AM865" s="679">
        <f t="shared" si="393"/>
        <v>20.833333333333325</v>
      </c>
      <c r="AN865" s="679">
        <f t="shared" si="394"/>
        <v>39.130434782608688</v>
      </c>
      <c r="AO865" s="679">
        <f t="shared" si="395"/>
        <v>16.949152542372879</v>
      </c>
      <c r="AP865" s="679">
        <f t="shared" si="396"/>
        <v>9.259259259259256</v>
      </c>
      <c r="AQ865" s="679">
        <f t="shared" si="397"/>
        <v>17.391304347826097</v>
      </c>
      <c r="AR865" s="679">
        <f t="shared" si="398"/>
        <v>14.999999999999991</v>
      </c>
      <c r="AS865" s="672">
        <f t="shared" si="378"/>
        <v>13.436142959699476</v>
      </c>
      <c r="AT865" s="673">
        <f t="shared" si="379"/>
        <v>9.3163042190817844</v>
      </c>
    </row>
    <row r="866" spans="1:46" x14ac:dyDescent="0.2">
      <c r="A866" s="953" t="s">
        <v>1820</v>
      </c>
      <c r="B866" s="936" t="s">
        <v>1821</v>
      </c>
      <c r="C866" s="657">
        <v>0.88</v>
      </c>
      <c r="D866" s="657">
        <v>0.82000000000000006</v>
      </c>
      <c r="E866" s="533">
        <v>0.78</v>
      </c>
      <c r="F866" s="533">
        <v>0.74</v>
      </c>
      <c r="G866" s="533">
        <v>0.66</v>
      </c>
      <c r="H866" s="533">
        <v>0.56000000000000005</v>
      </c>
      <c r="I866" s="632"/>
      <c r="J866" s="533">
        <v>0.5</v>
      </c>
      <c r="K866" s="533">
        <v>0.44</v>
      </c>
      <c r="L866" s="632"/>
      <c r="M866" s="653">
        <v>0.4</v>
      </c>
      <c r="N866" s="653">
        <v>0.47</v>
      </c>
      <c r="O866" s="653">
        <v>0.68</v>
      </c>
      <c r="P866" s="653">
        <v>0.68</v>
      </c>
      <c r="Q866" s="653">
        <v>0.68</v>
      </c>
      <c r="R866" s="657">
        <v>0.68</v>
      </c>
      <c r="S866" s="653">
        <v>0.64</v>
      </c>
      <c r="T866" s="653">
        <v>0.64</v>
      </c>
      <c r="U866" s="653">
        <v>0.64</v>
      </c>
      <c r="V866" s="657">
        <v>0.64</v>
      </c>
      <c r="W866" s="657">
        <v>0.63</v>
      </c>
      <c r="X866" s="657">
        <v>0.59</v>
      </c>
      <c r="Y866" s="654">
        <f t="shared" si="377"/>
        <v>12.750000000000004</v>
      </c>
      <c r="Z866" s="1049">
        <f t="shared" si="380"/>
        <v>7.3170731707316916</v>
      </c>
      <c r="AA866" s="678">
        <f t="shared" si="381"/>
        <v>5.1282051282051322</v>
      </c>
      <c r="AB866" s="678">
        <f t="shared" si="382"/>
        <v>5.4054054054054168</v>
      </c>
      <c r="AC866" s="678">
        <f t="shared" si="383"/>
        <v>12.12121212121211</v>
      </c>
      <c r="AD866" s="678">
        <f t="shared" si="384"/>
        <v>17.857142857142861</v>
      </c>
      <c r="AE866" s="678">
        <f t="shared" si="385"/>
        <v>12.000000000000011</v>
      </c>
      <c r="AF866" s="678">
        <f t="shared" si="386"/>
        <v>13.636363636363647</v>
      </c>
      <c r="AG866" s="679">
        <f t="shared" si="387"/>
        <v>9.9999999999999858</v>
      </c>
      <c r="AH866" s="680">
        <f t="shared" si="388"/>
        <v>-14.893617021276583</v>
      </c>
      <c r="AI866" s="679">
        <f t="shared" si="389"/>
        <v>-30.882352941176482</v>
      </c>
      <c r="AJ866" s="679">
        <f t="shared" si="390"/>
        <v>0</v>
      </c>
      <c r="AK866" s="679">
        <f t="shared" si="391"/>
        <v>0</v>
      </c>
      <c r="AL866" s="679">
        <f t="shared" si="392"/>
        <v>0</v>
      </c>
      <c r="AM866" s="679">
        <f t="shared" si="393"/>
        <v>6.25</v>
      </c>
      <c r="AN866" s="679">
        <f t="shared" si="394"/>
        <v>0</v>
      </c>
      <c r="AO866" s="679">
        <f t="shared" si="395"/>
        <v>0</v>
      </c>
      <c r="AP866" s="679">
        <f t="shared" si="396"/>
        <v>0</v>
      </c>
      <c r="AQ866" s="679">
        <f t="shared" si="397"/>
        <v>1.5873015873015817</v>
      </c>
      <c r="AR866" s="679">
        <f t="shared" si="398"/>
        <v>6.7796610169491567</v>
      </c>
      <c r="AS866" s="672">
        <f t="shared" si="378"/>
        <v>2.7529681558346595</v>
      </c>
      <c r="AT866" s="673">
        <f t="shared" si="379"/>
        <v>10.862513889699425</v>
      </c>
    </row>
    <row r="867" spans="1:46" x14ac:dyDescent="0.2">
      <c r="A867" s="944" t="s">
        <v>851</v>
      </c>
      <c r="B867" s="936" t="s">
        <v>852</v>
      </c>
      <c r="C867" s="657">
        <v>4.07</v>
      </c>
      <c r="D867" s="657">
        <v>4.0199999999999996</v>
      </c>
      <c r="E867" s="533">
        <v>3.94</v>
      </c>
      <c r="F867" s="533">
        <v>3.8269999999999995</v>
      </c>
      <c r="G867" s="533">
        <v>3.6150000000000002</v>
      </c>
      <c r="H867" s="533">
        <v>3.18</v>
      </c>
      <c r="I867" s="632"/>
      <c r="J867" s="533">
        <v>2.3450000000000002</v>
      </c>
      <c r="K867" s="533">
        <v>2.1320000000000001</v>
      </c>
      <c r="L867" s="632"/>
      <c r="M867" s="657">
        <v>2.02</v>
      </c>
      <c r="N867" s="657">
        <v>1.988</v>
      </c>
      <c r="O867" s="657">
        <v>1.9379999999999999</v>
      </c>
      <c r="P867" s="657">
        <v>1.859</v>
      </c>
      <c r="Q867" s="657">
        <v>1.8120000000000001</v>
      </c>
      <c r="R867" s="657">
        <v>1.78</v>
      </c>
      <c r="S867" s="657">
        <v>1.7489999999999999</v>
      </c>
      <c r="T867" s="657">
        <v>1.73</v>
      </c>
      <c r="U867" s="657">
        <v>1.714</v>
      </c>
      <c r="V867" s="657">
        <v>1.696</v>
      </c>
      <c r="W867" s="657">
        <v>1.6850000000000001</v>
      </c>
      <c r="X867" s="657">
        <v>1.665</v>
      </c>
      <c r="Y867" s="654">
        <f t="shared" si="377"/>
        <v>48.765000000000001</v>
      </c>
      <c r="Z867" s="1049">
        <f t="shared" si="380"/>
        <v>1.2437810945273853</v>
      </c>
      <c r="AA867" s="678">
        <f t="shared" si="381"/>
        <v>2.0304568527918621</v>
      </c>
      <c r="AB867" s="678">
        <f t="shared" si="382"/>
        <v>2.9527044682519099</v>
      </c>
      <c r="AC867" s="678">
        <f t="shared" si="383"/>
        <v>5.86445366528352</v>
      </c>
      <c r="AD867" s="678">
        <f t="shared" si="384"/>
        <v>13.67924528301887</v>
      </c>
      <c r="AE867" s="678">
        <f t="shared" si="385"/>
        <v>35.607675906183367</v>
      </c>
      <c r="AF867" s="678">
        <f t="shared" si="386"/>
        <v>9.9906191369605999</v>
      </c>
      <c r="AG867" s="679">
        <f t="shared" si="387"/>
        <v>5.5445544554455495</v>
      </c>
      <c r="AH867" s="680">
        <f t="shared" si="388"/>
        <v>1.6096579476861272</v>
      </c>
      <c r="AI867" s="679">
        <f t="shared" si="389"/>
        <v>2.5799793601651189</v>
      </c>
      <c r="AJ867" s="679">
        <f t="shared" si="390"/>
        <v>4.2495965572888705</v>
      </c>
      <c r="AK867" s="679">
        <f t="shared" si="391"/>
        <v>2.5938189845474469</v>
      </c>
      <c r="AL867" s="679">
        <f t="shared" si="392"/>
        <v>1.7977528089887729</v>
      </c>
      <c r="AM867" s="679">
        <f t="shared" si="393"/>
        <v>1.7724413950829021</v>
      </c>
      <c r="AN867" s="679">
        <f t="shared" si="394"/>
        <v>1.0982658959537428</v>
      </c>
      <c r="AO867" s="679">
        <f t="shared" si="395"/>
        <v>0.9334889148191472</v>
      </c>
      <c r="AP867" s="679">
        <f t="shared" si="396"/>
        <v>1.0613207547169878</v>
      </c>
      <c r="AQ867" s="679">
        <f t="shared" si="397"/>
        <v>0.65281899109792541</v>
      </c>
      <c r="AR867" s="679">
        <f t="shared" si="398"/>
        <v>1.2012012012011963</v>
      </c>
      <c r="AS867" s="672">
        <f t="shared" si="378"/>
        <v>5.0770438775795439</v>
      </c>
      <c r="AT867" s="673">
        <f t="shared" si="379"/>
        <v>8.1311901974274541</v>
      </c>
    </row>
    <row r="868" spans="1:46" x14ac:dyDescent="0.2">
      <c r="A868" s="953" t="s">
        <v>1822</v>
      </c>
      <c r="B868" s="936" t="s">
        <v>3978</v>
      </c>
      <c r="C868" s="657">
        <v>3.9719000000000002</v>
      </c>
      <c r="D868" s="657">
        <v>3.5821449999999997</v>
      </c>
      <c r="E868" s="533">
        <v>3.4063489999999996</v>
      </c>
      <c r="F868" s="533">
        <v>3.2215800000000003</v>
      </c>
      <c r="G868" s="533">
        <v>2.9119669999999998</v>
      </c>
      <c r="H868" s="533">
        <v>2.3032539999999999</v>
      </c>
      <c r="I868" s="632"/>
      <c r="J868" s="533">
        <v>2.0238290000000001</v>
      </c>
      <c r="K868" s="533">
        <v>1.538116</v>
      </c>
      <c r="L868" s="632"/>
      <c r="M868" s="657">
        <v>1.2616580000000002</v>
      </c>
      <c r="N868" s="653">
        <v>1.253044</v>
      </c>
      <c r="O868" s="657">
        <v>1.28474</v>
      </c>
      <c r="P868" s="657">
        <v>1.2044950000000001</v>
      </c>
      <c r="Q868" s="657">
        <v>0.89600000000000013</v>
      </c>
      <c r="R868" s="657">
        <v>0.77300000000000002</v>
      </c>
      <c r="S868" s="653">
        <v>0.33100000000000002</v>
      </c>
      <c r="T868" s="657">
        <v>0.49</v>
      </c>
      <c r="U868" s="657">
        <v>0.38900000000000001</v>
      </c>
      <c r="V868" s="653">
        <v>0</v>
      </c>
      <c r="W868" s="653">
        <v>0</v>
      </c>
      <c r="X868" s="653">
        <v>0</v>
      </c>
      <c r="Y868" s="654">
        <f t="shared" si="377"/>
        <v>30.842076999999996</v>
      </c>
      <c r="Z868" s="1049">
        <f t="shared" si="380"/>
        <v>10.880491995717655</v>
      </c>
      <c r="AA868" s="678">
        <f t="shared" si="381"/>
        <v>5.1608334906376285</v>
      </c>
      <c r="AB868" s="678">
        <f t="shared" si="382"/>
        <v>5.7353534601034095</v>
      </c>
      <c r="AC868" s="678">
        <f t="shared" si="383"/>
        <v>10.632435051633514</v>
      </c>
      <c r="AD868" s="678">
        <f t="shared" si="384"/>
        <v>26.428392179064918</v>
      </c>
      <c r="AE868" s="678">
        <f t="shared" si="385"/>
        <v>13.806749483281443</v>
      </c>
      <c r="AF868" s="678">
        <f t="shared" si="386"/>
        <v>31.578437517066327</v>
      </c>
      <c r="AG868" s="679">
        <f t="shared" si="387"/>
        <v>21.912277336647467</v>
      </c>
      <c r="AH868" s="680">
        <f t="shared" si="388"/>
        <v>0.68744593166720769</v>
      </c>
      <c r="AI868" s="679">
        <f t="shared" si="389"/>
        <v>-2.4671139685850774</v>
      </c>
      <c r="AJ868" s="679">
        <f t="shared" si="390"/>
        <v>6.6621281117812847</v>
      </c>
      <c r="AK868" s="679">
        <f t="shared" si="391"/>
        <v>34.430245535714278</v>
      </c>
      <c r="AL868" s="679">
        <f t="shared" si="392"/>
        <v>15.912031047865472</v>
      </c>
      <c r="AM868" s="679">
        <f t="shared" si="393"/>
        <v>133.53474320241691</v>
      </c>
      <c r="AN868" s="679">
        <f t="shared" si="394"/>
        <v>-32.448979591836732</v>
      </c>
      <c r="AO868" s="679">
        <f t="shared" si="395"/>
        <v>25.96401028277635</v>
      </c>
      <c r="AP868" s="679" t="str">
        <f t="shared" si="396"/>
        <v>n/a</v>
      </c>
      <c r="AQ868" s="679" t="str">
        <f t="shared" si="397"/>
        <v>n/a</v>
      </c>
      <c r="AR868" s="679" t="str">
        <f t="shared" si="398"/>
        <v>n/a</v>
      </c>
      <c r="AS868" s="672">
        <f t="shared" si="378"/>
        <v>19.275592566622002</v>
      </c>
      <c r="AT868" s="673">
        <f t="shared" si="379"/>
        <v>34.410066446964201</v>
      </c>
    </row>
    <row r="869" spans="1:46" x14ac:dyDescent="0.2">
      <c r="A869" s="936" t="s">
        <v>853</v>
      </c>
      <c r="B869" s="936" t="s">
        <v>854</v>
      </c>
      <c r="C869" s="657">
        <v>0.39333333333333331</v>
      </c>
      <c r="D869" s="657">
        <v>0.3666666666666667</v>
      </c>
      <c r="E869" s="533">
        <v>0.34</v>
      </c>
      <c r="F869" s="533">
        <v>0.3133333333333333</v>
      </c>
      <c r="G869" s="533">
        <v>0.28666666666666668</v>
      </c>
      <c r="H869" s="533">
        <v>0.25333333333333335</v>
      </c>
      <c r="I869" s="632">
        <v>0</v>
      </c>
      <c r="J869" s="533">
        <v>0.22666666666666668</v>
      </c>
      <c r="K869" s="533">
        <v>0.19999999999999998</v>
      </c>
      <c r="L869" s="632">
        <v>0</v>
      </c>
      <c r="M869" s="657">
        <v>0.18000000000000002</v>
      </c>
      <c r="N869" s="653">
        <v>0.16</v>
      </c>
      <c r="O869" s="657">
        <v>0.15333333333333335</v>
      </c>
      <c r="P869" s="657">
        <v>0.13333333333333333</v>
      </c>
      <c r="Q869" s="657">
        <v>0.10666666666666667</v>
      </c>
      <c r="R869" s="657">
        <v>8.8880000000000001E-2</v>
      </c>
      <c r="S869" s="657">
        <v>8.2959999999999992E-2</v>
      </c>
      <c r="T869" s="657">
        <v>8.0986666666666665E-2</v>
      </c>
      <c r="U869" s="657">
        <v>6.9800000000000015E-2</v>
      </c>
      <c r="V869" s="653">
        <v>6.8479999999999999E-2</v>
      </c>
      <c r="W869" s="653">
        <v>6.8479999999999999E-2</v>
      </c>
      <c r="X869" s="657">
        <v>6.8479999999999999E-2</v>
      </c>
      <c r="Y869" s="654">
        <f t="shared" si="377"/>
        <v>3.6414000000000004</v>
      </c>
      <c r="Z869" s="1049">
        <f t="shared" si="380"/>
        <v>7.2727272727272529</v>
      </c>
      <c r="AA869" s="678">
        <f t="shared" si="381"/>
        <v>7.8431372549019551</v>
      </c>
      <c r="AB869" s="678">
        <f t="shared" si="382"/>
        <v>8.5106382978723527</v>
      </c>
      <c r="AC869" s="678">
        <f t="shared" si="383"/>
        <v>9.302325581395321</v>
      </c>
      <c r="AD869" s="678">
        <f t="shared" si="384"/>
        <v>13.157894736842103</v>
      </c>
      <c r="AE869" s="678">
        <f t="shared" si="385"/>
        <v>11.764705882352944</v>
      </c>
      <c r="AF869" s="678">
        <f t="shared" si="386"/>
        <v>13.333333333333353</v>
      </c>
      <c r="AG869" s="679">
        <f t="shared" si="387"/>
        <v>11.111111111111093</v>
      </c>
      <c r="AH869" s="680">
        <f t="shared" si="388"/>
        <v>12.5</v>
      </c>
      <c r="AI869" s="679">
        <f t="shared" si="389"/>
        <v>4.3478260869565188</v>
      </c>
      <c r="AJ869" s="679">
        <f t="shared" si="390"/>
        <v>15.000000000000014</v>
      </c>
      <c r="AK869" s="679">
        <f t="shared" si="391"/>
        <v>25</v>
      </c>
      <c r="AL869" s="679">
        <f t="shared" si="392"/>
        <v>20.012001200120011</v>
      </c>
      <c r="AM869" s="679">
        <f t="shared" si="393"/>
        <v>7.1359691417550719</v>
      </c>
      <c r="AN869" s="679">
        <f t="shared" si="394"/>
        <v>2.4366150806717002</v>
      </c>
      <c r="AO869" s="679">
        <f t="shared" si="395"/>
        <v>16.026743075453641</v>
      </c>
      <c r="AP869" s="679">
        <f t="shared" si="396"/>
        <v>1.9275700934579643</v>
      </c>
      <c r="AQ869" s="679">
        <f t="shared" si="397"/>
        <v>0</v>
      </c>
      <c r="AR869" s="679">
        <f t="shared" si="398"/>
        <v>0</v>
      </c>
      <c r="AS869" s="672">
        <f t="shared" si="378"/>
        <v>9.8253999025763843</v>
      </c>
      <c r="AT869" s="673">
        <f t="shared" si="379"/>
        <v>6.6457105067578155</v>
      </c>
    </row>
    <row r="870" spans="1:46" x14ac:dyDescent="0.2">
      <c r="A870" s="936" t="s">
        <v>1793</v>
      </c>
      <c r="B870" s="936" t="s">
        <v>1794</v>
      </c>
      <c r="C870" s="657">
        <v>1.58</v>
      </c>
      <c r="D870" s="657">
        <v>1.54</v>
      </c>
      <c r="E870" s="533">
        <v>1.46</v>
      </c>
      <c r="F870" s="533">
        <v>1.38</v>
      </c>
      <c r="G870" s="533">
        <v>1.3</v>
      </c>
      <c r="H870" s="533">
        <v>1.22</v>
      </c>
      <c r="I870" s="632"/>
      <c r="J870" s="533">
        <v>1.1599999999999999</v>
      </c>
      <c r="K870" s="533">
        <v>1.1000000000000001</v>
      </c>
      <c r="L870" s="632"/>
      <c r="M870" s="653">
        <v>1.04</v>
      </c>
      <c r="N870" s="653">
        <v>1.2749999999999999</v>
      </c>
      <c r="O870" s="657">
        <v>2.1</v>
      </c>
      <c r="P870" s="657">
        <v>1.98</v>
      </c>
      <c r="Q870" s="657">
        <v>1.86</v>
      </c>
      <c r="R870" s="657">
        <v>1.76</v>
      </c>
      <c r="S870" s="657">
        <v>1.66</v>
      </c>
      <c r="T870" s="657">
        <v>1.56</v>
      </c>
      <c r="U870" s="657">
        <v>1.48</v>
      </c>
      <c r="V870" s="657">
        <v>1.4044399999999999</v>
      </c>
      <c r="W870" s="657">
        <v>1.3333200000000001</v>
      </c>
      <c r="X870" s="657">
        <v>1.26224</v>
      </c>
      <c r="Y870" s="654">
        <f t="shared" si="377"/>
        <v>29.455000000000002</v>
      </c>
      <c r="Z870" s="1049">
        <f t="shared" si="380"/>
        <v>2.5974025974025983</v>
      </c>
      <c r="AA870" s="678">
        <f t="shared" si="381"/>
        <v>5.4794520547945202</v>
      </c>
      <c r="AB870" s="678">
        <f t="shared" si="382"/>
        <v>5.7971014492753659</v>
      </c>
      <c r="AC870" s="678">
        <f t="shared" si="383"/>
        <v>6.153846153846132</v>
      </c>
      <c r="AD870" s="678">
        <f t="shared" si="384"/>
        <v>6.5573770491803351</v>
      </c>
      <c r="AE870" s="678">
        <f t="shared" si="385"/>
        <v>5.1724137931034475</v>
      </c>
      <c r="AF870" s="678">
        <f t="shared" si="386"/>
        <v>5.4545454545454453</v>
      </c>
      <c r="AG870" s="679">
        <f t="shared" si="387"/>
        <v>5.7692307692307709</v>
      </c>
      <c r="AH870" s="680">
        <f t="shared" si="388"/>
        <v>-18.431372549019599</v>
      </c>
      <c r="AI870" s="679">
        <f t="shared" si="389"/>
        <v>-39.285714285714292</v>
      </c>
      <c r="AJ870" s="679">
        <f t="shared" si="390"/>
        <v>6.0606060606060552</v>
      </c>
      <c r="AK870" s="679">
        <f t="shared" si="391"/>
        <v>6.4516129032258007</v>
      </c>
      <c r="AL870" s="679">
        <f t="shared" si="392"/>
        <v>5.6818181818181879</v>
      </c>
      <c r="AM870" s="679">
        <f t="shared" si="393"/>
        <v>6.024096385542177</v>
      </c>
      <c r="AN870" s="679">
        <f t="shared" si="394"/>
        <v>6.4102564102564097</v>
      </c>
      <c r="AO870" s="679">
        <f t="shared" si="395"/>
        <v>5.4054054054054168</v>
      </c>
      <c r="AP870" s="679">
        <f t="shared" si="396"/>
        <v>5.3800803167098676</v>
      </c>
      <c r="AQ870" s="679">
        <f t="shared" si="397"/>
        <v>5.3340533405333845</v>
      </c>
      <c r="AR870" s="679">
        <f t="shared" si="398"/>
        <v>5.6312587146659876</v>
      </c>
      <c r="AS870" s="672">
        <f t="shared" si="378"/>
        <v>1.9812352739688428</v>
      </c>
      <c r="AT870" s="673">
        <f t="shared" si="379"/>
        <v>11.440386137467856</v>
      </c>
    </row>
    <row r="871" spans="1:46" x14ac:dyDescent="0.2">
      <c r="A871" s="936" t="s">
        <v>1807</v>
      </c>
      <c r="B871" s="936" t="s">
        <v>1808</v>
      </c>
      <c r="C871" s="657">
        <v>1.7450000000000001</v>
      </c>
      <c r="D871" s="657">
        <v>1.6300000000000001</v>
      </c>
      <c r="E871" s="533">
        <v>1.4257365528425985</v>
      </c>
      <c r="F871" s="533">
        <v>1.2533111091089286</v>
      </c>
      <c r="G871" s="533">
        <v>0.64194972520046856</v>
      </c>
      <c r="H871" s="533">
        <v>0.52932696639336874</v>
      </c>
      <c r="I871" s="632">
        <v>0</v>
      </c>
      <c r="J871" s="533">
        <v>0.37165510406342916</v>
      </c>
      <c r="K871" s="535">
        <v>0.36039282818271917</v>
      </c>
      <c r="L871" s="632"/>
      <c r="M871" s="657">
        <v>0.29281917289845932</v>
      </c>
      <c r="N871" s="657">
        <v>0.20272096585277952</v>
      </c>
      <c r="O871" s="653">
        <v>0.18019641409135959</v>
      </c>
      <c r="P871" s="657">
        <v>0.18019641409135959</v>
      </c>
      <c r="Q871" s="653">
        <v>0.16217677268222364</v>
      </c>
      <c r="R871" s="657">
        <v>0.16217677268222364</v>
      </c>
      <c r="S871" s="657">
        <v>0.15541940715379762</v>
      </c>
      <c r="T871" s="657">
        <v>0.14640958644922966</v>
      </c>
      <c r="U871" s="657">
        <v>0.13739976574466167</v>
      </c>
      <c r="V871" s="653">
        <v>0.1351473105685197</v>
      </c>
      <c r="W871" s="653">
        <v>0.1351473105685197</v>
      </c>
      <c r="X871" s="653">
        <v>0.1351473105685197</v>
      </c>
      <c r="Y871" s="654">
        <f t="shared" si="377"/>
        <v>9.9823294891431633</v>
      </c>
      <c r="Z871" s="1049">
        <f t="shared" si="380"/>
        <v>7.055214723926384</v>
      </c>
      <c r="AA871" s="678">
        <f t="shared" si="381"/>
        <v>14.326871731677659</v>
      </c>
      <c r="AB871" s="678">
        <f t="shared" si="382"/>
        <v>13.757593185004158</v>
      </c>
      <c r="AC871" s="678">
        <f t="shared" si="383"/>
        <v>95.235087719298207</v>
      </c>
      <c r="AD871" s="678">
        <f t="shared" si="384"/>
        <v>21.276595744680861</v>
      </c>
      <c r="AE871" s="678">
        <f t="shared" si="385"/>
        <v>42.424242424242408</v>
      </c>
      <c r="AF871" s="678">
        <f t="shared" si="386"/>
        <v>3.125</v>
      </c>
      <c r="AG871" s="679">
        <f t="shared" si="387"/>
        <v>23.076923076923084</v>
      </c>
      <c r="AH871" s="680">
        <f t="shared" si="388"/>
        <v>44.444444444444464</v>
      </c>
      <c r="AI871" s="679">
        <f t="shared" si="389"/>
        <v>12.5</v>
      </c>
      <c r="AJ871" s="679">
        <f t="shared" si="390"/>
        <v>0</v>
      </c>
      <c r="AK871" s="679">
        <f t="shared" si="391"/>
        <v>11.111111111111116</v>
      </c>
      <c r="AL871" s="679">
        <f t="shared" si="392"/>
        <v>0</v>
      </c>
      <c r="AM871" s="679">
        <f t="shared" si="393"/>
        <v>4.347826086956541</v>
      </c>
      <c r="AN871" s="679">
        <f t="shared" si="394"/>
        <v>6.153846153846132</v>
      </c>
      <c r="AO871" s="679">
        <f t="shared" si="395"/>
        <v>6.5573770491803351</v>
      </c>
      <c r="AP871" s="679">
        <f t="shared" si="396"/>
        <v>1.6666666666666607</v>
      </c>
      <c r="AQ871" s="679">
        <f t="shared" si="397"/>
        <v>0</v>
      </c>
      <c r="AR871" s="679">
        <f t="shared" si="398"/>
        <v>0</v>
      </c>
      <c r="AS871" s="672">
        <f t="shared" si="378"/>
        <v>16.160989479892532</v>
      </c>
      <c r="AT871" s="673">
        <f t="shared" si="379"/>
        <v>23.218814529037751</v>
      </c>
    </row>
    <row r="872" spans="1:46" x14ac:dyDescent="0.2">
      <c r="A872" s="936" t="s">
        <v>1799</v>
      </c>
      <c r="B872" s="936" t="s">
        <v>1800</v>
      </c>
      <c r="C872" s="657">
        <v>1.1299999999999999</v>
      </c>
      <c r="D872" s="657">
        <v>1.02</v>
      </c>
      <c r="E872" s="533">
        <v>0.95</v>
      </c>
      <c r="F872" s="533">
        <v>0.91</v>
      </c>
      <c r="G872" s="533">
        <v>0.86</v>
      </c>
      <c r="H872" s="533">
        <v>0.76</v>
      </c>
      <c r="I872" s="632"/>
      <c r="J872" s="533">
        <v>0.68</v>
      </c>
      <c r="K872" s="533">
        <v>0.6</v>
      </c>
      <c r="L872" s="632"/>
      <c r="M872" s="653">
        <v>0.56000000000000005</v>
      </c>
      <c r="N872" s="653">
        <v>0.98</v>
      </c>
      <c r="O872" s="657">
        <v>1.115</v>
      </c>
      <c r="P872" s="657">
        <v>1.0900000000000001</v>
      </c>
      <c r="Q872" s="657">
        <v>1.0549999999999999</v>
      </c>
      <c r="R872" s="657">
        <v>1.03</v>
      </c>
      <c r="S872" s="657">
        <v>0.99</v>
      </c>
      <c r="T872" s="657">
        <v>0.95499999999999996</v>
      </c>
      <c r="U872" s="657">
        <v>0.93</v>
      </c>
      <c r="V872" s="657">
        <v>0.91500000000000004</v>
      </c>
      <c r="W872" s="657">
        <v>0.89</v>
      </c>
      <c r="X872" s="657">
        <v>0.87</v>
      </c>
      <c r="Y872" s="654">
        <f t="shared" si="377"/>
        <v>18.29</v>
      </c>
      <c r="Z872" s="1049">
        <f t="shared" si="380"/>
        <v>10.784313725490179</v>
      </c>
      <c r="AA872" s="678">
        <f t="shared" si="381"/>
        <v>7.3684210526315796</v>
      </c>
      <c r="AB872" s="678">
        <f t="shared" si="382"/>
        <v>4.39560439560438</v>
      </c>
      <c r="AC872" s="678">
        <f t="shared" si="383"/>
        <v>5.8139534883721034</v>
      </c>
      <c r="AD872" s="678">
        <f t="shared" si="384"/>
        <v>13.157894736842103</v>
      </c>
      <c r="AE872" s="678">
        <f t="shared" si="385"/>
        <v>11.764705882352944</v>
      </c>
      <c r="AF872" s="678">
        <f t="shared" si="386"/>
        <v>13.333333333333353</v>
      </c>
      <c r="AG872" s="679">
        <f t="shared" si="387"/>
        <v>7.1428571428571397</v>
      </c>
      <c r="AH872" s="680">
        <f t="shared" si="388"/>
        <v>-42.857142857142847</v>
      </c>
      <c r="AI872" s="679">
        <f t="shared" si="389"/>
        <v>-12.107623318385652</v>
      </c>
      <c r="AJ872" s="679">
        <f t="shared" si="390"/>
        <v>2.2935779816513735</v>
      </c>
      <c r="AK872" s="679">
        <f t="shared" si="391"/>
        <v>3.3175355450237198</v>
      </c>
      <c r="AL872" s="679">
        <f t="shared" si="392"/>
        <v>2.4271844660194164</v>
      </c>
      <c r="AM872" s="679">
        <f t="shared" si="393"/>
        <v>4.0404040404040442</v>
      </c>
      <c r="AN872" s="679">
        <f t="shared" si="394"/>
        <v>3.6649214659685958</v>
      </c>
      <c r="AO872" s="679">
        <f t="shared" si="395"/>
        <v>2.6881720430107503</v>
      </c>
      <c r="AP872" s="679">
        <f t="shared" si="396"/>
        <v>1.6393442622950838</v>
      </c>
      <c r="AQ872" s="679">
        <f t="shared" si="397"/>
        <v>2.8089887640449396</v>
      </c>
      <c r="AR872" s="679">
        <f t="shared" si="398"/>
        <v>2.2988505747126409</v>
      </c>
      <c r="AS872" s="672">
        <f t="shared" si="378"/>
        <v>2.3144893013203074</v>
      </c>
      <c r="AT872" s="673">
        <f t="shared" si="379"/>
        <v>12.294097821458724</v>
      </c>
    </row>
    <row r="873" spans="1:46" x14ac:dyDescent="0.2">
      <c r="A873" s="936" t="s">
        <v>3012</v>
      </c>
      <c r="B873" s="936" t="s">
        <v>3013</v>
      </c>
      <c r="C873" s="657">
        <v>0.42</v>
      </c>
      <c r="D873" s="657">
        <v>0.3</v>
      </c>
      <c r="E873" s="533">
        <v>0.25</v>
      </c>
      <c r="F873" s="533">
        <v>0.21</v>
      </c>
      <c r="G873" s="533">
        <v>0.17</v>
      </c>
      <c r="H873" s="601">
        <v>0.16</v>
      </c>
      <c r="I873" s="632"/>
      <c r="J873" s="535">
        <v>0.16</v>
      </c>
      <c r="K873" s="535">
        <v>0.16</v>
      </c>
      <c r="L873" s="632"/>
      <c r="M873" s="653">
        <v>0.16</v>
      </c>
      <c r="N873" s="657">
        <v>0.16</v>
      </c>
      <c r="O873" s="657">
        <v>0.14000000000000001</v>
      </c>
      <c r="P873" s="657">
        <v>0.12666666666666668</v>
      </c>
      <c r="Q873" s="657">
        <v>0.10333333333333333</v>
      </c>
      <c r="R873" s="657">
        <v>9.0000000000000011E-2</v>
      </c>
      <c r="S873" s="657">
        <v>7.6666666666666675E-2</v>
      </c>
      <c r="T873" s="657">
        <v>6.6666666666666666E-2</v>
      </c>
      <c r="U873" s="657">
        <v>6.3333333333333339E-2</v>
      </c>
      <c r="V873" s="657">
        <v>5.3333333333333337E-2</v>
      </c>
      <c r="W873" s="657">
        <v>4.9999999999999996E-2</v>
      </c>
      <c r="X873" s="657">
        <v>0.04</v>
      </c>
      <c r="Y873" s="654">
        <f t="shared" si="377"/>
        <v>2.9599999999999995</v>
      </c>
      <c r="Z873" s="1049">
        <f t="shared" si="380"/>
        <v>39.999999999999993</v>
      </c>
      <c r="AA873" s="678">
        <f t="shared" si="381"/>
        <v>19.999999999999996</v>
      </c>
      <c r="AB873" s="678">
        <f t="shared" si="382"/>
        <v>19.047619047619047</v>
      </c>
      <c r="AC873" s="678">
        <f t="shared" si="383"/>
        <v>23.529411764705866</v>
      </c>
      <c r="AD873" s="678">
        <f t="shared" si="384"/>
        <v>6.25</v>
      </c>
      <c r="AE873" s="678">
        <f t="shared" si="385"/>
        <v>0</v>
      </c>
      <c r="AF873" s="678">
        <f t="shared" si="386"/>
        <v>0</v>
      </c>
      <c r="AG873" s="679">
        <f t="shared" si="387"/>
        <v>0</v>
      </c>
      <c r="AH873" s="680">
        <f t="shared" si="388"/>
        <v>0</v>
      </c>
      <c r="AI873" s="679">
        <f t="shared" si="389"/>
        <v>14.285714285714279</v>
      </c>
      <c r="AJ873" s="679">
        <f t="shared" si="390"/>
        <v>10.526315789473696</v>
      </c>
      <c r="AK873" s="679">
        <f t="shared" si="391"/>
        <v>22.580645161290324</v>
      </c>
      <c r="AL873" s="679">
        <f t="shared" si="392"/>
        <v>14.814814814814792</v>
      </c>
      <c r="AM873" s="679">
        <f t="shared" si="393"/>
        <v>17.391304347826097</v>
      </c>
      <c r="AN873" s="679">
        <f t="shared" si="394"/>
        <v>15.000000000000014</v>
      </c>
      <c r="AO873" s="679">
        <f t="shared" si="395"/>
        <v>5.2631578947368363</v>
      </c>
      <c r="AP873" s="679">
        <f t="shared" si="396"/>
        <v>18.75</v>
      </c>
      <c r="AQ873" s="679">
        <f t="shared" si="397"/>
        <v>6.6666666666666874</v>
      </c>
      <c r="AR873" s="679">
        <f t="shared" si="398"/>
        <v>24.999999999999979</v>
      </c>
      <c r="AS873" s="672">
        <f t="shared" si="378"/>
        <v>13.63713946172882</v>
      </c>
      <c r="AT873" s="673">
        <f t="shared" si="379"/>
        <v>10.65223529265192</v>
      </c>
    </row>
    <row r="874" spans="1:46" x14ac:dyDescent="0.2">
      <c r="A874" s="936" t="s">
        <v>866</v>
      </c>
      <c r="B874" s="936" t="s">
        <v>867</v>
      </c>
      <c r="C874" s="657">
        <v>1.68</v>
      </c>
      <c r="D874" s="657">
        <v>1.54</v>
      </c>
      <c r="E874" s="533">
        <v>1.46</v>
      </c>
      <c r="F874" s="533">
        <v>1.38</v>
      </c>
      <c r="G874" s="533">
        <v>1.3</v>
      </c>
      <c r="H874" s="533">
        <v>1.1499999999999999</v>
      </c>
      <c r="I874" s="632"/>
      <c r="J874" s="533">
        <v>0.88</v>
      </c>
      <c r="K874" s="533">
        <v>0.66</v>
      </c>
      <c r="L874" s="632"/>
      <c r="M874" s="657">
        <v>0.55000000000000004</v>
      </c>
      <c r="N874" s="657">
        <v>0.48</v>
      </c>
      <c r="O874" s="657">
        <v>0.47499999999999998</v>
      </c>
      <c r="P874" s="657">
        <v>0.44500000000000001</v>
      </c>
      <c r="Q874" s="657">
        <v>0.3</v>
      </c>
      <c r="R874" s="653">
        <v>0</v>
      </c>
      <c r="S874" s="653">
        <v>0</v>
      </c>
      <c r="T874" s="653">
        <v>0</v>
      </c>
      <c r="U874" s="653">
        <v>0</v>
      </c>
      <c r="V874" s="653">
        <v>0</v>
      </c>
      <c r="W874" s="653">
        <v>0</v>
      </c>
      <c r="X874" s="653">
        <v>0</v>
      </c>
      <c r="Y874" s="654">
        <f t="shared" si="377"/>
        <v>12.300000000000002</v>
      </c>
      <c r="Z874" s="1049">
        <f t="shared" si="380"/>
        <v>9.0909090909090828</v>
      </c>
      <c r="AA874" s="678">
        <f t="shared" si="381"/>
        <v>5.4794520547945202</v>
      </c>
      <c r="AB874" s="678">
        <f t="shared" si="382"/>
        <v>5.7971014492753659</v>
      </c>
      <c r="AC874" s="678">
        <f t="shared" si="383"/>
        <v>6.153846153846132</v>
      </c>
      <c r="AD874" s="678">
        <f t="shared" si="384"/>
        <v>13.043478260869579</v>
      </c>
      <c r="AE874" s="678">
        <f t="shared" si="385"/>
        <v>30.681818181818166</v>
      </c>
      <c r="AF874" s="678">
        <f t="shared" si="386"/>
        <v>33.333333333333329</v>
      </c>
      <c r="AG874" s="679">
        <f t="shared" si="387"/>
        <v>19.999999999999996</v>
      </c>
      <c r="AH874" s="680">
        <f t="shared" si="388"/>
        <v>14.583333333333348</v>
      </c>
      <c r="AI874" s="679">
        <f t="shared" si="389"/>
        <v>1.0526315789473717</v>
      </c>
      <c r="AJ874" s="679">
        <f t="shared" si="390"/>
        <v>6.7415730337078594</v>
      </c>
      <c r="AK874" s="679">
        <f t="shared" si="391"/>
        <v>48.333333333333343</v>
      </c>
      <c r="AL874" s="679" t="str">
        <f t="shared" si="392"/>
        <v>n/a</v>
      </c>
      <c r="AM874" s="679" t="str">
        <f t="shared" si="393"/>
        <v>n/a</v>
      </c>
      <c r="AN874" s="679" t="str">
        <f t="shared" si="394"/>
        <v>n/a</v>
      </c>
      <c r="AO874" s="679" t="str">
        <f t="shared" si="395"/>
        <v>n/a</v>
      </c>
      <c r="AP874" s="679" t="str">
        <f t="shared" si="396"/>
        <v>n/a</v>
      </c>
      <c r="AQ874" s="679" t="str">
        <f t="shared" si="397"/>
        <v>n/a</v>
      </c>
      <c r="AR874" s="679" t="str">
        <f t="shared" si="398"/>
        <v>n/a</v>
      </c>
      <c r="AS874" s="672">
        <f t="shared" si="378"/>
        <v>16.190900817014008</v>
      </c>
      <c r="AT874" s="673">
        <f t="shared" si="379"/>
        <v>14.322141044388129</v>
      </c>
    </row>
    <row r="875" spans="1:46" x14ac:dyDescent="0.2">
      <c r="A875" s="944" t="s">
        <v>2974</v>
      </c>
      <c r="B875" s="936" t="s">
        <v>2975</v>
      </c>
      <c r="C875" s="657">
        <v>5.6</v>
      </c>
      <c r="D875" s="657">
        <v>4.5999999999999996</v>
      </c>
      <c r="E875" s="533">
        <v>3.8</v>
      </c>
      <c r="F875" s="533">
        <v>2.8</v>
      </c>
      <c r="G875" s="533">
        <v>2</v>
      </c>
      <c r="H875" s="601">
        <v>1.1499999999999999</v>
      </c>
      <c r="I875" s="632"/>
      <c r="J875" s="533">
        <v>2.48</v>
      </c>
      <c r="K875" s="533">
        <v>2.23</v>
      </c>
      <c r="L875" s="632"/>
      <c r="M875" s="657">
        <v>2.12</v>
      </c>
      <c r="N875" s="657">
        <v>1.89</v>
      </c>
      <c r="O875" s="657">
        <v>1.75</v>
      </c>
      <c r="P875" s="657">
        <v>1.31</v>
      </c>
      <c r="Q875" s="657">
        <v>0.95</v>
      </c>
      <c r="R875" s="657">
        <v>0.62</v>
      </c>
      <c r="S875" s="657">
        <v>0.38</v>
      </c>
      <c r="T875" s="657">
        <v>0.2</v>
      </c>
      <c r="U875" s="657">
        <v>0.115</v>
      </c>
      <c r="V875" s="653">
        <v>0.1</v>
      </c>
      <c r="W875" s="653">
        <v>0.1</v>
      </c>
      <c r="X875" s="657">
        <v>0.1</v>
      </c>
      <c r="Y875" s="654">
        <f t="shared" si="377"/>
        <v>34.295000000000009</v>
      </c>
      <c r="Z875" s="1049">
        <f t="shared" si="380"/>
        <v>21.739130434782616</v>
      </c>
      <c r="AA875" s="678">
        <f t="shared" si="381"/>
        <v>21.052631578947366</v>
      </c>
      <c r="AB875" s="678">
        <f t="shared" si="382"/>
        <v>35.714285714285722</v>
      </c>
      <c r="AC875" s="678">
        <f t="shared" si="383"/>
        <v>39.999999999999993</v>
      </c>
      <c r="AD875" s="678">
        <f t="shared" si="384"/>
        <v>73.913043478260889</v>
      </c>
      <c r="AE875" s="678">
        <f t="shared" si="385"/>
        <v>-53.629032258064527</v>
      </c>
      <c r="AF875" s="678">
        <f t="shared" si="386"/>
        <v>11.210762331838575</v>
      </c>
      <c r="AG875" s="679">
        <f t="shared" si="387"/>
        <v>5.1886792452830122</v>
      </c>
      <c r="AH875" s="680">
        <f t="shared" si="388"/>
        <v>12.169312169312185</v>
      </c>
      <c r="AI875" s="679">
        <f t="shared" si="389"/>
        <v>7.9999999999999849</v>
      </c>
      <c r="AJ875" s="679">
        <f t="shared" si="390"/>
        <v>33.587786259541971</v>
      </c>
      <c r="AK875" s="679">
        <f t="shared" si="391"/>
        <v>37.894736842105267</v>
      </c>
      <c r="AL875" s="679">
        <f t="shared" si="392"/>
        <v>53.225806451612897</v>
      </c>
      <c r="AM875" s="679">
        <f t="shared" si="393"/>
        <v>63.157894736842103</v>
      </c>
      <c r="AN875" s="679">
        <f t="shared" si="394"/>
        <v>89.999999999999986</v>
      </c>
      <c r="AO875" s="679">
        <f t="shared" si="395"/>
        <v>73.91304347826086</v>
      </c>
      <c r="AP875" s="679">
        <f t="shared" si="396"/>
        <v>14.999999999999991</v>
      </c>
      <c r="AQ875" s="679">
        <f t="shared" si="397"/>
        <v>0</v>
      </c>
      <c r="AR875" s="679">
        <f t="shared" si="398"/>
        <v>0</v>
      </c>
      <c r="AS875" s="672">
        <f t="shared" si="378"/>
        <v>28.533583182263627</v>
      </c>
      <c r="AT875" s="673">
        <f t="shared" si="379"/>
        <v>33.499811541726409</v>
      </c>
    </row>
    <row r="876" spans="1:46" x14ac:dyDescent="0.2">
      <c r="A876" s="944" t="s">
        <v>387</v>
      </c>
      <c r="B876" s="936" t="s">
        <v>388</v>
      </c>
      <c r="C876" s="657">
        <v>0.56999999999999995</v>
      </c>
      <c r="D876" s="657">
        <v>0.53</v>
      </c>
      <c r="E876" s="533">
        <v>0.49</v>
      </c>
      <c r="F876" s="533">
        <v>0.45</v>
      </c>
      <c r="G876" s="533">
        <v>0.41</v>
      </c>
      <c r="H876" s="533">
        <v>0.38500000000000001</v>
      </c>
      <c r="I876" s="632"/>
      <c r="J876" s="533">
        <v>0.36499999999999999</v>
      </c>
      <c r="K876" s="533">
        <v>0.34499999999999997</v>
      </c>
      <c r="L876" s="632"/>
      <c r="M876" s="657">
        <v>0.32500000000000001</v>
      </c>
      <c r="N876" s="657">
        <v>0.30499999999999999</v>
      </c>
      <c r="O876" s="657">
        <v>0.28499999999999998</v>
      </c>
      <c r="P876" s="657">
        <v>0.26500000000000001</v>
      </c>
      <c r="Q876" s="657">
        <v>0.245</v>
      </c>
      <c r="R876" s="657">
        <v>0.22500000000000001</v>
      </c>
      <c r="S876" s="657">
        <v>0.21249999999999999</v>
      </c>
      <c r="T876" s="657">
        <v>0.20250000000000001</v>
      </c>
      <c r="U876" s="653">
        <v>0.19</v>
      </c>
      <c r="V876" s="657">
        <v>0.1825</v>
      </c>
      <c r="W876" s="657">
        <v>0.17249999999999999</v>
      </c>
      <c r="X876" s="657">
        <v>0.16250000000000001</v>
      </c>
      <c r="Y876" s="654">
        <f t="shared" si="377"/>
        <v>6.3174999999999999</v>
      </c>
      <c r="Z876" s="1049">
        <f t="shared" si="380"/>
        <v>7.5471698113207308</v>
      </c>
      <c r="AA876" s="678">
        <f t="shared" si="381"/>
        <v>8.163265306122458</v>
      </c>
      <c r="AB876" s="678">
        <f t="shared" si="382"/>
        <v>8.8888888888888786</v>
      </c>
      <c r="AC876" s="678">
        <f t="shared" si="383"/>
        <v>9.7560975609756184</v>
      </c>
      <c r="AD876" s="678">
        <f t="shared" si="384"/>
        <v>6.4935064935064846</v>
      </c>
      <c r="AE876" s="678">
        <f t="shared" si="385"/>
        <v>5.4794520547945202</v>
      </c>
      <c r="AF876" s="678">
        <f t="shared" si="386"/>
        <v>5.7971014492753659</v>
      </c>
      <c r="AG876" s="679">
        <f t="shared" si="387"/>
        <v>6.153846153846132</v>
      </c>
      <c r="AH876" s="680">
        <f t="shared" si="388"/>
        <v>6.5573770491803351</v>
      </c>
      <c r="AI876" s="679">
        <f t="shared" si="389"/>
        <v>7.0175438596491224</v>
      </c>
      <c r="AJ876" s="679">
        <f t="shared" si="390"/>
        <v>7.5471698113207308</v>
      </c>
      <c r="AK876" s="679">
        <f t="shared" si="391"/>
        <v>8.163265306122458</v>
      </c>
      <c r="AL876" s="679">
        <f t="shared" si="392"/>
        <v>8.8888888888888786</v>
      </c>
      <c r="AM876" s="679">
        <f t="shared" si="393"/>
        <v>5.8823529411764719</v>
      </c>
      <c r="AN876" s="679">
        <f t="shared" si="394"/>
        <v>4.9382716049382713</v>
      </c>
      <c r="AO876" s="679">
        <f t="shared" si="395"/>
        <v>6.578947368421062</v>
      </c>
      <c r="AP876" s="679">
        <f t="shared" si="396"/>
        <v>4.1095890410958846</v>
      </c>
      <c r="AQ876" s="679">
        <f t="shared" si="397"/>
        <v>5.7971014492753659</v>
      </c>
      <c r="AR876" s="679">
        <f t="shared" si="398"/>
        <v>6.153846153846132</v>
      </c>
      <c r="AS876" s="672">
        <f t="shared" si="378"/>
        <v>6.8375621680339425</v>
      </c>
      <c r="AT876" s="673">
        <f t="shared" si="379"/>
        <v>1.4654925243454817</v>
      </c>
    </row>
    <row r="877" spans="1:46" x14ac:dyDescent="0.2">
      <c r="A877" s="936" t="s">
        <v>1801</v>
      </c>
      <c r="B877" s="936" t="s">
        <v>1802</v>
      </c>
      <c r="C877" s="657">
        <v>0.78</v>
      </c>
      <c r="D877" s="657">
        <v>0.71000000000000008</v>
      </c>
      <c r="E877" s="533">
        <v>0.67</v>
      </c>
      <c r="F877" s="533">
        <v>0.62</v>
      </c>
      <c r="G877" s="533">
        <v>0.49</v>
      </c>
      <c r="H877" s="533">
        <v>0.42</v>
      </c>
      <c r="I877" s="632"/>
      <c r="J877" s="533">
        <v>0.36</v>
      </c>
      <c r="K877" s="533">
        <v>0.22</v>
      </c>
      <c r="L877" s="632"/>
      <c r="M877" s="653">
        <v>0.05</v>
      </c>
      <c r="N877" s="653">
        <v>0.09</v>
      </c>
      <c r="O877" s="653">
        <v>0.64</v>
      </c>
      <c r="P877" s="653">
        <v>0.64</v>
      </c>
      <c r="Q877" s="653">
        <v>0.64</v>
      </c>
      <c r="R877" s="657">
        <v>0.64</v>
      </c>
      <c r="S877" s="657">
        <v>0.62475999999999998</v>
      </c>
      <c r="T877" s="657">
        <v>0.60951999999999995</v>
      </c>
      <c r="U877" s="657">
        <v>0.6</v>
      </c>
      <c r="V877" s="657">
        <v>0.14285999999999999</v>
      </c>
      <c r="W877" s="653">
        <v>0</v>
      </c>
      <c r="X877" s="653">
        <v>0</v>
      </c>
      <c r="Y877" s="654">
        <f t="shared" si="377"/>
        <v>8.9471399999999992</v>
      </c>
      <c r="Z877" s="1049">
        <f t="shared" si="380"/>
        <v>9.8591549295774517</v>
      </c>
      <c r="AA877" s="678">
        <f t="shared" si="381"/>
        <v>5.9701492537313383</v>
      </c>
      <c r="AB877" s="678">
        <f t="shared" si="382"/>
        <v>8.064516129032274</v>
      </c>
      <c r="AC877" s="678">
        <f t="shared" si="383"/>
        <v>26.530612244897966</v>
      </c>
      <c r="AD877" s="678">
        <f t="shared" si="384"/>
        <v>16.666666666666675</v>
      </c>
      <c r="AE877" s="678">
        <f t="shared" si="385"/>
        <v>16.666666666666675</v>
      </c>
      <c r="AF877" s="678">
        <f t="shared" si="386"/>
        <v>63.636363636363626</v>
      </c>
      <c r="AG877" s="679">
        <f t="shared" si="387"/>
        <v>339.99999999999994</v>
      </c>
      <c r="AH877" s="680">
        <f t="shared" si="388"/>
        <v>-44.444444444444443</v>
      </c>
      <c r="AI877" s="679">
        <f t="shared" si="389"/>
        <v>-85.9375</v>
      </c>
      <c r="AJ877" s="679">
        <f t="shared" si="390"/>
        <v>0</v>
      </c>
      <c r="AK877" s="679">
        <f t="shared" si="391"/>
        <v>0</v>
      </c>
      <c r="AL877" s="679">
        <f t="shared" si="392"/>
        <v>0</v>
      </c>
      <c r="AM877" s="679">
        <f t="shared" si="393"/>
        <v>2.4393367052948367</v>
      </c>
      <c r="AN877" s="679">
        <f t="shared" si="394"/>
        <v>2.5003281270508104</v>
      </c>
      <c r="AO877" s="679">
        <f t="shared" si="395"/>
        <v>1.5866666666666696</v>
      </c>
      <c r="AP877" s="679">
        <f t="shared" si="396"/>
        <v>319.99160016799664</v>
      </c>
      <c r="AQ877" s="679" t="str">
        <f t="shared" si="397"/>
        <v>n/a</v>
      </c>
      <c r="AR877" s="679" t="str">
        <f t="shared" si="398"/>
        <v>n/a</v>
      </c>
      <c r="AS877" s="672">
        <f t="shared" si="378"/>
        <v>40.207653926441196</v>
      </c>
      <c r="AT877" s="673">
        <f t="shared" si="379"/>
        <v>113.30094373395823</v>
      </c>
    </row>
    <row r="878" spans="1:46" x14ac:dyDescent="0.2">
      <c r="A878" s="944" t="s">
        <v>1776</v>
      </c>
      <c r="B878" s="936" t="s">
        <v>1777</v>
      </c>
      <c r="C878" s="657">
        <v>4.5999999999999996</v>
      </c>
      <c r="D878" s="657">
        <v>3.36</v>
      </c>
      <c r="E878" s="533">
        <v>3</v>
      </c>
      <c r="F878" s="533">
        <v>2.72</v>
      </c>
      <c r="G878" s="533">
        <v>2.4</v>
      </c>
      <c r="H878" s="533">
        <v>1.6</v>
      </c>
      <c r="I878" s="632"/>
      <c r="J878" s="533">
        <v>0.4</v>
      </c>
      <c r="K878" s="535">
        <v>0</v>
      </c>
      <c r="L878" s="632"/>
      <c r="M878" s="653">
        <v>0</v>
      </c>
      <c r="N878" s="653">
        <v>0</v>
      </c>
      <c r="O878" s="653">
        <v>0</v>
      </c>
      <c r="P878" s="653">
        <v>0</v>
      </c>
      <c r="Q878" s="653">
        <v>0</v>
      </c>
      <c r="R878" s="653">
        <v>0</v>
      </c>
      <c r="S878" s="653">
        <v>0</v>
      </c>
      <c r="T878" s="653">
        <v>0</v>
      </c>
      <c r="U878" s="653">
        <v>0</v>
      </c>
      <c r="V878" s="653">
        <v>0</v>
      </c>
      <c r="W878" s="653">
        <v>0</v>
      </c>
      <c r="X878" s="653">
        <v>0</v>
      </c>
      <c r="Y878" s="654">
        <f t="shared" si="377"/>
        <v>18.079999999999998</v>
      </c>
      <c r="Z878" s="1049">
        <f t="shared" si="380"/>
        <v>36.904761904761905</v>
      </c>
      <c r="AA878" s="678">
        <f t="shared" si="381"/>
        <v>11.999999999999989</v>
      </c>
      <c r="AB878" s="678">
        <f t="shared" si="382"/>
        <v>10.294117647058808</v>
      </c>
      <c r="AC878" s="678">
        <f t="shared" si="383"/>
        <v>13.333333333333353</v>
      </c>
      <c r="AD878" s="678">
        <f t="shared" si="384"/>
        <v>49.999999999999979</v>
      </c>
      <c r="AE878" s="678">
        <f t="shared" si="385"/>
        <v>300</v>
      </c>
      <c r="AF878" s="678" t="str">
        <f t="shared" si="386"/>
        <v>n/a</v>
      </c>
      <c r="AG878" s="679" t="str">
        <f t="shared" si="387"/>
        <v>n/a</v>
      </c>
      <c r="AH878" s="680" t="str">
        <f t="shared" si="388"/>
        <v>n/a</v>
      </c>
      <c r="AI878" s="679" t="str">
        <f t="shared" si="389"/>
        <v>n/a</v>
      </c>
      <c r="AJ878" s="679" t="str">
        <f t="shared" si="390"/>
        <v>n/a</v>
      </c>
      <c r="AK878" s="679" t="str">
        <f t="shared" si="391"/>
        <v>n/a</v>
      </c>
      <c r="AL878" s="679" t="str">
        <f t="shared" si="392"/>
        <v>n/a</v>
      </c>
      <c r="AM878" s="679" t="str">
        <f t="shared" si="393"/>
        <v>n/a</v>
      </c>
      <c r="AN878" s="679" t="str">
        <f t="shared" si="394"/>
        <v>n/a</v>
      </c>
      <c r="AO878" s="679" t="str">
        <f t="shared" si="395"/>
        <v>n/a</v>
      </c>
      <c r="AP878" s="679" t="str">
        <f t="shared" si="396"/>
        <v>n/a</v>
      </c>
      <c r="AQ878" s="679" t="str">
        <f t="shared" si="397"/>
        <v>n/a</v>
      </c>
      <c r="AR878" s="679" t="str">
        <f t="shared" si="398"/>
        <v>n/a</v>
      </c>
      <c r="AS878" s="672">
        <f t="shared" si="378"/>
        <v>70.422035480859009</v>
      </c>
      <c r="AT878" s="673">
        <f t="shared" si="379"/>
        <v>113.60821237881726</v>
      </c>
    </row>
    <row r="879" spans="1:46" x14ac:dyDescent="0.2">
      <c r="A879" s="944" t="s">
        <v>3936</v>
      </c>
      <c r="B879" s="936" t="s">
        <v>3937</v>
      </c>
      <c r="C879" s="657">
        <v>0.76</v>
      </c>
      <c r="D879" s="657">
        <v>0.56000000000000005</v>
      </c>
      <c r="E879" s="533">
        <v>0.48</v>
      </c>
      <c r="F879" s="533">
        <v>0.44</v>
      </c>
      <c r="G879" s="533">
        <v>0.4</v>
      </c>
      <c r="H879" s="601">
        <v>0.18</v>
      </c>
      <c r="I879" s="632"/>
      <c r="J879" s="535">
        <v>0.18</v>
      </c>
      <c r="K879" s="535">
        <v>0.18</v>
      </c>
      <c r="L879" s="632"/>
      <c r="M879" s="653">
        <v>0.18</v>
      </c>
      <c r="N879" s="653">
        <v>0.27</v>
      </c>
      <c r="O879" s="657">
        <v>0.36</v>
      </c>
      <c r="P879" s="657">
        <v>0.32</v>
      </c>
      <c r="Q879" s="657">
        <v>0.28000000000000003</v>
      </c>
      <c r="R879" s="657">
        <v>0.24</v>
      </c>
      <c r="S879" s="657">
        <v>0.2</v>
      </c>
      <c r="T879" s="657">
        <v>0.16</v>
      </c>
      <c r="U879" s="657">
        <v>0.12</v>
      </c>
      <c r="V879" s="657">
        <v>9.3340000000000006E-2</v>
      </c>
      <c r="W879" s="657">
        <v>0.05</v>
      </c>
      <c r="X879" s="543">
        <v>0</v>
      </c>
      <c r="Y879" s="654">
        <f t="shared" si="377"/>
        <v>5.4533400000000016</v>
      </c>
      <c r="Z879" s="1049">
        <f t="shared" si="380"/>
        <v>35.714285714285701</v>
      </c>
      <c r="AA879" s="678">
        <f t="shared" si="381"/>
        <v>16.666666666666675</v>
      </c>
      <c r="AB879" s="678">
        <f t="shared" si="382"/>
        <v>9.0909090909090828</v>
      </c>
      <c r="AC879" s="678">
        <f t="shared" si="383"/>
        <v>9.9999999999999858</v>
      </c>
      <c r="AD879" s="678">
        <f t="shared" si="384"/>
        <v>122.22222222222223</v>
      </c>
      <c r="AE879" s="678">
        <f t="shared" si="385"/>
        <v>0</v>
      </c>
      <c r="AF879" s="678">
        <f t="shared" si="386"/>
        <v>0</v>
      </c>
      <c r="AG879" s="679">
        <f t="shared" si="387"/>
        <v>0</v>
      </c>
      <c r="AH879" s="680">
        <f t="shared" si="388"/>
        <v>-33.333333333333336</v>
      </c>
      <c r="AI879" s="679">
        <f t="shared" si="389"/>
        <v>-24.999999999999989</v>
      </c>
      <c r="AJ879" s="679">
        <f t="shared" si="390"/>
        <v>12.5</v>
      </c>
      <c r="AK879" s="679">
        <f t="shared" si="391"/>
        <v>14.285714285714279</v>
      </c>
      <c r="AL879" s="679">
        <f t="shared" si="392"/>
        <v>16.666666666666675</v>
      </c>
      <c r="AM879" s="679">
        <f t="shared" si="393"/>
        <v>19.999999999999996</v>
      </c>
      <c r="AN879" s="679">
        <f t="shared" si="394"/>
        <v>25</v>
      </c>
      <c r="AO879" s="679">
        <f t="shared" si="395"/>
        <v>33.33333333333335</v>
      </c>
      <c r="AP879" s="679">
        <f t="shared" si="396"/>
        <v>28.562245553888999</v>
      </c>
      <c r="AQ879" s="679">
        <f t="shared" si="397"/>
        <v>86.68</v>
      </c>
      <c r="AR879" s="679" t="str">
        <f t="shared" si="398"/>
        <v>n/a</v>
      </c>
      <c r="AS879" s="672">
        <f t="shared" si="378"/>
        <v>20.688261677797428</v>
      </c>
      <c r="AT879" s="673">
        <f t="shared" si="379"/>
        <v>35.817909614956413</v>
      </c>
    </row>
    <row r="880" spans="1:46" x14ac:dyDescent="0.2">
      <c r="A880" s="944" t="s">
        <v>132</v>
      </c>
      <c r="B880" s="936" t="s">
        <v>133</v>
      </c>
      <c r="C880" s="657">
        <v>0.84799999999999998</v>
      </c>
      <c r="D880" s="657">
        <v>0.79200000000000004</v>
      </c>
      <c r="E880" s="533">
        <v>0.73859999999999992</v>
      </c>
      <c r="F880" s="533">
        <v>0.68599999999999994</v>
      </c>
      <c r="G880" s="533">
        <v>0.63400000000000012</v>
      </c>
      <c r="H880" s="533">
        <v>0.58399999999999996</v>
      </c>
      <c r="I880" s="632"/>
      <c r="J880" s="533">
        <v>0.53600000000000003</v>
      </c>
      <c r="K880" s="533">
        <v>0.504</v>
      </c>
      <c r="L880" s="632"/>
      <c r="M880" s="657">
        <v>0.47199999999999998</v>
      </c>
      <c r="N880" s="657">
        <v>0.44</v>
      </c>
      <c r="O880" s="657">
        <v>0.40800000000000003</v>
      </c>
      <c r="P880" s="657">
        <v>0.38400000000000001</v>
      </c>
      <c r="Q880" s="657">
        <v>0.35504000000000002</v>
      </c>
      <c r="R880" s="657">
        <v>0.31952000000000003</v>
      </c>
      <c r="S880" s="657">
        <v>0.29399999999999998</v>
      </c>
      <c r="T880" s="657">
        <v>0.27360000000000001</v>
      </c>
      <c r="U880" s="657">
        <v>0.25800000000000001</v>
      </c>
      <c r="V880" s="657">
        <v>0.24216000000000004</v>
      </c>
      <c r="W880" s="657">
        <v>0.22544</v>
      </c>
      <c r="X880" s="657">
        <v>0.20432000000000003</v>
      </c>
      <c r="Y880" s="654">
        <f t="shared" si="377"/>
        <v>9.1986799999999995</v>
      </c>
      <c r="Z880" s="1049">
        <f t="shared" si="380"/>
        <v>7.0707070707070718</v>
      </c>
      <c r="AA880" s="678">
        <f t="shared" si="381"/>
        <v>7.2298943948009953</v>
      </c>
      <c r="AB880" s="678">
        <f t="shared" si="382"/>
        <v>7.6676384839650114</v>
      </c>
      <c r="AC880" s="678">
        <f t="shared" si="383"/>
        <v>8.2018927444794656</v>
      </c>
      <c r="AD880" s="678">
        <f t="shared" si="384"/>
        <v>8.5616438356164615</v>
      </c>
      <c r="AE880" s="678">
        <f t="shared" si="385"/>
        <v>8.9552238805969964</v>
      </c>
      <c r="AF880" s="678">
        <f t="shared" si="386"/>
        <v>6.3492063492063489</v>
      </c>
      <c r="AG880" s="679">
        <f t="shared" si="387"/>
        <v>6.7796610169491567</v>
      </c>
      <c r="AH880" s="680">
        <f t="shared" si="388"/>
        <v>7.2727272727272751</v>
      </c>
      <c r="AI880" s="679">
        <f t="shared" si="389"/>
        <v>7.8431372549019551</v>
      </c>
      <c r="AJ880" s="679">
        <f t="shared" si="390"/>
        <v>6.25</v>
      </c>
      <c r="AK880" s="679">
        <f t="shared" si="391"/>
        <v>8.1568273997296039</v>
      </c>
      <c r="AL880" s="679">
        <f t="shared" si="392"/>
        <v>11.116675012518783</v>
      </c>
      <c r="AM880" s="679">
        <f t="shared" si="393"/>
        <v>8.6802721088435462</v>
      </c>
      <c r="AN880" s="679">
        <f t="shared" si="394"/>
        <v>7.4561403508771829</v>
      </c>
      <c r="AO880" s="679">
        <f t="shared" si="395"/>
        <v>6.0465116279069697</v>
      </c>
      <c r="AP880" s="679">
        <f t="shared" si="396"/>
        <v>6.5411298315163346</v>
      </c>
      <c r="AQ880" s="679">
        <f t="shared" si="397"/>
        <v>7.4166075230660322</v>
      </c>
      <c r="AR880" s="679">
        <f t="shared" si="398"/>
        <v>10.33672670321064</v>
      </c>
      <c r="AS880" s="672">
        <f t="shared" si="378"/>
        <v>7.7859275190326231</v>
      </c>
      <c r="AT880" s="673">
        <f t="shared" si="379"/>
        <v>1.3341102555014694</v>
      </c>
    </row>
    <row r="881" spans="1:46" x14ac:dyDescent="0.2">
      <c r="A881" s="944" t="s">
        <v>1787</v>
      </c>
      <c r="B881" s="936" t="s">
        <v>1788</v>
      </c>
      <c r="C881" s="657">
        <v>0.82</v>
      </c>
      <c r="D881" s="657">
        <v>0.75</v>
      </c>
      <c r="E881" s="533">
        <v>0.71</v>
      </c>
      <c r="F881" s="533">
        <v>0.66</v>
      </c>
      <c r="G881" s="533">
        <v>0.57999999999999996</v>
      </c>
      <c r="H881" s="533">
        <v>0.5</v>
      </c>
      <c r="I881" s="632"/>
      <c r="J881" s="535">
        <v>0.44</v>
      </c>
      <c r="K881" s="535">
        <v>0.44</v>
      </c>
      <c r="L881" s="632"/>
      <c r="M881" s="653">
        <v>0.44</v>
      </c>
      <c r="N881" s="653">
        <v>0.44</v>
      </c>
      <c r="O881" s="657">
        <v>0.44</v>
      </c>
      <c r="P881" s="657">
        <v>0.4</v>
      </c>
      <c r="Q881" s="657">
        <v>0.36</v>
      </c>
      <c r="R881" s="657">
        <v>0.32</v>
      </c>
      <c r="S881" s="657">
        <v>0.28000000000000003</v>
      </c>
      <c r="T881" s="653">
        <v>0.24</v>
      </c>
      <c r="U881" s="653">
        <v>0.24</v>
      </c>
      <c r="V881" s="653">
        <v>0.24</v>
      </c>
      <c r="W881" s="653">
        <v>0.26800000000000002</v>
      </c>
      <c r="X881" s="653">
        <v>0.35199999999999998</v>
      </c>
      <c r="Y881" s="654">
        <f t="shared" si="377"/>
        <v>8.9200000000000035</v>
      </c>
      <c r="Z881" s="1049">
        <f t="shared" si="380"/>
        <v>9.3333333333333268</v>
      </c>
      <c r="AA881" s="678">
        <f t="shared" si="381"/>
        <v>5.6338028169014231</v>
      </c>
      <c r="AB881" s="678">
        <f t="shared" si="382"/>
        <v>7.575757575757569</v>
      </c>
      <c r="AC881" s="678">
        <f t="shared" si="383"/>
        <v>13.793103448275868</v>
      </c>
      <c r="AD881" s="678">
        <f t="shared" si="384"/>
        <v>15.999999999999993</v>
      </c>
      <c r="AE881" s="678">
        <f t="shared" si="385"/>
        <v>13.636363636363647</v>
      </c>
      <c r="AF881" s="678">
        <f t="shared" si="386"/>
        <v>0</v>
      </c>
      <c r="AG881" s="679">
        <f t="shared" si="387"/>
        <v>0</v>
      </c>
      <c r="AH881" s="680">
        <f t="shared" si="388"/>
        <v>0</v>
      </c>
      <c r="AI881" s="679">
        <f t="shared" si="389"/>
        <v>0</v>
      </c>
      <c r="AJ881" s="679">
        <f t="shared" si="390"/>
        <v>9.9999999999999858</v>
      </c>
      <c r="AK881" s="679">
        <f t="shared" si="391"/>
        <v>11.111111111111116</v>
      </c>
      <c r="AL881" s="679">
        <f t="shared" si="392"/>
        <v>12.5</v>
      </c>
      <c r="AM881" s="679">
        <f t="shared" si="393"/>
        <v>14.285714285714279</v>
      </c>
      <c r="AN881" s="679">
        <f t="shared" si="394"/>
        <v>16.666666666666675</v>
      </c>
      <c r="AO881" s="679">
        <f t="shared" si="395"/>
        <v>0</v>
      </c>
      <c r="AP881" s="679">
        <f t="shared" si="396"/>
        <v>0</v>
      </c>
      <c r="AQ881" s="679">
        <f t="shared" si="397"/>
        <v>-10.447761194029859</v>
      </c>
      <c r="AR881" s="679">
        <f t="shared" si="398"/>
        <v>-23.863636363636353</v>
      </c>
      <c r="AS881" s="672">
        <f t="shared" si="378"/>
        <v>5.064445016655668</v>
      </c>
      <c r="AT881" s="673">
        <f t="shared" si="379"/>
        <v>10.168892258870418</v>
      </c>
    </row>
    <row r="882" spans="1:46" x14ac:dyDescent="0.2">
      <c r="A882" s="626" t="s">
        <v>2987</v>
      </c>
      <c r="B882" s="626" t="s">
        <v>2988</v>
      </c>
      <c r="C882" s="1119">
        <v>0.76</v>
      </c>
      <c r="D882" s="1119">
        <v>0.7</v>
      </c>
      <c r="E882" s="1119">
        <v>0.64</v>
      </c>
      <c r="F882" s="1119">
        <v>0.62</v>
      </c>
      <c r="G882" s="1224">
        <v>0.5</v>
      </c>
      <c r="H882" s="1119">
        <v>0.5</v>
      </c>
      <c r="I882" s="1223"/>
      <c r="J882" s="1119">
        <v>0.42499999999999999</v>
      </c>
      <c r="K882" s="1119">
        <v>0.31</v>
      </c>
      <c r="L882" s="1223"/>
      <c r="M882" s="1119">
        <v>0.25</v>
      </c>
      <c r="N882" s="1119">
        <v>0.06</v>
      </c>
      <c r="O882" s="1224">
        <v>0.04</v>
      </c>
      <c r="P882" s="1119">
        <v>0.04</v>
      </c>
      <c r="Q882" s="1119">
        <v>0.01</v>
      </c>
      <c r="R882" s="653">
        <v>0</v>
      </c>
      <c r="S882" s="653">
        <v>0</v>
      </c>
      <c r="T882" s="653">
        <v>0</v>
      </c>
      <c r="U882" s="653">
        <v>0</v>
      </c>
      <c r="V882" s="653">
        <v>0</v>
      </c>
      <c r="W882" s="653">
        <v>0</v>
      </c>
      <c r="X882" s="653">
        <v>0</v>
      </c>
      <c r="Y882" s="654">
        <f t="shared" si="377"/>
        <v>4.8549999999999995</v>
      </c>
      <c r="Z882" s="1049">
        <f t="shared" si="380"/>
        <v>8.5714285714285854</v>
      </c>
      <c r="AA882" s="678">
        <f t="shared" si="381"/>
        <v>9.375</v>
      </c>
      <c r="AB882" s="678">
        <f t="shared" si="382"/>
        <v>3.2258064516129004</v>
      </c>
      <c r="AC882" s="678">
        <f t="shared" si="383"/>
        <v>24</v>
      </c>
      <c r="AD882" s="678">
        <f t="shared" si="384"/>
        <v>0</v>
      </c>
      <c r="AE882" s="678">
        <f t="shared" si="385"/>
        <v>17.647058823529417</v>
      </c>
      <c r="AF882" s="678">
        <f t="shared" si="386"/>
        <v>37.096774193548377</v>
      </c>
      <c r="AG882" s="679">
        <f t="shared" si="387"/>
        <v>24</v>
      </c>
      <c r="AH882" s="680">
        <f t="shared" si="388"/>
        <v>316.66666666666669</v>
      </c>
      <c r="AI882" s="679">
        <f t="shared" si="389"/>
        <v>50</v>
      </c>
      <c r="AJ882" s="679">
        <f t="shared" si="390"/>
        <v>0</v>
      </c>
      <c r="AK882" s="679">
        <f t="shared" si="391"/>
        <v>300</v>
      </c>
      <c r="AL882" s="679" t="str">
        <f t="shared" si="392"/>
        <v>n/a</v>
      </c>
      <c r="AM882" s="679" t="str">
        <f t="shared" si="393"/>
        <v>n/a</v>
      </c>
      <c r="AN882" s="679" t="str">
        <f t="shared" si="394"/>
        <v>n/a</v>
      </c>
      <c r="AO882" s="679" t="str">
        <f t="shared" si="395"/>
        <v>n/a</v>
      </c>
      <c r="AP882" s="679" t="str">
        <f t="shared" si="396"/>
        <v>n/a</v>
      </c>
      <c r="AQ882" s="679" t="str">
        <f t="shared" si="397"/>
        <v>n/a</v>
      </c>
      <c r="AR882" s="679" t="str">
        <f t="shared" si="398"/>
        <v>n/a</v>
      </c>
      <c r="AS882" s="672">
        <f t="shared" si="378"/>
        <v>65.881894558898821</v>
      </c>
      <c r="AT882" s="673">
        <f t="shared" si="379"/>
        <v>114.29787423078749</v>
      </c>
    </row>
    <row r="883" spans="1:46" x14ac:dyDescent="0.2">
      <c r="A883" s="953" t="s">
        <v>4041</v>
      </c>
      <c r="B883" s="936" t="s">
        <v>4042</v>
      </c>
      <c r="C883" s="657">
        <v>0.56999999999999995</v>
      </c>
      <c r="D883" s="657">
        <v>0.5</v>
      </c>
      <c r="E883" s="533">
        <v>0.44</v>
      </c>
      <c r="F883" s="533">
        <v>0.4</v>
      </c>
      <c r="G883" s="601">
        <v>0.32</v>
      </c>
      <c r="H883" s="601">
        <v>0.32</v>
      </c>
      <c r="I883" s="632"/>
      <c r="J883" s="533">
        <v>0.32</v>
      </c>
      <c r="K883" s="533">
        <v>0.28000000000000003</v>
      </c>
      <c r="L883" s="632"/>
      <c r="M883" s="653">
        <v>0.24</v>
      </c>
      <c r="N883" s="657">
        <v>0.24</v>
      </c>
      <c r="O883" s="657">
        <v>0.21</v>
      </c>
      <c r="P883" s="657">
        <v>0.22</v>
      </c>
      <c r="Q883" s="653">
        <v>0.16666666666666666</v>
      </c>
      <c r="R883" s="657">
        <v>0.18333333333333335</v>
      </c>
      <c r="S883" s="653">
        <v>0.16</v>
      </c>
      <c r="T883" s="657">
        <v>0.16</v>
      </c>
      <c r="U883" s="653">
        <v>0.155</v>
      </c>
      <c r="V883" s="653">
        <v>0.155</v>
      </c>
      <c r="W883" s="653">
        <v>0.155</v>
      </c>
      <c r="X883" s="653">
        <v>0.155</v>
      </c>
      <c r="Y883" s="654">
        <f t="shared" si="377"/>
        <v>5.3500000000000014</v>
      </c>
      <c r="Z883" s="1049">
        <f t="shared" si="380"/>
        <v>13.999999999999989</v>
      </c>
      <c r="AA883" s="678">
        <f t="shared" si="381"/>
        <v>13.636363636363647</v>
      </c>
      <c r="AB883" s="678">
        <f t="shared" si="382"/>
        <v>9.9999999999999858</v>
      </c>
      <c r="AC883" s="678">
        <f t="shared" si="383"/>
        <v>25</v>
      </c>
      <c r="AD883" s="678">
        <f t="shared" si="384"/>
        <v>0</v>
      </c>
      <c r="AE883" s="678">
        <f t="shared" si="385"/>
        <v>0</v>
      </c>
      <c r="AF883" s="678">
        <f t="shared" si="386"/>
        <v>14.285714285714279</v>
      </c>
      <c r="AG883" s="679">
        <f t="shared" si="387"/>
        <v>16.666666666666675</v>
      </c>
      <c r="AH883" s="680">
        <f t="shared" si="388"/>
        <v>0</v>
      </c>
      <c r="AI883" s="679">
        <f t="shared" si="389"/>
        <v>14.285714285714279</v>
      </c>
      <c r="AJ883" s="679">
        <f t="shared" si="390"/>
        <v>-4.5454545454545521</v>
      </c>
      <c r="AK883" s="679">
        <f t="shared" si="391"/>
        <v>32.000000000000007</v>
      </c>
      <c r="AL883" s="679">
        <f t="shared" si="392"/>
        <v>-9.0909090909091042</v>
      </c>
      <c r="AM883" s="679">
        <f t="shared" si="393"/>
        <v>14.583333333333348</v>
      </c>
      <c r="AN883" s="679">
        <f t="shared" si="394"/>
        <v>0</v>
      </c>
      <c r="AO883" s="679">
        <f t="shared" si="395"/>
        <v>3.2258064516129004</v>
      </c>
      <c r="AP883" s="679">
        <f t="shared" si="396"/>
        <v>0</v>
      </c>
      <c r="AQ883" s="679">
        <f t="shared" si="397"/>
        <v>0</v>
      </c>
      <c r="AR883" s="679">
        <f t="shared" si="398"/>
        <v>0</v>
      </c>
      <c r="AS883" s="672">
        <f t="shared" si="378"/>
        <v>7.5814334222653397</v>
      </c>
      <c r="AT883" s="673">
        <f t="shared" si="379"/>
        <v>10.674976340896993</v>
      </c>
    </row>
    <row r="884" spans="1:46" x14ac:dyDescent="0.2">
      <c r="A884" s="936" t="s">
        <v>1809</v>
      </c>
      <c r="B884" s="936" t="s">
        <v>1810</v>
      </c>
      <c r="C884" s="657">
        <v>1.32</v>
      </c>
      <c r="D884" s="657">
        <v>1.25</v>
      </c>
      <c r="E884" s="535">
        <v>1.24</v>
      </c>
      <c r="F884" s="533">
        <v>1.2</v>
      </c>
      <c r="G884" s="533">
        <v>1.02</v>
      </c>
      <c r="H884" s="533">
        <v>0.81</v>
      </c>
      <c r="I884" s="632"/>
      <c r="J884" s="533">
        <v>0.62</v>
      </c>
      <c r="K884" s="533">
        <v>0.6</v>
      </c>
      <c r="L884" s="632"/>
      <c r="M884" s="653">
        <v>0.10525999999999999</v>
      </c>
      <c r="N884" s="653">
        <v>0.22103999999999999</v>
      </c>
      <c r="O884" s="653">
        <v>0.88415999999999995</v>
      </c>
      <c r="P884" s="657">
        <v>0.88415999999999995</v>
      </c>
      <c r="Q884" s="657">
        <v>0.81048000000000009</v>
      </c>
      <c r="R884" s="657">
        <v>0.69996000000000003</v>
      </c>
      <c r="S884" s="653">
        <v>0.58944000000000007</v>
      </c>
      <c r="T884" s="653">
        <v>0.58944000000000007</v>
      </c>
      <c r="U884" s="653">
        <v>0.58944000000000007</v>
      </c>
      <c r="V884" s="653">
        <v>0.58944000000000007</v>
      </c>
      <c r="W884" s="653">
        <v>0.58944000000000007</v>
      </c>
      <c r="X884" s="653">
        <v>0.58944000000000007</v>
      </c>
      <c r="Y884" s="654">
        <f t="shared" si="377"/>
        <v>15.201700000000001</v>
      </c>
      <c r="Z884" s="1049">
        <f t="shared" si="380"/>
        <v>5.600000000000005</v>
      </c>
      <c r="AA884" s="678">
        <f t="shared" si="381"/>
        <v>0.80645161290322509</v>
      </c>
      <c r="AB884" s="678">
        <f t="shared" si="382"/>
        <v>3.3333333333333437</v>
      </c>
      <c r="AC884" s="678">
        <f t="shared" si="383"/>
        <v>17.647058823529417</v>
      </c>
      <c r="AD884" s="678">
        <f t="shared" si="384"/>
        <v>25.925925925925931</v>
      </c>
      <c r="AE884" s="678">
        <f t="shared" si="385"/>
        <v>30.645161290322598</v>
      </c>
      <c r="AF884" s="678">
        <f t="shared" si="386"/>
        <v>3.3333333333333437</v>
      </c>
      <c r="AG884" s="679">
        <f t="shared" si="387"/>
        <v>470.01710051301541</v>
      </c>
      <c r="AH884" s="680">
        <f t="shared" si="388"/>
        <v>-52.379659790083245</v>
      </c>
      <c r="AI884" s="679">
        <f t="shared" si="389"/>
        <v>-75</v>
      </c>
      <c r="AJ884" s="679">
        <f t="shared" si="390"/>
        <v>0</v>
      </c>
      <c r="AK884" s="679">
        <f t="shared" si="391"/>
        <v>9.0909090909090828</v>
      </c>
      <c r="AL884" s="679">
        <f t="shared" si="392"/>
        <v>15.789473684210531</v>
      </c>
      <c r="AM884" s="679">
        <f t="shared" si="393"/>
        <v>18.75</v>
      </c>
      <c r="AN884" s="679">
        <f t="shared" si="394"/>
        <v>0</v>
      </c>
      <c r="AO884" s="679">
        <f t="shared" si="395"/>
        <v>0</v>
      </c>
      <c r="AP884" s="679">
        <f t="shared" si="396"/>
        <v>0</v>
      </c>
      <c r="AQ884" s="679">
        <f t="shared" si="397"/>
        <v>0</v>
      </c>
      <c r="AR884" s="679">
        <f t="shared" si="398"/>
        <v>0</v>
      </c>
      <c r="AS884" s="672">
        <f t="shared" si="378"/>
        <v>24.924162516705245</v>
      </c>
      <c r="AT884" s="673">
        <f t="shared" si="379"/>
        <v>110.58985418926716</v>
      </c>
    </row>
    <row r="885" spans="1:46" x14ac:dyDescent="0.2">
      <c r="A885" s="953" t="s">
        <v>4280</v>
      </c>
      <c r="B885" s="936" t="s">
        <v>4279</v>
      </c>
      <c r="C885" s="657">
        <v>1.89</v>
      </c>
      <c r="D885" s="657">
        <v>2.3199999999999998</v>
      </c>
      <c r="E885" s="533">
        <v>2</v>
      </c>
      <c r="F885" s="533">
        <v>1.68</v>
      </c>
      <c r="G885" s="533">
        <v>1.4</v>
      </c>
      <c r="H885" s="533">
        <v>1.1599999999999999</v>
      </c>
      <c r="I885" s="632"/>
      <c r="J885" s="533">
        <v>0.92</v>
      </c>
      <c r="K885" s="533">
        <v>0.6</v>
      </c>
      <c r="L885" s="632"/>
      <c r="M885" s="657">
        <v>0.48</v>
      </c>
      <c r="N885" s="653">
        <v>0.16</v>
      </c>
      <c r="O885" s="657">
        <v>0.16</v>
      </c>
      <c r="P885" s="653">
        <v>0.08</v>
      </c>
      <c r="Q885" s="653">
        <v>0</v>
      </c>
      <c r="R885" s="653">
        <v>0</v>
      </c>
      <c r="S885" s="653">
        <v>0</v>
      </c>
      <c r="T885" s="653">
        <v>0</v>
      </c>
      <c r="U885" s="653">
        <v>0</v>
      </c>
      <c r="V885" s="653">
        <v>0</v>
      </c>
      <c r="W885" s="653">
        <v>0</v>
      </c>
      <c r="X885" s="653">
        <v>0</v>
      </c>
      <c r="Y885" s="654">
        <f t="shared" ref="Y885:Y893" si="399">SUM(C885:X885)</f>
        <v>12.85</v>
      </c>
      <c r="Z885" s="1049">
        <f t="shared" si="380"/>
        <v>-18.534482758620683</v>
      </c>
      <c r="AA885" s="678">
        <f t="shared" si="381"/>
        <v>15.999999999999993</v>
      </c>
      <c r="AB885" s="678">
        <f t="shared" si="382"/>
        <v>19.047619047619047</v>
      </c>
      <c r="AC885" s="678">
        <f t="shared" si="383"/>
        <v>19.999999999999996</v>
      </c>
      <c r="AD885" s="678">
        <f t="shared" si="384"/>
        <v>20.68965517241379</v>
      </c>
      <c r="AE885" s="678">
        <f t="shared" si="385"/>
        <v>26.086956521739111</v>
      </c>
      <c r="AF885" s="678">
        <f t="shared" si="386"/>
        <v>53.333333333333343</v>
      </c>
      <c r="AG885" s="679">
        <f t="shared" si="387"/>
        <v>25</v>
      </c>
      <c r="AH885" s="680">
        <f t="shared" si="388"/>
        <v>200</v>
      </c>
      <c r="AI885" s="679">
        <f t="shared" si="389"/>
        <v>0</v>
      </c>
      <c r="AJ885" s="679">
        <f t="shared" si="390"/>
        <v>100</v>
      </c>
      <c r="AK885" s="679" t="str">
        <f t="shared" si="391"/>
        <v>n/a</v>
      </c>
      <c r="AL885" s="679" t="str">
        <f t="shared" si="392"/>
        <v>n/a</v>
      </c>
      <c r="AM885" s="679" t="str">
        <f t="shared" si="393"/>
        <v>n/a</v>
      </c>
      <c r="AN885" s="679" t="str">
        <f t="shared" si="394"/>
        <v>n/a</v>
      </c>
      <c r="AO885" s="679" t="str">
        <f t="shared" si="395"/>
        <v>n/a</v>
      </c>
      <c r="AP885" s="679" t="str">
        <f t="shared" si="396"/>
        <v>n/a</v>
      </c>
      <c r="AQ885" s="679" t="str">
        <f t="shared" si="397"/>
        <v>n/a</v>
      </c>
      <c r="AR885" s="679" t="str">
        <f t="shared" si="398"/>
        <v>n/a</v>
      </c>
      <c r="AS885" s="672">
        <f t="shared" ref="AS885:AS893" si="400">AVERAGE(Z885:AR885)</f>
        <v>41.965734665134967</v>
      </c>
      <c r="AT885" s="673">
        <f t="shared" ref="AT885:AT893" si="401">STDEV(Z885:AR885)</f>
        <v>60.47149962821176</v>
      </c>
    </row>
    <row r="886" spans="1:46" x14ac:dyDescent="0.2">
      <c r="A886" s="936" t="s">
        <v>868</v>
      </c>
      <c r="B886" s="936" t="s">
        <v>869</v>
      </c>
      <c r="C886" s="657">
        <v>1.5</v>
      </c>
      <c r="D886" s="657">
        <v>1.4200000000000002</v>
      </c>
      <c r="E886" s="533">
        <v>1.34</v>
      </c>
      <c r="F886" s="533">
        <v>1.26</v>
      </c>
      <c r="G886" s="533">
        <v>1.18</v>
      </c>
      <c r="H886" s="533">
        <v>1.1000000000000001</v>
      </c>
      <c r="I886" s="632"/>
      <c r="J886" s="533">
        <v>1.06</v>
      </c>
      <c r="K886" s="533">
        <v>1.0249999999999999</v>
      </c>
      <c r="L886" s="632"/>
      <c r="M886" s="657">
        <v>0.995</v>
      </c>
      <c r="N886" s="657">
        <v>0.96499999999999997</v>
      </c>
      <c r="O886" s="657">
        <v>0.93500000000000005</v>
      </c>
      <c r="P886" s="657">
        <v>0.90500000000000003</v>
      </c>
      <c r="Q886" s="657">
        <v>0.875</v>
      </c>
      <c r="R886" s="657">
        <v>0.84499999999999997</v>
      </c>
      <c r="S886" s="657">
        <v>0.79</v>
      </c>
      <c r="T886" s="653">
        <v>0.75</v>
      </c>
      <c r="U886" s="653">
        <v>1.3125</v>
      </c>
      <c r="V886" s="657">
        <v>1.5</v>
      </c>
      <c r="W886" s="653">
        <v>1.3105</v>
      </c>
      <c r="X886" s="657">
        <v>1.44</v>
      </c>
      <c r="Y886" s="654">
        <f t="shared" si="399"/>
        <v>22.508000000000003</v>
      </c>
      <c r="Z886" s="1049">
        <f t="shared" si="380"/>
        <v>5.6338028169014009</v>
      </c>
      <c r="AA886" s="678">
        <f t="shared" si="381"/>
        <v>5.9701492537313383</v>
      </c>
      <c r="AB886" s="678">
        <f t="shared" si="382"/>
        <v>6.3492063492063489</v>
      </c>
      <c r="AC886" s="678">
        <f t="shared" si="383"/>
        <v>6.7796610169491567</v>
      </c>
      <c r="AD886" s="678">
        <f t="shared" si="384"/>
        <v>7.2727272727272529</v>
      </c>
      <c r="AE886" s="678">
        <f t="shared" si="385"/>
        <v>3.7735849056603765</v>
      </c>
      <c r="AF886" s="678">
        <f t="shared" si="386"/>
        <v>3.4146341463414887</v>
      </c>
      <c r="AG886" s="679">
        <f t="shared" si="387"/>
        <v>3.015075376884413</v>
      </c>
      <c r="AH886" s="680">
        <f t="shared" si="388"/>
        <v>3.1088082901554515</v>
      </c>
      <c r="AI886" s="679">
        <f t="shared" si="389"/>
        <v>3.2085561497326109</v>
      </c>
      <c r="AJ886" s="679">
        <f t="shared" si="390"/>
        <v>3.3149171270718369</v>
      </c>
      <c r="AK886" s="679">
        <f t="shared" si="391"/>
        <v>3.4285714285714253</v>
      </c>
      <c r="AL886" s="679">
        <f t="shared" si="392"/>
        <v>3.5502958579881616</v>
      </c>
      <c r="AM886" s="679">
        <f t="shared" si="393"/>
        <v>6.9620253164556889</v>
      </c>
      <c r="AN886" s="679">
        <f t="shared" si="394"/>
        <v>5.3333333333333455</v>
      </c>
      <c r="AO886" s="679">
        <f t="shared" si="395"/>
        <v>-42.857142857142861</v>
      </c>
      <c r="AP886" s="679">
        <f t="shared" si="396"/>
        <v>-12.5</v>
      </c>
      <c r="AQ886" s="679">
        <f t="shared" si="397"/>
        <v>14.460129721480342</v>
      </c>
      <c r="AR886" s="679">
        <f t="shared" si="398"/>
        <v>-8.9930555555555518</v>
      </c>
      <c r="AS886" s="672">
        <f t="shared" si="400"/>
        <v>1.1171199973943278</v>
      </c>
      <c r="AT886" s="673">
        <f t="shared" si="401"/>
        <v>12.094552496728348</v>
      </c>
    </row>
    <row r="887" spans="1:46" x14ac:dyDescent="0.2">
      <c r="A887" s="936" t="s">
        <v>870</v>
      </c>
      <c r="B887" s="936" t="s">
        <v>871</v>
      </c>
      <c r="C887" s="657">
        <v>1.43</v>
      </c>
      <c r="D887" s="657">
        <v>1.38</v>
      </c>
      <c r="E887" s="533">
        <v>1.3</v>
      </c>
      <c r="F887" s="533">
        <v>1.22</v>
      </c>
      <c r="G887" s="533">
        <v>1.08</v>
      </c>
      <c r="H887" s="533">
        <v>0.97</v>
      </c>
      <c r="I887" s="632"/>
      <c r="J887" s="533">
        <v>0.85</v>
      </c>
      <c r="K887" s="533">
        <v>0.73</v>
      </c>
      <c r="L887" s="632"/>
      <c r="M887" s="653">
        <v>0.64</v>
      </c>
      <c r="N887" s="657">
        <v>0.57999999999999996</v>
      </c>
      <c r="O887" s="657">
        <v>0.54</v>
      </c>
      <c r="P887" s="657">
        <v>0.45</v>
      </c>
      <c r="Q887" s="657">
        <v>0.34</v>
      </c>
      <c r="R887" s="657">
        <v>0.26</v>
      </c>
      <c r="S887" s="657">
        <v>0.15</v>
      </c>
      <c r="T887" s="653">
        <v>0</v>
      </c>
      <c r="U887" s="653">
        <v>0</v>
      </c>
      <c r="V887" s="653">
        <v>0</v>
      </c>
      <c r="W887" s="653">
        <v>0</v>
      </c>
      <c r="X887" s="653">
        <v>0</v>
      </c>
      <c r="Y887" s="654">
        <f t="shared" si="399"/>
        <v>11.919999999999998</v>
      </c>
      <c r="Z887" s="1049">
        <f t="shared" si="380"/>
        <v>3.6231884057970953</v>
      </c>
      <c r="AA887" s="678">
        <f t="shared" si="381"/>
        <v>6.153846153846132</v>
      </c>
      <c r="AB887" s="678">
        <f t="shared" si="382"/>
        <v>6.5573770491803351</v>
      </c>
      <c r="AC887" s="678">
        <f t="shared" si="383"/>
        <v>12.962962962962955</v>
      </c>
      <c r="AD887" s="678">
        <f t="shared" si="384"/>
        <v>11.340206185567014</v>
      </c>
      <c r="AE887" s="678">
        <f t="shared" si="385"/>
        <v>14.117647058823524</v>
      </c>
      <c r="AF887" s="678">
        <f t="shared" si="386"/>
        <v>16.43835616438356</v>
      </c>
      <c r="AG887" s="679">
        <f t="shared" si="387"/>
        <v>14.0625</v>
      </c>
      <c r="AH887" s="680">
        <f t="shared" si="388"/>
        <v>10.344827586206918</v>
      </c>
      <c r="AI887" s="679">
        <f t="shared" si="389"/>
        <v>7.4074074074073959</v>
      </c>
      <c r="AJ887" s="679">
        <f t="shared" si="390"/>
        <v>19.999999999999996</v>
      </c>
      <c r="AK887" s="679">
        <f t="shared" si="391"/>
        <v>32.352941176470587</v>
      </c>
      <c r="AL887" s="679">
        <f t="shared" si="392"/>
        <v>30.76923076923077</v>
      </c>
      <c r="AM887" s="679">
        <f t="shared" si="393"/>
        <v>73.333333333333343</v>
      </c>
      <c r="AN887" s="679" t="str">
        <f t="shared" si="394"/>
        <v>n/a</v>
      </c>
      <c r="AO887" s="679" t="str">
        <f t="shared" si="395"/>
        <v>n/a</v>
      </c>
      <c r="AP887" s="679" t="str">
        <f t="shared" si="396"/>
        <v>n/a</v>
      </c>
      <c r="AQ887" s="679" t="str">
        <f t="shared" si="397"/>
        <v>n/a</v>
      </c>
      <c r="AR887" s="679" t="str">
        <f t="shared" si="398"/>
        <v>n/a</v>
      </c>
      <c r="AS887" s="672">
        <f t="shared" si="400"/>
        <v>18.533130303800686</v>
      </c>
      <c r="AT887" s="673">
        <f t="shared" si="401"/>
        <v>17.936557071771247</v>
      </c>
    </row>
    <row r="888" spans="1:46" x14ac:dyDescent="0.2">
      <c r="A888" s="936" t="s">
        <v>226</v>
      </c>
      <c r="B888" s="936" t="s">
        <v>227</v>
      </c>
      <c r="C888" s="657">
        <v>3.23</v>
      </c>
      <c r="D888" s="657">
        <v>3.06</v>
      </c>
      <c r="E888" s="533">
        <v>2.98</v>
      </c>
      <c r="F888" s="533">
        <v>2.88</v>
      </c>
      <c r="G888" s="533">
        <v>2.7</v>
      </c>
      <c r="H888" s="533">
        <v>2.46</v>
      </c>
      <c r="I888" s="632"/>
      <c r="J888" s="533">
        <v>2.1800000000000002</v>
      </c>
      <c r="K888" s="533">
        <v>1.85</v>
      </c>
      <c r="L888" s="632"/>
      <c r="M888" s="657">
        <v>1.74</v>
      </c>
      <c r="N888" s="657">
        <v>1.66</v>
      </c>
      <c r="O888" s="657">
        <v>1.55</v>
      </c>
      <c r="P888" s="657">
        <v>1.37</v>
      </c>
      <c r="Q888" s="657">
        <v>1.28</v>
      </c>
      <c r="R888" s="657">
        <v>1.1399999999999999</v>
      </c>
      <c r="S888" s="657">
        <v>1.06</v>
      </c>
      <c r="T888" s="657">
        <v>0.98</v>
      </c>
      <c r="U888" s="653">
        <v>0.92</v>
      </c>
      <c r="V888" s="657">
        <v>0.91</v>
      </c>
      <c r="W888" s="653">
        <v>0.88</v>
      </c>
      <c r="X888" s="657">
        <v>0.83499999999999996</v>
      </c>
      <c r="Y888" s="654">
        <f t="shared" si="399"/>
        <v>35.664999999999999</v>
      </c>
      <c r="Z888" s="1049">
        <f t="shared" si="380"/>
        <v>5.555555555555558</v>
      </c>
      <c r="AA888" s="678">
        <f t="shared" si="381"/>
        <v>2.6845637583892579</v>
      </c>
      <c r="AB888" s="678">
        <f t="shared" si="382"/>
        <v>3.4722222222222321</v>
      </c>
      <c r="AC888" s="678">
        <f t="shared" si="383"/>
        <v>6.6666666666666652</v>
      </c>
      <c r="AD888" s="678">
        <f t="shared" si="384"/>
        <v>9.7560975609756184</v>
      </c>
      <c r="AE888" s="678">
        <f t="shared" si="385"/>
        <v>12.844036697247695</v>
      </c>
      <c r="AF888" s="678">
        <f t="shared" si="386"/>
        <v>17.837837837837832</v>
      </c>
      <c r="AG888" s="679">
        <f t="shared" si="387"/>
        <v>6.321839080459779</v>
      </c>
      <c r="AH888" s="680">
        <f t="shared" si="388"/>
        <v>4.8192771084337505</v>
      </c>
      <c r="AI888" s="679">
        <f t="shared" si="389"/>
        <v>7.0967741935483719</v>
      </c>
      <c r="AJ888" s="679">
        <f t="shared" si="390"/>
        <v>13.138686131386844</v>
      </c>
      <c r="AK888" s="679">
        <f t="shared" si="391"/>
        <v>7.03125</v>
      </c>
      <c r="AL888" s="679">
        <f t="shared" si="392"/>
        <v>12.28070175438598</v>
      </c>
      <c r="AM888" s="679">
        <f t="shared" si="393"/>
        <v>7.5471698113207308</v>
      </c>
      <c r="AN888" s="679">
        <f t="shared" si="394"/>
        <v>8.163265306122458</v>
      </c>
      <c r="AO888" s="679">
        <f t="shared" si="395"/>
        <v>6.5217391304347672</v>
      </c>
      <c r="AP888" s="679">
        <f t="shared" si="396"/>
        <v>1.098901098901095</v>
      </c>
      <c r="AQ888" s="679">
        <f t="shared" si="397"/>
        <v>3.4090909090909172</v>
      </c>
      <c r="AR888" s="679">
        <f t="shared" si="398"/>
        <v>5.3892215568862367</v>
      </c>
      <c r="AS888" s="672">
        <f t="shared" si="400"/>
        <v>7.4544682305192502</v>
      </c>
      <c r="AT888" s="673">
        <f t="shared" si="401"/>
        <v>4.1602457943477917</v>
      </c>
    </row>
    <row r="889" spans="1:46" x14ac:dyDescent="0.2">
      <c r="A889" s="944" t="s">
        <v>1117</v>
      </c>
      <c r="B889" s="936" t="s">
        <v>1118</v>
      </c>
      <c r="C889" s="543">
        <v>0.35</v>
      </c>
      <c r="D889" s="657">
        <v>0.33999999999999997</v>
      </c>
      <c r="E889" s="533">
        <v>0.30499999999999999</v>
      </c>
      <c r="F889" s="533">
        <v>0.28375</v>
      </c>
      <c r="G889" s="533">
        <v>0.26124999999999998</v>
      </c>
      <c r="H889" s="533">
        <v>0.24249999999999999</v>
      </c>
      <c r="I889" s="632"/>
      <c r="J889" s="533">
        <v>0.22</v>
      </c>
      <c r="K889" s="535">
        <v>0.2</v>
      </c>
      <c r="L889" s="632"/>
      <c r="M889" s="653">
        <v>0.2</v>
      </c>
      <c r="N889" s="657">
        <v>0.2</v>
      </c>
      <c r="O889" s="657">
        <v>0.18</v>
      </c>
      <c r="P889" s="653">
        <v>0.16</v>
      </c>
      <c r="Q889" s="657">
        <v>0.245</v>
      </c>
      <c r="R889" s="657">
        <v>0.24</v>
      </c>
      <c r="S889" s="657">
        <v>0.21</v>
      </c>
      <c r="T889" s="653">
        <v>0.184</v>
      </c>
      <c r="U889" s="653">
        <v>0.20669999999999999</v>
      </c>
      <c r="V889" s="657">
        <v>0.27479999999999999</v>
      </c>
      <c r="W889" s="657">
        <v>0.25</v>
      </c>
      <c r="X889" s="657">
        <v>0.2248</v>
      </c>
      <c r="Y889" s="654">
        <f t="shared" si="399"/>
        <v>4.7778000000000009</v>
      </c>
      <c r="Z889" s="1049">
        <f t="shared" si="380"/>
        <v>2.941176470588247</v>
      </c>
      <c r="AA889" s="678">
        <f t="shared" si="381"/>
        <v>11.475409836065564</v>
      </c>
      <c r="AB889" s="678">
        <f t="shared" si="382"/>
        <v>7.4889867841409608</v>
      </c>
      <c r="AC889" s="678">
        <f t="shared" si="383"/>
        <v>8.6124401913875595</v>
      </c>
      <c r="AD889" s="678">
        <f t="shared" si="384"/>
        <v>7.7319587628865927</v>
      </c>
      <c r="AE889" s="678">
        <f t="shared" si="385"/>
        <v>10.22727272727273</v>
      </c>
      <c r="AF889" s="678">
        <f t="shared" si="386"/>
        <v>9.9999999999999858</v>
      </c>
      <c r="AG889" s="679">
        <f t="shared" si="387"/>
        <v>0</v>
      </c>
      <c r="AH889" s="680">
        <f t="shared" si="388"/>
        <v>0</v>
      </c>
      <c r="AI889" s="679">
        <f t="shared" si="389"/>
        <v>11.111111111111116</v>
      </c>
      <c r="AJ889" s="679">
        <f t="shared" si="390"/>
        <v>12.5</v>
      </c>
      <c r="AK889" s="679">
        <f t="shared" si="391"/>
        <v>-34.6938775510204</v>
      </c>
      <c r="AL889" s="679">
        <f t="shared" si="392"/>
        <v>2.0833333333333259</v>
      </c>
      <c r="AM889" s="679">
        <f t="shared" si="393"/>
        <v>14.285714285714279</v>
      </c>
      <c r="AN889" s="679">
        <f t="shared" si="394"/>
        <v>14.130434782608692</v>
      </c>
      <c r="AO889" s="679">
        <f t="shared" si="395"/>
        <v>-10.982099661344947</v>
      </c>
      <c r="AP889" s="679">
        <f t="shared" si="396"/>
        <v>-24.781659388646283</v>
      </c>
      <c r="AQ889" s="679">
        <f t="shared" si="397"/>
        <v>9.9199999999999946</v>
      </c>
      <c r="AR889" s="679">
        <f t="shared" si="398"/>
        <v>11.209964412811392</v>
      </c>
      <c r="AS889" s="672">
        <f t="shared" si="400"/>
        <v>3.3294824261530955</v>
      </c>
      <c r="AT889" s="673">
        <f t="shared" si="401"/>
        <v>13.280355512899558</v>
      </c>
    </row>
    <row r="890" spans="1:46" x14ac:dyDescent="0.2">
      <c r="A890" s="953" t="s">
        <v>1828</v>
      </c>
      <c r="B890" s="936" t="s">
        <v>1829</v>
      </c>
      <c r="C890" s="657">
        <v>0.84</v>
      </c>
      <c r="D890" s="657">
        <v>0.72</v>
      </c>
      <c r="E890" s="533">
        <v>0.61960000000000004</v>
      </c>
      <c r="F890" s="533">
        <v>0.56320000000000003</v>
      </c>
      <c r="G890" s="533">
        <v>0.51200000000000001</v>
      </c>
      <c r="H890" s="533">
        <v>0.46400000000000002</v>
      </c>
      <c r="I890" s="632"/>
      <c r="J890" s="533">
        <v>0.40400000000000003</v>
      </c>
      <c r="K890" s="533">
        <v>0.10100000000000001</v>
      </c>
      <c r="L890" s="632"/>
      <c r="M890" s="653">
        <v>0</v>
      </c>
      <c r="N890" s="653">
        <v>0</v>
      </c>
      <c r="O890" s="653">
        <v>0</v>
      </c>
      <c r="P890" s="653">
        <v>0</v>
      </c>
      <c r="Q890" s="653">
        <v>0</v>
      </c>
      <c r="R890" s="653">
        <v>0</v>
      </c>
      <c r="S890" s="653">
        <v>0</v>
      </c>
      <c r="T890" s="653">
        <v>0</v>
      </c>
      <c r="U890" s="653">
        <v>0</v>
      </c>
      <c r="V890" s="653">
        <v>0</v>
      </c>
      <c r="W890" s="653">
        <v>0</v>
      </c>
      <c r="X890" s="653">
        <v>0</v>
      </c>
      <c r="Y890" s="654">
        <f t="shared" si="399"/>
        <v>4.2238000000000007</v>
      </c>
      <c r="Z890" s="1049">
        <f t="shared" si="380"/>
        <v>16.666666666666675</v>
      </c>
      <c r="AA890" s="678">
        <f t="shared" si="381"/>
        <v>16.204002582311162</v>
      </c>
      <c r="AB890" s="678">
        <f t="shared" si="382"/>
        <v>10.014204545454541</v>
      </c>
      <c r="AC890" s="678">
        <f t="shared" si="383"/>
        <v>10.000000000000009</v>
      </c>
      <c r="AD890" s="678">
        <f t="shared" si="384"/>
        <v>10.344827586206895</v>
      </c>
      <c r="AE890" s="678">
        <f t="shared" si="385"/>
        <v>14.851485148514843</v>
      </c>
      <c r="AF890" s="678">
        <f t="shared" si="386"/>
        <v>300</v>
      </c>
      <c r="AG890" s="679" t="str">
        <f t="shared" si="387"/>
        <v>n/a</v>
      </c>
      <c r="AH890" s="680" t="str">
        <f t="shared" si="388"/>
        <v>n/a</v>
      </c>
      <c r="AI890" s="679" t="str">
        <f t="shared" si="389"/>
        <v>n/a</v>
      </c>
      <c r="AJ890" s="679" t="str">
        <f t="shared" si="390"/>
        <v>n/a</v>
      </c>
      <c r="AK890" s="679" t="str">
        <f t="shared" si="391"/>
        <v>n/a</v>
      </c>
      <c r="AL890" s="679" t="str">
        <f t="shared" si="392"/>
        <v>n/a</v>
      </c>
      <c r="AM890" s="679" t="str">
        <f t="shared" si="393"/>
        <v>n/a</v>
      </c>
      <c r="AN890" s="679" t="str">
        <f t="shared" si="394"/>
        <v>n/a</v>
      </c>
      <c r="AO890" s="679" t="str">
        <f t="shared" si="395"/>
        <v>n/a</v>
      </c>
      <c r="AP890" s="679" t="str">
        <f t="shared" si="396"/>
        <v>n/a</v>
      </c>
      <c r="AQ890" s="679" t="str">
        <f t="shared" si="397"/>
        <v>n/a</v>
      </c>
      <c r="AR890" s="679" t="str">
        <f t="shared" si="398"/>
        <v>n/a</v>
      </c>
      <c r="AS890" s="672">
        <f t="shared" si="400"/>
        <v>54.011598075593447</v>
      </c>
      <c r="AT890" s="673">
        <f t="shared" si="401"/>
        <v>108.51070972665346</v>
      </c>
    </row>
    <row r="891" spans="1:46" x14ac:dyDescent="0.2">
      <c r="A891" s="944" t="s">
        <v>872</v>
      </c>
      <c r="B891" s="936" t="s">
        <v>873</v>
      </c>
      <c r="C891" s="657">
        <v>0.66639999999999999</v>
      </c>
      <c r="D891" s="657">
        <v>0.64080000000000004</v>
      </c>
      <c r="E891" s="533">
        <v>0.622</v>
      </c>
      <c r="F891" s="533">
        <v>0.59799999999999998</v>
      </c>
      <c r="G891" s="533">
        <v>0.57240000000000002</v>
      </c>
      <c r="H891" s="533">
        <v>0.55320000000000003</v>
      </c>
      <c r="I891" s="632"/>
      <c r="J891" s="533">
        <v>0.53439999999999999</v>
      </c>
      <c r="K891" s="533">
        <v>0.52400000000000002</v>
      </c>
      <c r="L891" s="633"/>
      <c r="M891" s="657">
        <v>0.51200000000000001</v>
      </c>
      <c r="N891" s="657">
        <v>0.504</v>
      </c>
      <c r="O891" s="657">
        <v>0.48399999999999999</v>
      </c>
      <c r="P891" s="657">
        <v>0.47199999999999998</v>
      </c>
      <c r="Q891" s="657">
        <v>0.44800000000000001</v>
      </c>
      <c r="R891" s="657">
        <v>0.41599999999999998</v>
      </c>
      <c r="S891" s="657">
        <v>0.38667000000000001</v>
      </c>
      <c r="T891" s="657">
        <v>0.36</v>
      </c>
      <c r="U891" s="657">
        <v>0.34666999999999998</v>
      </c>
      <c r="V891" s="657">
        <v>0.33333000000000002</v>
      </c>
      <c r="W891" s="657">
        <v>0.32</v>
      </c>
      <c r="X891" s="657">
        <v>0.30667</v>
      </c>
      <c r="Y891" s="654">
        <f t="shared" si="399"/>
        <v>9.6005400000000005</v>
      </c>
      <c r="Z891" s="1049">
        <f t="shared" si="380"/>
        <v>3.995006242197241</v>
      </c>
      <c r="AA891" s="678">
        <f t="shared" si="381"/>
        <v>3.0225080385852143</v>
      </c>
      <c r="AB891" s="678">
        <f t="shared" si="382"/>
        <v>4.013377926421402</v>
      </c>
      <c r="AC891" s="678">
        <f t="shared" si="383"/>
        <v>4.4723969252270956</v>
      </c>
      <c r="AD891" s="678">
        <f t="shared" si="384"/>
        <v>3.4707158351410028</v>
      </c>
      <c r="AE891" s="678">
        <f t="shared" si="385"/>
        <v>3.5179640718562943</v>
      </c>
      <c r="AF891" s="678">
        <f t="shared" si="386"/>
        <v>1.984732824427482</v>
      </c>
      <c r="AG891" s="679">
        <f t="shared" si="387"/>
        <v>2.34375</v>
      </c>
      <c r="AH891" s="680">
        <f t="shared" si="388"/>
        <v>1.5873015873015817</v>
      </c>
      <c r="AI891" s="679">
        <f t="shared" si="389"/>
        <v>4.1322314049586861</v>
      </c>
      <c r="AJ891" s="679">
        <f t="shared" si="390"/>
        <v>2.5423728813559254</v>
      </c>
      <c r="AK891" s="679">
        <f t="shared" si="391"/>
        <v>5.3571428571428603</v>
      </c>
      <c r="AL891" s="679">
        <f t="shared" si="392"/>
        <v>7.6923076923077094</v>
      </c>
      <c r="AM891" s="679">
        <f t="shared" si="393"/>
        <v>7.5852794372462284</v>
      </c>
      <c r="AN891" s="679">
        <f t="shared" si="394"/>
        <v>7.4083333333333501</v>
      </c>
      <c r="AO891" s="679">
        <f t="shared" si="395"/>
        <v>3.8451553350448586</v>
      </c>
      <c r="AP891" s="679">
        <f t="shared" si="396"/>
        <v>4.0020400204001882</v>
      </c>
      <c r="AQ891" s="679">
        <f t="shared" si="397"/>
        <v>4.165624999999995</v>
      </c>
      <c r="AR891" s="679">
        <f t="shared" si="398"/>
        <v>4.3466918837838708</v>
      </c>
      <c r="AS891" s="672">
        <f t="shared" si="400"/>
        <v>4.1834175419332098</v>
      </c>
      <c r="AT891" s="673">
        <f t="shared" si="401"/>
        <v>1.7628487475650192</v>
      </c>
    </row>
    <row r="892" spans="1:46" x14ac:dyDescent="0.2">
      <c r="A892" s="954" t="s">
        <v>1838</v>
      </c>
      <c r="B892" s="936" t="s">
        <v>1839</v>
      </c>
      <c r="C892" s="657">
        <v>1.04</v>
      </c>
      <c r="D892" s="657">
        <v>0.44</v>
      </c>
      <c r="E892" s="533">
        <v>0.28000000000000003</v>
      </c>
      <c r="F892" s="533">
        <v>0.22</v>
      </c>
      <c r="G892" s="535">
        <v>0.16</v>
      </c>
      <c r="H892" s="533">
        <v>0.13</v>
      </c>
      <c r="I892" s="632"/>
      <c r="J892" s="535">
        <v>0.04</v>
      </c>
      <c r="K892" s="535">
        <v>0.04</v>
      </c>
      <c r="L892" s="632"/>
      <c r="M892" s="653">
        <v>0.04</v>
      </c>
      <c r="N892" s="653">
        <v>0.1</v>
      </c>
      <c r="O892" s="653">
        <v>1.61</v>
      </c>
      <c r="P892" s="657">
        <v>1.68</v>
      </c>
      <c r="Q892" s="657">
        <v>1.47</v>
      </c>
      <c r="R892" s="653">
        <v>1.44</v>
      </c>
      <c r="S892" s="657">
        <v>1.26</v>
      </c>
      <c r="T892" s="657">
        <v>1.04</v>
      </c>
      <c r="U892" s="653">
        <v>0.8</v>
      </c>
      <c r="V892" s="657">
        <v>0.8</v>
      </c>
      <c r="W892" s="657">
        <v>0.745</v>
      </c>
      <c r="X892" s="657">
        <v>0.57499999999999996</v>
      </c>
      <c r="Y892" s="654">
        <f t="shared" si="399"/>
        <v>13.909999999999998</v>
      </c>
      <c r="Z892" s="1049">
        <f t="shared" si="380"/>
        <v>136.36363636363637</v>
      </c>
      <c r="AA892" s="678">
        <f t="shared" si="381"/>
        <v>57.142857142857139</v>
      </c>
      <c r="AB892" s="678">
        <f t="shared" si="382"/>
        <v>27.272727272727295</v>
      </c>
      <c r="AC892" s="678">
        <f t="shared" si="383"/>
        <v>37.5</v>
      </c>
      <c r="AD892" s="678">
        <f t="shared" si="384"/>
        <v>23.076923076923084</v>
      </c>
      <c r="AE892" s="678">
        <f t="shared" si="385"/>
        <v>225</v>
      </c>
      <c r="AF892" s="678">
        <f t="shared" si="386"/>
        <v>0</v>
      </c>
      <c r="AG892" s="679">
        <f t="shared" si="387"/>
        <v>0</v>
      </c>
      <c r="AH892" s="680">
        <f t="shared" si="388"/>
        <v>-60.000000000000007</v>
      </c>
      <c r="AI892" s="679">
        <f t="shared" si="389"/>
        <v>-93.788819875776397</v>
      </c>
      <c r="AJ892" s="679">
        <f t="shared" si="390"/>
        <v>-4.1666666666666519</v>
      </c>
      <c r="AK892" s="679">
        <f t="shared" si="391"/>
        <v>14.285714285714279</v>
      </c>
      <c r="AL892" s="679">
        <f t="shared" si="392"/>
        <v>2.0833333333333259</v>
      </c>
      <c r="AM892" s="679">
        <f t="shared" si="393"/>
        <v>14.285714285714279</v>
      </c>
      <c r="AN892" s="679">
        <f t="shared" si="394"/>
        <v>21.153846153846146</v>
      </c>
      <c r="AO892" s="679">
        <f t="shared" si="395"/>
        <v>30.000000000000004</v>
      </c>
      <c r="AP892" s="679">
        <f t="shared" si="396"/>
        <v>0</v>
      </c>
      <c r="AQ892" s="679">
        <f t="shared" si="397"/>
        <v>7.3825503355704702</v>
      </c>
      <c r="AR892" s="679">
        <f t="shared" si="398"/>
        <v>29.565217391304355</v>
      </c>
      <c r="AS892" s="672">
        <f t="shared" si="400"/>
        <v>24.587212268378089</v>
      </c>
      <c r="AT892" s="673">
        <f t="shared" si="401"/>
        <v>66.158123321124961</v>
      </c>
    </row>
    <row r="893" spans="1:46" x14ac:dyDescent="0.2">
      <c r="A893" s="953" t="s">
        <v>1840</v>
      </c>
      <c r="B893" s="936" t="s">
        <v>1841</v>
      </c>
      <c r="C893" s="657">
        <v>0.504</v>
      </c>
      <c r="D893" s="657">
        <v>0.42</v>
      </c>
      <c r="E893" s="533">
        <v>0.38</v>
      </c>
      <c r="F893" s="533">
        <v>0.33200000000000002</v>
      </c>
      <c r="G893" s="533">
        <v>0.28799999999999998</v>
      </c>
      <c r="H893" s="533">
        <v>0.13</v>
      </c>
      <c r="I893" s="1145"/>
      <c r="J893" s="535">
        <v>0</v>
      </c>
      <c r="K893" s="535">
        <v>0</v>
      </c>
      <c r="L893" s="1145"/>
      <c r="M893" s="653">
        <v>0</v>
      </c>
      <c r="N893" s="653">
        <v>0</v>
      </c>
      <c r="O893" s="653">
        <v>0</v>
      </c>
      <c r="P893" s="653">
        <v>0</v>
      </c>
      <c r="Q893" s="653">
        <v>0</v>
      </c>
      <c r="R893" s="653">
        <v>0</v>
      </c>
      <c r="S893" s="653">
        <v>0</v>
      </c>
      <c r="T893" s="653">
        <v>0</v>
      </c>
      <c r="U893" s="653">
        <v>0</v>
      </c>
      <c r="V893" s="653">
        <v>0</v>
      </c>
      <c r="W893" s="653">
        <v>0</v>
      </c>
      <c r="X893" s="653">
        <v>0</v>
      </c>
      <c r="Y893" s="654">
        <f t="shared" si="399"/>
        <v>2.0539999999999998</v>
      </c>
      <c r="Z893" s="1049">
        <f t="shared" si="380"/>
        <v>19.999999999999996</v>
      </c>
      <c r="AA893" s="678">
        <f t="shared" si="381"/>
        <v>10.526315789473673</v>
      </c>
      <c r="AB893" s="678">
        <f t="shared" si="382"/>
        <v>14.457831325301207</v>
      </c>
      <c r="AC893" s="678">
        <f t="shared" si="383"/>
        <v>15.277777777777789</v>
      </c>
      <c r="AD893" s="678">
        <f t="shared" si="384"/>
        <v>121.5384615384615</v>
      </c>
      <c r="AE893" s="678" t="str">
        <f t="shared" si="385"/>
        <v>n/a</v>
      </c>
      <c r="AF893" s="678" t="str">
        <f t="shared" si="386"/>
        <v>n/a</v>
      </c>
      <c r="AG893" s="679" t="str">
        <f t="shared" si="387"/>
        <v>n/a</v>
      </c>
      <c r="AH893" s="680" t="str">
        <f t="shared" si="388"/>
        <v>n/a</v>
      </c>
      <c r="AI893" s="679" t="str">
        <f t="shared" si="389"/>
        <v>n/a</v>
      </c>
      <c r="AJ893" s="679" t="str">
        <f t="shared" si="390"/>
        <v>n/a</v>
      </c>
      <c r="AK893" s="679" t="str">
        <f t="shared" si="391"/>
        <v>n/a</v>
      </c>
      <c r="AL893" s="679" t="str">
        <f t="shared" si="392"/>
        <v>n/a</v>
      </c>
      <c r="AM893" s="679" t="str">
        <f t="shared" si="393"/>
        <v>n/a</v>
      </c>
      <c r="AN893" s="679" t="str">
        <f t="shared" si="394"/>
        <v>n/a</v>
      </c>
      <c r="AO893" s="679" t="str">
        <f t="shared" si="395"/>
        <v>n/a</v>
      </c>
      <c r="AP893" s="679" t="str">
        <f t="shared" si="396"/>
        <v>n/a</v>
      </c>
      <c r="AQ893" s="679" t="str">
        <f t="shared" si="397"/>
        <v>n/a</v>
      </c>
      <c r="AR893" s="679" t="str">
        <f t="shared" si="398"/>
        <v>n/a</v>
      </c>
      <c r="AS893" s="672">
        <f t="shared" si="400"/>
        <v>36.360077286202838</v>
      </c>
      <c r="AT893" s="673">
        <f t="shared" si="401"/>
        <v>47.735113481588726</v>
      </c>
    </row>
  </sheetData>
  <sheetProtection selectLockedCells="1" selectUnlockedCells="1"/>
  <conditionalFormatting sqref="A492 A494 A519 A566 A598 A660 A682 A698 A703 A705 A707 A742:A745 A747:A749 A810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7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72"/>
    <col min="43" max="43" width="7.85546875" style="872" customWidth="1"/>
    <col min="44" max="50" width="6.28515625" style="864" customWidth="1"/>
  </cols>
  <sheetData>
    <row r="1" spans="1:59" x14ac:dyDescent="0.2">
      <c r="A1" s="132" t="s">
        <v>1844</v>
      </c>
      <c r="B1" s="133"/>
    </row>
    <row r="2" spans="1:59" ht="76.5" x14ac:dyDescent="0.2">
      <c r="A2" s="612" t="s">
        <v>4182</v>
      </c>
      <c r="B2" s="134"/>
    </row>
    <row r="3" spans="1:59" s="685" customFormat="1" ht="12.75" customHeight="1" x14ac:dyDescent="0.2">
      <c r="A3" s="855"/>
      <c r="B3" s="856"/>
      <c r="C3" s="30"/>
      <c r="D3" s="856"/>
      <c r="E3" s="857"/>
      <c r="F3" s="857"/>
      <c r="G3" s="856"/>
      <c r="H3" s="856"/>
      <c r="I3" s="856"/>
      <c r="J3" s="856"/>
      <c r="K3" s="13"/>
      <c r="L3" s="858"/>
      <c r="M3" s="854"/>
      <c r="N3" s="13"/>
      <c r="O3" s="209"/>
      <c r="P3" s="890"/>
      <c r="Q3" s="890"/>
      <c r="R3" s="13"/>
      <c r="S3" s="606" t="s">
        <v>4438</v>
      </c>
      <c r="T3" s="608"/>
      <c r="U3" s="608"/>
      <c r="V3" s="12"/>
      <c r="W3" s="12"/>
      <c r="Y3" s="13"/>
      <c r="Z3" s="859"/>
      <c r="AA3" s="13"/>
      <c r="AB3" s="13"/>
      <c r="AC3" s="604"/>
      <c r="AD3" s="604"/>
      <c r="AE3" s="604"/>
      <c r="AF3" s="604"/>
      <c r="AG3" s="604"/>
      <c r="AH3" s="604"/>
      <c r="AI3" s="604"/>
      <c r="AJ3" s="604"/>
      <c r="AK3" s="604"/>
      <c r="AM3" s="607"/>
      <c r="AN3" s="607"/>
      <c r="AO3" s="873"/>
      <c r="AP3" s="874"/>
      <c r="AQ3" s="875"/>
      <c r="AR3" s="226" t="s">
        <v>5</v>
      </c>
      <c r="AS3" s="865"/>
      <c r="AU3" s="865"/>
      <c r="AV3" s="866"/>
      <c r="AW3" s="1247" t="s">
        <v>19</v>
      </c>
      <c r="AX3" s="1247"/>
      <c r="AY3" s="13"/>
      <c r="AZ3" s="1243" t="s">
        <v>20</v>
      </c>
      <c r="BA3" s="1244"/>
      <c r="BB3" s="1244"/>
      <c r="BC3" s="1245"/>
    </row>
    <row r="4" spans="1:59" s="572" customFormat="1" ht="12.75" customHeight="1" x14ac:dyDescent="0.2">
      <c r="A4" s="659" t="s">
        <v>21</v>
      </c>
      <c r="B4" s="526" t="s">
        <v>22</v>
      </c>
      <c r="C4" s="585"/>
      <c r="D4" s="659"/>
      <c r="E4" s="754" t="s">
        <v>23</v>
      </c>
      <c r="F4" s="754" t="s">
        <v>24</v>
      </c>
      <c r="G4" s="753" t="s">
        <v>25</v>
      </c>
      <c r="H4" s="585"/>
      <c r="I4" s="755">
        <f>'All CCC'!I5</f>
        <v>43677</v>
      </c>
      <c r="J4" s="526" t="s">
        <v>26</v>
      </c>
      <c r="K4" s="526" t="s">
        <v>4221</v>
      </c>
      <c r="L4" s="638" t="s">
        <v>4175</v>
      </c>
      <c r="M4" s="585"/>
      <c r="N4" s="659" t="s">
        <v>28</v>
      </c>
      <c r="O4" s="526" t="s">
        <v>4222</v>
      </c>
      <c r="P4" s="1242" t="s">
        <v>4226</v>
      </c>
      <c r="Q4" s="1242"/>
      <c r="R4" s="526" t="s">
        <v>27</v>
      </c>
      <c r="S4" s="700" t="s">
        <v>42</v>
      </c>
      <c r="T4" s="700" t="s">
        <v>42</v>
      </c>
      <c r="U4" s="700" t="s">
        <v>42</v>
      </c>
      <c r="V4" s="700" t="s">
        <v>42</v>
      </c>
      <c r="W4" s="700" t="s">
        <v>41</v>
      </c>
      <c r="X4" s="700" t="s">
        <v>36</v>
      </c>
      <c r="Y4" s="756" t="s">
        <v>29</v>
      </c>
      <c r="Z4" s="526" t="s">
        <v>30</v>
      </c>
      <c r="AA4" s="526" t="s">
        <v>32</v>
      </c>
      <c r="AB4" s="526" t="s">
        <v>33</v>
      </c>
      <c r="AC4" s="740" t="s">
        <v>32</v>
      </c>
      <c r="AD4" s="740"/>
      <c r="AE4" s="740" t="s">
        <v>32</v>
      </c>
      <c r="AF4" s="740" t="s">
        <v>35</v>
      </c>
      <c r="AG4" s="740" t="s">
        <v>32</v>
      </c>
      <c r="AH4" s="740" t="s">
        <v>32</v>
      </c>
      <c r="AI4" s="740" t="s">
        <v>4200</v>
      </c>
      <c r="AJ4" s="740" t="s">
        <v>36</v>
      </c>
      <c r="AK4" s="740" t="s">
        <v>4201</v>
      </c>
      <c r="AL4" s="740" t="s">
        <v>38</v>
      </c>
      <c r="AM4" s="740" t="s">
        <v>39</v>
      </c>
      <c r="AN4" s="740" t="s">
        <v>40</v>
      </c>
      <c r="AO4" s="679" t="s">
        <v>47</v>
      </c>
      <c r="AP4" s="679" t="s">
        <v>48</v>
      </c>
      <c r="AQ4" s="804" t="s">
        <v>31</v>
      </c>
      <c r="AR4" s="867" t="s">
        <v>49</v>
      </c>
      <c r="AS4" s="868"/>
      <c r="AT4" s="869"/>
      <c r="AU4" s="869"/>
      <c r="AV4" s="869"/>
      <c r="AW4" s="1246" t="s">
        <v>50</v>
      </c>
      <c r="AX4" s="1246"/>
      <c r="AY4" s="757" t="s">
        <v>51</v>
      </c>
      <c r="AZ4" s="813" t="s">
        <v>52</v>
      </c>
      <c r="BA4" s="758" t="s">
        <v>52</v>
      </c>
      <c r="BB4" s="758" t="s">
        <v>53</v>
      </c>
      <c r="BC4" s="814" t="s">
        <v>54</v>
      </c>
      <c r="BD4" s="643"/>
      <c r="BE4" s="585" t="s">
        <v>4292</v>
      </c>
      <c r="BF4" s="585" t="s">
        <v>4294</v>
      </c>
      <c r="BG4" s="666" t="s">
        <v>32</v>
      </c>
    </row>
    <row r="5" spans="1:59" s="627" customFormat="1" ht="12.75" customHeight="1" thickBot="1" x14ac:dyDescent="0.25">
      <c r="A5" s="683" t="s">
        <v>55</v>
      </c>
      <c r="B5" s="693" t="s">
        <v>56</v>
      </c>
      <c r="C5" s="693" t="s">
        <v>95</v>
      </c>
      <c r="D5" s="693" t="s">
        <v>57</v>
      </c>
      <c r="E5" s="860" t="s">
        <v>58</v>
      </c>
      <c r="F5" s="860" t="s">
        <v>59</v>
      </c>
      <c r="G5" s="624" t="s">
        <v>60</v>
      </c>
      <c r="H5" s="624" t="s">
        <v>61</v>
      </c>
      <c r="I5" s="693" t="s">
        <v>62</v>
      </c>
      <c r="J5" s="693" t="s">
        <v>63</v>
      </c>
      <c r="K5" s="693" t="s">
        <v>71</v>
      </c>
      <c r="L5" s="691" t="s">
        <v>4176</v>
      </c>
      <c r="M5" s="624" t="s">
        <v>4223</v>
      </c>
      <c r="N5" s="861" t="s">
        <v>69</v>
      </c>
      <c r="O5" s="693" t="s">
        <v>72</v>
      </c>
      <c r="P5" s="891" t="s">
        <v>67</v>
      </c>
      <c r="Q5" s="891" t="s">
        <v>68</v>
      </c>
      <c r="R5" s="693" t="s">
        <v>66</v>
      </c>
      <c r="S5" s="771" t="s">
        <v>87</v>
      </c>
      <c r="T5" s="771" t="s">
        <v>88</v>
      </c>
      <c r="U5" s="771" t="s">
        <v>51</v>
      </c>
      <c r="V5" s="771" t="s">
        <v>89</v>
      </c>
      <c r="W5" s="771" t="s">
        <v>86</v>
      </c>
      <c r="X5" s="771" t="s">
        <v>85</v>
      </c>
      <c r="Y5" s="683" t="s">
        <v>1861</v>
      </c>
      <c r="Z5" s="693" t="s">
        <v>72</v>
      </c>
      <c r="AA5" s="693" t="s">
        <v>74</v>
      </c>
      <c r="AB5" s="693" t="s">
        <v>75</v>
      </c>
      <c r="AC5" s="741" t="s">
        <v>76</v>
      </c>
      <c r="AD5" s="741" t="s">
        <v>34</v>
      </c>
      <c r="AE5" s="741" t="s">
        <v>77</v>
      </c>
      <c r="AF5" s="741" t="s">
        <v>78</v>
      </c>
      <c r="AG5" s="741" t="s">
        <v>79</v>
      </c>
      <c r="AH5" s="741" t="s">
        <v>80</v>
      </c>
      <c r="AI5" s="741" t="s">
        <v>80</v>
      </c>
      <c r="AJ5" s="741" t="s">
        <v>80</v>
      </c>
      <c r="AK5" s="741" t="s">
        <v>80</v>
      </c>
      <c r="AL5" s="741" t="s">
        <v>82</v>
      </c>
      <c r="AM5" s="741" t="s">
        <v>83</v>
      </c>
      <c r="AN5" s="741" t="s">
        <v>84</v>
      </c>
      <c r="AO5" s="876" t="s">
        <v>96</v>
      </c>
      <c r="AP5" s="876" t="s">
        <v>97</v>
      </c>
      <c r="AQ5" s="877" t="s">
        <v>73</v>
      </c>
      <c r="AR5" s="871">
        <v>2019</v>
      </c>
      <c r="AS5" s="871">
        <v>2020</v>
      </c>
      <c r="AT5" s="871">
        <v>2021</v>
      </c>
      <c r="AU5" s="871">
        <v>2022</v>
      </c>
      <c r="AV5" s="871">
        <v>2023</v>
      </c>
      <c r="AW5" s="870" t="s">
        <v>98</v>
      </c>
      <c r="AX5" s="870" t="s">
        <v>99</v>
      </c>
      <c r="AY5" s="862" t="s">
        <v>100</v>
      </c>
      <c r="AZ5" s="878" t="s">
        <v>101</v>
      </c>
      <c r="BA5" s="863" t="s">
        <v>102</v>
      </c>
      <c r="BB5" s="863" t="s">
        <v>103</v>
      </c>
      <c r="BC5" s="879" t="s">
        <v>103</v>
      </c>
      <c r="BD5" s="970" t="s">
        <v>4290</v>
      </c>
      <c r="BE5" s="769" t="s">
        <v>4293</v>
      </c>
      <c r="BF5" s="769" t="s">
        <v>4295</v>
      </c>
      <c r="BG5" s="882" t="s">
        <v>4416</v>
      </c>
    </row>
    <row r="6" spans="1:59" ht="11.25" customHeight="1" x14ac:dyDescent="0.2">
      <c r="A6" s="610" t="str">
        <f>IF($B6="","",INDEX('All CCC'!A$7:A$988,MATCH(WatchList!$B6,'All CCC'!$B$7:$B$988,0)))</f>
        <v>3M Company</v>
      </c>
      <c r="B6" s="36" t="s">
        <v>110</v>
      </c>
      <c r="C6" s="962" t="str">
        <f>IF($B6="","",INDEX('All CCC'!C$7:C$988,MATCH(WatchList!$B6,'All CCC'!$B$7:$B$988,0)))</f>
        <v>Industrials</v>
      </c>
      <c r="D6" s="962" t="str">
        <f>IF($B6="","",INDEX('All CCC'!D$7:D$988,MATCH(WatchList!$B6,'All CCC'!$B$7:$B$988,0)))</f>
        <v>Industrial Conglomerates</v>
      </c>
      <c r="E6" s="962">
        <f>IF($B6="","",INDEX('All CCC'!E$7:E$988,MATCH(WatchList!$B6,'All CCC'!$B$7:$B$988,0)))</f>
        <v>61</v>
      </c>
      <c r="F6" s="962">
        <f>IF($B6="","",INDEX('All CCC'!F$7:F$988,MATCH(WatchList!$B6,'All CCC'!$B$7:$B$988,0)))</f>
        <v>8</v>
      </c>
      <c r="G6" s="962" t="str">
        <f>IF($B6="","",INDEX('All CCC'!G$7:G$988,MATCH(WatchList!$B6,'All CCC'!$B$7:$B$988,0)))</f>
        <v>N</v>
      </c>
      <c r="H6" s="962" t="str">
        <f>IF($B6="","",INDEX('All CCC'!H$7:H$988,MATCH(WatchList!$B6,'All CCC'!$B$7:$B$988,0)))</f>
        <v>N</v>
      </c>
      <c r="I6" s="962">
        <f>IF($B6="","",INDEX('All CCC'!I$7:I$988,MATCH(WatchList!$B6,'All CCC'!$B$7:$B$988,0)))</f>
        <v>174.72</v>
      </c>
      <c r="J6" s="962">
        <f>IF($B6="","",INDEX('All CCC'!J$7:J$988,MATCH(WatchList!$B6,'All CCC'!$B$7:$B$988,0)))</f>
        <v>3.296703296703297</v>
      </c>
      <c r="K6" s="962">
        <f>IF($B6="","",INDEX('All CCC'!K$7:K$988,MATCH(WatchList!$B6,'All CCC'!$B$7:$B$988,0)))</f>
        <v>1.44</v>
      </c>
      <c r="L6" s="962">
        <f>IF($B6="","",INDEX('All CCC'!L$7:L$988,MATCH(WatchList!$B6,'All CCC'!$B$7:$B$988,0)))</f>
        <v>4</v>
      </c>
      <c r="M6" s="962">
        <f>IF($B6="","",INDEX('All CCC'!M$7:M$988,MATCH(WatchList!$B6,'All CCC'!$B$7:$B$988,0)))</f>
        <v>5.76</v>
      </c>
      <c r="N6" s="962" t="str">
        <f>IF($B6="","",INDEX('All CCC'!N$7:N$988,MATCH(WatchList!$B6,'All CCC'!$B$7:$B$988,0)))</f>
        <v>C12</v>
      </c>
      <c r="O6" s="962">
        <f>IF($B6="","",INDEX('All CCC'!O$7:O$988,MATCH(WatchList!$B6,'All CCC'!$B$7:$B$988,0)))</f>
        <v>1.36</v>
      </c>
      <c r="P6" s="963">
        <f>IF($B6="","",INDEX('All CCC'!P$7:P$988,MATCH(WatchList!$B6,'All CCC'!$B$7:$B$988,0)))</f>
        <v>43510</v>
      </c>
      <c r="Q6" s="963">
        <f>IF($B6="","",INDEX('All CCC'!Q$7:Q$988,MATCH(WatchList!$B6,'All CCC'!$B$7:$B$988,0)))</f>
        <v>43536</v>
      </c>
      <c r="R6" s="962">
        <f>IF($B6="","",INDEX('All CCC'!R$7:R$988,MATCH(WatchList!$B6,'All CCC'!$B$7:$B$988,0)))</f>
        <v>5.8823529411764595</v>
      </c>
      <c r="S6" s="962">
        <f>IF($B6="","",INDEX('All CCC'!S$7:S$988,MATCH(WatchList!$B6,'All CCC'!$B$7:$B$988,0)))</f>
        <v>15.744680851063841</v>
      </c>
      <c r="T6" s="962">
        <f>IF($B6="","",INDEX('All CCC'!T$7:T$988,MATCH(WatchList!$B6,'All CCC'!$B$7:$B$988,0)))</f>
        <v>9.8849835900442162</v>
      </c>
      <c r="U6" s="962">
        <f>IF($B6="","",INDEX('All CCC'!U$7:U$988,MATCH(WatchList!$B6,'All CCC'!$B$7:$B$988,0)))</f>
        <v>16.453631622684096</v>
      </c>
      <c r="V6" s="962">
        <f>IF($B6="","",INDEX('All CCC'!V$7:V$988,MATCH(WatchList!$B6,'All CCC'!$B$7:$B$988,0)))</f>
        <v>10.524075385601739</v>
      </c>
      <c r="W6" s="962">
        <f>IF($B6="","",INDEX('All CCC'!W$7:W$988,MATCH(WatchList!$B6,'All CCC'!$B$7:$B$988,0)))</f>
        <v>1.5634277615679888</v>
      </c>
      <c r="X6" s="962">
        <f>IF($B6="","",INDEX('All CCC'!X$7:X$988,MATCH(WatchList!$B6,'All CCC'!$B$7:$B$988,0)))</f>
        <v>2.5708799410443897</v>
      </c>
      <c r="Y6" s="962">
        <f>IF($B6="","",INDEX('All CCC'!Y$7:Y$988,MATCH(WatchList!$B6,'All CCC'!$B$7:$B$988,0)))</f>
        <v>0</v>
      </c>
      <c r="Z6" s="962">
        <f>IF($B6="","",INDEX('All CCC'!Z$7:Z$988,MATCH(WatchList!$B6,'All CCC'!$B$7:$B$988,0)))</f>
        <v>61.472785485592318</v>
      </c>
      <c r="AA6" s="962">
        <f>IF($B6="","",INDEX('All CCC'!AA$7:AA$988,MATCH(WatchList!$B6,'All CCC'!$B$7:$B$988,0)))</f>
        <v>18.646744930629669</v>
      </c>
      <c r="AB6" s="962">
        <f>IF($B6="","",INDEX('All CCC'!AB$7:AB$988,MATCH(WatchList!$B6,'All CCC'!$B$7:$B$988,0)))</f>
        <v>12</v>
      </c>
      <c r="AC6" s="962">
        <f>IF($B6="","",INDEX('All CCC'!AC$7:AC$988,MATCH(WatchList!$B6,'All CCC'!$B$7:$B$988,0)))</f>
        <v>9.3699999999999992</v>
      </c>
      <c r="AD6" s="962">
        <f>IF($B6="","",INDEX('All CCC'!AD$7:AD$988,MATCH(WatchList!$B6,'All CCC'!$B$7:$B$988,0)))</f>
        <v>5.52</v>
      </c>
      <c r="AE6" s="962">
        <f>IF($B6="","",INDEX('All CCC'!AE$7:AE$988,MATCH(WatchList!$B6,'All CCC'!$B$7:$B$988,0)))</f>
        <v>3.24</v>
      </c>
      <c r="AF6" s="962">
        <f>IF($B6="","",INDEX('All CCC'!AF$7:AF$988,MATCH(WatchList!$B6,'All CCC'!$B$7:$B$988,0)))</f>
        <v>10.57</v>
      </c>
      <c r="AG6" s="962">
        <f>IF($B6="","",INDEX('All CCC'!AG$7:AG$988,MATCH(WatchList!$B6,'All CCC'!$B$7:$B$988,0)))</f>
        <v>53.300000000000004</v>
      </c>
      <c r="AH6" s="962">
        <f>IF($B6="","",INDEX('All CCC'!AH$7:AH$988,MATCH(WatchList!$B6,'All CCC'!$B$7:$B$988,0)))</f>
        <v>0.1</v>
      </c>
      <c r="AI6" s="962">
        <f>IF($B6="","",INDEX('All CCC'!AI$7:AI$988,MATCH(WatchList!$B6,'All CCC'!$B$7:$B$988,0)))</f>
        <v>9.1300000000000008</v>
      </c>
      <c r="AJ6" s="962">
        <f>IF($B6="","",INDEX('All CCC'!AJ$7:AJ$988,MATCH(WatchList!$B6,'All CCC'!$B$7:$B$988,0)))</f>
        <v>6.4</v>
      </c>
      <c r="AK6" s="962">
        <f>IF($B6="","",INDEX('All CCC'!AK$7:AK$988,MATCH(WatchList!$B6,'All CCC'!$B$7:$B$988,0)))</f>
        <v>3.4299999999999997</v>
      </c>
      <c r="AL6" s="962">
        <f>IF($B6="","",INDEX('All CCC'!AL$7:AL$988,MATCH(WatchList!$B6,'All CCC'!$B$7:$B$988,0)))</f>
        <v>104830</v>
      </c>
      <c r="AM6" s="962">
        <f>IF($B6="","",INDEX('All CCC'!AM$7:AM$988,MATCH(WatchList!$B6,'All CCC'!$B$7:$B$988,0)))</f>
        <v>0.1</v>
      </c>
      <c r="AN6" s="962">
        <f>IF($B6="","",INDEX('All CCC'!AN$7:AN$988,MATCH(WatchList!$B6,'All CCC'!$B$7:$B$988,0)))</f>
        <v>1.7</v>
      </c>
      <c r="AO6" s="962">
        <f>IF($B6="","",INDEX('All CCC'!AO$7:AO$988,MATCH(WatchList!$B6,'All CCC'!$B$7:$B$988,0)))</f>
        <v>1.1035899887577223</v>
      </c>
      <c r="AP6" s="962">
        <f>IF($B6="","",INDEX('All CCC'!AP$7:AP$988,MATCH(WatchList!$B6,'All CCC'!$B$7:$B$988,0)))</f>
        <v>19.750334919387392</v>
      </c>
      <c r="AQ6" s="962">
        <f>IF($B6="","",INDEX('All CCC'!AQ$7:AQ$988,MATCH(WatchList!$B6,'All CCC'!$B$7:$B$988,0)))</f>
        <v>195.97003896172077</v>
      </c>
      <c r="AR6" s="962">
        <f>IF($B6="","",INDEX('All CCC'!AR$7:AR$988,MATCH(WatchList!$B6,'All CCC'!$B$7:$B$988,0)))</f>
        <v>5.4454399999999996</v>
      </c>
      <c r="AS6" s="962">
        <f>IF($B6="","",INDEX('All CCC'!AS$7:AS$988,MATCH(WatchList!$B6,'All CCC'!$B$7:$B$988,0)))</f>
        <v>5.9426086719999995</v>
      </c>
      <c r="AT6" s="962">
        <f>IF($B6="","",INDEX('All CCC'!AT$7:AT$988,MATCH(WatchList!$B6,'All CCC'!$B$7:$B$988,0)))</f>
        <v>6.1464401494495995</v>
      </c>
      <c r="AU6" s="962">
        <f>IF($B6="","",INDEX('All CCC'!AU$7:AU$988,MATCH(WatchList!$B6,'All CCC'!$B$7:$B$988,0)))</f>
        <v>6.3572630465757207</v>
      </c>
      <c r="AV6" s="962">
        <f>IF($B6="","",INDEX('All CCC'!AV$7:AV$988,MATCH(WatchList!$B6,'All CCC'!$B$7:$B$988,0)))</f>
        <v>6.5753171690732684</v>
      </c>
      <c r="AW6" s="962">
        <f>IF($B6="","",INDEX('All CCC'!AW$7:AW$988,MATCH(WatchList!$B6,'All CCC'!$B$7:$B$988,0)))</f>
        <v>30.467069037098589</v>
      </c>
      <c r="AX6" s="962">
        <f>IF($B6="","",INDEX('All CCC'!AX$7:AX$988,MATCH(WatchList!$B6,'All CCC'!$B$7:$B$988,0)))</f>
        <v>17.437653981855878</v>
      </c>
      <c r="AY6" s="962">
        <f>IF($B6="","",INDEX('All CCC'!AY$7:AY$988,MATCH(WatchList!$B6,'All CCC'!$B$7:$B$988,0)))</f>
        <v>1.0900000000000001</v>
      </c>
      <c r="AZ6" s="962">
        <f>IF($B6="","",INDEX('All CCC'!AZ$7:AZ$988,MATCH(WatchList!$B6,'All CCC'!$B$7:$B$988,0)))</f>
        <v>9.67</v>
      </c>
      <c r="BA6" s="962">
        <f>IF($B6="","",INDEX('All CCC'!BA$7:BA$988,MATCH(WatchList!$B6,'All CCC'!$B$7:$B$988,0)))</f>
        <v>-20.49</v>
      </c>
      <c r="BB6" s="962">
        <f>IF($B6="","",INDEX('All CCC'!BB$7:BB$988,MATCH(WatchList!$B6,'All CCC'!$B$7:$B$988,0)))</f>
        <v>2.7</v>
      </c>
      <c r="BC6" s="962">
        <f>IF($B6="","",INDEX('All CCC'!BC$7:BC$988,MATCH(WatchList!$B6,'All CCC'!$B$7:$B$988,0)))</f>
        <v>-8.85</v>
      </c>
      <c r="BD6" s="962">
        <f>IF($B6="","",INDEX('All CCC'!BD$7:BD$988,MATCH(WatchList!$B6,'All CCC'!$B$7:$B$988,0)))</f>
        <v>0</v>
      </c>
      <c r="BE6" s="962">
        <f>IF($B6="","",INDEX('All CCC'!BE$7:BE$988,MATCH(WatchList!$B6,'All CCC'!$B$7:$B$988,0)))</f>
        <v>1959</v>
      </c>
      <c r="BF6" s="962">
        <f>IF($B6="","",INDEX('All CCC'!BF$7:BF$988,MATCH(WatchList!$B6,'All CCC'!$B$7:$B$988,0)))</f>
        <v>7</v>
      </c>
      <c r="BG6" s="962">
        <f>IF($B6="","",INDEX('All CCC'!BG$7:BG$988,MATCH(WatchList!$B6,'All CCC'!$B$7:$B$988,0)))</f>
        <v>14.299999999999999</v>
      </c>
    </row>
    <row r="7" spans="1:59" ht="11.25" customHeight="1" x14ac:dyDescent="0.2">
      <c r="A7" s="610" t="str">
        <f>IF($B7="","",INDEX('All CCC'!A$7:A$988,MATCH(WatchList!$B7,'All CCC'!$B$7:$B$988,0)))</f>
        <v/>
      </c>
      <c r="B7" s="36"/>
      <c r="C7" s="962" t="str">
        <f>IF($B7="","",INDEX('All CCC'!C$7:C$988,MATCH(WatchList!$B7,'All CCC'!$B$7:$B$988,0)))</f>
        <v/>
      </c>
      <c r="D7" s="962" t="str">
        <f>IF($B7="","",INDEX('All CCC'!D$7:D$988,MATCH(WatchList!$B7,'All CCC'!$B$7:$B$988,0)))</f>
        <v/>
      </c>
      <c r="E7" s="962" t="str">
        <f>IF($B7="","",INDEX('All CCC'!E$7:E$988,MATCH(WatchList!$B7,'All CCC'!$B$7:$B$988,0)))</f>
        <v/>
      </c>
      <c r="F7" s="962" t="str">
        <f>IF($B7="","",INDEX('All CCC'!F$7:F$988,MATCH(WatchList!$B7,'All CCC'!$B$7:$B$988,0)))</f>
        <v/>
      </c>
      <c r="G7" s="962" t="str">
        <f>IF($B7="","",INDEX('All CCC'!G$7:G$988,MATCH(WatchList!$B7,'All CCC'!$B$7:$B$988,0)))</f>
        <v/>
      </c>
      <c r="H7" s="962" t="str">
        <f>IF($B7="","",INDEX('All CCC'!H$7:H$988,MATCH(WatchList!$B7,'All CCC'!$B$7:$B$988,0)))</f>
        <v/>
      </c>
      <c r="I7" s="962" t="str">
        <f>IF($B7="","",INDEX('All CCC'!I$7:I$988,MATCH(WatchList!$B7,'All CCC'!$B$7:$B$988,0)))</f>
        <v/>
      </c>
      <c r="J7" s="962" t="str">
        <f>IF($B7="","",INDEX('All CCC'!J$7:J$988,MATCH(WatchList!$B7,'All CCC'!$B$7:$B$988,0)))</f>
        <v/>
      </c>
      <c r="K7" s="962" t="str">
        <f>IF($B7="","",INDEX('All CCC'!K$7:K$988,MATCH(WatchList!$B7,'All CCC'!$B$7:$B$988,0)))</f>
        <v/>
      </c>
      <c r="L7" s="962" t="str">
        <f>IF($B7="","",INDEX('All CCC'!L$7:L$988,MATCH(WatchList!$B7,'All CCC'!$B$7:$B$988,0)))</f>
        <v/>
      </c>
      <c r="M7" s="962" t="str">
        <f>IF($B7="","",INDEX('All CCC'!M$7:M$988,MATCH(WatchList!$B7,'All CCC'!$B$7:$B$988,0)))</f>
        <v/>
      </c>
      <c r="N7" s="962" t="str">
        <f>IF($B7="","",INDEX('All CCC'!N$7:N$988,MATCH(WatchList!$B7,'All CCC'!$B$7:$B$988,0)))</f>
        <v/>
      </c>
      <c r="O7" s="962" t="str">
        <f>IF($B7="","",INDEX('All CCC'!O$7:O$988,MATCH(WatchList!$B7,'All CCC'!$B$7:$B$988,0)))</f>
        <v/>
      </c>
      <c r="P7" s="963" t="str">
        <f>IF($B7="","",INDEX('All CCC'!P$7:P$988,MATCH(WatchList!$B7,'All CCC'!$B$7:$B$988,0)))</f>
        <v/>
      </c>
      <c r="Q7" s="963" t="str">
        <f>IF($B7="","",INDEX('All CCC'!Q$7:Q$988,MATCH(WatchList!$B7,'All CCC'!$B$7:$B$988,0)))</f>
        <v/>
      </c>
      <c r="R7" s="962" t="str">
        <f>IF($B7="","",INDEX('All CCC'!R$7:R$988,MATCH(WatchList!$B7,'All CCC'!$B$7:$B$988,0)))</f>
        <v/>
      </c>
      <c r="S7" s="962" t="str">
        <f>IF($B7="","",INDEX('All CCC'!S$7:S$988,MATCH(WatchList!$B7,'All CCC'!$B$7:$B$988,0)))</f>
        <v/>
      </c>
      <c r="T7" s="962" t="str">
        <f>IF($B7="","",INDEX('All CCC'!T$7:T$988,MATCH(WatchList!$B7,'All CCC'!$B$7:$B$988,0)))</f>
        <v/>
      </c>
      <c r="U7" s="962" t="str">
        <f>IF($B7="","",INDEX('All CCC'!U$7:U$988,MATCH(WatchList!$B7,'All CCC'!$B$7:$B$988,0)))</f>
        <v/>
      </c>
      <c r="V7" s="962" t="str">
        <f>IF($B7="","",INDEX('All CCC'!V$7:V$988,MATCH(WatchList!$B7,'All CCC'!$B$7:$B$988,0)))</f>
        <v/>
      </c>
      <c r="W7" s="962" t="str">
        <f>IF($B7="","",INDEX('All CCC'!W$7:W$988,MATCH(WatchList!$B7,'All CCC'!$B$7:$B$988,0)))</f>
        <v/>
      </c>
      <c r="X7" s="962" t="str">
        <f>IF($B7="","",INDEX('All CCC'!X$7:X$988,MATCH(WatchList!$B7,'All CCC'!$B$7:$B$988,0)))</f>
        <v/>
      </c>
      <c r="Y7" s="962" t="str">
        <f>IF($B7="","",INDEX('All CCC'!Y$7:Y$988,MATCH(WatchList!$B7,'All CCC'!$B$7:$B$988,0)))</f>
        <v/>
      </c>
      <c r="Z7" s="962" t="str">
        <f>IF($B7="","",INDEX('All CCC'!Z$7:Z$988,MATCH(WatchList!$B7,'All CCC'!$B$7:$B$988,0)))</f>
        <v/>
      </c>
      <c r="AA7" s="962" t="str">
        <f>IF($B7="","",INDEX('All CCC'!AA$7:AA$988,MATCH(WatchList!$B7,'All CCC'!$B$7:$B$988,0)))</f>
        <v/>
      </c>
      <c r="AB7" s="962" t="str">
        <f>IF($B7="","",INDEX('All CCC'!AB$7:AB$988,MATCH(WatchList!$B7,'All CCC'!$B$7:$B$988,0)))</f>
        <v/>
      </c>
      <c r="AC7" s="962" t="str">
        <f>IF($B7="","",INDEX('All CCC'!AC$7:AC$988,MATCH(WatchList!$B7,'All CCC'!$B$7:$B$988,0)))</f>
        <v/>
      </c>
      <c r="AD7" s="962" t="str">
        <f>IF($B7="","",INDEX('All CCC'!AD$7:AD$988,MATCH(WatchList!$B7,'All CCC'!$B$7:$B$988,0)))</f>
        <v/>
      </c>
      <c r="AE7" s="962" t="str">
        <f>IF($B7="","",INDEX('All CCC'!AE$7:AE$988,MATCH(WatchList!$B7,'All CCC'!$B$7:$B$988,0)))</f>
        <v/>
      </c>
      <c r="AF7" s="962" t="str">
        <f>IF($B7="","",INDEX('All CCC'!AF$7:AF$988,MATCH(WatchList!$B7,'All CCC'!$B$7:$B$988,0)))</f>
        <v/>
      </c>
      <c r="AG7" s="962" t="str">
        <f>IF($B7="","",INDEX('All CCC'!AG$7:AG$988,MATCH(WatchList!$B7,'All CCC'!$B$7:$B$988,0)))</f>
        <v/>
      </c>
      <c r="AH7" s="962" t="str">
        <f>IF($B7="","",INDEX('All CCC'!AH$7:AH$988,MATCH(WatchList!$B7,'All CCC'!$B$7:$B$988,0)))</f>
        <v/>
      </c>
      <c r="AI7" s="962" t="str">
        <f>IF($B7="","",INDEX('All CCC'!AI$7:AI$988,MATCH(WatchList!$B7,'All CCC'!$B$7:$B$988,0)))</f>
        <v/>
      </c>
      <c r="AJ7" s="962" t="str">
        <f>IF($B7="","",INDEX('All CCC'!AJ$7:AJ$988,MATCH(WatchList!$B7,'All CCC'!$B$7:$B$988,0)))</f>
        <v/>
      </c>
      <c r="AK7" s="962" t="str">
        <f>IF($B7="","",INDEX('All CCC'!AK$7:AK$988,MATCH(WatchList!$B7,'All CCC'!$B$7:$B$988,0)))</f>
        <v/>
      </c>
      <c r="AL7" s="962" t="str">
        <f>IF($B7="","",INDEX('All CCC'!AL$7:AL$988,MATCH(WatchList!$B7,'All CCC'!$B$7:$B$988,0)))</f>
        <v/>
      </c>
      <c r="AM7" s="962" t="str">
        <f>IF($B7="","",INDEX('All CCC'!AM$7:AM$988,MATCH(WatchList!$B7,'All CCC'!$B$7:$B$988,0)))</f>
        <v/>
      </c>
      <c r="AN7" s="962" t="str">
        <f>IF($B7="","",INDEX('All CCC'!AN$7:AN$988,MATCH(WatchList!$B7,'All CCC'!$B$7:$B$988,0)))</f>
        <v/>
      </c>
      <c r="AO7" s="962" t="str">
        <f>IF($B7="","",INDEX('All CCC'!AO$7:AO$988,MATCH(WatchList!$B7,'All CCC'!$B$7:$B$988,0)))</f>
        <v/>
      </c>
      <c r="AP7" s="962" t="str">
        <f>IF($B7="","",INDEX('All CCC'!AP$7:AP$988,MATCH(WatchList!$B7,'All CCC'!$B$7:$B$988,0)))</f>
        <v/>
      </c>
      <c r="AQ7" s="962" t="str">
        <f>IF($B7="","",INDEX('All CCC'!AQ$7:AQ$988,MATCH(WatchList!$B7,'All CCC'!$B$7:$B$988,0)))</f>
        <v/>
      </c>
      <c r="AR7" s="962" t="str">
        <f>IF($B7="","",INDEX('All CCC'!AR$7:AR$988,MATCH(WatchList!$B7,'All CCC'!$B$7:$B$988,0)))</f>
        <v/>
      </c>
      <c r="AS7" s="962" t="str">
        <f>IF($B7="","",INDEX('All CCC'!AS$7:AS$988,MATCH(WatchList!$B7,'All CCC'!$B$7:$B$988,0)))</f>
        <v/>
      </c>
      <c r="AT7" s="962" t="str">
        <f>IF($B7="","",INDEX('All CCC'!AT$7:AT$988,MATCH(WatchList!$B7,'All CCC'!$B$7:$B$988,0)))</f>
        <v/>
      </c>
      <c r="AU7" s="962" t="str">
        <f>IF($B7="","",INDEX('All CCC'!AU$7:AU$988,MATCH(WatchList!$B7,'All CCC'!$B$7:$B$988,0)))</f>
        <v/>
      </c>
      <c r="AV7" s="962" t="str">
        <f>IF($B7="","",INDEX('All CCC'!AV$7:AV$988,MATCH(WatchList!$B7,'All CCC'!$B$7:$B$988,0)))</f>
        <v/>
      </c>
      <c r="AW7" s="962" t="str">
        <f>IF($B7="","",INDEX('All CCC'!AW$7:AW$988,MATCH(WatchList!$B7,'All CCC'!$B$7:$B$988,0)))</f>
        <v/>
      </c>
      <c r="AX7" s="962" t="str">
        <f>IF($B7="","",INDEX('All CCC'!AX$7:AX$988,MATCH(WatchList!$B7,'All CCC'!$B$7:$B$988,0)))</f>
        <v/>
      </c>
      <c r="AY7" s="962" t="str">
        <f>IF($B7="","",INDEX('All CCC'!AY$7:AY$988,MATCH(WatchList!$B7,'All CCC'!$B$7:$B$988,0)))</f>
        <v/>
      </c>
      <c r="AZ7" s="962" t="str">
        <f>IF($B7="","",INDEX('All CCC'!AZ$7:AZ$988,MATCH(WatchList!$B7,'All CCC'!$B$7:$B$988,0)))</f>
        <v/>
      </c>
      <c r="BA7" s="962" t="str">
        <f>IF($B7="","",INDEX('All CCC'!BA$7:BA$988,MATCH(WatchList!$B7,'All CCC'!$B$7:$B$988,0)))</f>
        <v/>
      </c>
      <c r="BB7" s="962" t="str">
        <f>IF($B7="","",INDEX('All CCC'!BB$7:BB$988,MATCH(WatchList!$B7,'All CCC'!$B$7:$B$988,0)))</f>
        <v/>
      </c>
      <c r="BC7" s="962" t="str">
        <f>IF($B7="","",INDEX('All CCC'!BC$7:BC$988,MATCH(WatchList!$B7,'All CCC'!$B$7:$B$988,0)))</f>
        <v/>
      </c>
      <c r="BD7" s="962" t="str">
        <f>IF($B7="","",INDEX('All CCC'!BD$7:BD$988,MATCH(WatchList!$B7,'All CCC'!$B$7:$B$988,0)))</f>
        <v/>
      </c>
      <c r="BE7" s="962" t="str">
        <f>IF($B7="","",INDEX('All CCC'!BE$7:BE$988,MATCH(WatchList!$B7,'All CCC'!$B$7:$B$988,0)))</f>
        <v/>
      </c>
      <c r="BF7" s="962" t="str">
        <f>IF($B7="","",INDEX('All CCC'!BF$7:BF$988,MATCH(WatchList!$B7,'All CCC'!$B$7:$B$988,0)))</f>
        <v/>
      </c>
      <c r="BG7" s="962" t="str">
        <f>IF($B7="","",INDEX('All CCC'!BG$7:BG$988,MATCH(WatchList!$B7,'All CCC'!$B$7:$B$988,0)))</f>
        <v/>
      </c>
    </row>
    <row r="8" spans="1:59" s="937" customFormat="1" ht="11.25" customHeight="1" x14ac:dyDescent="0.2">
      <c r="A8" s="610" t="str">
        <f>IF($B8="","",INDEX('All CCC'!A$7:A$988,MATCH(WatchList!$B8,'All CCC'!$B$7:$B$988,0)))</f>
        <v/>
      </c>
      <c r="B8" s="36"/>
      <c r="C8" s="962" t="str">
        <f>IF($B8="","",INDEX('All CCC'!C$7:C$988,MATCH(WatchList!$B8,'All CCC'!$B$7:$B$988,0)))</f>
        <v/>
      </c>
      <c r="D8" s="962" t="str">
        <f>IF($B8="","",INDEX('All CCC'!D$7:D$988,MATCH(WatchList!$B8,'All CCC'!$B$7:$B$988,0)))</f>
        <v/>
      </c>
      <c r="E8" s="962" t="str">
        <f>IF($B8="","",INDEX('All CCC'!E$7:E$988,MATCH(WatchList!$B8,'All CCC'!$B$7:$B$988,0)))</f>
        <v/>
      </c>
      <c r="F8" s="962" t="str">
        <f>IF($B8="","",INDEX('All CCC'!F$7:F$988,MATCH(WatchList!$B8,'All CCC'!$B$7:$B$988,0)))</f>
        <v/>
      </c>
      <c r="G8" s="962" t="str">
        <f>IF($B8="","",INDEX('All CCC'!G$7:G$988,MATCH(WatchList!$B8,'All CCC'!$B$7:$B$988,0)))</f>
        <v/>
      </c>
      <c r="H8" s="962" t="str">
        <f>IF($B8="","",INDEX('All CCC'!H$7:H$988,MATCH(WatchList!$B8,'All CCC'!$B$7:$B$988,0)))</f>
        <v/>
      </c>
      <c r="I8" s="962" t="str">
        <f>IF($B8="","",INDEX('All CCC'!I$7:I$988,MATCH(WatchList!$B8,'All CCC'!$B$7:$B$988,0)))</f>
        <v/>
      </c>
      <c r="J8" s="962" t="str">
        <f>IF($B8="","",INDEX('All CCC'!J$7:J$988,MATCH(WatchList!$B8,'All CCC'!$B$7:$B$988,0)))</f>
        <v/>
      </c>
      <c r="K8" s="962" t="str">
        <f>IF($B8="","",INDEX('All CCC'!K$7:K$988,MATCH(WatchList!$B8,'All CCC'!$B$7:$B$988,0)))</f>
        <v/>
      </c>
      <c r="L8" s="962" t="str">
        <f>IF($B8="","",INDEX('All CCC'!L$7:L$988,MATCH(WatchList!$B8,'All CCC'!$B$7:$B$988,0)))</f>
        <v/>
      </c>
      <c r="M8" s="962" t="str">
        <f>IF($B8="","",INDEX('All CCC'!M$7:M$988,MATCH(WatchList!$B8,'All CCC'!$B$7:$B$988,0)))</f>
        <v/>
      </c>
      <c r="N8" s="962" t="str">
        <f>IF($B8="","",INDEX('All CCC'!N$7:N$988,MATCH(WatchList!$B8,'All CCC'!$B$7:$B$988,0)))</f>
        <v/>
      </c>
      <c r="O8" s="962" t="str">
        <f>IF($B8="","",INDEX('All CCC'!O$7:O$988,MATCH(WatchList!$B8,'All CCC'!$B$7:$B$988,0)))</f>
        <v/>
      </c>
      <c r="P8" s="963" t="str">
        <f>IF($B8="","",INDEX('All CCC'!P$7:P$988,MATCH(WatchList!$B8,'All CCC'!$B$7:$B$988,0)))</f>
        <v/>
      </c>
      <c r="Q8" s="963" t="str">
        <f>IF($B8="","",INDEX('All CCC'!Q$7:Q$988,MATCH(WatchList!$B8,'All CCC'!$B$7:$B$988,0)))</f>
        <v/>
      </c>
      <c r="R8" s="962" t="str">
        <f>IF($B8="","",INDEX('All CCC'!R$7:R$988,MATCH(WatchList!$B8,'All CCC'!$B$7:$B$988,0)))</f>
        <v/>
      </c>
      <c r="S8" s="962" t="str">
        <f>IF($B8="","",INDEX('All CCC'!S$7:S$988,MATCH(WatchList!$B8,'All CCC'!$B$7:$B$988,0)))</f>
        <v/>
      </c>
      <c r="T8" s="962" t="str">
        <f>IF($B8="","",INDEX('All CCC'!T$7:T$988,MATCH(WatchList!$B8,'All CCC'!$B$7:$B$988,0)))</f>
        <v/>
      </c>
      <c r="U8" s="962" t="str">
        <f>IF($B8="","",INDEX('All CCC'!U$7:U$988,MATCH(WatchList!$B8,'All CCC'!$B$7:$B$988,0)))</f>
        <v/>
      </c>
      <c r="V8" s="962" t="str">
        <f>IF($B8="","",INDEX('All CCC'!V$7:V$988,MATCH(WatchList!$B8,'All CCC'!$B$7:$B$988,0)))</f>
        <v/>
      </c>
      <c r="W8" s="962" t="str">
        <f>IF($B8="","",INDEX('All CCC'!W$7:W$988,MATCH(WatchList!$B8,'All CCC'!$B$7:$B$988,0)))</f>
        <v/>
      </c>
      <c r="X8" s="962" t="str">
        <f>IF($B8="","",INDEX('All CCC'!X$7:X$988,MATCH(WatchList!$B8,'All CCC'!$B$7:$B$988,0)))</f>
        <v/>
      </c>
      <c r="Y8" s="962" t="str">
        <f>IF($B8="","",INDEX('All CCC'!Y$7:Y$988,MATCH(WatchList!$B8,'All CCC'!$B$7:$B$988,0)))</f>
        <v/>
      </c>
      <c r="Z8" s="962" t="str">
        <f>IF($B8="","",INDEX('All CCC'!Z$7:Z$988,MATCH(WatchList!$B8,'All CCC'!$B$7:$B$988,0)))</f>
        <v/>
      </c>
      <c r="AA8" s="962" t="str">
        <f>IF($B8="","",INDEX('All CCC'!AA$7:AA$988,MATCH(WatchList!$B8,'All CCC'!$B$7:$B$988,0)))</f>
        <v/>
      </c>
      <c r="AB8" s="962" t="str">
        <f>IF($B8="","",INDEX('All CCC'!AB$7:AB$988,MATCH(WatchList!$B8,'All CCC'!$B$7:$B$988,0)))</f>
        <v/>
      </c>
      <c r="AC8" s="962" t="str">
        <f>IF($B8="","",INDEX('All CCC'!AC$7:AC$988,MATCH(WatchList!$B8,'All CCC'!$B$7:$B$988,0)))</f>
        <v/>
      </c>
      <c r="AD8" s="962" t="str">
        <f>IF($B8="","",INDEX('All CCC'!AD$7:AD$988,MATCH(WatchList!$B8,'All CCC'!$B$7:$B$988,0)))</f>
        <v/>
      </c>
      <c r="AE8" s="962" t="str">
        <f>IF($B8="","",INDEX('All CCC'!AE$7:AE$988,MATCH(WatchList!$B8,'All CCC'!$B$7:$B$988,0)))</f>
        <v/>
      </c>
      <c r="AF8" s="962" t="str">
        <f>IF($B8="","",INDEX('All CCC'!AF$7:AF$988,MATCH(WatchList!$B8,'All CCC'!$B$7:$B$988,0)))</f>
        <v/>
      </c>
      <c r="AG8" s="962" t="str">
        <f>IF($B8="","",INDEX('All CCC'!AG$7:AG$988,MATCH(WatchList!$B8,'All CCC'!$B$7:$B$988,0)))</f>
        <v/>
      </c>
      <c r="AH8" s="962" t="str">
        <f>IF($B8="","",INDEX('All CCC'!AH$7:AH$988,MATCH(WatchList!$B8,'All CCC'!$B$7:$B$988,0)))</f>
        <v/>
      </c>
      <c r="AI8" s="962" t="str">
        <f>IF($B8="","",INDEX('All CCC'!AI$7:AI$988,MATCH(WatchList!$B8,'All CCC'!$B$7:$B$988,0)))</f>
        <v/>
      </c>
      <c r="AJ8" s="962" t="str">
        <f>IF($B8="","",INDEX('All CCC'!AJ$7:AJ$988,MATCH(WatchList!$B8,'All CCC'!$B$7:$B$988,0)))</f>
        <v/>
      </c>
      <c r="AK8" s="962" t="str">
        <f>IF($B8="","",INDEX('All CCC'!AK$7:AK$988,MATCH(WatchList!$B8,'All CCC'!$B$7:$B$988,0)))</f>
        <v/>
      </c>
      <c r="AL8" s="962" t="str">
        <f>IF($B8="","",INDEX('All CCC'!AL$7:AL$988,MATCH(WatchList!$B8,'All CCC'!$B$7:$B$988,0)))</f>
        <v/>
      </c>
      <c r="AM8" s="962" t="str">
        <f>IF($B8="","",INDEX('All CCC'!AM$7:AM$988,MATCH(WatchList!$B8,'All CCC'!$B$7:$B$988,0)))</f>
        <v/>
      </c>
      <c r="AN8" s="962" t="str">
        <f>IF($B8="","",INDEX('All CCC'!AN$7:AN$988,MATCH(WatchList!$B8,'All CCC'!$B$7:$B$988,0)))</f>
        <v/>
      </c>
      <c r="AO8" s="962" t="str">
        <f>IF($B8="","",INDEX('All CCC'!AO$7:AO$988,MATCH(WatchList!$B8,'All CCC'!$B$7:$B$988,0)))</f>
        <v/>
      </c>
      <c r="AP8" s="962" t="str">
        <f>IF($B8="","",INDEX('All CCC'!AP$7:AP$988,MATCH(WatchList!$B8,'All CCC'!$B$7:$B$988,0)))</f>
        <v/>
      </c>
      <c r="AQ8" s="962" t="str">
        <f>IF($B8="","",INDEX('All CCC'!AQ$7:AQ$988,MATCH(WatchList!$B8,'All CCC'!$B$7:$B$988,0)))</f>
        <v/>
      </c>
      <c r="AR8" s="962" t="str">
        <f>IF($B8="","",INDEX('All CCC'!AR$7:AR$988,MATCH(WatchList!$B8,'All CCC'!$B$7:$B$988,0)))</f>
        <v/>
      </c>
      <c r="AS8" s="962" t="str">
        <f>IF($B8="","",INDEX('All CCC'!AS$7:AS$988,MATCH(WatchList!$B8,'All CCC'!$B$7:$B$988,0)))</f>
        <v/>
      </c>
      <c r="AT8" s="962" t="str">
        <f>IF($B8="","",INDEX('All CCC'!AT$7:AT$988,MATCH(WatchList!$B8,'All CCC'!$B$7:$B$988,0)))</f>
        <v/>
      </c>
      <c r="AU8" s="962" t="str">
        <f>IF($B8="","",INDEX('All CCC'!AU$7:AU$988,MATCH(WatchList!$B8,'All CCC'!$B$7:$B$988,0)))</f>
        <v/>
      </c>
      <c r="AV8" s="962" t="str">
        <f>IF($B8="","",INDEX('All CCC'!AV$7:AV$988,MATCH(WatchList!$B8,'All CCC'!$B$7:$B$988,0)))</f>
        <v/>
      </c>
      <c r="AW8" s="962" t="str">
        <f>IF($B8="","",INDEX('All CCC'!AW$7:AW$988,MATCH(WatchList!$B8,'All CCC'!$B$7:$B$988,0)))</f>
        <v/>
      </c>
      <c r="AX8" s="962" t="str">
        <f>IF($B8="","",INDEX('All CCC'!AX$7:AX$988,MATCH(WatchList!$B8,'All CCC'!$B$7:$B$988,0)))</f>
        <v/>
      </c>
      <c r="AY8" s="962" t="str">
        <f>IF($B8="","",INDEX('All CCC'!AY$7:AY$988,MATCH(WatchList!$B8,'All CCC'!$B$7:$B$988,0)))</f>
        <v/>
      </c>
      <c r="AZ8" s="962" t="str">
        <f>IF($B8="","",INDEX('All CCC'!AZ$7:AZ$988,MATCH(WatchList!$B8,'All CCC'!$B$7:$B$988,0)))</f>
        <v/>
      </c>
      <c r="BA8" s="962" t="str">
        <f>IF($B8="","",INDEX('All CCC'!BA$7:BA$988,MATCH(WatchList!$B8,'All CCC'!$B$7:$B$988,0)))</f>
        <v/>
      </c>
      <c r="BB8" s="962" t="str">
        <f>IF($B8="","",INDEX('All CCC'!BB$7:BB$988,MATCH(WatchList!$B8,'All CCC'!$B$7:$B$988,0)))</f>
        <v/>
      </c>
      <c r="BC8" s="962" t="str">
        <f>IF($B8="","",INDEX('All CCC'!BC$7:BC$988,MATCH(WatchList!$B8,'All CCC'!$B$7:$B$988,0)))</f>
        <v/>
      </c>
      <c r="BD8" s="962" t="str">
        <f>IF($B8="","",INDEX('All CCC'!BD$7:BD$988,MATCH(WatchList!$B8,'All CCC'!$B$7:$B$988,0)))</f>
        <v/>
      </c>
      <c r="BE8" s="962" t="str">
        <f>IF($B8="","",INDEX('All CCC'!BE$7:BE$988,MATCH(WatchList!$B8,'All CCC'!$B$7:$B$988,0)))</f>
        <v/>
      </c>
      <c r="BF8" s="962" t="str">
        <f>IF($B8="","",INDEX('All CCC'!BF$7:BF$988,MATCH(WatchList!$B8,'All CCC'!$B$7:$B$988,0)))</f>
        <v/>
      </c>
      <c r="BG8" s="962" t="str">
        <f>IF($B8="","",INDEX('All CCC'!BG$7:BG$988,MATCH(WatchList!$B8,'All CCC'!$B$7:$B$988,0)))</f>
        <v/>
      </c>
    </row>
    <row r="9" spans="1:59" ht="11.25" customHeight="1" x14ac:dyDescent="0.2">
      <c r="A9" s="610" t="str">
        <f>IF($B9="","",INDEX('All CCC'!A$7:A$988,MATCH(WatchList!$B9,'All CCC'!$B$7:$B$988,0)))</f>
        <v/>
      </c>
      <c r="B9" s="36"/>
      <c r="C9" s="962" t="str">
        <f>IF($B9="","",INDEX('All CCC'!C$7:C$988,MATCH(WatchList!$B9,'All CCC'!$B$7:$B$988,0)))</f>
        <v/>
      </c>
      <c r="D9" s="962" t="str">
        <f>IF($B9="","",INDEX('All CCC'!D$7:D$988,MATCH(WatchList!$B9,'All CCC'!$B$7:$B$988,0)))</f>
        <v/>
      </c>
      <c r="E9" s="962" t="str">
        <f>IF($B9="","",INDEX('All CCC'!E$7:E$988,MATCH(WatchList!$B9,'All CCC'!$B$7:$B$988,0)))</f>
        <v/>
      </c>
      <c r="F9" s="962" t="str">
        <f>IF($B9="","",INDEX('All CCC'!F$7:F$988,MATCH(WatchList!$B9,'All CCC'!$B$7:$B$988,0)))</f>
        <v/>
      </c>
      <c r="G9" s="962" t="str">
        <f>IF($B9="","",INDEX('All CCC'!G$7:G$988,MATCH(WatchList!$B9,'All CCC'!$B$7:$B$988,0)))</f>
        <v/>
      </c>
      <c r="H9" s="962" t="str">
        <f>IF($B9="","",INDEX('All CCC'!H$7:H$988,MATCH(WatchList!$B9,'All CCC'!$B$7:$B$988,0)))</f>
        <v/>
      </c>
      <c r="I9" s="962" t="str">
        <f>IF($B9="","",INDEX('All CCC'!I$7:I$988,MATCH(WatchList!$B9,'All CCC'!$B$7:$B$988,0)))</f>
        <v/>
      </c>
      <c r="J9" s="962" t="str">
        <f>IF($B9="","",INDEX('All CCC'!J$7:J$988,MATCH(WatchList!$B9,'All CCC'!$B$7:$B$988,0)))</f>
        <v/>
      </c>
      <c r="K9" s="962" t="str">
        <f>IF($B9="","",INDEX('All CCC'!K$7:K$988,MATCH(WatchList!$B9,'All CCC'!$B$7:$B$988,0)))</f>
        <v/>
      </c>
      <c r="L9" s="962" t="str">
        <f>IF($B9="","",INDEX('All CCC'!L$7:L$988,MATCH(WatchList!$B9,'All CCC'!$B$7:$B$988,0)))</f>
        <v/>
      </c>
      <c r="M9" s="962" t="str">
        <f>IF($B9="","",INDEX('All CCC'!M$7:M$988,MATCH(WatchList!$B9,'All CCC'!$B$7:$B$988,0)))</f>
        <v/>
      </c>
      <c r="N9" s="962" t="str">
        <f>IF($B9="","",INDEX('All CCC'!N$7:N$988,MATCH(WatchList!$B9,'All CCC'!$B$7:$B$988,0)))</f>
        <v/>
      </c>
      <c r="O9" s="962" t="str">
        <f>IF($B9="","",INDEX('All CCC'!O$7:O$988,MATCH(WatchList!$B9,'All CCC'!$B$7:$B$988,0)))</f>
        <v/>
      </c>
      <c r="P9" s="963" t="str">
        <f>IF($B9="","",INDEX('All CCC'!P$7:P$988,MATCH(WatchList!$B9,'All CCC'!$B$7:$B$988,0)))</f>
        <v/>
      </c>
      <c r="Q9" s="963" t="str">
        <f>IF($B9="","",INDEX('All CCC'!Q$7:Q$988,MATCH(WatchList!$B9,'All CCC'!$B$7:$B$988,0)))</f>
        <v/>
      </c>
      <c r="R9" s="962" t="str">
        <f>IF($B9="","",INDEX('All CCC'!R$7:R$988,MATCH(WatchList!$B9,'All CCC'!$B$7:$B$988,0)))</f>
        <v/>
      </c>
      <c r="S9" s="962" t="str">
        <f>IF($B9="","",INDEX('All CCC'!S$7:S$988,MATCH(WatchList!$B9,'All CCC'!$B$7:$B$988,0)))</f>
        <v/>
      </c>
      <c r="T9" s="962" t="str">
        <f>IF($B9="","",INDEX('All CCC'!T$7:T$988,MATCH(WatchList!$B9,'All CCC'!$B$7:$B$988,0)))</f>
        <v/>
      </c>
      <c r="U9" s="962" t="str">
        <f>IF($B9="","",INDEX('All CCC'!U$7:U$988,MATCH(WatchList!$B9,'All CCC'!$B$7:$B$988,0)))</f>
        <v/>
      </c>
      <c r="V9" s="962" t="str">
        <f>IF($B9="","",INDEX('All CCC'!V$7:V$988,MATCH(WatchList!$B9,'All CCC'!$B$7:$B$988,0)))</f>
        <v/>
      </c>
      <c r="W9" s="962" t="str">
        <f>IF($B9="","",INDEX('All CCC'!W$7:W$988,MATCH(WatchList!$B9,'All CCC'!$B$7:$B$988,0)))</f>
        <v/>
      </c>
      <c r="X9" s="962" t="str">
        <f>IF($B9="","",INDEX('All CCC'!X$7:X$988,MATCH(WatchList!$B9,'All CCC'!$B$7:$B$988,0)))</f>
        <v/>
      </c>
      <c r="Y9" s="962" t="str">
        <f>IF($B9="","",INDEX('All CCC'!Y$7:Y$988,MATCH(WatchList!$B9,'All CCC'!$B$7:$B$988,0)))</f>
        <v/>
      </c>
      <c r="Z9" s="962" t="str">
        <f>IF($B9="","",INDEX('All CCC'!Z$7:Z$988,MATCH(WatchList!$B9,'All CCC'!$B$7:$B$988,0)))</f>
        <v/>
      </c>
      <c r="AA9" s="962" t="str">
        <f>IF($B9="","",INDEX('All CCC'!AA$7:AA$988,MATCH(WatchList!$B9,'All CCC'!$B$7:$B$988,0)))</f>
        <v/>
      </c>
      <c r="AB9" s="962" t="str">
        <f>IF($B9="","",INDEX('All CCC'!AB$7:AB$988,MATCH(WatchList!$B9,'All CCC'!$B$7:$B$988,0)))</f>
        <v/>
      </c>
      <c r="AC9" s="962" t="str">
        <f>IF($B9="","",INDEX('All CCC'!AC$7:AC$988,MATCH(WatchList!$B9,'All CCC'!$B$7:$B$988,0)))</f>
        <v/>
      </c>
      <c r="AD9" s="962" t="str">
        <f>IF($B9="","",INDEX('All CCC'!AD$7:AD$988,MATCH(WatchList!$B9,'All CCC'!$B$7:$B$988,0)))</f>
        <v/>
      </c>
      <c r="AE9" s="962" t="str">
        <f>IF($B9="","",INDEX('All CCC'!AE$7:AE$988,MATCH(WatchList!$B9,'All CCC'!$B$7:$B$988,0)))</f>
        <v/>
      </c>
      <c r="AF9" s="962" t="str">
        <f>IF($B9="","",INDEX('All CCC'!AF$7:AF$988,MATCH(WatchList!$B9,'All CCC'!$B$7:$B$988,0)))</f>
        <v/>
      </c>
      <c r="AG9" s="962" t="str">
        <f>IF($B9="","",INDEX('All CCC'!AG$7:AG$988,MATCH(WatchList!$B9,'All CCC'!$B$7:$B$988,0)))</f>
        <v/>
      </c>
      <c r="AH9" s="962" t="str">
        <f>IF($B9="","",INDEX('All CCC'!AH$7:AH$988,MATCH(WatchList!$B9,'All CCC'!$B$7:$B$988,0)))</f>
        <v/>
      </c>
      <c r="AI9" s="962" t="str">
        <f>IF($B9="","",INDEX('All CCC'!AI$7:AI$988,MATCH(WatchList!$B9,'All CCC'!$B$7:$B$988,0)))</f>
        <v/>
      </c>
      <c r="AJ9" s="962" t="str">
        <f>IF($B9="","",INDEX('All CCC'!AJ$7:AJ$988,MATCH(WatchList!$B9,'All CCC'!$B$7:$B$988,0)))</f>
        <v/>
      </c>
      <c r="AK9" s="962" t="str">
        <f>IF($B9="","",INDEX('All CCC'!AK$7:AK$988,MATCH(WatchList!$B9,'All CCC'!$B$7:$B$988,0)))</f>
        <v/>
      </c>
      <c r="AL9" s="962" t="str">
        <f>IF($B9="","",INDEX('All CCC'!AL$7:AL$988,MATCH(WatchList!$B9,'All CCC'!$B$7:$B$988,0)))</f>
        <v/>
      </c>
      <c r="AM9" s="962" t="str">
        <f>IF($B9="","",INDEX('All CCC'!AM$7:AM$988,MATCH(WatchList!$B9,'All CCC'!$B$7:$B$988,0)))</f>
        <v/>
      </c>
      <c r="AN9" s="962" t="str">
        <f>IF($B9="","",INDEX('All CCC'!AN$7:AN$988,MATCH(WatchList!$B9,'All CCC'!$B$7:$B$988,0)))</f>
        <v/>
      </c>
      <c r="AO9" s="962" t="str">
        <f>IF($B9="","",INDEX('All CCC'!AO$7:AO$988,MATCH(WatchList!$B9,'All CCC'!$B$7:$B$988,0)))</f>
        <v/>
      </c>
      <c r="AP9" s="962" t="str">
        <f>IF($B9="","",INDEX('All CCC'!AP$7:AP$988,MATCH(WatchList!$B9,'All CCC'!$B$7:$B$988,0)))</f>
        <v/>
      </c>
      <c r="AQ9" s="962" t="str">
        <f>IF($B9="","",INDEX('All CCC'!AQ$7:AQ$988,MATCH(WatchList!$B9,'All CCC'!$B$7:$B$988,0)))</f>
        <v/>
      </c>
      <c r="AR9" s="962" t="str">
        <f>IF($B9="","",INDEX('All CCC'!AR$7:AR$988,MATCH(WatchList!$B9,'All CCC'!$B$7:$B$988,0)))</f>
        <v/>
      </c>
      <c r="AS9" s="962" t="str">
        <f>IF($B9="","",INDEX('All CCC'!AS$7:AS$988,MATCH(WatchList!$B9,'All CCC'!$B$7:$B$988,0)))</f>
        <v/>
      </c>
      <c r="AT9" s="962" t="str">
        <f>IF($B9="","",INDEX('All CCC'!AT$7:AT$988,MATCH(WatchList!$B9,'All CCC'!$B$7:$B$988,0)))</f>
        <v/>
      </c>
      <c r="AU9" s="962" t="str">
        <f>IF($B9="","",INDEX('All CCC'!AU$7:AU$988,MATCH(WatchList!$B9,'All CCC'!$B$7:$B$988,0)))</f>
        <v/>
      </c>
      <c r="AV9" s="962" t="str">
        <f>IF($B9="","",INDEX('All CCC'!AV$7:AV$988,MATCH(WatchList!$B9,'All CCC'!$B$7:$B$988,0)))</f>
        <v/>
      </c>
      <c r="AW9" s="962" t="str">
        <f>IF($B9="","",INDEX('All CCC'!AW$7:AW$988,MATCH(WatchList!$B9,'All CCC'!$B$7:$B$988,0)))</f>
        <v/>
      </c>
      <c r="AX9" s="962" t="str">
        <f>IF($B9="","",INDEX('All CCC'!AX$7:AX$988,MATCH(WatchList!$B9,'All CCC'!$B$7:$B$988,0)))</f>
        <v/>
      </c>
      <c r="AY9" s="962" t="str">
        <f>IF($B9="","",INDEX('All CCC'!AY$7:AY$988,MATCH(WatchList!$B9,'All CCC'!$B$7:$B$988,0)))</f>
        <v/>
      </c>
      <c r="AZ9" s="962" t="str">
        <f>IF($B9="","",INDEX('All CCC'!AZ$7:AZ$988,MATCH(WatchList!$B9,'All CCC'!$B$7:$B$988,0)))</f>
        <v/>
      </c>
      <c r="BA9" s="962" t="str">
        <f>IF($B9="","",INDEX('All CCC'!BA$7:BA$988,MATCH(WatchList!$B9,'All CCC'!$B$7:$B$988,0)))</f>
        <v/>
      </c>
      <c r="BB9" s="962" t="str">
        <f>IF($B9="","",INDEX('All CCC'!BB$7:BB$988,MATCH(WatchList!$B9,'All CCC'!$B$7:$B$988,0)))</f>
        <v/>
      </c>
      <c r="BC9" s="962" t="str">
        <f>IF($B9="","",INDEX('All CCC'!BC$7:BC$988,MATCH(WatchList!$B9,'All CCC'!$B$7:$B$988,0)))</f>
        <v/>
      </c>
      <c r="BD9" s="962" t="str">
        <f>IF($B9="","",INDEX('All CCC'!BD$7:BD$988,MATCH(WatchList!$B9,'All CCC'!$B$7:$B$988,0)))</f>
        <v/>
      </c>
      <c r="BE9" s="962" t="str">
        <f>IF($B9="","",INDEX('All CCC'!BE$7:BE$988,MATCH(WatchList!$B9,'All CCC'!$B$7:$B$988,0)))</f>
        <v/>
      </c>
      <c r="BF9" s="962" t="str">
        <f>IF($B9="","",INDEX('All CCC'!BF$7:BF$988,MATCH(WatchList!$B9,'All CCC'!$B$7:$B$988,0)))</f>
        <v/>
      </c>
      <c r="BG9" s="962" t="str">
        <f>IF($B9="","",INDEX('All CCC'!BG$7:BG$988,MATCH(WatchList!$B9,'All CCC'!$B$7:$B$988,0)))</f>
        <v/>
      </c>
    </row>
    <row r="10" spans="1:59" ht="11.25" customHeight="1" x14ac:dyDescent="0.2">
      <c r="A10" s="610" t="str">
        <f>IF($B10="","",INDEX('All CCC'!A$7:A$988,MATCH(WatchList!$B10,'All CCC'!$B$7:$B$988,0)))</f>
        <v/>
      </c>
      <c r="B10" s="36"/>
      <c r="C10" s="962" t="str">
        <f>IF($B10="","",INDEX('All CCC'!C$7:C$988,MATCH(WatchList!$B10,'All CCC'!$B$7:$B$988,0)))</f>
        <v/>
      </c>
      <c r="D10" s="962" t="str">
        <f>IF($B10="","",INDEX('All CCC'!D$7:D$988,MATCH(WatchList!$B10,'All CCC'!$B$7:$B$988,0)))</f>
        <v/>
      </c>
      <c r="E10" s="962" t="str">
        <f>IF($B10="","",INDEX('All CCC'!E$7:E$988,MATCH(WatchList!$B10,'All CCC'!$B$7:$B$988,0)))</f>
        <v/>
      </c>
      <c r="F10" s="962" t="str">
        <f>IF($B10="","",INDEX('All CCC'!F$7:F$988,MATCH(WatchList!$B10,'All CCC'!$B$7:$B$988,0)))</f>
        <v/>
      </c>
      <c r="G10" s="962" t="str">
        <f>IF($B10="","",INDEX('All CCC'!G$7:G$988,MATCH(WatchList!$B10,'All CCC'!$B$7:$B$988,0)))</f>
        <v/>
      </c>
      <c r="H10" s="962" t="str">
        <f>IF($B10="","",INDEX('All CCC'!H$7:H$988,MATCH(WatchList!$B10,'All CCC'!$B$7:$B$988,0)))</f>
        <v/>
      </c>
      <c r="I10" s="962" t="str">
        <f>IF($B10="","",INDEX('All CCC'!I$7:I$988,MATCH(WatchList!$B10,'All CCC'!$B$7:$B$988,0)))</f>
        <v/>
      </c>
      <c r="J10" s="962" t="str">
        <f>IF($B10="","",INDEX('All CCC'!J$7:J$988,MATCH(WatchList!$B10,'All CCC'!$B$7:$B$988,0)))</f>
        <v/>
      </c>
      <c r="K10" s="962" t="str">
        <f>IF($B10="","",INDEX('All CCC'!K$7:K$988,MATCH(WatchList!$B10,'All CCC'!$B$7:$B$988,0)))</f>
        <v/>
      </c>
      <c r="L10" s="962" t="str">
        <f>IF($B10="","",INDEX('All CCC'!L$7:L$988,MATCH(WatchList!$B10,'All CCC'!$B$7:$B$988,0)))</f>
        <v/>
      </c>
      <c r="M10" s="962" t="str">
        <f>IF($B10="","",INDEX('All CCC'!M$7:M$988,MATCH(WatchList!$B10,'All CCC'!$B$7:$B$988,0)))</f>
        <v/>
      </c>
      <c r="N10" s="962" t="str">
        <f>IF($B10="","",INDEX('All CCC'!N$7:N$988,MATCH(WatchList!$B10,'All CCC'!$B$7:$B$988,0)))</f>
        <v/>
      </c>
      <c r="O10" s="962" t="str">
        <f>IF($B10="","",INDEX('All CCC'!O$7:O$988,MATCH(WatchList!$B10,'All CCC'!$B$7:$B$988,0)))</f>
        <v/>
      </c>
      <c r="P10" s="963" t="str">
        <f>IF($B10="","",INDEX('All CCC'!P$7:P$988,MATCH(WatchList!$B10,'All CCC'!$B$7:$B$988,0)))</f>
        <v/>
      </c>
      <c r="Q10" s="963" t="str">
        <f>IF($B10="","",INDEX('All CCC'!Q$7:Q$988,MATCH(WatchList!$B10,'All CCC'!$B$7:$B$988,0)))</f>
        <v/>
      </c>
      <c r="R10" s="962" t="str">
        <f>IF($B10="","",INDEX('All CCC'!R$7:R$988,MATCH(WatchList!$B10,'All CCC'!$B$7:$B$988,0)))</f>
        <v/>
      </c>
      <c r="S10" s="962" t="str">
        <f>IF($B10="","",INDEX('All CCC'!S$7:S$988,MATCH(WatchList!$B10,'All CCC'!$B$7:$B$988,0)))</f>
        <v/>
      </c>
      <c r="T10" s="962" t="str">
        <f>IF($B10="","",INDEX('All CCC'!T$7:T$988,MATCH(WatchList!$B10,'All CCC'!$B$7:$B$988,0)))</f>
        <v/>
      </c>
      <c r="U10" s="962" t="str">
        <f>IF($B10="","",INDEX('All CCC'!U$7:U$988,MATCH(WatchList!$B10,'All CCC'!$B$7:$B$988,0)))</f>
        <v/>
      </c>
      <c r="V10" s="962" t="str">
        <f>IF($B10="","",INDEX('All CCC'!V$7:V$988,MATCH(WatchList!$B10,'All CCC'!$B$7:$B$988,0)))</f>
        <v/>
      </c>
      <c r="W10" s="962" t="str">
        <f>IF($B10="","",INDEX('All CCC'!W$7:W$988,MATCH(WatchList!$B10,'All CCC'!$B$7:$B$988,0)))</f>
        <v/>
      </c>
      <c r="X10" s="962" t="str">
        <f>IF($B10="","",INDEX('All CCC'!X$7:X$988,MATCH(WatchList!$B10,'All CCC'!$B$7:$B$988,0)))</f>
        <v/>
      </c>
      <c r="Y10" s="962" t="str">
        <f>IF($B10="","",INDEX('All CCC'!Y$7:Y$988,MATCH(WatchList!$B10,'All CCC'!$B$7:$B$988,0)))</f>
        <v/>
      </c>
      <c r="Z10" s="962" t="str">
        <f>IF($B10="","",INDEX('All CCC'!Z$7:Z$988,MATCH(WatchList!$B10,'All CCC'!$B$7:$B$988,0)))</f>
        <v/>
      </c>
      <c r="AA10" s="962" t="str">
        <f>IF($B10="","",INDEX('All CCC'!AA$7:AA$988,MATCH(WatchList!$B10,'All CCC'!$B$7:$B$988,0)))</f>
        <v/>
      </c>
      <c r="AB10" s="962" t="str">
        <f>IF($B10="","",INDEX('All CCC'!AB$7:AB$988,MATCH(WatchList!$B10,'All CCC'!$B$7:$B$988,0)))</f>
        <v/>
      </c>
      <c r="AC10" s="962" t="str">
        <f>IF($B10="","",INDEX('All CCC'!AC$7:AC$988,MATCH(WatchList!$B10,'All CCC'!$B$7:$B$988,0)))</f>
        <v/>
      </c>
      <c r="AD10" s="962" t="str">
        <f>IF($B10="","",INDEX('All CCC'!AD$7:AD$988,MATCH(WatchList!$B10,'All CCC'!$B$7:$B$988,0)))</f>
        <v/>
      </c>
      <c r="AE10" s="962" t="str">
        <f>IF($B10="","",INDEX('All CCC'!AE$7:AE$988,MATCH(WatchList!$B10,'All CCC'!$B$7:$B$988,0)))</f>
        <v/>
      </c>
      <c r="AF10" s="962" t="str">
        <f>IF($B10="","",INDEX('All CCC'!AF$7:AF$988,MATCH(WatchList!$B10,'All CCC'!$B$7:$B$988,0)))</f>
        <v/>
      </c>
      <c r="AG10" s="962" t="str">
        <f>IF($B10="","",INDEX('All CCC'!AG$7:AG$988,MATCH(WatchList!$B10,'All CCC'!$B$7:$B$988,0)))</f>
        <v/>
      </c>
      <c r="AH10" s="962" t="str">
        <f>IF($B10="","",INDEX('All CCC'!AH$7:AH$988,MATCH(WatchList!$B10,'All CCC'!$B$7:$B$988,0)))</f>
        <v/>
      </c>
      <c r="AI10" s="962" t="str">
        <f>IF($B10="","",INDEX('All CCC'!AI$7:AI$988,MATCH(WatchList!$B10,'All CCC'!$B$7:$B$988,0)))</f>
        <v/>
      </c>
      <c r="AJ10" s="962" t="str">
        <f>IF($B10="","",INDEX('All CCC'!AJ$7:AJ$988,MATCH(WatchList!$B10,'All CCC'!$B$7:$B$988,0)))</f>
        <v/>
      </c>
      <c r="AK10" s="962" t="str">
        <f>IF($B10="","",INDEX('All CCC'!AK$7:AK$988,MATCH(WatchList!$B10,'All CCC'!$B$7:$B$988,0)))</f>
        <v/>
      </c>
      <c r="AL10" s="962" t="str">
        <f>IF($B10="","",INDEX('All CCC'!AL$7:AL$988,MATCH(WatchList!$B10,'All CCC'!$B$7:$B$988,0)))</f>
        <v/>
      </c>
      <c r="AM10" s="962" t="str">
        <f>IF($B10="","",INDEX('All CCC'!AM$7:AM$988,MATCH(WatchList!$B10,'All CCC'!$B$7:$B$988,0)))</f>
        <v/>
      </c>
      <c r="AN10" s="962" t="str">
        <f>IF($B10="","",INDEX('All CCC'!AN$7:AN$988,MATCH(WatchList!$B10,'All CCC'!$B$7:$B$988,0)))</f>
        <v/>
      </c>
      <c r="AO10" s="962" t="str">
        <f>IF($B10="","",INDEX('All CCC'!AO$7:AO$988,MATCH(WatchList!$B10,'All CCC'!$B$7:$B$988,0)))</f>
        <v/>
      </c>
      <c r="AP10" s="962" t="str">
        <f>IF($B10="","",INDEX('All CCC'!AP$7:AP$988,MATCH(WatchList!$B10,'All CCC'!$B$7:$B$988,0)))</f>
        <v/>
      </c>
      <c r="AQ10" s="962" t="str">
        <f>IF($B10="","",INDEX('All CCC'!AQ$7:AQ$988,MATCH(WatchList!$B10,'All CCC'!$B$7:$B$988,0)))</f>
        <v/>
      </c>
      <c r="AR10" s="962" t="str">
        <f>IF($B10="","",INDEX('All CCC'!AR$7:AR$988,MATCH(WatchList!$B10,'All CCC'!$B$7:$B$988,0)))</f>
        <v/>
      </c>
      <c r="AS10" s="962" t="str">
        <f>IF($B10="","",INDEX('All CCC'!AS$7:AS$988,MATCH(WatchList!$B10,'All CCC'!$B$7:$B$988,0)))</f>
        <v/>
      </c>
      <c r="AT10" s="962" t="str">
        <f>IF($B10="","",INDEX('All CCC'!AT$7:AT$988,MATCH(WatchList!$B10,'All CCC'!$B$7:$B$988,0)))</f>
        <v/>
      </c>
      <c r="AU10" s="962" t="str">
        <f>IF($B10="","",INDEX('All CCC'!AU$7:AU$988,MATCH(WatchList!$B10,'All CCC'!$B$7:$B$988,0)))</f>
        <v/>
      </c>
      <c r="AV10" s="962" t="str">
        <f>IF($B10="","",INDEX('All CCC'!AV$7:AV$988,MATCH(WatchList!$B10,'All CCC'!$B$7:$B$988,0)))</f>
        <v/>
      </c>
      <c r="AW10" s="962" t="str">
        <f>IF($B10="","",INDEX('All CCC'!AW$7:AW$988,MATCH(WatchList!$B10,'All CCC'!$B$7:$B$988,0)))</f>
        <v/>
      </c>
      <c r="AX10" s="962" t="str">
        <f>IF($B10="","",INDEX('All CCC'!AX$7:AX$988,MATCH(WatchList!$B10,'All CCC'!$B$7:$B$988,0)))</f>
        <v/>
      </c>
      <c r="AY10" s="962" t="str">
        <f>IF($B10="","",INDEX('All CCC'!AY$7:AY$988,MATCH(WatchList!$B10,'All CCC'!$B$7:$B$988,0)))</f>
        <v/>
      </c>
      <c r="AZ10" s="962" t="str">
        <f>IF($B10="","",INDEX('All CCC'!AZ$7:AZ$988,MATCH(WatchList!$B10,'All CCC'!$B$7:$B$988,0)))</f>
        <v/>
      </c>
      <c r="BA10" s="962" t="str">
        <f>IF($B10="","",INDEX('All CCC'!BA$7:BA$988,MATCH(WatchList!$B10,'All CCC'!$B$7:$B$988,0)))</f>
        <v/>
      </c>
      <c r="BB10" s="962" t="str">
        <f>IF($B10="","",INDEX('All CCC'!BB$7:BB$988,MATCH(WatchList!$B10,'All CCC'!$B$7:$B$988,0)))</f>
        <v/>
      </c>
      <c r="BC10" s="962" t="str">
        <f>IF($B10="","",INDEX('All CCC'!BC$7:BC$988,MATCH(WatchList!$B10,'All CCC'!$B$7:$B$988,0)))</f>
        <v/>
      </c>
      <c r="BD10" s="962" t="str">
        <f>IF($B10="","",INDEX('All CCC'!BD$7:BD$988,MATCH(WatchList!$B10,'All CCC'!$B$7:$B$988,0)))</f>
        <v/>
      </c>
      <c r="BE10" s="962" t="str">
        <f>IF($B10="","",INDEX('All CCC'!BE$7:BE$988,MATCH(WatchList!$B10,'All CCC'!$B$7:$B$988,0)))</f>
        <v/>
      </c>
      <c r="BF10" s="962" t="str">
        <f>IF($B10="","",INDEX('All CCC'!BF$7:BF$988,MATCH(WatchList!$B10,'All CCC'!$B$7:$B$988,0)))</f>
        <v/>
      </c>
      <c r="BG10" s="962" t="str">
        <f>IF($B10="","",INDEX('All CCC'!BG$7:BG$988,MATCH(WatchList!$B10,'All CCC'!$B$7:$B$988,0)))</f>
        <v/>
      </c>
    </row>
    <row r="11" spans="1:59" ht="11.25" customHeight="1" x14ac:dyDescent="0.2">
      <c r="A11" s="610" t="str">
        <f>IF($B11="","",INDEX('All CCC'!A$7:A$988,MATCH(WatchList!$B11,'All CCC'!$B$7:$B$988,0)))</f>
        <v/>
      </c>
      <c r="B11" s="36"/>
      <c r="C11" s="962" t="str">
        <f>IF($B11="","",INDEX('All CCC'!C$7:C$988,MATCH(WatchList!$B11,'All CCC'!$B$7:$B$988,0)))</f>
        <v/>
      </c>
      <c r="D11" s="962" t="str">
        <f>IF($B11="","",INDEX('All CCC'!D$7:D$988,MATCH(WatchList!$B11,'All CCC'!$B$7:$B$988,0)))</f>
        <v/>
      </c>
      <c r="E11" s="962" t="str">
        <f>IF($B11="","",INDEX('All CCC'!E$7:E$988,MATCH(WatchList!$B11,'All CCC'!$B$7:$B$988,0)))</f>
        <v/>
      </c>
      <c r="F11" s="962" t="str">
        <f>IF($B11="","",INDEX('All CCC'!F$7:F$988,MATCH(WatchList!$B11,'All CCC'!$B$7:$B$988,0)))</f>
        <v/>
      </c>
      <c r="G11" s="962" t="str">
        <f>IF($B11="","",INDEX('All CCC'!G$7:G$988,MATCH(WatchList!$B11,'All CCC'!$B$7:$B$988,0)))</f>
        <v/>
      </c>
      <c r="H11" s="962" t="str">
        <f>IF($B11="","",INDEX('All CCC'!H$7:H$988,MATCH(WatchList!$B11,'All CCC'!$B$7:$B$988,0)))</f>
        <v/>
      </c>
      <c r="I11" s="962" t="str">
        <f>IF($B11="","",INDEX('All CCC'!I$7:I$988,MATCH(WatchList!$B11,'All CCC'!$B$7:$B$988,0)))</f>
        <v/>
      </c>
      <c r="J11" s="962" t="str">
        <f>IF($B11="","",INDEX('All CCC'!J$7:J$988,MATCH(WatchList!$B11,'All CCC'!$B$7:$B$988,0)))</f>
        <v/>
      </c>
      <c r="K11" s="962" t="str">
        <f>IF($B11="","",INDEX('All CCC'!K$7:K$988,MATCH(WatchList!$B11,'All CCC'!$B$7:$B$988,0)))</f>
        <v/>
      </c>
      <c r="L11" s="962" t="str">
        <f>IF($B11="","",INDEX('All CCC'!L$7:L$988,MATCH(WatchList!$B11,'All CCC'!$B$7:$B$988,0)))</f>
        <v/>
      </c>
      <c r="M11" s="962" t="str">
        <f>IF($B11="","",INDEX('All CCC'!M$7:M$988,MATCH(WatchList!$B11,'All CCC'!$B$7:$B$988,0)))</f>
        <v/>
      </c>
      <c r="N11" s="962" t="str">
        <f>IF($B11="","",INDEX('All CCC'!N$7:N$988,MATCH(WatchList!$B11,'All CCC'!$B$7:$B$988,0)))</f>
        <v/>
      </c>
      <c r="O11" s="962" t="str">
        <f>IF($B11="","",INDEX('All CCC'!O$7:O$988,MATCH(WatchList!$B11,'All CCC'!$B$7:$B$988,0)))</f>
        <v/>
      </c>
      <c r="P11" s="963" t="str">
        <f>IF($B11="","",INDEX('All CCC'!P$7:P$988,MATCH(WatchList!$B11,'All CCC'!$B$7:$B$988,0)))</f>
        <v/>
      </c>
      <c r="Q11" s="963" t="str">
        <f>IF($B11="","",INDEX('All CCC'!Q$7:Q$988,MATCH(WatchList!$B11,'All CCC'!$B$7:$B$988,0)))</f>
        <v/>
      </c>
      <c r="R11" s="962" t="str">
        <f>IF($B11="","",INDEX('All CCC'!R$7:R$988,MATCH(WatchList!$B11,'All CCC'!$B$7:$B$988,0)))</f>
        <v/>
      </c>
      <c r="S11" s="962" t="str">
        <f>IF($B11="","",INDEX('All CCC'!S$7:S$988,MATCH(WatchList!$B11,'All CCC'!$B$7:$B$988,0)))</f>
        <v/>
      </c>
      <c r="T11" s="962" t="str">
        <f>IF($B11="","",INDEX('All CCC'!T$7:T$988,MATCH(WatchList!$B11,'All CCC'!$B$7:$B$988,0)))</f>
        <v/>
      </c>
      <c r="U11" s="962" t="str">
        <f>IF($B11="","",INDEX('All CCC'!U$7:U$988,MATCH(WatchList!$B11,'All CCC'!$B$7:$B$988,0)))</f>
        <v/>
      </c>
      <c r="V11" s="962" t="str">
        <f>IF($B11="","",INDEX('All CCC'!V$7:V$988,MATCH(WatchList!$B11,'All CCC'!$B$7:$B$988,0)))</f>
        <v/>
      </c>
      <c r="W11" s="962" t="str">
        <f>IF($B11="","",INDEX('All CCC'!W$7:W$988,MATCH(WatchList!$B11,'All CCC'!$B$7:$B$988,0)))</f>
        <v/>
      </c>
      <c r="X11" s="962" t="str">
        <f>IF($B11="","",INDEX('All CCC'!X$7:X$988,MATCH(WatchList!$B11,'All CCC'!$B$7:$B$988,0)))</f>
        <v/>
      </c>
      <c r="Y11" s="962" t="str">
        <f>IF($B11="","",INDEX('All CCC'!Y$7:Y$988,MATCH(WatchList!$B11,'All CCC'!$B$7:$B$988,0)))</f>
        <v/>
      </c>
      <c r="Z11" s="962" t="str">
        <f>IF($B11="","",INDEX('All CCC'!Z$7:Z$988,MATCH(WatchList!$B11,'All CCC'!$B$7:$B$988,0)))</f>
        <v/>
      </c>
      <c r="AA11" s="962" t="str">
        <f>IF($B11="","",INDEX('All CCC'!AA$7:AA$988,MATCH(WatchList!$B11,'All CCC'!$B$7:$B$988,0)))</f>
        <v/>
      </c>
      <c r="AB11" s="962" t="str">
        <f>IF($B11="","",INDEX('All CCC'!AB$7:AB$988,MATCH(WatchList!$B11,'All CCC'!$B$7:$B$988,0)))</f>
        <v/>
      </c>
      <c r="AC11" s="962" t="str">
        <f>IF($B11="","",INDEX('All CCC'!AC$7:AC$988,MATCH(WatchList!$B11,'All CCC'!$B$7:$B$988,0)))</f>
        <v/>
      </c>
      <c r="AD11" s="962" t="str">
        <f>IF($B11="","",INDEX('All CCC'!AD$7:AD$988,MATCH(WatchList!$B11,'All CCC'!$B$7:$B$988,0)))</f>
        <v/>
      </c>
      <c r="AE11" s="962" t="str">
        <f>IF($B11="","",INDEX('All CCC'!AE$7:AE$988,MATCH(WatchList!$B11,'All CCC'!$B$7:$B$988,0)))</f>
        <v/>
      </c>
      <c r="AF11" s="962" t="str">
        <f>IF($B11="","",INDEX('All CCC'!AF$7:AF$988,MATCH(WatchList!$B11,'All CCC'!$B$7:$B$988,0)))</f>
        <v/>
      </c>
      <c r="AG11" s="962" t="str">
        <f>IF($B11="","",INDEX('All CCC'!AG$7:AG$988,MATCH(WatchList!$B11,'All CCC'!$B$7:$B$988,0)))</f>
        <v/>
      </c>
      <c r="AH11" s="962" t="str">
        <f>IF($B11="","",INDEX('All CCC'!AH$7:AH$988,MATCH(WatchList!$B11,'All CCC'!$B$7:$B$988,0)))</f>
        <v/>
      </c>
      <c r="AI11" s="962" t="str">
        <f>IF($B11="","",INDEX('All CCC'!AI$7:AI$988,MATCH(WatchList!$B11,'All CCC'!$B$7:$B$988,0)))</f>
        <v/>
      </c>
      <c r="AJ11" s="962" t="str">
        <f>IF($B11="","",INDEX('All CCC'!AJ$7:AJ$988,MATCH(WatchList!$B11,'All CCC'!$B$7:$B$988,0)))</f>
        <v/>
      </c>
      <c r="AK11" s="962" t="str">
        <f>IF($B11="","",INDEX('All CCC'!AK$7:AK$988,MATCH(WatchList!$B11,'All CCC'!$B$7:$B$988,0)))</f>
        <v/>
      </c>
      <c r="AL11" s="962" t="str">
        <f>IF($B11="","",INDEX('All CCC'!AL$7:AL$988,MATCH(WatchList!$B11,'All CCC'!$B$7:$B$988,0)))</f>
        <v/>
      </c>
      <c r="AM11" s="962" t="str">
        <f>IF($B11="","",INDEX('All CCC'!AM$7:AM$988,MATCH(WatchList!$B11,'All CCC'!$B$7:$B$988,0)))</f>
        <v/>
      </c>
      <c r="AN11" s="962" t="str">
        <f>IF($B11="","",INDEX('All CCC'!AN$7:AN$988,MATCH(WatchList!$B11,'All CCC'!$B$7:$B$988,0)))</f>
        <v/>
      </c>
      <c r="AO11" s="962" t="str">
        <f>IF($B11="","",INDEX('All CCC'!AO$7:AO$988,MATCH(WatchList!$B11,'All CCC'!$B$7:$B$988,0)))</f>
        <v/>
      </c>
      <c r="AP11" s="962" t="str">
        <f>IF($B11="","",INDEX('All CCC'!AP$7:AP$988,MATCH(WatchList!$B11,'All CCC'!$B$7:$B$988,0)))</f>
        <v/>
      </c>
      <c r="AQ11" s="962" t="str">
        <f>IF($B11="","",INDEX('All CCC'!AQ$7:AQ$988,MATCH(WatchList!$B11,'All CCC'!$B$7:$B$988,0)))</f>
        <v/>
      </c>
      <c r="AR11" s="962" t="str">
        <f>IF($B11="","",INDEX('All CCC'!AR$7:AR$988,MATCH(WatchList!$B11,'All CCC'!$B$7:$B$988,0)))</f>
        <v/>
      </c>
      <c r="AS11" s="962" t="str">
        <f>IF($B11="","",INDEX('All CCC'!AS$7:AS$988,MATCH(WatchList!$B11,'All CCC'!$B$7:$B$988,0)))</f>
        <v/>
      </c>
      <c r="AT11" s="962" t="str">
        <f>IF($B11="","",INDEX('All CCC'!AT$7:AT$988,MATCH(WatchList!$B11,'All CCC'!$B$7:$B$988,0)))</f>
        <v/>
      </c>
      <c r="AU11" s="962" t="str">
        <f>IF($B11="","",INDEX('All CCC'!AU$7:AU$988,MATCH(WatchList!$B11,'All CCC'!$B$7:$B$988,0)))</f>
        <v/>
      </c>
      <c r="AV11" s="962" t="str">
        <f>IF($B11="","",INDEX('All CCC'!AV$7:AV$988,MATCH(WatchList!$B11,'All CCC'!$B$7:$B$988,0)))</f>
        <v/>
      </c>
      <c r="AW11" s="962" t="str">
        <f>IF($B11="","",INDEX('All CCC'!AW$7:AW$988,MATCH(WatchList!$B11,'All CCC'!$B$7:$B$988,0)))</f>
        <v/>
      </c>
      <c r="AX11" s="962" t="str">
        <f>IF($B11="","",INDEX('All CCC'!AX$7:AX$988,MATCH(WatchList!$B11,'All CCC'!$B$7:$B$988,0)))</f>
        <v/>
      </c>
      <c r="AY11" s="962" t="str">
        <f>IF($B11="","",INDEX('All CCC'!AY$7:AY$988,MATCH(WatchList!$B11,'All CCC'!$B$7:$B$988,0)))</f>
        <v/>
      </c>
      <c r="AZ11" s="962" t="str">
        <f>IF($B11="","",INDEX('All CCC'!AZ$7:AZ$988,MATCH(WatchList!$B11,'All CCC'!$B$7:$B$988,0)))</f>
        <v/>
      </c>
      <c r="BA11" s="962" t="str">
        <f>IF($B11="","",INDEX('All CCC'!BA$7:BA$988,MATCH(WatchList!$B11,'All CCC'!$B$7:$B$988,0)))</f>
        <v/>
      </c>
      <c r="BB11" s="962" t="str">
        <f>IF($B11="","",INDEX('All CCC'!BB$7:BB$988,MATCH(WatchList!$B11,'All CCC'!$B$7:$B$988,0)))</f>
        <v/>
      </c>
      <c r="BC11" s="962" t="str">
        <f>IF($B11="","",INDEX('All CCC'!BC$7:BC$988,MATCH(WatchList!$B11,'All CCC'!$B$7:$B$988,0)))</f>
        <v/>
      </c>
      <c r="BD11" s="962" t="str">
        <f>IF($B11="","",INDEX('All CCC'!BD$7:BD$988,MATCH(WatchList!$B11,'All CCC'!$B$7:$B$988,0)))</f>
        <v/>
      </c>
      <c r="BE11" s="962" t="str">
        <f>IF($B11="","",INDEX('All CCC'!BE$7:BE$988,MATCH(WatchList!$B11,'All CCC'!$B$7:$B$988,0)))</f>
        <v/>
      </c>
      <c r="BF11" s="962" t="str">
        <f>IF($B11="","",INDEX('All CCC'!BF$7:BF$988,MATCH(WatchList!$B11,'All CCC'!$B$7:$B$988,0)))</f>
        <v/>
      </c>
      <c r="BG11" s="962" t="str">
        <f>IF($B11="","",INDEX('All CCC'!BG$7:BG$988,MATCH(WatchList!$B11,'All CCC'!$B$7:$B$988,0)))</f>
        <v/>
      </c>
    </row>
    <row r="12" spans="1:59" ht="11.25" customHeight="1" x14ac:dyDescent="0.2">
      <c r="A12" s="610" t="str">
        <f>IF($B12="","",INDEX('All CCC'!A$7:A$988,MATCH(WatchList!$B12,'All CCC'!$B$7:$B$988,0)))</f>
        <v/>
      </c>
      <c r="B12" s="36"/>
      <c r="C12" s="962" t="str">
        <f>IF($B12="","",INDEX('All CCC'!C$7:C$988,MATCH(WatchList!$B12,'All CCC'!$B$7:$B$988,0)))</f>
        <v/>
      </c>
      <c r="D12" s="962" t="str">
        <f>IF($B12="","",INDEX('All CCC'!D$7:D$988,MATCH(WatchList!$B12,'All CCC'!$B$7:$B$988,0)))</f>
        <v/>
      </c>
      <c r="E12" s="962" t="str">
        <f>IF($B12="","",INDEX('All CCC'!E$7:E$988,MATCH(WatchList!$B12,'All CCC'!$B$7:$B$988,0)))</f>
        <v/>
      </c>
      <c r="F12" s="962" t="str">
        <f>IF($B12="","",INDEX('All CCC'!F$7:F$988,MATCH(WatchList!$B12,'All CCC'!$B$7:$B$988,0)))</f>
        <v/>
      </c>
      <c r="G12" s="962" t="str">
        <f>IF($B12="","",INDEX('All CCC'!G$7:G$988,MATCH(WatchList!$B12,'All CCC'!$B$7:$B$988,0)))</f>
        <v/>
      </c>
      <c r="H12" s="962" t="str">
        <f>IF($B12="","",INDEX('All CCC'!H$7:H$988,MATCH(WatchList!$B12,'All CCC'!$B$7:$B$988,0)))</f>
        <v/>
      </c>
      <c r="I12" s="962" t="str">
        <f>IF($B12="","",INDEX('All CCC'!I$7:I$988,MATCH(WatchList!$B12,'All CCC'!$B$7:$B$988,0)))</f>
        <v/>
      </c>
      <c r="J12" s="962" t="str">
        <f>IF($B12="","",INDEX('All CCC'!J$7:J$988,MATCH(WatchList!$B12,'All CCC'!$B$7:$B$988,0)))</f>
        <v/>
      </c>
      <c r="K12" s="962" t="str">
        <f>IF($B12="","",INDEX('All CCC'!K$7:K$988,MATCH(WatchList!$B12,'All CCC'!$B$7:$B$988,0)))</f>
        <v/>
      </c>
      <c r="L12" s="962" t="str">
        <f>IF($B12="","",INDEX('All CCC'!L$7:L$988,MATCH(WatchList!$B12,'All CCC'!$B$7:$B$988,0)))</f>
        <v/>
      </c>
      <c r="M12" s="962" t="str">
        <f>IF($B12="","",INDEX('All CCC'!M$7:M$988,MATCH(WatchList!$B12,'All CCC'!$B$7:$B$988,0)))</f>
        <v/>
      </c>
      <c r="N12" s="962" t="str">
        <f>IF($B12="","",INDEX('All CCC'!N$7:N$988,MATCH(WatchList!$B12,'All CCC'!$B$7:$B$988,0)))</f>
        <v/>
      </c>
      <c r="O12" s="962" t="str">
        <f>IF($B12="","",INDEX('All CCC'!O$7:O$988,MATCH(WatchList!$B12,'All CCC'!$B$7:$B$988,0)))</f>
        <v/>
      </c>
      <c r="P12" s="963" t="str">
        <f>IF($B12="","",INDEX('All CCC'!P$7:P$988,MATCH(WatchList!$B12,'All CCC'!$B$7:$B$988,0)))</f>
        <v/>
      </c>
      <c r="Q12" s="963" t="str">
        <f>IF($B12="","",INDEX('All CCC'!Q$7:Q$988,MATCH(WatchList!$B12,'All CCC'!$B$7:$B$988,0)))</f>
        <v/>
      </c>
      <c r="R12" s="962" t="str">
        <f>IF($B12="","",INDEX('All CCC'!R$7:R$988,MATCH(WatchList!$B12,'All CCC'!$B$7:$B$988,0)))</f>
        <v/>
      </c>
      <c r="S12" s="962" t="str">
        <f>IF($B12="","",INDEX('All CCC'!S$7:S$988,MATCH(WatchList!$B12,'All CCC'!$B$7:$B$988,0)))</f>
        <v/>
      </c>
      <c r="T12" s="962" t="str">
        <f>IF($B12="","",INDEX('All CCC'!T$7:T$988,MATCH(WatchList!$B12,'All CCC'!$B$7:$B$988,0)))</f>
        <v/>
      </c>
      <c r="U12" s="962" t="str">
        <f>IF($B12="","",INDEX('All CCC'!U$7:U$988,MATCH(WatchList!$B12,'All CCC'!$B$7:$B$988,0)))</f>
        <v/>
      </c>
      <c r="V12" s="962" t="str">
        <f>IF($B12="","",INDEX('All CCC'!V$7:V$988,MATCH(WatchList!$B12,'All CCC'!$B$7:$B$988,0)))</f>
        <v/>
      </c>
      <c r="W12" s="962" t="str">
        <f>IF($B12="","",INDEX('All CCC'!W$7:W$988,MATCH(WatchList!$B12,'All CCC'!$B$7:$B$988,0)))</f>
        <v/>
      </c>
      <c r="X12" s="962" t="str">
        <f>IF($B12="","",INDEX('All CCC'!X$7:X$988,MATCH(WatchList!$B12,'All CCC'!$B$7:$B$988,0)))</f>
        <v/>
      </c>
      <c r="Y12" s="962" t="str">
        <f>IF($B12="","",INDEX('All CCC'!Y$7:Y$988,MATCH(WatchList!$B12,'All CCC'!$B$7:$B$988,0)))</f>
        <v/>
      </c>
      <c r="Z12" s="962" t="str">
        <f>IF($B12="","",INDEX('All CCC'!Z$7:Z$988,MATCH(WatchList!$B12,'All CCC'!$B$7:$B$988,0)))</f>
        <v/>
      </c>
      <c r="AA12" s="962" t="str">
        <f>IF($B12="","",INDEX('All CCC'!AA$7:AA$988,MATCH(WatchList!$B12,'All CCC'!$B$7:$B$988,0)))</f>
        <v/>
      </c>
      <c r="AB12" s="962" t="str">
        <f>IF($B12="","",INDEX('All CCC'!AB$7:AB$988,MATCH(WatchList!$B12,'All CCC'!$B$7:$B$988,0)))</f>
        <v/>
      </c>
      <c r="AC12" s="962" t="str">
        <f>IF($B12="","",INDEX('All CCC'!AC$7:AC$988,MATCH(WatchList!$B12,'All CCC'!$B$7:$B$988,0)))</f>
        <v/>
      </c>
      <c r="AD12" s="962" t="str">
        <f>IF($B12="","",INDEX('All CCC'!AD$7:AD$988,MATCH(WatchList!$B12,'All CCC'!$B$7:$B$988,0)))</f>
        <v/>
      </c>
      <c r="AE12" s="962" t="str">
        <f>IF($B12="","",INDEX('All CCC'!AE$7:AE$988,MATCH(WatchList!$B12,'All CCC'!$B$7:$B$988,0)))</f>
        <v/>
      </c>
      <c r="AF12" s="962" t="str">
        <f>IF($B12="","",INDEX('All CCC'!AF$7:AF$988,MATCH(WatchList!$B12,'All CCC'!$B$7:$B$988,0)))</f>
        <v/>
      </c>
      <c r="AG12" s="962" t="str">
        <f>IF($B12="","",INDEX('All CCC'!AG$7:AG$988,MATCH(WatchList!$B12,'All CCC'!$B$7:$B$988,0)))</f>
        <v/>
      </c>
      <c r="AH12" s="962" t="str">
        <f>IF($B12="","",INDEX('All CCC'!AH$7:AH$988,MATCH(WatchList!$B12,'All CCC'!$B$7:$B$988,0)))</f>
        <v/>
      </c>
      <c r="AI12" s="962" t="str">
        <f>IF($B12="","",INDEX('All CCC'!AI$7:AI$988,MATCH(WatchList!$B12,'All CCC'!$B$7:$B$988,0)))</f>
        <v/>
      </c>
      <c r="AJ12" s="962" t="str">
        <f>IF($B12="","",INDEX('All CCC'!AJ$7:AJ$988,MATCH(WatchList!$B12,'All CCC'!$B$7:$B$988,0)))</f>
        <v/>
      </c>
      <c r="AK12" s="962" t="str">
        <f>IF($B12="","",INDEX('All CCC'!AK$7:AK$988,MATCH(WatchList!$B12,'All CCC'!$B$7:$B$988,0)))</f>
        <v/>
      </c>
      <c r="AL12" s="962" t="str">
        <f>IF($B12="","",INDEX('All CCC'!AL$7:AL$988,MATCH(WatchList!$B12,'All CCC'!$B$7:$B$988,0)))</f>
        <v/>
      </c>
      <c r="AM12" s="962" t="str">
        <f>IF($B12="","",INDEX('All CCC'!AM$7:AM$988,MATCH(WatchList!$B12,'All CCC'!$B$7:$B$988,0)))</f>
        <v/>
      </c>
      <c r="AN12" s="962" t="str">
        <f>IF($B12="","",INDEX('All CCC'!AN$7:AN$988,MATCH(WatchList!$B12,'All CCC'!$B$7:$B$988,0)))</f>
        <v/>
      </c>
      <c r="AO12" s="962" t="str">
        <f>IF($B12="","",INDEX('All CCC'!AO$7:AO$988,MATCH(WatchList!$B12,'All CCC'!$B$7:$B$988,0)))</f>
        <v/>
      </c>
      <c r="AP12" s="962" t="str">
        <f>IF($B12="","",INDEX('All CCC'!AP$7:AP$988,MATCH(WatchList!$B12,'All CCC'!$B$7:$B$988,0)))</f>
        <v/>
      </c>
      <c r="AQ12" s="962" t="str">
        <f>IF($B12="","",INDEX('All CCC'!AQ$7:AQ$988,MATCH(WatchList!$B12,'All CCC'!$B$7:$B$988,0)))</f>
        <v/>
      </c>
      <c r="AR12" s="962" t="str">
        <f>IF($B12="","",INDEX('All CCC'!AR$7:AR$988,MATCH(WatchList!$B12,'All CCC'!$B$7:$B$988,0)))</f>
        <v/>
      </c>
      <c r="AS12" s="962" t="str">
        <f>IF($B12="","",INDEX('All CCC'!AS$7:AS$988,MATCH(WatchList!$B12,'All CCC'!$B$7:$B$988,0)))</f>
        <v/>
      </c>
      <c r="AT12" s="962" t="str">
        <f>IF($B12="","",INDEX('All CCC'!AT$7:AT$988,MATCH(WatchList!$B12,'All CCC'!$B$7:$B$988,0)))</f>
        <v/>
      </c>
      <c r="AU12" s="962" t="str">
        <f>IF($B12="","",INDEX('All CCC'!AU$7:AU$988,MATCH(WatchList!$B12,'All CCC'!$B$7:$B$988,0)))</f>
        <v/>
      </c>
      <c r="AV12" s="962" t="str">
        <f>IF($B12="","",INDEX('All CCC'!AV$7:AV$988,MATCH(WatchList!$B12,'All CCC'!$B$7:$B$988,0)))</f>
        <v/>
      </c>
      <c r="AW12" s="962" t="str">
        <f>IF($B12="","",INDEX('All CCC'!AW$7:AW$988,MATCH(WatchList!$B12,'All CCC'!$B$7:$B$988,0)))</f>
        <v/>
      </c>
      <c r="AX12" s="962" t="str">
        <f>IF($B12="","",INDEX('All CCC'!AX$7:AX$988,MATCH(WatchList!$B12,'All CCC'!$B$7:$B$988,0)))</f>
        <v/>
      </c>
      <c r="AY12" s="962" t="str">
        <f>IF($B12="","",INDEX('All CCC'!AY$7:AY$988,MATCH(WatchList!$B12,'All CCC'!$B$7:$B$988,0)))</f>
        <v/>
      </c>
      <c r="AZ12" s="962" t="str">
        <f>IF($B12="","",INDEX('All CCC'!AZ$7:AZ$988,MATCH(WatchList!$B12,'All CCC'!$B$7:$B$988,0)))</f>
        <v/>
      </c>
      <c r="BA12" s="962" t="str">
        <f>IF($B12="","",INDEX('All CCC'!BA$7:BA$988,MATCH(WatchList!$B12,'All CCC'!$B$7:$B$988,0)))</f>
        <v/>
      </c>
      <c r="BB12" s="962" t="str">
        <f>IF($B12="","",INDEX('All CCC'!BB$7:BB$988,MATCH(WatchList!$B12,'All CCC'!$B$7:$B$988,0)))</f>
        <v/>
      </c>
      <c r="BC12" s="962" t="str">
        <f>IF($B12="","",INDEX('All CCC'!BC$7:BC$988,MATCH(WatchList!$B12,'All CCC'!$B$7:$B$988,0)))</f>
        <v/>
      </c>
      <c r="BD12" s="962" t="str">
        <f>IF($B12="","",INDEX('All CCC'!BD$7:BD$988,MATCH(WatchList!$B12,'All CCC'!$B$7:$B$988,0)))</f>
        <v/>
      </c>
      <c r="BE12" s="962" t="str">
        <f>IF($B12="","",INDEX('All CCC'!BE$7:BE$988,MATCH(WatchList!$B12,'All CCC'!$B$7:$B$988,0)))</f>
        <v/>
      </c>
      <c r="BF12" s="962" t="str">
        <f>IF($B12="","",INDEX('All CCC'!BF$7:BF$988,MATCH(WatchList!$B12,'All CCC'!$B$7:$B$988,0)))</f>
        <v/>
      </c>
      <c r="BG12" s="962" t="str">
        <f>IF($B12="","",INDEX('All CCC'!BG$7:BG$988,MATCH(WatchList!$B12,'All CCC'!$B$7:$B$988,0)))</f>
        <v/>
      </c>
    </row>
    <row r="13" spans="1:59" ht="11.25" customHeight="1" x14ac:dyDescent="0.2">
      <c r="A13" s="610" t="str">
        <f>IF($B13="","",INDEX('All CCC'!A$7:A$988,MATCH(WatchList!$B13,'All CCC'!$B$7:$B$988,0)))</f>
        <v/>
      </c>
      <c r="B13" s="36"/>
      <c r="C13" s="962" t="str">
        <f>IF($B13="","",INDEX('All CCC'!C$7:C$988,MATCH(WatchList!$B13,'All CCC'!$B$7:$B$988,0)))</f>
        <v/>
      </c>
      <c r="D13" s="962" t="str">
        <f>IF($B13="","",INDEX('All CCC'!D$7:D$988,MATCH(WatchList!$B13,'All CCC'!$B$7:$B$988,0)))</f>
        <v/>
      </c>
      <c r="E13" s="962" t="str">
        <f>IF($B13="","",INDEX('All CCC'!E$7:E$988,MATCH(WatchList!$B13,'All CCC'!$B$7:$B$988,0)))</f>
        <v/>
      </c>
      <c r="F13" s="962" t="str">
        <f>IF($B13="","",INDEX('All CCC'!F$7:F$988,MATCH(WatchList!$B13,'All CCC'!$B$7:$B$988,0)))</f>
        <v/>
      </c>
      <c r="G13" s="962" t="str">
        <f>IF($B13="","",INDEX('All CCC'!G$7:G$988,MATCH(WatchList!$B13,'All CCC'!$B$7:$B$988,0)))</f>
        <v/>
      </c>
      <c r="H13" s="962" t="str">
        <f>IF($B13="","",INDEX('All CCC'!H$7:H$988,MATCH(WatchList!$B13,'All CCC'!$B$7:$B$988,0)))</f>
        <v/>
      </c>
      <c r="I13" s="962" t="str">
        <f>IF($B13="","",INDEX('All CCC'!I$7:I$988,MATCH(WatchList!$B13,'All CCC'!$B$7:$B$988,0)))</f>
        <v/>
      </c>
      <c r="J13" s="962" t="str">
        <f>IF($B13="","",INDEX('All CCC'!J$7:J$988,MATCH(WatchList!$B13,'All CCC'!$B$7:$B$988,0)))</f>
        <v/>
      </c>
      <c r="K13" s="962" t="str">
        <f>IF($B13="","",INDEX('All CCC'!K$7:K$988,MATCH(WatchList!$B13,'All CCC'!$B$7:$B$988,0)))</f>
        <v/>
      </c>
      <c r="L13" s="962" t="str">
        <f>IF($B13="","",INDEX('All CCC'!L$7:L$988,MATCH(WatchList!$B13,'All CCC'!$B$7:$B$988,0)))</f>
        <v/>
      </c>
      <c r="M13" s="962" t="str">
        <f>IF($B13="","",INDEX('All CCC'!M$7:M$988,MATCH(WatchList!$B13,'All CCC'!$B$7:$B$988,0)))</f>
        <v/>
      </c>
      <c r="N13" s="962" t="str">
        <f>IF($B13="","",INDEX('All CCC'!N$7:N$988,MATCH(WatchList!$B13,'All CCC'!$B$7:$B$988,0)))</f>
        <v/>
      </c>
      <c r="O13" s="962" t="str">
        <f>IF($B13="","",INDEX('All CCC'!O$7:O$988,MATCH(WatchList!$B13,'All CCC'!$B$7:$B$988,0)))</f>
        <v/>
      </c>
      <c r="P13" s="963" t="str">
        <f>IF($B13="","",INDEX('All CCC'!P$7:P$988,MATCH(WatchList!$B13,'All CCC'!$B$7:$B$988,0)))</f>
        <v/>
      </c>
      <c r="Q13" s="963" t="str">
        <f>IF($B13="","",INDEX('All CCC'!Q$7:Q$988,MATCH(WatchList!$B13,'All CCC'!$B$7:$B$988,0)))</f>
        <v/>
      </c>
      <c r="R13" s="962" t="str">
        <f>IF($B13="","",INDEX('All CCC'!R$7:R$988,MATCH(WatchList!$B13,'All CCC'!$B$7:$B$988,0)))</f>
        <v/>
      </c>
      <c r="S13" s="962" t="str">
        <f>IF($B13="","",INDEX('All CCC'!S$7:S$988,MATCH(WatchList!$B13,'All CCC'!$B$7:$B$988,0)))</f>
        <v/>
      </c>
      <c r="T13" s="962" t="str">
        <f>IF($B13="","",INDEX('All CCC'!T$7:T$988,MATCH(WatchList!$B13,'All CCC'!$B$7:$B$988,0)))</f>
        <v/>
      </c>
      <c r="U13" s="962" t="str">
        <f>IF($B13="","",INDEX('All CCC'!U$7:U$988,MATCH(WatchList!$B13,'All CCC'!$B$7:$B$988,0)))</f>
        <v/>
      </c>
      <c r="V13" s="962" t="str">
        <f>IF($B13="","",INDEX('All CCC'!V$7:V$988,MATCH(WatchList!$B13,'All CCC'!$B$7:$B$988,0)))</f>
        <v/>
      </c>
      <c r="W13" s="962" t="str">
        <f>IF($B13="","",INDEX('All CCC'!W$7:W$988,MATCH(WatchList!$B13,'All CCC'!$B$7:$B$988,0)))</f>
        <v/>
      </c>
      <c r="X13" s="962" t="str">
        <f>IF($B13="","",INDEX('All CCC'!X$7:X$988,MATCH(WatchList!$B13,'All CCC'!$B$7:$B$988,0)))</f>
        <v/>
      </c>
      <c r="Y13" s="962" t="str">
        <f>IF($B13="","",INDEX('All CCC'!Y$7:Y$988,MATCH(WatchList!$B13,'All CCC'!$B$7:$B$988,0)))</f>
        <v/>
      </c>
      <c r="Z13" s="962" t="str">
        <f>IF($B13="","",INDEX('All CCC'!Z$7:Z$988,MATCH(WatchList!$B13,'All CCC'!$B$7:$B$988,0)))</f>
        <v/>
      </c>
      <c r="AA13" s="962" t="str">
        <f>IF($B13="","",INDEX('All CCC'!AA$7:AA$988,MATCH(WatchList!$B13,'All CCC'!$B$7:$B$988,0)))</f>
        <v/>
      </c>
      <c r="AB13" s="962" t="str">
        <f>IF($B13="","",INDEX('All CCC'!AB$7:AB$988,MATCH(WatchList!$B13,'All CCC'!$B$7:$B$988,0)))</f>
        <v/>
      </c>
      <c r="AC13" s="962" t="str">
        <f>IF($B13="","",INDEX('All CCC'!AC$7:AC$988,MATCH(WatchList!$B13,'All CCC'!$B$7:$B$988,0)))</f>
        <v/>
      </c>
      <c r="AD13" s="962" t="str">
        <f>IF($B13="","",INDEX('All CCC'!AD$7:AD$988,MATCH(WatchList!$B13,'All CCC'!$B$7:$B$988,0)))</f>
        <v/>
      </c>
      <c r="AE13" s="962" t="str">
        <f>IF($B13="","",INDEX('All CCC'!AE$7:AE$988,MATCH(WatchList!$B13,'All CCC'!$B$7:$B$988,0)))</f>
        <v/>
      </c>
      <c r="AF13" s="962" t="str">
        <f>IF($B13="","",INDEX('All CCC'!AF$7:AF$988,MATCH(WatchList!$B13,'All CCC'!$B$7:$B$988,0)))</f>
        <v/>
      </c>
      <c r="AG13" s="962" t="str">
        <f>IF($B13="","",INDEX('All CCC'!AG$7:AG$988,MATCH(WatchList!$B13,'All CCC'!$B$7:$B$988,0)))</f>
        <v/>
      </c>
      <c r="AH13" s="962" t="str">
        <f>IF($B13="","",INDEX('All CCC'!AH$7:AH$988,MATCH(WatchList!$B13,'All CCC'!$B$7:$B$988,0)))</f>
        <v/>
      </c>
      <c r="AI13" s="962" t="str">
        <f>IF($B13="","",INDEX('All CCC'!AI$7:AI$988,MATCH(WatchList!$B13,'All CCC'!$B$7:$B$988,0)))</f>
        <v/>
      </c>
      <c r="AJ13" s="962" t="str">
        <f>IF($B13="","",INDEX('All CCC'!AJ$7:AJ$988,MATCH(WatchList!$B13,'All CCC'!$B$7:$B$988,0)))</f>
        <v/>
      </c>
      <c r="AK13" s="962" t="str">
        <f>IF($B13="","",INDEX('All CCC'!AK$7:AK$988,MATCH(WatchList!$B13,'All CCC'!$B$7:$B$988,0)))</f>
        <v/>
      </c>
      <c r="AL13" s="962" t="str">
        <f>IF($B13="","",INDEX('All CCC'!AL$7:AL$988,MATCH(WatchList!$B13,'All CCC'!$B$7:$B$988,0)))</f>
        <v/>
      </c>
      <c r="AM13" s="962" t="str">
        <f>IF($B13="","",INDEX('All CCC'!AM$7:AM$988,MATCH(WatchList!$B13,'All CCC'!$B$7:$B$988,0)))</f>
        <v/>
      </c>
      <c r="AN13" s="962" t="str">
        <f>IF($B13="","",INDEX('All CCC'!AN$7:AN$988,MATCH(WatchList!$B13,'All CCC'!$B$7:$B$988,0)))</f>
        <v/>
      </c>
      <c r="AO13" s="962" t="str">
        <f>IF($B13="","",INDEX('All CCC'!AO$7:AO$988,MATCH(WatchList!$B13,'All CCC'!$B$7:$B$988,0)))</f>
        <v/>
      </c>
      <c r="AP13" s="962" t="str">
        <f>IF($B13="","",INDEX('All CCC'!AP$7:AP$988,MATCH(WatchList!$B13,'All CCC'!$B$7:$B$988,0)))</f>
        <v/>
      </c>
      <c r="AQ13" s="962" t="str">
        <f>IF($B13="","",INDEX('All CCC'!AQ$7:AQ$988,MATCH(WatchList!$B13,'All CCC'!$B$7:$B$988,0)))</f>
        <v/>
      </c>
      <c r="AR13" s="962" t="str">
        <f>IF($B13="","",INDEX('All CCC'!AR$7:AR$988,MATCH(WatchList!$B13,'All CCC'!$B$7:$B$988,0)))</f>
        <v/>
      </c>
      <c r="AS13" s="962" t="str">
        <f>IF($B13="","",INDEX('All CCC'!AS$7:AS$988,MATCH(WatchList!$B13,'All CCC'!$B$7:$B$988,0)))</f>
        <v/>
      </c>
      <c r="AT13" s="962" t="str">
        <f>IF($B13="","",INDEX('All CCC'!AT$7:AT$988,MATCH(WatchList!$B13,'All CCC'!$B$7:$B$988,0)))</f>
        <v/>
      </c>
      <c r="AU13" s="962" t="str">
        <f>IF($B13="","",INDEX('All CCC'!AU$7:AU$988,MATCH(WatchList!$B13,'All CCC'!$B$7:$B$988,0)))</f>
        <v/>
      </c>
      <c r="AV13" s="962" t="str">
        <f>IF($B13="","",INDEX('All CCC'!AV$7:AV$988,MATCH(WatchList!$B13,'All CCC'!$B$7:$B$988,0)))</f>
        <v/>
      </c>
      <c r="AW13" s="962" t="str">
        <f>IF($B13="","",INDEX('All CCC'!AW$7:AW$988,MATCH(WatchList!$B13,'All CCC'!$B$7:$B$988,0)))</f>
        <v/>
      </c>
      <c r="AX13" s="962" t="str">
        <f>IF($B13="","",INDEX('All CCC'!AX$7:AX$988,MATCH(WatchList!$B13,'All CCC'!$B$7:$B$988,0)))</f>
        <v/>
      </c>
      <c r="AY13" s="962" t="str">
        <f>IF($B13="","",INDEX('All CCC'!AY$7:AY$988,MATCH(WatchList!$B13,'All CCC'!$B$7:$B$988,0)))</f>
        <v/>
      </c>
      <c r="AZ13" s="962" t="str">
        <f>IF($B13="","",INDEX('All CCC'!AZ$7:AZ$988,MATCH(WatchList!$B13,'All CCC'!$B$7:$B$988,0)))</f>
        <v/>
      </c>
      <c r="BA13" s="962" t="str">
        <f>IF($B13="","",INDEX('All CCC'!BA$7:BA$988,MATCH(WatchList!$B13,'All CCC'!$B$7:$B$988,0)))</f>
        <v/>
      </c>
      <c r="BB13" s="962" t="str">
        <f>IF($B13="","",INDEX('All CCC'!BB$7:BB$988,MATCH(WatchList!$B13,'All CCC'!$B$7:$B$988,0)))</f>
        <v/>
      </c>
      <c r="BC13" s="962" t="str">
        <f>IF($B13="","",INDEX('All CCC'!BC$7:BC$988,MATCH(WatchList!$B13,'All CCC'!$B$7:$B$988,0)))</f>
        <v/>
      </c>
      <c r="BD13" s="962" t="str">
        <f>IF($B13="","",INDEX('All CCC'!BD$7:BD$988,MATCH(WatchList!$B13,'All CCC'!$B$7:$B$988,0)))</f>
        <v/>
      </c>
      <c r="BE13" s="962" t="str">
        <f>IF($B13="","",INDEX('All CCC'!BE$7:BE$988,MATCH(WatchList!$B13,'All CCC'!$B$7:$B$988,0)))</f>
        <v/>
      </c>
      <c r="BF13" s="962" t="str">
        <f>IF($B13="","",INDEX('All CCC'!BF$7:BF$988,MATCH(WatchList!$B13,'All CCC'!$B$7:$B$988,0)))</f>
        <v/>
      </c>
      <c r="BG13" s="962" t="str">
        <f>IF($B13="","",INDEX('All CCC'!BG$7:BG$988,MATCH(WatchList!$B13,'All CCC'!$B$7:$B$988,0)))</f>
        <v/>
      </c>
    </row>
    <row r="14" spans="1:59" ht="11.25" customHeight="1" x14ac:dyDescent="0.2">
      <c r="A14" s="610" t="str">
        <f>IF($B14="","",INDEX('All CCC'!A$7:A$988,MATCH(WatchList!$B14,'All CCC'!$B$7:$B$988,0)))</f>
        <v/>
      </c>
      <c r="B14" s="36"/>
      <c r="C14" s="962" t="str">
        <f>IF($B14="","",INDEX('All CCC'!C$7:C$988,MATCH(WatchList!$B14,'All CCC'!$B$7:$B$988,0)))</f>
        <v/>
      </c>
      <c r="D14" s="962" t="str">
        <f>IF($B14="","",INDEX('All CCC'!D$7:D$988,MATCH(WatchList!$B14,'All CCC'!$B$7:$B$988,0)))</f>
        <v/>
      </c>
      <c r="E14" s="962" t="str">
        <f>IF($B14="","",INDEX('All CCC'!E$7:E$988,MATCH(WatchList!$B14,'All CCC'!$B$7:$B$988,0)))</f>
        <v/>
      </c>
      <c r="F14" s="962" t="str">
        <f>IF($B14="","",INDEX('All CCC'!F$7:F$988,MATCH(WatchList!$B14,'All CCC'!$B$7:$B$988,0)))</f>
        <v/>
      </c>
      <c r="G14" s="962" t="str">
        <f>IF($B14="","",INDEX('All CCC'!G$7:G$988,MATCH(WatchList!$B14,'All CCC'!$B$7:$B$988,0)))</f>
        <v/>
      </c>
      <c r="H14" s="962" t="str">
        <f>IF($B14="","",INDEX('All CCC'!H$7:H$988,MATCH(WatchList!$B14,'All CCC'!$B$7:$B$988,0)))</f>
        <v/>
      </c>
      <c r="I14" s="962" t="str">
        <f>IF($B14="","",INDEX('All CCC'!I$7:I$988,MATCH(WatchList!$B14,'All CCC'!$B$7:$B$988,0)))</f>
        <v/>
      </c>
      <c r="J14" s="962" t="str">
        <f>IF($B14="","",INDEX('All CCC'!J$7:J$988,MATCH(WatchList!$B14,'All CCC'!$B$7:$B$988,0)))</f>
        <v/>
      </c>
      <c r="K14" s="962" t="str">
        <f>IF($B14="","",INDEX('All CCC'!K$7:K$988,MATCH(WatchList!$B14,'All CCC'!$B$7:$B$988,0)))</f>
        <v/>
      </c>
      <c r="L14" s="962" t="str">
        <f>IF($B14="","",INDEX('All CCC'!L$7:L$988,MATCH(WatchList!$B14,'All CCC'!$B$7:$B$988,0)))</f>
        <v/>
      </c>
      <c r="M14" s="962" t="str">
        <f>IF($B14="","",INDEX('All CCC'!M$7:M$988,MATCH(WatchList!$B14,'All CCC'!$B$7:$B$988,0)))</f>
        <v/>
      </c>
      <c r="N14" s="962" t="str">
        <f>IF($B14="","",INDEX('All CCC'!N$7:N$988,MATCH(WatchList!$B14,'All CCC'!$B$7:$B$988,0)))</f>
        <v/>
      </c>
      <c r="O14" s="962" t="str">
        <f>IF($B14="","",INDEX('All CCC'!O$7:O$988,MATCH(WatchList!$B14,'All CCC'!$B$7:$B$988,0)))</f>
        <v/>
      </c>
      <c r="P14" s="963" t="str">
        <f>IF($B14="","",INDEX('All CCC'!P$7:P$988,MATCH(WatchList!$B14,'All CCC'!$B$7:$B$988,0)))</f>
        <v/>
      </c>
      <c r="Q14" s="963" t="str">
        <f>IF($B14="","",INDEX('All CCC'!Q$7:Q$988,MATCH(WatchList!$B14,'All CCC'!$B$7:$B$988,0)))</f>
        <v/>
      </c>
      <c r="R14" s="962" t="str">
        <f>IF($B14="","",INDEX('All CCC'!R$7:R$988,MATCH(WatchList!$B14,'All CCC'!$B$7:$B$988,0)))</f>
        <v/>
      </c>
      <c r="S14" s="962" t="str">
        <f>IF($B14="","",INDEX('All CCC'!S$7:S$988,MATCH(WatchList!$B14,'All CCC'!$B$7:$B$988,0)))</f>
        <v/>
      </c>
      <c r="T14" s="962" t="str">
        <f>IF($B14="","",INDEX('All CCC'!T$7:T$988,MATCH(WatchList!$B14,'All CCC'!$B$7:$B$988,0)))</f>
        <v/>
      </c>
      <c r="U14" s="962" t="str">
        <f>IF($B14="","",INDEX('All CCC'!U$7:U$988,MATCH(WatchList!$B14,'All CCC'!$B$7:$B$988,0)))</f>
        <v/>
      </c>
      <c r="V14" s="962" t="str">
        <f>IF($B14="","",INDEX('All CCC'!V$7:V$988,MATCH(WatchList!$B14,'All CCC'!$B$7:$B$988,0)))</f>
        <v/>
      </c>
      <c r="W14" s="962" t="str">
        <f>IF($B14="","",INDEX('All CCC'!W$7:W$988,MATCH(WatchList!$B14,'All CCC'!$B$7:$B$988,0)))</f>
        <v/>
      </c>
      <c r="X14" s="962" t="str">
        <f>IF($B14="","",INDEX('All CCC'!X$7:X$988,MATCH(WatchList!$B14,'All CCC'!$B$7:$B$988,0)))</f>
        <v/>
      </c>
      <c r="Y14" s="962" t="str">
        <f>IF($B14="","",INDEX('All CCC'!Y$7:Y$988,MATCH(WatchList!$B14,'All CCC'!$B$7:$B$988,0)))</f>
        <v/>
      </c>
      <c r="Z14" s="962" t="str">
        <f>IF($B14="","",INDEX('All CCC'!Z$7:Z$988,MATCH(WatchList!$B14,'All CCC'!$B$7:$B$988,0)))</f>
        <v/>
      </c>
      <c r="AA14" s="962" t="str">
        <f>IF($B14="","",INDEX('All CCC'!AA$7:AA$988,MATCH(WatchList!$B14,'All CCC'!$B$7:$B$988,0)))</f>
        <v/>
      </c>
      <c r="AB14" s="962" t="str">
        <f>IF($B14="","",INDEX('All CCC'!AB$7:AB$988,MATCH(WatchList!$B14,'All CCC'!$B$7:$B$988,0)))</f>
        <v/>
      </c>
      <c r="AC14" s="962" t="str">
        <f>IF($B14="","",INDEX('All CCC'!AC$7:AC$988,MATCH(WatchList!$B14,'All CCC'!$B$7:$B$988,0)))</f>
        <v/>
      </c>
      <c r="AD14" s="962" t="str">
        <f>IF($B14="","",INDEX('All CCC'!AD$7:AD$988,MATCH(WatchList!$B14,'All CCC'!$B$7:$B$988,0)))</f>
        <v/>
      </c>
      <c r="AE14" s="962" t="str">
        <f>IF($B14="","",INDEX('All CCC'!AE$7:AE$988,MATCH(WatchList!$B14,'All CCC'!$B$7:$B$988,0)))</f>
        <v/>
      </c>
      <c r="AF14" s="962" t="str">
        <f>IF($B14="","",INDEX('All CCC'!AF$7:AF$988,MATCH(WatchList!$B14,'All CCC'!$B$7:$B$988,0)))</f>
        <v/>
      </c>
      <c r="AG14" s="962" t="str">
        <f>IF($B14="","",INDEX('All CCC'!AG$7:AG$988,MATCH(WatchList!$B14,'All CCC'!$B$7:$B$988,0)))</f>
        <v/>
      </c>
      <c r="AH14" s="962" t="str">
        <f>IF($B14="","",INDEX('All CCC'!AH$7:AH$988,MATCH(WatchList!$B14,'All CCC'!$B$7:$B$988,0)))</f>
        <v/>
      </c>
      <c r="AI14" s="962" t="str">
        <f>IF($B14="","",INDEX('All CCC'!AI$7:AI$988,MATCH(WatchList!$B14,'All CCC'!$B$7:$B$988,0)))</f>
        <v/>
      </c>
      <c r="AJ14" s="962" t="str">
        <f>IF($B14="","",INDEX('All CCC'!AJ$7:AJ$988,MATCH(WatchList!$B14,'All CCC'!$B$7:$B$988,0)))</f>
        <v/>
      </c>
      <c r="AK14" s="962" t="str">
        <f>IF($B14="","",INDEX('All CCC'!AK$7:AK$988,MATCH(WatchList!$B14,'All CCC'!$B$7:$B$988,0)))</f>
        <v/>
      </c>
      <c r="AL14" s="962" t="str">
        <f>IF($B14="","",INDEX('All CCC'!AL$7:AL$988,MATCH(WatchList!$B14,'All CCC'!$B$7:$B$988,0)))</f>
        <v/>
      </c>
      <c r="AM14" s="962" t="str">
        <f>IF($B14="","",INDEX('All CCC'!AM$7:AM$988,MATCH(WatchList!$B14,'All CCC'!$B$7:$B$988,0)))</f>
        <v/>
      </c>
      <c r="AN14" s="962" t="str">
        <f>IF($B14="","",INDEX('All CCC'!AN$7:AN$988,MATCH(WatchList!$B14,'All CCC'!$B$7:$B$988,0)))</f>
        <v/>
      </c>
      <c r="AO14" s="962" t="str">
        <f>IF($B14="","",INDEX('All CCC'!AO$7:AO$988,MATCH(WatchList!$B14,'All CCC'!$B$7:$B$988,0)))</f>
        <v/>
      </c>
      <c r="AP14" s="962" t="str">
        <f>IF($B14="","",INDEX('All CCC'!AP$7:AP$988,MATCH(WatchList!$B14,'All CCC'!$B$7:$B$988,0)))</f>
        <v/>
      </c>
      <c r="AQ14" s="962" t="str">
        <f>IF($B14="","",INDEX('All CCC'!AQ$7:AQ$988,MATCH(WatchList!$B14,'All CCC'!$B$7:$B$988,0)))</f>
        <v/>
      </c>
      <c r="AR14" s="962" t="str">
        <f>IF($B14="","",INDEX('All CCC'!AR$7:AR$988,MATCH(WatchList!$B14,'All CCC'!$B$7:$B$988,0)))</f>
        <v/>
      </c>
      <c r="AS14" s="962" t="str">
        <f>IF($B14="","",INDEX('All CCC'!AS$7:AS$988,MATCH(WatchList!$B14,'All CCC'!$B$7:$B$988,0)))</f>
        <v/>
      </c>
      <c r="AT14" s="962" t="str">
        <f>IF($B14="","",INDEX('All CCC'!AT$7:AT$988,MATCH(WatchList!$B14,'All CCC'!$B$7:$B$988,0)))</f>
        <v/>
      </c>
      <c r="AU14" s="962" t="str">
        <f>IF($B14="","",INDEX('All CCC'!AU$7:AU$988,MATCH(WatchList!$B14,'All CCC'!$B$7:$B$988,0)))</f>
        <v/>
      </c>
      <c r="AV14" s="962" t="str">
        <f>IF($B14="","",INDEX('All CCC'!AV$7:AV$988,MATCH(WatchList!$B14,'All CCC'!$B$7:$B$988,0)))</f>
        <v/>
      </c>
      <c r="AW14" s="962" t="str">
        <f>IF($B14="","",INDEX('All CCC'!AW$7:AW$988,MATCH(WatchList!$B14,'All CCC'!$B$7:$B$988,0)))</f>
        <v/>
      </c>
      <c r="AX14" s="962" t="str">
        <f>IF($B14="","",INDEX('All CCC'!AX$7:AX$988,MATCH(WatchList!$B14,'All CCC'!$B$7:$B$988,0)))</f>
        <v/>
      </c>
      <c r="AY14" s="962" t="str">
        <f>IF($B14="","",INDEX('All CCC'!AY$7:AY$988,MATCH(WatchList!$B14,'All CCC'!$B$7:$B$988,0)))</f>
        <v/>
      </c>
      <c r="AZ14" s="962" t="str">
        <f>IF($B14="","",INDEX('All CCC'!AZ$7:AZ$988,MATCH(WatchList!$B14,'All CCC'!$B$7:$B$988,0)))</f>
        <v/>
      </c>
      <c r="BA14" s="962" t="str">
        <f>IF($B14="","",INDEX('All CCC'!BA$7:BA$988,MATCH(WatchList!$B14,'All CCC'!$B$7:$B$988,0)))</f>
        <v/>
      </c>
      <c r="BB14" s="962" t="str">
        <f>IF($B14="","",INDEX('All CCC'!BB$7:BB$988,MATCH(WatchList!$B14,'All CCC'!$B$7:$B$988,0)))</f>
        <v/>
      </c>
      <c r="BC14" s="962" t="str">
        <f>IF($B14="","",INDEX('All CCC'!BC$7:BC$988,MATCH(WatchList!$B14,'All CCC'!$B$7:$B$988,0)))</f>
        <v/>
      </c>
      <c r="BD14" s="962" t="str">
        <f>IF($B14="","",INDEX('All CCC'!BD$7:BD$988,MATCH(WatchList!$B14,'All CCC'!$B$7:$B$988,0)))</f>
        <v/>
      </c>
      <c r="BE14" s="962" t="str">
        <f>IF($B14="","",INDEX('All CCC'!BE$7:BE$988,MATCH(WatchList!$B14,'All CCC'!$B$7:$B$988,0)))</f>
        <v/>
      </c>
      <c r="BF14" s="962" t="str">
        <f>IF($B14="","",INDEX('All CCC'!BF$7:BF$988,MATCH(WatchList!$B14,'All CCC'!$B$7:$B$988,0)))</f>
        <v/>
      </c>
      <c r="BG14" s="962" t="str">
        <f>IF($B14="","",INDEX('All CCC'!BG$7:BG$988,MATCH(WatchList!$B14,'All CCC'!$B$7:$B$988,0)))</f>
        <v/>
      </c>
    </row>
    <row r="15" spans="1:59" ht="11.25" customHeight="1" x14ac:dyDescent="0.2">
      <c r="A15" s="610" t="str">
        <f>IF($B15="","",INDEX('All CCC'!A$7:A$988,MATCH(WatchList!$B15,'All CCC'!$B$7:$B$988,0)))</f>
        <v/>
      </c>
      <c r="B15" s="36"/>
      <c r="C15" s="962" t="str">
        <f>IF($B15="","",INDEX('All CCC'!C$7:C$988,MATCH(WatchList!$B15,'All CCC'!$B$7:$B$988,0)))</f>
        <v/>
      </c>
      <c r="D15" s="962" t="str">
        <f>IF($B15="","",INDEX('All CCC'!D$7:D$988,MATCH(WatchList!$B15,'All CCC'!$B$7:$B$988,0)))</f>
        <v/>
      </c>
      <c r="E15" s="962" t="str">
        <f>IF($B15="","",INDEX('All CCC'!E$7:E$988,MATCH(WatchList!$B15,'All CCC'!$B$7:$B$988,0)))</f>
        <v/>
      </c>
      <c r="F15" s="962" t="str">
        <f>IF($B15="","",INDEX('All CCC'!F$7:F$988,MATCH(WatchList!$B15,'All CCC'!$B$7:$B$988,0)))</f>
        <v/>
      </c>
      <c r="G15" s="962" t="str">
        <f>IF($B15="","",INDEX('All CCC'!G$7:G$988,MATCH(WatchList!$B15,'All CCC'!$B$7:$B$988,0)))</f>
        <v/>
      </c>
      <c r="H15" s="962" t="str">
        <f>IF($B15="","",INDEX('All CCC'!H$7:H$988,MATCH(WatchList!$B15,'All CCC'!$B$7:$B$988,0)))</f>
        <v/>
      </c>
      <c r="I15" s="962" t="str">
        <f>IF($B15="","",INDEX('All CCC'!I$7:I$988,MATCH(WatchList!$B15,'All CCC'!$B$7:$B$988,0)))</f>
        <v/>
      </c>
      <c r="J15" s="962" t="str">
        <f>IF($B15="","",INDEX('All CCC'!J$7:J$988,MATCH(WatchList!$B15,'All CCC'!$B$7:$B$988,0)))</f>
        <v/>
      </c>
      <c r="K15" s="962" t="str">
        <f>IF($B15="","",INDEX('All CCC'!K$7:K$988,MATCH(WatchList!$B15,'All CCC'!$B$7:$B$988,0)))</f>
        <v/>
      </c>
      <c r="L15" s="962" t="str">
        <f>IF($B15="","",INDEX('All CCC'!L$7:L$988,MATCH(WatchList!$B15,'All CCC'!$B$7:$B$988,0)))</f>
        <v/>
      </c>
      <c r="M15" s="962" t="str">
        <f>IF($B15="","",INDEX('All CCC'!M$7:M$988,MATCH(WatchList!$B15,'All CCC'!$B$7:$B$988,0)))</f>
        <v/>
      </c>
      <c r="N15" s="962" t="str">
        <f>IF($B15="","",INDEX('All CCC'!N$7:N$988,MATCH(WatchList!$B15,'All CCC'!$B$7:$B$988,0)))</f>
        <v/>
      </c>
      <c r="O15" s="962" t="str">
        <f>IF($B15="","",INDEX('All CCC'!O$7:O$988,MATCH(WatchList!$B15,'All CCC'!$B$7:$B$988,0)))</f>
        <v/>
      </c>
      <c r="P15" s="963" t="str">
        <f>IF($B15="","",INDEX('All CCC'!P$7:P$988,MATCH(WatchList!$B15,'All CCC'!$B$7:$B$988,0)))</f>
        <v/>
      </c>
      <c r="Q15" s="963" t="str">
        <f>IF($B15="","",INDEX('All CCC'!Q$7:Q$988,MATCH(WatchList!$B15,'All CCC'!$B$7:$B$988,0)))</f>
        <v/>
      </c>
      <c r="R15" s="962" t="str">
        <f>IF($B15="","",INDEX('All CCC'!R$7:R$988,MATCH(WatchList!$B15,'All CCC'!$B$7:$B$988,0)))</f>
        <v/>
      </c>
      <c r="S15" s="962" t="str">
        <f>IF($B15="","",INDEX('All CCC'!S$7:S$988,MATCH(WatchList!$B15,'All CCC'!$B$7:$B$988,0)))</f>
        <v/>
      </c>
      <c r="T15" s="962" t="str">
        <f>IF($B15="","",INDEX('All CCC'!T$7:T$988,MATCH(WatchList!$B15,'All CCC'!$B$7:$B$988,0)))</f>
        <v/>
      </c>
      <c r="U15" s="962" t="str">
        <f>IF($B15="","",INDEX('All CCC'!U$7:U$988,MATCH(WatchList!$B15,'All CCC'!$B$7:$B$988,0)))</f>
        <v/>
      </c>
      <c r="V15" s="962" t="str">
        <f>IF($B15="","",INDEX('All CCC'!V$7:V$988,MATCH(WatchList!$B15,'All CCC'!$B$7:$B$988,0)))</f>
        <v/>
      </c>
      <c r="W15" s="962" t="str">
        <f>IF($B15="","",INDEX('All CCC'!W$7:W$988,MATCH(WatchList!$B15,'All CCC'!$B$7:$B$988,0)))</f>
        <v/>
      </c>
      <c r="X15" s="962" t="str">
        <f>IF($B15="","",INDEX('All CCC'!X$7:X$988,MATCH(WatchList!$B15,'All CCC'!$B$7:$B$988,0)))</f>
        <v/>
      </c>
      <c r="Y15" s="962" t="str">
        <f>IF($B15="","",INDEX('All CCC'!Y$7:Y$988,MATCH(WatchList!$B15,'All CCC'!$B$7:$B$988,0)))</f>
        <v/>
      </c>
      <c r="Z15" s="962" t="str">
        <f>IF($B15="","",INDEX('All CCC'!Z$7:Z$988,MATCH(WatchList!$B15,'All CCC'!$B$7:$B$988,0)))</f>
        <v/>
      </c>
      <c r="AA15" s="962" t="str">
        <f>IF($B15="","",INDEX('All CCC'!AA$7:AA$988,MATCH(WatchList!$B15,'All CCC'!$B$7:$B$988,0)))</f>
        <v/>
      </c>
      <c r="AB15" s="962" t="str">
        <f>IF($B15="","",INDEX('All CCC'!AB$7:AB$988,MATCH(WatchList!$B15,'All CCC'!$B$7:$B$988,0)))</f>
        <v/>
      </c>
      <c r="AC15" s="962" t="str">
        <f>IF($B15="","",INDEX('All CCC'!AC$7:AC$988,MATCH(WatchList!$B15,'All CCC'!$B$7:$B$988,0)))</f>
        <v/>
      </c>
      <c r="AD15" s="962" t="str">
        <f>IF($B15="","",INDEX('All CCC'!AD$7:AD$988,MATCH(WatchList!$B15,'All CCC'!$B$7:$B$988,0)))</f>
        <v/>
      </c>
      <c r="AE15" s="962" t="str">
        <f>IF($B15="","",INDEX('All CCC'!AE$7:AE$988,MATCH(WatchList!$B15,'All CCC'!$B$7:$B$988,0)))</f>
        <v/>
      </c>
      <c r="AF15" s="962" t="str">
        <f>IF($B15="","",INDEX('All CCC'!AF$7:AF$988,MATCH(WatchList!$B15,'All CCC'!$B$7:$B$988,0)))</f>
        <v/>
      </c>
      <c r="AG15" s="962" t="str">
        <f>IF($B15="","",INDEX('All CCC'!AG$7:AG$988,MATCH(WatchList!$B15,'All CCC'!$B$7:$B$988,0)))</f>
        <v/>
      </c>
      <c r="AH15" s="962" t="str">
        <f>IF($B15="","",INDEX('All CCC'!AH$7:AH$988,MATCH(WatchList!$B15,'All CCC'!$B$7:$B$988,0)))</f>
        <v/>
      </c>
      <c r="AI15" s="962" t="str">
        <f>IF($B15="","",INDEX('All CCC'!AI$7:AI$988,MATCH(WatchList!$B15,'All CCC'!$B$7:$B$988,0)))</f>
        <v/>
      </c>
      <c r="AJ15" s="962" t="str">
        <f>IF($B15="","",INDEX('All CCC'!AJ$7:AJ$988,MATCH(WatchList!$B15,'All CCC'!$B$7:$B$988,0)))</f>
        <v/>
      </c>
      <c r="AK15" s="962" t="str">
        <f>IF($B15="","",INDEX('All CCC'!AK$7:AK$988,MATCH(WatchList!$B15,'All CCC'!$B$7:$B$988,0)))</f>
        <v/>
      </c>
      <c r="AL15" s="962" t="str">
        <f>IF($B15="","",INDEX('All CCC'!AL$7:AL$988,MATCH(WatchList!$B15,'All CCC'!$B$7:$B$988,0)))</f>
        <v/>
      </c>
      <c r="AM15" s="962" t="str">
        <f>IF($B15="","",INDEX('All CCC'!AM$7:AM$988,MATCH(WatchList!$B15,'All CCC'!$B$7:$B$988,0)))</f>
        <v/>
      </c>
      <c r="AN15" s="962" t="str">
        <f>IF($B15="","",INDEX('All CCC'!AN$7:AN$988,MATCH(WatchList!$B15,'All CCC'!$B$7:$B$988,0)))</f>
        <v/>
      </c>
      <c r="AO15" s="962" t="str">
        <f>IF($B15="","",INDEX('All CCC'!AO$7:AO$988,MATCH(WatchList!$B15,'All CCC'!$B$7:$B$988,0)))</f>
        <v/>
      </c>
      <c r="AP15" s="962" t="str">
        <f>IF($B15="","",INDEX('All CCC'!AP$7:AP$988,MATCH(WatchList!$B15,'All CCC'!$B$7:$B$988,0)))</f>
        <v/>
      </c>
      <c r="AQ15" s="962" t="str">
        <f>IF($B15="","",INDEX('All CCC'!AQ$7:AQ$988,MATCH(WatchList!$B15,'All CCC'!$B$7:$B$988,0)))</f>
        <v/>
      </c>
      <c r="AR15" s="962" t="str">
        <f>IF($B15="","",INDEX('All CCC'!AR$7:AR$988,MATCH(WatchList!$B15,'All CCC'!$B$7:$B$988,0)))</f>
        <v/>
      </c>
      <c r="AS15" s="962" t="str">
        <f>IF($B15="","",INDEX('All CCC'!AS$7:AS$988,MATCH(WatchList!$B15,'All CCC'!$B$7:$B$988,0)))</f>
        <v/>
      </c>
      <c r="AT15" s="962" t="str">
        <f>IF($B15="","",INDEX('All CCC'!AT$7:AT$988,MATCH(WatchList!$B15,'All CCC'!$B$7:$B$988,0)))</f>
        <v/>
      </c>
      <c r="AU15" s="962" t="str">
        <f>IF($B15="","",INDEX('All CCC'!AU$7:AU$988,MATCH(WatchList!$B15,'All CCC'!$B$7:$B$988,0)))</f>
        <v/>
      </c>
      <c r="AV15" s="962" t="str">
        <f>IF($B15="","",INDEX('All CCC'!AV$7:AV$988,MATCH(WatchList!$B15,'All CCC'!$B$7:$B$988,0)))</f>
        <v/>
      </c>
      <c r="AW15" s="962" t="str">
        <f>IF($B15="","",INDEX('All CCC'!AW$7:AW$988,MATCH(WatchList!$B15,'All CCC'!$B$7:$B$988,0)))</f>
        <v/>
      </c>
      <c r="AX15" s="962" t="str">
        <f>IF($B15="","",INDEX('All CCC'!AX$7:AX$988,MATCH(WatchList!$B15,'All CCC'!$B$7:$B$988,0)))</f>
        <v/>
      </c>
      <c r="AY15" s="962" t="str">
        <f>IF($B15="","",INDEX('All CCC'!AY$7:AY$988,MATCH(WatchList!$B15,'All CCC'!$B$7:$B$988,0)))</f>
        <v/>
      </c>
      <c r="AZ15" s="962" t="str">
        <f>IF($B15="","",INDEX('All CCC'!AZ$7:AZ$988,MATCH(WatchList!$B15,'All CCC'!$B$7:$B$988,0)))</f>
        <v/>
      </c>
      <c r="BA15" s="962" t="str">
        <f>IF($B15="","",INDEX('All CCC'!BA$7:BA$988,MATCH(WatchList!$B15,'All CCC'!$B$7:$B$988,0)))</f>
        <v/>
      </c>
      <c r="BB15" s="962" t="str">
        <f>IF($B15="","",INDEX('All CCC'!BB$7:BB$988,MATCH(WatchList!$B15,'All CCC'!$B$7:$B$988,0)))</f>
        <v/>
      </c>
      <c r="BC15" s="962" t="str">
        <f>IF($B15="","",INDEX('All CCC'!BC$7:BC$988,MATCH(WatchList!$B15,'All CCC'!$B$7:$B$988,0)))</f>
        <v/>
      </c>
      <c r="BD15" s="962" t="str">
        <f>IF($B15="","",INDEX('All CCC'!BD$7:BD$988,MATCH(WatchList!$B15,'All CCC'!$B$7:$B$988,0)))</f>
        <v/>
      </c>
      <c r="BE15" s="962" t="str">
        <f>IF($B15="","",INDEX('All CCC'!BE$7:BE$988,MATCH(WatchList!$B15,'All CCC'!$B$7:$B$988,0)))</f>
        <v/>
      </c>
      <c r="BF15" s="962" t="str">
        <f>IF($B15="","",INDEX('All CCC'!BF$7:BF$988,MATCH(WatchList!$B15,'All CCC'!$B$7:$B$988,0)))</f>
        <v/>
      </c>
      <c r="BG15" s="962" t="str">
        <f>IF($B15="","",INDEX('All CCC'!BG$7:BG$988,MATCH(WatchList!$B15,'All CCC'!$B$7:$B$988,0)))</f>
        <v/>
      </c>
    </row>
    <row r="16" spans="1:59" ht="11.25" customHeight="1" x14ac:dyDescent="0.2">
      <c r="A16" s="610" t="str">
        <f>IF($B16="","",INDEX('All CCC'!A$7:A$988,MATCH(WatchList!$B16,'All CCC'!$B$7:$B$988,0)))</f>
        <v/>
      </c>
      <c r="B16" s="36"/>
      <c r="C16" s="962" t="str">
        <f>IF($B16="","",INDEX('All CCC'!C$7:C$988,MATCH(WatchList!$B16,'All CCC'!$B$7:$B$988,0)))</f>
        <v/>
      </c>
      <c r="D16" s="962" t="str">
        <f>IF($B16="","",INDEX('All CCC'!D$7:D$988,MATCH(WatchList!$B16,'All CCC'!$B$7:$B$988,0)))</f>
        <v/>
      </c>
      <c r="E16" s="962" t="str">
        <f>IF($B16="","",INDEX('All CCC'!E$7:E$988,MATCH(WatchList!$B16,'All CCC'!$B$7:$B$988,0)))</f>
        <v/>
      </c>
      <c r="F16" s="962" t="str">
        <f>IF($B16="","",INDEX('All CCC'!F$7:F$988,MATCH(WatchList!$B16,'All CCC'!$B$7:$B$988,0)))</f>
        <v/>
      </c>
      <c r="G16" s="962" t="str">
        <f>IF($B16="","",INDEX('All CCC'!G$7:G$988,MATCH(WatchList!$B16,'All CCC'!$B$7:$B$988,0)))</f>
        <v/>
      </c>
      <c r="H16" s="962" t="str">
        <f>IF($B16="","",INDEX('All CCC'!H$7:H$988,MATCH(WatchList!$B16,'All CCC'!$B$7:$B$988,0)))</f>
        <v/>
      </c>
      <c r="I16" s="962" t="str">
        <f>IF($B16="","",INDEX('All CCC'!I$7:I$988,MATCH(WatchList!$B16,'All CCC'!$B$7:$B$988,0)))</f>
        <v/>
      </c>
      <c r="J16" s="962" t="str">
        <f>IF($B16="","",INDEX('All CCC'!J$7:J$988,MATCH(WatchList!$B16,'All CCC'!$B$7:$B$988,0)))</f>
        <v/>
      </c>
      <c r="K16" s="962" t="str">
        <f>IF($B16="","",INDEX('All CCC'!K$7:K$988,MATCH(WatchList!$B16,'All CCC'!$B$7:$B$988,0)))</f>
        <v/>
      </c>
      <c r="L16" s="962" t="str">
        <f>IF($B16="","",INDEX('All CCC'!L$7:L$988,MATCH(WatchList!$B16,'All CCC'!$B$7:$B$988,0)))</f>
        <v/>
      </c>
      <c r="M16" s="962" t="str">
        <f>IF($B16="","",INDEX('All CCC'!M$7:M$988,MATCH(WatchList!$B16,'All CCC'!$B$7:$B$988,0)))</f>
        <v/>
      </c>
      <c r="N16" s="962" t="str">
        <f>IF($B16="","",INDEX('All CCC'!N$7:N$988,MATCH(WatchList!$B16,'All CCC'!$B$7:$B$988,0)))</f>
        <v/>
      </c>
      <c r="O16" s="962" t="str">
        <f>IF($B16="","",INDEX('All CCC'!O$7:O$988,MATCH(WatchList!$B16,'All CCC'!$B$7:$B$988,0)))</f>
        <v/>
      </c>
      <c r="P16" s="963" t="str">
        <f>IF($B16="","",INDEX('All CCC'!P$7:P$988,MATCH(WatchList!$B16,'All CCC'!$B$7:$B$988,0)))</f>
        <v/>
      </c>
      <c r="Q16" s="963" t="str">
        <f>IF($B16="","",INDEX('All CCC'!Q$7:Q$988,MATCH(WatchList!$B16,'All CCC'!$B$7:$B$988,0)))</f>
        <v/>
      </c>
      <c r="R16" s="962" t="str">
        <f>IF($B16="","",INDEX('All CCC'!R$7:R$988,MATCH(WatchList!$B16,'All CCC'!$B$7:$B$988,0)))</f>
        <v/>
      </c>
      <c r="S16" s="962" t="str">
        <f>IF($B16="","",INDEX('All CCC'!S$7:S$988,MATCH(WatchList!$B16,'All CCC'!$B$7:$B$988,0)))</f>
        <v/>
      </c>
      <c r="T16" s="962" t="str">
        <f>IF($B16="","",INDEX('All CCC'!T$7:T$988,MATCH(WatchList!$B16,'All CCC'!$B$7:$B$988,0)))</f>
        <v/>
      </c>
      <c r="U16" s="962" t="str">
        <f>IF($B16="","",INDEX('All CCC'!U$7:U$988,MATCH(WatchList!$B16,'All CCC'!$B$7:$B$988,0)))</f>
        <v/>
      </c>
      <c r="V16" s="962" t="str">
        <f>IF($B16="","",INDEX('All CCC'!V$7:V$988,MATCH(WatchList!$B16,'All CCC'!$B$7:$B$988,0)))</f>
        <v/>
      </c>
      <c r="W16" s="962" t="str">
        <f>IF($B16="","",INDEX('All CCC'!W$7:W$988,MATCH(WatchList!$B16,'All CCC'!$B$7:$B$988,0)))</f>
        <v/>
      </c>
      <c r="X16" s="962" t="str">
        <f>IF($B16="","",INDEX('All CCC'!X$7:X$988,MATCH(WatchList!$B16,'All CCC'!$B$7:$B$988,0)))</f>
        <v/>
      </c>
      <c r="Y16" s="962" t="str">
        <f>IF($B16="","",INDEX('All CCC'!Y$7:Y$988,MATCH(WatchList!$B16,'All CCC'!$B$7:$B$988,0)))</f>
        <v/>
      </c>
      <c r="Z16" s="962" t="str">
        <f>IF($B16="","",INDEX('All CCC'!Z$7:Z$988,MATCH(WatchList!$B16,'All CCC'!$B$7:$B$988,0)))</f>
        <v/>
      </c>
      <c r="AA16" s="962" t="str">
        <f>IF($B16="","",INDEX('All CCC'!AA$7:AA$988,MATCH(WatchList!$B16,'All CCC'!$B$7:$B$988,0)))</f>
        <v/>
      </c>
      <c r="AB16" s="962" t="str">
        <f>IF($B16="","",INDEX('All CCC'!AB$7:AB$988,MATCH(WatchList!$B16,'All CCC'!$B$7:$B$988,0)))</f>
        <v/>
      </c>
      <c r="AC16" s="962" t="str">
        <f>IF($B16="","",INDEX('All CCC'!AC$7:AC$988,MATCH(WatchList!$B16,'All CCC'!$B$7:$B$988,0)))</f>
        <v/>
      </c>
      <c r="AD16" s="962" t="str">
        <f>IF($B16="","",INDEX('All CCC'!AD$7:AD$988,MATCH(WatchList!$B16,'All CCC'!$B$7:$B$988,0)))</f>
        <v/>
      </c>
      <c r="AE16" s="962" t="str">
        <f>IF($B16="","",INDEX('All CCC'!AE$7:AE$988,MATCH(WatchList!$B16,'All CCC'!$B$7:$B$988,0)))</f>
        <v/>
      </c>
      <c r="AF16" s="962" t="str">
        <f>IF($B16="","",INDEX('All CCC'!AF$7:AF$988,MATCH(WatchList!$B16,'All CCC'!$B$7:$B$988,0)))</f>
        <v/>
      </c>
      <c r="AG16" s="962" t="str">
        <f>IF($B16="","",INDEX('All CCC'!AG$7:AG$988,MATCH(WatchList!$B16,'All CCC'!$B$7:$B$988,0)))</f>
        <v/>
      </c>
      <c r="AH16" s="962" t="str">
        <f>IF($B16="","",INDEX('All CCC'!AH$7:AH$988,MATCH(WatchList!$B16,'All CCC'!$B$7:$B$988,0)))</f>
        <v/>
      </c>
      <c r="AI16" s="962" t="str">
        <f>IF($B16="","",INDEX('All CCC'!AI$7:AI$988,MATCH(WatchList!$B16,'All CCC'!$B$7:$B$988,0)))</f>
        <v/>
      </c>
      <c r="AJ16" s="962" t="str">
        <f>IF($B16="","",INDEX('All CCC'!AJ$7:AJ$988,MATCH(WatchList!$B16,'All CCC'!$B$7:$B$988,0)))</f>
        <v/>
      </c>
      <c r="AK16" s="962" t="str">
        <f>IF($B16="","",INDEX('All CCC'!AK$7:AK$988,MATCH(WatchList!$B16,'All CCC'!$B$7:$B$988,0)))</f>
        <v/>
      </c>
      <c r="AL16" s="962" t="str">
        <f>IF($B16="","",INDEX('All CCC'!AL$7:AL$988,MATCH(WatchList!$B16,'All CCC'!$B$7:$B$988,0)))</f>
        <v/>
      </c>
      <c r="AM16" s="962" t="str">
        <f>IF($B16="","",INDEX('All CCC'!AM$7:AM$988,MATCH(WatchList!$B16,'All CCC'!$B$7:$B$988,0)))</f>
        <v/>
      </c>
      <c r="AN16" s="962" t="str">
        <f>IF($B16="","",INDEX('All CCC'!AN$7:AN$988,MATCH(WatchList!$B16,'All CCC'!$B$7:$B$988,0)))</f>
        <v/>
      </c>
      <c r="AO16" s="962" t="str">
        <f>IF($B16="","",INDEX('All CCC'!AO$7:AO$988,MATCH(WatchList!$B16,'All CCC'!$B$7:$B$988,0)))</f>
        <v/>
      </c>
      <c r="AP16" s="962" t="str">
        <f>IF($B16="","",INDEX('All CCC'!AP$7:AP$988,MATCH(WatchList!$B16,'All CCC'!$B$7:$B$988,0)))</f>
        <v/>
      </c>
      <c r="AQ16" s="962" t="str">
        <f>IF($B16="","",INDEX('All CCC'!AQ$7:AQ$988,MATCH(WatchList!$B16,'All CCC'!$B$7:$B$988,0)))</f>
        <v/>
      </c>
      <c r="AR16" s="962" t="str">
        <f>IF($B16="","",INDEX('All CCC'!AR$7:AR$988,MATCH(WatchList!$B16,'All CCC'!$B$7:$B$988,0)))</f>
        <v/>
      </c>
      <c r="AS16" s="962" t="str">
        <f>IF($B16="","",INDEX('All CCC'!AS$7:AS$988,MATCH(WatchList!$B16,'All CCC'!$B$7:$B$988,0)))</f>
        <v/>
      </c>
      <c r="AT16" s="962" t="str">
        <f>IF($B16="","",INDEX('All CCC'!AT$7:AT$988,MATCH(WatchList!$B16,'All CCC'!$B$7:$B$988,0)))</f>
        <v/>
      </c>
      <c r="AU16" s="962" t="str">
        <f>IF($B16="","",INDEX('All CCC'!AU$7:AU$988,MATCH(WatchList!$B16,'All CCC'!$B$7:$B$988,0)))</f>
        <v/>
      </c>
      <c r="AV16" s="962" t="str">
        <f>IF($B16="","",INDEX('All CCC'!AV$7:AV$988,MATCH(WatchList!$B16,'All CCC'!$B$7:$B$988,0)))</f>
        <v/>
      </c>
      <c r="AW16" s="962" t="str">
        <f>IF($B16="","",INDEX('All CCC'!AW$7:AW$988,MATCH(WatchList!$B16,'All CCC'!$B$7:$B$988,0)))</f>
        <v/>
      </c>
      <c r="AX16" s="962" t="str">
        <f>IF($B16="","",INDEX('All CCC'!AX$7:AX$988,MATCH(WatchList!$B16,'All CCC'!$B$7:$B$988,0)))</f>
        <v/>
      </c>
      <c r="AY16" s="962" t="str">
        <f>IF($B16="","",INDEX('All CCC'!AY$7:AY$988,MATCH(WatchList!$B16,'All CCC'!$B$7:$B$988,0)))</f>
        <v/>
      </c>
      <c r="AZ16" s="962" t="str">
        <f>IF($B16="","",INDEX('All CCC'!AZ$7:AZ$988,MATCH(WatchList!$B16,'All CCC'!$B$7:$B$988,0)))</f>
        <v/>
      </c>
      <c r="BA16" s="962" t="str">
        <f>IF($B16="","",INDEX('All CCC'!BA$7:BA$988,MATCH(WatchList!$B16,'All CCC'!$B$7:$B$988,0)))</f>
        <v/>
      </c>
      <c r="BB16" s="962" t="str">
        <f>IF($B16="","",INDEX('All CCC'!BB$7:BB$988,MATCH(WatchList!$B16,'All CCC'!$B$7:$B$988,0)))</f>
        <v/>
      </c>
      <c r="BC16" s="962" t="str">
        <f>IF($B16="","",INDEX('All CCC'!BC$7:BC$988,MATCH(WatchList!$B16,'All CCC'!$B$7:$B$988,0)))</f>
        <v/>
      </c>
      <c r="BD16" s="962" t="str">
        <f>IF($B16="","",INDEX('All CCC'!BD$7:BD$988,MATCH(WatchList!$B16,'All CCC'!$B$7:$B$988,0)))</f>
        <v/>
      </c>
      <c r="BE16" s="962" t="str">
        <f>IF($B16="","",INDEX('All CCC'!BE$7:BE$988,MATCH(WatchList!$B16,'All CCC'!$B$7:$B$988,0)))</f>
        <v/>
      </c>
      <c r="BF16" s="962" t="str">
        <f>IF($B16="","",INDEX('All CCC'!BF$7:BF$988,MATCH(WatchList!$B16,'All CCC'!$B$7:$B$988,0)))</f>
        <v/>
      </c>
      <c r="BG16" s="962" t="str">
        <f>IF($B16="","",INDEX('All CCC'!BG$7:BG$988,MATCH(WatchList!$B16,'All CCC'!$B$7:$B$988,0)))</f>
        <v/>
      </c>
    </row>
    <row r="17" spans="1:59" ht="11.25" customHeight="1" x14ac:dyDescent="0.2">
      <c r="A17" s="610" t="str">
        <f>IF($B17="","",INDEX('All CCC'!A$7:A$988,MATCH(WatchList!$B17,'All CCC'!$B$7:$B$988,0)))</f>
        <v/>
      </c>
      <c r="B17" s="36"/>
      <c r="C17" s="962" t="str">
        <f>IF($B17="","",INDEX('All CCC'!C$7:C$988,MATCH(WatchList!$B17,'All CCC'!$B$7:$B$988,0)))</f>
        <v/>
      </c>
      <c r="D17" s="962" t="str">
        <f>IF($B17="","",INDEX('All CCC'!D$7:D$988,MATCH(WatchList!$B17,'All CCC'!$B$7:$B$988,0)))</f>
        <v/>
      </c>
      <c r="E17" s="962" t="str">
        <f>IF($B17="","",INDEX('All CCC'!E$7:E$988,MATCH(WatchList!$B17,'All CCC'!$B$7:$B$988,0)))</f>
        <v/>
      </c>
      <c r="F17" s="962" t="str">
        <f>IF($B17="","",INDEX('All CCC'!F$7:F$988,MATCH(WatchList!$B17,'All CCC'!$B$7:$B$988,0)))</f>
        <v/>
      </c>
      <c r="G17" s="962" t="str">
        <f>IF($B17="","",INDEX('All CCC'!G$7:G$988,MATCH(WatchList!$B17,'All CCC'!$B$7:$B$988,0)))</f>
        <v/>
      </c>
      <c r="H17" s="962" t="str">
        <f>IF($B17="","",INDEX('All CCC'!H$7:H$988,MATCH(WatchList!$B17,'All CCC'!$B$7:$B$988,0)))</f>
        <v/>
      </c>
      <c r="I17" s="962" t="str">
        <f>IF($B17="","",INDEX('All CCC'!I$7:I$988,MATCH(WatchList!$B17,'All CCC'!$B$7:$B$988,0)))</f>
        <v/>
      </c>
      <c r="J17" s="962" t="str">
        <f>IF($B17="","",INDEX('All CCC'!J$7:J$988,MATCH(WatchList!$B17,'All CCC'!$B$7:$B$988,0)))</f>
        <v/>
      </c>
      <c r="K17" s="962" t="str">
        <f>IF($B17="","",INDEX('All CCC'!K$7:K$988,MATCH(WatchList!$B17,'All CCC'!$B$7:$B$988,0)))</f>
        <v/>
      </c>
      <c r="L17" s="962" t="str">
        <f>IF($B17="","",INDEX('All CCC'!L$7:L$988,MATCH(WatchList!$B17,'All CCC'!$B$7:$B$988,0)))</f>
        <v/>
      </c>
      <c r="M17" s="962" t="str">
        <f>IF($B17="","",INDEX('All CCC'!M$7:M$988,MATCH(WatchList!$B17,'All CCC'!$B$7:$B$988,0)))</f>
        <v/>
      </c>
      <c r="N17" s="962" t="str">
        <f>IF($B17="","",INDEX('All CCC'!N$7:N$988,MATCH(WatchList!$B17,'All CCC'!$B$7:$B$988,0)))</f>
        <v/>
      </c>
      <c r="O17" s="962" t="str">
        <f>IF($B17="","",INDEX('All CCC'!O$7:O$988,MATCH(WatchList!$B17,'All CCC'!$B$7:$B$988,0)))</f>
        <v/>
      </c>
      <c r="P17" s="963" t="str">
        <f>IF($B17="","",INDEX('All CCC'!P$7:P$988,MATCH(WatchList!$B17,'All CCC'!$B$7:$B$988,0)))</f>
        <v/>
      </c>
      <c r="Q17" s="963" t="str">
        <f>IF($B17="","",INDEX('All CCC'!Q$7:Q$988,MATCH(WatchList!$B17,'All CCC'!$B$7:$B$988,0)))</f>
        <v/>
      </c>
      <c r="R17" s="962" t="str">
        <f>IF($B17="","",INDEX('All CCC'!R$7:R$988,MATCH(WatchList!$B17,'All CCC'!$B$7:$B$988,0)))</f>
        <v/>
      </c>
      <c r="S17" s="962" t="str">
        <f>IF($B17="","",INDEX('All CCC'!S$7:S$988,MATCH(WatchList!$B17,'All CCC'!$B$7:$B$988,0)))</f>
        <v/>
      </c>
      <c r="T17" s="962" t="str">
        <f>IF($B17="","",INDEX('All CCC'!T$7:T$988,MATCH(WatchList!$B17,'All CCC'!$B$7:$B$988,0)))</f>
        <v/>
      </c>
      <c r="U17" s="962" t="str">
        <f>IF($B17="","",INDEX('All CCC'!U$7:U$988,MATCH(WatchList!$B17,'All CCC'!$B$7:$B$988,0)))</f>
        <v/>
      </c>
      <c r="V17" s="962" t="str">
        <f>IF($B17="","",INDEX('All CCC'!V$7:V$988,MATCH(WatchList!$B17,'All CCC'!$B$7:$B$988,0)))</f>
        <v/>
      </c>
      <c r="W17" s="962" t="str">
        <f>IF($B17="","",INDEX('All CCC'!W$7:W$988,MATCH(WatchList!$B17,'All CCC'!$B$7:$B$988,0)))</f>
        <v/>
      </c>
      <c r="X17" s="962" t="str">
        <f>IF($B17="","",INDEX('All CCC'!X$7:X$988,MATCH(WatchList!$B17,'All CCC'!$B$7:$B$988,0)))</f>
        <v/>
      </c>
      <c r="Y17" s="962" t="str">
        <f>IF($B17="","",INDEX('All CCC'!Y$7:Y$988,MATCH(WatchList!$B17,'All CCC'!$B$7:$B$988,0)))</f>
        <v/>
      </c>
      <c r="Z17" s="962" t="str">
        <f>IF($B17="","",INDEX('All CCC'!Z$7:Z$988,MATCH(WatchList!$B17,'All CCC'!$B$7:$B$988,0)))</f>
        <v/>
      </c>
      <c r="AA17" s="962" t="str">
        <f>IF($B17="","",INDEX('All CCC'!AA$7:AA$988,MATCH(WatchList!$B17,'All CCC'!$B$7:$B$988,0)))</f>
        <v/>
      </c>
      <c r="AB17" s="962" t="str">
        <f>IF($B17="","",INDEX('All CCC'!AB$7:AB$988,MATCH(WatchList!$B17,'All CCC'!$B$7:$B$988,0)))</f>
        <v/>
      </c>
      <c r="AC17" s="962" t="str">
        <f>IF($B17="","",INDEX('All CCC'!AC$7:AC$988,MATCH(WatchList!$B17,'All CCC'!$B$7:$B$988,0)))</f>
        <v/>
      </c>
      <c r="AD17" s="962" t="str">
        <f>IF($B17="","",INDEX('All CCC'!AD$7:AD$988,MATCH(WatchList!$B17,'All CCC'!$B$7:$B$988,0)))</f>
        <v/>
      </c>
      <c r="AE17" s="962" t="str">
        <f>IF($B17="","",INDEX('All CCC'!AE$7:AE$988,MATCH(WatchList!$B17,'All CCC'!$B$7:$B$988,0)))</f>
        <v/>
      </c>
      <c r="AF17" s="962" t="str">
        <f>IF($B17="","",INDEX('All CCC'!AF$7:AF$988,MATCH(WatchList!$B17,'All CCC'!$B$7:$B$988,0)))</f>
        <v/>
      </c>
      <c r="AG17" s="962" t="str">
        <f>IF($B17="","",INDEX('All CCC'!AG$7:AG$988,MATCH(WatchList!$B17,'All CCC'!$B$7:$B$988,0)))</f>
        <v/>
      </c>
      <c r="AH17" s="962" t="str">
        <f>IF($B17="","",INDEX('All CCC'!AH$7:AH$988,MATCH(WatchList!$B17,'All CCC'!$B$7:$B$988,0)))</f>
        <v/>
      </c>
      <c r="AI17" s="962" t="str">
        <f>IF($B17="","",INDEX('All CCC'!AI$7:AI$988,MATCH(WatchList!$B17,'All CCC'!$B$7:$B$988,0)))</f>
        <v/>
      </c>
      <c r="AJ17" s="962" t="str">
        <f>IF($B17="","",INDEX('All CCC'!AJ$7:AJ$988,MATCH(WatchList!$B17,'All CCC'!$B$7:$B$988,0)))</f>
        <v/>
      </c>
      <c r="AK17" s="962" t="str">
        <f>IF($B17="","",INDEX('All CCC'!AK$7:AK$988,MATCH(WatchList!$B17,'All CCC'!$B$7:$B$988,0)))</f>
        <v/>
      </c>
      <c r="AL17" s="962" t="str">
        <f>IF($B17="","",INDEX('All CCC'!AL$7:AL$988,MATCH(WatchList!$B17,'All CCC'!$B$7:$B$988,0)))</f>
        <v/>
      </c>
      <c r="AM17" s="962" t="str">
        <f>IF($B17="","",INDEX('All CCC'!AM$7:AM$988,MATCH(WatchList!$B17,'All CCC'!$B$7:$B$988,0)))</f>
        <v/>
      </c>
      <c r="AN17" s="962" t="str">
        <f>IF($B17="","",INDEX('All CCC'!AN$7:AN$988,MATCH(WatchList!$B17,'All CCC'!$B$7:$B$988,0)))</f>
        <v/>
      </c>
      <c r="AO17" s="962" t="str">
        <f>IF($B17="","",INDEX('All CCC'!AO$7:AO$988,MATCH(WatchList!$B17,'All CCC'!$B$7:$B$988,0)))</f>
        <v/>
      </c>
      <c r="AP17" s="962" t="str">
        <f>IF($B17="","",INDEX('All CCC'!AP$7:AP$988,MATCH(WatchList!$B17,'All CCC'!$B$7:$B$988,0)))</f>
        <v/>
      </c>
      <c r="AQ17" s="962" t="str">
        <f>IF($B17="","",INDEX('All CCC'!AQ$7:AQ$988,MATCH(WatchList!$B17,'All CCC'!$B$7:$B$988,0)))</f>
        <v/>
      </c>
      <c r="AR17" s="962" t="str">
        <f>IF($B17="","",INDEX('All CCC'!AR$7:AR$988,MATCH(WatchList!$B17,'All CCC'!$B$7:$B$988,0)))</f>
        <v/>
      </c>
      <c r="AS17" s="962" t="str">
        <f>IF($B17="","",INDEX('All CCC'!AS$7:AS$988,MATCH(WatchList!$B17,'All CCC'!$B$7:$B$988,0)))</f>
        <v/>
      </c>
      <c r="AT17" s="962" t="str">
        <f>IF($B17="","",INDEX('All CCC'!AT$7:AT$988,MATCH(WatchList!$B17,'All CCC'!$B$7:$B$988,0)))</f>
        <v/>
      </c>
      <c r="AU17" s="962" t="str">
        <f>IF($B17="","",INDEX('All CCC'!AU$7:AU$988,MATCH(WatchList!$B17,'All CCC'!$B$7:$B$988,0)))</f>
        <v/>
      </c>
      <c r="AV17" s="962" t="str">
        <f>IF($B17="","",INDEX('All CCC'!AV$7:AV$988,MATCH(WatchList!$B17,'All CCC'!$B$7:$B$988,0)))</f>
        <v/>
      </c>
      <c r="AW17" s="962" t="str">
        <f>IF($B17="","",INDEX('All CCC'!AW$7:AW$988,MATCH(WatchList!$B17,'All CCC'!$B$7:$B$988,0)))</f>
        <v/>
      </c>
      <c r="AX17" s="962" t="str">
        <f>IF($B17="","",INDEX('All CCC'!AX$7:AX$988,MATCH(WatchList!$B17,'All CCC'!$B$7:$B$988,0)))</f>
        <v/>
      </c>
      <c r="AY17" s="962" t="str">
        <f>IF($B17="","",INDEX('All CCC'!AY$7:AY$988,MATCH(WatchList!$B17,'All CCC'!$B$7:$B$988,0)))</f>
        <v/>
      </c>
      <c r="AZ17" s="962" t="str">
        <f>IF($B17="","",INDEX('All CCC'!AZ$7:AZ$988,MATCH(WatchList!$B17,'All CCC'!$B$7:$B$988,0)))</f>
        <v/>
      </c>
      <c r="BA17" s="962" t="str">
        <f>IF($B17="","",INDEX('All CCC'!BA$7:BA$988,MATCH(WatchList!$B17,'All CCC'!$B$7:$B$988,0)))</f>
        <v/>
      </c>
      <c r="BB17" s="962" t="str">
        <f>IF($B17="","",INDEX('All CCC'!BB$7:BB$988,MATCH(WatchList!$B17,'All CCC'!$B$7:$B$988,0)))</f>
        <v/>
      </c>
      <c r="BC17" s="962" t="str">
        <f>IF($B17="","",INDEX('All CCC'!BC$7:BC$988,MATCH(WatchList!$B17,'All CCC'!$B$7:$B$988,0)))</f>
        <v/>
      </c>
      <c r="BD17" s="962" t="str">
        <f>IF($B17="","",INDEX('All CCC'!BD$7:BD$988,MATCH(WatchList!$B17,'All CCC'!$B$7:$B$988,0)))</f>
        <v/>
      </c>
      <c r="BE17" s="962" t="str">
        <f>IF($B17="","",INDEX('All CCC'!BE$7:BE$988,MATCH(WatchList!$B17,'All CCC'!$B$7:$B$988,0)))</f>
        <v/>
      </c>
      <c r="BF17" s="962" t="str">
        <f>IF($B17="","",INDEX('All CCC'!BF$7:BF$988,MATCH(WatchList!$B17,'All CCC'!$B$7:$B$988,0)))</f>
        <v/>
      </c>
      <c r="BG17" s="962" t="str">
        <f>IF($B17="","",INDEX('All CCC'!BG$7:BG$988,MATCH(WatchList!$B17,'All CCC'!$B$7:$B$988,0)))</f>
        <v/>
      </c>
    </row>
    <row r="18" spans="1:59" ht="11.25" customHeight="1" x14ac:dyDescent="0.2">
      <c r="A18" s="610" t="str">
        <f>IF($B18="","",INDEX('All CCC'!A$7:A$988,MATCH(WatchList!$B18,'All CCC'!$B$7:$B$988,0)))</f>
        <v/>
      </c>
      <c r="B18" s="36"/>
      <c r="C18" s="962" t="str">
        <f>IF($B18="","",INDEX('All CCC'!C$7:C$988,MATCH(WatchList!$B18,'All CCC'!$B$7:$B$988,0)))</f>
        <v/>
      </c>
      <c r="D18" s="962" t="str">
        <f>IF($B18="","",INDEX('All CCC'!D$7:D$988,MATCH(WatchList!$B18,'All CCC'!$B$7:$B$988,0)))</f>
        <v/>
      </c>
      <c r="E18" s="962" t="str">
        <f>IF($B18="","",INDEX('All CCC'!E$7:E$988,MATCH(WatchList!$B18,'All CCC'!$B$7:$B$988,0)))</f>
        <v/>
      </c>
      <c r="F18" s="962" t="str">
        <f>IF($B18="","",INDEX('All CCC'!F$7:F$988,MATCH(WatchList!$B18,'All CCC'!$B$7:$B$988,0)))</f>
        <v/>
      </c>
      <c r="G18" s="962" t="str">
        <f>IF($B18="","",INDEX('All CCC'!G$7:G$988,MATCH(WatchList!$B18,'All CCC'!$B$7:$B$988,0)))</f>
        <v/>
      </c>
      <c r="H18" s="962" t="str">
        <f>IF($B18="","",INDEX('All CCC'!H$7:H$988,MATCH(WatchList!$B18,'All CCC'!$B$7:$B$988,0)))</f>
        <v/>
      </c>
      <c r="I18" s="962" t="str">
        <f>IF($B18="","",INDEX('All CCC'!I$7:I$988,MATCH(WatchList!$B18,'All CCC'!$B$7:$B$988,0)))</f>
        <v/>
      </c>
      <c r="J18" s="962" t="str">
        <f>IF($B18="","",INDEX('All CCC'!J$7:J$988,MATCH(WatchList!$B18,'All CCC'!$B$7:$B$988,0)))</f>
        <v/>
      </c>
      <c r="K18" s="962" t="str">
        <f>IF($B18="","",INDEX('All CCC'!K$7:K$988,MATCH(WatchList!$B18,'All CCC'!$B$7:$B$988,0)))</f>
        <v/>
      </c>
      <c r="L18" s="962" t="str">
        <f>IF($B18="","",INDEX('All CCC'!L$7:L$988,MATCH(WatchList!$B18,'All CCC'!$B$7:$B$988,0)))</f>
        <v/>
      </c>
      <c r="M18" s="962" t="str">
        <f>IF($B18="","",INDEX('All CCC'!M$7:M$988,MATCH(WatchList!$B18,'All CCC'!$B$7:$B$988,0)))</f>
        <v/>
      </c>
      <c r="N18" s="962" t="str">
        <f>IF($B18="","",INDEX('All CCC'!N$7:N$988,MATCH(WatchList!$B18,'All CCC'!$B$7:$B$988,0)))</f>
        <v/>
      </c>
      <c r="O18" s="962" t="str">
        <f>IF($B18="","",INDEX('All CCC'!O$7:O$988,MATCH(WatchList!$B18,'All CCC'!$B$7:$B$988,0)))</f>
        <v/>
      </c>
      <c r="P18" s="963" t="str">
        <f>IF($B18="","",INDEX('All CCC'!P$7:P$988,MATCH(WatchList!$B18,'All CCC'!$B$7:$B$988,0)))</f>
        <v/>
      </c>
      <c r="Q18" s="963" t="str">
        <f>IF($B18="","",INDEX('All CCC'!Q$7:Q$988,MATCH(WatchList!$B18,'All CCC'!$B$7:$B$988,0)))</f>
        <v/>
      </c>
      <c r="R18" s="962" t="str">
        <f>IF($B18="","",INDEX('All CCC'!R$7:R$988,MATCH(WatchList!$B18,'All CCC'!$B$7:$B$988,0)))</f>
        <v/>
      </c>
      <c r="S18" s="962" t="str">
        <f>IF($B18="","",INDEX('All CCC'!S$7:S$988,MATCH(WatchList!$B18,'All CCC'!$B$7:$B$988,0)))</f>
        <v/>
      </c>
      <c r="T18" s="962" t="str">
        <f>IF($B18="","",INDEX('All CCC'!T$7:T$988,MATCH(WatchList!$B18,'All CCC'!$B$7:$B$988,0)))</f>
        <v/>
      </c>
      <c r="U18" s="962" t="str">
        <f>IF($B18="","",INDEX('All CCC'!U$7:U$988,MATCH(WatchList!$B18,'All CCC'!$B$7:$B$988,0)))</f>
        <v/>
      </c>
      <c r="V18" s="962" t="str">
        <f>IF($B18="","",INDEX('All CCC'!V$7:V$988,MATCH(WatchList!$B18,'All CCC'!$B$7:$B$988,0)))</f>
        <v/>
      </c>
      <c r="W18" s="962" t="str">
        <f>IF($B18="","",INDEX('All CCC'!W$7:W$988,MATCH(WatchList!$B18,'All CCC'!$B$7:$B$988,0)))</f>
        <v/>
      </c>
      <c r="X18" s="962" t="str">
        <f>IF($B18="","",INDEX('All CCC'!X$7:X$988,MATCH(WatchList!$B18,'All CCC'!$B$7:$B$988,0)))</f>
        <v/>
      </c>
      <c r="Y18" s="962" t="str">
        <f>IF($B18="","",INDEX('All CCC'!Y$7:Y$988,MATCH(WatchList!$B18,'All CCC'!$B$7:$B$988,0)))</f>
        <v/>
      </c>
      <c r="Z18" s="962" t="str">
        <f>IF($B18="","",INDEX('All CCC'!Z$7:Z$988,MATCH(WatchList!$B18,'All CCC'!$B$7:$B$988,0)))</f>
        <v/>
      </c>
      <c r="AA18" s="962" t="str">
        <f>IF($B18="","",INDEX('All CCC'!AA$7:AA$988,MATCH(WatchList!$B18,'All CCC'!$B$7:$B$988,0)))</f>
        <v/>
      </c>
      <c r="AB18" s="962" t="str">
        <f>IF($B18="","",INDEX('All CCC'!AB$7:AB$988,MATCH(WatchList!$B18,'All CCC'!$B$7:$B$988,0)))</f>
        <v/>
      </c>
      <c r="AC18" s="962" t="str">
        <f>IF($B18="","",INDEX('All CCC'!AC$7:AC$988,MATCH(WatchList!$B18,'All CCC'!$B$7:$B$988,0)))</f>
        <v/>
      </c>
      <c r="AD18" s="962" t="str">
        <f>IF($B18="","",INDEX('All CCC'!AD$7:AD$988,MATCH(WatchList!$B18,'All CCC'!$B$7:$B$988,0)))</f>
        <v/>
      </c>
      <c r="AE18" s="962" t="str">
        <f>IF($B18="","",INDEX('All CCC'!AE$7:AE$988,MATCH(WatchList!$B18,'All CCC'!$B$7:$B$988,0)))</f>
        <v/>
      </c>
      <c r="AF18" s="962" t="str">
        <f>IF($B18="","",INDEX('All CCC'!AF$7:AF$988,MATCH(WatchList!$B18,'All CCC'!$B$7:$B$988,0)))</f>
        <v/>
      </c>
      <c r="AG18" s="962" t="str">
        <f>IF($B18="","",INDEX('All CCC'!AG$7:AG$988,MATCH(WatchList!$B18,'All CCC'!$B$7:$B$988,0)))</f>
        <v/>
      </c>
      <c r="AH18" s="962" t="str">
        <f>IF($B18="","",INDEX('All CCC'!AH$7:AH$988,MATCH(WatchList!$B18,'All CCC'!$B$7:$B$988,0)))</f>
        <v/>
      </c>
      <c r="AI18" s="962" t="str">
        <f>IF($B18="","",INDEX('All CCC'!AI$7:AI$988,MATCH(WatchList!$B18,'All CCC'!$B$7:$B$988,0)))</f>
        <v/>
      </c>
      <c r="AJ18" s="962" t="str">
        <f>IF($B18="","",INDEX('All CCC'!AJ$7:AJ$988,MATCH(WatchList!$B18,'All CCC'!$B$7:$B$988,0)))</f>
        <v/>
      </c>
      <c r="AK18" s="962" t="str">
        <f>IF($B18="","",INDEX('All CCC'!AK$7:AK$988,MATCH(WatchList!$B18,'All CCC'!$B$7:$B$988,0)))</f>
        <v/>
      </c>
      <c r="AL18" s="962" t="str">
        <f>IF($B18="","",INDEX('All CCC'!AL$7:AL$988,MATCH(WatchList!$B18,'All CCC'!$B$7:$B$988,0)))</f>
        <v/>
      </c>
      <c r="AM18" s="962" t="str">
        <f>IF($B18="","",INDEX('All CCC'!AM$7:AM$988,MATCH(WatchList!$B18,'All CCC'!$B$7:$B$988,0)))</f>
        <v/>
      </c>
      <c r="AN18" s="962" t="str">
        <f>IF($B18="","",INDEX('All CCC'!AN$7:AN$988,MATCH(WatchList!$B18,'All CCC'!$B$7:$B$988,0)))</f>
        <v/>
      </c>
      <c r="AO18" s="962" t="str">
        <f>IF($B18="","",INDEX('All CCC'!AO$7:AO$988,MATCH(WatchList!$B18,'All CCC'!$B$7:$B$988,0)))</f>
        <v/>
      </c>
      <c r="AP18" s="962" t="str">
        <f>IF($B18="","",INDEX('All CCC'!AP$7:AP$988,MATCH(WatchList!$B18,'All CCC'!$B$7:$B$988,0)))</f>
        <v/>
      </c>
      <c r="AQ18" s="962" t="str">
        <f>IF($B18="","",INDEX('All CCC'!AQ$7:AQ$988,MATCH(WatchList!$B18,'All CCC'!$B$7:$B$988,0)))</f>
        <v/>
      </c>
      <c r="AR18" s="962" t="str">
        <f>IF($B18="","",INDEX('All CCC'!AR$7:AR$988,MATCH(WatchList!$B18,'All CCC'!$B$7:$B$988,0)))</f>
        <v/>
      </c>
      <c r="AS18" s="962" t="str">
        <f>IF($B18="","",INDEX('All CCC'!AS$7:AS$988,MATCH(WatchList!$B18,'All CCC'!$B$7:$B$988,0)))</f>
        <v/>
      </c>
      <c r="AT18" s="962" t="str">
        <f>IF($B18="","",INDEX('All CCC'!AT$7:AT$988,MATCH(WatchList!$B18,'All CCC'!$B$7:$B$988,0)))</f>
        <v/>
      </c>
      <c r="AU18" s="962" t="str">
        <f>IF($B18="","",INDEX('All CCC'!AU$7:AU$988,MATCH(WatchList!$B18,'All CCC'!$B$7:$B$988,0)))</f>
        <v/>
      </c>
      <c r="AV18" s="962" t="str">
        <f>IF($B18="","",INDEX('All CCC'!AV$7:AV$988,MATCH(WatchList!$B18,'All CCC'!$B$7:$B$988,0)))</f>
        <v/>
      </c>
      <c r="AW18" s="962" t="str">
        <f>IF($B18="","",INDEX('All CCC'!AW$7:AW$988,MATCH(WatchList!$B18,'All CCC'!$B$7:$B$988,0)))</f>
        <v/>
      </c>
      <c r="AX18" s="962" t="str">
        <f>IF($B18="","",INDEX('All CCC'!AX$7:AX$988,MATCH(WatchList!$B18,'All CCC'!$B$7:$B$988,0)))</f>
        <v/>
      </c>
      <c r="AY18" s="962" t="str">
        <f>IF($B18="","",INDEX('All CCC'!AY$7:AY$988,MATCH(WatchList!$B18,'All CCC'!$B$7:$B$988,0)))</f>
        <v/>
      </c>
      <c r="AZ18" s="962" t="str">
        <f>IF($B18="","",INDEX('All CCC'!AZ$7:AZ$988,MATCH(WatchList!$B18,'All CCC'!$B$7:$B$988,0)))</f>
        <v/>
      </c>
      <c r="BA18" s="962" t="str">
        <f>IF($B18="","",INDEX('All CCC'!BA$7:BA$988,MATCH(WatchList!$B18,'All CCC'!$B$7:$B$988,0)))</f>
        <v/>
      </c>
      <c r="BB18" s="962" t="str">
        <f>IF($B18="","",INDEX('All CCC'!BB$7:BB$988,MATCH(WatchList!$B18,'All CCC'!$B$7:$B$988,0)))</f>
        <v/>
      </c>
      <c r="BC18" s="962" t="str">
        <f>IF($B18="","",INDEX('All CCC'!BC$7:BC$988,MATCH(WatchList!$B18,'All CCC'!$B$7:$B$988,0)))</f>
        <v/>
      </c>
      <c r="BD18" s="962" t="str">
        <f>IF($B18="","",INDEX('All CCC'!BD$7:BD$988,MATCH(WatchList!$B18,'All CCC'!$B$7:$B$988,0)))</f>
        <v/>
      </c>
      <c r="BE18" s="962" t="str">
        <f>IF($B18="","",INDEX('All CCC'!BE$7:BE$988,MATCH(WatchList!$B18,'All CCC'!$B$7:$B$988,0)))</f>
        <v/>
      </c>
      <c r="BF18" s="962" t="str">
        <f>IF($B18="","",INDEX('All CCC'!BF$7:BF$988,MATCH(WatchList!$B18,'All CCC'!$B$7:$B$988,0)))</f>
        <v/>
      </c>
      <c r="BG18" s="962" t="str">
        <f>IF($B18="","",INDEX('All CCC'!BG$7:BG$988,MATCH(WatchList!$B18,'All CCC'!$B$7:$B$988,0)))</f>
        <v/>
      </c>
    </row>
    <row r="19" spans="1:59" ht="11.25" customHeight="1" x14ac:dyDescent="0.2">
      <c r="A19" s="610" t="str">
        <f>IF($B19="","",INDEX('All CCC'!A$7:A$988,MATCH(WatchList!$B19,'All CCC'!$B$7:$B$988,0)))</f>
        <v/>
      </c>
      <c r="B19" s="36"/>
      <c r="C19" s="962" t="str">
        <f>IF($B19="","",INDEX('All CCC'!C$7:C$988,MATCH(WatchList!$B19,'All CCC'!$B$7:$B$988,0)))</f>
        <v/>
      </c>
      <c r="D19" s="962" t="str">
        <f>IF($B19="","",INDEX('All CCC'!D$7:D$988,MATCH(WatchList!$B19,'All CCC'!$B$7:$B$988,0)))</f>
        <v/>
      </c>
      <c r="E19" s="962" t="str">
        <f>IF($B19="","",INDEX('All CCC'!E$7:E$988,MATCH(WatchList!$B19,'All CCC'!$B$7:$B$988,0)))</f>
        <v/>
      </c>
      <c r="F19" s="962" t="str">
        <f>IF($B19="","",INDEX('All CCC'!F$7:F$988,MATCH(WatchList!$B19,'All CCC'!$B$7:$B$988,0)))</f>
        <v/>
      </c>
      <c r="G19" s="962" t="str">
        <f>IF($B19="","",INDEX('All CCC'!G$7:G$988,MATCH(WatchList!$B19,'All CCC'!$B$7:$B$988,0)))</f>
        <v/>
      </c>
      <c r="H19" s="962" t="str">
        <f>IF($B19="","",INDEX('All CCC'!H$7:H$988,MATCH(WatchList!$B19,'All CCC'!$B$7:$B$988,0)))</f>
        <v/>
      </c>
      <c r="I19" s="962" t="str">
        <f>IF($B19="","",INDEX('All CCC'!I$7:I$988,MATCH(WatchList!$B19,'All CCC'!$B$7:$B$988,0)))</f>
        <v/>
      </c>
      <c r="J19" s="962" t="str">
        <f>IF($B19="","",INDEX('All CCC'!J$7:J$988,MATCH(WatchList!$B19,'All CCC'!$B$7:$B$988,0)))</f>
        <v/>
      </c>
      <c r="K19" s="962" t="str">
        <f>IF($B19="","",INDEX('All CCC'!K$7:K$988,MATCH(WatchList!$B19,'All CCC'!$B$7:$B$988,0)))</f>
        <v/>
      </c>
      <c r="L19" s="962" t="str">
        <f>IF($B19="","",INDEX('All CCC'!L$7:L$988,MATCH(WatchList!$B19,'All CCC'!$B$7:$B$988,0)))</f>
        <v/>
      </c>
      <c r="M19" s="962" t="str">
        <f>IF($B19="","",INDEX('All CCC'!M$7:M$988,MATCH(WatchList!$B19,'All CCC'!$B$7:$B$988,0)))</f>
        <v/>
      </c>
      <c r="N19" s="962" t="str">
        <f>IF($B19="","",INDEX('All CCC'!N$7:N$988,MATCH(WatchList!$B19,'All CCC'!$B$7:$B$988,0)))</f>
        <v/>
      </c>
      <c r="O19" s="962" t="str">
        <f>IF($B19="","",INDEX('All CCC'!O$7:O$988,MATCH(WatchList!$B19,'All CCC'!$B$7:$B$988,0)))</f>
        <v/>
      </c>
      <c r="P19" s="963" t="str">
        <f>IF($B19="","",INDEX('All CCC'!P$7:P$988,MATCH(WatchList!$B19,'All CCC'!$B$7:$B$988,0)))</f>
        <v/>
      </c>
      <c r="Q19" s="963" t="str">
        <f>IF($B19="","",INDEX('All CCC'!Q$7:Q$988,MATCH(WatchList!$B19,'All CCC'!$B$7:$B$988,0)))</f>
        <v/>
      </c>
      <c r="R19" s="962" t="str">
        <f>IF($B19="","",INDEX('All CCC'!R$7:R$988,MATCH(WatchList!$B19,'All CCC'!$B$7:$B$988,0)))</f>
        <v/>
      </c>
      <c r="S19" s="962" t="str">
        <f>IF($B19="","",INDEX('All CCC'!S$7:S$988,MATCH(WatchList!$B19,'All CCC'!$B$7:$B$988,0)))</f>
        <v/>
      </c>
      <c r="T19" s="962" t="str">
        <f>IF($B19="","",INDEX('All CCC'!T$7:T$988,MATCH(WatchList!$B19,'All CCC'!$B$7:$B$988,0)))</f>
        <v/>
      </c>
      <c r="U19" s="962" t="str">
        <f>IF($B19="","",INDEX('All CCC'!U$7:U$988,MATCH(WatchList!$B19,'All CCC'!$B$7:$B$988,0)))</f>
        <v/>
      </c>
      <c r="V19" s="962" t="str">
        <f>IF($B19="","",INDEX('All CCC'!V$7:V$988,MATCH(WatchList!$B19,'All CCC'!$B$7:$B$988,0)))</f>
        <v/>
      </c>
      <c r="W19" s="962" t="str">
        <f>IF($B19="","",INDEX('All CCC'!W$7:W$988,MATCH(WatchList!$B19,'All CCC'!$B$7:$B$988,0)))</f>
        <v/>
      </c>
      <c r="X19" s="962" t="str">
        <f>IF($B19="","",INDEX('All CCC'!X$7:X$988,MATCH(WatchList!$B19,'All CCC'!$B$7:$B$988,0)))</f>
        <v/>
      </c>
      <c r="Y19" s="962" t="str">
        <f>IF($B19="","",INDEX('All CCC'!Y$7:Y$988,MATCH(WatchList!$B19,'All CCC'!$B$7:$B$988,0)))</f>
        <v/>
      </c>
      <c r="Z19" s="962" t="str">
        <f>IF($B19="","",INDEX('All CCC'!Z$7:Z$988,MATCH(WatchList!$B19,'All CCC'!$B$7:$B$988,0)))</f>
        <v/>
      </c>
      <c r="AA19" s="962" t="str">
        <f>IF($B19="","",INDEX('All CCC'!AA$7:AA$988,MATCH(WatchList!$B19,'All CCC'!$B$7:$B$988,0)))</f>
        <v/>
      </c>
      <c r="AB19" s="962" t="str">
        <f>IF($B19="","",INDEX('All CCC'!AB$7:AB$988,MATCH(WatchList!$B19,'All CCC'!$B$7:$B$988,0)))</f>
        <v/>
      </c>
      <c r="AC19" s="962" t="str">
        <f>IF($B19="","",INDEX('All CCC'!AC$7:AC$988,MATCH(WatchList!$B19,'All CCC'!$B$7:$B$988,0)))</f>
        <v/>
      </c>
      <c r="AD19" s="962" t="str">
        <f>IF($B19="","",INDEX('All CCC'!AD$7:AD$988,MATCH(WatchList!$B19,'All CCC'!$B$7:$B$988,0)))</f>
        <v/>
      </c>
      <c r="AE19" s="962" t="str">
        <f>IF($B19="","",INDEX('All CCC'!AE$7:AE$988,MATCH(WatchList!$B19,'All CCC'!$B$7:$B$988,0)))</f>
        <v/>
      </c>
      <c r="AF19" s="962" t="str">
        <f>IF($B19="","",INDEX('All CCC'!AF$7:AF$988,MATCH(WatchList!$B19,'All CCC'!$B$7:$B$988,0)))</f>
        <v/>
      </c>
      <c r="AG19" s="962" t="str">
        <f>IF($B19="","",INDEX('All CCC'!AG$7:AG$988,MATCH(WatchList!$B19,'All CCC'!$B$7:$B$988,0)))</f>
        <v/>
      </c>
      <c r="AH19" s="962" t="str">
        <f>IF($B19="","",INDEX('All CCC'!AH$7:AH$988,MATCH(WatchList!$B19,'All CCC'!$B$7:$B$988,0)))</f>
        <v/>
      </c>
      <c r="AI19" s="962" t="str">
        <f>IF($B19="","",INDEX('All CCC'!AI$7:AI$988,MATCH(WatchList!$B19,'All CCC'!$B$7:$B$988,0)))</f>
        <v/>
      </c>
      <c r="AJ19" s="962" t="str">
        <f>IF($B19="","",INDEX('All CCC'!AJ$7:AJ$988,MATCH(WatchList!$B19,'All CCC'!$B$7:$B$988,0)))</f>
        <v/>
      </c>
      <c r="AK19" s="962" t="str">
        <f>IF($B19="","",INDEX('All CCC'!AK$7:AK$988,MATCH(WatchList!$B19,'All CCC'!$B$7:$B$988,0)))</f>
        <v/>
      </c>
      <c r="AL19" s="962" t="str">
        <f>IF($B19="","",INDEX('All CCC'!AL$7:AL$988,MATCH(WatchList!$B19,'All CCC'!$B$7:$B$988,0)))</f>
        <v/>
      </c>
      <c r="AM19" s="962" t="str">
        <f>IF($B19="","",INDEX('All CCC'!AM$7:AM$988,MATCH(WatchList!$B19,'All CCC'!$B$7:$B$988,0)))</f>
        <v/>
      </c>
      <c r="AN19" s="962" t="str">
        <f>IF($B19="","",INDEX('All CCC'!AN$7:AN$988,MATCH(WatchList!$B19,'All CCC'!$B$7:$B$988,0)))</f>
        <v/>
      </c>
      <c r="AO19" s="962" t="str">
        <f>IF($B19="","",INDEX('All CCC'!AO$7:AO$988,MATCH(WatchList!$B19,'All CCC'!$B$7:$B$988,0)))</f>
        <v/>
      </c>
      <c r="AP19" s="962" t="str">
        <f>IF($B19="","",INDEX('All CCC'!AP$7:AP$988,MATCH(WatchList!$B19,'All CCC'!$B$7:$B$988,0)))</f>
        <v/>
      </c>
      <c r="AQ19" s="962" t="str">
        <f>IF($B19="","",INDEX('All CCC'!AQ$7:AQ$988,MATCH(WatchList!$B19,'All CCC'!$B$7:$B$988,0)))</f>
        <v/>
      </c>
      <c r="AR19" s="962" t="str">
        <f>IF($B19="","",INDEX('All CCC'!AR$7:AR$988,MATCH(WatchList!$B19,'All CCC'!$B$7:$B$988,0)))</f>
        <v/>
      </c>
      <c r="AS19" s="962" t="str">
        <f>IF($B19="","",INDEX('All CCC'!AS$7:AS$988,MATCH(WatchList!$B19,'All CCC'!$B$7:$B$988,0)))</f>
        <v/>
      </c>
      <c r="AT19" s="962" t="str">
        <f>IF($B19="","",INDEX('All CCC'!AT$7:AT$988,MATCH(WatchList!$B19,'All CCC'!$B$7:$B$988,0)))</f>
        <v/>
      </c>
      <c r="AU19" s="962" t="str">
        <f>IF($B19="","",INDEX('All CCC'!AU$7:AU$988,MATCH(WatchList!$B19,'All CCC'!$B$7:$B$988,0)))</f>
        <v/>
      </c>
      <c r="AV19" s="962" t="str">
        <f>IF($B19="","",INDEX('All CCC'!AV$7:AV$988,MATCH(WatchList!$B19,'All CCC'!$B$7:$B$988,0)))</f>
        <v/>
      </c>
      <c r="AW19" s="962" t="str">
        <f>IF($B19="","",INDEX('All CCC'!AW$7:AW$988,MATCH(WatchList!$B19,'All CCC'!$B$7:$B$988,0)))</f>
        <v/>
      </c>
      <c r="AX19" s="962" t="str">
        <f>IF($B19="","",INDEX('All CCC'!AX$7:AX$988,MATCH(WatchList!$B19,'All CCC'!$B$7:$B$988,0)))</f>
        <v/>
      </c>
      <c r="AY19" s="962" t="str">
        <f>IF($B19="","",INDEX('All CCC'!AY$7:AY$988,MATCH(WatchList!$B19,'All CCC'!$B$7:$B$988,0)))</f>
        <v/>
      </c>
      <c r="AZ19" s="962" t="str">
        <f>IF($B19="","",INDEX('All CCC'!AZ$7:AZ$988,MATCH(WatchList!$B19,'All CCC'!$B$7:$B$988,0)))</f>
        <v/>
      </c>
      <c r="BA19" s="962" t="str">
        <f>IF($B19="","",INDEX('All CCC'!BA$7:BA$988,MATCH(WatchList!$B19,'All CCC'!$B$7:$B$988,0)))</f>
        <v/>
      </c>
      <c r="BB19" s="962" t="str">
        <f>IF($B19="","",INDEX('All CCC'!BB$7:BB$988,MATCH(WatchList!$B19,'All CCC'!$B$7:$B$988,0)))</f>
        <v/>
      </c>
      <c r="BC19" s="962" t="str">
        <f>IF($B19="","",INDEX('All CCC'!BC$7:BC$988,MATCH(WatchList!$B19,'All CCC'!$B$7:$B$988,0)))</f>
        <v/>
      </c>
      <c r="BD19" s="962" t="str">
        <f>IF($B19="","",INDEX('All CCC'!BD$7:BD$988,MATCH(WatchList!$B19,'All CCC'!$B$7:$B$988,0)))</f>
        <v/>
      </c>
      <c r="BE19" s="962" t="str">
        <f>IF($B19="","",INDEX('All CCC'!BE$7:BE$988,MATCH(WatchList!$B19,'All CCC'!$B$7:$B$988,0)))</f>
        <v/>
      </c>
      <c r="BF19" s="962" t="str">
        <f>IF($B19="","",INDEX('All CCC'!BF$7:BF$988,MATCH(WatchList!$B19,'All CCC'!$B$7:$B$988,0)))</f>
        <v/>
      </c>
      <c r="BG19" s="962" t="str">
        <f>IF($B19="","",INDEX('All CCC'!BG$7:BG$988,MATCH(WatchList!$B19,'All CCC'!$B$7:$B$988,0)))</f>
        <v/>
      </c>
    </row>
    <row r="20" spans="1:59" ht="11.25" customHeight="1" x14ac:dyDescent="0.2">
      <c r="A20" s="610" t="str">
        <f>IF($B20="","",INDEX('All CCC'!A$7:A$988,MATCH(WatchList!$B20,'All CCC'!$B$7:$B$988,0)))</f>
        <v/>
      </c>
      <c r="B20" s="36"/>
      <c r="C20" s="962" t="str">
        <f>IF($B20="","",INDEX('All CCC'!C$7:C$988,MATCH(WatchList!$B20,'All CCC'!$B$7:$B$988,0)))</f>
        <v/>
      </c>
      <c r="D20" s="962" t="str">
        <f>IF($B20="","",INDEX('All CCC'!D$7:D$988,MATCH(WatchList!$B20,'All CCC'!$B$7:$B$988,0)))</f>
        <v/>
      </c>
      <c r="E20" s="962" t="str">
        <f>IF($B20="","",INDEX('All CCC'!E$7:E$988,MATCH(WatchList!$B20,'All CCC'!$B$7:$B$988,0)))</f>
        <v/>
      </c>
      <c r="F20" s="962" t="str">
        <f>IF($B20="","",INDEX('All CCC'!F$7:F$988,MATCH(WatchList!$B20,'All CCC'!$B$7:$B$988,0)))</f>
        <v/>
      </c>
      <c r="G20" s="962" t="str">
        <f>IF($B20="","",INDEX('All CCC'!G$7:G$988,MATCH(WatchList!$B20,'All CCC'!$B$7:$B$988,0)))</f>
        <v/>
      </c>
      <c r="H20" s="962" t="str">
        <f>IF($B20="","",INDEX('All CCC'!H$7:H$988,MATCH(WatchList!$B20,'All CCC'!$B$7:$B$988,0)))</f>
        <v/>
      </c>
      <c r="I20" s="962" t="str">
        <f>IF($B20="","",INDEX('All CCC'!I$7:I$988,MATCH(WatchList!$B20,'All CCC'!$B$7:$B$988,0)))</f>
        <v/>
      </c>
      <c r="J20" s="962" t="str">
        <f>IF($B20="","",INDEX('All CCC'!J$7:J$988,MATCH(WatchList!$B20,'All CCC'!$B$7:$B$988,0)))</f>
        <v/>
      </c>
      <c r="K20" s="962" t="str">
        <f>IF($B20="","",INDEX('All CCC'!K$7:K$988,MATCH(WatchList!$B20,'All CCC'!$B$7:$B$988,0)))</f>
        <v/>
      </c>
      <c r="L20" s="962" t="str">
        <f>IF($B20="","",INDEX('All CCC'!L$7:L$988,MATCH(WatchList!$B20,'All CCC'!$B$7:$B$988,0)))</f>
        <v/>
      </c>
      <c r="M20" s="962" t="str">
        <f>IF($B20="","",INDEX('All CCC'!M$7:M$988,MATCH(WatchList!$B20,'All CCC'!$B$7:$B$988,0)))</f>
        <v/>
      </c>
      <c r="N20" s="962" t="str">
        <f>IF($B20="","",INDEX('All CCC'!N$7:N$988,MATCH(WatchList!$B20,'All CCC'!$B$7:$B$988,0)))</f>
        <v/>
      </c>
      <c r="O20" s="962" t="str">
        <f>IF($B20="","",INDEX('All CCC'!O$7:O$988,MATCH(WatchList!$B20,'All CCC'!$B$7:$B$988,0)))</f>
        <v/>
      </c>
      <c r="P20" s="963" t="str">
        <f>IF($B20="","",INDEX('All CCC'!P$7:P$988,MATCH(WatchList!$B20,'All CCC'!$B$7:$B$988,0)))</f>
        <v/>
      </c>
      <c r="Q20" s="963" t="str">
        <f>IF($B20="","",INDEX('All CCC'!Q$7:Q$988,MATCH(WatchList!$B20,'All CCC'!$B$7:$B$988,0)))</f>
        <v/>
      </c>
      <c r="R20" s="962" t="str">
        <f>IF($B20="","",INDEX('All CCC'!R$7:R$988,MATCH(WatchList!$B20,'All CCC'!$B$7:$B$988,0)))</f>
        <v/>
      </c>
      <c r="S20" s="962" t="str">
        <f>IF($B20="","",INDEX('All CCC'!S$7:S$988,MATCH(WatchList!$B20,'All CCC'!$B$7:$B$988,0)))</f>
        <v/>
      </c>
      <c r="T20" s="962" t="str">
        <f>IF($B20="","",INDEX('All CCC'!T$7:T$988,MATCH(WatchList!$B20,'All CCC'!$B$7:$B$988,0)))</f>
        <v/>
      </c>
      <c r="U20" s="962" t="str">
        <f>IF($B20="","",INDEX('All CCC'!U$7:U$988,MATCH(WatchList!$B20,'All CCC'!$B$7:$B$988,0)))</f>
        <v/>
      </c>
      <c r="V20" s="962" t="str">
        <f>IF($B20="","",INDEX('All CCC'!V$7:V$988,MATCH(WatchList!$B20,'All CCC'!$B$7:$B$988,0)))</f>
        <v/>
      </c>
      <c r="W20" s="962" t="str">
        <f>IF($B20="","",INDEX('All CCC'!W$7:W$988,MATCH(WatchList!$B20,'All CCC'!$B$7:$B$988,0)))</f>
        <v/>
      </c>
      <c r="X20" s="962" t="str">
        <f>IF($B20="","",INDEX('All CCC'!X$7:X$988,MATCH(WatchList!$B20,'All CCC'!$B$7:$B$988,0)))</f>
        <v/>
      </c>
      <c r="Y20" s="962" t="str">
        <f>IF($B20="","",INDEX('All CCC'!Y$7:Y$988,MATCH(WatchList!$B20,'All CCC'!$B$7:$B$988,0)))</f>
        <v/>
      </c>
      <c r="Z20" s="962" t="str">
        <f>IF($B20="","",INDEX('All CCC'!Z$7:Z$988,MATCH(WatchList!$B20,'All CCC'!$B$7:$B$988,0)))</f>
        <v/>
      </c>
      <c r="AA20" s="962" t="str">
        <f>IF($B20="","",INDEX('All CCC'!AA$7:AA$988,MATCH(WatchList!$B20,'All CCC'!$B$7:$B$988,0)))</f>
        <v/>
      </c>
      <c r="AB20" s="962" t="str">
        <f>IF($B20="","",INDEX('All CCC'!AB$7:AB$988,MATCH(WatchList!$B20,'All CCC'!$B$7:$B$988,0)))</f>
        <v/>
      </c>
      <c r="AC20" s="962" t="str">
        <f>IF($B20="","",INDEX('All CCC'!AC$7:AC$988,MATCH(WatchList!$B20,'All CCC'!$B$7:$B$988,0)))</f>
        <v/>
      </c>
      <c r="AD20" s="962" t="str">
        <f>IF($B20="","",INDEX('All CCC'!AD$7:AD$988,MATCH(WatchList!$B20,'All CCC'!$B$7:$B$988,0)))</f>
        <v/>
      </c>
      <c r="AE20" s="962" t="str">
        <f>IF($B20="","",INDEX('All CCC'!AE$7:AE$988,MATCH(WatchList!$B20,'All CCC'!$B$7:$B$988,0)))</f>
        <v/>
      </c>
      <c r="AF20" s="962" t="str">
        <f>IF($B20="","",INDEX('All CCC'!AF$7:AF$988,MATCH(WatchList!$B20,'All CCC'!$B$7:$B$988,0)))</f>
        <v/>
      </c>
      <c r="AG20" s="962" t="str">
        <f>IF($B20="","",INDEX('All CCC'!AG$7:AG$988,MATCH(WatchList!$B20,'All CCC'!$B$7:$B$988,0)))</f>
        <v/>
      </c>
      <c r="AH20" s="962" t="str">
        <f>IF($B20="","",INDEX('All CCC'!AH$7:AH$988,MATCH(WatchList!$B20,'All CCC'!$B$7:$B$988,0)))</f>
        <v/>
      </c>
      <c r="AI20" s="962" t="str">
        <f>IF($B20="","",INDEX('All CCC'!AI$7:AI$988,MATCH(WatchList!$B20,'All CCC'!$B$7:$B$988,0)))</f>
        <v/>
      </c>
      <c r="AJ20" s="962" t="str">
        <f>IF($B20="","",INDEX('All CCC'!AJ$7:AJ$988,MATCH(WatchList!$B20,'All CCC'!$B$7:$B$988,0)))</f>
        <v/>
      </c>
      <c r="AK20" s="962" t="str">
        <f>IF($B20="","",INDEX('All CCC'!AK$7:AK$988,MATCH(WatchList!$B20,'All CCC'!$B$7:$B$988,0)))</f>
        <v/>
      </c>
      <c r="AL20" s="962" t="str">
        <f>IF($B20="","",INDEX('All CCC'!AL$7:AL$988,MATCH(WatchList!$B20,'All CCC'!$B$7:$B$988,0)))</f>
        <v/>
      </c>
      <c r="AM20" s="962" t="str">
        <f>IF($B20="","",INDEX('All CCC'!AM$7:AM$988,MATCH(WatchList!$B20,'All CCC'!$B$7:$B$988,0)))</f>
        <v/>
      </c>
      <c r="AN20" s="962" t="str">
        <f>IF($B20="","",INDEX('All CCC'!AN$7:AN$988,MATCH(WatchList!$B20,'All CCC'!$B$7:$B$988,0)))</f>
        <v/>
      </c>
      <c r="AO20" s="962" t="str">
        <f>IF($B20="","",INDEX('All CCC'!AO$7:AO$988,MATCH(WatchList!$B20,'All CCC'!$B$7:$B$988,0)))</f>
        <v/>
      </c>
      <c r="AP20" s="962" t="str">
        <f>IF($B20="","",INDEX('All CCC'!AP$7:AP$988,MATCH(WatchList!$B20,'All CCC'!$B$7:$B$988,0)))</f>
        <v/>
      </c>
      <c r="AQ20" s="962" t="str">
        <f>IF($B20="","",INDEX('All CCC'!AQ$7:AQ$988,MATCH(WatchList!$B20,'All CCC'!$B$7:$B$988,0)))</f>
        <v/>
      </c>
      <c r="AR20" s="962" t="str">
        <f>IF($B20="","",INDEX('All CCC'!AR$7:AR$988,MATCH(WatchList!$B20,'All CCC'!$B$7:$B$988,0)))</f>
        <v/>
      </c>
      <c r="AS20" s="962" t="str">
        <f>IF($B20="","",INDEX('All CCC'!AS$7:AS$988,MATCH(WatchList!$B20,'All CCC'!$B$7:$B$988,0)))</f>
        <v/>
      </c>
      <c r="AT20" s="962" t="str">
        <f>IF($B20="","",INDEX('All CCC'!AT$7:AT$988,MATCH(WatchList!$B20,'All CCC'!$B$7:$B$988,0)))</f>
        <v/>
      </c>
      <c r="AU20" s="962" t="str">
        <f>IF($B20="","",INDEX('All CCC'!AU$7:AU$988,MATCH(WatchList!$B20,'All CCC'!$B$7:$B$988,0)))</f>
        <v/>
      </c>
      <c r="AV20" s="962" t="str">
        <f>IF($B20="","",INDEX('All CCC'!AV$7:AV$988,MATCH(WatchList!$B20,'All CCC'!$B$7:$B$988,0)))</f>
        <v/>
      </c>
      <c r="AW20" s="962" t="str">
        <f>IF($B20="","",INDEX('All CCC'!AW$7:AW$988,MATCH(WatchList!$B20,'All CCC'!$B$7:$B$988,0)))</f>
        <v/>
      </c>
      <c r="AX20" s="962" t="str">
        <f>IF($B20="","",INDEX('All CCC'!AX$7:AX$988,MATCH(WatchList!$B20,'All CCC'!$B$7:$B$988,0)))</f>
        <v/>
      </c>
      <c r="AY20" s="962" t="str">
        <f>IF($B20="","",INDEX('All CCC'!AY$7:AY$988,MATCH(WatchList!$B20,'All CCC'!$B$7:$B$988,0)))</f>
        <v/>
      </c>
      <c r="AZ20" s="962" t="str">
        <f>IF($B20="","",INDEX('All CCC'!AZ$7:AZ$988,MATCH(WatchList!$B20,'All CCC'!$B$7:$B$988,0)))</f>
        <v/>
      </c>
      <c r="BA20" s="962" t="str">
        <f>IF($B20="","",INDEX('All CCC'!BA$7:BA$988,MATCH(WatchList!$B20,'All CCC'!$B$7:$B$988,0)))</f>
        <v/>
      </c>
      <c r="BB20" s="962" t="str">
        <f>IF($B20="","",INDEX('All CCC'!BB$7:BB$988,MATCH(WatchList!$B20,'All CCC'!$B$7:$B$988,0)))</f>
        <v/>
      </c>
      <c r="BC20" s="962" t="str">
        <f>IF($B20="","",INDEX('All CCC'!BC$7:BC$988,MATCH(WatchList!$B20,'All CCC'!$B$7:$B$988,0)))</f>
        <v/>
      </c>
      <c r="BD20" s="962" t="str">
        <f>IF($B20="","",INDEX('All CCC'!BD$7:BD$988,MATCH(WatchList!$B20,'All CCC'!$B$7:$B$988,0)))</f>
        <v/>
      </c>
      <c r="BE20" s="962" t="str">
        <f>IF($B20="","",INDEX('All CCC'!BE$7:BE$988,MATCH(WatchList!$B20,'All CCC'!$B$7:$B$988,0)))</f>
        <v/>
      </c>
      <c r="BF20" s="962" t="str">
        <f>IF($B20="","",INDEX('All CCC'!BF$7:BF$988,MATCH(WatchList!$B20,'All CCC'!$B$7:$B$988,0)))</f>
        <v/>
      </c>
      <c r="BG20" s="962" t="str">
        <f>IF($B20="","",INDEX('All CCC'!BG$7:BG$988,MATCH(WatchList!$B20,'All CCC'!$B$7:$B$988,0)))</f>
        <v/>
      </c>
    </row>
    <row r="21" spans="1:59" ht="11.45" customHeight="1" x14ac:dyDescent="0.2">
      <c r="A21" s="610" t="str">
        <f>IF($B21="","",INDEX('All CCC'!A$7:A$988,MATCH(WatchList!$B21,'All CCC'!$B$7:$B$988,0)))</f>
        <v/>
      </c>
      <c r="B21" s="36"/>
      <c r="C21" s="962" t="str">
        <f>IF($B21="","",INDEX('All CCC'!C$7:C$988,MATCH(WatchList!$B21,'All CCC'!$B$7:$B$988,0)))</f>
        <v/>
      </c>
      <c r="D21" s="962" t="str">
        <f>IF($B21="","",INDEX('All CCC'!D$7:D$988,MATCH(WatchList!$B21,'All CCC'!$B$7:$B$988,0)))</f>
        <v/>
      </c>
      <c r="E21" s="962" t="str">
        <f>IF($B21="","",INDEX('All CCC'!E$7:E$988,MATCH(WatchList!$B21,'All CCC'!$B$7:$B$988,0)))</f>
        <v/>
      </c>
      <c r="F21" s="962" t="str">
        <f>IF($B21="","",INDEX('All CCC'!F$7:F$988,MATCH(WatchList!$B21,'All CCC'!$B$7:$B$988,0)))</f>
        <v/>
      </c>
      <c r="G21" s="962" t="str">
        <f>IF($B21="","",INDEX('All CCC'!G$7:G$988,MATCH(WatchList!$B21,'All CCC'!$B$7:$B$988,0)))</f>
        <v/>
      </c>
      <c r="H21" s="962" t="str">
        <f>IF($B21="","",INDEX('All CCC'!H$7:H$988,MATCH(WatchList!$B21,'All CCC'!$B$7:$B$988,0)))</f>
        <v/>
      </c>
      <c r="I21" s="962" t="str">
        <f>IF($B21="","",INDEX('All CCC'!I$7:I$988,MATCH(WatchList!$B21,'All CCC'!$B$7:$B$988,0)))</f>
        <v/>
      </c>
      <c r="J21" s="962" t="str">
        <f>IF($B21="","",INDEX('All CCC'!J$7:J$988,MATCH(WatchList!$B21,'All CCC'!$B$7:$B$988,0)))</f>
        <v/>
      </c>
      <c r="K21" s="962" t="str">
        <f>IF($B21="","",INDEX('All CCC'!K$7:K$988,MATCH(WatchList!$B21,'All CCC'!$B$7:$B$988,0)))</f>
        <v/>
      </c>
      <c r="L21" s="962" t="str">
        <f>IF($B21="","",INDEX('All CCC'!L$7:L$988,MATCH(WatchList!$B21,'All CCC'!$B$7:$B$988,0)))</f>
        <v/>
      </c>
      <c r="M21" s="962" t="str">
        <f>IF($B21="","",INDEX('All CCC'!M$7:M$988,MATCH(WatchList!$B21,'All CCC'!$B$7:$B$988,0)))</f>
        <v/>
      </c>
      <c r="N21" s="962" t="str">
        <f>IF($B21="","",INDEX('All CCC'!N$7:N$988,MATCH(WatchList!$B21,'All CCC'!$B$7:$B$988,0)))</f>
        <v/>
      </c>
      <c r="O21" s="962" t="str">
        <f>IF($B21="","",INDEX('All CCC'!O$7:O$988,MATCH(WatchList!$B21,'All CCC'!$B$7:$B$988,0)))</f>
        <v/>
      </c>
      <c r="P21" s="963" t="str">
        <f>IF($B21="","",INDEX('All CCC'!P$7:P$988,MATCH(WatchList!$B21,'All CCC'!$B$7:$B$988,0)))</f>
        <v/>
      </c>
      <c r="Q21" s="963" t="str">
        <f>IF($B21="","",INDEX('All CCC'!Q$7:Q$988,MATCH(WatchList!$B21,'All CCC'!$B$7:$B$988,0)))</f>
        <v/>
      </c>
      <c r="R21" s="962" t="str">
        <f>IF($B21="","",INDEX('All CCC'!R$7:R$988,MATCH(WatchList!$B21,'All CCC'!$B$7:$B$988,0)))</f>
        <v/>
      </c>
      <c r="S21" s="962" t="str">
        <f>IF($B21="","",INDEX('All CCC'!S$7:S$988,MATCH(WatchList!$B21,'All CCC'!$B$7:$B$988,0)))</f>
        <v/>
      </c>
      <c r="T21" s="962" t="str">
        <f>IF($B21="","",INDEX('All CCC'!T$7:T$988,MATCH(WatchList!$B21,'All CCC'!$B$7:$B$988,0)))</f>
        <v/>
      </c>
      <c r="U21" s="962" t="str">
        <f>IF($B21="","",INDEX('All CCC'!U$7:U$988,MATCH(WatchList!$B21,'All CCC'!$B$7:$B$988,0)))</f>
        <v/>
      </c>
      <c r="V21" s="962" t="str">
        <f>IF($B21="","",INDEX('All CCC'!V$7:V$988,MATCH(WatchList!$B21,'All CCC'!$B$7:$B$988,0)))</f>
        <v/>
      </c>
      <c r="W21" s="962" t="str">
        <f>IF($B21="","",INDEX('All CCC'!W$7:W$988,MATCH(WatchList!$B21,'All CCC'!$B$7:$B$988,0)))</f>
        <v/>
      </c>
      <c r="X21" s="962" t="str">
        <f>IF($B21="","",INDEX('All CCC'!X$7:X$988,MATCH(WatchList!$B21,'All CCC'!$B$7:$B$988,0)))</f>
        <v/>
      </c>
      <c r="Y21" s="962" t="str">
        <f>IF($B21="","",INDEX('All CCC'!Y$7:Y$988,MATCH(WatchList!$B21,'All CCC'!$B$7:$B$988,0)))</f>
        <v/>
      </c>
      <c r="Z21" s="962" t="str">
        <f>IF($B21="","",INDEX('All CCC'!Z$7:Z$988,MATCH(WatchList!$B21,'All CCC'!$B$7:$B$988,0)))</f>
        <v/>
      </c>
      <c r="AA21" s="962" t="str">
        <f>IF($B21="","",INDEX('All CCC'!AA$7:AA$988,MATCH(WatchList!$B21,'All CCC'!$B$7:$B$988,0)))</f>
        <v/>
      </c>
      <c r="AB21" s="962" t="str">
        <f>IF($B21="","",INDEX('All CCC'!AB$7:AB$988,MATCH(WatchList!$B21,'All CCC'!$B$7:$B$988,0)))</f>
        <v/>
      </c>
      <c r="AC21" s="962" t="str">
        <f>IF($B21="","",INDEX('All CCC'!AC$7:AC$988,MATCH(WatchList!$B21,'All CCC'!$B$7:$B$988,0)))</f>
        <v/>
      </c>
      <c r="AD21" s="962" t="str">
        <f>IF($B21="","",INDEX('All CCC'!AD$7:AD$988,MATCH(WatchList!$B21,'All CCC'!$B$7:$B$988,0)))</f>
        <v/>
      </c>
      <c r="AE21" s="962" t="str">
        <f>IF($B21="","",INDEX('All CCC'!AE$7:AE$988,MATCH(WatchList!$B21,'All CCC'!$B$7:$B$988,0)))</f>
        <v/>
      </c>
      <c r="AF21" s="962" t="str">
        <f>IF($B21="","",INDEX('All CCC'!AF$7:AF$988,MATCH(WatchList!$B21,'All CCC'!$B$7:$B$988,0)))</f>
        <v/>
      </c>
      <c r="AG21" s="962" t="str">
        <f>IF($B21="","",INDEX('All CCC'!AG$7:AG$988,MATCH(WatchList!$B21,'All CCC'!$B$7:$B$988,0)))</f>
        <v/>
      </c>
      <c r="AH21" s="962" t="str">
        <f>IF($B21="","",INDEX('All CCC'!AH$7:AH$988,MATCH(WatchList!$B21,'All CCC'!$B$7:$B$988,0)))</f>
        <v/>
      </c>
      <c r="AI21" s="962" t="str">
        <f>IF($B21="","",INDEX('All CCC'!AI$7:AI$988,MATCH(WatchList!$B21,'All CCC'!$B$7:$B$988,0)))</f>
        <v/>
      </c>
      <c r="AJ21" s="962" t="str">
        <f>IF($B21="","",INDEX('All CCC'!AJ$7:AJ$988,MATCH(WatchList!$B21,'All CCC'!$B$7:$B$988,0)))</f>
        <v/>
      </c>
      <c r="AK21" s="962" t="str">
        <f>IF($B21="","",INDEX('All CCC'!AK$7:AK$988,MATCH(WatchList!$B21,'All CCC'!$B$7:$B$988,0)))</f>
        <v/>
      </c>
      <c r="AL21" s="962" t="str">
        <f>IF($B21="","",INDEX('All CCC'!AL$7:AL$988,MATCH(WatchList!$B21,'All CCC'!$B$7:$B$988,0)))</f>
        <v/>
      </c>
      <c r="AM21" s="962" t="str">
        <f>IF($B21="","",INDEX('All CCC'!AM$7:AM$988,MATCH(WatchList!$B21,'All CCC'!$B$7:$B$988,0)))</f>
        <v/>
      </c>
      <c r="AN21" s="962" t="str">
        <f>IF($B21="","",INDEX('All CCC'!AN$7:AN$988,MATCH(WatchList!$B21,'All CCC'!$B$7:$B$988,0)))</f>
        <v/>
      </c>
      <c r="AO21" s="962" t="str">
        <f>IF($B21="","",INDEX('All CCC'!AO$7:AO$988,MATCH(WatchList!$B21,'All CCC'!$B$7:$B$988,0)))</f>
        <v/>
      </c>
      <c r="AP21" s="962" t="str">
        <f>IF($B21="","",INDEX('All CCC'!AP$7:AP$988,MATCH(WatchList!$B21,'All CCC'!$B$7:$B$988,0)))</f>
        <v/>
      </c>
      <c r="AQ21" s="962" t="str">
        <f>IF($B21="","",INDEX('All CCC'!AQ$7:AQ$988,MATCH(WatchList!$B21,'All CCC'!$B$7:$B$988,0)))</f>
        <v/>
      </c>
      <c r="AR21" s="962" t="str">
        <f>IF($B21="","",INDEX('All CCC'!AR$7:AR$988,MATCH(WatchList!$B21,'All CCC'!$B$7:$B$988,0)))</f>
        <v/>
      </c>
      <c r="AS21" s="962" t="str">
        <f>IF($B21="","",INDEX('All CCC'!AS$7:AS$988,MATCH(WatchList!$B21,'All CCC'!$B$7:$B$988,0)))</f>
        <v/>
      </c>
      <c r="AT21" s="962" t="str">
        <f>IF($B21="","",INDEX('All CCC'!AT$7:AT$988,MATCH(WatchList!$B21,'All CCC'!$B$7:$B$988,0)))</f>
        <v/>
      </c>
      <c r="AU21" s="962" t="str">
        <f>IF($B21="","",INDEX('All CCC'!AU$7:AU$988,MATCH(WatchList!$B21,'All CCC'!$B$7:$B$988,0)))</f>
        <v/>
      </c>
      <c r="AV21" s="962" t="str">
        <f>IF($B21="","",INDEX('All CCC'!AV$7:AV$988,MATCH(WatchList!$B21,'All CCC'!$B$7:$B$988,0)))</f>
        <v/>
      </c>
      <c r="AW21" s="962" t="str">
        <f>IF($B21="","",INDEX('All CCC'!AW$7:AW$988,MATCH(WatchList!$B21,'All CCC'!$B$7:$B$988,0)))</f>
        <v/>
      </c>
      <c r="AX21" s="962" t="str">
        <f>IF($B21="","",INDEX('All CCC'!AX$7:AX$988,MATCH(WatchList!$B21,'All CCC'!$B$7:$B$988,0)))</f>
        <v/>
      </c>
      <c r="AY21" s="962" t="str">
        <f>IF($B21="","",INDEX('All CCC'!AY$7:AY$988,MATCH(WatchList!$B21,'All CCC'!$B$7:$B$988,0)))</f>
        <v/>
      </c>
      <c r="AZ21" s="962" t="str">
        <f>IF($B21="","",INDEX('All CCC'!AZ$7:AZ$988,MATCH(WatchList!$B21,'All CCC'!$B$7:$B$988,0)))</f>
        <v/>
      </c>
      <c r="BA21" s="962" t="str">
        <f>IF($B21="","",INDEX('All CCC'!BA$7:BA$988,MATCH(WatchList!$B21,'All CCC'!$B$7:$B$988,0)))</f>
        <v/>
      </c>
      <c r="BB21" s="962" t="str">
        <f>IF($B21="","",INDEX('All CCC'!BB$7:BB$988,MATCH(WatchList!$B21,'All CCC'!$B$7:$B$988,0)))</f>
        <v/>
      </c>
      <c r="BC21" s="962" t="str">
        <f>IF($B21="","",INDEX('All CCC'!BC$7:BC$988,MATCH(WatchList!$B21,'All CCC'!$B$7:$B$988,0)))</f>
        <v/>
      </c>
      <c r="BD21" s="962" t="str">
        <f>IF($B21="","",INDEX('All CCC'!BD$7:BD$988,MATCH(WatchList!$B21,'All CCC'!$B$7:$B$988,0)))</f>
        <v/>
      </c>
      <c r="BE21" s="962" t="str">
        <f>IF($B21="","",INDEX('All CCC'!BE$7:BE$988,MATCH(WatchList!$B21,'All CCC'!$B$7:$B$988,0)))</f>
        <v/>
      </c>
      <c r="BF21" s="962" t="str">
        <f>IF($B21="","",INDEX('All CCC'!BF$7:BF$988,MATCH(WatchList!$B21,'All CCC'!$B$7:$B$988,0)))</f>
        <v/>
      </c>
      <c r="BG21" s="962" t="str">
        <f>IF($B21="","",INDEX('All CCC'!BG$7:BG$988,MATCH(WatchList!$B21,'All CCC'!$B$7:$B$988,0)))</f>
        <v/>
      </c>
    </row>
    <row r="22" spans="1:59" x14ac:dyDescent="0.2">
      <c r="A22" s="610" t="str">
        <f>IF($B22="","",INDEX('All CCC'!A$7:A$988,MATCH(WatchList!$B22,'All CCC'!$B$7:$B$988,0)))</f>
        <v/>
      </c>
      <c r="B22" s="36"/>
      <c r="C22" s="962" t="str">
        <f>IF($B22="","",INDEX('All CCC'!C$7:C$988,MATCH(WatchList!$B22,'All CCC'!$B$7:$B$988,0)))</f>
        <v/>
      </c>
      <c r="D22" s="962" t="str">
        <f>IF($B22="","",INDEX('All CCC'!D$7:D$988,MATCH(WatchList!$B22,'All CCC'!$B$7:$B$988,0)))</f>
        <v/>
      </c>
      <c r="E22" s="962" t="str">
        <f>IF($B22="","",INDEX('All CCC'!E$7:E$988,MATCH(WatchList!$B22,'All CCC'!$B$7:$B$988,0)))</f>
        <v/>
      </c>
      <c r="F22" s="962" t="str">
        <f>IF($B22="","",INDEX('All CCC'!F$7:F$988,MATCH(WatchList!$B22,'All CCC'!$B$7:$B$988,0)))</f>
        <v/>
      </c>
      <c r="G22" s="962" t="str">
        <f>IF($B22="","",INDEX('All CCC'!G$7:G$988,MATCH(WatchList!$B22,'All CCC'!$B$7:$B$988,0)))</f>
        <v/>
      </c>
      <c r="H22" s="962" t="str">
        <f>IF($B22="","",INDEX('All CCC'!H$7:H$988,MATCH(WatchList!$B22,'All CCC'!$B$7:$B$988,0)))</f>
        <v/>
      </c>
      <c r="I22" s="962" t="str">
        <f>IF($B22="","",INDEX('All CCC'!I$7:I$988,MATCH(WatchList!$B22,'All CCC'!$B$7:$B$988,0)))</f>
        <v/>
      </c>
      <c r="J22" s="962" t="str">
        <f>IF($B22="","",INDEX('All CCC'!J$7:J$988,MATCH(WatchList!$B22,'All CCC'!$B$7:$B$988,0)))</f>
        <v/>
      </c>
      <c r="K22" s="962" t="str">
        <f>IF($B22="","",INDEX('All CCC'!K$7:K$988,MATCH(WatchList!$B22,'All CCC'!$B$7:$B$988,0)))</f>
        <v/>
      </c>
      <c r="L22" s="962" t="str">
        <f>IF($B22="","",INDEX('All CCC'!L$7:L$988,MATCH(WatchList!$B22,'All CCC'!$B$7:$B$988,0)))</f>
        <v/>
      </c>
      <c r="M22" s="962" t="str">
        <f>IF($B22="","",INDEX('All CCC'!M$7:M$988,MATCH(WatchList!$B22,'All CCC'!$B$7:$B$988,0)))</f>
        <v/>
      </c>
      <c r="N22" s="962" t="str">
        <f>IF($B22="","",INDEX('All CCC'!N$7:N$988,MATCH(WatchList!$B22,'All CCC'!$B$7:$B$988,0)))</f>
        <v/>
      </c>
      <c r="O22" s="962" t="str">
        <f>IF($B22="","",INDEX('All CCC'!O$7:O$988,MATCH(WatchList!$B22,'All CCC'!$B$7:$B$988,0)))</f>
        <v/>
      </c>
      <c r="P22" s="963" t="str">
        <f>IF($B22="","",INDEX('All CCC'!P$7:P$988,MATCH(WatchList!$B22,'All CCC'!$B$7:$B$988,0)))</f>
        <v/>
      </c>
      <c r="Q22" s="963" t="str">
        <f>IF($B22="","",INDEX('All CCC'!Q$7:Q$988,MATCH(WatchList!$B22,'All CCC'!$B$7:$B$988,0)))</f>
        <v/>
      </c>
      <c r="R22" s="962" t="str">
        <f>IF($B22="","",INDEX('All CCC'!R$7:R$988,MATCH(WatchList!$B22,'All CCC'!$B$7:$B$988,0)))</f>
        <v/>
      </c>
      <c r="S22" s="962" t="str">
        <f>IF($B22="","",INDEX('All CCC'!S$7:S$988,MATCH(WatchList!$B22,'All CCC'!$B$7:$B$988,0)))</f>
        <v/>
      </c>
      <c r="T22" s="962" t="str">
        <f>IF($B22="","",INDEX('All CCC'!T$7:T$988,MATCH(WatchList!$B22,'All CCC'!$B$7:$B$988,0)))</f>
        <v/>
      </c>
      <c r="U22" s="962" t="str">
        <f>IF($B22="","",INDEX('All CCC'!U$7:U$988,MATCH(WatchList!$B22,'All CCC'!$B$7:$B$988,0)))</f>
        <v/>
      </c>
      <c r="V22" s="962" t="str">
        <f>IF($B22="","",INDEX('All CCC'!V$7:V$988,MATCH(WatchList!$B22,'All CCC'!$B$7:$B$988,0)))</f>
        <v/>
      </c>
      <c r="W22" s="962" t="str">
        <f>IF($B22="","",INDEX('All CCC'!W$7:W$988,MATCH(WatchList!$B22,'All CCC'!$B$7:$B$988,0)))</f>
        <v/>
      </c>
      <c r="X22" s="962" t="str">
        <f>IF($B22="","",INDEX('All CCC'!X$7:X$988,MATCH(WatchList!$B22,'All CCC'!$B$7:$B$988,0)))</f>
        <v/>
      </c>
      <c r="Y22" s="962" t="str">
        <f>IF($B22="","",INDEX('All CCC'!Y$7:Y$988,MATCH(WatchList!$B22,'All CCC'!$B$7:$B$988,0)))</f>
        <v/>
      </c>
      <c r="Z22" s="962" t="str">
        <f>IF($B22="","",INDEX('All CCC'!Z$7:Z$988,MATCH(WatchList!$B22,'All CCC'!$B$7:$B$988,0)))</f>
        <v/>
      </c>
      <c r="AA22" s="962" t="str">
        <f>IF($B22="","",INDEX('All CCC'!AA$7:AA$988,MATCH(WatchList!$B22,'All CCC'!$B$7:$B$988,0)))</f>
        <v/>
      </c>
      <c r="AB22" s="962" t="str">
        <f>IF($B22="","",INDEX('All CCC'!AB$7:AB$988,MATCH(WatchList!$B22,'All CCC'!$B$7:$B$988,0)))</f>
        <v/>
      </c>
      <c r="AC22" s="962" t="str">
        <f>IF($B22="","",INDEX('All CCC'!AC$7:AC$988,MATCH(WatchList!$B22,'All CCC'!$B$7:$B$988,0)))</f>
        <v/>
      </c>
      <c r="AD22" s="962" t="str">
        <f>IF($B22="","",INDEX('All CCC'!AD$7:AD$988,MATCH(WatchList!$B22,'All CCC'!$B$7:$B$988,0)))</f>
        <v/>
      </c>
      <c r="AE22" s="962" t="str">
        <f>IF($B22="","",INDEX('All CCC'!AE$7:AE$988,MATCH(WatchList!$B22,'All CCC'!$B$7:$B$988,0)))</f>
        <v/>
      </c>
      <c r="AF22" s="962" t="str">
        <f>IF($B22="","",INDEX('All CCC'!AF$7:AF$988,MATCH(WatchList!$B22,'All CCC'!$B$7:$B$988,0)))</f>
        <v/>
      </c>
      <c r="AG22" s="962" t="str">
        <f>IF($B22="","",INDEX('All CCC'!AG$7:AG$988,MATCH(WatchList!$B22,'All CCC'!$B$7:$B$988,0)))</f>
        <v/>
      </c>
      <c r="AH22" s="962" t="str">
        <f>IF($B22="","",INDEX('All CCC'!AH$7:AH$988,MATCH(WatchList!$B22,'All CCC'!$B$7:$B$988,0)))</f>
        <v/>
      </c>
      <c r="AI22" s="962" t="str">
        <f>IF($B22="","",INDEX('All CCC'!AI$7:AI$988,MATCH(WatchList!$B22,'All CCC'!$B$7:$B$988,0)))</f>
        <v/>
      </c>
      <c r="AJ22" s="962" t="str">
        <f>IF($B22="","",INDEX('All CCC'!AJ$7:AJ$988,MATCH(WatchList!$B22,'All CCC'!$B$7:$B$988,0)))</f>
        <v/>
      </c>
      <c r="AK22" s="962" t="str">
        <f>IF($B22="","",INDEX('All CCC'!AK$7:AK$988,MATCH(WatchList!$B22,'All CCC'!$B$7:$B$988,0)))</f>
        <v/>
      </c>
      <c r="AL22" s="962" t="str">
        <f>IF($B22="","",INDEX('All CCC'!AL$7:AL$988,MATCH(WatchList!$B22,'All CCC'!$B$7:$B$988,0)))</f>
        <v/>
      </c>
      <c r="AM22" s="962" t="str">
        <f>IF($B22="","",INDEX('All CCC'!AM$7:AM$988,MATCH(WatchList!$B22,'All CCC'!$B$7:$B$988,0)))</f>
        <v/>
      </c>
      <c r="AN22" s="962" t="str">
        <f>IF($B22="","",INDEX('All CCC'!AN$7:AN$988,MATCH(WatchList!$B22,'All CCC'!$B$7:$B$988,0)))</f>
        <v/>
      </c>
      <c r="AO22" s="962" t="str">
        <f>IF($B22="","",INDEX('All CCC'!AO$7:AO$988,MATCH(WatchList!$B22,'All CCC'!$B$7:$B$988,0)))</f>
        <v/>
      </c>
      <c r="AP22" s="962" t="str">
        <f>IF($B22="","",INDEX('All CCC'!AP$7:AP$988,MATCH(WatchList!$B22,'All CCC'!$B$7:$B$988,0)))</f>
        <v/>
      </c>
      <c r="AQ22" s="962" t="str">
        <f>IF($B22="","",INDEX('All CCC'!AQ$7:AQ$988,MATCH(WatchList!$B22,'All CCC'!$B$7:$B$988,0)))</f>
        <v/>
      </c>
      <c r="AR22" s="962" t="str">
        <f>IF($B22="","",INDEX('All CCC'!AR$7:AR$988,MATCH(WatchList!$B22,'All CCC'!$B$7:$B$988,0)))</f>
        <v/>
      </c>
      <c r="AS22" s="962" t="str">
        <f>IF($B22="","",INDEX('All CCC'!AS$7:AS$988,MATCH(WatchList!$B22,'All CCC'!$B$7:$B$988,0)))</f>
        <v/>
      </c>
      <c r="AT22" s="962" t="str">
        <f>IF($B22="","",INDEX('All CCC'!AT$7:AT$988,MATCH(WatchList!$B22,'All CCC'!$B$7:$B$988,0)))</f>
        <v/>
      </c>
      <c r="AU22" s="962" t="str">
        <f>IF($B22="","",INDEX('All CCC'!AU$7:AU$988,MATCH(WatchList!$B22,'All CCC'!$B$7:$B$988,0)))</f>
        <v/>
      </c>
      <c r="AV22" s="962" t="str">
        <f>IF($B22="","",INDEX('All CCC'!AV$7:AV$988,MATCH(WatchList!$B22,'All CCC'!$B$7:$B$988,0)))</f>
        <v/>
      </c>
      <c r="AW22" s="962" t="str">
        <f>IF($B22="","",INDEX('All CCC'!AW$7:AW$988,MATCH(WatchList!$B22,'All CCC'!$B$7:$B$988,0)))</f>
        <v/>
      </c>
      <c r="AX22" s="962" t="str">
        <f>IF($B22="","",INDEX('All CCC'!AX$7:AX$988,MATCH(WatchList!$B22,'All CCC'!$B$7:$B$988,0)))</f>
        <v/>
      </c>
      <c r="AY22" s="962" t="str">
        <f>IF($B22="","",INDEX('All CCC'!AY$7:AY$988,MATCH(WatchList!$B22,'All CCC'!$B$7:$B$988,0)))</f>
        <v/>
      </c>
      <c r="AZ22" s="962" t="str">
        <f>IF($B22="","",INDEX('All CCC'!AZ$7:AZ$988,MATCH(WatchList!$B22,'All CCC'!$B$7:$B$988,0)))</f>
        <v/>
      </c>
      <c r="BA22" s="962" t="str">
        <f>IF($B22="","",INDEX('All CCC'!BA$7:BA$988,MATCH(WatchList!$B22,'All CCC'!$B$7:$B$988,0)))</f>
        <v/>
      </c>
      <c r="BB22" s="962" t="str">
        <f>IF($B22="","",INDEX('All CCC'!BB$7:BB$988,MATCH(WatchList!$B22,'All CCC'!$B$7:$B$988,0)))</f>
        <v/>
      </c>
      <c r="BC22" s="962" t="str">
        <f>IF($B22="","",INDEX('All CCC'!BC$7:BC$988,MATCH(WatchList!$B22,'All CCC'!$B$7:$B$988,0)))</f>
        <v/>
      </c>
      <c r="BD22" s="962" t="str">
        <f>IF($B22="","",INDEX('All CCC'!BD$7:BD$988,MATCH(WatchList!$B22,'All CCC'!$B$7:$B$988,0)))</f>
        <v/>
      </c>
      <c r="BE22" s="962" t="str">
        <f>IF($B22="","",INDEX('All CCC'!BE$7:BE$988,MATCH(WatchList!$B22,'All CCC'!$B$7:$B$988,0)))</f>
        <v/>
      </c>
      <c r="BF22" s="962" t="str">
        <f>IF($B22="","",INDEX('All CCC'!BF$7:BF$988,MATCH(WatchList!$B22,'All CCC'!$B$7:$B$988,0)))</f>
        <v/>
      </c>
      <c r="BG22" s="962" t="str">
        <f>IF($B22="","",INDEX('All CCC'!BG$7:BG$988,MATCH(WatchList!$B22,'All CCC'!$B$7:$B$988,0)))</f>
        <v/>
      </c>
    </row>
    <row r="23" spans="1:59" x14ac:dyDescent="0.2">
      <c r="A23" s="610" t="str">
        <f>IF($B23="","",INDEX('All CCC'!A$7:A$988,MATCH(WatchList!$B23,'All CCC'!$B$7:$B$988,0)))</f>
        <v/>
      </c>
      <c r="B23" s="36"/>
      <c r="C23" s="962" t="str">
        <f>IF($B23="","",INDEX('All CCC'!C$7:C$988,MATCH(WatchList!$B23,'All CCC'!$B$7:$B$988,0)))</f>
        <v/>
      </c>
      <c r="D23" s="962" t="str">
        <f>IF($B23="","",INDEX('All CCC'!D$7:D$988,MATCH(WatchList!$B23,'All CCC'!$B$7:$B$988,0)))</f>
        <v/>
      </c>
      <c r="E23" s="962" t="str">
        <f>IF($B23="","",INDEX('All CCC'!E$7:E$988,MATCH(WatchList!$B23,'All CCC'!$B$7:$B$988,0)))</f>
        <v/>
      </c>
      <c r="F23" s="962" t="str">
        <f>IF($B23="","",INDEX('All CCC'!F$7:F$988,MATCH(WatchList!$B23,'All CCC'!$B$7:$B$988,0)))</f>
        <v/>
      </c>
      <c r="G23" s="962" t="str">
        <f>IF($B23="","",INDEX('All CCC'!G$7:G$988,MATCH(WatchList!$B23,'All CCC'!$B$7:$B$988,0)))</f>
        <v/>
      </c>
      <c r="H23" s="962" t="str">
        <f>IF($B23="","",INDEX('All CCC'!H$7:H$988,MATCH(WatchList!$B23,'All CCC'!$B$7:$B$988,0)))</f>
        <v/>
      </c>
      <c r="I23" s="962" t="str">
        <f>IF($B23="","",INDEX('All CCC'!I$7:I$988,MATCH(WatchList!$B23,'All CCC'!$B$7:$B$988,0)))</f>
        <v/>
      </c>
      <c r="J23" s="962" t="str">
        <f>IF($B23="","",INDEX('All CCC'!J$7:J$988,MATCH(WatchList!$B23,'All CCC'!$B$7:$B$988,0)))</f>
        <v/>
      </c>
      <c r="K23" s="962" t="str">
        <f>IF($B23="","",INDEX('All CCC'!K$7:K$988,MATCH(WatchList!$B23,'All CCC'!$B$7:$B$988,0)))</f>
        <v/>
      </c>
      <c r="L23" s="962" t="str">
        <f>IF($B23="","",INDEX('All CCC'!L$7:L$988,MATCH(WatchList!$B23,'All CCC'!$B$7:$B$988,0)))</f>
        <v/>
      </c>
      <c r="M23" s="962" t="str">
        <f>IF($B23="","",INDEX('All CCC'!M$7:M$988,MATCH(WatchList!$B23,'All CCC'!$B$7:$B$988,0)))</f>
        <v/>
      </c>
      <c r="N23" s="962" t="str">
        <f>IF($B23="","",INDEX('All CCC'!N$7:N$988,MATCH(WatchList!$B23,'All CCC'!$B$7:$B$988,0)))</f>
        <v/>
      </c>
      <c r="O23" s="962" t="str">
        <f>IF($B23="","",INDEX('All CCC'!O$7:O$988,MATCH(WatchList!$B23,'All CCC'!$B$7:$B$988,0)))</f>
        <v/>
      </c>
      <c r="P23" s="963" t="str">
        <f>IF($B23="","",INDEX('All CCC'!P$7:P$988,MATCH(WatchList!$B23,'All CCC'!$B$7:$B$988,0)))</f>
        <v/>
      </c>
      <c r="Q23" s="963" t="str">
        <f>IF($B23="","",INDEX('All CCC'!Q$7:Q$988,MATCH(WatchList!$B23,'All CCC'!$B$7:$B$988,0)))</f>
        <v/>
      </c>
      <c r="R23" s="962" t="str">
        <f>IF($B23="","",INDEX('All CCC'!R$7:R$988,MATCH(WatchList!$B23,'All CCC'!$B$7:$B$988,0)))</f>
        <v/>
      </c>
      <c r="S23" s="962" t="str">
        <f>IF($B23="","",INDEX('All CCC'!S$7:S$988,MATCH(WatchList!$B23,'All CCC'!$B$7:$B$988,0)))</f>
        <v/>
      </c>
      <c r="T23" s="962" t="str">
        <f>IF($B23="","",INDEX('All CCC'!T$7:T$988,MATCH(WatchList!$B23,'All CCC'!$B$7:$B$988,0)))</f>
        <v/>
      </c>
      <c r="U23" s="962" t="str">
        <f>IF($B23="","",INDEX('All CCC'!U$7:U$988,MATCH(WatchList!$B23,'All CCC'!$B$7:$B$988,0)))</f>
        <v/>
      </c>
      <c r="V23" s="962" t="str">
        <f>IF($B23="","",INDEX('All CCC'!V$7:V$988,MATCH(WatchList!$B23,'All CCC'!$B$7:$B$988,0)))</f>
        <v/>
      </c>
      <c r="W23" s="962" t="str">
        <f>IF($B23="","",INDEX('All CCC'!W$7:W$988,MATCH(WatchList!$B23,'All CCC'!$B$7:$B$988,0)))</f>
        <v/>
      </c>
      <c r="X23" s="962" t="str">
        <f>IF($B23="","",INDEX('All CCC'!X$7:X$988,MATCH(WatchList!$B23,'All CCC'!$B$7:$B$988,0)))</f>
        <v/>
      </c>
      <c r="Y23" s="962" t="str">
        <f>IF($B23="","",INDEX('All CCC'!Y$7:Y$988,MATCH(WatchList!$B23,'All CCC'!$B$7:$B$988,0)))</f>
        <v/>
      </c>
      <c r="Z23" s="962" t="str">
        <f>IF($B23="","",INDEX('All CCC'!Z$7:Z$988,MATCH(WatchList!$B23,'All CCC'!$B$7:$B$988,0)))</f>
        <v/>
      </c>
      <c r="AA23" s="962" t="str">
        <f>IF($B23="","",INDEX('All CCC'!AA$7:AA$988,MATCH(WatchList!$B23,'All CCC'!$B$7:$B$988,0)))</f>
        <v/>
      </c>
      <c r="AB23" s="962" t="str">
        <f>IF($B23="","",INDEX('All CCC'!AB$7:AB$988,MATCH(WatchList!$B23,'All CCC'!$B$7:$B$988,0)))</f>
        <v/>
      </c>
      <c r="AC23" s="962" t="str">
        <f>IF($B23="","",INDEX('All CCC'!AC$7:AC$988,MATCH(WatchList!$B23,'All CCC'!$B$7:$B$988,0)))</f>
        <v/>
      </c>
      <c r="AD23" s="962" t="str">
        <f>IF($B23="","",INDEX('All CCC'!AD$7:AD$988,MATCH(WatchList!$B23,'All CCC'!$B$7:$B$988,0)))</f>
        <v/>
      </c>
      <c r="AE23" s="962" t="str">
        <f>IF($B23="","",INDEX('All CCC'!AE$7:AE$988,MATCH(WatchList!$B23,'All CCC'!$B$7:$B$988,0)))</f>
        <v/>
      </c>
      <c r="AF23" s="962" t="str">
        <f>IF($B23="","",INDEX('All CCC'!AF$7:AF$988,MATCH(WatchList!$B23,'All CCC'!$B$7:$B$988,0)))</f>
        <v/>
      </c>
      <c r="AG23" s="962" t="str">
        <f>IF($B23="","",INDEX('All CCC'!AG$7:AG$988,MATCH(WatchList!$B23,'All CCC'!$B$7:$B$988,0)))</f>
        <v/>
      </c>
      <c r="AH23" s="962" t="str">
        <f>IF($B23="","",INDEX('All CCC'!AH$7:AH$988,MATCH(WatchList!$B23,'All CCC'!$B$7:$B$988,0)))</f>
        <v/>
      </c>
      <c r="AI23" s="962" t="str">
        <f>IF($B23="","",INDEX('All CCC'!AI$7:AI$988,MATCH(WatchList!$B23,'All CCC'!$B$7:$B$988,0)))</f>
        <v/>
      </c>
      <c r="AJ23" s="962" t="str">
        <f>IF($B23="","",INDEX('All CCC'!AJ$7:AJ$988,MATCH(WatchList!$B23,'All CCC'!$B$7:$B$988,0)))</f>
        <v/>
      </c>
      <c r="AK23" s="962" t="str">
        <f>IF($B23="","",INDEX('All CCC'!AK$7:AK$988,MATCH(WatchList!$B23,'All CCC'!$B$7:$B$988,0)))</f>
        <v/>
      </c>
      <c r="AL23" s="962" t="str">
        <f>IF($B23="","",INDEX('All CCC'!AL$7:AL$988,MATCH(WatchList!$B23,'All CCC'!$B$7:$B$988,0)))</f>
        <v/>
      </c>
      <c r="AM23" s="962" t="str">
        <f>IF($B23="","",INDEX('All CCC'!AM$7:AM$988,MATCH(WatchList!$B23,'All CCC'!$B$7:$B$988,0)))</f>
        <v/>
      </c>
      <c r="AN23" s="962" t="str">
        <f>IF($B23="","",INDEX('All CCC'!AN$7:AN$988,MATCH(WatchList!$B23,'All CCC'!$B$7:$B$988,0)))</f>
        <v/>
      </c>
      <c r="AO23" s="962" t="str">
        <f>IF($B23="","",INDEX('All CCC'!AO$7:AO$988,MATCH(WatchList!$B23,'All CCC'!$B$7:$B$988,0)))</f>
        <v/>
      </c>
      <c r="AP23" s="962" t="str">
        <f>IF($B23="","",INDEX('All CCC'!AP$7:AP$988,MATCH(WatchList!$B23,'All CCC'!$B$7:$B$988,0)))</f>
        <v/>
      </c>
      <c r="AQ23" s="962" t="str">
        <f>IF($B23="","",INDEX('All CCC'!AQ$7:AQ$988,MATCH(WatchList!$B23,'All CCC'!$B$7:$B$988,0)))</f>
        <v/>
      </c>
      <c r="AR23" s="962" t="str">
        <f>IF($B23="","",INDEX('All CCC'!AR$7:AR$988,MATCH(WatchList!$B23,'All CCC'!$B$7:$B$988,0)))</f>
        <v/>
      </c>
      <c r="AS23" s="962" t="str">
        <f>IF($B23="","",INDEX('All CCC'!AS$7:AS$988,MATCH(WatchList!$B23,'All CCC'!$B$7:$B$988,0)))</f>
        <v/>
      </c>
      <c r="AT23" s="962" t="str">
        <f>IF($B23="","",INDEX('All CCC'!AT$7:AT$988,MATCH(WatchList!$B23,'All CCC'!$B$7:$B$988,0)))</f>
        <v/>
      </c>
      <c r="AU23" s="962" t="str">
        <f>IF($B23="","",INDEX('All CCC'!AU$7:AU$988,MATCH(WatchList!$B23,'All CCC'!$B$7:$B$988,0)))</f>
        <v/>
      </c>
      <c r="AV23" s="962" t="str">
        <f>IF($B23="","",INDEX('All CCC'!AV$7:AV$988,MATCH(WatchList!$B23,'All CCC'!$B$7:$B$988,0)))</f>
        <v/>
      </c>
      <c r="AW23" s="962" t="str">
        <f>IF($B23="","",INDEX('All CCC'!AW$7:AW$988,MATCH(WatchList!$B23,'All CCC'!$B$7:$B$988,0)))</f>
        <v/>
      </c>
      <c r="AX23" s="962" t="str">
        <f>IF($B23="","",INDEX('All CCC'!AX$7:AX$988,MATCH(WatchList!$B23,'All CCC'!$B$7:$B$988,0)))</f>
        <v/>
      </c>
      <c r="AY23" s="962" t="str">
        <f>IF($B23="","",INDEX('All CCC'!AY$7:AY$988,MATCH(WatchList!$B23,'All CCC'!$B$7:$B$988,0)))</f>
        <v/>
      </c>
      <c r="AZ23" s="962" t="str">
        <f>IF($B23="","",INDEX('All CCC'!AZ$7:AZ$988,MATCH(WatchList!$B23,'All CCC'!$B$7:$B$988,0)))</f>
        <v/>
      </c>
      <c r="BA23" s="962" t="str">
        <f>IF($B23="","",INDEX('All CCC'!BA$7:BA$988,MATCH(WatchList!$B23,'All CCC'!$B$7:$B$988,0)))</f>
        <v/>
      </c>
      <c r="BB23" s="962" t="str">
        <f>IF($B23="","",INDEX('All CCC'!BB$7:BB$988,MATCH(WatchList!$B23,'All CCC'!$B$7:$B$988,0)))</f>
        <v/>
      </c>
      <c r="BC23" s="962" t="str">
        <f>IF($B23="","",INDEX('All CCC'!BC$7:BC$988,MATCH(WatchList!$B23,'All CCC'!$B$7:$B$988,0)))</f>
        <v/>
      </c>
      <c r="BD23" s="962" t="str">
        <f>IF($B23="","",INDEX('All CCC'!BD$7:BD$988,MATCH(WatchList!$B23,'All CCC'!$B$7:$B$988,0)))</f>
        <v/>
      </c>
      <c r="BE23" s="962" t="str">
        <f>IF($B23="","",INDEX('All CCC'!BE$7:BE$988,MATCH(WatchList!$B23,'All CCC'!$B$7:$B$988,0)))</f>
        <v/>
      </c>
      <c r="BF23" s="962" t="str">
        <f>IF($B23="","",INDEX('All CCC'!BF$7:BF$988,MATCH(WatchList!$B23,'All CCC'!$B$7:$B$988,0)))</f>
        <v/>
      </c>
      <c r="BG23" s="962" t="str">
        <f>IF($B23="","",INDEX('All CCC'!BG$7:BG$988,MATCH(WatchList!$B23,'All CCC'!$B$7:$B$988,0)))</f>
        <v/>
      </c>
    </row>
    <row r="24" spans="1:59" x14ac:dyDescent="0.2">
      <c r="A24" s="610" t="str">
        <f>IF($B24="","",INDEX('All CCC'!A$7:A$988,MATCH(WatchList!$B24,'All CCC'!$B$7:$B$988,0)))</f>
        <v/>
      </c>
      <c r="B24" s="36"/>
      <c r="C24" s="962" t="str">
        <f>IF($B24="","",INDEX('All CCC'!C$7:C$988,MATCH(WatchList!$B24,'All CCC'!$B$7:$B$988,0)))</f>
        <v/>
      </c>
      <c r="D24" s="962" t="str">
        <f>IF($B24="","",INDEX('All CCC'!D$7:D$988,MATCH(WatchList!$B24,'All CCC'!$B$7:$B$988,0)))</f>
        <v/>
      </c>
      <c r="E24" s="962" t="str">
        <f>IF($B24="","",INDEX('All CCC'!E$7:E$988,MATCH(WatchList!$B24,'All CCC'!$B$7:$B$988,0)))</f>
        <v/>
      </c>
      <c r="F24" s="962" t="str">
        <f>IF($B24="","",INDEX('All CCC'!F$7:F$988,MATCH(WatchList!$B24,'All CCC'!$B$7:$B$988,0)))</f>
        <v/>
      </c>
      <c r="G24" s="962" t="str">
        <f>IF($B24="","",INDEX('All CCC'!G$7:G$988,MATCH(WatchList!$B24,'All CCC'!$B$7:$B$988,0)))</f>
        <v/>
      </c>
      <c r="H24" s="962" t="str">
        <f>IF($B24="","",INDEX('All CCC'!H$7:H$988,MATCH(WatchList!$B24,'All CCC'!$B$7:$B$988,0)))</f>
        <v/>
      </c>
      <c r="I24" s="962" t="str">
        <f>IF($B24="","",INDEX('All CCC'!I$7:I$988,MATCH(WatchList!$B24,'All CCC'!$B$7:$B$988,0)))</f>
        <v/>
      </c>
      <c r="J24" s="962" t="str">
        <f>IF($B24="","",INDEX('All CCC'!J$7:J$988,MATCH(WatchList!$B24,'All CCC'!$B$7:$B$988,0)))</f>
        <v/>
      </c>
      <c r="K24" s="962" t="str">
        <f>IF($B24="","",INDEX('All CCC'!K$7:K$988,MATCH(WatchList!$B24,'All CCC'!$B$7:$B$988,0)))</f>
        <v/>
      </c>
      <c r="L24" s="962" t="str">
        <f>IF($B24="","",INDEX('All CCC'!L$7:L$988,MATCH(WatchList!$B24,'All CCC'!$B$7:$B$988,0)))</f>
        <v/>
      </c>
      <c r="M24" s="962" t="str">
        <f>IF($B24="","",INDEX('All CCC'!M$7:M$988,MATCH(WatchList!$B24,'All CCC'!$B$7:$B$988,0)))</f>
        <v/>
      </c>
      <c r="N24" s="962" t="str">
        <f>IF($B24="","",INDEX('All CCC'!N$7:N$988,MATCH(WatchList!$B24,'All CCC'!$B$7:$B$988,0)))</f>
        <v/>
      </c>
      <c r="O24" s="962" t="str">
        <f>IF($B24="","",INDEX('All CCC'!O$7:O$988,MATCH(WatchList!$B24,'All CCC'!$B$7:$B$988,0)))</f>
        <v/>
      </c>
      <c r="P24" s="963" t="str">
        <f>IF($B24="","",INDEX('All CCC'!P$7:P$988,MATCH(WatchList!$B24,'All CCC'!$B$7:$B$988,0)))</f>
        <v/>
      </c>
      <c r="Q24" s="963" t="str">
        <f>IF($B24="","",INDEX('All CCC'!Q$7:Q$988,MATCH(WatchList!$B24,'All CCC'!$B$7:$B$988,0)))</f>
        <v/>
      </c>
      <c r="R24" s="962" t="str">
        <f>IF($B24="","",INDEX('All CCC'!R$7:R$988,MATCH(WatchList!$B24,'All CCC'!$B$7:$B$988,0)))</f>
        <v/>
      </c>
      <c r="S24" s="962" t="str">
        <f>IF($B24="","",INDEX('All CCC'!S$7:S$988,MATCH(WatchList!$B24,'All CCC'!$B$7:$B$988,0)))</f>
        <v/>
      </c>
      <c r="T24" s="962" t="str">
        <f>IF($B24="","",INDEX('All CCC'!T$7:T$988,MATCH(WatchList!$B24,'All CCC'!$B$7:$B$988,0)))</f>
        <v/>
      </c>
      <c r="U24" s="962" t="str">
        <f>IF($B24="","",INDEX('All CCC'!U$7:U$988,MATCH(WatchList!$B24,'All CCC'!$B$7:$B$988,0)))</f>
        <v/>
      </c>
      <c r="V24" s="962" t="str">
        <f>IF($B24="","",INDEX('All CCC'!V$7:V$988,MATCH(WatchList!$B24,'All CCC'!$B$7:$B$988,0)))</f>
        <v/>
      </c>
      <c r="W24" s="962" t="str">
        <f>IF($B24="","",INDEX('All CCC'!W$7:W$988,MATCH(WatchList!$B24,'All CCC'!$B$7:$B$988,0)))</f>
        <v/>
      </c>
      <c r="X24" s="962" t="str">
        <f>IF($B24="","",INDEX('All CCC'!X$7:X$988,MATCH(WatchList!$B24,'All CCC'!$B$7:$B$988,0)))</f>
        <v/>
      </c>
      <c r="Y24" s="962" t="str">
        <f>IF($B24="","",INDEX('All CCC'!Y$7:Y$988,MATCH(WatchList!$B24,'All CCC'!$B$7:$B$988,0)))</f>
        <v/>
      </c>
      <c r="Z24" s="962" t="str">
        <f>IF($B24="","",INDEX('All CCC'!Z$7:Z$988,MATCH(WatchList!$B24,'All CCC'!$B$7:$B$988,0)))</f>
        <v/>
      </c>
      <c r="AA24" s="962" t="str">
        <f>IF($B24="","",INDEX('All CCC'!AA$7:AA$988,MATCH(WatchList!$B24,'All CCC'!$B$7:$B$988,0)))</f>
        <v/>
      </c>
      <c r="AB24" s="962" t="str">
        <f>IF($B24="","",INDEX('All CCC'!AB$7:AB$988,MATCH(WatchList!$B24,'All CCC'!$B$7:$B$988,0)))</f>
        <v/>
      </c>
      <c r="AC24" s="962" t="str">
        <f>IF($B24="","",INDEX('All CCC'!AC$7:AC$988,MATCH(WatchList!$B24,'All CCC'!$B$7:$B$988,0)))</f>
        <v/>
      </c>
      <c r="AD24" s="962" t="str">
        <f>IF($B24="","",INDEX('All CCC'!AD$7:AD$988,MATCH(WatchList!$B24,'All CCC'!$B$7:$B$988,0)))</f>
        <v/>
      </c>
      <c r="AE24" s="962" t="str">
        <f>IF($B24="","",INDEX('All CCC'!AE$7:AE$988,MATCH(WatchList!$B24,'All CCC'!$B$7:$B$988,0)))</f>
        <v/>
      </c>
      <c r="AF24" s="962" t="str">
        <f>IF($B24="","",INDEX('All CCC'!AF$7:AF$988,MATCH(WatchList!$B24,'All CCC'!$B$7:$B$988,0)))</f>
        <v/>
      </c>
      <c r="AG24" s="962" t="str">
        <f>IF($B24="","",INDEX('All CCC'!AG$7:AG$988,MATCH(WatchList!$B24,'All CCC'!$B$7:$B$988,0)))</f>
        <v/>
      </c>
      <c r="AH24" s="962" t="str">
        <f>IF($B24="","",INDEX('All CCC'!AH$7:AH$988,MATCH(WatchList!$B24,'All CCC'!$B$7:$B$988,0)))</f>
        <v/>
      </c>
      <c r="AI24" s="962" t="str">
        <f>IF($B24="","",INDEX('All CCC'!AI$7:AI$988,MATCH(WatchList!$B24,'All CCC'!$B$7:$B$988,0)))</f>
        <v/>
      </c>
      <c r="AJ24" s="962" t="str">
        <f>IF($B24="","",INDEX('All CCC'!AJ$7:AJ$988,MATCH(WatchList!$B24,'All CCC'!$B$7:$B$988,0)))</f>
        <v/>
      </c>
      <c r="AK24" s="962" t="str">
        <f>IF($B24="","",INDEX('All CCC'!AK$7:AK$988,MATCH(WatchList!$B24,'All CCC'!$B$7:$B$988,0)))</f>
        <v/>
      </c>
      <c r="AL24" s="962" t="str">
        <f>IF($B24="","",INDEX('All CCC'!AL$7:AL$988,MATCH(WatchList!$B24,'All CCC'!$B$7:$B$988,0)))</f>
        <v/>
      </c>
      <c r="AM24" s="962" t="str">
        <f>IF($B24="","",INDEX('All CCC'!AM$7:AM$988,MATCH(WatchList!$B24,'All CCC'!$B$7:$B$988,0)))</f>
        <v/>
      </c>
      <c r="AN24" s="962" t="str">
        <f>IF($B24="","",INDEX('All CCC'!AN$7:AN$988,MATCH(WatchList!$B24,'All CCC'!$B$7:$B$988,0)))</f>
        <v/>
      </c>
      <c r="AO24" s="962" t="str">
        <f>IF($B24="","",INDEX('All CCC'!AO$7:AO$988,MATCH(WatchList!$B24,'All CCC'!$B$7:$B$988,0)))</f>
        <v/>
      </c>
      <c r="AP24" s="962" t="str">
        <f>IF($B24="","",INDEX('All CCC'!AP$7:AP$988,MATCH(WatchList!$B24,'All CCC'!$B$7:$B$988,0)))</f>
        <v/>
      </c>
      <c r="AQ24" s="962" t="str">
        <f>IF($B24="","",INDEX('All CCC'!AQ$7:AQ$988,MATCH(WatchList!$B24,'All CCC'!$B$7:$B$988,0)))</f>
        <v/>
      </c>
      <c r="AR24" s="962" t="str">
        <f>IF($B24="","",INDEX('All CCC'!AR$7:AR$988,MATCH(WatchList!$B24,'All CCC'!$B$7:$B$988,0)))</f>
        <v/>
      </c>
      <c r="AS24" s="962" t="str">
        <f>IF($B24="","",INDEX('All CCC'!AS$7:AS$988,MATCH(WatchList!$B24,'All CCC'!$B$7:$B$988,0)))</f>
        <v/>
      </c>
      <c r="AT24" s="962" t="str">
        <f>IF($B24="","",INDEX('All CCC'!AT$7:AT$988,MATCH(WatchList!$B24,'All CCC'!$B$7:$B$988,0)))</f>
        <v/>
      </c>
      <c r="AU24" s="962" t="str">
        <f>IF($B24="","",INDEX('All CCC'!AU$7:AU$988,MATCH(WatchList!$B24,'All CCC'!$B$7:$B$988,0)))</f>
        <v/>
      </c>
      <c r="AV24" s="962" t="str">
        <f>IF($B24="","",INDEX('All CCC'!AV$7:AV$988,MATCH(WatchList!$B24,'All CCC'!$B$7:$B$988,0)))</f>
        <v/>
      </c>
      <c r="AW24" s="962" t="str">
        <f>IF($B24="","",INDEX('All CCC'!AW$7:AW$988,MATCH(WatchList!$B24,'All CCC'!$B$7:$B$988,0)))</f>
        <v/>
      </c>
      <c r="AX24" s="962" t="str">
        <f>IF($B24="","",INDEX('All CCC'!AX$7:AX$988,MATCH(WatchList!$B24,'All CCC'!$B$7:$B$988,0)))</f>
        <v/>
      </c>
      <c r="AY24" s="962" t="str">
        <f>IF($B24="","",INDEX('All CCC'!AY$7:AY$988,MATCH(WatchList!$B24,'All CCC'!$B$7:$B$988,0)))</f>
        <v/>
      </c>
      <c r="AZ24" s="962" t="str">
        <f>IF($B24="","",INDEX('All CCC'!AZ$7:AZ$988,MATCH(WatchList!$B24,'All CCC'!$B$7:$B$988,0)))</f>
        <v/>
      </c>
      <c r="BA24" s="962" t="str">
        <f>IF($B24="","",INDEX('All CCC'!BA$7:BA$988,MATCH(WatchList!$B24,'All CCC'!$B$7:$B$988,0)))</f>
        <v/>
      </c>
      <c r="BB24" s="962" t="str">
        <f>IF($B24="","",INDEX('All CCC'!BB$7:BB$988,MATCH(WatchList!$B24,'All CCC'!$B$7:$B$988,0)))</f>
        <v/>
      </c>
      <c r="BC24" s="962" t="str">
        <f>IF($B24="","",INDEX('All CCC'!BC$7:BC$988,MATCH(WatchList!$B24,'All CCC'!$B$7:$B$988,0)))</f>
        <v/>
      </c>
      <c r="BD24" s="962" t="str">
        <f>IF($B24="","",INDEX('All CCC'!BD$7:BD$988,MATCH(WatchList!$B24,'All CCC'!$B$7:$B$988,0)))</f>
        <v/>
      </c>
      <c r="BE24" s="962" t="str">
        <f>IF($B24="","",INDEX('All CCC'!BE$7:BE$988,MATCH(WatchList!$B24,'All CCC'!$B$7:$B$988,0)))</f>
        <v/>
      </c>
      <c r="BF24" s="962" t="str">
        <f>IF($B24="","",INDEX('All CCC'!BF$7:BF$988,MATCH(WatchList!$B24,'All CCC'!$B$7:$B$988,0)))</f>
        <v/>
      </c>
      <c r="BG24" s="962" t="str">
        <f>IF($B24="","",INDEX('All CCC'!BG$7:BG$988,MATCH(WatchList!$B24,'All CCC'!$B$7:$B$988,0)))</f>
        <v/>
      </c>
    </row>
    <row r="25" spans="1:59" x14ac:dyDescent="0.2">
      <c r="A25" s="610" t="str">
        <f>IF($B25="","",INDEX('All CCC'!A$7:A$988,MATCH(WatchList!$B25,'All CCC'!$B$7:$B$988,0)))</f>
        <v/>
      </c>
      <c r="B25" s="36"/>
      <c r="C25" s="962" t="str">
        <f>IF($B25="","",INDEX('All CCC'!C$7:C$988,MATCH(WatchList!$B25,'All CCC'!$B$7:$B$988,0)))</f>
        <v/>
      </c>
      <c r="D25" s="962" t="str">
        <f>IF($B25="","",INDEX('All CCC'!D$7:D$988,MATCH(WatchList!$B25,'All CCC'!$B$7:$B$988,0)))</f>
        <v/>
      </c>
      <c r="E25" s="962" t="str">
        <f>IF($B25="","",INDEX('All CCC'!E$7:E$988,MATCH(WatchList!$B25,'All CCC'!$B$7:$B$988,0)))</f>
        <v/>
      </c>
      <c r="F25" s="962" t="str">
        <f>IF($B25="","",INDEX('All CCC'!F$7:F$988,MATCH(WatchList!$B25,'All CCC'!$B$7:$B$988,0)))</f>
        <v/>
      </c>
      <c r="G25" s="962" t="str">
        <f>IF($B25="","",INDEX('All CCC'!G$7:G$988,MATCH(WatchList!$B25,'All CCC'!$B$7:$B$988,0)))</f>
        <v/>
      </c>
      <c r="H25" s="962" t="str">
        <f>IF($B25="","",INDEX('All CCC'!H$7:H$988,MATCH(WatchList!$B25,'All CCC'!$B$7:$B$988,0)))</f>
        <v/>
      </c>
      <c r="I25" s="962" t="str">
        <f>IF($B25="","",INDEX('All CCC'!I$7:I$988,MATCH(WatchList!$B25,'All CCC'!$B$7:$B$988,0)))</f>
        <v/>
      </c>
      <c r="J25" s="962" t="str">
        <f>IF($B25="","",INDEX('All CCC'!J$7:J$988,MATCH(WatchList!$B25,'All CCC'!$B$7:$B$988,0)))</f>
        <v/>
      </c>
      <c r="K25" s="962" t="str">
        <f>IF($B25="","",INDEX('All CCC'!K$7:K$988,MATCH(WatchList!$B25,'All CCC'!$B$7:$B$988,0)))</f>
        <v/>
      </c>
      <c r="L25" s="962" t="str">
        <f>IF($B25="","",INDEX('All CCC'!L$7:L$988,MATCH(WatchList!$B25,'All CCC'!$B$7:$B$988,0)))</f>
        <v/>
      </c>
      <c r="M25" s="962" t="str">
        <f>IF($B25="","",INDEX('All CCC'!M$7:M$988,MATCH(WatchList!$B25,'All CCC'!$B$7:$B$988,0)))</f>
        <v/>
      </c>
      <c r="N25" s="962" t="str">
        <f>IF($B25="","",INDEX('All CCC'!N$7:N$988,MATCH(WatchList!$B25,'All CCC'!$B$7:$B$988,0)))</f>
        <v/>
      </c>
      <c r="O25" s="962" t="str">
        <f>IF($B25="","",INDEX('All CCC'!O$7:O$988,MATCH(WatchList!$B25,'All CCC'!$B$7:$B$988,0)))</f>
        <v/>
      </c>
      <c r="P25" s="963" t="str">
        <f>IF($B25="","",INDEX('All CCC'!P$7:P$988,MATCH(WatchList!$B25,'All CCC'!$B$7:$B$988,0)))</f>
        <v/>
      </c>
      <c r="Q25" s="963" t="str">
        <f>IF($B25="","",INDEX('All CCC'!Q$7:Q$988,MATCH(WatchList!$B25,'All CCC'!$B$7:$B$988,0)))</f>
        <v/>
      </c>
      <c r="R25" s="962" t="str">
        <f>IF($B25="","",INDEX('All CCC'!R$7:R$988,MATCH(WatchList!$B25,'All CCC'!$B$7:$B$988,0)))</f>
        <v/>
      </c>
      <c r="S25" s="962" t="str">
        <f>IF($B25="","",INDEX('All CCC'!S$7:S$988,MATCH(WatchList!$B25,'All CCC'!$B$7:$B$988,0)))</f>
        <v/>
      </c>
      <c r="T25" s="962" t="str">
        <f>IF($B25="","",INDEX('All CCC'!T$7:T$988,MATCH(WatchList!$B25,'All CCC'!$B$7:$B$988,0)))</f>
        <v/>
      </c>
      <c r="U25" s="962" t="str">
        <f>IF($B25="","",INDEX('All CCC'!U$7:U$988,MATCH(WatchList!$B25,'All CCC'!$B$7:$B$988,0)))</f>
        <v/>
      </c>
      <c r="V25" s="962" t="str">
        <f>IF($B25="","",INDEX('All CCC'!V$7:V$988,MATCH(WatchList!$B25,'All CCC'!$B$7:$B$988,0)))</f>
        <v/>
      </c>
      <c r="W25" s="962" t="str">
        <f>IF($B25="","",INDEX('All CCC'!W$7:W$988,MATCH(WatchList!$B25,'All CCC'!$B$7:$B$988,0)))</f>
        <v/>
      </c>
      <c r="X25" s="962" t="str">
        <f>IF($B25="","",INDEX('All CCC'!X$7:X$988,MATCH(WatchList!$B25,'All CCC'!$B$7:$B$988,0)))</f>
        <v/>
      </c>
      <c r="Y25" s="962" t="str">
        <f>IF($B25="","",INDEX('All CCC'!Y$7:Y$988,MATCH(WatchList!$B25,'All CCC'!$B$7:$B$988,0)))</f>
        <v/>
      </c>
      <c r="Z25" s="962" t="str">
        <f>IF($B25="","",INDEX('All CCC'!Z$7:Z$988,MATCH(WatchList!$B25,'All CCC'!$B$7:$B$988,0)))</f>
        <v/>
      </c>
      <c r="AA25" s="962" t="str">
        <f>IF($B25="","",INDEX('All CCC'!AA$7:AA$988,MATCH(WatchList!$B25,'All CCC'!$B$7:$B$988,0)))</f>
        <v/>
      </c>
      <c r="AB25" s="962" t="str">
        <f>IF($B25="","",INDEX('All CCC'!AB$7:AB$988,MATCH(WatchList!$B25,'All CCC'!$B$7:$B$988,0)))</f>
        <v/>
      </c>
      <c r="AC25" s="962" t="str">
        <f>IF($B25="","",INDEX('All CCC'!AC$7:AC$988,MATCH(WatchList!$B25,'All CCC'!$B$7:$B$988,0)))</f>
        <v/>
      </c>
      <c r="AD25" s="962" t="str">
        <f>IF($B25="","",INDEX('All CCC'!AD$7:AD$988,MATCH(WatchList!$B25,'All CCC'!$B$7:$B$988,0)))</f>
        <v/>
      </c>
      <c r="AE25" s="962" t="str">
        <f>IF($B25="","",INDEX('All CCC'!AE$7:AE$988,MATCH(WatchList!$B25,'All CCC'!$B$7:$B$988,0)))</f>
        <v/>
      </c>
      <c r="AF25" s="962" t="str">
        <f>IF($B25="","",INDEX('All CCC'!AF$7:AF$988,MATCH(WatchList!$B25,'All CCC'!$B$7:$B$988,0)))</f>
        <v/>
      </c>
      <c r="AG25" s="962" t="str">
        <f>IF($B25="","",INDEX('All CCC'!AG$7:AG$988,MATCH(WatchList!$B25,'All CCC'!$B$7:$B$988,0)))</f>
        <v/>
      </c>
      <c r="AH25" s="962" t="str">
        <f>IF($B25="","",INDEX('All CCC'!AH$7:AH$988,MATCH(WatchList!$B25,'All CCC'!$B$7:$B$988,0)))</f>
        <v/>
      </c>
      <c r="AI25" s="962" t="str">
        <f>IF($B25="","",INDEX('All CCC'!AI$7:AI$988,MATCH(WatchList!$B25,'All CCC'!$B$7:$B$988,0)))</f>
        <v/>
      </c>
      <c r="AJ25" s="962" t="str">
        <f>IF($B25="","",INDEX('All CCC'!AJ$7:AJ$988,MATCH(WatchList!$B25,'All CCC'!$B$7:$B$988,0)))</f>
        <v/>
      </c>
      <c r="AK25" s="962" t="str">
        <f>IF($B25="","",INDEX('All CCC'!AK$7:AK$988,MATCH(WatchList!$B25,'All CCC'!$B$7:$B$988,0)))</f>
        <v/>
      </c>
      <c r="AL25" s="962" t="str">
        <f>IF($B25="","",INDEX('All CCC'!AL$7:AL$988,MATCH(WatchList!$B25,'All CCC'!$B$7:$B$988,0)))</f>
        <v/>
      </c>
      <c r="AM25" s="962" t="str">
        <f>IF($B25="","",INDEX('All CCC'!AM$7:AM$988,MATCH(WatchList!$B25,'All CCC'!$B$7:$B$988,0)))</f>
        <v/>
      </c>
      <c r="AN25" s="962" t="str">
        <f>IF($B25="","",INDEX('All CCC'!AN$7:AN$988,MATCH(WatchList!$B25,'All CCC'!$B$7:$B$988,0)))</f>
        <v/>
      </c>
      <c r="AO25" s="962" t="str">
        <f>IF($B25="","",INDEX('All CCC'!AO$7:AO$988,MATCH(WatchList!$B25,'All CCC'!$B$7:$B$988,0)))</f>
        <v/>
      </c>
      <c r="AP25" s="962" t="str">
        <f>IF($B25="","",INDEX('All CCC'!AP$7:AP$988,MATCH(WatchList!$B25,'All CCC'!$B$7:$B$988,0)))</f>
        <v/>
      </c>
      <c r="AQ25" s="962" t="str">
        <f>IF($B25="","",INDEX('All CCC'!AQ$7:AQ$988,MATCH(WatchList!$B25,'All CCC'!$B$7:$B$988,0)))</f>
        <v/>
      </c>
      <c r="AR25" s="962" t="str">
        <f>IF($B25="","",INDEX('All CCC'!AR$7:AR$988,MATCH(WatchList!$B25,'All CCC'!$B$7:$B$988,0)))</f>
        <v/>
      </c>
      <c r="AS25" s="962" t="str">
        <f>IF($B25="","",INDEX('All CCC'!AS$7:AS$988,MATCH(WatchList!$B25,'All CCC'!$B$7:$B$988,0)))</f>
        <v/>
      </c>
      <c r="AT25" s="962" t="str">
        <f>IF($B25="","",INDEX('All CCC'!AT$7:AT$988,MATCH(WatchList!$B25,'All CCC'!$B$7:$B$988,0)))</f>
        <v/>
      </c>
      <c r="AU25" s="962" t="str">
        <f>IF($B25="","",INDEX('All CCC'!AU$7:AU$988,MATCH(WatchList!$B25,'All CCC'!$B$7:$B$988,0)))</f>
        <v/>
      </c>
      <c r="AV25" s="962" t="str">
        <f>IF($B25="","",INDEX('All CCC'!AV$7:AV$988,MATCH(WatchList!$B25,'All CCC'!$B$7:$B$988,0)))</f>
        <v/>
      </c>
      <c r="AW25" s="962" t="str">
        <f>IF($B25="","",INDEX('All CCC'!AW$7:AW$988,MATCH(WatchList!$B25,'All CCC'!$B$7:$B$988,0)))</f>
        <v/>
      </c>
      <c r="AX25" s="962" t="str">
        <f>IF($B25="","",INDEX('All CCC'!AX$7:AX$988,MATCH(WatchList!$B25,'All CCC'!$B$7:$B$988,0)))</f>
        <v/>
      </c>
      <c r="AY25" s="962" t="str">
        <f>IF($B25="","",INDEX('All CCC'!AY$7:AY$988,MATCH(WatchList!$B25,'All CCC'!$B$7:$B$988,0)))</f>
        <v/>
      </c>
      <c r="AZ25" s="962" t="str">
        <f>IF($B25="","",INDEX('All CCC'!AZ$7:AZ$988,MATCH(WatchList!$B25,'All CCC'!$B$7:$B$988,0)))</f>
        <v/>
      </c>
      <c r="BA25" s="962" t="str">
        <f>IF($B25="","",INDEX('All CCC'!BA$7:BA$988,MATCH(WatchList!$B25,'All CCC'!$B$7:$B$988,0)))</f>
        <v/>
      </c>
      <c r="BB25" s="962" t="str">
        <f>IF($B25="","",INDEX('All CCC'!BB$7:BB$988,MATCH(WatchList!$B25,'All CCC'!$B$7:$B$988,0)))</f>
        <v/>
      </c>
      <c r="BC25" s="962" t="str">
        <f>IF($B25="","",INDEX('All CCC'!BC$7:BC$988,MATCH(WatchList!$B25,'All CCC'!$B$7:$B$988,0)))</f>
        <v/>
      </c>
      <c r="BD25" s="962" t="str">
        <f>IF($B25="","",INDEX('All CCC'!BD$7:BD$988,MATCH(WatchList!$B25,'All CCC'!$B$7:$B$988,0)))</f>
        <v/>
      </c>
      <c r="BE25" s="962" t="str">
        <f>IF($B25="","",INDEX('All CCC'!BE$7:BE$988,MATCH(WatchList!$B25,'All CCC'!$B$7:$B$988,0)))</f>
        <v/>
      </c>
      <c r="BF25" s="962" t="str">
        <f>IF($B25="","",INDEX('All CCC'!BF$7:BF$988,MATCH(WatchList!$B25,'All CCC'!$B$7:$B$988,0)))</f>
        <v/>
      </c>
      <c r="BG25" s="962" t="str">
        <f>IF($B25="","",INDEX('All CCC'!BG$7:BG$988,MATCH(WatchList!$B25,'All CCC'!$B$7:$B$988,0)))</f>
        <v/>
      </c>
    </row>
    <row r="26" spans="1:59" x14ac:dyDescent="0.2">
      <c r="A26" s="610" t="str">
        <f>IF($B26="","",INDEX('All CCC'!A$7:A$988,MATCH(WatchList!$B26,'All CCC'!$B$7:$B$988,0)))</f>
        <v/>
      </c>
      <c r="B26" s="36"/>
      <c r="C26" s="962" t="str">
        <f>IF($B26="","",INDEX('All CCC'!C$7:C$988,MATCH(WatchList!$B26,'All CCC'!$B$7:$B$988,0)))</f>
        <v/>
      </c>
      <c r="D26" s="962" t="str">
        <f>IF($B26="","",INDEX('All CCC'!D$7:D$988,MATCH(WatchList!$B26,'All CCC'!$B$7:$B$988,0)))</f>
        <v/>
      </c>
      <c r="E26" s="962" t="str">
        <f>IF($B26="","",INDEX('All CCC'!E$7:E$988,MATCH(WatchList!$B26,'All CCC'!$B$7:$B$988,0)))</f>
        <v/>
      </c>
      <c r="F26" s="962" t="str">
        <f>IF($B26="","",INDEX('All CCC'!F$7:F$988,MATCH(WatchList!$B26,'All CCC'!$B$7:$B$988,0)))</f>
        <v/>
      </c>
      <c r="G26" s="962" t="str">
        <f>IF($B26="","",INDEX('All CCC'!G$7:G$988,MATCH(WatchList!$B26,'All CCC'!$B$7:$B$988,0)))</f>
        <v/>
      </c>
      <c r="H26" s="962" t="str">
        <f>IF($B26="","",INDEX('All CCC'!H$7:H$988,MATCH(WatchList!$B26,'All CCC'!$B$7:$B$988,0)))</f>
        <v/>
      </c>
      <c r="I26" s="962" t="str">
        <f>IF($B26="","",INDEX('All CCC'!I$7:I$988,MATCH(WatchList!$B26,'All CCC'!$B$7:$B$988,0)))</f>
        <v/>
      </c>
      <c r="J26" s="962" t="str">
        <f>IF($B26="","",INDEX('All CCC'!J$7:J$988,MATCH(WatchList!$B26,'All CCC'!$B$7:$B$988,0)))</f>
        <v/>
      </c>
      <c r="K26" s="962" t="str">
        <f>IF($B26="","",INDEX('All CCC'!K$7:K$988,MATCH(WatchList!$B26,'All CCC'!$B$7:$B$988,0)))</f>
        <v/>
      </c>
      <c r="L26" s="962" t="str">
        <f>IF($B26="","",INDEX('All CCC'!L$7:L$988,MATCH(WatchList!$B26,'All CCC'!$B$7:$B$988,0)))</f>
        <v/>
      </c>
      <c r="M26" s="962" t="str">
        <f>IF($B26="","",INDEX('All CCC'!M$7:M$988,MATCH(WatchList!$B26,'All CCC'!$B$7:$B$988,0)))</f>
        <v/>
      </c>
      <c r="N26" s="962" t="str">
        <f>IF($B26="","",INDEX('All CCC'!N$7:N$988,MATCH(WatchList!$B26,'All CCC'!$B$7:$B$988,0)))</f>
        <v/>
      </c>
      <c r="O26" s="962" t="str">
        <f>IF($B26="","",INDEX('All CCC'!O$7:O$988,MATCH(WatchList!$B26,'All CCC'!$B$7:$B$988,0)))</f>
        <v/>
      </c>
      <c r="P26" s="963" t="str">
        <f>IF($B26="","",INDEX('All CCC'!P$7:P$988,MATCH(WatchList!$B26,'All CCC'!$B$7:$B$988,0)))</f>
        <v/>
      </c>
      <c r="Q26" s="963" t="str">
        <f>IF($B26="","",INDEX('All CCC'!Q$7:Q$988,MATCH(WatchList!$B26,'All CCC'!$B$7:$B$988,0)))</f>
        <v/>
      </c>
      <c r="R26" s="962" t="str">
        <f>IF($B26="","",INDEX('All CCC'!R$7:R$988,MATCH(WatchList!$B26,'All CCC'!$B$7:$B$988,0)))</f>
        <v/>
      </c>
      <c r="S26" s="962" t="str">
        <f>IF($B26="","",INDEX('All CCC'!S$7:S$988,MATCH(WatchList!$B26,'All CCC'!$B$7:$B$988,0)))</f>
        <v/>
      </c>
      <c r="T26" s="962" t="str">
        <f>IF($B26="","",INDEX('All CCC'!T$7:T$988,MATCH(WatchList!$B26,'All CCC'!$B$7:$B$988,0)))</f>
        <v/>
      </c>
      <c r="U26" s="962" t="str">
        <f>IF($B26="","",INDEX('All CCC'!U$7:U$988,MATCH(WatchList!$B26,'All CCC'!$B$7:$B$988,0)))</f>
        <v/>
      </c>
      <c r="V26" s="962" t="str">
        <f>IF($B26="","",INDEX('All CCC'!V$7:V$988,MATCH(WatchList!$B26,'All CCC'!$B$7:$B$988,0)))</f>
        <v/>
      </c>
      <c r="W26" s="962" t="str">
        <f>IF($B26="","",INDEX('All CCC'!W$7:W$988,MATCH(WatchList!$B26,'All CCC'!$B$7:$B$988,0)))</f>
        <v/>
      </c>
      <c r="X26" s="962" t="str">
        <f>IF($B26="","",INDEX('All CCC'!X$7:X$988,MATCH(WatchList!$B26,'All CCC'!$B$7:$B$988,0)))</f>
        <v/>
      </c>
      <c r="Y26" s="962" t="str">
        <f>IF($B26="","",INDEX('All CCC'!Y$7:Y$988,MATCH(WatchList!$B26,'All CCC'!$B$7:$B$988,0)))</f>
        <v/>
      </c>
      <c r="Z26" s="962" t="str">
        <f>IF($B26="","",INDEX('All CCC'!Z$7:Z$988,MATCH(WatchList!$B26,'All CCC'!$B$7:$B$988,0)))</f>
        <v/>
      </c>
      <c r="AA26" s="962" t="str">
        <f>IF($B26="","",INDEX('All CCC'!AA$7:AA$988,MATCH(WatchList!$B26,'All CCC'!$B$7:$B$988,0)))</f>
        <v/>
      </c>
      <c r="AB26" s="962" t="str">
        <f>IF($B26="","",INDEX('All CCC'!AB$7:AB$988,MATCH(WatchList!$B26,'All CCC'!$B$7:$B$988,0)))</f>
        <v/>
      </c>
      <c r="AC26" s="962" t="str">
        <f>IF($B26="","",INDEX('All CCC'!AC$7:AC$988,MATCH(WatchList!$B26,'All CCC'!$B$7:$B$988,0)))</f>
        <v/>
      </c>
      <c r="AD26" s="962" t="str">
        <f>IF($B26="","",INDEX('All CCC'!AD$7:AD$988,MATCH(WatchList!$B26,'All CCC'!$B$7:$B$988,0)))</f>
        <v/>
      </c>
      <c r="AE26" s="962" t="str">
        <f>IF($B26="","",INDEX('All CCC'!AE$7:AE$988,MATCH(WatchList!$B26,'All CCC'!$B$7:$B$988,0)))</f>
        <v/>
      </c>
      <c r="AF26" s="962" t="str">
        <f>IF($B26="","",INDEX('All CCC'!AF$7:AF$988,MATCH(WatchList!$B26,'All CCC'!$B$7:$B$988,0)))</f>
        <v/>
      </c>
      <c r="AG26" s="962" t="str">
        <f>IF($B26="","",INDEX('All CCC'!AG$7:AG$988,MATCH(WatchList!$B26,'All CCC'!$B$7:$B$988,0)))</f>
        <v/>
      </c>
      <c r="AH26" s="962" t="str">
        <f>IF($B26="","",INDEX('All CCC'!AH$7:AH$988,MATCH(WatchList!$B26,'All CCC'!$B$7:$B$988,0)))</f>
        <v/>
      </c>
      <c r="AI26" s="962" t="str">
        <f>IF($B26="","",INDEX('All CCC'!AI$7:AI$988,MATCH(WatchList!$B26,'All CCC'!$B$7:$B$988,0)))</f>
        <v/>
      </c>
      <c r="AJ26" s="962" t="str">
        <f>IF($B26="","",INDEX('All CCC'!AJ$7:AJ$988,MATCH(WatchList!$B26,'All CCC'!$B$7:$B$988,0)))</f>
        <v/>
      </c>
      <c r="AK26" s="962" t="str">
        <f>IF($B26="","",INDEX('All CCC'!AK$7:AK$988,MATCH(WatchList!$B26,'All CCC'!$B$7:$B$988,0)))</f>
        <v/>
      </c>
      <c r="AL26" s="962" t="str">
        <f>IF($B26="","",INDEX('All CCC'!AL$7:AL$988,MATCH(WatchList!$B26,'All CCC'!$B$7:$B$988,0)))</f>
        <v/>
      </c>
      <c r="AM26" s="962" t="str">
        <f>IF($B26="","",INDEX('All CCC'!AM$7:AM$988,MATCH(WatchList!$B26,'All CCC'!$B$7:$B$988,0)))</f>
        <v/>
      </c>
      <c r="AN26" s="962" t="str">
        <f>IF($B26="","",INDEX('All CCC'!AN$7:AN$988,MATCH(WatchList!$B26,'All CCC'!$B$7:$B$988,0)))</f>
        <v/>
      </c>
      <c r="AO26" s="962" t="str">
        <f>IF($B26="","",INDEX('All CCC'!AO$7:AO$988,MATCH(WatchList!$B26,'All CCC'!$B$7:$B$988,0)))</f>
        <v/>
      </c>
      <c r="AP26" s="962" t="str">
        <f>IF($B26="","",INDEX('All CCC'!AP$7:AP$988,MATCH(WatchList!$B26,'All CCC'!$B$7:$B$988,0)))</f>
        <v/>
      </c>
      <c r="AQ26" s="962" t="str">
        <f>IF($B26="","",INDEX('All CCC'!AQ$7:AQ$988,MATCH(WatchList!$B26,'All CCC'!$B$7:$B$988,0)))</f>
        <v/>
      </c>
      <c r="AR26" s="962" t="str">
        <f>IF($B26="","",INDEX('All CCC'!AR$7:AR$988,MATCH(WatchList!$B26,'All CCC'!$B$7:$B$988,0)))</f>
        <v/>
      </c>
      <c r="AS26" s="962" t="str">
        <f>IF($B26="","",INDEX('All CCC'!AS$7:AS$988,MATCH(WatchList!$B26,'All CCC'!$B$7:$B$988,0)))</f>
        <v/>
      </c>
      <c r="AT26" s="962" t="str">
        <f>IF($B26="","",INDEX('All CCC'!AT$7:AT$988,MATCH(WatchList!$B26,'All CCC'!$B$7:$B$988,0)))</f>
        <v/>
      </c>
      <c r="AU26" s="962" t="str">
        <f>IF($B26="","",INDEX('All CCC'!AU$7:AU$988,MATCH(WatchList!$B26,'All CCC'!$B$7:$B$988,0)))</f>
        <v/>
      </c>
      <c r="AV26" s="962" t="str">
        <f>IF($B26="","",INDEX('All CCC'!AV$7:AV$988,MATCH(WatchList!$B26,'All CCC'!$B$7:$B$988,0)))</f>
        <v/>
      </c>
      <c r="AW26" s="962" t="str">
        <f>IF($B26="","",INDEX('All CCC'!AW$7:AW$988,MATCH(WatchList!$B26,'All CCC'!$B$7:$B$988,0)))</f>
        <v/>
      </c>
      <c r="AX26" s="962" t="str">
        <f>IF($B26="","",INDEX('All CCC'!AX$7:AX$988,MATCH(WatchList!$B26,'All CCC'!$B$7:$B$988,0)))</f>
        <v/>
      </c>
      <c r="AY26" s="962" t="str">
        <f>IF($B26="","",INDEX('All CCC'!AY$7:AY$988,MATCH(WatchList!$B26,'All CCC'!$B$7:$B$988,0)))</f>
        <v/>
      </c>
      <c r="AZ26" s="962" t="str">
        <f>IF($B26="","",INDEX('All CCC'!AZ$7:AZ$988,MATCH(WatchList!$B26,'All CCC'!$B$7:$B$988,0)))</f>
        <v/>
      </c>
      <c r="BA26" s="962" t="str">
        <f>IF($B26="","",INDEX('All CCC'!BA$7:BA$988,MATCH(WatchList!$B26,'All CCC'!$B$7:$B$988,0)))</f>
        <v/>
      </c>
      <c r="BB26" s="962" t="str">
        <f>IF($B26="","",INDEX('All CCC'!BB$7:BB$988,MATCH(WatchList!$B26,'All CCC'!$B$7:$B$988,0)))</f>
        <v/>
      </c>
      <c r="BC26" s="962" t="str">
        <f>IF($B26="","",INDEX('All CCC'!BC$7:BC$988,MATCH(WatchList!$B26,'All CCC'!$B$7:$B$988,0)))</f>
        <v/>
      </c>
      <c r="BD26" s="962" t="str">
        <f>IF($B26="","",INDEX('All CCC'!BD$7:BD$988,MATCH(WatchList!$B26,'All CCC'!$B$7:$B$988,0)))</f>
        <v/>
      </c>
      <c r="BE26" s="962" t="str">
        <f>IF($B26="","",INDEX('All CCC'!BE$7:BE$988,MATCH(WatchList!$B26,'All CCC'!$B$7:$B$988,0)))</f>
        <v/>
      </c>
      <c r="BF26" s="962" t="str">
        <f>IF($B26="","",INDEX('All CCC'!BF$7:BF$988,MATCH(WatchList!$B26,'All CCC'!$B$7:$B$988,0)))</f>
        <v/>
      </c>
      <c r="BG26" s="962" t="str">
        <f>IF($B26="","",INDEX('All CCC'!BG$7:BG$988,MATCH(WatchList!$B26,'All CCC'!$B$7:$B$988,0)))</f>
        <v/>
      </c>
    </row>
    <row r="27" spans="1:59" x14ac:dyDescent="0.2">
      <c r="A27" s="610" t="str">
        <f>IF($B27="","",INDEX('All CCC'!A$7:A$988,MATCH(WatchList!$B27,'All CCC'!$B$7:$B$988,0)))</f>
        <v/>
      </c>
      <c r="B27" s="36"/>
      <c r="C27" s="962" t="str">
        <f>IF($B27="","",INDEX('All CCC'!C$7:C$988,MATCH(WatchList!$B27,'All CCC'!$B$7:$B$988,0)))</f>
        <v/>
      </c>
      <c r="D27" s="962" t="str">
        <f>IF($B27="","",INDEX('All CCC'!D$7:D$988,MATCH(WatchList!$B27,'All CCC'!$B$7:$B$988,0)))</f>
        <v/>
      </c>
      <c r="E27" s="962" t="str">
        <f>IF($B27="","",INDEX('All CCC'!E$7:E$988,MATCH(WatchList!$B27,'All CCC'!$B$7:$B$988,0)))</f>
        <v/>
      </c>
      <c r="F27" s="962" t="str">
        <f>IF($B27="","",INDEX('All CCC'!F$7:F$988,MATCH(WatchList!$B27,'All CCC'!$B$7:$B$988,0)))</f>
        <v/>
      </c>
      <c r="G27" s="962" t="str">
        <f>IF($B27="","",INDEX('All CCC'!G$7:G$988,MATCH(WatchList!$B27,'All CCC'!$B$7:$B$988,0)))</f>
        <v/>
      </c>
      <c r="H27" s="962" t="str">
        <f>IF($B27="","",INDEX('All CCC'!H$7:H$988,MATCH(WatchList!$B27,'All CCC'!$B$7:$B$988,0)))</f>
        <v/>
      </c>
      <c r="I27" s="962" t="str">
        <f>IF($B27="","",INDEX('All CCC'!I$7:I$988,MATCH(WatchList!$B27,'All CCC'!$B$7:$B$988,0)))</f>
        <v/>
      </c>
      <c r="J27" s="962" t="str">
        <f>IF($B27="","",INDEX('All CCC'!J$7:J$988,MATCH(WatchList!$B27,'All CCC'!$B$7:$B$988,0)))</f>
        <v/>
      </c>
      <c r="K27" s="962" t="str">
        <f>IF($B27="","",INDEX('All CCC'!K$7:K$988,MATCH(WatchList!$B27,'All CCC'!$B$7:$B$988,0)))</f>
        <v/>
      </c>
      <c r="L27" s="962" t="str">
        <f>IF($B27="","",INDEX('All CCC'!L$7:L$988,MATCH(WatchList!$B27,'All CCC'!$B$7:$B$988,0)))</f>
        <v/>
      </c>
      <c r="M27" s="962" t="str">
        <f>IF($B27="","",INDEX('All CCC'!M$7:M$988,MATCH(WatchList!$B27,'All CCC'!$B$7:$B$988,0)))</f>
        <v/>
      </c>
      <c r="N27" s="962" t="str">
        <f>IF($B27="","",INDEX('All CCC'!N$7:N$988,MATCH(WatchList!$B27,'All CCC'!$B$7:$B$988,0)))</f>
        <v/>
      </c>
      <c r="O27" s="962" t="str">
        <f>IF($B27="","",INDEX('All CCC'!O$7:O$988,MATCH(WatchList!$B27,'All CCC'!$B$7:$B$988,0)))</f>
        <v/>
      </c>
      <c r="P27" s="963" t="str">
        <f>IF($B27="","",INDEX('All CCC'!P$7:P$988,MATCH(WatchList!$B27,'All CCC'!$B$7:$B$988,0)))</f>
        <v/>
      </c>
      <c r="Q27" s="963" t="str">
        <f>IF($B27="","",INDEX('All CCC'!Q$7:Q$988,MATCH(WatchList!$B27,'All CCC'!$B$7:$B$988,0)))</f>
        <v/>
      </c>
      <c r="R27" s="962" t="str">
        <f>IF($B27="","",INDEX('All CCC'!R$7:R$988,MATCH(WatchList!$B27,'All CCC'!$B$7:$B$988,0)))</f>
        <v/>
      </c>
      <c r="S27" s="962" t="str">
        <f>IF($B27="","",INDEX('All CCC'!S$7:S$988,MATCH(WatchList!$B27,'All CCC'!$B$7:$B$988,0)))</f>
        <v/>
      </c>
      <c r="T27" s="962" t="str">
        <f>IF($B27="","",INDEX('All CCC'!T$7:T$988,MATCH(WatchList!$B27,'All CCC'!$B$7:$B$988,0)))</f>
        <v/>
      </c>
      <c r="U27" s="962" t="str">
        <f>IF($B27="","",INDEX('All CCC'!U$7:U$988,MATCH(WatchList!$B27,'All CCC'!$B$7:$B$988,0)))</f>
        <v/>
      </c>
      <c r="V27" s="962" t="str">
        <f>IF($B27="","",INDEX('All CCC'!V$7:V$988,MATCH(WatchList!$B27,'All CCC'!$B$7:$B$988,0)))</f>
        <v/>
      </c>
      <c r="W27" s="962" t="str">
        <f>IF($B27="","",INDEX('All CCC'!W$7:W$988,MATCH(WatchList!$B27,'All CCC'!$B$7:$B$988,0)))</f>
        <v/>
      </c>
      <c r="X27" s="962" t="str">
        <f>IF($B27="","",INDEX('All CCC'!X$7:X$988,MATCH(WatchList!$B27,'All CCC'!$B$7:$B$988,0)))</f>
        <v/>
      </c>
      <c r="Y27" s="962" t="str">
        <f>IF($B27="","",INDEX('All CCC'!Y$7:Y$988,MATCH(WatchList!$B27,'All CCC'!$B$7:$B$988,0)))</f>
        <v/>
      </c>
      <c r="Z27" s="962" t="str">
        <f>IF($B27="","",INDEX('All CCC'!Z$7:Z$988,MATCH(WatchList!$B27,'All CCC'!$B$7:$B$988,0)))</f>
        <v/>
      </c>
      <c r="AA27" s="962" t="str">
        <f>IF($B27="","",INDEX('All CCC'!AA$7:AA$988,MATCH(WatchList!$B27,'All CCC'!$B$7:$B$988,0)))</f>
        <v/>
      </c>
      <c r="AB27" s="962" t="str">
        <f>IF($B27="","",INDEX('All CCC'!AB$7:AB$988,MATCH(WatchList!$B27,'All CCC'!$B$7:$B$988,0)))</f>
        <v/>
      </c>
      <c r="AC27" s="962" t="str">
        <f>IF($B27="","",INDEX('All CCC'!AC$7:AC$988,MATCH(WatchList!$B27,'All CCC'!$B$7:$B$988,0)))</f>
        <v/>
      </c>
      <c r="AD27" s="962" t="str">
        <f>IF($B27="","",INDEX('All CCC'!AD$7:AD$988,MATCH(WatchList!$B27,'All CCC'!$B$7:$B$988,0)))</f>
        <v/>
      </c>
      <c r="AE27" s="962" t="str">
        <f>IF($B27="","",INDEX('All CCC'!AE$7:AE$988,MATCH(WatchList!$B27,'All CCC'!$B$7:$B$988,0)))</f>
        <v/>
      </c>
      <c r="AF27" s="962" t="str">
        <f>IF($B27="","",INDEX('All CCC'!AF$7:AF$988,MATCH(WatchList!$B27,'All CCC'!$B$7:$B$988,0)))</f>
        <v/>
      </c>
      <c r="AG27" s="962" t="str">
        <f>IF($B27="","",INDEX('All CCC'!AG$7:AG$988,MATCH(WatchList!$B27,'All CCC'!$B$7:$B$988,0)))</f>
        <v/>
      </c>
      <c r="AH27" s="962" t="str">
        <f>IF($B27="","",INDEX('All CCC'!AH$7:AH$988,MATCH(WatchList!$B27,'All CCC'!$B$7:$B$988,0)))</f>
        <v/>
      </c>
      <c r="AI27" s="962" t="str">
        <f>IF($B27="","",INDEX('All CCC'!AI$7:AI$988,MATCH(WatchList!$B27,'All CCC'!$B$7:$B$988,0)))</f>
        <v/>
      </c>
      <c r="AJ27" s="962" t="str">
        <f>IF($B27="","",INDEX('All CCC'!AJ$7:AJ$988,MATCH(WatchList!$B27,'All CCC'!$B$7:$B$988,0)))</f>
        <v/>
      </c>
      <c r="AK27" s="962" t="str">
        <f>IF($B27="","",INDEX('All CCC'!AK$7:AK$988,MATCH(WatchList!$B27,'All CCC'!$B$7:$B$988,0)))</f>
        <v/>
      </c>
      <c r="AL27" s="962" t="str">
        <f>IF($B27="","",INDEX('All CCC'!AL$7:AL$988,MATCH(WatchList!$B27,'All CCC'!$B$7:$B$988,0)))</f>
        <v/>
      </c>
      <c r="AM27" s="962" t="str">
        <f>IF($B27="","",INDEX('All CCC'!AM$7:AM$988,MATCH(WatchList!$B27,'All CCC'!$B$7:$B$988,0)))</f>
        <v/>
      </c>
      <c r="AN27" s="962" t="str">
        <f>IF($B27="","",INDEX('All CCC'!AN$7:AN$988,MATCH(WatchList!$B27,'All CCC'!$B$7:$B$988,0)))</f>
        <v/>
      </c>
      <c r="AO27" s="962" t="str">
        <f>IF($B27="","",INDEX('All CCC'!AO$7:AO$988,MATCH(WatchList!$B27,'All CCC'!$B$7:$B$988,0)))</f>
        <v/>
      </c>
      <c r="AP27" s="962" t="str">
        <f>IF($B27="","",INDEX('All CCC'!AP$7:AP$988,MATCH(WatchList!$B27,'All CCC'!$B$7:$B$988,0)))</f>
        <v/>
      </c>
      <c r="AQ27" s="962" t="str">
        <f>IF($B27="","",INDEX('All CCC'!AQ$7:AQ$988,MATCH(WatchList!$B27,'All CCC'!$B$7:$B$988,0)))</f>
        <v/>
      </c>
      <c r="AR27" s="962" t="str">
        <f>IF($B27="","",INDEX('All CCC'!AR$7:AR$988,MATCH(WatchList!$B27,'All CCC'!$B$7:$B$988,0)))</f>
        <v/>
      </c>
      <c r="AS27" s="962" t="str">
        <f>IF($B27="","",INDEX('All CCC'!AS$7:AS$988,MATCH(WatchList!$B27,'All CCC'!$B$7:$B$988,0)))</f>
        <v/>
      </c>
      <c r="AT27" s="962" t="str">
        <f>IF($B27="","",INDEX('All CCC'!AT$7:AT$988,MATCH(WatchList!$B27,'All CCC'!$B$7:$B$988,0)))</f>
        <v/>
      </c>
      <c r="AU27" s="962" t="str">
        <f>IF($B27="","",INDEX('All CCC'!AU$7:AU$988,MATCH(WatchList!$B27,'All CCC'!$B$7:$B$988,0)))</f>
        <v/>
      </c>
      <c r="AV27" s="962" t="str">
        <f>IF($B27="","",INDEX('All CCC'!AV$7:AV$988,MATCH(WatchList!$B27,'All CCC'!$B$7:$B$988,0)))</f>
        <v/>
      </c>
      <c r="AW27" s="962" t="str">
        <f>IF($B27="","",INDEX('All CCC'!AW$7:AW$988,MATCH(WatchList!$B27,'All CCC'!$B$7:$B$988,0)))</f>
        <v/>
      </c>
      <c r="AX27" s="962" t="str">
        <f>IF($B27="","",INDEX('All CCC'!AX$7:AX$988,MATCH(WatchList!$B27,'All CCC'!$B$7:$B$988,0)))</f>
        <v/>
      </c>
      <c r="AY27" s="962" t="str">
        <f>IF($B27="","",INDEX('All CCC'!AY$7:AY$988,MATCH(WatchList!$B27,'All CCC'!$B$7:$B$988,0)))</f>
        <v/>
      </c>
      <c r="AZ27" s="962" t="str">
        <f>IF($B27="","",INDEX('All CCC'!AZ$7:AZ$988,MATCH(WatchList!$B27,'All CCC'!$B$7:$B$988,0)))</f>
        <v/>
      </c>
      <c r="BA27" s="962" t="str">
        <f>IF($B27="","",INDEX('All CCC'!BA$7:BA$988,MATCH(WatchList!$B27,'All CCC'!$B$7:$B$988,0)))</f>
        <v/>
      </c>
      <c r="BB27" s="962" t="str">
        <f>IF($B27="","",INDEX('All CCC'!BB$7:BB$988,MATCH(WatchList!$B27,'All CCC'!$B$7:$B$988,0)))</f>
        <v/>
      </c>
      <c r="BC27" s="962" t="str">
        <f>IF($B27="","",INDEX('All CCC'!BC$7:BC$988,MATCH(WatchList!$B27,'All CCC'!$B$7:$B$988,0)))</f>
        <v/>
      </c>
      <c r="BD27" s="962" t="str">
        <f>IF($B27="","",INDEX('All CCC'!BD$7:BD$988,MATCH(WatchList!$B27,'All CCC'!$B$7:$B$988,0)))</f>
        <v/>
      </c>
      <c r="BE27" s="962" t="str">
        <f>IF($B27="","",INDEX('All CCC'!BE$7:BE$988,MATCH(WatchList!$B27,'All CCC'!$B$7:$B$988,0)))</f>
        <v/>
      </c>
      <c r="BF27" s="962" t="str">
        <f>IF($B27="","",INDEX('All CCC'!BF$7:BF$988,MATCH(WatchList!$B27,'All CCC'!$B$7:$B$988,0)))</f>
        <v/>
      </c>
      <c r="BG27" s="962" t="str">
        <f>IF($B27="","",INDEX('All CCC'!BG$7:BG$988,MATCH(WatchList!$B27,'All CCC'!$B$7:$B$988,0)))</f>
        <v/>
      </c>
    </row>
    <row r="28" spans="1:59" x14ac:dyDescent="0.2">
      <c r="A28" s="610" t="str">
        <f>IF($B28="","",INDEX('All CCC'!A$7:A$988,MATCH(WatchList!$B28,'All CCC'!$B$7:$B$988,0)))</f>
        <v/>
      </c>
      <c r="B28" s="36"/>
      <c r="C28" s="962" t="str">
        <f>IF($B28="","",INDEX('All CCC'!C$7:C$988,MATCH(WatchList!$B28,'All CCC'!$B$7:$B$988,0)))</f>
        <v/>
      </c>
      <c r="D28" s="962" t="str">
        <f>IF($B28="","",INDEX('All CCC'!D$7:D$988,MATCH(WatchList!$B28,'All CCC'!$B$7:$B$988,0)))</f>
        <v/>
      </c>
      <c r="E28" s="962" t="str">
        <f>IF($B28="","",INDEX('All CCC'!E$7:E$988,MATCH(WatchList!$B28,'All CCC'!$B$7:$B$988,0)))</f>
        <v/>
      </c>
      <c r="F28" s="962" t="str">
        <f>IF($B28="","",INDEX('All CCC'!F$7:F$988,MATCH(WatchList!$B28,'All CCC'!$B$7:$B$988,0)))</f>
        <v/>
      </c>
      <c r="G28" s="962" t="str">
        <f>IF($B28="","",INDEX('All CCC'!G$7:G$988,MATCH(WatchList!$B28,'All CCC'!$B$7:$B$988,0)))</f>
        <v/>
      </c>
      <c r="H28" s="962" t="str">
        <f>IF($B28="","",INDEX('All CCC'!H$7:H$988,MATCH(WatchList!$B28,'All CCC'!$B$7:$B$988,0)))</f>
        <v/>
      </c>
      <c r="I28" s="962" t="str">
        <f>IF($B28="","",INDEX('All CCC'!I$7:I$988,MATCH(WatchList!$B28,'All CCC'!$B$7:$B$988,0)))</f>
        <v/>
      </c>
      <c r="J28" s="962" t="str">
        <f>IF($B28="","",INDEX('All CCC'!J$7:J$988,MATCH(WatchList!$B28,'All CCC'!$B$7:$B$988,0)))</f>
        <v/>
      </c>
      <c r="K28" s="962" t="str">
        <f>IF($B28="","",INDEX('All CCC'!K$7:K$988,MATCH(WatchList!$B28,'All CCC'!$B$7:$B$988,0)))</f>
        <v/>
      </c>
      <c r="L28" s="962" t="str">
        <f>IF($B28="","",INDEX('All CCC'!L$7:L$988,MATCH(WatchList!$B28,'All CCC'!$B$7:$B$988,0)))</f>
        <v/>
      </c>
      <c r="M28" s="962" t="str">
        <f>IF($B28="","",INDEX('All CCC'!M$7:M$988,MATCH(WatchList!$B28,'All CCC'!$B$7:$B$988,0)))</f>
        <v/>
      </c>
      <c r="N28" s="962" t="str">
        <f>IF($B28="","",INDEX('All CCC'!N$7:N$988,MATCH(WatchList!$B28,'All CCC'!$B$7:$B$988,0)))</f>
        <v/>
      </c>
      <c r="O28" s="962" t="str">
        <f>IF($B28="","",INDEX('All CCC'!O$7:O$988,MATCH(WatchList!$B28,'All CCC'!$B$7:$B$988,0)))</f>
        <v/>
      </c>
      <c r="P28" s="963" t="str">
        <f>IF($B28="","",INDEX('All CCC'!P$7:P$988,MATCH(WatchList!$B28,'All CCC'!$B$7:$B$988,0)))</f>
        <v/>
      </c>
      <c r="Q28" s="963" t="str">
        <f>IF($B28="","",INDEX('All CCC'!Q$7:Q$988,MATCH(WatchList!$B28,'All CCC'!$B$7:$B$988,0)))</f>
        <v/>
      </c>
      <c r="R28" s="962" t="str">
        <f>IF($B28="","",INDEX('All CCC'!R$7:R$988,MATCH(WatchList!$B28,'All CCC'!$B$7:$B$988,0)))</f>
        <v/>
      </c>
      <c r="S28" s="962" t="str">
        <f>IF($B28="","",INDEX('All CCC'!S$7:S$988,MATCH(WatchList!$B28,'All CCC'!$B$7:$B$988,0)))</f>
        <v/>
      </c>
      <c r="T28" s="962" t="str">
        <f>IF($B28="","",INDEX('All CCC'!T$7:T$988,MATCH(WatchList!$B28,'All CCC'!$B$7:$B$988,0)))</f>
        <v/>
      </c>
      <c r="U28" s="962" t="str">
        <f>IF($B28="","",INDEX('All CCC'!U$7:U$988,MATCH(WatchList!$B28,'All CCC'!$B$7:$B$988,0)))</f>
        <v/>
      </c>
      <c r="V28" s="962" t="str">
        <f>IF($B28="","",INDEX('All CCC'!V$7:V$988,MATCH(WatchList!$B28,'All CCC'!$B$7:$B$988,0)))</f>
        <v/>
      </c>
      <c r="W28" s="962" t="str">
        <f>IF($B28="","",INDEX('All CCC'!W$7:W$988,MATCH(WatchList!$B28,'All CCC'!$B$7:$B$988,0)))</f>
        <v/>
      </c>
      <c r="X28" s="962" t="str">
        <f>IF($B28="","",INDEX('All CCC'!X$7:X$988,MATCH(WatchList!$B28,'All CCC'!$B$7:$B$988,0)))</f>
        <v/>
      </c>
      <c r="Y28" s="962" t="str">
        <f>IF($B28="","",INDEX('All CCC'!Y$7:Y$988,MATCH(WatchList!$B28,'All CCC'!$B$7:$B$988,0)))</f>
        <v/>
      </c>
      <c r="Z28" s="962" t="str">
        <f>IF($B28="","",INDEX('All CCC'!Z$7:Z$988,MATCH(WatchList!$B28,'All CCC'!$B$7:$B$988,0)))</f>
        <v/>
      </c>
      <c r="AA28" s="962" t="str">
        <f>IF($B28="","",INDEX('All CCC'!AA$7:AA$988,MATCH(WatchList!$B28,'All CCC'!$B$7:$B$988,0)))</f>
        <v/>
      </c>
      <c r="AB28" s="962" t="str">
        <f>IF($B28="","",INDEX('All CCC'!AB$7:AB$988,MATCH(WatchList!$B28,'All CCC'!$B$7:$B$988,0)))</f>
        <v/>
      </c>
      <c r="AC28" s="962" t="str">
        <f>IF($B28="","",INDEX('All CCC'!AC$7:AC$988,MATCH(WatchList!$B28,'All CCC'!$B$7:$B$988,0)))</f>
        <v/>
      </c>
      <c r="AD28" s="962" t="str">
        <f>IF($B28="","",INDEX('All CCC'!AD$7:AD$988,MATCH(WatchList!$B28,'All CCC'!$B$7:$B$988,0)))</f>
        <v/>
      </c>
      <c r="AE28" s="962" t="str">
        <f>IF($B28="","",INDEX('All CCC'!AE$7:AE$988,MATCH(WatchList!$B28,'All CCC'!$B$7:$B$988,0)))</f>
        <v/>
      </c>
      <c r="AF28" s="962" t="str">
        <f>IF($B28="","",INDEX('All CCC'!AF$7:AF$988,MATCH(WatchList!$B28,'All CCC'!$B$7:$B$988,0)))</f>
        <v/>
      </c>
      <c r="AG28" s="962" t="str">
        <f>IF($B28="","",INDEX('All CCC'!AG$7:AG$988,MATCH(WatchList!$B28,'All CCC'!$B$7:$B$988,0)))</f>
        <v/>
      </c>
      <c r="AH28" s="962" t="str">
        <f>IF($B28="","",INDEX('All CCC'!AH$7:AH$988,MATCH(WatchList!$B28,'All CCC'!$B$7:$B$988,0)))</f>
        <v/>
      </c>
      <c r="AI28" s="962" t="str">
        <f>IF($B28="","",INDEX('All CCC'!AI$7:AI$988,MATCH(WatchList!$B28,'All CCC'!$B$7:$B$988,0)))</f>
        <v/>
      </c>
      <c r="AJ28" s="962" t="str">
        <f>IF($B28="","",INDEX('All CCC'!AJ$7:AJ$988,MATCH(WatchList!$B28,'All CCC'!$B$7:$B$988,0)))</f>
        <v/>
      </c>
      <c r="AK28" s="962" t="str">
        <f>IF($B28="","",INDEX('All CCC'!AK$7:AK$988,MATCH(WatchList!$B28,'All CCC'!$B$7:$B$988,0)))</f>
        <v/>
      </c>
      <c r="AL28" s="962" t="str">
        <f>IF($B28="","",INDEX('All CCC'!AL$7:AL$988,MATCH(WatchList!$B28,'All CCC'!$B$7:$B$988,0)))</f>
        <v/>
      </c>
      <c r="AM28" s="962" t="str">
        <f>IF($B28="","",INDEX('All CCC'!AM$7:AM$988,MATCH(WatchList!$B28,'All CCC'!$B$7:$B$988,0)))</f>
        <v/>
      </c>
      <c r="AN28" s="962" t="str">
        <f>IF($B28="","",INDEX('All CCC'!AN$7:AN$988,MATCH(WatchList!$B28,'All CCC'!$B$7:$B$988,0)))</f>
        <v/>
      </c>
      <c r="AO28" s="962" t="str">
        <f>IF($B28="","",INDEX('All CCC'!AO$7:AO$988,MATCH(WatchList!$B28,'All CCC'!$B$7:$B$988,0)))</f>
        <v/>
      </c>
      <c r="AP28" s="962" t="str">
        <f>IF($B28="","",INDEX('All CCC'!AP$7:AP$988,MATCH(WatchList!$B28,'All CCC'!$B$7:$B$988,0)))</f>
        <v/>
      </c>
      <c r="AQ28" s="962" t="str">
        <f>IF($B28="","",INDEX('All CCC'!AQ$7:AQ$988,MATCH(WatchList!$B28,'All CCC'!$B$7:$B$988,0)))</f>
        <v/>
      </c>
      <c r="AR28" s="962" t="str">
        <f>IF($B28="","",INDEX('All CCC'!AR$7:AR$988,MATCH(WatchList!$B28,'All CCC'!$B$7:$B$988,0)))</f>
        <v/>
      </c>
      <c r="AS28" s="962" t="str">
        <f>IF($B28="","",INDEX('All CCC'!AS$7:AS$988,MATCH(WatchList!$B28,'All CCC'!$B$7:$B$988,0)))</f>
        <v/>
      </c>
      <c r="AT28" s="962" t="str">
        <f>IF($B28="","",INDEX('All CCC'!AT$7:AT$988,MATCH(WatchList!$B28,'All CCC'!$B$7:$B$988,0)))</f>
        <v/>
      </c>
      <c r="AU28" s="962" t="str">
        <f>IF($B28="","",INDEX('All CCC'!AU$7:AU$988,MATCH(WatchList!$B28,'All CCC'!$B$7:$B$988,0)))</f>
        <v/>
      </c>
      <c r="AV28" s="962" t="str">
        <f>IF($B28="","",INDEX('All CCC'!AV$7:AV$988,MATCH(WatchList!$B28,'All CCC'!$B$7:$B$988,0)))</f>
        <v/>
      </c>
      <c r="AW28" s="962" t="str">
        <f>IF($B28="","",INDEX('All CCC'!AW$7:AW$988,MATCH(WatchList!$B28,'All CCC'!$B$7:$B$988,0)))</f>
        <v/>
      </c>
      <c r="AX28" s="962" t="str">
        <f>IF($B28="","",INDEX('All CCC'!AX$7:AX$988,MATCH(WatchList!$B28,'All CCC'!$B$7:$B$988,0)))</f>
        <v/>
      </c>
      <c r="AY28" s="962" t="str">
        <f>IF($B28="","",INDEX('All CCC'!AY$7:AY$988,MATCH(WatchList!$B28,'All CCC'!$B$7:$B$988,0)))</f>
        <v/>
      </c>
      <c r="AZ28" s="962" t="str">
        <f>IF($B28="","",INDEX('All CCC'!AZ$7:AZ$988,MATCH(WatchList!$B28,'All CCC'!$B$7:$B$988,0)))</f>
        <v/>
      </c>
      <c r="BA28" s="962" t="str">
        <f>IF($B28="","",INDEX('All CCC'!BA$7:BA$988,MATCH(WatchList!$B28,'All CCC'!$B$7:$B$988,0)))</f>
        <v/>
      </c>
      <c r="BB28" s="962" t="str">
        <f>IF($B28="","",INDEX('All CCC'!BB$7:BB$988,MATCH(WatchList!$B28,'All CCC'!$B$7:$B$988,0)))</f>
        <v/>
      </c>
      <c r="BC28" s="962" t="str">
        <f>IF($B28="","",INDEX('All CCC'!BC$7:BC$988,MATCH(WatchList!$B28,'All CCC'!$B$7:$B$988,0)))</f>
        <v/>
      </c>
      <c r="BD28" s="962" t="str">
        <f>IF($B28="","",INDEX('All CCC'!BD$7:BD$988,MATCH(WatchList!$B28,'All CCC'!$B$7:$B$988,0)))</f>
        <v/>
      </c>
      <c r="BE28" s="962" t="str">
        <f>IF($B28="","",INDEX('All CCC'!BE$7:BE$988,MATCH(WatchList!$B28,'All CCC'!$B$7:$B$988,0)))</f>
        <v/>
      </c>
      <c r="BF28" s="962" t="str">
        <f>IF($B28="","",INDEX('All CCC'!BF$7:BF$988,MATCH(WatchList!$B28,'All CCC'!$B$7:$B$988,0)))</f>
        <v/>
      </c>
      <c r="BG28" s="962" t="str">
        <f>IF($B28="","",INDEX('All CCC'!BG$7:BG$988,MATCH(WatchList!$B28,'All CCC'!$B$7:$B$988,0)))</f>
        <v/>
      </c>
    </row>
    <row r="29" spans="1:59" x14ac:dyDescent="0.2">
      <c r="A29" s="610" t="str">
        <f>IF($B29="","",INDEX('All CCC'!A$7:A$988,MATCH(WatchList!$B29,'All CCC'!$B$7:$B$988,0)))</f>
        <v/>
      </c>
      <c r="B29" s="36"/>
      <c r="C29" s="962" t="str">
        <f>IF($B29="","",INDEX('All CCC'!C$7:C$988,MATCH(WatchList!$B29,'All CCC'!$B$7:$B$988,0)))</f>
        <v/>
      </c>
      <c r="D29" s="962" t="str">
        <f>IF($B29="","",INDEX('All CCC'!D$7:D$988,MATCH(WatchList!$B29,'All CCC'!$B$7:$B$988,0)))</f>
        <v/>
      </c>
      <c r="E29" s="962" t="str">
        <f>IF($B29="","",INDEX('All CCC'!E$7:E$988,MATCH(WatchList!$B29,'All CCC'!$B$7:$B$988,0)))</f>
        <v/>
      </c>
      <c r="F29" s="962" t="str">
        <f>IF($B29="","",INDEX('All CCC'!F$7:F$988,MATCH(WatchList!$B29,'All CCC'!$B$7:$B$988,0)))</f>
        <v/>
      </c>
      <c r="G29" s="962" t="str">
        <f>IF($B29="","",INDEX('All CCC'!G$7:G$988,MATCH(WatchList!$B29,'All CCC'!$B$7:$B$988,0)))</f>
        <v/>
      </c>
      <c r="H29" s="962" t="str">
        <f>IF($B29="","",INDEX('All CCC'!H$7:H$988,MATCH(WatchList!$B29,'All CCC'!$B$7:$B$988,0)))</f>
        <v/>
      </c>
      <c r="I29" s="962" t="str">
        <f>IF($B29="","",INDEX('All CCC'!I$7:I$988,MATCH(WatchList!$B29,'All CCC'!$B$7:$B$988,0)))</f>
        <v/>
      </c>
      <c r="J29" s="962" t="str">
        <f>IF($B29="","",INDEX('All CCC'!J$7:J$988,MATCH(WatchList!$B29,'All CCC'!$B$7:$B$988,0)))</f>
        <v/>
      </c>
      <c r="K29" s="962" t="str">
        <f>IF($B29="","",INDEX('All CCC'!K$7:K$988,MATCH(WatchList!$B29,'All CCC'!$B$7:$B$988,0)))</f>
        <v/>
      </c>
      <c r="L29" s="962" t="str">
        <f>IF($B29="","",INDEX('All CCC'!L$7:L$988,MATCH(WatchList!$B29,'All CCC'!$B$7:$B$988,0)))</f>
        <v/>
      </c>
      <c r="M29" s="962" t="str">
        <f>IF($B29="","",INDEX('All CCC'!M$7:M$988,MATCH(WatchList!$B29,'All CCC'!$B$7:$B$988,0)))</f>
        <v/>
      </c>
      <c r="N29" s="962" t="str">
        <f>IF($B29="","",INDEX('All CCC'!N$7:N$988,MATCH(WatchList!$B29,'All CCC'!$B$7:$B$988,0)))</f>
        <v/>
      </c>
      <c r="O29" s="962" t="str">
        <f>IF($B29="","",INDEX('All CCC'!O$7:O$988,MATCH(WatchList!$B29,'All CCC'!$B$7:$B$988,0)))</f>
        <v/>
      </c>
      <c r="P29" s="963" t="str">
        <f>IF($B29="","",INDEX('All CCC'!P$7:P$988,MATCH(WatchList!$B29,'All CCC'!$B$7:$B$988,0)))</f>
        <v/>
      </c>
      <c r="Q29" s="963" t="str">
        <f>IF($B29="","",INDEX('All CCC'!Q$7:Q$988,MATCH(WatchList!$B29,'All CCC'!$B$7:$B$988,0)))</f>
        <v/>
      </c>
      <c r="R29" s="962" t="str">
        <f>IF($B29="","",INDEX('All CCC'!R$7:R$988,MATCH(WatchList!$B29,'All CCC'!$B$7:$B$988,0)))</f>
        <v/>
      </c>
      <c r="S29" s="962" t="str">
        <f>IF($B29="","",INDEX('All CCC'!S$7:S$988,MATCH(WatchList!$B29,'All CCC'!$B$7:$B$988,0)))</f>
        <v/>
      </c>
      <c r="T29" s="962" t="str">
        <f>IF($B29="","",INDEX('All CCC'!T$7:T$988,MATCH(WatchList!$B29,'All CCC'!$B$7:$B$988,0)))</f>
        <v/>
      </c>
      <c r="U29" s="962" t="str">
        <f>IF($B29="","",INDEX('All CCC'!U$7:U$988,MATCH(WatchList!$B29,'All CCC'!$B$7:$B$988,0)))</f>
        <v/>
      </c>
      <c r="V29" s="962" t="str">
        <f>IF($B29="","",INDEX('All CCC'!V$7:V$988,MATCH(WatchList!$B29,'All CCC'!$B$7:$B$988,0)))</f>
        <v/>
      </c>
      <c r="W29" s="962" t="str">
        <f>IF($B29="","",INDEX('All CCC'!W$7:W$988,MATCH(WatchList!$B29,'All CCC'!$B$7:$B$988,0)))</f>
        <v/>
      </c>
      <c r="X29" s="962" t="str">
        <f>IF($B29="","",INDEX('All CCC'!X$7:X$988,MATCH(WatchList!$B29,'All CCC'!$B$7:$B$988,0)))</f>
        <v/>
      </c>
      <c r="Y29" s="962" t="str">
        <f>IF($B29="","",INDEX('All CCC'!Y$7:Y$988,MATCH(WatchList!$B29,'All CCC'!$B$7:$B$988,0)))</f>
        <v/>
      </c>
      <c r="Z29" s="962" t="str">
        <f>IF($B29="","",INDEX('All CCC'!Z$7:Z$988,MATCH(WatchList!$B29,'All CCC'!$B$7:$B$988,0)))</f>
        <v/>
      </c>
      <c r="AA29" s="962" t="str">
        <f>IF($B29="","",INDEX('All CCC'!AA$7:AA$988,MATCH(WatchList!$B29,'All CCC'!$B$7:$B$988,0)))</f>
        <v/>
      </c>
      <c r="AB29" s="962" t="str">
        <f>IF($B29="","",INDEX('All CCC'!AB$7:AB$988,MATCH(WatchList!$B29,'All CCC'!$B$7:$B$988,0)))</f>
        <v/>
      </c>
      <c r="AC29" s="962" t="str">
        <f>IF($B29="","",INDEX('All CCC'!AC$7:AC$988,MATCH(WatchList!$B29,'All CCC'!$B$7:$B$988,0)))</f>
        <v/>
      </c>
      <c r="AD29" s="962" t="str">
        <f>IF($B29="","",INDEX('All CCC'!AD$7:AD$988,MATCH(WatchList!$B29,'All CCC'!$B$7:$B$988,0)))</f>
        <v/>
      </c>
      <c r="AE29" s="962" t="str">
        <f>IF($B29="","",INDEX('All CCC'!AE$7:AE$988,MATCH(WatchList!$B29,'All CCC'!$B$7:$B$988,0)))</f>
        <v/>
      </c>
      <c r="AF29" s="962" t="str">
        <f>IF($B29="","",INDEX('All CCC'!AF$7:AF$988,MATCH(WatchList!$B29,'All CCC'!$B$7:$B$988,0)))</f>
        <v/>
      </c>
      <c r="AG29" s="962" t="str">
        <f>IF($B29="","",INDEX('All CCC'!AG$7:AG$988,MATCH(WatchList!$B29,'All CCC'!$B$7:$B$988,0)))</f>
        <v/>
      </c>
      <c r="AH29" s="962" t="str">
        <f>IF($B29="","",INDEX('All CCC'!AH$7:AH$988,MATCH(WatchList!$B29,'All CCC'!$B$7:$B$988,0)))</f>
        <v/>
      </c>
      <c r="AI29" s="962" t="str">
        <f>IF($B29="","",INDEX('All CCC'!AI$7:AI$988,MATCH(WatchList!$B29,'All CCC'!$B$7:$B$988,0)))</f>
        <v/>
      </c>
      <c r="AJ29" s="962" t="str">
        <f>IF($B29="","",INDEX('All CCC'!AJ$7:AJ$988,MATCH(WatchList!$B29,'All CCC'!$B$7:$B$988,0)))</f>
        <v/>
      </c>
      <c r="AK29" s="962" t="str">
        <f>IF($B29="","",INDEX('All CCC'!AK$7:AK$988,MATCH(WatchList!$B29,'All CCC'!$B$7:$B$988,0)))</f>
        <v/>
      </c>
      <c r="AL29" s="962" t="str">
        <f>IF($B29="","",INDEX('All CCC'!AL$7:AL$988,MATCH(WatchList!$B29,'All CCC'!$B$7:$B$988,0)))</f>
        <v/>
      </c>
      <c r="AM29" s="962" t="str">
        <f>IF($B29="","",INDEX('All CCC'!AM$7:AM$988,MATCH(WatchList!$B29,'All CCC'!$B$7:$B$988,0)))</f>
        <v/>
      </c>
      <c r="AN29" s="962" t="str">
        <f>IF($B29="","",INDEX('All CCC'!AN$7:AN$988,MATCH(WatchList!$B29,'All CCC'!$B$7:$B$988,0)))</f>
        <v/>
      </c>
      <c r="AO29" s="962" t="str">
        <f>IF($B29="","",INDEX('All CCC'!AO$7:AO$988,MATCH(WatchList!$B29,'All CCC'!$B$7:$B$988,0)))</f>
        <v/>
      </c>
      <c r="AP29" s="962" t="str">
        <f>IF($B29="","",INDEX('All CCC'!AP$7:AP$988,MATCH(WatchList!$B29,'All CCC'!$B$7:$B$988,0)))</f>
        <v/>
      </c>
      <c r="AQ29" s="962" t="str">
        <f>IF($B29="","",INDEX('All CCC'!AQ$7:AQ$988,MATCH(WatchList!$B29,'All CCC'!$B$7:$B$988,0)))</f>
        <v/>
      </c>
      <c r="AR29" s="962" t="str">
        <f>IF($B29="","",INDEX('All CCC'!AR$7:AR$988,MATCH(WatchList!$B29,'All CCC'!$B$7:$B$988,0)))</f>
        <v/>
      </c>
      <c r="AS29" s="962" t="str">
        <f>IF($B29="","",INDEX('All CCC'!AS$7:AS$988,MATCH(WatchList!$B29,'All CCC'!$B$7:$B$988,0)))</f>
        <v/>
      </c>
      <c r="AT29" s="962" t="str">
        <f>IF($B29="","",INDEX('All CCC'!AT$7:AT$988,MATCH(WatchList!$B29,'All CCC'!$B$7:$B$988,0)))</f>
        <v/>
      </c>
      <c r="AU29" s="962" t="str">
        <f>IF($B29="","",INDEX('All CCC'!AU$7:AU$988,MATCH(WatchList!$B29,'All CCC'!$B$7:$B$988,0)))</f>
        <v/>
      </c>
      <c r="AV29" s="962" t="str">
        <f>IF($B29="","",INDEX('All CCC'!AV$7:AV$988,MATCH(WatchList!$B29,'All CCC'!$B$7:$B$988,0)))</f>
        <v/>
      </c>
      <c r="AW29" s="962" t="str">
        <f>IF($B29="","",INDEX('All CCC'!AW$7:AW$988,MATCH(WatchList!$B29,'All CCC'!$B$7:$B$988,0)))</f>
        <v/>
      </c>
      <c r="AX29" s="962" t="str">
        <f>IF($B29="","",INDEX('All CCC'!AX$7:AX$988,MATCH(WatchList!$B29,'All CCC'!$B$7:$B$988,0)))</f>
        <v/>
      </c>
      <c r="AY29" s="962" t="str">
        <f>IF($B29="","",INDEX('All CCC'!AY$7:AY$988,MATCH(WatchList!$B29,'All CCC'!$B$7:$B$988,0)))</f>
        <v/>
      </c>
      <c r="AZ29" s="962" t="str">
        <f>IF($B29="","",INDEX('All CCC'!AZ$7:AZ$988,MATCH(WatchList!$B29,'All CCC'!$B$7:$B$988,0)))</f>
        <v/>
      </c>
      <c r="BA29" s="962" t="str">
        <f>IF($B29="","",INDEX('All CCC'!BA$7:BA$988,MATCH(WatchList!$B29,'All CCC'!$B$7:$B$988,0)))</f>
        <v/>
      </c>
      <c r="BB29" s="962" t="str">
        <f>IF($B29="","",INDEX('All CCC'!BB$7:BB$988,MATCH(WatchList!$B29,'All CCC'!$B$7:$B$988,0)))</f>
        <v/>
      </c>
      <c r="BC29" s="962" t="str">
        <f>IF($B29="","",INDEX('All CCC'!BC$7:BC$988,MATCH(WatchList!$B29,'All CCC'!$B$7:$B$988,0)))</f>
        <v/>
      </c>
      <c r="BD29" s="962" t="str">
        <f>IF($B29="","",INDEX('All CCC'!BD$7:BD$988,MATCH(WatchList!$B29,'All CCC'!$B$7:$B$988,0)))</f>
        <v/>
      </c>
      <c r="BE29" s="962" t="str">
        <f>IF($B29="","",INDEX('All CCC'!BE$7:BE$988,MATCH(WatchList!$B29,'All CCC'!$B$7:$B$988,0)))</f>
        <v/>
      </c>
      <c r="BF29" s="962" t="str">
        <f>IF($B29="","",INDEX('All CCC'!BF$7:BF$988,MATCH(WatchList!$B29,'All CCC'!$B$7:$B$988,0)))</f>
        <v/>
      </c>
      <c r="BG29" s="962" t="str">
        <f>IF($B29="","",INDEX('All CCC'!BG$7:BG$988,MATCH(WatchList!$B29,'All CCC'!$B$7:$B$988,0)))</f>
        <v/>
      </c>
    </row>
    <row r="30" spans="1:59" x14ac:dyDescent="0.2">
      <c r="A30" s="610" t="str">
        <f>IF($B30="","",INDEX('All CCC'!A$7:A$988,MATCH(WatchList!$B30,'All CCC'!$B$7:$B$988,0)))</f>
        <v/>
      </c>
      <c r="B30" s="36"/>
      <c r="C30" s="962" t="str">
        <f>IF($B30="","",INDEX('All CCC'!C$7:C$988,MATCH(WatchList!$B30,'All CCC'!$B$7:$B$988,0)))</f>
        <v/>
      </c>
      <c r="D30" s="962" t="str">
        <f>IF($B30="","",INDEX('All CCC'!D$7:D$988,MATCH(WatchList!$B30,'All CCC'!$B$7:$B$988,0)))</f>
        <v/>
      </c>
      <c r="E30" s="962" t="str">
        <f>IF($B30="","",INDEX('All CCC'!E$7:E$988,MATCH(WatchList!$B30,'All CCC'!$B$7:$B$988,0)))</f>
        <v/>
      </c>
      <c r="F30" s="962" t="str">
        <f>IF($B30="","",INDEX('All CCC'!F$7:F$988,MATCH(WatchList!$B30,'All CCC'!$B$7:$B$988,0)))</f>
        <v/>
      </c>
      <c r="G30" s="962" t="str">
        <f>IF($B30="","",INDEX('All CCC'!G$7:G$988,MATCH(WatchList!$B30,'All CCC'!$B$7:$B$988,0)))</f>
        <v/>
      </c>
      <c r="H30" s="962" t="str">
        <f>IF($B30="","",INDEX('All CCC'!H$7:H$988,MATCH(WatchList!$B30,'All CCC'!$B$7:$B$988,0)))</f>
        <v/>
      </c>
      <c r="I30" s="962" t="str">
        <f>IF($B30="","",INDEX('All CCC'!I$7:I$988,MATCH(WatchList!$B30,'All CCC'!$B$7:$B$988,0)))</f>
        <v/>
      </c>
      <c r="J30" s="962" t="str">
        <f>IF($B30="","",INDEX('All CCC'!J$7:J$988,MATCH(WatchList!$B30,'All CCC'!$B$7:$B$988,0)))</f>
        <v/>
      </c>
      <c r="K30" s="962" t="str">
        <f>IF($B30="","",INDEX('All CCC'!K$7:K$988,MATCH(WatchList!$B30,'All CCC'!$B$7:$B$988,0)))</f>
        <v/>
      </c>
      <c r="L30" s="962" t="str">
        <f>IF($B30="","",INDEX('All CCC'!L$7:L$988,MATCH(WatchList!$B30,'All CCC'!$B$7:$B$988,0)))</f>
        <v/>
      </c>
      <c r="M30" s="962" t="str">
        <f>IF($B30="","",INDEX('All CCC'!M$7:M$988,MATCH(WatchList!$B30,'All CCC'!$B$7:$B$988,0)))</f>
        <v/>
      </c>
      <c r="N30" s="962" t="str">
        <f>IF($B30="","",INDEX('All CCC'!N$7:N$988,MATCH(WatchList!$B30,'All CCC'!$B$7:$B$988,0)))</f>
        <v/>
      </c>
      <c r="O30" s="962" t="str">
        <f>IF($B30="","",INDEX('All CCC'!O$7:O$988,MATCH(WatchList!$B30,'All CCC'!$B$7:$B$988,0)))</f>
        <v/>
      </c>
      <c r="P30" s="963" t="str">
        <f>IF($B30="","",INDEX('All CCC'!P$7:P$988,MATCH(WatchList!$B30,'All CCC'!$B$7:$B$988,0)))</f>
        <v/>
      </c>
      <c r="Q30" s="963" t="str">
        <f>IF($B30="","",INDEX('All CCC'!Q$7:Q$988,MATCH(WatchList!$B30,'All CCC'!$B$7:$B$988,0)))</f>
        <v/>
      </c>
      <c r="R30" s="962" t="str">
        <f>IF($B30="","",INDEX('All CCC'!R$7:R$988,MATCH(WatchList!$B30,'All CCC'!$B$7:$B$988,0)))</f>
        <v/>
      </c>
      <c r="S30" s="962" t="str">
        <f>IF($B30="","",INDEX('All CCC'!S$7:S$988,MATCH(WatchList!$B30,'All CCC'!$B$7:$B$988,0)))</f>
        <v/>
      </c>
      <c r="T30" s="962" t="str">
        <f>IF($B30="","",INDEX('All CCC'!T$7:T$988,MATCH(WatchList!$B30,'All CCC'!$B$7:$B$988,0)))</f>
        <v/>
      </c>
      <c r="U30" s="962" t="str">
        <f>IF($B30="","",INDEX('All CCC'!U$7:U$988,MATCH(WatchList!$B30,'All CCC'!$B$7:$B$988,0)))</f>
        <v/>
      </c>
      <c r="V30" s="962" t="str">
        <f>IF($B30="","",INDEX('All CCC'!V$7:V$988,MATCH(WatchList!$B30,'All CCC'!$B$7:$B$988,0)))</f>
        <v/>
      </c>
      <c r="W30" s="962" t="str">
        <f>IF($B30="","",INDEX('All CCC'!W$7:W$988,MATCH(WatchList!$B30,'All CCC'!$B$7:$B$988,0)))</f>
        <v/>
      </c>
      <c r="X30" s="962" t="str">
        <f>IF($B30="","",INDEX('All CCC'!X$7:X$988,MATCH(WatchList!$B30,'All CCC'!$B$7:$B$988,0)))</f>
        <v/>
      </c>
      <c r="Y30" s="962" t="str">
        <f>IF($B30="","",INDEX('All CCC'!Y$7:Y$988,MATCH(WatchList!$B30,'All CCC'!$B$7:$B$988,0)))</f>
        <v/>
      </c>
      <c r="Z30" s="962" t="str">
        <f>IF($B30="","",INDEX('All CCC'!Z$7:Z$988,MATCH(WatchList!$B30,'All CCC'!$B$7:$B$988,0)))</f>
        <v/>
      </c>
      <c r="AA30" s="962" t="str">
        <f>IF($B30="","",INDEX('All CCC'!AA$7:AA$988,MATCH(WatchList!$B30,'All CCC'!$B$7:$B$988,0)))</f>
        <v/>
      </c>
      <c r="AB30" s="962" t="str">
        <f>IF($B30="","",INDEX('All CCC'!AB$7:AB$988,MATCH(WatchList!$B30,'All CCC'!$B$7:$B$988,0)))</f>
        <v/>
      </c>
      <c r="AC30" s="962" t="str">
        <f>IF($B30="","",INDEX('All CCC'!AC$7:AC$988,MATCH(WatchList!$B30,'All CCC'!$B$7:$B$988,0)))</f>
        <v/>
      </c>
      <c r="AD30" s="962" t="str">
        <f>IF($B30="","",INDEX('All CCC'!AD$7:AD$988,MATCH(WatchList!$B30,'All CCC'!$B$7:$B$988,0)))</f>
        <v/>
      </c>
      <c r="AE30" s="962" t="str">
        <f>IF($B30="","",INDEX('All CCC'!AE$7:AE$988,MATCH(WatchList!$B30,'All CCC'!$B$7:$B$988,0)))</f>
        <v/>
      </c>
      <c r="AF30" s="962" t="str">
        <f>IF($B30="","",INDEX('All CCC'!AF$7:AF$988,MATCH(WatchList!$B30,'All CCC'!$B$7:$B$988,0)))</f>
        <v/>
      </c>
      <c r="AG30" s="962" t="str">
        <f>IF($B30="","",INDEX('All CCC'!AG$7:AG$988,MATCH(WatchList!$B30,'All CCC'!$B$7:$B$988,0)))</f>
        <v/>
      </c>
      <c r="AH30" s="962" t="str">
        <f>IF($B30="","",INDEX('All CCC'!AH$7:AH$988,MATCH(WatchList!$B30,'All CCC'!$B$7:$B$988,0)))</f>
        <v/>
      </c>
      <c r="AI30" s="962" t="str">
        <f>IF($B30="","",INDEX('All CCC'!AI$7:AI$988,MATCH(WatchList!$B30,'All CCC'!$B$7:$B$988,0)))</f>
        <v/>
      </c>
      <c r="AJ30" s="962" t="str">
        <f>IF($B30="","",INDEX('All CCC'!AJ$7:AJ$988,MATCH(WatchList!$B30,'All CCC'!$B$7:$B$988,0)))</f>
        <v/>
      </c>
      <c r="AK30" s="962" t="str">
        <f>IF($B30="","",INDEX('All CCC'!AK$7:AK$988,MATCH(WatchList!$B30,'All CCC'!$B$7:$B$988,0)))</f>
        <v/>
      </c>
      <c r="AL30" s="962" t="str">
        <f>IF($B30="","",INDEX('All CCC'!AL$7:AL$988,MATCH(WatchList!$B30,'All CCC'!$B$7:$B$988,0)))</f>
        <v/>
      </c>
      <c r="AM30" s="962" t="str">
        <f>IF($B30="","",INDEX('All CCC'!AM$7:AM$988,MATCH(WatchList!$B30,'All CCC'!$B$7:$B$988,0)))</f>
        <v/>
      </c>
      <c r="AN30" s="962" t="str">
        <f>IF($B30="","",INDEX('All CCC'!AN$7:AN$988,MATCH(WatchList!$B30,'All CCC'!$B$7:$B$988,0)))</f>
        <v/>
      </c>
      <c r="AO30" s="962" t="str">
        <f>IF($B30="","",INDEX('All CCC'!AO$7:AO$988,MATCH(WatchList!$B30,'All CCC'!$B$7:$B$988,0)))</f>
        <v/>
      </c>
      <c r="AP30" s="962" t="str">
        <f>IF($B30="","",INDEX('All CCC'!AP$7:AP$988,MATCH(WatchList!$B30,'All CCC'!$B$7:$B$988,0)))</f>
        <v/>
      </c>
      <c r="AQ30" s="962" t="str">
        <f>IF($B30="","",INDEX('All CCC'!AQ$7:AQ$988,MATCH(WatchList!$B30,'All CCC'!$B$7:$B$988,0)))</f>
        <v/>
      </c>
      <c r="AR30" s="962" t="str">
        <f>IF($B30="","",INDEX('All CCC'!AR$7:AR$988,MATCH(WatchList!$B30,'All CCC'!$B$7:$B$988,0)))</f>
        <v/>
      </c>
      <c r="AS30" s="962" t="str">
        <f>IF($B30="","",INDEX('All CCC'!AS$7:AS$988,MATCH(WatchList!$B30,'All CCC'!$B$7:$B$988,0)))</f>
        <v/>
      </c>
      <c r="AT30" s="962" t="str">
        <f>IF($B30="","",INDEX('All CCC'!AT$7:AT$988,MATCH(WatchList!$B30,'All CCC'!$B$7:$B$988,0)))</f>
        <v/>
      </c>
      <c r="AU30" s="962" t="str">
        <f>IF($B30="","",INDEX('All CCC'!AU$7:AU$988,MATCH(WatchList!$B30,'All CCC'!$B$7:$B$988,0)))</f>
        <v/>
      </c>
      <c r="AV30" s="962" t="str">
        <f>IF($B30="","",INDEX('All CCC'!AV$7:AV$988,MATCH(WatchList!$B30,'All CCC'!$B$7:$B$988,0)))</f>
        <v/>
      </c>
      <c r="AW30" s="962" t="str">
        <f>IF($B30="","",INDEX('All CCC'!AW$7:AW$988,MATCH(WatchList!$B30,'All CCC'!$B$7:$B$988,0)))</f>
        <v/>
      </c>
      <c r="AX30" s="962" t="str">
        <f>IF($B30="","",INDEX('All CCC'!AX$7:AX$988,MATCH(WatchList!$B30,'All CCC'!$B$7:$B$988,0)))</f>
        <v/>
      </c>
      <c r="AY30" s="962" t="str">
        <f>IF($B30="","",INDEX('All CCC'!AY$7:AY$988,MATCH(WatchList!$B30,'All CCC'!$B$7:$B$988,0)))</f>
        <v/>
      </c>
      <c r="AZ30" s="962" t="str">
        <f>IF($B30="","",INDEX('All CCC'!AZ$7:AZ$988,MATCH(WatchList!$B30,'All CCC'!$B$7:$B$988,0)))</f>
        <v/>
      </c>
      <c r="BA30" s="962" t="str">
        <f>IF($B30="","",INDEX('All CCC'!BA$7:BA$988,MATCH(WatchList!$B30,'All CCC'!$B$7:$B$988,0)))</f>
        <v/>
      </c>
      <c r="BB30" s="962" t="str">
        <f>IF($B30="","",INDEX('All CCC'!BB$7:BB$988,MATCH(WatchList!$B30,'All CCC'!$B$7:$B$988,0)))</f>
        <v/>
      </c>
      <c r="BC30" s="962" t="str">
        <f>IF($B30="","",INDEX('All CCC'!BC$7:BC$988,MATCH(WatchList!$B30,'All CCC'!$B$7:$B$988,0)))</f>
        <v/>
      </c>
      <c r="BD30" s="962" t="str">
        <f>IF($B30="","",INDEX('All CCC'!BD$7:BD$988,MATCH(WatchList!$B30,'All CCC'!$B$7:$B$988,0)))</f>
        <v/>
      </c>
      <c r="BE30" s="962" t="str">
        <f>IF($B30="","",INDEX('All CCC'!BE$7:BE$988,MATCH(WatchList!$B30,'All CCC'!$B$7:$B$988,0)))</f>
        <v/>
      </c>
      <c r="BF30" s="962" t="str">
        <f>IF($B30="","",INDEX('All CCC'!BF$7:BF$988,MATCH(WatchList!$B30,'All CCC'!$B$7:$B$988,0)))</f>
        <v/>
      </c>
      <c r="BG30" s="962" t="str">
        <f>IF($B30="","",INDEX('All CCC'!BG$7:BG$988,MATCH(WatchList!$B30,'All CCC'!$B$7:$B$988,0)))</f>
        <v/>
      </c>
    </row>
    <row r="31" spans="1:59" x14ac:dyDescent="0.2">
      <c r="A31" s="610" t="str">
        <f>IF($B31="","",INDEX('All CCC'!A$7:A$988,MATCH(WatchList!$B31,'All CCC'!$B$7:$B$988,0)))</f>
        <v/>
      </c>
      <c r="B31" s="36"/>
      <c r="C31" s="962" t="str">
        <f>IF($B31="","",INDEX('All CCC'!C$7:C$988,MATCH(WatchList!$B31,'All CCC'!$B$7:$B$988,0)))</f>
        <v/>
      </c>
      <c r="D31" s="962" t="str">
        <f>IF($B31="","",INDEX('All CCC'!D$7:D$988,MATCH(WatchList!$B31,'All CCC'!$B$7:$B$988,0)))</f>
        <v/>
      </c>
      <c r="E31" s="962" t="str">
        <f>IF($B31="","",INDEX('All CCC'!E$7:E$988,MATCH(WatchList!$B31,'All CCC'!$B$7:$B$988,0)))</f>
        <v/>
      </c>
      <c r="F31" s="962" t="str">
        <f>IF($B31="","",INDEX('All CCC'!F$7:F$988,MATCH(WatchList!$B31,'All CCC'!$B$7:$B$988,0)))</f>
        <v/>
      </c>
      <c r="G31" s="962" t="str">
        <f>IF($B31="","",INDEX('All CCC'!G$7:G$988,MATCH(WatchList!$B31,'All CCC'!$B$7:$B$988,0)))</f>
        <v/>
      </c>
      <c r="H31" s="962" t="str">
        <f>IF($B31="","",INDEX('All CCC'!H$7:H$988,MATCH(WatchList!$B31,'All CCC'!$B$7:$B$988,0)))</f>
        <v/>
      </c>
      <c r="I31" s="962" t="str">
        <f>IF($B31="","",INDEX('All CCC'!I$7:I$988,MATCH(WatchList!$B31,'All CCC'!$B$7:$B$988,0)))</f>
        <v/>
      </c>
      <c r="J31" s="962" t="str">
        <f>IF($B31="","",INDEX('All CCC'!J$7:J$988,MATCH(WatchList!$B31,'All CCC'!$B$7:$B$988,0)))</f>
        <v/>
      </c>
      <c r="K31" s="962" t="str">
        <f>IF($B31="","",INDEX('All CCC'!K$7:K$988,MATCH(WatchList!$B31,'All CCC'!$B$7:$B$988,0)))</f>
        <v/>
      </c>
      <c r="L31" s="962" t="str">
        <f>IF($B31="","",INDEX('All CCC'!L$7:L$988,MATCH(WatchList!$B31,'All CCC'!$B$7:$B$988,0)))</f>
        <v/>
      </c>
      <c r="M31" s="962" t="str">
        <f>IF($B31="","",INDEX('All CCC'!M$7:M$988,MATCH(WatchList!$B31,'All CCC'!$B$7:$B$988,0)))</f>
        <v/>
      </c>
      <c r="N31" s="962" t="str">
        <f>IF($B31="","",INDEX('All CCC'!N$7:N$988,MATCH(WatchList!$B31,'All CCC'!$B$7:$B$988,0)))</f>
        <v/>
      </c>
      <c r="O31" s="962" t="str">
        <f>IF($B31="","",INDEX('All CCC'!O$7:O$988,MATCH(WatchList!$B31,'All CCC'!$B$7:$B$988,0)))</f>
        <v/>
      </c>
      <c r="P31" s="963" t="str">
        <f>IF($B31="","",INDEX('All CCC'!P$7:P$988,MATCH(WatchList!$B31,'All CCC'!$B$7:$B$988,0)))</f>
        <v/>
      </c>
      <c r="Q31" s="963" t="str">
        <f>IF($B31="","",INDEX('All CCC'!Q$7:Q$988,MATCH(WatchList!$B31,'All CCC'!$B$7:$B$988,0)))</f>
        <v/>
      </c>
      <c r="R31" s="962" t="str">
        <f>IF($B31="","",INDEX('All CCC'!R$7:R$988,MATCH(WatchList!$B31,'All CCC'!$B$7:$B$988,0)))</f>
        <v/>
      </c>
      <c r="S31" s="962" t="str">
        <f>IF($B31="","",INDEX('All CCC'!S$7:S$988,MATCH(WatchList!$B31,'All CCC'!$B$7:$B$988,0)))</f>
        <v/>
      </c>
      <c r="T31" s="962" t="str">
        <f>IF($B31="","",INDEX('All CCC'!T$7:T$988,MATCH(WatchList!$B31,'All CCC'!$B$7:$B$988,0)))</f>
        <v/>
      </c>
      <c r="U31" s="962" t="str">
        <f>IF($B31="","",INDEX('All CCC'!U$7:U$988,MATCH(WatchList!$B31,'All CCC'!$B$7:$B$988,0)))</f>
        <v/>
      </c>
      <c r="V31" s="962" t="str">
        <f>IF($B31="","",INDEX('All CCC'!V$7:V$988,MATCH(WatchList!$B31,'All CCC'!$B$7:$B$988,0)))</f>
        <v/>
      </c>
      <c r="W31" s="962" t="str">
        <f>IF($B31="","",INDEX('All CCC'!W$7:W$988,MATCH(WatchList!$B31,'All CCC'!$B$7:$B$988,0)))</f>
        <v/>
      </c>
      <c r="X31" s="962" t="str">
        <f>IF($B31="","",INDEX('All CCC'!X$7:X$988,MATCH(WatchList!$B31,'All CCC'!$B$7:$B$988,0)))</f>
        <v/>
      </c>
      <c r="Y31" s="962" t="str">
        <f>IF($B31="","",INDEX('All CCC'!Y$7:Y$988,MATCH(WatchList!$B31,'All CCC'!$B$7:$B$988,0)))</f>
        <v/>
      </c>
      <c r="Z31" s="962" t="str">
        <f>IF($B31="","",INDEX('All CCC'!Z$7:Z$988,MATCH(WatchList!$B31,'All CCC'!$B$7:$B$988,0)))</f>
        <v/>
      </c>
      <c r="AA31" s="962" t="str">
        <f>IF($B31="","",INDEX('All CCC'!AA$7:AA$988,MATCH(WatchList!$B31,'All CCC'!$B$7:$B$988,0)))</f>
        <v/>
      </c>
      <c r="AB31" s="962" t="str">
        <f>IF($B31="","",INDEX('All CCC'!AB$7:AB$988,MATCH(WatchList!$B31,'All CCC'!$B$7:$B$988,0)))</f>
        <v/>
      </c>
      <c r="AC31" s="962" t="str">
        <f>IF($B31="","",INDEX('All CCC'!AC$7:AC$988,MATCH(WatchList!$B31,'All CCC'!$B$7:$B$988,0)))</f>
        <v/>
      </c>
      <c r="AD31" s="962" t="str">
        <f>IF($B31="","",INDEX('All CCC'!AD$7:AD$988,MATCH(WatchList!$B31,'All CCC'!$B$7:$B$988,0)))</f>
        <v/>
      </c>
      <c r="AE31" s="962" t="str">
        <f>IF($B31="","",INDEX('All CCC'!AE$7:AE$988,MATCH(WatchList!$B31,'All CCC'!$B$7:$B$988,0)))</f>
        <v/>
      </c>
      <c r="AF31" s="962" t="str">
        <f>IF($B31="","",INDEX('All CCC'!AF$7:AF$988,MATCH(WatchList!$B31,'All CCC'!$B$7:$B$988,0)))</f>
        <v/>
      </c>
      <c r="AG31" s="962" t="str">
        <f>IF($B31="","",INDEX('All CCC'!AG$7:AG$988,MATCH(WatchList!$B31,'All CCC'!$B$7:$B$988,0)))</f>
        <v/>
      </c>
      <c r="AH31" s="962" t="str">
        <f>IF($B31="","",INDEX('All CCC'!AH$7:AH$988,MATCH(WatchList!$B31,'All CCC'!$B$7:$B$988,0)))</f>
        <v/>
      </c>
      <c r="AI31" s="962" t="str">
        <f>IF($B31="","",INDEX('All CCC'!AI$7:AI$988,MATCH(WatchList!$B31,'All CCC'!$B$7:$B$988,0)))</f>
        <v/>
      </c>
      <c r="AJ31" s="962" t="str">
        <f>IF($B31="","",INDEX('All CCC'!AJ$7:AJ$988,MATCH(WatchList!$B31,'All CCC'!$B$7:$B$988,0)))</f>
        <v/>
      </c>
      <c r="AK31" s="962" t="str">
        <f>IF($B31="","",INDEX('All CCC'!AK$7:AK$988,MATCH(WatchList!$B31,'All CCC'!$B$7:$B$988,0)))</f>
        <v/>
      </c>
      <c r="AL31" s="962" t="str">
        <f>IF($B31="","",INDEX('All CCC'!AL$7:AL$988,MATCH(WatchList!$B31,'All CCC'!$B$7:$B$988,0)))</f>
        <v/>
      </c>
      <c r="AM31" s="962" t="str">
        <f>IF($B31="","",INDEX('All CCC'!AM$7:AM$988,MATCH(WatchList!$B31,'All CCC'!$B$7:$B$988,0)))</f>
        <v/>
      </c>
      <c r="AN31" s="962" t="str">
        <f>IF($B31="","",INDEX('All CCC'!AN$7:AN$988,MATCH(WatchList!$B31,'All CCC'!$B$7:$B$988,0)))</f>
        <v/>
      </c>
      <c r="AO31" s="962" t="str">
        <f>IF($B31="","",INDEX('All CCC'!AO$7:AO$988,MATCH(WatchList!$B31,'All CCC'!$B$7:$B$988,0)))</f>
        <v/>
      </c>
      <c r="AP31" s="962" t="str">
        <f>IF($B31="","",INDEX('All CCC'!AP$7:AP$988,MATCH(WatchList!$B31,'All CCC'!$B$7:$B$988,0)))</f>
        <v/>
      </c>
      <c r="AQ31" s="962" t="str">
        <f>IF($B31="","",INDEX('All CCC'!AQ$7:AQ$988,MATCH(WatchList!$B31,'All CCC'!$B$7:$B$988,0)))</f>
        <v/>
      </c>
      <c r="AR31" s="962" t="str">
        <f>IF($B31="","",INDEX('All CCC'!AR$7:AR$988,MATCH(WatchList!$B31,'All CCC'!$B$7:$B$988,0)))</f>
        <v/>
      </c>
      <c r="AS31" s="962" t="str">
        <f>IF($B31="","",INDEX('All CCC'!AS$7:AS$988,MATCH(WatchList!$B31,'All CCC'!$B$7:$B$988,0)))</f>
        <v/>
      </c>
      <c r="AT31" s="962" t="str">
        <f>IF($B31="","",INDEX('All CCC'!AT$7:AT$988,MATCH(WatchList!$B31,'All CCC'!$B$7:$B$988,0)))</f>
        <v/>
      </c>
      <c r="AU31" s="962" t="str">
        <f>IF($B31="","",INDEX('All CCC'!AU$7:AU$988,MATCH(WatchList!$B31,'All CCC'!$B$7:$B$988,0)))</f>
        <v/>
      </c>
      <c r="AV31" s="962" t="str">
        <f>IF($B31="","",INDEX('All CCC'!AV$7:AV$988,MATCH(WatchList!$B31,'All CCC'!$B$7:$B$988,0)))</f>
        <v/>
      </c>
      <c r="AW31" s="962" t="str">
        <f>IF($B31="","",INDEX('All CCC'!AW$7:AW$988,MATCH(WatchList!$B31,'All CCC'!$B$7:$B$988,0)))</f>
        <v/>
      </c>
      <c r="AX31" s="962" t="str">
        <f>IF($B31="","",INDEX('All CCC'!AX$7:AX$988,MATCH(WatchList!$B31,'All CCC'!$B$7:$B$988,0)))</f>
        <v/>
      </c>
      <c r="AY31" s="962" t="str">
        <f>IF($B31="","",INDEX('All CCC'!AY$7:AY$988,MATCH(WatchList!$B31,'All CCC'!$B$7:$B$988,0)))</f>
        <v/>
      </c>
      <c r="AZ31" s="962" t="str">
        <f>IF($B31="","",INDEX('All CCC'!AZ$7:AZ$988,MATCH(WatchList!$B31,'All CCC'!$B$7:$B$988,0)))</f>
        <v/>
      </c>
      <c r="BA31" s="962" t="str">
        <f>IF($B31="","",INDEX('All CCC'!BA$7:BA$988,MATCH(WatchList!$B31,'All CCC'!$B$7:$B$988,0)))</f>
        <v/>
      </c>
      <c r="BB31" s="962" t="str">
        <f>IF($B31="","",INDEX('All CCC'!BB$7:BB$988,MATCH(WatchList!$B31,'All CCC'!$B$7:$B$988,0)))</f>
        <v/>
      </c>
      <c r="BC31" s="962" t="str">
        <f>IF($B31="","",INDEX('All CCC'!BC$7:BC$988,MATCH(WatchList!$B31,'All CCC'!$B$7:$B$988,0)))</f>
        <v/>
      </c>
      <c r="BD31" s="962" t="str">
        <f>IF($B31="","",INDEX('All CCC'!BD$7:BD$988,MATCH(WatchList!$B31,'All CCC'!$B$7:$B$988,0)))</f>
        <v/>
      </c>
      <c r="BE31" s="962" t="str">
        <f>IF($B31="","",INDEX('All CCC'!BE$7:BE$988,MATCH(WatchList!$B31,'All CCC'!$B$7:$B$988,0)))</f>
        <v/>
      </c>
      <c r="BF31" s="962" t="str">
        <f>IF($B31="","",INDEX('All CCC'!BF$7:BF$988,MATCH(WatchList!$B31,'All CCC'!$B$7:$B$988,0)))</f>
        <v/>
      </c>
      <c r="BG31" s="962" t="str">
        <f>IF($B31="","",INDEX('All CCC'!BG$7:BG$988,MATCH(WatchList!$B31,'All CCC'!$B$7:$B$988,0)))</f>
        <v/>
      </c>
    </row>
    <row r="32" spans="1:59" x14ac:dyDescent="0.2">
      <c r="A32" s="610" t="str">
        <f>IF($B32="","",INDEX('All CCC'!A$7:A$988,MATCH(WatchList!$B32,'All CCC'!$B$7:$B$988,0)))</f>
        <v/>
      </c>
      <c r="B32" s="36"/>
      <c r="C32" s="962" t="str">
        <f>IF($B32="","",INDEX('All CCC'!C$7:C$988,MATCH(WatchList!$B32,'All CCC'!$B$7:$B$988,0)))</f>
        <v/>
      </c>
      <c r="D32" s="962" t="str">
        <f>IF($B32="","",INDEX('All CCC'!D$7:D$988,MATCH(WatchList!$B32,'All CCC'!$B$7:$B$988,0)))</f>
        <v/>
      </c>
      <c r="E32" s="962" t="str">
        <f>IF($B32="","",INDEX('All CCC'!E$7:E$988,MATCH(WatchList!$B32,'All CCC'!$B$7:$B$988,0)))</f>
        <v/>
      </c>
      <c r="F32" s="962" t="str">
        <f>IF($B32="","",INDEX('All CCC'!F$7:F$988,MATCH(WatchList!$B32,'All CCC'!$B$7:$B$988,0)))</f>
        <v/>
      </c>
      <c r="G32" s="962" t="str">
        <f>IF($B32="","",INDEX('All CCC'!G$7:G$988,MATCH(WatchList!$B32,'All CCC'!$B$7:$B$988,0)))</f>
        <v/>
      </c>
      <c r="H32" s="962" t="str">
        <f>IF($B32="","",INDEX('All CCC'!H$7:H$988,MATCH(WatchList!$B32,'All CCC'!$B$7:$B$988,0)))</f>
        <v/>
      </c>
      <c r="I32" s="962" t="str">
        <f>IF($B32="","",INDEX('All CCC'!I$7:I$988,MATCH(WatchList!$B32,'All CCC'!$B$7:$B$988,0)))</f>
        <v/>
      </c>
      <c r="J32" s="962" t="str">
        <f>IF($B32="","",INDEX('All CCC'!J$7:J$988,MATCH(WatchList!$B32,'All CCC'!$B$7:$B$988,0)))</f>
        <v/>
      </c>
      <c r="K32" s="962" t="str">
        <f>IF($B32="","",INDEX('All CCC'!K$7:K$988,MATCH(WatchList!$B32,'All CCC'!$B$7:$B$988,0)))</f>
        <v/>
      </c>
      <c r="L32" s="962" t="str">
        <f>IF($B32="","",INDEX('All CCC'!L$7:L$988,MATCH(WatchList!$B32,'All CCC'!$B$7:$B$988,0)))</f>
        <v/>
      </c>
      <c r="M32" s="962" t="str">
        <f>IF($B32="","",INDEX('All CCC'!M$7:M$988,MATCH(WatchList!$B32,'All CCC'!$B$7:$B$988,0)))</f>
        <v/>
      </c>
      <c r="N32" s="962" t="str">
        <f>IF($B32="","",INDEX('All CCC'!N$7:N$988,MATCH(WatchList!$B32,'All CCC'!$B$7:$B$988,0)))</f>
        <v/>
      </c>
      <c r="O32" s="962" t="str">
        <f>IF($B32="","",INDEX('All CCC'!O$7:O$988,MATCH(WatchList!$B32,'All CCC'!$B$7:$B$988,0)))</f>
        <v/>
      </c>
      <c r="P32" s="963" t="str">
        <f>IF($B32="","",INDEX('All CCC'!P$7:P$988,MATCH(WatchList!$B32,'All CCC'!$B$7:$B$988,0)))</f>
        <v/>
      </c>
      <c r="Q32" s="963" t="str">
        <f>IF($B32="","",INDEX('All CCC'!Q$7:Q$988,MATCH(WatchList!$B32,'All CCC'!$B$7:$B$988,0)))</f>
        <v/>
      </c>
      <c r="R32" s="962" t="str">
        <f>IF($B32="","",INDEX('All CCC'!R$7:R$988,MATCH(WatchList!$B32,'All CCC'!$B$7:$B$988,0)))</f>
        <v/>
      </c>
      <c r="S32" s="962" t="str">
        <f>IF($B32="","",INDEX('All CCC'!S$7:S$988,MATCH(WatchList!$B32,'All CCC'!$B$7:$B$988,0)))</f>
        <v/>
      </c>
      <c r="T32" s="962" t="str">
        <f>IF($B32="","",INDEX('All CCC'!T$7:T$988,MATCH(WatchList!$B32,'All CCC'!$B$7:$B$988,0)))</f>
        <v/>
      </c>
      <c r="U32" s="962" t="str">
        <f>IF($B32="","",INDEX('All CCC'!U$7:U$988,MATCH(WatchList!$B32,'All CCC'!$B$7:$B$988,0)))</f>
        <v/>
      </c>
      <c r="V32" s="962" t="str">
        <f>IF($B32="","",INDEX('All CCC'!V$7:V$988,MATCH(WatchList!$B32,'All CCC'!$B$7:$B$988,0)))</f>
        <v/>
      </c>
      <c r="W32" s="962" t="str">
        <f>IF($B32="","",INDEX('All CCC'!W$7:W$988,MATCH(WatchList!$B32,'All CCC'!$B$7:$B$988,0)))</f>
        <v/>
      </c>
      <c r="X32" s="962" t="str">
        <f>IF($B32="","",INDEX('All CCC'!X$7:X$988,MATCH(WatchList!$B32,'All CCC'!$B$7:$B$988,0)))</f>
        <v/>
      </c>
      <c r="Y32" s="962" t="str">
        <f>IF($B32="","",INDEX('All CCC'!Y$7:Y$988,MATCH(WatchList!$B32,'All CCC'!$B$7:$B$988,0)))</f>
        <v/>
      </c>
      <c r="Z32" s="962" t="str">
        <f>IF($B32="","",INDEX('All CCC'!Z$7:Z$988,MATCH(WatchList!$B32,'All CCC'!$B$7:$B$988,0)))</f>
        <v/>
      </c>
      <c r="AA32" s="962" t="str">
        <f>IF($B32="","",INDEX('All CCC'!AA$7:AA$988,MATCH(WatchList!$B32,'All CCC'!$B$7:$B$988,0)))</f>
        <v/>
      </c>
      <c r="AB32" s="962" t="str">
        <f>IF($B32="","",INDEX('All CCC'!AB$7:AB$988,MATCH(WatchList!$B32,'All CCC'!$B$7:$B$988,0)))</f>
        <v/>
      </c>
      <c r="AC32" s="962" t="str">
        <f>IF($B32="","",INDEX('All CCC'!AC$7:AC$988,MATCH(WatchList!$B32,'All CCC'!$B$7:$B$988,0)))</f>
        <v/>
      </c>
      <c r="AD32" s="962" t="str">
        <f>IF($B32="","",INDEX('All CCC'!AD$7:AD$988,MATCH(WatchList!$B32,'All CCC'!$B$7:$B$988,0)))</f>
        <v/>
      </c>
      <c r="AE32" s="962" t="str">
        <f>IF($B32="","",INDEX('All CCC'!AE$7:AE$988,MATCH(WatchList!$B32,'All CCC'!$B$7:$B$988,0)))</f>
        <v/>
      </c>
      <c r="AF32" s="962" t="str">
        <f>IF($B32="","",INDEX('All CCC'!AF$7:AF$988,MATCH(WatchList!$B32,'All CCC'!$B$7:$B$988,0)))</f>
        <v/>
      </c>
      <c r="AG32" s="962" t="str">
        <f>IF($B32="","",INDEX('All CCC'!AG$7:AG$988,MATCH(WatchList!$B32,'All CCC'!$B$7:$B$988,0)))</f>
        <v/>
      </c>
      <c r="AH32" s="962" t="str">
        <f>IF($B32="","",INDEX('All CCC'!AH$7:AH$988,MATCH(WatchList!$B32,'All CCC'!$B$7:$B$988,0)))</f>
        <v/>
      </c>
      <c r="AI32" s="962" t="str">
        <f>IF($B32="","",INDEX('All CCC'!AI$7:AI$988,MATCH(WatchList!$B32,'All CCC'!$B$7:$B$988,0)))</f>
        <v/>
      </c>
      <c r="AJ32" s="962" t="str">
        <f>IF($B32="","",INDEX('All CCC'!AJ$7:AJ$988,MATCH(WatchList!$B32,'All CCC'!$B$7:$B$988,0)))</f>
        <v/>
      </c>
      <c r="AK32" s="962" t="str">
        <f>IF($B32="","",INDEX('All CCC'!AK$7:AK$988,MATCH(WatchList!$B32,'All CCC'!$B$7:$B$988,0)))</f>
        <v/>
      </c>
      <c r="AL32" s="962" t="str">
        <f>IF($B32="","",INDEX('All CCC'!AL$7:AL$988,MATCH(WatchList!$B32,'All CCC'!$B$7:$B$988,0)))</f>
        <v/>
      </c>
      <c r="AM32" s="962" t="str">
        <f>IF($B32="","",INDEX('All CCC'!AM$7:AM$988,MATCH(WatchList!$B32,'All CCC'!$B$7:$B$988,0)))</f>
        <v/>
      </c>
      <c r="AN32" s="962" t="str">
        <f>IF($B32="","",INDEX('All CCC'!AN$7:AN$988,MATCH(WatchList!$B32,'All CCC'!$B$7:$B$988,0)))</f>
        <v/>
      </c>
      <c r="AO32" s="962" t="str">
        <f>IF($B32="","",INDEX('All CCC'!AO$7:AO$988,MATCH(WatchList!$B32,'All CCC'!$B$7:$B$988,0)))</f>
        <v/>
      </c>
      <c r="AP32" s="962" t="str">
        <f>IF($B32="","",INDEX('All CCC'!AP$7:AP$988,MATCH(WatchList!$B32,'All CCC'!$B$7:$B$988,0)))</f>
        <v/>
      </c>
      <c r="AQ32" s="962" t="str">
        <f>IF($B32="","",INDEX('All CCC'!AQ$7:AQ$988,MATCH(WatchList!$B32,'All CCC'!$B$7:$B$988,0)))</f>
        <v/>
      </c>
      <c r="AR32" s="962" t="str">
        <f>IF($B32="","",INDEX('All CCC'!AR$7:AR$988,MATCH(WatchList!$B32,'All CCC'!$B$7:$B$988,0)))</f>
        <v/>
      </c>
      <c r="AS32" s="962" t="str">
        <f>IF($B32="","",INDEX('All CCC'!AS$7:AS$988,MATCH(WatchList!$B32,'All CCC'!$B$7:$B$988,0)))</f>
        <v/>
      </c>
      <c r="AT32" s="962" t="str">
        <f>IF($B32="","",INDEX('All CCC'!AT$7:AT$988,MATCH(WatchList!$B32,'All CCC'!$B$7:$B$988,0)))</f>
        <v/>
      </c>
      <c r="AU32" s="962" t="str">
        <f>IF($B32="","",INDEX('All CCC'!AU$7:AU$988,MATCH(WatchList!$B32,'All CCC'!$B$7:$B$988,0)))</f>
        <v/>
      </c>
      <c r="AV32" s="962" t="str">
        <f>IF($B32="","",INDEX('All CCC'!AV$7:AV$988,MATCH(WatchList!$B32,'All CCC'!$B$7:$B$988,0)))</f>
        <v/>
      </c>
      <c r="AW32" s="962" t="str">
        <f>IF($B32="","",INDEX('All CCC'!AW$7:AW$988,MATCH(WatchList!$B32,'All CCC'!$B$7:$B$988,0)))</f>
        <v/>
      </c>
      <c r="AX32" s="962" t="str">
        <f>IF($B32="","",INDEX('All CCC'!AX$7:AX$988,MATCH(WatchList!$B32,'All CCC'!$B$7:$B$988,0)))</f>
        <v/>
      </c>
      <c r="AY32" s="962" t="str">
        <f>IF($B32="","",INDEX('All CCC'!AY$7:AY$988,MATCH(WatchList!$B32,'All CCC'!$B$7:$B$988,0)))</f>
        <v/>
      </c>
      <c r="AZ32" s="962" t="str">
        <f>IF($B32="","",INDEX('All CCC'!AZ$7:AZ$988,MATCH(WatchList!$B32,'All CCC'!$B$7:$B$988,0)))</f>
        <v/>
      </c>
      <c r="BA32" s="962" t="str">
        <f>IF($B32="","",INDEX('All CCC'!BA$7:BA$988,MATCH(WatchList!$B32,'All CCC'!$B$7:$B$988,0)))</f>
        <v/>
      </c>
      <c r="BB32" s="962" t="str">
        <f>IF($B32="","",INDEX('All CCC'!BB$7:BB$988,MATCH(WatchList!$B32,'All CCC'!$B$7:$B$988,0)))</f>
        <v/>
      </c>
      <c r="BC32" s="962" t="str">
        <f>IF($B32="","",INDEX('All CCC'!BC$7:BC$988,MATCH(WatchList!$B32,'All CCC'!$B$7:$B$988,0)))</f>
        <v/>
      </c>
      <c r="BD32" s="962" t="str">
        <f>IF($B32="","",INDEX('All CCC'!BD$7:BD$988,MATCH(WatchList!$B32,'All CCC'!$B$7:$B$988,0)))</f>
        <v/>
      </c>
      <c r="BE32" s="962" t="str">
        <f>IF($B32="","",INDEX('All CCC'!BE$7:BE$988,MATCH(WatchList!$B32,'All CCC'!$B$7:$B$988,0)))</f>
        <v/>
      </c>
      <c r="BF32" s="962" t="str">
        <f>IF($B32="","",INDEX('All CCC'!BF$7:BF$988,MATCH(WatchList!$B32,'All CCC'!$B$7:$B$988,0)))</f>
        <v/>
      </c>
      <c r="BG32" s="962" t="str">
        <f>IF($B32="","",INDEX('All CCC'!BG$7:BG$988,MATCH(WatchList!$B32,'All CCC'!$B$7:$B$988,0)))</f>
        <v/>
      </c>
    </row>
    <row r="33" spans="1:59" x14ac:dyDescent="0.2">
      <c r="A33" s="610" t="str">
        <f>IF($B33="","",INDEX('All CCC'!A$7:A$988,MATCH(WatchList!$B33,'All CCC'!$B$7:$B$988,0)))</f>
        <v/>
      </c>
      <c r="B33" s="36"/>
      <c r="C33" s="962" t="str">
        <f>IF($B33="","",INDEX('All CCC'!C$7:C$988,MATCH(WatchList!$B33,'All CCC'!$B$7:$B$988,0)))</f>
        <v/>
      </c>
      <c r="D33" s="962" t="str">
        <f>IF($B33="","",INDEX('All CCC'!D$7:D$988,MATCH(WatchList!$B33,'All CCC'!$B$7:$B$988,0)))</f>
        <v/>
      </c>
      <c r="E33" s="962" t="str">
        <f>IF($B33="","",INDEX('All CCC'!E$7:E$988,MATCH(WatchList!$B33,'All CCC'!$B$7:$B$988,0)))</f>
        <v/>
      </c>
      <c r="F33" s="962" t="str">
        <f>IF($B33="","",INDEX('All CCC'!F$7:F$988,MATCH(WatchList!$B33,'All CCC'!$B$7:$B$988,0)))</f>
        <v/>
      </c>
      <c r="G33" s="962" t="str">
        <f>IF($B33="","",INDEX('All CCC'!G$7:G$988,MATCH(WatchList!$B33,'All CCC'!$B$7:$B$988,0)))</f>
        <v/>
      </c>
      <c r="H33" s="962" t="str">
        <f>IF($B33="","",INDEX('All CCC'!H$7:H$988,MATCH(WatchList!$B33,'All CCC'!$B$7:$B$988,0)))</f>
        <v/>
      </c>
      <c r="I33" s="962" t="str">
        <f>IF($B33="","",INDEX('All CCC'!I$7:I$988,MATCH(WatchList!$B33,'All CCC'!$B$7:$B$988,0)))</f>
        <v/>
      </c>
      <c r="J33" s="962" t="str">
        <f>IF($B33="","",INDEX('All CCC'!J$7:J$988,MATCH(WatchList!$B33,'All CCC'!$B$7:$B$988,0)))</f>
        <v/>
      </c>
      <c r="K33" s="962" t="str">
        <f>IF($B33="","",INDEX('All CCC'!K$7:K$988,MATCH(WatchList!$B33,'All CCC'!$B$7:$B$988,0)))</f>
        <v/>
      </c>
      <c r="L33" s="962" t="str">
        <f>IF($B33="","",INDEX('All CCC'!L$7:L$988,MATCH(WatchList!$B33,'All CCC'!$B$7:$B$988,0)))</f>
        <v/>
      </c>
      <c r="M33" s="962" t="str">
        <f>IF($B33="","",INDEX('All CCC'!M$7:M$988,MATCH(WatchList!$B33,'All CCC'!$B$7:$B$988,0)))</f>
        <v/>
      </c>
      <c r="N33" s="962" t="str">
        <f>IF($B33="","",INDEX('All CCC'!N$7:N$988,MATCH(WatchList!$B33,'All CCC'!$B$7:$B$988,0)))</f>
        <v/>
      </c>
      <c r="O33" s="962" t="str">
        <f>IF($B33="","",INDEX('All CCC'!O$7:O$988,MATCH(WatchList!$B33,'All CCC'!$B$7:$B$988,0)))</f>
        <v/>
      </c>
      <c r="P33" s="963" t="str">
        <f>IF($B33="","",INDEX('All CCC'!P$7:P$988,MATCH(WatchList!$B33,'All CCC'!$B$7:$B$988,0)))</f>
        <v/>
      </c>
      <c r="Q33" s="963" t="str">
        <f>IF($B33="","",INDEX('All CCC'!Q$7:Q$988,MATCH(WatchList!$B33,'All CCC'!$B$7:$B$988,0)))</f>
        <v/>
      </c>
      <c r="R33" s="962" t="str">
        <f>IF($B33="","",INDEX('All CCC'!R$7:R$988,MATCH(WatchList!$B33,'All CCC'!$B$7:$B$988,0)))</f>
        <v/>
      </c>
      <c r="S33" s="962" t="str">
        <f>IF($B33="","",INDEX('All CCC'!S$7:S$988,MATCH(WatchList!$B33,'All CCC'!$B$7:$B$988,0)))</f>
        <v/>
      </c>
      <c r="T33" s="962" t="str">
        <f>IF($B33="","",INDEX('All CCC'!T$7:T$988,MATCH(WatchList!$B33,'All CCC'!$B$7:$B$988,0)))</f>
        <v/>
      </c>
      <c r="U33" s="962" t="str">
        <f>IF($B33="","",INDEX('All CCC'!U$7:U$988,MATCH(WatchList!$B33,'All CCC'!$B$7:$B$988,0)))</f>
        <v/>
      </c>
      <c r="V33" s="962" t="str">
        <f>IF($B33="","",INDEX('All CCC'!V$7:V$988,MATCH(WatchList!$B33,'All CCC'!$B$7:$B$988,0)))</f>
        <v/>
      </c>
      <c r="W33" s="962" t="str">
        <f>IF($B33="","",INDEX('All CCC'!W$7:W$988,MATCH(WatchList!$B33,'All CCC'!$B$7:$B$988,0)))</f>
        <v/>
      </c>
      <c r="X33" s="962" t="str">
        <f>IF($B33="","",INDEX('All CCC'!X$7:X$988,MATCH(WatchList!$B33,'All CCC'!$B$7:$B$988,0)))</f>
        <v/>
      </c>
      <c r="Y33" s="962" t="str">
        <f>IF($B33="","",INDEX('All CCC'!Y$7:Y$988,MATCH(WatchList!$B33,'All CCC'!$B$7:$B$988,0)))</f>
        <v/>
      </c>
      <c r="Z33" s="962" t="str">
        <f>IF($B33="","",INDEX('All CCC'!Z$7:Z$988,MATCH(WatchList!$B33,'All CCC'!$B$7:$B$988,0)))</f>
        <v/>
      </c>
      <c r="AA33" s="962" t="str">
        <f>IF($B33="","",INDEX('All CCC'!AA$7:AA$988,MATCH(WatchList!$B33,'All CCC'!$B$7:$B$988,0)))</f>
        <v/>
      </c>
      <c r="AB33" s="962" t="str">
        <f>IF($B33="","",INDEX('All CCC'!AB$7:AB$988,MATCH(WatchList!$B33,'All CCC'!$B$7:$B$988,0)))</f>
        <v/>
      </c>
      <c r="AC33" s="962" t="str">
        <f>IF($B33="","",INDEX('All CCC'!AC$7:AC$988,MATCH(WatchList!$B33,'All CCC'!$B$7:$B$988,0)))</f>
        <v/>
      </c>
      <c r="AD33" s="962" t="str">
        <f>IF($B33="","",INDEX('All CCC'!AD$7:AD$988,MATCH(WatchList!$B33,'All CCC'!$B$7:$B$988,0)))</f>
        <v/>
      </c>
      <c r="AE33" s="962" t="str">
        <f>IF($B33="","",INDEX('All CCC'!AE$7:AE$988,MATCH(WatchList!$B33,'All CCC'!$B$7:$B$988,0)))</f>
        <v/>
      </c>
      <c r="AF33" s="962" t="str">
        <f>IF($B33="","",INDEX('All CCC'!AF$7:AF$988,MATCH(WatchList!$B33,'All CCC'!$B$7:$B$988,0)))</f>
        <v/>
      </c>
      <c r="AG33" s="962" t="str">
        <f>IF($B33="","",INDEX('All CCC'!AG$7:AG$988,MATCH(WatchList!$B33,'All CCC'!$B$7:$B$988,0)))</f>
        <v/>
      </c>
      <c r="AH33" s="962" t="str">
        <f>IF($B33="","",INDEX('All CCC'!AH$7:AH$988,MATCH(WatchList!$B33,'All CCC'!$B$7:$B$988,0)))</f>
        <v/>
      </c>
      <c r="AI33" s="962" t="str">
        <f>IF($B33="","",INDEX('All CCC'!AI$7:AI$988,MATCH(WatchList!$B33,'All CCC'!$B$7:$B$988,0)))</f>
        <v/>
      </c>
      <c r="AJ33" s="962" t="str">
        <f>IF($B33="","",INDEX('All CCC'!AJ$7:AJ$988,MATCH(WatchList!$B33,'All CCC'!$B$7:$B$988,0)))</f>
        <v/>
      </c>
      <c r="AK33" s="962" t="str">
        <f>IF($B33="","",INDEX('All CCC'!AK$7:AK$988,MATCH(WatchList!$B33,'All CCC'!$B$7:$B$988,0)))</f>
        <v/>
      </c>
      <c r="AL33" s="962" t="str">
        <f>IF($B33="","",INDEX('All CCC'!AL$7:AL$988,MATCH(WatchList!$B33,'All CCC'!$B$7:$B$988,0)))</f>
        <v/>
      </c>
      <c r="AM33" s="962" t="str">
        <f>IF($B33="","",INDEX('All CCC'!AM$7:AM$988,MATCH(WatchList!$B33,'All CCC'!$B$7:$B$988,0)))</f>
        <v/>
      </c>
      <c r="AN33" s="962" t="str">
        <f>IF($B33="","",INDEX('All CCC'!AN$7:AN$988,MATCH(WatchList!$B33,'All CCC'!$B$7:$B$988,0)))</f>
        <v/>
      </c>
      <c r="AO33" s="962" t="str">
        <f>IF($B33="","",INDEX('All CCC'!AO$7:AO$988,MATCH(WatchList!$B33,'All CCC'!$B$7:$B$988,0)))</f>
        <v/>
      </c>
      <c r="AP33" s="962" t="str">
        <f>IF($B33="","",INDEX('All CCC'!AP$7:AP$988,MATCH(WatchList!$B33,'All CCC'!$B$7:$B$988,0)))</f>
        <v/>
      </c>
      <c r="AQ33" s="962" t="str">
        <f>IF($B33="","",INDEX('All CCC'!AQ$7:AQ$988,MATCH(WatchList!$B33,'All CCC'!$B$7:$B$988,0)))</f>
        <v/>
      </c>
      <c r="AR33" s="962" t="str">
        <f>IF($B33="","",INDEX('All CCC'!AR$7:AR$988,MATCH(WatchList!$B33,'All CCC'!$B$7:$B$988,0)))</f>
        <v/>
      </c>
      <c r="AS33" s="962" t="str">
        <f>IF($B33="","",INDEX('All CCC'!AS$7:AS$988,MATCH(WatchList!$B33,'All CCC'!$B$7:$B$988,0)))</f>
        <v/>
      </c>
      <c r="AT33" s="962" t="str">
        <f>IF($B33="","",INDEX('All CCC'!AT$7:AT$988,MATCH(WatchList!$B33,'All CCC'!$B$7:$B$988,0)))</f>
        <v/>
      </c>
      <c r="AU33" s="962" t="str">
        <f>IF($B33="","",INDEX('All CCC'!AU$7:AU$988,MATCH(WatchList!$B33,'All CCC'!$B$7:$B$988,0)))</f>
        <v/>
      </c>
      <c r="AV33" s="962" t="str">
        <f>IF($B33="","",INDEX('All CCC'!AV$7:AV$988,MATCH(WatchList!$B33,'All CCC'!$B$7:$B$988,0)))</f>
        <v/>
      </c>
      <c r="AW33" s="962" t="str">
        <f>IF($B33="","",INDEX('All CCC'!AW$7:AW$988,MATCH(WatchList!$B33,'All CCC'!$B$7:$B$988,0)))</f>
        <v/>
      </c>
      <c r="AX33" s="962" t="str">
        <f>IF($B33="","",INDEX('All CCC'!AX$7:AX$988,MATCH(WatchList!$B33,'All CCC'!$B$7:$B$988,0)))</f>
        <v/>
      </c>
      <c r="AY33" s="962" t="str">
        <f>IF($B33="","",INDEX('All CCC'!AY$7:AY$988,MATCH(WatchList!$B33,'All CCC'!$B$7:$B$988,0)))</f>
        <v/>
      </c>
      <c r="AZ33" s="962" t="str">
        <f>IF($B33="","",INDEX('All CCC'!AZ$7:AZ$988,MATCH(WatchList!$B33,'All CCC'!$B$7:$B$988,0)))</f>
        <v/>
      </c>
      <c r="BA33" s="962" t="str">
        <f>IF($B33="","",INDEX('All CCC'!BA$7:BA$988,MATCH(WatchList!$B33,'All CCC'!$B$7:$B$988,0)))</f>
        <v/>
      </c>
      <c r="BB33" s="962" t="str">
        <f>IF($B33="","",INDEX('All CCC'!BB$7:BB$988,MATCH(WatchList!$B33,'All CCC'!$B$7:$B$988,0)))</f>
        <v/>
      </c>
      <c r="BC33" s="962" t="str">
        <f>IF($B33="","",INDEX('All CCC'!BC$7:BC$988,MATCH(WatchList!$B33,'All CCC'!$B$7:$B$988,0)))</f>
        <v/>
      </c>
      <c r="BD33" s="962" t="str">
        <f>IF($B33="","",INDEX('All CCC'!BD$7:BD$988,MATCH(WatchList!$B33,'All CCC'!$B$7:$B$988,0)))</f>
        <v/>
      </c>
      <c r="BE33" s="962" t="str">
        <f>IF($B33="","",INDEX('All CCC'!BE$7:BE$988,MATCH(WatchList!$B33,'All CCC'!$B$7:$B$988,0)))</f>
        <v/>
      </c>
      <c r="BF33" s="962" t="str">
        <f>IF($B33="","",INDEX('All CCC'!BF$7:BF$988,MATCH(WatchList!$B33,'All CCC'!$B$7:$B$988,0)))</f>
        <v/>
      </c>
      <c r="BG33" s="962" t="str">
        <f>IF($B33="","",INDEX('All CCC'!BG$7:BG$988,MATCH(WatchList!$B33,'All CCC'!$B$7:$B$988,0)))</f>
        <v/>
      </c>
    </row>
    <row r="34" spans="1:59" x14ac:dyDescent="0.2">
      <c r="A34" s="610" t="str">
        <f>IF($B34="","",INDEX('All CCC'!A$7:A$988,MATCH(WatchList!$B34,'All CCC'!$B$7:$B$988,0)))</f>
        <v/>
      </c>
      <c r="B34" s="36"/>
      <c r="C34" s="962" t="str">
        <f>IF($B34="","",INDEX('All CCC'!C$7:C$988,MATCH(WatchList!$B34,'All CCC'!$B$7:$B$988,0)))</f>
        <v/>
      </c>
      <c r="D34" s="962" t="str">
        <f>IF($B34="","",INDEX('All CCC'!D$7:D$988,MATCH(WatchList!$B34,'All CCC'!$B$7:$B$988,0)))</f>
        <v/>
      </c>
      <c r="E34" s="962" t="str">
        <f>IF($B34="","",INDEX('All CCC'!E$7:E$988,MATCH(WatchList!$B34,'All CCC'!$B$7:$B$988,0)))</f>
        <v/>
      </c>
      <c r="F34" s="962" t="str">
        <f>IF($B34="","",INDEX('All CCC'!F$7:F$988,MATCH(WatchList!$B34,'All CCC'!$B$7:$B$988,0)))</f>
        <v/>
      </c>
      <c r="G34" s="962" t="str">
        <f>IF($B34="","",INDEX('All CCC'!G$7:G$988,MATCH(WatchList!$B34,'All CCC'!$B$7:$B$988,0)))</f>
        <v/>
      </c>
      <c r="H34" s="962" t="str">
        <f>IF($B34="","",INDEX('All CCC'!H$7:H$988,MATCH(WatchList!$B34,'All CCC'!$B$7:$B$988,0)))</f>
        <v/>
      </c>
      <c r="I34" s="962" t="str">
        <f>IF($B34="","",INDEX('All CCC'!I$7:I$988,MATCH(WatchList!$B34,'All CCC'!$B$7:$B$988,0)))</f>
        <v/>
      </c>
      <c r="J34" s="962" t="str">
        <f>IF($B34="","",INDEX('All CCC'!J$7:J$988,MATCH(WatchList!$B34,'All CCC'!$B$7:$B$988,0)))</f>
        <v/>
      </c>
      <c r="K34" s="962" t="str">
        <f>IF($B34="","",INDEX('All CCC'!K$7:K$988,MATCH(WatchList!$B34,'All CCC'!$B$7:$B$988,0)))</f>
        <v/>
      </c>
      <c r="L34" s="962" t="str">
        <f>IF($B34="","",INDEX('All CCC'!L$7:L$988,MATCH(WatchList!$B34,'All CCC'!$B$7:$B$988,0)))</f>
        <v/>
      </c>
      <c r="M34" s="962" t="str">
        <f>IF($B34="","",INDEX('All CCC'!M$7:M$988,MATCH(WatchList!$B34,'All CCC'!$B$7:$B$988,0)))</f>
        <v/>
      </c>
      <c r="N34" s="962" t="str">
        <f>IF($B34="","",INDEX('All CCC'!N$7:N$988,MATCH(WatchList!$B34,'All CCC'!$B$7:$B$988,0)))</f>
        <v/>
      </c>
      <c r="O34" s="962" t="str">
        <f>IF($B34="","",INDEX('All CCC'!O$7:O$988,MATCH(WatchList!$B34,'All CCC'!$B$7:$B$988,0)))</f>
        <v/>
      </c>
      <c r="P34" s="963" t="str">
        <f>IF($B34="","",INDEX('All CCC'!P$7:P$988,MATCH(WatchList!$B34,'All CCC'!$B$7:$B$988,0)))</f>
        <v/>
      </c>
      <c r="Q34" s="963" t="str">
        <f>IF($B34="","",INDEX('All CCC'!Q$7:Q$988,MATCH(WatchList!$B34,'All CCC'!$B$7:$B$988,0)))</f>
        <v/>
      </c>
      <c r="R34" s="962" t="str">
        <f>IF($B34="","",INDEX('All CCC'!R$7:R$988,MATCH(WatchList!$B34,'All CCC'!$B$7:$B$988,0)))</f>
        <v/>
      </c>
      <c r="S34" s="962" t="str">
        <f>IF($B34="","",INDEX('All CCC'!S$7:S$988,MATCH(WatchList!$B34,'All CCC'!$B$7:$B$988,0)))</f>
        <v/>
      </c>
      <c r="T34" s="962" t="str">
        <f>IF($B34="","",INDEX('All CCC'!T$7:T$988,MATCH(WatchList!$B34,'All CCC'!$B$7:$B$988,0)))</f>
        <v/>
      </c>
      <c r="U34" s="962" t="str">
        <f>IF($B34="","",INDEX('All CCC'!U$7:U$988,MATCH(WatchList!$B34,'All CCC'!$B$7:$B$988,0)))</f>
        <v/>
      </c>
      <c r="V34" s="962" t="str">
        <f>IF($B34="","",INDEX('All CCC'!V$7:V$988,MATCH(WatchList!$B34,'All CCC'!$B$7:$B$988,0)))</f>
        <v/>
      </c>
      <c r="W34" s="962" t="str">
        <f>IF($B34="","",INDEX('All CCC'!W$7:W$988,MATCH(WatchList!$B34,'All CCC'!$B$7:$B$988,0)))</f>
        <v/>
      </c>
      <c r="X34" s="962" t="str">
        <f>IF($B34="","",INDEX('All CCC'!X$7:X$988,MATCH(WatchList!$B34,'All CCC'!$B$7:$B$988,0)))</f>
        <v/>
      </c>
      <c r="Y34" s="962" t="str">
        <f>IF($B34="","",INDEX('All CCC'!Y$7:Y$988,MATCH(WatchList!$B34,'All CCC'!$B$7:$B$988,0)))</f>
        <v/>
      </c>
      <c r="Z34" s="962" t="str">
        <f>IF($B34="","",INDEX('All CCC'!Z$7:Z$988,MATCH(WatchList!$B34,'All CCC'!$B$7:$B$988,0)))</f>
        <v/>
      </c>
      <c r="AA34" s="962" t="str">
        <f>IF($B34="","",INDEX('All CCC'!AA$7:AA$988,MATCH(WatchList!$B34,'All CCC'!$B$7:$B$988,0)))</f>
        <v/>
      </c>
      <c r="AB34" s="962" t="str">
        <f>IF($B34="","",INDEX('All CCC'!AB$7:AB$988,MATCH(WatchList!$B34,'All CCC'!$B$7:$B$988,0)))</f>
        <v/>
      </c>
      <c r="AC34" s="962" t="str">
        <f>IF($B34="","",INDEX('All CCC'!AC$7:AC$988,MATCH(WatchList!$B34,'All CCC'!$B$7:$B$988,0)))</f>
        <v/>
      </c>
      <c r="AD34" s="962" t="str">
        <f>IF($B34="","",INDEX('All CCC'!AD$7:AD$988,MATCH(WatchList!$B34,'All CCC'!$B$7:$B$988,0)))</f>
        <v/>
      </c>
      <c r="AE34" s="962" t="str">
        <f>IF($B34="","",INDEX('All CCC'!AE$7:AE$988,MATCH(WatchList!$B34,'All CCC'!$B$7:$B$988,0)))</f>
        <v/>
      </c>
      <c r="AF34" s="962" t="str">
        <f>IF($B34="","",INDEX('All CCC'!AF$7:AF$988,MATCH(WatchList!$B34,'All CCC'!$B$7:$B$988,0)))</f>
        <v/>
      </c>
      <c r="AG34" s="962" t="str">
        <f>IF($B34="","",INDEX('All CCC'!AG$7:AG$988,MATCH(WatchList!$B34,'All CCC'!$B$7:$B$988,0)))</f>
        <v/>
      </c>
      <c r="AH34" s="962" t="str">
        <f>IF($B34="","",INDEX('All CCC'!AH$7:AH$988,MATCH(WatchList!$B34,'All CCC'!$B$7:$B$988,0)))</f>
        <v/>
      </c>
      <c r="AI34" s="962" t="str">
        <f>IF($B34="","",INDEX('All CCC'!AI$7:AI$988,MATCH(WatchList!$B34,'All CCC'!$B$7:$B$988,0)))</f>
        <v/>
      </c>
      <c r="AJ34" s="962" t="str">
        <f>IF($B34="","",INDEX('All CCC'!AJ$7:AJ$988,MATCH(WatchList!$B34,'All CCC'!$B$7:$B$988,0)))</f>
        <v/>
      </c>
      <c r="AK34" s="962" t="str">
        <f>IF($B34="","",INDEX('All CCC'!AK$7:AK$988,MATCH(WatchList!$B34,'All CCC'!$B$7:$B$988,0)))</f>
        <v/>
      </c>
      <c r="AL34" s="962" t="str">
        <f>IF($B34="","",INDEX('All CCC'!AL$7:AL$988,MATCH(WatchList!$B34,'All CCC'!$B$7:$B$988,0)))</f>
        <v/>
      </c>
      <c r="AM34" s="962" t="str">
        <f>IF($B34="","",INDEX('All CCC'!AM$7:AM$988,MATCH(WatchList!$B34,'All CCC'!$B$7:$B$988,0)))</f>
        <v/>
      </c>
      <c r="AN34" s="962" t="str">
        <f>IF($B34="","",INDEX('All CCC'!AN$7:AN$988,MATCH(WatchList!$B34,'All CCC'!$B$7:$B$988,0)))</f>
        <v/>
      </c>
      <c r="AO34" s="962" t="str">
        <f>IF($B34="","",INDEX('All CCC'!AO$7:AO$988,MATCH(WatchList!$B34,'All CCC'!$B$7:$B$988,0)))</f>
        <v/>
      </c>
      <c r="AP34" s="962" t="str">
        <f>IF($B34="","",INDEX('All CCC'!AP$7:AP$988,MATCH(WatchList!$B34,'All CCC'!$B$7:$B$988,0)))</f>
        <v/>
      </c>
      <c r="AQ34" s="962" t="str">
        <f>IF($B34="","",INDEX('All CCC'!AQ$7:AQ$988,MATCH(WatchList!$B34,'All CCC'!$B$7:$B$988,0)))</f>
        <v/>
      </c>
      <c r="AR34" s="962" t="str">
        <f>IF($B34="","",INDEX('All CCC'!AR$7:AR$988,MATCH(WatchList!$B34,'All CCC'!$B$7:$B$988,0)))</f>
        <v/>
      </c>
      <c r="AS34" s="962" t="str">
        <f>IF($B34="","",INDEX('All CCC'!AS$7:AS$988,MATCH(WatchList!$B34,'All CCC'!$B$7:$B$988,0)))</f>
        <v/>
      </c>
      <c r="AT34" s="962" t="str">
        <f>IF($B34="","",INDEX('All CCC'!AT$7:AT$988,MATCH(WatchList!$B34,'All CCC'!$B$7:$B$988,0)))</f>
        <v/>
      </c>
      <c r="AU34" s="962" t="str">
        <f>IF($B34="","",INDEX('All CCC'!AU$7:AU$988,MATCH(WatchList!$B34,'All CCC'!$B$7:$B$988,0)))</f>
        <v/>
      </c>
      <c r="AV34" s="962" t="str">
        <f>IF($B34="","",INDEX('All CCC'!AV$7:AV$988,MATCH(WatchList!$B34,'All CCC'!$B$7:$B$988,0)))</f>
        <v/>
      </c>
      <c r="AW34" s="962" t="str">
        <f>IF($B34="","",INDEX('All CCC'!AW$7:AW$988,MATCH(WatchList!$B34,'All CCC'!$B$7:$B$988,0)))</f>
        <v/>
      </c>
      <c r="AX34" s="962" t="str">
        <f>IF($B34="","",INDEX('All CCC'!AX$7:AX$988,MATCH(WatchList!$B34,'All CCC'!$B$7:$B$988,0)))</f>
        <v/>
      </c>
      <c r="AY34" s="962" t="str">
        <f>IF($B34="","",INDEX('All CCC'!AY$7:AY$988,MATCH(WatchList!$B34,'All CCC'!$B$7:$B$988,0)))</f>
        <v/>
      </c>
      <c r="AZ34" s="962" t="str">
        <f>IF($B34="","",INDEX('All CCC'!AZ$7:AZ$988,MATCH(WatchList!$B34,'All CCC'!$B$7:$B$988,0)))</f>
        <v/>
      </c>
      <c r="BA34" s="962" t="str">
        <f>IF($B34="","",INDEX('All CCC'!BA$7:BA$988,MATCH(WatchList!$B34,'All CCC'!$B$7:$B$988,0)))</f>
        <v/>
      </c>
      <c r="BB34" s="962" t="str">
        <f>IF($B34="","",INDEX('All CCC'!BB$7:BB$988,MATCH(WatchList!$B34,'All CCC'!$B$7:$B$988,0)))</f>
        <v/>
      </c>
      <c r="BC34" s="962" t="str">
        <f>IF($B34="","",INDEX('All CCC'!BC$7:BC$988,MATCH(WatchList!$B34,'All CCC'!$B$7:$B$988,0)))</f>
        <v/>
      </c>
      <c r="BD34" s="962" t="str">
        <f>IF($B34="","",INDEX('All CCC'!BD$7:BD$988,MATCH(WatchList!$B34,'All CCC'!$B$7:$B$988,0)))</f>
        <v/>
      </c>
      <c r="BE34" s="962" t="str">
        <f>IF($B34="","",INDEX('All CCC'!BE$7:BE$988,MATCH(WatchList!$B34,'All CCC'!$B$7:$B$988,0)))</f>
        <v/>
      </c>
      <c r="BF34" s="962" t="str">
        <f>IF($B34="","",INDEX('All CCC'!BF$7:BF$988,MATCH(WatchList!$B34,'All CCC'!$B$7:$B$988,0)))</f>
        <v/>
      </c>
      <c r="BG34" s="962" t="str">
        <f>IF($B34="","",INDEX('All CCC'!BG$7:BG$988,MATCH(WatchList!$B34,'All CCC'!$B$7:$B$988,0)))</f>
        <v/>
      </c>
    </row>
    <row r="35" spans="1:59" x14ac:dyDescent="0.2">
      <c r="A35" s="610" t="str">
        <f>IF($B35="","",INDEX('All CCC'!A$7:A$988,MATCH(WatchList!$B35,'All CCC'!$B$7:$B$988,0)))</f>
        <v/>
      </c>
      <c r="B35" s="36"/>
      <c r="C35" s="962" t="str">
        <f>IF($B35="","",INDEX('All CCC'!C$7:C$988,MATCH(WatchList!$B35,'All CCC'!$B$7:$B$988,0)))</f>
        <v/>
      </c>
      <c r="D35" s="962" t="str">
        <f>IF($B35="","",INDEX('All CCC'!D$7:D$988,MATCH(WatchList!$B35,'All CCC'!$B$7:$B$988,0)))</f>
        <v/>
      </c>
      <c r="E35" s="962" t="str">
        <f>IF($B35="","",INDEX('All CCC'!E$7:E$988,MATCH(WatchList!$B35,'All CCC'!$B$7:$B$988,0)))</f>
        <v/>
      </c>
      <c r="F35" s="962" t="str">
        <f>IF($B35="","",INDEX('All CCC'!F$7:F$988,MATCH(WatchList!$B35,'All CCC'!$B$7:$B$988,0)))</f>
        <v/>
      </c>
      <c r="G35" s="962" t="str">
        <f>IF($B35="","",INDEX('All CCC'!G$7:G$988,MATCH(WatchList!$B35,'All CCC'!$B$7:$B$988,0)))</f>
        <v/>
      </c>
      <c r="H35" s="962" t="str">
        <f>IF($B35="","",INDEX('All CCC'!H$7:H$988,MATCH(WatchList!$B35,'All CCC'!$B$7:$B$988,0)))</f>
        <v/>
      </c>
      <c r="I35" s="962" t="str">
        <f>IF($B35="","",INDEX('All CCC'!I$7:I$988,MATCH(WatchList!$B35,'All CCC'!$B$7:$B$988,0)))</f>
        <v/>
      </c>
      <c r="J35" s="962" t="str">
        <f>IF($B35="","",INDEX('All CCC'!J$7:J$988,MATCH(WatchList!$B35,'All CCC'!$B$7:$B$988,0)))</f>
        <v/>
      </c>
      <c r="K35" s="962" t="str">
        <f>IF($B35="","",INDEX('All CCC'!K$7:K$988,MATCH(WatchList!$B35,'All CCC'!$B$7:$B$988,0)))</f>
        <v/>
      </c>
      <c r="L35" s="962" t="str">
        <f>IF($B35="","",INDEX('All CCC'!L$7:L$988,MATCH(WatchList!$B35,'All CCC'!$B$7:$B$988,0)))</f>
        <v/>
      </c>
      <c r="M35" s="962" t="str">
        <f>IF($B35="","",INDEX('All CCC'!M$7:M$988,MATCH(WatchList!$B35,'All CCC'!$B$7:$B$988,0)))</f>
        <v/>
      </c>
      <c r="N35" s="962" t="str">
        <f>IF($B35="","",INDEX('All CCC'!N$7:N$988,MATCH(WatchList!$B35,'All CCC'!$B$7:$B$988,0)))</f>
        <v/>
      </c>
      <c r="O35" s="962" t="str">
        <f>IF($B35="","",INDEX('All CCC'!O$7:O$988,MATCH(WatchList!$B35,'All CCC'!$B$7:$B$988,0)))</f>
        <v/>
      </c>
      <c r="P35" s="963" t="str">
        <f>IF($B35="","",INDEX('All CCC'!P$7:P$988,MATCH(WatchList!$B35,'All CCC'!$B$7:$B$988,0)))</f>
        <v/>
      </c>
      <c r="Q35" s="963" t="str">
        <f>IF($B35="","",INDEX('All CCC'!Q$7:Q$988,MATCH(WatchList!$B35,'All CCC'!$B$7:$B$988,0)))</f>
        <v/>
      </c>
      <c r="R35" s="962" t="str">
        <f>IF($B35="","",INDEX('All CCC'!R$7:R$988,MATCH(WatchList!$B35,'All CCC'!$B$7:$B$988,0)))</f>
        <v/>
      </c>
      <c r="S35" s="962" t="str">
        <f>IF($B35="","",INDEX('All CCC'!S$7:S$988,MATCH(WatchList!$B35,'All CCC'!$B$7:$B$988,0)))</f>
        <v/>
      </c>
      <c r="T35" s="962" t="str">
        <f>IF($B35="","",INDEX('All CCC'!T$7:T$988,MATCH(WatchList!$B35,'All CCC'!$B$7:$B$988,0)))</f>
        <v/>
      </c>
      <c r="U35" s="962" t="str">
        <f>IF($B35="","",INDEX('All CCC'!U$7:U$988,MATCH(WatchList!$B35,'All CCC'!$B$7:$B$988,0)))</f>
        <v/>
      </c>
      <c r="V35" s="962" t="str">
        <f>IF($B35="","",INDEX('All CCC'!V$7:V$988,MATCH(WatchList!$B35,'All CCC'!$B$7:$B$988,0)))</f>
        <v/>
      </c>
      <c r="W35" s="962" t="str">
        <f>IF($B35="","",INDEX('All CCC'!W$7:W$988,MATCH(WatchList!$B35,'All CCC'!$B$7:$B$988,0)))</f>
        <v/>
      </c>
      <c r="X35" s="962" t="str">
        <f>IF($B35="","",INDEX('All CCC'!X$7:X$988,MATCH(WatchList!$B35,'All CCC'!$B$7:$B$988,0)))</f>
        <v/>
      </c>
      <c r="Y35" s="962" t="str">
        <f>IF($B35="","",INDEX('All CCC'!Y$7:Y$988,MATCH(WatchList!$B35,'All CCC'!$B$7:$B$988,0)))</f>
        <v/>
      </c>
      <c r="Z35" s="962" t="str">
        <f>IF($B35="","",INDEX('All CCC'!Z$7:Z$988,MATCH(WatchList!$B35,'All CCC'!$B$7:$B$988,0)))</f>
        <v/>
      </c>
      <c r="AA35" s="962" t="str">
        <f>IF($B35="","",INDEX('All CCC'!AA$7:AA$988,MATCH(WatchList!$B35,'All CCC'!$B$7:$B$988,0)))</f>
        <v/>
      </c>
      <c r="AB35" s="962" t="str">
        <f>IF($B35="","",INDEX('All CCC'!AB$7:AB$988,MATCH(WatchList!$B35,'All CCC'!$B$7:$B$988,0)))</f>
        <v/>
      </c>
      <c r="AC35" s="962" t="str">
        <f>IF($B35="","",INDEX('All CCC'!AC$7:AC$988,MATCH(WatchList!$B35,'All CCC'!$B$7:$B$988,0)))</f>
        <v/>
      </c>
      <c r="AD35" s="962" t="str">
        <f>IF($B35="","",INDEX('All CCC'!AD$7:AD$988,MATCH(WatchList!$B35,'All CCC'!$B$7:$B$988,0)))</f>
        <v/>
      </c>
      <c r="AE35" s="962" t="str">
        <f>IF($B35="","",INDEX('All CCC'!AE$7:AE$988,MATCH(WatchList!$B35,'All CCC'!$B$7:$B$988,0)))</f>
        <v/>
      </c>
      <c r="AF35" s="962" t="str">
        <f>IF($B35="","",INDEX('All CCC'!AF$7:AF$988,MATCH(WatchList!$B35,'All CCC'!$B$7:$B$988,0)))</f>
        <v/>
      </c>
      <c r="AG35" s="962" t="str">
        <f>IF($B35="","",INDEX('All CCC'!AG$7:AG$988,MATCH(WatchList!$B35,'All CCC'!$B$7:$B$988,0)))</f>
        <v/>
      </c>
      <c r="AH35" s="962" t="str">
        <f>IF($B35="","",INDEX('All CCC'!AH$7:AH$988,MATCH(WatchList!$B35,'All CCC'!$B$7:$B$988,0)))</f>
        <v/>
      </c>
      <c r="AI35" s="962" t="str">
        <f>IF($B35="","",INDEX('All CCC'!AI$7:AI$988,MATCH(WatchList!$B35,'All CCC'!$B$7:$B$988,0)))</f>
        <v/>
      </c>
      <c r="AJ35" s="962" t="str">
        <f>IF($B35="","",INDEX('All CCC'!AJ$7:AJ$988,MATCH(WatchList!$B35,'All CCC'!$B$7:$B$988,0)))</f>
        <v/>
      </c>
      <c r="AK35" s="962" t="str">
        <f>IF($B35="","",INDEX('All CCC'!AK$7:AK$988,MATCH(WatchList!$B35,'All CCC'!$B$7:$B$988,0)))</f>
        <v/>
      </c>
      <c r="AL35" s="962" t="str">
        <f>IF($B35="","",INDEX('All CCC'!AL$7:AL$988,MATCH(WatchList!$B35,'All CCC'!$B$7:$B$988,0)))</f>
        <v/>
      </c>
      <c r="AM35" s="962" t="str">
        <f>IF($B35="","",INDEX('All CCC'!AM$7:AM$988,MATCH(WatchList!$B35,'All CCC'!$B$7:$B$988,0)))</f>
        <v/>
      </c>
      <c r="AN35" s="962" t="str">
        <f>IF($B35="","",INDEX('All CCC'!AN$7:AN$988,MATCH(WatchList!$B35,'All CCC'!$B$7:$B$988,0)))</f>
        <v/>
      </c>
      <c r="AO35" s="962" t="str">
        <f>IF($B35="","",INDEX('All CCC'!AO$7:AO$988,MATCH(WatchList!$B35,'All CCC'!$B$7:$B$988,0)))</f>
        <v/>
      </c>
      <c r="AP35" s="962" t="str">
        <f>IF($B35="","",INDEX('All CCC'!AP$7:AP$988,MATCH(WatchList!$B35,'All CCC'!$B$7:$B$988,0)))</f>
        <v/>
      </c>
      <c r="AQ35" s="962" t="str">
        <f>IF($B35="","",INDEX('All CCC'!AQ$7:AQ$988,MATCH(WatchList!$B35,'All CCC'!$B$7:$B$988,0)))</f>
        <v/>
      </c>
      <c r="AR35" s="962" t="str">
        <f>IF($B35="","",INDEX('All CCC'!AR$7:AR$988,MATCH(WatchList!$B35,'All CCC'!$B$7:$B$988,0)))</f>
        <v/>
      </c>
      <c r="AS35" s="962" t="str">
        <f>IF($B35="","",INDEX('All CCC'!AS$7:AS$988,MATCH(WatchList!$B35,'All CCC'!$B$7:$B$988,0)))</f>
        <v/>
      </c>
      <c r="AT35" s="962" t="str">
        <f>IF($B35="","",INDEX('All CCC'!AT$7:AT$988,MATCH(WatchList!$B35,'All CCC'!$B$7:$B$988,0)))</f>
        <v/>
      </c>
      <c r="AU35" s="962" t="str">
        <f>IF($B35="","",INDEX('All CCC'!AU$7:AU$988,MATCH(WatchList!$B35,'All CCC'!$B$7:$B$988,0)))</f>
        <v/>
      </c>
      <c r="AV35" s="962" t="str">
        <f>IF($B35="","",INDEX('All CCC'!AV$7:AV$988,MATCH(WatchList!$B35,'All CCC'!$B$7:$B$988,0)))</f>
        <v/>
      </c>
      <c r="AW35" s="962" t="str">
        <f>IF($B35="","",INDEX('All CCC'!AW$7:AW$988,MATCH(WatchList!$B35,'All CCC'!$B$7:$B$988,0)))</f>
        <v/>
      </c>
      <c r="AX35" s="962" t="str">
        <f>IF($B35="","",INDEX('All CCC'!AX$7:AX$988,MATCH(WatchList!$B35,'All CCC'!$B$7:$B$988,0)))</f>
        <v/>
      </c>
      <c r="AY35" s="962" t="str">
        <f>IF($B35="","",INDEX('All CCC'!AY$7:AY$988,MATCH(WatchList!$B35,'All CCC'!$B$7:$B$988,0)))</f>
        <v/>
      </c>
      <c r="AZ35" s="962" t="str">
        <f>IF($B35="","",INDEX('All CCC'!AZ$7:AZ$988,MATCH(WatchList!$B35,'All CCC'!$B$7:$B$988,0)))</f>
        <v/>
      </c>
      <c r="BA35" s="962" t="str">
        <f>IF($B35="","",INDEX('All CCC'!BA$7:BA$988,MATCH(WatchList!$B35,'All CCC'!$B$7:$B$988,0)))</f>
        <v/>
      </c>
      <c r="BB35" s="962" t="str">
        <f>IF($B35="","",INDEX('All CCC'!BB$7:BB$988,MATCH(WatchList!$B35,'All CCC'!$B$7:$B$988,0)))</f>
        <v/>
      </c>
      <c r="BC35" s="962" t="str">
        <f>IF($B35="","",INDEX('All CCC'!BC$7:BC$988,MATCH(WatchList!$B35,'All CCC'!$B$7:$B$988,0)))</f>
        <v/>
      </c>
      <c r="BD35" s="962" t="str">
        <f>IF($B35="","",INDEX('All CCC'!BD$7:BD$988,MATCH(WatchList!$B35,'All CCC'!$B$7:$B$988,0)))</f>
        <v/>
      </c>
      <c r="BE35" s="962" t="str">
        <f>IF($B35="","",INDEX('All CCC'!BE$7:BE$988,MATCH(WatchList!$B35,'All CCC'!$B$7:$B$988,0)))</f>
        <v/>
      </c>
      <c r="BF35" s="962" t="str">
        <f>IF($B35="","",INDEX('All CCC'!BF$7:BF$988,MATCH(WatchList!$B35,'All CCC'!$B$7:$B$988,0)))</f>
        <v/>
      </c>
      <c r="BG35" s="962" t="str">
        <f>IF($B35="","",INDEX('All CCC'!BG$7:BG$988,MATCH(WatchList!$B35,'All CCC'!$B$7:$B$988,0)))</f>
        <v/>
      </c>
    </row>
    <row r="36" spans="1:59" x14ac:dyDescent="0.2">
      <c r="A36" s="610" t="str">
        <f>IF($B36="","",INDEX('All CCC'!A$7:A$988,MATCH(WatchList!$B36,'All CCC'!$B$7:$B$988,0)))</f>
        <v/>
      </c>
      <c r="B36" s="36"/>
      <c r="C36" s="962" t="str">
        <f>IF($B36="","",INDEX('All CCC'!C$7:C$988,MATCH(WatchList!$B36,'All CCC'!$B$7:$B$988,0)))</f>
        <v/>
      </c>
      <c r="D36" s="962" t="str">
        <f>IF($B36="","",INDEX('All CCC'!D$7:D$988,MATCH(WatchList!$B36,'All CCC'!$B$7:$B$988,0)))</f>
        <v/>
      </c>
      <c r="E36" s="962" t="str">
        <f>IF($B36="","",INDEX('All CCC'!E$7:E$988,MATCH(WatchList!$B36,'All CCC'!$B$7:$B$988,0)))</f>
        <v/>
      </c>
      <c r="F36" s="962" t="str">
        <f>IF($B36="","",INDEX('All CCC'!F$7:F$988,MATCH(WatchList!$B36,'All CCC'!$B$7:$B$988,0)))</f>
        <v/>
      </c>
      <c r="G36" s="962" t="str">
        <f>IF($B36="","",INDEX('All CCC'!G$7:G$988,MATCH(WatchList!$B36,'All CCC'!$B$7:$B$988,0)))</f>
        <v/>
      </c>
      <c r="H36" s="962" t="str">
        <f>IF($B36="","",INDEX('All CCC'!H$7:H$988,MATCH(WatchList!$B36,'All CCC'!$B$7:$B$988,0)))</f>
        <v/>
      </c>
      <c r="I36" s="962" t="str">
        <f>IF($B36="","",INDEX('All CCC'!I$7:I$988,MATCH(WatchList!$B36,'All CCC'!$B$7:$B$988,0)))</f>
        <v/>
      </c>
      <c r="J36" s="962" t="str">
        <f>IF($B36="","",INDEX('All CCC'!J$7:J$988,MATCH(WatchList!$B36,'All CCC'!$B$7:$B$988,0)))</f>
        <v/>
      </c>
      <c r="K36" s="962" t="str">
        <f>IF($B36="","",INDEX('All CCC'!K$7:K$988,MATCH(WatchList!$B36,'All CCC'!$B$7:$B$988,0)))</f>
        <v/>
      </c>
      <c r="L36" s="962" t="str">
        <f>IF($B36="","",INDEX('All CCC'!L$7:L$988,MATCH(WatchList!$B36,'All CCC'!$B$7:$B$988,0)))</f>
        <v/>
      </c>
      <c r="M36" s="962" t="str">
        <f>IF($B36="","",INDEX('All CCC'!M$7:M$988,MATCH(WatchList!$B36,'All CCC'!$B$7:$B$988,0)))</f>
        <v/>
      </c>
      <c r="N36" s="962" t="str">
        <f>IF($B36="","",INDEX('All CCC'!N$7:N$988,MATCH(WatchList!$B36,'All CCC'!$B$7:$B$988,0)))</f>
        <v/>
      </c>
      <c r="O36" s="962" t="str">
        <f>IF($B36="","",INDEX('All CCC'!O$7:O$988,MATCH(WatchList!$B36,'All CCC'!$B$7:$B$988,0)))</f>
        <v/>
      </c>
      <c r="P36" s="963" t="str">
        <f>IF($B36="","",INDEX('All CCC'!P$7:P$988,MATCH(WatchList!$B36,'All CCC'!$B$7:$B$988,0)))</f>
        <v/>
      </c>
      <c r="Q36" s="963" t="str">
        <f>IF($B36="","",INDEX('All CCC'!Q$7:Q$988,MATCH(WatchList!$B36,'All CCC'!$B$7:$B$988,0)))</f>
        <v/>
      </c>
      <c r="R36" s="962" t="str">
        <f>IF($B36="","",INDEX('All CCC'!R$7:R$988,MATCH(WatchList!$B36,'All CCC'!$B$7:$B$988,0)))</f>
        <v/>
      </c>
      <c r="S36" s="962" t="str">
        <f>IF($B36="","",INDEX('All CCC'!S$7:S$988,MATCH(WatchList!$B36,'All CCC'!$B$7:$B$988,0)))</f>
        <v/>
      </c>
      <c r="T36" s="962" t="str">
        <f>IF($B36="","",INDEX('All CCC'!T$7:T$988,MATCH(WatchList!$B36,'All CCC'!$B$7:$B$988,0)))</f>
        <v/>
      </c>
      <c r="U36" s="962" t="str">
        <f>IF($B36="","",INDEX('All CCC'!U$7:U$988,MATCH(WatchList!$B36,'All CCC'!$B$7:$B$988,0)))</f>
        <v/>
      </c>
      <c r="V36" s="962" t="str">
        <f>IF($B36="","",INDEX('All CCC'!V$7:V$988,MATCH(WatchList!$B36,'All CCC'!$B$7:$B$988,0)))</f>
        <v/>
      </c>
      <c r="W36" s="962" t="str">
        <f>IF($B36="","",INDEX('All CCC'!W$7:W$988,MATCH(WatchList!$B36,'All CCC'!$B$7:$B$988,0)))</f>
        <v/>
      </c>
      <c r="X36" s="962" t="str">
        <f>IF($B36="","",INDEX('All CCC'!X$7:X$988,MATCH(WatchList!$B36,'All CCC'!$B$7:$B$988,0)))</f>
        <v/>
      </c>
      <c r="Y36" s="962" t="str">
        <f>IF($B36="","",INDEX('All CCC'!Y$7:Y$988,MATCH(WatchList!$B36,'All CCC'!$B$7:$B$988,0)))</f>
        <v/>
      </c>
      <c r="Z36" s="962" t="str">
        <f>IF($B36="","",INDEX('All CCC'!Z$7:Z$988,MATCH(WatchList!$B36,'All CCC'!$B$7:$B$988,0)))</f>
        <v/>
      </c>
      <c r="AA36" s="962" t="str">
        <f>IF($B36="","",INDEX('All CCC'!AA$7:AA$988,MATCH(WatchList!$B36,'All CCC'!$B$7:$B$988,0)))</f>
        <v/>
      </c>
      <c r="AB36" s="962" t="str">
        <f>IF($B36="","",INDEX('All CCC'!AB$7:AB$988,MATCH(WatchList!$B36,'All CCC'!$B$7:$B$988,0)))</f>
        <v/>
      </c>
      <c r="AC36" s="962" t="str">
        <f>IF($B36="","",INDEX('All CCC'!AC$7:AC$988,MATCH(WatchList!$B36,'All CCC'!$B$7:$B$988,0)))</f>
        <v/>
      </c>
      <c r="AD36" s="962" t="str">
        <f>IF($B36="","",INDEX('All CCC'!AD$7:AD$988,MATCH(WatchList!$B36,'All CCC'!$B$7:$B$988,0)))</f>
        <v/>
      </c>
      <c r="AE36" s="962" t="str">
        <f>IF($B36="","",INDEX('All CCC'!AE$7:AE$988,MATCH(WatchList!$B36,'All CCC'!$B$7:$B$988,0)))</f>
        <v/>
      </c>
      <c r="AF36" s="962" t="str">
        <f>IF($B36="","",INDEX('All CCC'!AF$7:AF$988,MATCH(WatchList!$B36,'All CCC'!$B$7:$B$988,0)))</f>
        <v/>
      </c>
      <c r="AG36" s="962" t="str">
        <f>IF($B36="","",INDEX('All CCC'!AG$7:AG$988,MATCH(WatchList!$B36,'All CCC'!$B$7:$B$988,0)))</f>
        <v/>
      </c>
      <c r="AH36" s="962" t="str">
        <f>IF($B36="","",INDEX('All CCC'!AH$7:AH$988,MATCH(WatchList!$B36,'All CCC'!$B$7:$B$988,0)))</f>
        <v/>
      </c>
      <c r="AI36" s="962" t="str">
        <f>IF($B36="","",INDEX('All CCC'!AI$7:AI$988,MATCH(WatchList!$B36,'All CCC'!$B$7:$B$988,0)))</f>
        <v/>
      </c>
      <c r="AJ36" s="962" t="str">
        <f>IF($B36="","",INDEX('All CCC'!AJ$7:AJ$988,MATCH(WatchList!$B36,'All CCC'!$B$7:$B$988,0)))</f>
        <v/>
      </c>
      <c r="AK36" s="962" t="str">
        <f>IF($B36="","",INDEX('All CCC'!AK$7:AK$988,MATCH(WatchList!$B36,'All CCC'!$B$7:$B$988,0)))</f>
        <v/>
      </c>
      <c r="AL36" s="962" t="str">
        <f>IF($B36="","",INDEX('All CCC'!AL$7:AL$988,MATCH(WatchList!$B36,'All CCC'!$B$7:$B$988,0)))</f>
        <v/>
      </c>
      <c r="AM36" s="962" t="str">
        <f>IF($B36="","",INDEX('All CCC'!AM$7:AM$988,MATCH(WatchList!$B36,'All CCC'!$B$7:$B$988,0)))</f>
        <v/>
      </c>
      <c r="AN36" s="962" t="str">
        <f>IF($B36="","",INDEX('All CCC'!AN$7:AN$988,MATCH(WatchList!$B36,'All CCC'!$B$7:$B$988,0)))</f>
        <v/>
      </c>
      <c r="AO36" s="962" t="str">
        <f>IF($B36="","",INDEX('All CCC'!AO$7:AO$988,MATCH(WatchList!$B36,'All CCC'!$B$7:$B$988,0)))</f>
        <v/>
      </c>
      <c r="AP36" s="962" t="str">
        <f>IF($B36="","",INDEX('All CCC'!AP$7:AP$988,MATCH(WatchList!$B36,'All CCC'!$B$7:$B$988,0)))</f>
        <v/>
      </c>
      <c r="AQ36" s="962" t="str">
        <f>IF($B36="","",INDEX('All CCC'!AQ$7:AQ$988,MATCH(WatchList!$B36,'All CCC'!$B$7:$B$988,0)))</f>
        <v/>
      </c>
      <c r="AR36" s="962" t="str">
        <f>IF($B36="","",INDEX('All CCC'!AR$7:AR$988,MATCH(WatchList!$B36,'All CCC'!$B$7:$B$988,0)))</f>
        <v/>
      </c>
      <c r="AS36" s="962" t="str">
        <f>IF($B36="","",INDEX('All CCC'!AS$7:AS$988,MATCH(WatchList!$B36,'All CCC'!$B$7:$B$988,0)))</f>
        <v/>
      </c>
      <c r="AT36" s="962" t="str">
        <f>IF($B36="","",INDEX('All CCC'!AT$7:AT$988,MATCH(WatchList!$B36,'All CCC'!$B$7:$B$988,0)))</f>
        <v/>
      </c>
      <c r="AU36" s="962" t="str">
        <f>IF($B36="","",INDEX('All CCC'!AU$7:AU$988,MATCH(WatchList!$B36,'All CCC'!$B$7:$B$988,0)))</f>
        <v/>
      </c>
      <c r="AV36" s="962" t="str">
        <f>IF($B36="","",INDEX('All CCC'!AV$7:AV$988,MATCH(WatchList!$B36,'All CCC'!$B$7:$B$988,0)))</f>
        <v/>
      </c>
      <c r="AW36" s="962" t="str">
        <f>IF($B36="","",INDEX('All CCC'!AW$7:AW$988,MATCH(WatchList!$B36,'All CCC'!$B$7:$B$988,0)))</f>
        <v/>
      </c>
      <c r="AX36" s="962" t="str">
        <f>IF($B36="","",INDEX('All CCC'!AX$7:AX$988,MATCH(WatchList!$B36,'All CCC'!$B$7:$B$988,0)))</f>
        <v/>
      </c>
      <c r="AY36" s="962" t="str">
        <f>IF($B36="","",INDEX('All CCC'!AY$7:AY$988,MATCH(WatchList!$B36,'All CCC'!$B$7:$B$988,0)))</f>
        <v/>
      </c>
      <c r="AZ36" s="962" t="str">
        <f>IF($B36="","",INDEX('All CCC'!AZ$7:AZ$988,MATCH(WatchList!$B36,'All CCC'!$B$7:$B$988,0)))</f>
        <v/>
      </c>
      <c r="BA36" s="962" t="str">
        <f>IF($B36="","",INDEX('All CCC'!BA$7:BA$988,MATCH(WatchList!$B36,'All CCC'!$B$7:$B$988,0)))</f>
        <v/>
      </c>
      <c r="BB36" s="962" t="str">
        <f>IF($B36="","",INDEX('All CCC'!BB$7:BB$988,MATCH(WatchList!$B36,'All CCC'!$B$7:$B$988,0)))</f>
        <v/>
      </c>
      <c r="BC36" s="962" t="str">
        <f>IF($B36="","",INDEX('All CCC'!BC$7:BC$988,MATCH(WatchList!$B36,'All CCC'!$B$7:$B$988,0)))</f>
        <v/>
      </c>
      <c r="BD36" s="962" t="str">
        <f>IF($B36="","",INDEX('All CCC'!BD$7:BD$988,MATCH(WatchList!$B36,'All CCC'!$B$7:$B$988,0)))</f>
        <v/>
      </c>
      <c r="BE36" s="962" t="str">
        <f>IF($B36="","",INDEX('All CCC'!BE$7:BE$988,MATCH(WatchList!$B36,'All CCC'!$B$7:$B$988,0)))</f>
        <v/>
      </c>
      <c r="BF36" s="962" t="str">
        <f>IF($B36="","",INDEX('All CCC'!BF$7:BF$988,MATCH(WatchList!$B36,'All CCC'!$B$7:$B$988,0)))</f>
        <v/>
      </c>
      <c r="BG36" s="962" t="str">
        <f>IF($B36="","",INDEX('All CCC'!BG$7:BG$988,MATCH(WatchList!$B36,'All CCC'!$B$7:$B$988,0)))</f>
        <v/>
      </c>
    </row>
    <row r="37" spans="1:59" x14ac:dyDescent="0.2">
      <c r="A37" s="610" t="str">
        <f>IF($B37="","",INDEX('All CCC'!A$7:A$988,MATCH(WatchList!$B37,'All CCC'!$B$7:$B$988,0)))</f>
        <v/>
      </c>
      <c r="B37" s="36"/>
      <c r="C37" s="962" t="str">
        <f>IF($B37="","",INDEX('All CCC'!C$7:C$988,MATCH(WatchList!$B37,'All CCC'!$B$7:$B$988,0)))</f>
        <v/>
      </c>
      <c r="D37" s="962" t="str">
        <f>IF($B37="","",INDEX('All CCC'!D$7:D$988,MATCH(WatchList!$B37,'All CCC'!$B$7:$B$988,0)))</f>
        <v/>
      </c>
      <c r="E37" s="962" t="str">
        <f>IF($B37="","",INDEX('All CCC'!E$7:E$988,MATCH(WatchList!$B37,'All CCC'!$B$7:$B$988,0)))</f>
        <v/>
      </c>
      <c r="F37" s="962" t="str">
        <f>IF($B37="","",INDEX('All CCC'!F$7:F$988,MATCH(WatchList!$B37,'All CCC'!$B$7:$B$988,0)))</f>
        <v/>
      </c>
      <c r="G37" s="962" t="str">
        <f>IF($B37="","",INDEX('All CCC'!G$7:G$988,MATCH(WatchList!$B37,'All CCC'!$B$7:$B$988,0)))</f>
        <v/>
      </c>
      <c r="H37" s="962" t="str">
        <f>IF($B37="","",INDEX('All CCC'!H$7:H$988,MATCH(WatchList!$B37,'All CCC'!$B$7:$B$988,0)))</f>
        <v/>
      </c>
      <c r="I37" s="962" t="str">
        <f>IF($B37="","",INDEX('All CCC'!I$7:I$988,MATCH(WatchList!$B37,'All CCC'!$B$7:$B$988,0)))</f>
        <v/>
      </c>
      <c r="J37" s="962" t="str">
        <f>IF($B37="","",INDEX('All CCC'!J$7:J$988,MATCH(WatchList!$B37,'All CCC'!$B$7:$B$988,0)))</f>
        <v/>
      </c>
      <c r="K37" s="962" t="str">
        <f>IF($B37="","",INDEX('All CCC'!K$7:K$988,MATCH(WatchList!$B37,'All CCC'!$B$7:$B$988,0)))</f>
        <v/>
      </c>
      <c r="L37" s="962" t="str">
        <f>IF($B37="","",INDEX('All CCC'!L$7:L$988,MATCH(WatchList!$B37,'All CCC'!$B$7:$B$988,0)))</f>
        <v/>
      </c>
      <c r="M37" s="962" t="str">
        <f>IF($B37="","",INDEX('All CCC'!M$7:M$988,MATCH(WatchList!$B37,'All CCC'!$B$7:$B$988,0)))</f>
        <v/>
      </c>
      <c r="N37" s="962" t="str">
        <f>IF($B37="","",INDEX('All CCC'!N$7:N$988,MATCH(WatchList!$B37,'All CCC'!$B$7:$B$988,0)))</f>
        <v/>
      </c>
      <c r="O37" s="962" t="str">
        <f>IF($B37="","",INDEX('All CCC'!O$7:O$988,MATCH(WatchList!$B37,'All CCC'!$B$7:$B$988,0)))</f>
        <v/>
      </c>
      <c r="P37" s="963" t="str">
        <f>IF($B37="","",INDEX('All CCC'!P$7:P$988,MATCH(WatchList!$B37,'All CCC'!$B$7:$B$988,0)))</f>
        <v/>
      </c>
      <c r="Q37" s="963" t="str">
        <f>IF($B37="","",INDEX('All CCC'!Q$7:Q$988,MATCH(WatchList!$B37,'All CCC'!$B$7:$B$988,0)))</f>
        <v/>
      </c>
      <c r="R37" s="962" t="str">
        <f>IF($B37="","",INDEX('All CCC'!R$7:R$988,MATCH(WatchList!$B37,'All CCC'!$B$7:$B$988,0)))</f>
        <v/>
      </c>
      <c r="S37" s="962" t="str">
        <f>IF($B37="","",INDEX('All CCC'!S$7:S$988,MATCH(WatchList!$B37,'All CCC'!$B$7:$B$988,0)))</f>
        <v/>
      </c>
      <c r="T37" s="962" t="str">
        <f>IF($B37="","",INDEX('All CCC'!T$7:T$988,MATCH(WatchList!$B37,'All CCC'!$B$7:$B$988,0)))</f>
        <v/>
      </c>
      <c r="U37" s="962" t="str">
        <f>IF($B37="","",INDEX('All CCC'!U$7:U$988,MATCH(WatchList!$B37,'All CCC'!$B$7:$B$988,0)))</f>
        <v/>
      </c>
      <c r="V37" s="962" t="str">
        <f>IF($B37="","",INDEX('All CCC'!V$7:V$988,MATCH(WatchList!$B37,'All CCC'!$B$7:$B$988,0)))</f>
        <v/>
      </c>
      <c r="W37" s="962" t="str">
        <f>IF($B37="","",INDEX('All CCC'!W$7:W$988,MATCH(WatchList!$B37,'All CCC'!$B$7:$B$988,0)))</f>
        <v/>
      </c>
      <c r="X37" s="962" t="str">
        <f>IF($B37="","",INDEX('All CCC'!X$7:X$988,MATCH(WatchList!$B37,'All CCC'!$B$7:$B$988,0)))</f>
        <v/>
      </c>
      <c r="Y37" s="962" t="str">
        <f>IF($B37="","",INDEX('All CCC'!Y$7:Y$988,MATCH(WatchList!$B37,'All CCC'!$B$7:$B$988,0)))</f>
        <v/>
      </c>
      <c r="Z37" s="962" t="str">
        <f>IF($B37="","",INDEX('All CCC'!Z$7:Z$988,MATCH(WatchList!$B37,'All CCC'!$B$7:$B$988,0)))</f>
        <v/>
      </c>
      <c r="AA37" s="962" t="str">
        <f>IF($B37="","",INDEX('All CCC'!AA$7:AA$988,MATCH(WatchList!$B37,'All CCC'!$B$7:$B$988,0)))</f>
        <v/>
      </c>
      <c r="AB37" s="962" t="str">
        <f>IF($B37="","",INDEX('All CCC'!AB$7:AB$988,MATCH(WatchList!$B37,'All CCC'!$B$7:$B$988,0)))</f>
        <v/>
      </c>
      <c r="AC37" s="962" t="str">
        <f>IF($B37="","",INDEX('All CCC'!AC$7:AC$988,MATCH(WatchList!$B37,'All CCC'!$B$7:$B$988,0)))</f>
        <v/>
      </c>
      <c r="AD37" s="962" t="str">
        <f>IF($B37="","",INDEX('All CCC'!AD$7:AD$988,MATCH(WatchList!$B37,'All CCC'!$B$7:$B$988,0)))</f>
        <v/>
      </c>
      <c r="AE37" s="962" t="str">
        <f>IF($B37="","",INDEX('All CCC'!AE$7:AE$988,MATCH(WatchList!$B37,'All CCC'!$B$7:$B$988,0)))</f>
        <v/>
      </c>
      <c r="AF37" s="962" t="str">
        <f>IF($B37="","",INDEX('All CCC'!AF$7:AF$988,MATCH(WatchList!$B37,'All CCC'!$B$7:$B$988,0)))</f>
        <v/>
      </c>
      <c r="AG37" s="962" t="str">
        <f>IF($B37="","",INDEX('All CCC'!AG$7:AG$988,MATCH(WatchList!$B37,'All CCC'!$B$7:$B$988,0)))</f>
        <v/>
      </c>
      <c r="AH37" s="962" t="str">
        <f>IF($B37="","",INDEX('All CCC'!AH$7:AH$988,MATCH(WatchList!$B37,'All CCC'!$B$7:$B$988,0)))</f>
        <v/>
      </c>
      <c r="AI37" s="962" t="str">
        <f>IF($B37="","",INDEX('All CCC'!AI$7:AI$988,MATCH(WatchList!$B37,'All CCC'!$B$7:$B$988,0)))</f>
        <v/>
      </c>
      <c r="AJ37" s="962" t="str">
        <f>IF($B37="","",INDEX('All CCC'!AJ$7:AJ$988,MATCH(WatchList!$B37,'All CCC'!$B$7:$B$988,0)))</f>
        <v/>
      </c>
      <c r="AK37" s="962" t="str">
        <f>IF($B37="","",INDEX('All CCC'!AK$7:AK$988,MATCH(WatchList!$B37,'All CCC'!$B$7:$B$988,0)))</f>
        <v/>
      </c>
      <c r="AL37" s="962" t="str">
        <f>IF($B37="","",INDEX('All CCC'!AL$7:AL$988,MATCH(WatchList!$B37,'All CCC'!$B$7:$B$988,0)))</f>
        <v/>
      </c>
      <c r="AM37" s="962" t="str">
        <f>IF($B37="","",INDEX('All CCC'!AM$7:AM$988,MATCH(WatchList!$B37,'All CCC'!$B$7:$B$988,0)))</f>
        <v/>
      </c>
      <c r="AN37" s="962" t="str">
        <f>IF($B37="","",INDEX('All CCC'!AN$7:AN$988,MATCH(WatchList!$B37,'All CCC'!$B$7:$B$988,0)))</f>
        <v/>
      </c>
      <c r="AO37" s="962" t="str">
        <f>IF($B37="","",INDEX('All CCC'!AO$7:AO$988,MATCH(WatchList!$B37,'All CCC'!$B$7:$B$988,0)))</f>
        <v/>
      </c>
      <c r="AP37" s="962" t="str">
        <f>IF($B37="","",INDEX('All CCC'!AP$7:AP$988,MATCH(WatchList!$B37,'All CCC'!$B$7:$B$988,0)))</f>
        <v/>
      </c>
      <c r="AQ37" s="962" t="str">
        <f>IF($B37="","",INDEX('All CCC'!AQ$7:AQ$988,MATCH(WatchList!$B37,'All CCC'!$B$7:$B$988,0)))</f>
        <v/>
      </c>
      <c r="AR37" s="962" t="str">
        <f>IF($B37="","",INDEX('All CCC'!AR$7:AR$988,MATCH(WatchList!$B37,'All CCC'!$B$7:$B$988,0)))</f>
        <v/>
      </c>
      <c r="AS37" s="962" t="str">
        <f>IF($B37="","",INDEX('All CCC'!AS$7:AS$988,MATCH(WatchList!$B37,'All CCC'!$B$7:$B$988,0)))</f>
        <v/>
      </c>
      <c r="AT37" s="962" t="str">
        <f>IF($B37="","",INDEX('All CCC'!AT$7:AT$988,MATCH(WatchList!$B37,'All CCC'!$B$7:$B$988,0)))</f>
        <v/>
      </c>
      <c r="AU37" s="962" t="str">
        <f>IF($B37="","",INDEX('All CCC'!AU$7:AU$988,MATCH(WatchList!$B37,'All CCC'!$B$7:$B$988,0)))</f>
        <v/>
      </c>
      <c r="AV37" s="962" t="str">
        <f>IF($B37="","",INDEX('All CCC'!AV$7:AV$988,MATCH(WatchList!$B37,'All CCC'!$B$7:$B$988,0)))</f>
        <v/>
      </c>
      <c r="AW37" s="962" t="str">
        <f>IF($B37="","",INDEX('All CCC'!AW$7:AW$988,MATCH(WatchList!$B37,'All CCC'!$B$7:$B$988,0)))</f>
        <v/>
      </c>
      <c r="AX37" s="962" t="str">
        <f>IF($B37="","",INDEX('All CCC'!AX$7:AX$988,MATCH(WatchList!$B37,'All CCC'!$B$7:$B$988,0)))</f>
        <v/>
      </c>
      <c r="AY37" s="962" t="str">
        <f>IF($B37="","",INDEX('All CCC'!AY$7:AY$988,MATCH(WatchList!$B37,'All CCC'!$B$7:$B$988,0)))</f>
        <v/>
      </c>
      <c r="AZ37" s="962" t="str">
        <f>IF($B37="","",INDEX('All CCC'!AZ$7:AZ$988,MATCH(WatchList!$B37,'All CCC'!$B$7:$B$988,0)))</f>
        <v/>
      </c>
      <c r="BA37" s="962" t="str">
        <f>IF($B37="","",INDEX('All CCC'!BA$7:BA$988,MATCH(WatchList!$B37,'All CCC'!$B$7:$B$988,0)))</f>
        <v/>
      </c>
      <c r="BB37" s="962" t="str">
        <f>IF($B37="","",INDEX('All CCC'!BB$7:BB$988,MATCH(WatchList!$B37,'All CCC'!$B$7:$B$988,0)))</f>
        <v/>
      </c>
      <c r="BC37" s="962" t="str">
        <f>IF($B37="","",INDEX('All CCC'!BC$7:BC$988,MATCH(WatchList!$B37,'All CCC'!$B$7:$B$988,0)))</f>
        <v/>
      </c>
      <c r="BD37" s="962" t="str">
        <f>IF($B37="","",INDEX('All CCC'!BD$7:BD$988,MATCH(WatchList!$B37,'All CCC'!$B$7:$B$988,0)))</f>
        <v/>
      </c>
      <c r="BE37" s="962" t="str">
        <f>IF($B37="","",INDEX('All CCC'!BE$7:BE$988,MATCH(WatchList!$B37,'All CCC'!$B$7:$B$988,0)))</f>
        <v/>
      </c>
      <c r="BF37" s="962" t="str">
        <f>IF($B37="","",INDEX('All CCC'!BF$7:BF$988,MATCH(WatchList!$B37,'All CCC'!$B$7:$B$988,0)))</f>
        <v/>
      </c>
      <c r="BG37" s="962" t="str">
        <f>IF($B37="","",INDEX('All CCC'!BG$7:BG$988,MATCH(WatchList!$B37,'All CCC'!$B$7:$B$988,0)))</f>
        <v/>
      </c>
    </row>
    <row r="38" spans="1:59" x14ac:dyDescent="0.2">
      <c r="A38" s="610" t="str">
        <f>IF($B38="","",INDEX('All CCC'!A$7:A$988,MATCH(WatchList!$B38,'All CCC'!$B$7:$B$988,0)))</f>
        <v/>
      </c>
      <c r="B38" s="36"/>
      <c r="C38" s="962" t="str">
        <f>IF($B38="","",INDEX('All CCC'!C$7:C$988,MATCH(WatchList!$B38,'All CCC'!$B$7:$B$988,0)))</f>
        <v/>
      </c>
      <c r="D38" s="962" t="str">
        <f>IF($B38="","",INDEX('All CCC'!D$7:D$988,MATCH(WatchList!$B38,'All CCC'!$B$7:$B$988,0)))</f>
        <v/>
      </c>
      <c r="E38" s="962" t="str">
        <f>IF($B38="","",INDEX('All CCC'!E$7:E$988,MATCH(WatchList!$B38,'All CCC'!$B$7:$B$988,0)))</f>
        <v/>
      </c>
      <c r="F38" s="962" t="str">
        <f>IF($B38="","",INDEX('All CCC'!F$7:F$988,MATCH(WatchList!$B38,'All CCC'!$B$7:$B$988,0)))</f>
        <v/>
      </c>
      <c r="G38" s="962" t="str">
        <f>IF($B38="","",INDEX('All CCC'!G$7:G$988,MATCH(WatchList!$B38,'All CCC'!$B$7:$B$988,0)))</f>
        <v/>
      </c>
      <c r="H38" s="962" t="str">
        <f>IF($B38="","",INDEX('All CCC'!H$7:H$988,MATCH(WatchList!$B38,'All CCC'!$B$7:$B$988,0)))</f>
        <v/>
      </c>
      <c r="I38" s="962" t="str">
        <f>IF($B38="","",INDEX('All CCC'!I$7:I$988,MATCH(WatchList!$B38,'All CCC'!$B$7:$B$988,0)))</f>
        <v/>
      </c>
      <c r="J38" s="962" t="str">
        <f>IF($B38="","",INDEX('All CCC'!J$7:J$988,MATCH(WatchList!$B38,'All CCC'!$B$7:$B$988,0)))</f>
        <v/>
      </c>
      <c r="K38" s="962" t="str">
        <f>IF($B38="","",INDEX('All CCC'!K$7:K$988,MATCH(WatchList!$B38,'All CCC'!$B$7:$B$988,0)))</f>
        <v/>
      </c>
      <c r="L38" s="962" t="str">
        <f>IF($B38="","",INDEX('All CCC'!L$7:L$988,MATCH(WatchList!$B38,'All CCC'!$B$7:$B$988,0)))</f>
        <v/>
      </c>
      <c r="M38" s="962" t="str">
        <f>IF($B38="","",INDEX('All CCC'!M$7:M$988,MATCH(WatchList!$B38,'All CCC'!$B$7:$B$988,0)))</f>
        <v/>
      </c>
      <c r="N38" s="962" t="str">
        <f>IF($B38="","",INDEX('All CCC'!N$7:N$988,MATCH(WatchList!$B38,'All CCC'!$B$7:$B$988,0)))</f>
        <v/>
      </c>
      <c r="O38" s="962" t="str">
        <f>IF($B38="","",INDEX('All CCC'!O$7:O$988,MATCH(WatchList!$B38,'All CCC'!$B$7:$B$988,0)))</f>
        <v/>
      </c>
      <c r="P38" s="963" t="str">
        <f>IF($B38="","",INDEX('All CCC'!P$7:P$988,MATCH(WatchList!$B38,'All CCC'!$B$7:$B$988,0)))</f>
        <v/>
      </c>
      <c r="Q38" s="963" t="str">
        <f>IF($B38="","",INDEX('All CCC'!Q$7:Q$988,MATCH(WatchList!$B38,'All CCC'!$B$7:$B$988,0)))</f>
        <v/>
      </c>
      <c r="R38" s="962" t="str">
        <f>IF($B38="","",INDEX('All CCC'!R$7:R$988,MATCH(WatchList!$B38,'All CCC'!$B$7:$B$988,0)))</f>
        <v/>
      </c>
      <c r="S38" s="962" t="str">
        <f>IF($B38="","",INDEX('All CCC'!S$7:S$988,MATCH(WatchList!$B38,'All CCC'!$B$7:$B$988,0)))</f>
        <v/>
      </c>
      <c r="T38" s="962" t="str">
        <f>IF($B38="","",INDEX('All CCC'!T$7:T$988,MATCH(WatchList!$B38,'All CCC'!$B$7:$B$988,0)))</f>
        <v/>
      </c>
      <c r="U38" s="962" t="str">
        <f>IF($B38="","",INDEX('All CCC'!U$7:U$988,MATCH(WatchList!$B38,'All CCC'!$B$7:$B$988,0)))</f>
        <v/>
      </c>
      <c r="V38" s="962" t="str">
        <f>IF($B38="","",INDEX('All CCC'!V$7:V$988,MATCH(WatchList!$B38,'All CCC'!$B$7:$B$988,0)))</f>
        <v/>
      </c>
      <c r="W38" s="962" t="str">
        <f>IF($B38="","",INDEX('All CCC'!W$7:W$988,MATCH(WatchList!$B38,'All CCC'!$B$7:$B$988,0)))</f>
        <v/>
      </c>
      <c r="X38" s="962" t="str">
        <f>IF($B38="","",INDEX('All CCC'!X$7:X$988,MATCH(WatchList!$B38,'All CCC'!$B$7:$B$988,0)))</f>
        <v/>
      </c>
      <c r="Y38" s="962" t="str">
        <f>IF($B38="","",INDEX('All CCC'!Y$7:Y$988,MATCH(WatchList!$B38,'All CCC'!$B$7:$B$988,0)))</f>
        <v/>
      </c>
      <c r="Z38" s="962" t="str">
        <f>IF($B38="","",INDEX('All CCC'!Z$7:Z$988,MATCH(WatchList!$B38,'All CCC'!$B$7:$B$988,0)))</f>
        <v/>
      </c>
      <c r="AA38" s="962" t="str">
        <f>IF($B38="","",INDEX('All CCC'!AA$7:AA$988,MATCH(WatchList!$B38,'All CCC'!$B$7:$B$988,0)))</f>
        <v/>
      </c>
      <c r="AB38" s="962" t="str">
        <f>IF($B38="","",INDEX('All CCC'!AB$7:AB$988,MATCH(WatchList!$B38,'All CCC'!$B$7:$B$988,0)))</f>
        <v/>
      </c>
      <c r="AC38" s="962" t="str">
        <f>IF($B38="","",INDEX('All CCC'!AC$7:AC$988,MATCH(WatchList!$B38,'All CCC'!$B$7:$B$988,0)))</f>
        <v/>
      </c>
      <c r="AD38" s="962" t="str">
        <f>IF($B38="","",INDEX('All CCC'!AD$7:AD$988,MATCH(WatchList!$B38,'All CCC'!$B$7:$B$988,0)))</f>
        <v/>
      </c>
      <c r="AE38" s="962" t="str">
        <f>IF($B38="","",INDEX('All CCC'!AE$7:AE$988,MATCH(WatchList!$B38,'All CCC'!$B$7:$B$988,0)))</f>
        <v/>
      </c>
      <c r="AF38" s="962" t="str">
        <f>IF($B38="","",INDEX('All CCC'!AF$7:AF$988,MATCH(WatchList!$B38,'All CCC'!$B$7:$B$988,0)))</f>
        <v/>
      </c>
      <c r="AG38" s="962" t="str">
        <f>IF($B38="","",INDEX('All CCC'!AG$7:AG$988,MATCH(WatchList!$B38,'All CCC'!$B$7:$B$988,0)))</f>
        <v/>
      </c>
      <c r="AH38" s="962" t="str">
        <f>IF($B38="","",INDEX('All CCC'!AH$7:AH$988,MATCH(WatchList!$B38,'All CCC'!$B$7:$B$988,0)))</f>
        <v/>
      </c>
      <c r="AI38" s="962" t="str">
        <f>IF($B38="","",INDEX('All CCC'!AI$7:AI$988,MATCH(WatchList!$B38,'All CCC'!$B$7:$B$988,0)))</f>
        <v/>
      </c>
      <c r="AJ38" s="962" t="str">
        <f>IF($B38="","",INDEX('All CCC'!AJ$7:AJ$988,MATCH(WatchList!$B38,'All CCC'!$B$7:$B$988,0)))</f>
        <v/>
      </c>
      <c r="AK38" s="962" t="str">
        <f>IF($B38="","",INDEX('All CCC'!AK$7:AK$988,MATCH(WatchList!$B38,'All CCC'!$B$7:$B$988,0)))</f>
        <v/>
      </c>
      <c r="AL38" s="962" t="str">
        <f>IF($B38="","",INDEX('All CCC'!AL$7:AL$988,MATCH(WatchList!$B38,'All CCC'!$B$7:$B$988,0)))</f>
        <v/>
      </c>
      <c r="AM38" s="962" t="str">
        <f>IF($B38="","",INDEX('All CCC'!AM$7:AM$988,MATCH(WatchList!$B38,'All CCC'!$B$7:$B$988,0)))</f>
        <v/>
      </c>
      <c r="AN38" s="962" t="str">
        <f>IF($B38="","",INDEX('All CCC'!AN$7:AN$988,MATCH(WatchList!$B38,'All CCC'!$B$7:$B$988,0)))</f>
        <v/>
      </c>
      <c r="AO38" s="962" t="str">
        <f>IF($B38="","",INDEX('All CCC'!AO$7:AO$988,MATCH(WatchList!$B38,'All CCC'!$B$7:$B$988,0)))</f>
        <v/>
      </c>
      <c r="AP38" s="962" t="str">
        <f>IF($B38="","",INDEX('All CCC'!AP$7:AP$988,MATCH(WatchList!$B38,'All CCC'!$B$7:$B$988,0)))</f>
        <v/>
      </c>
      <c r="AQ38" s="962" t="str">
        <f>IF($B38="","",INDEX('All CCC'!AQ$7:AQ$988,MATCH(WatchList!$B38,'All CCC'!$B$7:$B$988,0)))</f>
        <v/>
      </c>
      <c r="AR38" s="962" t="str">
        <f>IF($B38="","",INDEX('All CCC'!AR$7:AR$988,MATCH(WatchList!$B38,'All CCC'!$B$7:$B$988,0)))</f>
        <v/>
      </c>
      <c r="AS38" s="962" t="str">
        <f>IF($B38="","",INDEX('All CCC'!AS$7:AS$988,MATCH(WatchList!$B38,'All CCC'!$B$7:$B$988,0)))</f>
        <v/>
      </c>
      <c r="AT38" s="962" t="str">
        <f>IF($B38="","",INDEX('All CCC'!AT$7:AT$988,MATCH(WatchList!$B38,'All CCC'!$B$7:$B$988,0)))</f>
        <v/>
      </c>
      <c r="AU38" s="962" t="str">
        <f>IF($B38="","",INDEX('All CCC'!AU$7:AU$988,MATCH(WatchList!$B38,'All CCC'!$B$7:$B$988,0)))</f>
        <v/>
      </c>
      <c r="AV38" s="962" t="str">
        <f>IF($B38="","",INDEX('All CCC'!AV$7:AV$988,MATCH(WatchList!$B38,'All CCC'!$B$7:$B$988,0)))</f>
        <v/>
      </c>
      <c r="AW38" s="962" t="str">
        <f>IF($B38="","",INDEX('All CCC'!AW$7:AW$988,MATCH(WatchList!$B38,'All CCC'!$B$7:$B$988,0)))</f>
        <v/>
      </c>
      <c r="AX38" s="962" t="str">
        <f>IF($B38="","",INDEX('All CCC'!AX$7:AX$988,MATCH(WatchList!$B38,'All CCC'!$B$7:$B$988,0)))</f>
        <v/>
      </c>
      <c r="AY38" s="962" t="str">
        <f>IF($B38="","",INDEX('All CCC'!AY$7:AY$988,MATCH(WatchList!$B38,'All CCC'!$B$7:$B$988,0)))</f>
        <v/>
      </c>
      <c r="AZ38" s="962" t="str">
        <f>IF($B38="","",INDEX('All CCC'!AZ$7:AZ$988,MATCH(WatchList!$B38,'All CCC'!$B$7:$B$988,0)))</f>
        <v/>
      </c>
      <c r="BA38" s="962" t="str">
        <f>IF($B38="","",INDEX('All CCC'!BA$7:BA$988,MATCH(WatchList!$B38,'All CCC'!$B$7:$B$988,0)))</f>
        <v/>
      </c>
      <c r="BB38" s="962" t="str">
        <f>IF($B38="","",INDEX('All CCC'!BB$7:BB$988,MATCH(WatchList!$B38,'All CCC'!$B$7:$B$988,0)))</f>
        <v/>
      </c>
      <c r="BC38" s="962" t="str">
        <f>IF($B38="","",INDEX('All CCC'!BC$7:BC$988,MATCH(WatchList!$B38,'All CCC'!$B$7:$B$988,0)))</f>
        <v/>
      </c>
      <c r="BD38" s="962" t="str">
        <f>IF($B38="","",INDEX('All CCC'!BD$7:BD$988,MATCH(WatchList!$B38,'All CCC'!$B$7:$B$988,0)))</f>
        <v/>
      </c>
      <c r="BE38" s="962" t="str">
        <f>IF($B38="","",INDEX('All CCC'!BE$7:BE$988,MATCH(WatchList!$B38,'All CCC'!$B$7:$B$988,0)))</f>
        <v/>
      </c>
      <c r="BF38" s="962" t="str">
        <f>IF($B38="","",INDEX('All CCC'!BF$7:BF$988,MATCH(WatchList!$B38,'All CCC'!$B$7:$B$988,0)))</f>
        <v/>
      </c>
      <c r="BG38" s="962" t="str">
        <f>IF($B38="","",INDEX('All CCC'!BG$7:BG$988,MATCH(WatchList!$B38,'All CCC'!$B$7:$B$988,0)))</f>
        <v/>
      </c>
    </row>
    <row r="39" spans="1:59" x14ac:dyDescent="0.2">
      <c r="A39" s="610" t="str">
        <f>IF($B39="","",INDEX('All CCC'!A$7:A$988,MATCH(WatchList!$B39,'All CCC'!$B$7:$B$988,0)))</f>
        <v/>
      </c>
      <c r="B39" s="36"/>
      <c r="C39" s="962" t="str">
        <f>IF($B39="","",INDEX('All CCC'!C$7:C$988,MATCH(WatchList!$B39,'All CCC'!$B$7:$B$988,0)))</f>
        <v/>
      </c>
      <c r="D39" s="962" t="str">
        <f>IF($B39="","",INDEX('All CCC'!D$7:D$988,MATCH(WatchList!$B39,'All CCC'!$B$7:$B$988,0)))</f>
        <v/>
      </c>
      <c r="E39" s="962" t="str">
        <f>IF($B39="","",INDEX('All CCC'!E$7:E$988,MATCH(WatchList!$B39,'All CCC'!$B$7:$B$988,0)))</f>
        <v/>
      </c>
      <c r="F39" s="962" t="str">
        <f>IF($B39="","",INDEX('All CCC'!F$7:F$988,MATCH(WatchList!$B39,'All CCC'!$B$7:$B$988,0)))</f>
        <v/>
      </c>
      <c r="G39" s="962" t="str">
        <f>IF($B39="","",INDEX('All CCC'!G$7:G$988,MATCH(WatchList!$B39,'All CCC'!$B$7:$B$988,0)))</f>
        <v/>
      </c>
      <c r="H39" s="962" t="str">
        <f>IF($B39="","",INDEX('All CCC'!H$7:H$988,MATCH(WatchList!$B39,'All CCC'!$B$7:$B$988,0)))</f>
        <v/>
      </c>
      <c r="I39" s="962" t="str">
        <f>IF($B39="","",INDEX('All CCC'!I$7:I$988,MATCH(WatchList!$B39,'All CCC'!$B$7:$B$988,0)))</f>
        <v/>
      </c>
      <c r="J39" s="962" t="str">
        <f>IF($B39="","",INDEX('All CCC'!J$7:J$988,MATCH(WatchList!$B39,'All CCC'!$B$7:$B$988,0)))</f>
        <v/>
      </c>
      <c r="K39" s="962" t="str">
        <f>IF($B39="","",INDEX('All CCC'!K$7:K$988,MATCH(WatchList!$B39,'All CCC'!$B$7:$B$988,0)))</f>
        <v/>
      </c>
      <c r="L39" s="962" t="str">
        <f>IF($B39="","",INDEX('All CCC'!L$7:L$988,MATCH(WatchList!$B39,'All CCC'!$B$7:$B$988,0)))</f>
        <v/>
      </c>
      <c r="M39" s="962" t="str">
        <f>IF($B39="","",INDEX('All CCC'!M$7:M$988,MATCH(WatchList!$B39,'All CCC'!$B$7:$B$988,0)))</f>
        <v/>
      </c>
      <c r="N39" s="962" t="str">
        <f>IF($B39="","",INDEX('All CCC'!N$7:N$988,MATCH(WatchList!$B39,'All CCC'!$B$7:$B$988,0)))</f>
        <v/>
      </c>
      <c r="O39" s="962" t="str">
        <f>IF($B39="","",INDEX('All CCC'!O$7:O$988,MATCH(WatchList!$B39,'All CCC'!$B$7:$B$988,0)))</f>
        <v/>
      </c>
      <c r="P39" s="963" t="str">
        <f>IF($B39="","",INDEX('All CCC'!P$7:P$988,MATCH(WatchList!$B39,'All CCC'!$B$7:$B$988,0)))</f>
        <v/>
      </c>
      <c r="Q39" s="963" t="str">
        <f>IF($B39="","",INDEX('All CCC'!Q$7:Q$988,MATCH(WatchList!$B39,'All CCC'!$B$7:$B$988,0)))</f>
        <v/>
      </c>
      <c r="R39" s="962" t="str">
        <f>IF($B39="","",INDEX('All CCC'!R$7:R$988,MATCH(WatchList!$B39,'All CCC'!$B$7:$B$988,0)))</f>
        <v/>
      </c>
      <c r="S39" s="962" t="str">
        <f>IF($B39="","",INDEX('All CCC'!S$7:S$988,MATCH(WatchList!$B39,'All CCC'!$B$7:$B$988,0)))</f>
        <v/>
      </c>
      <c r="T39" s="962" t="str">
        <f>IF($B39="","",INDEX('All CCC'!T$7:T$988,MATCH(WatchList!$B39,'All CCC'!$B$7:$B$988,0)))</f>
        <v/>
      </c>
      <c r="U39" s="962" t="str">
        <f>IF($B39="","",INDEX('All CCC'!U$7:U$988,MATCH(WatchList!$B39,'All CCC'!$B$7:$B$988,0)))</f>
        <v/>
      </c>
      <c r="V39" s="962" t="str">
        <f>IF($B39="","",INDEX('All CCC'!V$7:V$988,MATCH(WatchList!$B39,'All CCC'!$B$7:$B$988,0)))</f>
        <v/>
      </c>
      <c r="W39" s="962" t="str">
        <f>IF($B39="","",INDEX('All CCC'!W$7:W$988,MATCH(WatchList!$B39,'All CCC'!$B$7:$B$988,0)))</f>
        <v/>
      </c>
      <c r="X39" s="962" t="str">
        <f>IF($B39="","",INDEX('All CCC'!X$7:X$988,MATCH(WatchList!$B39,'All CCC'!$B$7:$B$988,0)))</f>
        <v/>
      </c>
      <c r="Y39" s="962" t="str">
        <f>IF($B39="","",INDEX('All CCC'!Y$7:Y$988,MATCH(WatchList!$B39,'All CCC'!$B$7:$B$988,0)))</f>
        <v/>
      </c>
      <c r="Z39" s="962" t="str">
        <f>IF($B39="","",INDEX('All CCC'!Z$7:Z$988,MATCH(WatchList!$B39,'All CCC'!$B$7:$B$988,0)))</f>
        <v/>
      </c>
      <c r="AA39" s="962" t="str">
        <f>IF($B39="","",INDEX('All CCC'!AA$7:AA$988,MATCH(WatchList!$B39,'All CCC'!$B$7:$B$988,0)))</f>
        <v/>
      </c>
      <c r="AB39" s="962" t="str">
        <f>IF($B39="","",INDEX('All CCC'!AB$7:AB$988,MATCH(WatchList!$B39,'All CCC'!$B$7:$B$988,0)))</f>
        <v/>
      </c>
      <c r="AC39" s="962" t="str">
        <f>IF($B39="","",INDEX('All CCC'!AC$7:AC$988,MATCH(WatchList!$B39,'All CCC'!$B$7:$B$988,0)))</f>
        <v/>
      </c>
      <c r="AD39" s="962" t="str">
        <f>IF($B39="","",INDEX('All CCC'!AD$7:AD$988,MATCH(WatchList!$B39,'All CCC'!$B$7:$B$988,0)))</f>
        <v/>
      </c>
      <c r="AE39" s="962" t="str">
        <f>IF($B39="","",INDEX('All CCC'!AE$7:AE$988,MATCH(WatchList!$B39,'All CCC'!$B$7:$B$988,0)))</f>
        <v/>
      </c>
      <c r="AF39" s="962" t="str">
        <f>IF($B39="","",INDEX('All CCC'!AF$7:AF$988,MATCH(WatchList!$B39,'All CCC'!$B$7:$B$988,0)))</f>
        <v/>
      </c>
      <c r="AG39" s="962" t="str">
        <f>IF($B39="","",INDEX('All CCC'!AG$7:AG$988,MATCH(WatchList!$B39,'All CCC'!$B$7:$B$988,0)))</f>
        <v/>
      </c>
      <c r="AH39" s="962" t="str">
        <f>IF($B39="","",INDEX('All CCC'!AH$7:AH$988,MATCH(WatchList!$B39,'All CCC'!$B$7:$B$988,0)))</f>
        <v/>
      </c>
      <c r="AI39" s="962" t="str">
        <f>IF($B39="","",INDEX('All CCC'!AI$7:AI$988,MATCH(WatchList!$B39,'All CCC'!$B$7:$B$988,0)))</f>
        <v/>
      </c>
      <c r="AJ39" s="962" t="str">
        <f>IF($B39="","",INDEX('All CCC'!AJ$7:AJ$988,MATCH(WatchList!$B39,'All CCC'!$B$7:$B$988,0)))</f>
        <v/>
      </c>
      <c r="AK39" s="962" t="str">
        <f>IF($B39="","",INDEX('All CCC'!AK$7:AK$988,MATCH(WatchList!$B39,'All CCC'!$B$7:$B$988,0)))</f>
        <v/>
      </c>
      <c r="AL39" s="962" t="str">
        <f>IF($B39="","",INDEX('All CCC'!AL$7:AL$988,MATCH(WatchList!$B39,'All CCC'!$B$7:$B$988,0)))</f>
        <v/>
      </c>
      <c r="AM39" s="962" t="str">
        <f>IF($B39="","",INDEX('All CCC'!AM$7:AM$988,MATCH(WatchList!$B39,'All CCC'!$B$7:$B$988,0)))</f>
        <v/>
      </c>
      <c r="AN39" s="962" t="str">
        <f>IF($B39="","",INDEX('All CCC'!AN$7:AN$988,MATCH(WatchList!$B39,'All CCC'!$B$7:$B$988,0)))</f>
        <v/>
      </c>
      <c r="AO39" s="962" t="str">
        <f>IF($B39="","",INDEX('All CCC'!AO$7:AO$988,MATCH(WatchList!$B39,'All CCC'!$B$7:$B$988,0)))</f>
        <v/>
      </c>
      <c r="AP39" s="962" t="str">
        <f>IF($B39="","",INDEX('All CCC'!AP$7:AP$988,MATCH(WatchList!$B39,'All CCC'!$B$7:$B$988,0)))</f>
        <v/>
      </c>
      <c r="AQ39" s="962" t="str">
        <f>IF($B39="","",INDEX('All CCC'!AQ$7:AQ$988,MATCH(WatchList!$B39,'All CCC'!$B$7:$B$988,0)))</f>
        <v/>
      </c>
      <c r="AR39" s="962" t="str">
        <f>IF($B39="","",INDEX('All CCC'!AR$7:AR$988,MATCH(WatchList!$B39,'All CCC'!$B$7:$B$988,0)))</f>
        <v/>
      </c>
      <c r="AS39" s="962" t="str">
        <f>IF($B39="","",INDEX('All CCC'!AS$7:AS$988,MATCH(WatchList!$B39,'All CCC'!$B$7:$B$988,0)))</f>
        <v/>
      </c>
      <c r="AT39" s="962" t="str">
        <f>IF($B39="","",INDEX('All CCC'!AT$7:AT$988,MATCH(WatchList!$B39,'All CCC'!$B$7:$B$988,0)))</f>
        <v/>
      </c>
      <c r="AU39" s="962" t="str">
        <f>IF($B39="","",INDEX('All CCC'!AU$7:AU$988,MATCH(WatchList!$B39,'All CCC'!$B$7:$B$988,0)))</f>
        <v/>
      </c>
      <c r="AV39" s="962" t="str">
        <f>IF($B39="","",INDEX('All CCC'!AV$7:AV$988,MATCH(WatchList!$B39,'All CCC'!$B$7:$B$988,0)))</f>
        <v/>
      </c>
      <c r="AW39" s="962" t="str">
        <f>IF($B39="","",INDEX('All CCC'!AW$7:AW$988,MATCH(WatchList!$B39,'All CCC'!$B$7:$B$988,0)))</f>
        <v/>
      </c>
      <c r="AX39" s="962" t="str">
        <f>IF($B39="","",INDEX('All CCC'!AX$7:AX$988,MATCH(WatchList!$B39,'All CCC'!$B$7:$B$988,0)))</f>
        <v/>
      </c>
      <c r="AY39" s="962" t="str">
        <f>IF($B39="","",INDEX('All CCC'!AY$7:AY$988,MATCH(WatchList!$B39,'All CCC'!$B$7:$B$988,0)))</f>
        <v/>
      </c>
      <c r="AZ39" s="962" t="str">
        <f>IF($B39="","",INDEX('All CCC'!AZ$7:AZ$988,MATCH(WatchList!$B39,'All CCC'!$B$7:$B$988,0)))</f>
        <v/>
      </c>
      <c r="BA39" s="962" t="str">
        <f>IF($B39="","",INDEX('All CCC'!BA$7:BA$988,MATCH(WatchList!$B39,'All CCC'!$B$7:$B$988,0)))</f>
        <v/>
      </c>
      <c r="BB39" s="962" t="str">
        <f>IF($B39="","",INDEX('All CCC'!BB$7:BB$988,MATCH(WatchList!$B39,'All CCC'!$B$7:$B$988,0)))</f>
        <v/>
      </c>
      <c r="BC39" s="962" t="str">
        <f>IF($B39="","",INDEX('All CCC'!BC$7:BC$988,MATCH(WatchList!$B39,'All CCC'!$B$7:$B$988,0)))</f>
        <v/>
      </c>
      <c r="BD39" s="962" t="str">
        <f>IF($B39="","",INDEX('All CCC'!BD$7:BD$988,MATCH(WatchList!$B39,'All CCC'!$B$7:$B$988,0)))</f>
        <v/>
      </c>
      <c r="BE39" s="962" t="str">
        <f>IF($B39="","",INDEX('All CCC'!BE$7:BE$988,MATCH(WatchList!$B39,'All CCC'!$B$7:$B$988,0)))</f>
        <v/>
      </c>
      <c r="BF39" s="962" t="str">
        <f>IF($B39="","",INDEX('All CCC'!BF$7:BF$988,MATCH(WatchList!$B39,'All CCC'!$B$7:$B$988,0)))</f>
        <v/>
      </c>
      <c r="BG39" s="962" t="str">
        <f>IF($B39="","",INDEX('All CCC'!BG$7:BG$988,MATCH(WatchList!$B39,'All CCC'!$B$7:$B$988,0)))</f>
        <v/>
      </c>
    </row>
    <row r="40" spans="1:59" x14ac:dyDescent="0.2">
      <c r="A40" s="610" t="str">
        <f>IF($B40="","",INDEX('All CCC'!A$7:A$988,MATCH(WatchList!$B40,'All CCC'!$B$7:$B$988,0)))</f>
        <v/>
      </c>
      <c r="B40" s="36"/>
      <c r="C40" s="962" t="str">
        <f>IF($B40="","",INDEX('All CCC'!C$7:C$988,MATCH(WatchList!$B40,'All CCC'!$B$7:$B$988,0)))</f>
        <v/>
      </c>
      <c r="D40" s="962" t="str">
        <f>IF($B40="","",INDEX('All CCC'!D$7:D$988,MATCH(WatchList!$B40,'All CCC'!$B$7:$B$988,0)))</f>
        <v/>
      </c>
      <c r="E40" s="962" t="str">
        <f>IF($B40="","",INDEX('All CCC'!E$7:E$988,MATCH(WatchList!$B40,'All CCC'!$B$7:$B$988,0)))</f>
        <v/>
      </c>
      <c r="F40" s="962" t="str">
        <f>IF($B40="","",INDEX('All CCC'!F$7:F$988,MATCH(WatchList!$B40,'All CCC'!$B$7:$B$988,0)))</f>
        <v/>
      </c>
      <c r="G40" s="962" t="str">
        <f>IF($B40="","",INDEX('All CCC'!G$7:G$988,MATCH(WatchList!$B40,'All CCC'!$B$7:$B$988,0)))</f>
        <v/>
      </c>
      <c r="H40" s="962" t="str">
        <f>IF($B40="","",INDEX('All CCC'!H$7:H$988,MATCH(WatchList!$B40,'All CCC'!$B$7:$B$988,0)))</f>
        <v/>
      </c>
      <c r="I40" s="962" t="str">
        <f>IF($B40="","",INDEX('All CCC'!I$7:I$988,MATCH(WatchList!$B40,'All CCC'!$B$7:$B$988,0)))</f>
        <v/>
      </c>
      <c r="J40" s="962" t="str">
        <f>IF($B40="","",INDEX('All CCC'!J$7:J$988,MATCH(WatchList!$B40,'All CCC'!$B$7:$B$988,0)))</f>
        <v/>
      </c>
      <c r="K40" s="962" t="str">
        <f>IF($B40="","",INDEX('All CCC'!K$7:K$988,MATCH(WatchList!$B40,'All CCC'!$B$7:$B$988,0)))</f>
        <v/>
      </c>
      <c r="L40" s="962" t="str">
        <f>IF($B40="","",INDEX('All CCC'!L$7:L$988,MATCH(WatchList!$B40,'All CCC'!$B$7:$B$988,0)))</f>
        <v/>
      </c>
      <c r="M40" s="962" t="str">
        <f>IF($B40="","",INDEX('All CCC'!M$7:M$988,MATCH(WatchList!$B40,'All CCC'!$B$7:$B$988,0)))</f>
        <v/>
      </c>
      <c r="N40" s="962" t="str">
        <f>IF($B40="","",INDEX('All CCC'!N$7:N$988,MATCH(WatchList!$B40,'All CCC'!$B$7:$B$988,0)))</f>
        <v/>
      </c>
      <c r="O40" s="962" t="str">
        <f>IF($B40="","",INDEX('All CCC'!O$7:O$988,MATCH(WatchList!$B40,'All CCC'!$B$7:$B$988,0)))</f>
        <v/>
      </c>
      <c r="P40" s="963" t="str">
        <f>IF($B40="","",INDEX('All CCC'!P$7:P$988,MATCH(WatchList!$B40,'All CCC'!$B$7:$B$988,0)))</f>
        <v/>
      </c>
      <c r="Q40" s="963" t="str">
        <f>IF($B40="","",INDEX('All CCC'!Q$7:Q$988,MATCH(WatchList!$B40,'All CCC'!$B$7:$B$988,0)))</f>
        <v/>
      </c>
      <c r="R40" s="962" t="str">
        <f>IF($B40="","",INDEX('All CCC'!R$7:R$988,MATCH(WatchList!$B40,'All CCC'!$B$7:$B$988,0)))</f>
        <v/>
      </c>
      <c r="S40" s="962" t="str">
        <f>IF($B40="","",INDEX('All CCC'!S$7:S$988,MATCH(WatchList!$B40,'All CCC'!$B$7:$B$988,0)))</f>
        <v/>
      </c>
      <c r="T40" s="962" t="str">
        <f>IF($B40="","",INDEX('All CCC'!T$7:T$988,MATCH(WatchList!$B40,'All CCC'!$B$7:$B$988,0)))</f>
        <v/>
      </c>
      <c r="U40" s="962" t="str">
        <f>IF($B40="","",INDEX('All CCC'!U$7:U$988,MATCH(WatchList!$B40,'All CCC'!$B$7:$B$988,0)))</f>
        <v/>
      </c>
      <c r="V40" s="962" t="str">
        <f>IF($B40="","",INDEX('All CCC'!V$7:V$988,MATCH(WatchList!$B40,'All CCC'!$B$7:$B$988,0)))</f>
        <v/>
      </c>
      <c r="W40" s="962" t="str">
        <f>IF($B40="","",INDEX('All CCC'!W$7:W$988,MATCH(WatchList!$B40,'All CCC'!$B$7:$B$988,0)))</f>
        <v/>
      </c>
      <c r="X40" s="962" t="str">
        <f>IF($B40="","",INDEX('All CCC'!X$7:X$988,MATCH(WatchList!$B40,'All CCC'!$B$7:$B$988,0)))</f>
        <v/>
      </c>
      <c r="Y40" s="962" t="str">
        <f>IF($B40="","",INDEX('All CCC'!Y$7:Y$988,MATCH(WatchList!$B40,'All CCC'!$B$7:$B$988,0)))</f>
        <v/>
      </c>
      <c r="Z40" s="962" t="str">
        <f>IF($B40="","",INDEX('All CCC'!Z$7:Z$988,MATCH(WatchList!$B40,'All CCC'!$B$7:$B$988,0)))</f>
        <v/>
      </c>
      <c r="AA40" s="962" t="str">
        <f>IF($B40="","",INDEX('All CCC'!AA$7:AA$988,MATCH(WatchList!$B40,'All CCC'!$B$7:$B$988,0)))</f>
        <v/>
      </c>
      <c r="AB40" s="962" t="str">
        <f>IF($B40="","",INDEX('All CCC'!AB$7:AB$988,MATCH(WatchList!$B40,'All CCC'!$B$7:$B$988,0)))</f>
        <v/>
      </c>
      <c r="AC40" s="962" t="str">
        <f>IF($B40="","",INDEX('All CCC'!AC$7:AC$988,MATCH(WatchList!$B40,'All CCC'!$B$7:$B$988,0)))</f>
        <v/>
      </c>
      <c r="AD40" s="962" t="str">
        <f>IF($B40="","",INDEX('All CCC'!AD$7:AD$988,MATCH(WatchList!$B40,'All CCC'!$B$7:$B$988,0)))</f>
        <v/>
      </c>
      <c r="AE40" s="962" t="str">
        <f>IF($B40="","",INDEX('All CCC'!AE$7:AE$988,MATCH(WatchList!$B40,'All CCC'!$B$7:$B$988,0)))</f>
        <v/>
      </c>
      <c r="AF40" s="962" t="str">
        <f>IF($B40="","",INDEX('All CCC'!AF$7:AF$988,MATCH(WatchList!$B40,'All CCC'!$B$7:$B$988,0)))</f>
        <v/>
      </c>
      <c r="AG40" s="962" t="str">
        <f>IF($B40="","",INDEX('All CCC'!AG$7:AG$988,MATCH(WatchList!$B40,'All CCC'!$B$7:$B$988,0)))</f>
        <v/>
      </c>
      <c r="AH40" s="962" t="str">
        <f>IF($B40="","",INDEX('All CCC'!AH$7:AH$988,MATCH(WatchList!$B40,'All CCC'!$B$7:$B$988,0)))</f>
        <v/>
      </c>
      <c r="AI40" s="962" t="str">
        <f>IF($B40="","",INDEX('All CCC'!AI$7:AI$988,MATCH(WatchList!$B40,'All CCC'!$B$7:$B$988,0)))</f>
        <v/>
      </c>
      <c r="AJ40" s="962" t="str">
        <f>IF($B40="","",INDEX('All CCC'!AJ$7:AJ$988,MATCH(WatchList!$B40,'All CCC'!$B$7:$B$988,0)))</f>
        <v/>
      </c>
      <c r="AK40" s="962" t="str">
        <f>IF($B40="","",INDEX('All CCC'!AK$7:AK$988,MATCH(WatchList!$B40,'All CCC'!$B$7:$B$988,0)))</f>
        <v/>
      </c>
      <c r="AL40" s="962" t="str">
        <f>IF($B40="","",INDEX('All CCC'!AL$7:AL$988,MATCH(WatchList!$B40,'All CCC'!$B$7:$B$988,0)))</f>
        <v/>
      </c>
      <c r="AM40" s="962" t="str">
        <f>IF($B40="","",INDEX('All CCC'!AM$7:AM$988,MATCH(WatchList!$B40,'All CCC'!$B$7:$B$988,0)))</f>
        <v/>
      </c>
      <c r="AN40" s="962" t="str">
        <f>IF($B40="","",INDEX('All CCC'!AN$7:AN$988,MATCH(WatchList!$B40,'All CCC'!$B$7:$B$988,0)))</f>
        <v/>
      </c>
      <c r="AO40" s="962" t="str">
        <f>IF($B40="","",INDEX('All CCC'!AO$7:AO$988,MATCH(WatchList!$B40,'All CCC'!$B$7:$B$988,0)))</f>
        <v/>
      </c>
      <c r="AP40" s="962" t="str">
        <f>IF($B40="","",INDEX('All CCC'!AP$7:AP$988,MATCH(WatchList!$B40,'All CCC'!$B$7:$B$988,0)))</f>
        <v/>
      </c>
      <c r="AQ40" s="962" t="str">
        <f>IF($B40="","",INDEX('All CCC'!AQ$7:AQ$988,MATCH(WatchList!$B40,'All CCC'!$B$7:$B$988,0)))</f>
        <v/>
      </c>
      <c r="AR40" s="962" t="str">
        <f>IF($B40="","",INDEX('All CCC'!AR$7:AR$988,MATCH(WatchList!$B40,'All CCC'!$B$7:$B$988,0)))</f>
        <v/>
      </c>
      <c r="AS40" s="962" t="str">
        <f>IF($B40="","",INDEX('All CCC'!AS$7:AS$988,MATCH(WatchList!$B40,'All CCC'!$B$7:$B$988,0)))</f>
        <v/>
      </c>
      <c r="AT40" s="962" t="str">
        <f>IF($B40="","",INDEX('All CCC'!AT$7:AT$988,MATCH(WatchList!$B40,'All CCC'!$B$7:$B$988,0)))</f>
        <v/>
      </c>
      <c r="AU40" s="962" t="str">
        <f>IF($B40="","",INDEX('All CCC'!AU$7:AU$988,MATCH(WatchList!$B40,'All CCC'!$B$7:$B$988,0)))</f>
        <v/>
      </c>
      <c r="AV40" s="962" t="str">
        <f>IF($B40="","",INDEX('All CCC'!AV$7:AV$988,MATCH(WatchList!$B40,'All CCC'!$B$7:$B$988,0)))</f>
        <v/>
      </c>
      <c r="AW40" s="962" t="str">
        <f>IF($B40="","",INDEX('All CCC'!AW$7:AW$988,MATCH(WatchList!$B40,'All CCC'!$B$7:$B$988,0)))</f>
        <v/>
      </c>
      <c r="AX40" s="962" t="str">
        <f>IF($B40="","",INDEX('All CCC'!AX$7:AX$988,MATCH(WatchList!$B40,'All CCC'!$B$7:$B$988,0)))</f>
        <v/>
      </c>
      <c r="AY40" s="962" t="str">
        <f>IF($B40="","",INDEX('All CCC'!AY$7:AY$988,MATCH(WatchList!$B40,'All CCC'!$B$7:$B$988,0)))</f>
        <v/>
      </c>
      <c r="AZ40" s="962" t="str">
        <f>IF($B40="","",INDEX('All CCC'!AZ$7:AZ$988,MATCH(WatchList!$B40,'All CCC'!$B$7:$B$988,0)))</f>
        <v/>
      </c>
      <c r="BA40" s="962" t="str">
        <f>IF($B40="","",INDEX('All CCC'!BA$7:BA$988,MATCH(WatchList!$B40,'All CCC'!$B$7:$B$988,0)))</f>
        <v/>
      </c>
      <c r="BB40" s="962" t="str">
        <f>IF($B40="","",INDEX('All CCC'!BB$7:BB$988,MATCH(WatchList!$B40,'All CCC'!$B$7:$B$988,0)))</f>
        <v/>
      </c>
      <c r="BC40" s="962" t="str">
        <f>IF($B40="","",INDEX('All CCC'!BC$7:BC$988,MATCH(WatchList!$B40,'All CCC'!$B$7:$B$988,0)))</f>
        <v/>
      </c>
      <c r="BD40" s="962" t="str">
        <f>IF($B40="","",INDEX('All CCC'!BD$7:BD$988,MATCH(WatchList!$B40,'All CCC'!$B$7:$B$988,0)))</f>
        <v/>
      </c>
      <c r="BE40" s="962" t="str">
        <f>IF($B40="","",INDEX('All CCC'!BE$7:BE$988,MATCH(WatchList!$B40,'All CCC'!$B$7:$B$988,0)))</f>
        <v/>
      </c>
      <c r="BF40" s="962" t="str">
        <f>IF($B40="","",INDEX('All CCC'!BF$7:BF$988,MATCH(WatchList!$B40,'All CCC'!$B$7:$B$988,0)))</f>
        <v/>
      </c>
      <c r="BG40" s="962" t="str">
        <f>IF($B40="","",INDEX('All CCC'!BG$7:BG$988,MATCH(WatchList!$B40,'All CCC'!$B$7:$B$988,0)))</f>
        <v/>
      </c>
    </row>
    <row r="41" spans="1:59" x14ac:dyDescent="0.2">
      <c r="A41" s="610" t="str">
        <f>IF($B41="","",INDEX('All CCC'!A$7:A$988,MATCH(WatchList!$B41,'All CCC'!$B$7:$B$988,0)))</f>
        <v/>
      </c>
      <c r="B41" s="36"/>
      <c r="C41" s="962" t="str">
        <f>IF($B41="","",INDEX('All CCC'!C$7:C$988,MATCH(WatchList!$B41,'All CCC'!$B$7:$B$988,0)))</f>
        <v/>
      </c>
      <c r="D41" s="962" t="str">
        <f>IF($B41="","",INDEX('All CCC'!D$7:D$988,MATCH(WatchList!$B41,'All CCC'!$B$7:$B$988,0)))</f>
        <v/>
      </c>
      <c r="E41" s="962" t="str">
        <f>IF($B41="","",INDEX('All CCC'!E$7:E$988,MATCH(WatchList!$B41,'All CCC'!$B$7:$B$988,0)))</f>
        <v/>
      </c>
      <c r="F41" s="962" t="str">
        <f>IF($B41="","",INDEX('All CCC'!F$7:F$988,MATCH(WatchList!$B41,'All CCC'!$B$7:$B$988,0)))</f>
        <v/>
      </c>
      <c r="G41" s="962" t="str">
        <f>IF($B41="","",INDEX('All CCC'!G$7:G$988,MATCH(WatchList!$B41,'All CCC'!$B$7:$B$988,0)))</f>
        <v/>
      </c>
      <c r="H41" s="962" t="str">
        <f>IF($B41="","",INDEX('All CCC'!H$7:H$988,MATCH(WatchList!$B41,'All CCC'!$B$7:$B$988,0)))</f>
        <v/>
      </c>
      <c r="I41" s="962" t="str">
        <f>IF($B41="","",INDEX('All CCC'!I$7:I$988,MATCH(WatchList!$B41,'All CCC'!$B$7:$B$988,0)))</f>
        <v/>
      </c>
      <c r="J41" s="962" t="str">
        <f>IF($B41="","",INDEX('All CCC'!J$7:J$988,MATCH(WatchList!$B41,'All CCC'!$B$7:$B$988,0)))</f>
        <v/>
      </c>
      <c r="K41" s="962" t="str">
        <f>IF($B41="","",INDEX('All CCC'!K$7:K$988,MATCH(WatchList!$B41,'All CCC'!$B$7:$B$988,0)))</f>
        <v/>
      </c>
      <c r="L41" s="962" t="str">
        <f>IF($B41="","",INDEX('All CCC'!L$7:L$988,MATCH(WatchList!$B41,'All CCC'!$B$7:$B$988,0)))</f>
        <v/>
      </c>
      <c r="M41" s="962" t="str">
        <f>IF($B41="","",INDEX('All CCC'!M$7:M$988,MATCH(WatchList!$B41,'All CCC'!$B$7:$B$988,0)))</f>
        <v/>
      </c>
      <c r="N41" s="962" t="str">
        <f>IF($B41="","",INDEX('All CCC'!N$7:N$988,MATCH(WatchList!$B41,'All CCC'!$B$7:$B$988,0)))</f>
        <v/>
      </c>
      <c r="O41" s="962" t="str">
        <f>IF($B41="","",INDEX('All CCC'!O$7:O$988,MATCH(WatchList!$B41,'All CCC'!$B$7:$B$988,0)))</f>
        <v/>
      </c>
      <c r="P41" s="963" t="str">
        <f>IF($B41="","",INDEX('All CCC'!P$7:P$988,MATCH(WatchList!$B41,'All CCC'!$B$7:$B$988,0)))</f>
        <v/>
      </c>
      <c r="Q41" s="963" t="str">
        <f>IF($B41="","",INDEX('All CCC'!Q$7:Q$988,MATCH(WatchList!$B41,'All CCC'!$B$7:$B$988,0)))</f>
        <v/>
      </c>
      <c r="R41" s="962" t="str">
        <f>IF($B41="","",INDEX('All CCC'!R$7:R$988,MATCH(WatchList!$B41,'All CCC'!$B$7:$B$988,0)))</f>
        <v/>
      </c>
      <c r="S41" s="962" t="str">
        <f>IF($B41="","",INDEX('All CCC'!S$7:S$988,MATCH(WatchList!$B41,'All CCC'!$B$7:$B$988,0)))</f>
        <v/>
      </c>
      <c r="T41" s="962" t="str">
        <f>IF($B41="","",INDEX('All CCC'!T$7:T$988,MATCH(WatchList!$B41,'All CCC'!$B$7:$B$988,0)))</f>
        <v/>
      </c>
      <c r="U41" s="962" t="str">
        <f>IF($B41="","",INDEX('All CCC'!U$7:U$988,MATCH(WatchList!$B41,'All CCC'!$B$7:$B$988,0)))</f>
        <v/>
      </c>
      <c r="V41" s="962" t="str">
        <f>IF($B41="","",INDEX('All CCC'!V$7:V$988,MATCH(WatchList!$B41,'All CCC'!$B$7:$B$988,0)))</f>
        <v/>
      </c>
      <c r="W41" s="962" t="str">
        <f>IF($B41="","",INDEX('All CCC'!W$7:W$988,MATCH(WatchList!$B41,'All CCC'!$B$7:$B$988,0)))</f>
        <v/>
      </c>
      <c r="X41" s="962" t="str">
        <f>IF($B41="","",INDEX('All CCC'!X$7:X$988,MATCH(WatchList!$B41,'All CCC'!$B$7:$B$988,0)))</f>
        <v/>
      </c>
      <c r="Y41" s="962" t="str">
        <f>IF($B41="","",INDEX('All CCC'!Y$7:Y$988,MATCH(WatchList!$B41,'All CCC'!$B$7:$B$988,0)))</f>
        <v/>
      </c>
      <c r="Z41" s="962" t="str">
        <f>IF($B41="","",INDEX('All CCC'!Z$7:Z$988,MATCH(WatchList!$B41,'All CCC'!$B$7:$B$988,0)))</f>
        <v/>
      </c>
      <c r="AA41" s="962" t="str">
        <f>IF($B41="","",INDEX('All CCC'!AA$7:AA$988,MATCH(WatchList!$B41,'All CCC'!$B$7:$B$988,0)))</f>
        <v/>
      </c>
      <c r="AB41" s="962" t="str">
        <f>IF($B41="","",INDEX('All CCC'!AB$7:AB$988,MATCH(WatchList!$B41,'All CCC'!$B$7:$B$988,0)))</f>
        <v/>
      </c>
      <c r="AC41" s="962" t="str">
        <f>IF($B41="","",INDEX('All CCC'!AC$7:AC$988,MATCH(WatchList!$B41,'All CCC'!$B$7:$B$988,0)))</f>
        <v/>
      </c>
      <c r="AD41" s="962" t="str">
        <f>IF($B41="","",INDEX('All CCC'!AD$7:AD$988,MATCH(WatchList!$B41,'All CCC'!$B$7:$B$988,0)))</f>
        <v/>
      </c>
      <c r="AE41" s="962" t="str">
        <f>IF($B41="","",INDEX('All CCC'!AE$7:AE$988,MATCH(WatchList!$B41,'All CCC'!$B$7:$B$988,0)))</f>
        <v/>
      </c>
      <c r="AF41" s="962" t="str">
        <f>IF($B41="","",INDEX('All CCC'!AF$7:AF$988,MATCH(WatchList!$B41,'All CCC'!$B$7:$B$988,0)))</f>
        <v/>
      </c>
      <c r="AG41" s="962" t="str">
        <f>IF($B41="","",INDEX('All CCC'!AG$7:AG$988,MATCH(WatchList!$B41,'All CCC'!$B$7:$B$988,0)))</f>
        <v/>
      </c>
      <c r="AH41" s="962" t="str">
        <f>IF($B41="","",INDEX('All CCC'!AH$7:AH$988,MATCH(WatchList!$B41,'All CCC'!$B$7:$B$988,0)))</f>
        <v/>
      </c>
      <c r="AI41" s="962" t="str">
        <f>IF($B41="","",INDEX('All CCC'!AI$7:AI$988,MATCH(WatchList!$B41,'All CCC'!$B$7:$B$988,0)))</f>
        <v/>
      </c>
      <c r="AJ41" s="962" t="str">
        <f>IF($B41="","",INDEX('All CCC'!AJ$7:AJ$988,MATCH(WatchList!$B41,'All CCC'!$B$7:$B$988,0)))</f>
        <v/>
      </c>
      <c r="AK41" s="962" t="str">
        <f>IF($B41="","",INDEX('All CCC'!AK$7:AK$988,MATCH(WatchList!$B41,'All CCC'!$B$7:$B$988,0)))</f>
        <v/>
      </c>
      <c r="AL41" s="962" t="str">
        <f>IF($B41="","",INDEX('All CCC'!AL$7:AL$988,MATCH(WatchList!$B41,'All CCC'!$B$7:$B$988,0)))</f>
        <v/>
      </c>
      <c r="AM41" s="962" t="str">
        <f>IF($B41="","",INDEX('All CCC'!AM$7:AM$988,MATCH(WatchList!$B41,'All CCC'!$B$7:$B$988,0)))</f>
        <v/>
      </c>
      <c r="AN41" s="962" t="str">
        <f>IF($B41="","",INDEX('All CCC'!AN$7:AN$988,MATCH(WatchList!$B41,'All CCC'!$B$7:$B$988,0)))</f>
        <v/>
      </c>
      <c r="AO41" s="962" t="str">
        <f>IF($B41="","",INDEX('All CCC'!AO$7:AO$988,MATCH(WatchList!$B41,'All CCC'!$B$7:$B$988,0)))</f>
        <v/>
      </c>
      <c r="AP41" s="962" t="str">
        <f>IF($B41="","",INDEX('All CCC'!AP$7:AP$988,MATCH(WatchList!$B41,'All CCC'!$B$7:$B$988,0)))</f>
        <v/>
      </c>
      <c r="AQ41" s="962" t="str">
        <f>IF($B41="","",INDEX('All CCC'!AQ$7:AQ$988,MATCH(WatchList!$B41,'All CCC'!$B$7:$B$988,0)))</f>
        <v/>
      </c>
      <c r="AR41" s="962" t="str">
        <f>IF($B41="","",INDEX('All CCC'!AR$7:AR$988,MATCH(WatchList!$B41,'All CCC'!$B$7:$B$988,0)))</f>
        <v/>
      </c>
      <c r="AS41" s="962" t="str">
        <f>IF($B41="","",INDEX('All CCC'!AS$7:AS$988,MATCH(WatchList!$B41,'All CCC'!$B$7:$B$988,0)))</f>
        <v/>
      </c>
      <c r="AT41" s="962" t="str">
        <f>IF($B41="","",INDEX('All CCC'!AT$7:AT$988,MATCH(WatchList!$B41,'All CCC'!$B$7:$B$988,0)))</f>
        <v/>
      </c>
      <c r="AU41" s="962" t="str">
        <f>IF($B41="","",INDEX('All CCC'!AU$7:AU$988,MATCH(WatchList!$B41,'All CCC'!$B$7:$B$988,0)))</f>
        <v/>
      </c>
      <c r="AV41" s="962" t="str">
        <f>IF($B41="","",INDEX('All CCC'!AV$7:AV$988,MATCH(WatchList!$B41,'All CCC'!$B$7:$B$988,0)))</f>
        <v/>
      </c>
      <c r="AW41" s="962" t="str">
        <f>IF($B41="","",INDEX('All CCC'!AW$7:AW$988,MATCH(WatchList!$B41,'All CCC'!$B$7:$B$988,0)))</f>
        <v/>
      </c>
      <c r="AX41" s="962" t="str">
        <f>IF($B41="","",INDEX('All CCC'!AX$7:AX$988,MATCH(WatchList!$B41,'All CCC'!$B$7:$B$988,0)))</f>
        <v/>
      </c>
      <c r="AY41" s="962" t="str">
        <f>IF($B41="","",INDEX('All CCC'!AY$7:AY$988,MATCH(WatchList!$B41,'All CCC'!$B$7:$B$988,0)))</f>
        <v/>
      </c>
      <c r="AZ41" s="962" t="str">
        <f>IF($B41="","",INDEX('All CCC'!AZ$7:AZ$988,MATCH(WatchList!$B41,'All CCC'!$B$7:$B$988,0)))</f>
        <v/>
      </c>
      <c r="BA41" s="962" t="str">
        <f>IF($B41="","",INDEX('All CCC'!BA$7:BA$988,MATCH(WatchList!$B41,'All CCC'!$B$7:$B$988,0)))</f>
        <v/>
      </c>
      <c r="BB41" s="962" t="str">
        <f>IF($B41="","",INDEX('All CCC'!BB$7:BB$988,MATCH(WatchList!$B41,'All CCC'!$B$7:$B$988,0)))</f>
        <v/>
      </c>
      <c r="BC41" s="962" t="str">
        <f>IF($B41="","",INDEX('All CCC'!BC$7:BC$988,MATCH(WatchList!$B41,'All CCC'!$B$7:$B$988,0)))</f>
        <v/>
      </c>
      <c r="BD41" s="962" t="str">
        <f>IF($B41="","",INDEX('All CCC'!BD$7:BD$988,MATCH(WatchList!$B41,'All CCC'!$B$7:$B$988,0)))</f>
        <v/>
      </c>
      <c r="BE41" s="962" t="str">
        <f>IF($B41="","",INDEX('All CCC'!BE$7:BE$988,MATCH(WatchList!$B41,'All CCC'!$B$7:$B$988,0)))</f>
        <v/>
      </c>
      <c r="BF41" s="962" t="str">
        <f>IF($B41="","",INDEX('All CCC'!BF$7:BF$988,MATCH(WatchList!$B41,'All CCC'!$B$7:$B$988,0)))</f>
        <v/>
      </c>
      <c r="BG41" s="962" t="str">
        <f>IF($B41="","",INDEX('All CCC'!BG$7:BG$988,MATCH(WatchList!$B41,'All CCC'!$B$7:$B$988,0)))</f>
        <v/>
      </c>
    </row>
    <row r="42" spans="1:59" x14ac:dyDescent="0.2">
      <c r="A42" s="610" t="str">
        <f>IF($B42="","",INDEX('All CCC'!A$7:A$988,MATCH(WatchList!$B42,'All CCC'!$B$7:$B$988,0)))</f>
        <v/>
      </c>
      <c r="B42" s="36"/>
      <c r="C42" s="962" t="str">
        <f>IF($B42="","",INDEX('All CCC'!C$7:C$988,MATCH(WatchList!$B42,'All CCC'!$B$7:$B$988,0)))</f>
        <v/>
      </c>
      <c r="D42" s="962" t="str">
        <f>IF($B42="","",INDEX('All CCC'!D$7:D$988,MATCH(WatchList!$B42,'All CCC'!$B$7:$B$988,0)))</f>
        <v/>
      </c>
      <c r="E42" s="962" t="str">
        <f>IF($B42="","",INDEX('All CCC'!E$7:E$988,MATCH(WatchList!$B42,'All CCC'!$B$7:$B$988,0)))</f>
        <v/>
      </c>
      <c r="F42" s="962" t="str">
        <f>IF($B42="","",INDEX('All CCC'!F$7:F$988,MATCH(WatchList!$B42,'All CCC'!$B$7:$B$988,0)))</f>
        <v/>
      </c>
      <c r="G42" s="962" t="str">
        <f>IF($B42="","",INDEX('All CCC'!G$7:G$988,MATCH(WatchList!$B42,'All CCC'!$B$7:$B$988,0)))</f>
        <v/>
      </c>
      <c r="H42" s="962" t="str">
        <f>IF($B42="","",INDEX('All CCC'!H$7:H$988,MATCH(WatchList!$B42,'All CCC'!$B$7:$B$988,0)))</f>
        <v/>
      </c>
      <c r="I42" s="962" t="str">
        <f>IF($B42="","",INDEX('All CCC'!I$7:I$988,MATCH(WatchList!$B42,'All CCC'!$B$7:$B$988,0)))</f>
        <v/>
      </c>
      <c r="J42" s="962" t="str">
        <f>IF($B42="","",INDEX('All CCC'!J$7:J$988,MATCH(WatchList!$B42,'All CCC'!$B$7:$B$988,0)))</f>
        <v/>
      </c>
      <c r="K42" s="962" t="str">
        <f>IF($B42="","",INDEX('All CCC'!K$7:K$988,MATCH(WatchList!$B42,'All CCC'!$B$7:$B$988,0)))</f>
        <v/>
      </c>
      <c r="L42" s="962" t="str">
        <f>IF($B42="","",INDEX('All CCC'!L$7:L$988,MATCH(WatchList!$B42,'All CCC'!$B$7:$B$988,0)))</f>
        <v/>
      </c>
      <c r="M42" s="962" t="str">
        <f>IF($B42="","",INDEX('All CCC'!M$7:M$988,MATCH(WatchList!$B42,'All CCC'!$B$7:$B$988,0)))</f>
        <v/>
      </c>
      <c r="N42" s="962" t="str">
        <f>IF($B42="","",INDEX('All CCC'!N$7:N$988,MATCH(WatchList!$B42,'All CCC'!$B$7:$B$988,0)))</f>
        <v/>
      </c>
      <c r="O42" s="962" t="str">
        <f>IF($B42="","",INDEX('All CCC'!O$7:O$988,MATCH(WatchList!$B42,'All CCC'!$B$7:$B$988,0)))</f>
        <v/>
      </c>
      <c r="P42" s="963" t="str">
        <f>IF($B42="","",INDEX('All CCC'!P$7:P$988,MATCH(WatchList!$B42,'All CCC'!$B$7:$B$988,0)))</f>
        <v/>
      </c>
      <c r="Q42" s="963" t="str">
        <f>IF($B42="","",INDEX('All CCC'!Q$7:Q$988,MATCH(WatchList!$B42,'All CCC'!$B$7:$B$988,0)))</f>
        <v/>
      </c>
      <c r="R42" s="962" t="str">
        <f>IF($B42="","",INDEX('All CCC'!R$7:R$988,MATCH(WatchList!$B42,'All CCC'!$B$7:$B$988,0)))</f>
        <v/>
      </c>
      <c r="S42" s="962" t="str">
        <f>IF($B42="","",INDEX('All CCC'!S$7:S$988,MATCH(WatchList!$B42,'All CCC'!$B$7:$B$988,0)))</f>
        <v/>
      </c>
      <c r="T42" s="962" t="str">
        <f>IF($B42="","",INDEX('All CCC'!T$7:T$988,MATCH(WatchList!$B42,'All CCC'!$B$7:$B$988,0)))</f>
        <v/>
      </c>
      <c r="U42" s="962" t="str">
        <f>IF($B42="","",INDEX('All CCC'!U$7:U$988,MATCH(WatchList!$B42,'All CCC'!$B$7:$B$988,0)))</f>
        <v/>
      </c>
      <c r="V42" s="962" t="str">
        <f>IF($B42="","",INDEX('All CCC'!V$7:V$988,MATCH(WatchList!$B42,'All CCC'!$B$7:$B$988,0)))</f>
        <v/>
      </c>
      <c r="W42" s="962" t="str">
        <f>IF($B42="","",INDEX('All CCC'!W$7:W$988,MATCH(WatchList!$B42,'All CCC'!$B$7:$B$988,0)))</f>
        <v/>
      </c>
      <c r="X42" s="962" t="str">
        <f>IF($B42="","",INDEX('All CCC'!X$7:X$988,MATCH(WatchList!$B42,'All CCC'!$B$7:$B$988,0)))</f>
        <v/>
      </c>
      <c r="Y42" s="962" t="str">
        <f>IF($B42="","",INDEX('All CCC'!Y$7:Y$988,MATCH(WatchList!$B42,'All CCC'!$B$7:$B$988,0)))</f>
        <v/>
      </c>
      <c r="Z42" s="962" t="str">
        <f>IF($B42="","",INDEX('All CCC'!Z$7:Z$988,MATCH(WatchList!$B42,'All CCC'!$B$7:$B$988,0)))</f>
        <v/>
      </c>
      <c r="AA42" s="962" t="str">
        <f>IF($B42="","",INDEX('All CCC'!AA$7:AA$988,MATCH(WatchList!$B42,'All CCC'!$B$7:$B$988,0)))</f>
        <v/>
      </c>
      <c r="AB42" s="962" t="str">
        <f>IF($B42="","",INDEX('All CCC'!AB$7:AB$988,MATCH(WatchList!$B42,'All CCC'!$B$7:$B$988,0)))</f>
        <v/>
      </c>
      <c r="AC42" s="962" t="str">
        <f>IF($B42="","",INDEX('All CCC'!AC$7:AC$988,MATCH(WatchList!$B42,'All CCC'!$B$7:$B$988,0)))</f>
        <v/>
      </c>
      <c r="AD42" s="962" t="str">
        <f>IF($B42="","",INDEX('All CCC'!AD$7:AD$988,MATCH(WatchList!$B42,'All CCC'!$B$7:$B$988,0)))</f>
        <v/>
      </c>
      <c r="AE42" s="962" t="str">
        <f>IF($B42="","",INDEX('All CCC'!AE$7:AE$988,MATCH(WatchList!$B42,'All CCC'!$B$7:$B$988,0)))</f>
        <v/>
      </c>
      <c r="AF42" s="962" t="str">
        <f>IF($B42="","",INDEX('All CCC'!AF$7:AF$988,MATCH(WatchList!$B42,'All CCC'!$B$7:$B$988,0)))</f>
        <v/>
      </c>
      <c r="AG42" s="962" t="str">
        <f>IF($B42="","",INDEX('All CCC'!AG$7:AG$988,MATCH(WatchList!$B42,'All CCC'!$B$7:$B$988,0)))</f>
        <v/>
      </c>
      <c r="AH42" s="962" t="str">
        <f>IF($B42="","",INDEX('All CCC'!AH$7:AH$988,MATCH(WatchList!$B42,'All CCC'!$B$7:$B$988,0)))</f>
        <v/>
      </c>
      <c r="AI42" s="962" t="str">
        <f>IF($B42="","",INDEX('All CCC'!AI$7:AI$988,MATCH(WatchList!$B42,'All CCC'!$B$7:$B$988,0)))</f>
        <v/>
      </c>
      <c r="AJ42" s="962" t="str">
        <f>IF($B42="","",INDEX('All CCC'!AJ$7:AJ$988,MATCH(WatchList!$B42,'All CCC'!$B$7:$B$988,0)))</f>
        <v/>
      </c>
      <c r="AK42" s="962" t="str">
        <f>IF($B42="","",INDEX('All CCC'!AK$7:AK$988,MATCH(WatchList!$B42,'All CCC'!$B$7:$B$988,0)))</f>
        <v/>
      </c>
      <c r="AL42" s="962" t="str">
        <f>IF($B42="","",INDEX('All CCC'!AL$7:AL$988,MATCH(WatchList!$B42,'All CCC'!$B$7:$B$988,0)))</f>
        <v/>
      </c>
      <c r="AM42" s="962" t="str">
        <f>IF($B42="","",INDEX('All CCC'!AM$7:AM$988,MATCH(WatchList!$B42,'All CCC'!$B$7:$B$988,0)))</f>
        <v/>
      </c>
      <c r="AN42" s="962" t="str">
        <f>IF($B42="","",INDEX('All CCC'!AN$7:AN$988,MATCH(WatchList!$B42,'All CCC'!$B$7:$B$988,0)))</f>
        <v/>
      </c>
      <c r="AO42" s="962" t="str">
        <f>IF($B42="","",INDEX('All CCC'!AO$7:AO$988,MATCH(WatchList!$B42,'All CCC'!$B$7:$B$988,0)))</f>
        <v/>
      </c>
      <c r="AP42" s="962" t="str">
        <f>IF($B42="","",INDEX('All CCC'!AP$7:AP$988,MATCH(WatchList!$B42,'All CCC'!$B$7:$B$988,0)))</f>
        <v/>
      </c>
      <c r="AQ42" s="962" t="str">
        <f>IF($B42="","",INDEX('All CCC'!AQ$7:AQ$988,MATCH(WatchList!$B42,'All CCC'!$B$7:$B$988,0)))</f>
        <v/>
      </c>
      <c r="AR42" s="962" t="str">
        <f>IF($B42="","",INDEX('All CCC'!AR$7:AR$988,MATCH(WatchList!$B42,'All CCC'!$B$7:$B$988,0)))</f>
        <v/>
      </c>
      <c r="AS42" s="962" t="str">
        <f>IF($B42="","",INDEX('All CCC'!AS$7:AS$988,MATCH(WatchList!$B42,'All CCC'!$B$7:$B$988,0)))</f>
        <v/>
      </c>
      <c r="AT42" s="962" t="str">
        <f>IF($B42="","",INDEX('All CCC'!AT$7:AT$988,MATCH(WatchList!$B42,'All CCC'!$B$7:$B$988,0)))</f>
        <v/>
      </c>
      <c r="AU42" s="962" t="str">
        <f>IF($B42="","",INDEX('All CCC'!AU$7:AU$988,MATCH(WatchList!$B42,'All CCC'!$B$7:$B$988,0)))</f>
        <v/>
      </c>
      <c r="AV42" s="962" t="str">
        <f>IF($B42="","",INDEX('All CCC'!AV$7:AV$988,MATCH(WatchList!$B42,'All CCC'!$B$7:$B$988,0)))</f>
        <v/>
      </c>
      <c r="AW42" s="962" t="str">
        <f>IF($B42="","",INDEX('All CCC'!AW$7:AW$988,MATCH(WatchList!$B42,'All CCC'!$B$7:$B$988,0)))</f>
        <v/>
      </c>
      <c r="AX42" s="962" t="str">
        <f>IF($B42="","",INDEX('All CCC'!AX$7:AX$988,MATCH(WatchList!$B42,'All CCC'!$B$7:$B$988,0)))</f>
        <v/>
      </c>
      <c r="AY42" s="962" t="str">
        <f>IF($B42="","",INDEX('All CCC'!AY$7:AY$988,MATCH(WatchList!$B42,'All CCC'!$B$7:$B$988,0)))</f>
        <v/>
      </c>
      <c r="AZ42" s="962" t="str">
        <f>IF($B42="","",INDEX('All CCC'!AZ$7:AZ$988,MATCH(WatchList!$B42,'All CCC'!$B$7:$B$988,0)))</f>
        <v/>
      </c>
      <c r="BA42" s="962" t="str">
        <f>IF($B42="","",INDEX('All CCC'!BA$7:BA$988,MATCH(WatchList!$B42,'All CCC'!$B$7:$B$988,0)))</f>
        <v/>
      </c>
      <c r="BB42" s="962" t="str">
        <f>IF($B42="","",INDEX('All CCC'!BB$7:BB$988,MATCH(WatchList!$B42,'All CCC'!$B$7:$B$988,0)))</f>
        <v/>
      </c>
      <c r="BC42" s="962" t="str">
        <f>IF($B42="","",INDEX('All CCC'!BC$7:BC$988,MATCH(WatchList!$B42,'All CCC'!$B$7:$B$988,0)))</f>
        <v/>
      </c>
      <c r="BD42" s="962" t="str">
        <f>IF($B42="","",INDEX('All CCC'!BD$7:BD$988,MATCH(WatchList!$B42,'All CCC'!$B$7:$B$988,0)))</f>
        <v/>
      </c>
      <c r="BE42" s="962" t="str">
        <f>IF($B42="","",INDEX('All CCC'!BE$7:BE$988,MATCH(WatchList!$B42,'All CCC'!$B$7:$B$988,0)))</f>
        <v/>
      </c>
      <c r="BF42" s="962" t="str">
        <f>IF($B42="","",INDEX('All CCC'!BF$7:BF$988,MATCH(WatchList!$B42,'All CCC'!$B$7:$B$988,0)))</f>
        <v/>
      </c>
      <c r="BG42" s="962" t="str">
        <f>IF($B42="","",INDEX('All CCC'!BG$7:BG$988,MATCH(WatchList!$B42,'All CCC'!$B$7:$B$988,0)))</f>
        <v/>
      </c>
    </row>
    <row r="43" spans="1:59" x14ac:dyDescent="0.2">
      <c r="A43" s="610" t="str">
        <f>IF($B43="","",INDEX('All CCC'!A$7:A$988,MATCH(WatchList!$B43,'All CCC'!$B$7:$B$988,0)))</f>
        <v/>
      </c>
      <c r="B43" s="36"/>
      <c r="C43" s="962" t="str">
        <f>IF($B43="","",INDEX('All CCC'!C$7:C$988,MATCH(WatchList!$B43,'All CCC'!$B$7:$B$988,0)))</f>
        <v/>
      </c>
      <c r="D43" s="962" t="str">
        <f>IF($B43="","",INDEX('All CCC'!D$7:D$988,MATCH(WatchList!$B43,'All CCC'!$B$7:$B$988,0)))</f>
        <v/>
      </c>
      <c r="E43" s="962" t="str">
        <f>IF($B43="","",INDEX('All CCC'!E$7:E$988,MATCH(WatchList!$B43,'All CCC'!$B$7:$B$988,0)))</f>
        <v/>
      </c>
      <c r="F43" s="962" t="str">
        <f>IF($B43="","",INDEX('All CCC'!F$7:F$988,MATCH(WatchList!$B43,'All CCC'!$B$7:$B$988,0)))</f>
        <v/>
      </c>
      <c r="G43" s="962" t="str">
        <f>IF($B43="","",INDEX('All CCC'!G$7:G$988,MATCH(WatchList!$B43,'All CCC'!$B$7:$B$988,0)))</f>
        <v/>
      </c>
      <c r="H43" s="962" t="str">
        <f>IF($B43="","",INDEX('All CCC'!H$7:H$988,MATCH(WatchList!$B43,'All CCC'!$B$7:$B$988,0)))</f>
        <v/>
      </c>
      <c r="I43" s="962" t="str">
        <f>IF($B43="","",INDEX('All CCC'!I$7:I$988,MATCH(WatchList!$B43,'All CCC'!$B$7:$B$988,0)))</f>
        <v/>
      </c>
      <c r="J43" s="962" t="str">
        <f>IF($B43="","",INDEX('All CCC'!J$7:J$988,MATCH(WatchList!$B43,'All CCC'!$B$7:$B$988,0)))</f>
        <v/>
      </c>
      <c r="K43" s="962" t="str">
        <f>IF($B43="","",INDEX('All CCC'!K$7:K$988,MATCH(WatchList!$B43,'All CCC'!$B$7:$B$988,0)))</f>
        <v/>
      </c>
      <c r="L43" s="962" t="str">
        <f>IF($B43="","",INDEX('All CCC'!L$7:L$988,MATCH(WatchList!$B43,'All CCC'!$B$7:$B$988,0)))</f>
        <v/>
      </c>
      <c r="M43" s="962" t="str">
        <f>IF($B43="","",INDEX('All CCC'!M$7:M$988,MATCH(WatchList!$B43,'All CCC'!$B$7:$B$988,0)))</f>
        <v/>
      </c>
      <c r="N43" s="962" t="str">
        <f>IF($B43="","",INDEX('All CCC'!N$7:N$988,MATCH(WatchList!$B43,'All CCC'!$B$7:$B$988,0)))</f>
        <v/>
      </c>
      <c r="O43" s="962" t="str">
        <f>IF($B43="","",INDEX('All CCC'!O$7:O$988,MATCH(WatchList!$B43,'All CCC'!$B$7:$B$988,0)))</f>
        <v/>
      </c>
      <c r="P43" s="963" t="str">
        <f>IF($B43="","",INDEX('All CCC'!P$7:P$988,MATCH(WatchList!$B43,'All CCC'!$B$7:$B$988,0)))</f>
        <v/>
      </c>
      <c r="Q43" s="963" t="str">
        <f>IF($B43="","",INDEX('All CCC'!Q$7:Q$988,MATCH(WatchList!$B43,'All CCC'!$B$7:$B$988,0)))</f>
        <v/>
      </c>
      <c r="R43" s="962" t="str">
        <f>IF($B43="","",INDEX('All CCC'!R$7:R$988,MATCH(WatchList!$B43,'All CCC'!$B$7:$B$988,0)))</f>
        <v/>
      </c>
      <c r="S43" s="962" t="str">
        <f>IF($B43="","",INDEX('All CCC'!S$7:S$988,MATCH(WatchList!$B43,'All CCC'!$B$7:$B$988,0)))</f>
        <v/>
      </c>
      <c r="T43" s="962" t="str">
        <f>IF($B43="","",INDEX('All CCC'!T$7:T$988,MATCH(WatchList!$B43,'All CCC'!$B$7:$B$988,0)))</f>
        <v/>
      </c>
      <c r="U43" s="962" t="str">
        <f>IF($B43="","",INDEX('All CCC'!U$7:U$988,MATCH(WatchList!$B43,'All CCC'!$B$7:$B$988,0)))</f>
        <v/>
      </c>
      <c r="V43" s="962" t="str">
        <f>IF($B43="","",INDEX('All CCC'!V$7:V$988,MATCH(WatchList!$B43,'All CCC'!$B$7:$B$988,0)))</f>
        <v/>
      </c>
      <c r="W43" s="962" t="str">
        <f>IF($B43="","",INDEX('All CCC'!W$7:W$988,MATCH(WatchList!$B43,'All CCC'!$B$7:$B$988,0)))</f>
        <v/>
      </c>
      <c r="X43" s="962" t="str">
        <f>IF($B43="","",INDEX('All CCC'!X$7:X$988,MATCH(WatchList!$B43,'All CCC'!$B$7:$B$988,0)))</f>
        <v/>
      </c>
      <c r="Y43" s="962" t="str">
        <f>IF($B43="","",INDEX('All CCC'!Y$7:Y$988,MATCH(WatchList!$B43,'All CCC'!$B$7:$B$988,0)))</f>
        <v/>
      </c>
      <c r="Z43" s="962" t="str">
        <f>IF($B43="","",INDEX('All CCC'!Z$7:Z$988,MATCH(WatchList!$B43,'All CCC'!$B$7:$B$988,0)))</f>
        <v/>
      </c>
      <c r="AA43" s="962" t="str">
        <f>IF($B43="","",INDEX('All CCC'!AA$7:AA$988,MATCH(WatchList!$B43,'All CCC'!$B$7:$B$988,0)))</f>
        <v/>
      </c>
      <c r="AB43" s="962" t="str">
        <f>IF($B43="","",INDEX('All CCC'!AB$7:AB$988,MATCH(WatchList!$B43,'All CCC'!$B$7:$B$988,0)))</f>
        <v/>
      </c>
      <c r="AC43" s="962" t="str">
        <f>IF($B43="","",INDEX('All CCC'!AC$7:AC$988,MATCH(WatchList!$B43,'All CCC'!$B$7:$B$988,0)))</f>
        <v/>
      </c>
      <c r="AD43" s="962" t="str">
        <f>IF($B43="","",INDEX('All CCC'!AD$7:AD$988,MATCH(WatchList!$B43,'All CCC'!$B$7:$B$988,0)))</f>
        <v/>
      </c>
      <c r="AE43" s="962" t="str">
        <f>IF($B43="","",INDEX('All CCC'!AE$7:AE$988,MATCH(WatchList!$B43,'All CCC'!$B$7:$B$988,0)))</f>
        <v/>
      </c>
      <c r="AF43" s="962" t="str">
        <f>IF($B43="","",INDEX('All CCC'!AF$7:AF$988,MATCH(WatchList!$B43,'All CCC'!$B$7:$B$988,0)))</f>
        <v/>
      </c>
      <c r="AG43" s="962" t="str">
        <f>IF($B43="","",INDEX('All CCC'!AG$7:AG$988,MATCH(WatchList!$B43,'All CCC'!$B$7:$B$988,0)))</f>
        <v/>
      </c>
      <c r="AH43" s="962" t="str">
        <f>IF($B43="","",INDEX('All CCC'!AH$7:AH$988,MATCH(WatchList!$B43,'All CCC'!$B$7:$B$988,0)))</f>
        <v/>
      </c>
      <c r="AI43" s="962" t="str">
        <f>IF($B43="","",INDEX('All CCC'!AI$7:AI$988,MATCH(WatchList!$B43,'All CCC'!$B$7:$B$988,0)))</f>
        <v/>
      </c>
      <c r="AJ43" s="962" t="str">
        <f>IF($B43="","",INDEX('All CCC'!AJ$7:AJ$988,MATCH(WatchList!$B43,'All CCC'!$B$7:$B$988,0)))</f>
        <v/>
      </c>
      <c r="AK43" s="962" t="str">
        <f>IF($B43="","",INDEX('All CCC'!AK$7:AK$988,MATCH(WatchList!$B43,'All CCC'!$B$7:$B$988,0)))</f>
        <v/>
      </c>
      <c r="AL43" s="962" t="str">
        <f>IF($B43="","",INDEX('All CCC'!AL$7:AL$988,MATCH(WatchList!$B43,'All CCC'!$B$7:$B$988,0)))</f>
        <v/>
      </c>
      <c r="AM43" s="962" t="str">
        <f>IF($B43="","",INDEX('All CCC'!AM$7:AM$988,MATCH(WatchList!$B43,'All CCC'!$B$7:$B$988,0)))</f>
        <v/>
      </c>
      <c r="AN43" s="962" t="str">
        <f>IF($B43="","",INDEX('All CCC'!AN$7:AN$988,MATCH(WatchList!$B43,'All CCC'!$B$7:$B$988,0)))</f>
        <v/>
      </c>
      <c r="AO43" s="962" t="str">
        <f>IF($B43="","",INDEX('All CCC'!AO$7:AO$988,MATCH(WatchList!$B43,'All CCC'!$B$7:$B$988,0)))</f>
        <v/>
      </c>
      <c r="AP43" s="962" t="str">
        <f>IF($B43="","",INDEX('All CCC'!AP$7:AP$988,MATCH(WatchList!$B43,'All CCC'!$B$7:$B$988,0)))</f>
        <v/>
      </c>
      <c r="AQ43" s="962" t="str">
        <f>IF($B43="","",INDEX('All CCC'!AQ$7:AQ$988,MATCH(WatchList!$B43,'All CCC'!$B$7:$B$988,0)))</f>
        <v/>
      </c>
      <c r="AR43" s="962" t="str">
        <f>IF($B43="","",INDEX('All CCC'!AR$7:AR$988,MATCH(WatchList!$B43,'All CCC'!$B$7:$B$988,0)))</f>
        <v/>
      </c>
      <c r="AS43" s="962" t="str">
        <f>IF($B43="","",INDEX('All CCC'!AS$7:AS$988,MATCH(WatchList!$B43,'All CCC'!$B$7:$B$988,0)))</f>
        <v/>
      </c>
      <c r="AT43" s="962" t="str">
        <f>IF($B43="","",INDEX('All CCC'!AT$7:AT$988,MATCH(WatchList!$B43,'All CCC'!$B$7:$B$988,0)))</f>
        <v/>
      </c>
      <c r="AU43" s="962" t="str">
        <f>IF($B43="","",INDEX('All CCC'!AU$7:AU$988,MATCH(WatchList!$B43,'All CCC'!$B$7:$B$988,0)))</f>
        <v/>
      </c>
      <c r="AV43" s="962" t="str">
        <f>IF($B43="","",INDEX('All CCC'!AV$7:AV$988,MATCH(WatchList!$B43,'All CCC'!$B$7:$B$988,0)))</f>
        <v/>
      </c>
      <c r="AW43" s="962" t="str">
        <f>IF($B43="","",INDEX('All CCC'!AW$7:AW$988,MATCH(WatchList!$B43,'All CCC'!$B$7:$B$988,0)))</f>
        <v/>
      </c>
      <c r="AX43" s="962" t="str">
        <f>IF($B43="","",INDEX('All CCC'!AX$7:AX$988,MATCH(WatchList!$B43,'All CCC'!$B$7:$B$988,0)))</f>
        <v/>
      </c>
      <c r="AY43" s="962" t="str">
        <f>IF($B43="","",INDEX('All CCC'!AY$7:AY$988,MATCH(WatchList!$B43,'All CCC'!$B$7:$B$988,0)))</f>
        <v/>
      </c>
      <c r="AZ43" s="962" t="str">
        <f>IF($B43="","",INDEX('All CCC'!AZ$7:AZ$988,MATCH(WatchList!$B43,'All CCC'!$B$7:$B$988,0)))</f>
        <v/>
      </c>
      <c r="BA43" s="962" t="str">
        <f>IF($B43="","",INDEX('All CCC'!BA$7:BA$988,MATCH(WatchList!$B43,'All CCC'!$B$7:$B$988,0)))</f>
        <v/>
      </c>
      <c r="BB43" s="962" t="str">
        <f>IF($B43="","",INDEX('All CCC'!BB$7:BB$988,MATCH(WatchList!$B43,'All CCC'!$B$7:$B$988,0)))</f>
        <v/>
      </c>
      <c r="BC43" s="962" t="str">
        <f>IF($B43="","",INDEX('All CCC'!BC$7:BC$988,MATCH(WatchList!$B43,'All CCC'!$B$7:$B$988,0)))</f>
        <v/>
      </c>
      <c r="BD43" s="962" t="str">
        <f>IF($B43="","",INDEX('All CCC'!BD$7:BD$988,MATCH(WatchList!$B43,'All CCC'!$B$7:$B$988,0)))</f>
        <v/>
      </c>
      <c r="BE43" s="962" t="str">
        <f>IF($B43="","",INDEX('All CCC'!BE$7:BE$988,MATCH(WatchList!$B43,'All CCC'!$B$7:$B$988,0)))</f>
        <v/>
      </c>
      <c r="BF43" s="962" t="str">
        <f>IF($B43="","",INDEX('All CCC'!BF$7:BF$988,MATCH(WatchList!$B43,'All CCC'!$B$7:$B$988,0)))</f>
        <v/>
      </c>
      <c r="BG43" s="962" t="str">
        <f>IF($B43="","",INDEX('All CCC'!BG$7:BG$988,MATCH(WatchList!$B43,'All CCC'!$B$7:$B$988,0)))</f>
        <v/>
      </c>
    </row>
    <row r="44" spans="1:59" x14ac:dyDescent="0.2">
      <c r="A44" s="610" t="str">
        <f>IF($B44="","",INDEX('All CCC'!A$7:A$988,MATCH(WatchList!$B44,'All CCC'!$B$7:$B$988,0)))</f>
        <v/>
      </c>
      <c r="B44" s="36"/>
      <c r="C44" s="962" t="str">
        <f>IF($B44="","",INDEX('All CCC'!C$7:C$988,MATCH(WatchList!$B44,'All CCC'!$B$7:$B$988,0)))</f>
        <v/>
      </c>
      <c r="D44" s="962" t="str">
        <f>IF($B44="","",INDEX('All CCC'!D$7:D$988,MATCH(WatchList!$B44,'All CCC'!$B$7:$B$988,0)))</f>
        <v/>
      </c>
      <c r="E44" s="962" t="str">
        <f>IF($B44="","",INDEX('All CCC'!E$7:E$988,MATCH(WatchList!$B44,'All CCC'!$B$7:$B$988,0)))</f>
        <v/>
      </c>
      <c r="F44" s="962" t="str">
        <f>IF($B44="","",INDEX('All CCC'!F$7:F$988,MATCH(WatchList!$B44,'All CCC'!$B$7:$B$988,0)))</f>
        <v/>
      </c>
      <c r="G44" s="962" t="str">
        <f>IF($B44="","",INDEX('All CCC'!G$7:G$988,MATCH(WatchList!$B44,'All CCC'!$B$7:$B$988,0)))</f>
        <v/>
      </c>
      <c r="H44" s="962" t="str">
        <f>IF($B44="","",INDEX('All CCC'!H$7:H$988,MATCH(WatchList!$B44,'All CCC'!$B$7:$B$988,0)))</f>
        <v/>
      </c>
      <c r="I44" s="962" t="str">
        <f>IF($B44="","",INDEX('All CCC'!I$7:I$988,MATCH(WatchList!$B44,'All CCC'!$B$7:$B$988,0)))</f>
        <v/>
      </c>
      <c r="J44" s="962" t="str">
        <f>IF($B44="","",INDEX('All CCC'!J$7:J$988,MATCH(WatchList!$B44,'All CCC'!$B$7:$B$988,0)))</f>
        <v/>
      </c>
      <c r="K44" s="962" t="str">
        <f>IF($B44="","",INDEX('All CCC'!K$7:K$988,MATCH(WatchList!$B44,'All CCC'!$B$7:$B$988,0)))</f>
        <v/>
      </c>
      <c r="L44" s="962" t="str">
        <f>IF($B44="","",INDEX('All CCC'!L$7:L$988,MATCH(WatchList!$B44,'All CCC'!$B$7:$B$988,0)))</f>
        <v/>
      </c>
      <c r="M44" s="962" t="str">
        <f>IF($B44="","",INDEX('All CCC'!M$7:M$988,MATCH(WatchList!$B44,'All CCC'!$B$7:$B$988,0)))</f>
        <v/>
      </c>
      <c r="N44" s="962" t="str">
        <f>IF($B44="","",INDEX('All CCC'!N$7:N$988,MATCH(WatchList!$B44,'All CCC'!$B$7:$B$988,0)))</f>
        <v/>
      </c>
      <c r="O44" s="962" t="str">
        <f>IF($B44="","",INDEX('All CCC'!O$7:O$988,MATCH(WatchList!$B44,'All CCC'!$B$7:$B$988,0)))</f>
        <v/>
      </c>
      <c r="P44" s="963" t="str">
        <f>IF($B44="","",INDEX('All CCC'!P$7:P$988,MATCH(WatchList!$B44,'All CCC'!$B$7:$B$988,0)))</f>
        <v/>
      </c>
      <c r="Q44" s="963" t="str">
        <f>IF($B44="","",INDEX('All CCC'!Q$7:Q$988,MATCH(WatchList!$B44,'All CCC'!$B$7:$B$988,0)))</f>
        <v/>
      </c>
      <c r="R44" s="962" t="str">
        <f>IF($B44="","",INDEX('All CCC'!R$7:R$988,MATCH(WatchList!$B44,'All CCC'!$B$7:$B$988,0)))</f>
        <v/>
      </c>
      <c r="S44" s="962" t="str">
        <f>IF($B44="","",INDEX('All CCC'!S$7:S$988,MATCH(WatchList!$B44,'All CCC'!$B$7:$B$988,0)))</f>
        <v/>
      </c>
      <c r="T44" s="962" t="str">
        <f>IF($B44="","",INDEX('All CCC'!T$7:T$988,MATCH(WatchList!$B44,'All CCC'!$B$7:$B$988,0)))</f>
        <v/>
      </c>
      <c r="U44" s="962" t="str">
        <f>IF($B44="","",INDEX('All CCC'!U$7:U$988,MATCH(WatchList!$B44,'All CCC'!$B$7:$B$988,0)))</f>
        <v/>
      </c>
      <c r="V44" s="962" t="str">
        <f>IF($B44="","",INDEX('All CCC'!V$7:V$988,MATCH(WatchList!$B44,'All CCC'!$B$7:$B$988,0)))</f>
        <v/>
      </c>
      <c r="W44" s="962" t="str">
        <f>IF($B44="","",INDEX('All CCC'!W$7:W$988,MATCH(WatchList!$B44,'All CCC'!$B$7:$B$988,0)))</f>
        <v/>
      </c>
      <c r="X44" s="962" t="str">
        <f>IF($B44="","",INDEX('All CCC'!X$7:X$988,MATCH(WatchList!$B44,'All CCC'!$B$7:$B$988,0)))</f>
        <v/>
      </c>
      <c r="Y44" s="962" t="str">
        <f>IF($B44="","",INDEX('All CCC'!Y$7:Y$988,MATCH(WatchList!$B44,'All CCC'!$B$7:$B$988,0)))</f>
        <v/>
      </c>
      <c r="Z44" s="962" t="str">
        <f>IF($B44="","",INDEX('All CCC'!Z$7:Z$988,MATCH(WatchList!$B44,'All CCC'!$B$7:$B$988,0)))</f>
        <v/>
      </c>
      <c r="AA44" s="962" t="str">
        <f>IF($B44="","",INDEX('All CCC'!AA$7:AA$988,MATCH(WatchList!$B44,'All CCC'!$B$7:$B$988,0)))</f>
        <v/>
      </c>
      <c r="AB44" s="962" t="str">
        <f>IF($B44="","",INDEX('All CCC'!AB$7:AB$988,MATCH(WatchList!$B44,'All CCC'!$B$7:$B$988,0)))</f>
        <v/>
      </c>
      <c r="AC44" s="962" t="str">
        <f>IF($B44="","",INDEX('All CCC'!AC$7:AC$988,MATCH(WatchList!$B44,'All CCC'!$B$7:$B$988,0)))</f>
        <v/>
      </c>
      <c r="AD44" s="962" t="str">
        <f>IF($B44="","",INDEX('All CCC'!AD$7:AD$988,MATCH(WatchList!$B44,'All CCC'!$B$7:$B$988,0)))</f>
        <v/>
      </c>
      <c r="AE44" s="962" t="str">
        <f>IF($B44="","",INDEX('All CCC'!AE$7:AE$988,MATCH(WatchList!$B44,'All CCC'!$B$7:$B$988,0)))</f>
        <v/>
      </c>
      <c r="AF44" s="962" t="str">
        <f>IF($B44="","",INDEX('All CCC'!AF$7:AF$988,MATCH(WatchList!$B44,'All CCC'!$B$7:$B$988,0)))</f>
        <v/>
      </c>
      <c r="AG44" s="962" t="str">
        <f>IF($B44="","",INDEX('All CCC'!AG$7:AG$988,MATCH(WatchList!$B44,'All CCC'!$B$7:$B$988,0)))</f>
        <v/>
      </c>
      <c r="AH44" s="962" t="str">
        <f>IF($B44="","",INDEX('All CCC'!AH$7:AH$988,MATCH(WatchList!$B44,'All CCC'!$B$7:$B$988,0)))</f>
        <v/>
      </c>
      <c r="AI44" s="962" t="str">
        <f>IF($B44="","",INDEX('All CCC'!AI$7:AI$988,MATCH(WatchList!$B44,'All CCC'!$B$7:$B$988,0)))</f>
        <v/>
      </c>
      <c r="AJ44" s="962" t="str">
        <f>IF($B44="","",INDEX('All CCC'!AJ$7:AJ$988,MATCH(WatchList!$B44,'All CCC'!$B$7:$B$988,0)))</f>
        <v/>
      </c>
      <c r="AK44" s="962" t="str">
        <f>IF($B44="","",INDEX('All CCC'!AK$7:AK$988,MATCH(WatchList!$B44,'All CCC'!$B$7:$B$988,0)))</f>
        <v/>
      </c>
      <c r="AL44" s="962" t="str">
        <f>IF($B44="","",INDEX('All CCC'!AL$7:AL$988,MATCH(WatchList!$B44,'All CCC'!$B$7:$B$988,0)))</f>
        <v/>
      </c>
      <c r="AM44" s="962" t="str">
        <f>IF($B44="","",INDEX('All CCC'!AM$7:AM$988,MATCH(WatchList!$B44,'All CCC'!$B$7:$B$988,0)))</f>
        <v/>
      </c>
      <c r="AN44" s="962" t="str">
        <f>IF($B44="","",INDEX('All CCC'!AN$7:AN$988,MATCH(WatchList!$B44,'All CCC'!$B$7:$B$988,0)))</f>
        <v/>
      </c>
      <c r="AO44" s="962" t="str">
        <f>IF($B44="","",INDEX('All CCC'!AO$7:AO$988,MATCH(WatchList!$B44,'All CCC'!$B$7:$B$988,0)))</f>
        <v/>
      </c>
      <c r="AP44" s="962" t="str">
        <f>IF($B44="","",INDEX('All CCC'!AP$7:AP$988,MATCH(WatchList!$B44,'All CCC'!$B$7:$B$988,0)))</f>
        <v/>
      </c>
      <c r="AQ44" s="962" t="str">
        <f>IF($B44="","",INDEX('All CCC'!AQ$7:AQ$988,MATCH(WatchList!$B44,'All CCC'!$B$7:$B$988,0)))</f>
        <v/>
      </c>
      <c r="AR44" s="962" t="str">
        <f>IF($B44="","",INDEX('All CCC'!AR$7:AR$988,MATCH(WatchList!$B44,'All CCC'!$B$7:$B$988,0)))</f>
        <v/>
      </c>
      <c r="AS44" s="962" t="str">
        <f>IF($B44="","",INDEX('All CCC'!AS$7:AS$988,MATCH(WatchList!$B44,'All CCC'!$B$7:$B$988,0)))</f>
        <v/>
      </c>
      <c r="AT44" s="962" t="str">
        <f>IF($B44="","",INDEX('All CCC'!AT$7:AT$988,MATCH(WatchList!$B44,'All CCC'!$B$7:$B$988,0)))</f>
        <v/>
      </c>
      <c r="AU44" s="962" t="str">
        <f>IF($B44="","",INDEX('All CCC'!AU$7:AU$988,MATCH(WatchList!$B44,'All CCC'!$B$7:$B$988,0)))</f>
        <v/>
      </c>
      <c r="AV44" s="962" t="str">
        <f>IF($B44="","",INDEX('All CCC'!AV$7:AV$988,MATCH(WatchList!$B44,'All CCC'!$B$7:$B$988,0)))</f>
        <v/>
      </c>
      <c r="AW44" s="962" t="str">
        <f>IF($B44="","",INDEX('All CCC'!AW$7:AW$988,MATCH(WatchList!$B44,'All CCC'!$B$7:$B$988,0)))</f>
        <v/>
      </c>
      <c r="AX44" s="962" t="str">
        <f>IF($B44="","",INDEX('All CCC'!AX$7:AX$988,MATCH(WatchList!$B44,'All CCC'!$B$7:$B$988,0)))</f>
        <v/>
      </c>
      <c r="AY44" s="962" t="str">
        <f>IF($B44="","",INDEX('All CCC'!AY$7:AY$988,MATCH(WatchList!$B44,'All CCC'!$B$7:$B$988,0)))</f>
        <v/>
      </c>
      <c r="AZ44" s="962" t="str">
        <f>IF($B44="","",INDEX('All CCC'!AZ$7:AZ$988,MATCH(WatchList!$B44,'All CCC'!$B$7:$B$988,0)))</f>
        <v/>
      </c>
      <c r="BA44" s="962" t="str">
        <f>IF($B44="","",INDEX('All CCC'!BA$7:BA$988,MATCH(WatchList!$B44,'All CCC'!$B$7:$B$988,0)))</f>
        <v/>
      </c>
      <c r="BB44" s="962" t="str">
        <f>IF($B44="","",INDEX('All CCC'!BB$7:BB$988,MATCH(WatchList!$B44,'All CCC'!$B$7:$B$988,0)))</f>
        <v/>
      </c>
      <c r="BC44" s="962" t="str">
        <f>IF($B44="","",INDEX('All CCC'!BC$7:BC$988,MATCH(WatchList!$B44,'All CCC'!$B$7:$B$988,0)))</f>
        <v/>
      </c>
      <c r="BD44" s="962" t="str">
        <f>IF($B44="","",INDEX('All CCC'!BD$7:BD$988,MATCH(WatchList!$B44,'All CCC'!$B$7:$B$988,0)))</f>
        <v/>
      </c>
      <c r="BE44" s="962" t="str">
        <f>IF($B44="","",INDEX('All CCC'!BE$7:BE$988,MATCH(WatchList!$B44,'All CCC'!$B$7:$B$988,0)))</f>
        <v/>
      </c>
      <c r="BF44" s="962" t="str">
        <f>IF($B44="","",INDEX('All CCC'!BF$7:BF$988,MATCH(WatchList!$B44,'All CCC'!$B$7:$B$988,0)))</f>
        <v/>
      </c>
      <c r="BG44" s="962" t="str">
        <f>IF($B44="","",INDEX('All CCC'!BG$7:BG$988,MATCH(WatchList!$B44,'All CCC'!$B$7:$B$988,0)))</f>
        <v/>
      </c>
    </row>
    <row r="45" spans="1:59" x14ac:dyDescent="0.2">
      <c r="A45" s="610" t="str">
        <f>IF($B45="","",INDEX('All CCC'!A$7:A$988,MATCH(WatchList!$B45,'All CCC'!$B$7:$B$988,0)))</f>
        <v/>
      </c>
      <c r="B45" s="36"/>
      <c r="C45" s="962" t="str">
        <f>IF($B45="","",INDEX('All CCC'!C$7:C$988,MATCH(WatchList!$B45,'All CCC'!$B$7:$B$988,0)))</f>
        <v/>
      </c>
      <c r="D45" s="962" t="str">
        <f>IF($B45="","",INDEX('All CCC'!D$7:D$988,MATCH(WatchList!$B45,'All CCC'!$B$7:$B$988,0)))</f>
        <v/>
      </c>
      <c r="E45" s="962" t="str">
        <f>IF($B45="","",INDEX('All CCC'!E$7:E$988,MATCH(WatchList!$B45,'All CCC'!$B$7:$B$988,0)))</f>
        <v/>
      </c>
      <c r="F45" s="962" t="str">
        <f>IF($B45="","",INDEX('All CCC'!F$7:F$988,MATCH(WatchList!$B45,'All CCC'!$B$7:$B$988,0)))</f>
        <v/>
      </c>
      <c r="G45" s="962" t="str">
        <f>IF($B45="","",INDEX('All CCC'!G$7:G$988,MATCH(WatchList!$B45,'All CCC'!$B$7:$B$988,0)))</f>
        <v/>
      </c>
      <c r="H45" s="962" t="str">
        <f>IF($B45="","",INDEX('All CCC'!H$7:H$988,MATCH(WatchList!$B45,'All CCC'!$B$7:$B$988,0)))</f>
        <v/>
      </c>
      <c r="I45" s="962" t="str">
        <f>IF($B45="","",INDEX('All CCC'!I$7:I$988,MATCH(WatchList!$B45,'All CCC'!$B$7:$B$988,0)))</f>
        <v/>
      </c>
      <c r="J45" s="962" t="str">
        <f>IF($B45="","",INDEX('All CCC'!J$7:J$988,MATCH(WatchList!$B45,'All CCC'!$B$7:$B$988,0)))</f>
        <v/>
      </c>
      <c r="K45" s="962" t="str">
        <f>IF($B45="","",INDEX('All CCC'!K$7:K$988,MATCH(WatchList!$B45,'All CCC'!$B$7:$B$988,0)))</f>
        <v/>
      </c>
      <c r="L45" s="962" t="str">
        <f>IF($B45="","",INDEX('All CCC'!L$7:L$988,MATCH(WatchList!$B45,'All CCC'!$B$7:$B$988,0)))</f>
        <v/>
      </c>
      <c r="M45" s="962" t="str">
        <f>IF($B45="","",INDEX('All CCC'!M$7:M$988,MATCH(WatchList!$B45,'All CCC'!$B$7:$B$988,0)))</f>
        <v/>
      </c>
      <c r="N45" s="962" t="str">
        <f>IF($B45="","",INDEX('All CCC'!N$7:N$988,MATCH(WatchList!$B45,'All CCC'!$B$7:$B$988,0)))</f>
        <v/>
      </c>
      <c r="O45" s="962" t="str">
        <f>IF($B45="","",INDEX('All CCC'!O$7:O$988,MATCH(WatchList!$B45,'All CCC'!$B$7:$B$988,0)))</f>
        <v/>
      </c>
      <c r="P45" s="963" t="str">
        <f>IF($B45="","",INDEX('All CCC'!P$7:P$988,MATCH(WatchList!$B45,'All CCC'!$B$7:$B$988,0)))</f>
        <v/>
      </c>
      <c r="Q45" s="963" t="str">
        <f>IF($B45="","",INDEX('All CCC'!Q$7:Q$988,MATCH(WatchList!$B45,'All CCC'!$B$7:$B$988,0)))</f>
        <v/>
      </c>
      <c r="R45" s="962" t="str">
        <f>IF($B45="","",INDEX('All CCC'!R$7:R$988,MATCH(WatchList!$B45,'All CCC'!$B$7:$B$988,0)))</f>
        <v/>
      </c>
      <c r="S45" s="962" t="str">
        <f>IF($B45="","",INDEX('All CCC'!S$7:S$988,MATCH(WatchList!$B45,'All CCC'!$B$7:$B$988,0)))</f>
        <v/>
      </c>
      <c r="T45" s="962" t="str">
        <f>IF($B45="","",INDEX('All CCC'!T$7:T$988,MATCH(WatchList!$B45,'All CCC'!$B$7:$B$988,0)))</f>
        <v/>
      </c>
      <c r="U45" s="962" t="str">
        <f>IF($B45="","",INDEX('All CCC'!U$7:U$988,MATCH(WatchList!$B45,'All CCC'!$B$7:$B$988,0)))</f>
        <v/>
      </c>
      <c r="V45" s="962" t="str">
        <f>IF($B45="","",INDEX('All CCC'!V$7:V$988,MATCH(WatchList!$B45,'All CCC'!$B$7:$B$988,0)))</f>
        <v/>
      </c>
      <c r="W45" s="962" t="str">
        <f>IF($B45="","",INDEX('All CCC'!W$7:W$988,MATCH(WatchList!$B45,'All CCC'!$B$7:$B$988,0)))</f>
        <v/>
      </c>
      <c r="X45" s="962" t="str">
        <f>IF($B45="","",INDEX('All CCC'!X$7:X$988,MATCH(WatchList!$B45,'All CCC'!$B$7:$B$988,0)))</f>
        <v/>
      </c>
      <c r="Y45" s="962" t="str">
        <f>IF($B45="","",INDEX('All CCC'!Y$7:Y$988,MATCH(WatchList!$B45,'All CCC'!$B$7:$B$988,0)))</f>
        <v/>
      </c>
      <c r="Z45" s="962" t="str">
        <f>IF($B45="","",INDEX('All CCC'!Z$7:Z$988,MATCH(WatchList!$B45,'All CCC'!$B$7:$B$988,0)))</f>
        <v/>
      </c>
      <c r="AA45" s="962" t="str">
        <f>IF($B45="","",INDEX('All CCC'!AA$7:AA$988,MATCH(WatchList!$B45,'All CCC'!$B$7:$B$988,0)))</f>
        <v/>
      </c>
      <c r="AB45" s="962" t="str">
        <f>IF($B45="","",INDEX('All CCC'!AB$7:AB$988,MATCH(WatchList!$B45,'All CCC'!$B$7:$B$988,0)))</f>
        <v/>
      </c>
      <c r="AC45" s="962" t="str">
        <f>IF($B45="","",INDEX('All CCC'!AC$7:AC$988,MATCH(WatchList!$B45,'All CCC'!$B$7:$B$988,0)))</f>
        <v/>
      </c>
      <c r="AD45" s="962" t="str">
        <f>IF($B45="","",INDEX('All CCC'!AD$7:AD$988,MATCH(WatchList!$B45,'All CCC'!$B$7:$B$988,0)))</f>
        <v/>
      </c>
      <c r="AE45" s="962" t="str">
        <f>IF($B45="","",INDEX('All CCC'!AE$7:AE$988,MATCH(WatchList!$B45,'All CCC'!$B$7:$B$988,0)))</f>
        <v/>
      </c>
      <c r="AF45" s="962" t="str">
        <f>IF($B45="","",INDEX('All CCC'!AF$7:AF$988,MATCH(WatchList!$B45,'All CCC'!$B$7:$B$988,0)))</f>
        <v/>
      </c>
      <c r="AG45" s="962" t="str">
        <f>IF($B45="","",INDEX('All CCC'!AG$7:AG$988,MATCH(WatchList!$B45,'All CCC'!$B$7:$B$988,0)))</f>
        <v/>
      </c>
      <c r="AH45" s="962" t="str">
        <f>IF($B45="","",INDEX('All CCC'!AH$7:AH$988,MATCH(WatchList!$B45,'All CCC'!$B$7:$B$988,0)))</f>
        <v/>
      </c>
      <c r="AI45" s="962" t="str">
        <f>IF($B45="","",INDEX('All CCC'!AI$7:AI$988,MATCH(WatchList!$B45,'All CCC'!$B$7:$B$988,0)))</f>
        <v/>
      </c>
      <c r="AJ45" s="962" t="str">
        <f>IF($B45="","",INDEX('All CCC'!AJ$7:AJ$988,MATCH(WatchList!$B45,'All CCC'!$B$7:$B$988,0)))</f>
        <v/>
      </c>
      <c r="AK45" s="962" t="str">
        <f>IF($B45="","",INDEX('All CCC'!AK$7:AK$988,MATCH(WatchList!$B45,'All CCC'!$B$7:$B$988,0)))</f>
        <v/>
      </c>
      <c r="AL45" s="962" t="str">
        <f>IF($B45="","",INDEX('All CCC'!AL$7:AL$988,MATCH(WatchList!$B45,'All CCC'!$B$7:$B$988,0)))</f>
        <v/>
      </c>
      <c r="AM45" s="962" t="str">
        <f>IF($B45="","",INDEX('All CCC'!AM$7:AM$988,MATCH(WatchList!$B45,'All CCC'!$B$7:$B$988,0)))</f>
        <v/>
      </c>
      <c r="AN45" s="962" t="str">
        <f>IF($B45="","",INDEX('All CCC'!AN$7:AN$988,MATCH(WatchList!$B45,'All CCC'!$B$7:$B$988,0)))</f>
        <v/>
      </c>
      <c r="AO45" s="962" t="str">
        <f>IF($B45="","",INDEX('All CCC'!AO$7:AO$988,MATCH(WatchList!$B45,'All CCC'!$B$7:$B$988,0)))</f>
        <v/>
      </c>
      <c r="AP45" s="962" t="str">
        <f>IF($B45="","",INDEX('All CCC'!AP$7:AP$988,MATCH(WatchList!$B45,'All CCC'!$B$7:$B$988,0)))</f>
        <v/>
      </c>
      <c r="AQ45" s="962" t="str">
        <f>IF($B45="","",INDEX('All CCC'!AQ$7:AQ$988,MATCH(WatchList!$B45,'All CCC'!$B$7:$B$988,0)))</f>
        <v/>
      </c>
      <c r="AR45" s="962" t="str">
        <f>IF($B45="","",INDEX('All CCC'!AR$7:AR$988,MATCH(WatchList!$B45,'All CCC'!$B$7:$B$988,0)))</f>
        <v/>
      </c>
      <c r="AS45" s="962" t="str">
        <f>IF($B45="","",INDEX('All CCC'!AS$7:AS$988,MATCH(WatchList!$B45,'All CCC'!$B$7:$B$988,0)))</f>
        <v/>
      </c>
      <c r="AT45" s="962" t="str">
        <f>IF($B45="","",INDEX('All CCC'!AT$7:AT$988,MATCH(WatchList!$B45,'All CCC'!$B$7:$B$988,0)))</f>
        <v/>
      </c>
      <c r="AU45" s="962" t="str">
        <f>IF($B45="","",INDEX('All CCC'!AU$7:AU$988,MATCH(WatchList!$B45,'All CCC'!$B$7:$B$988,0)))</f>
        <v/>
      </c>
      <c r="AV45" s="962" t="str">
        <f>IF($B45="","",INDEX('All CCC'!AV$7:AV$988,MATCH(WatchList!$B45,'All CCC'!$B$7:$B$988,0)))</f>
        <v/>
      </c>
      <c r="AW45" s="962" t="str">
        <f>IF($B45="","",INDEX('All CCC'!AW$7:AW$988,MATCH(WatchList!$B45,'All CCC'!$B$7:$B$988,0)))</f>
        <v/>
      </c>
      <c r="AX45" s="962" t="str">
        <f>IF($B45="","",INDEX('All CCC'!AX$7:AX$988,MATCH(WatchList!$B45,'All CCC'!$B$7:$B$988,0)))</f>
        <v/>
      </c>
      <c r="AY45" s="962" t="str">
        <f>IF($B45="","",INDEX('All CCC'!AY$7:AY$988,MATCH(WatchList!$B45,'All CCC'!$B$7:$B$988,0)))</f>
        <v/>
      </c>
      <c r="AZ45" s="962" t="str">
        <f>IF($B45="","",INDEX('All CCC'!AZ$7:AZ$988,MATCH(WatchList!$B45,'All CCC'!$B$7:$B$988,0)))</f>
        <v/>
      </c>
      <c r="BA45" s="962" t="str">
        <f>IF($B45="","",INDEX('All CCC'!BA$7:BA$988,MATCH(WatchList!$B45,'All CCC'!$B$7:$B$988,0)))</f>
        <v/>
      </c>
      <c r="BB45" s="962" t="str">
        <f>IF($B45="","",INDEX('All CCC'!BB$7:BB$988,MATCH(WatchList!$B45,'All CCC'!$B$7:$B$988,0)))</f>
        <v/>
      </c>
      <c r="BC45" s="962" t="str">
        <f>IF($B45="","",INDEX('All CCC'!BC$7:BC$988,MATCH(WatchList!$B45,'All CCC'!$B$7:$B$988,0)))</f>
        <v/>
      </c>
      <c r="BD45" s="962" t="str">
        <f>IF($B45="","",INDEX('All CCC'!BD$7:BD$988,MATCH(WatchList!$B45,'All CCC'!$B$7:$B$988,0)))</f>
        <v/>
      </c>
      <c r="BE45" s="962" t="str">
        <f>IF($B45="","",INDEX('All CCC'!BE$7:BE$988,MATCH(WatchList!$B45,'All CCC'!$B$7:$B$988,0)))</f>
        <v/>
      </c>
      <c r="BF45" s="962" t="str">
        <f>IF($B45="","",INDEX('All CCC'!BF$7:BF$988,MATCH(WatchList!$B45,'All CCC'!$B$7:$B$988,0)))</f>
        <v/>
      </c>
      <c r="BG45" s="962" t="str">
        <f>IF($B45="","",INDEX('All CCC'!BG$7:BG$988,MATCH(WatchList!$B45,'All CCC'!$B$7:$B$988,0)))</f>
        <v/>
      </c>
    </row>
    <row r="46" spans="1:59" x14ac:dyDescent="0.2">
      <c r="A46" s="610" t="str">
        <f>IF($B46="","",INDEX('All CCC'!A$7:A$988,MATCH(WatchList!$B46,'All CCC'!$B$7:$B$988,0)))</f>
        <v/>
      </c>
      <c r="B46" s="36"/>
      <c r="C46" s="962" t="str">
        <f>IF($B46="","",INDEX('All CCC'!C$7:C$988,MATCH(WatchList!$B46,'All CCC'!$B$7:$B$988,0)))</f>
        <v/>
      </c>
      <c r="D46" s="962" t="str">
        <f>IF($B46="","",INDEX('All CCC'!D$7:D$988,MATCH(WatchList!$B46,'All CCC'!$B$7:$B$988,0)))</f>
        <v/>
      </c>
      <c r="E46" s="962" t="str">
        <f>IF($B46="","",INDEX('All CCC'!E$7:E$988,MATCH(WatchList!$B46,'All CCC'!$B$7:$B$988,0)))</f>
        <v/>
      </c>
      <c r="F46" s="962" t="str">
        <f>IF($B46="","",INDEX('All CCC'!F$7:F$988,MATCH(WatchList!$B46,'All CCC'!$B$7:$B$988,0)))</f>
        <v/>
      </c>
      <c r="G46" s="962" t="str">
        <f>IF($B46="","",INDEX('All CCC'!G$7:G$988,MATCH(WatchList!$B46,'All CCC'!$B$7:$B$988,0)))</f>
        <v/>
      </c>
      <c r="H46" s="962" t="str">
        <f>IF($B46="","",INDEX('All CCC'!H$7:H$988,MATCH(WatchList!$B46,'All CCC'!$B$7:$B$988,0)))</f>
        <v/>
      </c>
      <c r="I46" s="962" t="str">
        <f>IF($B46="","",INDEX('All CCC'!I$7:I$988,MATCH(WatchList!$B46,'All CCC'!$B$7:$B$988,0)))</f>
        <v/>
      </c>
      <c r="J46" s="962" t="str">
        <f>IF($B46="","",INDEX('All CCC'!J$7:J$988,MATCH(WatchList!$B46,'All CCC'!$B$7:$B$988,0)))</f>
        <v/>
      </c>
      <c r="K46" s="962" t="str">
        <f>IF($B46="","",INDEX('All CCC'!K$7:K$988,MATCH(WatchList!$B46,'All CCC'!$B$7:$B$988,0)))</f>
        <v/>
      </c>
      <c r="L46" s="962" t="str">
        <f>IF($B46="","",INDEX('All CCC'!L$7:L$988,MATCH(WatchList!$B46,'All CCC'!$B$7:$B$988,0)))</f>
        <v/>
      </c>
      <c r="M46" s="962" t="str">
        <f>IF($B46="","",INDEX('All CCC'!M$7:M$988,MATCH(WatchList!$B46,'All CCC'!$B$7:$B$988,0)))</f>
        <v/>
      </c>
      <c r="N46" s="962" t="str">
        <f>IF($B46="","",INDEX('All CCC'!N$7:N$988,MATCH(WatchList!$B46,'All CCC'!$B$7:$B$988,0)))</f>
        <v/>
      </c>
      <c r="O46" s="962" t="str">
        <f>IF($B46="","",INDEX('All CCC'!O$7:O$988,MATCH(WatchList!$B46,'All CCC'!$B$7:$B$988,0)))</f>
        <v/>
      </c>
      <c r="P46" s="963" t="str">
        <f>IF($B46="","",INDEX('All CCC'!P$7:P$988,MATCH(WatchList!$B46,'All CCC'!$B$7:$B$988,0)))</f>
        <v/>
      </c>
      <c r="Q46" s="963" t="str">
        <f>IF($B46="","",INDEX('All CCC'!Q$7:Q$988,MATCH(WatchList!$B46,'All CCC'!$B$7:$B$988,0)))</f>
        <v/>
      </c>
      <c r="R46" s="962" t="str">
        <f>IF($B46="","",INDEX('All CCC'!R$7:R$988,MATCH(WatchList!$B46,'All CCC'!$B$7:$B$988,0)))</f>
        <v/>
      </c>
      <c r="S46" s="962" t="str">
        <f>IF($B46="","",INDEX('All CCC'!S$7:S$988,MATCH(WatchList!$B46,'All CCC'!$B$7:$B$988,0)))</f>
        <v/>
      </c>
      <c r="T46" s="962" t="str">
        <f>IF($B46="","",INDEX('All CCC'!T$7:T$988,MATCH(WatchList!$B46,'All CCC'!$B$7:$B$988,0)))</f>
        <v/>
      </c>
      <c r="U46" s="962" t="str">
        <f>IF($B46="","",INDEX('All CCC'!U$7:U$988,MATCH(WatchList!$B46,'All CCC'!$B$7:$B$988,0)))</f>
        <v/>
      </c>
      <c r="V46" s="962" t="str">
        <f>IF($B46="","",INDEX('All CCC'!V$7:V$988,MATCH(WatchList!$B46,'All CCC'!$B$7:$B$988,0)))</f>
        <v/>
      </c>
      <c r="W46" s="962" t="str">
        <f>IF($B46="","",INDEX('All CCC'!W$7:W$988,MATCH(WatchList!$B46,'All CCC'!$B$7:$B$988,0)))</f>
        <v/>
      </c>
      <c r="X46" s="962" t="str">
        <f>IF($B46="","",INDEX('All CCC'!X$7:X$988,MATCH(WatchList!$B46,'All CCC'!$B$7:$B$988,0)))</f>
        <v/>
      </c>
      <c r="Y46" s="962" t="str">
        <f>IF($B46="","",INDEX('All CCC'!Y$7:Y$988,MATCH(WatchList!$B46,'All CCC'!$B$7:$B$988,0)))</f>
        <v/>
      </c>
      <c r="Z46" s="962" t="str">
        <f>IF($B46="","",INDEX('All CCC'!Z$7:Z$988,MATCH(WatchList!$B46,'All CCC'!$B$7:$B$988,0)))</f>
        <v/>
      </c>
      <c r="AA46" s="962" t="str">
        <f>IF($B46="","",INDEX('All CCC'!AA$7:AA$988,MATCH(WatchList!$B46,'All CCC'!$B$7:$B$988,0)))</f>
        <v/>
      </c>
      <c r="AB46" s="962" t="str">
        <f>IF($B46="","",INDEX('All CCC'!AB$7:AB$988,MATCH(WatchList!$B46,'All CCC'!$B$7:$B$988,0)))</f>
        <v/>
      </c>
      <c r="AC46" s="962" t="str">
        <f>IF($B46="","",INDEX('All CCC'!AC$7:AC$988,MATCH(WatchList!$B46,'All CCC'!$B$7:$B$988,0)))</f>
        <v/>
      </c>
      <c r="AD46" s="962" t="str">
        <f>IF($B46="","",INDEX('All CCC'!AD$7:AD$988,MATCH(WatchList!$B46,'All CCC'!$B$7:$B$988,0)))</f>
        <v/>
      </c>
      <c r="AE46" s="962" t="str">
        <f>IF($B46="","",INDEX('All CCC'!AE$7:AE$988,MATCH(WatchList!$B46,'All CCC'!$B$7:$B$988,0)))</f>
        <v/>
      </c>
      <c r="AF46" s="962" t="str">
        <f>IF($B46="","",INDEX('All CCC'!AF$7:AF$988,MATCH(WatchList!$B46,'All CCC'!$B$7:$B$988,0)))</f>
        <v/>
      </c>
      <c r="AG46" s="962" t="str">
        <f>IF($B46="","",INDEX('All CCC'!AG$7:AG$988,MATCH(WatchList!$B46,'All CCC'!$B$7:$B$988,0)))</f>
        <v/>
      </c>
      <c r="AH46" s="962" t="str">
        <f>IF($B46="","",INDEX('All CCC'!AH$7:AH$988,MATCH(WatchList!$B46,'All CCC'!$B$7:$B$988,0)))</f>
        <v/>
      </c>
      <c r="AI46" s="962" t="str">
        <f>IF($B46="","",INDEX('All CCC'!AI$7:AI$988,MATCH(WatchList!$B46,'All CCC'!$B$7:$B$988,0)))</f>
        <v/>
      </c>
      <c r="AJ46" s="962" t="str">
        <f>IF($B46="","",INDEX('All CCC'!AJ$7:AJ$988,MATCH(WatchList!$B46,'All CCC'!$B$7:$B$988,0)))</f>
        <v/>
      </c>
      <c r="AK46" s="962" t="str">
        <f>IF($B46="","",INDEX('All CCC'!AK$7:AK$988,MATCH(WatchList!$B46,'All CCC'!$B$7:$B$988,0)))</f>
        <v/>
      </c>
      <c r="AL46" s="962" t="str">
        <f>IF($B46="","",INDEX('All CCC'!AL$7:AL$988,MATCH(WatchList!$B46,'All CCC'!$B$7:$B$988,0)))</f>
        <v/>
      </c>
      <c r="AM46" s="962" t="str">
        <f>IF($B46="","",INDEX('All CCC'!AM$7:AM$988,MATCH(WatchList!$B46,'All CCC'!$B$7:$B$988,0)))</f>
        <v/>
      </c>
      <c r="AN46" s="962" t="str">
        <f>IF($B46="","",INDEX('All CCC'!AN$7:AN$988,MATCH(WatchList!$B46,'All CCC'!$B$7:$B$988,0)))</f>
        <v/>
      </c>
      <c r="AO46" s="962" t="str">
        <f>IF($B46="","",INDEX('All CCC'!AO$7:AO$988,MATCH(WatchList!$B46,'All CCC'!$B$7:$B$988,0)))</f>
        <v/>
      </c>
      <c r="AP46" s="962" t="str">
        <f>IF($B46="","",INDEX('All CCC'!AP$7:AP$988,MATCH(WatchList!$B46,'All CCC'!$B$7:$B$988,0)))</f>
        <v/>
      </c>
      <c r="AQ46" s="962" t="str">
        <f>IF($B46="","",INDEX('All CCC'!AQ$7:AQ$988,MATCH(WatchList!$B46,'All CCC'!$B$7:$B$988,0)))</f>
        <v/>
      </c>
      <c r="AR46" s="962" t="str">
        <f>IF($B46="","",INDEX('All CCC'!AR$7:AR$988,MATCH(WatchList!$B46,'All CCC'!$B$7:$B$988,0)))</f>
        <v/>
      </c>
      <c r="AS46" s="962" t="str">
        <f>IF($B46="","",INDEX('All CCC'!AS$7:AS$988,MATCH(WatchList!$B46,'All CCC'!$B$7:$B$988,0)))</f>
        <v/>
      </c>
      <c r="AT46" s="962" t="str">
        <f>IF($B46="","",INDEX('All CCC'!AT$7:AT$988,MATCH(WatchList!$B46,'All CCC'!$B$7:$B$988,0)))</f>
        <v/>
      </c>
      <c r="AU46" s="962" t="str">
        <f>IF($B46="","",INDEX('All CCC'!AU$7:AU$988,MATCH(WatchList!$B46,'All CCC'!$B$7:$B$988,0)))</f>
        <v/>
      </c>
      <c r="AV46" s="962" t="str">
        <f>IF($B46="","",INDEX('All CCC'!AV$7:AV$988,MATCH(WatchList!$B46,'All CCC'!$B$7:$B$988,0)))</f>
        <v/>
      </c>
      <c r="AW46" s="962" t="str">
        <f>IF($B46="","",INDEX('All CCC'!AW$7:AW$988,MATCH(WatchList!$B46,'All CCC'!$B$7:$B$988,0)))</f>
        <v/>
      </c>
      <c r="AX46" s="962" t="str">
        <f>IF($B46="","",INDEX('All CCC'!AX$7:AX$988,MATCH(WatchList!$B46,'All CCC'!$B$7:$B$988,0)))</f>
        <v/>
      </c>
      <c r="AY46" s="962" t="str">
        <f>IF($B46="","",INDEX('All CCC'!AY$7:AY$988,MATCH(WatchList!$B46,'All CCC'!$B$7:$B$988,0)))</f>
        <v/>
      </c>
      <c r="AZ46" s="962" t="str">
        <f>IF($B46="","",INDEX('All CCC'!AZ$7:AZ$988,MATCH(WatchList!$B46,'All CCC'!$B$7:$B$988,0)))</f>
        <v/>
      </c>
      <c r="BA46" s="962" t="str">
        <f>IF($B46="","",INDEX('All CCC'!BA$7:BA$988,MATCH(WatchList!$B46,'All CCC'!$B$7:$B$988,0)))</f>
        <v/>
      </c>
      <c r="BB46" s="962" t="str">
        <f>IF($B46="","",INDEX('All CCC'!BB$7:BB$988,MATCH(WatchList!$B46,'All CCC'!$B$7:$B$988,0)))</f>
        <v/>
      </c>
      <c r="BC46" s="962" t="str">
        <f>IF($B46="","",INDEX('All CCC'!BC$7:BC$988,MATCH(WatchList!$B46,'All CCC'!$B$7:$B$988,0)))</f>
        <v/>
      </c>
      <c r="BD46" s="962" t="str">
        <f>IF($B46="","",INDEX('All CCC'!BD$7:BD$988,MATCH(WatchList!$B46,'All CCC'!$B$7:$B$988,0)))</f>
        <v/>
      </c>
      <c r="BE46" s="962" t="str">
        <f>IF($B46="","",INDEX('All CCC'!BE$7:BE$988,MATCH(WatchList!$B46,'All CCC'!$B$7:$B$988,0)))</f>
        <v/>
      </c>
      <c r="BF46" s="962" t="str">
        <f>IF($B46="","",INDEX('All CCC'!BF$7:BF$988,MATCH(WatchList!$B46,'All CCC'!$B$7:$B$988,0)))</f>
        <v/>
      </c>
      <c r="BG46" s="962" t="str">
        <f>IF($B46="","",INDEX('All CCC'!BG$7:BG$988,MATCH(WatchList!$B46,'All CCC'!$B$7:$B$988,0)))</f>
        <v/>
      </c>
    </row>
    <row r="47" spans="1:59" x14ac:dyDescent="0.2">
      <c r="A47" s="610" t="str">
        <f>IF($B47="","",INDEX('All CCC'!A$7:A$988,MATCH(WatchList!$B47,'All CCC'!$B$7:$B$988,0)))</f>
        <v/>
      </c>
      <c r="B47" s="36"/>
      <c r="C47" s="962" t="str">
        <f>IF($B47="","",INDEX('All CCC'!C$7:C$988,MATCH(WatchList!$B47,'All CCC'!$B$7:$B$988,0)))</f>
        <v/>
      </c>
      <c r="D47" s="962" t="str">
        <f>IF($B47="","",INDEX('All CCC'!D$7:D$988,MATCH(WatchList!$B47,'All CCC'!$B$7:$B$988,0)))</f>
        <v/>
      </c>
      <c r="E47" s="962" t="str">
        <f>IF($B47="","",INDEX('All CCC'!E$7:E$988,MATCH(WatchList!$B47,'All CCC'!$B$7:$B$988,0)))</f>
        <v/>
      </c>
      <c r="F47" s="962" t="str">
        <f>IF($B47="","",INDEX('All CCC'!F$7:F$988,MATCH(WatchList!$B47,'All CCC'!$B$7:$B$988,0)))</f>
        <v/>
      </c>
      <c r="G47" s="962" t="str">
        <f>IF($B47="","",INDEX('All CCC'!G$7:G$988,MATCH(WatchList!$B47,'All CCC'!$B$7:$B$988,0)))</f>
        <v/>
      </c>
      <c r="H47" s="962" t="str">
        <f>IF($B47="","",INDEX('All CCC'!H$7:H$988,MATCH(WatchList!$B47,'All CCC'!$B$7:$B$988,0)))</f>
        <v/>
      </c>
      <c r="I47" s="962" t="str">
        <f>IF($B47="","",INDEX('All CCC'!I$7:I$988,MATCH(WatchList!$B47,'All CCC'!$B$7:$B$988,0)))</f>
        <v/>
      </c>
      <c r="J47" s="962" t="str">
        <f>IF($B47="","",INDEX('All CCC'!J$7:J$988,MATCH(WatchList!$B47,'All CCC'!$B$7:$B$988,0)))</f>
        <v/>
      </c>
      <c r="K47" s="962" t="str">
        <f>IF($B47="","",INDEX('All CCC'!K$7:K$988,MATCH(WatchList!$B47,'All CCC'!$B$7:$B$988,0)))</f>
        <v/>
      </c>
      <c r="L47" s="962" t="str">
        <f>IF($B47="","",INDEX('All CCC'!L$7:L$988,MATCH(WatchList!$B47,'All CCC'!$B$7:$B$988,0)))</f>
        <v/>
      </c>
      <c r="M47" s="962" t="str">
        <f>IF($B47="","",INDEX('All CCC'!M$7:M$988,MATCH(WatchList!$B47,'All CCC'!$B$7:$B$988,0)))</f>
        <v/>
      </c>
      <c r="N47" s="962" t="str">
        <f>IF($B47="","",INDEX('All CCC'!N$7:N$988,MATCH(WatchList!$B47,'All CCC'!$B$7:$B$988,0)))</f>
        <v/>
      </c>
      <c r="O47" s="962" t="str">
        <f>IF($B47="","",INDEX('All CCC'!O$7:O$988,MATCH(WatchList!$B47,'All CCC'!$B$7:$B$988,0)))</f>
        <v/>
      </c>
      <c r="P47" s="963" t="str">
        <f>IF($B47="","",INDEX('All CCC'!P$7:P$988,MATCH(WatchList!$B47,'All CCC'!$B$7:$B$988,0)))</f>
        <v/>
      </c>
      <c r="Q47" s="963" t="str">
        <f>IF($B47="","",INDEX('All CCC'!Q$7:Q$988,MATCH(WatchList!$B47,'All CCC'!$B$7:$B$988,0)))</f>
        <v/>
      </c>
      <c r="R47" s="962" t="str">
        <f>IF($B47="","",INDEX('All CCC'!R$7:R$988,MATCH(WatchList!$B47,'All CCC'!$B$7:$B$988,0)))</f>
        <v/>
      </c>
      <c r="S47" s="962" t="str">
        <f>IF($B47="","",INDEX('All CCC'!S$7:S$988,MATCH(WatchList!$B47,'All CCC'!$B$7:$B$988,0)))</f>
        <v/>
      </c>
      <c r="T47" s="962" t="str">
        <f>IF($B47="","",INDEX('All CCC'!T$7:T$988,MATCH(WatchList!$B47,'All CCC'!$B$7:$B$988,0)))</f>
        <v/>
      </c>
      <c r="U47" s="962" t="str">
        <f>IF($B47="","",INDEX('All CCC'!U$7:U$988,MATCH(WatchList!$B47,'All CCC'!$B$7:$B$988,0)))</f>
        <v/>
      </c>
      <c r="V47" s="962" t="str">
        <f>IF($B47="","",INDEX('All CCC'!V$7:V$988,MATCH(WatchList!$B47,'All CCC'!$B$7:$B$988,0)))</f>
        <v/>
      </c>
      <c r="W47" s="962" t="str">
        <f>IF($B47="","",INDEX('All CCC'!W$7:W$988,MATCH(WatchList!$B47,'All CCC'!$B$7:$B$988,0)))</f>
        <v/>
      </c>
      <c r="X47" s="962" t="str">
        <f>IF($B47="","",INDEX('All CCC'!X$7:X$988,MATCH(WatchList!$B47,'All CCC'!$B$7:$B$988,0)))</f>
        <v/>
      </c>
      <c r="Y47" s="962" t="str">
        <f>IF($B47="","",INDEX('All CCC'!Y$7:Y$988,MATCH(WatchList!$B47,'All CCC'!$B$7:$B$988,0)))</f>
        <v/>
      </c>
      <c r="Z47" s="962" t="str">
        <f>IF($B47="","",INDEX('All CCC'!Z$7:Z$988,MATCH(WatchList!$B47,'All CCC'!$B$7:$B$988,0)))</f>
        <v/>
      </c>
      <c r="AA47" s="962" t="str">
        <f>IF($B47="","",INDEX('All CCC'!AA$7:AA$988,MATCH(WatchList!$B47,'All CCC'!$B$7:$B$988,0)))</f>
        <v/>
      </c>
      <c r="AB47" s="962" t="str">
        <f>IF($B47="","",INDEX('All CCC'!AB$7:AB$988,MATCH(WatchList!$B47,'All CCC'!$B$7:$B$988,0)))</f>
        <v/>
      </c>
      <c r="AC47" s="962" t="str">
        <f>IF($B47="","",INDEX('All CCC'!AC$7:AC$988,MATCH(WatchList!$B47,'All CCC'!$B$7:$B$988,0)))</f>
        <v/>
      </c>
      <c r="AD47" s="962" t="str">
        <f>IF($B47="","",INDEX('All CCC'!AD$7:AD$988,MATCH(WatchList!$B47,'All CCC'!$B$7:$B$988,0)))</f>
        <v/>
      </c>
      <c r="AE47" s="962" t="str">
        <f>IF($B47="","",INDEX('All CCC'!AE$7:AE$988,MATCH(WatchList!$B47,'All CCC'!$B$7:$B$988,0)))</f>
        <v/>
      </c>
      <c r="AF47" s="962" t="str">
        <f>IF($B47="","",INDEX('All CCC'!AF$7:AF$988,MATCH(WatchList!$B47,'All CCC'!$B$7:$B$988,0)))</f>
        <v/>
      </c>
      <c r="AG47" s="962" t="str">
        <f>IF($B47="","",INDEX('All CCC'!AG$7:AG$988,MATCH(WatchList!$B47,'All CCC'!$B$7:$B$988,0)))</f>
        <v/>
      </c>
      <c r="AH47" s="962" t="str">
        <f>IF($B47="","",INDEX('All CCC'!AH$7:AH$988,MATCH(WatchList!$B47,'All CCC'!$B$7:$B$988,0)))</f>
        <v/>
      </c>
      <c r="AI47" s="962" t="str">
        <f>IF($B47="","",INDEX('All CCC'!AI$7:AI$988,MATCH(WatchList!$B47,'All CCC'!$B$7:$B$988,0)))</f>
        <v/>
      </c>
      <c r="AJ47" s="962" t="str">
        <f>IF($B47="","",INDEX('All CCC'!AJ$7:AJ$988,MATCH(WatchList!$B47,'All CCC'!$B$7:$B$988,0)))</f>
        <v/>
      </c>
      <c r="AK47" s="962" t="str">
        <f>IF($B47="","",INDEX('All CCC'!AK$7:AK$988,MATCH(WatchList!$B47,'All CCC'!$B$7:$B$988,0)))</f>
        <v/>
      </c>
      <c r="AL47" s="962" t="str">
        <f>IF($B47="","",INDEX('All CCC'!AL$7:AL$988,MATCH(WatchList!$B47,'All CCC'!$B$7:$B$988,0)))</f>
        <v/>
      </c>
      <c r="AM47" s="962" t="str">
        <f>IF($B47="","",INDEX('All CCC'!AM$7:AM$988,MATCH(WatchList!$B47,'All CCC'!$B$7:$B$988,0)))</f>
        <v/>
      </c>
      <c r="AN47" s="962" t="str">
        <f>IF($B47="","",INDEX('All CCC'!AN$7:AN$988,MATCH(WatchList!$B47,'All CCC'!$B$7:$B$988,0)))</f>
        <v/>
      </c>
      <c r="AO47" s="962" t="str">
        <f>IF($B47="","",INDEX('All CCC'!AO$7:AO$988,MATCH(WatchList!$B47,'All CCC'!$B$7:$B$988,0)))</f>
        <v/>
      </c>
      <c r="AP47" s="962" t="str">
        <f>IF($B47="","",INDEX('All CCC'!AP$7:AP$988,MATCH(WatchList!$B47,'All CCC'!$B$7:$B$988,0)))</f>
        <v/>
      </c>
      <c r="AQ47" s="962" t="str">
        <f>IF($B47="","",INDEX('All CCC'!AQ$7:AQ$988,MATCH(WatchList!$B47,'All CCC'!$B$7:$B$988,0)))</f>
        <v/>
      </c>
      <c r="AR47" s="962" t="str">
        <f>IF($B47="","",INDEX('All CCC'!AR$7:AR$988,MATCH(WatchList!$B47,'All CCC'!$B$7:$B$988,0)))</f>
        <v/>
      </c>
      <c r="AS47" s="962" t="str">
        <f>IF($B47="","",INDEX('All CCC'!AS$7:AS$988,MATCH(WatchList!$B47,'All CCC'!$B$7:$B$988,0)))</f>
        <v/>
      </c>
      <c r="AT47" s="962" t="str">
        <f>IF($B47="","",INDEX('All CCC'!AT$7:AT$988,MATCH(WatchList!$B47,'All CCC'!$B$7:$B$988,0)))</f>
        <v/>
      </c>
      <c r="AU47" s="962" t="str">
        <f>IF($B47="","",INDEX('All CCC'!AU$7:AU$988,MATCH(WatchList!$B47,'All CCC'!$B$7:$B$988,0)))</f>
        <v/>
      </c>
      <c r="AV47" s="962" t="str">
        <f>IF($B47="","",INDEX('All CCC'!AV$7:AV$988,MATCH(WatchList!$B47,'All CCC'!$B$7:$B$988,0)))</f>
        <v/>
      </c>
      <c r="AW47" s="962" t="str">
        <f>IF($B47="","",INDEX('All CCC'!AW$7:AW$988,MATCH(WatchList!$B47,'All CCC'!$B$7:$B$988,0)))</f>
        <v/>
      </c>
      <c r="AX47" s="962" t="str">
        <f>IF($B47="","",INDEX('All CCC'!AX$7:AX$988,MATCH(WatchList!$B47,'All CCC'!$B$7:$B$988,0)))</f>
        <v/>
      </c>
      <c r="AY47" s="962" t="str">
        <f>IF($B47="","",INDEX('All CCC'!AY$7:AY$988,MATCH(WatchList!$B47,'All CCC'!$B$7:$B$988,0)))</f>
        <v/>
      </c>
      <c r="AZ47" s="962" t="str">
        <f>IF($B47="","",INDEX('All CCC'!AZ$7:AZ$988,MATCH(WatchList!$B47,'All CCC'!$B$7:$B$988,0)))</f>
        <v/>
      </c>
      <c r="BA47" s="962" t="str">
        <f>IF($B47="","",INDEX('All CCC'!BA$7:BA$988,MATCH(WatchList!$B47,'All CCC'!$B$7:$B$988,0)))</f>
        <v/>
      </c>
      <c r="BB47" s="962" t="str">
        <f>IF($B47="","",INDEX('All CCC'!BB$7:BB$988,MATCH(WatchList!$B47,'All CCC'!$B$7:$B$988,0)))</f>
        <v/>
      </c>
      <c r="BC47" s="962" t="str">
        <f>IF($B47="","",INDEX('All CCC'!BC$7:BC$988,MATCH(WatchList!$B47,'All CCC'!$B$7:$B$988,0)))</f>
        <v/>
      </c>
      <c r="BD47" s="962" t="str">
        <f>IF($B47="","",INDEX('All CCC'!BD$7:BD$988,MATCH(WatchList!$B47,'All CCC'!$B$7:$B$988,0)))</f>
        <v/>
      </c>
      <c r="BE47" s="962" t="str">
        <f>IF($B47="","",INDEX('All CCC'!BE$7:BE$988,MATCH(WatchList!$B47,'All CCC'!$B$7:$B$988,0)))</f>
        <v/>
      </c>
      <c r="BF47" s="962" t="str">
        <f>IF($B47="","",INDEX('All CCC'!BF$7:BF$988,MATCH(WatchList!$B47,'All CCC'!$B$7:$B$988,0)))</f>
        <v/>
      </c>
      <c r="BG47" s="962" t="str">
        <f>IF($B47="","",INDEX('All CCC'!BG$7:BG$988,MATCH(WatchList!$B47,'All CCC'!$B$7:$B$988,0)))</f>
        <v/>
      </c>
    </row>
    <row r="48" spans="1:59" x14ac:dyDescent="0.2">
      <c r="A48" s="610" t="str">
        <f>IF($B48="","",INDEX('All CCC'!A$7:A$988,MATCH(WatchList!$B48,'All CCC'!$B$7:$B$988,0)))</f>
        <v/>
      </c>
      <c r="B48" s="36"/>
      <c r="C48" s="962" t="str">
        <f>IF($B48="","",INDEX('All CCC'!C$7:C$988,MATCH(WatchList!$B48,'All CCC'!$B$7:$B$988,0)))</f>
        <v/>
      </c>
      <c r="D48" s="962" t="str">
        <f>IF($B48="","",INDEX('All CCC'!D$7:D$988,MATCH(WatchList!$B48,'All CCC'!$B$7:$B$988,0)))</f>
        <v/>
      </c>
      <c r="E48" s="962" t="str">
        <f>IF($B48="","",INDEX('All CCC'!E$7:E$988,MATCH(WatchList!$B48,'All CCC'!$B$7:$B$988,0)))</f>
        <v/>
      </c>
      <c r="F48" s="962" t="str">
        <f>IF($B48="","",INDEX('All CCC'!F$7:F$988,MATCH(WatchList!$B48,'All CCC'!$B$7:$B$988,0)))</f>
        <v/>
      </c>
      <c r="G48" s="962" t="str">
        <f>IF($B48="","",INDEX('All CCC'!G$7:G$988,MATCH(WatchList!$B48,'All CCC'!$B$7:$B$988,0)))</f>
        <v/>
      </c>
      <c r="H48" s="962" t="str">
        <f>IF($B48="","",INDEX('All CCC'!H$7:H$988,MATCH(WatchList!$B48,'All CCC'!$B$7:$B$988,0)))</f>
        <v/>
      </c>
      <c r="I48" s="962" t="str">
        <f>IF($B48="","",INDEX('All CCC'!I$7:I$988,MATCH(WatchList!$B48,'All CCC'!$B$7:$B$988,0)))</f>
        <v/>
      </c>
      <c r="J48" s="962" t="str">
        <f>IF($B48="","",INDEX('All CCC'!J$7:J$988,MATCH(WatchList!$B48,'All CCC'!$B$7:$B$988,0)))</f>
        <v/>
      </c>
      <c r="K48" s="962" t="str">
        <f>IF($B48="","",INDEX('All CCC'!K$7:K$988,MATCH(WatchList!$B48,'All CCC'!$B$7:$B$988,0)))</f>
        <v/>
      </c>
      <c r="L48" s="962" t="str">
        <f>IF($B48="","",INDEX('All CCC'!L$7:L$988,MATCH(WatchList!$B48,'All CCC'!$B$7:$B$988,0)))</f>
        <v/>
      </c>
      <c r="M48" s="962" t="str">
        <f>IF($B48="","",INDEX('All CCC'!M$7:M$988,MATCH(WatchList!$B48,'All CCC'!$B$7:$B$988,0)))</f>
        <v/>
      </c>
      <c r="N48" s="962" t="str">
        <f>IF($B48="","",INDEX('All CCC'!N$7:N$988,MATCH(WatchList!$B48,'All CCC'!$B$7:$B$988,0)))</f>
        <v/>
      </c>
      <c r="O48" s="962" t="str">
        <f>IF($B48="","",INDEX('All CCC'!O$7:O$988,MATCH(WatchList!$B48,'All CCC'!$B$7:$B$988,0)))</f>
        <v/>
      </c>
      <c r="P48" s="963" t="str">
        <f>IF($B48="","",INDEX('All CCC'!P$7:P$988,MATCH(WatchList!$B48,'All CCC'!$B$7:$B$988,0)))</f>
        <v/>
      </c>
      <c r="Q48" s="963" t="str">
        <f>IF($B48="","",INDEX('All CCC'!Q$7:Q$988,MATCH(WatchList!$B48,'All CCC'!$B$7:$B$988,0)))</f>
        <v/>
      </c>
      <c r="R48" s="962" t="str">
        <f>IF($B48="","",INDEX('All CCC'!R$7:R$988,MATCH(WatchList!$B48,'All CCC'!$B$7:$B$988,0)))</f>
        <v/>
      </c>
      <c r="S48" s="962" t="str">
        <f>IF($B48="","",INDEX('All CCC'!S$7:S$988,MATCH(WatchList!$B48,'All CCC'!$B$7:$B$988,0)))</f>
        <v/>
      </c>
      <c r="T48" s="962" t="str">
        <f>IF($B48="","",INDEX('All CCC'!T$7:T$988,MATCH(WatchList!$B48,'All CCC'!$B$7:$B$988,0)))</f>
        <v/>
      </c>
      <c r="U48" s="962" t="str">
        <f>IF($B48="","",INDEX('All CCC'!U$7:U$988,MATCH(WatchList!$B48,'All CCC'!$B$7:$B$988,0)))</f>
        <v/>
      </c>
      <c r="V48" s="962" t="str">
        <f>IF($B48="","",INDEX('All CCC'!V$7:V$988,MATCH(WatchList!$B48,'All CCC'!$B$7:$B$988,0)))</f>
        <v/>
      </c>
      <c r="W48" s="962" t="str">
        <f>IF($B48="","",INDEX('All CCC'!W$7:W$988,MATCH(WatchList!$B48,'All CCC'!$B$7:$B$988,0)))</f>
        <v/>
      </c>
      <c r="X48" s="962" t="str">
        <f>IF($B48="","",INDEX('All CCC'!X$7:X$988,MATCH(WatchList!$B48,'All CCC'!$B$7:$B$988,0)))</f>
        <v/>
      </c>
      <c r="Y48" s="962" t="str">
        <f>IF($B48="","",INDEX('All CCC'!Y$7:Y$988,MATCH(WatchList!$B48,'All CCC'!$B$7:$B$988,0)))</f>
        <v/>
      </c>
      <c r="Z48" s="962" t="str">
        <f>IF($B48="","",INDEX('All CCC'!Z$7:Z$988,MATCH(WatchList!$B48,'All CCC'!$B$7:$B$988,0)))</f>
        <v/>
      </c>
      <c r="AA48" s="962" t="str">
        <f>IF($B48="","",INDEX('All CCC'!AA$7:AA$988,MATCH(WatchList!$B48,'All CCC'!$B$7:$B$988,0)))</f>
        <v/>
      </c>
      <c r="AB48" s="962" t="str">
        <f>IF($B48="","",INDEX('All CCC'!AB$7:AB$988,MATCH(WatchList!$B48,'All CCC'!$B$7:$B$988,0)))</f>
        <v/>
      </c>
      <c r="AC48" s="962" t="str">
        <f>IF($B48="","",INDEX('All CCC'!AC$7:AC$988,MATCH(WatchList!$B48,'All CCC'!$B$7:$B$988,0)))</f>
        <v/>
      </c>
      <c r="AD48" s="962" t="str">
        <f>IF($B48="","",INDEX('All CCC'!AD$7:AD$988,MATCH(WatchList!$B48,'All CCC'!$B$7:$B$988,0)))</f>
        <v/>
      </c>
      <c r="AE48" s="962" t="str">
        <f>IF($B48="","",INDEX('All CCC'!AE$7:AE$988,MATCH(WatchList!$B48,'All CCC'!$B$7:$B$988,0)))</f>
        <v/>
      </c>
      <c r="AF48" s="962" t="str">
        <f>IF($B48="","",INDEX('All CCC'!AF$7:AF$988,MATCH(WatchList!$B48,'All CCC'!$B$7:$B$988,0)))</f>
        <v/>
      </c>
      <c r="AG48" s="962" t="str">
        <f>IF($B48="","",INDEX('All CCC'!AG$7:AG$988,MATCH(WatchList!$B48,'All CCC'!$B$7:$B$988,0)))</f>
        <v/>
      </c>
      <c r="AH48" s="962" t="str">
        <f>IF($B48="","",INDEX('All CCC'!AH$7:AH$988,MATCH(WatchList!$B48,'All CCC'!$B$7:$B$988,0)))</f>
        <v/>
      </c>
      <c r="AI48" s="962" t="str">
        <f>IF($B48="","",INDEX('All CCC'!AI$7:AI$988,MATCH(WatchList!$B48,'All CCC'!$B$7:$B$988,0)))</f>
        <v/>
      </c>
      <c r="AJ48" s="962" t="str">
        <f>IF($B48="","",INDEX('All CCC'!AJ$7:AJ$988,MATCH(WatchList!$B48,'All CCC'!$B$7:$B$988,0)))</f>
        <v/>
      </c>
      <c r="AK48" s="962" t="str">
        <f>IF($B48="","",INDEX('All CCC'!AK$7:AK$988,MATCH(WatchList!$B48,'All CCC'!$B$7:$B$988,0)))</f>
        <v/>
      </c>
      <c r="AL48" s="962" t="str">
        <f>IF($B48="","",INDEX('All CCC'!AL$7:AL$988,MATCH(WatchList!$B48,'All CCC'!$B$7:$B$988,0)))</f>
        <v/>
      </c>
      <c r="AM48" s="962" t="str">
        <f>IF($B48="","",INDEX('All CCC'!AM$7:AM$988,MATCH(WatchList!$B48,'All CCC'!$B$7:$B$988,0)))</f>
        <v/>
      </c>
      <c r="AN48" s="962" t="str">
        <f>IF($B48="","",INDEX('All CCC'!AN$7:AN$988,MATCH(WatchList!$B48,'All CCC'!$B$7:$B$988,0)))</f>
        <v/>
      </c>
      <c r="AO48" s="962" t="str">
        <f>IF($B48="","",INDEX('All CCC'!AO$7:AO$988,MATCH(WatchList!$B48,'All CCC'!$B$7:$B$988,0)))</f>
        <v/>
      </c>
      <c r="AP48" s="962" t="str">
        <f>IF($B48="","",INDEX('All CCC'!AP$7:AP$988,MATCH(WatchList!$B48,'All CCC'!$B$7:$B$988,0)))</f>
        <v/>
      </c>
      <c r="AQ48" s="962" t="str">
        <f>IF($B48="","",INDEX('All CCC'!AQ$7:AQ$988,MATCH(WatchList!$B48,'All CCC'!$B$7:$B$988,0)))</f>
        <v/>
      </c>
      <c r="AR48" s="962" t="str">
        <f>IF($B48="","",INDEX('All CCC'!AR$7:AR$988,MATCH(WatchList!$B48,'All CCC'!$B$7:$B$988,0)))</f>
        <v/>
      </c>
      <c r="AS48" s="962" t="str">
        <f>IF($B48="","",INDEX('All CCC'!AS$7:AS$988,MATCH(WatchList!$B48,'All CCC'!$B$7:$B$988,0)))</f>
        <v/>
      </c>
      <c r="AT48" s="962" t="str">
        <f>IF($B48="","",INDEX('All CCC'!AT$7:AT$988,MATCH(WatchList!$B48,'All CCC'!$B$7:$B$988,0)))</f>
        <v/>
      </c>
      <c r="AU48" s="962" t="str">
        <f>IF($B48="","",INDEX('All CCC'!AU$7:AU$988,MATCH(WatchList!$B48,'All CCC'!$B$7:$B$988,0)))</f>
        <v/>
      </c>
      <c r="AV48" s="962" t="str">
        <f>IF($B48="","",INDEX('All CCC'!AV$7:AV$988,MATCH(WatchList!$B48,'All CCC'!$B$7:$B$988,0)))</f>
        <v/>
      </c>
      <c r="AW48" s="962" t="str">
        <f>IF($B48="","",INDEX('All CCC'!AW$7:AW$988,MATCH(WatchList!$B48,'All CCC'!$B$7:$B$988,0)))</f>
        <v/>
      </c>
      <c r="AX48" s="962" t="str">
        <f>IF($B48="","",INDEX('All CCC'!AX$7:AX$988,MATCH(WatchList!$B48,'All CCC'!$B$7:$B$988,0)))</f>
        <v/>
      </c>
      <c r="AY48" s="962" t="str">
        <f>IF($B48="","",INDEX('All CCC'!AY$7:AY$988,MATCH(WatchList!$B48,'All CCC'!$B$7:$B$988,0)))</f>
        <v/>
      </c>
      <c r="AZ48" s="962" t="str">
        <f>IF($B48="","",INDEX('All CCC'!AZ$7:AZ$988,MATCH(WatchList!$B48,'All CCC'!$B$7:$B$988,0)))</f>
        <v/>
      </c>
      <c r="BA48" s="962" t="str">
        <f>IF($B48="","",INDEX('All CCC'!BA$7:BA$988,MATCH(WatchList!$B48,'All CCC'!$B$7:$B$988,0)))</f>
        <v/>
      </c>
      <c r="BB48" s="962" t="str">
        <f>IF($B48="","",INDEX('All CCC'!BB$7:BB$988,MATCH(WatchList!$B48,'All CCC'!$B$7:$B$988,0)))</f>
        <v/>
      </c>
      <c r="BC48" s="962" t="str">
        <f>IF($B48="","",INDEX('All CCC'!BC$7:BC$988,MATCH(WatchList!$B48,'All CCC'!$B$7:$B$988,0)))</f>
        <v/>
      </c>
      <c r="BD48" s="962" t="str">
        <f>IF($B48="","",INDEX('All CCC'!BD$7:BD$988,MATCH(WatchList!$B48,'All CCC'!$B$7:$B$988,0)))</f>
        <v/>
      </c>
      <c r="BE48" s="962" t="str">
        <f>IF($B48="","",INDEX('All CCC'!BE$7:BE$988,MATCH(WatchList!$B48,'All CCC'!$B$7:$B$988,0)))</f>
        <v/>
      </c>
      <c r="BF48" s="962" t="str">
        <f>IF($B48="","",INDEX('All CCC'!BF$7:BF$988,MATCH(WatchList!$B48,'All CCC'!$B$7:$B$988,0)))</f>
        <v/>
      </c>
      <c r="BG48" s="962" t="str">
        <f>IF($B48="","",INDEX('All CCC'!BG$7:BG$988,MATCH(WatchList!$B48,'All CCC'!$B$7:$B$988,0)))</f>
        <v/>
      </c>
    </row>
    <row r="49" spans="1:59" x14ac:dyDescent="0.2">
      <c r="A49" s="610" t="str">
        <f>IF($B49="","",INDEX('All CCC'!A$7:A$988,MATCH(WatchList!$B49,'All CCC'!$B$7:$B$988,0)))</f>
        <v/>
      </c>
      <c r="B49" s="36"/>
      <c r="C49" s="962" t="str">
        <f>IF($B49="","",INDEX('All CCC'!C$7:C$988,MATCH(WatchList!$B49,'All CCC'!$B$7:$B$988,0)))</f>
        <v/>
      </c>
      <c r="D49" s="962" t="str">
        <f>IF($B49="","",INDEX('All CCC'!D$7:D$988,MATCH(WatchList!$B49,'All CCC'!$B$7:$B$988,0)))</f>
        <v/>
      </c>
      <c r="E49" s="962" t="str">
        <f>IF($B49="","",INDEX('All CCC'!E$7:E$988,MATCH(WatchList!$B49,'All CCC'!$B$7:$B$988,0)))</f>
        <v/>
      </c>
      <c r="F49" s="962" t="str">
        <f>IF($B49="","",INDEX('All CCC'!F$7:F$988,MATCH(WatchList!$B49,'All CCC'!$B$7:$B$988,0)))</f>
        <v/>
      </c>
      <c r="G49" s="962" t="str">
        <f>IF($B49="","",INDEX('All CCC'!G$7:G$988,MATCH(WatchList!$B49,'All CCC'!$B$7:$B$988,0)))</f>
        <v/>
      </c>
      <c r="H49" s="962" t="str">
        <f>IF($B49="","",INDEX('All CCC'!H$7:H$988,MATCH(WatchList!$B49,'All CCC'!$B$7:$B$988,0)))</f>
        <v/>
      </c>
      <c r="I49" s="962" t="str">
        <f>IF($B49="","",INDEX('All CCC'!I$7:I$988,MATCH(WatchList!$B49,'All CCC'!$B$7:$B$988,0)))</f>
        <v/>
      </c>
      <c r="J49" s="962" t="str">
        <f>IF($B49="","",INDEX('All CCC'!J$7:J$988,MATCH(WatchList!$B49,'All CCC'!$B$7:$B$988,0)))</f>
        <v/>
      </c>
      <c r="K49" s="962" t="str">
        <f>IF($B49="","",INDEX('All CCC'!K$7:K$988,MATCH(WatchList!$B49,'All CCC'!$B$7:$B$988,0)))</f>
        <v/>
      </c>
      <c r="L49" s="962" t="str">
        <f>IF($B49="","",INDEX('All CCC'!L$7:L$988,MATCH(WatchList!$B49,'All CCC'!$B$7:$B$988,0)))</f>
        <v/>
      </c>
      <c r="M49" s="962" t="str">
        <f>IF($B49="","",INDEX('All CCC'!M$7:M$988,MATCH(WatchList!$B49,'All CCC'!$B$7:$B$988,0)))</f>
        <v/>
      </c>
      <c r="N49" s="962" t="str">
        <f>IF($B49="","",INDEX('All CCC'!N$7:N$988,MATCH(WatchList!$B49,'All CCC'!$B$7:$B$988,0)))</f>
        <v/>
      </c>
      <c r="O49" s="962" t="str">
        <f>IF($B49="","",INDEX('All CCC'!O$7:O$988,MATCH(WatchList!$B49,'All CCC'!$B$7:$B$988,0)))</f>
        <v/>
      </c>
      <c r="P49" s="963" t="str">
        <f>IF($B49="","",INDEX('All CCC'!P$7:P$988,MATCH(WatchList!$B49,'All CCC'!$B$7:$B$988,0)))</f>
        <v/>
      </c>
      <c r="Q49" s="963" t="str">
        <f>IF($B49="","",INDEX('All CCC'!Q$7:Q$988,MATCH(WatchList!$B49,'All CCC'!$B$7:$B$988,0)))</f>
        <v/>
      </c>
      <c r="R49" s="962" t="str">
        <f>IF($B49="","",INDEX('All CCC'!R$7:R$988,MATCH(WatchList!$B49,'All CCC'!$B$7:$B$988,0)))</f>
        <v/>
      </c>
      <c r="S49" s="962" t="str">
        <f>IF($B49="","",INDEX('All CCC'!S$7:S$988,MATCH(WatchList!$B49,'All CCC'!$B$7:$B$988,0)))</f>
        <v/>
      </c>
      <c r="T49" s="962" t="str">
        <f>IF($B49="","",INDEX('All CCC'!T$7:T$988,MATCH(WatchList!$B49,'All CCC'!$B$7:$B$988,0)))</f>
        <v/>
      </c>
      <c r="U49" s="962" t="str">
        <f>IF($B49="","",INDEX('All CCC'!U$7:U$988,MATCH(WatchList!$B49,'All CCC'!$B$7:$B$988,0)))</f>
        <v/>
      </c>
      <c r="V49" s="962" t="str">
        <f>IF($B49="","",INDEX('All CCC'!V$7:V$988,MATCH(WatchList!$B49,'All CCC'!$B$7:$B$988,0)))</f>
        <v/>
      </c>
      <c r="W49" s="962" t="str">
        <f>IF($B49="","",INDEX('All CCC'!W$7:W$988,MATCH(WatchList!$B49,'All CCC'!$B$7:$B$988,0)))</f>
        <v/>
      </c>
      <c r="X49" s="962" t="str">
        <f>IF($B49="","",INDEX('All CCC'!X$7:X$988,MATCH(WatchList!$B49,'All CCC'!$B$7:$B$988,0)))</f>
        <v/>
      </c>
      <c r="Y49" s="962" t="str">
        <f>IF($B49="","",INDEX('All CCC'!Y$7:Y$988,MATCH(WatchList!$B49,'All CCC'!$B$7:$B$988,0)))</f>
        <v/>
      </c>
      <c r="Z49" s="962" t="str">
        <f>IF($B49="","",INDEX('All CCC'!Z$7:Z$988,MATCH(WatchList!$B49,'All CCC'!$B$7:$B$988,0)))</f>
        <v/>
      </c>
      <c r="AA49" s="962" t="str">
        <f>IF($B49="","",INDEX('All CCC'!AA$7:AA$988,MATCH(WatchList!$B49,'All CCC'!$B$7:$B$988,0)))</f>
        <v/>
      </c>
      <c r="AB49" s="962" t="str">
        <f>IF($B49="","",INDEX('All CCC'!AB$7:AB$988,MATCH(WatchList!$B49,'All CCC'!$B$7:$B$988,0)))</f>
        <v/>
      </c>
      <c r="AC49" s="962" t="str">
        <f>IF($B49="","",INDEX('All CCC'!AC$7:AC$988,MATCH(WatchList!$B49,'All CCC'!$B$7:$B$988,0)))</f>
        <v/>
      </c>
      <c r="AD49" s="962" t="str">
        <f>IF($B49="","",INDEX('All CCC'!AD$7:AD$988,MATCH(WatchList!$B49,'All CCC'!$B$7:$B$988,0)))</f>
        <v/>
      </c>
      <c r="AE49" s="962" t="str">
        <f>IF($B49="","",INDEX('All CCC'!AE$7:AE$988,MATCH(WatchList!$B49,'All CCC'!$B$7:$B$988,0)))</f>
        <v/>
      </c>
      <c r="AF49" s="962" t="str">
        <f>IF($B49="","",INDEX('All CCC'!AF$7:AF$988,MATCH(WatchList!$B49,'All CCC'!$B$7:$B$988,0)))</f>
        <v/>
      </c>
      <c r="AG49" s="962" t="str">
        <f>IF($B49="","",INDEX('All CCC'!AG$7:AG$988,MATCH(WatchList!$B49,'All CCC'!$B$7:$B$988,0)))</f>
        <v/>
      </c>
      <c r="AH49" s="962" t="str">
        <f>IF($B49="","",INDEX('All CCC'!AH$7:AH$988,MATCH(WatchList!$B49,'All CCC'!$B$7:$B$988,0)))</f>
        <v/>
      </c>
      <c r="AI49" s="962" t="str">
        <f>IF($B49="","",INDEX('All CCC'!AI$7:AI$988,MATCH(WatchList!$B49,'All CCC'!$B$7:$B$988,0)))</f>
        <v/>
      </c>
      <c r="AJ49" s="962" t="str">
        <f>IF($B49="","",INDEX('All CCC'!AJ$7:AJ$988,MATCH(WatchList!$B49,'All CCC'!$B$7:$B$988,0)))</f>
        <v/>
      </c>
      <c r="AK49" s="962" t="str">
        <f>IF($B49="","",INDEX('All CCC'!AK$7:AK$988,MATCH(WatchList!$B49,'All CCC'!$B$7:$B$988,0)))</f>
        <v/>
      </c>
      <c r="AL49" s="962" t="str">
        <f>IF($B49="","",INDEX('All CCC'!AL$7:AL$988,MATCH(WatchList!$B49,'All CCC'!$B$7:$B$988,0)))</f>
        <v/>
      </c>
      <c r="AM49" s="962" t="str">
        <f>IF($B49="","",INDEX('All CCC'!AM$7:AM$988,MATCH(WatchList!$B49,'All CCC'!$B$7:$B$988,0)))</f>
        <v/>
      </c>
      <c r="AN49" s="962" t="str">
        <f>IF($B49="","",INDEX('All CCC'!AN$7:AN$988,MATCH(WatchList!$B49,'All CCC'!$B$7:$B$988,0)))</f>
        <v/>
      </c>
      <c r="AO49" s="962" t="str">
        <f>IF($B49="","",INDEX('All CCC'!AO$7:AO$988,MATCH(WatchList!$B49,'All CCC'!$B$7:$B$988,0)))</f>
        <v/>
      </c>
      <c r="AP49" s="962" t="str">
        <f>IF($B49="","",INDEX('All CCC'!AP$7:AP$988,MATCH(WatchList!$B49,'All CCC'!$B$7:$B$988,0)))</f>
        <v/>
      </c>
      <c r="AQ49" s="962" t="str">
        <f>IF($B49="","",INDEX('All CCC'!AQ$7:AQ$988,MATCH(WatchList!$B49,'All CCC'!$B$7:$B$988,0)))</f>
        <v/>
      </c>
      <c r="AR49" s="962" t="str">
        <f>IF($B49="","",INDEX('All CCC'!AR$7:AR$988,MATCH(WatchList!$B49,'All CCC'!$B$7:$B$988,0)))</f>
        <v/>
      </c>
      <c r="AS49" s="962" t="str">
        <f>IF($B49="","",INDEX('All CCC'!AS$7:AS$988,MATCH(WatchList!$B49,'All CCC'!$B$7:$B$988,0)))</f>
        <v/>
      </c>
      <c r="AT49" s="962" t="str">
        <f>IF($B49="","",INDEX('All CCC'!AT$7:AT$988,MATCH(WatchList!$B49,'All CCC'!$B$7:$B$988,0)))</f>
        <v/>
      </c>
      <c r="AU49" s="962" t="str">
        <f>IF($B49="","",INDEX('All CCC'!AU$7:AU$988,MATCH(WatchList!$B49,'All CCC'!$B$7:$B$988,0)))</f>
        <v/>
      </c>
      <c r="AV49" s="962" t="str">
        <f>IF($B49="","",INDEX('All CCC'!AV$7:AV$988,MATCH(WatchList!$B49,'All CCC'!$B$7:$B$988,0)))</f>
        <v/>
      </c>
      <c r="AW49" s="962" t="str">
        <f>IF($B49="","",INDEX('All CCC'!AW$7:AW$988,MATCH(WatchList!$B49,'All CCC'!$B$7:$B$988,0)))</f>
        <v/>
      </c>
      <c r="AX49" s="962" t="str">
        <f>IF($B49="","",INDEX('All CCC'!AX$7:AX$988,MATCH(WatchList!$B49,'All CCC'!$B$7:$B$988,0)))</f>
        <v/>
      </c>
      <c r="AY49" s="962" t="str">
        <f>IF($B49="","",INDEX('All CCC'!AY$7:AY$988,MATCH(WatchList!$B49,'All CCC'!$B$7:$B$988,0)))</f>
        <v/>
      </c>
      <c r="AZ49" s="962" t="str">
        <f>IF($B49="","",INDEX('All CCC'!AZ$7:AZ$988,MATCH(WatchList!$B49,'All CCC'!$B$7:$B$988,0)))</f>
        <v/>
      </c>
      <c r="BA49" s="962" t="str">
        <f>IF($B49="","",INDEX('All CCC'!BA$7:BA$988,MATCH(WatchList!$B49,'All CCC'!$B$7:$B$988,0)))</f>
        <v/>
      </c>
      <c r="BB49" s="962" t="str">
        <f>IF($B49="","",INDEX('All CCC'!BB$7:BB$988,MATCH(WatchList!$B49,'All CCC'!$B$7:$B$988,0)))</f>
        <v/>
      </c>
      <c r="BC49" s="962" t="str">
        <f>IF($B49="","",INDEX('All CCC'!BC$7:BC$988,MATCH(WatchList!$B49,'All CCC'!$B$7:$B$988,0)))</f>
        <v/>
      </c>
      <c r="BD49" s="962" t="str">
        <f>IF($B49="","",INDEX('All CCC'!BD$7:BD$988,MATCH(WatchList!$B49,'All CCC'!$B$7:$B$988,0)))</f>
        <v/>
      </c>
      <c r="BE49" s="962" t="str">
        <f>IF($B49="","",INDEX('All CCC'!BE$7:BE$988,MATCH(WatchList!$B49,'All CCC'!$B$7:$B$988,0)))</f>
        <v/>
      </c>
      <c r="BF49" s="962" t="str">
        <f>IF($B49="","",INDEX('All CCC'!BF$7:BF$988,MATCH(WatchList!$B49,'All CCC'!$B$7:$B$988,0)))</f>
        <v/>
      </c>
      <c r="BG49" s="962" t="str">
        <f>IF($B49="","",INDEX('All CCC'!BG$7:BG$988,MATCH(WatchList!$B49,'All CCC'!$B$7:$B$988,0)))</f>
        <v/>
      </c>
    </row>
    <row r="50" spans="1:59" x14ac:dyDescent="0.2">
      <c r="A50" s="610" t="str">
        <f>IF($B50="","",INDEX('All CCC'!A$7:A$988,MATCH(WatchList!$B50,'All CCC'!$B$7:$B$988,0)))</f>
        <v/>
      </c>
      <c r="B50" s="36"/>
      <c r="C50" s="962" t="str">
        <f>IF($B50="","",INDEX('All CCC'!C$7:C$988,MATCH(WatchList!$B50,'All CCC'!$B$7:$B$988,0)))</f>
        <v/>
      </c>
      <c r="D50" s="962" t="str">
        <f>IF($B50="","",INDEX('All CCC'!D$7:D$988,MATCH(WatchList!$B50,'All CCC'!$B$7:$B$988,0)))</f>
        <v/>
      </c>
      <c r="E50" s="962" t="str">
        <f>IF($B50="","",INDEX('All CCC'!E$7:E$988,MATCH(WatchList!$B50,'All CCC'!$B$7:$B$988,0)))</f>
        <v/>
      </c>
      <c r="F50" s="962" t="str">
        <f>IF($B50="","",INDEX('All CCC'!F$7:F$988,MATCH(WatchList!$B50,'All CCC'!$B$7:$B$988,0)))</f>
        <v/>
      </c>
      <c r="G50" s="962" t="str">
        <f>IF($B50="","",INDEX('All CCC'!G$7:G$988,MATCH(WatchList!$B50,'All CCC'!$B$7:$B$988,0)))</f>
        <v/>
      </c>
      <c r="H50" s="962" t="str">
        <f>IF($B50="","",INDEX('All CCC'!H$7:H$988,MATCH(WatchList!$B50,'All CCC'!$B$7:$B$988,0)))</f>
        <v/>
      </c>
      <c r="I50" s="962" t="str">
        <f>IF($B50="","",INDEX('All CCC'!I$7:I$988,MATCH(WatchList!$B50,'All CCC'!$B$7:$B$988,0)))</f>
        <v/>
      </c>
      <c r="J50" s="962" t="str">
        <f>IF($B50="","",INDEX('All CCC'!J$7:J$988,MATCH(WatchList!$B50,'All CCC'!$B$7:$B$988,0)))</f>
        <v/>
      </c>
      <c r="K50" s="962" t="str">
        <f>IF($B50="","",INDEX('All CCC'!K$7:K$988,MATCH(WatchList!$B50,'All CCC'!$B$7:$B$988,0)))</f>
        <v/>
      </c>
      <c r="L50" s="962" t="str">
        <f>IF($B50="","",INDEX('All CCC'!L$7:L$988,MATCH(WatchList!$B50,'All CCC'!$B$7:$B$988,0)))</f>
        <v/>
      </c>
      <c r="M50" s="962" t="str">
        <f>IF($B50="","",INDEX('All CCC'!M$7:M$988,MATCH(WatchList!$B50,'All CCC'!$B$7:$B$988,0)))</f>
        <v/>
      </c>
      <c r="N50" s="962" t="str">
        <f>IF($B50="","",INDEX('All CCC'!N$7:N$988,MATCH(WatchList!$B50,'All CCC'!$B$7:$B$988,0)))</f>
        <v/>
      </c>
      <c r="O50" s="962" t="str">
        <f>IF($B50="","",INDEX('All CCC'!O$7:O$988,MATCH(WatchList!$B50,'All CCC'!$B$7:$B$988,0)))</f>
        <v/>
      </c>
      <c r="P50" s="963" t="str">
        <f>IF($B50="","",INDEX('All CCC'!P$7:P$988,MATCH(WatchList!$B50,'All CCC'!$B$7:$B$988,0)))</f>
        <v/>
      </c>
      <c r="Q50" s="963" t="str">
        <f>IF($B50="","",INDEX('All CCC'!Q$7:Q$988,MATCH(WatchList!$B50,'All CCC'!$B$7:$B$988,0)))</f>
        <v/>
      </c>
      <c r="R50" s="962" t="str">
        <f>IF($B50="","",INDEX('All CCC'!R$7:R$988,MATCH(WatchList!$B50,'All CCC'!$B$7:$B$988,0)))</f>
        <v/>
      </c>
      <c r="S50" s="962" t="str">
        <f>IF($B50="","",INDEX('All CCC'!S$7:S$988,MATCH(WatchList!$B50,'All CCC'!$B$7:$B$988,0)))</f>
        <v/>
      </c>
      <c r="T50" s="962" t="str">
        <f>IF($B50="","",INDEX('All CCC'!T$7:T$988,MATCH(WatchList!$B50,'All CCC'!$B$7:$B$988,0)))</f>
        <v/>
      </c>
      <c r="U50" s="962" t="str">
        <f>IF($B50="","",INDEX('All CCC'!U$7:U$988,MATCH(WatchList!$B50,'All CCC'!$B$7:$B$988,0)))</f>
        <v/>
      </c>
      <c r="V50" s="962" t="str">
        <f>IF($B50="","",INDEX('All CCC'!V$7:V$988,MATCH(WatchList!$B50,'All CCC'!$B$7:$B$988,0)))</f>
        <v/>
      </c>
      <c r="W50" s="962" t="str">
        <f>IF($B50="","",INDEX('All CCC'!W$7:W$988,MATCH(WatchList!$B50,'All CCC'!$B$7:$B$988,0)))</f>
        <v/>
      </c>
      <c r="X50" s="962" t="str">
        <f>IF($B50="","",INDEX('All CCC'!X$7:X$988,MATCH(WatchList!$B50,'All CCC'!$B$7:$B$988,0)))</f>
        <v/>
      </c>
      <c r="Y50" s="962" t="str">
        <f>IF($B50="","",INDEX('All CCC'!Y$7:Y$988,MATCH(WatchList!$B50,'All CCC'!$B$7:$B$988,0)))</f>
        <v/>
      </c>
      <c r="Z50" s="962" t="str">
        <f>IF($B50="","",INDEX('All CCC'!Z$7:Z$988,MATCH(WatchList!$B50,'All CCC'!$B$7:$B$988,0)))</f>
        <v/>
      </c>
      <c r="AA50" s="962" t="str">
        <f>IF($B50="","",INDEX('All CCC'!AA$7:AA$988,MATCH(WatchList!$B50,'All CCC'!$B$7:$B$988,0)))</f>
        <v/>
      </c>
      <c r="AB50" s="962" t="str">
        <f>IF($B50="","",INDEX('All CCC'!AB$7:AB$988,MATCH(WatchList!$B50,'All CCC'!$B$7:$B$988,0)))</f>
        <v/>
      </c>
      <c r="AC50" s="962" t="str">
        <f>IF($B50="","",INDEX('All CCC'!AC$7:AC$988,MATCH(WatchList!$B50,'All CCC'!$B$7:$B$988,0)))</f>
        <v/>
      </c>
      <c r="AD50" s="962" t="str">
        <f>IF($B50="","",INDEX('All CCC'!AD$7:AD$988,MATCH(WatchList!$B50,'All CCC'!$B$7:$B$988,0)))</f>
        <v/>
      </c>
      <c r="AE50" s="962" t="str">
        <f>IF($B50="","",INDEX('All CCC'!AE$7:AE$988,MATCH(WatchList!$B50,'All CCC'!$B$7:$B$988,0)))</f>
        <v/>
      </c>
      <c r="AF50" s="962" t="str">
        <f>IF($B50="","",INDEX('All CCC'!AF$7:AF$988,MATCH(WatchList!$B50,'All CCC'!$B$7:$B$988,0)))</f>
        <v/>
      </c>
      <c r="AG50" s="962" t="str">
        <f>IF($B50="","",INDEX('All CCC'!AG$7:AG$988,MATCH(WatchList!$B50,'All CCC'!$B$7:$B$988,0)))</f>
        <v/>
      </c>
      <c r="AH50" s="962" t="str">
        <f>IF($B50="","",INDEX('All CCC'!AH$7:AH$988,MATCH(WatchList!$B50,'All CCC'!$B$7:$B$988,0)))</f>
        <v/>
      </c>
      <c r="AI50" s="962" t="str">
        <f>IF($B50="","",INDEX('All CCC'!AI$7:AI$988,MATCH(WatchList!$B50,'All CCC'!$B$7:$B$988,0)))</f>
        <v/>
      </c>
      <c r="AJ50" s="962" t="str">
        <f>IF($B50="","",INDEX('All CCC'!AJ$7:AJ$988,MATCH(WatchList!$B50,'All CCC'!$B$7:$B$988,0)))</f>
        <v/>
      </c>
      <c r="AK50" s="962" t="str">
        <f>IF($B50="","",INDEX('All CCC'!AK$7:AK$988,MATCH(WatchList!$B50,'All CCC'!$B$7:$B$988,0)))</f>
        <v/>
      </c>
      <c r="AL50" s="962" t="str">
        <f>IF($B50="","",INDEX('All CCC'!AL$7:AL$988,MATCH(WatchList!$B50,'All CCC'!$B$7:$B$988,0)))</f>
        <v/>
      </c>
      <c r="AM50" s="962" t="str">
        <f>IF($B50="","",INDEX('All CCC'!AM$7:AM$988,MATCH(WatchList!$B50,'All CCC'!$B$7:$B$988,0)))</f>
        <v/>
      </c>
      <c r="AN50" s="962" t="str">
        <f>IF($B50="","",INDEX('All CCC'!AN$7:AN$988,MATCH(WatchList!$B50,'All CCC'!$B$7:$B$988,0)))</f>
        <v/>
      </c>
      <c r="AO50" s="962" t="str">
        <f>IF($B50="","",INDEX('All CCC'!AO$7:AO$988,MATCH(WatchList!$B50,'All CCC'!$B$7:$B$988,0)))</f>
        <v/>
      </c>
      <c r="AP50" s="962" t="str">
        <f>IF($B50="","",INDEX('All CCC'!AP$7:AP$988,MATCH(WatchList!$B50,'All CCC'!$B$7:$B$988,0)))</f>
        <v/>
      </c>
      <c r="AQ50" s="962" t="str">
        <f>IF($B50="","",INDEX('All CCC'!AQ$7:AQ$988,MATCH(WatchList!$B50,'All CCC'!$B$7:$B$988,0)))</f>
        <v/>
      </c>
      <c r="AR50" s="962" t="str">
        <f>IF($B50="","",INDEX('All CCC'!AR$7:AR$988,MATCH(WatchList!$B50,'All CCC'!$B$7:$B$988,0)))</f>
        <v/>
      </c>
      <c r="AS50" s="962" t="str">
        <f>IF($B50="","",INDEX('All CCC'!AS$7:AS$988,MATCH(WatchList!$B50,'All CCC'!$B$7:$B$988,0)))</f>
        <v/>
      </c>
      <c r="AT50" s="962" t="str">
        <f>IF($B50="","",INDEX('All CCC'!AT$7:AT$988,MATCH(WatchList!$B50,'All CCC'!$B$7:$B$988,0)))</f>
        <v/>
      </c>
      <c r="AU50" s="962" t="str">
        <f>IF($B50="","",INDEX('All CCC'!AU$7:AU$988,MATCH(WatchList!$B50,'All CCC'!$B$7:$B$988,0)))</f>
        <v/>
      </c>
      <c r="AV50" s="962" t="str">
        <f>IF($B50="","",INDEX('All CCC'!AV$7:AV$988,MATCH(WatchList!$B50,'All CCC'!$B$7:$B$988,0)))</f>
        <v/>
      </c>
      <c r="AW50" s="962" t="str">
        <f>IF($B50="","",INDEX('All CCC'!AW$7:AW$988,MATCH(WatchList!$B50,'All CCC'!$B$7:$B$988,0)))</f>
        <v/>
      </c>
      <c r="AX50" s="962" t="str">
        <f>IF($B50="","",INDEX('All CCC'!AX$7:AX$988,MATCH(WatchList!$B50,'All CCC'!$B$7:$B$988,0)))</f>
        <v/>
      </c>
      <c r="AY50" s="962" t="str">
        <f>IF($B50="","",INDEX('All CCC'!AY$7:AY$988,MATCH(WatchList!$B50,'All CCC'!$B$7:$B$988,0)))</f>
        <v/>
      </c>
      <c r="AZ50" s="962" t="str">
        <f>IF($B50="","",INDEX('All CCC'!AZ$7:AZ$988,MATCH(WatchList!$B50,'All CCC'!$B$7:$B$988,0)))</f>
        <v/>
      </c>
      <c r="BA50" s="962" t="str">
        <f>IF($B50="","",INDEX('All CCC'!BA$7:BA$988,MATCH(WatchList!$B50,'All CCC'!$B$7:$B$988,0)))</f>
        <v/>
      </c>
      <c r="BB50" s="962" t="str">
        <f>IF($B50="","",INDEX('All CCC'!BB$7:BB$988,MATCH(WatchList!$B50,'All CCC'!$B$7:$B$988,0)))</f>
        <v/>
      </c>
      <c r="BC50" s="962" t="str">
        <f>IF($B50="","",INDEX('All CCC'!BC$7:BC$988,MATCH(WatchList!$B50,'All CCC'!$B$7:$B$988,0)))</f>
        <v/>
      </c>
      <c r="BD50" s="962" t="str">
        <f>IF($B50="","",INDEX('All CCC'!BD$7:BD$988,MATCH(WatchList!$B50,'All CCC'!$B$7:$B$988,0)))</f>
        <v/>
      </c>
      <c r="BE50" s="962" t="str">
        <f>IF($B50="","",INDEX('All CCC'!BE$7:BE$988,MATCH(WatchList!$B50,'All CCC'!$B$7:$B$988,0)))</f>
        <v/>
      </c>
      <c r="BF50" s="962" t="str">
        <f>IF($B50="","",INDEX('All CCC'!BF$7:BF$988,MATCH(WatchList!$B50,'All CCC'!$B$7:$B$988,0)))</f>
        <v/>
      </c>
      <c r="BG50" s="962" t="str">
        <f>IF($B50="","",INDEX('All CCC'!BG$7:BG$988,MATCH(WatchList!$B50,'All CCC'!$B$7:$B$988,0)))</f>
        <v/>
      </c>
    </row>
    <row r="51" spans="1:59" x14ac:dyDescent="0.2">
      <c r="A51" s="610" t="str">
        <f>IF($B51="","",INDEX('All CCC'!A$7:A$988,MATCH(WatchList!$B51,'All CCC'!$B$7:$B$988,0)))</f>
        <v/>
      </c>
      <c r="B51" s="36"/>
      <c r="C51" s="962" t="str">
        <f>IF($B51="","",INDEX('All CCC'!C$7:C$988,MATCH(WatchList!$B51,'All CCC'!$B$7:$B$988,0)))</f>
        <v/>
      </c>
      <c r="D51" s="962" t="str">
        <f>IF($B51="","",INDEX('All CCC'!D$7:D$988,MATCH(WatchList!$B51,'All CCC'!$B$7:$B$988,0)))</f>
        <v/>
      </c>
      <c r="E51" s="962" t="str">
        <f>IF($B51="","",INDEX('All CCC'!E$7:E$988,MATCH(WatchList!$B51,'All CCC'!$B$7:$B$988,0)))</f>
        <v/>
      </c>
      <c r="F51" s="962" t="str">
        <f>IF($B51="","",INDEX('All CCC'!F$7:F$988,MATCH(WatchList!$B51,'All CCC'!$B$7:$B$988,0)))</f>
        <v/>
      </c>
      <c r="G51" s="962" t="str">
        <f>IF($B51="","",INDEX('All CCC'!G$7:G$988,MATCH(WatchList!$B51,'All CCC'!$B$7:$B$988,0)))</f>
        <v/>
      </c>
      <c r="H51" s="962" t="str">
        <f>IF($B51="","",INDEX('All CCC'!H$7:H$988,MATCH(WatchList!$B51,'All CCC'!$B$7:$B$988,0)))</f>
        <v/>
      </c>
      <c r="I51" s="962" t="str">
        <f>IF($B51="","",INDEX('All CCC'!I$7:I$988,MATCH(WatchList!$B51,'All CCC'!$B$7:$B$988,0)))</f>
        <v/>
      </c>
      <c r="J51" s="962" t="str">
        <f>IF($B51="","",INDEX('All CCC'!J$7:J$988,MATCH(WatchList!$B51,'All CCC'!$B$7:$B$988,0)))</f>
        <v/>
      </c>
      <c r="K51" s="962" t="str">
        <f>IF($B51="","",INDEX('All CCC'!K$7:K$988,MATCH(WatchList!$B51,'All CCC'!$B$7:$B$988,0)))</f>
        <v/>
      </c>
      <c r="L51" s="962" t="str">
        <f>IF($B51="","",INDEX('All CCC'!L$7:L$988,MATCH(WatchList!$B51,'All CCC'!$B$7:$B$988,0)))</f>
        <v/>
      </c>
      <c r="M51" s="962" t="str">
        <f>IF($B51="","",INDEX('All CCC'!M$7:M$988,MATCH(WatchList!$B51,'All CCC'!$B$7:$B$988,0)))</f>
        <v/>
      </c>
      <c r="N51" s="962" t="str">
        <f>IF($B51="","",INDEX('All CCC'!N$7:N$988,MATCH(WatchList!$B51,'All CCC'!$B$7:$B$988,0)))</f>
        <v/>
      </c>
      <c r="O51" s="962" t="str">
        <f>IF($B51="","",INDEX('All CCC'!O$7:O$988,MATCH(WatchList!$B51,'All CCC'!$B$7:$B$988,0)))</f>
        <v/>
      </c>
      <c r="P51" s="963" t="str">
        <f>IF($B51="","",INDEX('All CCC'!P$7:P$988,MATCH(WatchList!$B51,'All CCC'!$B$7:$B$988,0)))</f>
        <v/>
      </c>
      <c r="Q51" s="963" t="str">
        <f>IF($B51="","",INDEX('All CCC'!Q$7:Q$988,MATCH(WatchList!$B51,'All CCC'!$B$7:$B$988,0)))</f>
        <v/>
      </c>
      <c r="R51" s="962" t="str">
        <f>IF($B51="","",INDEX('All CCC'!R$7:R$988,MATCH(WatchList!$B51,'All CCC'!$B$7:$B$988,0)))</f>
        <v/>
      </c>
      <c r="S51" s="962" t="str">
        <f>IF($B51="","",INDEX('All CCC'!S$7:S$988,MATCH(WatchList!$B51,'All CCC'!$B$7:$B$988,0)))</f>
        <v/>
      </c>
      <c r="T51" s="962" t="str">
        <f>IF($B51="","",INDEX('All CCC'!T$7:T$988,MATCH(WatchList!$B51,'All CCC'!$B$7:$B$988,0)))</f>
        <v/>
      </c>
      <c r="U51" s="962" t="str">
        <f>IF($B51="","",INDEX('All CCC'!U$7:U$988,MATCH(WatchList!$B51,'All CCC'!$B$7:$B$988,0)))</f>
        <v/>
      </c>
      <c r="V51" s="962" t="str">
        <f>IF($B51="","",INDEX('All CCC'!V$7:V$988,MATCH(WatchList!$B51,'All CCC'!$B$7:$B$988,0)))</f>
        <v/>
      </c>
      <c r="W51" s="962" t="str">
        <f>IF($B51="","",INDEX('All CCC'!W$7:W$988,MATCH(WatchList!$B51,'All CCC'!$B$7:$B$988,0)))</f>
        <v/>
      </c>
      <c r="X51" s="962" t="str">
        <f>IF($B51="","",INDEX('All CCC'!X$7:X$988,MATCH(WatchList!$B51,'All CCC'!$B$7:$B$988,0)))</f>
        <v/>
      </c>
      <c r="Y51" s="962" t="str">
        <f>IF($B51="","",INDEX('All CCC'!Y$7:Y$988,MATCH(WatchList!$B51,'All CCC'!$B$7:$B$988,0)))</f>
        <v/>
      </c>
      <c r="Z51" s="962" t="str">
        <f>IF($B51="","",INDEX('All CCC'!Z$7:Z$988,MATCH(WatchList!$B51,'All CCC'!$B$7:$B$988,0)))</f>
        <v/>
      </c>
      <c r="AA51" s="962" t="str">
        <f>IF($B51="","",INDEX('All CCC'!AA$7:AA$988,MATCH(WatchList!$B51,'All CCC'!$B$7:$B$988,0)))</f>
        <v/>
      </c>
      <c r="AB51" s="962" t="str">
        <f>IF($B51="","",INDEX('All CCC'!AB$7:AB$988,MATCH(WatchList!$B51,'All CCC'!$B$7:$B$988,0)))</f>
        <v/>
      </c>
      <c r="AC51" s="962" t="str">
        <f>IF($B51="","",INDEX('All CCC'!AC$7:AC$988,MATCH(WatchList!$B51,'All CCC'!$B$7:$B$988,0)))</f>
        <v/>
      </c>
      <c r="AD51" s="962" t="str">
        <f>IF($B51="","",INDEX('All CCC'!AD$7:AD$988,MATCH(WatchList!$B51,'All CCC'!$B$7:$B$988,0)))</f>
        <v/>
      </c>
      <c r="AE51" s="962" t="str">
        <f>IF($B51="","",INDEX('All CCC'!AE$7:AE$988,MATCH(WatchList!$B51,'All CCC'!$B$7:$B$988,0)))</f>
        <v/>
      </c>
      <c r="AF51" s="962" t="str">
        <f>IF($B51="","",INDEX('All CCC'!AF$7:AF$988,MATCH(WatchList!$B51,'All CCC'!$B$7:$B$988,0)))</f>
        <v/>
      </c>
      <c r="AG51" s="962" t="str">
        <f>IF($B51="","",INDEX('All CCC'!AG$7:AG$988,MATCH(WatchList!$B51,'All CCC'!$B$7:$B$988,0)))</f>
        <v/>
      </c>
      <c r="AH51" s="962" t="str">
        <f>IF($B51="","",INDEX('All CCC'!AH$7:AH$988,MATCH(WatchList!$B51,'All CCC'!$B$7:$B$988,0)))</f>
        <v/>
      </c>
      <c r="AI51" s="962" t="str">
        <f>IF($B51="","",INDEX('All CCC'!AI$7:AI$988,MATCH(WatchList!$B51,'All CCC'!$B$7:$B$988,0)))</f>
        <v/>
      </c>
      <c r="AJ51" s="962" t="str">
        <f>IF($B51="","",INDEX('All CCC'!AJ$7:AJ$988,MATCH(WatchList!$B51,'All CCC'!$B$7:$B$988,0)))</f>
        <v/>
      </c>
      <c r="AK51" s="962" t="str">
        <f>IF($B51="","",INDEX('All CCC'!AK$7:AK$988,MATCH(WatchList!$B51,'All CCC'!$B$7:$B$988,0)))</f>
        <v/>
      </c>
      <c r="AL51" s="962" t="str">
        <f>IF($B51="","",INDEX('All CCC'!AL$7:AL$988,MATCH(WatchList!$B51,'All CCC'!$B$7:$B$988,0)))</f>
        <v/>
      </c>
      <c r="AM51" s="962" t="str">
        <f>IF($B51="","",INDEX('All CCC'!AM$7:AM$988,MATCH(WatchList!$B51,'All CCC'!$B$7:$B$988,0)))</f>
        <v/>
      </c>
      <c r="AN51" s="962" t="str">
        <f>IF($B51="","",INDEX('All CCC'!AN$7:AN$988,MATCH(WatchList!$B51,'All CCC'!$B$7:$B$988,0)))</f>
        <v/>
      </c>
      <c r="AO51" s="962" t="str">
        <f>IF($B51="","",INDEX('All CCC'!AO$7:AO$988,MATCH(WatchList!$B51,'All CCC'!$B$7:$B$988,0)))</f>
        <v/>
      </c>
      <c r="AP51" s="962" t="str">
        <f>IF($B51="","",INDEX('All CCC'!AP$7:AP$988,MATCH(WatchList!$B51,'All CCC'!$B$7:$B$988,0)))</f>
        <v/>
      </c>
      <c r="AQ51" s="962" t="str">
        <f>IF($B51="","",INDEX('All CCC'!AQ$7:AQ$988,MATCH(WatchList!$B51,'All CCC'!$B$7:$B$988,0)))</f>
        <v/>
      </c>
      <c r="AR51" s="962" t="str">
        <f>IF($B51="","",INDEX('All CCC'!AR$7:AR$988,MATCH(WatchList!$B51,'All CCC'!$B$7:$B$988,0)))</f>
        <v/>
      </c>
      <c r="AS51" s="962" t="str">
        <f>IF($B51="","",INDEX('All CCC'!AS$7:AS$988,MATCH(WatchList!$B51,'All CCC'!$B$7:$B$988,0)))</f>
        <v/>
      </c>
      <c r="AT51" s="962" t="str">
        <f>IF($B51="","",INDEX('All CCC'!AT$7:AT$988,MATCH(WatchList!$B51,'All CCC'!$B$7:$B$988,0)))</f>
        <v/>
      </c>
      <c r="AU51" s="962" t="str">
        <f>IF($B51="","",INDEX('All CCC'!AU$7:AU$988,MATCH(WatchList!$B51,'All CCC'!$B$7:$B$988,0)))</f>
        <v/>
      </c>
      <c r="AV51" s="962" t="str">
        <f>IF($B51="","",INDEX('All CCC'!AV$7:AV$988,MATCH(WatchList!$B51,'All CCC'!$B$7:$B$988,0)))</f>
        <v/>
      </c>
      <c r="AW51" s="962" t="str">
        <f>IF($B51="","",INDEX('All CCC'!AW$7:AW$988,MATCH(WatchList!$B51,'All CCC'!$B$7:$B$988,0)))</f>
        <v/>
      </c>
      <c r="AX51" s="962" t="str">
        <f>IF($B51="","",INDEX('All CCC'!AX$7:AX$988,MATCH(WatchList!$B51,'All CCC'!$B$7:$B$988,0)))</f>
        <v/>
      </c>
      <c r="AY51" s="962" t="str">
        <f>IF($B51="","",INDEX('All CCC'!AY$7:AY$988,MATCH(WatchList!$B51,'All CCC'!$B$7:$B$988,0)))</f>
        <v/>
      </c>
      <c r="AZ51" s="962" t="str">
        <f>IF($B51="","",INDEX('All CCC'!AZ$7:AZ$988,MATCH(WatchList!$B51,'All CCC'!$B$7:$B$988,0)))</f>
        <v/>
      </c>
      <c r="BA51" s="962" t="str">
        <f>IF($B51="","",INDEX('All CCC'!BA$7:BA$988,MATCH(WatchList!$B51,'All CCC'!$B$7:$B$988,0)))</f>
        <v/>
      </c>
      <c r="BB51" s="962" t="str">
        <f>IF($B51="","",INDEX('All CCC'!BB$7:BB$988,MATCH(WatchList!$B51,'All CCC'!$B$7:$B$988,0)))</f>
        <v/>
      </c>
      <c r="BC51" s="962" t="str">
        <f>IF($B51="","",INDEX('All CCC'!BC$7:BC$988,MATCH(WatchList!$B51,'All CCC'!$B$7:$B$988,0)))</f>
        <v/>
      </c>
      <c r="BD51" s="962" t="str">
        <f>IF($B51="","",INDEX('All CCC'!BD$7:BD$988,MATCH(WatchList!$B51,'All CCC'!$B$7:$B$988,0)))</f>
        <v/>
      </c>
      <c r="BE51" s="962" t="str">
        <f>IF($B51="","",INDEX('All CCC'!BE$7:BE$988,MATCH(WatchList!$B51,'All CCC'!$B$7:$B$988,0)))</f>
        <v/>
      </c>
      <c r="BF51" s="962" t="str">
        <f>IF($B51="","",INDEX('All CCC'!BF$7:BF$988,MATCH(WatchList!$B51,'All CCC'!$B$7:$B$988,0)))</f>
        <v/>
      </c>
      <c r="BG51" s="962" t="str">
        <f>IF($B51="","",INDEX('All CCC'!BG$7:BG$988,MATCH(WatchList!$B51,'All CCC'!$B$7:$B$988,0)))</f>
        <v/>
      </c>
    </row>
    <row r="52" spans="1:59" x14ac:dyDescent="0.2">
      <c r="A52" s="610" t="str">
        <f>IF($B52="","",INDEX('All CCC'!A$7:A$988,MATCH(WatchList!$B52,'All CCC'!$B$7:$B$988,0)))</f>
        <v/>
      </c>
      <c r="B52" s="36"/>
      <c r="C52" s="962" t="str">
        <f>IF($B52="","",INDEX('All CCC'!C$7:C$988,MATCH(WatchList!$B52,'All CCC'!$B$7:$B$988,0)))</f>
        <v/>
      </c>
      <c r="D52" s="962" t="str">
        <f>IF($B52="","",INDEX('All CCC'!D$7:D$988,MATCH(WatchList!$B52,'All CCC'!$B$7:$B$988,0)))</f>
        <v/>
      </c>
      <c r="E52" s="962" t="str">
        <f>IF($B52="","",INDEX('All CCC'!E$7:E$988,MATCH(WatchList!$B52,'All CCC'!$B$7:$B$988,0)))</f>
        <v/>
      </c>
      <c r="F52" s="962" t="str">
        <f>IF($B52="","",INDEX('All CCC'!F$7:F$988,MATCH(WatchList!$B52,'All CCC'!$B$7:$B$988,0)))</f>
        <v/>
      </c>
      <c r="G52" s="962" t="str">
        <f>IF($B52="","",INDEX('All CCC'!G$7:G$988,MATCH(WatchList!$B52,'All CCC'!$B$7:$B$988,0)))</f>
        <v/>
      </c>
      <c r="H52" s="962" t="str">
        <f>IF($B52="","",INDEX('All CCC'!H$7:H$988,MATCH(WatchList!$B52,'All CCC'!$B$7:$B$988,0)))</f>
        <v/>
      </c>
      <c r="I52" s="962" t="str">
        <f>IF($B52="","",INDEX('All CCC'!I$7:I$988,MATCH(WatchList!$B52,'All CCC'!$B$7:$B$988,0)))</f>
        <v/>
      </c>
      <c r="J52" s="962" t="str">
        <f>IF($B52="","",INDEX('All CCC'!J$7:J$988,MATCH(WatchList!$B52,'All CCC'!$B$7:$B$988,0)))</f>
        <v/>
      </c>
      <c r="K52" s="962" t="str">
        <f>IF($B52="","",INDEX('All CCC'!K$7:K$988,MATCH(WatchList!$B52,'All CCC'!$B$7:$B$988,0)))</f>
        <v/>
      </c>
      <c r="L52" s="962" t="str">
        <f>IF($B52="","",INDEX('All CCC'!L$7:L$988,MATCH(WatchList!$B52,'All CCC'!$B$7:$B$988,0)))</f>
        <v/>
      </c>
      <c r="M52" s="962" t="str">
        <f>IF($B52="","",INDEX('All CCC'!M$7:M$988,MATCH(WatchList!$B52,'All CCC'!$B$7:$B$988,0)))</f>
        <v/>
      </c>
      <c r="N52" s="962" t="str">
        <f>IF($B52="","",INDEX('All CCC'!N$7:N$988,MATCH(WatchList!$B52,'All CCC'!$B$7:$B$988,0)))</f>
        <v/>
      </c>
      <c r="O52" s="962" t="str">
        <f>IF($B52="","",INDEX('All CCC'!O$7:O$988,MATCH(WatchList!$B52,'All CCC'!$B$7:$B$988,0)))</f>
        <v/>
      </c>
      <c r="P52" s="963" t="str">
        <f>IF($B52="","",INDEX('All CCC'!P$7:P$988,MATCH(WatchList!$B52,'All CCC'!$B$7:$B$988,0)))</f>
        <v/>
      </c>
      <c r="Q52" s="963" t="str">
        <f>IF($B52="","",INDEX('All CCC'!Q$7:Q$988,MATCH(WatchList!$B52,'All CCC'!$B$7:$B$988,0)))</f>
        <v/>
      </c>
      <c r="R52" s="962" t="str">
        <f>IF($B52="","",INDEX('All CCC'!R$7:R$988,MATCH(WatchList!$B52,'All CCC'!$B$7:$B$988,0)))</f>
        <v/>
      </c>
      <c r="S52" s="962" t="str">
        <f>IF($B52="","",INDEX('All CCC'!S$7:S$988,MATCH(WatchList!$B52,'All CCC'!$B$7:$B$988,0)))</f>
        <v/>
      </c>
      <c r="T52" s="962" t="str">
        <f>IF($B52="","",INDEX('All CCC'!T$7:T$988,MATCH(WatchList!$B52,'All CCC'!$B$7:$B$988,0)))</f>
        <v/>
      </c>
      <c r="U52" s="962" t="str">
        <f>IF($B52="","",INDEX('All CCC'!U$7:U$988,MATCH(WatchList!$B52,'All CCC'!$B$7:$B$988,0)))</f>
        <v/>
      </c>
      <c r="V52" s="962" t="str">
        <f>IF($B52="","",INDEX('All CCC'!V$7:V$988,MATCH(WatchList!$B52,'All CCC'!$B$7:$B$988,0)))</f>
        <v/>
      </c>
      <c r="W52" s="962" t="str">
        <f>IF($B52="","",INDEX('All CCC'!W$7:W$988,MATCH(WatchList!$B52,'All CCC'!$B$7:$B$988,0)))</f>
        <v/>
      </c>
      <c r="X52" s="962" t="str">
        <f>IF($B52="","",INDEX('All CCC'!X$7:X$988,MATCH(WatchList!$B52,'All CCC'!$B$7:$B$988,0)))</f>
        <v/>
      </c>
      <c r="Y52" s="962" t="str">
        <f>IF($B52="","",INDEX('All CCC'!Y$7:Y$988,MATCH(WatchList!$B52,'All CCC'!$B$7:$B$988,0)))</f>
        <v/>
      </c>
      <c r="Z52" s="962" t="str">
        <f>IF($B52="","",INDEX('All CCC'!Z$7:Z$988,MATCH(WatchList!$B52,'All CCC'!$B$7:$B$988,0)))</f>
        <v/>
      </c>
      <c r="AA52" s="962" t="str">
        <f>IF($B52="","",INDEX('All CCC'!AA$7:AA$988,MATCH(WatchList!$B52,'All CCC'!$B$7:$B$988,0)))</f>
        <v/>
      </c>
      <c r="AB52" s="962" t="str">
        <f>IF($B52="","",INDEX('All CCC'!AB$7:AB$988,MATCH(WatchList!$B52,'All CCC'!$B$7:$B$988,0)))</f>
        <v/>
      </c>
      <c r="AC52" s="962" t="str">
        <f>IF($B52="","",INDEX('All CCC'!AC$7:AC$988,MATCH(WatchList!$B52,'All CCC'!$B$7:$B$988,0)))</f>
        <v/>
      </c>
      <c r="AD52" s="962" t="str">
        <f>IF($B52="","",INDEX('All CCC'!AD$7:AD$988,MATCH(WatchList!$B52,'All CCC'!$B$7:$B$988,0)))</f>
        <v/>
      </c>
      <c r="AE52" s="962" t="str">
        <f>IF($B52="","",INDEX('All CCC'!AE$7:AE$988,MATCH(WatchList!$B52,'All CCC'!$B$7:$B$988,0)))</f>
        <v/>
      </c>
      <c r="AF52" s="962" t="str">
        <f>IF($B52="","",INDEX('All CCC'!AF$7:AF$988,MATCH(WatchList!$B52,'All CCC'!$B$7:$B$988,0)))</f>
        <v/>
      </c>
      <c r="AG52" s="962" t="str">
        <f>IF($B52="","",INDEX('All CCC'!AG$7:AG$988,MATCH(WatchList!$B52,'All CCC'!$B$7:$B$988,0)))</f>
        <v/>
      </c>
      <c r="AH52" s="962" t="str">
        <f>IF($B52="","",INDEX('All CCC'!AH$7:AH$988,MATCH(WatchList!$B52,'All CCC'!$B$7:$B$988,0)))</f>
        <v/>
      </c>
      <c r="AI52" s="962" t="str">
        <f>IF($B52="","",INDEX('All CCC'!AI$7:AI$988,MATCH(WatchList!$B52,'All CCC'!$B$7:$B$988,0)))</f>
        <v/>
      </c>
      <c r="AJ52" s="962" t="str">
        <f>IF($B52="","",INDEX('All CCC'!AJ$7:AJ$988,MATCH(WatchList!$B52,'All CCC'!$B$7:$B$988,0)))</f>
        <v/>
      </c>
      <c r="AK52" s="962" t="str">
        <f>IF($B52="","",INDEX('All CCC'!AK$7:AK$988,MATCH(WatchList!$B52,'All CCC'!$B$7:$B$988,0)))</f>
        <v/>
      </c>
      <c r="AL52" s="962" t="str">
        <f>IF($B52="","",INDEX('All CCC'!AL$7:AL$988,MATCH(WatchList!$B52,'All CCC'!$B$7:$B$988,0)))</f>
        <v/>
      </c>
      <c r="AM52" s="962" t="str">
        <f>IF($B52="","",INDEX('All CCC'!AM$7:AM$988,MATCH(WatchList!$B52,'All CCC'!$B$7:$B$988,0)))</f>
        <v/>
      </c>
      <c r="AN52" s="962" t="str">
        <f>IF($B52="","",INDEX('All CCC'!AN$7:AN$988,MATCH(WatchList!$B52,'All CCC'!$B$7:$B$988,0)))</f>
        <v/>
      </c>
      <c r="AO52" s="962" t="str">
        <f>IF($B52="","",INDEX('All CCC'!AO$7:AO$988,MATCH(WatchList!$B52,'All CCC'!$B$7:$B$988,0)))</f>
        <v/>
      </c>
      <c r="AP52" s="962" t="str">
        <f>IF($B52="","",INDEX('All CCC'!AP$7:AP$988,MATCH(WatchList!$B52,'All CCC'!$B$7:$B$988,0)))</f>
        <v/>
      </c>
      <c r="AQ52" s="962" t="str">
        <f>IF($B52="","",INDEX('All CCC'!AQ$7:AQ$988,MATCH(WatchList!$B52,'All CCC'!$B$7:$B$988,0)))</f>
        <v/>
      </c>
      <c r="AR52" s="962" t="str">
        <f>IF($B52="","",INDEX('All CCC'!AR$7:AR$988,MATCH(WatchList!$B52,'All CCC'!$B$7:$B$988,0)))</f>
        <v/>
      </c>
      <c r="AS52" s="962" t="str">
        <f>IF($B52="","",INDEX('All CCC'!AS$7:AS$988,MATCH(WatchList!$B52,'All CCC'!$B$7:$B$988,0)))</f>
        <v/>
      </c>
      <c r="AT52" s="962" t="str">
        <f>IF($B52="","",INDEX('All CCC'!AT$7:AT$988,MATCH(WatchList!$B52,'All CCC'!$B$7:$B$988,0)))</f>
        <v/>
      </c>
      <c r="AU52" s="962" t="str">
        <f>IF($B52="","",INDEX('All CCC'!AU$7:AU$988,MATCH(WatchList!$B52,'All CCC'!$B$7:$B$988,0)))</f>
        <v/>
      </c>
      <c r="AV52" s="962" t="str">
        <f>IF($B52="","",INDEX('All CCC'!AV$7:AV$988,MATCH(WatchList!$B52,'All CCC'!$B$7:$B$988,0)))</f>
        <v/>
      </c>
      <c r="AW52" s="962" t="str">
        <f>IF($B52="","",INDEX('All CCC'!AW$7:AW$988,MATCH(WatchList!$B52,'All CCC'!$B$7:$B$988,0)))</f>
        <v/>
      </c>
      <c r="AX52" s="962" t="str">
        <f>IF($B52="","",INDEX('All CCC'!AX$7:AX$988,MATCH(WatchList!$B52,'All CCC'!$B$7:$B$988,0)))</f>
        <v/>
      </c>
      <c r="AY52" s="962" t="str">
        <f>IF($B52="","",INDEX('All CCC'!AY$7:AY$988,MATCH(WatchList!$B52,'All CCC'!$B$7:$B$988,0)))</f>
        <v/>
      </c>
      <c r="AZ52" s="962" t="str">
        <f>IF($B52="","",INDEX('All CCC'!AZ$7:AZ$988,MATCH(WatchList!$B52,'All CCC'!$B$7:$B$988,0)))</f>
        <v/>
      </c>
      <c r="BA52" s="962" t="str">
        <f>IF($B52="","",INDEX('All CCC'!BA$7:BA$988,MATCH(WatchList!$B52,'All CCC'!$B$7:$B$988,0)))</f>
        <v/>
      </c>
      <c r="BB52" s="962" t="str">
        <f>IF($B52="","",INDEX('All CCC'!BB$7:BB$988,MATCH(WatchList!$B52,'All CCC'!$B$7:$B$988,0)))</f>
        <v/>
      </c>
      <c r="BC52" s="962" t="str">
        <f>IF($B52="","",INDEX('All CCC'!BC$7:BC$988,MATCH(WatchList!$B52,'All CCC'!$B$7:$B$988,0)))</f>
        <v/>
      </c>
      <c r="BD52" s="962" t="str">
        <f>IF($B52="","",INDEX('All CCC'!BD$7:BD$988,MATCH(WatchList!$B52,'All CCC'!$B$7:$B$988,0)))</f>
        <v/>
      </c>
      <c r="BE52" s="962" t="str">
        <f>IF($B52="","",INDEX('All CCC'!BE$7:BE$988,MATCH(WatchList!$B52,'All CCC'!$B$7:$B$988,0)))</f>
        <v/>
      </c>
      <c r="BF52" s="962" t="str">
        <f>IF($B52="","",INDEX('All CCC'!BF$7:BF$988,MATCH(WatchList!$B52,'All CCC'!$B$7:$B$988,0)))</f>
        <v/>
      </c>
      <c r="BG52" s="962" t="str">
        <f>IF($B52="","",INDEX('All CCC'!BG$7:BG$988,MATCH(WatchList!$B52,'All CCC'!$B$7:$B$988,0)))</f>
        <v/>
      </c>
    </row>
    <row r="53" spans="1:59" x14ac:dyDescent="0.2">
      <c r="A53" s="610" t="str">
        <f>IF($B53="","",INDEX('All CCC'!A$7:A$988,MATCH(WatchList!$B53,'All CCC'!$B$7:$B$988,0)))</f>
        <v/>
      </c>
      <c r="B53" s="36"/>
      <c r="C53" s="962" t="str">
        <f>IF($B53="","",INDEX('All CCC'!C$7:C$988,MATCH(WatchList!$B53,'All CCC'!$B$7:$B$988,0)))</f>
        <v/>
      </c>
      <c r="D53" s="962" t="str">
        <f>IF($B53="","",INDEX('All CCC'!D$7:D$988,MATCH(WatchList!$B53,'All CCC'!$B$7:$B$988,0)))</f>
        <v/>
      </c>
      <c r="E53" s="962" t="str">
        <f>IF($B53="","",INDEX('All CCC'!E$7:E$988,MATCH(WatchList!$B53,'All CCC'!$B$7:$B$988,0)))</f>
        <v/>
      </c>
      <c r="F53" s="962" t="str">
        <f>IF($B53="","",INDEX('All CCC'!F$7:F$988,MATCH(WatchList!$B53,'All CCC'!$B$7:$B$988,0)))</f>
        <v/>
      </c>
      <c r="G53" s="962" t="str">
        <f>IF($B53="","",INDEX('All CCC'!G$7:G$988,MATCH(WatchList!$B53,'All CCC'!$B$7:$B$988,0)))</f>
        <v/>
      </c>
      <c r="H53" s="962" t="str">
        <f>IF($B53="","",INDEX('All CCC'!H$7:H$988,MATCH(WatchList!$B53,'All CCC'!$B$7:$B$988,0)))</f>
        <v/>
      </c>
      <c r="I53" s="962" t="str">
        <f>IF($B53="","",INDEX('All CCC'!I$7:I$988,MATCH(WatchList!$B53,'All CCC'!$B$7:$B$988,0)))</f>
        <v/>
      </c>
      <c r="J53" s="962" t="str">
        <f>IF($B53="","",INDEX('All CCC'!J$7:J$988,MATCH(WatchList!$B53,'All CCC'!$B$7:$B$988,0)))</f>
        <v/>
      </c>
      <c r="K53" s="962" t="str">
        <f>IF($B53="","",INDEX('All CCC'!K$7:K$988,MATCH(WatchList!$B53,'All CCC'!$B$7:$B$988,0)))</f>
        <v/>
      </c>
      <c r="L53" s="962" t="str">
        <f>IF($B53="","",INDEX('All CCC'!L$7:L$988,MATCH(WatchList!$B53,'All CCC'!$B$7:$B$988,0)))</f>
        <v/>
      </c>
      <c r="M53" s="962" t="str">
        <f>IF($B53="","",INDEX('All CCC'!M$7:M$988,MATCH(WatchList!$B53,'All CCC'!$B$7:$B$988,0)))</f>
        <v/>
      </c>
      <c r="N53" s="962" t="str">
        <f>IF($B53="","",INDEX('All CCC'!N$7:N$988,MATCH(WatchList!$B53,'All CCC'!$B$7:$B$988,0)))</f>
        <v/>
      </c>
      <c r="O53" s="962" t="str">
        <f>IF($B53="","",INDEX('All CCC'!O$7:O$988,MATCH(WatchList!$B53,'All CCC'!$B$7:$B$988,0)))</f>
        <v/>
      </c>
      <c r="P53" s="963" t="str">
        <f>IF($B53="","",INDEX('All CCC'!P$7:P$988,MATCH(WatchList!$B53,'All CCC'!$B$7:$B$988,0)))</f>
        <v/>
      </c>
      <c r="Q53" s="963" t="str">
        <f>IF($B53="","",INDEX('All CCC'!Q$7:Q$988,MATCH(WatchList!$B53,'All CCC'!$B$7:$B$988,0)))</f>
        <v/>
      </c>
      <c r="R53" s="962" t="str">
        <f>IF($B53="","",INDEX('All CCC'!R$7:R$988,MATCH(WatchList!$B53,'All CCC'!$B$7:$B$988,0)))</f>
        <v/>
      </c>
      <c r="S53" s="962" t="str">
        <f>IF($B53="","",INDEX('All CCC'!S$7:S$988,MATCH(WatchList!$B53,'All CCC'!$B$7:$B$988,0)))</f>
        <v/>
      </c>
      <c r="T53" s="962" t="str">
        <f>IF($B53="","",INDEX('All CCC'!T$7:T$988,MATCH(WatchList!$B53,'All CCC'!$B$7:$B$988,0)))</f>
        <v/>
      </c>
      <c r="U53" s="962" t="str">
        <f>IF($B53="","",INDEX('All CCC'!U$7:U$988,MATCH(WatchList!$B53,'All CCC'!$B$7:$B$988,0)))</f>
        <v/>
      </c>
      <c r="V53" s="962" t="str">
        <f>IF($B53="","",INDEX('All CCC'!V$7:V$988,MATCH(WatchList!$B53,'All CCC'!$B$7:$B$988,0)))</f>
        <v/>
      </c>
      <c r="W53" s="962" t="str">
        <f>IF($B53="","",INDEX('All CCC'!W$7:W$988,MATCH(WatchList!$B53,'All CCC'!$B$7:$B$988,0)))</f>
        <v/>
      </c>
      <c r="X53" s="962" t="str">
        <f>IF($B53="","",INDEX('All CCC'!X$7:X$988,MATCH(WatchList!$B53,'All CCC'!$B$7:$B$988,0)))</f>
        <v/>
      </c>
      <c r="Y53" s="962" t="str">
        <f>IF($B53="","",INDEX('All CCC'!Y$7:Y$988,MATCH(WatchList!$B53,'All CCC'!$B$7:$B$988,0)))</f>
        <v/>
      </c>
      <c r="Z53" s="962" t="str">
        <f>IF($B53="","",INDEX('All CCC'!Z$7:Z$988,MATCH(WatchList!$B53,'All CCC'!$B$7:$B$988,0)))</f>
        <v/>
      </c>
      <c r="AA53" s="962" t="str">
        <f>IF($B53="","",INDEX('All CCC'!AA$7:AA$988,MATCH(WatchList!$B53,'All CCC'!$B$7:$B$988,0)))</f>
        <v/>
      </c>
      <c r="AB53" s="962" t="str">
        <f>IF($B53="","",INDEX('All CCC'!AB$7:AB$988,MATCH(WatchList!$B53,'All CCC'!$B$7:$B$988,0)))</f>
        <v/>
      </c>
      <c r="AC53" s="962" t="str">
        <f>IF($B53="","",INDEX('All CCC'!AC$7:AC$988,MATCH(WatchList!$B53,'All CCC'!$B$7:$B$988,0)))</f>
        <v/>
      </c>
      <c r="AD53" s="962" t="str">
        <f>IF($B53="","",INDEX('All CCC'!AD$7:AD$988,MATCH(WatchList!$B53,'All CCC'!$B$7:$B$988,0)))</f>
        <v/>
      </c>
      <c r="AE53" s="962" t="str">
        <f>IF($B53="","",INDEX('All CCC'!AE$7:AE$988,MATCH(WatchList!$B53,'All CCC'!$B$7:$B$988,0)))</f>
        <v/>
      </c>
      <c r="AF53" s="962" t="str">
        <f>IF($B53="","",INDEX('All CCC'!AF$7:AF$988,MATCH(WatchList!$B53,'All CCC'!$B$7:$B$988,0)))</f>
        <v/>
      </c>
      <c r="AG53" s="962" t="str">
        <f>IF($B53="","",INDEX('All CCC'!AG$7:AG$988,MATCH(WatchList!$B53,'All CCC'!$B$7:$B$988,0)))</f>
        <v/>
      </c>
      <c r="AH53" s="962" t="str">
        <f>IF($B53="","",INDEX('All CCC'!AH$7:AH$988,MATCH(WatchList!$B53,'All CCC'!$B$7:$B$988,0)))</f>
        <v/>
      </c>
      <c r="AI53" s="962" t="str">
        <f>IF($B53="","",INDEX('All CCC'!AI$7:AI$988,MATCH(WatchList!$B53,'All CCC'!$B$7:$B$988,0)))</f>
        <v/>
      </c>
      <c r="AJ53" s="962" t="str">
        <f>IF($B53="","",INDEX('All CCC'!AJ$7:AJ$988,MATCH(WatchList!$B53,'All CCC'!$B$7:$B$988,0)))</f>
        <v/>
      </c>
      <c r="AK53" s="962" t="str">
        <f>IF($B53="","",INDEX('All CCC'!AK$7:AK$988,MATCH(WatchList!$B53,'All CCC'!$B$7:$B$988,0)))</f>
        <v/>
      </c>
      <c r="AL53" s="962" t="str">
        <f>IF($B53="","",INDEX('All CCC'!AL$7:AL$988,MATCH(WatchList!$B53,'All CCC'!$B$7:$B$988,0)))</f>
        <v/>
      </c>
      <c r="AM53" s="962" t="str">
        <f>IF($B53="","",INDEX('All CCC'!AM$7:AM$988,MATCH(WatchList!$B53,'All CCC'!$B$7:$B$988,0)))</f>
        <v/>
      </c>
      <c r="AN53" s="962" t="str">
        <f>IF($B53="","",INDEX('All CCC'!AN$7:AN$988,MATCH(WatchList!$B53,'All CCC'!$B$7:$B$988,0)))</f>
        <v/>
      </c>
      <c r="AO53" s="962" t="str">
        <f>IF($B53="","",INDEX('All CCC'!AO$7:AO$988,MATCH(WatchList!$B53,'All CCC'!$B$7:$B$988,0)))</f>
        <v/>
      </c>
      <c r="AP53" s="962" t="str">
        <f>IF($B53="","",INDEX('All CCC'!AP$7:AP$988,MATCH(WatchList!$B53,'All CCC'!$B$7:$B$988,0)))</f>
        <v/>
      </c>
      <c r="AQ53" s="962" t="str">
        <f>IF($B53="","",INDEX('All CCC'!AQ$7:AQ$988,MATCH(WatchList!$B53,'All CCC'!$B$7:$B$988,0)))</f>
        <v/>
      </c>
      <c r="AR53" s="962" t="str">
        <f>IF($B53="","",INDEX('All CCC'!AR$7:AR$988,MATCH(WatchList!$B53,'All CCC'!$B$7:$B$988,0)))</f>
        <v/>
      </c>
      <c r="AS53" s="962" t="str">
        <f>IF($B53="","",INDEX('All CCC'!AS$7:AS$988,MATCH(WatchList!$B53,'All CCC'!$B$7:$B$988,0)))</f>
        <v/>
      </c>
      <c r="AT53" s="962" t="str">
        <f>IF($B53="","",INDEX('All CCC'!AT$7:AT$988,MATCH(WatchList!$B53,'All CCC'!$B$7:$B$988,0)))</f>
        <v/>
      </c>
      <c r="AU53" s="962" t="str">
        <f>IF($B53="","",INDEX('All CCC'!AU$7:AU$988,MATCH(WatchList!$B53,'All CCC'!$B$7:$B$988,0)))</f>
        <v/>
      </c>
      <c r="AV53" s="962" t="str">
        <f>IF($B53="","",INDEX('All CCC'!AV$7:AV$988,MATCH(WatchList!$B53,'All CCC'!$B$7:$B$988,0)))</f>
        <v/>
      </c>
      <c r="AW53" s="962" t="str">
        <f>IF($B53="","",INDEX('All CCC'!AW$7:AW$988,MATCH(WatchList!$B53,'All CCC'!$B$7:$B$988,0)))</f>
        <v/>
      </c>
      <c r="AX53" s="962" t="str">
        <f>IF($B53="","",INDEX('All CCC'!AX$7:AX$988,MATCH(WatchList!$B53,'All CCC'!$B$7:$B$988,0)))</f>
        <v/>
      </c>
      <c r="AY53" s="962" t="str">
        <f>IF($B53="","",INDEX('All CCC'!AY$7:AY$988,MATCH(WatchList!$B53,'All CCC'!$B$7:$B$988,0)))</f>
        <v/>
      </c>
      <c r="AZ53" s="962" t="str">
        <f>IF($B53="","",INDEX('All CCC'!AZ$7:AZ$988,MATCH(WatchList!$B53,'All CCC'!$B$7:$B$988,0)))</f>
        <v/>
      </c>
      <c r="BA53" s="962" t="str">
        <f>IF($B53="","",INDEX('All CCC'!BA$7:BA$988,MATCH(WatchList!$B53,'All CCC'!$B$7:$B$988,0)))</f>
        <v/>
      </c>
      <c r="BB53" s="962" t="str">
        <f>IF($B53="","",INDEX('All CCC'!BB$7:BB$988,MATCH(WatchList!$B53,'All CCC'!$B$7:$B$988,0)))</f>
        <v/>
      </c>
      <c r="BC53" s="962" t="str">
        <f>IF($B53="","",INDEX('All CCC'!BC$7:BC$988,MATCH(WatchList!$B53,'All CCC'!$B$7:$B$988,0)))</f>
        <v/>
      </c>
      <c r="BD53" s="962" t="str">
        <f>IF($B53="","",INDEX('All CCC'!BD$7:BD$988,MATCH(WatchList!$B53,'All CCC'!$B$7:$B$988,0)))</f>
        <v/>
      </c>
      <c r="BE53" s="962" t="str">
        <f>IF($B53="","",INDEX('All CCC'!BE$7:BE$988,MATCH(WatchList!$B53,'All CCC'!$B$7:$B$988,0)))</f>
        <v/>
      </c>
      <c r="BF53" s="962" t="str">
        <f>IF($B53="","",INDEX('All CCC'!BF$7:BF$988,MATCH(WatchList!$B53,'All CCC'!$B$7:$B$988,0)))</f>
        <v/>
      </c>
      <c r="BG53" s="962" t="str">
        <f>IF($B53="","",INDEX('All CCC'!BG$7:BG$988,MATCH(WatchList!$B53,'All CCC'!$B$7:$B$988,0)))</f>
        <v/>
      </c>
    </row>
    <row r="54" spans="1:59" x14ac:dyDescent="0.2">
      <c r="A54" s="610" t="str">
        <f>IF($B54="","",INDEX('All CCC'!A$7:A$988,MATCH(WatchList!$B54,'All CCC'!$B$7:$B$988,0)))</f>
        <v/>
      </c>
      <c r="B54" s="36"/>
      <c r="C54" s="962" t="str">
        <f>IF($B54="","",INDEX('All CCC'!C$7:C$988,MATCH(WatchList!$B54,'All CCC'!$B$7:$B$988,0)))</f>
        <v/>
      </c>
      <c r="D54" s="962" t="str">
        <f>IF($B54="","",INDEX('All CCC'!D$7:D$988,MATCH(WatchList!$B54,'All CCC'!$B$7:$B$988,0)))</f>
        <v/>
      </c>
      <c r="E54" s="962" t="str">
        <f>IF($B54="","",INDEX('All CCC'!E$7:E$988,MATCH(WatchList!$B54,'All CCC'!$B$7:$B$988,0)))</f>
        <v/>
      </c>
      <c r="F54" s="962" t="str">
        <f>IF($B54="","",INDEX('All CCC'!F$7:F$988,MATCH(WatchList!$B54,'All CCC'!$B$7:$B$988,0)))</f>
        <v/>
      </c>
      <c r="G54" s="962" t="str">
        <f>IF($B54="","",INDEX('All CCC'!G$7:G$988,MATCH(WatchList!$B54,'All CCC'!$B$7:$B$988,0)))</f>
        <v/>
      </c>
      <c r="H54" s="962" t="str">
        <f>IF($B54="","",INDEX('All CCC'!H$7:H$988,MATCH(WatchList!$B54,'All CCC'!$B$7:$B$988,0)))</f>
        <v/>
      </c>
      <c r="I54" s="962" t="str">
        <f>IF($B54="","",INDEX('All CCC'!I$7:I$988,MATCH(WatchList!$B54,'All CCC'!$B$7:$B$988,0)))</f>
        <v/>
      </c>
      <c r="J54" s="962" t="str">
        <f>IF($B54="","",INDEX('All CCC'!J$7:J$988,MATCH(WatchList!$B54,'All CCC'!$B$7:$B$988,0)))</f>
        <v/>
      </c>
      <c r="K54" s="962" t="str">
        <f>IF($B54="","",INDEX('All CCC'!K$7:K$988,MATCH(WatchList!$B54,'All CCC'!$B$7:$B$988,0)))</f>
        <v/>
      </c>
      <c r="L54" s="962" t="str">
        <f>IF($B54="","",INDEX('All CCC'!L$7:L$988,MATCH(WatchList!$B54,'All CCC'!$B$7:$B$988,0)))</f>
        <v/>
      </c>
      <c r="M54" s="962" t="str">
        <f>IF($B54="","",INDEX('All CCC'!M$7:M$988,MATCH(WatchList!$B54,'All CCC'!$B$7:$B$988,0)))</f>
        <v/>
      </c>
      <c r="N54" s="962" t="str">
        <f>IF($B54="","",INDEX('All CCC'!N$7:N$988,MATCH(WatchList!$B54,'All CCC'!$B$7:$B$988,0)))</f>
        <v/>
      </c>
      <c r="O54" s="962" t="str">
        <f>IF($B54="","",INDEX('All CCC'!O$7:O$988,MATCH(WatchList!$B54,'All CCC'!$B$7:$B$988,0)))</f>
        <v/>
      </c>
      <c r="P54" s="963" t="str">
        <f>IF($B54="","",INDEX('All CCC'!P$7:P$988,MATCH(WatchList!$B54,'All CCC'!$B$7:$B$988,0)))</f>
        <v/>
      </c>
      <c r="Q54" s="963" t="str">
        <f>IF($B54="","",INDEX('All CCC'!Q$7:Q$988,MATCH(WatchList!$B54,'All CCC'!$B$7:$B$988,0)))</f>
        <v/>
      </c>
      <c r="R54" s="962" t="str">
        <f>IF($B54="","",INDEX('All CCC'!R$7:R$988,MATCH(WatchList!$B54,'All CCC'!$B$7:$B$988,0)))</f>
        <v/>
      </c>
      <c r="S54" s="962" t="str">
        <f>IF($B54="","",INDEX('All CCC'!S$7:S$988,MATCH(WatchList!$B54,'All CCC'!$B$7:$B$988,0)))</f>
        <v/>
      </c>
      <c r="T54" s="962" t="str">
        <f>IF($B54="","",INDEX('All CCC'!T$7:T$988,MATCH(WatchList!$B54,'All CCC'!$B$7:$B$988,0)))</f>
        <v/>
      </c>
      <c r="U54" s="962" t="str">
        <f>IF($B54="","",INDEX('All CCC'!U$7:U$988,MATCH(WatchList!$B54,'All CCC'!$B$7:$B$988,0)))</f>
        <v/>
      </c>
      <c r="V54" s="962" t="str">
        <f>IF($B54="","",INDEX('All CCC'!V$7:V$988,MATCH(WatchList!$B54,'All CCC'!$B$7:$B$988,0)))</f>
        <v/>
      </c>
      <c r="W54" s="962" t="str">
        <f>IF($B54="","",INDEX('All CCC'!W$7:W$988,MATCH(WatchList!$B54,'All CCC'!$B$7:$B$988,0)))</f>
        <v/>
      </c>
      <c r="X54" s="962" t="str">
        <f>IF($B54="","",INDEX('All CCC'!X$7:X$988,MATCH(WatchList!$B54,'All CCC'!$B$7:$B$988,0)))</f>
        <v/>
      </c>
      <c r="Y54" s="962" t="str">
        <f>IF($B54="","",INDEX('All CCC'!Y$7:Y$988,MATCH(WatchList!$B54,'All CCC'!$B$7:$B$988,0)))</f>
        <v/>
      </c>
      <c r="Z54" s="962" t="str">
        <f>IF($B54="","",INDEX('All CCC'!Z$7:Z$988,MATCH(WatchList!$B54,'All CCC'!$B$7:$B$988,0)))</f>
        <v/>
      </c>
      <c r="AA54" s="962" t="str">
        <f>IF($B54="","",INDEX('All CCC'!AA$7:AA$988,MATCH(WatchList!$B54,'All CCC'!$B$7:$B$988,0)))</f>
        <v/>
      </c>
      <c r="AB54" s="962" t="str">
        <f>IF($B54="","",INDEX('All CCC'!AB$7:AB$988,MATCH(WatchList!$B54,'All CCC'!$B$7:$B$988,0)))</f>
        <v/>
      </c>
      <c r="AC54" s="962" t="str">
        <f>IF($B54="","",INDEX('All CCC'!AC$7:AC$988,MATCH(WatchList!$B54,'All CCC'!$B$7:$B$988,0)))</f>
        <v/>
      </c>
      <c r="AD54" s="962" t="str">
        <f>IF($B54="","",INDEX('All CCC'!AD$7:AD$988,MATCH(WatchList!$B54,'All CCC'!$B$7:$B$988,0)))</f>
        <v/>
      </c>
      <c r="AE54" s="962" t="str">
        <f>IF($B54="","",INDEX('All CCC'!AE$7:AE$988,MATCH(WatchList!$B54,'All CCC'!$B$7:$B$988,0)))</f>
        <v/>
      </c>
      <c r="AF54" s="962" t="str">
        <f>IF($B54="","",INDEX('All CCC'!AF$7:AF$988,MATCH(WatchList!$B54,'All CCC'!$B$7:$B$988,0)))</f>
        <v/>
      </c>
      <c r="AG54" s="962" t="str">
        <f>IF($B54="","",INDEX('All CCC'!AG$7:AG$988,MATCH(WatchList!$B54,'All CCC'!$B$7:$B$988,0)))</f>
        <v/>
      </c>
      <c r="AH54" s="962" t="str">
        <f>IF($B54="","",INDEX('All CCC'!AH$7:AH$988,MATCH(WatchList!$B54,'All CCC'!$B$7:$B$988,0)))</f>
        <v/>
      </c>
      <c r="AI54" s="962" t="str">
        <f>IF($B54="","",INDEX('All CCC'!AI$7:AI$988,MATCH(WatchList!$B54,'All CCC'!$B$7:$B$988,0)))</f>
        <v/>
      </c>
      <c r="AJ54" s="962" t="str">
        <f>IF($B54="","",INDEX('All CCC'!AJ$7:AJ$988,MATCH(WatchList!$B54,'All CCC'!$B$7:$B$988,0)))</f>
        <v/>
      </c>
      <c r="AK54" s="962" t="str">
        <f>IF($B54="","",INDEX('All CCC'!AK$7:AK$988,MATCH(WatchList!$B54,'All CCC'!$B$7:$B$988,0)))</f>
        <v/>
      </c>
      <c r="AL54" s="962" t="str">
        <f>IF($B54="","",INDEX('All CCC'!AL$7:AL$988,MATCH(WatchList!$B54,'All CCC'!$B$7:$B$988,0)))</f>
        <v/>
      </c>
      <c r="AM54" s="962" t="str">
        <f>IF($B54="","",INDEX('All CCC'!AM$7:AM$988,MATCH(WatchList!$B54,'All CCC'!$B$7:$B$988,0)))</f>
        <v/>
      </c>
      <c r="AN54" s="962" t="str">
        <f>IF($B54="","",INDEX('All CCC'!AN$7:AN$988,MATCH(WatchList!$B54,'All CCC'!$B$7:$B$988,0)))</f>
        <v/>
      </c>
      <c r="AO54" s="962" t="str">
        <f>IF($B54="","",INDEX('All CCC'!AO$7:AO$988,MATCH(WatchList!$B54,'All CCC'!$B$7:$B$988,0)))</f>
        <v/>
      </c>
      <c r="AP54" s="962" t="str">
        <f>IF($B54="","",INDEX('All CCC'!AP$7:AP$988,MATCH(WatchList!$B54,'All CCC'!$B$7:$B$988,0)))</f>
        <v/>
      </c>
      <c r="AQ54" s="962" t="str">
        <f>IF($B54="","",INDEX('All CCC'!AQ$7:AQ$988,MATCH(WatchList!$B54,'All CCC'!$B$7:$B$988,0)))</f>
        <v/>
      </c>
      <c r="AR54" s="962" t="str">
        <f>IF($B54="","",INDEX('All CCC'!AR$7:AR$988,MATCH(WatchList!$B54,'All CCC'!$B$7:$B$988,0)))</f>
        <v/>
      </c>
      <c r="AS54" s="962" t="str">
        <f>IF($B54="","",INDEX('All CCC'!AS$7:AS$988,MATCH(WatchList!$B54,'All CCC'!$B$7:$B$988,0)))</f>
        <v/>
      </c>
      <c r="AT54" s="962" t="str">
        <f>IF($B54="","",INDEX('All CCC'!AT$7:AT$988,MATCH(WatchList!$B54,'All CCC'!$B$7:$B$988,0)))</f>
        <v/>
      </c>
      <c r="AU54" s="962" t="str">
        <f>IF($B54="","",INDEX('All CCC'!AU$7:AU$988,MATCH(WatchList!$B54,'All CCC'!$B$7:$B$988,0)))</f>
        <v/>
      </c>
      <c r="AV54" s="962" t="str">
        <f>IF($B54="","",INDEX('All CCC'!AV$7:AV$988,MATCH(WatchList!$B54,'All CCC'!$B$7:$B$988,0)))</f>
        <v/>
      </c>
      <c r="AW54" s="962" t="str">
        <f>IF($B54="","",INDEX('All CCC'!AW$7:AW$988,MATCH(WatchList!$B54,'All CCC'!$B$7:$B$988,0)))</f>
        <v/>
      </c>
      <c r="AX54" s="962" t="str">
        <f>IF($B54="","",INDEX('All CCC'!AX$7:AX$988,MATCH(WatchList!$B54,'All CCC'!$B$7:$B$988,0)))</f>
        <v/>
      </c>
      <c r="AY54" s="962" t="str">
        <f>IF($B54="","",INDEX('All CCC'!AY$7:AY$988,MATCH(WatchList!$B54,'All CCC'!$B$7:$B$988,0)))</f>
        <v/>
      </c>
      <c r="AZ54" s="962" t="str">
        <f>IF($B54="","",INDEX('All CCC'!AZ$7:AZ$988,MATCH(WatchList!$B54,'All CCC'!$B$7:$B$988,0)))</f>
        <v/>
      </c>
      <c r="BA54" s="962" t="str">
        <f>IF($B54="","",INDEX('All CCC'!BA$7:BA$988,MATCH(WatchList!$B54,'All CCC'!$B$7:$B$988,0)))</f>
        <v/>
      </c>
      <c r="BB54" s="962" t="str">
        <f>IF($B54="","",INDEX('All CCC'!BB$7:BB$988,MATCH(WatchList!$B54,'All CCC'!$B$7:$B$988,0)))</f>
        <v/>
      </c>
      <c r="BC54" s="962" t="str">
        <f>IF($B54="","",INDEX('All CCC'!BC$7:BC$988,MATCH(WatchList!$B54,'All CCC'!$B$7:$B$988,0)))</f>
        <v/>
      </c>
      <c r="BD54" s="962" t="str">
        <f>IF($B54="","",INDEX('All CCC'!BD$7:BD$988,MATCH(WatchList!$B54,'All CCC'!$B$7:$B$988,0)))</f>
        <v/>
      </c>
      <c r="BE54" s="962" t="str">
        <f>IF($B54="","",INDEX('All CCC'!BE$7:BE$988,MATCH(WatchList!$B54,'All CCC'!$B$7:$B$988,0)))</f>
        <v/>
      </c>
      <c r="BF54" s="962" t="str">
        <f>IF($B54="","",INDEX('All CCC'!BF$7:BF$988,MATCH(WatchList!$B54,'All CCC'!$B$7:$B$988,0)))</f>
        <v/>
      </c>
      <c r="BG54" s="962" t="str">
        <f>IF($B54="","",INDEX('All CCC'!BG$7:BG$988,MATCH(WatchList!$B54,'All CCC'!$B$7:$B$988,0)))</f>
        <v/>
      </c>
    </row>
    <row r="55" spans="1:59" s="682" customFormat="1" x14ac:dyDescent="0.2">
      <c r="A55" s="611" t="str">
        <f>IF($B55="","",INDEX('All CCC'!A$7:A$988,MATCH(WatchList!$B55,'All CCC'!$B$7:$B$988,0)))</f>
        <v/>
      </c>
      <c r="B55" s="635"/>
      <c r="C55" s="964" t="str">
        <f>IF($B55="","",INDEX('All CCC'!C$7:C$988,MATCH(WatchList!$B55,'All CCC'!$B$7:$B$988,0)))</f>
        <v/>
      </c>
      <c r="D55" s="964" t="str">
        <f>IF($B55="","",INDEX('All CCC'!D$7:D$988,MATCH(WatchList!$B55,'All CCC'!$B$7:$B$988,0)))</f>
        <v/>
      </c>
      <c r="E55" s="964" t="str">
        <f>IF($B55="","",INDEX('All CCC'!E$7:E$988,MATCH(WatchList!$B55,'All CCC'!$B$7:$B$988,0)))</f>
        <v/>
      </c>
      <c r="F55" s="964" t="str">
        <f>IF($B55="","",INDEX('All CCC'!F$7:F$988,MATCH(WatchList!$B55,'All CCC'!$B$7:$B$988,0)))</f>
        <v/>
      </c>
      <c r="G55" s="964" t="str">
        <f>IF($B55="","",INDEX('All CCC'!G$7:G$988,MATCH(WatchList!$B55,'All CCC'!$B$7:$B$988,0)))</f>
        <v/>
      </c>
      <c r="H55" s="964" t="str">
        <f>IF($B55="","",INDEX('All CCC'!H$7:H$988,MATCH(WatchList!$B55,'All CCC'!$B$7:$B$988,0)))</f>
        <v/>
      </c>
      <c r="I55" s="964" t="str">
        <f>IF($B55="","",INDEX('All CCC'!I$7:I$988,MATCH(WatchList!$B55,'All CCC'!$B$7:$B$988,0)))</f>
        <v/>
      </c>
      <c r="J55" s="964" t="str">
        <f>IF($B55="","",INDEX('All CCC'!J$7:J$988,MATCH(WatchList!$B55,'All CCC'!$B$7:$B$988,0)))</f>
        <v/>
      </c>
      <c r="K55" s="964" t="str">
        <f>IF($B55="","",INDEX('All CCC'!K$7:K$988,MATCH(WatchList!$B55,'All CCC'!$B$7:$B$988,0)))</f>
        <v/>
      </c>
      <c r="L55" s="964" t="str">
        <f>IF($B55="","",INDEX('All CCC'!L$7:L$988,MATCH(WatchList!$B55,'All CCC'!$B$7:$B$988,0)))</f>
        <v/>
      </c>
      <c r="M55" s="964" t="str">
        <f>IF($B55="","",INDEX('All CCC'!M$7:M$988,MATCH(WatchList!$B55,'All CCC'!$B$7:$B$988,0)))</f>
        <v/>
      </c>
      <c r="N55" s="964" t="str">
        <f>IF($B55="","",INDEX('All CCC'!N$7:N$988,MATCH(WatchList!$B55,'All CCC'!$B$7:$B$988,0)))</f>
        <v/>
      </c>
      <c r="O55" s="964" t="str">
        <f>IF($B55="","",INDEX('All CCC'!O$7:O$988,MATCH(WatchList!$B55,'All CCC'!$B$7:$B$988,0)))</f>
        <v/>
      </c>
      <c r="P55" s="965" t="str">
        <f>IF($B55="","",INDEX('All CCC'!P$7:P$988,MATCH(WatchList!$B55,'All CCC'!$B$7:$B$988,0)))</f>
        <v/>
      </c>
      <c r="Q55" s="965" t="str">
        <f>IF($B55="","",INDEX('All CCC'!Q$7:Q$988,MATCH(WatchList!$B55,'All CCC'!$B$7:$B$988,0)))</f>
        <v/>
      </c>
      <c r="R55" s="962" t="str">
        <f>IF($B55="","",INDEX('All CCC'!R$7:R$988,MATCH(WatchList!$B55,'All CCC'!$B$7:$B$988,0)))</f>
        <v/>
      </c>
      <c r="S55" s="962" t="str">
        <f>IF($B55="","",INDEX('All CCC'!S$7:S$988,MATCH(WatchList!$B55,'All CCC'!$B$7:$B$988,0)))</f>
        <v/>
      </c>
      <c r="T55" s="962" t="str">
        <f>IF($B55="","",INDEX('All CCC'!T$7:T$988,MATCH(WatchList!$B55,'All CCC'!$B$7:$B$988,0)))</f>
        <v/>
      </c>
      <c r="U55" s="962" t="str">
        <f>IF($B55="","",INDEX('All CCC'!U$7:U$988,MATCH(WatchList!$B55,'All CCC'!$B$7:$B$988,0)))</f>
        <v/>
      </c>
      <c r="V55" s="962" t="str">
        <f>IF($B55="","",INDEX('All CCC'!V$7:V$988,MATCH(WatchList!$B55,'All CCC'!$B$7:$B$988,0)))</f>
        <v/>
      </c>
      <c r="W55" s="962" t="str">
        <f>IF($B55="","",INDEX('All CCC'!W$7:W$988,MATCH(WatchList!$B55,'All CCC'!$B$7:$B$988,0)))</f>
        <v/>
      </c>
      <c r="X55" s="962" t="str">
        <f>IF($B55="","",INDEX('All CCC'!X$7:X$988,MATCH(WatchList!$B55,'All CCC'!$B$7:$B$988,0)))</f>
        <v/>
      </c>
      <c r="Y55" s="962" t="str">
        <f>IF($B55="","",INDEX('All CCC'!Y$7:Y$988,MATCH(WatchList!$B55,'All CCC'!$B$7:$B$988,0)))</f>
        <v/>
      </c>
      <c r="Z55" s="962" t="str">
        <f>IF($B55="","",INDEX('All CCC'!Z$7:Z$988,MATCH(WatchList!$B55,'All CCC'!$B$7:$B$988,0)))</f>
        <v/>
      </c>
      <c r="AA55" s="962" t="str">
        <f>IF($B55="","",INDEX('All CCC'!AA$7:AA$988,MATCH(WatchList!$B55,'All CCC'!$B$7:$B$988,0)))</f>
        <v/>
      </c>
      <c r="AB55" s="962" t="str">
        <f>IF($B55="","",INDEX('All CCC'!AB$7:AB$988,MATCH(WatchList!$B55,'All CCC'!$B$7:$B$988,0)))</f>
        <v/>
      </c>
      <c r="AC55" s="962" t="str">
        <f>IF($B55="","",INDEX('All CCC'!AC$7:AC$988,MATCH(WatchList!$B55,'All CCC'!$B$7:$B$988,0)))</f>
        <v/>
      </c>
      <c r="AD55" s="962" t="str">
        <f>IF($B55="","",INDEX('All CCC'!AD$7:AD$988,MATCH(WatchList!$B55,'All CCC'!$B$7:$B$988,0)))</f>
        <v/>
      </c>
      <c r="AE55" s="962" t="str">
        <f>IF($B55="","",INDEX('All CCC'!AE$7:AE$988,MATCH(WatchList!$B55,'All CCC'!$B$7:$B$988,0)))</f>
        <v/>
      </c>
      <c r="AF55" s="962" t="str">
        <f>IF($B55="","",INDEX('All CCC'!AF$7:AF$988,MATCH(WatchList!$B55,'All CCC'!$B$7:$B$988,0)))</f>
        <v/>
      </c>
      <c r="AG55" s="962" t="str">
        <f>IF($B55="","",INDEX('All CCC'!AG$7:AG$988,MATCH(WatchList!$B55,'All CCC'!$B$7:$B$988,0)))</f>
        <v/>
      </c>
      <c r="AH55" s="962" t="str">
        <f>IF($B55="","",INDEX('All CCC'!AH$7:AH$988,MATCH(WatchList!$B55,'All CCC'!$B$7:$B$988,0)))</f>
        <v/>
      </c>
      <c r="AI55" s="962" t="str">
        <f>IF($B55="","",INDEX('All CCC'!AI$7:AI$988,MATCH(WatchList!$B55,'All CCC'!$B$7:$B$988,0)))</f>
        <v/>
      </c>
      <c r="AJ55" s="962" t="str">
        <f>IF($B55="","",INDEX('All CCC'!AJ$7:AJ$988,MATCH(WatchList!$B55,'All CCC'!$B$7:$B$988,0)))</f>
        <v/>
      </c>
      <c r="AK55" s="962" t="str">
        <f>IF($B55="","",INDEX('All CCC'!AK$7:AK$988,MATCH(WatchList!$B55,'All CCC'!$B$7:$B$988,0)))</f>
        <v/>
      </c>
      <c r="AL55" s="962" t="str">
        <f>IF($B55="","",INDEX('All CCC'!AL$7:AL$988,MATCH(WatchList!$B55,'All CCC'!$B$7:$B$988,0)))</f>
        <v/>
      </c>
      <c r="AM55" s="962" t="str">
        <f>IF($B55="","",INDEX('All CCC'!AM$7:AM$988,MATCH(WatchList!$B55,'All CCC'!$B$7:$B$988,0)))</f>
        <v/>
      </c>
      <c r="AN55" s="962" t="str">
        <f>IF($B55="","",INDEX('All CCC'!AN$7:AN$988,MATCH(WatchList!$B55,'All CCC'!$B$7:$B$988,0)))</f>
        <v/>
      </c>
      <c r="AO55" s="962" t="str">
        <f>IF($B55="","",INDEX('All CCC'!AO$7:AO$988,MATCH(WatchList!$B55,'All CCC'!$B$7:$B$988,0)))</f>
        <v/>
      </c>
      <c r="AP55" s="962" t="str">
        <f>IF($B55="","",INDEX('All CCC'!AP$7:AP$988,MATCH(WatchList!$B55,'All CCC'!$B$7:$B$988,0)))</f>
        <v/>
      </c>
      <c r="AQ55" s="962" t="str">
        <f>IF($B55="","",INDEX('All CCC'!AQ$7:AQ$988,MATCH(WatchList!$B55,'All CCC'!$B$7:$B$988,0)))</f>
        <v/>
      </c>
      <c r="AR55" s="962" t="str">
        <f>IF($B55="","",INDEX('All CCC'!AR$7:AR$988,MATCH(WatchList!$B55,'All CCC'!$B$7:$B$988,0)))</f>
        <v/>
      </c>
      <c r="AS55" s="962" t="str">
        <f>IF($B55="","",INDEX('All CCC'!AS$7:AS$988,MATCH(WatchList!$B55,'All CCC'!$B$7:$B$988,0)))</f>
        <v/>
      </c>
      <c r="AT55" s="962" t="str">
        <f>IF($B55="","",INDEX('All CCC'!AT$7:AT$988,MATCH(WatchList!$B55,'All CCC'!$B$7:$B$988,0)))</f>
        <v/>
      </c>
      <c r="AU55" s="962" t="str">
        <f>IF($B55="","",INDEX('All CCC'!AU$7:AU$988,MATCH(WatchList!$B55,'All CCC'!$B$7:$B$988,0)))</f>
        <v/>
      </c>
      <c r="AV55" s="962" t="str">
        <f>IF($B55="","",INDEX('All CCC'!AV$7:AV$988,MATCH(WatchList!$B55,'All CCC'!$B$7:$B$988,0)))</f>
        <v/>
      </c>
      <c r="AW55" s="962" t="str">
        <f>IF($B55="","",INDEX('All CCC'!AW$7:AW$988,MATCH(WatchList!$B55,'All CCC'!$B$7:$B$988,0)))</f>
        <v/>
      </c>
      <c r="AX55" s="962" t="str">
        <f>IF($B55="","",INDEX('All CCC'!AX$7:AX$988,MATCH(WatchList!$B55,'All CCC'!$B$7:$B$988,0)))</f>
        <v/>
      </c>
      <c r="AY55" s="962" t="str">
        <f>IF($B55="","",INDEX('All CCC'!AY$7:AY$988,MATCH(WatchList!$B55,'All CCC'!$B$7:$B$988,0)))</f>
        <v/>
      </c>
      <c r="AZ55" s="962" t="str">
        <f>IF($B55="","",INDEX('All CCC'!AZ$7:AZ$988,MATCH(WatchList!$B55,'All CCC'!$B$7:$B$988,0)))</f>
        <v/>
      </c>
      <c r="BA55" s="962" t="str">
        <f>IF($B55="","",INDEX('All CCC'!BA$7:BA$988,MATCH(WatchList!$B55,'All CCC'!$B$7:$B$988,0)))</f>
        <v/>
      </c>
      <c r="BB55" s="962" t="str">
        <f>IF($B55="","",INDEX('All CCC'!BB$7:BB$988,MATCH(WatchList!$B55,'All CCC'!$B$7:$B$988,0)))</f>
        <v/>
      </c>
      <c r="BC55" s="962" t="str">
        <f>IF($B55="","",INDEX('All CCC'!BC$7:BC$988,MATCH(WatchList!$B55,'All CCC'!$B$7:$B$988,0)))</f>
        <v/>
      </c>
      <c r="BD55" s="962" t="str">
        <f>IF($B55="","",INDEX('All CCC'!BD$7:BD$988,MATCH(WatchList!$B55,'All CCC'!$B$7:$B$988,0)))</f>
        <v/>
      </c>
      <c r="BE55" s="962" t="str">
        <f>IF($B55="","",INDEX('All CCC'!BE$7:BE$988,MATCH(WatchList!$B55,'All CCC'!$B$7:$B$988,0)))</f>
        <v/>
      </c>
      <c r="BF55" s="962" t="str">
        <f>IF($B55="","",INDEX('All CCC'!BF$7:BF$988,MATCH(WatchList!$B55,'All CCC'!$B$7:$B$988,0)))</f>
        <v/>
      </c>
      <c r="BG55" s="962" t="str">
        <f>IF($B55="","",INDEX('All CCC'!BG$7:BG$988,MATCH(WatchList!$B55,'All CCC'!$B$7:$B$988,0)))</f>
        <v/>
      </c>
    </row>
    <row r="56" spans="1:59" x14ac:dyDescent="0.2">
      <c r="A56" t="s">
        <v>4209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7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2" x14ac:dyDescent="0.2">
      <c r="A1" s="136" t="s">
        <v>1846</v>
      </c>
      <c r="B1" s="107"/>
      <c r="C1" s="13"/>
      <c r="D1" s="13"/>
      <c r="E1" s="13"/>
      <c r="F1" s="157" t="s">
        <v>1847</v>
      </c>
      <c r="G1" s="13"/>
      <c r="H1" s="13"/>
      <c r="I1" s="13"/>
    </row>
    <row r="2" spans="1:12" ht="11.1" customHeight="1" x14ac:dyDescent="0.2">
      <c r="A2" s="137" t="s">
        <v>1848</v>
      </c>
      <c r="B2" s="13"/>
      <c r="C2" s="13"/>
      <c r="D2" s="13"/>
      <c r="E2" s="13"/>
      <c r="F2" s="157"/>
      <c r="G2" s="13"/>
      <c r="H2" s="13"/>
      <c r="I2" s="13"/>
    </row>
    <row r="3" spans="1:12" ht="11.1" customHeight="1" x14ac:dyDescent="0.2">
      <c r="A3" s="138" t="s">
        <v>1849</v>
      </c>
      <c r="B3" s="13"/>
      <c r="C3" s="13"/>
      <c r="D3" s="13"/>
      <c r="E3" s="13"/>
      <c r="F3" s="157"/>
      <c r="G3" s="13"/>
      <c r="H3" s="13"/>
      <c r="I3" s="13"/>
    </row>
    <row r="4" spans="1:12" ht="11.1" customHeight="1" x14ac:dyDescent="0.2">
      <c r="A4" s="139" t="s">
        <v>1850</v>
      </c>
      <c r="B4" s="107"/>
      <c r="C4" s="13"/>
      <c r="D4" s="13"/>
      <c r="E4" s="13"/>
      <c r="F4" s="157"/>
      <c r="G4" s="13"/>
      <c r="H4" s="13"/>
      <c r="I4" s="13"/>
    </row>
    <row r="5" spans="1:12" ht="11.1" customHeight="1" x14ac:dyDescent="0.2">
      <c r="A5" s="140" t="s">
        <v>1851</v>
      </c>
      <c r="B5" s="13"/>
      <c r="C5" s="13"/>
      <c r="D5" s="13"/>
      <c r="E5" s="13"/>
      <c r="F5" s="157"/>
      <c r="G5" s="13"/>
      <c r="H5" s="13"/>
      <c r="I5" s="13"/>
    </row>
    <row r="6" spans="1:12" x14ac:dyDescent="0.2">
      <c r="A6" s="34"/>
      <c r="B6" s="23"/>
      <c r="C6" s="62" t="s">
        <v>23</v>
      </c>
      <c r="D6" s="26" t="s">
        <v>1852</v>
      </c>
      <c r="E6" s="42" t="s">
        <v>1853</v>
      </c>
      <c r="F6" s="26" t="s">
        <v>1854</v>
      </c>
      <c r="G6" s="43" t="s">
        <v>1855</v>
      </c>
      <c r="H6" s="26"/>
      <c r="I6" s="35"/>
    </row>
    <row r="7" spans="1:12" x14ac:dyDescent="0.2">
      <c r="A7" s="88" t="s">
        <v>21</v>
      </c>
      <c r="B7" s="55" t="s">
        <v>56</v>
      </c>
      <c r="C7" s="76" t="s">
        <v>58</v>
      </c>
      <c r="D7" s="52" t="s">
        <v>1856</v>
      </c>
      <c r="E7" s="53" t="s">
        <v>1857</v>
      </c>
      <c r="F7" s="52" t="s">
        <v>1858</v>
      </c>
      <c r="G7" s="48" t="s">
        <v>1859</v>
      </c>
      <c r="H7" s="52" t="s">
        <v>1860</v>
      </c>
      <c r="I7" s="81" t="s">
        <v>1861</v>
      </c>
    </row>
    <row r="8" spans="1:12" x14ac:dyDescent="0.2">
      <c r="A8" s="519" t="s">
        <v>655</v>
      </c>
      <c r="B8" s="507" t="s">
        <v>656</v>
      </c>
      <c r="C8" s="1234">
        <v>16</v>
      </c>
      <c r="D8" s="142">
        <v>43677</v>
      </c>
      <c r="E8" s="42"/>
      <c r="F8" s="26"/>
      <c r="G8" s="37" t="s">
        <v>1864</v>
      </c>
      <c r="H8" s="43"/>
      <c r="I8" s="65" t="s">
        <v>4494</v>
      </c>
      <c r="K8" s="919"/>
      <c r="L8" s="919"/>
    </row>
    <row r="9" spans="1:12" s="919" customFormat="1" x14ac:dyDescent="0.2">
      <c r="A9" s="929" t="s">
        <v>155</v>
      </c>
      <c r="B9" s="920" t="s">
        <v>156</v>
      </c>
      <c r="C9" s="931">
        <v>36</v>
      </c>
      <c r="D9" s="932">
        <v>43644</v>
      </c>
      <c r="E9" s="927"/>
      <c r="F9" s="925"/>
      <c r="G9" s="928" t="s">
        <v>1864</v>
      </c>
      <c r="H9" s="923"/>
      <c r="I9" s="930" t="s">
        <v>4490</v>
      </c>
    </row>
    <row r="10" spans="1:12" x14ac:dyDescent="0.2">
      <c r="A10" s="484" t="s">
        <v>4125</v>
      </c>
      <c r="B10" s="933" t="s">
        <v>4126</v>
      </c>
      <c r="C10" s="639">
        <v>7</v>
      </c>
      <c r="D10" s="145">
        <v>43585</v>
      </c>
      <c r="E10" s="63"/>
      <c r="F10" s="50"/>
      <c r="G10" s="64" t="s">
        <v>1864</v>
      </c>
      <c r="H10" s="923"/>
      <c r="I10" s="920" t="s">
        <v>4478</v>
      </c>
      <c r="K10" s="919"/>
      <c r="L10" s="919"/>
    </row>
    <row r="11" spans="1:12" s="919" customFormat="1" x14ac:dyDescent="0.2">
      <c r="A11" s="936" t="s">
        <v>1413</v>
      </c>
      <c r="B11" s="948" t="s">
        <v>1414</v>
      </c>
      <c r="C11" s="792">
        <v>9</v>
      </c>
      <c r="D11" s="932">
        <v>43555</v>
      </c>
      <c r="E11" s="927" t="s">
        <v>1864</v>
      </c>
      <c r="F11" s="925"/>
      <c r="G11" s="928"/>
      <c r="H11" s="923"/>
      <c r="I11" s="930"/>
    </row>
    <row r="12" spans="1:12" s="919" customFormat="1" x14ac:dyDescent="0.2">
      <c r="A12" s="944" t="s">
        <v>1464</v>
      </c>
      <c r="B12" s="948" t="s">
        <v>1465</v>
      </c>
      <c r="C12" s="792">
        <v>7</v>
      </c>
      <c r="D12" s="932">
        <v>43555</v>
      </c>
      <c r="E12" s="927"/>
      <c r="F12" s="925"/>
      <c r="G12" s="928" t="s">
        <v>1864</v>
      </c>
      <c r="H12" s="923"/>
      <c r="I12" s="930" t="s">
        <v>4472</v>
      </c>
    </row>
    <row r="13" spans="1:12" s="919" customFormat="1" x14ac:dyDescent="0.2">
      <c r="A13" s="944" t="s">
        <v>831</v>
      </c>
      <c r="B13" s="948" t="s">
        <v>832</v>
      </c>
      <c r="C13" s="636">
        <v>14</v>
      </c>
      <c r="D13" s="932">
        <v>43555</v>
      </c>
      <c r="E13" s="927"/>
      <c r="F13" s="925"/>
      <c r="G13" s="928" t="s">
        <v>1864</v>
      </c>
      <c r="H13" s="923"/>
      <c r="I13" s="930" t="s">
        <v>4471</v>
      </c>
    </row>
    <row r="14" spans="1:12" s="919" customFormat="1" x14ac:dyDescent="0.2">
      <c r="A14" s="13" t="s">
        <v>4278</v>
      </c>
      <c r="B14" s="631" t="s">
        <v>4277</v>
      </c>
      <c r="C14" s="198">
        <v>6</v>
      </c>
      <c r="D14" s="932">
        <v>43524</v>
      </c>
      <c r="E14" s="927" t="s">
        <v>1864</v>
      </c>
      <c r="F14" s="925"/>
      <c r="G14" s="928"/>
      <c r="H14" s="923"/>
      <c r="I14" s="920"/>
    </row>
    <row r="15" spans="1:12" s="919" customFormat="1" x14ac:dyDescent="0.2">
      <c r="A15" s="1070" t="s">
        <v>1391</v>
      </c>
      <c r="B15" s="1063" t="s">
        <v>1392</v>
      </c>
      <c r="C15" s="198">
        <v>6</v>
      </c>
      <c r="D15" s="932">
        <v>43524</v>
      </c>
      <c r="E15" s="927" t="s">
        <v>1864</v>
      </c>
      <c r="F15" s="925"/>
      <c r="G15" s="928"/>
      <c r="H15" s="923"/>
      <c r="I15" s="920"/>
    </row>
    <row r="16" spans="1:12" s="919" customFormat="1" x14ac:dyDescent="0.2">
      <c r="A16" s="1070" t="s">
        <v>376</v>
      </c>
      <c r="B16" s="1063" t="s">
        <v>377</v>
      </c>
      <c r="C16" s="996">
        <v>59</v>
      </c>
      <c r="D16" s="932">
        <v>43524</v>
      </c>
      <c r="E16" s="927"/>
      <c r="F16" s="925"/>
      <c r="G16" s="928" t="s">
        <v>1864</v>
      </c>
      <c r="H16" s="923"/>
      <c r="I16" s="920" t="s">
        <v>4458</v>
      </c>
    </row>
    <row r="17" spans="1:12" s="919" customFormat="1" x14ac:dyDescent="0.2">
      <c r="A17" s="13" t="s">
        <v>860</v>
      </c>
      <c r="B17" s="631" t="s">
        <v>861</v>
      </c>
      <c r="C17" s="198">
        <v>12</v>
      </c>
      <c r="D17" s="932">
        <v>43524</v>
      </c>
      <c r="E17" s="927"/>
      <c r="F17" s="925"/>
      <c r="G17" s="928" t="s">
        <v>1864</v>
      </c>
      <c r="H17" s="923"/>
      <c r="I17" s="920" t="s">
        <v>4457</v>
      </c>
    </row>
    <row r="18" spans="1:12" s="919" customFormat="1" x14ac:dyDescent="0.2">
      <c r="A18" s="936" t="s">
        <v>1026</v>
      </c>
      <c r="B18" s="948" t="s">
        <v>1027</v>
      </c>
      <c r="C18" s="792">
        <v>8</v>
      </c>
      <c r="D18" s="932">
        <v>43496</v>
      </c>
      <c r="E18" s="927"/>
      <c r="F18" s="925" t="s">
        <v>1864</v>
      </c>
      <c r="G18" s="928"/>
      <c r="H18" s="923"/>
      <c r="I18" s="85"/>
    </row>
    <row r="19" spans="1:12" s="919" customFormat="1" x14ac:dyDescent="0.2">
      <c r="A19" s="936" t="s">
        <v>1054</v>
      </c>
      <c r="B19" s="948" t="s">
        <v>1055</v>
      </c>
      <c r="C19" s="792">
        <v>7</v>
      </c>
      <c r="D19" s="932">
        <v>43496</v>
      </c>
      <c r="E19" s="927"/>
      <c r="F19" s="925" t="s">
        <v>1864</v>
      </c>
      <c r="G19" s="928"/>
      <c r="H19" s="923"/>
      <c r="I19" s="85"/>
    </row>
    <row r="20" spans="1:12" s="919" customFormat="1" x14ac:dyDescent="0.2">
      <c r="A20" s="944" t="s">
        <v>550</v>
      </c>
      <c r="B20" s="948" t="s">
        <v>551</v>
      </c>
      <c r="C20" s="792">
        <v>12</v>
      </c>
      <c r="D20" s="932">
        <v>43496</v>
      </c>
      <c r="E20" s="927"/>
      <c r="F20" s="925"/>
      <c r="G20" s="928"/>
      <c r="H20" s="923" t="s">
        <v>1864</v>
      </c>
      <c r="I20" s="930" t="s">
        <v>4440</v>
      </c>
    </row>
    <row r="21" spans="1:12" s="919" customFormat="1" x14ac:dyDescent="0.2">
      <c r="A21" s="944" t="s">
        <v>1263</v>
      </c>
      <c r="B21" s="948" t="s">
        <v>1264</v>
      </c>
      <c r="C21" s="636">
        <v>6</v>
      </c>
      <c r="D21" s="932">
        <v>43496</v>
      </c>
      <c r="E21" s="927"/>
      <c r="F21" s="925"/>
      <c r="G21" s="928" t="s">
        <v>1864</v>
      </c>
      <c r="H21" s="923"/>
      <c r="I21" s="930" t="s">
        <v>4451</v>
      </c>
    </row>
    <row r="22" spans="1:12" s="919" customFormat="1" x14ac:dyDescent="0.2">
      <c r="A22" s="936" t="s">
        <v>788</v>
      </c>
      <c r="B22" s="948" t="s">
        <v>789</v>
      </c>
      <c r="C22" s="636">
        <v>15</v>
      </c>
      <c r="D22" s="932">
        <v>43496</v>
      </c>
      <c r="E22" s="927"/>
      <c r="F22" s="925"/>
      <c r="G22" s="928" t="s">
        <v>1864</v>
      </c>
      <c r="H22" s="923"/>
      <c r="I22" s="930" t="s">
        <v>4441</v>
      </c>
    </row>
    <row r="23" spans="1:12" s="919" customFormat="1" ht="13.5" thickBot="1" x14ac:dyDescent="0.25">
      <c r="A23" s="936" t="s">
        <v>3930</v>
      </c>
      <c r="B23" s="948" t="s">
        <v>3931</v>
      </c>
      <c r="C23" s="636">
        <v>5</v>
      </c>
      <c r="D23" s="932">
        <v>43496</v>
      </c>
      <c r="E23" s="927"/>
      <c r="F23" s="925"/>
      <c r="G23" s="928" t="s">
        <v>1864</v>
      </c>
      <c r="H23" s="923"/>
      <c r="I23" s="930" t="s">
        <v>4442</v>
      </c>
      <c r="K23" s="936"/>
      <c r="L23" s="936"/>
    </row>
    <row r="24" spans="1:12" s="919" customFormat="1" x14ac:dyDescent="0.2">
      <c r="A24" s="944" t="s">
        <v>956</v>
      </c>
      <c r="B24" s="1215" t="s">
        <v>957</v>
      </c>
      <c r="C24" s="1011">
        <v>6</v>
      </c>
      <c r="D24" s="932">
        <v>43465</v>
      </c>
      <c r="E24" s="927" t="s">
        <v>1864</v>
      </c>
      <c r="F24" s="925"/>
      <c r="G24" s="928"/>
      <c r="H24" s="923"/>
      <c r="I24" s="930" t="s">
        <v>4425</v>
      </c>
    </row>
    <row r="25" spans="1:12" s="919" customFormat="1" x14ac:dyDescent="0.2">
      <c r="A25" s="157" t="s">
        <v>801</v>
      </c>
      <c r="B25" s="631" t="s">
        <v>802</v>
      </c>
      <c r="C25" s="792">
        <v>12</v>
      </c>
      <c r="D25" s="932">
        <v>43465</v>
      </c>
      <c r="E25" s="927"/>
      <c r="F25" s="925"/>
      <c r="G25" s="928" t="s">
        <v>1864</v>
      </c>
      <c r="H25" s="923"/>
      <c r="I25" s="930" t="s">
        <v>2802</v>
      </c>
    </row>
    <row r="26" spans="1:12" s="919" customFormat="1" x14ac:dyDescent="0.2">
      <c r="A26" s="944" t="s">
        <v>1703</v>
      </c>
      <c r="B26" s="948" t="s">
        <v>1704</v>
      </c>
      <c r="C26" s="976">
        <v>7</v>
      </c>
      <c r="D26" s="932">
        <v>43465</v>
      </c>
      <c r="E26" s="927"/>
      <c r="F26" s="925" t="s">
        <v>1864</v>
      </c>
      <c r="G26" s="928"/>
      <c r="H26" s="923"/>
      <c r="I26" s="930"/>
    </row>
    <row r="27" spans="1:12" s="919" customFormat="1" x14ac:dyDescent="0.2">
      <c r="A27" s="936" t="s">
        <v>480</v>
      </c>
      <c r="B27" s="948" t="s">
        <v>481</v>
      </c>
      <c r="C27" s="792">
        <v>22</v>
      </c>
      <c r="D27" s="932">
        <v>43434</v>
      </c>
      <c r="E27" s="927" t="s">
        <v>1864</v>
      </c>
      <c r="F27" s="925"/>
      <c r="G27" s="928"/>
      <c r="H27" s="923"/>
      <c r="I27" s="930"/>
    </row>
    <row r="28" spans="1:12" s="919" customFormat="1" x14ac:dyDescent="0.2">
      <c r="A28" s="944" t="s">
        <v>1044</v>
      </c>
      <c r="B28" s="948" t="s">
        <v>1045</v>
      </c>
      <c r="C28" s="792">
        <v>7</v>
      </c>
      <c r="D28" s="932">
        <v>43434</v>
      </c>
      <c r="E28" s="927"/>
      <c r="F28" s="925" t="s">
        <v>1864</v>
      </c>
      <c r="G28" s="928"/>
      <c r="H28" s="923"/>
      <c r="I28" s="930"/>
    </row>
    <row r="29" spans="1:12" s="919" customFormat="1" x14ac:dyDescent="0.2">
      <c r="A29" s="936" t="s">
        <v>1056</v>
      </c>
      <c r="B29" s="948" t="s">
        <v>1057</v>
      </c>
      <c r="C29" s="792">
        <v>8</v>
      </c>
      <c r="D29" s="932">
        <v>43434</v>
      </c>
      <c r="E29" s="927"/>
      <c r="F29" s="925" t="s">
        <v>1864</v>
      </c>
      <c r="G29" s="928"/>
      <c r="H29" s="923"/>
      <c r="I29" s="930"/>
    </row>
    <row r="30" spans="1:12" s="919" customFormat="1" x14ac:dyDescent="0.2">
      <c r="A30" s="944" t="s">
        <v>524</v>
      </c>
      <c r="B30" s="948" t="s">
        <v>525</v>
      </c>
      <c r="C30" s="792">
        <v>14</v>
      </c>
      <c r="D30" s="932">
        <v>43434</v>
      </c>
      <c r="E30" s="927"/>
      <c r="F30" s="925" t="s">
        <v>1864</v>
      </c>
      <c r="G30" s="928"/>
      <c r="H30" s="923"/>
      <c r="I30" s="930"/>
    </row>
    <row r="31" spans="1:12" s="919" customFormat="1" x14ac:dyDescent="0.2">
      <c r="A31" s="944" t="s">
        <v>1155</v>
      </c>
      <c r="B31" s="948" t="s">
        <v>1156</v>
      </c>
      <c r="C31" s="792">
        <v>8</v>
      </c>
      <c r="D31" s="932">
        <v>43434</v>
      </c>
      <c r="E31" s="927"/>
      <c r="F31" s="925" t="s">
        <v>1864</v>
      </c>
      <c r="G31" s="928"/>
      <c r="H31" s="923"/>
      <c r="I31" s="930"/>
    </row>
    <row r="32" spans="1:12" s="919" customFormat="1" x14ac:dyDescent="0.2">
      <c r="A32" s="817" t="s">
        <v>593</v>
      </c>
      <c r="B32" s="846" t="s">
        <v>594</v>
      </c>
      <c r="C32" s="818">
        <v>16</v>
      </c>
      <c r="D32" s="932">
        <v>43434</v>
      </c>
      <c r="E32" s="927"/>
      <c r="F32" s="925" t="s">
        <v>1864</v>
      </c>
      <c r="G32" s="928"/>
      <c r="H32" s="923"/>
      <c r="I32" s="930"/>
    </row>
    <row r="33" spans="1:12" s="919" customFormat="1" x14ac:dyDescent="0.2">
      <c r="A33" s="944" t="s">
        <v>1234</v>
      </c>
      <c r="B33" s="948" t="s">
        <v>1235</v>
      </c>
      <c r="C33" s="792">
        <v>6</v>
      </c>
      <c r="D33" s="932">
        <v>43434</v>
      </c>
      <c r="E33" s="927"/>
      <c r="F33" s="925" t="s">
        <v>1864</v>
      </c>
      <c r="G33" s="928"/>
      <c r="H33" s="923"/>
      <c r="I33" s="930"/>
    </row>
    <row r="34" spans="1:12" s="919" customFormat="1" x14ac:dyDescent="0.2">
      <c r="A34" s="936" t="s">
        <v>1427</v>
      </c>
      <c r="B34" s="948" t="s">
        <v>1428</v>
      </c>
      <c r="C34" s="792">
        <v>8</v>
      </c>
      <c r="D34" s="932">
        <v>43434</v>
      </c>
      <c r="E34" s="927"/>
      <c r="F34" s="925" t="s">
        <v>1864</v>
      </c>
      <c r="G34" s="928"/>
      <c r="H34" s="923"/>
      <c r="I34" s="930"/>
    </row>
    <row r="35" spans="1:12" s="919" customFormat="1" x14ac:dyDescent="0.2">
      <c r="A35" s="817" t="s">
        <v>1480</v>
      </c>
      <c r="B35" s="846" t="s">
        <v>1481</v>
      </c>
      <c r="C35" s="818">
        <v>8</v>
      </c>
      <c r="D35" s="932">
        <v>43434</v>
      </c>
      <c r="E35" s="927"/>
      <c r="F35" s="925" t="s">
        <v>1864</v>
      </c>
      <c r="G35" s="928"/>
      <c r="H35" s="923"/>
      <c r="I35" s="930"/>
    </row>
    <row r="36" spans="1:12" s="919" customFormat="1" x14ac:dyDescent="0.2">
      <c r="A36" s="817" t="s">
        <v>1520</v>
      </c>
      <c r="B36" s="846" t="s">
        <v>1521</v>
      </c>
      <c r="C36" s="792">
        <v>5</v>
      </c>
      <c r="D36" s="932">
        <v>43434</v>
      </c>
      <c r="E36" s="927"/>
      <c r="F36" s="925" t="s">
        <v>1864</v>
      </c>
      <c r="G36" s="928"/>
      <c r="H36" s="923"/>
      <c r="I36" s="930"/>
    </row>
    <row r="37" spans="1:12" s="919" customFormat="1" x14ac:dyDescent="0.2">
      <c r="A37" s="944" t="s">
        <v>1567</v>
      </c>
      <c r="B37" s="948" t="s">
        <v>1568</v>
      </c>
      <c r="C37" s="792">
        <v>5</v>
      </c>
      <c r="D37" s="932">
        <v>43434</v>
      </c>
      <c r="E37" s="927"/>
      <c r="F37" s="925"/>
      <c r="G37" s="928" t="s">
        <v>1864</v>
      </c>
      <c r="H37" s="923"/>
      <c r="I37" s="930" t="s">
        <v>4403</v>
      </c>
    </row>
    <row r="38" spans="1:12" s="919" customFormat="1" x14ac:dyDescent="0.2">
      <c r="A38" s="936" t="s">
        <v>1682</v>
      </c>
      <c r="B38" s="948" t="s">
        <v>1683</v>
      </c>
      <c r="C38" s="792">
        <v>5</v>
      </c>
      <c r="D38" s="932">
        <v>43434</v>
      </c>
      <c r="E38" s="927"/>
      <c r="F38" s="925" t="s">
        <v>1864</v>
      </c>
      <c r="G38" s="928"/>
      <c r="H38" s="923"/>
      <c r="I38" s="930"/>
    </row>
    <row r="39" spans="1:12" s="919" customFormat="1" x14ac:dyDescent="0.2">
      <c r="A39" s="936" t="s">
        <v>858</v>
      </c>
      <c r="B39" s="948" t="s">
        <v>4115</v>
      </c>
      <c r="C39" s="792">
        <v>14</v>
      </c>
      <c r="D39" s="932">
        <v>43434</v>
      </c>
      <c r="E39" s="927"/>
      <c r="F39" s="925" t="s">
        <v>1864</v>
      </c>
      <c r="G39" s="928"/>
      <c r="H39" s="923"/>
      <c r="I39" s="930"/>
    </row>
    <row r="40" spans="1:12" s="919" customFormat="1" x14ac:dyDescent="0.2">
      <c r="A40" s="944" t="s">
        <v>424</v>
      </c>
      <c r="B40" s="948" t="s">
        <v>425</v>
      </c>
      <c r="C40" s="792">
        <v>12</v>
      </c>
      <c r="D40" s="932">
        <v>43404</v>
      </c>
      <c r="E40" s="927" t="s">
        <v>1864</v>
      </c>
      <c r="F40" s="925"/>
      <c r="G40" s="928"/>
      <c r="H40" s="923"/>
      <c r="I40" s="930"/>
      <c r="K40" s="685"/>
      <c r="L40" s="685"/>
    </row>
    <row r="41" spans="1:12" s="919" customFormat="1" x14ac:dyDescent="0.2">
      <c r="A41" s="944" t="s">
        <v>926</v>
      </c>
      <c r="B41" s="948" t="s">
        <v>927</v>
      </c>
      <c r="C41" s="792">
        <v>6</v>
      </c>
      <c r="D41" s="932">
        <v>43404</v>
      </c>
      <c r="E41" s="927"/>
      <c r="F41" s="925"/>
      <c r="G41" s="928" t="s">
        <v>1864</v>
      </c>
      <c r="H41" s="923"/>
      <c r="I41" s="930" t="s">
        <v>4338</v>
      </c>
      <c r="K41" s="685"/>
      <c r="L41" s="685"/>
    </row>
    <row r="42" spans="1:12" s="919" customFormat="1" x14ac:dyDescent="0.2">
      <c r="A42" s="953" t="s">
        <v>944</v>
      </c>
      <c r="B42" s="948" t="s">
        <v>945</v>
      </c>
      <c r="C42" s="792">
        <v>5</v>
      </c>
      <c r="D42" s="932">
        <v>43404</v>
      </c>
      <c r="E42" s="927" t="s">
        <v>1864</v>
      </c>
      <c r="F42" s="979"/>
      <c r="G42" s="928"/>
      <c r="H42" s="923"/>
      <c r="I42" s="930"/>
    </row>
    <row r="43" spans="1:12" s="919" customFormat="1" x14ac:dyDescent="0.2">
      <c r="A43" s="953" t="s">
        <v>974</v>
      </c>
      <c r="B43" s="948" t="s">
        <v>975</v>
      </c>
      <c r="C43" s="792">
        <v>6</v>
      </c>
      <c r="D43" s="932">
        <v>43404</v>
      </c>
      <c r="E43" s="927"/>
      <c r="F43" s="925" t="s">
        <v>1864</v>
      </c>
      <c r="G43" s="928"/>
      <c r="H43" s="923"/>
      <c r="I43" s="930" t="s">
        <v>4333</v>
      </c>
    </row>
    <row r="44" spans="1:12" s="919" customFormat="1" x14ac:dyDescent="0.2">
      <c r="A44" s="944" t="s">
        <v>1009</v>
      </c>
      <c r="B44" s="948" t="s">
        <v>1010</v>
      </c>
      <c r="C44" s="792">
        <v>6</v>
      </c>
      <c r="D44" s="932">
        <v>43404</v>
      </c>
      <c r="E44" s="927"/>
      <c r="F44" s="925" t="s">
        <v>1864</v>
      </c>
      <c r="G44" s="928"/>
      <c r="H44" s="923"/>
      <c r="I44" s="930" t="s">
        <v>4333</v>
      </c>
    </row>
    <row r="45" spans="1:12" s="919" customFormat="1" x14ac:dyDescent="0.2">
      <c r="A45" s="762" t="s">
        <v>4188</v>
      </c>
      <c r="B45" s="853" t="s">
        <v>4185</v>
      </c>
      <c r="C45" s="792">
        <v>5</v>
      </c>
      <c r="D45" s="932">
        <v>43404</v>
      </c>
      <c r="E45" s="927"/>
      <c r="F45" s="925"/>
      <c r="G45" s="928" t="s">
        <v>1864</v>
      </c>
      <c r="H45" s="923"/>
      <c r="I45" s="930" t="s">
        <v>4340</v>
      </c>
    </row>
    <row r="46" spans="1:12" s="919" customFormat="1" x14ac:dyDescent="0.2">
      <c r="A46" s="944" t="s">
        <v>1081</v>
      </c>
      <c r="B46" s="948" t="s">
        <v>1082</v>
      </c>
      <c r="C46" s="792">
        <v>7</v>
      </c>
      <c r="D46" s="932">
        <v>43404</v>
      </c>
      <c r="E46" s="927"/>
      <c r="F46" s="925"/>
      <c r="G46" s="928" t="s">
        <v>1864</v>
      </c>
      <c r="H46" s="923"/>
      <c r="I46" s="930" t="s">
        <v>4339</v>
      </c>
    </row>
    <row r="47" spans="1:12" s="919" customFormat="1" x14ac:dyDescent="0.2">
      <c r="A47" s="944" t="s">
        <v>1095</v>
      </c>
      <c r="B47" s="948" t="s">
        <v>1096</v>
      </c>
      <c r="C47" s="792">
        <v>7</v>
      </c>
      <c r="D47" s="932">
        <v>43404</v>
      </c>
      <c r="E47" s="927"/>
      <c r="F47" s="925"/>
      <c r="G47" s="928" t="s">
        <v>1864</v>
      </c>
      <c r="H47" s="923"/>
      <c r="I47" s="930" t="s">
        <v>4341</v>
      </c>
    </row>
    <row r="48" spans="1:12" s="919" customFormat="1" x14ac:dyDescent="0.2">
      <c r="A48" s="944" t="s">
        <v>537</v>
      </c>
      <c r="B48" s="948" t="s">
        <v>538</v>
      </c>
      <c r="C48" s="792">
        <v>14</v>
      </c>
      <c r="D48" s="932">
        <v>43404</v>
      </c>
      <c r="E48" s="927"/>
      <c r="F48" s="925" t="s">
        <v>1864</v>
      </c>
      <c r="G48" s="928"/>
      <c r="H48" s="923"/>
      <c r="I48" s="930" t="s">
        <v>4333</v>
      </c>
    </row>
    <row r="49" spans="1:12" s="919" customFormat="1" x14ac:dyDescent="0.2">
      <c r="A49" s="936" t="s">
        <v>1141</v>
      </c>
      <c r="B49" s="948" t="s">
        <v>1142</v>
      </c>
      <c r="C49" s="792">
        <v>7</v>
      </c>
      <c r="D49" s="932">
        <v>43404</v>
      </c>
      <c r="E49" s="927"/>
      <c r="F49" s="925"/>
      <c r="G49" s="928" t="s">
        <v>1864</v>
      </c>
      <c r="H49" s="923"/>
      <c r="I49" s="930" t="s">
        <v>1993</v>
      </c>
    </row>
    <row r="50" spans="1:12" s="919" customFormat="1" x14ac:dyDescent="0.2">
      <c r="A50" s="936" t="s">
        <v>558</v>
      </c>
      <c r="B50" s="948" t="s">
        <v>559</v>
      </c>
      <c r="C50" s="792">
        <v>16</v>
      </c>
      <c r="D50" s="932">
        <v>43404</v>
      </c>
      <c r="E50" s="927"/>
      <c r="F50" s="925"/>
      <c r="G50" s="928" t="s">
        <v>1864</v>
      </c>
      <c r="H50" s="923"/>
      <c r="I50" s="930" t="s">
        <v>4336</v>
      </c>
    </row>
    <row r="51" spans="1:12" s="919" customFormat="1" x14ac:dyDescent="0.2">
      <c r="A51" s="944" t="s">
        <v>1161</v>
      </c>
      <c r="B51" s="948" t="s">
        <v>1162</v>
      </c>
      <c r="C51" s="792">
        <v>7</v>
      </c>
      <c r="D51" s="932">
        <v>43404</v>
      </c>
      <c r="E51" s="927"/>
      <c r="F51" s="925" t="s">
        <v>1864</v>
      </c>
      <c r="G51" s="928"/>
      <c r="H51" s="923"/>
      <c r="I51" s="930" t="s">
        <v>4333</v>
      </c>
    </row>
    <row r="52" spans="1:12" s="919" customFormat="1" x14ac:dyDescent="0.2">
      <c r="A52" s="944" t="s">
        <v>1184</v>
      </c>
      <c r="B52" s="948" t="s">
        <v>1185</v>
      </c>
      <c r="C52" s="792">
        <v>7</v>
      </c>
      <c r="D52" s="932">
        <v>43404</v>
      </c>
      <c r="E52" s="927"/>
      <c r="F52" s="925" t="s">
        <v>1864</v>
      </c>
      <c r="G52" s="928"/>
      <c r="H52" s="923"/>
      <c r="I52" s="930" t="s">
        <v>4333</v>
      </c>
    </row>
    <row r="53" spans="1:12" s="919" customFormat="1" x14ac:dyDescent="0.2">
      <c r="A53" s="944" t="s">
        <v>3832</v>
      </c>
      <c r="B53" s="948" t="s">
        <v>3833</v>
      </c>
      <c r="C53" s="636">
        <v>5</v>
      </c>
      <c r="D53" s="932">
        <v>43404</v>
      </c>
      <c r="E53" s="927"/>
      <c r="F53" s="925"/>
      <c r="G53" s="928" t="s">
        <v>1864</v>
      </c>
      <c r="H53" s="923"/>
      <c r="I53" s="930" t="s">
        <v>4337</v>
      </c>
    </row>
    <row r="54" spans="1:12" s="919" customFormat="1" x14ac:dyDescent="0.2">
      <c r="A54" s="944" t="s">
        <v>599</v>
      </c>
      <c r="B54" s="948" t="s">
        <v>600</v>
      </c>
      <c r="C54" s="636">
        <v>11</v>
      </c>
      <c r="D54" s="932">
        <v>43404</v>
      </c>
      <c r="E54" s="927"/>
      <c r="F54" s="925" t="s">
        <v>1864</v>
      </c>
      <c r="G54" s="928"/>
      <c r="H54" s="923"/>
      <c r="I54" s="930" t="s">
        <v>4333</v>
      </c>
    </row>
    <row r="55" spans="1:12" s="919" customFormat="1" x14ac:dyDescent="0.2">
      <c r="A55" s="944" t="s">
        <v>1265</v>
      </c>
      <c r="B55" s="948" t="s">
        <v>1266</v>
      </c>
      <c r="C55" s="792">
        <v>5</v>
      </c>
      <c r="D55" s="932">
        <v>43404</v>
      </c>
      <c r="E55" s="927"/>
      <c r="F55" s="925" t="s">
        <v>1864</v>
      </c>
      <c r="G55" s="928"/>
      <c r="H55" s="923"/>
      <c r="I55" s="930" t="s">
        <v>4333</v>
      </c>
    </row>
    <row r="56" spans="1:12" s="919" customFormat="1" x14ac:dyDescent="0.2">
      <c r="A56" s="944" t="s">
        <v>1269</v>
      </c>
      <c r="B56" s="948" t="s">
        <v>1270</v>
      </c>
      <c r="C56" s="792">
        <v>5</v>
      </c>
      <c r="D56" s="932">
        <v>43404</v>
      </c>
      <c r="E56" s="927"/>
      <c r="F56" s="925" t="s">
        <v>1864</v>
      </c>
      <c r="G56" s="928"/>
      <c r="H56" s="923"/>
      <c r="I56" s="930" t="s">
        <v>4333</v>
      </c>
      <c r="K56" s="936"/>
      <c r="L56" s="936"/>
    </row>
    <row r="57" spans="1:12" s="919" customFormat="1" x14ac:dyDescent="0.2">
      <c r="A57" s="698" t="s">
        <v>1438</v>
      </c>
      <c r="B57" s="846" t="s">
        <v>1439</v>
      </c>
      <c r="C57" s="818">
        <v>7</v>
      </c>
      <c r="D57" s="932">
        <v>43404</v>
      </c>
      <c r="E57" s="927"/>
      <c r="F57" s="925" t="s">
        <v>1864</v>
      </c>
      <c r="G57" s="928"/>
      <c r="H57" s="923"/>
      <c r="I57" s="930" t="s">
        <v>4333</v>
      </c>
    </row>
    <row r="58" spans="1:12" s="919" customFormat="1" x14ac:dyDescent="0.2">
      <c r="A58" s="817" t="s">
        <v>1496</v>
      </c>
      <c r="B58" s="846" t="s">
        <v>1497</v>
      </c>
      <c r="C58" s="818">
        <v>5</v>
      </c>
      <c r="D58" s="932">
        <v>43404</v>
      </c>
      <c r="E58" s="927"/>
      <c r="F58" s="925" t="s">
        <v>1864</v>
      </c>
      <c r="G58" s="928"/>
      <c r="H58" s="923"/>
      <c r="I58" s="930" t="s">
        <v>4333</v>
      </c>
    </row>
    <row r="59" spans="1:12" s="919" customFormat="1" x14ac:dyDescent="0.2">
      <c r="A59" s="936" t="s">
        <v>730</v>
      </c>
      <c r="B59" s="948" t="s">
        <v>731</v>
      </c>
      <c r="C59" s="792">
        <v>21</v>
      </c>
      <c r="D59" s="932">
        <v>43404</v>
      </c>
      <c r="E59" s="927" t="s">
        <v>1864</v>
      </c>
      <c r="F59" s="925"/>
      <c r="G59" s="928"/>
      <c r="H59" s="923"/>
      <c r="I59" s="456"/>
    </row>
    <row r="60" spans="1:12" s="919" customFormat="1" x14ac:dyDescent="0.2">
      <c r="A60" s="944" t="s">
        <v>1549</v>
      </c>
      <c r="B60" s="948" t="s">
        <v>1550</v>
      </c>
      <c r="C60" s="792">
        <v>5</v>
      </c>
      <c r="D60" s="932">
        <v>43404</v>
      </c>
      <c r="E60" s="927"/>
      <c r="F60" s="925" t="s">
        <v>1864</v>
      </c>
      <c r="G60" s="928"/>
      <c r="H60" s="923"/>
      <c r="I60" s="930" t="s">
        <v>4333</v>
      </c>
    </row>
    <row r="61" spans="1:12" s="919" customFormat="1" x14ac:dyDescent="0.2">
      <c r="A61" s="944" t="s">
        <v>1596</v>
      </c>
      <c r="B61" s="948" t="s">
        <v>1597</v>
      </c>
      <c r="C61" s="792">
        <v>8</v>
      </c>
      <c r="D61" s="932">
        <v>43404</v>
      </c>
      <c r="E61" s="927"/>
      <c r="F61" s="925" t="s">
        <v>1864</v>
      </c>
      <c r="G61" s="928"/>
      <c r="H61" s="923"/>
      <c r="I61" s="930" t="s">
        <v>4333</v>
      </c>
    </row>
    <row r="62" spans="1:12" s="919" customFormat="1" x14ac:dyDescent="0.2">
      <c r="A62" s="817" t="s">
        <v>1602</v>
      </c>
      <c r="B62" s="846" t="s">
        <v>1603</v>
      </c>
      <c r="C62" s="818">
        <v>5</v>
      </c>
      <c r="D62" s="932">
        <v>43404</v>
      </c>
      <c r="E62" s="927"/>
      <c r="F62" s="925" t="s">
        <v>1864</v>
      </c>
      <c r="G62" s="928"/>
      <c r="H62" s="923"/>
      <c r="I62" s="930" t="s">
        <v>4333</v>
      </c>
    </row>
    <row r="63" spans="1:12" s="919" customFormat="1" x14ac:dyDescent="0.2">
      <c r="A63" s="817" t="s">
        <v>1642</v>
      </c>
      <c r="B63" s="846" t="s">
        <v>1643</v>
      </c>
      <c r="C63" s="818">
        <v>6</v>
      </c>
      <c r="D63" s="932">
        <v>43404</v>
      </c>
      <c r="E63" s="927"/>
      <c r="F63" s="925" t="s">
        <v>1864</v>
      </c>
      <c r="G63" s="928"/>
      <c r="H63" s="923"/>
      <c r="I63" s="930" t="s">
        <v>4333</v>
      </c>
    </row>
    <row r="64" spans="1:12" s="919" customFormat="1" x14ac:dyDescent="0.2">
      <c r="A64" s="936" t="s">
        <v>1705</v>
      </c>
      <c r="B64" s="948" t="s">
        <v>1706</v>
      </c>
      <c r="C64" s="792">
        <v>6</v>
      </c>
      <c r="D64" s="932">
        <v>43404</v>
      </c>
      <c r="E64" s="927"/>
      <c r="F64" s="925" t="s">
        <v>1864</v>
      </c>
      <c r="G64" s="928"/>
      <c r="H64" s="923"/>
      <c r="I64" s="930" t="s">
        <v>4333</v>
      </c>
    </row>
    <row r="65" spans="1:9" s="919" customFormat="1" x14ac:dyDescent="0.2">
      <c r="A65" s="944" t="s">
        <v>1742</v>
      </c>
      <c r="B65" s="949" t="s">
        <v>1743</v>
      </c>
      <c r="C65" s="792">
        <v>6</v>
      </c>
      <c r="D65" s="932">
        <v>43404</v>
      </c>
      <c r="E65" s="927"/>
      <c r="F65" s="925" t="s">
        <v>1864</v>
      </c>
      <c r="G65" s="928"/>
      <c r="H65" s="923"/>
      <c r="I65" s="930" t="s">
        <v>4333</v>
      </c>
    </row>
    <row r="66" spans="1:9" s="919" customFormat="1" x14ac:dyDescent="0.2">
      <c r="A66" s="944" t="s">
        <v>1756</v>
      </c>
      <c r="B66" s="948" t="s">
        <v>1757</v>
      </c>
      <c r="C66" s="792">
        <v>6</v>
      </c>
      <c r="D66" s="932">
        <v>43404</v>
      </c>
      <c r="E66" s="927"/>
      <c r="F66" s="925" t="s">
        <v>1864</v>
      </c>
      <c r="G66" s="928"/>
      <c r="H66" s="923"/>
      <c r="I66" s="930" t="s">
        <v>4333</v>
      </c>
    </row>
    <row r="67" spans="1:9" s="919" customFormat="1" x14ac:dyDescent="0.2">
      <c r="A67" s="953" t="s">
        <v>1830</v>
      </c>
      <c r="B67" s="948" t="s">
        <v>1831</v>
      </c>
      <c r="C67" s="792">
        <v>6</v>
      </c>
      <c r="D67" s="932">
        <v>43404</v>
      </c>
      <c r="E67" s="927"/>
      <c r="F67" s="925" t="s">
        <v>1864</v>
      </c>
      <c r="G67" s="928"/>
      <c r="H67" s="923"/>
      <c r="I67" s="930" t="s">
        <v>4333</v>
      </c>
    </row>
    <row r="68" spans="1:9" s="919" customFormat="1" x14ac:dyDescent="0.2">
      <c r="A68" s="944" t="s">
        <v>1200</v>
      </c>
      <c r="B68" s="948" t="s">
        <v>1201</v>
      </c>
      <c r="C68" s="976">
        <v>5</v>
      </c>
      <c r="D68" s="932">
        <v>43371</v>
      </c>
      <c r="E68" s="927"/>
      <c r="F68" s="925"/>
      <c r="G68" s="928" t="s">
        <v>1864</v>
      </c>
      <c r="H68" s="923"/>
      <c r="I68" s="930" t="s">
        <v>4307</v>
      </c>
    </row>
    <row r="69" spans="1:9" s="919" customFormat="1" x14ac:dyDescent="0.2">
      <c r="A69" s="698" t="s">
        <v>1238</v>
      </c>
      <c r="B69" s="846" t="s">
        <v>1239</v>
      </c>
      <c r="C69" s="996">
        <v>8</v>
      </c>
      <c r="D69" s="932">
        <v>43371</v>
      </c>
      <c r="E69" s="925"/>
      <c r="F69" s="923"/>
      <c r="G69" s="994" t="s">
        <v>1864</v>
      </c>
      <c r="H69" s="923"/>
      <c r="I69" s="930" t="s">
        <v>4305</v>
      </c>
    </row>
    <row r="70" spans="1:9" x14ac:dyDescent="0.2">
      <c r="A70" s="1205" t="s">
        <v>4303</v>
      </c>
      <c r="B70" s="933" t="s">
        <v>1684</v>
      </c>
      <c r="C70" s="931">
        <v>5</v>
      </c>
      <c r="D70" s="932">
        <v>43371</v>
      </c>
      <c r="E70" s="927" t="s">
        <v>1864</v>
      </c>
      <c r="F70" s="925"/>
      <c r="G70" s="928"/>
      <c r="H70" s="923"/>
      <c r="I70" s="930" t="s">
        <v>4304</v>
      </c>
    </row>
    <row r="71" spans="1:9" x14ac:dyDescent="0.2">
      <c r="A71" s="484" t="s">
        <v>1826</v>
      </c>
      <c r="B71" s="933" t="s">
        <v>1827</v>
      </c>
      <c r="C71" s="931">
        <v>5</v>
      </c>
      <c r="D71" s="932">
        <v>43371</v>
      </c>
      <c r="E71" s="927"/>
      <c r="F71" s="925"/>
      <c r="G71" s="928" t="s">
        <v>1864</v>
      </c>
      <c r="H71" s="923"/>
      <c r="I71" s="930" t="s">
        <v>4306</v>
      </c>
    </row>
    <row r="72" spans="1:9" x14ac:dyDescent="0.2">
      <c r="A72" s="929" t="s">
        <v>4240</v>
      </c>
      <c r="B72" s="920" t="s">
        <v>4241</v>
      </c>
      <c r="C72" s="931">
        <v>5</v>
      </c>
      <c r="D72" s="932">
        <v>43343</v>
      </c>
      <c r="E72" s="927"/>
      <c r="F72" s="925"/>
      <c r="G72" s="928" t="s">
        <v>1864</v>
      </c>
      <c r="H72" s="923"/>
      <c r="I72" s="930" t="s">
        <v>4242</v>
      </c>
    </row>
    <row r="73" spans="1:9" s="919" customFormat="1" x14ac:dyDescent="0.2">
      <c r="A73" s="157" t="s">
        <v>4243</v>
      </c>
      <c r="B73" s="980" t="s">
        <v>4244</v>
      </c>
      <c r="C73" s="931">
        <v>5</v>
      </c>
      <c r="D73" s="932">
        <v>43343</v>
      </c>
      <c r="E73" s="927"/>
      <c r="F73" s="925"/>
      <c r="G73" s="928" t="s">
        <v>1864</v>
      </c>
      <c r="H73" s="923"/>
      <c r="I73" s="930" t="s">
        <v>4245</v>
      </c>
    </row>
    <row r="74" spans="1:9" s="919" customFormat="1" x14ac:dyDescent="0.2">
      <c r="A74" s="157" t="s">
        <v>4238</v>
      </c>
      <c r="B74" s="980" t="s">
        <v>4239</v>
      </c>
      <c r="C74" s="931">
        <v>9</v>
      </c>
      <c r="D74" s="932">
        <v>43343</v>
      </c>
      <c r="E74" s="927" t="s">
        <v>1864</v>
      </c>
      <c r="F74" s="925"/>
      <c r="G74" s="928"/>
      <c r="H74" s="923"/>
      <c r="I74" s="930"/>
    </row>
    <row r="75" spans="1:9" s="919" customFormat="1" x14ac:dyDescent="0.2">
      <c r="A75" s="936" t="s">
        <v>4247</v>
      </c>
      <c r="B75" s="980" t="s">
        <v>4246</v>
      </c>
      <c r="C75" s="931">
        <v>8</v>
      </c>
      <c r="D75" s="932">
        <v>43312</v>
      </c>
      <c r="E75" s="927"/>
      <c r="F75" s="925"/>
      <c r="G75" s="928" t="s">
        <v>1864</v>
      </c>
      <c r="H75" s="923"/>
      <c r="I75" s="930" t="s">
        <v>4248</v>
      </c>
    </row>
    <row r="76" spans="1:9" s="919" customFormat="1" x14ac:dyDescent="0.2">
      <c r="A76" s="944" t="s">
        <v>4261</v>
      </c>
      <c r="B76" s="647" t="s">
        <v>4262</v>
      </c>
      <c r="C76" s="931">
        <v>11</v>
      </c>
      <c r="D76" s="932">
        <v>43312</v>
      </c>
      <c r="E76" s="927"/>
      <c r="F76" s="925"/>
      <c r="G76" s="928" t="s">
        <v>1864</v>
      </c>
      <c r="H76" s="923"/>
      <c r="I76" s="930" t="s">
        <v>4263</v>
      </c>
    </row>
    <row r="77" spans="1:9" x14ac:dyDescent="0.2">
      <c r="A77" s="500" t="s">
        <v>4249</v>
      </c>
      <c r="B77" s="647" t="s">
        <v>4250</v>
      </c>
      <c r="C77" s="931">
        <v>7</v>
      </c>
      <c r="D77" s="932">
        <v>43312</v>
      </c>
      <c r="E77" s="927"/>
      <c r="F77" s="925"/>
      <c r="G77" s="928" t="s">
        <v>1864</v>
      </c>
      <c r="H77" s="923"/>
      <c r="I77" s="930" t="s">
        <v>4251</v>
      </c>
    </row>
    <row r="78" spans="1:9" s="912" customFormat="1" x14ac:dyDescent="0.2">
      <c r="A78" s="935" t="s">
        <v>4252</v>
      </c>
      <c r="B78" s="933" t="s">
        <v>4253</v>
      </c>
      <c r="C78" s="931">
        <v>15</v>
      </c>
      <c r="D78" s="932">
        <v>43312</v>
      </c>
      <c r="E78" s="927"/>
      <c r="F78" s="925"/>
      <c r="G78" s="928" t="s">
        <v>1864</v>
      </c>
      <c r="H78" s="923"/>
      <c r="I78" s="930" t="s">
        <v>4254</v>
      </c>
    </row>
    <row r="79" spans="1:9" s="915" customFormat="1" x14ac:dyDescent="0.2">
      <c r="A79" s="483" t="s">
        <v>4258</v>
      </c>
      <c r="B79" s="918" t="s">
        <v>4259</v>
      </c>
      <c r="C79" s="931">
        <v>6</v>
      </c>
      <c r="D79" s="932">
        <v>43312</v>
      </c>
      <c r="E79" s="927"/>
      <c r="F79" s="925"/>
      <c r="G79" s="928" t="s">
        <v>1864</v>
      </c>
      <c r="H79" s="923"/>
      <c r="I79" s="930" t="s">
        <v>4260</v>
      </c>
    </row>
    <row r="80" spans="1:9" s="917" customFormat="1" x14ac:dyDescent="0.2">
      <c r="A80" s="500" t="s">
        <v>4255</v>
      </c>
      <c r="B80" s="933" t="s">
        <v>4256</v>
      </c>
      <c r="C80" s="931">
        <v>43</v>
      </c>
      <c r="D80" s="932">
        <v>43312</v>
      </c>
      <c r="E80" s="927"/>
      <c r="F80" s="925"/>
      <c r="G80" s="928" t="s">
        <v>1864</v>
      </c>
      <c r="H80" s="923"/>
      <c r="I80" s="930" t="s">
        <v>4257</v>
      </c>
    </row>
    <row r="81" spans="1:12" s="914" customFormat="1" x14ac:dyDescent="0.2">
      <c r="A81" s="930" t="s">
        <v>4272</v>
      </c>
      <c r="B81" s="924" t="s">
        <v>4273</v>
      </c>
      <c r="C81" s="931">
        <v>7</v>
      </c>
      <c r="D81" s="932">
        <v>43281</v>
      </c>
      <c r="E81" s="927"/>
      <c r="F81" s="925"/>
      <c r="G81" s="928" t="s">
        <v>1864</v>
      </c>
      <c r="H81" s="923"/>
      <c r="I81" s="930" t="s">
        <v>4275</v>
      </c>
    </row>
    <row r="82" spans="1:12" s="913" customFormat="1" x14ac:dyDescent="0.2">
      <c r="A82" s="38" t="s">
        <v>4268</v>
      </c>
      <c r="B82" s="926" t="s">
        <v>4269</v>
      </c>
      <c r="C82" s="931">
        <v>17</v>
      </c>
      <c r="D82" s="932">
        <v>43281</v>
      </c>
      <c r="E82" s="927" t="s">
        <v>1864</v>
      </c>
      <c r="F82" s="925"/>
      <c r="G82" s="928"/>
      <c r="H82" s="923"/>
      <c r="I82" s="930"/>
      <c r="K82" s="919"/>
    </row>
    <row r="83" spans="1:12" s="919" customFormat="1" x14ac:dyDescent="0.2">
      <c r="A83" s="926" t="s">
        <v>4270</v>
      </c>
      <c r="B83" s="922" t="s">
        <v>4271</v>
      </c>
      <c r="C83" s="931">
        <v>13</v>
      </c>
      <c r="D83" s="932">
        <v>43281</v>
      </c>
      <c r="E83" s="927"/>
      <c r="F83" s="925"/>
      <c r="G83" s="928" t="s">
        <v>1864</v>
      </c>
      <c r="H83" s="923"/>
      <c r="I83" s="930" t="s">
        <v>4274</v>
      </c>
    </row>
    <row r="84" spans="1:12" s="919" customFormat="1" x14ac:dyDescent="0.2">
      <c r="A84" s="935" t="s">
        <v>4264</v>
      </c>
      <c r="B84" s="933" t="s">
        <v>4265</v>
      </c>
      <c r="C84" s="931">
        <v>7</v>
      </c>
      <c r="D84" s="932">
        <v>43255</v>
      </c>
      <c r="E84" s="927"/>
      <c r="F84" s="925" t="s">
        <v>1864</v>
      </c>
      <c r="G84" s="928"/>
      <c r="H84" s="923"/>
      <c r="I84" s="930" t="s">
        <v>1872</v>
      </c>
    </row>
    <row r="85" spans="1:12" s="919" customFormat="1" x14ac:dyDescent="0.2">
      <c r="A85" s="921" t="s">
        <v>811</v>
      </c>
      <c r="B85" s="65" t="s">
        <v>812</v>
      </c>
      <c r="C85" s="931">
        <v>18</v>
      </c>
      <c r="D85" s="932">
        <v>43255</v>
      </c>
      <c r="E85" s="927" t="s">
        <v>1864</v>
      </c>
      <c r="F85" s="925"/>
      <c r="G85" s="928"/>
      <c r="H85" s="923"/>
      <c r="I85" s="930"/>
    </row>
    <row r="86" spans="1:12" s="919" customFormat="1" x14ac:dyDescent="0.2">
      <c r="A86" s="911" t="s">
        <v>4266</v>
      </c>
      <c r="B86" s="924" t="s">
        <v>4267</v>
      </c>
      <c r="C86" s="931">
        <v>5</v>
      </c>
      <c r="D86" s="932">
        <v>43255</v>
      </c>
      <c r="E86" s="927" t="s">
        <v>1864</v>
      </c>
      <c r="F86" s="925"/>
      <c r="G86" s="928"/>
      <c r="H86" s="923"/>
      <c r="I86" s="930"/>
    </row>
    <row r="87" spans="1:12" s="919" customFormat="1" x14ac:dyDescent="0.2">
      <c r="A87" s="930" t="s">
        <v>1190</v>
      </c>
      <c r="B87" s="920" t="s">
        <v>1191</v>
      </c>
      <c r="C87" s="931">
        <v>5</v>
      </c>
      <c r="D87" s="932">
        <v>43220</v>
      </c>
      <c r="E87" s="927"/>
      <c r="F87" s="925"/>
      <c r="G87" s="928" t="s">
        <v>1864</v>
      </c>
      <c r="H87" s="923"/>
      <c r="I87" s="930" t="s">
        <v>4148</v>
      </c>
    </row>
    <row r="88" spans="1:12" s="919" customFormat="1" x14ac:dyDescent="0.2">
      <c r="A88" s="929" t="s">
        <v>1444</v>
      </c>
      <c r="B88" s="920" t="s">
        <v>1445</v>
      </c>
      <c r="C88" s="931">
        <v>6</v>
      </c>
      <c r="D88" s="932">
        <v>43191</v>
      </c>
      <c r="E88" s="927"/>
      <c r="F88" s="925"/>
      <c r="G88" s="928" t="s">
        <v>1864</v>
      </c>
      <c r="H88" s="923"/>
      <c r="I88" s="930" t="s">
        <v>4138</v>
      </c>
    </row>
    <row r="89" spans="1:12" x14ac:dyDescent="0.2">
      <c r="A89" s="929" t="s">
        <v>630</v>
      </c>
      <c r="B89" s="920" t="s">
        <v>631</v>
      </c>
      <c r="C89" s="931">
        <v>13</v>
      </c>
      <c r="D89" s="932">
        <v>43168</v>
      </c>
      <c r="E89" s="927" t="s">
        <v>1864</v>
      </c>
      <c r="F89" s="925"/>
      <c r="G89" s="928"/>
      <c r="H89" s="923"/>
      <c r="I89" s="930"/>
    </row>
    <row r="90" spans="1:12" x14ac:dyDescent="0.2">
      <c r="A90" s="929" t="s">
        <v>1640</v>
      </c>
      <c r="B90" s="920" t="s">
        <v>1641</v>
      </c>
      <c r="C90" s="931">
        <v>7</v>
      </c>
      <c r="D90" s="932">
        <v>43165</v>
      </c>
      <c r="E90" s="927"/>
      <c r="F90" s="925"/>
      <c r="G90" s="928" t="s">
        <v>1864</v>
      </c>
      <c r="H90" s="923"/>
      <c r="I90" s="920" t="s">
        <v>4119</v>
      </c>
      <c r="K90" s="919"/>
    </row>
    <row r="91" spans="1:12" x14ac:dyDescent="0.2">
      <c r="A91" s="88" t="s">
        <v>1436</v>
      </c>
      <c r="B91" s="926" t="s">
        <v>1437</v>
      </c>
      <c r="C91" s="147">
        <v>7</v>
      </c>
      <c r="D91" s="148">
        <v>43162</v>
      </c>
      <c r="E91" s="53" t="s">
        <v>1864</v>
      </c>
      <c r="F91" s="52"/>
      <c r="G91" s="55"/>
      <c r="H91" s="48"/>
      <c r="I91" s="926" t="s">
        <v>4118</v>
      </c>
    </row>
    <row r="92" spans="1:12" x14ac:dyDescent="0.2">
      <c r="A92" s="34" t="s">
        <v>685</v>
      </c>
      <c r="B92" s="921" t="s">
        <v>686</v>
      </c>
      <c r="C92" s="141">
        <v>15</v>
      </c>
      <c r="D92" s="142">
        <v>43102</v>
      </c>
      <c r="E92" s="42"/>
      <c r="F92" s="26"/>
      <c r="G92" s="37" t="s">
        <v>1864</v>
      </c>
      <c r="H92" s="37"/>
      <c r="I92" s="924" t="s">
        <v>3994</v>
      </c>
    </row>
    <row r="93" spans="1:12" x14ac:dyDescent="0.2">
      <c r="A93" s="36" t="s">
        <v>165</v>
      </c>
      <c r="B93" s="920" t="s">
        <v>166</v>
      </c>
      <c r="C93" s="931">
        <v>46</v>
      </c>
      <c r="D93" s="932">
        <v>43098</v>
      </c>
      <c r="E93" s="927"/>
      <c r="F93" s="925"/>
      <c r="G93" s="928" t="s">
        <v>1864</v>
      </c>
      <c r="H93" s="928"/>
      <c r="I93" s="87" t="s">
        <v>3976</v>
      </c>
      <c r="K93" s="936"/>
      <c r="L93" s="936"/>
    </row>
    <row r="94" spans="1:12" x14ac:dyDescent="0.2">
      <c r="A94" s="929" t="s">
        <v>2007</v>
      </c>
      <c r="B94" s="920" t="s">
        <v>2008</v>
      </c>
      <c r="C94" s="931">
        <v>11</v>
      </c>
      <c r="D94" s="932">
        <v>43067</v>
      </c>
      <c r="E94" s="927"/>
      <c r="F94" s="925" t="s">
        <v>1864</v>
      </c>
      <c r="G94" s="928"/>
      <c r="H94" s="928"/>
      <c r="I94" s="87" t="s">
        <v>2009</v>
      </c>
    </row>
    <row r="95" spans="1:12" x14ac:dyDescent="0.2">
      <c r="A95" s="470" t="s">
        <v>2536</v>
      </c>
      <c r="B95" s="471" t="s">
        <v>2537</v>
      </c>
      <c r="C95" s="931">
        <v>6</v>
      </c>
      <c r="D95" s="932">
        <v>43060</v>
      </c>
      <c r="E95" s="927"/>
      <c r="F95" s="925" t="s">
        <v>1864</v>
      </c>
      <c r="G95" s="928"/>
      <c r="H95" s="928"/>
      <c r="I95" s="87" t="s">
        <v>4008</v>
      </c>
    </row>
    <row r="96" spans="1:12" x14ac:dyDescent="0.2">
      <c r="A96" s="1208" t="s">
        <v>2326</v>
      </c>
      <c r="B96" s="926" t="s">
        <v>2327</v>
      </c>
      <c r="C96" s="147">
        <v>5</v>
      </c>
      <c r="D96" s="148">
        <v>43055</v>
      </c>
      <c r="E96" s="53"/>
      <c r="F96" s="52" t="s">
        <v>1864</v>
      </c>
      <c r="G96" s="55"/>
      <c r="H96" s="55"/>
      <c r="I96" s="924" t="s">
        <v>1872</v>
      </c>
    </row>
    <row r="97" spans="1:12" x14ac:dyDescent="0.2">
      <c r="A97" s="1210" t="s">
        <v>2819</v>
      </c>
      <c r="B97" s="1101" t="s">
        <v>2820</v>
      </c>
      <c r="C97" s="141">
        <v>5</v>
      </c>
      <c r="D97" s="142">
        <v>43054</v>
      </c>
      <c r="E97" s="42"/>
      <c r="F97" s="26" t="s">
        <v>1864</v>
      </c>
      <c r="G97" s="37"/>
      <c r="H97" s="43"/>
      <c r="I97" s="921" t="s">
        <v>4008</v>
      </c>
      <c r="K97" s="919"/>
      <c r="L97" s="919"/>
    </row>
    <row r="98" spans="1:12" x14ac:dyDescent="0.2">
      <c r="A98" s="36" t="s">
        <v>2449</v>
      </c>
      <c r="B98" s="920" t="s">
        <v>2450</v>
      </c>
      <c r="C98" s="931">
        <v>6</v>
      </c>
      <c r="D98" s="932">
        <v>43049</v>
      </c>
      <c r="E98" s="927"/>
      <c r="F98" s="925" t="s">
        <v>1864</v>
      </c>
      <c r="G98" s="928"/>
      <c r="H98" s="923"/>
      <c r="I98" s="930" t="s">
        <v>1872</v>
      </c>
    </row>
    <row r="99" spans="1:12" x14ac:dyDescent="0.2">
      <c r="A99" s="36" t="s">
        <v>2635</v>
      </c>
      <c r="B99" s="920" t="s">
        <v>2636</v>
      </c>
      <c r="C99" s="931">
        <v>7</v>
      </c>
      <c r="D99" s="932">
        <v>43049</v>
      </c>
      <c r="E99" s="927"/>
      <c r="F99" s="925" t="s">
        <v>1864</v>
      </c>
      <c r="G99" s="928"/>
      <c r="H99" s="923"/>
      <c r="I99" s="930" t="s">
        <v>1872</v>
      </c>
    </row>
    <row r="100" spans="1:12" x14ac:dyDescent="0.2">
      <c r="A100" s="929" t="s">
        <v>2374</v>
      </c>
      <c r="B100" s="920" t="s">
        <v>2375</v>
      </c>
      <c r="C100" s="931">
        <v>6</v>
      </c>
      <c r="D100" s="932">
        <v>43048</v>
      </c>
      <c r="E100" s="927"/>
      <c r="F100" s="925" t="s">
        <v>1864</v>
      </c>
      <c r="G100" s="928"/>
      <c r="H100" s="923"/>
      <c r="I100" s="930" t="s">
        <v>1872</v>
      </c>
    </row>
    <row r="101" spans="1:12" x14ac:dyDescent="0.2">
      <c r="A101" s="38" t="s">
        <v>2688</v>
      </c>
      <c r="B101" s="926" t="s">
        <v>2689</v>
      </c>
      <c r="C101" s="147">
        <v>6</v>
      </c>
      <c r="D101" s="148">
        <v>43042</v>
      </c>
      <c r="E101" s="53"/>
      <c r="F101" s="52" t="s">
        <v>1864</v>
      </c>
      <c r="G101" s="55"/>
      <c r="H101" s="48"/>
      <c r="I101" s="926" t="s">
        <v>1872</v>
      </c>
    </row>
    <row r="102" spans="1:12" x14ac:dyDescent="0.2">
      <c r="A102" s="34" t="s">
        <v>2429</v>
      </c>
      <c r="B102" s="921" t="s">
        <v>2430</v>
      </c>
      <c r="C102" s="141">
        <v>6</v>
      </c>
      <c r="D102" s="142">
        <v>43040</v>
      </c>
      <c r="E102" s="42"/>
      <c r="F102" s="26" t="s">
        <v>1864</v>
      </c>
      <c r="G102" s="37"/>
      <c r="H102" s="37"/>
      <c r="I102" s="65" t="s">
        <v>1872</v>
      </c>
    </row>
    <row r="103" spans="1:12" x14ac:dyDescent="0.2">
      <c r="A103" s="36" t="s">
        <v>2643</v>
      </c>
      <c r="B103" s="920" t="s">
        <v>2644</v>
      </c>
      <c r="C103" s="931">
        <v>6</v>
      </c>
      <c r="D103" s="932">
        <v>43039</v>
      </c>
      <c r="E103" s="927"/>
      <c r="F103" s="925"/>
      <c r="G103" s="928" t="s">
        <v>1864</v>
      </c>
      <c r="H103" s="928"/>
      <c r="I103" s="930" t="s">
        <v>2645</v>
      </c>
    </row>
    <row r="104" spans="1:12" x14ac:dyDescent="0.2">
      <c r="A104" s="1051" t="s">
        <v>1931</v>
      </c>
      <c r="B104" s="143" t="s">
        <v>1929</v>
      </c>
      <c r="C104" s="931">
        <v>7</v>
      </c>
      <c r="D104" s="932">
        <v>43038</v>
      </c>
      <c r="E104" s="927"/>
      <c r="F104" s="925"/>
      <c r="G104" s="928"/>
      <c r="H104" s="928" t="s">
        <v>1864</v>
      </c>
      <c r="I104" s="930"/>
    </row>
    <row r="105" spans="1:12" x14ac:dyDescent="0.2">
      <c r="A105" s="36" t="s">
        <v>2621</v>
      </c>
      <c r="B105" s="920" t="s">
        <v>2622</v>
      </c>
      <c r="C105" s="931">
        <v>5</v>
      </c>
      <c r="D105" s="932">
        <v>43035</v>
      </c>
      <c r="E105" s="927"/>
      <c r="F105" s="925" t="s">
        <v>1864</v>
      </c>
      <c r="G105" s="928"/>
      <c r="H105" s="928"/>
      <c r="I105" s="930" t="s">
        <v>1872</v>
      </c>
    </row>
    <row r="106" spans="1:12" x14ac:dyDescent="0.2">
      <c r="A106" s="38" t="s">
        <v>1870</v>
      </c>
      <c r="B106" s="926" t="s">
        <v>1871</v>
      </c>
      <c r="C106" s="147">
        <v>6</v>
      </c>
      <c r="D106" s="148">
        <v>43034</v>
      </c>
      <c r="E106" s="53"/>
      <c r="F106" s="52" t="s">
        <v>1864</v>
      </c>
      <c r="G106" s="55"/>
      <c r="H106" s="55"/>
      <c r="I106" s="102" t="s">
        <v>1872</v>
      </c>
    </row>
    <row r="107" spans="1:12" x14ac:dyDescent="0.2">
      <c r="A107" s="60" t="s">
        <v>2486</v>
      </c>
      <c r="B107" s="921" t="s">
        <v>2487</v>
      </c>
      <c r="C107" s="141">
        <v>6</v>
      </c>
      <c r="D107" s="142">
        <v>43034</v>
      </c>
      <c r="E107" s="42"/>
      <c r="F107" s="26" t="s">
        <v>1864</v>
      </c>
      <c r="G107" s="37"/>
      <c r="H107" s="37"/>
      <c r="I107" s="23" t="s">
        <v>1872</v>
      </c>
    </row>
    <row r="108" spans="1:12" x14ac:dyDescent="0.2">
      <c r="A108" s="470" t="s">
        <v>2240</v>
      </c>
      <c r="B108" s="471" t="s">
        <v>2241</v>
      </c>
      <c r="C108" s="931">
        <v>6</v>
      </c>
      <c r="D108" s="932">
        <v>43028</v>
      </c>
      <c r="E108" s="927"/>
      <c r="F108" s="925" t="s">
        <v>1864</v>
      </c>
      <c r="G108" s="928"/>
      <c r="H108" s="928"/>
      <c r="I108" s="87" t="s">
        <v>4008</v>
      </c>
    </row>
    <row r="109" spans="1:12" x14ac:dyDescent="0.2">
      <c r="A109" s="929" t="s">
        <v>2242</v>
      </c>
      <c r="B109" s="920" t="s">
        <v>2243</v>
      </c>
      <c r="C109" s="931">
        <v>6</v>
      </c>
      <c r="D109" s="932">
        <v>43028</v>
      </c>
      <c r="E109" s="927"/>
      <c r="F109" s="925" t="s">
        <v>1864</v>
      </c>
      <c r="G109" s="928"/>
      <c r="H109" s="928"/>
      <c r="I109" s="87" t="s">
        <v>1872</v>
      </c>
    </row>
    <row r="110" spans="1:12" x14ac:dyDescent="0.2">
      <c r="A110" s="36" t="s">
        <v>2324</v>
      </c>
      <c r="B110" s="920" t="s">
        <v>2325</v>
      </c>
      <c r="C110" s="931">
        <v>6</v>
      </c>
      <c r="D110" s="932">
        <v>43027</v>
      </c>
      <c r="E110" s="927"/>
      <c r="F110" s="925" t="s">
        <v>1864</v>
      </c>
      <c r="G110" s="928"/>
      <c r="H110" s="928"/>
      <c r="I110" s="87" t="s">
        <v>1872</v>
      </c>
    </row>
    <row r="111" spans="1:12" x14ac:dyDescent="0.2">
      <c r="A111" s="38" t="s">
        <v>2003</v>
      </c>
      <c r="B111" s="926" t="s">
        <v>2004</v>
      </c>
      <c r="C111" s="147">
        <v>5</v>
      </c>
      <c r="D111" s="148">
        <v>43026</v>
      </c>
      <c r="E111" s="53"/>
      <c r="F111" s="52" t="s">
        <v>1864</v>
      </c>
      <c r="G111" s="55"/>
      <c r="H111" s="55"/>
      <c r="I111" s="922" t="s">
        <v>1872</v>
      </c>
    </row>
    <row r="112" spans="1:12" x14ac:dyDescent="0.2">
      <c r="A112" s="34" t="s">
        <v>2856</v>
      </c>
      <c r="B112" s="921" t="s">
        <v>2857</v>
      </c>
      <c r="C112" s="141">
        <v>6</v>
      </c>
      <c r="D112" s="142">
        <v>43026</v>
      </c>
      <c r="E112" s="42"/>
      <c r="F112" s="26" t="s">
        <v>1864</v>
      </c>
      <c r="G112" s="37"/>
      <c r="H112" s="37"/>
      <c r="I112" s="23" t="s">
        <v>1872</v>
      </c>
    </row>
    <row r="113" spans="1:12" x14ac:dyDescent="0.2">
      <c r="A113" s="478" t="s">
        <v>2316</v>
      </c>
      <c r="B113" s="469" t="s">
        <v>2317</v>
      </c>
      <c r="C113" s="931">
        <v>14</v>
      </c>
      <c r="D113" s="932">
        <v>43020</v>
      </c>
      <c r="E113" s="927" t="s">
        <v>1864</v>
      </c>
      <c r="F113" s="925"/>
      <c r="G113" s="928"/>
      <c r="H113" s="928"/>
      <c r="I113" s="924" t="s">
        <v>3996</v>
      </c>
    </row>
    <row r="114" spans="1:12" x14ac:dyDescent="0.2">
      <c r="A114" s="36" t="s">
        <v>1997</v>
      </c>
      <c r="B114" s="920" t="s">
        <v>1998</v>
      </c>
      <c r="C114" s="931">
        <v>6</v>
      </c>
      <c r="D114" s="932">
        <v>43010</v>
      </c>
      <c r="E114" s="927" t="s">
        <v>1864</v>
      </c>
      <c r="F114" s="925"/>
      <c r="G114" s="928"/>
      <c r="H114" s="928"/>
      <c r="I114" s="87" t="s">
        <v>1999</v>
      </c>
    </row>
    <row r="115" spans="1:12" x14ac:dyDescent="0.2">
      <c r="A115" s="36" t="s">
        <v>2963</v>
      </c>
      <c r="B115" s="920" t="s">
        <v>2964</v>
      </c>
      <c r="C115" s="931">
        <v>6</v>
      </c>
      <c r="D115" s="932">
        <v>43010</v>
      </c>
      <c r="E115" s="927"/>
      <c r="F115" s="925" t="s">
        <v>1864</v>
      </c>
      <c r="G115" s="928"/>
      <c r="H115" s="928"/>
      <c r="I115" s="87" t="s">
        <v>2965</v>
      </c>
    </row>
    <row r="116" spans="1:12" x14ac:dyDescent="0.2">
      <c r="A116" s="38" t="s">
        <v>2898</v>
      </c>
      <c r="B116" s="926" t="s">
        <v>2899</v>
      </c>
      <c r="C116" s="147">
        <v>7</v>
      </c>
      <c r="D116" s="148">
        <v>43007</v>
      </c>
      <c r="E116" s="53"/>
      <c r="F116" s="52" t="s">
        <v>1864</v>
      </c>
      <c r="G116" s="55"/>
      <c r="H116" s="55"/>
      <c r="I116" s="922" t="s">
        <v>2900</v>
      </c>
      <c r="K116" s="919"/>
      <c r="L116" s="919"/>
    </row>
    <row r="117" spans="1:12" x14ac:dyDescent="0.2">
      <c r="A117" s="60" t="s">
        <v>2679</v>
      </c>
      <c r="B117" s="921" t="s">
        <v>2680</v>
      </c>
      <c r="C117" s="141">
        <v>5</v>
      </c>
      <c r="D117" s="142">
        <v>43005</v>
      </c>
      <c r="E117" s="42"/>
      <c r="F117" s="26" t="s">
        <v>1864</v>
      </c>
      <c r="G117" s="37"/>
      <c r="H117" s="37"/>
      <c r="I117" s="61" t="s">
        <v>1872</v>
      </c>
    </row>
    <row r="118" spans="1:12" x14ac:dyDescent="0.2">
      <c r="A118" s="929" t="s">
        <v>2179</v>
      </c>
      <c r="B118" s="920" t="s">
        <v>2180</v>
      </c>
      <c r="C118" s="931">
        <v>12</v>
      </c>
      <c r="D118" s="932">
        <v>42998</v>
      </c>
      <c r="E118" s="927"/>
      <c r="F118" s="925"/>
      <c r="G118" s="928" t="s">
        <v>1864</v>
      </c>
      <c r="H118" s="928"/>
      <c r="I118" s="87" t="s">
        <v>2181</v>
      </c>
    </row>
    <row r="119" spans="1:12" x14ac:dyDescent="0.2">
      <c r="A119" s="36" t="s">
        <v>2074</v>
      </c>
      <c r="B119" s="920" t="s">
        <v>2075</v>
      </c>
      <c r="C119" s="931">
        <v>7</v>
      </c>
      <c r="D119" s="932">
        <v>42996</v>
      </c>
      <c r="E119" s="927"/>
      <c r="F119" s="925" t="s">
        <v>1864</v>
      </c>
      <c r="G119" s="928"/>
      <c r="H119" s="928"/>
      <c r="I119" s="87" t="s">
        <v>1872</v>
      </c>
    </row>
    <row r="120" spans="1:12" x14ac:dyDescent="0.2">
      <c r="A120" s="929" t="s">
        <v>2189</v>
      </c>
      <c r="B120" s="920" t="s">
        <v>2190</v>
      </c>
      <c r="C120" s="931">
        <v>5</v>
      </c>
      <c r="D120" s="932">
        <v>42996</v>
      </c>
      <c r="E120" s="927"/>
      <c r="F120" s="925" t="s">
        <v>1864</v>
      </c>
      <c r="G120" s="928"/>
      <c r="H120" s="928"/>
      <c r="I120" s="924" t="s">
        <v>1872</v>
      </c>
      <c r="K120" s="919"/>
      <c r="L120" s="919"/>
    </row>
    <row r="121" spans="1:12" x14ac:dyDescent="0.2">
      <c r="A121" s="88" t="s">
        <v>1954</v>
      </c>
      <c r="B121" s="926" t="s">
        <v>1955</v>
      </c>
      <c r="C121" s="147">
        <v>19</v>
      </c>
      <c r="D121" s="148">
        <v>42993</v>
      </c>
      <c r="E121" s="53" t="s">
        <v>1864</v>
      </c>
      <c r="F121" s="52"/>
      <c r="G121" s="55"/>
      <c r="H121" s="55"/>
      <c r="I121" s="922"/>
    </row>
    <row r="122" spans="1:12" x14ac:dyDescent="0.2">
      <c r="A122" s="34" t="s">
        <v>2457</v>
      </c>
      <c r="B122" s="921" t="s">
        <v>2458</v>
      </c>
      <c r="C122" s="141">
        <v>7</v>
      </c>
      <c r="D122" s="142">
        <v>42993</v>
      </c>
      <c r="E122" s="42"/>
      <c r="F122" s="26" t="s">
        <v>1864</v>
      </c>
      <c r="G122" s="37"/>
      <c r="H122" s="37"/>
      <c r="I122" s="1219" t="s">
        <v>4144</v>
      </c>
    </row>
    <row r="123" spans="1:12" x14ac:dyDescent="0.2">
      <c r="A123" s="36" t="s">
        <v>2723</v>
      </c>
      <c r="B123" s="920" t="s">
        <v>2724</v>
      </c>
      <c r="C123" s="931">
        <v>7</v>
      </c>
      <c r="D123" s="932">
        <v>42993</v>
      </c>
      <c r="E123" s="927"/>
      <c r="F123" s="925" t="s">
        <v>1864</v>
      </c>
      <c r="G123" s="928"/>
      <c r="H123" s="928"/>
      <c r="I123" s="924" t="s">
        <v>1872</v>
      </c>
    </row>
    <row r="124" spans="1:12" x14ac:dyDescent="0.2">
      <c r="A124" s="929" t="s">
        <v>2205</v>
      </c>
      <c r="B124" s="920" t="s">
        <v>2206</v>
      </c>
      <c r="C124" s="931">
        <v>8</v>
      </c>
      <c r="D124" s="932">
        <v>42992</v>
      </c>
      <c r="E124" s="927"/>
      <c r="F124" s="925"/>
      <c r="G124" s="928" t="s">
        <v>1864</v>
      </c>
      <c r="H124" s="928"/>
      <c r="I124" s="87" t="s">
        <v>2207</v>
      </c>
    </row>
    <row r="125" spans="1:12" x14ac:dyDescent="0.2">
      <c r="A125" s="929" t="s">
        <v>2740</v>
      </c>
      <c r="B125" s="920" t="s">
        <v>2741</v>
      </c>
      <c r="C125" s="931">
        <v>6</v>
      </c>
      <c r="D125" s="932">
        <v>42983</v>
      </c>
      <c r="E125" s="927"/>
      <c r="F125" s="925" t="s">
        <v>1864</v>
      </c>
      <c r="G125" s="928"/>
      <c r="H125" s="928"/>
      <c r="I125" s="924" t="s">
        <v>1872</v>
      </c>
    </row>
    <row r="126" spans="1:12" x14ac:dyDescent="0.2">
      <c r="A126" s="1154" t="s">
        <v>2789</v>
      </c>
      <c r="B126" s="146" t="s">
        <v>2790</v>
      </c>
      <c r="C126" s="147">
        <v>11</v>
      </c>
      <c r="D126" s="148">
        <v>42983</v>
      </c>
      <c r="E126" s="53"/>
      <c r="F126" s="52"/>
      <c r="G126" s="55"/>
      <c r="H126" s="55" t="s">
        <v>1864</v>
      </c>
      <c r="I126" s="922"/>
    </row>
    <row r="127" spans="1:12" x14ac:dyDescent="0.2">
      <c r="A127" s="34" t="s">
        <v>1890</v>
      </c>
      <c r="B127" s="921" t="s">
        <v>1891</v>
      </c>
      <c r="C127" s="141">
        <v>6</v>
      </c>
      <c r="D127" s="142">
        <v>42978</v>
      </c>
      <c r="E127" s="42"/>
      <c r="F127" s="26" t="s">
        <v>1864</v>
      </c>
      <c r="G127" s="37"/>
      <c r="H127" s="37"/>
      <c r="I127" s="23" t="s">
        <v>1872</v>
      </c>
      <c r="K127" s="919"/>
      <c r="L127" s="919"/>
    </row>
    <row r="128" spans="1:12" x14ac:dyDescent="0.2">
      <c r="A128" s="36" t="s">
        <v>2194</v>
      </c>
      <c r="B128" s="920" t="s">
        <v>2195</v>
      </c>
      <c r="C128" s="931">
        <v>5</v>
      </c>
      <c r="D128" s="932">
        <v>42978</v>
      </c>
      <c r="E128" s="927"/>
      <c r="F128" s="925"/>
      <c r="G128" s="928" t="s">
        <v>1864</v>
      </c>
      <c r="H128" s="928"/>
      <c r="I128" s="924" t="s">
        <v>2196</v>
      </c>
    </row>
    <row r="129" spans="1:12" x14ac:dyDescent="0.2">
      <c r="A129" s="36" t="s">
        <v>2989</v>
      </c>
      <c r="B129" s="920" t="s">
        <v>2990</v>
      </c>
      <c r="C129" s="931">
        <v>7</v>
      </c>
      <c r="D129" s="932">
        <v>42975</v>
      </c>
      <c r="E129" s="927"/>
      <c r="F129" s="925"/>
      <c r="G129" s="928" t="s">
        <v>1864</v>
      </c>
      <c r="H129" s="928"/>
      <c r="I129" s="87" t="s">
        <v>2991</v>
      </c>
    </row>
    <row r="130" spans="1:12" x14ac:dyDescent="0.2">
      <c r="A130" s="1156" t="s">
        <v>2304</v>
      </c>
      <c r="B130" s="471" t="s">
        <v>2305</v>
      </c>
      <c r="C130" s="931">
        <v>12</v>
      </c>
      <c r="D130" s="932">
        <v>42957</v>
      </c>
      <c r="E130" s="927"/>
      <c r="F130" s="925" t="s">
        <v>1864</v>
      </c>
      <c r="G130" s="928"/>
      <c r="H130" s="928"/>
      <c r="I130" s="87" t="s">
        <v>4008</v>
      </c>
    </row>
    <row r="131" spans="1:12" x14ac:dyDescent="0.2">
      <c r="A131" s="88" t="s">
        <v>2530</v>
      </c>
      <c r="B131" s="926" t="s">
        <v>2531</v>
      </c>
      <c r="C131" s="147">
        <v>16</v>
      </c>
      <c r="D131" s="148">
        <v>42957</v>
      </c>
      <c r="E131" s="53"/>
      <c r="F131" s="52" t="s">
        <v>1864</v>
      </c>
      <c r="G131" s="55"/>
      <c r="H131" s="55"/>
      <c r="I131" s="922" t="s">
        <v>2532</v>
      </c>
    </row>
    <row r="132" spans="1:12" x14ac:dyDescent="0.2">
      <c r="A132" s="1209" t="s">
        <v>2407</v>
      </c>
      <c r="B132" s="172" t="s">
        <v>2408</v>
      </c>
      <c r="C132" s="141">
        <v>7</v>
      </c>
      <c r="D132" s="142">
        <v>42956</v>
      </c>
      <c r="E132" s="42"/>
      <c r="F132" s="26"/>
      <c r="G132" s="37"/>
      <c r="H132" s="37" t="s">
        <v>1864</v>
      </c>
      <c r="I132" s="921"/>
    </row>
    <row r="133" spans="1:12" x14ac:dyDescent="0.2">
      <c r="A133" s="36" t="s">
        <v>2465</v>
      </c>
      <c r="B133" s="920" t="s">
        <v>2466</v>
      </c>
      <c r="C133" s="931">
        <v>6</v>
      </c>
      <c r="D133" s="932">
        <v>42955</v>
      </c>
      <c r="E133" s="927"/>
      <c r="F133" s="925" t="s">
        <v>1864</v>
      </c>
      <c r="G133" s="928"/>
      <c r="H133" s="928"/>
      <c r="I133" s="920" t="s">
        <v>1872</v>
      </c>
    </row>
    <row r="134" spans="1:12" x14ac:dyDescent="0.2">
      <c r="A134" s="151" t="s">
        <v>2693</v>
      </c>
      <c r="B134" s="75" t="s">
        <v>2694</v>
      </c>
      <c r="C134" s="931">
        <v>6</v>
      </c>
      <c r="D134" s="932">
        <v>42955</v>
      </c>
      <c r="E134" s="927"/>
      <c r="F134" s="925" t="s">
        <v>1864</v>
      </c>
      <c r="G134" s="928"/>
      <c r="H134" s="928"/>
      <c r="I134" s="920" t="s">
        <v>2695</v>
      </c>
    </row>
    <row r="135" spans="1:12" x14ac:dyDescent="0.2">
      <c r="A135" s="36" t="s">
        <v>2542</v>
      </c>
      <c r="B135" s="920" t="s">
        <v>2541</v>
      </c>
      <c r="C135" s="931">
        <v>7</v>
      </c>
      <c r="D135" s="932">
        <v>42954</v>
      </c>
      <c r="E135" s="927"/>
      <c r="F135" s="925" t="s">
        <v>1864</v>
      </c>
      <c r="G135" s="928"/>
      <c r="H135" s="928"/>
      <c r="I135" s="920" t="s">
        <v>1872</v>
      </c>
    </row>
    <row r="136" spans="1:12" x14ac:dyDescent="0.2">
      <c r="A136" s="38" t="s">
        <v>2286</v>
      </c>
      <c r="B136" s="926" t="s">
        <v>2287</v>
      </c>
      <c r="C136" s="147">
        <v>6</v>
      </c>
      <c r="D136" s="148">
        <v>42951</v>
      </c>
      <c r="E136" s="53"/>
      <c r="F136" s="52" t="s">
        <v>1864</v>
      </c>
      <c r="G136" s="55"/>
      <c r="H136" s="55"/>
      <c r="I136" s="926" t="s">
        <v>1872</v>
      </c>
    </row>
    <row r="137" spans="1:12" x14ac:dyDescent="0.2">
      <c r="A137" s="1157" t="s">
        <v>2306</v>
      </c>
      <c r="B137" s="1101" t="s">
        <v>2307</v>
      </c>
      <c r="C137" s="141">
        <v>7</v>
      </c>
      <c r="D137" s="142">
        <v>42951</v>
      </c>
      <c r="E137" s="42"/>
      <c r="F137" s="26" t="s">
        <v>1864</v>
      </c>
      <c r="G137" s="37"/>
      <c r="H137" s="37"/>
      <c r="I137" s="23" t="s">
        <v>4008</v>
      </c>
    </row>
    <row r="138" spans="1:12" x14ac:dyDescent="0.2">
      <c r="A138" s="36" t="s">
        <v>2768</v>
      </c>
      <c r="B138" s="920" t="s">
        <v>2769</v>
      </c>
      <c r="C138" s="931">
        <v>6</v>
      </c>
      <c r="D138" s="932">
        <v>42951</v>
      </c>
      <c r="E138" s="927"/>
      <c r="F138" s="925" t="s">
        <v>1864</v>
      </c>
      <c r="G138" s="928"/>
      <c r="H138" s="928"/>
      <c r="I138" s="924" t="s">
        <v>1872</v>
      </c>
    </row>
    <row r="139" spans="1:12" x14ac:dyDescent="0.2">
      <c r="A139" s="929" t="s">
        <v>2774</v>
      </c>
      <c r="B139" s="920" t="s">
        <v>2775</v>
      </c>
      <c r="C139" s="931">
        <v>6</v>
      </c>
      <c r="D139" s="932">
        <v>42951</v>
      </c>
      <c r="E139" s="927"/>
      <c r="F139" s="925" t="s">
        <v>1864</v>
      </c>
      <c r="G139" s="928"/>
      <c r="H139" s="928"/>
      <c r="I139" s="924" t="s">
        <v>1872</v>
      </c>
    </row>
    <row r="140" spans="1:12" x14ac:dyDescent="0.2">
      <c r="A140" s="929" t="s">
        <v>2982</v>
      </c>
      <c r="B140" s="920" t="s">
        <v>2983</v>
      </c>
      <c r="C140" s="931">
        <v>5</v>
      </c>
      <c r="D140" s="932">
        <v>42950</v>
      </c>
      <c r="E140" s="927"/>
      <c r="F140" s="925" t="s">
        <v>1864</v>
      </c>
      <c r="G140" s="928"/>
      <c r="H140" s="928"/>
      <c r="I140" s="924" t="s">
        <v>1872</v>
      </c>
    </row>
    <row r="141" spans="1:12" x14ac:dyDescent="0.2">
      <c r="A141" s="38" t="s">
        <v>2909</v>
      </c>
      <c r="B141" s="926" t="s">
        <v>2910</v>
      </c>
      <c r="C141" s="147">
        <v>6</v>
      </c>
      <c r="D141" s="148">
        <v>42949</v>
      </c>
      <c r="E141" s="53"/>
      <c r="F141" s="52" t="s">
        <v>1864</v>
      </c>
      <c r="G141" s="55"/>
      <c r="H141" s="55"/>
      <c r="I141" s="922" t="s">
        <v>1872</v>
      </c>
    </row>
    <row r="142" spans="1:12" x14ac:dyDescent="0.2">
      <c r="A142" s="60" t="s">
        <v>2734</v>
      </c>
      <c r="B142" s="921" t="s">
        <v>2735</v>
      </c>
      <c r="C142" s="141">
        <v>13</v>
      </c>
      <c r="D142" s="142">
        <v>42948</v>
      </c>
      <c r="E142" s="42"/>
      <c r="F142" s="26"/>
      <c r="G142" s="37" t="s">
        <v>1864</v>
      </c>
      <c r="H142" s="37"/>
      <c r="I142" s="921" t="s">
        <v>2736</v>
      </c>
    </row>
    <row r="143" spans="1:12" x14ac:dyDescent="0.2">
      <c r="A143" s="929" t="s">
        <v>1902</v>
      </c>
      <c r="B143" s="920" t="s">
        <v>1903</v>
      </c>
      <c r="C143" s="931">
        <v>11</v>
      </c>
      <c r="D143" s="932">
        <v>42916</v>
      </c>
      <c r="E143" s="927"/>
      <c r="F143" s="925"/>
      <c r="G143" s="928" t="s">
        <v>1864</v>
      </c>
      <c r="H143" s="928"/>
      <c r="I143" s="930" t="s">
        <v>1904</v>
      </c>
      <c r="K143" s="936"/>
      <c r="L143" s="936"/>
    </row>
    <row r="144" spans="1:12" x14ac:dyDescent="0.2">
      <c r="A144" s="929" t="s">
        <v>1883</v>
      </c>
      <c r="B144" s="920" t="s">
        <v>1884</v>
      </c>
      <c r="C144" s="931">
        <v>5</v>
      </c>
      <c r="D144" s="932">
        <v>42909</v>
      </c>
      <c r="E144" s="927"/>
      <c r="F144" s="925"/>
      <c r="G144" s="928" t="s">
        <v>1885</v>
      </c>
      <c r="H144" s="928"/>
      <c r="I144" s="930" t="s">
        <v>1886</v>
      </c>
      <c r="K144" s="919"/>
      <c r="L144" s="919"/>
    </row>
    <row r="145" spans="1:9" x14ac:dyDescent="0.2">
      <c r="A145" s="929" t="s">
        <v>2797</v>
      </c>
      <c r="B145" s="920" t="s">
        <v>2798</v>
      </c>
      <c r="C145" s="931">
        <v>18</v>
      </c>
      <c r="D145" s="932">
        <v>42902</v>
      </c>
      <c r="E145" s="927"/>
      <c r="F145" s="925"/>
      <c r="G145" s="928" t="s">
        <v>1864</v>
      </c>
      <c r="H145" s="928"/>
      <c r="I145" s="930" t="s">
        <v>2799</v>
      </c>
    </row>
    <row r="146" spans="1:9" x14ac:dyDescent="0.2">
      <c r="A146" s="88" t="s">
        <v>2501</v>
      </c>
      <c r="B146" s="926" t="s">
        <v>2502</v>
      </c>
      <c r="C146" s="147">
        <v>8</v>
      </c>
      <c r="D146" s="148">
        <v>42900</v>
      </c>
      <c r="E146" s="53"/>
      <c r="F146" s="52"/>
      <c r="G146" s="55" t="s">
        <v>1864</v>
      </c>
      <c r="H146" s="55"/>
      <c r="I146" s="102" t="s">
        <v>2503</v>
      </c>
    </row>
    <row r="147" spans="1:9" x14ac:dyDescent="0.2">
      <c r="A147" s="60" t="s">
        <v>2415</v>
      </c>
      <c r="B147" s="921" t="s">
        <v>2416</v>
      </c>
      <c r="C147" s="141">
        <v>6</v>
      </c>
      <c r="D147" s="142">
        <v>42887</v>
      </c>
      <c r="E147" s="42"/>
      <c r="F147" s="26"/>
      <c r="G147" s="37" t="s">
        <v>1864</v>
      </c>
      <c r="H147" s="26"/>
      <c r="I147" s="61" t="s">
        <v>2417</v>
      </c>
    </row>
    <row r="148" spans="1:9" x14ac:dyDescent="0.2">
      <c r="A148" s="929" t="s">
        <v>2947</v>
      </c>
      <c r="B148" s="920" t="s">
        <v>2948</v>
      </c>
      <c r="C148" s="931">
        <v>39</v>
      </c>
      <c r="D148" s="932">
        <v>42886</v>
      </c>
      <c r="E148" s="927"/>
      <c r="F148" s="925"/>
      <c r="G148" s="928" t="s">
        <v>1864</v>
      </c>
      <c r="H148" s="925"/>
      <c r="I148" s="87" t="s">
        <v>2949</v>
      </c>
    </row>
    <row r="149" spans="1:9" x14ac:dyDescent="0.2">
      <c r="A149" s="929" t="s">
        <v>2984</v>
      </c>
      <c r="B149" s="920" t="s">
        <v>2985</v>
      </c>
      <c r="C149" s="931">
        <v>5</v>
      </c>
      <c r="D149" s="932">
        <v>42886</v>
      </c>
      <c r="E149" s="927"/>
      <c r="F149" s="925"/>
      <c r="G149" s="928" t="s">
        <v>1864</v>
      </c>
      <c r="H149" s="925"/>
      <c r="I149" s="87" t="s">
        <v>2986</v>
      </c>
    </row>
    <row r="150" spans="1:9" x14ac:dyDescent="0.2">
      <c r="A150" s="157" t="s">
        <v>2806</v>
      </c>
      <c r="B150" s="920" t="s">
        <v>2807</v>
      </c>
      <c r="C150" s="70">
        <v>7</v>
      </c>
      <c r="D150" s="158">
        <v>42873</v>
      </c>
      <c r="E150" s="925" t="s">
        <v>1864</v>
      </c>
      <c r="F150" s="925"/>
      <c r="G150" s="925"/>
      <c r="H150" s="925"/>
      <c r="I150" s="920"/>
    </row>
    <row r="151" spans="1:9" x14ac:dyDescent="0.2">
      <c r="A151" s="88" t="s">
        <v>2116</v>
      </c>
      <c r="B151" s="926" t="s">
        <v>2117</v>
      </c>
      <c r="C151" s="147">
        <v>6</v>
      </c>
      <c r="D151" s="148">
        <v>42856</v>
      </c>
      <c r="E151" s="53"/>
      <c r="F151" s="52"/>
      <c r="G151" s="55" t="s">
        <v>1864</v>
      </c>
      <c r="H151" s="52"/>
      <c r="I151" s="91" t="s">
        <v>2118</v>
      </c>
    </row>
    <row r="152" spans="1:9" x14ac:dyDescent="0.2">
      <c r="A152" s="60" t="s">
        <v>2227</v>
      </c>
      <c r="B152" s="921" t="s">
        <v>2228</v>
      </c>
      <c r="C152" s="141">
        <v>10</v>
      </c>
      <c r="D152" s="142">
        <v>42853</v>
      </c>
      <c r="E152" s="42" t="s">
        <v>1864</v>
      </c>
      <c r="F152" s="26"/>
      <c r="G152" s="37"/>
      <c r="H152" s="37"/>
      <c r="I152" s="23"/>
    </row>
    <row r="153" spans="1:9" x14ac:dyDescent="0.2">
      <c r="A153" s="929" t="s">
        <v>2048</v>
      </c>
      <c r="B153" s="920" t="s">
        <v>2049</v>
      </c>
      <c r="C153" s="931">
        <v>8</v>
      </c>
      <c r="D153" s="932">
        <v>42849</v>
      </c>
      <c r="E153" s="927"/>
      <c r="F153" s="925"/>
      <c r="G153" s="928" t="s">
        <v>1864</v>
      </c>
      <c r="H153" s="928"/>
      <c r="I153" s="87" t="s">
        <v>2050</v>
      </c>
    </row>
    <row r="154" spans="1:9" x14ac:dyDescent="0.2">
      <c r="A154" s="929" t="s">
        <v>2776</v>
      </c>
      <c r="B154" s="920" t="s">
        <v>2777</v>
      </c>
      <c r="C154" s="931">
        <v>6</v>
      </c>
      <c r="D154" s="932">
        <v>42836</v>
      </c>
      <c r="E154" s="927" t="s">
        <v>1864</v>
      </c>
      <c r="F154" s="925"/>
      <c r="G154" s="928"/>
      <c r="H154" s="928"/>
      <c r="I154" s="924"/>
    </row>
    <row r="155" spans="1:9" x14ac:dyDescent="0.2">
      <c r="A155" s="929" t="s">
        <v>2055</v>
      </c>
      <c r="B155" s="920" t="s">
        <v>2056</v>
      </c>
      <c r="C155" s="931">
        <v>6</v>
      </c>
      <c r="D155" s="932">
        <v>42832</v>
      </c>
      <c r="E155" s="927"/>
      <c r="F155" s="925"/>
      <c r="G155" s="928" t="s">
        <v>1864</v>
      </c>
      <c r="H155" s="928"/>
      <c r="I155" s="87" t="s">
        <v>2057</v>
      </c>
    </row>
    <row r="156" spans="1:9" x14ac:dyDescent="0.2">
      <c r="A156" s="88" t="s">
        <v>2298</v>
      </c>
      <c r="B156" s="926" t="s">
        <v>2299</v>
      </c>
      <c r="C156" s="147">
        <v>11</v>
      </c>
      <c r="D156" s="148">
        <v>42828</v>
      </c>
      <c r="E156" s="53"/>
      <c r="F156" s="52"/>
      <c r="G156" s="55" t="s">
        <v>1864</v>
      </c>
      <c r="H156" s="55"/>
      <c r="I156" s="87" t="s">
        <v>2300</v>
      </c>
    </row>
    <row r="157" spans="1:9" x14ac:dyDescent="0.2">
      <c r="A157" s="60" t="s">
        <v>2229</v>
      </c>
      <c r="B157" s="921" t="s">
        <v>2230</v>
      </c>
      <c r="C157" s="141">
        <v>6</v>
      </c>
      <c r="D157" s="142">
        <v>42822</v>
      </c>
      <c r="E157" s="42"/>
      <c r="F157" s="26"/>
      <c r="G157" s="37" t="s">
        <v>1864</v>
      </c>
      <c r="H157" s="43"/>
      <c r="I157" s="65" t="s">
        <v>2231</v>
      </c>
    </row>
    <row r="158" spans="1:9" x14ac:dyDescent="0.2">
      <c r="A158" s="929" t="s">
        <v>2346</v>
      </c>
      <c r="B158" s="920" t="s">
        <v>2347</v>
      </c>
      <c r="C158" s="70">
        <v>6</v>
      </c>
      <c r="D158" s="932">
        <v>42804</v>
      </c>
      <c r="E158" s="927"/>
      <c r="F158" s="925"/>
      <c r="G158" s="928" t="s">
        <v>1864</v>
      </c>
      <c r="H158" s="923"/>
      <c r="I158" s="930" t="s">
        <v>2348</v>
      </c>
    </row>
    <row r="159" spans="1:9" x14ac:dyDescent="0.2">
      <c r="A159" s="929" t="s">
        <v>2468</v>
      </c>
      <c r="B159" s="920" t="s">
        <v>2469</v>
      </c>
      <c r="C159" s="70">
        <v>25</v>
      </c>
      <c r="D159" s="932">
        <v>42804</v>
      </c>
      <c r="E159" s="927"/>
      <c r="F159" s="925"/>
      <c r="G159" s="928" t="s">
        <v>1864</v>
      </c>
      <c r="H159" s="923"/>
      <c r="I159" s="930" t="s">
        <v>2470</v>
      </c>
    </row>
    <row r="160" spans="1:9" x14ac:dyDescent="0.2">
      <c r="A160" s="929" t="s">
        <v>2093</v>
      </c>
      <c r="B160" s="920" t="s">
        <v>2094</v>
      </c>
      <c r="C160" s="70">
        <v>33</v>
      </c>
      <c r="D160" s="932">
        <v>42795</v>
      </c>
      <c r="E160" s="927"/>
      <c r="F160" s="925"/>
      <c r="G160" s="928" t="s">
        <v>1864</v>
      </c>
      <c r="H160" s="923"/>
      <c r="I160" s="930" t="s">
        <v>2095</v>
      </c>
    </row>
    <row r="161" spans="1:9" x14ac:dyDescent="0.2">
      <c r="A161" s="88" t="s">
        <v>2800</v>
      </c>
      <c r="B161" s="926" t="s">
        <v>2801</v>
      </c>
      <c r="C161" s="76">
        <v>7</v>
      </c>
      <c r="D161" s="148">
        <v>42793</v>
      </c>
      <c r="E161" s="53"/>
      <c r="F161" s="52"/>
      <c r="G161" s="55" t="s">
        <v>1864</v>
      </c>
      <c r="H161" s="48"/>
      <c r="I161" s="926" t="s">
        <v>2802</v>
      </c>
    </row>
    <row r="162" spans="1:9" x14ac:dyDescent="0.2">
      <c r="A162" s="60" t="s">
        <v>2321</v>
      </c>
      <c r="B162" s="921" t="s">
        <v>2322</v>
      </c>
      <c r="C162" s="62">
        <v>5</v>
      </c>
      <c r="D162" s="142">
        <v>42782</v>
      </c>
      <c r="E162" s="42" t="s">
        <v>1864</v>
      </c>
      <c r="F162" s="26"/>
      <c r="G162" s="37"/>
      <c r="H162" s="37"/>
      <c r="I162" s="924" t="s">
        <v>2323</v>
      </c>
    </row>
    <row r="163" spans="1:9" x14ac:dyDescent="0.2">
      <c r="A163" s="929" t="s">
        <v>2686</v>
      </c>
      <c r="B163" s="920" t="s">
        <v>2687</v>
      </c>
      <c r="C163" s="70">
        <v>5</v>
      </c>
      <c r="D163" s="932">
        <v>42754</v>
      </c>
      <c r="E163" s="927" t="s">
        <v>1864</v>
      </c>
      <c r="F163" s="925"/>
      <c r="G163" s="928"/>
      <c r="H163" s="928"/>
      <c r="I163" s="87"/>
    </row>
    <row r="164" spans="1:9" x14ac:dyDescent="0.2">
      <c r="A164" s="929" t="s">
        <v>2112</v>
      </c>
      <c r="B164" s="920" t="s">
        <v>2113</v>
      </c>
      <c r="C164" s="70">
        <v>7</v>
      </c>
      <c r="D164" s="932">
        <v>42745</v>
      </c>
      <c r="E164" s="927"/>
      <c r="F164" s="925"/>
      <c r="G164" s="928" t="s">
        <v>1864</v>
      </c>
      <c r="H164" s="928"/>
      <c r="I164" s="87" t="s">
        <v>2114</v>
      </c>
    </row>
    <row r="165" spans="1:9" x14ac:dyDescent="0.2">
      <c r="A165" s="929" t="s">
        <v>2803</v>
      </c>
      <c r="B165" s="920" t="s">
        <v>2804</v>
      </c>
      <c r="C165" s="70">
        <v>6</v>
      </c>
      <c r="D165" s="932">
        <v>42739</v>
      </c>
      <c r="E165" s="927"/>
      <c r="F165" s="925"/>
      <c r="G165" s="928" t="s">
        <v>1864</v>
      </c>
      <c r="H165" s="928"/>
      <c r="I165" s="87" t="s">
        <v>2805</v>
      </c>
    </row>
    <row r="166" spans="1:9" x14ac:dyDescent="0.2">
      <c r="A166" s="966" t="s">
        <v>3014</v>
      </c>
      <c r="B166" s="473" t="s">
        <v>3015</v>
      </c>
      <c r="C166" s="76">
        <v>13</v>
      </c>
      <c r="D166" s="148">
        <v>42725</v>
      </c>
      <c r="E166" s="53"/>
      <c r="F166" s="52"/>
      <c r="G166" s="55"/>
      <c r="H166" s="55" t="s">
        <v>1864</v>
      </c>
      <c r="I166" s="91" t="s">
        <v>4043</v>
      </c>
    </row>
    <row r="167" spans="1:9" x14ac:dyDescent="0.2">
      <c r="A167" s="60" t="s">
        <v>2142</v>
      </c>
      <c r="B167" s="921" t="s">
        <v>2143</v>
      </c>
      <c r="C167" s="62">
        <v>5</v>
      </c>
      <c r="D167" s="142">
        <v>42712</v>
      </c>
      <c r="E167" s="42" t="s">
        <v>1864</v>
      </c>
      <c r="F167" s="26"/>
      <c r="G167" s="37"/>
      <c r="H167" s="37"/>
      <c r="I167" s="23"/>
    </row>
    <row r="168" spans="1:9" x14ac:dyDescent="0.2">
      <c r="A168" s="36" t="s">
        <v>2690</v>
      </c>
      <c r="B168" s="920" t="s">
        <v>2691</v>
      </c>
      <c r="C168" s="70">
        <v>6</v>
      </c>
      <c r="D168" s="932">
        <v>42705</v>
      </c>
      <c r="E168" s="927"/>
      <c r="F168" s="925"/>
      <c r="G168" s="928" t="s">
        <v>1864</v>
      </c>
      <c r="H168" s="928"/>
      <c r="I168" s="87" t="s">
        <v>2692</v>
      </c>
    </row>
    <row r="169" spans="1:9" x14ac:dyDescent="0.2">
      <c r="A169" s="929" t="s">
        <v>2278</v>
      </c>
      <c r="B169" s="920" t="s">
        <v>2279</v>
      </c>
      <c r="C169" s="70">
        <v>15</v>
      </c>
      <c r="D169" s="932">
        <v>42697</v>
      </c>
      <c r="E169" s="927"/>
      <c r="F169" s="925" t="s">
        <v>1864</v>
      </c>
      <c r="G169" s="928"/>
      <c r="H169" s="928"/>
      <c r="I169" s="87" t="s">
        <v>1865</v>
      </c>
    </row>
    <row r="170" spans="1:9" x14ac:dyDescent="0.2">
      <c r="A170" s="149" t="s">
        <v>2200</v>
      </c>
      <c r="B170" s="75" t="s">
        <v>2201</v>
      </c>
      <c r="C170" s="70">
        <v>5</v>
      </c>
      <c r="D170" s="932">
        <v>42696</v>
      </c>
      <c r="E170" s="927"/>
      <c r="F170" s="925" t="s">
        <v>1864</v>
      </c>
      <c r="G170" s="928"/>
      <c r="H170" s="928"/>
      <c r="I170" s="87" t="s">
        <v>4121</v>
      </c>
    </row>
    <row r="171" spans="1:9" x14ac:dyDescent="0.2">
      <c r="A171" s="88" t="s">
        <v>2594</v>
      </c>
      <c r="B171" s="926" t="s">
        <v>2595</v>
      </c>
      <c r="C171" s="76">
        <v>6</v>
      </c>
      <c r="D171" s="148">
        <v>42690</v>
      </c>
      <c r="E171" s="53"/>
      <c r="F171" s="52" t="s">
        <v>1864</v>
      </c>
      <c r="G171" s="55"/>
      <c r="H171" s="55"/>
      <c r="I171" s="91" t="s">
        <v>1865</v>
      </c>
    </row>
    <row r="172" spans="1:9" x14ac:dyDescent="0.2">
      <c r="A172" s="60" t="s">
        <v>2651</v>
      </c>
      <c r="B172" s="921" t="s">
        <v>2652</v>
      </c>
      <c r="C172" s="62">
        <v>10</v>
      </c>
      <c r="D172" s="142">
        <v>42690</v>
      </c>
      <c r="E172" s="42"/>
      <c r="F172" s="26" t="s">
        <v>1864</v>
      </c>
      <c r="G172" s="37"/>
      <c r="H172" s="37"/>
      <c r="I172" s="61" t="s">
        <v>1865</v>
      </c>
    </row>
    <row r="173" spans="1:9" x14ac:dyDescent="0.2">
      <c r="A173" s="929" t="s">
        <v>2153</v>
      </c>
      <c r="B173" s="920" t="s">
        <v>2154</v>
      </c>
      <c r="C173" s="70">
        <v>5</v>
      </c>
      <c r="D173" s="932">
        <v>42688</v>
      </c>
      <c r="E173" s="927"/>
      <c r="F173" s="925" t="s">
        <v>1864</v>
      </c>
      <c r="G173" s="928"/>
      <c r="H173" s="928"/>
      <c r="I173" s="87" t="s">
        <v>1865</v>
      </c>
    </row>
    <row r="174" spans="1:9" x14ac:dyDescent="0.2">
      <c r="A174" s="929" t="s">
        <v>2185</v>
      </c>
      <c r="B174" s="920" t="s">
        <v>2186</v>
      </c>
      <c r="C174" s="70">
        <v>10</v>
      </c>
      <c r="D174" s="932">
        <v>42688</v>
      </c>
      <c r="E174" s="927"/>
      <c r="F174" s="925" t="s">
        <v>1864</v>
      </c>
      <c r="G174" s="928"/>
      <c r="H174" s="928"/>
      <c r="I174" s="87" t="s">
        <v>1865</v>
      </c>
    </row>
    <row r="175" spans="1:9" x14ac:dyDescent="0.2">
      <c r="A175" s="149" t="s">
        <v>1974</v>
      </c>
      <c r="B175" s="75" t="s">
        <v>1975</v>
      </c>
      <c r="C175" s="70">
        <v>6</v>
      </c>
      <c r="D175" s="932">
        <v>42685</v>
      </c>
      <c r="E175" s="927"/>
      <c r="F175" s="925" t="s">
        <v>1864</v>
      </c>
      <c r="G175" s="928"/>
      <c r="H175" s="928"/>
      <c r="I175" s="87" t="s">
        <v>1976</v>
      </c>
    </row>
    <row r="176" spans="1:9" x14ac:dyDescent="0.2">
      <c r="A176" s="88" t="s">
        <v>2552</v>
      </c>
      <c r="B176" s="926" t="s">
        <v>2553</v>
      </c>
      <c r="C176" s="76">
        <v>12</v>
      </c>
      <c r="D176" s="148">
        <v>42684</v>
      </c>
      <c r="E176" s="53"/>
      <c r="F176" s="52"/>
      <c r="G176" s="55" t="s">
        <v>1864</v>
      </c>
      <c r="H176" s="55"/>
      <c r="I176" s="91" t="s">
        <v>2554</v>
      </c>
    </row>
    <row r="177" spans="1:12" x14ac:dyDescent="0.2">
      <c r="A177" s="60" t="s">
        <v>2582</v>
      </c>
      <c r="B177" s="921" t="s">
        <v>2583</v>
      </c>
      <c r="C177" s="62">
        <v>5</v>
      </c>
      <c r="D177" s="142">
        <v>42684</v>
      </c>
      <c r="E177" s="42"/>
      <c r="F177" s="26" t="s">
        <v>1864</v>
      </c>
      <c r="G177" s="37"/>
      <c r="H177" s="37"/>
      <c r="I177" s="61" t="s">
        <v>2584</v>
      </c>
    </row>
    <row r="178" spans="1:12" x14ac:dyDescent="0.2">
      <c r="A178" s="149" t="s">
        <v>2058</v>
      </c>
      <c r="B178" s="75" t="s">
        <v>2059</v>
      </c>
      <c r="C178" s="70">
        <v>5</v>
      </c>
      <c r="D178" s="932">
        <v>42682</v>
      </c>
      <c r="E178" s="927"/>
      <c r="F178" s="925" t="s">
        <v>1864</v>
      </c>
      <c r="G178" s="928"/>
      <c r="H178" s="928"/>
      <c r="I178" s="87" t="s">
        <v>2060</v>
      </c>
    </row>
    <row r="179" spans="1:12" x14ac:dyDescent="0.2">
      <c r="A179" s="929" t="s">
        <v>2382</v>
      </c>
      <c r="B179" s="920" t="s">
        <v>2383</v>
      </c>
      <c r="C179" s="70">
        <v>5</v>
      </c>
      <c r="D179" s="932">
        <v>42681</v>
      </c>
      <c r="E179" s="927"/>
      <c r="F179" s="925" t="s">
        <v>1864</v>
      </c>
      <c r="G179" s="928"/>
      <c r="H179" s="928"/>
      <c r="I179" s="930" t="s">
        <v>2384</v>
      </c>
    </row>
    <row r="180" spans="1:12" x14ac:dyDescent="0.2">
      <c r="A180" s="929" t="s">
        <v>2357</v>
      </c>
      <c r="B180" s="920" t="s">
        <v>2358</v>
      </c>
      <c r="C180" s="70">
        <v>31</v>
      </c>
      <c r="D180" s="932">
        <v>42678</v>
      </c>
      <c r="E180" s="927"/>
      <c r="F180" s="925"/>
      <c r="G180" s="928"/>
      <c r="H180" s="928" t="s">
        <v>1864</v>
      </c>
      <c r="I180" s="924" t="s">
        <v>2359</v>
      </c>
    </row>
    <row r="181" spans="1:12" x14ac:dyDescent="0.2">
      <c r="A181" s="1138" t="s">
        <v>1926</v>
      </c>
      <c r="B181" s="1155" t="s">
        <v>1927</v>
      </c>
      <c r="C181" s="76">
        <v>6</v>
      </c>
      <c r="D181" s="148">
        <v>42677</v>
      </c>
      <c r="E181" s="53"/>
      <c r="F181" s="52" t="s">
        <v>1864</v>
      </c>
      <c r="G181" s="55"/>
      <c r="H181" s="55"/>
      <c r="I181" s="91" t="s">
        <v>4061</v>
      </c>
      <c r="K181" s="936"/>
      <c r="L181" s="936"/>
    </row>
    <row r="182" spans="1:12" x14ac:dyDescent="0.2">
      <c r="A182" s="65" t="s">
        <v>2013</v>
      </c>
      <c r="B182" s="23" t="s">
        <v>2014</v>
      </c>
      <c r="C182" s="62">
        <v>5</v>
      </c>
      <c r="D182" s="142">
        <v>42676</v>
      </c>
      <c r="E182" s="42"/>
      <c r="F182" s="26" t="s">
        <v>1864</v>
      </c>
      <c r="G182" s="37"/>
      <c r="H182" s="37"/>
      <c r="I182" s="65" t="s">
        <v>1865</v>
      </c>
      <c r="K182" s="919"/>
      <c r="L182" s="919"/>
    </row>
    <row r="183" spans="1:12" x14ac:dyDescent="0.2">
      <c r="A183" s="930" t="s">
        <v>2463</v>
      </c>
      <c r="B183" s="13" t="s">
        <v>2464</v>
      </c>
      <c r="C183" s="70">
        <v>5</v>
      </c>
      <c r="D183" s="932">
        <v>42675</v>
      </c>
      <c r="E183" s="927"/>
      <c r="F183" s="925" t="s">
        <v>1864</v>
      </c>
      <c r="G183" s="928"/>
      <c r="H183" s="928"/>
      <c r="I183" s="930" t="s">
        <v>1865</v>
      </c>
    </row>
    <row r="184" spans="1:12" x14ac:dyDescent="0.2">
      <c r="A184" s="930" t="s">
        <v>2646</v>
      </c>
      <c r="B184" s="13" t="s">
        <v>2647</v>
      </c>
      <c r="C184" s="70">
        <v>5</v>
      </c>
      <c r="D184" s="932">
        <v>42675</v>
      </c>
      <c r="E184" s="927"/>
      <c r="F184" s="925" t="s">
        <v>1864</v>
      </c>
      <c r="G184" s="928"/>
      <c r="H184" s="928"/>
      <c r="I184" s="930" t="s">
        <v>1865</v>
      </c>
    </row>
    <row r="185" spans="1:12" x14ac:dyDescent="0.2">
      <c r="A185" s="930" t="s">
        <v>2762</v>
      </c>
      <c r="B185" s="924" t="s">
        <v>2763</v>
      </c>
      <c r="C185" s="70">
        <v>6</v>
      </c>
      <c r="D185" s="932">
        <v>42675</v>
      </c>
      <c r="E185" s="927"/>
      <c r="F185" s="925" t="s">
        <v>1864</v>
      </c>
      <c r="G185" s="928"/>
      <c r="H185" s="928"/>
      <c r="I185" s="930" t="s">
        <v>2764</v>
      </c>
      <c r="K185" s="919"/>
      <c r="L185" s="919"/>
    </row>
    <row r="186" spans="1:12" x14ac:dyDescent="0.2">
      <c r="A186" s="102" t="s">
        <v>1989</v>
      </c>
      <c r="B186" s="25" t="s">
        <v>1990</v>
      </c>
      <c r="C186" s="76">
        <v>8</v>
      </c>
      <c r="D186" s="148">
        <v>42674</v>
      </c>
      <c r="E186" s="53"/>
      <c r="F186" s="52" t="s">
        <v>1864</v>
      </c>
      <c r="G186" s="55"/>
      <c r="H186" s="55"/>
      <c r="I186" s="102" t="s">
        <v>1865</v>
      </c>
    </row>
    <row r="187" spans="1:12" x14ac:dyDescent="0.2">
      <c r="A187" s="65" t="s">
        <v>2400</v>
      </c>
      <c r="B187" s="23" t="s">
        <v>2401</v>
      </c>
      <c r="C187" s="62">
        <v>5</v>
      </c>
      <c r="D187" s="142">
        <v>42671</v>
      </c>
      <c r="E187" s="42"/>
      <c r="F187" s="26" t="s">
        <v>1864</v>
      </c>
      <c r="G187" s="37"/>
      <c r="H187" s="37"/>
      <c r="I187" s="61" t="s">
        <v>1865</v>
      </c>
    </row>
    <row r="188" spans="1:12" x14ac:dyDescent="0.2">
      <c r="A188" s="930" t="s">
        <v>2036</v>
      </c>
      <c r="B188" s="13" t="s">
        <v>2037</v>
      </c>
      <c r="C188" s="70">
        <v>6</v>
      </c>
      <c r="D188" s="932">
        <v>42670</v>
      </c>
      <c r="E188" s="927"/>
      <c r="F188" s="925" t="s">
        <v>1864</v>
      </c>
      <c r="G188" s="928"/>
      <c r="H188" s="928"/>
      <c r="I188" s="87" t="s">
        <v>1865</v>
      </c>
    </row>
    <row r="189" spans="1:12" x14ac:dyDescent="0.2">
      <c r="A189" s="930" t="s">
        <v>2172</v>
      </c>
      <c r="B189" s="924" t="s">
        <v>2173</v>
      </c>
      <c r="C189" s="70">
        <v>10</v>
      </c>
      <c r="D189" s="932">
        <v>42670</v>
      </c>
      <c r="E189" s="927"/>
      <c r="F189" s="925" t="s">
        <v>1864</v>
      </c>
      <c r="G189" s="928"/>
      <c r="H189" s="928"/>
      <c r="I189" s="87" t="s">
        <v>1865</v>
      </c>
    </row>
    <row r="190" spans="1:12" x14ac:dyDescent="0.2">
      <c r="A190" s="930" t="s">
        <v>2617</v>
      </c>
      <c r="B190" s="924" t="s">
        <v>2618</v>
      </c>
      <c r="C190" s="70">
        <v>5</v>
      </c>
      <c r="D190" s="932">
        <v>42670</v>
      </c>
      <c r="E190" s="927" t="s">
        <v>1864</v>
      </c>
      <c r="F190" s="925"/>
      <c r="G190" s="928"/>
      <c r="H190" s="928"/>
      <c r="I190" s="924"/>
    </row>
    <row r="191" spans="1:12" x14ac:dyDescent="0.2">
      <c r="A191" s="102" t="s">
        <v>2824</v>
      </c>
      <c r="B191" s="922" t="s">
        <v>2825</v>
      </c>
      <c r="C191" s="76">
        <v>11</v>
      </c>
      <c r="D191" s="148">
        <v>42670</v>
      </c>
      <c r="E191" s="53" t="s">
        <v>1864</v>
      </c>
      <c r="F191" s="52"/>
      <c r="G191" s="55"/>
      <c r="H191" s="55"/>
      <c r="I191" s="922"/>
    </row>
    <row r="192" spans="1:12" x14ac:dyDescent="0.2">
      <c r="A192" s="65" t="s">
        <v>2493</v>
      </c>
      <c r="B192" s="23" t="s">
        <v>2494</v>
      </c>
      <c r="C192" s="62">
        <v>5</v>
      </c>
      <c r="D192" s="142">
        <v>42669</v>
      </c>
      <c r="E192" s="42" t="s">
        <v>1864</v>
      </c>
      <c r="F192" s="26"/>
      <c r="G192" s="37"/>
      <c r="H192" s="37"/>
      <c r="I192" s="23"/>
    </row>
    <row r="193" spans="1:12" x14ac:dyDescent="0.2">
      <c r="A193" s="920" t="s">
        <v>2151</v>
      </c>
      <c r="B193" s="924" t="s">
        <v>2152</v>
      </c>
      <c r="C193" s="70">
        <v>11</v>
      </c>
      <c r="D193" s="932">
        <v>42668</v>
      </c>
      <c r="E193" s="927"/>
      <c r="F193" s="925" t="s">
        <v>1864</v>
      </c>
      <c r="G193" s="928"/>
      <c r="H193" s="928"/>
      <c r="I193" s="87" t="s">
        <v>1865</v>
      </c>
    </row>
    <row r="194" spans="1:12" x14ac:dyDescent="0.2">
      <c r="A194" s="85" t="s">
        <v>2596</v>
      </c>
      <c r="B194" s="161" t="s">
        <v>2597</v>
      </c>
      <c r="C194" s="70">
        <v>14</v>
      </c>
      <c r="D194" s="932">
        <v>42668</v>
      </c>
      <c r="E194" s="927"/>
      <c r="F194" s="925" t="s">
        <v>1864</v>
      </c>
      <c r="G194" s="928"/>
      <c r="H194" s="928"/>
      <c r="I194" s="87" t="s">
        <v>4017</v>
      </c>
    </row>
    <row r="195" spans="1:12" x14ac:dyDescent="0.2">
      <c r="A195" s="930" t="s">
        <v>2658</v>
      </c>
      <c r="B195" s="924" t="s">
        <v>2659</v>
      </c>
      <c r="C195" s="70">
        <v>5</v>
      </c>
      <c r="D195" s="932">
        <v>42668</v>
      </c>
      <c r="E195" s="927"/>
      <c r="F195" s="925" t="s">
        <v>1864</v>
      </c>
      <c r="G195" s="928"/>
      <c r="H195" s="928"/>
      <c r="I195" s="87" t="s">
        <v>2660</v>
      </c>
    </row>
    <row r="196" spans="1:12" x14ac:dyDescent="0.2">
      <c r="A196" s="1206" t="s">
        <v>2996</v>
      </c>
      <c r="B196" s="978" t="s">
        <v>2997</v>
      </c>
      <c r="C196" s="76">
        <v>6</v>
      </c>
      <c r="D196" s="148">
        <v>42668</v>
      </c>
      <c r="E196" s="53"/>
      <c r="F196" s="52" t="s">
        <v>1864</v>
      </c>
      <c r="G196" s="55"/>
      <c r="H196" s="55"/>
      <c r="I196" s="91" t="s">
        <v>4160</v>
      </c>
    </row>
    <row r="197" spans="1:12" x14ac:dyDescent="0.2">
      <c r="A197" s="65" t="s">
        <v>1961</v>
      </c>
      <c r="B197" s="9" t="s">
        <v>1962</v>
      </c>
      <c r="C197" s="62">
        <v>5</v>
      </c>
      <c r="D197" s="142">
        <v>42662</v>
      </c>
      <c r="E197" s="42"/>
      <c r="F197" s="26" t="s">
        <v>1864</v>
      </c>
      <c r="G197" s="37"/>
      <c r="H197" s="37"/>
      <c r="I197" s="61" t="s">
        <v>1865</v>
      </c>
    </row>
    <row r="198" spans="1:12" x14ac:dyDescent="0.2">
      <c r="A198" s="930" t="s">
        <v>2211</v>
      </c>
      <c r="B198" s="13" t="s">
        <v>2212</v>
      </c>
      <c r="C198" s="70">
        <v>5</v>
      </c>
      <c r="D198" s="932">
        <v>42662</v>
      </c>
      <c r="E198" s="927"/>
      <c r="F198" s="925" t="s">
        <v>1864</v>
      </c>
      <c r="G198" s="928"/>
      <c r="H198" s="928"/>
      <c r="I198" s="87" t="s">
        <v>1865</v>
      </c>
      <c r="K198" s="936"/>
      <c r="L198" s="936"/>
    </row>
    <row r="199" spans="1:12" x14ac:dyDescent="0.2">
      <c r="A199" s="929" t="s">
        <v>2626</v>
      </c>
      <c r="B199" s="920" t="s">
        <v>2627</v>
      </c>
      <c r="C199" s="70">
        <v>10</v>
      </c>
      <c r="D199" s="932">
        <v>42662</v>
      </c>
      <c r="E199" s="927"/>
      <c r="F199" s="925" t="s">
        <v>1864</v>
      </c>
      <c r="G199" s="928"/>
      <c r="H199" s="928"/>
      <c r="I199" s="87" t="s">
        <v>2628</v>
      </c>
    </row>
    <row r="200" spans="1:12" x14ac:dyDescent="0.2">
      <c r="A200" s="930" t="s">
        <v>1862</v>
      </c>
      <c r="B200" s="13" t="s">
        <v>1863</v>
      </c>
      <c r="C200" s="70">
        <v>8</v>
      </c>
      <c r="D200" s="932">
        <v>42657</v>
      </c>
      <c r="E200" s="927"/>
      <c r="F200" s="925" t="s">
        <v>1864</v>
      </c>
      <c r="G200" s="928"/>
      <c r="H200" s="928"/>
      <c r="I200" s="87" t="s">
        <v>4085</v>
      </c>
    </row>
    <row r="201" spans="1:12" x14ac:dyDescent="0.2">
      <c r="A201" s="114" t="s">
        <v>2355</v>
      </c>
      <c r="B201" s="1214" t="s">
        <v>2356</v>
      </c>
      <c r="C201" s="76">
        <v>6</v>
      </c>
      <c r="D201" s="148">
        <v>42656</v>
      </c>
      <c r="E201" s="53"/>
      <c r="F201" s="52" t="s">
        <v>1864</v>
      </c>
      <c r="G201" s="55"/>
      <c r="H201" s="55"/>
      <c r="I201" s="91" t="s">
        <v>4105</v>
      </c>
    </row>
    <row r="202" spans="1:12" x14ac:dyDescent="0.2">
      <c r="A202" s="60" t="s">
        <v>2411</v>
      </c>
      <c r="B202" s="921" t="s">
        <v>2412</v>
      </c>
      <c r="C202" s="101">
        <v>12</v>
      </c>
      <c r="D202" s="142">
        <v>42655</v>
      </c>
      <c r="E202" s="42"/>
      <c r="F202" s="26"/>
      <c r="G202" s="37" t="s">
        <v>1864</v>
      </c>
      <c r="H202" s="37"/>
      <c r="I202" s="23" t="s">
        <v>2413</v>
      </c>
    </row>
    <row r="203" spans="1:12" x14ac:dyDescent="0.2">
      <c r="A203" s="929" t="s">
        <v>2138</v>
      </c>
      <c r="B203" s="920" t="s">
        <v>2139</v>
      </c>
      <c r="C203" s="99">
        <v>8</v>
      </c>
      <c r="D203" s="932">
        <v>42654</v>
      </c>
      <c r="E203" s="927"/>
      <c r="F203" s="925" t="s">
        <v>1864</v>
      </c>
      <c r="G203" s="928"/>
      <c r="H203" s="928"/>
      <c r="I203" s="930" t="s">
        <v>1865</v>
      </c>
    </row>
    <row r="204" spans="1:12" x14ac:dyDescent="0.2">
      <c r="A204" s="929" t="s">
        <v>2629</v>
      </c>
      <c r="B204" s="920" t="s">
        <v>2630</v>
      </c>
      <c r="C204" s="99">
        <v>8</v>
      </c>
      <c r="D204" s="932">
        <v>42653</v>
      </c>
      <c r="E204" s="927"/>
      <c r="F204" s="925" t="s">
        <v>1864</v>
      </c>
      <c r="G204" s="928"/>
      <c r="H204" s="928"/>
      <c r="I204" s="87" t="s">
        <v>1865</v>
      </c>
    </row>
    <row r="205" spans="1:12" x14ac:dyDescent="0.2">
      <c r="A205" s="929" t="s">
        <v>2512</v>
      </c>
      <c r="B205" s="920" t="s">
        <v>2513</v>
      </c>
      <c r="C205" s="99">
        <v>13</v>
      </c>
      <c r="D205" s="932">
        <v>42646</v>
      </c>
      <c r="E205" s="927"/>
      <c r="F205" s="925" t="s">
        <v>1864</v>
      </c>
      <c r="G205" s="928"/>
      <c r="H205" s="928"/>
      <c r="I205" s="930" t="s">
        <v>1865</v>
      </c>
    </row>
    <row r="206" spans="1:12" x14ac:dyDescent="0.2">
      <c r="A206" s="88" t="s">
        <v>2676</v>
      </c>
      <c r="B206" s="926" t="s">
        <v>2677</v>
      </c>
      <c r="C206" s="103">
        <v>38</v>
      </c>
      <c r="D206" s="148">
        <v>42646</v>
      </c>
      <c r="E206" s="53"/>
      <c r="F206" s="52"/>
      <c r="G206" s="55" t="s">
        <v>1864</v>
      </c>
      <c r="H206" s="55"/>
      <c r="I206" s="91" t="s">
        <v>2678</v>
      </c>
    </row>
    <row r="207" spans="1:12" x14ac:dyDescent="0.2">
      <c r="A207" s="1052" t="s">
        <v>1878</v>
      </c>
      <c r="B207" s="96" t="s">
        <v>1879</v>
      </c>
      <c r="C207" s="62">
        <v>5</v>
      </c>
      <c r="D207" s="142">
        <v>42643</v>
      </c>
      <c r="E207" s="42"/>
      <c r="F207" s="26" t="s">
        <v>1864</v>
      </c>
      <c r="G207" s="37"/>
      <c r="H207" s="37"/>
      <c r="I207" s="61" t="s">
        <v>3998</v>
      </c>
      <c r="K207" s="919"/>
      <c r="L207" s="919"/>
    </row>
    <row r="208" spans="1:12" x14ac:dyDescent="0.2">
      <c r="A208" s="1156" t="s">
        <v>2252</v>
      </c>
      <c r="B208" s="471" t="s">
        <v>2253</v>
      </c>
      <c r="C208" s="99">
        <v>15</v>
      </c>
      <c r="D208" s="932">
        <v>42641</v>
      </c>
      <c r="E208" s="927"/>
      <c r="F208" s="925" t="s">
        <v>1864</v>
      </c>
      <c r="G208" s="928"/>
      <c r="H208" s="928"/>
      <c r="I208" s="87" t="s">
        <v>3968</v>
      </c>
    </row>
    <row r="209" spans="1:9" x14ac:dyDescent="0.2">
      <c r="A209" s="1156" t="s">
        <v>2291</v>
      </c>
      <c r="B209" s="75" t="s">
        <v>2292</v>
      </c>
      <c r="C209" s="99">
        <v>5</v>
      </c>
      <c r="D209" s="932">
        <v>42641</v>
      </c>
      <c r="E209" s="927"/>
      <c r="F209" s="925" t="s">
        <v>1864</v>
      </c>
      <c r="G209" s="928"/>
      <c r="H209" s="928"/>
      <c r="I209" s="87" t="s">
        <v>2272</v>
      </c>
    </row>
    <row r="210" spans="1:9" x14ac:dyDescent="0.2">
      <c r="A210" s="929" t="s">
        <v>2107</v>
      </c>
      <c r="B210" s="920" t="s">
        <v>2108</v>
      </c>
      <c r="C210" s="99">
        <v>9</v>
      </c>
      <c r="D210" s="932">
        <v>42635</v>
      </c>
      <c r="E210" s="927"/>
      <c r="F210" s="925"/>
      <c r="G210" s="928"/>
      <c r="H210" s="928" t="s">
        <v>1864</v>
      </c>
      <c r="I210" s="87" t="s">
        <v>2109</v>
      </c>
    </row>
    <row r="211" spans="1:9" x14ac:dyDescent="0.2">
      <c r="A211" s="88" t="s">
        <v>2146</v>
      </c>
      <c r="B211" s="926" t="s">
        <v>2147</v>
      </c>
      <c r="C211" s="103">
        <v>5</v>
      </c>
      <c r="D211" s="148">
        <v>42635</v>
      </c>
      <c r="E211" s="53"/>
      <c r="F211" s="52" t="s">
        <v>1864</v>
      </c>
      <c r="G211" s="55"/>
      <c r="H211" s="55"/>
      <c r="I211" s="91" t="s">
        <v>1865</v>
      </c>
    </row>
    <row r="212" spans="1:9" x14ac:dyDescent="0.2">
      <c r="A212" s="1210" t="s">
        <v>2976</v>
      </c>
      <c r="B212" s="1101" t="s">
        <v>2977</v>
      </c>
      <c r="C212" s="101">
        <v>5</v>
      </c>
      <c r="D212" s="142">
        <v>42635</v>
      </c>
      <c r="E212" s="42"/>
      <c r="F212" s="26" t="s">
        <v>1864</v>
      </c>
      <c r="G212" s="37"/>
      <c r="H212" s="37"/>
      <c r="I212" s="61" t="s">
        <v>3968</v>
      </c>
    </row>
    <row r="213" spans="1:9" x14ac:dyDescent="0.2">
      <c r="A213" s="929" t="s">
        <v>2811</v>
      </c>
      <c r="B213" s="920" t="s">
        <v>2812</v>
      </c>
      <c r="C213" s="99">
        <v>7</v>
      </c>
      <c r="D213" s="932">
        <v>42634</v>
      </c>
      <c r="E213" s="927"/>
      <c r="F213" s="925"/>
      <c r="G213" s="928" t="s">
        <v>1864</v>
      </c>
      <c r="H213" s="928"/>
      <c r="I213" s="87" t="s">
        <v>2813</v>
      </c>
    </row>
    <row r="214" spans="1:9" x14ac:dyDescent="0.2">
      <c r="A214" s="929" t="s">
        <v>2952</v>
      </c>
      <c r="B214" s="920" t="s">
        <v>2953</v>
      </c>
      <c r="C214" s="99">
        <v>6</v>
      </c>
      <c r="D214" s="932">
        <v>42634</v>
      </c>
      <c r="E214" s="927" t="s">
        <v>1864</v>
      </c>
      <c r="F214" s="925"/>
      <c r="G214" s="928"/>
      <c r="H214" s="928"/>
      <c r="I214" s="87" t="s">
        <v>2954</v>
      </c>
    </row>
    <row r="215" spans="1:9" x14ac:dyDescent="0.2">
      <c r="A215" s="149" t="s">
        <v>2270</v>
      </c>
      <c r="B215" s="75" t="s">
        <v>2271</v>
      </c>
      <c r="C215" s="99">
        <v>5</v>
      </c>
      <c r="D215" s="932">
        <v>42633</v>
      </c>
      <c r="E215" s="927"/>
      <c r="F215" s="925" t="s">
        <v>1864</v>
      </c>
      <c r="G215" s="928"/>
      <c r="H215" s="928"/>
      <c r="I215" s="87" t="s">
        <v>2272</v>
      </c>
    </row>
    <row r="216" spans="1:9" x14ac:dyDescent="0.2">
      <c r="A216" s="88" t="s">
        <v>2010</v>
      </c>
      <c r="B216" s="926" t="s">
        <v>2011</v>
      </c>
      <c r="C216" s="103">
        <v>43</v>
      </c>
      <c r="D216" s="148">
        <v>42632</v>
      </c>
      <c r="E216" s="53">
        <v>43</v>
      </c>
      <c r="F216" s="52" t="s">
        <v>1864</v>
      </c>
      <c r="G216" s="55"/>
      <c r="H216" s="55"/>
      <c r="I216" s="91" t="s">
        <v>2012</v>
      </c>
    </row>
    <row r="217" spans="1:9" x14ac:dyDescent="0.2">
      <c r="A217" s="65" t="s">
        <v>2683</v>
      </c>
      <c r="B217" s="23" t="s">
        <v>2684</v>
      </c>
      <c r="C217" s="101">
        <v>14</v>
      </c>
      <c r="D217" s="142">
        <v>42630</v>
      </c>
      <c r="E217" s="42" t="s">
        <v>1864</v>
      </c>
      <c r="F217" s="26"/>
      <c r="G217" s="37"/>
      <c r="H217" s="37"/>
      <c r="I217" s="921" t="s">
        <v>2685</v>
      </c>
    </row>
    <row r="218" spans="1:9" x14ac:dyDescent="0.2">
      <c r="A218" s="930" t="s">
        <v>2714</v>
      </c>
      <c r="B218" s="924" t="s">
        <v>2715</v>
      </c>
      <c r="C218" s="99">
        <v>37</v>
      </c>
      <c r="D218" s="932">
        <v>42629</v>
      </c>
      <c r="E218" s="927"/>
      <c r="F218" s="925"/>
      <c r="G218" s="928" t="s">
        <v>1864</v>
      </c>
      <c r="H218" s="928"/>
      <c r="I218" s="930" t="s">
        <v>2716</v>
      </c>
    </row>
    <row r="219" spans="1:9" x14ac:dyDescent="0.2">
      <c r="A219" s="930" t="s">
        <v>1944</v>
      </c>
      <c r="B219" s="924" t="s">
        <v>1945</v>
      </c>
      <c r="C219" s="99">
        <v>5</v>
      </c>
      <c r="D219" s="932">
        <v>42628</v>
      </c>
      <c r="E219" s="927"/>
      <c r="F219" s="925" t="s">
        <v>1864</v>
      </c>
      <c r="G219" s="928"/>
      <c r="H219" s="928"/>
      <c r="I219" s="87" t="s">
        <v>1865</v>
      </c>
    </row>
    <row r="220" spans="1:9" x14ac:dyDescent="0.2">
      <c r="A220" s="930" t="s">
        <v>2380</v>
      </c>
      <c r="B220" s="924" t="s">
        <v>2381</v>
      </c>
      <c r="C220" s="99">
        <v>5</v>
      </c>
      <c r="D220" s="932">
        <v>42628</v>
      </c>
      <c r="E220" s="927"/>
      <c r="F220" s="925" t="s">
        <v>1864</v>
      </c>
      <c r="G220" s="928"/>
      <c r="H220" s="928"/>
      <c r="I220" s="87" t="s">
        <v>1865</v>
      </c>
    </row>
    <row r="221" spans="1:9" x14ac:dyDescent="0.2">
      <c r="A221" s="114" t="s">
        <v>2313</v>
      </c>
      <c r="B221" s="467" t="s">
        <v>2314</v>
      </c>
      <c r="C221" s="103">
        <v>5</v>
      </c>
      <c r="D221" s="148">
        <v>42622</v>
      </c>
      <c r="E221" s="53"/>
      <c r="F221" s="52" t="s">
        <v>1864</v>
      </c>
      <c r="G221" s="55"/>
      <c r="H221" s="55"/>
      <c r="I221" s="102" t="s">
        <v>2315</v>
      </c>
    </row>
    <row r="222" spans="1:9" x14ac:dyDescent="0.2">
      <c r="A222" s="65" t="s">
        <v>1941</v>
      </c>
      <c r="B222" s="9" t="s">
        <v>1942</v>
      </c>
      <c r="C222" s="62">
        <v>7</v>
      </c>
      <c r="D222" s="142">
        <v>42621</v>
      </c>
      <c r="E222" s="42"/>
      <c r="F222" s="26"/>
      <c r="G222" s="37" t="s">
        <v>1864</v>
      </c>
      <c r="H222" s="37"/>
      <c r="I222" s="61" t="s">
        <v>1943</v>
      </c>
    </row>
    <row r="223" spans="1:9" x14ac:dyDescent="0.2">
      <c r="A223" s="930" t="s">
        <v>1738</v>
      </c>
      <c r="B223" s="13" t="s">
        <v>1739</v>
      </c>
      <c r="C223" s="70">
        <v>5</v>
      </c>
      <c r="D223" s="932">
        <v>42621</v>
      </c>
      <c r="E223" s="164" t="s">
        <v>1864</v>
      </c>
      <c r="F223" s="925"/>
      <c r="G223" s="928"/>
      <c r="H223" s="928"/>
      <c r="I223" s="167" t="s">
        <v>2548</v>
      </c>
    </row>
    <row r="224" spans="1:9" x14ac:dyDescent="0.2">
      <c r="A224" s="929" t="s">
        <v>2696</v>
      </c>
      <c r="B224" s="920" t="s">
        <v>2697</v>
      </c>
      <c r="C224" s="70">
        <v>5</v>
      </c>
      <c r="D224" s="932">
        <v>42620</v>
      </c>
      <c r="E224" s="927"/>
      <c r="F224" s="925" t="s">
        <v>1864</v>
      </c>
      <c r="G224" s="928"/>
      <c r="H224" s="928"/>
      <c r="I224" s="87" t="s">
        <v>2698</v>
      </c>
    </row>
    <row r="225" spans="1:12" x14ac:dyDescent="0.2">
      <c r="A225" s="929" t="s">
        <v>2945</v>
      </c>
      <c r="B225" s="920" t="s">
        <v>2946</v>
      </c>
      <c r="C225" s="70">
        <v>14</v>
      </c>
      <c r="D225" s="932">
        <v>42620</v>
      </c>
      <c r="E225" s="927"/>
      <c r="F225" s="925" t="s">
        <v>1864</v>
      </c>
      <c r="G225" s="928"/>
      <c r="H225" s="928"/>
      <c r="I225" s="87" t="s">
        <v>1865</v>
      </c>
    </row>
    <row r="226" spans="1:12" x14ac:dyDescent="0.2">
      <c r="A226" s="102" t="s">
        <v>2053</v>
      </c>
      <c r="B226" s="25" t="s">
        <v>2054</v>
      </c>
      <c r="C226" s="76">
        <v>5</v>
      </c>
      <c r="D226" s="148">
        <v>42615</v>
      </c>
      <c r="E226" s="53"/>
      <c r="F226" s="52" t="s">
        <v>1864</v>
      </c>
      <c r="G226" s="55"/>
      <c r="H226" s="55"/>
      <c r="I226" s="91" t="s">
        <v>1865</v>
      </c>
    </row>
    <row r="227" spans="1:12" x14ac:dyDescent="0.2">
      <c r="A227" s="60" t="s">
        <v>2174</v>
      </c>
      <c r="B227" s="921" t="s">
        <v>2175</v>
      </c>
      <c r="C227" s="62">
        <v>12</v>
      </c>
      <c r="D227" s="142">
        <v>42615</v>
      </c>
      <c r="E227" s="42"/>
      <c r="F227" s="26" t="s">
        <v>1864</v>
      </c>
      <c r="G227" s="37"/>
      <c r="H227" s="37"/>
      <c r="I227" s="61" t="s">
        <v>1865</v>
      </c>
    </row>
    <row r="228" spans="1:12" x14ac:dyDescent="0.2">
      <c r="A228" s="149" t="s">
        <v>2273</v>
      </c>
      <c r="B228" s="75" t="s">
        <v>2274</v>
      </c>
      <c r="C228" s="70">
        <v>5</v>
      </c>
      <c r="D228" s="932">
        <v>42615</v>
      </c>
      <c r="E228" s="927"/>
      <c r="F228" s="925" t="s">
        <v>1864</v>
      </c>
      <c r="G228" s="928"/>
      <c r="H228" s="928"/>
      <c r="I228" s="87" t="s">
        <v>4105</v>
      </c>
    </row>
    <row r="229" spans="1:12" x14ac:dyDescent="0.2">
      <c r="A229" s="929" t="s">
        <v>2728</v>
      </c>
      <c r="B229" s="920" t="s">
        <v>2729</v>
      </c>
      <c r="C229" s="70">
        <v>29</v>
      </c>
      <c r="D229" s="932">
        <v>42615</v>
      </c>
      <c r="E229" s="927"/>
      <c r="F229" s="925" t="s">
        <v>1864</v>
      </c>
      <c r="G229" s="928"/>
      <c r="H229" s="928"/>
      <c r="I229" s="87" t="s">
        <v>1865</v>
      </c>
    </row>
    <row r="230" spans="1:12" x14ac:dyDescent="0.2">
      <c r="A230" s="929" t="s">
        <v>2814</v>
      </c>
      <c r="B230" s="920" t="s">
        <v>2815</v>
      </c>
      <c r="C230" s="70">
        <v>7</v>
      </c>
      <c r="D230" s="932">
        <v>42615</v>
      </c>
      <c r="E230" s="927"/>
      <c r="F230" s="925" t="s">
        <v>1864</v>
      </c>
      <c r="G230" s="928"/>
      <c r="H230" s="928"/>
      <c r="I230" s="87" t="s">
        <v>1865</v>
      </c>
    </row>
    <row r="231" spans="1:12" x14ac:dyDescent="0.2">
      <c r="A231" s="88" t="s">
        <v>2916</v>
      </c>
      <c r="B231" s="926" t="s">
        <v>2917</v>
      </c>
      <c r="C231" s="76">
        <v>6</v>
      </c>
      <c r="D231" s="148">
        <v>42615</v>
      </c>
      <c r="E231" s="53"/>
      <c r="F231" s="52" t="s">
        <v>1864</v>
      </c>
      <c r="G231" s="55"/>
      <c r="H231" s="55"/>
      <c r="I231" s="91" t="s">
        <v>1865</v>
      </c>
    </row>
    <row r="232" spans="1:12" x14ac:dyDescent="0.2">
      <c r="A232" s="60" t="s">
        <v>2918</v>
      </c>
      <c r="B232" s="921" t="s">
        <v>2919</v>
      </c>
      <c r="C232" s="62">
        <v>9</v>
      </c>
      <c r="D232" s="142">
        <v>42613</v>
      </c>
      <c r="E232" s="42"/>
      <c r="F232" s="26"/>
      <c r="G232" s="37" t="s">
        <v>1864</v>
      </c>
      <c r="H232" s="37"/>
      <c r="I232" s="65" t="s">
        <v>2920</v>
      </c>
    </row>
    <row r="233" spans="1:12" x14ac:dyDescent="0.2">
      <c r="A233" s="36" t="s">
        <v>2538</v>
      </c>
      <c r="B233" s="920" t="s">
        <v>2539</v>
      </c>
      <c r="C233" s="70">
        <v>19</v>
      </c>
      <c r="D233" s="932">
        <v>42585</v>
      </c>
      <c r="E233" s="927" t="s">
        <v>1864</v>
      </c>
      <c r="F233" s="925"/>
      <c r="G233" s="928"/>
      <c r="H233" s="928"/>
      <c r="I233" s="920"/>
    </row>
    <row r="234" spans="1:12" x14ac:dyDescent="0.2">
      <c r="A234" s="477" t="s">
        <v>2994</v>
      </c>
      <c r="B234" s="477" t="s">
        <v>2995</v>
      </c>
      <c r="C234" s="70">
        <v>12</v>
      </c>
      <c r="D234" s="932">
        <v>42585</v>
      </c>
      <c r="E234" s="927" t="s">
        <v>1864</v>
      </c>
      <c r="F234" s="925"/>
      <c r="G234" s="928"/>
      <c r="H234" s="928"/>
      <c r="I234" s="930" t="s">
        <v>4091</v>
      </c>
    </row>
    <row r="235" spans="1:12" x14ac:dyDescent="0.2">
      <c r="A235" s="929" t="s">
        <v>2504</v>
      </c>
      <c r="B235" s="36" t="s">
        <v>2505</v>
      </c>
      <c r="C235" s="70">
        <v>5</v>
      </c>
      <c r="D235" s="932">
        <v>42584</v>
      </c>
      <c r="E235" s="927" t="s">
        <v>1864</v>
      </c>
      <c r="F235" s="925"/>
      <c r="G235" s="928"/>
      <c r="H235" s="928"/>
      <c r="I235" s="920"/>
    </row>
    <row r="236" spans="1:12" x14ac:dyDescent="0.2">
      <c r="A236" s="1154" t="s">
        <v>2187</v>
      </c>
      <c r="B236" s="146" t="s">
        <v>2188</v>
      </c>
      <c r="C236" s="76">
        <v>6</v>
      </c>
      <c r="D236" s="148">
        <v>42583</v>
      </c>
      <c r="E236" s="53"/>
      <c r="F236" s="52"/>
      <c r="G236" s="55"/>
      <c r="H236" s="55" t="s">
        <v>1864</v>
      </c>
      <c r="I236" s="926"/>
    </row>
    <row r="237" spans="1:12" x14ac:dyDescent="0.2">
      <c r="A237" s="60" t="s">
        <v>2288</v>
      </c>
      <c r="B237" s="921" t="s">
        <v>2289</v>
      </c>
      <c r="C237" s="62">
        <v>5</v>
      </c>
      <c r="D237" s="142">
        <v>42552</v>
      </c>
      <c r="E237" s="42"/>
      <c r="F237" s="26"/>
      <c r="G237" s="37" t="s">
        <v>1864</v>
      </c>
      <c r="H237" s="26"/>
      <c r="I237" s="61" t="s">
        <v>2290</v>
      </c>
    </row>
    <row r="238" spans="1:12" x14ac:dyDescent="0.2">
      <c r="A238" s="929" t="s">
        <v>1880</v>
      </c>
      <c r="B238" s="920" t="s">
        <v>1881</v>
      </c>
      <c r="C238" s="70">
        <v>14</v>
      </c>
      <c r="D238" s="932">
        <v>42551</v>
      </c>
      <c r="E238" s="927"/>
      <c r="F238" s="925"/>
      <c r="G238" s="928" t="s">
        <v>1864</v>
      </c>
      <c r="H238" s="925"/>
      <c r="I238" s="87" t="s">
        <v>1882</v>
      </c>
      <c r="K238" s="919"/>
      <c r="L238" s="919"/>
    </row>
    <row r="239" spans="1:12" x14ac:dyDescent="0.2">
      <c r="A239" s="929" t="s">
        <v>2527</v>
      </c>
      <c r="B239" s="920" t="s">
        <v>2528</v>
      </c>
      <c r="C239" s="70">
        <v>6</v>
      </c>
      <c r="D239" s="932">
        <v>42545</v>
      </c>
      <c r="E239" s="927"/>
      <c r="F239" s="925"/>
      <c r="G239" s="928" t="s">
        <v>1864</v>
      </c>
      <c r="H239" s="925"/>
      <c r="I239" s="87" t="s">
        <v>2529</v>
      </c>
    </row>
    <row r="240" spans="1:12" x14ac:dyDescent="0.2">
      <c r="A240" s="929" t="s">
        <v>2164</v>
      </c>
      <c r="B240" s="920" t="s">
        <v>2165</v>
      </c>
      <c r="C240" s="70">
        <v>11</v>
      </c>
      <c r="D240" s="932">
        <v>42538</v>
      </c>
      <c r="E240" s="927" t="s">
        <v>1864</v>
      </c>
      <c r="F240" s="925"/>
      <c r="G240" s="928"/>
      <c r="H240" s="925"/>
      <c r="I240" s="87" t="s">
        <v>2166</v>
      </c>
    </row>
    <row r="241" spans="1:16" x14ac:dyDescent="0.2">
      <c r="A241" s="38" t="s">
        <v>1887</v>
      </c>
      <c r="B241" s="926" t="s">
        <v>1888</v>
      </c>
      <c r="C241" s="76">
        <v>13</v>
      </c>
      <c r="D241" s="148">
        <v>42513</v>
      </c>
      <c r="E241" s="53"/>
      <c r="F241" s="52"/>
      <c r="G241" s="55" t="s">
        <v>1864</v>
      </c>
      <c r="H241" s="52"/>
      <c r="I241" s="91" t="s">
        <v>1889</v>
      </c>
      <c r="K241" s="919"/>
      <c r="L241" s="919"/>
    </row>
    <row r="242" spans="1:16" x14ac:dyDescent="0.2">
      <c r="A242" s="60" t="s">
        <v>2911</v>
      </c>
      <c r="B242" s="921" t="s">
        <v>2912</v>
      </c>
      <c r="C242" s="62">
        <v>9</v>
      </c>
      <c r="D242" s="142">
        <v>42494</v>
      </c>
      <c r="E242" s="42" t="s">
        <v>1864</v>
      </c>
      <c r="F242" s="26"/>
      <c r="G242" s="37"/>
      <c r="H242" s="26"/>
      <c r="I242" s="23" t="s">
        <v>2913</v>
      </c>
    </row>
    <row r="243" spans="1:16" x14ac:dyDescent="0.2">
      <c r="A243" s="929" t="s">
        <v>1939</v>
      </c>
      <c r="B243" s="920" t="s">
        <v>1940</v>
      </c>
      <c r="C243" s="70">
        <v>9</v>
      </c>
      <c r="D243" s="932">
        <v>42493</v>
      </c>
      <c r="E243" s="927" t="s">
        <v>1864</v>
      </c>
      <c r="F243" s="925"/>
      <c r="G243" s="928"/>
      <c r="H243" s="925"/>
      <c r="I243" s="924"/>
    </row>
    <row r="244" spans="1:16" x14ac:dyDescent="0.2">
      <c r="A244" s="929" t="s">
        <v>1875</v>
      </c>
      <c r="B244" s="920" t="s">
        <v>1876</v>
      </c>
      <c r="C244" s="70">
        <v>5</v>
      </c>
      <c r="D244" s="932">
        <v>42489</v>
      </c>
      <c r="E244" s="927"/>
      <c r="F244" s="925"/>
      <c r="G244" s="928" t="s">
        <v>1864</v>
      </c>
      <c r="H244" s="925"/>
      <c r="I244" s="87" t="s">
        <v>1877</v>
      </c>
    </row>
    <row r="245" spans="1:16" x14ac:dyDescent="0.2">
      <c r="A245" s="1100" t="s">
        <v>1898</v>
      </c>
      <c r="B245" s="93" t="s">
        <v>1899</v>
      </c>
      <c r="C245" s="70">
        <v>10</v>
      </c>
      <c r="D245" s="932">
        <v>42486</v>
      </c>
      <c r="E245" s="927" t="s">
        <v>1864</v>
      </c>
      <c r="F245" s="925"/>
      <c r="G245" s="928"/>
      <c r="H245" s="925"/>
      <c r="I245" s="924" t="s">
        <v>4044</v>
      </c>
      <c r="K245" s="936"/>
      <c r="L245" s="936"/>
    </row>
    <row r="246" spans="1:16" x14ac:dyDescent="0.2">
      <c r="A246" s="1212" t="s">
        <v>1900</v>
      </c>
      <c r="B246" s="159" t="s">
        <v>1901</v>
      </c>
      <c r="C246" s="76">
        <v>13</v>
      </c>
      <c r="D246" s="148">
        <v>42486</v>
      </c>
      <c r="E246" s="53" t="s">
        <v>1864</v>
      </c>
      <c r="F246" s="52"/>
      <c r="G246" s="55"/>
      <c r="H246" s="52"/>
      <c r="I246" s="922" t="s">
        <v>4044</v>
      </c>
      <c r="K246" s="936"/>
      <c r="L246" s="936"/>
      <c r="O246" s="944"/>
      <c r="P246" s="936"/>
    </row>
    <row r="247" spans="1:16" x14ac:dyDescent="0.2">
      <c r="A247" s="60" t="s">
        <v>1921</v>
      </c>
      <c r="B247" s="921" t="s">
        <v>1922</v>
      </c>
      <c r="C247" s="62">
        <v>5</v>
      </c>
      <c r="D247" s="142">
        <v>42485</v>
      </c>
      <c r="E247" s="42" t="s">
        <v>1864</v>
      </c>
      <c r="F247" s="26"/>
      <c r="G247" s="37"/>
      <c r="H247" s="37"/>
      <c r="I247" s="23"/>
    </row>
    <row r="248" spans="1:16" x14ac:dyDescent="0.2">
      <c r="A248" s="929" t="s">
        <v>2360</v>
      </c>
      <c r="B248" s="920" t="s">
        <v>2361</v>
      </c>
      <c r="C248" s="70">
        <v>5</v>
      </c>
      <c r="D248" s="932">
        <v>42482</v>
      </c>
      <c r="E248" s="927"/>
      <c r="F248" s="925"/>
      <c r="G248" s="928" t="s">
        <v>1864</v>
      </c>
      <c r="H248" s="928"/>
      <c r="I248" s="87" t="s">
        <v>2362</v>
      </c>
    </row>
    <row r="249" spans="1:16" x14ac:dyDescent="0.2">
      <c r="A249" s="929" t="s">
        <v>2585</v>
      </c>
      <c r="B249" s="920" t="s">
        <v>2586</v>
      </c>
      <c r="C249" s="70">
        <v>5</v>
      </c>
      <c r="D249" s="932">
        <v>42481</v>
      </c>
      <c r="E249" s="927" t="s">
        <v>1864</v>
      </c>
      <c r="F249" s="925"/>
      <c r="G249" s="928"/>
      <c r="H249" s="928"/>
      <c r="I249" s="924"/>
    </row>
    <row r="250" spans="1:16" x14ac:dyDescent="0.2">
      <c r="A250" s="929" t="s">
        <v>2418</v>
      </c>
      <c r="B250" s="920" t="s">
        <v>2419</v>
      </c>
      <c r="C250" s="70">
        <v>6</v>
      </c>
      <c r="D250" s="932">
        <v>42480</v>
      </c>
      <c r="E250" s="927" t="s">
        <v>1864</v>
      </c>
      <c r="F250" s="925"/>
      <c r="G250" s="928"/>
      <c r="H250" s="928"/>
      <c r="I250" s="924"/>
    </row>
    <row r="251" spans="1:16" x14ac:dyDescent="0.2">
      <c r="A251" s="88" t="s">
        <v>2096</v>
      </c>
      <c r="B251" s="926" t="s">
        <v>2097</v>
      </c>
      <c r="C251" s="76">
        <v>6</v>
      </c>
      <c r="D251" s="148">
        <v>42473</v>
      </c>
      <c r="E251" s="53"/>
      <c r="F251" s="52"/>
      <c r="G251" s="55" t="s">
        <v>1885</v>
      </c>
      <c r="H251" s="55"/>
      <c r="I251" s="91" t="s">
        <v>2098</v>
      </c>
    </row>
    <row r="252" spans="1:16" x14ac:dyDescent="0.2">
      <c r="A252" s="60" t="s">
        <v>2555</v>
      </c>
      <c r="B252" s="921" t="s">
        <v>2556</v>
      </c>
      <c r="C252" s="62">
        <v>7</v>
      </c>
      <c r="D252" s="142">
        <v>42472</v>
      </c>
      <c r="E252" s="42" t="s">
        <v>1864</v>
      </c>
      <c r="F252" s="26"/>
      <c r="G252" s="37"/>
      <c r="H252" s="37"/>
      <c r="I252" s="23"/>
    </row>
    <row r="253" spans="1:16" x14ac:dyDescent="0.2">
      <c r="A253" s="929" t="s">
        <v>2655</v>
      </c>
      <c r="B253" s="920" t="s">
        <v>2656</v>
      </c>
      <c r="C253" s="70">
        <v>22</v>
      </c>
      <c r="D253" s="932">
        <v>42447</v>
      </c>
      <c r="E253" s="927"/>
      <c r="F253" s="925"/>
      <c r="G253" s="928" t="s">
        <v>1864</v>
      </c>
      <c r="H253" s="928"/>
      <c r="I253" s="87" t="s">
        <v>2657</v>
      </c>
    </row>
    <row r="254" spans="1:16" x14ac:dyDescent="0.2">
      <c r="A254" s="929" t="s">
        <v>2808</v>
      </c>
      <c r="B254" s="920" t="s">
        <v>2809</v>
      </c>
      <c r="C254" s="70">
        <v>17</v>
      </c>
      <c r="D254" s="932">
        <v>42436</v>
      </c>
      <c r="E254" s="927"/>
      <c r="F254" s="925"/>
      <c r="G254" s="928" t="s">
        <v>1864</v>
      </c>
      <c r="H254" s="928"/>
      <c r="I254" s="924" t="s">
        <v>2810</v>
      </c>
    </row>
    <row r="255" spans="1:16" x14ac:dyDescent="0.2">
      <c r="A255" s="929" t="s">
        <v>2791</v>
      </c>
      <c r="B255" s="920" t="s">
        <v>2792</v>
      </c>
      <c r="C255" s="70">
        <v>7</v>
      </c>
      <c r="D255" s="932">
        <v>42432</v>
      </c>
      <c r="E255" s="927"/>
      <c r="F255" s="925"/>
      <c r="G255" s="928" t="s">
        <v>1864</v>
      </c>
      <c r="H255" s="928"/>
      <c r="I255" s="87" t="s">
        <v>2793</v>
      </c>
    </row>
    <row r="256" spans="1:16" x14ac:dyDescent="0.2">
      <c r="A256" s="88" t="s">
        <v>2088</v>
      </c>
      <c r="B256" s="926" t="s">
        <v>2089</v>
      </c>
      <c r="C256" s="76">
        <v>6</v>
      </c>
      <c r="D256" s="148">
        <v>42423</v>
      </c>
      <c r="E256" s="53" t="s">
        <v>1864</v>
      </c>
      <c r="F256" s="52"/>
      <c r="G256" s="55"/>
      <c r="H256" s="55"/>
      <c r="I256" s="922"/>
    </row>
    <row r="257" spans="1:12" x14ac:dyDescent="0.2">
      <c r="A257" s="1099" t="s">
        <v>1985</v>
      </c>
      <c r="B257" s="476" t="s">
        <v>1986</v>
      </c>
      <c r="C257" s="62">
        <v>13</v>
      </c>
      <c r="D257" s="142">
        <v>42422</v>
      </c>
      <c r="E257" s="42" t="s">
        <v>1864</v>
      </c>
      <c r="F257" s="26"/>
      <c r="G257" s="37"/>
      <c r="H257" s="37"/>
      <c r="I257" s="23" t="s">
        <v>4120</v>
      </c>
    </row>
    <row r="258" spans="1:12" x14ac:dyDescent="0.2">
      <c r="A258" s="478" t="s">
        <v>1987</v>
      </c>
      <c r="B258" s="469" t="s">
        <v>1988</v>
      </c>
      <c r="C258" s="70">
        <v>13</v>
      </c>
      <c r="D258" s="932">
        <v>42422</v>
      </c>
      <c r="E258" s="927" t="s">
        <v>1864</v>
      </c>
      <c r="F258" s="925"/>
      <c r="G258" s="928"/>
      <c r="H258" s="928"/>
      <c r="I258" s="924" t="s">
        <v>4120</v>
      </c>
      <c r="K258" s="919"/>
      <c r="L258" s="919"/>
    </row>
    <row r="259" spans="1:12" x14ac:dyDescent="0.2">
      <c r="A259" s="929" t="s">
        <v>2846</v>
      </c>
      <c r="B259" s="920" t="s">
        <v>2847</v>
      </c>
      <c r="C259" s="70">
        <v>14</v>
      </c>
      <c r="D259" s="932">
        <v>42422</v>
      </c>
      <c r="E259" s="927"/>
      <c r="F259" s="925"/>
      <c r="G259" s="928" t="s">
        <v>1864</v>
      </c>
      <c r="H259" s="928"/>
      <c r="I259" s="87" t="s">
        <v>2848</v>
      </c>
    </row>
    <row r="260" spans="1:12" x14ac:dyDescent="0.2">
      <c r="A260" s="929" t="s">
        <v>2858</v>
      </c>
      <c r="B260" s="920" t="s">
        <v>2859</v>
      </c>
      <c r="C260" s="70">
        <v>9</v>
      </c>
      <c r="D260" s="932">
        <v>42417</v>
      </c>
      <c r="E260" s="927"/>
      <c r="F260" s="925"/>
      <c r="G260" s="928" t="s">
        <v>1864</v>
      </c>
      <c r="H260" s="928"/>
      <c r="I260" s="87" t="s">
        <v>2860</v>
      </c>
    </row>
    <row r="261" spans="1:12" x14ac:dyDescent="0.2">
      <c r="A261" s="966" t="s">
        <v>2183</v>
      </c>
      <c r="B261" s="473" t="s">
        <v>2184</v>
      </c>
      <c r="C261" s="76">
        <v>5</v>
      </c>
      <c r="D261" s="148">
        <v>42416</v>
      </c>
      <c r="E261" s="53" t="s">
        <v>1864</v>
      </c>
      <c r="F261" s="52"/>
      <c r="G261" s="55"/>
      <c r="H261" s="55"/>
      <c r="I261" s="922" t="s">
        <v>4109</v>
      </c>
      <c r="K261" s="919"/>
      <c r="L261" s="919"/>
    </row>
    <row r="262" spans="1:12" x14ac:dyDescent="0.2">
      <c r="A262" s="60" t="s">
        <v>2843</v>
      </c>
      <c r="B262" s="921" t="s">
        <v>2844</v>
      </c>
      <c r="C262" s="62">
        <v>6</v>
      </c>
      <c r="D262" s="142">
        <v>42412</v>
      </c>
      <c r="E262" s="42"/>
      <c r="F262" s="26"/>
      <c r="G262" s="37" t="s">
        <v>1864</v>
      </c>
      <c r="H262" s="37"/>
      <c r="I262" s="23" t="s">
        <v>2845</v>
      </c>
    </row>
    <row r="263" spans="1:12" x14ac:dyDescent="0.2">
      <c r="A263" s="36" t="s">
        <v>2018</v>
      </c>
      <c r="B263" s="920" t="s">
        <v>2019</v>
      </c>
      <c r="C263" s="70">
        <v>5</v>
      </c>
      <c r="D263" s="932">
        <v>42409</v>
      </c>
      <c r="E263" s="927" t="s">
        <v>1864</v>
      </c>
      <c r="F263" s="925"/>
      <c r="G263" s="928"/>
      <c r="H263" s="928"/>
      <c r="I263" s="924" t="s">
        <v>2020</v>
      </c>
    </row>
    <row r="264" spans="1:12" x14ac:dyDescent="0.2">
      <c r="A264" s="478" t="s">
        <v>2125</v>
      </c>
      <c r="B264" s="469" t="s">
        <v>2126</v>
      </c>
      <c r="C264" s="70">
        <v>15</v>
      </c>
      <c r="D264" s="932">
        <v>42404</v>
      </c>
      <c r="E264" s="927" t="s">
        <v>1864</v>
      </c>
      <c r="F264" s="925"/>
      <c r="G264" s="928"/>
      <c r="H264" s="928"/>
      <c r="I264" s="924" t="s">
        <v>4044</v>
      </c>
    </row>
    <row r="265" spans="1:12" x14ac:dyDescent="0.2">
      <c r="A265" s="929" t="s">
        <v>2732</v>
      </c>
      <c r="B265" s="920" t="s">
        <v>2733</v>
      </c>
      <c r="C265" s="70">
        <v>6</v>
      </c>
      <c r="D265" s="932">
        <v>42401</v>
      </c>
      <c r="E265" s="927" t="s">
        <v>1864</v>
      </c>
      <c r="F265" s="925"/>
      <c r="G265" s="928"/>
      <c r="H265" s="928"/>
      <c r="I265" s="924"/>
    </row>
    <row r="266" spans="1:12" x14ac:dyDescent="0.2">
      <c r="A266" s="38" t="s">
        <v>2023</v>
      </c>
      <c r="B266" s="926" t="s">
        <v>2024</v>
      </c>
      <c r="C266" s="76">
        <v>6</v>
      </c>
      <c r="D266" s="148">
        <v>42398</v>
      </c>
      <c r="E266" s="53"/>
      <c r="F266" s="52"/>
      <c r="G266" s="55" t="s">
        <v>1864</v>
      </c>
      <c r="H266" s="55"/>
      <c r="I266" s="91" t="s">
        <v>2025</v>
      </c>
    </row>
    <row r="267" spans="1:12" x14ac:dyDescent="0.2">
      <c r="A267" s="60" t="s">
        <v>2319</v>
      </c>
      <c r="B267" s="921" t="s">
        <v>2320</v>
      </c>
      <c r="C267" s="62">
        <v>6</v>
      </c>
      <c r="D267" s="142">
        <v>42397</v>
      </c>
      <c r="E267" s="42" t="s">
        <v>1864</v>
      </c>
      <c r="F267" s="26"/>
      <c r="G267" s="37"/>
      <c r="H267" s="37"/>
      <c r="I267" s="23"/>
    </row>
    <row r="268" spans="1:12" x14ac:dyDescent="0.2">
      <c r="A268" s="929" t="s">
        <v>1991</v>
      </c>
      <c r="B268" s="920" t="s">
        <v>1992</v>
      </c>
      <c r="C268" s="70">
        <v>5</v>
      </c>
      <c r="D268" s="932">
        <v>42396</v>
      </c>
      <c r="E268" s="927"/>
      <c r="F268" s="925"/>
      <c r="G268" s="928" t="s">
        <v>1864</v>
      </c>
      <c r="H268" s="928"/>
      <c r="I268" s="924" t="s">
        <v>1993</v>
      </c>
    </row>
    <row r="269" spans="1:12" x14ac:dyDescent="0.2">
      <c r="A269" s="477" t="s">
        <v>2592</v>
      </c>
      <c r="B269" s="469" t="s">
        <v>2593</v>
      </c>
      <c r="C269" s="70">
        <v>5</v>
      </c>
      <c r="D269" s="932">
        <v>42395</v>
      </c>
      <c r="E269" s="927" t="s">
        <v>1864</v>
      </c>
      <c r="F269" s="925"/>
      <c r="G269" s="928"/>
      <c r="H269" s="928"/>
      <c r="I269" s="924" t="s">
        <v>4109</v>
      </c>
    </row>
    <row r="270" spans="1:12" x14ac:dyDescent="0.2">
      <c r="A270" s="929" t="s">
        <v>2158</v>
      </c>
      <c r="B270" s="920" t="s">
        <v>2159</v>
      </c>
      <c r="C270" s="70">
        <v>5</v>
      </c>
      <c r="D270" s="932">
        <v>42391</v>
      </c>
      <c r="E270" s="927" t="s">
        <v>1864</v>
      </c>
      <c r="F270" s="925"/>
      <c r="G270" s="928"/>
      <c r="H270" s="928"/>
      <c r="I270" s="924" t="s">
        <v>2160</v>
      </c>
    </row>
    <row r="271" spans="1:12" x14ac:dyDescent="0.2">
      <c r="A271" s="38" t="s">
        <v>2086</v>
      </c>
      <c r="B271" s="926" t="s">
        <v>508</v>
      </c>
      <c r="C271" s="76">
        <v>33</v>
      </c>
      <c r="D271" s="148">
        <v>42383</v>
      </c>
      <c r="E271" s="53"/>
      <c r="F271" s="52"/>
      <c r="G271" s="55" t="s">
        <v>1864</v>
      </c>
      <c r="H271" s="55"/>
      <c r="I271" s="922" t="s">
        <v>2087</v>
      </c>
    </row>
    <row r="272" spans="1:12" x14ac:dyDescent="0.2">
      <c r="A272" s="34" t="s">
        <v>1907</v>
      </c>
      <c r="B272" s="921" t="s">
        <v>1908</v>
      </c>
      <c r="C272" s="62">
        <v>9</v>
      </c>
      <c r="D272" s="142">
        <v>42366</v>
      </c>
      <c r="E272" s="42"/>
      <c r="F272" s="26"/>
      <c r="G272" s="37" t="s">
        <v>1864</v>
      </c>
      <c r="H272" s="37"/>
      <c r="I272" s="23" t="s">
        <v>1909</v>
      </c>
      <c r="K272" s="936"/>
      <c r="L272" s="936"/>
    </row>
    <row r="273" spans="1:9" x14ac:dyDescent="0.2">
      <c r="A273" s="929" t="s">
        <v>2870</v>
      </c>
      <c r="B273" s="920" t="s">
        <v>2871</v>
      </c>
      <c r="C273" s="70">
        <v>11</v>
      </c>
      <c r="D273" s="932">
        <v>42355</v>
      </c>
      <c r="E273" s="927" t="s">
        <v>1864</v>
      </c>
      <c r="F273" s="925"/>
      <c r="G273" s="928"/>
      <c r="H273" s="928"/>
      <c r="I273" s="924"/>
    </row>
    <row r="274" spans="1:9" x14ac:dyDescent="0.2">
      <c r="A274" s="929" t="s">
        <v>2872</v>
      </c>
      <c r="B274" s="920" t="s">
        <v>2873</v>
      </c>
      <c r="C274" s="70">
        <v>9</v>
      </c>
      <c r="D274" s="932">
        <v>42355</v>
      </c>
      <c r="E274" s="927" t="s">
        <v>1864</v>
      </c>
      <c r="F274" s="925"/>
      <c r="G274" s="928"/>
      <c r="H274" s="928"/>
      <c r="I274" s="924"/>
    </row>
    <row r="275" spans="1:9" x14ac:dyDescent="0.2">
      <c r="A275" s="36" t="s">
        <v>2770</v>
      </c>
      <c r="B275" s="920" t="s">
        <v>2771</v>
      </c>
      <c r="C275" s="70">
        <v>5</v>
      </c>
      <c r="D275" s="932">
        <v>42354</v>
      </c>
      <c r="E275" s="927"/>
      <c r="F275" s="925" t="s">
        <v>1864</v>
      </c>
      <c r="G275" s="928"/>
      <c r="H275" s="928"/>
      <c r="I275" s="924" t="s">
        <v>2012</v>
      </c>
    </row>
    <row r="276" spans="1:9" x14ac:dyDescent="0.2">
      <c r="A276" s="154" t="s">
        <v>2480</v>
      </c>
      <c r="B276" s="89" t="s">
        <v>2481</v>
      </c>
      <c r="C276" s="76">
        <v>13</v>
      </c>
      <c r="D276" s="148">
        <v>42352</v>
      </c>
      <c r="E276" s="53"/>
      <c r="F276" s="52" t="s">
        <v>1864</v>
      </c>
      <c r="G276" s="55"/>
      <c r="H276" s="55"/>
      <c r="I276" s="91" t="s">
        <v>2482</v>
      </c>
    </row>
    <row r="277" spans="1:9" x14ac:dyDescent="0.2">
      <c r="A277" s="60" t="s">
        <v>2895</v>
      </c>
      <c r="B277" s="921" t="s">
        <v>2896</v>
      </c>
      <c r="C277" s="62">
        <v>5</v>
      </c>
      <c r="D277" s="142">
        <v>42348</v>
      </c>
      <c r="E277" s="42"/>
      <c r="F277" s="26"/>
      <c r="G277" s="37" t="s">
        <v>1864</v>
      </c>
      <c r="H277" s="37"/>
      <c r="I277" s="65" t="s">
        <v>2897</v>
      </c>
    </row>
    <row r="278" spans="1:9" x14ac:dyDescent="0.2">
      <c r="A278" s="478" t="s">
        <v>2434</v>
      </c>
      <c r="B278" s="469" t="s">
        <v>2435</v>
      </c>
      <c r="C278" s="70">
        <v>5</v>
      </c>
      <c r="D278" s="932">
        <v>42346</v>
      </c>
      <c r="E278" s="927" t="s">
        <v>1864</v>
      </c>
      <c r="F278" s="925"/>
      <c r="G278" s="928"/>
      <c r="H278" s="928"/>
      <c r="I278" s="920" t="s">
        <v>4149</v>
      </c>
    </row>
    <row r="279" spans="1:9" x14ac:dyDescent="0.2">
      <c r="A279" s="929" t="s">
        <v>2720</v>
      </c>
      <c r="B279" s="920" t="s">
        <v>2721</v>
      </c>
      <c r="C279" s="70">
        <v>5</v>
      </c>
      <c r="D279" s="932">
        <v>42346</v>
      </c>
      <c r="E279" s="927" t="s">
        <v>1864</v>
      </c>
      <c r="F279" s="925"/>
      <c r="G279" s="928"/>
      <c r="H279" s="928"/>
      <c r="I279" s="930" t="s">
        <v>2722</v>
      </c>
    </row>
    <row r="280" spans="1:9" x14ac:dyDescent="0.2">
      <c r="A280" s="929" t="s">
        <v>2483</v>
      </c>
      <c r="B280" s="920" t="s">
        <v>2484</v>
      </c>
      <c r="C280" s="70">
        <v>5</v>
      </c>
      <c r="D280" s="932">
        <v>42342</v>
      </c>
      <c r="E280" s="927"/>
      <c r="F280" s="925"/>
      <c r="G280" s="928" t="s">
        <v>1864</v>
      </c>
      <c r="H280" s="928"/>
      <c r="I280" s="920" t="s">
        <v>2485</v>
      </c>
    </row>
    <row r="281" spans="1:9" x14ac:dyDescent="0.2">
      <c r="A281" s="88" t="s">
        <v>2783</v>
      </c>
      <c r="B281" s="926" t="s">
        <v>2784</v>
      </c>
      <c r="C281" s="76">
        <v>38</v>
      </c>
      <c r="D281" s="148">
        <v>42331</v>
      </c>
      <c r="E281" s="53"/>
      <c r="F281" s="52"/>
      <c r="G281" s="55" t="s">
        <v>1864</v>
      </c>
      <c r="H281" s="55"/>
      <c r="I281" s="926" t="s">
        <v>2785</v>
      </c>
    </row>
    <row r="282" spans="1:9" x14ac:dyDescent="0.2">
      <c r="A282" s="172" t="s">
        <v>2835</v>
      </c>
      <c r="B282" s="172" t="s">
        <v>2836</v>
      </c>
      <c r="C282" s="62">
        <v>9</v>
      </c>
      <c r="D282" s="142">
        <v>42325</v>
      </c>
      <c r="E282" s="42"/>
      <c r="F282" s="26"/>
      <c r="G282" s="37"/>
      <c r="H282" s="37" t="s">
        <v>1864</v>
      </c>
      <c r="I282" s="921"/>
    </row>
    <row r="283" spans="1:9" x14ac:dyDescent="0.2">
      <c r="A283" s="143" t="s">
        <v>2034</v>
      </c>
      <c r="B283" s="143" t="s">
        <v>2035</v>
      </c>
      <c r="C283" s="70">
        <v>7</v>
      </c>
      <c r="D283" s="932">
        <v>42320</v>
      </c>
      <c r="E283" s="927"/>
      <c r="F283" s="925"/>
      <c r="G283" s="928"/>
      <c r="H283" s="928" t="s">
        <v>1864</v>
      </c>
      <c r="I283" s="920"/>
    </row>
    <row r="284" spans="1:9" x14ac:dyDescent="0.2">
      <c r="A284" s="920" t="s">
        <v>2104</v>
      </c>
      <c r="B284" s="920" t="s">
        <v>2105</v>
      </c>
      <c r="C284" s="70">
        <v>6</v>
      </c>
      <c r="D284" s="932">
        <v>42320</v>
      </c>
      <c r="E284" s="927"/>
      <c r="F284" s="925" t="s">
        <v>1864</v>
      </c>
      <c r="G284" s="928"/>
      <c r="H284" s="928"/>
      <c r="I284" s="930" t="s">
        <v>2106</v>
      </c>
    </row>
    <row r="285" spans="1:9" x14ac:dyDescent="0.2">
      <c r="A285" s="930" t="s">
        <v>2851</v>
      </c>
      <c r="B285" s="920" t="s">
        <v>2852</v>
      </c>
      <c r="C285" s="70">
        <v>5</v>
      </c>
      <c r="D285" s="932">
        <v>42313</v>
      </c>
      <c r="E285" s="927" t="s">
        <v>1864</v>
      </c>
      <c r="F285" s="925"/>
      <c r="G285" s="928"/>
      <c r="H285" s="928"/>
      <c r="I285" s="920"/>
    </row>
    <row r="286" spans="1:9" x14ac:dyDescent="0.2">
      <c r="A286" s="102" t="s">
        <v>2992</v>
      </c>
      <c r="B286" s="926" t="s">
        <v>2993</v>
      </c>
      <c r="C286" s="76">
        <v>5</v>
      </c>
      <c r="D286" s="148">
        <v>42313</v>
      </c>
      <c r="E286" s="53" t="s">
        <v>1864</v>
      </c>
      <c r="F286" s="52"/>
      <c r="G286" s="55"/>
      <c r="H286" s="55"/>
      <c r="I286" s="926"/>
    </row>
    <row r="287" spans="1:9" x14ac:dyDescent="0.2">
      <c r="A287" s="65" t="s">
        <v>2890</v>
      </c>
      <c r="B287" s="921" t="s">
        <v>2891</v>
      </c>
      <c r="C287" s="62">
        <v>8</v>
      </c>
      <c r="D287" s="142">
        <v>42311</v>
      </c>
      <c r="E287" s="42" t="s">
        <v>1864</v>
      </c>
      <c r="F287" s="26"/>
      <c r="G287" s="37"/>
      <c r="H287" s="37"/>
      <c r="I287" s="921" t="s">
        <v>2064</v>
      </c>
    </row>
    <row r="288" spans="1:9" x14ac:dyDescent="0.2">
      <c r="A288" s="143" t="s">
        <v>1972</v>
      </c>
      <c r="B288" s="143" t="s">
        <v>1973</v>
      </c>
      <c r="C288" s="70">
        <v>5</v>
      </c>
      <c r="D288" s="932">
        <v>42307</v>
      </c>
      <c r="E288" s="927"/>
      <c r="F288" s="925"/>
      <c r="G288" s="928"/>
      <c r="H288" s="928" t="s">
        <v>1864</v>
      </c>
      <c r="I288" s="920"/>
    </row>
    <row r="289" spans="1:9" x14ac:dyDescent="0.2">
      <c r="A289" s="930" t="s">
        <v>2441</v>
      </c>
      <c r="B289" s="920" t="s">
        <v>2442</v>
      </c>
      <c r="C289" s="70">
        <v>5</v>
      </c>
      <c r="D289" s="932">
        <v>42306</v>
      </c>
      <c r="E289" s="927" t="s">
        <v>1864</v>
      </c>
      <c r="F289" s="925"/>
      <c r="G289" s="928"/>
      <c r="H289" s="928"/>
      <c r="I289" s="920" t="s">
        <v>2443</v>
      </c>
    </row>
    <row r="290" spans="1:9" x14ac:dyDescent="0.2">
      <c r="A290" s="920" t="s">
        <v>2478</v>
      </c>
      <c r="B290" s="920" t="s">
        <v>2479</v>
      </c>
      <c r="C290" s="70">
        <v>5</v>
      </c>
      <c r="D290" s="932">
        <v>42306</v>
      </c>
      <c r="E290" s="927" t="s">
        <v>1864</v>
      </c>
      <c r="F290" s="925"/>
      <c r="G290" s="928"/>
      <c r="H290" s="928"/>
      <c r="I290" s="920"/>
    </row>
    <row r="291" spans="1:9" x14ac:dyDescent="0.2">
      <c r="A291" s="1103" t="s">
        <v>2887</v>
      </c>
      <c r="B291" s="146" t="s">
        <v>2888</v>
      </c>
      <c r="C291" s="76">
        <v>15</v>
      </c>
      <c r="D291" s="148">
        <v>42306</v>
      </c>
      <c r="E291" s="53"/>
      <c r="F291" s="52"/>
      <c r="G291" s="55"/>
      <c r="H291" s="55" t="s">
        <v>1864</v>
      </c>
      <c r="I291" s="926" t="s">
        <v>2889</v>
      </c>
    </row>
    <row r="292" spans="1:9" x14ac:dyDescent="0.2">
      <c r="A292" s="921" t="s">
        <v>2352</v>
      </c>
      <c r="B292" s="921" t="s">
        <v>2353</v>
      </c>
      <c r="C292" s="62">
        <v>18</v>
      </c>
      <c r="D292" s="142">
        <v>42304</v>
      </c>
      <c r="E292" s="42"/>
      <c r="F292" s="26"/>
      <c r="G292" s="37" t="s">
        <v>1864</v>
      </c>
      <c r="H292" s="37"/>
      <c r="I292" s="23" t="s">
        <v>2354</v>
      </c>
    </row>
    <row r="293" spans="1:9" x14ac:dyDescent="0.2">
      <c r="A293" s="471" t="s">
        <v>2631</v>
      </c>
      <c r="B293" s="471" t="s">
        <v>2632</v>
      </c>
      <c r="C293" s="70">
        <v>6</v>
      </c>
      <c r="D293" s="932">
        <v>42303</v>
      </c>
      <c r="E293" s="927"/>
      <c r="F293" s="925" t="s">
        <v>1864</v>
      </c>
      <c r="G293" s="928"/>
      <c r="H293" s="928"/>
      <c r="I293" s="87" t="s">
        <v>4045</v>
      </c>
    </row>
    <row r="294" spans="1:9" x14ac:dyDescent="0.2">
      <c r="A294" s="920" t="s">
        <v>2885</v>
      </c>
      <c r="B294" s="920" t="s">
        <v>2886</v>
      </c>
      <c r="C294" s="70">
        <v>6</v>
      </c>
      <c r="D294" s="932">
        <v>42303</v>
      </c>
      <c r="E294" s="927"/>
      <c r="F294" s="925" t="s">
        <v>1864</v>
      </c>
      <c r="G294" s="928"/>
      <c r="H294" s="928"/>
      <c r="I294" s="87" t="s">
        <v>1935</v>
      </c>
    </row>
    <row r="295" spans="1:9" x14ac:dyDescent="0.2">
      <c r="A295" s="930" t="s">
        <v>2038</v>
      </c>
      <c r="B295" s="920" t="s">
        <v>2039</v>
      </c>
      <c r="C295" s="70">
        <v>5</v>
      </c>
      <c r="D295" s="932">
        <v>42300</v>
      </c>
      <c r="E295" s="927"/>
      <c r="F295" s="925" t="s">
        <v>1864</v>
      </c>
      <c r="G295" s="928"/>
      <c r="H295" s="928"/>
      <c r="I295" s="87" t="s">
        <v>1935</v>
      </c>
    </row>
    <row r="296" spans="1:9" x14ac:dyDescent="0.2">
      <c r="A296" s="926" t="s">
        <v>2498</v>
      </c>
      <c r="B296" s="926" t="s">
        <v>2499</v>
      </c>
      <c r="C296" s="76">
        <v>5</v>
      </c>
      <c r="D296" s="148">
        <v>42292</v>
      </c>
      <c r="E296" s="53"/>
      <c r="F296" s="52" t="s">
        <v>1864</v>
      </c>
      <c r="G296" s="55"/>
      <c r="H296" s="55"/>
      <c r="I296" s="91" t="s">
        <v>2500</v>
      </c>
    </row>
    <row r="297" spans="1:9" x14ac:dyDescent="0.2">
      <c r="A297" s="921" t="s">
        <v>2376</v>
      </c>
      <c r="B297" s="921" t="s">
        <v>2377</v>
      </c>
      <c r="C297" s="62">
        <v>5</v>
      </c>
      <c r="D297" s="142">
        <v>42284</v>
      </c>
      <c r="E297" s="42"/>
      <c r="F297" s="26"/>
      <c r="G297" s="37" t="s">
        <v>1864</v>
      </c>
      <c r="H297" s="26"/>
      <c r="I297" s="23" t="s">
        <v>2378</v>
      </c>
    </row>
    <row r="298" spans="1:9" x14ac:dyDescent="0.2">
      <c r="A298" s="170" t="s">
        <v>2753</v>
      </c>
      <c r="B298" s="143" t="s">
        <v>2754</v>
      </c>
      <c r="C298" s="70">
        <v>5</v>
      </c>
      <c r="D298" s="932">
        <v>42279</v>
      </c>
      <c r="E298" s="927"/>
      <c r="F298" s="925"/>
      <c r="G298" s="928"/>
      <c r="H298" s="925" t="s">
        <v>1864</v>
      </c>
      <c r="I298" s="924"/>
    </row>
    <row r="299" spans="1:9" x14ac:dyDescent="0.2">
      <c r="A299" s="930" t="s">
        <v>2664</v>
      </c>
      <c r="B299" s="920" t="s">
        <v>2665</v>
      </c>
      <c r="C299" s="70">
        <v>5</v>
      </c>
      <c r="D299" s="932">
        <v>42268</v>
      </c>
      <c r="E299" s="927" t="s">
        <v>1864</v>
      </c>
      <c r="F299" s="925"/>
      <c r="G299" s="928"/>
      <c r="H299" s="925"/>
      <c r="I299" s="924"/>
    </row>
    <row r="300" spans="1:9" x14ac:dyDescent="0.2">
      <c r="A300" s="930" t="s">
        <v>2169</v>
      </c>
      <c r="B300" s="920" t="s">
        <v>2170</v>
      </c>
      <c r="C300" s="70">
        <v>10</v>
      </c>
      <c r="D300" s="932">
        <v>42264</v>
      </c>
      <c r="E300" s="927"/>
      <c r="F300" s="925" t="s">
        <v>1864</v>
      </c>
      <c r="G300" s="928"/>
      <c r="H300" s="925"/>
      <c r="I300" s="87" t="s">
        <v>2171</v>
      </c>
    </row>
    <row r="301" spans="1:9" x14ac:dyDescent="0.2">
      <c r="A301" s="926" t="s">
        <v>1933</v>
      </c>
      <c r="B301" s="926" t="s">
        <v>1934</v>
      </c>
      <c r="C301" s="76">
        <v>5</v>
      </c>
      <c r="D301" s="148">
        <v>42257</v>
      </c>
      <c r="E301" s="53"/>
      <c r="F301" s="52" t="s">
        <v>1864</v>
      </c>
      <c r="G301" s="55"/>
      <c r="H301" s="52"/>
      <c r="I301" s="91" t="s">
        <v>1935</v>
      </c>
    </row>
    <row r="302" spans="1:9" x14ac:dyDescent="0.2">
      <c r="A302" s="96" t="s">
        <v>2517</v>
      </c>
      <c r="B302" s="96" t="s">
        <v>2518</v>
      </c>
      <c r="C302" s="62">
        <v>12</v>
      </c>
      <c r="D302" s="142">
        <v>42249</v>
      </c>
      <c r="E302" s="42"/>
      <c r="F302" s="26" t="s">
        <v>1864</v>
      </c>
      <c r="G302" s="37"/>
      <c r="H302" s="26"/>
      <c r="I302" s="61" t="s">
        <v>2519</v>
      </c>
    </row>
    <row r="303" spans="1:9" x14ac:dyDescent="0.2">
      <c r="A303" s="930" t="s">
        <v>2543</v>
      </c>
      <c r="B303" s="920" t="s">
        <v>2544</v>
      </c>
      <c r="C303" s="70">
        <v>5</v>
      </c>
      <c r="D303" s="932">
        <v>42249</v>
      </c>
      <c r="E303" s="927"/>
      <c r="F303" s="925" t="s">
        <v>1864</v>
      </c>
      <c r="G303" s="928"/>
      <c r="H303" s="925"/>
      <c r="I303" s="87" t="s">
        <v>2545</v>
      </c>
    </row>
    <row r="304" spans="1:9" x14ac:dyDescent="0.2">
      <c r="A304" s="920" t="s">
        <v>2648</v>
      </c>
      <c r="B304" s="920" t="s">
        <v>2649</v>
      </c>
      <c r="C304" s="70">
        <v>10</v>
      </c>
      <c r="D304" s="932">
        <v>42248</v>
      </c>
      <c r="E304" s="927"/>
      <c r="F304" s="925"/>
      <c r="G304" s="928" t="s">
        <v>1864</v>
      </c>
      <c r="H304" s="925"/>
      <c r="I304" s="924" t="s">
        <v>2650</v>
      </c>
    </row>
    <row r="305" spans="1:9" x14ac:dyDescent="0.2">
      <c r="A305" s="143" t="s">
        <v>1873</v>
      </c>
      <c r="B305" s="143" t="s">
        <v>1874</v>
      </c>
      <c r="C305" s="70">
        <v>6</v>
      </c>
      <c r="D305" s="932">
        <v>42247</v>
      </c>
      <c r="E305" s="927"/>
      <c r="F305" s="925"/>
      <c r="G305" s="928"/>
      <c r="H305" s="925" t="s">
        <v>1864</v>
      </c>
      <c r="I305" s="924"/>
    </row>
    <row r="306" spans="1:9" x14ac:dyDescent="0.2">
      <c r="A306" s="146" t="s">
        <v>1959</v>
      </c>
      <c r="B306" s="146" t="s">
        <v>1960</v>
      </c>
      <c r="C306" s="76">
        <v>6</v>
      </c>
      <c r="D306" s="148">
        <v>42247</v>
      </c>
      <c r="E306" s="53"/>
      <c r="F306" s="52"/>
      <c r="G306" s="55"/>
      <c r="H306" s="52" t="s">
        <v>1864</v>
      </c>
      <c r="I306" s="922"/>
    </row>
    <row r="307" spans="1:9" x14ac:dyDescent="0.2">
      <c r="A307" s="172" t="s">
        <v>1970</v>
      </c>
      <c r="B307" s="172" t="s">
        <v>1971</v>
      </c>
      <c r="C307" s="62">
        <v>5</v>
      </c>
      <c r="D307" s="142">
        <v>42247</v>
      </c>
      <c r="E307" s="42"/>
      <c r="F307" s="26"/>
      <c r="G307" s="37"/>
      <c r="H307" s="37" t="s">
        <v>1864</v>
      </c>
      <c r="I307" s="921"/>
    </row>
    <row r="308" spans="1:9" x14ac:dyDescent="0.2">
      <c r="A308" s="920" t="s">
        <v>2293</v>
      </c>
      <c r="B308" s="920" t="s">
        <v>2294</v>
      </c>
      <c r="C308" s="70">
        <v>8</v>
      </c>
      <c r="D308" s="932">
        <v>42242</v>
      </c>
      <c r="E308" s="927"/>
      <c r="F308" s="925"/>
      <c r="G308" s="928" t="s">
        <v>1864</v>
      </c>
      <c r="H308" s="928"/>
      <c r="I308" s="920" t="s">
        <v>2295</v>
      </c>
    </row>
    <row r="309" spans="1:9" x14ac:dyDescent="0.2">
      <c r="A309" s="920" t="s">
        <v>2623</v>
      </c>
      <c r="B309" s="920" t="s">
        <v>2624</v>
      </c>
      <c r="C309" s="70">
        <v>5</v>
      </c>
      <c r="D309" s="932">
        <v>42234</v>
      </c>
      <c r="E309" s="927"/>
      <c r="F309" s="925"/>
      <c r="G309" s="928" t="s">
        <v>1864</v>
      </c>
      <c r="H309" s="928"/>
      <c r="I309" s="930" t="s">
        <v>2625</v>
      </c>
    </row>
    <row r="310" spans="1:9" x14ac:dyDescent="0.2">
      <c r="A310" s="143" t="s">
        <v>2880</v>
      </c>
      <c r="B310" s="143" t="s">
        <v>2881</v>
      </c>
      <c r="C310" s="70">
        <v>5</v>
      </c>
      <c r="D310" s="932">
        <v>42223</v>
      </c>
      <c r="E310" s="927"/>
      <c r="F310" s="925"/>
      <c r="G310" s="928"/>
      <c r="H310" s="928" t="s">
        <v>1864</v>
      </c>
      <c r="I310" s="920"/>
    </row>
    <row r="311" spans="1:9" x14ac:dyDescent="0.2">
      <c r="A311" s="1103" t="s">
        <v>2043</v>
      </c>
      <c r="B311" s="146" t="s">
        <v>2044</v>
      </c>
      <c r="C311" s="76">
        <v>14</v>
      </c>
      <c r="D311" s="148">
        <v>42222</v>
      </c>
      <c r="E311" s="53"/>
      <c r="F311" s="52"/>
      <c r="G311" s="55"/>
      <c r="H311" s="55" t="s">
        <v>1864</v>
      </c>
      <c r="I311" s="926"/>
    </row>
    <row r="312" spans="1:9" x14ac:dyDescent="0.2">
      <c r="A312" s="172" t="s">
        <v>2021</v>
      </c>
      <c r="B312" s="172" t="s">
        <v>2022</v>
      </c>
      <c r="C312" s="62">
        <v>10</v>
      </c>
      <c r="D312" s="142">
        <v>42217</v>
      </c>
      <c r="E312" s="42"/>
      <c r="F312" s="26"/>
      <c r="G312" s="37"/>
      <c r="H312" s="37" t="s">
        <v>1864</v>
      </c>
      <c r="I312" s="61"/>
    </row>
    <row r="313" spans="1:9" x14ac:dyDescent="0.2">
      <c r="A313" s="920" t="s">
        <v>2259</v>
      </c>
      <c r="B313" s="920" t="s">
        <v>2260</v>
      </c>
      <c r="C313" s="70">
        <v>7</v>
      </c>
      <c r="D313" s="932">
        <v>42217</v>
      </c>
      <c r="E313" s="927"/>
      <c r="F313" s="925"/>
      <c r="G313" s="928" t="s">
        <v>1864</v>
      </c>
      <c r="H313" s="928"/>
      <c r="I313" s="87" t="s">
        <v>2261</v>
      </c>
    </row>
    <row r="314" spans="1:9" x14ac:dyDescent="0.2">
      <c r="A314" s="143" t="s">
        <v>2388</v>
      </c>
      <c r="B314" s="143" t="s">
        <v>2389</v>
      </c>
      <c r="C314" s="70">
        <v>22</v>
      </c>
      <c r="D314" s="932">
        <v>42217</v>
      </c>
      <c r="E314" s="927"/>
      <c r="F314" s="925"/>
      <c r="G314" s="928"/>
      <c r="H314" s="928" t="s">
        <v>1864</v>
      </c>
      <c r="I314" s="924" t="s">
        <v>2390</v>
      </c>
    </row>
    <row r="315" spans="1:9" x14ac:dyDescent="0.2">
      <c r="A315" s="930" t="s">
        <v>2533</v>
      </c>
      <c r="B315" s="920" t="s">
        <v>2534</v>
      </c>
      <c r="C315" s="70">
        <v>5</v>
      </c>
      <c r="D315" s="932">
        <v>42217</v>
      </c>
      <c r="E315" s="927"/>
      <c r="F315" s="925"/>
      <c r="G315" s="928" t="s">
        <v>1864</v>
      </c>
      <c r="H315" s="928"/>
      <c r="I315" s="924" t="s">
        <v>2535</v>
      </c>
    </row>
    <row r="316" spans="1:9" x14ac:dyDescent="0.2">
      <c r="A316" s="926" t="s">
        <v>2062</v>
      </c>
      <c r="B316" s="926" t="s">
        <v>2063</v>
      </c>
      <c r="C316" s="76">
        <v>6</v>
      </c>
      <c r="D316" s="148">
        <v>42215</v>
      </c>
      <c r="E316" s="53" t="s">
        <v>1864</v>
      </c>
      <c r="F316" s="52"/>
      <c r="G316" s="55"/>
      <c r="H316" s="55"/>
      <c r="I316" s="926" t="s">
        <v>2064</v>
      </c>
    </row>
    <row r="317" spans="1:9" x14ac:dyDescent="0.2">
      <c r="A317" s="921" t="s">
        <v>1977</v>
      </c>
      <c r="B317" s="921" t="s">
        <v>1978</v>
      </c>
      <c r="C317" s="62">
        <v>8</v>
      </c>
      <c r="D317" s="142">
        <v>42214</v>
      </c>
      <c r="E317" s="42"/>
      <c r="F317" s="26"/>
      <c r="G317" s="37"/>
      <c r="H317" s="37" t="s">
        <v>1864</v>
      </c>
      <c r="I317" s="61" t="s">
        <v>1979</v>
      </c>
    </row>
    <row r="318" spans="1:9" x14ac:dyDescent="0.2">
      <c r="A318" s="920" t="s">
        <v>2471</v>
      </c>
      <c r="B318" s="920" t="s">
        <v>2472</v>
      </c>
      <c r="C318" s="70">
        <v>8</v>
      </c>
      <c r="D318" s="932">
        <v>42167</v>
      </c>
      <c r="E318" s="927"/>
      <c r="F318" s="925"/>
      <c r="G318" s="928" t="s">
        <v>1864</v>
      </c>
      <c r="H318" s="928"/>
      <c r="I318" s="924" t="s">
        <v>2473</v>
      </c>
    </row>
    <row r="319" spans="1:9" x14ac:dyDescent="0.2">
      <c r="A319" s="170" t="s">
        <v>1946</v>
      </c>
      <c r="B319" s="143" t="s">
        <v>1947</v>
      </c>
      <c r="C319" s="70">
        <v>5</v>
      </c>
      <c r="D319" s="932">
        <v>42139</v>
      </c>
      <c r="E319" s="927"/>
      <c r="F319" s="925"/>
      <c r="G319" s="928"/>
      <c r="H319" s="928" t="s">
        <v>1864</v>
      </c>
      <c r="I319" s="924"/>
    </row>
    <row r="320" spans="1:9" x14ac:dyDescent="0.2">
      <c r="A320" s="170" t="s">
        <v>2878</v>
      </c>
      <c r="B320" s="143" t="s">
        <v>2879</v>
      </c>
      <c r="C320" s="70">
        <v>5</v>
      </c>
      <c r="D320" s="932">
        <v>42139</v>
      </c>
      <c r="E320" s="927"/>
      <c r="F320" s="925"/>
      <c r="G320" s="928"/>
      <c r="H320" s="928" t="s">
        <v>1864</v>
      </c>
      <c r="I320" s="924"/>
    </row>
    <row r="321" spans="1:12" x14ac:dyDescent="0.2">
      <c r="A321" s="1103" t="s">
        <v>1866</v>
      </c>
      <c r="B321" s="146" t="s">
        <v>1867</v>
      </c>
      <c r="C321" s="76">
        <v>5</v>
      </c>
      <c r="D321" s="148">
        <v>42117</v>
      </c>
      <c r="E321" s="53"/>
      <c r="F321" s="52"/>
      <c r="G321" s="55"/>
      <c r="H321" s="55" t="s">
        <v>1864</v>
      </c>
      <c r="I321" s="91"/>
    </row>
    <row r="322" spans="1:12" x14ac:dyDescent="0.2">
      <c r="A322" s="172" t="s">
        <v>1893</v>
      </c>
      <c r="B322" s="172" t="s">
        <v>1894</v>
      </c>
      <c r="C322" s="62">
        <v>5</v>
      </c>
      <c r="D322" s="142">
        <v>42117</v>
      </c>
      <c r="E322" s="42"/>
      <c r="F322" s="26"/>
      <c r="G322" s="37"/>
      <c r="H322" s="37" t="s">
        <v>1864</v>
      </c>
      <c r="I322" s="23"/>
      <c r="K322" s="936"/>
      <c r="L322" s="936"/>
    </row>
    <row r="323" spans="1:12" x14ac:dyDescent="0.2">
      <c r="A323" s="170" t="s">
        <v>2577</v>
      </c>
      <c r="B323" s="143" t="s">
        <v>2578</v>
      </c>
      <c r="C323" s="70">
        <v>14</v>
      </c>
      <c r="D323" s="932">
        <v>42117</v>
      </c>
      <c r="E323" s="927"/>
      <c r="F323" s="925"/>
      <c r="G323" s="928"/>
      <c r="H323" s="928" t="s">
        <v>1864</v>
      </c>
      <c r="I323" s="924"/>
    </row>
    <row r="324" spans="1:12" x14ac:dyDescent="0.2">
      <c r="A324" s="143" t="s">
        <v>2603</v>
      </c>
      <c r="B324" s="143" t="s">
        <v>2604</v>
      </c>
      <c r="C324" s="70">
        <v>14</v>
      </c>
      <c r="D324" s="932">
        <v>42094</v>
      </c>
      <c r="E324" s="927"/>
      <c r="F324" s="925"/>
      <c r="G324" s="928"/>
      <c r="H324" s="928" t="s">
        <v>1864</v>
      </c>
      <c r="I324" s="924"/>
    </row>
    <row r="325" spans="1:12" x14ac:dyDescent="0.2">
      <c r="A325" s="930" t="s">
        <v>2045</v>
      </c>
      <c r="B325" s="920" t="s">
        <v>2046</v>
      </c>
      <c r="C325" s="70">
        <v>14</v>
      </c>
      <c r="D325" s="932">
        <v>42080</v>
      </c>
      <c r="E325" s="927" t="s">
        <v>1864</v>
      </c>
      <c r="F325" s="925"/>
      <c r="G325" s="928"/>
      <c r="H325" s="928"/>
      <c r="I325" s="87" t="s">
        <v>2047</v>
      </c>
    </row>
    <row r="326" spans="1:12" x14ac:dyDescent="0.2">
      <c r="A326" s="926" t="s">
        <v>2668</v>
      </c>
      <c r="B326" s="926" t="s">
        <v>2669</v>
      </c>
      <c r="C326" s="76">
        <v>6</v>
      </c>
      <c r="D326" s="148">
        <v>42074</v>
      </c>
      <c r="E326" s="53"/>
      <c r="F326" s="52"/>
      <c r="G326" s="55" t="s">
        <v>1864</v>
      </c>
      <c r="H326" s="55"/>
      <c r="I326" s="922" t="s">
        <v>2670</v>
      </c>
    </row>
    <row r="327" spans="1:12" x14ac:dyDescent="0.2">
      <c r="A327" s="921" t="s">
        <v>2961</v>
      </c>
      <c r="B327" s="921" t="s">
        <v>2962</v>
      </c>
      <c r="C327" s="62">
        <v>5</v>
      </c>
      <c r="D327" s="142">
        <v>42067</v>
      </c>
      <c r="E327" s="42" t="s">
        <v>1864</v>
      </c>
      <c r="F327" s="26"/>
      <c r="G327" s="37"/>
      <c r="H327" s="37"/>
      <c r="I327" s="23"/>
    </row>
    <row r="328" spans="1:12" x14ac:dyDescent="0.2">
      <c r="A328" s="920" t="s">
        <v>2244</v>
      </c>
      <c r="B328" s="920" t="s">
        <v>2245</v>
      </c>
      <c r="C328" s="70">
        <v>5</v>
      </c>
      <c r="D328" s="932">
        <v>42061</v>
      </c>
      <c r="E328" s="927" t="s">
        <v>1864</v>
      </c>
      <c r="F328" s="925"/>
      <c r="G328" s="928"/>
      <c r="H328" s="928"/>
      <c r="I328" s="924" t="s">
        <v>2064</v>
      </c>
    </row>
    <row r="329" spans="1:12" x14ac:dyDescent="0.2">
      <c r="A329" s="920" t="s">
        <v>2950</v>
      </c>
      <c r="B329" s="920" t="s">
        <v>2951</v>
      </c>
      <c r="C329" s="70">
        <v>7</v>
      </c>
      <c r="D329" s="932">
        <v>42052</v>
      </c>
      <c r="E329" s="927" t="s">
        <v>1864</v>
      </c>
      <c r="F329" s="925"/>
      <c r="G329" s="928"/>
      <c r="H329" s="928"/>
      <c r="I329" s="924" t="s">
        <v>2017</v>
      </c>
    </row>
    <row r="330" spans="1:12" x14ac:dyDescent="0.2">
      <c r="A330" s="469" t="s">
        <v>2133</v>
      </c>
      <c r="B330" s="469" t="s">
        <v>2134</v>
      </c>
      <c r="C330" s="70">
        <v>5</v>
      </c>
      <c r="D330" s="932">
        <v>42046</v>
      </c>
      <c r="E330" s="927" t="s">
        <v>1864</v>
      </c>
      <c r="F330" s="925"/>
      <c r="G330" s="928"/>
      <c r="H330" s="928"/>
      <c r="I330" s="924" t="s">
        <v>4114</v>
      </c>
    </row>
    <row r="331" spans="1:12" x14ac:dyDescent="0.2">
      <c r="A331" s="926" t="s">
        <v>2257</v>
      </c>
      <c r="B331" s="926" t="s">
        <v>2258</v>
      </c>
      <c r="C331" s="76">
        <v>8</v>
      </c>
      <c r="D331" s="148">
        <v>42037</v>
      </c>
      <c r="E331" s="53" t="s">
        <v>1864</v>
      </c>
      <c r="F331" s="52"/>
      <c r="G331" s="55"/>
      <c r="H331" s="55"/>
      <c r="I331" s="922" t="s">
        <v>2064</v>
      </c>
    </row>
    <row r="332" spans="1:12" x14ac:dyDescent="0.2">
      <c r="A332" s="921" t="s">
        <v>2264</v>
      </c>
      <c r="B332" s="921" t="s">
        <v>2265</v>
      </c>
      <c r="C332" s="62">
        <v>38</v>
      </c>
      <c r="D332" s="142">
        <v>42037</v>
      </c>
      <c r="E332" s="42"/>
      <c r="F332" s="26"/>
      <c r="G332" s="37" t="s">
        <v>1864</v>
      </c>
      <c r="H332" s="37"/>
      <c r="I332" s="23" t="s">
        <v>2266</v>
      </c>
    </row>
    <row r="333" spans="1:12" x14ac:dyDescent="0.2">
      <c r="A333" s="930" t="s">
        <v>2707</v>
      </c>
      <c r="B333" s="920" t="s">
        <v>2708</v>
      </c>
      <c r="C333" s="70">
        <v>5</v>
      </c>
      <c r="D333" s="932">
        <v>42037</v>
      </c>
      <c r="E333" s="927"/>
      <c r="F333" s="925"/>
      <c r="G333" s="928" t="s">
        <v>1864</v>
      </c>
      <c r="H333" s="928"/>
      <c r="I333" s="87" t="s">
        <v>2709</v>
      </c>
    </row>
    <row r="334" spans="1:12" x14ac:dyDescent="0.2">
      <c r="A334" s="920" t="s">
        <v>2765</v>
      </c>
      <c r="B334" s="920" t="s">
        <v>2766</v>
      </c>
      <c r="C334" s="70">
        <v>10</v>
      </c>
      <c r="D334" s="932">
        <v>42037</v>
      </c>
      <c r="E334" s="927"/>
      <c r="F334" s="925"/>
      <c r="G334" s="928" t="s">
        <v>1864</v>
      </c>
      <c r="H334" s="928"/>
      <c r="I334" s="87" t="s">
        <v>2767</v>
      </c>
    </row>
    <row r="335" spans="1:12" x14ac:dyDescent="0.2">
      <c r="A335" s="920" t="s">
        <v>2998</v>
      </c>
      <c r="B335" s="920" t="s">
        <v>2997</v>
      </c>
      <c r="C335" s="70">
        <v>10</v>
      </c>
      <c r="D335" s="932">
        <v>42037</v>
      </c>
      <c r="E335" s="927"/>
      <c r="F335" s="925"/>
      <c r="G335" s="928" t="s">
        <v>1864</v>
      </c>
      <c r="H335" s="928"/>
      <c r="I335" s="924" t="s">
        <v>2999</v>
      </c>
    </row>
    <row r="336" spans="1:12" x14ac:dyDescent="0.2">
      <c r="A336" s="926" t="s">
        <v>2148</v>
      </c>
      <c r="B336" s="926" t="s">
        <v>2149</v>
      </c>
      <c r="C336" s="76">
        <v>8</v>
      </c>
      <c r="D336" s="148">
        <v>42032</v>
      </c>
      <c r="E336" s="53"/>
      <c r="F336" s="52"/>
      <c r="G336" s="55" t="s">
        <v>1864</v>
      </c>
      <c r="H336" s="55"/>
      <c r="I336" s="922" t="s">
        <v>2150</v>
      </c>
    </row>
    <row r="337" spans="1:9" x14ac:dyDescent="0.2">
      <c r="A337" s="921" t="s">
        <v>2122</v>
      </c>
      <c r="B337" s="921" t="s">
        <v>2123</v>
      </c>
      <c r="C337" s="62">
        <v>6</v>
      </c>
      <c r="D337" s="142">
        <v>42008</v>
      </c>
      <c r="E337" s="42"/>
      <c r="F337" s="26" t="s">
        <v>1864</v>
      </c>
      <c r="G337" s="37"/>
      <c r="H337" s="37"/>
      <c r="I337" s="61" t="s">
        <v>2124</v>
      </c>
    </row>
    <row r="338" spans="1:9" x14ac:dyDescent="0.2">
      <c r="A338" s="920" t="s">
        <v>2015</v>
      </c>
      <c r="B338" s="920" t="s">
        <v>2016</v>
      </c>
      <c r="C338" s="70">
        <v>6</v>
      </c>
      <c r="D338" s="932">
        <v>42006</v>
      </c>
      <c r="E338" s="927" t="s">
        <v>1864</v>
      </c>
      <c r="F338" s="925"/>
      <c r="G338" s="928"/>
      <c r="H338" s="928"/>
      <c r="I338" s="924" t="s">
        <v>2017</v>
      </c>
    </row>
    <row r="339" spans="1:9" x14ac:dyDescent="0.2">
      <c r="A339" s="920" t="s">
        <v>2737</v>
      </c>
      <c r="B339" s="920" t="s">
        <v>2738</v>
      </c>
      <c r="C339" s="70">
        <v>6</v>
      </c>
      <c r="D339" s="932">
        <v>41985</v>
      </c>
      <c r="E339" s="927"/>
      <c r="F339" s="925" t="s">
        <v>1864</v>
      </c>
      <c r="G339" s="928"/>
      <c r="H339" s="928"/>
      <c r="I339" s="87" t="s">
        <v>2739</v>
      </c>
    </row>
    <row r="340" spans="1:9" x14ac:dyDescent="0.2">
      <c r="A340" s="920" t="s">
        <v>2892</v>
      </c>
      <c r="B340" s="920" t="s">
        <v>2893</v>
      </c>
      <c r="C340" s="70">
        <v>9</v>
      </c>
      <c r="D340" s="932">
        <v>41985</v>
      </c>
      <c r="E340" s="927"/>
      <c r="F340" s="925"/>
      <c r="G340" s="928" t="s">
        <v>1864</v>
      </c>
      <c r="H340" s="928"/>
      <c r="I340" s="924" t="s">
        <v>2894</v>
      </c>
    </row>
    <row r="341" spans="1:9" x14ac:dyDescent="0.2">
      <c r="A341" s="146" t="s">
        <v>2780</v>
      </c>
      <c r="B341" s="146" t="s">
        <v>2781</v>
      </c>
      <c r="C341" s="76">
        <v>11</v>
      </c>
      <c r="D341" s="148">
        <v>41984</v>
      </c>
      <c r="E341" s="53"/>
      <c r="F341" s="52"/>
      <c r="G341" s="55"/>
      <c r="H341" s="55" t="s">
        <v>1864</v>
      </c>
      <c r="I341" s="922"/>
    </row>
    <row r="342" spans="1:9" x14ac:dyDescent="0.2">
      <c r="A342" s="90" t="s">
        <v>2704</v>
      </c>
      <c r="B342" s="90" t="s">
        <v>2705</v>
      </c>
      <c r="C342" s="62">
        <v>5</v>
      </c>
      <c r="D342" s="142">
        <v>41981</v>
      </c>
      <c r="E342" s="1140" t="s">
        <v>1864</v>
      </c>
      <c r="F342" s="26"/>
      <c r="G342" s="37"/>
      <c r="H342" s="37"/>
      <c r="I342" s="1028" t="s">
        <v>2706</v>
      </c>
    </row>
    <row r="343" spans="1:9" x14ac:dyDescent="0.2">
      <c r="A343" s="85" t="s">
        <v>2987</v>
      </c>
      <c r="B343" s="75" t="s">
        <v>2988</v>
      </c>
      <c r="C343" s="70">
        <v>5</v>
      </c>
      <c r="D343" s="932">
        <v>41978</v>
      </c>
      <c r="E343" s="927"/>
      <c r="F343" s="925" t="s">
        <v>1864</v>
      </c>
      <c r="G343" s="928"/>
      <c r="H343" s="928"/>
      <c r="I343" s="87" t="s">
        <v>2727</v>
      </c>
    </row>
    <row r="344" spans="1:9" x14ac:dyDescent="0.2">
      <c r="A344" s="920" t="s">
        <v>2219</v>
      </c>
      <c r="B344" s="920" t="s">
        <v>2220</v>
      </c>
      <c r="C344" s="70">
        <v>6</v>
      </c>
      <c r="D344" s="932">
        <v>41969</v>
      </c>
      <c r="E344" s="927"/>
      <c r="F344" s="925"/>
      <c r="G344" s="928" t="s">
        <v>1864</v>
      </c>
      <c r="H344" s="928"/>
      <c r="I344" s="87" t="s">
        <v>2221</v>
      </c>
    </row>
    <row r="345" spans="1:9" x14ac:dyDescent="0.2">
      <c r="A345" s="920" t="s">
        <v>2432</v>
      </c>
      <c r="B345" s="920" t="s">
        <v>2433</v>
      </c>
      <c r="C345" s="70">
        <v>18</v>
      </c>
      <c r="D345" s="932">
        <v>41969</v>
      </c>
      <c r="E345" s="927"/>
      <c r="F345" s="925"/>
      <c r="G345" s="928" t="s">
        <v>1864</v>
      </c>
      <c r="H345" s="923"/>
      <c r="I345" s="930" t="s">
        <v>2221</v>
      </c>
    </row>
    <row r="346" spans="1:9" x14ac:dyDescent="0.2">
      <c r="A346" s="920" t="s">
        <v>2772</v>
      </c>
      <c r="B346" s="920" t="s">
        <v>2773</v>
      </c>
      <c r="C346" s="70">
        <v>5</v>
      </c>
      <c r="D346" s="932">
        <v>41969</v>
      </c>
      <c r="E346" s="927" t="s">
        <v>1864</v>
      </c>
      <c r="F346" s="925"/>
      <c r="G346" s="928"/>
      <c r="H346" s="928"/>
      <c r="I346" s="87"/>
    </row>
    <row r="347" spans="1:9" x14ac:dyDescent="0.2">
      <c r="A347" s="102" t="s">
        <v>2935</v>
      </c>
      <c r="B347" s="926" t="s">
        <v>2936</v>
      </c>
      <c r="C347" s="76">
        <v>5</v>
      </c>
      <c r="D347" s="148">
        <v>41967</v>
      </c>
      <c r="E347" s="53" t="s">
        <v>1864</v>
      </c>
      <c r="F347" s="52"/>
      <c r="G347" s="55"/>
      <c r="H347" s="55"/>
      <c r="I347" s="87"/>
    </row>
    <row r="348" spans="1:9" x14ac:dyDescent="0.2">
      <c r="A348" s="921" t="s">
        <v>2367</v>
      </c>
      <c r="B348" s="921" t="s">
        <v>2368</v>
      </c>
      <c r="C348" s="62">
        <v>6</v>
      </c>
      <c r="D348" s="142">
        <v>41949</v>
      </c>
      <c r="E348" s="42"/>
      <c r="F348" s="26" t="s">
        <v>1864</v>
      </c>
      <c r="G348" s="37"/>
      <c r="H348" s="43"/>
      <c r="I348" s="65" t="s">
        <v>2132</v>
      </c>
    </row>
    <row r="349" spans="1:9" x14ac:dyDescent="0.2">
      <c r="A349" s="920" t="s">
        <v>2612</v>
      </c>
      <c r="B349" s="920" t="s">
        <v>2613</v>
      </c>
      <c r="C349" s="70">
        <v>8</v>
      </c>
      <c r="D349" s="932">
        <v>41943</v>
      </c>
      <c r="E349" s="927"/>
      <c r="F349" s="925" t="s">
        <v>1864</v>
      </c>
      <c r="G349" s="928"/>
      <c r="H349" s="923"/>
      <c r="I349" s="930" t="s">
        <v>4074</v>
      </c>
    </row>
    <row r="350" spans="1:9" x14ac:dyDescent="0.2">
      <c r="A350" s="162" t="s">
        <v>2829</v>
      </c>
      <c r="B350" s="93" t="s">
        <v>2830</v>
      </c>
      <c r="C350" s="70">
        <v>5</v>
      </c>
      <c r="D350" s="932">
        <v>41941</v>
      </c>
      <c r="E350" s="927" t="s">
        <v>1864</v>
      </c>
      <c r="F350" s="925"/>
      <c r="G350" s="928"/>
      <c r="H350" s="923"/>
      <c r="I350" s="930" t="s">
        <v>2831</v>
      </c>
    </row>
    <row r="351" spans="1:9" x14ac:dyDescent="0.2">
      <c r="A351" s="926" t="s">
        <v>2572</v>
      </c>
      <c r="B351" s="926" t="s">
        <v>2573</v>
      </c>
      <c r="C351" s="76">
        <v>6</v>
      </c>
      <c r="D351" s="148">
        <v>41935</v>
      </c>
      <c r="E351" s="53"/>
      <c r="F351" s="52" t="s">
        <v>1864</v>
      </c>
      <c r="G351" s="55"/>
      <c r="H351" s="48"/>
      <c r="I351" s="102" t="s">
        <v>2132</v>
      </c>
    </row>
    <row r="352" spans="1:9" x14ac:dyDescent="0.2">
      <c r="A352" s="65" t="s">
        <v>2232</v>
      </c>
      <c r="B352" s="921" t="s">
        <v>2233</v>
      </c>
      <c r="C352" s="62">
        <v>32</v>
      </c>
      <c r="D352" s="142">
        <v>41933</v>
      </c>
      <c r="E352" s="42" t="s">
        <v>1864</v>
      </c>
      <c r="F352" s="26"/>
      <c r="G352" s="37"/>
      <c r="H352" s="37"/>
      <c r="I352" s="87" t="s">
        <v>2234</v>
      </c>
    </row>
    <row r="353" spans="1:12" x14ac:dyDescent="0.2">
      <c r="A353" s="920" t="s">
        <v>2191</v>
      </c>
      <c r="B353" s="920" t="s">
        <v>2192</v>
      </c>
      <c r="C353" s="70">
        <v>60</v>
      </c>
      <c r="D353" s="932">
        <v>41928</v>
      </c>
      <c r="E353" s="927"/>
      <c r="F353" s="925" t="s">
        <v>1864</v>
      </c>
      <c r="G353" s="928"/>
      <c r="H353" s="928"/>
      <c r="I353" s="87" t="s">
        <v>2193</v>
      </c>
    </row>
    <row r="354" spans="1:12" x14ac:dyDescent="0.2">
      <c r="A354" s="930" t="s">
        <v>2249</v>
      </c>
      <c r="B354" s="920" t="s">
        <v>2250</v>
      </c>
      <c r="C354" s="70">
        <v>6</v>
      </c>
      <c r="D354" s="932">
        <v>41928</v>
      </c>
      <c r="E354" s="927"/>
      <c r="F354" s="925"/>
      <c r="G354" s="928" t="s">
        <v>1864</v>
      </c>
      <c r="H354" s="928"/>
      <c r="I354" s="87" t="s">
        <v>2251</v>
      </c>
    </row>
    <row r="355" spans="1:12" x14ac:dyDescent="0.2">
      <c r="A355" s="920" t="s">
        <v>2778</v>
      </c>
      <c r="B355" s="920" t="s">
        <v>2779</v>
      </c>
      <c r="C355" s="70">
        <v>10</v>
      </c>
      <c r="D355" s="932">
        <v>41918</v>
      </c>
      <c r="E355" s="927"/>
      <c r="F355" s="925" t="s">
        <v>1864</v>
      </c>
      <c r="G355" s="928"/>
      <c r="H355" s="928"/>
      <c r="I355" s="87" t="s">
        <v>2132</v>
      </c>
    </row>
    <row r="356" spans="1:12" x14ac:dyDescent="0.2">
      <c r="A356" s="102" t="s">
        <v>2079</v>
      </c>
      <c r="B356" s="926" t="s">
        <v>2080</v>
      </c>
      <c r="C356" s="76">
        <v>8</v>
      </c>
      <c r="D356" s="148">
        <v>41904</v>
      </c>
      <c r="E356" s="53" t="s">
        <v>1864</v>
      </c>
      <c r="F356" s="52"/>
      <c r="G356" s="55"/>
      <c r="H356" s="55"/>
      <c r="I356" s="91"/>
    </row>
    <row r="357" spans="1:12" x14ac:dyDescent="0.2">
      <c r="A357" s="921" t="s">
        <v>2081</v>
      </c>
      <c r="B357" s="921" t="s">
        <v>2082</v>
      </c>
      <c r="C357" s="62">
        <v>5</v>
      </c>
      <c r="D357" s="142">
        <v>41904</v>
      </c>
      <c r="E357" s="42" t="s">
        <v>1864</v>
      </c>
      <c r="F357" s="26"/>
      <c r="G357" s="37"/>
      <c r="H357" s="37"/>
      <c r="I357" s="61"/>
    </row>
    <row r="358" spans="1:12" x14ac:dyDescent="0.2">
      <c r="A358" s="143" t="s">
        <v>1980</v>
      </c>
      <c r="B358" s="143" t="s">
        <v>1981</v>
      </c>
      <c r="C358" s="70">
        <v>5</v>
      </c>
      <c r="D358" s="932">
        <v>41898</v>
      </c>
      <c r="E358" s="927"/>
      <c r="F358" s="925"/>
      <c r="G358" s="928"/>
      <c r="H358" s="928" t="s">
        <v>1864</v>
      </c>
      <c r="I358" s="87"/>
    </row>
    <row r="359" spans="1:12" x14ac:dyDescent="0.2">
      <c r="A359" s="143" t="s">
        <v>2748</v>
      </c>
      <c r="B359" s="143" t="s">
        <v>2749</v>
      </c>
      <c r="C359" s="70">
        <v>9</v>
      </c>
      <c r="D359" s="932">
        <v>41898</v>
      </c>
      <c r="E359" s="927"/>
      <c r="F359" s="925"/>
      <c r="G359" s="928"/>
      <c r="H359" s="928" t="s">
        <v>1864</v>
      </c>
      <c r="I359" s="87"/>
    </row>
    <row r="360" spans="1:12" x14ac:dyDescent="0.2">
      <c r="A360" s="930" t="s">
        <v>2971</v>
      </c>
      <c r="B360" s="920" t="s">
        <v>2972</v>
      </c>
      <c r="C360" s="70">
        <v>11</v>
      </c>
      <c r="D360" s="932">
        <v>41898</v>
      </c>
      <c r="E360" s="927"/>
      <c r="F360" s="925"/>
      <c r="G360" s="928" t="s">
        <v>1864</v>
      </c>
      <c r="H360" s="928"/>
      <c r="I360" s="87" t="s">
        <v>2973</v>
      </c>
    </row>
    <row r="361" spans="1:12" x14ac:dyDescent="0.2">
      <c r="A361" s="89" t="s">
        <v>2405</v>
      </c>
      <c r="B361" s="89" t="s">
        <v>2406</v>
      </c>
      <c r="C361" s="76">
        <v>10</v>
      </c>
      <c r="D361" s="148">
        <v>41894</v>
      </c>
      <c r="E361" s="53"/>
      <c r="F361" s="52" t="s">
        <v>1864</v>
      </c>
      <c r="G361" s="55"/>
      <c r="H361" s="55"/>
      <c r="I361" s="91" t="s">
        <v>4034</v>
      </c>
    </row>
    <row r="362" spans="1:12" x14ac:dyDescent="0.2">
      <c r="A362" s="921" t="s">
        <v>2119</v>
      </c>
      <c r="B362" s="921" t="s">
        <v>2120</v>
      </c>
      <c r="C362" s="62">
        <v>11</v>
      </c>
      <c r="D362" s="142">
        <v>41885</v>
      </c>
      <c r="E362" s="42"/>
      <c r="F362" s="26" t="s">
        <v>1864</v>
      </c>
      <c r="G362" s="37"/>
      <c r="H362" s="37"/>
      <c r="I362" s="65" t="s">
        <v>2121</v>
      </c>
    </row>
    <row r="363" spans="1:12" x14ac:dyDescent="0.2">
      <c r="A363" s="930" t="s">
        <v>2939</v>
      </c>
      <c r="B363" s="920" t="s">
        <v>2940</v>
      </c>
      <c r="C363" s="70">
        <v>15</v>
      </c>
      <c r="D363" s="932">
        <v>41880</v>
      </c>
      <c r="E363" s="927"/>
      <c r="F363" s="925"/>
      <c r="G363" s="928" t="s">
        <v>1864</v>
      </c>
      <c r="H363" s="928"/>
      <c r="I363" s="930" t="s">
        <v>2941</v>
      </c>
    </row>
    <row r="364" spans="1:12" x14ac:dyDescent="0.2">
      <c r="A364" s="920" t="s">
        <v>2130</v>
      </c>
      <c r="B364" s="920" t="s">
        <v>2131</v>
      </c>
      <c r="C364" s="70">
        <v>7</v>
      </c>
      <c r="D364" s="932">
        <v>41853</v>
      </c>
      <c r="E364" s="927"/>
      <c r="F364" s="925" t="s">
        <v>1864</v>
      </c>
      <c r="G364" s="928"/>
      <c r="H364" s="928"/>
      <c r="I364" s="930" t="s">
        <v>2132</v>
      </c>
    </row>
    <row r="365" spans="1:12" x14ac:dyDescent="0.2">
      <c r="A365" s="113" t="s">
        <v>788</v>
      </c>
      <c r="B365" s="113" t="s">
        <v>789</v>
      </c>
      <c r="C365" s="70">
        <v>11</v>
      </c>
      <c r="D365" s="932">
        <v>41849</v>
      </c>
      <c r="E365" s="927"/>
      <c r="F365" s="925"/>
      <c r="G365" s="1104" t="s">
        <v>1864</v>
      </c>
      <c r="H365" s="928"/>
      <c r="I365" s="79" t="s">
        <v>2782</v>
      </c>
      <c r="K365" s="936"/>
      <c r="L365" s="936"/>
    </row>
    <row r="366" spans="1:12" x14ac:dyDescent="0.2">
      <c r="A366" s="926" t="s">
        <v>2861</v>
      </c>
      <c r="B366" s="926" t="s">
        <v>2862</v>
      </c>
      <c r="C366" s="76">
        <v>12</v>
      </c>
      <c r="D366" s="148">
        <v>41791</v>
      </c>
      <c r="E366" s="53"/>
      <c r="F366" s="52"/>
      <c r="G366" s="55" t="s">
        <v>1864</v>
      </c>
      <c r="H366" s="55"/>
      <c r="I366" s="102" t="s">
        <v>2863</v>
      </c>
    </row>
    <row r="367" spans="1:12" x14ac:dyDescent="0.2">
      <c r="A367" s="90" t="s">
        <v>2932</v>
      </c>
      <c r="B367" s="90" t="s">
        <v>2933</v>
      </c>
      <c r="C367" s="62">
        <v>8</v>
      </c>
      <c r="D367" s="142">
        <v>41765</v>
      </c>
      <c r="E367" s="42"/>
      <c r="F367" s="479" t="s">
        <v>1864</v>
      </c>
      <c r="G367" s="37"/>
      <c r="H367" s="37"/>
      <c r="I367" s="1217" t="s">
        <v>2934</v>
      </c>
    </row>
    <row r="368" spans="1:12" x14ac:dyDescent="0.2">
      <c r="A368" s="920" t="s">
        <v>2717</v>
      </c>
      <c r="B368" s="920" t="s">
        <v>2718</v>
      </c>
      <c r="C368" s="70">
        <v>6</v>
      </c>
      <c r="D368" s="932">
        <v>41761</v>
      </c>
      <c r="E368" s="927"/>
      <c r="F368" s="925"/>
      <c r="G368" s="928" t="s">
        <v>1864</v>
      </c>
      <c r="H368" s="928"/>
      <c r="I368" s="87" t="s">
        <v>2719</v>
      </c>
    </row>
    <row r="369" spans="1:12" x14ac:dyDescent="0.2">
      <c r="A369" s="85" t="s">
        <v>2725</v>
      </c>
      <c r="B369" s="75" t="s">
        <v>2726</v>
      </c>
      <c r="C369" s="70">
        <v>7</v>
      </c>
      <c r="D369" s="932">
        <v>41751</v>
      </c>
      <c r="E369" s="927"/>
      <c r="F369" s="925" t="s">
        <v>1864</v>
      </c>
      <c r="G369" s="928"/>
      <c r="H369" s="928"/>
      <c r="I369" s="87" t="s">
        <v>2727</v>
      </c>
    </row>
    <row r="370" spans="1:12" x14ac:dyDescent="0.2">
      <c r="A370" s="920" t="s">
        <v>2005</v>
      </c>
      <c r="B370" s="920" t="s">
        <v>2006</v>
      </c>
      <c r="C370" s="70">
        <v>8</v>
      </c>
      <c r="D370" s="932">
        <v>41680</v>
      </c>
      <c r="E370" s="927" t="s">
        <v>1864</v>
      </c>
      <c r="F370" s="925"/>
      <c r="G370" s="928"/>
      <c r="H370" s="928"/>
      <c r="I370" s="87"/>
    </row>
    <row r="371" spans="1:12" x14ac:dyDescent="0.2">
      <c r="A371" s="926" t="s">
        <v>1923</v>
      </c>
      <c r="B371" s="926" t="s">
        <v>1924</v>
      </c>
      <c r="C371" s="76">
        <v>5</v>
      </c>
      <c r="D371" s="148">
        <v>41675</v>
      </c>
      <c r="E371" s="53"/>
      <c r="F371" s="52" t="s">
        <v>1864</v>
      </c>
      <c r="G371" s="55"/>
      <c r="H371" s="55"/>
      <c r="I371" s="922" t="s">
        <v>1925</v>
      </c>
      <c r="K371" s="685"/>
      <c r="L371" s="685"/>
    </row>
    <row r="372" spans="1:12" x14ac:dyDescent="0.2">
      <c r="A372" s="34" t="s">
        <v>2821</v>
      </c>
      <c r="B372" s="921" t="s">
        <v>2822</v>
      </c>
      <c r="C372" s="206">
        <v>5</v>
      </c>
      <c r="D372" s="173">
        <v>41631</v>
      </c>
      <c r="E372" s="43"/>
      <c r="F372" s="26"/>
      <c r="G372" s="43" t="s">
        <v>1864</v>
      </c>
      <c r="H372" s="26"/>
      <c r="I372" s="23" t="s">
        <v>2823</v>
      </c>
    </row>
    <row r="373" spans="1:12" x14ac:dyDescent="0.2">
      <c r="A373" s="36" t="s">
        <v>2614</v>
      </c>
      <c r="B373" s="920" t="s">
        <v>2615</v>
      </c>
      <c r="C373" s="198">
        <v>7</v>
      </c>
      <c r="D373" s="158">
        <v>41627</v>
      </c>
      <c r="E373" s="923"/>
      <c r="F373" s="925"/>
      <c r="G373" s="923" t="s">
        <v>1864</v>
      </c>
      <c r="H373" s="925"/>
      <c r="I373" s="924" t="s">
        <v>2616</v>
      </c>
    </row>
    <row r="374" spans="1:12" x14ac:dyDescent="0.2">
      <c r="A374" s="150" t="s">
        <v>2587</v>
      </c>
      <c r="B374" s="143" t="s">
        <v>2588</v>
      </c>
      <c r="C374" s="198">
        <v>11</v>
      </c>
      <c r="D374" s="158">
        <v>41618</v>
      </c>
      <c r="E374" s="923"/>
      <c r="F374" s="925"/>
      <c r="G374" s="923"/>
      <c r="H374" s="925" t="s">
        <v>1864</v>
      </c>
      <c r="I374" s="87"/>
    </row>
    <row r="375" spans="1:12" x14ac:dyDescent="0.2">
      <c r="A375" s="36" t="s">
        <v>2520</v>
      </c>
      <c r="B375" s="920" t="s">
        <v>2521</v>
      </c>
      <c r="C375" s="198">
        <v>10</v>
      </c>
      <c r="D375" s="158">
        <v>41617</v>
      </c>
      <c r="E375" s="923"/>
      <c r="F375" s="925"/>
      <c r="G375" s="923" t="s">
        <v>1864</v>
      </c>
      <c r="H375" s="925"/>
      <c r="I375" s="924" t="s">
        <v>2523</v>
      </c>
    </row>
    <row r="376" spans="1:12" x14ac:dyDescent="0.2">
      <c r="A376" s="1207" t="s">
        <v>2608</v>
      </c>
      <c r="B376" s="146" t="s">
        <v>2609</v>
      </c>
      <c r="C376" s="178">
        <v>11</v>
      </c>
      <c r="D376" s="174">
        <v>41607</v>
      </c>
      <c r="E376" s="48"/>
      <c r="F376" s="52"/>
      <c r="G376" s="48"/>
      <c r="H376" s="52" t="s">
        <v>1864</v>
      </c>
      <c r="I376" s="922"/>
    </row>
    <row r="377" spans="1:12" x14ac:dyDescent="0.2">
      <c r="A377" s="471" t="s">
        <v>2524</v>
      </c>
      <c r="B377" s="75" t="s">
        <v>2525</v>
      </c>
      <c r="C377" s="70">
        <v>5</v>
      </c>
      <c r="D377" s="932">
        <v>41592</v>
      </c>
      <c r="E377" s="927"/>
      <c r="F377" s="925" t="s">
        <v>1864</v>
      </c>
      <c r="G377" s="928"/>
      <c r="H377" s="928"/>
      <c r="I377" s="87" t="s">
        <v>2526</v>
      </c>
    </row>
    <row r="378" spans="1:12" x14ac:dyDescent="0.2">
      <c r="A378" s="920" t="s">
        <v>2032</v>
      </c>
      <c r="B378" s="920" t="s">
        <v>2033</v>
      </c>
      <c r="C378" s="70">
        <v>5</v>
      </c>
      <c r="D378" s="932">
        <v>41586</v>
      </c>
      <c r="E378" s="927"/>
      <c r="F378" s="925" t="s">
        <v>1864</v>
      </c>
      <c r="G378" s="928"/>
      <c r="H378" s="928"/>
      <c r="I378" s="87" t="s">
        <v>1996</v>
      </c>
    </row>
    <row r="379" spans="1:12" x14ac:dyDescent="0.2">
      <c r="A379" s="920" t="s">
        <v>2424</v>
      </c>
      <c r="B379" s="920" t="s">
        <v>2425</v>
      </c>
      <c r="C379" s="70">
        <v>22</v>
      </c>
      <c r="D379" s="932">
        <v>41578</v>
      </c>
      <c r="E379" s="927"/>
      <c r="F379" s="925" t="s">
        <v>1864</v>
      </c>
      <c r="G379" s="928"/>
      <c r="H379" s="928"/>
      <c r="I379" s="87" t="s">
        <v>1996</v>
      </c>
    </row>
    <row r="380" spans="1:12" x14ac:dyDescent="0.2">
      <c r="A380" s="920" t="s">
        <v>2546</v>
      </c>
      <c r="B380" s="920" t="s">
        <v>2547</v>
      </c>
      <c r="C380" s="70">
        <v>6</v>
      </c>
      <c r="D380" s="932">
        <v>41578</v>
      </c>
      <c r="E380" s="927"/>
      <c r="F380" s="925" t="s">
        <v>1864</v>
      </c>
      <c r="G380" s="928"/>
      <c r="H380" s="928"/>
      <c r="I380" s="87" t="s">
        <v>4122</v>
      </c>
    </row>
    <row r="381" spans="1:12" x14ac:dyDescent="0.2">
      <c r="A381" s="89" t="s">
        <v>2549</v>
      </c>
      <c r="B381" s="89" t="s">
        <v>2550</v>
      </c>
      <c r="C381" s="76">
        <v>10</v>
      </c>
      <c r="D381" s="148">
        <v>41578</v>
      </c>
      <c r="E381" s="53"/>
      <c r="F381" s="52" t="s">
        <v>1864</v>
      </c>
      <c r="G381" s="55"/>
      <c r="H381" s="55"/>
      <c r="I381" s="91" t="s">
        <v>2551</v>
      </c>
    </row>
    <row r="382" spans="1:12" x14ac:dyDescent="0.2">
      <c r="A382" s="921" t="s">
        <v>2610</v>
      </c>
      <c r="B382" s="921" t="s">
        <v>2611</v>
      </c>
      <c r="C382" s="62">
        <v>12</v>
      </c>
      <c r="D382" s="142">
        <v>41578</v>
      </c>
      <c r="E382" s="42"/>
      <c r="F382" s="26" t="s">
        <v>1864</v>
      </c>
      <c r="G382" s="37"/>
      <c r="H382" s="37"/>
      <c r="I382" s="61" t="s">
        <v>4075</v>
      </c>
    </row>
    <row r="383" spans="1:12" x14ac:dyDescent="0.2">
      <c r="A383" s="75" t="s">
        <v>2864</v>
      </c>
      <c r="B383" s="75" t="s">
        <v>2865</v>
      </c>
      <c r="C383" s="70">
        <v>6</v>
      </c>
      <c r="D383" s="932">
        <v>41577</v>
      </c>
      <c r="E383" s="927"/>
      <c r="F383" s="925" t="s">
        <v>1864</v>
      </c>
      <c r="G383" s="928"/>
      <c r="H383" s="928"/>
      <c r="I383" s="87" t="s">
        <v>2866</v>
      </c>
    </row>
    <row r="384" spans="1:12" x14ac:dyDescent="0.2">
      <c r="A384" s="930" t="s">
        <v>2569</v>
      </c>
      <c r="B384" s="920" t="s">
        <v>2570</v>
      </c>
      <c r="C384" s="70">
        <v>10</v>
      </c>
      <c r="D384" s="932">
        <v>41569</v>
      </c>
      <c r="E384" s="927"/>
      <c r="F384" s="925" t="s">
        <v>1864</v>
      </c>
      <c r="G384" s="928"/>
      <c r="H384" s="928"/>
      <c r="I384" s="87" t="s">
        <v>2571</v>
      </c>
    </row>
    <row r="385" spans="1:12" x14ac:dyDescent="0.2">
      <c r="A385" s="930" t="s">
        <v>2155</v>
      </c>
      <c r="B385" s="920" t="s">
        <v>2156</v>
      </c>
      <c r="C385" s="70">
        <v>6</v>
      </c>
      <c r="D385" s="932">
        <v>41554</v>
      </c>
      <c r="E385" s="927"/>
      <c r="F385" s="925"/>
      <c r="G385" s="928" t="s">
        <v>1864</v>
      </c>
      <c r="H385" s="928"/>
      <c r="I385" s="87" t="s">
        <v>2157</v>
      </c>
    </row>
    <row r="386" spans="1:12" x14ac:dyDescent="0.2">
      <c r="A386" s="926" t="s">
        <v>1994</v>
      </c>
      <c r="B386" s="926" t="s">
        <v>1995</v>
      </c>
      <c r="C386" s="76">
        <v>9</v>
      </c>
      <c r="D386" s="148">
        <v>41535</v>
      </c>
      <c r="E386" s="53"/>
      <c r="F386" s="52" t="s">
        <v>1864</v>
      </c>
      <c r="G386" s="55"/>
      <c r="H386" s="55"/>
      <c r="I386" s="91" t="s">
        <v>1996</v>
      </c>
    </row>
    <row r="387" spans="1:12" x14ac:dyDescent="0.2">
      <c r="A387" s="921" t="s">
        <v>2208</v>
      </c>
      <c r="B387" s="23" t="s">
        <v>2209</v>
      </c>
      <c r="C387" s="62">
        <v>5</v>
      </c>
      <c r="D387" s="142">
        <v>41534</v>
      </c>
      <c r="E387" s="42" t="s">
        <v>1864</v>
      </c>
      <c r="F387" s="26"/>
      <c r="G387" s="37"/>
      <c r="H387" s="37"/>
      <c r="I387" s="61" t="s">
        <v>2210</v>
      </c>
    </row>
    <row r="388" spans="1:12" x14ac:dyDescent="0.2">
      <c r="A388" s="920" t="s">
        <v>2426</v>
      </c>
      <c r="B388" s="924" t="s">
        <v>2427</v>
      </c>
      <c r="C388" s="70">
        <v>6</v>
      </c>
      <c r="D388" s="932">
        <v>41526</v>
      </c>
      <c r="E388" s="927"/>
      <c r="F388" s="925" t="s">
        <v>1864</v>
      </c>
      <c r="G388" s="928"/>
      <c r="H388" s="928"/>
      <c r="I388" s="87" t="s">
        <v>2428</v>
      </c>
    </row>
    <row r="389" spans="1:12" x14ac:dyDescent="0.2">
      <c r="A389" s="930" t="s">
        <v>2661</v>
      </c>
      <c r="B389" s="924" t="s">
        <v>2662</v>
      </c>
      <c r="C389" s="70">
        <v>6</v>
      </c>
      <c r="D389" s="932">
        <v>41521</v>
      </c>
      <c r="E389" s="927"/>
      <c r="F389" s="925" t="s">
        <v>1864</v>
      </c>
      <c r="G389" s="928"/>
      <c r="H389" s="928"/>
      <c r="I389" s="87" t="s">
        <v>2663</v>
      </c>
    </row>
    <row r="390" spans="1:12" x14ac:dyDescent="0.2">
      <c r="A390" s="920" t="s">
        <v>2514</v>
      </c>
      <c r="B390" s="924" t="s">
        <v>2515</v>
      </c>
      <c r="C390" s="70">
        <v>12</v>
      </c>
      <c r="D390" s="932">
        <v>41518</v>
      </c>
      <c r="E390" s="927"/>
      <c r="F390" s="925"/>
      <c r="G390" s="928" t="s">
        <v>1864</v>
      </c>
      <c r="H390" s="928"/>
      <c r="I390" s="924" t="s">
        <v>2516</v>
      </c>
    </row>
    <row r="391" spans="1:12" x14ac:dyDescent="0.2">
      <c r="A391" s="926" t="s">
        <v>2436</v>
      </c>
      <c r="B391" s="922" t="s">
        <v>2437</v>
      </c>
      <c r="C391" s="76">
        <v>5</v>
      </c>
      <c r="D391" s="148">
        <v>41495</v>
      </c>
      <c r="E391" s="53" t="s">
        <v>1864</v>
      </c>
      <c r="F391" s="52"/>
      <c r="G391" s="55"/>
      <c r="H391" s="55"/>
      <c r="I391" s="922"/>
    </row>
    <row r="392" spans="1:12" x14ac:dyDescent="0.2">
      <c r="A392" s="921" t="s">
        <v>1949</v>
      </c>
      <c r="B392" s="23" t="s">
        <v>1950</v>
      </c>
      <c r="C392" s="62">
        <v>9</v>
      </c>
      <c r="D392" s="142">
        <v>41488</v>
      </c>
      <c r="E392" s="42" t="s">
        <v>1864</v>
      </c>
      <c r="F392" s="26"/>
      <c r="G392" s="37"/>
      <c r="H392" s="37"/>
      <c r="I392" s="61"/>
    </row>
    <row r="393" spans="1:12" x14ac:dyDescent="0.2">
      <c r="A393" s="920" t="s">
        <v>2901</v>
      </c>
      <c r="B393" s="924" t="s">
        <v>2902</v>
      </c>
      <c r="C393" s="70">
        <v>6</v>
      </c>
      <c r="D393" s="932">
        <v>41452</v>
      </c>
      <c r="E393" s="927"/>
      <c r="F393" s="925"/>
      <c r="G393" s="928" t="s">
        <v>1864</v>
      </c>
      <c r="H393" s="928"/>
      <c r="I393" s="924" t="s">
        <v>2903</v>
      </c>
    </row>
    <row r="394" spans="1:12" x14ac:dyDescent="0.2">
      <c r="A394" s="930" t="s">
        <v>2563</v>
      </c>
      <c r="B394" s="924" t="s">
        <v>2564</v>
      </c>
      <c r="C394" s="70">
        <v>9</v>
      </c>
      <c r="D394" s="932">
        <v>41449</v>
      </c>
      <c r="E394" s="927"/>
      <c r="F394" s="925"/>
      <c r="G394" s="928"/>
      <c r="H394" s="928" t="s">
        <v>1864</v>
      </c>
      <c r="I394" s="87" t="s">
        <v>2565</v>
      </c>
    </row>
    <row r="395" spans="1:12" x14ac:dyDescent="0.2">
      <c r="A395" s="920" t="s">
        <v>2335</v>
      </c>
      <c r="B395" s="924" t="s">
        <v>2336</v>
      </c>
      <c r="C395" s="70">
        <v>9</v>
      </c>
      <c r="D395" s="932">
        <v>41432</v>
      </c>
      <c r="E395" s="927"/>
      <c r="F395" s="925"/>
      <c r="G395" s="928" t="s">
        <v>1864</v>
      </c>
      <c r="H395" s="928"/>
      <c r="I395" s="87" t="s">
        <v>2337</v>
      </c>
    </row>
    <row r="396" spans="1:12" x14ac:dyDescent="0.2">
      <c r="A396" s="926" t="s">
        <v>2794</v>
      </c>
      <c r="B396" s="922" t="s">
        <v>2795</v>
      </c>
      <c r="C396" s="76">
        <v>8</v>
      </c>
      <c r="D396" s="148">
        <v>41426</v>
      </c>
      <c r="E396" s="53"/>
      <c r="F396" s="52"/>
      <c r="G396" s="55" t="s">
        <v>1864</v>
      </c>
      <c r="H396" s="55"/>
      <c r="I396" s="922" t="s">
        <v>2796</v>
      </c>
    </row>
    <row r="397" spans="1:12" x14ac:dyDescent="0.2">
      <c r="A397" s="96" t="s">
        <v>2040</v>
      </c>
      <c r="B397" s="160" t="s">
        <v>2041</v>
      </c>
      <c r="C397" s="62">
        <v>8</v>
      </c>
      <c r="D397" s="142">
        <v>41418</v>
      </c>
      <c r="E397" s="42"/>
      <c r="F397" s="26" t="s">
        <v>1864</v>
      </c>
      <c r="G397" s="37"/>
      <c r="H397" s="37"/>
      <c r="I397" s="61" t="s">
        <v>2042</v>
      </c>
    </row>
    <row r="398" spans="1:12" x14ac:dyDescent="0.2">
      <c r="A398" s="920" t="s">
        <v>2454</v>
      </c>
      <c r="B398" s="924" t="s">
        <v>2455</v>
      </c>
      <c r="C398" s="70">
        <v>9</v>
      </c>
      <c r="D398" s="932">
        <v>41409</v>
      </c>
      <c r="E398" s="927"/>
      <c r="F398" s="925" t="s">
        <v>1864</v>
      </c>
      <c r="G398" s="928"/>
      <c r="H398" s="928"/>
      <c r="I398" s="87" t="s">
        <v>2456</v>
      </c>
    </row>
    <row r="399" spans="1:12" x14ac:dyDescent="0.2">
      <c r="A399" s="920" t="s">
        <v>1910</v>
      </c>
      <c r="B399" s="924" t="s">
        <v>1911</v>
      </c>
      <c r="C399" s="70">
        <v>12</v>
      </c>
      <c r="D399" s="932">
        <v>41395</v>
      </c>
      <c r="E399" s="927"/>
      <c r="F399" s="925"/>
      <c r="G399" s="928" t="s">
        <v>1864</v>
      </c>
      <c r="H399" s="928"/>
      <c r="I399" s="924" t="s">
        <v>1912</v>
      </c>
      <c r="K399" s="936"/>
      <c r="L399" s="936"/>
    </row>
    <row r="400" spans="1:12" x14ac:dyDescent="0.2">
      <c r="A400" s="920" t="s">
        <v>2681</v>
      </c>
      <c r="B400" s="924" t="s">
        <v>2682</v>
      </c>
      <c r="C400" s="70">
        <v>30</v>
      </c>
      <c r="D400" s="932">
        <v>41394</v>
      </c>
      <c r="E400" s="927" t="s">
        <v>1864</v>
      </c>
      <c r="F400" s="925"/>
      <c r="G400" s="928"/>
      <c r="H400" s="928"/>
      <c r="I400" s="924"/>
    </row>
    <row r="401" spans="1:12" x14ac:dyDescent="0.2">
      <c r="A401" s="926" t="s">
        <v>1512</v>
      </c>
      <c r="B401" s="922" t="s">
        <v>1513</v>
      </c>
      <c r="C401" s="76">
        <v>5</v>
      </c>
      <c r="D401" s="148">
        <v>41389</v>
      </c>
      <c r="E401" s="53"/>
      <c r="F401" s="52"/>
      <c r="G401" s="55"/>
      <c r="H401" s="55" t="s">
        <v>1864</v>
      </c>
      <c r="I401" s="91" t="s">
        <v>2599</v>
      </c>
    </row>
    <row r="402" spans="1:12" x14ac:dyDescent="0.2">
      <c r="A402" s="65" t="s">
        <v>2110</v>
      </c>
      <c r="B402" s="23" t="s">
        <v>2111</v>
      </c>
      <c r="C402" s="62">
        <v>9</v>
      </c>
      <c r="D402" s="142">
        <v>41381</v>
      </c>
      <c r="E402" s="42" t="s">
        <v>1864</v>
      </c>
      <c r="F402" s="26"/>
      <c r="G402" s="37"/>
      <c r="H402" s="37"/>
      <c r="I402" s="23"/>
    </row>
    <row r="403" spans="1:12" x14ac:dyDescent="0.2">
      <c r="A403" s="170" t="s">
        <v>2600</v>
      </c>
      <c r="B403" s="169" t="s">
        <v>2601</v>
      </c>
      <c r="C403" s="70">
        <v>12</v>
      </c>
      <c r="D403" s="932">
        <v>41370</v>
      </c>
      <c r="E403" s="927"/>
      <c r="F403" s="925"/>
      <c r="G403" s="928"/>
      <c r="H403" s="928" t="s">
        <v>1864</v>
      </c>
      <c r="I403" s="87" t="s">
        <v>2602</v>
      </c>
    </row>
    <row r="404" spans="1:12" x14ac:dyDescent="0.2">
      <c r="A404" s="920" t="s">
        <v>2254</v>
      </c>
      <c r="B404" s="924" t="s">
        <v>2255</v>
      </c>
      <c r="C404" s="70">
        <v>6</v>
      </c>
      <c r="D404" s="932">
        <v>41366</v>
      </c>
      <c r="E404" s="927"/>
      <c r="F404" s="925"/>
      <c r="G404" s="928" t="s">
        <v>1864</v>
      </c>
      <c r="H404" s="928"/>
      <c r="I404" s="924" t="s">
        <v>2256</v>
      </c>
    </row>
    <row r="405" spans="1:12" x14ac:dyDescent="0.2">
      <c r="A405" s="930" t="s">
        <v>1895</v>
      </c>
      <c r="B405" s="924" t="s">
        <v>1896</v>
      </c>
      <c r="C405" s="70">
        <v>7</v>
      </c>
      <c r="D405" s="932">
        <v>41341</v>
      </c>
      <c r="E405" s="927"/>
      <c r="F405" s="925"/>
      <c r="G405" s="928" t="s">
        <v>1864</v>
      </c>
      <c r="H405" s="928"/>
      <c r="I405" s="87" t="s">
        <v>1897</v>
      </c>
      <c r="K405" s="936"/>
      <c r="L405" s="936"/>
    </row>
    <row r="406" spans="1:12" x14ac:dyDescent="0.2">
      <c r="A406" s="102" t="s">
        <v>2742</v>
      </c>
      <c r="B406" s="922" t="s">
        <v>2743</v>
      </c>
      <c r="C406" s="76">
        <v>6</v>
      </c>
      <c r="D406" s="148">
        <v>41325</v>
      </c>
      <c r="E406" s="53"/>
      <c r="F406" s="52"/>
      <c r="G406" s="55" t="s">
        <v>1864</v>
      </c>
      <c r="H406" s="55"/>
      <c r="I406" s="91" t="s">
        <v>2744</v>
      </c>
    </row>
    <row r="407" spans="1:12" x14ac:dyDescent="0.2">
      <c r="A407" s="921" t="s">
        <v>584</v>
      </c>
      <c r="B407" s="23" t="s">
        <v>585</v>
      </c>
      <c r="C407" s="62">
        <v>13</v>
      </c>
      <c r="D407" s="142">
        <v>41290</v>
      </c>
      <c r="E407" s="1140" t="s">
        <v>1864</v>
      </c>
      <c r="F407" s="26"/>
      <c r="G407" s="37"/>
      <c r="H407" s="37"/>
      <c r="I407" s="1028" t="s">
        <v>2267</v>
      </c>
    </row>
    <row r="408" spans="1:12" x14ac:dyDescent="0.2">
      <c r="A408" s="162" t="s">
        <v>2974</v>
      </c>
      <c r="B408" s="163" t="s">
        <v>2975</v>
      </c>
      <c r="C408" s="70">
        <v>11</v>
      </c>
      <c r="D408" s="932">
        <v>41285</v>
      </c>
      <c r="E408" s="927" t="s">
        <v>1864</v>
      </c>
      <c r="F408" s="925"/>
      <c r="G408" s="928"/>
      <c r="H408" s="928"/>
      <c r="I408" s="156" t="s">
        <v>4016</v>
      </c>
    </row>
    <row r="409" spans="1:12" x14ac:dyDescent="0.2">
      <c r="A409" s="920" t="s">
        <v>1868</v>
      </c>
      <c r="B409" s="924" t="s">
        <v>1869</v>
      </c>
      <c r="C409" s="70">
        <v>40</v>
      </c>
      <c r="D409" s="932">
        <v>41262</v>
      </c>
      <c r="E409" s="927"/>
      <c r="F409" s="925"/>
      <c r="G409" s="928"/>
      <c r="H409" s="928" t="s">
        <v>1864</v>
      </c>
      <c r="I409" s="1220" t="s">
        <v>3975</v>
      </c>
    </row>
    <row r="410" spans="1:12" x14ac:dyDescent="0.2">
      <c r="A410" s="170" t="s">
        <v>2217</v>
      </c>
      <c r="B410" s="169" t="s">
        <v>2218</v>
      </c>
      <c r="C410" s="70">
        <v>13</v>
      </c>
      <c r="D410" s="932">
        <v>41259</v>
      </c>
      <c r="E410" s="927"/>
      <c r="F410" s="925"/>
      <c r="G410" s="928"/>
      <c r="H410" s="928" t="s">
        <v>1864</v>
      </c>
      <c r="I410" s="924"/>
    </row>
    <row r="411" spans="1:12" x14ac:dyDescent="0.2">
      <c r="A411" s="102" t="s">
        <v>2506</v>
      </c>
      <c r="B411" s="922" t="s">
        <v>2507</v>
      </c>
      <c r="C411" s="76">
        <v>5</v>
      </c>
      <c r="D411" s="148">
        <v>41254</v>
      </c>
      <c r="E411" s="53"/>
      <c r="F411" s="52"/>
      <c r="G411" s="55" t="s">
        <v>1864</v>
      </c>
      <c r="H411" s="55"/>
      <c r="I411" s="922" t="s">
        <v>2508</v>
      </c>
    </row>
    <row r="412" spans="1:12" x14ac:dyDescent="0.2">
      <c r="A412" s="65" t="s">
        <v>1918</v>
      </c>
      <c r="B412" s="23" t="s">
        <v>1919</v>
      </c>
      <c r="C412" s="62">
        <v>8</v>
      </c>
      <c r="D412" s="142">
        <v>41250</v>
      </c>
      <c r="E412" s="42"/>
      <c r="F412" s="26" t="s">
        <v>1864</v>
      </c>
      <c r="G412" s="37"/>
      <c r="H412" s="37"/>
      <c r="I412" s="61" t="s">
        <v>1920</v>
      </c>
      <c r="K412" s="919"/>
      <c r="L412" s="919"/>
    </row>
    <row r="413" spans="1:12" x14ac:dyDescent="0.2">
      <c r="A413" s="143" t="s">
        <v>2921</v>
      </c>
      <c r="B413" s="169" t="s">
        <v>2922</v>
      </c>
      <c r="C413" s="70">
        <v>12</v>
      </c>
      <c r="D413" s="932">
        <v>41250</v>
      </c>
      <c r="E413" s="927"/>
      <c r="F413" s="925"/>
      <c r="G413" s="928"/>
      <c r="H413" s="928" t="s">
        <v>1864</v>
      </c>
      <c r="I413" s="87" t="s">
        <v>4159</v>
      </c>
    </row>
    <row r="414" spans="1:12" x14ac:dyDescent="0.2">
      <c r="A414" s="143" t="s">
        <v>2923</v>
      </c>
      <c r="B414" s="169" t="s">
        <v>2924</v>
      </c>
      <c r="C414" s="70">
        <v>12</v>
      </c>
      <c r="D414" s="932">
        <v>41250</v>
      </c>
      <c r="E414" s="927"/>
      <c r="F414" s="925"/>
      <c r="G414" s="928"/>
      <c r="H414" s="928" t="s">
        <v>1864</v>
      </c>
      <c r="I414" s="87" t="s">
        <v>4159</v>
      </c>
    </row>
    <row r="415" spans="1:12" x14ac:dyDescent="0.2">
      <c r="A415" s="469" t="s">
        <v>2330</v>
      </c>
      <c r="B415" s="1213" t="s">
        <v>2331</v>
      </c>
      <c r="C415" s="70">
        <v>8</v>
      </c>
      <c r="D415" s="932">
        <v>41247</v>
      </c>
      <c r="E415" s="927" t="s">
        <v>1864</v>
      </c>
      <c r="F415" s="925"/>
      <c r="G415" s="928"/>
      <c r="H415" s="928"/>
      <c r="I415" s="87" t="s">
        <v>4109</v>
      </c>
    </row>
    <row r="416" spans="1:12" x14ac:dyDescent="0.2">
      <c r="A416" s="926" t="s">
        <v>2853</v>
      </c>
      <c r="B416" s="922" t="s">
        <v>2854</v>
      </c>
      <c r="C416" s="76">
        <v>6</v>
      </c>
      <c r="D416" s="148">
        <v>41247</v>
      </c>
      <c r="E416" s="53"/>
      <c r="F416" s="52" t="s">
        <v>1864</v>
      </c>
      <c r="G416" s="55"/>
      <c r="H416" s="55"/>
      <c r="I416" s="91" t="s">
        <v>2855</v>
      </c>
    </row>
    <row r="417" spans="1:9" x14ac:dyDescent="0.2">
      <c r="A417" s="100" t="s">
        <v>2090</v>
      </c>
      <c r="B417" s="160" t="s">
        <v>2091</v>
      </c>
      <c r="C417" s="62">
        <v>11</v>
      </c>
      <c r="D417" s="142">
        <v>41243</v>
      </c>
      <c r="E417" s="42"/>
      <c r="F417" s="26" t="s">
        <v>1864</v>
      </c>
      <c r="G417" s="37"/>
      <c r="H417" s="37"/>
      <c r="I417" s="61" t="s">
        <v>2092</v>
      </c>
    </row>
    <row r="418" spans="1:9" x14ac:dyDescent="0.2">
      <c r="A418" s="920" t="s">
        <v>669</v>
      </c>
      <c r="B418" s="924" t="s">
        <v>670</v>
      </c>
      <c r="C418" s="70">
        <v>12</v>
      </c>
      <c r="D418" s="932">
        <v>41243</v>
      </c>
      <c r="E418" s="927"/>
      <c r="F418" s="925"/>
      <c r="G418" s="928"/>
      <c r="H418" s="1104" t="s">
        <v>1864</v>
      </c>
      <c r="I418" s="153" t="s">
        <v>2474</v>
      </c>
    </row>
    <row r="419" spans="1:9" x14ac:dyDescent="0.2">
      <c r="A419" s="75" t="s">
        <v>2332</v>
      </c>
      <c r="B419" s="161" t="s">
        <v>2333</v>
      </c>
      <c r="C419" s="70">
        <v>6</v>
      </c>
      <c r="D419" s="932">
        <v>41241</v>
      </c>
      <c r="E419" s="927"/>
      <c r="F419" s="925" t="s">
        <v>1864</v>
      </c>
      <c r="G419" s="928"/>
      <c r="H419" s="928"/>
      <c r="I419" s="87" t="s">
        <v>2334</v>
      </c>
    </row>
    <row r="420" spans="1:9" x14ac:dyDescent="0.2">
      <c r="A420" s="75" t="s">
        <v>2275</v>
      </c>
      <c r="B420" s="161" t="s">
        <v>2276</v>
      </c>
      <c r="C420" s="70">
        <v>10</v>
      </c>
      <c r="D420" s="932">
        <v>41234</v>
      </c>
      <c r="E420" s="927"/>
      <c r="F420" s="925" t="s">
        <v>1864</v>
      </c>
      <c r="G420" s="928"/>
      <c r="H420" s="928"/>
      <c r="I420" s="87" t="s">
        <v>4090</v>
      </c>
    </row>
    <row r="421" spans="1:9" x14ac:dyDescent="0.2">
      <c r="A421" s="146" t="s">
        <v>2904</v>
      </c>
      <c r="B421" s="168" t="s">
        <v>2905</v>
      </c>
      <c r="C421" s="76">
        <v>6</v>
      </c>
      <c r="D421" s="148">
        <v>41229</v>
      </c>
      <c r="E421" s="53"/>
      <c r="F421" s="52"/>
      <c r="G421" s="55"/>
      <c r="H421" s="55" t="s">
        <v>1864</v>
      </c>
      <c r="I421" s="922"/>
    </row>
    <row r="422" spans="1:9" x14ac:dyDescent="0.2">
      <c r="A422" s="152" t="s">
        <v>2826</v>
      </c>
      <c r="B422" s="171" t="s">
        <v>2827</v>
      </c>
      <c r="C422" s="62">
        <v>8</v>
      </c>
      <c r="D422" s="142">
        <v>41222</v>
      </c>
      <c r="E422" s="42"/>
      <c r="F422" s="26" t="s">
        <v>1864</v>
      </c>
      <c r="G422" s="37"/>
      <c r="H422" s="37"/>
      <c r="I422" s="61" t="s">
        <v>2828</v>
      </c>
    </row>
    <row r="423" spans="1:9" x14ac:dyDescent="0.2">
      <c r="A423" s="930" t="s">
        <v>2438</v>
      </c>
      <c r="B423" s="924" t="s">
        <v>2439</v>
      </c>
      <c r="C423" s="70">
        <v>7</v>
      </c>
      <c r="D423" s="932">
        <v>41221</v>
      </c>
      <c r="E423" s="927"/>
      <c r="F423" s="925" t="s">
        <v>1864</v>
      </c>
      <c r="G423" s="928"/>
      <c r="H423" s="928"/>
      <c r="I423" s="87" t="s">
        <v>2440</v>
      </c>
    </row>
    <row r="424" spans="1:9" x14ac:dyDescent="0.2">
      <c r="A424" s="930" t="s">
        <v>2214</v>
      </c>
      <c r="B424" s="924" t="s">
        <v>2215</v>
      </c>
      <c r="C424" s="70">
        <v>6</v>
      </c>
      <c r="D424" s="932">
        <v>41218</v>
      </c>
      <c r="E424" s="927"/>
      <c r="F424" s="925" t="s">
        <v>1864</v>
      </c>
      <c r="G424" s="928"/>
      <c r="H424" s="928"/>
      <c r="I424" s="87" t="s">
        <v>2216</v>
      </c>
    </row>
    <row r="425" spans="1:9" x14ac:dyDescent="0.2">
      <c r="A425" s="930" t="s">
        <v>2832</v>
      </c>
      <c r="B425" s="924" t="s">
        <v>2833</v>
      </c>
      <c r="C425" s="70">
        <v>14</v>
      </c>
      <c r="D425" s="932">
        <v>41215</v>
      </c>
      <c r="E425" s="927"/>
      <c r="F425" s="925" t="s">
        <v>1864</v>
      </c>
      <c r="G425" s="928"/>
      <c r="H425" s="928"/>
      <c r="I425" s="87" t="s">
        <v>2834</v>
      </c>
    </row>
    <row r="426" spans="1:9" x14ac:dyDescent="0.2">
      <c r="A426" s="926" t="s">
        <v>1957</v>
      </c>
      <c r="B426" s="922" t="s">
        <v>1958</v>
      </c>
      <c r="C426" s="76">
        <v>22</v>
      </c>
      <c r="D426" s="148">
        <v>41214</v>
      </c>
      <c r="E426" s="53" t="s">
        <v>1864</v>
      </c>
      <c r="F426" s="52"/>
      <c r="G426" s="55"/>
      <c r="H426" s="55"/>
      <c r="I426" s="91"/>
    </row>
    <row r="427" spans="1:9" x14ac:dyDescent="0.2">
      <c r="A427" s="1102" t="s">
        <v>2451</v>
      </c>
      <c r="B427" s="171" t="s">
        <v>2452</v>
      </c>
      <c r="C427" s="62">
        <v>6</v>
      </c>
      <c r="D427" s="142">
        <v>41209</v>
      </c>
      <c r="E427" s="42" t="s">
        <v>1864</v>
      </c>
      <c r="F427" s="26"/>
      <c r="G427" s="37"/>
      <c r="H427" s="37"/>
      <c r="I427" s="61" t="s">
        <v>4076</v>
      </c>
    </row>
    <row r="428" spans="1:9" x14ac:dyDescent="0.2">
      <c r="A428" s="920" t="s">
        <v>2930</v>
      </c>
      <c r="B428" s="924" t="s">
        <v>2931</v>
      </c>
      <c r="C428" s="70">
        <v>6</v>
      </c>
      <c r="D428" s="932">
        <v>41180</v>
      </c>
      <c r="E428" s="927" t="s">
        <v>1864</v>
      </c>
      <c r="F428" s="925"/>
      <c r="G428" s="928"/>
      <c r="H428" s="928"/>
      <c r="I428" s="924" t="s">
        <v>2387</v>
      </c>
    </row>
    <row r="429" spans="1:9" x14ac:dyDescent="0.2">
      <c r="A429" s="75" t="s">
        <v>1630</v>
      </c>
      <c r="B429" s="161" t="s">
        <v>1631</v>
      </c>
      <c r="C429" s="70">
        <v>9</v>
      </c>
      <c r="D429" s="932">
        <v>41172</v>
      </c>
      <c r="E429" s="927"/>
      <c r="F429" s="925" t="s">
        <v>1864</v>
      </c>
      <c r="G429" s="928"/>
      <c r="H429" s="928"/>
      <c r="I429" s="156" t="s">
        <v>2115</v>
      </c>
    </row>
    <row r="430" spans="1:9" x14ac:dyDescent="0.2">
      <c r="A430" s="920" t="s">
        <v>2671</v>
      </c>
      <c r="B430" s="924" t="s">
        <v>2672</v>
      </c>
      <c r="C430" s="70">
        <v>6</v>
      </c>
      <c r="D430" s="932">
        <v>41171</v>
      </c>
      <c r="E430" s="927"/>
      <c r="F430" s="925" t="s">
        <v>1864</v>
      </c>
      <c r="G430" s="928"/>
      <c r="H430" s="928"/>
      <c r="I430" s="87" t="s">
        <v>2440</v>
      </c>
    </row>
    <row r="431" spans="1:9" x14ac:dyDescent="0.2">
      <c r="A431" s="102" t="s">
        <v>2328</v>
      </c>
      <c r="B431" s="922" t="s">
        <v>2329</v>
      </c>
      <c r="C431" s="76">
        <v>7</v>
      </c>
      <c r="D431" s="148">
        <v>41152</v>
      </c>
      <c r="E431" s="53"/>
      <c r="F431" s="52" t="s">
        <v>1864</v>
      </c>
      <c r="G431" s="55"/>
      <c r="H431" s="55"/>
      <c r="I431" s="91" t="s">
        <v>1953</v>
      </c>
    </row>
    <row r="432" spans="1:9" x14ac:dyDescent="0.2">
      <c r="A432" s="1102" t="s">
        <v>2101</v>
      </c>
      <c r="B432" s="171" t="s">
        <v>2102</v>
      </c>
      <c r="C432" s="62">
        <v>7</v>
      </c>
      <c r="D432" s="142">
        <v>41149</v>
      </c>
      <c r="E432" s="42" t="s">
        <v>1864</v>
      </c>
      <c r="F432" s="26"/>
      <c r="G432" s="37"/>
      <c r="H432" s="37"/>
      <c r="I432" s="61" t="s">
        <v>2103</v>
      </c>
    </row>
    <row r="433" spans="1:9" x14ac:dyDescent="0.2">
      <c r="A433" s="920" t="s">
        <v>1951</v>
      </c>
      <c r="B433" s="924" t="s">
        <v>1952</v>
      </c>
      <c r="C433" s="70">
        <v>7</v>
      </c>
      <c r="D433" s="932">
        <v>41142</v>
      </c>
      <c r="E433" s="927"/>
      <c r="F433" s="925" t="s">
        <v>1864</v>
      </c>
      <c r="G433" s="928"/>
      <c r="H433" s="928"/>
      <c r="I433" s="87" t="s">
        <v>1953</v>
      </c>
    </row>
    <row r="434" spans="1:9" x14ac:dyDescent="0.2">
      <c r="A434" s="930" t="s">
        <v>2444</v>
      </c>
      <c r="B434" s="924" t="s">
        <v>2445</v>
      </c>
      <c r="C434" s="70">
        <v>8</v>
      </c>
      <c r="D434" s="932">
        <v>41122</v>
      </c>
      <c r="E434" s="927" t="s">
        <v>1864</v>
      </c>
      <c r="F434" s="925"/>
      <c r="G434" s="928"/>
      <c r="H434" s="928"/>
      <c r="I434" s="87"/>
    </row>
    <row r="435" spans="1:9" x14ac:dyDescent="0.2">
      <c r="A435" s="920" t="s">
        <v>2906</v>
      </c>
      <c r="B435" s="924" t="s">
        <v>2907</v>
      </c>
      <c r="C435" s="70">
        <v>21</v>
      </c>
      <c r="D435" s="932">
        <v>41121</v>
      </c>
      <c r="E435" s="927"/>
      <c r="F435" s="925"/>
      <c r="G435" s="928" t="s">
        <v>1864</v>
      </c>
      <c r="H435" s="928"/>
      <c r="I435" s="87" t="s">
        <v>2908</v>
      </c>
    </row>
    <row r="436" spans="1:9" x14ac:dyDescent="0.2">
      <c r="A436" s="926" t="s">
        <v>2968</v>
      </c>
      <c r="B436" s="922" t="s">
        <v>2969</v>
      </c>
      <c r="C436" s="76">
        <v>39</v>
      </c>
      <c r="D436" s="148">
        <v>41116</v>
      </c>
      <c r="E436" s="53" t="s">
        <v>1864</v>
      </c>
      <c r="F436" s="52"/>
      <c r="G436" s="55"/>
      <c r="H436" s="55"/>
      <c r="I436" s="91"/>
    </row>
    <row r="437" spans="1:9" x14ac:dyDescent="0.2">
      <c r="A437" s="921" t="s">
        <v>2176</v>
      </c>
      <c r="B437" s="921" t="s">
        <v>2177</v>
      </c>
      <c r="C437" s="62">
        <v>11</v>
      </c>
      <c r="D437" s="142">
        <v>41060</v>
      </c>
      <c r="E437" s="42"/>
      <c r="F437" s="26"/>
      <c r="G437" s="37" t="s">
        <v>1864</v>
      </c>
      <c r="H437" s="37"/>
      <c r="I437" s="23" t="s">
        <v>2178</v>
      </c>
    </row>
    <row r="438" spans="1:9" x14ac:dyDescent="0.2">
      <c r="A438" s="930" t="s">
        <v>2225</v>
      </c>
      <c r="B438" s="920" t="s">
        <v>2226</v>
      </c>
      <c r="C438" s="70">
        <v>8</v>
      </c>
      <c r="D438" s="932">
        <v>41031</v>
      </c>
      <c r="E438" s="927" t="s">
        <v>1864</v>
      </c>
      <c r="F438" s="925"/>
      <c r="G438" s="928"/>
      <c r="H438" s="928"/>
      <c r="I438" s="87"/>
    </row>
    <row r="439" spans="1:9" x14ac:dyDescent="0.2">
      <c r="A439" s="920" t="s">
        <v>1936</v>
      </c>
      <c r="B439" s="920" t="s">
        <v>1937</v>
      </c>
      <c r="C439" s="70">
        <v>8</v>
      </c>
      <c r="D439" s="932">
        <v>41030</v>
      </c>
      <c r="E439" s="927" t="s">
        <v>1864</v>
      </c>
      <c r="F439" s="925"/>
      <c r="G439" s="928"/>
      <c r="H439" s="928"/>
      <c r="I439" s="924" t="s">
        <v>1938</v>
      </c>
    </row>
    <row r="440" spans="1:9" x14ac:dyDescent="0.2">
      <c r="A440" s="920" t="s">
        <v>2338</v>
      </c>
      <c r="B440" s="920" t="s">
        <v>2339</v>
      </c>
      <c r="C440" s="70">
        <v>25</v>
      </c>
      <c r="D440" s="932">
        <v>41030</v>
      </c>
      <c r="E440" s="927"/>
      <c r="F440" s="925"/>
      <c r="G440" s="928" t="s">
        <v>1864</v>
      </c>
      <c r="H440" s="928"/>
      <c r="I440" s="87" t="s">
        <v>2340</v>
      </c>
    </row>
    <row r="441" spans="1:9" x14ac:dyDescent="0.2">
      <c r="A441" s="926" t="s">
        <v>2395</v>
      </c>
      <c r="B441" s="926" t="s">
        <v>2396</v>
      </c>
      <c r="C441" s="76">
        <v>10</v>
      </c>
      <c r="D441" s="148">
        <v>41025</v>
      </c>
      <c r="E441" s="53" t="s">
        <v>1864</v>
      </c>
      <c r="F441" s="52"/>
      <c r="G441" s="55"/>
      <c r="H441" s="55"/>
      <c r="I441" s="91" t="s">
        <v>2397</v>
      </c>
    </row>
    <row r="442" spans="1:9" x14ac:dyDescent="0.2">
      <c r="A442" s="921" t="s">
        <v>2605</v>
      </c>
      <c r="B442" s="921" t="s">
        <v>2606</v>
      </c>
      <c r="C442" s="62">
        <v>14</v>
      </c>
      <c r="D442" s="142">
        <v>41008</v>
      </c>
      <c r="E442" s="42"/>
      <c r="F442" s="26"/>
      <c r="G442" s="37" t="s">
        <v>1864</v>
      </c>
      <c r="H442" s="37"/>
      <c r="I442" s="23" t="s">
        <v>2607</v>
      </c>
    </row>
    <row r="443" spans="1:9" x14ac:dyDescent="0.2">
      <c r="A443" s="162" t="s">
        <v>2076</v>
      </c>
      <c r="B443" s="93" t="s">
        <v>2077</v>
      </c>
      <c r="C443" s="70">
        <v>8</v>
      </c>
      <c r="D443" s="932">
        <v>40962</v>
      </c>
      <c r="E443" s="927" t="s">
        <v>1864</v>
      </c>
      <c r="F443" s="925"/>
      <c r="G443" s="928"/>
      <c r="H443" s="928"/>
      <c r="I443" s="87" t="s">
        <v>2078</v>
      </c>
    </row>
    <row r="444" spans="1:9" x14ac:dyDescent="0.2">
      <c r="A444" s="162" t="s">
        <v>2560</v>
      </c>
      <c r="B444" s="93" t="s">
        <v>2561</v>
      </c>
      <c r="C444" s="70">
        <v>8</v>
      </c>
      <c r="D444" s="932">
        <v>40960</v>
      </c>
      <c r="E444" s="927" t="s">
        <v>1864</v>
      </c>
      <c r="F444" s="925"/>
      <c r="G444" s="928"/>
      <c r="H444" s="928"/>
      <c r="I444" s="87" t="s">
        <v>2562</v>
      </c>
    </row>
    <row r="445" spans="1:9" x14ac:dyDescent="0.2">
      <c r="A445" s="469" t="s">
        <v>2589</v>
      </c>
      <c r="B445" s="93" t="s">
        <v>2590</v>
      </c>
      <c r="C445" s="70">
        <v>8</v>
      </c>
      <c r="D445" s="932">
        <v>40942</v>
      </c>
      <c r="E445" s="927" t="s">
        <v>1864</v>
      </c>
      <c r="F445" s="925"/>
      <c r="G445" s="928"/>
      <c r="H445" s="928"/>
      <c r="I445" s="87" t="s">
        <v>2591</v>
      </c>
    </row>
    <row r="446" spans="1:9" x14ac:dyDescent="0.2">
      <c r="A446" s="102" t="s">
        <v>2140</v>
      </c>
      <c r="B446" s="926" t="s">
        <v>2141</v>
      </c>
      <c r="C446" s="76">
        <v>13</v>
      </c>
      <c r="D446" s="148">
        <v>40920</v>
      </c>
      <c r="E446" s="53" t="s">
        <v>1864</v>
      </c>
      <c r="F446" s="52"/>
      <c r="G446" s="55"/>
      <c r="H446" s="55"/>
      <c r="I446" s="922"/>
    </row>
    <row r="447" spans="1:9" x14ac:dyDescent="0.2">
      <c r="A447" s="65" t="s">
        <v>2876</v>
      </c>
      <c r="B447" s="921" t="s">
        <v>2877</v>
      </c>
      <c r="C447" s="62">
        <v>9</v>
      </c>
      <c r="D447" s="142">
        <v>40892</v>
      </c>
      <c r="E447" s="42" t="s">
        <v>1864</v>
      </c>
      <c r="F447" s="26"/>
      <c r="G447" s="37"/>
      <c r="H447" s="37"/>
      <c r="I447" s="61"/>
    </row>
    <row r="448" spans="1:9" x14ac:dyDescent="0.2">
      <c r="A448" s="930" t="s">
        <v>2308</v>
      </c>
      <c r="B448" s="920" t="s">
        <v>2309</v>
      </c>
      <c r="C448" s="70">
        <v>5</v>
      </c>
      <c r="D448" s="932">
        <v>40879</v>
      </c>
      <c r="E448" s="927"/>
      <c r="F448" s="925" t="s">
        <v>1864</v>
      </c>
      <c r="G448" s="928"/>
      <c r="H448" s="928"/>
      <c r="I448" s="87" t="s">
        <v>2310</v>
      </c>
    </row>
    <row r="449" spans="1:9" x14ac:dyDescent="0.2">
      <c r="A449" s="920" t="s">
        <v>2398</v>
      </c>
      <c r="B449" s="920" t="s">
        <v>2399</v>
      </c>
      <c r="C449" s="70">
        <v>15</v>
      </c>
      <c r="D449" s="932">
        <v>40879</v>
      </c>
      <c r="E449" s="927" t="s">
        <v>1864</v>
      </c>
      <c r="F449" s="925"/>
      <c r="G449" s="928"/>
      <c r="H449" s="928"/>
      <c r="I449" s="924"/>
    </row>
    <row r="450" spans="1:9" x14ac:dyDescent="0.2">
      <c r="A450" s="920" t="s">
        <v>2197</v>
      </c>
      <c r="B450" s="920" t="s">
        <v>2198</v>
      </c>
      <c r="C450" s="70">
        <v>6</v>
      </c>
      <c r="D450" s="932">
        <v>40877</v>
      </c>
      <c r="E450" s="927"/>
      <c r="F450" s="925"/>
      <c r="G450" s="928" t="s">
        <v>1864</v>
      </c>
      <c r="H450" s="928"/>
      <c r="I450" s="87" t="s">
        <v>2199</v>
      </c>
    </row>
    <row r="451" spans="1:9" x14ac:dyDescent="0.2">
      <c r="A451" s="926" t="s">
        <v>2673</v>
      </c>
      <c r="B451" s="926" t="s">
        <v>2674</v>
      </c>
      <c r="C451" s="76">
        <v>6</v>
      </c>
      <c r="D451" s="148">
        <v>40877</v>
      </c>
      <c r="E451" s="53"/>
      <c r="F451" s="52"/>
      <c r="G451" s="55" t="s">
        <v>1864</v>
      </c>
      <c r="H451" s="55"/>
      <c r="I451" s="91" t="s">
        <v>2675</v>
      </c>
    </row>
    <row r="452" spans="1:9" x14ac:dyDescent="0.2">
      <c r="A452" s="65" t="s">
        <v>2065</v>
      </c>
      <c r="B452" s="920" t="s">
        <v>2066</v>
      </c>
      <c r="C452" s="70">
        <v>37</v>
      </c>
      <c r="D452" s="932">
        <v>40862</v>
      </c>
      <c r="E452" s="927"/>
      <c r="F452" s="925" t="s">
        <v>1864</v>
      </c>
      <c r="G452" s="928"/>
      <c r="H452" s="928"/>
      <c r="I452" s="87" t="s">
        <v>2067</v>
      </c>
    </row>
    <row r="453" spans="1:9" x14ac:dyDescent="0.2">
      <c r="A453" s="85" t="s">
        <v>2710</v>
      </c>
      <c r="B453" s="75" t="s">
        <v>34</v>
      </c>
      <c r="C453" s="70">
        <v>7</v>
      </c>
      <c r="D453" s="145">
        <v>40862</v>
      </c>
      <c r="E453" s="63"/>
      <c r="F453" s="50" t="s">
        <v>1864</v>
      </c>
      <c r="G453" s="64"/>
      <c r="H453" s="64"/>
      <c r="I453" s="156" t="s">
        <v>1932</v>
      </c>
    </row>
    <row r="454" spans="1:9" x14ac:dyDescent="0.2">
      <c r="A454" s="930" t="s">
        <v>2509</v>
      </c>
      <c r="B454" s="920" t="s">
        <v>2510</v>
      </c>
      <c r="C454" s="70">
        <v>19</v>
      </c>
      <c r="D454" s="932">
        <v>40857</v>
      </c>
      <c r="E454" s="927"/>
      <c r="F454" s="925" t="s">
        <v>1864</v>
      </c>
      <c r="G454" s="928"/>
      <c r="H454" s="928"/>
      <c r="I454" s="87" t="s">
        <v>2511</v>
      </c>
    </row>
    <row r="455" spans="1:9" x14ac:dyDescent="0.2">
      <c r="A455" s="920" t="s">
        <v>1354</v>
      </c>
      <c r="B455" s="920" t="s">
        <v>1355</v>
      </c>
      <c r="C455" s="70">
        <v>8</v>
      </c>
      <c r="D455" s="932">
        <v>40855</v>
      </c>
      <c r="E455" s="927"/>
      <c r="F455" s="925"/>
      <c r="G455" s="928"/>
      <c r="H455" s="928" t="s">
        <v>1864</v>
      </c>
      <c r="I455" s="156" t="s">
        <v>2414</v>
      </c>
    </row>
    <row r="456" spans="1:9" x14ac:dyDescent="0.2">
      <c r="A456" s="89" t="s">
        <v>1093</v>
      </c>
      <c r="B456" s="75" t="s">
        <v>1094</v>
      </c>
      <c r="C456" s="70">
        <v>6</v>
      </c>
      <c r="D456" s="932">
        <v>40850</v>
      </c>
      <c r="E456" s="927"/>
      <c r="F456" s="925" t="s">
        <v>1864</v>
      </c>
      <c r="G456" s="928"/>
      <c r="H456" s="928"/>
      <c r="I456" s="156" t="s">
        <v>2115</v>
      </c>
    </row>
    <row r="457" spans="1:9" x14ac:dyDescent="0.2">
      <c r="A457" s="1102" t="s">
        <v>2633</v>
      </c>
      <c r="B457" s="171" t="s">
        <v>2634</v>
      </c>
      <c r="C457" s="62">
        <v>11</v>
      </c>
      <c r="D457" s="142">
        <v>40848</v>
      </c>
      <c r="E457" s="42" t="s">
        <v>1864</v>
      </c>
      <c r="F457" s="26"/>
      <c r="G457" s="37"/>
      <c r="H457" s="37"/>
      <c r="I457" s="61" t="s">
        <v>4150</v>
      </c>
    </row>
    <row r="458" spans="1:9" x14ac:dyDescent="0.2">
      <c r="A458" s="85" t="s">
        <v>2755</v>
      </c>
      <c r="B458" s="161" t="s">
        <v>2756</v>
      </c>
      <c r="C458" s="70">
        <v>5</v>
      </c>
      <c r="D458" s="932">
        <v>40844</v>
      </c>
      <c r="E458" s="927"/>
      <c r="F458" s="925" t="s">
        <v>1864</v>
      </c>
      <c r="G458" s="928"/>
      <c r="H458" s="928"/>
      <c r="I458" s="87" t="s">
        <v>2757</v>
      </c>
    </row>
    <row r="459" spans="1:9" x14ac:dyDescent="0.2">
      <c r="A459" s="85" t="s">
        <v>2758</v>
      </c>
      <c r="B459" s="156" t="s">
        <v>2759</v>
      </c>
      <c r="C459" s="70">
        <v>5</v>
      </c>
      <c r="D459" s="932">
        <v>40844</v>
      </c>
      <c r="E459" s="927"/>
      <c r="F459" s="925" t="s">
        <v>1864</v>
      </c>
      <c r="G459" s="928"/>
      <c r="H459" s="928"/>
      <c r="I459" s="87" t="s">
        <v>2757</v>
      </c>
    </row>
    <row r="460" spans="1:9" x14ac:dyDescent="0.2">
      <c r="A460" s="75" t="s">
        <v>1646</v>
      </c>
      <c r="B460" s="161" t="s">
        <v>1647</v>
      </c>
      <c r="C460" s="70">
        <v>14</v>
      </c>
      <c r="D460" s="932">
        <v>40836</v>
      </c>
      <c r="E460" s="927"/>
      <c r="F460" s="925" t="s">
        <v>1864</v>
      </c>
      <c r="G460" s="928"/>
      <c r="H460" s="928"/>
      <c r="I460" s="156" t="s">
        <v>2115</v>
      </c>
    </row>
    <row r="461" spans="1:9" x14ac:dyDescent="0.2">
      <c r="A461" s="89" t="s">
        <v>2344</v>
      </c>
      <c r="B461" s="467" t="s">
        <v>2345</v>
      </c>
      <c r="C461" s="76">
        <v>22</v>
      </c>
      <c r="D461" s="148">
        <v>40835</v>
      </c>
      <c r="E461" s="53"/>
      <c r="F461" s="52" t="s">
        <v>1864</v>
      </c>
      <c r="G461" s="55"/>
      <c r="H461" s="55"/>
      <c r="I461" s="91" t="s">
        <v>4022</v>
      </c>
    </row>
    <row r="462" spans="1:9" x14ac:dyDescent="0.2">
      <c r="A462" s="921" t="s">
        <v>2619</v>
      </c>
      <c r="B462" s="23" t="s">
        <v>2620</v>
      </c>
      <c r="C462" s="62">
        <v>15</v>
      </c>
      <c r="D462" s="142">
        <v>40834</v>
      </c>
      <c r="E462" s="42"/>
      <c r="F462" s="26" t="s">
        <v>1864</v>
      </c>
      <c r="G462" s="37"/>
      <c r="H462" s="37"/>
      <c r="I462" s="61" t="s">
        <v>2351</v>
      </c>
    </row>
    <row r="463" spans="1:9" x14ac:dyDescent="0.2">
      <c r="A463" s="85" t="s">
        <v>2937</v>
      </c>
      <c r="B463" s="161" t="s">
        <v>1765</v>
      </c>
      <c r="C463" s="70">
        <v>16</v>
      </c>
      <c r="D463" s="932">
        <v>40830</v>
      </c>
      <c r="E463" s="927"/>
      <c r="F463" s="925" t="s">
        <v>1864</v>
      </c>
      <c r="G463" s="928"/>
      <c r="H463" s="928"/>
      <c r="I463" s="87" t="s">
        <v>2938</v>
      </c>
    </row>
    <row r="464" spans="1:9" x14ac:dyDescent="0.2">
      <c r="A464" s="75" t="s">
        <v>2127</v>
      </c>
      <c r="B464" s="161" t="s">
        <v>2128</v>
      </c>
      <c r="C464" s="70">
        <v>13</v>
      </c>
      <c r="D464" s="932">
        <v>40826</v>
      </c>
      <c r="E464" s="927"/>
      <c r="F464" s="925" t="s">
        <v>1864</v>
      </c>
      <c r="G464" s="928"/>
      <c r="H464" s="928"/>
      <c r="I464" s="924" t="s">
        <v>2129</v>
      </c>
    </row>
    <row r="465" spans="1:12" x14ac:dyDescent="0.2">
      <c r="A465" s="920" t="s">
        <v>2349</v>
      </c>
      <c r="B465" s="924" t="s">
        <v>2350</v>
      </c>
      <c r="C465" s="70">
        <v>16</v>
      </c>
      <c r="D465" s="932">
        <v>40826</v>
      </c>
      <c r="E465" s="927"/>
      <c r="F465" s="925" t="s">
        <v>1864</v>
      </c>
      <c r="G465" s="928"/>
      <c r="H465" s="928"/>
      <c r="I465" s="924" t="s">
        <v>2351</v>
      </c>
    </row>
    <row r="466" spans="1:12" x14ac:dyDescent="0.2">
      <c r="A466" s="473" t="s">
        <v>1247</v>
      </c>
      <c r="B466" s="1139" t="s">
        <v>1248</v>
      </c>
      <c r="C466" s="76">
        <v>11</v>
      </c>
      <c r="D466" s="148">
        <v>40809</v>
      </c>
      <c r="E466" s="53" t="s">
        <v>1864</v>
      </c>
      <c r="F466" s="52"/>
      <c r="G466" s="55"/>
      <c r="H466" s="55"/>
      <c r="I466" s="155" t="s">
        <v>2115</v>
      </c>
    </row>
    <row r="467" spans="1:12" x14ac:dyDescent="0.2">
      <c r="A467" s="921" t="s">
        <v>2566</v>
      </c>
      <c r="B467" s="23" t="s">
        <v>2567</v>
      </c>
      <c r="C467" s="62">
        <v>6</v>
      </c>
      <c r="D467" s="142">
        <v>40807</v>
      </c>
      <c r="E467" s="42"/>
      <c r="F467" s="26"/>
      <c r="G467" s="37" t="s">
        <v>1864</v>
      </c>
      <c r="H467" s="37"/>
      <c r="I467" s="23" t="s">
        <v>2568</v>
      </c>
    </row>
    <row r="468" spans="1:12" x14ac:dyDescent="0.2">
      <c r="A468" s="930" t="s">
        <v>2202</v>
      </c>
      <c r="B468" s="924" t="s">
        <v>2203</v>
      </c>
      <c r="C468" s="70">
        <v>5</v>
      </c>
      <c r="D468" s="932">
        <v>40793</v>
      </c>
      <c r="E468" s="927"/>
      <c r="F468" s="925"/>
      <c r="G468" s="928" t="s">
        <v>1864</v>
      </c>
      <c r="H468" s="928"/>
      <c r="I468" s="87" t="s">
        <v>2204</v>
      </c>
    </row>
    <row r="469" spans="1:12" x14ac:dyDescent="0.2">
      <c r="A469" s="920" t="s">
        <v>1905</v>
      </c>
      <c r="B469" s="924" t="s">
        <v>1903</v>
      </c>
      <c r="C469" s="70">
        <v>5</v>
      </c>
      <c r="D469" s="932">
        <v>40773</v>
      </c>
      <c r="E469" s="927"/>
      <c r="F469" s="925"/>
      <c r="G469" s="928"/>
      <c r="H469" s="1104" t="s">
        <v>1864</v>
      </c>
      <c r="I469" s="153" t="s">
        <v>1906</v>
      </c>
      <c r="K469" s="936"/>
      <c r="L469" s="936"/>
    </row>
    <row r="470" spans="1:12" x14ac:dyDescent="0.2">
      <c r="A470" s="930" t="s">
        <v>1982</v>
      </c>
      <c r="B470" s="924" t="s">
        <v>1983</v>
      </c>
      <c r="C470" s="70">
        <v>17</v>
      </c>
      <c r="D470" s="932">
        <v>40731</v>
      </c>
      <c r="E470" s="927"/>
      <c r="F470" s="925"/>
      <c r="G470" s="928" t="s">
        <v>1864</v>
      </c>
      <c r="H470" s="928"/>
      <c r="I470" s="87" t="s">
        <v>1984</v>
      </c>
    </row>
    <row r="471" spans="1:12" x14ac:dyDescent="0.2">
      <c r="A471" s="926" t="s">
        <v>2409</v>
      </c>
      <c r="B471" s="922" t="s">
        <v>2410</v>
      </c>
      <c r="C471" s="76">
        <v>39</v>
      </c>
      <c r="D471" s="148">
        <v>40724</v>
      </c>
      <c r="E471" s="53" t="s">
        <v>1864</v>
      </c>
      <c r="F471" s="52"/>
      <c r="G471" s="55"/>
      <c r="H471" s="55"/>
      <c r="I471" s="926"/>
    </row>
    <row r="472" spans="1:12" x14ac:dyDescent="0.2">
      <c r="A472" s="921" t="s">
        <v>2979</v>
      </c>
      <c r="B472" s="23" t="s">
        <v>2980</v>
      </c>
      <c r="C472" s="62">
        <v>39</v>
      </c>
      <c r="D472" s="142">
        <v>40718</v>
      </c>
      <c r="E472" s="42"/>
      <c r="F472" s="26"/>
      <c r="G472" s="37" t="s">
        <v>1864</v>
      </c>
      <c r="H472" s="37"/>
      <c r="I472" s="61" t="s">
        <v>2981</v>
      </c>
    </row>
    <row r="473" spans="1:12" x14ac:dyDescent="0.2">
      <c r="A473" s="920" t="s">
        <v>2385</v>
      </c>
      <c r="B473" s="924" t="s">
        <v>2386</v>
      </c>
      <c r="C473" s="70">
        <v>12</v>
      </c>
      <c r="D473" s="932">
        <v>40653</v>
      </c>
      <c r="E473" s="927" t="s">
        <v>1864</v>
      </c>
      <c r="F473" s="925"/>
      <c r="G473" s="928"/>
      <c r="H473" s="928"/>
      <c r="I473" s="924" t="s">
        <v>2387</v>
      </c>
    </row>
    <row r="474" spans="1:12" x14ac:dyDescent="0.2">
      <c r="A474" s="162" t="s">
        <v>2955</v>
      </c>
      <c r="B474" s="163" t="s">
        <v>2956</v>
      </c>
      <c r="C474" s="70">
        <v>8</v>
      </c>
      <c r="D474" s="932">
        <v>40620</v>
      </c>
      <c r="E474" s="927" t="s">
        <v>1864</v>
      </c>
      <c r="F474" s="925"/>
      <c r="G474" s="928"/>
      <c r="H474" s="928"/>
      <c r="I474" s="87" t="s">
        <v>2957</v>
      </c>
    </row>
    <row r="475" spans="1:12" x14ac:dyDescent="0.2">
      <c r="A475" s="93" t="s">
        <v>2363</v>
      </c>
      <c r="B475" s="163" t="s">
        <v>2364</v>
      </c>
      <c r="C475" s="70">
        <v>6</v>
      </c>
      <c r="D475" s="932">
        <v>40598</v>
      </c>
      <c r="E475" s="927" t="s">
        <v>1864</v>
      </c>
      <c r="F475" s="925"/>
      <c r="G475" s="928"/>
      <c r="H475" s="928"/>
      <c r="I475" s="87" t="s">
        <v>2365</v>
      </c>
    </row>
    <row r="476" spans="1:12" x14ac:dyDescent="0.2">
      <c r="A476" s="114" t="s">
        <v>1470</v>
      </c>
      <c r="B476" s="467" t="s">
        <v>1471</v>
      </c>
      <c r="C476" s="76">
        <v>7</v>
      </c>
      <c r="D476" s="148">
        <v>40506</v>
      </c>
      <c r="E476" s="53"/>
      <c r="F476" s="52" t="s">
        <v>1864</v>
      </c>
      <c r="G476" s="55"/>
      <c r="H476" s="55"/>
      <c r="I476" s="155" t="s">
        <v>1892</v>
      </c>
    </row>
    <row r="477" spans="1:12" x14ac:dyDescent="0.2">
      <c r="A477" s="921" t="s">
        <v>2421</v>
      </c>
      <c r="B477" s="23" t="s">
        <v>2422</v>
      </c>
      <c r="C477" s="62">
        <v>5</v>
      </c>
      <c r="D477" s="142">
        <v>40505</v>
      </c>
      <c r="E477" s="42"/>
      <c r="F477" s="26" t="s">
        <v>1864</v>
      </c>
      <c r="G477" s="37"/>
      <c r="H477" s="37"/>
      <c r="I477" s="61" t="s">
        <v>2423</v>
      </c>
    </row>
    <row r="478" spans="1:12" x14ac:dyDescent="0.2">
      <c r="A478" s="75" t="s">
        <v>1598</v>
      </c>
      <c r="B478" s="161" t="s">
        <v>1599</v>
      </c>
      <c r="C478" s="70">
        <v>14</v>
      </c>
      <c r="D478" s="932">
        <v>40505</v>
      </c>
      <c r="E478" s="927"/>
      <c r="F478" s="925" t="s">
        <v>1864</v>
      </c>
      <c r="G478" s="928"/>
      <c r="H478" s="928"/>
      <c r="I478" s="156" t="s">
        <v>1892</v>
      </c>
    </row>
    <row r="479" spans="1:12" x14ac:dyDescent="0.2">
      <c r="A479" s="75" t="s">
        <v>2161</v>
      </c>
      <c r="B479" s="161" t="s">
        <v>2162</v>
      </c>
      <c r="C479" s="70">
        <v>7</v>
      </c>
      <c r="D479" s="932">
        <v>40499</v>
      </c>
      <c r="E479" s="927"/>
      <c r="F479" s="925" t="s">
        <v>1864</v>
      </c>
      <c r="G479" s="928"/>
      <c r="H479" s="928"/>
      <c r="I479" s="87" t="s">
        <v>2163</v>
      </c>
    </row>
    <row r="480" spans="1:12" x14ac:dyDescent="0.2">
      <c r="A480" s="920" t="s">
        <v>2144</v>
      </c>
      <c r="B480" s="924" t="s">
        <v>2145</v>
      </c>
      <c r="C480" s="70">
        <v>15</v>
      </c>
      <c r="D480" s="932">
        <v>40497</v>
      </c>
      <c r="E480" s="927"/>
      <c r="F480" s="925" t="s">
        <v>1864</v>
      </c>
      <c r="G480" s="928"/>
      <c r="H480" s="928"/>
      <c r="I480" s="924" t="s">
        <v>1969</v>
      </c>
    </row>
    <row r="481" spans="1:12" x14ac:dyDescent="0.2">
      <c r="A481" s="102" t="s">
        <v>697</v>
      </c>
      <c r="B481" s="922" t="s">
        <v>698</v>
      </c>
      <c r="C481" s="76">
        <v>7</v>
      </c>
      <c r="D481" s="148">
        <v>40497</v>
      </c>
      <c r="E481" s="1216" t="s">
        <v>1864</v>
      </c>
      <c r="F481" s="52"/>
      <c r="G481" s="55"/>
      <c r="H481" s="55"/>
      <c r="I481" s="1221" t="s">
        <v>2548</v>
      </c>
    </row>
    <row r="482" spans="1:12" x14ac:dyDescent="0.2">
      <c r="A482" s="100" t="s">
        <v>2491</v>
      </c>
      <c r="B482" s="160" t="s">
        <v>2492</v>
      </c>
      <c r="C482" s="62">
        <v>16</v>
      </c>
      <c r="D482" s="142">
        <v>40493</v>
      </c>
      <c r="E482" s="42"/>
      <c r="F482" s="26" t="s">
        <v>1864</v>
      </c>
      <c r="G482" s="37"/>
      <c r="H482" s="43"/>
      <c r="I482" s="65" t="s">
        <v>4095</v>
      </c>
    </row>
    <row r="483" spans="1:12" x14ac:dyDescent="0.2">
      <c r="A483" s="920" t="s">
        <v>2925</v>
      </c>
      <c r="B483" s="924" t="s">
        <v>2926</v>
      </c>
      <c r="C483" s="70">
        <v>14</v>
      </c>
      <c r="D483" s="932">
        <v>40492</v>
      </c>
      <c r="E483" s="927"/>
      <c r="F483" s="925" t="s">
        <v>1864</v>
      </c>
      <c r="G483" s="928"/>
      <c r="H483" s="923"/>
      <c r="I483" s="930" t="s">
        <v>2927</v>
      </c>
      <c r="K483" s="919"/>
      <c r="L483" s="919"/>
    </row>
    <row r="484" spans="1:12" x14ac:dyDescent="0.2">
      <c r="A484" s="920" t="s">
        <v>2099</v>
      </c>
      <c r="B484" s="924" t="s">
        <v>2100</v>
      </c>
      <c r="C484" s="70">
        <v>18</v>
      </c>
      <c r="D484" s="932">
        <v>40491</v>
      </c>
      <c r="E484" s="927"/>
      <c r="F484" s="925" t="s">
        <v>1864</v>
      </c>
      <c r="G484" s="928"/>
      <c r="H484" s="923"/>
      <c r="I484" s="920" t="s">
        <v>1969</v>
      </c>
    </row>
    <row r="485" spans="1:12" x14ac:dyDescent="0.2">
      <c r="A485" s="75" t="s">
        <v>1579</v>
      </c>
      <c r="B485" s="161" t="s">
        <v>1580</v>
      </c>
      <c r="C485" s="70">
        <v>6</v>
      </c>
      <c r="D485" s="932">
        <v>40486</v>
      </c>
      <c r="E485" s="927"/>
      <c r="F485" s="925" t="s">
        <v>1864</v>
      </c>
      <c r="G485" s="928"/>
      <c r="H485" s="923"/>
      <c r="I485" s="85" t="s">
        <v>1892</v>
      </c>
      <c r="K485" s="919"/>
      <c r="L485" s="919"/>
    </row>
    <row r="486" spans="1:12" x14ac:dyDescent="0.2">
      <c r="A486" s="89" t="s">
        <v>2379</v>
      </c>
      <c r="B486" s="467" t="s">
        <v>1300</v>
      </c>
      <c r="C486" s="76">
        <v>5</v>
      </c>
      <c r="D486" s="148">
        <v>40480</v>
      </c>
      <c r="E486" s="53"/>
      <c r="F486" s="52" t="s">
        <v>1864</v>
      </c>
      <c r="G486" s="55"/>
      <c r="H486" s="48"/>
      <c r="I486" s="114" t="s">
        <v>1892</v>
      </c>
    </row>
    <row r="487" spans="1:12" x14ac:dyDescent="0.2">
      <c r="A487" s="96" t="s">
        <v>3012</v>
      </c>
      <c r="B487" s="160" t="s">
        <v>3013</v>
      </c>
      <c r="C487" s="62">
        <v>10</v>
      </c>
      <c r="D487" s="142">
        <v>40480</v>
      </c>
      <c r="E487" s="42"/>
      <c r="F487" s="26" t="s">
        <v>1864</v>
      </c>
      <c r="G487" s="37"/>
      <c r="H487" s="43"/>
      <c r="I487" s="100" t="s">
        <v>4016</v>
      </c>
    </row>
    <row r="488" spans="1:12" x14ac:dyDescent="0.2">
      <c r="A488" s="471" t="s">
        <v>2235</v>
      </c>
      <c r="B488" s="161" t="s">
        <v>559</v>
      </c>
      <c r="C488" s="70">
        <v>12</v>
      </c>
      <c r="D488" s="932">
        <v>40479</v>
      </c>
      <c r="E488" s="927"/>
      <c r="F488" s="925" t="s">
        <v>1864</v>
      </c>
      <c r="G488" s="928"/>
      <c r="H488" s="923"/>
      <c r="I488" s="930" t="s">
        <v>2236</v>
      </c>
    </row>
    <row r="489" spans="1:12" x14ac:dyDescent="0.2">
      <c r="A489" s="85" t="s">
        <v>2268</v>
      </c>
      <c r="B489" s="161" t="s">
        <v>2269</v>
      </c>
      <c r="C489" s="70">
        <v>13</v>
      </c>
      <c r="D489" s="932">
        <v>40479</v>
      </c>
      <c r="E489" s="927"/>
      <c r="F489" s="925" t="s">
        <v>1864</v>
      </c>
      <c r="G489" s="928"/>
      <c r="H489" s="923"/>
      <c r="I489" s="930" t="s">
        <v>4170</v>
      </c>
    </row>
    <row r="490" spans="1:12" x14ac:dyDescent="0.2">
      <c r="A490" s="75" t="s">
        <v>2483</v>
      </c>
      <c r="B490" s="161" t="s">
        <v>2484</v>
      </c>
      <c r="C490" s="70">
        <v>7</v>
      </c>
      <c r="D490" s="932">
        <v>40478</v>
      </c>
      <c r="E490" s="927"/>
      <c r="F490" s="925" t="s">
        <v>1864</v>
      </c>
      <c r="G490" s="928"/>
      <c r="H490" s="923"/>
      <c r="I490" s="85" t="s">
        <v>1892</v>
      </c>
    </row>
    <row r="491" spans="1:12" x14ac:dyDescent="0.2">
      <c r="A491" s="102" t="s">
        <v>2711</v>
      </c>
      <c r="B491" s="922" t="s">
        <v>2712</v>
      </c>
      <c r="C491" s="76">
        <v>7</v>
      </c>
      <c r="D491" s="148">
        <v>40478</v>
      </c>
      <c r="E491" s="53"/>
      <c r="F491" s="52" t="s">
        <v>1864</v>
      </c>
      <c r="G491" s="55"/>
      <c r="H491" s="48"/>
      <c r="I491" s="102" t="s">
        <v>2713</v>
      </c>
    </row>
    <row r="492" spans="1:12" x14ac:dyDescent="0.2">
      <c r="A492" s="921" t="s">
        <v>2068</v>
      </c>
      <c r="B492" s="23" t="s">
        <v>2069</v>
      </c>
      <c r="C492" s="62">
        <v>7</v>
      </c>
      <c r="D492" s="142">
        <v>40477</v>
      </c>
      <c r="E492" s="42"/>
      <c r="F492" s="26" t="s">
        <v>1864</v>
      </c>
      <c r="G492" s="37"/>
      <c r="H492" s="43"/>
      <c r="I492" s="921" t="s">
        <v>1969</v>
      </c>
    </row>
    <row r="493" spans="1:12" x14ac:dyDescent="0.2">
      <c r="A493" s="75" t="s">
        <v>2493</v>
      </c>
      <c r="B493" s="161" t="s">
        <v>2494</v>
      </c>
      <c r="C493" s="70">
        <v>7</v>
      </c>
      <c r="D493" s="932">
        <v>40477</v>
      </c>
      <c r="E493" s="927"/>
      <c r="F493" s="925" t="s">
        <v>1864</v>
      </c>
      <c r="G493" s="928"/>
      <c r="H493" s="923"/>
      <c r="I493" s="85" t="s">
        <v>1892</v>
      </c>
    </row>
    <row r="494" spans="1:12" x14ac:dyDescent="0.2">
      <c r="A494" s="456" t="s">
        <v>2592</v>
      </c>
      <c r="B494" s="161" t="s">
        <v>2593</v>
      </c>
      <c r="C494" s="70">
        <v>7</v>
      </c>
      <c r="D494" s="932">
        <v>40477</v>
      </c>
      <c r="E494" s="927"/>
      <c r="F494" s="925" t="s">
        <v>1864</v>
      </c>
      <c r="G494" s="928"/>
      <c r="H494" s="923"/>
      <c r="I494" s="85" t="s">
        <v>1892</v>
      </c>
    </row>
    <row r="495" spans="1:12" x14ac:dyDescent="0.2">
      <c r="A495" s="920" t="s">
        <v>2874</v>
      </c>
      <c r="B495" s="924" t="s">
        <v>2875</v>
      </c>
      <c r="C495" s="70">
        <v>31</v>
      </c>
      <c r="D495" s="932">
        <v>40477</v>
      </c>
      <c r="E495" s="927"/>
      <c r="F495" s="925" t="s">
        <v>1864</v>
      </c>
      <c r="G495" s="928"/>
      <c r="H495" s="923"/>
      <c r="I495" s="920" t="s">
        <v>1969</v>
      </c>
    </row>
    <row r="496" spans="1:12" x14ac:dyDescent="0.2">
      <c r="A496" s="926" t="s">
        <v>1967</v>
      </c>
      <c r="B496" s="922" t="s">
        <v>1968</v>
      </c>
      <c r="C496" s="76">
        <v>30</v>
      </c>
      <c r="D496" s="148">
        <v>40476</v>
      </c>
      <c r="E496" s="53"/>
      <c r="F496" s="52" t="s">
        <v>1864</v>
      </c>
      <c r="G496" s="55"/>
      <c r="H496" s="48"/>
      <c r="I496" s="926" t="s">
        <v>1969</v>
      </c>
    </row>
    <row r="497" spans="1:12" x14ac:dyDescent="0.2">
      <c r="A497" s="96" t="s">
        <v>1000</v>
      </c>
      <c r="B497" s="160" t="s">
        <v>1001</v>
      </c>
      <c r="C497" s="62">
        <v>6</v>
      </c>
      <c r="D497" s="142">
        <v>40476</v>
      </c>
      <c r="E497" s="42"/>
      <c r="F497" s="26" t="s">
        <v>1864</v>
      </c>
      <c r="G497" s="37"/>
      <c r="H497" s="43"/>
      <c r="I497" s="100" t="s">
        <v>1932</v>
      </c>
    </row>
    <row r="498" spans="1:12" x14ac:dyDescent="0.2">
      <c r="A498" s="75" t="s">
        <v>2745</v>
      </c>
      <c r="B498" s="161" t="s">
        <v>2746</v>
      </c>
      <c r="C498" s="70">
        <v>6</v>
      </c>
      <c r="D498" s="932">
        <v>40476</v>
      </c>
      <c r="E498" s="927"/>
      <c r="F498" s="925" t="s">
        <v>1864</v>
      </c>
      <c r="G498" s="928"/>
      <c r="H498" s="923"/>
      <c r="I498" s="930" t="s">
        <v>2747</v>
      </c>
    </row>
    <row r="499" spans="1:12" x14ac:dyDescent="0.2">
      <c r="A499" s="113" t="s">
        <v>1236</v>
      </c>
      <c r="B499" s="167" t="s">
        <v>2311</v>
      </c>
      <c r="C499" s="70">
        <v>5</v>
      </c>
      <c r="D499" s="932">
        <v>40473</v>
      </c>
      <c r="E499" s="927"/>
      <c r="F499" s="165" t="s">
        <v>1864</v>
      </c>
      <c r="G499" s="928"/>
      <c r="H499" s="923"/>
      <c r="I499" s="79" t="s">
        <v>2312</v>
      </c>
    </row>
    <row r="500" spans="1:12" x14ac:dyDescent="0.2">
      <c r="A500" s="75" t="s">
        <v>897</v>
      </c>
      <c r="B500" s="161" t="s">
        <v>898</v>
      </c>
      <c r="C500" s="70">
        <v>8</v>
      </c>
      <c r="D500" s="932">
        <v>40471</v>
      </c>
      <c r="E500" s="927"/>
      <c r="F500" s="925" t="s">
        <v>1864</v>
      </c>
      <c r="G500" s="928"/>
      <c r="H500" s="923"/>
      <c r="I500" s="85" t="s">
        <v>1892</v>
      </c>
      <c r="K500" s="936"/>
      <c r="L500" s="936"/>
    </row>
    <row r="501" spans="1:12" x14ac:dyDescent="0.2">
      <c r="A501" s="89" t="s">
        <v>2453</v>
      </c>
      <c r="B501" s="467" t="s">
        <v>1398</v>
      </c>
      <c r="C501" s="76">
        <v>13</v>
      </c>
      <c r="D501" s="148">
        <v>40471</v>
      </c>
      <c r="E501" s="53"/>
      <c r="F501" s="52" t="s">
        <v>1864</v>
      </c>
      <c r="G501" s="55"/>
      <c r="H501" s="48"/>
      <c r="I501" s="114" t="s">
        <v>1932</v>
      </c>
    </row>
    <row r="502" spans="1:12" x14ac:dyDescent="0.2">
      <c r="A502" s="96" t="s">
        <v>2222</v>
      </c>
      <c r="B502" s="160" t="s">
        <v>2223</v>
      </c>
      <c r="C502" s="62">
        <v>42</v>
      </c>
      <c r="D502" s="142">
        <v>40469</v>
      </c>
      <c r="E502" s="42"/>
      <c r="F502" s="26" t="s">
        <v>1864</v>
      </c>
      <c r="G502" s="37"/>
      <c r="H502" s="37"/>
      <c r="I502" s="61" t="s">
        <v>2224</v>
      </c>
    </row>
    <row r="503" spans="1:12" x14ac:dyDescent="0.2">
      <c r="A503" s="920" t="s">
        <v>2402</v>
      </c>
      <c r="B503" s="924" t="s">
        <v>2403</v>
      </c>
      <c r="C503" s="70">
        <v>51</v>
      </c>
      <c r="D503" s="932">
        <v>40465</v>
      </c>
      <c r="E503" s="927"/>
      <c r="F503" s="925" t="s">
        <v>1864</v>
      </c>
      <c r="G503" s="928"/>
      <c r="H503" s="928"/>
      <c r="I503" s="87" t="s">
        <v>2404</v>
      </c>
    </row>
    <row r="504" spans="1:12" x14ac:dyDescent="0.2">
      <c r="A504" s="920" t="s">
        <v>2135</v>
      </c>
      <c r="B504" s="924" t="s">
        <v>2136</v>
      </c>
      <c r="C504" s="70">
        <v>5</v>
      </c>
      <c r="D504" s="932">
        <v>40464</v>
      </c>
      <c r="E504" s="927"/>
      <c r="F504" s="925" t="s">
        <v>1864</v>
      </c>
      <c r="G504" s="928"/>
      <c r="H504" s="928"/>
      <c r="I504" s="87" t="s">
        <v>2137</v>
      </c>
    </row>
    <row r="505" spans="1:12" x14ac:dyDescent="0.2">
      <c r="A505" s="75" t="s">
        <v>1547</v>
      </c>
      <c r="B505" s="161" t="s">
        <v>1548</v>
      </c>
      <c r="C505" s="70">
        <v>20</v>
      </c>
      <c r="D505" s="932">
        <v>40464</v>
      </c>
      <c r="E505" s="927"/>
      <c r="F505" s="925" t="s">
        <v>1864</v>
      </c>
      <c r="G505" s="928"/>
      <c r="H505" s="928"/>
      <c r="I505" s="156" t="s">
        <v>1892</v>
      </c>
    </row>
    <row r="506" spans="1:12" x14ac:dyDescent="0.2">
      <c r="A506" s="926" t="s">
        <v>2051</v>
      </c>
      <c r="B506" s="922" t="s">
        <v>2052</v>
      </c>
      <c r="C506" s="76">
        <v>6</v>
      </c>
      <c r="D506" s="148">
        <v>40463</v>
      </c>
      <c r="E506" s="53"/>
      <c r="F506" s="52" t="s">
        <v>1864</v>
      </c>
      <c r="G506" s="55"/>
      <c r="H506" s="55"/>
      <c r="I506" s="922" t="s">
        <v>1969</v>
      </c>
    </row>
    <row r="507" spans="1:12" x14ac:dyDescent="0.2">
      <c r="A507" s="96" t="s">
        <v>1073</v>
      </c>
      <c r="B507" s="160" t="s">
        <v>1074</v>
      </c>
      <c r="C507" s="62">
        <v>7</v>
      </c>
      <c r="D507" s="142">
        <v>40458</v>
      </c>
      <c r="E507" s="42"/>
      <c r="F507" s="26" t="s">
        <v>1864</v>
      </c>
      <c r="G507" s="37"/>
      <c r="H507" s="37"/>
      <c r="I507" s="166" t="s">
        <v>1932</v>
      </c>
    </row>
    <row r="508" spans="1:12" x14ac:dyDescent="0.2">
      <c r="A508" s="471" t="s">
        <v>936</v>
      </c>
      <c r="B508" s="161" t="s">
        <v>937</v>
      </c>
      <c r="C508" s="70">
        <v>8</v>
      </c>
      <c r="D508" s="932">
        <v>40457</v>
      </c>
      <c r="E508" s="927"/>
      <c r="F508" s="925" t="s">
        <v>1864</v>
      </c>
      <c r="G508" s="928"/>
      <c r="H508" s="928"/>
      <c r="I508" s="156" t="s">
        <v>1932</v>
      </c>
    </row>
    <row r="509" spans="1:12" x14ac:dyDescent="0.2">
      <c r="A509" s="920" t="s">
        <v>2867</v>
      </c>
      <c r="B509" s="924" t="s">
        <v>2868</v>
      </c>
      <c r="C509" s="70">
        <v>7</v>
      </c>
      <c r="D509" s="932">
        <v>40456</v>
      </c>
      <c r="E509" s="927"/>
      <c r="F509" s="925" t="s">
        <v>1864</v>
      </c>
      <c r="G509" s="928"/>
      <c r="H509" s="928"/>
      <c r="I509" s="87" t="s">
        <v>2869</v>
      </c>
    </row>
    <row r="510" spans="1:12" x14ac:dyDescent="0.2">
      <c r="A510" s="930" t="s">
        <v>2520</v>
      </c>
      <c r="B510" s="924" t="s">
        <v>2521</v>
      </c>
      <c r="C510" s="70">
        <v>5</v>
      </c>
      <c r="D510" s="932">
        <v>40450</v>
      </c>
      <c r="E510" s="927"/>
      <c r="F510" s="165" t="s">
        <v>1864</v>
      </c>
      <c r="G510" s="928"/>
      <c r="H510" s="928"/>
      <c r="I510" s="153" t="s">
        <v>2522</v>
      </c>
    </row>
    <row r="511" spans="1:12" x14ac:dyDescent="0.2">
      <c r="A511" s="926" t="s">
        <v>2026</v>
      </c>
      <c r="B511" s="922" t="s">
        <v>2027</v>
      </c>
      <c r="C511" s="76">
        <v>5</v>
      </c>
      <c r="D511" s="148">
        <v>40444</v>
      </c>
      <c r="E511" s="53"/>
      <c r="F511" s="52"/>
      <c r="G511" s="55" t="s">
        <v>1864</v>
      </c>
      <c r="H511" s="55"/>
      <c r="I511" s="91" t="s">
        <v>2028</v>
      </c>
    </row>
    <row r="512" spans="1:12" x14ac:dyDescent="0.2">
      <c r="A512" s="100" t="s">
        <v>2083</v>
      </c>
      <c r="B512" s="160" t="s">
        <v>2084</v>
      </c>
      <c r="C512" s="62">
        <v>6</v>
      </c>
      <c r="D512" s="142">
        <v>40444</v>
      </c>
      <c r="E512" s="42"/>
      <c r="F512" s="26" t="s">
        <v>1864</v>
      </c>
      <c r="G512" s="37"/>
      <c r="H512" s="37"/>
      <c r="I512" s="61" t="s">
        <v>2085</v>
      </c>
    </row>
    <row r="513" spans="1:12" x14ac:dyDescent="0.2">
      <c r="A513" s="85" t="s">
        <v>2029</v>
      </c>
      <c r="B513" s="161" t="s">
        <v>2030</v>
      </c>
      <c r="C513" s="70">
        <v>7</v>
      </c>
      <c r="D513" s="932">
        <v>40442</v>
      </c>
      <c r="E513" s="927"/>
      <c r="F513" s="925" t="s">
        <v>1864</v>
      </c>
      <c r="G513" s="928"/>
      <c r="H513" s="928"/>
      <c r="I513" s="87" t="s">
        <v>2031</v>
      </c>
    </row>
    <row r="514" spans="1:12" x14ac:dyDescent="0.2">
      <c r="A514" s="930" t="s">
        <v>2574</v>
      </c>
      <c r="B514" s="924" t="s">
        <v>2575</v>
      </c>
      <c r="C514" s="70">
        <v>9</v>
      </c>
      <c r="D514" s="932">
        <v>40442</v>
      </c>
      <c r="E514" s="927"/>
      <c r="F514" s="925" t="s">
        <v>1864</v>
      </c>
      <c r="G514" s="928"/>
      <c r="H514" s="928"/>
      <c r="I514" s="87" t="s">
        <v>2576</v>
      </c>
    </row>
    <row r="515" spans="1:12" x14ac:dyDescent="0.2">
      <c r="A515" s="113" t="s">
        <v>2640</v>
      </c>
      <c r="B515" s="167" t="s">
        <v>2641</v>
      </c>
      <c r="C515" s="70">
        <v>5</v>
      </c>
      <c r="D515" s="932">
        <v>40442</v>
      </c>
      <c r="E515" s="927"/>
      <c r="F515" s="165" t="s">
        <v>1864</v>
      </c>
      <c r="G515" s="928"/>
      <c r="H515" s="928"/>
      <c r="I515" s="153" t="s">
        <v>2642</v>
      </c>
    </row>
    <row r="516" spans="1:12" x14ac:dyDescent="0.2">
      <c r="A516" s="102" t="s">
        <v>2699</v>
      </c>
      <c r="B516" s="922" t="s">
        <v>2700</v>
      </c>
      <c r="C516" s="76">
        <v>21</v>
      </c>
      <c r="D516" s="148">
        <v>40438</v>
      </c>
      <c r="E516" s="53"/>
      <c r="F516" s="52" t="s">
        <v>1864</v>
      </c>
      <c r="G516" s="55"/>
      <c r="H516" s="55"/>
      <c r="I516" s="91" t="s">
        <v>2701</v>
      </c>
    </row>
    <row r="517" spans="1:12" x14ac:dyDescent="0.2">
      <c r="A517" s="100" t="s">
        <v>2970</v>
      </c>
      <c r="B517" s="160" t="s">
        <v>1784</v>
      </c>
      <c r="C517" s="62">
        <v>16</v>
      </c>
      <c r="D517" s="142">
        <v>40438</v>
      </c>
      <c r="E517" s="42"/>
      <c r="F517" s="26" t="s">
        <v>1864</v>
      </c>
      <c r="G517" s="37"/>
      <c r="H517" s="37"/>
      <c r="I517" s="166" t="s">
        <v>1892</v>
      </c>
    </row>
    <row r="518" spans="1:12" x14ac:dyDescent="0.2">
      <c r="A518" s="85" t="s">
        <v>2391</v>
      </c>
      <c r="B518" s="161" t="s">
        <v>1326</v>
      </c>
      <c r="C518" s="70">
        <v>8</v>
      </c>
      <c r="D518" s="932">
        <v>40437</v>
      </c>
      <c r="E518" s="927"/>
      <c r="F518" s="925" t="s">
        <v>1864</v>
      </c>
      <c r="G518" s="928"/>
      <c r="H518" s="928"/>
      <c r="I518" s="156" t="s">
        <v>1892</v>
      </c>
    </row>
    <row r="519" spans="1:12" x14ac:dyDescent="0.2">
      <c r="A519" s="75" t="s">
        <v>1330</v>
      </c>
      <c r="B519" s="161" t="s">
        <v>1331</v>
      </c>
      <c r="C519" s="70">
        <v>6</v>
      </c>
      <c r="D519" s="932">
        <v>40436</v>
      </c>
      <c r="E519" s="927"/>
      <c r="F519" s="925" t="s">
        <v>1864</v>
      </c>
      <c r="G519" s="928"/>
      <c r="H519" s="928"/>
      <c r="I519" s="156" t="s">
        <v>1892</v>
      </c>
    </row>
    <row r="520" spans="1:12" x14ac:dyDescent="0.2">
      <c r="A520" s="920" t="s">
        <v>2246</v>
      </c>
      <c r="B520" s="924" t="s">
        <v>2247</v>
      </c>
      <c r="C520" s="70">
        <v>6</v>
      </c>
      <c r="D520" s="932">
        <v>40433</v>
      </c>
      <c r="E520" s="927"/>
      <c r="F520" s="925"/>
      <c r="G520" s="928" t="s">
        <v>1864</v>
      </c>
      <c r="H520" s="928"/>
      <c r="I520" s="87" t="s">
        <v>2248</v>
      </c>
    </row>
    <row r="521" spans="1:12" x14ac:dyDescent="0.2">
      <c r="A521" s="89" t="s">
        <v>1890</v>
      </c>
      <c r="B521" s="467" t="s">
        <v>1891</v>
      </c>
      <c r="C521" s="76">
        <v>8</v>
      </c>
      <c r="D521" s="148">
        <v>40431</v>
      </c>
      <c r="E521" s="53"/>
      <c r="F521" s="52" t="s">
        <v>1864</v>
      </c>
      <c r="G521" s="55"/>
      <c r="H521" s="55"/>
      <c r="I521" s="155" t="s">
        <v>1892</v>
      </c>
      <c r="K521" s="936"/>
      <c r="L521" s="936"/>
    </row>
    <row r="522" spans="1:12" x14ac:dyDescent="0.2">
      <c r="A522" s="921" t="s">
        <v>1915</v>
      </c>
      <c r="B522" s="23" t="s">
        <v>1916</v>
      </c>
      <c r="C522" s="62">
        <v>7</v>
      </c>
      <c r="D522" s="142">
        <v>40431</v>
      </c>
      <c r="E522" s="42"/>
      <c r="F522" s="26" t="s">
        <v>1864</v>
      </c>
      <c r="G522" s="37"/>
      <c r="H522" s="37"/>
      <c r="I522" s="61" t="s">
        <v>1917</v>
      </c>
      <c r="K522" s="936"/>
      <c r="L522" s="936"/>
    </row>
    <row r="523" spans="1:12" x14ac:dyDescent="0.2">
      <c r="A523" s="85" t="s">
        <v>2000</v>
      </c>
      <c r="B523" s="161" t="s">
        <v>2001</v>
      </c>
      <c r="C523" s="70">
        <v>12</v>
      </c>
      <c r="D523" s="932">
        <v>40431</v>
      </c>
      <c r="E523" s="927"/>
      <c r="F523" s="925" t="s">
        <v>1864</v>
      </c>
      <c r="G523" s="928"/>
      <c r="H523" s="928"/>
      <c r="I523" s="87" t="s">
        <v>2002</v>
      </c>
    </row>
    <row r="524" spans="1:12" x14ac:dyDescent="0.2">
      <c r="A524" s="75" t="s">
        <v>2071</v>
      </c>
      <c r="B524" s="161" t="s">
        <v>2072</v>
      </c>
      <c r="C524" s="70">
        <v>7</v>
      </c>
      <c r="D524" s="932">
        <v>40431</v>
      </c>
      <c r="E524" s="927"/>
      <c r="F524" s="925" t="s">
        <v>1864</v>
      </c>
      <c r="G524" s="928"/>
      <c r="H524" s="928"/>
      <c r="I524" s="87" t="s">
        <v>2073</v>
      </c>
      <c r="K524" s="936"/>
      <c r="L524" s="936"/>
    </row>
    <row r="525" spans="1:12" x14ac:dyDescent="0.2">
      <c r="A525" s="75" t="s">
        <v>2182</v>
      </c>
      <c r="B525" s="161" t="s">
        <v>1118</v>
      </c>
      <c r="C525" s="70">
        <v>7</v>
      </c>
      <c r="D525" s="932">
        <v>40431</v>
      </c>
      <c r="E525" s="927"/>
      <c r="F525" s="925" t="s">
        <v>1864</v>
      </c>
      <c r="G525" s="928"/>
      <c r="H525" s="928"/>
      <c r="I525" s="156" t="s">
        <v>1932</v>
      </c>
    </row>
    <row r="526" spans="1:12" x14ac:dyDescent="0.2">
      <c r="A526" s="89" t="s">
        <v>1222</v>
      </c>
      <c r="B526" s="467" t="s">
        <v>1223</v>
      </c>
      <c r="C526" s="76">
        <v>7</v>
      </c>
      <c r="D526" s="148">
        <v>40431</v>
      </c>
      <c r="E526" s="53"/>
      <c r="F526" s="52" t="s">
        <v>1864</v>
      </c>
      <c r="G526" s="55"/>
      <c r="H526" s="55"/>
      <c r="I526" s="155" t="s">
        <v>1892</v>
      </c>
    </row>
    <row r="527" spans="1:12" x14ac:dyDescent="0.2">
      <c r="A527" s="1101" t="s">
        <v>1240</v>
      </c>
      <c r="B527" s="160" t="s">
        <v>1241</v>
      </c>
      <c r="C527" s="62">
        <v>7</v>
      </c>
      <c r="D527" s="142">
        <v>40431</v>
      </c>
      <c r="E527" s="42"/>
      <c r="F527" s="26" t="s">
        <v>1864</v>
      </c>
      <c r="G527" s="37"/>
      <c r="H527" s="37"/>
      <c r="I527" s="166" t="s">
        <v>1892</v>
      </c>
    </row>
    <row r="528" spans="1:12" x14ac:dyDescent="0.2">
      <c r="A528" s="920" t="s">
        <v>2446</v>
      </c>
      <c r="B528" s="924" t="s">
        <v>2447</v>
      </c>
      <c r="C528" s="70">
        <v>8</v>
      </c>
      <c r="D528" s="932">
        <v>40431</v>
      </c>
      <c r="E528" s="927"/>
      <c r="F528" s="925" t="s">
        <v>1864</v>
      </c>
      <c r="G528" s="928"/>
      <c r="H528" s="928"/>
      <c r="I528" s="87" t="s">
        <v>2448</v>
      </c>
    </row>
    <row r="529" spans="1:9" x14ac:dyDescent="0.2">
      <c r="A529" s="75" t="s">
        <v>1738</v>
      </c>
      <c r="B529" s="161" t="s">
        <v>1739</v>
      </c>
      <c r="C529" s="70">
        <v>5</v>
      </c>
      <c r="D529" s="932">
        <v>40431</v>
      </c>
      <c r="E529" s="927"/>
      <c r="F529" s="925" t="s">
        <v>1864</v>
      </c>
      <c r="G529" s="928"/>
      <c r="H529" s="928"/>
      <c r="I529" s="156" t="s">
        <v>1892</v>
      </c>
    </row>
    <row r="530" spans="1:9" x14ac:dyDescent="0.2">
      <c r="A530" s="75" t="s">
        <v>3000</v>
      </c>
      <c r="B530" s="161" t="s">
        <v>3001</v>
      </c>
      <c r="C530" s="70">
        <v>7</v>
      </c>
      <c r="D530" s="932">
        <v>40431</v>
      </c>
      <c r="E530" s="927"/>
      <c r="F530" s="925" t="s">
        <v>1864</v>
      </c>
      <c r="G530" s="928"/>
      <c r="H530" s="928"/>
      <c r="I530" s="156" t="s">
        <v>3002</v>
      </c>
    </row>
    <row r="531" spans="1:9" x14ac:dyDescent="0.2">
      <c r="A531" s="114" t="s">
        <v>3006</v>
      </c>
      <c r="B531" s="467" t="s">
        <v>3007</v>
      </c>
      <c r="C531" s="76">
        <v>15</v>
      </c>
      <c r="D531" s="148">
        <v>40431</v>
      </c>
      <c r="E531" s="53"/>
      <c r="F531" s="52" t="s">
        <v>1864</v>
      </c>
      <c r="G531" s="55"/>
      <c r="H531" s="55"/>
      <c r="I531" s="91" t="s">
        <v>3008</v>
      </c>
    </row>
    <row r="532" spans="1:9" x14ac:dyDescent="0.2">
      <c r="A532" s="152" t="s">
        <v>981</v>
      </c>
      <c r="B532" s="171" t="s">
        <v>982</v>
      </c>
      <c r="C532" s="62">
        <v>25</v>
      </c>
      <c r="D532" s="142">
        <v>40426</v>
      </c>
      <c r="E532" s="42"/>
      <c r="F532" s="26" t="s">
        <v>1864</v>
      </c>
      <c r="G532" s="37"/>
      <c r="H532" s="37"/>
      <c r="I532" s="61" t="s">
        <v>1963</v>
      </c>
    </row>
    <row r="533" spans="1:9" x14ac:dyDescent="0.2">
      <c r="A533" s="930" t="s">
        <v>2579</v>
      </c>
      <c r="B533" s="924" t="s">
        <v>2580</v>
      </c>
      <c r="C533" s="70">
        <v>5</v>
      </c>
      <c r="D533" s="932">
        <v>40422</v>
      </c>
      <c r="E533" s="927"/>
      <c r="F533" s="925"/>
      <c r="G533" s="928" t="s">
        <v>1864</v>
      </c>
      <c r="H533" s="928"/>
      <c r="I533" s="87" t="s">
        <v>2581</v>
      </c>
    </row>
    <row r="534" spans="1:9" x14ac:dyDescent="0.2">
      <c r="A534" s="920" t="s">
        <v>2653</v>
      </c>
      <c r="B534" s="924" t="s">
        <v>2654</v>
      </c>
      <c r="C534" s="70">
        <v>20</v>
      </c>
      <c r="D534" s="932">
        <v>40412</v>
      </c>
      <c r="E534" s="927"/>
      <c r="F534" s="925" t="s">
        <v>1864</v>
      </c>
      <c r="G534" s="928"/>
      <c r="H534" s="928"/>
      <c r="I534" s="924" t="s">
        <v>2461</v>
      </c>
    </row>
    <row r="535" spans="1:9" x14ac:dyDescent="0.2">
      <c r="A535" s="85" t="s">
        <v>1701</v>
      </c>
      <c r="B535" s="161" t="s">
        <v>1702</v>
      </c>
      <c r="C535" s="70">
        <v>13</v>
      </c>
      <c r="D535" s="932">
        <v>40407</v>
      </c>
      <c r="E535" s="927"/>
      <c r="F535" s="925" t="s">
        <v>1864</v>
      </c>
      <c r="G535" s="928"/>
      <c r="H535" s="928"/>
      <c r="I535" s="156" t="s">
        <v>2366</v>
      </c>
    </row>
    <row r="536" spans="1:9" x14ac:dyDescent="0.2">
      <c r="A536" s="102" t="s">
        <v>2392</v>
      </c>
      <c r="B536" s="922" t="s">
        <v>2393</v>
      </c>
      <c r="C536" s="76">
        <v>6</v>
      </c>
      <c r="D536" s="148">
        <v>40400</v>
      </c>
      <c r="E536" s="53"/>
      <c r="F536" s="52"/>
      <c r="G536" s="55" t="s">
        <v>1864</v>
      </c>
      <c r="H536" s="55"/>
      <c r="I536" s="91" t="s">
        <v>2394</v>
      </c>
    </row>
    <row r="537" spans="1:9" x14ac:dyDescent="0.2">
      <c r="A537" s="100" t="s">
        <v>2372</v>
      </c>
      <c r="B537" s="160" t="s">
        <v>2373</v>
      </c>
      <c r="C537" s="62">
        <v>16</v>
      </c>
      <c r="D537" s="142">
        <v>40395</v>
      </c>
      <c r="E537" s="42"/>
      <c r="F537" s="26" t="s">
        <v>1864</v>
      </c>
      <c r="G537" s="37"/>
      <c r="H537" s="37"/>
      <c r="I537" s="166" t="s">
        <v>1892</v>
      </c>
    </row>
    <row r="538" spans="1:9" x14ac:dyDescent="0.2">
      <c r="A538" s="85" t="s">
        <v>2277</v>
      </c>
      <c r="B538" s="161" t="s">
        <v>1203</v>
      </c>
      <c r="C538" s="70">
        <v>23</v>
      </c>
      <c r="D538" s="932">
        <v>40386</v>
      </c>
      <c r="E538" s="927"/>
      <c r="F538" s="925" t="s">
        <v>1864</v>
      </c>
      <c r="G538" s="928"/>
      <c r="H538" s="928"/>
      <c r="I538" s="156" t="s">
        <v>1892</v>
      </c>
    </row>
    <row r="539" spans="1:9" x14ac:dyDescent="0.2">
      <c r="A539" s="85" t="s">
        <v>951</v>
      </c>
      <c r="B539" s="161" t="s">
        <v>952</v>
      </c>
      <c r="C539" s="70">
        <v>23</v>
      </c>
      <c r="D539" s="932">
        <v>40382</v>
      </c>
      <c r="E539" s="927"/>
      <c r="F539" s="925" t="s">
        <v>1864</v>
      </c>
      <c r="G539" s="928"/>
      <c r="H539" s="928"/>
      <c r="I539" s="156" t="s">
        <v>1892</v>
      </c>
    </row>
    <row r="540" spans="1:9" x14ac:dyDescent="0.2">
      <c r="A540" s="75" t="s">
        <v>2213</v>
      </c>
      <c r="B540" s="161" t="s">
        <v>1136</v>
      </c>
      <c r="C540" s="70">
        <v>16</v>
      </c>
      <c r="D540" s="932">
        <v>40375</v>
      </c>
      <c r="E540" s="927"/>
      <c r="F540" s="925" t="s">
        <v>1864</v>
      </c>
      <c r="G540" s="928"/>
      <c r="H540" s="928"/>
      <c r="I540" s="156" t="s">
        <v>1932</v>
      </c>
    </row>
    <row r="541" spans="1:9" x14ac:dyDescent="0.2">
      <c r="A541" s="159" t="s">
        <v>2942</v>
      </c>
      <c r="B541" s="1139" t="s">
        <v>2943</v>
      </c>
      <c r="C541" s="76">
        <v>18</v>
      </c>
      <c r="D541" s="148">
        <v>40371</v>
      </c>
      <c r="E541" s="53" t="s">
        <v>1864</v>
      </c>
      <c r="F541" s="52"/>
      <c r="G541" s="55"/>
      <c r="H541" s="55"/>
      <c r="I541" s="91" t="s">
        <v>2944</v>
      </c>
    </row>
    <row r="542" spans="1:9" x14ac:dyDescent="0.2">
      <c r="A542" s="96" t="s">
        <v>2598</v>
      </c>
      <c r="B542" s="160" t="s">
        <v>1511</v>
      </c>
      <c r="C542" s="62">
        <v>22</v>
      </c>
      <c r="D542" s="142">
        <v>40147</v>
      </c>
      <c r="E542" s="42"/>
      <c r="F542" s="26" t="s">
        <v>1864</v>
      </c>
      <c r="G542" s="37"/>
      <c r="H542" s="37"/>
      <c r="I542" s="166" t="s">
        <v>1932</v>
      </c>
    </row>
    <row r="543" spans="1:9" x14ac:dyDescent="0.2">
      <c r="A543" s="75" t="s">
        <v>1293</v>
      </c>
      <c r="B543" s="161" t="s">
        <v>1294</v>
      </c>
      <c r="C543" s="70">
        <v>19</v>
      </c>
      <c r="D543" s="932">
        <v>40135</v>
      </c>
      <c r="E543" s="927"/>
      <c r="F543" s="925" t="s">
        <v>1864</v>
      </c>
      <c r="G543" s="928"/>
      <c r="H543" s="928"/>
      <c r="I543" s="156" t="s">
        <v>1892</v>
      </c>
    </row>
    <row r="544" spans="1:9" x14ac:dyDescent="0.2">
      <c r="A544" s="75" t="s">
        <v>2475</v>
      </c>
      <c r="B544" s="161" t="s">
        <v>2476</v>
      </c>
      <c r="C544" s="70">
        <v>27</v>
      </c>
      <c r="D544" s="932">
        <v>40134</v>
      </c>
      <c r="E544" s="927"/>
      <c r="F544" s="925" t="s">
        <v>1864</v>
      </c>
      <c r="G544" s="928"/>
      <c r="H544" s="928"/>
      <c r="I544" s="87" t="s">
        <v>2477</v>
      </c>
    </row>
    <row r="545" spans="1:9" x14ac:dyDescent="0.2">
      <c r="A545" s="920" t="s">
        <v>2459</v>
      </c>
      <c r="B545" s="924" t="s">
        <v>2460</v>
      </c>
      <c r="C545" s="70">
        <v>23</v>
      </c>
      <c r="D545" s="932">
        <v>40127</v>
      </c>
      <c r="E545" s="927"/>
      <c r="F545" s="925" t="s">
        <v>1864</v>
      </c>
      <c r="G545" s="928"/>
      <c r="H545" s="928"/>
      <c r="I545" s="924" t="s">
        <v>2461</v>
      </c>
    </row>
    <row r="546" spans="1:9" x14ac:dyDescent="0.2">
      <c r="A546" s="926" t="s">
        <v>2816</v>
      </c>
      <c r="B546" s="922" t="s">
        <v>2817</v>
      </c>
      <c r="C546" s="76">
        <v>16</v>
      </c>
      <c r="D546" s="148">
        <v>40123</v>
      </c>
      <c r="E546" s="53"/>
      <c r="F546" s="52" t="s">
        <v>1864</v>
      </c>
      <c r="G546" s="55"/>
      <c r="H546" s="55"/>
      <c r="I546" s="91" t="s">
        <v>2818</v>
      </c>
    </row>
    <row r="547" spans="1:9" x14ac:dyDescent="0.2">
      <c r="A547" s="96" t="s">
        <v>2637</v>
      </c>
      <c r="B547" s="96" t="s">
        <v>2638</v>
      </c>
      <c r="C547" s="62">
        <v>33</v>
      </c>
      <c r="D547" s="173">
        <v>40116</v>
      </c>
      <c r="E547" s="26"/>
      <c r="F547" s="26" t="s">
        <v>1864</v>
      </c>
      <c r="G547" s="26"/>
      <c r="H547" s="26"/>
      <c r="I547" s="65" t="s">
        <v>2639</v>
      </c>
    </row>
    <row r="548" spans="1:9" x14ac:dyDescent="0.2">
      <c r="A548" s="920" t="s">
        <v>2914</v>
      </c>
      <c r="B548" s="920" t="s">
        <v>2915</v>
      </c>
      <c r="C548" s="70">
        <v>25</v>
      </c>
      <c r="D548" s="158">
        <v>40116</v>
      </c>
      <c r="E548" s="925"/>
      <c r="F548" s="925" t="s">
        <v>1864</v>
      </c>
      <c r="G548" s="925"/>
      <c r="H548" s="925"/>
      <c r="I548" s="920" t="s">
        <v>2461</v>
      </c>
    </row>
    <row r="549" spans="1:9" x14ac:dyDescent="0.2">
      <c r="A549" s="920" t="s">
        <v>2283</v>
      </c>
      <c r="B549" s="920" t="s">
        <v>2284</v>
      </c>
      <c r="C549" s="70">
        <v>40</v>
      </c>
      <c r="D549" s="158">
        <v>40115</v>
      </c>
      <c r="E549" s="925"/>
      <c r="F549" s="925"/>
      <c r="G549" s="925" t="s">
        <v>1864</v>
      </c>
      <c r="H549" s="925"/>
      <c r="I549" s="930" t="s">
        <v>2285</v>
      </c>
    </row>
    <row r="550" spans="1:9" x14ac:dyDescent="0.2">
      <c r="A550" s="93" t="s">
        <v>2070</v>
      </c>
      <c r="B550" s="93" t="s">
        <v>1064</v>
      </c>
      <c r="C550" s="70">
        <v>34</v>
      </c>
      <c r="D550" s="158">
        <v>40112</v>
      </c>
      <c r="E550" s="925"/>
      <c r="F550" s="925" t="s">
        <v>1864</v>
      </c>
      <c r="G550" s="925"/>
      <c r="H550" s="925"/>
      <c r="I550" s="85" t="s">
        <v>1932</v>
      </c>
    </row>
    <row r="551" spans="1:9" x14ac:dyDescent="0.2">
      <c r="A551" s="926" t="s">
        <v>2882</v>
      </c>
      <c r="B551" s="926" t="s">
        <v>2883</v>
      </c>
      <c r="C551" s="76">
        <v>16</v>
      </c>
      <c r="D551" s="174">
        <v>40112</v>
      </c>
      <c r="E551" s="52"/>
      <c r="F551" s="52"/>
      <c r="G551" s="52" t="s">
        <v>1864</v>
      </c>
      <c r="H551" s="52"/>
      <c r="I551" s="102" t="s">
        <v>2884</v>
      </c>
    </row>
    <row r="552" spans="1:9" x14ac:dyDescent="0.2">
      <c r="A552" s="920" t="s">
        <v>2837</v>
      </c>
      <c r="B552" s="920" t="s">
        <v>2838</v>
      </c>
      <c r="C552" s="70">
        <v>35</v>
      </c>
      <c r="D552" s="158">
        <v>40106</v>
      </c>
      <c r="E552" s="925" t="s">
        <v>1864</v>
      </c>
      <c r="F552" s="925"/>
      <c r="G552" s="925"/>
      <c r="H552" s="925"/>
      <c r="I552" s="920" t="s">
        <v>2839</v>
      </c>
    </row>
    <row r="553" spans="1:9" x14ac:dyDescent="0.2">
      <c r="A553" s="75" t="s">
        <v>1289</v>
      </c>
      <c r="B553" s="75" t="s">
        <v>1290</v>
      </c>
      <c r="C553" s="70">
        <v>33</v>
      </c>
      <c r="D553" s="158">
        <v>40105</v>
      </c>
      <c r="E553" s="925"/>
      <c r="F553" s="925" t="s">
        <v>1864</v>
      </c>
      <c r="G553" s="925"/>
      <c r="H553" s="925"/>
      <c r="I553" s="85" t="s">
        <v>2366</v>
      </c>
    </row>
    <row r="554" spans="1:9" x14ac:dyDescent="0.2">
      <c r="A554" s="75" t="s">
        <v>2318</v>
      </c>
      <c r="B554" s="75" t="s">
        <v>1252</v>
      </c>
      <c r="C554" s="70">
        <v>16</v>
      </c>
      <c r="D554" s="158">
        <v>40087</v>
      </c>
      <c r="E554" s="925"/>
      <c r="F554" s="925" t="s">
        <v>1864</v>
      </c>
      <c r="G554" s="925"/>
      <c r="H554" s="925"/>
      <c r="I554" s="85" t="s">
        <v>1932</v>
      </c>
    </row>
    <row r="555" spans="1:9" x14ac:dyDescent="0.2">
      <c r="A555" s="75" t="s">
        <v>2167</v>
      </c>
      <c r="B555" s="75" t="s">
        <v>2168</v>
      </c>
      <c r="C555" s="70">
        <v>15</v>
      </c>
      <c r="D555" s="158">
        <v>40085</v>
      </c>
      <c r="E555" s="925"/>
      <c r="F555" s="925" t="s">
        <v>1864</v>
      </c>
      <c r="G555" s="925"/>
      <c r="H555" s="925"/>
      <c r="I555" s="85" t="s">
        <v>4016</v>
      </c>
    </row>
    <row r="556" spans="1:9" x14ac:dyDescent="0.2">
      <c r="A556" s="75" t="s">
        <v>2420</v>
      </c>
      <c r="B556" s="75" t="s">
        <v>1359</v>
      </c>
      <c r="C556" s="70">
        <v>33</v>
      </c>
      <c r="D556" s="158">
        <v>40085</v>
      </c>
      <c r="E556" s="925"/>
      <c r="F556" s="925" t="s">
        <v>1864</v>
      </c>
      <c r="G556" s="925"/>
      <c r="H556" s="925"/>
      <c r="I556" s="85" t="s">
        <v>1892</v>
      </c>
    </row>
    <row r="557" spans="1:9" x14ac:dyDescent="0.2">
      <c r="A557" s="476" t="s">
        <v>2431</v>
      </c>
      <c r="B557" s="152" t="s">
        <v>1382</v>
      </c>
      <c r="C557" s="62">
        <v>15</v>
      </c>
      <c r="D557" s="173">
        <v>40085</v>
      </c>
      <c r="E557" s="26" t="s">
        <v>1864</v>
      </c>
      <c r="F557" s="26"/>
      <c r="G557" s="26"/>
      <c r="H557" s="26"/>
      <c r="I557" s="100" t="s">
        <v>1892</v>
      </c>
    </row>
    <row r="558" spans="1:9" x14ac:dyDescent="0.2">
      <c r="A558" s="75" t="s">
        <v>2540</v>
      </c>
      <c r="B558" s="75" t="s">
        <v>2541</v>
      </c>
      <c r="C558" s="70">
        <v>30</v>
      </c>
      <c r="D558" s="158">
        <v>40085</v>
      </c>
      <c r="E558" s="925"/>
      <c r="F558" s="925" t="s">
        <v>1864</v>
      </c>
      <c r="G558" s="925"/>
      <c r="H558" s="925"/>
      <c r="I558" s="85" t="s">
        <v>2366</v>
      </c>
    </row>
    <row r="559" spans="1:9" x14ac:dyDescent="0.2">
      <c r="A559" s="920" t="s">
        <v>2928</v>
      </c>
      <c r="B559" s="920" t="s">
        <v>370</v>
      </c>
      <c r="C559" s="70">
        <v>35</v>
      </c>
      <c r="D559" s="158">
        <v>40085</v>
      </c>
      <c r="E559" s="925"/>
      <c r="F559" s="165" t="s">
        <v>1864</v>
      </c>
      <c r="G559" s="925"/>
      <c r="H559" s="925"/>
      <c r="I559" s="79" t="s">
        <v>2929</v>
      </c>
    </row>
    <row r="560" spans="1:9" x14ac:dyDescent="0.2">
      <c r="A560" s="93" t="s">
        <v>2760</v>
      </c>
      <c r="B560" s="93" t="s">
        <v>1627</v>
      </c>
      <c r="C560" s="70">
        <v>18</v>
      </c>
      <c r="D560" s="158">
        <v>40067</v>
      </c>
      <c r="E560" s="925" t="s">
        <v>1864</v>
      </c>
      <c r="F560" s="925"/>
      <c r="G560" s="925"/>
      <c r="H560" s="925"/>
      <c r="I560" s="930" t="s">
        <v>2761</v>
      </c>
    </row>
    <row r="561" spans="1:12" x14ac:dyDescent="0.2">
      <c r="A561" s="159" t="s">
        <v>2666</v>
      </c>
      <c r="B561" s="159" t="s">
        <v>2667</v>
      </c>
      <c r="C561" s="76">
        <v>43</v>
      </c>
      <c r="D561" s="174">
        <v>40054</v>
      </c>
      <c r="E561" s="52" t="s">
        <v>1864</v>
      </c>
      <c r="F561" s="52"/>
      <c r="G561" s="52"/>
      <c r="H561" s="52"/>
      <c r="I561" s="102" t="s">
        <v>4163</v>
      </c>
    </row>
    <row r="562" spans="1:12" x14ac:dyDescent="0.2">
      <c r="A562" s="152" t="s">
        <v>2978</v>
      </c>
      <c r="B562" s="152" t="s">
        <v>1800</v>
      </c>
      <c r="C562" s="62">
        <v>22</v>
      </c>
      <c r="D562" s="173">
        <v>40054</v>
      </c>
      <c r="E562" s="26" t="s">
        <v>1864</v>
      </c>
      <c r="F562" s="26"/>
      <c r="G562" s="26"/>
      <c r="H562" s="26"/>
      <c r="I562" s="100" t="s">
        <v>1892</v>
      </c>
    </row>
    <row r="563" spans="1:12" x14ac:dyDescent="0.2">
      <c r="A563" s="93" t="s">
        <v>1956</v>
      </c>
      <c r="B563" s="93" t="s">
        <v>968</v>
      </c>
      <c r="C563" s="70">
        <v>32</v>
      </c>
      <c r="D563" s="158">
        <v>40029</v>
      </c>
      <c r="E563" s="925" t="s">
        <v>1864</v>
      </c>
      <c r="F563" s="925"/>
      <c r="G563" s="925"/>
      <c r="H563" s="925"/>
      <c r="I563" s="85" t="s">
        <v>1892</v>
      </c>
      <c r="K563" s="919"/>
      <c r="L563" s="919"/>
    </row>
    <row r="564" spans="1:12" x14ac:dyDescent="0.2">
      <c r="A564" s="93" t="s">
        <v>2958</v>
      </c>
      <c r="B564" s="93" t="s">
        <v>2959</v>
      </c>
      <c r="C564" s="70">
        <v>15</v>
      </c>
      <c r="D564" s="158">
        <v>39975</v>
      </c>
      <c r="E564" s="925" t="s">
        <v>1864</v>
      </c>
      <c r="F564" s="925"/>
      <c r="G564" s="925"/>
      <c r="H564" s="925"/>
      <c r="I564" s="930" t="s">
        <v>2960</v>
      </c>
    </row>
    <row r="565" spans="1:12" x14ac:dyDescent="0.2">
      <c r="A565" s="93" t="s">
        <v>1750</v>
      </c>
      <c r="B565" s="93" t="s">
        <v>1751</v>
      </c>
      <c r="C565" s="70">
        <v>32</v>
      </c>
      <c r="D565" s="158">
        <v>39959</v>
      </c>
      <c r="E565" s="925" t="s">
        <v>1864</v>
      </c>
      <c r="F565" s="925"/>
      <c r="G565" s="925"/>
      <c r="H565" s="925"/>
      <c r="I565" s="85" t="s">
        <v>1892</v>
      </c>
      <c r="K565" s="919"/>
      <c r="L565" s="919"/>
    </row>
    <row r="566" spans="1:12" x14ac:dyDescent="0.2">
      <c r="A566" s="473" t="s">
        <v>996</v>
      </c>
      <c r="B566" s="159" t="s">
        <v>997</v>
      </c>
      <c r="C566" s="76">
        <v>37</v>
      </c>
      <c r="D566" s="174">
        <v>39944</v>
      </c>
      <c r="E566" s="52" t="s">
        <v>1864</v>
      </c>
      <c r="F566" s="52"/>
      <c r="G566" s="52"/>
      <c r="H566" s="52"/>
      <c r="I566" s="114" t="s">
        <v>1932</v>
      </c>
    </row>
    <row r="567" spans="1:12" x14ac:dyDescent="0.2">
      <c r="A567" s="152" t="s">
        <v>2462</v>
      </c>
      <c r="B567" s="152" t="s">
        <v>1408</v>
      </c>
      <c r="C567" s="62">
        <v>27</v>
      </c>
      <c r="D567" s="173">
        <v>39937</v>
      </c>
      <c r="E567" s="26" t="s">
        <v>1864</v>
      </c>
      <c r="F567" s="26"/>
      <c r="G567" s="26"/>
      <c r="H567" s="26"/>
      <c r="I567" s="100" t="s">
        <v>1892</v>
      </c>
    </row>
    <row r="568" spans="1:12" x14ac:dyDescent="0.2">
      <c r="A568" s="93" t="s">
        <v>2621</v>
      </c>
      <c r="B568" s="93" t="s">
        <v>2622</v>
      </c>
      <c r="C568" s="70">
        <v>26</v>
      </c>
      <c r="D568" s="158">
        <v>39930</v>
      </c>
      <c r="E568" s="925" t="s">
        <v>1864</v>
      </c>
      <c r="F568" s="925"/>
      <c r="G568" s="925"/>
      <c r="H568" s="925"/>
      <c r="I568" s="85" t="s">
        <v>1932</v>
      </c>
    </row>
    <row r="569" spans="1:12" x14ac:dyDescent="0.2">
      <c r="A569" s="93" t="s">
        <v>2557</v>
      </c>
      <c r="B569" s="93" t="s">
        <v>2558</v>
      </c>
      <c r="C569" s="70">
        <v>31</v>
      </c>
      <c r="D569" s="158">
        <v>39927</v>
      </c>
      <c r="E569" s="925" t="s">
        <v>1864</v>
      </c>
      <c r="F569" s="925"/>
      <c r="G569" s="925"/>
      <c r="H569" s="925"/>
      <c r="I569" s="930" t="s">
        <v>2559</v>
      </c>
    </row>
    <row r="570" spans="1:12" x14ac:dyDescent="0.2">
      <c r="A570" s="93" t="s">
        <v>958</v>
      </c>
      <c r="B570" s="93" t="s">
        <v>1948</v>
      </c>
      <c r="C570" s="70">
        <v>38</v>
      </c>
      <c r="D570" s="158">
        <v>39924</v>
      </c>
      <c r="E570" s="925" t="s">
        <v>1864</v>
      </c>
      <c r="F570" s="925"/>
      <c r="G570" s="925"/>
      <c r="H570" s="925"/>
      <c r="I570" s="85" t="s">
        <v>1932</v>
      </c>
    </row>
    <row r="571" spans="1:12" x14ac:dyDescent="0.2">
      <c r="A571" s="159" t="s">
        <v>2840</v>
      </c>
      <c r="B571" s="159" t="s">
        <v>2841</v>
      </c>
      <c r="C571" s="76">
        <v>26</v>
      </c>
      <c r="D571" s="174">
        <v>39918</v>
      </c>
      <c r="E571" s="52" t="s">
        <v>1864</v>
      </c>
      <c r="F571" s="52"/>
      <c r="G571" s="52"/>
      <c r="H571" s="52"/>
      <c r="I571" s="102" t="s">
        <v>2842</v>
      </c>
    </row>
    <row r="572" spans="1:12" x14ac:dyDescent="0.2">
      <c r="A572" s="152" t="s">
        <v>2495</v>
      </c>
      <c r="B572" s="152" t="s">
        <v>2496</v>
      </c>
      <c r="C572" s="62">
        <v>50</v>
      </c>
      <c r="D572" s="173">
        <v>39899</v>
      </c>
      <c r="E572" s="26" t="s">
        <v>1864</v>
      </c>
      <c r="F572" s="26"/>
      <c r="G572" s="26"/>
      <c r="H572" s="26"/>
      <c r="I572" s="65" t="s">
        <v>2497</v>
      </c>
    </row>
    <row r="573" spans="1:12" x14ac:dyDescent="0.2">
      <c r="A573" s="93" t="s">
        <v>2296</v>
      </c>
      <c r="B573" s="93" t="s">
        <v>2297</v>
      </c>
      <c r="C573" s="70">
        <v>32</v>
      </c>
      <c r="D573" s="158">
        <v>39889</v>
      </c>
      <c r="E573" s="925" t="s">
        <v>1864</v>
      </c>
      <c r="F573" s="925"/>
      <c r="G573" s="925"/>
      <c r="H573" s="925"/>
      <c r="I573" s="930" t="s">
        <v>4129</v>
      </c>
    </row>
    <row r="574" spans="1:12" x14ac:dyDescent="0.2">
      <c r="A574" s="920" t="s">
        <v>1048</v>
      </c>
      <c r="B574" s="920" t="s">
        <v>1049</v>
      </c>
      <c r="C574" s="70">
        <v>20</v>
      </c>
      <c r="D574" s="158">
        <v>39881</v>
      </c>
      <c r="E574" s="925" t="s">
        <v>1864</v>
      </c>
      <c r="F574" s="925"/>
      <c r="G574" s="925"/>
      <c r="H574" s="925"/>
      <c r="I574" s="930" t="s">
        <v>2061</v>
      </c>
    </row>
    <row r="575" spans="1:12" x14ac:dyDescent="0.2">
      <c r="A575" s="920" t="s">
        <v>2750</v>
      </c>
      <c r="B575" s="920" t="s">
        <v>2751</v>
      </c>
      <c r="C575" s="70">
        <v>31</v>
      </c>
      <c r="D575" s="158">
        <v>39881</v>
      </c>
      <c r="E575" s="925"/>
      <c r="F575" s="925"/>
      <c r="G575" s="925" t="s">
        <v>1864</v>
      </c>
      <c r="H575" s="925"/>
      <c r="I575" s="930" t="s">
        <v>2752</v>
      </c>
    </row>
    <row r="576" spans="1:12" x14ac:dyDescent="0.2">
      <c r="A576" s="159" t="s">
        <v>1795</v>
      </c>
      <c r="B576" s="159" t="s">
        <v>1796</v>
      </c>
      <c r="C576" s="76">
        <v>20</v>
      </c>
      <c r="D576" s="174">
        <v>39878</v>
      </c>
      <c r="E576" s="52" t="s">
        <v>1864</v>
      </c>
      <c r="F576" s="52"/>
      <c r="G576" s="52"/>
      <c r="H576" s="52"/>
      <c r="I576" s="114" t="s">
        <v>1892</v>
      </c>
    </row>
    <row r="577" spans="1:9" x14ac:dyDescent="0.2">
      <c r="A577" s="152" t="s">
        <v>1748</v>
      </c>
      <c r="B577" s="152" t="s">
        <v>1749</v>
      </c>
      <c r="C577" s="62">
        <v>36</v>
      </c>
      <c r="D577" s="173">
        <v>39876</v>
      </c>
      <c r="E577" s="26" t="s">
        <v>1864</v>
      </c>
      <c r="F577" s="26"/>
      <c r="G577" s="26"/>
      <c r="H577" s="26"/>
      <c r="I577" s="100" t="s">
        <v>1892</v>
      </c>
    </row>
    <row r="578" spans="1:9" x14ac:dyDescent="0.2">
      <c r="A578" s="468" t="s">
        <v>2313</v>
      </c>
      <c r="B578" s="93" t="s">
        <v>2314</v>
      </c>
      <c r="C578" s="70">
        <v>32</v>
      </c>
      <c r="D578" s="158">
        <v>39871</v>
      </c>
      <c r="E578" s="925" t="s">
        <v>1864</v>
      </c>
      <c r="F578" s="925"/>
      <c r="G578" s="925"/>
      <c r="H578" s="925"/>
      <c r="I578" s="85" t="s">
        <v>1892</v>
      </c>
    </row>
    <row r="579" spans="1:9" x14ac:dyDescent="0.2">
      <c r="A579" s="469" t="s">
        <v>2301</v>
      </c>
      <c r="B579" s="93" t="s">
        <v>2302</v>
      </c>
      <c r="C579" s="70">
        <v>39</v>
      </c>
      <c r="D579" s="158">
        <v>39869</v>
      </c>
      <c r="E579" s="925" t="s">
        <v>1864</v>
      </c>
      <c r="F579" s="925"/>
      <c r="G579" s="925"/>
      <c r="H579" s="925"/>
      <c r="I579" s="930" t="s">
        <v>2303</v>
      </c>
    </row>
    <row r="580" spans="1:9" x14ac:dyDescent="0.2">
      <c r="A580" s="920" t="s">
        <v>2262</v>
      </c>
      <c r="B580" s="920" t="s">
        <v>2263</v>
      </c>
      <c r="C580" s="70">
        <v>35</v>
      </c>
      <c r="D580" s="158">
        <v>39862</v>
      </c>
      <c r="E580" s="925" t="s">
        <v>1864</v>
      </c>
      <c r="F580" s="925"/>
      <c r="G580" s="925"/>
      <c r="H580" s="925"/>
      <c r="I580" s="920"/>
    </row>
    <row r="581" spans="1:9" x14ac:dyDescent="0.2">
      <c r="A581" s="159" t="s">
        <v>1695</v>
      </c>
      <c r="B581" s="159" t="s">
        <v>1696</v>
      </c>
      <c r="C581" s="76">
        <v>27</v>
      </c>
      <c r="D581" s="174">
        <v>39849</v>
      </c>
      <c r="E581" s="52" t="s">
        <v>1864</v>
      </c>
      <c r="F581" s="52"/>
      <c r="G581" s="52"/>
      <c r="H581" s="52"/>
      <c r="I581" s="114" t="s">
        <v>1892</v>
      </c>
    </row>
    <row r="582" spans="1:9" x14ac:dyDescent="0.2">
      <c r="A582" s="921" t="s">
        <v>3003</v>
      </c>
      <c r="B582" s="921" t="s">
        <v>3004</v>
      </c>
      <c r="C582" s="62">
        <v>27</v>
      </c>
      <c r="D582" s="173">
        <v>39849</v>
      </c>
      <c r="E582" s="26" t="s">
        <v>1864</v>
      </c>
      <c r="F582" s="26"/>
      <c r="G582" s="26"/>
      <c r="H582" s="26"/>
      <c r="I582" s="921" t="s">
        <v>3005</v>
      </c>
    </row>
    <row r="583" spans="1:9" x14ac:dyDescent="0.2">
      <c r="A583" s="93" t="s">
        <v>2966</v>
      </c>
      <c r="B583" s="93" t="s">
        <v>2967</v>
      </c>
      <c r="C583" s="70">
        <v>25</v>
      </c>
      <c r="D583" s="158">
        <v>39843</v>
      </c>
      <c r="E583" s="925" t="s">
        <v>1864</v>
      </c>
      <c r="F583" s="925"/>
      <c r="G583" s="925"/>
      <c r="H583" s="925"/>
      <c r="I583" s="85" t="s">
        <v>1892</v>
      </c>
    </row>
    <row r="584" spans="1:9" x14ac:dyDescent="0.2">
      <c r="A584" s="93" t="s">
        <v>1559</v>
      </c>
      <c r="B584" s="93" t="s">
        <v>1560</v>
      </c>
      <c r="C584" s="70">
        <v>41</v>
      </c>
      <c r="D584" s="158">
        <v>39839</v>
      </c>
      <c r="E584" s="925" t="s">
        <v>1864</v>
      </c>
      <c r="F584" s="925"/>
      <c r="G584" s="925"/>
      <c r="H584" s="925"/>
      <c r="I584" s="85" t="s">
        <v>1892</v>
      </c>
    </row>
    <row r="585" spans="1:9" x14ac:dyDescent="0.2">
      <c r="A585" s="93" t="s">
        <v>1707</v>
      </c>
      <c r="B585" s="93" t="s">
        <v>1708</v>
      </c>
      <c r="C585" s="70">
        <v>22</v>
      </c>
      <c r="D585" s="158">
        <v>39835</v>
      </c>
      <c r="E585" s="925" t="s">
        <v>1864</v>
      </c>
      <c r="F585" s="925"/>
      <c r="G585" s="925"/>
      <c r="H585" s="925"/>
      <c r="I585" s="85" t="s">
        <v>1892</v>
      </c>
    </row>
    <row r="586" spans="1:9" x14ac:dyDescent="0.2">
      <c r="A586" s="926" t="s">
        <v>2488</v>
      </c>
      <c r="B586" s="926" t="s">
        <v>2489</v>
      </c>
      <c r="C586" s="76">
        <v>36</v>
      </c>
      <c r="D586" s="174">
        <v>39828</v>
      </c>
      <c r="E586" s="52" t="s">
        <v>1864</v>
      </c>
      <c r="F586" s="52"/>
      <c r="G586" s="52"/>
      <c r="H586" s="52"/>
      <c r="I586" s="926" t="s">
        <v>2490</v>
      </c>
    </row>
    <row r="587" spans="1:9" x14ac:dyDescent="0.2">
      <c r="A587" s="96" t="s">
        <v>2280</v>
      </c>
      <c r="B587" s="96" t="s">
        <v>2281</v>
      </c>
      <c r="C587" s="62">
        <v>24</v>
      </c>
      <c r="D587" s="173">
        <v>39772</v>
      </c>
      <c r="E587" s="26"/>
      <c r="F587" s="26" t="s">
        <v>1864</v>
      </c>
      <c r="G587" s="26"/>
      <c r="H587" s="26"/>
      <c r="I587" s="65" t="s">
        <v>2282</v>
      </c>
    </row>
    <row r="588" spans="1:9" x14ac:dyDescent="0.2">
      <c r="A588" s="930" t="s">
        <v>1928</v>
      </c>
      <c r="B588" s="920" t="s">
        <v>1929</v>
      </c>
      <c r="C588" s="70">
        <v>31</v>
      </c>
      <c r="D588" s="158">
        <v>39770</v>
      </c>
      <c r="E588" s="925"/>
      <c r="F588" s="925"/>
      <c r="G588" s="925" t="s">
        <v>1864</v>
      </c>
      <c r="H588" s="925"/>
      <c r="I588" s="930" t="s">
        <v>1930</v>
      </c>
    </row>
    <row r="589" spans="1:9" x14ac:dyDescent="0.2">
      <c r="A589" s="920" t="s">
        <v>2341</v>
      </c>
      <c r="B589" s="920" t="s">
        <v>2342</v>
      </c>
      <c r="C589" s="70">
        <v>27</v>
      </c>
      <c r="D589" s="158">
        <v>39769</v>
      </c>
      <c r="E589" s="925"/>
      <c r="F589" s="925" t="s">
        <v>1864</v>
      </c>
      <c r="G589" s="925"/>
      <c r="H589" s="925"/>
      <c r="I589" s="930" t="s">
        <v>2343</v>
      </c>
    </row>
    <row r="590" spans="1:9" x14ac:dyDescent="0.2">
      <c r="A590" s="93" t="s">
        <v>2467</v>
      </c>
      <c r="B590" s="93" t="s">
        <v>1420</v>
      </c>
      <c r="C590" s="70">
        <v>25</v>
      </c>
      <c r="D590" s="158">
        <v>39752</v>
      </c>
      <c r="E590" s="925" t="s">
        <v>1864</v>
      </c>
      <c r="F590" s="925"/>
      <c r="G590" s="925"/>
      <c r="H590" s="925"/>
      <c r="I590" s="85" t="s">
        <v>1892</v>
      </c>
    </row>
    <row r="591" spans="1:9" x14ac:dyDescent="0.2">
      <c r="A591" s="926" t="s">
        <v>2237</v>
      </c>
      <c r="B591" s="926" t="s">
        <v>2238</v>
      </c>
      <c r="C591" s="76">
        <v>33</v>
      </c>
      <c r="D591" s="174">
        <v>39729</v>
      </c>
      <c r="E591" s="52"/>
      <c r="F591" s="52"/>
      <c r="G591" s="52" t="s">
        <v>1864</v>
      </c>
      <c r="H591" s="52"/>
      <c r="I591" s="102" t="s">
        <v>2239</v>
      </c>
    </row>
    <row r="592" spans="1:9" x14ac:dyDescent="0.2">
      <c r="A592" s="921" t="s">
        <v>3009</v>
      </c>
      <c r="B592" s="921" t="s">
        <v>3010</v>
      </c>
      <c r="C592" s="62">
        <v>28</v>
      </c>
      <c r="D592" s="173">
        <v>39729</v>
      </c>
      <c r="E592" s="26"/>
      <c r="F592" s="26"/>
      <c r="G592" s="26" t="s">
        <v>1864</v>
      </c>
      <c r="H592" s="26"/>
      <c r="I592" s="65" t="s">
        <v>3011</v>
      </c>
    </row>
    <row r="593" spans="1:12" x14ac:dyDescent="0.2">
      <c r="A593" s="93" t="s">
        <v>1964</v>
      </c>
      <c r="B593" s="93" t="s">
        <v>1965</v>
      </c>
      <c r="C593" s="70">
        <v>30</v>
      </c>
      <c r="D593" s="158">
        <v>39727</v>
      </c>
      <c r="E593" s="925" t="s">
        <v>1864</v>
      </c>
      <c r="F593" s="925"/>
      <c r="G593" s="925"/>
      <c r="H593" s="925"/>
      <c r="I593" s="930" t="s">
        <v>1966</v>
      </c>
    </row>
    <row r="594" spans="1:12" x14ac:dyDescent="0.2">
      <c r="A594" s="469" t="s">
        <v>1091</v>
      </c>
      <c r="B594" s="93" t="s">
        <v>1092</v>
      </c>
      <c r="C594" s="70">
        <v>39</v>
      </c>
      <c r="D594" s="158">
        <v>39727</v>
      </c>
      <c r="E594" s="925" t="s">
        <v>1864</v>
      </c>
      <c r="F594" s="925"/>
      <c r="G594" s="925"/>
      <c r="H594" s="925"/>
      <c r="I594" s="85" t="s">
        <v>1892</v>
      </c>
    </row>
    <row r="595" spans="1:12" x14ac:dyDescent="0.2">
      <c r="A595" s="93" t="s">
        <v>2849</v>
      </c>
      <c r="B595" s="93" t="s">
        <v>2850</v>
      </c>
      <c r="C595" s="70">
        <v>30</v>
      </c>
      <c r="D595" s="158">
        <v>39701</v>
      </c>
      <c r="E595" s="925" t="s">
        <v>1864</v>
      </c>
      <c r="F595" s="925"/>
      <c r="G595" s="925"/>
      <c r="H595" s="925"/>
      <c r="I595" s="85" t="s">
        <v>4016</v>
      </c>
    </row>
    <row r="596" spans="1:12" x14ac:dyDescent="0.2">
      <c r="A596" s="159" t="s">
        <v>2730</v>
      </c>
      <c r="B596" s="159" t="s">
        <v>1607</v>
      </c>
      <c r="C596" s="76">
        <v>37</v>
      </c>
      <c r="D596" s="174">
        <v>39651</v>
      </c>
      <c r="E596" s="52" t="s">
        <v>1864</v>
      </c>
      <c r="F596" s="52"/>
      <c r="G596" s="52"/>
      <c r="H596" s="52"/>
      <c r="I596" s="102" t="s">
        <v>2731</v>
      </c>
    </row>
    <row r="597" spans="1:12" x14ac:dyDescent="0.2">
      <c r="A597" s="152" t="s">
        <v>2270</v>
      </c>
      <c r="B597" s="93" t="s">
        <v>2271</v>
      </c>
      <c r="C597" s="70">
        <v>34</v>
      </c>
      <c r="D597" s="158">
        <v>39617</v>
      </c>
      <c r="E597" s="925" t="s">
        <v>1864</v>
      </c>
      <c r="F597" s="925"/>
      <c r="G597" s="925"/>
      <c r="H597" s="925"/>
      <c r="I597" s="85" t="s">
        <v>1892</v>
      </c>
    </row>
    <row r="598" spans="1:12" x14ac:dyDescent="0.2">
      <c r="A598" s="93" t="s">
        <v>1379</v>
      </c>
      <c r="B598" s="93" t="s">
        <v>1380</v>
      </c>
      <c r="C598" s="70">
        <v>43</v>
      </c>
      <c r="D598" s="158">
        <v>39617</v>
      </c>
      <c r="E598" s="925" t="s">
        <v>1864</v>
      </c>
      <c r="F598" s="925"/>
      <c r="G598" s="925"/>
      <c r="H598" s="925"/>
      <c r="I598" s="85" t="s">
        <v>1892</v>
      </c>
    </row>
    <row r="599" spans="1:12" x14ac:dyDescent="0.2">
      <c r="A599" s="920" t="s">
        <v>2369</v>
      </c>
      <c r="B599" s="920" t="s">
        <v>2370</v>
      </c>
      <c r="C599" s="70">
        <v>35</v>
      </c>
      <c r="D599" s="158">
        <v>39538</v>
      </c>
      <c r="E599" s="925"/>
      <c r="F599" s="925"/>
      <c r="G599" s="925"/>
      <c r="H599" s="925" t="s">
        <v>1864</v>
      </c>
      <c r="I599" s="920" t="s">
        <v>2371</v>
      </c>
    </row>
    <row r="600" spans="1:12" x14ac:dyDescent="0.2">
      <c r="A600" s="93" t="s">
        <v>1393</v>
      </c>
      <c r="B600" s="93" t="s">
        <v>1394</v>
      </c>
      <c r="C600" s="70">
        <v>25</v>
      </c>
      <c r="D600" s="158">
        <v>39497</v>
      </c>
      <c r="E600" s="925" t="s">
        <v>1864</v>
      </c>
      <c r="F600" s="925"/>
      <c r="G600" s="925"/>
      <c r="H600" s="925"/>
      <c r="I600" s="85" t="s">
        <v>1932</v>
      </c>
    </row>
    <row r="601" spans="1:12" x14ac:dyDescent="0.2">
      <c r="A601" s="920" t="s">
        <v>1913</v>
      </c>
      <c r="B601" s="920" t="s">
        <v>125</v>
      </c>
      <c r="C601" s="70">
        <v>39</v>
      </c>
      <c r="D601" s="158">
        <v>39477</v>
      </c>
      <c r="E601" s="925"/>
      <c r="F601" s="50"/>
      <c r="G601" s="925"/>
      <c r="H601" s="165" t="s">
        <v>1864</v>
      </c>
      <c r="I601" s="79" t="s">
        <v>1914</v>
      </c>
      <c r="K601" s="936"/>
      <c r="L601" s="936"/>
    </row>
    <row r="602" spans="1:12" x14ac:dyDescent="0.2">
      <c r="A602" s="93" t="s">
        <v>2702</v>
      </c>
      <c r="B602" s="93" t="s">
        <v>2703</v>
      </c>
      <c r="C602" s="70">
        <v>36</v>
      </c>
      <c r="D602" s="158">
        <v>39477</v>
      </c>
      <c r="E602" s="925" t="s">
        <v>1864</v>
      </c>
      <c r="F602" s="925"/>
      <c r="G602" s="925"/>
      <c r="H602" s="925"/>
      <c r="I602" s="930" t="s">
        <v>4052</v>
      </c>
    </row>
    <row r="603" spans="1:12" x14ac:dyDescent="0.2">
      <c r="A603" s="1211" t="s">
        <v>2786</v>
      </c>
      <c r="B603" s="1211" t="s">
        <v>2787</v>
      </c>
      <c r="C603" s="76">
        <v>26</v>
      </c>
      <c r="D603" s="174">
        <v>39448</v>
      </c>
      <c r="E603" s="1141" t="s">
        <v>1864</v>
      </c>
      <c r="F603" s="52"/>
      <c r="G603" s="52"/>
      <c r="H603" s="52"/>
      <c r="I603" s="1218" t="s">
        <v>2788</v>
      </c>
    </row>
    <row r="604" spans="1:12" s="919" customFormat="1" x14ac:dyDescent="0.2">
      <c r="A604" s="966"/>
      <c r="B604" s="978"/>
      <c r="C604" s="178"/>
      <c r="D604" s="179"/>
      <c r="E604" s="48"/>
      <c r="F604" s="48"/>
      <c r="G604" s="48"/>
      <c r="H604" s="48"/>
      <c r="I604" s="91"/>
    </row>
    <row r="605" spans="1:12" x14ac:dyDescent="0.2">
      <c r="A605" s="33" t="s">
        <v>3016</v>
      </c>
      <c r="B605" s="46">
        <f>COUNTA(B8:B603)</f>
        <v>596</v>
      </c>
      <c r="C605" s="175"/>
      <c r="D605" s="176"/>
      <c r="E605" s="46">
        <f>COUNTA(E8:E603)</f>
        <v>148</v>
      </c>
      <c r="F605" s="46">
        <f>COUNTA(F8:F603)</f>
        <v>259</v>
      </c>
      <c r="G605" s="46">
        <f>COUNTA(G8:G603)</f>
        <v>145</v>
      </c>
      <c r="H605" s="46">
        <f>COUNTA(H8:H603)</f>
        <v>45</v>
      </c>
      <c r="I605" s="177" t="s">
        <v>3017</v>
      </c>
    </row>
    <row r="606" spans="1:12" x14ac:dyDescent="0.2">
      <c r="A606" s="88" t="s">
        <v>3018</v>
      </c>
      <c r="B606" s="48">
        <f>B605-5</f>
        <v>591</v>
      </c>
      <c r="C606" s="178"/>
      <c r="D606" s="179"/>
      <c r="E606" s="48">
        <f>E605-2</f>
        <v>146</v>
      </c>
      <c r="F606" s="48">
        <f>F605-3</f>
        <v>256</v>
      </c>
      <c r="G606" s="48">
        <f>G605</f>
        <v>145</v>
      </c>
      <c r="H606" s="48">
        <f>H605</f>
        <v>45</v>
      </c>
      <c r="I606" s="180" t="s">
        <v>3019</v>
      </c>
    </row>
    <row r="607" spans="1:12" x14ac:dyDescent="0.2">
      <c r="A607" s="88" t="s">
        <v>3020</v>
      </c>
      <c r="B607" s="48">
        <f>B606-9</f>
        <v>582</v>
      </c>
      <c r="C607" s="178"/>
      <c r="D607" s="179"/>
      <c r="E607" s="48">
        <f>E606-3</f>
        <v>143</v>
      </c>
      <c r="F607" s="48">
        <f>F606-2</f>
        <v>254</v>
      </c>
      <c r="G607" s="48">
        <f>G606-1</f>
        <v>144</v>
      </c>
      <c r="H607" s="48">
        <f>H606-3</f>
        <v>42</v>
      </c>
      <c r="I607" s="180" t="s">
        <v>3021</v>
      </c>
    </row>
    <row r="608" spans="1:12" x14ac:dyDescent="0.2">
      <c r="A608" s="38" t="s">
        <v>3022</v>
      </c>
      <c r="B608" s="181">
        <v>100</v>
      </c>
      <c r="C608" s="182"/>
      <c r="D608" s="135"/>
      <c r="E608" s="182">
        <f>E607/$B607*100</f>
        <v>24.570446735395187</v>
      </c>
      <c r="F608" s="182">
        <f>F607/$B607*100</f>
        <v>43.642611683848799</v>
      </c>
      <c r="G608" s="182">
        <f>G607/$B607*100</f>
        <v>24.742268041237114</v>
      </c>
      <c r="H608" s="182">
        <f>H607/$B607*100</f>
        <v>7.216494845360824</v>
      </c>
      <c r="I608" s="39"/>
    </row>
    <row r="609" spans="1:15" x14ac:dyDescent="0.2">
      <c r="A609" s="38" t="s">
        <v>3023</v>
      </c>
      <c r="B609" s="25"/>
      <c r="C609" s="182">
        <f>AVERAGE(C8:C603)</f>
        <v>12.031879194630873</v>
      </c>
      <c r="D609" s="183">
        <f>AVERAGE(D8:D603)</f>
        <v>41905.271812080537</v>
      </c>
      <c r="E609" s="48"/>
      <c r="F609" s="48"/>
      <c r="G609" s="48"/>
      <c r="H609" s="48"/>
      <c r="I609" s="39"/>
    </row>
    <row r="610" spans="1:15" x14ac:dyDescent="0.2">
      <c r="A610" s="157" t="s">
        <v>3024</v>
      </c>
      <c r="B610" s="107"/>
      <c r="C610" s="184"/>
      <c r="D610" s="130"/>
      <c r="E610" s="116"/>
      <c r="F610" s="116"/>
      <c r="G610" s="116"/>
      <c r="H610" s="116"/>
      <c r="I610" s="107"/>
    </row>
    <row r="611" spans="1:15" x14ac:dyDescent="0.2">
      <c r="A611" s="106"/>
      <c r="B611" s="107"/>
      <c r="C611" s="184"/>
      <c r="D611" s="130"/>
      <c r="E611" s="116"/>
      <c r="F611" s="116"/>
      <c r="G611" s="116"/>
      <c r="H611" s="116"/>
      <c r="I611" s="107"/>
    </row>
    <row r="612" spans="1:15" x14ac:dyDescent="0.2">
      <c r="A612" s="185" t="s">
        <v>3025</v>
      </c>
      <c r="B612" s="21"/>
      <c r="C612" s="186" t="s">
        <v>23</v>
      </c>
      <c r="D612" s="187" t="s">
        <v>3026</v>
      </c>
      <c r="E612" s="45" t="s">
        <v>1857</v>
      </c>
      <c r="F612" s="44" t="s">
        <v>3027</v>
      </c>
      <c r="G612" s="47" t="s">
        <v>3028</v>
      </c>
      <c r="H612" s="47" t="s">
        <v>1860</v>
      </c>
      <c r="I612" s="188" t="s">
        <v>1861</v>
      </c>
    </row>
    <row r="613" spans="1:15" x14ac:dyDescent="0.2">
      <c r="A613" s="80" t="s">
        <v>3029</v>
      </c>
      <c r="B613" s="13"/>
      <c r="C613" s="144">
        <f>SUM(E613:H613)</f>
        <v>156</v>
      </c>
      <c r="D613" s="189">
        <f>C613/C617*100</f>
        <v>26.804123711340207</v>
      </c>
      <c r="E613" s="472">
        <v>61</v>
      </c>
      <c r="F613" s="190">
        <v>92</v>
      </c>
      <c r="G613" s="64">
        <v>0</v>
      </c>
      <c r="H613" s="474">
        <v>3</v>
      </c>
      <c r="I613" s="191" t="s">
        <v>3030</v>
      </c>
    </row>
    <row r="614" spans="1:15" x14ac:dyDescent="0.2">
      <c r="A614" s="80" t="s">
        <v>3031</v>
      </c>
      <c r="B614" s="13"/>
      <c r="C614" s="144">
        <f>SUM(E614:H614)</f>
        <v>30</v>
      </c>
      <c r="D614" s="189">
        <f>C614/C617*100</f>
        <v>5.1546391752577314</v>
      </c>
      <c r="E614" s="50" t="s">
        <v>3032</v>
      </c>
      <c r="F614" s="50" t="s">
        <v>3032</v>
      </c>
      <c r="G614" s="50" t="s">
        <v>3032</v>
      </c>
      <c r="H614" s="192">
        <v>30</v>
      </c>
      <c r="I614" s="193" t="s">
        <v>3033</v>
      </c>
    </row>
    <row r="615" spans="1:15" x14ac:dyDescent="0.2">
      <c r="A615" s="80" t="s">
        <v>3034</v>
      </c>
      <c r="B615" s="13"/>
      <c r="C615" s="144">
        <f>SUM(E615:H615)</f>
        <v>124</v>
      </c>
      <c r="D615" s="189">
        <f>C615/C617*100</f>
        <v>21.305841924398624</v>
      </c>
      <c r="E615" s="63">
        <v>3</v>
      </c>
      <c r="F615" s="50">
        <v>7</v>
      </c>
      <c r="G615" s="64">
        <v>112</v>
      </c>
      <c r="H615" s="64">
        <v>2</v>
      </c>
      <c r="I615" s="107"/>
    </row>
    <row r="616" spans="1:15" x14ac:dyDescent="0.2">
      <c r="A616" s="80" t="s">
        <v>3035</v>
      </c>
      <c r="B616" s="13"/>
      <c r="C616" s="144">
        <f>C617-C613-C615-C614</f>
        <v>272</v>
      </c>
      <c r="D616" s="189">
        <f>D617-D613-D615-D614</f>
        <v>46.735395189003441</v>
      </c>
      <c r="E616" s="63">
        <f>E617-E613-E615</f>
        <v>79</v>
      </c>
      <c r="F616" s="50">
        <f>F617-F613-F615</f>
        <v>155</v>
      </c>
      <c r="G616" s="50" t="s">
        <v>3032</v>
      </c>
      <c r="H616" s="64">
        <f>H617-H613-H615-H614</f>
        <v>7</v>
      </c>
      <c r="I616" s="107"/>
    </row>
    <row r="617" spans="1:15" x14ac:dyDescent="0.2">
      <c r="A617" s="33" t="s">
        <v>3016</v>
      </c>
      <c r="B617" s="21"/>
      <c r="C617" s="186">
        <f>B607</f>
        <v>582</v>
      </c>
      <c r="D617" s="194">
        <v>100</v>
      </c>
      <c r="E617" s="186">
        <f>E607</f>
        <v>143</v>
      </c>
      <c r="F617" s="195">
        <f>F607</f>
        <v>254</v>
      </c>
      <c r="G617" s="196">
        <f>G607</f>
        <v>144</v>
      </c>
      <c r="H617" s="196">
        <f>H607</f>
        <v>42</v>
      </c>
      <c r="I617" s="107"/>
    </row>
    <row r="618" spans="1:15" x14ac:dyDescent="0.2">
      <c r="A618" s="106"/>
      <c r="B618" s="107"/>
      <c r="C618" s="184"/>
      <c r="D618" s="130"/>
      <c r="E618" s="116"/>
      <c r="F618" s="116"/>
      <c r="G618" s="116"/>
      <c r="H618" s="116"/>
      <c r="I618" s="107"/>
    </row>
    <row r="619" spans="1:15" x14ac:dyDescent="0.2">
      <c r="A619" s="185" t="s">
        <v>3036</v>
      </c>
      <c r="B619" s="22"/>
      <c r="C619" s="175" t="s">
        <v>23</v>
      </c>
      <c r="D619" s="187" t="s">
        <v>3026</v>
      </c>
      <c r="E619" s="44" t="s">
        <v>1857</v>
      </c>
      <c r="F619" s="47" t="s">
        <v>3027</v>
      </c>
      <c r="G619" s="47" t="s">
        <v>3028</v>
      </c>
      <c r="H619" s="47" t="s">
        <v>1860</v>
      </c>
      <c r="I619" s="177" t="s">
        <v>1861</v>
      </c>
      <c r="K619" s="1054" t="s">
        <v>874</v>
      </c>
      <c r="L619" s="177" t="s">
        <v>394</v>
      </c>
      <c r="M619" s="177" t="s">
        <v>393</v>
      </c>
      <c r="N619" s="177" t="s">
        <v>3248</v>
      </c>
      <c r="O619" s="944" t="s">
        <v>4443</v>
      </c>
    </row>
    <row r="620" spans="1:15" x14ac:dyDescent="0.2">
      <c r="A620" s="1004">
        <v>2008</v>
      </c>
      <c r="B620" s="9"/>
      <c r="C620" s="141">
        <f t="shared" ref="C620:C629" si="0">SUM(E620:H620)</f>
        <v>15</v>
      </c>
      <c r="D620" s="204">
        <f t="shared" ref="D620:D631" si="1">C620/C$632*100</f>
        <v>2.6501766784452299</v>
      </c>
      <c r="E620" s="26">
        <v>9</v>
      </c>
      <c r="F620" s="37">
        <v>2</v>
      </c>
      <c r="G620" s="37">
        <v>3</v>
      </c>
      <c r="H620" s="37">
        <v>1</v>
      </c>
      <c r="I620" s="106" t="s">
        <v>3037</v>
      </c>
      <c r="J620">
        <v>2008</v>
      </c>
      <c r="K620" s="998">
        <f t="shared" ref="K620:K631" si="2">COUNTIFS($D$8:$D$603,"&gt;=1/1/"&amp;$A620,$D$8:$D$603,"&lt;=12/31/"&amp;$A620,$C$8:$C$603,"&gt;=5",$C$8:$C$603,"&lt;10")</f>
        <v>0</v>
      </c>
      <c r="L620" s="998">
        <f t="shared" ref="L620:L631" si="3">COUNTIFS($D$8:$D$603,"&gt;=1/1/"&amp;$A620,$D$8:$D$603,"&lt;=12/31/"&amp;$A620,$C$8:$C$603,"&gt;=10",$C$8:$C$603,"&lt;25")</f>
        <v>1</v>
      </c>
      <c r="M620" s="998">
        <f t="shared" ref="M620:M631" si="4">COUNTIFS($D$8:$D$603,"&gt;=1/1/"&amp;$A620,$D$8:$D$603,"&lt;=12/31/"&amp;$A620,$C$8:$C$603,"&gt;=25")</f>
        <v>16</v>
      </c>
      <c r="N620" s="1053">
        <f t="shared" ref="N620:N631" si="5">SUM(K620:M620)</f>
        <v>17</v>
      </c>
    </row>
    <row r="621" spans="1:15" x14ac:dyDescent="0.2">
      <c r="A621" s="1005">
        <v>2009</v>
      </c>
      <c r="B621" s="13"/>
      <c r="C621" s="144">
        <f t="shared" si="0"/>
        <v>44</v>
      </c>
      <c r="D621" s="189">
        <f t="shared" si="1"/>
        <v>7.7738515901060072</v>
      </c>
      <c r="E621" s="50">
        <v>28</v>
      </c>
      <c r="F621" s="64">
        <v>13</v>
      </c>
      <c r="G621" s="64">
        <v>3</v>
      </c>
      <c r="H621" s="64">
        <v>0</v>
      </c>
      <c r="I621" s="106" t="s">
        <v>3037</v>
      </c>
      <c r="J621">
        <v>2009</v>
      </c>
      <c r="K621" s="998">
        <f t="shared" si="2"/>
        <v>0</v>
      </c>
      <c r="L621" s="998">
        <f t="shared" si="3"/>
        <v>14</v>
      </c>
      <c r="M621" s="998">
        <f t="shared" si="4"/>
        <v>31</v>
      </c>
      <c r="N621" s="1053">
        <f t="shared" si="5"/>
        <v>45</v>
      </c>
    </row>
    <row r="622" spans="1:15" x14ac:dyDescent="0.2">
      <c r="A622" s="1005">
        <v>2010</v>
      </c>
      <c r="B622" s="13"/>
      <c r="C622" s="144">
        <f t="shared" si="0"/>
        <v>62</v>
      </c>
      <c r="D622" s="189">
        <f t="shared" si="1"/>
        <v>10.954063604240282</v>
      </c>
      <c r="E622" s="50">
        <v>1</v>
      </c>
      <c r="F622" s="64">
        <v>57</v>
      </c>
      <c r="G622" s="64">
        <v>4</v>
      </c>
      <c r="H622" s="64">
        <v>0</v>
      </c>
      <c r="I622" s="106" t="s">
        <v>3038</v>
      </c>
      <c r="J622">
        <v>2010</v>
      </c>
      <c r="K622" s="998">
        <f t="shared" si="2"/>
        <v>40</v>
      </c>
      <c r="L622" s="998">
        <f t="shared" si="3"/>
        <v>21</v>
      </c>
      <c r="M622" s="998">
        <f t="shared" si="4"/>
        <v>5</v>
      </c>
      <c r="N622" s="1053">
        <f t="shared" si="5"/>
        <v>66</v>
      </c>
    </row>
    <row r="623" spans="1:15" x14ac:dyDescent="0.2">
      <c r="A623" s="1005">
        <v>2011</v>
      </c>
      <c r="B623" s="13"/>
      <c r="C623" s="144">
        <f t="shared" si="0"/>
        <v>28</v>
      </c>
      <c r="D623" s="189">
        <f t="shared" si="1"/>
        <v>4.946996466431095</v>
      </c>
      <c r="E623" s="50">
        <v>8</v>
      </c>
      <c r="F623" s="64">
        <v>13</v>
      </c>
      <c r="G623" s="64">
        <v>6</v>
      </c>
      <c r="H623" s="64">
        <v>1</v>
      </c>
      <c r="I623" s="107"/>
      <c r="J623">
        <v>2011</v>
      </c>
      <c r="K623" s="998">
        <f t="shared" si="2"/>
        <v>14</v>
      </c>
      <c r="L623" s="998">
        <f t="shared" si="3"/>
        <v>12</v>
      </c>
      <c r="M623" s="998">
        <f t="shared" si="4"/>
        <v>3</v>
      </c>
      <c r="N623" s="1053">
        <f t="shared" si="5"/>
        <v>29</v>
      </c>
    </row>
    <row r="624" spans="1:15" x14ac:dyDescent="0.2">
      <c r="A624" s="1005">
        <v>2012</v>
      </c>
      <c r="B624" s="13"/>
      <c r="C624" s="144">
        <f t="shared" si="0"/>
        <v>37</v>
      </c>
      <c r="D624" s="189">
        <f t="shared" si="1"/>
        <v>6.5371024734982335</v>
      </c>
      <c r="E624" s="50">
        <v>14</v>
      </c>
      <c r="F624" s="64">
        <v>13</v>
      </c>
      <c r="G624" s="64">
        <v>5</v>
      </c>
      <c r="H624" s="64">
        <v>5</v>
      </c>
      <c r="I624" s="107"/>
      <c r="J624">
        <v>2012</v>
      </c>
      <c r="K624" s="998">
        <f t="shared" si="2"/>
        <v>22</v>
      </c>
      <c r="L624" s="998">
        <f t="shared" si="3"/>
        <v>13</v>
      </c>
      <c r="M624" s="998">
        <f t="shared" si="4"/>
        <v>3</v>
      </c>
      <c r="N624" s="1053">
        <f t="shared" si="5"/>
        <v>38</v>
      </c>
    </row>
    <row r="625" spans="1:14" x14ac:dyDescent="0.2">
      <c r="A625" s="1005">
        <v>2013</v>
      </c>
      <c r="B625" s="13"/>
      <c r="C625" s="144">
        <f t="shared" si="0"/>
        <v>36</v>
      </c>
      <c r="D625" s="189">
        <f t="shared" si="1"/>
        <v>6.3604240282685502</v>
      </c>
      <c r="E625" s="50">
        <v>6</v>
      </c>
      <c r="F625" s="64">
        <v>13</v>
      </c>
      <c r="G625" s="64">
        <v>12</v>
      </c>
      <c r="H625" s="64">
        <v>5</v>
      </c>
      <c r="I625" s="107"/>
      <c r="J625">
        <v>2013</v>
      </c>
      <c r="K625" s="998">
        <f t="shared" si="2"/>
        <v>24</v>
      </c>
      <c r="L625" s="998">
        <f t="shared" si="3"/>
        <v>12</v>
      </c>
      <c r="M625" s="998">
        <f t="shared" si="4"/>
        <v>1</v>
      </c>
      <c r="N625" s="1053">
        <f t="shared" si="5"/>
        <v>37</v>
      </c>
    </row>
    <row r="626" spans="1:14" x14ac:dyDescent="0.2">
      <c r="A626" s="1005">
        <v>2014</v>
      </c>
      <c r="B626" s="13"/>
      <c r="C626" s="144">
        <f t="shared" si="0"/>
        <v>30</v>
      </c>
      <c r="D626" s="189">
        <f t="shared" si="1"/>
        <v>5.3003533568904597</v>
      </c>
      <c r="E626" s="50">
        <v>7</v>
      </c>
      <c r="F626" s="64">
        <v>12</v>
      </c>
      <c r="G626" s="64">
        <v>8</v>
      </c>
      <c r="H626" s="64">
        <v>3</v>
      </c>
      <c r="I626" s="107"/>
      <c r="J626">
        <v>2014</v>
      </c>
      <c r="K626" s="998">
        <f t="shared" si="2"/>
        <v>22</v>
      </c>
      <c r="L626" s="998">
        <f t="shared" si="3"/>
        <v>9</v>
      </c>
      <c r="M626" s="998">
        <f t="shared" si="4"/>
        <v>2</v>
      </c>
      <c r="N626" s="1053">
        <f t="shared" si="5"/>
        <v>33</v>
      </c>
    </row>
    <row r="627" spans="1:14" x14ac:dyDescent="0.2">
      <c r="A627" s="1006">
        <v>2015</v>
      </c>
      <c r="B627" s="936"/>
      <c r="C627" s="639">
        <f t="shared" si="0"/>
        <v>67</v>
      </c>
      <c r="D627" s="189">
        <f t="shared" si="1"/>
        <v>11.837455830388691</v>
      </c>
      <c r="E627" s="50">
        <v>18</v>
      </c>
      <c r="F627" s="64">
        <v>12</v>
      </c>
      <c r="G627" s="64">
        <v>18</v>
      </c>
      <c r="H627" s="64">
        <v>19</v>
      </c>
      <c r="I627" s="107"/>
      <c r="J627">
        <v>2015</v>
      </c>
      <c r="K627" s="998">
        <f t="shared" si="2"/>
        <v>50</v>
      </c>
      <c r="L627" s="998">
        <f t="shared" si="3"/>
        <v>15</v>
      </c>
      <c r="M627" s="998">
        <f t="shared" si="4"/>
        <v>2</v>
      </c>
      <c r="N627" s="1053">
        <f t="shared" si="5"/>
        <v>67</v>
      </c>
    </row>
    <row r="628" spans="1:14" x14ac:dyDescent="0.2">
      <c r="A628" s="637">
        <v>2016</v>
      </c>
      <c r="B628" s="642"/>
      <c r="C628" s="1001">
        <f t="shared" si="0"/>
        <v>105</v>
      </c>
      <c r="D628" s="189">
        <f t="shared" si="1"/>
        <v>18.551236749116608</v>
      </c>
      <c r="E628" s="927">
        <v>28</v>
      </c>
      <c r="F628" s="997">
        <v>49</v>
      </c>
      <c r="G628" s="997">
        <v>24</v>
      </c>
      <c r="H628" s="994">
        <v>4</v>
      </c>
      <c r="I628" s="107"/>
      <c r="J628">
        <v>2016</v>
      </c>
      <c r="K628" s="998">
        <f t="shared" si="2"/>
        <v>71</v>
      </c>
      <c r="L628" s="998">
        <f t="shared" si="3"/>
        <v>29</v>
      </c>
      <c r="M628" s="998">
        <f t="shared" si="4"/>
        <v>6</v>
      </c>
      <c r="N628" s="1053">
        <f t="shared" si="5"/>
        <v>106</v>
      </c>
    </row>
    <row r="629" spans="1:14" x14ac:dyDescent="0.2">
      <c r="A629" s="637">
        <v>2017</v>
      </c>
      <c r="B629" s="642"/>
      <c r="C629" s="1001">
        <f t="shared" si="0"/>
        <v>73</v>
      </c>
      <c r="D629" s="189">
        <f t="shared" si="1"/>
        <v>12.897526501766784</v>
      </c>
      <c r="E629" s="1000">
        <f t="shared" ref="E629:H631" si="6">COUNTIFS($D$8:$D$603,"&gt;=1/1/"&amp;$A629,$D$8:$D$603,"&lt;=12/31/"&amp;$A629,E$8:E$603,"X")</f>
        <v>8</v>
      </c>
      <c r="F629" s="999">
        <f t="shared" si="6"/>
        <v>37</v>
      </c>
      <c r="G629" s="999">
        <f t="shared" si="6"/>
        <v>25</v>
      </c>
      <c r="H629" s="999">
        <f t="shared" si="6"/>
        <v>3</v>
      </c>
      <c r="I629" s="107"/>
      <c r="J629">
        <v>2017</v>
      </c>
      <c r="K629" s="998">
        <f t="shared" si="2"/>
        <v>57</v>
      </c>
      <c r="L629" s="998">
        <f t="shared" si="3"/>
        <v>12</v>
      </c>
      <c r="M629" s="998">
        <f t="shared" si="4"/>
        <v>4</v>
      </c>
      <c r="N629" s="1053">
        <f t="shared" si="5"/>
        <v>73</v>
      </c>
    </row>
    <row r="630" spans="1:14" x14ac:dyDescent="0.2">
      <c r="A630" s="637">
        <v>2018</v>
      </c>
      <c r="B630" s="642"/>
      <c r="C630" s="1002">
        <f>SUM(E630:H630)</f>
        <v>69</v>
      </c>
      <c r="D630" s="200">
        <f t="shared" si="1"/>
        <v>12.190812720848058</v>
      </c>
      <c r="E630" s="998">
        <f t="shared" si="6"/>
        <v>12</v>
      </c>
      <c r="F630" s="998">
        <f t="shared" si="6"/>
        <v>31</v>
      </c>
      <c r="G630" s="998">
        <f t="shared" si="6"/>
        <v>26</v>
      </c>
      <c r="H630" s="997">
        <f t="shared" si="6"/>
        <v>0</v>
      </c>
      <c r="I630" s="904"/>
      <c r="J630">
        <v>2018</v>
      </c>
      <c r="K630" s="997">
        <f t="shared" si="2"/>
        <v>51</v>
      </c>
      <c r="L630" s="997">
        <f t="shared" si="3"/>
        <v>17</v>
      </c>
      <c r="M630" s="997">
        <f t="shared" si="4"/>
        <v>1</v>
      </c>
      <c r="N630" s="1053">
        <f t="shared" si="5"/>
        <v>69</v>
      </c>
    </row>
    <row r="631" spans="1:14" s="919" customFormat="1" x14ac:dyDescent="0.2">
      <c r="A631" s="637">
        <v>2019</v>
      </c>
      <c r="B631" s="642"/>
      <c r="C631" s="1002">
        <f>SUM(E631:H631)</f>
        <v>16</v>
      </c>
      <c r="D631" s="200">
        <f t="shared" si="1"/>
        <v>2.8268551236749118</v>
      </c>
      <c r="E631" s="998">
        <f t="shared" si="6"/>
        <v>3</v>
      </c>
      <c r="F631" s="998">
        <f t="shared" si="6"/>
        <v>2</v>
      </c>
      <c r="G631" s="998">
        <f t="shared" si="6"/>
        <v>10</v>
      </c>
      <c r="H631" s="1071">
        <f t="shared" si="6"/>
        <v>1</v>
      </c>
      <c r="I631" s="13"/>
      <c r="J631" s="919">
        <v>2019</v>
      </c>
      <c r="K631" s="1071">
        <f t="shared" si="2"/>
        <v>9</v>
      </c>
      <c r="L631" s="1071">
        <f t="shared" si="3"/>
        <v>5</v>
      </c>
      <c r="M631" s="1071">
        <f t="shared" si="4"/>
        <v>2</v>
      </c>
      <c r="N631" s="1072">
        <f t="shared" si="5"/>
        <v>16</v>
      </c>
    </row>
    <row r="632" spans="1:14" x14ac:dyDescent="0.2">
      <c r="A632" s="609" t="s">
        <v>3016</v>
      </c>
      <c r="B632" s="642"/>
      <c r="C632" s="1003">
        <f t="shared" ref="C632:H632" si="7">SUM(C620:C630)</f>
        <v>566</v>
      </c>
      <c r="D632" s="201">
        <f t="shared" si="7"/>
        <v>99.999999999999986</v>
      </c>
      <c r="E632" s="195">
        <f>SUM(E620:E630)</f>
        <v>139</v>
      </c>
      <c r="F632" s="195">
        <f t="shared" si="7"/>
        <v>252</v>
      </c>
      <c r="G632" s="186">
        <f t="shared" si="7"/>
        <v>134</v>
      </c>
      <c r="H632" s="76">
        <f t="shared" si="7"/>
        <v>41</v>
      </c>
      <c r="I632" s="107"/>
      <c r="J632" s="636"/>
    </row>
    <row r="633" spans="1:14" x14ac:dyDescent="0.2">
      <c r="A633" s="609"/>
      <c r="B633" s="642"/>
      <c r="C633" s="636"/>
      <c r="D633" s="202"/>
      <c r="E633" s="198"/>
      <c r="F633" s="198"/>
      <c r="G633" s="198"/>
      <c r="H633" s="198"/>
      <c r="I633" s="107"/>
    </row>
    <row r="634" spans="1:14" x14ac:dyDescent="0.2">
      <c r="A634" s="641" t="s">
        <v>3039</v>
      </c>
      <c r="B634" s="642"/>
      <c r="C634" s="1003" t="s">
        <v>23</v>
      </c>
      <c r="D634" s="203" t="s">
        <v>3026</v>
      </c>
      <c r="E634" s="45" t="s">
        <v>1857</v>
      </c>
      <c r="F634" s="44" t="s">
        <v>3027</v>
      </c>
      <c r="G634" s="47" t="s">
        <v>3028</v>
      </c>
      <c r="H634" s="47" t="s">
        <v>1860</v>
      </c>
      <c r="I634" s="107"/>
    </row>
    <row r="635" spans="1:14" x14ac:dyDescent="0.2">
      <c r="A635" s="637" t="s">
        <v>3040</v>
      </c>
      <c r="B635" s="642"/>
      <c r="C635" s="1001">
        <f t="shared" ref="C635:C644" si="8">SUM(E635:H635)</f>
        <v>296</v>
      </c>
      <c r="D635" s="189">
        <f t="shared" ref="D635:D644" si="9">C635/C$645*100</f>
        <v>58.846918489065601</v>
      </c>
      <c r="E635" s="42">
        <v>63</v>
      </c>
      <c r="F635" s="26">
        <v>143</v>
      </c>
      <c r="G635" s="37">
        <v>67</v>
      </c>
      <c r="H635" s="37">
        <v>23</v>
      </c>
      <c r="I635" s="107"/>
    </row>
    <row r="636" spans="1:14" x14ac:dyDescent="0.2">
      <c r="A636" s="637" t="s">
        <v>3041</v>
      </c>
      <c r="B636" s="642"/>
      <c r="C636" s="1001">
        <f t="shared" si="8"/>
        <v>84</v>
      </c>
      <c r="D636" s="189">
        <f t="shared" si="9"/>
        <v>16.699801192842941</v>
      </c>
      <c r="E636" s="63">
        <v>19</v>
      </c>
      <c r="F636" s="50">
        <v>33</v>
      </c>
      <c r="G636" s="64">
        <v>19</v>
      </c>
      <c r="H636" s="64">
        <v>13</v>
      </c>
      <c r="I636" s="107"/>
    </row>
    <row r="637" spans="1:14" x14ac:dyDescent="0.2">
      <c r="A637" s="637" t="s">
        <v>3042</v>
      </c>
      <c r="B637" s="642"/>
      <c r="C637" s="1001">
        <f t="shared" si="8"/>
        <v>35</v>
      </c>
      <c r="D637" s="189">
        <f t="shared" si="9"/>
        <v>6.9582504970178931</v>
      </c>
      <c r="E637" s="63">
        <v>8</v>
      </c>
      <c r="F637" s="50">
        <v>18</v>
      </c>
      <c r="G637" s="64">
        <v>8</v>
      </c>
      <c r="H637" s="64">
        <v>1</v>
      </c>
      <c r="I637" s="107"/>
    </row>
    <row r="638" spans="1:14" x14ac:dyDescent="0.2">
      <c r="A638" s="637" t="s">
        <v>3043</v>
      </c>
      <c r="B638" s="642"/>
      <c r="C638" s="1001">
        <f t="shared" si="8"/>
        <v>18</v>
      </c>
      <c r="D638" s="189">
        <f t="shared" si="9"/>
        <v>3.5785288270377733</v>
      </c>
      <c r="E638" s="63">
        <v>5</v>
      </c>
      <c r="F638" s="50">
        <v>10</v>
      </c>
      <c r="G638" s="64">
        <v>2</v>
      </c>
      <c r="H638" s="64">
        <v>1</v>
      </c>
      <c r="I638" s="107"/>
    </row>
    <row r="639" spans="1:14" x14ac:dyDescent="0.2">
      <c r="A639" s="637" t="s">
        <v>3044</v>
      </c>
      <c r="B639" s="642"/>
      <c r="C639" s="1001">
        <f t="shared" si="8"/>
        <v>16</v>
      </c>
      <c r="D639" s="189">
        <f t="shared" si="9"/>
        <v>3.180914512922465</v>
      </c>
      <c r="E639" s="63">
        <v>8</v>
      </c>
      <c r="F639" s="50">
        <v>5</v>
      </c>
      <c r="G639" s="64">
        <v>3</v>
      </c>
      <c r="H639" s="64">
        <v>0</v>
      </c>
      <c r="I639" s="107"/>
    </row>
    <row r="640" spans="1:14" x14ac:dyDescent="0.2">
      <c r="A640" s="637" t="s">
        <v>3045</v>
      </c>
      <c r="B640" s="642"/>
      <c r="C640" s="1001">
        <f t="shared" si="8"/>
        <v>23</v>
      </c>
      <c r="D640" s="189">
        <f t="shared" si="9"/>
        <v>4.5725646123260439</v>
      </c>
      <c r="E640" s="63">
        <v>10</v>
      </c>
      <c r="F640" s="50">
        <v>7</v>
      </c>
      <c r="G640" s="64">
        <v>5</v>
      </c>
      <c r="H640" s="64">
        <v>1</v>
      </c>
      <c r="I640" s="107"/>
    </row>
    <row r="641" spans="1:9" x14ac:dyDescent="0.2">
      <c r="A641" s="637" t="s">
        <v>3046</v>
      </c>
      <c r="B641" s="642"/>
      <c r="C641" s="1001">
        <f t="shared" si="8"/>
        <v>20</v>
      </c>
      <c r="D641" s="189">
        <f t="shared" si="9"/>
        <v>3.9761431411530817</v>
      </c>
      <c r="E641" s="63">
        <v>12</v>
      </c>
      <c r="F641" s="50">
        <v>1</v>
      </c>
      <c r="G641" s="64">
        <v>6</v>
      </c>
      <c r="H641" s="64">
        <v>1</v>
      </c>
      <c r="I641" s="107"/>
    </row>
    <row r="642" spans="1:9" x14ac:dyDescent="0.2">
      <c r="A642" s="637" t="s">
        <v>3047</v>
      </c>
      <c r="B642" s="642"/>
      <c r="C642" s="1001">
        <f t="shared" si="8"/>
        <v>7</v>
      </c>
      <c r="D642" s="189">
        <f t="shared" si="9"/>
        <v>1.3916500994035785</v>
      </c>
      <c r="E642" s="63">
        <v>3</v>
      </c>
      <c r="F642" s="50">
        <v>2</v>
      </c>
      <c r="G642" s="64">
        <v>1</v>
      </c>
      <c r="H642" s="64">
        <v>1</v>
      </c>
      <c r="I642" s="107"/>
    </row>
    <row r="643" spans="1:9" x14ac:dyDescent="0.2">
      <c r="A643" s="637" t="s">
        <v>3048</v>
      </c>
      <c r="B643" s="642"/>
      <c r="C643" s="1001">
        <f t="shared" si="8"/>
        <v>1</v>
      </c>
      <c r="D643" s="189">
        <f t="shared" si="9"/>
        <v>0.19880715705765406</v>
      </c>
      <c r="E643" s="63">
        <v>0</v>
      </c>
      <c r="F643" s="50">
        <v>0</v>
      </c>
      <c r="G643" s="64">
        <v>1</v>
      </c>
      <c r="H643" s="64">
        <v>0</v>
      </c>
      <c r="I643" s="107"/>
    </row>
    <row r="644" spans="1:9" x14ac:dyDescent="0.2">
      <c r="A644" s="640" t="s">
        <v>3049</v>
      </c>
      <c r="B644" s="645"/>
      <c r="C644" s="639">
        <f t="shared" si="8"/>
        <v>3</v>
      </c>
      <c r="D644" s="189">
        <f t="shared" si="9"/>
        <v>0.59642147117296218</v>
      </c>
      <c r="E644" s="53">
        <v>1</v>
      </c>
      <c r="F644" s="52">
        <v>2</v>
      </c>
      <c r="G644" s="55">
        <v>0</v>
      </c>
      <c r="H644" s="55">
        <v>0</v>
      </c>
      <c r="I644" s="107"/>
    </row>
    <row r="645" spans="1:9" x14ac:dyDescent="0.2">
      <c r="A645" s="33" t="s">
        <v>3016</v>
      </c>
      <c r="B645" s="646"/>
      <c r="C645" s="195">
        <f t="shared" ref="C645:H645" si="10">SUM(C635:C644)</f>
        <v>503</v>
      </c>
      <c r="D645" s="201">
        <f t="shared" si="10"/>
        <v>100.00000000000001</v>
      </c>
      <c r="E645" s="186">
        <f t="shared" si="10"/>
        <v>129</v>
      </c>
      <c r="F645" s="195">
        <f t="shared" si="10"/>
        <v>221</v>
      </c>
      <c r="G645" s="196">
        <f t="shared" si="10"/>
        <v>112</v>
      </c>
      <c r="H645" s="196">
        <f t="shared" si="10"/>
        <v>41</v>
      </c>
      <c r="I645" s="107"/>
    </row>
    <row r="646" spans="1:9" x14ac:dyDescent="0.2">
      <c r="A646" s="185" t="s">
        <v>3050</v>
      </c>
      <c r="B646" s="21"/>
      <c r="C646" s="195" t="s">
        <v>23</v>
      </c>
      <c r="D646" s="203" t="s">
        <v>3026</v>
      </c>
      <c r="E646" s="45" t="s">
        <v>1857</v>
      </c>
      <c r="F646" s="44" t="s">
        <v>3027</v>
      </c>
      <c r="G646" s="47" t="s">
        <v>3028</v>
      </c>
      <c r="H646" s="47" t="s">
        <v>1860</v>
      </c>
      <c r="I646" s="107"/>
    </row>
    <row r="647" spans="1:9" x14ac:dyDescent="0.2">
      <c r="A647" s="197" t="s">
        <v>874</v>
      </c>
      <c r="B647" s="9"/>
      <c r="C647" s="144">
        <f>C635</f>
        <v>296</v>
      </c>
      <c r="D647" s="204">
        <f>C647/C$650*100</f>
        <v>58.846918489065601</v>
      </c>
      <c r="E647" s="42">
        <f>E635</f>
        <v>63</v>
      </c>
      <c r="F647" s="42">
        <f>F635</f>
        <v>143</v>
      </c>
      <c r="G647" s="42">
        <f>G635</f>
        <v>67</v>
      </c>
      <c r="H647" s="26">
        <f>H635</f>
        <v>23</v>
      </c>
      <c r="I647" s="106" t="s">
        <v>3051</v>
      </c>
    </row>
    <row r="648" spans="1:9" x14ac:dyDescent="0.2">
      <c r="A648" s="199" t="s">
        <v>394</v>
      </c>
      <c r="B648" s="13"/>
      <c r="C648" s="144">
        <f>SUM(E636:H638)</f>
        <v>137</v>
      </c>
      <c r="D648" s="189">
        <f>C648/C$645*100</f>
        <v>27.236580516898606</v>
      </c>
      <c r="E648" s="63">
        <f>SUM(E636:E638)</f>
        <v>32</v>
      </c>
      <c r="F648" s="63">
        <f>SUM(F636:F638)</f>
        <v>61</v>
      </c>
      <c r="G648" s="63">
        <f>SUM(G636:G638)</f>
        <v>29</v>
      </c>
      <c r="H648" s="50">
        <f>SUM(H636:H638)</f>
        <v>15</v>
      </c>
      <c r="I648" s="106" t="s">
        <v>3052</v>
      </c>
    </row>
    <row r="649" spans="1:9" x14ac:dyDescent="0.2">
      <c r="A649" s="199" t="s">
        <v>393</v>
      </c>
      <c r="B649" s="13"/>
      <c r="C649" s="144">
        <f>SUM(E639:H644)</f>
        <v>70</v>
      </c>
      <c r="D649" s="200">
        <f>C649/C$645*100</f>
        <v>13.916500994035786</v>
      </c>
      <c r="E649" s="53">
        <f>SUM(E639:E644)</f>
        <v>34</v>
      </c>
      <c r="F649" s="53">
        <f>SUM(F639:F644)</f>
        <v>17</v>
      </c>
      <c r="G649" s="53">
        <f>SUM(G639:G644)</f>
        <v>16</v>
      </c>
      <c r="H649" s="52">
        <f>SUM(H639:H644)</f>
        <v>3</v>
      </c>
      <c r="I649" s="106" t="s">
        <v>3053</v>
      </c>
    </row>
    <row r="650" spans="1:9" x14ac:dyDescent="0.2">
      <c r="A650" s="33" t="s">
        <v>3016</v>
      </c>
      <c r="B650" s="21"/>
      <c r="C650" s="195">
        <f t="shared" ref="C650:H650" si="11">SUM(C647:C649)</f>
        <v>503</v>
      </c>
      <c r="D650" s="201">
        <f t="shared" si="11"/>
        <v>99.999999999999986</v>
      </c>
      <c r="E650" s="186">
        <f t="shared" si="11"/>
        <v>129</v>
      </c>
      <c r="F650" s="195">
        <f t="shared" si="11"/>
        <v>221</v>
      </c>
      <c r="G650" s="195">
        <f t="shared" si="11"/>
        <v>112</v>
      </c>
      <c r="H650" s="196">
        <f t="shared" si="11"/>
        <v>41</v>
      </c>
      <c r="I650" s="107"/>
    </row>
    <row r="651" spans="1:9" ht="6" customHeight="1" x14ac:dyDescent="0.2">
      <c r="A651" s="157"/>
      <c r="B651" s="13"/>
      <c r="C651" s="198"/>
      <c r="D651" s="202"/>
      <c r="E651" s="198"/>
      <c r="F651" s="198"/>
      <c r="G651" s="198"/>
      <c r="H651" s="198"/>
      <c r="I651" s="107"/>
    </row>
    <row r="652" spans="1:9" x14ac:dyDescent="0.2">
      <c r="A652" s="205" t="s">
        <v>3054</v>
      </c>
      <c r="B652" s="13"/>
      <c r="C652" s="198"/>
      <c r="D652" s="202"/>
      <c r="E652" s="198"/>
      <c r="F652" s="198"/>
      <c r="G652" s="198"/>
      <c r="H652" s="198"/>
      <c r="I652" s="107"/>
    </row>
    <row r="653" spans="1:9" x14ac:dyDescent="0.2">
      <c r="A653" s="34" t="s">
        <v>21</v>
      </c>
      <c r="B653" s="37" t="s">
        <v>22</v>
      </c>
      <c r="C653" s="141" t="s">
        <v>64</v>
      </c>
      <c r="D653" s="26" t="s">
        <v>1852</v>
      </c>
      <c r="E653" s="101" t="s">
        <v>65</v>
      </c>
      <c r="F653" s="141"/>
      <c r="G653" s="206"/>
      <c r="H653" s="206"/>
      <c r="I653" s="23"/>
    </row>
    <row r="654" spans="1:9" x14ac:dyDescent="0.2">
      <c r="A654" s="88" t="s">
        <v>55</v>
      </c>
      <c r="B654" s="55" t="s">
        <v>56</v>
      </c>
      <c r="C654" s="147" t="s">
        <v>58</v>
      </c>
      <c r="D654" s="52" t="s">
        <v>3055</v>
      </c>
      <c r="E654" s="103" t="s">
        <v>58</v>
      </c>
      <c r="F654" s="207" t="s">
        <v>3056</v>
      </c>
      <c r="G654" s="178"/>
      <c r="H654" s="178"/>
      <c r="I654" s="39"/>
    </row>
    <row r="655" spans="1:9" x14ac:dyDescent="0.2">
      <c r="A655" s="65" t="s">
        <v>397</v>
      </c>
      <c r="B655" s="35" t="s">
        <v>398</v>
      </c>
      <c r="C655" s="141">
        <v>7</v>
      </c>
      <c r="D655" s="126">
        <v>40856</v>
      </c>
      <c r="E655" s="101">
        <v>9</v>
      </c>
      <c r="F655" s="208" t="s">
        <v>3057</v>
      </c>
      <c r="G655" s="206"/>
      <c r="H655" s="206"/>
      <c r="I655" s="23"/>
    </row>
    <row r="656" spans="1:9" x14ac:dyDescent="0.2">
      <c r="A656" s="81" t="s">
        <v>399</v>
      </c>
      <c r="B656" s="24" t="s">
        <v>400</v>
      </c>
      <c r="C656" s="144">
        <v>6</v>
      </c>
      <c r="D656" s="128">
        <v>41091</v>
      </c>
      <c r="E656" s="99">
        <v>7</v>
      </c>
      <c r="F656" s="209" t="s">
        <v>3058</v>
      </c>
      <c r="G656" s="198"/>
      <c r="H656" s="198"/>
      <c r="I656" s="41"/>
    </row>
    <row r="657" spans="1:9" x14ac:dyDescent="0.2">
      <c r="A657" s="81" t="s">
        <v>1913</v>
      </c>
      <c r="B657" s="24" t="s">
        <v>125</v>
      </c>
      <c r="C657" s="144">
        <v>45</v>
      </c>
      <c r="D657" s="128">
        <v>41729</v>
      </c>
      <c r="E657" s="99">
        <v>44</v>
      </c>
      <c r="F657" s="157" t="s">
        <v>3059</v>
      </c>
      <c r="G657" s="198"/>
      <c r="H657" s="198"/>
      <c r="I657" s="41"/>
    </row>
    <row r="658" spans="1:9" x14ac:dyDescent="0.2">
      <c r="A658" s="81" t="s">
        <v>141</v>
      </c>
      <c r="B658" s="24" t="s">
        <v>142</v>
      </c>
      <c r="C658" s="144">
        <v>25</v>
      </c>
      <c r="D658" s="128">
        <v>41308</v>
      </c>
      <c r="E658" s="99">
        <v>29</v>
      </c>
      <c r="F658" s="209" t="s">
        <v>3060</v>
      </c>
      <c r="G658" s="198"/>
      <c r="H658" s="198"/>
      <c r="I658" s="41"/>
    </row>
    <row r="659" spans="1:9" x14ac:dyDescent="0.2">
      <c r="A659" s="102" t="s">
        <v>465</v>
      </c>
      <c r="B659" s="56" t="s">
        <v>466</v>
      </c>
      <c r="C659" s="147">
        <v>15</v>
      </c>
      <c r="D659" s="210">
        <v>43021</v>
      </c>
      <c r="E659" s="103">
        <v>14</v>
      </c>
      <c r="F659" s="211" t="s">
        <v>3057</v>
      </c>
      <c r="G659" s="178"/>
      <c r="H659" s="178"/>
      <c r="I659" s="39"/>
    </row>
    <row r="660" spans="1:9" x14ac:dyDescent="0.2">
      <c r="A660" s="81" t="s">
        <v>2010</v>
      </c>
      <c r="B660" s="24" t="s">
        <v>3061</v>
      </c>
      <c r="C660" s="144">
        <v>39</v>
      </c>
      <c r="D660" s="128">
        <v>41086</v>
      </c>
      <c r="E660" s="99">
        <v>40</v>
      </c>
      <c r="F660" s="157" t="s">
        <v>3062</v>
      </c>
      <c r="G660" s="198"/>
      <c r="H660" s="198"/>
      <c r="I660" s="41"/>
    </row>
    <row r="661" spans="1:9" x14ac:dyDescent="0.2">
      <c r="A661" s="36" t="s">
        <v>491</v>
      </c>
      <c r="B661" s="24" t="s">
        <v>492</v>
      </c>
      <c r="C661" s="144">
        <v>23</v>
      </c>
      <c r="D661" s="128">
        <v>41032</v>
      </c>
      <c r="E661" s="99">
        <v>16</v>
      </c>
      <c r="F661" s="209" t="s">
        <v>3058</v>
      </c>
      <c r="G661" s="198"/>
      <c r="H661" s="198"/>
      <c r="I661" s="41"/>
    </row>
    <row r="662" spans="1:9" x14ac:dyDescent="0.2">
      <c r="A662" s="81" t="s">
        <v>175</v>
      </c>
      <c r="B662" s="24" t="s">
        <v>176</v>
      </c>
      <c r="C662" s="144">
        <v>24</v>
      </c>
      <c r="D662" s="128">
        <v>42586</v>
      </c>
      <c r="E662" s="99">
        <v>25</v>
      </c>
      <c r="F662" s="157" t="s">
        <v>3063</v>
      </c>
      <c r="G662" s="198"/>
      <c r="H662" s="198"/>
      <c r="I662" s="41"/>
    </row>
    <row r="663" spans="1:9" x14ac:dyDescent="0.2">
      <c r="A663" s="81" t="s">
        <v>2086</v>
      </c>
      <c r="B663" s="24" t="s">
        <v>508</v>
      </c>
      <c r="C663" s="144">
        <v>49</v>
      </c>
      <c r="D663" s="128">
        <v>41701</v>
      </c>
      <c r="E663" s="99">
        <v>32</v>
      </c>
      <c r="F663" s="157" t="s">
        <v>3064</v>
      </c>
      <c r="G663" s="198"/>
      <c r="H663" s="198"/>
      <c r="I663" s="41"/>
    </row>
    <row r="664" spans="1:9" x14ac:dyDescent="0.2">
      <c r="A664" s="81" t="s">
        <v>2093</v>
      </c>
      <c r="B664" s="24" t="s">
        <v>2094</v>
      </c>
      <c r="C664" s="144">
        <v>26</v>
      </c>
      <c r="D664" s="128">
        <v>40308</v>
      </c>
      <c r="E664" s="99">
        <v>45</v>
      </c>
      <c r="F664" s="157" t="s">
        <v>3065</v>
      </c>
      <c r="G664" s="198"/>
      <c r="H664" s="198"/>
      <c r="I664" s="41"/>
    </row>
    <row r="665" spans="1:9" x14ac:dyDescent="0.2">
      <c r="A665" s="65" t="s">
        <v>2093</v>
      </c>
      <c r="B665" s="35" t="s">
        <v>2094</v>
      </c>
      <c r="C665" s="141">
        <v>48</v>
      </c>
      <c r="D665" s="126">
        <v>41548</v>
      </c>
      <c r="E665" s="101">
        <v>30</v>
      </c>
      <c r="F665" s="212" t="s">
        <v>3066</v>
      </c>
      <c r="G665" s="206"/>
      <c r="H665" s="206"/>
      <c r="I665" s="23"/>
    </row>
    <row r="666" spans="1:9" s="919" customFormat="1" x14ac:dyDescent="0.2">
      <c r="A666" s="936" t="s">
        <v>488</v>
      </c>
      <c r="B666" s="948" t="s">
        <v>489</v>
      </c>
      <c r="C666" s="931">
        <v>21</v>
      </c>
      <c r="D666" s="128">
        <v>43496</v>
      </c>
      <c r="E666" s="99">
        <v>24</v>
      </c>
      <c r="F666" s="157" t="s">
        <v>3057</v>
      </c>
      <c r="G666" s="198"/>
      <c r="H666" s="198"/>
      <c r="I666" s="924"/>
    </row>
    <row r="667" spans="1:9" x14ac:dyDescent="0.2">
      <c r="A667" s="80" t="s">
        <v>201</v>
      </c>
      <c r="B667" s="24" t="s">
        <v>202</v>
      </c>
      <c r="C667" s="144">
        <v>25</v>
      </c>
      <c r="D667" s="128">
        <v>41750</v>
      </c>
      <c r="E667" s="99">
        <v>42</v>
      </c>
      <c r="F667" s="157" t="s">
        <v>3059</v>
      </c>
      <c r="G667" s="198"/>
      <c r="H667" s="198"/>
      <c r="I667" s="41"/>
    </row>
    <row r="668" spans="1:9" x14ac:dyDescent="0.2">
      <c r="A668" s="80" t="s">
        <v>214</v>
      </c>
      <c r="B668" s="24" t="s">
        <v>215</v>
      </c>
      <c r="C668" s="144">
        <v>7</v>
      </c>
      <c r="D668" s="128">
        <v>40832</v>
      </c>
      <c r="E668" s="99">
        <v>24</v>
      </c>
      <c r="F668" s="209" t="s">
        <v>3057</v>
      </c>
      <c r="G668" s="198"/>
      <c r="H668" s="198"/>
      <c r="I668" s="41"/>
    </row>
    <row r="669" spans="1:9" x14ac:dyDescent="0.2">
      <c r="A669" s="81" t="s">
        <v>563</v>
      </c>
      <c r="B669" s="24" t="s">
        <v>564</v>
      </c>
      <c r="C669" s="144">
        <v>8</v>
      </c>
      <c r="D669" s="128">
        <v>41072</v>
      </c>
      <c r="E669" s="99">
        <v>18</v>
      </c>
      <c r="F669" s="209" t="s">
        <v>3057</v>
      </c>
      <c r="G669" s="198"/>
      <c r="H669" s="198"/>
      <c r="I669" s="41"/>
    </row>
    <row r="670" spans="1:9" x14ac:dyDescent="0.2">
      <c r="A670" s="88" t="s">
        <v>229</v>
      </c>
      <c r="B670" s="56" t="s">
        <v>230</v>
      </c>
      <c r="C670" s="147">
        <v>17</v>
      </c>
      <c r="D670" s="210">
        <v>42194</v>
      </c>
      <c r="E670" s="103">
        <v>50</v>
      </c>
      <c r="F670" s="105" t="s">
        <v>3059</v>
      </c>
      <c r="G670" s="178"/>
      <c r="H670" s="178"/>
      <c r="I670" s="39"/>
    </row>
    <row r="671" spans="1:9" x14ac:dyDescent="0.2">
      <c r="A671" s="81" t="s">
        <v>234</v>
      </c>
      <c r="B671" s="24" t="s">
        <v>235</v>
      </c>
      <c r="C671" s="144">
        <v>25</v>
      </c>
      <c r="D671" s="128">
        <v>41780</v>
      </c>
      <c r="E671" s="99">
        <v>26</v>
      </c>
      <c r="F671" s="157" t="s">
        <v>3059</v>
      </c>
      <c r="G671" s="198"/>
      <c r="H671" s="198"/>
      <c r="I671" s="41"/>
    </row>
    <row r="672" spans="1:9" x14ac:dyDescent="0.2">
      <c r="A672" s="81" t="s">
        <v>234</v>
      </c>
      <c r="B672" s="24" t="s">
        <v>235</v>
      </c>
      <c r="C672" s="144">
        <v>27</v>
      </c>
      <c r="D672" s="128">
        <v>42519</v>
      </c>
      <c r="E672" s="99">
        <v>28</v>
      </c>
      <c r="F672" s="157" t="s">
        <v>3059</v>
      </c>
      <c r="G672" s="198"/>
      <c r="H672" s="198"/>
      <c r="I672" s="41"/>
    </row>
    <row r="673" spans="1:9" x14ac:dyDescent="0.2">
      <c r="A673" s="81" t="s">
        <v>242</v>
      </c>
      <c r="B673" s="24" t="s">
        <v>243</v>
      </c>
      <c r="C673" s="144">
        <v>17</v>
      </c>
      <c r="D673" s="128">
        <v>40393</v>
      </c>
      <c r="E673" s="99">
        <v>19</v>
      </c>
      <c r="F673" s="157" t="s">
        <v>3067</v>
      </c>
      <c r="G673" s="198"/>
      <c r="H673" s="198"/>
      <c r="I673" s="41"/>
    </row>
    <row r="674" spans="1:9" x14ac:dyDescent="0.2">
      <c r="A674" s="36" t="s">
        <v>248</v>
      </c>
      <c r="B674" s="24" t="s">
        <v>249</v>
      </c>
      <c r="C674" s="144">
        <v>35</v>
      </c>
      <c r="D674" s="128">
        <v>40308</v>
      </c>
      <c r="E674" s="99">
        <v>37</v>
      </c>
      <c r="F674" s="209" t="s">
        <v>3059</v>
      </c>
      <c r="G674" s="198"/>
      <c r="H674" s="198"/>
      <c r="I674" s="41"/>
    </row>
    <row r="675" spans="1:9" x14ac:dyDescent="0.2">
      <c r="A675" s="81" t="s">
        <v>2335</v>
      </c>
      <c r="B675" s="24" t="s">
        <v>2336</v>
      </c>
      <c r="C675" s="144">
        <v>7</v>
      </c>
      <c r="D675" s="128">
        <v>40778</v>
      </c>
      <c r="E675" s="99">
        <v>8</v>
      </c>
      <c r="F675" s="157" t="s">
        <v>3065</v>
      </c>
      <c r="G675" s="198"/>
      <c r="H675" s="198"/>
      <c r="I675" s="41"/>
    </row>
    <row r="676" spans="1:9" x14ac:dyDescent="0.2">
      <c r="A676" s="60" t="s">
        <v>1275</v>
      </c>
      <c r="B676" s="35" t="s">
        <v>1276</v>
      </c>
      <c r="C676" s="141">
        <v>7</v>
      </c>
      <c r="D676" s="126">
        <v>43160</v>
      </c>
      <c r="E676" s="101">
        <v>9</v>
      </c>
      <c r="F676" s="208" t="s">
        <v>3058</v>
      </c>
      <c r="G676" s="206"/>
      <c r="H676" s="206"/>
      <c r="I676" s="23"/>
    </row>
    <row r="677" spans="1:9" x14ac:dyDescent="0.2">
      <c r="A677" s="81" t="s">
        <v>614</v>
      </c>
      <c r="B677" s="24" t="s">
        <v>615</v>
      </c>
      <c r="C677" s="144">
        <v>11</v>
      </c>
      <c r="D677" s="128">
        <v>42144</v>
      </c>
      <c r="E677" s="99">
        <v>14</v>
      </c>
      <c r="F677" s="157" t="s">
        <v>3058</v>
      </c>
      <c r="G677" s="198"/>
      <c r="H677" s="198"/>
      <c r="I677" s="41"/>
    </row>
    <row r="678" spans="1:9" x14ac:dyDescent="0.2">
      <c r="A678" s="81" t="s">
        <v>3068</v>
      </c>
      <c r="B678" s="24" t="s">
        <v>859</v>
      </c>
      <c r="C678" s="144">
        <v>7</v>
      </c>
      <c r="D678" s="128">
        <v>41794</v>
      </c>
      <c r="E678" s="99">
        <v>11</v>
      </c>
      <c r="F678" s="157" t="s">
        <v>3069</v>
      </c>
      <c r="G678" s="198"/>
      <c r="H678" s="198"/>
      <c r="I678" s="41"/>
    </row>
    <row r="679" spans="1:9" x14ac:dyDescent="0.2">
      <c r="A679" s="80" t="s">
        <v>621</v>
      </c>
      <c r="B679" s="24" t="s">
        <v>622</v>
      </c>
      <c r="C679" s="144">
        <v>17</v>
      </c>
      <c r="D679" s="128">
        <v>41074</v>
      </c>
      <c r="E679" s="99">
        <v>18</v>
      </c>
      <c r="F679" s="209" t="s">
        <v>3058</v>
      </c>
      <c r="G679" s="198"/>
      <c r="H679" s="198"/>
      <c r="I679" s="41"/>
    </row>
    <row r="680" spans="1:9" x14ac:dyDescent="0.2">
      <c r="A680" s="102" t="s">
        <v>621</v>
      </c>
      <c r="B680" s="56" t="s">
        <v>622</v>
      </c>
      <c r="C680" s="147">
        <v>21</v>
      </c>
      <c r="D680" s="210">
        <v>41969</v>
      </c>
      <c r="E680" s="103">
        <v>7</v>
      </c>
      <c r="F680" s="105" t="s">
        <v>3070</v>
      </c>
      <c r="G680" s="178"/>
      <c r="H680" s="178"/>
      <c r="I680" s="39"/>
    </row>
    <row r="681" spans="1:9" x14ac:dyDescent="0.2">
      <c r="A681" s="36" t="s">
        <v>257</v>
      </c>
      <c r="B681" s="24" t="s">
        <v>258</v>
      </c>
      <c r="C681" s="144">
        <v>49</v>
      </c>
      <c r="D681" s="128">
        <v>41381</v>
      </c>
      <c r="E681" s="99">
        <v>38</v>
      </c>
      <c r="F681" s="209" t="s">
        <v>3060</v>
      </c>
      <c r="G681" s="198"/>
      <c r="H681" s="198"/>
      <c r="I681" s="41"/>
    </row>
    <row r="682" spans="1:9" x14ac:dyDescent="0.2">
      <c r="A682" s="24" t="s">
        <v>641</v>
      </c>
      <c r="B682" s="24" t="s">
        <v>642</v>
      </c>
      <c r="C682" s="144">
        <v>13</v>
      </c>
      <c r="D682" s="128">
        <v>41142</v>
      </c>
      <c r="E682" s="99">
        <v>15</v>
      </c>
      <c r="F682" s="209" t="s">
        <v>3058</v>
      </c>
      <c r="G682" s="198"/>
      <c r="H682" s="198"/>
      <c r="I682" s="41"/>
    </row>
    <row r="683" spans="1:9" x14ac:dyDescent="0.2">
      <c r="A683" s="81" t="s">
        <v>259</v>
      </c>
      <c r="B683" s="24" t="s">
        <v>260</v>
      </c>
      <c r="C683" s="144">
        <v>24</v>
      </c>
      <c r="D683" s="128">
        <v>42416</v>
      </c>
      <c r="E683" s="99">
        <v>26</v>
      </c>
      <c r="F683" s="157" t="s">
        <v>3071</v>
      </c>
      <c r="G683" s="198"/>
      <c r="H683" s="198"/>
      <c r="I683" s="41"/>
    </row>
    <row r="684" spans="1:9" x14ac:dyDescent="0.2">
      <c r="A684" s="80" t="s">
        <v>2454</v>
      </c>
      <c r="B684" s="24" t="s">
        <v>2455</v>
      </c>
      <c r="C684" s="144">
        <v>10</v>
      </c>
      <c r="D684" s="128">
        <v>41409</v>
      </c>
      <c r="E684" s="99">
        <v>9</v>
      </c>
      <c r="F684" s="157" t="s">
        <v>3072</v>
      </c>
      <c r="G684" s="198"/>
      <c r="H684" s="198"/>
      <c r="I684" s="41"/>
    </row>
    <row r="685" spans="1:9" x14ac:dyDescent="0.2">
      <c r="A685" s="24" t="s">
        <v>2480</v>
      </c>
      <c r="B685" s="24" t="s">
        <v>2481</v>
      </c>
      <c r="C685" s="144">
        <v>10</v>
      </c>
      <c r="D685" s="128">
        <v>41956</v>
      </c>
      <c r="E685" s="99">
        <v>13</v>
      </c>
      <c r="F685" s="157" t="s">
        <v>3065</v>
      </c>
      <c r="G685" s="198"/>
      <c r="H685" s="198"/>
      <c r="I685" s="41"/>
    </row>
    <row r="686" spans="1:9" x14ac:dyDescent="0.2">
      <c r="A686" s="65" t="s">
        <v>276</v>
      </c>
      <c r="B686" s="35" t="s">
        <v>277</v>
      </c>
      <c r="C686" s="141">
        <v>37</v>
      </c>
      <c r="D686" s="126">
        <v>41535</v>
      </c>
      <c r="E686" s="101">
        <v>38</v>
      </c>
      <c r="F686" s="212" t="s">
        <v>3073</v>
      </c>
      <c r="G686" s="206"/>
      <c r="H686" s="206"/>
      <c r="I686" s="23"/>
    </row>
    <row r="687" spans="1:9" x14ac:dyDescent="0.2">
      <c r="A687" s="81" t="s">
        <v>3074</v>
      </c>
      <c r="B687" s="24" t="s">
        <v>291</v>
      </c>
      <c r="C687" s="144">
        <v>37</v>
      </c>
      <c r="D687" s="128">
        <v>41628</v>
      </c>
      <c r="E687" s="99">
        <v>38</v>
      </c>
      <c r="F687" s="157" t="s">
        <v>3059</v>
      </c>
      <c r="G687" s="198"/>
      <c r="H687" s="198"/>
      <c r="I687" s="41"/>
    </row>
    <row r="688" spans="1:9" x14ac:dyDescent="0.2">
      <c r="A688" s="81" t="s">
        <v>683</v>
      </c>
      <c r="B688" s="24" t="s">
        <v>684</v>
      </c>
      <c r="C688" s="144">
        <v>8</v>
      </c>
      <c r="D688" s="128">
        <v>41175</v>
      </c>
      <c r="E688" s="99">
        <v>10</v>
      </c>
      <c r="F688" s="209" t="s">
        <v>3071</v>
      </c>
      <c r="G688" s="198"/>
      <c r="H688" s="198"/>
      <c r="I688" s="41"/>
    </row>
    <row r="689" spans="1:9" x14ac:dyDescent="0.2">
      <c r="A689" s="81" t="s">
        <v>683</v>
      </c>
      <c r="B689" s="24" t="s">
        <v>684</v>
      </c>
      <c r="C689" s="144">
        <v>12</v>
      </c>
      <c r="D689" s="128">
        <v>42114</v>
      </c>
      <c r="E689" s="99">
        <v>12</v>
      </c>
      <c r="F689" s="157" t="s">
        <v>3071</v>
      </c>
      <c r="G689" s="198"/>
      <c r="H689" s="198"/>
      <c r="I689" s="41"/>
    </row>
    <row r="690" spans="1:9" x14ac:dyDescent="0.2">
      <c r="A690" s="102" t="s">
        <v>705</v>
      </c>
      <c r="B690" s="56" t="s">
        <v>706</v>
      </c>
      <c r="C690" s="147">
        <v>11</v>
      </c>
      <c r="D690" s="210">
        <v>41599</v>
      </c>
      <c r="E690" s="103">
        <v>12</v>
      </c>
      <c r="F690" s="105" t="s">
        <v>3059</v>
      </c>
      <c r="G690" s="178"/>
      <c r="H690" s="178"/>
      <c r="I690" s="39"/>
    </row>
    <row r="691" spans="1:9" x14ac:dyDescent="0.2">
      <c r="A691" s="80" t="s">
        <v>312</v>
      </c>
      <c r="B691" s="24" t="s">
        <v>313</v>
      </c>
      <c r="C691" s="144">
        <v>58</v>
      </c>
      <c r="D691" s="128">
        <v>42116</v>
      </c>
      <c r="E691" s="99">
        <v>59</v>
      </c>
      <c r="F691" s="157" t="s">
        <v>3071</v>
      </c>
      <c r="G691" s="198"/>
      <c r="H691" s="198"/>
      <c r="I691" s="41"/>
    </row>
    <row r="692" spans="1:9" x14ac:dyDescent="0.2">
      <c r="A692" s="81" t="s">
        <v>316</v>
      </c>
      <c r="B692" s="24" t="s">
        <v>317</v>
      </c>
      <c r="C692" s="144">
        <v>18</v>
      </c>
      <c r="D692" s="128">
        <v>40655</v>
      </c>
      <c r="E692" s="99">
        <v>19</v>
      </c>
      <c r="F692" s="209" t="s">
        <v>3057</v>
      </c>
      <c r="G692" s="198"/>
      <c r="H692" s="198"/>
      <c r="I692" s="41"/>
    </row>
    <row r="693" spans="1:9" x14ac:dyDescent="0.2">
      <c r="A693" s="81" t="s">
        <v>745</v>
      </c>
      <c r="B693" s="24" t="s">
        <v>746</v>
      </c>
      <c r="C693" s="144">
        <v>9</v>
      </c>
      <c r="D693" s="128">
        <v>41449</v>
      </c>
      <c r="E693" s="99">
        <v>20</v>
      </c>
      <c r="F693" s="209" t="s">
        <v>3059</v>
      </c>
      <c r="G693" s="198"/>
      <c r="H693" s="198"/>
      <c r="I693" s="41"/>
    </row>
    <row r="694" spans="1:9" x14ac:dyDescent="0.2">
      <c r="A694" s="80" t="s">
        <v>3075</v>
      </c>
      <c r="B694" s="24" t="s">
        <v>1647</v>
      </c>
      <c r="C694" s="144">
        <v>10</v>
      </c>
      <c r="D694" s="128">
        <v>40473</v>
      </c>
      <c r="E694" s="99">
        <v>14</v>
      </c>
      <c r="F694" s="157" t="s">
        <v>3065</v>
      </c>
      <c r="G694" s="198"/>
      <c r="H694" s="198"/>
      <c r="I694" s="41"/>
    </row>
    <row r="695" spans="1:9" x14ac:dyDescent="0.2">
      <c r="A695" s="24" t="s">
        <v>340</v>
      </c>
      <c r="B695" s="24" t="s">
        <v>341</v>
      </c>
      <c r="C695" s="144">
        <v>29</v>
      </c>
      <c r="D695" s="128">
        <v>41017</v>
      </c>
      <c r="E695" s="99">
        <v>30</v>
      </c>
      <c r="F695" s="209" t="s">
        <v>3059</v>
      </c>
      <c r="G695" s="198"/>
      <c r="H695" s="198"/>
      <c r="I695" s="41"/>
    </row>
    <row r="696" spans="1:9" x14ac:dyDescent="0.2">
      <c r="A696" s="65" t="s">
        <v>794</v>
      </c>
      <c r="B696" s="35" t="s">
        <v>795</v>
      </c>
      <c r="C696" s="141">
        <v>13</v>
      </c>
      <c r="D696" s="126">
        <v>42045</v>
      </c>
      <c r="E696" s="101">
        <v>14</v>
      </c>
      <c r="F696" s="212" t="s">
        <v>3076</v>
      </c>
      <c r="G696" s="206"/>
      <c r="H696" s="206"/>
      <c r="I696" s="23"/>
    </row>
    <row r="697" spans="1:9" x14ac:dyDescent="0.2">
      <c r="A697" s="81" t="s">
        <v>3077</v>
      </c>
      <c r="B697" s="24" t="s">
        <v>352</v>
      </c>
      <c r="C697" s="144">
        <v>28</v>
      </c>
      <c r="D697" s="128">
        <v>42054</v>
      </c>
      <c r="E697" s="99">
        <v>29</v>
      </c>
      <c r="F697" s="157" t="s">
        <v>3059</v>
      </c>
      <c r="G697" s="198"/>
      <c r="H697" s="198"/>
      <c r="I697" s="41"/>
    </row>
    <row r="698" spans="1:9" x14ac:dyDescent="0.2">
      <c r="A698" s="81" t="s">
        <v>2876</v>
      </c>
      <c r="B698" s="24" t="s">
        <v>2877</v>
      </c>
      <c r="C698" s="144">
        <v>5</v>
      </c>
      <c r="D698" s="128">
        <v>40553</v>
      </c>
      <c r="E698" s="99">
        <v>8</v>
      </c>
      <c r="F698" s="157" t="s">
        <v>3078</v>
      </c>
      <c r="G698" s="198"/>
      <c r="H698" s="198"/>
      <c r="I698" s="41"/>
    </row>
    <row r="699" spans="1:9" x14ac:dyDescent="0.2">
      <c r="A699" s="81" t="s">
        <v>816</v>
      </c>
      <c r="B699" s="24" t="s">
        <v>817</v>
      </c>
      <c r="C699" s="144">
        <v>9</v>
      </c>
      <c r="D699" s="128">
        <v>41614</v>
      </c>
      <c r="E699" s="99">
        <v>10</v>
      </c>
      <c r="F699" s="157" t="s">
        <v>3059</v>
      </c>
      <c r="G699" s="198"/>
      <c r="H699" s="198"/>
      <c r="I699" s="41"/>
    </row>
    <row r="700" spans="1:9" x14ac:dyDescent="0.2">
      <c r="A700" s="102" t="s">
        <v>3079</v>
      </c>
      <c r="B700" s="56" t="s">
        <v>820</v>
      </c>
      <c r="C700" s="147">
        <v>9</v>
      </c>
      <c r="D700" s="210">
        <v>41075</v>
      </c>
      <c r="E700" s="103">
        <v>13</v>
      </c>
      <c r="F700" s="211" t="s">
        <v>3058</v>
      </c>
      <c r="G700" s="178"/>
      <c r="H700" s="178"/>
      <c r="I700" s="39"/>
    </row>
    <row r="701" spans="1:9" x14ac:dyDescent="0.2">
      <c r="A701" s="81" t="s">
        <v>3079</v>
      </c>
      <c r="B701" s="24" t="s">
        <v>820</v>
      </c>
      <c r="C701" s="144">
        <v>15</v>
      </c>
      <c r="D701" s="128">
        <v>41782</v>
      </c>
      <c r="E701" s="99">
        <v>13</v>
      </c>
      <c r="F701" s="157" t="s">
        <v>3059</v>
      </c>
      <c r="G701" s="198"/>
      <c r="H701" s="198"/>
      <c r="I701" s="41"/>
    </row>
    <row r="702" spans="1:9" x14ac:dyDescent="0.2">
      <c r="A702" s="80" t="s">
        <v>833</v>
      </c>
      <c r="B702" s="24" t="s">
        <v>834</v>
      </c>
      <c r="C702" s="144">
        <v>23</v>
      </c>
      <c r="D702" s="128">
        <v>40412</v>
      </c>
      <c r="E702" s="99">
        <v>6</v>
      </c>
      <c r="F702" s="209" t="s">
        <v>3080</v>
      </c>
      <c r="G702" s="198"/>
      <c r="H702" s="198"/>
      <c r="I702" s="41"/>
    </row>
    <row r="703" spans="1:9" x14ac:dyDescent="0.2">
      <c r="A703" s="80" t="s">
        <v>837</v>
      </c>
      <c r="B703" s="24" t="s">
        <v>838</v>
      </c>
      <c r="C703" s="144">
        <v>18</v>
      </c>
      <c r="D703" s="128">
        <v>41074</v>
      </c>
      <c r="E703" s="99">
        <v>19</v>
      </c>
      <c r="F703" s="209" t="s">
        <v>3058</v>
      </c>
      <c r="G703" s="198"/>
      <c r="H703" s="198"/>
      <c r="I703" s="41"/>
    </row>
    <row r="704" spans="1:9" x14ac:dyDescent="0.2">
      <c r="A704" s="81" t="s">
        <v>374</v>
      </c>
      <c r="B704" s="24" t="s">
        <v>375</v>
      </c>
      <c r="C704" s="144">
        <v>24</v>
      </c>
      <c r="D704" s="128">
        <v>41068</v>
      </c>
      <c r="E704" s="99">
        <v>26</v>
      </c>
      <c r="F704" s="209" t="s">
        <v>3058</v>
      </c>
      <c r="G704" s="198"/>
      <c r="H704" s="198"/>
      <c r="I704" s="41"/>
    </row>
    <row r="705" spans="1:9" x14ac:dyDescent="0.2">
      <c r="A705" s="80" t="s">
        <v>2947</v>
      </c>
      <c r="B705" s="24" t="s">
        <v>2948</v>
      </c>
      <c r="C705" s="144">
        <v>30</v>
      </c>
      <c r="D705" s="128">
        <v>40869</v>
      </c>
      <c r="E705" s="99">
        <v>33</v>
      </c>
      <c r="F705" s="209" t="s">
        <v>3059</v>
      </c>
      <c r="G705" s="198"/>
      <c r="H705" s="198"/>
      <c r="I705" s="41"/>
    </row>
    <row r="706" spans="1:9" x14ac:dyDescent="0.2">
      <c r="A706" s="88" t="s">
        <v>3081</v>
      </c>
      <c r="B706" s="56" t="s">
        <v>384</v>
      </c>
      <c r="C706" s="147">
        <v>40</v>
      </c>
      <c r="D706" s="210">
        <v>41690</v>
      </c>
      <c r="E706" s="103">
        <v>41</v>
      </c>
      <c r="F706" s="105" t="s">
        <v>3059</v>
      </c>
      <c r="G706" s="178"/>
      <c r="H706" s="178"/>
      <c r="I706" s="39"/>
    </row>
    <row r="707" spans="1:9" x14ac:dyDescent="0.2">
      <c r="A707" s="157" t="s">
        <v>3082</v>
      </c>
      <c r="B707" s="13"/>
      <c r="C707" s="198"/>
      <c r="D707" s="213"/>
      <c r="E707" s="198"/>
      <c r="F707" s="157"/>
      <c r="G707" s="198"/>
      <c r="H707" s="198"/>
      <c r="I707" s="13"/>
    </row>
    <row r="708" spans="1:9" ht="6" customHeight="1" x14ac:dyDescent="0.2">
      <c r="A708" s="157"/>
      <c r="B708" s="13"/>
      <c r="C708" s="198"/>
      <c r="D708" s="202"/>
      <c r="E708" s="198"/>
      <c r="F708" s="209"/>
      <c r="G708" s="198"/>
      <c r="H708" s="198"/>
      <c r="I708" s="107"/>
    </row>
    <row r="709" spans="1:9" x14ac:dyDescent="0.2">
      <c r="A709" s="205" t="s">
        <v>3083</v>
      </c>
      <c r="B709" s="13"/>
      <c r="C709" s="198"/>
      <c r="D709" s="202"/>
      <c r="E709" s="198"/>
      <c r="F709" s="209"/>
      <c r="G709" s="198"/>
      <c r="H709" s="198"/>
      <c r="I709" s="107"/>
    </row>
    <row r="710" spans="1:9" x14ac:dyDescent="0.2">
      <c r="A710" s="35" t="s">
        <v>64</v>
      </c>
      <c r="B710" s="26" t="s">
        <v>64</v>
      </c>
      <c r="C710" s="62"/>
      <c r="D710" s="42" t="s">
        <v>1852</v>
      </c>
      <c r="E710" s="26" t="s">
        <v>65</v>
      </c>
      <c r="F710" s="214" t="s">
        <v>65</v>
      </c>
      <c r="G710" s="206"/>
      <c r="H710" s="206"/>
      <c r="I710" s="35"/>
    </row>
    <row r="711" spans="1:9" x14ac:dyDescent="0.2">
      <c r="A711" s="102" t="s">
        <v>21</v>
      </c>
      <c r="B711" s="52" t="s">
        <v>56</v>
      </c>
      <c r="C711" s="76" t="s">
        <v>3084</v>
      </c>
      <c r="D711" s="53" t="s">
        <v>3055</v>
      </c>
      <c r="E711" s="57" t="s">
        <v>56</v>
      </c>
      <c r="F711" s="215" t="s">
        <v>21</v>
      </c>
      <c r="G711" s="178"/>
      <c r="H711" s="178"/>
      <c r="I711" s="56" t="s">
        <v>70</v>
      </c>
    </row>
    <row r="712" spans="1:9" x14ac:dyDescent="0.2">
      <c r="A712" s="65" t="s">
        <v>3085</v>
      </c>
      <c r="B712" s="35" t="s">
        <v>3086</v>
      </c>
      <c r="C712" s="26" t="s">
        <v>3084</v>
      </c>
      <c r="D712" s="125">
        <v>42037</v>
      </c>
      <c r="E712" s="95" t="s">
        <v>2997</v>
      </c>
      <c r="F712" s="60" t="s">
        <v>2996</v>
      </c>
      <c r="G712" s="43"/>
      <c r="H712" s="43"/>
      <c r="I712" s="35" t="s">
        <v>3087</v>
      </c>
    </row>
    <row r="713" spans="1:9" x14ac:dyDescent="0.2">
      <c r="A713" s="81" t="s">
        <v>3088</v>
      </c>
      <c r="B713" s="24" t="s">
        <v>3089</v>
      </c>
      <c r="C713" s="50"/>
      <c r="D713" s="127">
        <v>42383</v>
      </c>
      <c r="E713" s="112" t="s">
        <v>508</v>
      </c>
      <c r="F713" s="80" t="s">
        <v>507</v>
      </c>
      <c r="G713" s="40"/>
      <c r="H713" s="40"/>
      <c r="I713" s="24" t="s">
        <v>3090</v>
      </c>
    </row>
    <row r="714" spans="1:9" x14ac:dyDescent="0.2">
      <c r="A714" s="81" t="s">
        <v>1880</v>
      </c>
      <c r="B714" s="24" t="s">
        <v>3091</v>
      </c>
      <c r="C714" s="50" t="s">
        <v>3084</v>
      </c>
      <c r="D714" s="127">
        <v>40893</v>
      </c>
      <c r="E714" s="112" t="s">
        <v>1881</v>
      </c>
      <c r="F714" s="80" t="s">
        <v>1880</v>
      </c>
      <c r="G714" s="40"/>
      <c r="H714" s="40"/>
      <c r="I714" s="24" t="s">
        <v>3059</v>
      </c>
    </row>
    <row r="715" spans="1:9" x14ac:dyDescent="0.2">
      <c r="A715" s="112" t="s">
        <v>3092</v>
      </c>
      <c r="B715" s="24" t="s">
        <v>1955</v>
      </c>
      <c r="C715" s="50"/>
      <c r="D715" s="127">
        <v>42612</v>
      </c>
      <c r="E715" s="24" t="s">
        <v>1955</v>
      </c>
      <c r="F715" s="112" t="s">
        <v>1954</v>
      </c>
      <c r="G715" s="40"/>
      <c r="H715" s="40"/>
      <c r="I715" s="24" t="s">
        <v>3059</v>
      </c>
    </row>
    <row r="716" spans="1:9" x14ac:dyDescent="0.2">
      <c r="A716" s="216" t="s">
        <v>3093</v>
      </c>
      <c r="B716" s="56" t="s">
        <v>954</v>
      </c>
      <c r="C716" s="52"/>
      <c r="D716" s="217">
        <v>42671</v>
      </c>
      <c r="E716" s="56" t="s">
        <v>954</v>
      </c>
      <c r="F716" s="216" t="s">
        <v>953</v>
      </c>
      <c r="G716" s="48"/>
      <c r="H716" s="48"/>
      <c r="I716" s="56" t="s">
        <v>3059</v>
      </c>
    </row>
    <row r="717" spans="1:9" x14ac:dyDescent="0.2">
      <c r="A717" s="81" t="s">
        <v>3094</v>
      </c>
      <c r="B717" s="24" t="s">
        <v>1016</v>
      </c>
      <c r="C717" s="50"/>
      <c r="D717" s="127">
        <v>42398</v>
      </c>
      <c r="E717" s="112" t="s">
        <v>1016</v>
      </c>
      <c r="F717" s="81" t="s">
        <v>1015</v>
      </c>
      <c r="G717" s="40"/>
      <c r="H717" s="40"/>
      <c r="I717" s="81" t="s">
        <v>3095</v>
      </c>
    </row>
    <row r="718" spans="1:9" x14ac:dyDescent="0.2">
      <c r="A718" s="81" t="s">
        <v>461</v>
      </c>
      <c r="B718" s="24" t="s">
        <v>3096</v>
      </c>
      <c r="C718" s="50"/>
      <c r="D718" s="127">
        <v>42175</v>
      </c>
      <c r="E718" s="112" t="s">
        <v>462</v>
      </c>
      <c r="F718" s="81" t="s">
        <v>461</v>
      </c>
      <c r="G718" s="40"/>
      <c r="H718" s="40"/>
      <c r="I718" s="24" t="s">
        <v>3059</v>
      </c>
    </row>
    <row r="719" spans="1:9" x14ac:dyDescent="0.2">
      <c r="A719" s="80" t="s">
        <v>2010</v>
      </c>
      <c r="B719" s="24" t="s">
        <v>2011</v>
      </c>
      <c r="C719" s="50" t="s">
        <v>3084</v>
      </c>
      <c r="D719" s="127">
        <v>40982</v>
      </c>
      <c r="E719" s="112" t="s">
        <v>3061</v>
      </c>
      <c r="F719" s="80" t="s">
        <v>2010</v>
      </c>
      <c r="G719" s="40"/>
      <c r="H719" s="40"/>
      <c r="I719" s="24" t="s">
        <v>3097</v>
      </c>
    </row>
    <row r="720" spans="1:9" x14ac:dyDescent="0.2">
      <c r="A720" s="80" t="s">
        <v>1036</v>
      </c>
      <c r="B720" s="24" t="s">
        <v>3098</v>
      </c>
      <c r="C720" s="50"/>
      <c r="D720" s="127">
        <v>42709</v>
      </c>
      <c r="E720" s="24" t="s">
        <v>1037</v>
      </c>
      <c r="F720" s="80" t="s">
        <v>1036</v>
      </c>
      <c r="G720" s="40"/>
      <c r="H720" s="40"/>
      <c r="I720" s="24" t="s">
        <v>3059</v>
      </c>
    </row>
    <row r="721" spans="1:9" x14ac:dyDescent="0.2">
      <c r="A721" s="80" t="s">
        <v>3099</v>
      </c>
      <c r="B721" s="24" t="s">
        <v>2066</v>
      </c>
      <c r="C721" s="50" t="s">
        <v>3084</v>
      </c>
      <c r="D721" s="127">
        <v>39995</v>
      </c>
      <c r="E721" s="112" t="s">
        <v>2066</v>
      </c>
      <c r="F721" s="218" t="s">
        <v>2065</v>
      </c>
      <c r="G721" s="40"/>
      <c r="H721" s="40"/>
      <c r="I721" s="24" t="s">
        <v>3100</v>
      </c>
    </row>
    <row r="722" spans="1:9" x14ac:dyDescent="0.2">
      <c r="A722" s="214" t="s">
        <v>3101</v>
      </c>
      <c r="B722" s="35" t="s">
        <v>2108</v>
      </c>
      <c r="C722" s="26" t="s">
        <v>3084</v>
      </c>
      <c r="D722" s="125">
        <v>42522</v>
      </c>
      <c r="E722" s="95" t="s">
        <v>2108</v>
      </c>
      <c r="F722" s="60" t="s">
        <v>2107</v>
      </c>
      <c r="G722" s="43"/>
      <c r="H722" s="43"/>
      <c r="I722" s="35" t="s">
        <v>3102</v>
      </c>
    </row>
    <row r="723" spans="1:9" x14ac:dyDescent="0.2">
      <c r="A723" s="80" t="s">
        <v>3103</v>
      </c>
      <c r="B723" s="24" t="s">
        <v>2113</v>
      </c>
      <c r="C723" s="50" t="s">
        <v>3084</v>
      </c>
      <c r="D723" s="127">
        <v>42132</v>
      </c>
      <c r="E723" s="112" t="s">
        <v>2113</v>
      </c>
      <c r="F723" s="80" t="s">
        <v>2112</v>
      </c>
      <c r="G723" s="40"/>
      <c r="H723" s="40"/>
      <c r="I723" s="24" t="s">
        <v>3059</v>
      </c>
    </row>
    <row r="724" spans="1:9" x14ac:dyDescent="0.2">
      <c r="A724" s="36" t="s">
        <v>1109</v>
      </c>
      <c r="B724" s="24" t="s">
        <v>3104</v>
      </c>
      <c r="C724" s="50"/>
      <c r="D724" s="127">
        <v>42941</v>
      </c>
      <c r="E724" s="112" t="s">
        <v>1110</v>
      </c>
      <c r="F724" s="36" t="s">
        <v>1109</v>
      </c>
      <c r="G724" s="40"/>
      <c r="H724" s="40"/>
      <c r="I724" s="24" t="s">
        <v>3059</v>
      </c>
    </row>
    <row r="725" spans="1:9" x14ac:dyDescent="0.2">
      <c r="A725" s="80" t="s">
        <v>3105</v>
      </c>
      <c r="B725" s="24" t="s">
        <v>538</v>
      </c>
      <c r="C725" s="50"/>
      <c r="D725" s="127">
        <v>41891</v>
      </c>
      <c r="E725" s="112" t="s">
        <v>538</v>
      </c>
      <c r="F725" s="80" t="s">
        <v>537</v>
      </c>
      <c r="G725" s="40"/>
      <c r="H725" s="40"/>
      <c r="I725" s="24" t="s">
        <v>3059</v>
      </c>
    </row>
    <row r="726" spans="1:9" x14ac:dyDescent="0.2">
      <c r="A726" s="102" t="s">
        <v>3106</v>
      </c>
      <c r="B726" s="56" t="s">
        <v>2186</v>
      </c>
      <c r="C726" s="52" t="s">
        <v>3084</v>
      </c>
      <c r="D726" s="217">
        <v>41950</v>
      </c>
      <c r="E726" s="216" t="s">
        <v>2186</v>
      </c>
      <c r="F726" s="88" t="s">
        <v>2185</v>
      </c>
      <c r="G726" s="48"/>
      <c r="H726" s="48"/>
      <c r="I726" s="56" t="s">
        <v>3059</v>
      </c>
    </row>
    <row r="727" spans="1:9" x14ac:dyDescent="0.2">
      <c r="A727" s="81" t="s">
        <v>3107</v>
      </c>
      <c r="B727" s="24" t="s">
        <v>543</v>
      </c>
      <c r="C727" s="50"/>
      <c r="D727" s="127">
        <v>42865</v>
      </c>
      <c r="E727" s="24" t="s">
        <v>543</v>
      </c>
      <c r="F727" s="112" t="s">
        <v>542</v>
      </c>
      <c r="G727" s="40"/>
      <c r="H727" s="40"/>
      <c r="I727" s="24" t="s">
        <v>3059</v>
      </c>
    </row>
    <row r="728" spans="1:9" x14ac:dyDescent="0.2">
      <c r="A728" s="81" t="s">
        <v>3108</v>
      </c>
      <c r="B728" s="24" t="s">
        <v>3109</v>
      </c>
      <c r="C728" s="50" t="s">
        <v>3084</v>
      </c>
      <c r="D728" s="127">
        <v>42312</v>
      </c>
      <c r="E728" s="112" t="s">
        <v>1940</v>
      </c>
      <c r="F728" s="80" t="s">
        <v>1939</v>
      </c>
      <c r="G728" s="40"/>
      <c r="H728" s="40"/>
      <c r="I728" s="24" t="s">
        <v>3059</v>
      </c>
    </row>
    <row r="729" spans="1:9" x14ac:dyDescent="0.2">
      <c r="A729" s="81" t="s">
        <v>3110</v>
      </c>
      <c r="B729" s="24" t="s">
        <v>3111</v>
      </c>
      <c r="C729" s="50"/>
      <c r="D729" s="127">
        <v>40352</v>
      </c>
      <c r="E729" s="112" t="s">
        <v>704</v>
      </c>
      <c r="F729" s="218" t="s">
        <v>703</v>
      </c>
      <c r="G729" s="40"/>
      <c r="H729" s="40"/>
      <c r="I729" s="24" t="s">
        <v>3059</v>
      </c>
    </row>
    <row r="730" spans="1:9" x14ac:dyDescent="0.2">
      <c r="A730" s="81" t="s">
        <v>2298</v>
      </c>
      <c r="B730" s="24" t="s">
        <v>3112</v>
      </c>
      <c r="C730" s="50" t="s">
        <v>3084</v>
      </c>
      <c r="D730" s="127">
        <v>41267</v>
      </c>
      <c r="E730" s="112" t="s">
        <v>2299</v>
      </c>
      <c r="F730" s="80" t="s">
        <v>2298</v>
      </c>
      <c r="G730" s="40"/>
      <c r="H730" s="40"/>
      <c r="I730" s="24" t="s">
        <v>3059</v>
      </c>
    </row>
    <row r="731" spans="1:9" x14ac:dyDescent="0.2">
      <c r="A731" s="112" t="s">
        <v>1236</v>
      </c>
      <c r="B731" s="24" t="s">
        <v>2311</v>
      </c>
      <c r="C731" s="50"/>
      <c r="D731" s="127">
        <v>42552</v>
      </c>
      <c r="E731" s="112" t="s">
        <v>1237</v>
      </c>
      <c r="F731" s="218" t="s">
        <v>1236</v>
      </c>
      <c r="G731" s="40"/>
      <c r="H731" s="40"/>
      <c r="I731" s="24" t="s">
        <v>3059</v>
      </c>
    </row>
    <row r="732" spans="1:9" s="919" customFormat="1" x14ac:dyDescent="0.2">
      <c r="A732" s="112" t="s">
        <v>4314</v>
      </c>
      <c r="B732" s="920" t="s">
        <v>4273</v>
      </c>
      <c r="C732" s="925"/>
      <c r="D732" s="127">
        <v>43256</v>
      </c>
      <c r="E732" s="112" t="s">
        <v>4287</v>
      </c>
      <c r="F732" s="218" t="s">
        <v>4288</v>
      </c>
      <c r="G732" s="923"/>
      <c r="H732" s="923"/>
      <c r="I732" s="920" t="s">
        <v>4315</v>
      </c>
    </row>
    <row r="733" spans="1:9" x14ac:dyDescent="0.2">
      <c r="A733" s="65" t="s">
        <v>2330</v>
      </c>
      <c r="B733" s="35" t="s">
        <v>3113</v>
      </c>
      <c r="C733" s="26" t="s">
        <v>3084</v>
      </c>
      <c r="D733" s="125">
        <v>40982</v>
      </c>
      <c r="E733" s="95" t="s">
        <v>2331</v>
      </c>
      <c r="F733" s="60" t="s">
        <v>2330</v>
      </c>
      <c r="G733" s="43"/>
      <c r="H733" s="43"/>
      <c r="I733" s="35" t="s">
        <v>3097</v>
      </c>
    </row>
    <row r="734" spans="1:9" x14ac:dyDescent="0.2">
      <c r="A734" s="81" t="s">
        <v>3068</v>
      </c>
      <c r="B734" s="24" t="s">
        <v>859</v>
      </c>
      <c r="C734" s="50"/>
      <c r="D734" s="127">
        <v>42291</v>
      </c>
      <c r="E734" s="112" t="s">
        <v>859</v>
      </c>
      <c r="F734" s="80" t="s">
        <v>858</v>
      </c>
      <c r="G734" s="40"/>
      <c r="H734" s="40"/>
      <c r="I734" s="24" t="s">
        <v>3059</v>
      </c>
    </row>
    <row r="735" spans="1:9" x14ac:dyDescent="0.2">
      <c r="A735" s="81" t="s">
        <v>1279</v>
      </c>
      <c r="B735" s="24" t="s">
        <v>1280</v>
      </c>
      <c r="C735" s="50"/>
      <c r="D735" s="127">
        <v>43102</v>
      </c>
      <c r="E735" s="112" t="s">
        <v>4013</v>
      </c>
      <c r="F735" s="80" t="s">
        <v>4014</v>
      </c>
      <c r="G735" s="40"/>
      <c r="H735" s="40"/>
      <c r="I735" s="24" t="s">
        <v>3059</v>
      </c>
    </row>
    <row r="736" spans="1:9" x14ac:dyDescent="0.2">
      <c r="A736" s="81" t="s">
        <v>3114</v>
      </c>
      <c r="B736" s="24" t="s">
        <v>1310</v>
      </c>
      <c r="C736" s="50"/>
      <c r="D736" s="127">
        <v>42310</v>
      </c>
      <c r="E736" s="112" t="s">
        <v>1310</v>
      </c>
      <c r="F736" s="80" t="s">
        <v>1309</v>
      </c>
      <c r="G736" s="40"/>
      <c r="H736" s="40"/>
      <c r="I736" s="24" t="s">
        <v>3059</v>
      </c>
    </row>
    <row r="737" spans="1:9" x14ac:dyDescent="0.2">
      <c r="A737" s="102" t="s">
        <v>3115</v>
      </c>
      <c r="B737" s="56" t="s">
        <v>3116</v>
      </c>
      <c r="C737" s="52" t="s">
        <v>3084</v>
      </c>
      <c r="D737" s="217">
        <v>41767</v>
      </c>
      <c r="E737" s="216" t="s">
        <v>2250</v>
      </c>
      <c r="F737" s="88" t="s">
        <v>2249</v>
      </c>
      <c r="G737" s="48"/>
      <c r="H737" s="48"/>
      <c r="I737" s="56" t="s">
        <v>3059</v>
      </c>
    </row>
    <row r="738" spans="1:9" x14ac:dyDescent="0.2">
      <c r="A738" s="81" t="s">
        <v>628</v>
      </c>
      <c r="B738" s="24" t="s">
        <v>3117</v>
      </c>
      <c r="C738" s="50"/>
      <c r="D738" s="127">
        <v>40980</v>
      </c>
      <c r="E738" s="112" t="s">
        <v>3118</v>
      </c>
      <c r="F738" s="80" t="s">
        <v>628</v>
      </c>
      <c r="G738" s="40"/>
      <c r="H738" s="40"/>
      <c r="I738" s="24" t="s">
        <v>3119</v>
      </c>
    </row>
    <row r="739" spans="1:9" x14ac:dyDescent="0.2">
      <c r="A739" s="81" t="s">
        <v>628</v>
      </c>
      <c r="B739" s="24" t="s">
        <v>3120</v>
      </c>
      <c r="C739" s="50"/>
      <c r="D739" s="127">
        <v>42368</v>
      </c>
      <c r="E739" s="112" t="s">
        <v>629</v>
      </c>
      <c r="F739" s="81" t="s">
        <v>628</v>
      </c>
      <c r="G739" s="40"/>
      <c r="H739" s="40"/>
      <c r="I739" s="24" t="s">
        <v>3121</v>
      </c>
    </row>
    <row r="740" spans="1:9" x14ac:dyDescent="0.2">
      <c r="A740" s="112" t="s">
        <v>3122</v>
      </c>
      <c r="B740" s="24" t="s">
        <v>1359</v>
      </c>
      <c r="C740" s="50"/>
      <c r="D740" s="127">
        <v>42613</v>
      </c>
      <c r="E740" s="24" t="s">
        <v>1359</v>
      </c>
      <c r="F740" s="218" t="s">
        <v>1358</v>
      </c>
      <c r="G740" s="40"/>
      <c r="H740" s="40"/>
      <c r="I740" s="24" t="s">
        <v>3059</v>
      </c>
    </row>
    <row r="741" spans="1:9" x14ac:dyDescent="0.2">
      <c r="A741" s="81" t="s">
        <v>3123</v>
      </c>
      <c r="B741" s="24" t="s">
        <v>656</v>
      </c>
      <c r="C741" s="50"/>
      <c r="D741" s="127">
        <v>42768</v>
      </c>
      <c r="E741" s="24" t="s">
        <v>656</v>
      </c>
      <c r="F741" s="80" t="s">
        <v>655</v>
      </c>
      <c r="G741" s="40"/>
      <c r="H741" s="40"/>
      <c r="I741" s="24" t="s">
        <v>3059</v>
      </c>
    </row>
    <row r="742" spans="1:9" x14ac:dyDescent="0.2">
      <c r="A742" s="112" t="s">
        <v>3124</v>
      </c>
      <c r="B742" s="24" t="s">
        <v>3125</v>
      </c>
      <c r="C742" s="50"/>
      <c r="D742" s="127">
        <v>42492</v>
      </c>
      <c r="E742" s="112" t="s">
        <v>805</v>
      </c>
      <c r="F742" s="80" t="s">
        <v>804</v>
      </c>
      <c r="G742" s="40"/>
      <c r="H742" s="40"/>
      <c r="I742" s="24" t="s">
        <v>3059</v>
      </c>
    </row>
    <row r="743" spans="1:9" x14ac:dyDescent="0.2">
      <c r="A743" s="65" t="s">
        <v>3126</v>
      </c>
      <c r="B743" s="35" t="s">
        <v>3127</v>
      </c>
      <c r="C743" s="26"/>
      <c r="D743" s="125">
        <v>41408</v>
      </c>
      <c r="E743" s="95" t="s">
        <v>3128</v>
      </c>
      <c r="F743" s="214" t="s">
        <v>3129</v>
      </c>
      <c r="G743" s="43"/>
      <c r="H743" s="43"/>
      <c r="I743" s="35" t="s">
        <v>3059</v>
      </c>
    </row>
    <row r="744" spans="1:9" x14ac:dyDescent="0.2">
      <c r="A744" s="112" t="s">
        <v>3129</v>
      </c>
      <c r="B744" s="24" t="s">
        <v>3128</v>
      </c>
      <c r="C744" s="50"/>
      <c r="D744" s="127">
        <v>42492</v>
      </c>
      <c r="E744" s="112" t="s">
        <v>331</v>
      </c>
      <c r="F744" s="80" t="s">
        <v>330</v>
      </c>
      <c r="G744" s="40"/>
      <c r="H744" s="40"/>
      <c r="I744" s="24" t="s">
        <v>3059</v>
      </c>
    </row>
    <row r="745" spans="1:9" x14ac:dyDescent="0.2">
      <c r="A745" s="81" t="s">
        <v>2504</v>
      </c>
      <c r="B745" s="24" t="s">
        <v>3130</v>
      </c>
      <c r="C745" s="50" t="s">
        <v>3084</v>
      </c>
      <c r="D745" s="127">
        <v>42513</v>
      </c>
      <c r="E745" s="112" t="s">
        <v>2505</v>
      </c>
      <c r="F745" s="80" t="s">
        <v>2504</v>
      </c>
      <c r="G745" s="40"/>
      <c r="H745" s="40"/>
      <c r="I745" s="24" t="s">
        <v>3059</v>
      </c>
    </row>
    <row r="746" spans="1:9" x14ac:dyDescent="0.2">
      <c r="A746" s="81" t="s">
        <v>3131</v>
      </c>
      <c r="B746" s="24" t="s">
        <v>284</v>
      </c>
      <c r="C746" s="50"/>
      <c r="D746" s="127">
        <v>42032</v>
      </c>
      <c r="E746" s="112" t="s">
        <v>284</v>
      </c>
      <c r="F746" s="81" t="s">
        <v>283</v>
      </c>
      <c r="G746" s="40"/>
      <c r="H746" s="40"/>
      <c r="I746" s="24" t="s">
        <v>3132</v>
      </c>
    </row>
    <row r="747" spans="1:9" x14ac:dyDescent="0.2">
      <c r="A747" s="102" t="s">
        <v>3133</v>
      </c>
      <c r="B747" s="56" t="s">
        <v>295</v>
      </c>
      <c r="C747" s="52"/>
      <c r="D747" s="217">
        <v>41736</v>
      </c>
      <c r="E747" s="216" t="s">
        <v>295</v>
      </c>
      <c r="F747" s="88" t="s">
        <v>294</v>
      </c>
      <c r="G747" s="48"/>
      <c r="H747" s="48"/>
      <c r="I747" s="56" t="s">
        <v>3059</v>
      </c>
    </row>
    <row r="748" spans="1:9" x14ac:dyDescent="0.2">
      <c r="A748" s="24" t="s">
        <v>4153</v>
      </c>
      <c r="B748" s="24" t="s">
        <v>687</v>
      </c>
      <c r="C748" s="50"/>
      <c r="D748" s="127">
        <v>43209</v>
      </c>
      <c r="E748" s="112" t="s">
        <v>687</v>
      </c>
      <c r="F748" s="36" t="s">
        <v>4154</v>
      </c>
      <c r="G748" s="40"/>
      <c r="H748" s="40"/>
      <c r="I748" s="24" t="s">
        <v>3059</v>
      </c>
    </row>
    <row r="749" spans="1:9" x14ac:dyDescent="0.2">
      <c r="A749" s="80" t="s">
        <v>2563</v>
      </c>
      <c r="B749" s="24" t="s">
        <v>2564</v>
      </c>
      <c r="C749" s="50"/>
      <c r="D749" s="127">
        <v>41423</v>
      </c>
      <c r="E749" s="112" t="s">
        <v>3134</v>
      </c>
      <c r="F749" s="80" t="s">
        <v>3135</v>
      </c>
      <c r="G749" s="40"/>
      <c r="H749" s="40"/>
      <c r="I749" s="24" t="s">
        <v>3136</v>
      </c>
    </row>
    <row r="750" spans="1:9" x14ac:dyDescent="0.2">
      <c r="A750" s="218" t="s">
        <v>3137</v>
      </c>
      <c r="B750" s="24" t="s">
        <v>2583</v>
      </c>
      <c r="C750" s="50"/>
      <c r="D750" s="127">
        <v>42593</v>
      </c>
      <c r="E750" s="24" t="s">
        <v>2583</v>
      </c>
      <c r="F750" s="218" t="s">
        <v>2582</v>
      </c>
      <c r="G750" s="40"/>
      <c r="H750" s="40"/>
      <c r="I750" s="24" t="s">
        <v>3059</v>
      </c>
    </row>
    <row r="751" spans="1:9" x14ac:dyDescent="0.2">
      <c r="A751" s="80" t="s">
        <v>3138</v>
      </c>
      <c r="B751" s="24" t="s">
        <v>3139</v>
      </c>
      <c r="C751" s="50"/>
      <c r="D751" s="127">
        <v>42054</v>
      </c>
      <c r="E751" s="112" t="s">
        <v>576</v>
      </c>
      <c r="F751" s="80" t="s">
        <v>575</v>
      </c>
      <c r="G751" s="40"/>
      <c r="H751" s="40"/>
      <c r="I751" s="24" t="s">
        <v>3059</v>
      </c>
    </row>
    <row r="752" spans="1:9" s="919" customFormat="1" x14ac:dyDescent="0.2">
      <c r="A752" s="929" t="s">
        <v>4312</v>
      </c>
      <c r="B752" s="920" t="s">
        <v>4086</v>
      </c>
      <c r="C752" s="925"/>
      <c r="D752" s="127">
        <v>43343</v>
      </c>
      <c r="E752" s="112" t="s">
        <v>4277</v>
      </c>
      <c r="F752" s="929" t="s">
        <v>4313</v>
      </c>
      <c r="G752" s="923"/>
      <c r="H752" s="923"/>
      <c r="I752" s="920" t="s">
        <v>3156</v>
      </c>
    </row>
    <row r="753" spans="1:9" x14ac:dyDescent="0.2">
      <c r="A753" s="80" t="s">
        <v>3140</v>
      </c>
      <c r="B753" s="24" t="s">
        <v>315</v>
      </c>
      <c r="C753" s="50"/>
      <c r="D753" s="127">
        <v>41218</v>
      </c>
      <c r="E753" s="112" t="s">
        <v>315</v>
      </c>
      <c r="F753" s="80" t="s">
        <v>314</v>
      </c>
      <c r="G753" s="40"/>
      <c r="H753" s="40"/>
      <c r="I753" s="24" t="s">
        <v>3141</v>
      </c>
    </row>
    <row r="754" spans="1:9" x14ac:dyDescent="0.2">
      <c r="A754" s="60" t="s">
        <v>743</v>
      </c>
      <c r="B754" s="35" t="s">
        <v>3142</v>
      </c>
      <c r="C754" s="26"/>
      <c r="D754" s="125">
        <v>40905</v>
      </c>
      <c r="E754" s="95" t="s">
        <v>744</v>
      </c>
      <c r="F754" s="60" t="s">
        <v>743</v>
      </c>
      <c r="G754" s="43"/>
      <c r="H754" s="43"/>
      <c r="I754" s="35" t="s">
        <v>3059</v>
      </c>
    </row>
    <row r="755" spans="1:9" s="919" customFormat="1" x14ac:dyDescent="0.2">
      <c r="A755" s="929" t="s">
        <v>4410</v>
      </c>
      <c r="B755" s="920" t="s">
        <v>4409</v>
      </c>
      <c r="C755" s="925"/>
      <c r="D755" s="127">
        <v>43404</v>
      </c>
      <c r="E755" s="112" t="s">
        <v>4405</v>
      </c>
      <c r="F755" s="929" t="s">
        <v>4404</v>
      </c>
      <c r="G755" s="923"/>
      <c r="H755" s="923"/>
      <c r="I755" s="920" t="s">
        <v>3156</v>
      </c>
    </row>
    <row r="756" spans="1:9" x14ac:dyDescent="0.2">
      <c r="A756" s="80" t="s">
        <v>2714</v>
      </c>
      <c r="B756" s="24" t="s">
        <v>2715</v>
      </c>
      <c r="C756" s="50" t="s">
        <v>3084</v>
      </c>
      <c r="D756" s="127">
        <v>40358</v>
      </c>
      <c r="E756" s="112" t="s">
        <v>2715</v>
      </c>
      <c r="F756" s="218" t="s">
        <v>3143</v>
      </c>
      <c r="G756" s="40"/>
      <c r="H756" s="40"/>
      <c r="I756" s="24" t="s">
        <v>3144</v>
      </c>
    </row>
    <row r="757" spans="1:9" x14ac:dyDescent="0.2">
      <c r="A757" s="80" t="s">
        <v>3145</v>
      </c>
      <c r="B757" s="24" t="s">
        <v>3146</v>
      </c>
      <c r="C757" s="50"/>
      <c r="D757" s="127">
        <v>42192</v>
      </c>
      <c r="E757" s="112" t="s">
        <v>1808</v>
      </c>
      <c r="F757" s="80" t="s">
        <v>3147</v>
      </c>
      <c r="G757" s="40"/>
      <c r="H757" s="40"/>
      <c r="I757" s="24" t="s">
        <v>3148</v>
      </c>
    </row>
    <row r="758" spans="1:9" x14ac:dyDescent="0.2">
      <c r="A758" s="80" t="s">
        <v>3149</v>
      </c>
      <c r="B758" s="24" t="s">
        <v>3150</v>
      </c>
      <c r="C758" s="50"/>
      <c r="D758" s="127">
        <v>42361</v>
      </c>
      <c r="E758" s="112" t="s">
        <v>777</v>
      </c>
      <c r="F758" s="80" t="s">
        <v>776</v>
      </c>
      <c r="G758" s="40"/>
      <c r="H758" s="40"/>
      <c r="I758" s="24" t="s">
        <v>3059</v>
      </c>
    </row>
    <row r="759" spans="1:9" x14ac:dyDescent="0.2">
      <c r="A759" s="88" t="s">
        <v>3151</v>
      </c>
      <c r="B759" s="56" t="s">
        <v>1702</v>
      </c>
      <c r="C759" s="52"/>
      <c r="D759" s="217">
        <v>41962</v>
      </c>
      <c r="E759" s="216" t="s">
        <v>1702</v>
      </c>
      <c r="F759" s="88" t="s">
        <v>1701</v>
      </c>
      <c r="G759" s="48"/>
      <c r="H759" s="48"/>
      <c r="I759" s="56" t="s">
        <v>3059</v>
      </c>
    </row>
    <row r="760" spans="1:9" x14ac:dyDescent="0.2">
      <c r="A760" s="80" t="s">
        <v>788</v>
      </c>
      <c r="B760" s="24" t="s">
        <v>3152</v>
      </c>
      <c r="C760" s="50"/>
      <c r="D760" s="127">
        <v>41101</v>
      </c>
      <c r="E760" s="112" t="s">
        <v>789</v>
      </c>
      <c r="F760" s="80" t="s">
        <v>788</v>
      </c>
      <c r="G760" s="40"/>
      <c r="H760" s="40"/>
      <c r="I760" s="24" t="s">
        <v>3059</v>
      </c>
    </row>
    <row r="761" spans="1:9" x14ac:dyDescent="0.2">
      <c r="A761" s="112" t="s">
        <v>3153</v>
      </c>
      <c r="B761" s="24" t="s">
        <v>807</v>
      </c>
      <c r="C761" s="50"/>
      <c r="D761" s="127">
        <v>42593</v>
      </c>
      <c r="E761" s="24" t="s">
        <v>807</v>
      </c>
      <c r="F761" s="112" t="s">
        <v>806</v>
      </c>
      <c r="G761" s="40"/>
      <c r="H761" s="40"/>
      <c r="I761" s="24" t="s">
        <v>3059</v>
      </c>
    </row>
    <row r="762" spans="1:9" x14ac:dyDescent="0.2">
      <c r="A762" s="81" t="s">
        <v>3154</v>
      </c>
      <c r="B762" s="24" t="s">
        <v>3155</v>
      </c>
      <c r="C762" s="50"/>
      <c r="D762" s="127">
        <v>42857</v>
      </c>
      <c r="E762" s="112" t="s">
        <v>559</v>
      </c>
      <c r="F762" s="80" t="s">
        <v>558</v>
      </c>
      <c r="G762" s="40"/>
      <c r="H762" s="40"/>
      <c r="I762" s="24" t="s">
        <v>3156</v>
      </c>
    </row>
    <row r="763" spans="1:9" x14ac:dyDescent="0.2">
      <c r="A763" s="80" t="s">
        <v>811</v>
      </c>
      <c r="B763" s="24" t="s">
        <v>3157</v>
      </c>
      <c r="C763" s="50"/>
      <c r="D763" s="127">
        <v>40893</v>
      </c>
      <c r="E763" s="112" t="s">
        <v>812</v>
      </c>
      <c r="F763" s="80" t="s">
        <v>811</v>
      </c>
      <c r="G763" s="40"/>
      <c r="H763" s="40"/>
      <c r="I763" s="24" t="s">
        <v>3059</v>
      </c>
    </row>
    <row r="764" spans="1:9" x14ac:dyDescent="0.2">
      <c r="A764" s="81" t="s">
        <v>3158</v>
      </c>
      <c r="B764" s="24" t="s">
        <v>1990</v>
      </c>
      <c r="C764" s="50" t="s">
        <v>3084</v>
      </c>
      <c r="D764" s="127">
        <v>42306</v>
      </c>
      <c r="E764" s="112" t="s">
        <v>1990</v>
      </c>
      <c r="F764" s="80" t="s">
        <v>1989</v>
      </c>
      <c r="G764" s="40"/>
      <c r="H764" s="40"/>
      <c r="I764" s="24" t="s">
        <v>3059</v>
      </c>
    </row>
    <row r="765" spans="1:9" x14ac:dyDescent="0.2">
      <c r="A765" s="65" t="s">
        <v>3159</v>
      </c>
      <c r="B765" s="35" t="s">
        <v>3160</v>
      </c>
      <c r="C765" s="26"/>
      <c r="D765" s="125">
        <v>42948</v>
      </c>
      <c r="E765" s="95" t="s">
        <v>927</v>
      </c>
      <c r="F765" s="60" t="s">
        <v>926</v>
      </c>
      <c r="G765" s="43"/>
      <c r="H765" s="43"/>
      <c r="I765" s="35" t="s">
        <v>3087</v>
      </c>
    </row>
    <row r="766" spans="1:9" x14ac:dyDescent="0.2">
      <c r="A766" s="81" t="s">
        <v>3161</v>
      </c>
      <c r="B766" s="24" t="s">
        <v>3162</v>
      </c>
      <c r="C766" s="50"/>
      <c r="D766" s="127">
        <v>42961</v>
      </c>
      <c r="E766" s="112" t="s">
        <v>929</v>
      </c>
      <c r="F766" s="80" t="s">
        <v>928</v>
      </c>
      <c r="G766" s="40"/>
      <c r="H766" s="40"/>
      <c r="I766" s="81" t="s">
        <v>3087</v>
      </c>
    </row>
    <row r="767" spans="1:9" x14ac:dyDescent="0.2">
      <c r="A767" s="81" t="s">
        <v>3163</v>
      </c>
      <c r="B767" s="24" t="s">
        <v>2940</v>
      </c>
      <c r="C767" s="50" t="s">
        <v>3084</v>
      </c>
      <c r="D767" s="127">
        <v>41124</v>
      </c>
      <c r="E767" s="112" t="s">
        <v>2940</v>
      </c>
      <c r="F767" s="81" t="s">
        <v>2939</v>
      </c>
      <c r="G767" s="40"/>
      <c r="H767" s="40"/>
      <c r="I767" s="24" t="s">
        <v>3059</v>
      </c>
    </row>
    <row r="768" spans="1:9" x14ac:dyDescent="0.2">
      <c r="A768" s="81" t="s">
        <v>3164</v>
      </c>
      <c r="B768" s="24" t="s">
        <v>852</v>
      </c>
      <c r="C768" s="50"/>
      <c r="D768" s="127">
        <v>41166</v>
      </c>
      <c r="E768" s="112" t="s">
        <v>852</v>
      </c>
      <c r="F768" s="80" t="s">
        <v>851</v>
      </c>
      <c r="G768" s="40"/>
      <c r="H768" s="40"/>
      <c r="I768" s="24" t="s">
        <v>3165</v>
      </c>
    </row>
    <row r="769" spans="1:9" x14ac:dyDescent="0.2">
      <c r="A769" s="102" t="s">
        <v>3166</v>
      </c>
      <c r="B769" s="56" t="s">
        <v>3167</v>
      </c>
      <c r="C769" s="52"/>
      <c r="D769" s="217">
        <v>42005</v>
      </c>
      <c r="E769" s="216" t="s">
        <v>386</v>
      </c>
      <c r="F769" s="102" t="s">
        <v>3168</v>
      </c>
      <c r="G769" s="48"/>
      <c r="H769" s="48"/>
      <c r="I769" s="102" t="s">
        <v>3087</v>
      </c>
    </row>
    <row r="770" spans="1:9" x14ac:dyDescent="0.2">
      <c r="A770" s="24" t="s">
        <v>383</v>
      </c>
      <c r="B770" s="24" t="s">
        <v>384</v>
      </c>
      <c r="C770" s="50"/>
      <c r="D770" s="127">
        <v>43132</v>
      </c>
      <c r="E770" s="112" t="s">
        <v>384</v>
      </c>
      <c r="F770" s="24" t="s">
        <v>4062</v>
      </c>
      <c r="G770" s="40"/>
      <c r="H770" s="40"/>
      <c r="I770" s="24" t="s">
        <v>3059</v>
      </c>
    </row>
    <row r="771" spans="1:9" x14ac:dyDescent="0.2">
      <c r="A771" s="81" t="s">
        <v>858</v>
      </c>
      <c r="B771" s="24" t="s">
        <v>859</v>
      </c>
      <c r="C771" s="50"/>
      <c r="D771" s="127">
        <v>43160</v>
      </c>
      <c r="E771" s="112" t="s">
        <v>4115</v>
      </c>
      <c r="F771" s="81" t="s">
        <v>858</v>
      </c>
      <c r="G771" s="40"/>
      <c r="H771" s="40"/>
      <c r="I771" s="24" t="s">
        <v>3059</v>
      </c>
    </row>
    <row r="772" spans="1:9" s="919" customFormat="1" x14ac:dyDescent="0.2">
      <c r="A772" s="930" t="s">
        <v>4270</v>
      </c>
      <c r="B772" s="920" t="s">
        <v>4271</v>
      </c>
      <c r="C772" s="925"/>
      <c r="D772" s="127">
        <v>43256</v>
      </c>
      <c r="E772" s="112" t="s">
        <v>4287</v>
      </c>
      <c r="F772" s="929" t="s">
        <v>4288</v>
      </c>
      <c r="G772" s="923"/>
      <c r="H772" s="923"/>
      <c r="I772" s="920" t="s">
        <v>3156</v>
      </c>
    </row>
    <row r="773" spans="1:9" x14ac:dyDescent="0.2">
      <c r="A773" s="81" t="s">
        <v>3169</v>
      </c>
      <c r="B773" s="24" t="s">
        <v>857</v>
      </c>
      <c r="C773" s="50"/>
      <c r="D773" s="127">
        <v>42856</v>
      </c>
      <c r="E773" s="24" t="s">
        <v>857</v>
      </c>
      <c r="F773" s="80" t="s">
        <v>856</v>
      </c>
      <c r="G773" s="40"/>
      <c r="H773" s="40"/>
      <c r="I773" s="24" t="s">
        <v>3059</v>
      </c>
    </row>
    <row r="774" spans="1:9" s="919" customFormat="1" x14ac:dyDescent="0.2">
      <c r="A774" s="926" t="s">
        <v>1803</v>
      </c>
      <c r="B774" s="926" t="s">
        <v>1804</v>
      </c>
      <c r="C774" s="925"/>
      <c r="D774" s="127">
        <v>43555</v>
      </c>
      <c r="E774" s="920" t="s">
        <v>861</v>
      </c>
      <c r="F774" s="929" t="s">
        <v>4470</v>
      </c>
      <c r="G774" s="923"/>
      <c r="H774" s="923"/>
      <c r="I774" s="920" t="s">
        <v>3156</v>
      </c>
    </row>
    <row r="775" spans="1:9" x14ac:dyDescent="0.2">
      <c r="A775" s="102" t="s">
        <v>1822</v>
      </c>
      <c r="B775" s="56" t="s">
        <v>1823</v>
      </c>
      <c r="C775" s="52"/>
      <c r="D775" s="217">
        <v>43070</v>
      </c>
      <c r="E775" s="216" t="s">
        <v>3978</v>
      </c>
      <c r="F775" s="88" t="s">
        <v>1822</v>
      </c>
      <c r="G775" s="48"/>
      <c r="H775" s="48"/>
      <c r="I775" s="56" t="s">
        <v>3059</v>
      </c>
    </row>
    <row r="776" spans="1:9" s="919" customFormat="1" x14ac:dyDescent="0.2">
      <c r="A776" s="157" t="s">
        <v>4311</v>
      </c>
      <c r="B776" s="13" t="s">
        <v>1825</v>
      </c>
      <c r="C776" s="923"/>
      <c r="D776" s="213">
        <v>43252</v>
      </c>
      <c r="E776" s="209" t="s">
        <v>4279</v>
      </c>
      <c r="F776" s="157" t="s">
        <v>4310</v>
      </c>
      <c r="G776" s="923"/>
      <c r="H776" s="923"/>
      <c r="I776" s="13" t="s">
        <v>3059</v>
      </c>
    </row>
    <row r="777" spans="1:9" x14ac:dyDescent="0.2">
      <c r="A777" s="157" t="s">
        <v>3170</v>
      </c>
      <c r="B777" s="13"/>
      <c r="C777" s="198"/>
      <c r="D777" s="202"/>
      <c r="E777" s="198"/>
      <c r="F777" s="209"/>
      <c r="G777" s="198"/>
      <c r="H777" s="198"/>
      <c r="I777" s="107"/>
    </row>
  </sheetData>
  <sheetProtection selectLockedCells="1" selectUnlockedCells="1"/>
  <sortState ref="A8:I539">
    <sortCondition ref="A7"/>
  </sortState>
  <conditionalFormatting sqref="A289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8"/>
  <sheetViews>
    <sheetView topLeftCell="S48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9" t="s">
        <v>3171</v>
      </c>
      <c r="B1" s="106"/>
      <c r="C1" s="13"/>
      <c r="D1" s="121"/>
      <c r="E1" s="121"/>
      <c r="F1" s="121"/>
      <c r="G1" s="121"/>
      <c r="AG1" s="220" t="s">
        <v>3172</v>
      </c>
      <c r="AH1" s="220"/>
      <c r="AI1" s="220"/>
      <c r="AJ1" s="220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3173</v>
      </c>
      <c r="C2" s="221" t="s">
        <v>3174</v>
      </c>
      <c r="D2" s="74"/>
      <c r="E2" s="74"/>
      <c r="F2" s="74"/>
      <c r="G2" s="74"/>
      <c r="H2" s="94" t="s">
        <v>3173</v>
      </c>
      <c r="I2" s="221" t="s">
        <v>3175</v>
      </c>
      <c r="J2" s="117"/>
      <c r="K2" s="117"/>
      <c r="L2" s="117"/>
      <c r="M2" s="117"/>
      <c r="N2" s="94" t="s">
        <v>3173</v>
      </c>
      <c r="O2" s="221" t="s">
        <v>3176</v>
      </c>
      <c r="P2" s="117"/>
      <c r="Q2" s="117"/>
      <c r="R2" s="117"/>
      <c r="AG2" s="32" t="s">
        <v>3177</v>
      </c>
      <c r="AH2" s="222" t="s">
        <v>3178</v>
      </c>
      <c r="AI2" s="59"/>
      <c r="AJ2" s="59"/>
      <c r="AK2" s="222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3" t="s">
        <v>3179</v>
      </c>
      <c r="B3" s="123" t="s">
        <v>1845</v>
      </c>
      <c r="C3" s="59" t="s">
        <v>58</v>
      </c>
      <c r="D3" s="224" t="s">
        <v>62</v>
      </c>
      <c r="E3" s="224" t="s">
        <v>63</v>
      </c>
      <c r="F3" s="225" t="s">
        <v>3180</v>
      </c>
      <c r="G3" s="226"/>
      <c r="H3" s="123" t="s">
        <v>1845</v>
      </c>
      <c r="I3" s="51" t="s">
        <v>58</v>
      </c>
      <c r="J3" s="224" t="s">
        <v>62</v>
      </c>
      <c r="K3" s="224" t="s">
        <v>63</v>
      </c>
      <c r="L3" s="225" t="s">
        <v>3180</v>
      </c>
      <c r="M3" s="117"/>
      <c r="N3" s="123" t="s">
        <v>1845</v>
      </c>
      <c r="O3" s="51" t="s">
        <v>58</v>
      </c>
      <c r="P3" s="224" t="s">
        <v>62</v>
      </c>
      <c r="Q3" s="224" t="s">
        <v>63</v>
      </c>
      <c r="R3" s="225" t="s">
        <v>3180</v>
      </c>
      <c r="AG3" s="54" t="s">
        <v>3181</v>
      </c>
      <c r="AH3" s="59">
        <v>2007</v>
      </c>
      <c r="AI3" s="223">
        <v>2008</v>
      </c>
      <c r="AJ3" s="223">
        <v>2009</v>
      </c>
      <c r="AK3" s="59" t="s">
        <v>3182</v>
      </c>
      <c r="AL3" s="59" t="s">
        <v>3183</v>
      </c>
      <c r="AM3" s="223" t="s">
        <v>92</v>
      </c>
      <c r="AN3" s="58" t="s">
        <v>17</v>
      </c>
      <c r="AO3" s="58" t="s">
        <v>3184</v>
      </c>
      <c r="AP3" s="58" t="s">
        <v>3185</v>
      </c>
      <c r="AQ3" s="58" t="s">
        <v>3186</v>
      </c>
      <c r="AR3" s="58">
        <v>2017</v>
      </c>
      <c r="AS3" s="58">
        <v>2018</v>
      </c>
    </row>
    <row r="4" spans="1:45" ht="11.25" customHeight="1" x14ac:dyDescent="0.2">
      <c r="A4" s="227" t="s">
        <v>3187</v>
      </c>
      <c r="B4" s="228">
        <v>139</v>
      </c>
      <c r="C4" s="229">
        <v>34.5</v>
      </c>
      <c r="D4" s="230"/>
      <c r="E4" s="230"/>
      <c r="F4" s="231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2">
        <v>0</v>
      </c>
      <c r="AI4" s="233">
        <v>0</v>
      </c>
      <c r="AJ4" s="234">
        <v>0</v>
      </c>
      <c r="AK4" s="232">
        <v>0</v>
      </c>
      <c r="AL4" s="235">
        <v>0</v>
      </c>
      <c r="AM4" s="236">
        <v>0</v>
      </c>
      <c r="AN4" s="237">
        <v>0</v>
      </c>
      <c r="AO4" s="238">
        <v>0</v>
      </c>
      <c r="AP4" s="239">
        <v>0</v>
      </c>
      <c r="AQ4" s="240">
        <v>0</v>
      </c>
      <c r="AR4" s="240">
        <v>0</v>
      </c>
      <c r="AS4" s="254"/>
    </row>
    <row r="5" spans="1:45" ht="11.25" customHeight="1" x14ac:dyDescent="0.2">
      <c r="A5" s="241" t="s">
        <v>3188</v>
      </c>
      <c r="B5" s="242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5">
        <v>0</v>
      </c>
      <c r="AI5" s="234">
        <v>0</v>
      </c>
      <c r="AJ5" s="234">
        <v>0</v>
      </c>
      <c r="AK5" s="235">
        <v>0</v>
      </c>
      <c r="AL5" s="235">
        <v>0</v>
      </c>
      <c r="AM5" s="237">
        <v>0</v>
      </c>
      <c r="AN5" s="237">
        <v>0</v>
      </c>
      <c r="AO5" s="238">
        <v>0</v>
      </c>
      <c r="AP5" s="236">
        <v>0</v>
      </c>
      <c r="AQ5" s="236">
        <v>0</v>
      </c>
      <c r="AR5" s="243">
        <v>1</v>
      </c>
      <c r="AS5" s="243"/>
    </row>
    <row r="6" spans="1:45" ht="11.25" customHeight="1" x14ac:dyDescent="0.2">
      <c r="A6" s="244" t="s">
        <v>3189</v>
      </c>
      <c r="B6" s="245">
        <v>136</v>
      </c>
      <c r="C6" s="67">
        <v>35.200000000000003</v>
      </c>
      <c r="D6" s="84">
        <v>43.72</v>
      </c>
      <c r="E6" s="84">
        <v>3.13</v>
      </c>
      <c r="F6" s="246">
        <v>10.15</v>
      </c>
      <c r="G6" s="74"/>
      <c r="H6" s="247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2">
        <v>0</v>
      </c>
      <c r="AI6" s="234">
        <v>0</v>
      </c>
      <c r="AJ6" s="233">
        <v>0</v>
      </c>
      <c r="AK6" s="235">
        <v>0</v>
      </c>
      <c r="AL6" s="232">
        <v>0</v>
      </c>
      <c r="AM6" s="237">
        <v>0</v>
      </c>
      <c r="AN6" s="237">
        <v>0</v>
      </c>
      <c r="AO6" s="248">
        <v>0</v>
      </c>
      <c r="AP6" s="236">
        <v>0</v>
      </c>
      <c r="AQ6" s="243">
        <v>1</v>
      </c>
      <c r="AR6" s="243">
        <v>2</v>
      </c>
      <c r="AS6" s="460"/>
    </row>
    <row r="7" spans="1:45" ht="11.25" customHeight="1" x14ac:dyDescent="0.2">
      <c r="A7" s="241" t="s">
        <v>3190</v>
      </c>
      <c r="B7" s="242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2">
        <v>0</v>
      </c>
      <c r="AI7" s="233">
        <v>0</v>
      </c>
      <c r="AJ7" s="233">
        <v>0</v>
      </c>
      <c r="AK7" s="232">
        <v>0</v>
      </c>
      <c r="AL7" s="232">
        <v>0</v>
      </c>
      <c r="AM7" s="237">
        <v>0</v>
      </c>
      <c r="AN7" s="236">
        <v>0</v>
      </c>
      <c r="AO7" s="248">
        <v>0</v>
      </c>
      <c r="AP7" s="249">
        <v>1</v>
      </c>
      <c r="AQ7" s="249">
        <v>2</v>
      </c>
      <c r="AR7" s="236">
        <v>4</v>
      </c>
      <c r="AS7" s="458"/>
    </row>
    <row r="8" spans="1:45" ht="11.25" customHeight="1" x14ac:dyDescent="0.2">
      <c r="A8" s="241" t="s">
        <v>3191</v>
      </c>
      <c r="B8" s="242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5">
        <v>0</v>
      </c>
      <c r="AI8" s="233">
        <v>0</v>
      </c>
      <c r="AJ8" s="234">
        <v>0</v>
      </c>
      <c r="AK8" s="232">
        <v>0</v>
      </c>
      <c r="AL8" s="232">
        <v>0</v>
      </c>
      <c r="AM8" s="236">
        <v>0</v>
      </c>
      <c r="AN8" s="248">
        <v>1</v>
      </c>
      <c r="AO8" s="16">
        <v>1</v>
      </c>
      <c r="AP8" s="249">
        <v>2</v>
      </c>
      <c r="AQ8" s="236">
        <v>4</v>
      </c>
      <c r="AR8" s="236">
        <v>0</v>
      </c>
      <c r="AS8" s="243"/>
    </row>
    <row r="9" spans="1:45" ht="11.25" customHeight="1" x14ac:dyDescent="0.2">
      <c r="A9" s="241" t="s">
        <v>3192</v>
      </c>
      <c r="B9" s="242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50">
        <v>59</v>
      </c>
      <c r="AH9" s="251">
        <v>0</v>
      </c>
      <c r="AI9" s="252">
        <v>0</v>
      </c>
      <c r="AJ9" s="252">
        <v>0</v>
      </c>
      <c r="AK9" s="253">
        <v>0</v>
      </c>
      <c r="AL9" s="251">
        <v>0</v>
      </c>
      <c r="AM9" s="240">
        <v>1</v>
      </c>
      <c r="AN9" s="3">
        <v>1</v>
      </c>
      <c r="AO9" s="3">
        <v>2</v>
      </c>
      <c r="AP9" s="240">
        <v>4</v>
      </c>
      <c r="AQ9" s="240">
        <v>0</v>
      </c>
      <c r="AR9" s="254">
        <v>1</v>
      </c>
      <c r="AS9" s="459"/>
    </row>
    <row r="10" spans="1:45" ht="11.25" customHeight="1" x14ac:dyDescent="0.2">
      <c r="A10" s="241" t="s">
        <v>3193</v>
      </c>
      <c r="B10" s="242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2">
        <v>0</v>
      </c>
      <c r="AI10" s="234">
        <v>0</v>
      </c>
      <c r="AJ10" s="234">
        <v>0</v>
      </c>
      <c r="AK10" s="235">
        <v>0</v>
      </c>
      <c r="AL10" s="235">
        <v>1</v>
      </c>
      <c r="AM10" s="249">
        <v>1</v>
      </c>
      <c r="AN10" s="16">
        <v>2</v>
      </c>
      <c r="AO10" s="248">
        <v>4</v>
      </c>
      <c r="AP10" s="236">
        <v>0</v>
      </c>
      <c r="AQ10" s="243">
        <v>1</v>
      </c>
      <c r="AR10" s="236">
        <v>1</v>
      </c>
      <c r="AS10" s="243"/>
    </row>
    <row r="11" spans="1:45" ht="11.25" customHeight="1" x14ac:dyDescent="0.2">
      <c r="A11" s="241" t="s">
        <v>3194</v>
      </c>
      <c r="B11" s="242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2">
        <v>0</v>
      </c>
      <c r="AI11" s="234">
        <v>0</v>
      </c>
      <c r="AJ11" s="233">
        <v>0</v>
      </c>
      <c r="AK11" s="235">
        <v>1</v>
      </c>
      <c r="AL11" s="20">
        <v>1</v>
      </c>
      <c r="AM11" s="249">
        <v>2</v>
      </c>
      <c r="AN11" s="248">
        <v>4</v>
      </c>
      <c r="AO11" s="248">
        <v>1</v>
      </c>
      <c r="AP11" s="249">
        <v>1</v>
      </c>
      <c r="AQ11" s="236">
        <v>1</v>
      </c>
      <c r="AR11" s="243">
        <v>1</v>
      </c>
      <c r="AS11" s="243"/>
    </row>
    <row r="12" spans="1:45" ht="11.25" customHeight="1" x14ac:dyDescent="0.2">
      <c r="A12" s="241" t="s">
        <v>3195</v>
      </c>
      <c r="B12" s="242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2">
        <v>0</v>
      </c>
      <c r="AI12" s="233">
        <v>0</v>
      </c>
      <c r="AJ12" s="233">
        <v>1</v>
      </c>
      <c r="AK12" s="20">
        <v>1</v>
      </c>
      <c r="AL12" s="20">
        <v>2</v>
      </c>
      <c r="AM12" s="236">
        <v>4</v>
      </c>
      <c r="AN12" s="248">
        <v>1</v>
      </c>
      <c r="AO12" s="16">
        <v>0</v>
      </c>
      <c r="AP12" s="236">
        <v>1</v>
      </c>
      <c r="AQ12" s="243">
        <v>1</v>
      </c>
      <c r="AR12" s="243">
        <v>0</v>
      </c>
      <c r="AS12" s="243"/>
    </row>
    <row r="13" spans="1:45" ht="11.25" customHeight="1" x14ac:dyDescent="0.2">
      <c r="A13" s="241" t="s">
        <v>3196</v>
      </c>
      <c r="B13" s="242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5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6">
        <v>55</v>
      </c>
      <c r="AH13" s="257">
        <v>0</v>
      </c>
      <c r="AI13" s="258">
        <v>1</v>
      </c>
      <c r="AJ13" s="259">
        <v>1</v>
      </c>
      <c r="AK13" s="256">
        <v>2</v>
      </c>
      <c r="AL13" s="257">
        <v>3</v>
      </c>
      <c r="AM13" s="260">
        <v>0</v>
      </c>
      <c r="AN13" s="261">
        <v>0</v>
      </c>
      <c r="AO13" s="262">
        <v>1</v>
      </c>
      <c r="AP13" s="263">
        <v>1</v>
      </c>
      <c r="AQ13" s="263">
        <v>0</v>
      </c>
      <c r="AR13" s="263">
        <v>4</v>
      </c>
      <c r="AS13" s="263"/>
    </row>
    <row r="14" spans="1:45" ht="11.25" customHeight="1" x14ac:dyDescent="0.2">
      <c r="A14" s="241" t="s">
        <v>3197</v>
      </c>
      <c r="B14" s="242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5">
        <v>3</v>
      </c>
      <c r="I14" s="264"/>
      <c r="J14" s="265"/>
      <c r="K14" s="12"/>
      <c r="L14" s="12"/>
      <c r="M14" s="117"/>
      <c r="N14" s="117"/>
      <c r="O14" s="117"/>
      <c r="P14" s="117"/>
      <c r="Q14" s="117"/>
      <c r="R14" s="117"/>
      <c r="AG14" s="250">
        <v>54</v>
      </c>
      <c r="AH14" s="251">
        <v>1</v>
      </c>
      <c r="AI14" s="266">
        <v>1</v>
      </c>
      <c r="AJ14" s="266">
        <v>2</v>
      </c>
      <c r="AK14" s="251">
        <v>4</v>
      </c>
      <c r="AL14" s="251">
        <v>1</v>
      </c>
      <c r="AM14" s="246">
        <v>1</v>
      </c>
      <c r="AN14" s="267">
        <v>1</v>
      </c>
      <c r="AO14" s="3">
        <v>1</v>
      </c>
      <c r="AP14" s="249">
        <v>0</v>
      </c>
      <c r="AQ14" s="249">
        <v>4</v>
      </c>
      <c r="AR14" s="249">
        <v>3</v>
      </c>
      <c r="AS14" s="249"/>
    </row>
    <row r="15" spans="1:45" ht="11.25" customHeight="1" x14ac:dyDescent="0.2">
      <c r="A15" s="241" t="s">
        <v>3198</v>
      </c>
      <c r="B15" s="242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5">
        <v>25</v>
      </c>
      <c r="I15" s="264" t="s">
        <v>3199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8">
        <v>2</v>
      </c>
      <c r="AJ15" s="233">
        <v>3</v>
      </c>
      <c r="AK15" s="235">
        <v>0</v>
      </c>
      <c r="AL15" s="20">
        <v>1</v>
      </c>
      <c r="AM15" s="236">
        <v>1</v>
      </c>
      <c r="AN15" s="16">
        <v>1</v>
      </c>
      <c r="AO15" s="16">
        <v>0</v>
      </c>
      <c r="AP15" s="249">
        <v>4</v>
      </c>
      <c r="AQ15" s="249">
        <v>2</v>
      </c>
      <c r="AR15" s="249">
        <v>0</v>
      </c>
      <c r="AS15" s="249"/>
    </row>
    <row r="16" spans="1:45" ht="11.25" customHeight="1" x14ac:dyDescent="0.2">
      <c r="A16" s="241" t="s">
        <v>3200</v>
      </c>
      <c r="B16" s="242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9">
        <v>25</v>
      </c>
      <c r="I16" s="12" t="s">
        <v>3201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3">
        <v>4</v>
      </c>
      <c r="AJ16" s="233">
        <v>1</v>
      </c>
      <c r="AK16" s="20">
        <v>1</v>
      </c>
      <c r="AL16" s="235">
        <v>1</v>
      </c>
      <c r="AM16" s="249">
        <v>1</v>
      </c>
      <c r="AN16" s="16">
        <v>0</v>
      </c>
      <c r="AO16" s="16">
        <v>4</v>
      </c>
      <c r="AP16" s="249">
        <v>2</v>
      </c>
      <c r="AQ16" s="249">
        <v>1</v>
      </c>
      <c r="AR16" s="249">
        <v>1</v>
      </c>
      <c r="AS16" s="249"/>
    </row>
    <row r="17" spans="1:45" ht="11.25" customHeight="1" x14ac:dyDescent="0.2">
      <c r="A17" s="270" t="s">
        <v>3202</v>
      </c>
      <c r="B17" s="271">
        <v>125</v>
      </c>
      <c r="C17" s="272">
        <v>36.1</v>
      </c>
      <c r="D17" s="273">
        <v>32.75</v>
      </c>
      <c r="E17" s="273">
        <v>4.57</v>
      </c>
      <c r="F17" s="273">
        <v>9.3000000000000007</v>
      </c>
      <c r="G17" s="74"/>
      <c r="H17" s="274">
        <v>28</v>
      </c>
      <c r="I17" s="275" t="s">
        <v>3203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5">
        <v>3</v>
      </c>
      <c r="AI17" s="233">
        <v>0</v>
      </c>
      <c r="AJ17" s="268">
        <v>2</v>
      </c>
      <c r="AK17" s="235">
        <v>1</v>
      </c>
      <c r="AL17" s="20">
        <v>1</v>
      </c>
      <c r="AM17" s="249">
        <v>0</v>
      </c>
      <c r="AN17" s="16">
        <v>4</v>
      </c>
      <c r="AO17" s="16">
        <v>2</v>
      </c>
      <c r="AP17" s="249">
        <v>1</v>
      </c>
      <c r="AQ17" s="249">
        <v>1</v>
      </c>
      <c r="AR17" s="249">
        <v>2</v>
      </c>
      <c r="AS17" s="249"/>
    </row>
    <row r="18" spans="1:45" ht="11.25" customHeight="1" x14ac:dyDescent="0.2">
      <c r="A18" s="270" t="s">
        <v>3204</v>
      </c>
      <c r="B18" s="271">
        <v>120</v>
      </c>
      <c r="C18" s="272">
        <v>36.4</v>
      </c>
      <c r="D18" s="273">
        <v>29.8</v>
      </c>
      <c r="E18" s="273">
        <v>4.93</v>
      </c>
      <c r="F18" s="273">
        <v>8.77</v>
      </c>
      <c r="G18" s="74"/>
      <c r="H18" s="276">
        <v>29</v>
      </c>
      <c r="I18" s="17" t="s">
        <v>3205</v>
      </c>
      <c r="J18" s="74"/>
      <c r="K18" s="74"/>
      <c r="L18" s="74"/>
      <c r="M18" s="117"/>
      <c r="N18" s="117"/>
      <c r="O18" s="117"/>
      <c r="P18" s="117"/>
      <c r="Q18" s="117"/>
      <c r="R18" s="117"/>
      <c r="AG18" s="256">
        <v>50</v>
      </c>
      <c r="AH18" s="257">
        <v>1</v>
      </c>
      <c r="AI18" s="259">
        <v>3</v>
      </c>
      <c r="AJ18" s="258">
        <v>1</v>
      </c>
      <c r="AK18" s="256">
        <v>1</v>
      </c>
      <c r="AL18" s="256">
        <v>0</v>
      </c>
      <c r="AM18" s="263">
        <v>4</v>
      </c>
      <c r="AN18" s="261">
        <v>2</v>
      </c>
      <c r="AO18" s="261">
        <v>0</v>
      </c>
      <c r="AP18" s="249">
        <v>1</v>
      </c>
      <c r="AQ18" s="249">
        <v>2</v>
      </c>
      <c r="AR18" s="249">
        <v>6</v>
      </c>
      <c r="AS18" s="249"/>
    </row>
    <row r="19" spans="1:45" ht="11.25" customHeight="1" x14ac:dyDescent="0.2">
      <c r="A19" s="270" t="s">
        <v>3206</v>
      </c>
      <c r="B19" s="271">
        <v>116</v>
      </c>
      <c r="C19" s="272">
        <v>36.4</v>
      </c>
      <c r="D19" s="273">
        <v>32.299999999999997</v>
      </c>
      <c r="E19" s="273">
        <v>4.3600000000000003</v>
      </c>
      <c r="F19" s="273">
        <v>8.74</v>
      </c>
      <c r="G19" s="74"/>
      <c r="H19" s="277">
        <v>27</v>
      </c>
      <c r="I19" s="17" t="s">
        <v>3207</v>
      </c>
      <c r="J19" s="74"/>
      <c r="K19" s="74"/>
      <c r="L19" s="74"/>
      <c r="M19" s="117"/>
      <c r="N19" s="117"/>
      <c r="O19" s="117"/>
      <c r="P19" s="117"/>
      <c r="Q19" s="117"/>
      <c r="R19" s="117"/>
      <c r="AG19" s="250">
        <v>49</v>
      </c>
      <c r="AH19" s="250">
        <v>3</v>
      </c>
      <c r="AI19" s="278">
        <v>1</v>
      </c>
      <c r="AJ19" s="266">
        <v>1</v>
      </c>
      <c r="AK19" s="250">
        <v>0</v>
      </c>
      <c r="AL19" s="250">
        <v>4</v>
      </c>
      <c r="AM19" s="246">
        <v>3</v>
      </c>
      <c r="AN19" s="3">
        <v>0</v>
      </c>
      <c r="AO19" s="3">
        <v>1</v>
      </c>
      <c r="AP19" s="246">
        <v>2</v>
      </c>
      <c r="AQ19" s="246">
        <v>6</v>
      </c>
      <c r="AR19" s="246">
        <v>1</v>
      </c>
      <c r="AS19" s="461"/>
    </row>
    <row r="20" spans="1:45" ht="11.25" customHeight="1" x14ac:dyDescent="0.2">
      <c r="A20" s="270" t="s">
        <v>3208</v>
      </c>
      <c r="B20" s="271">
        <v>112</v>
      </c>
      <c r="C20" s="272">
        <v>36.700000000000003</v>
      </c>
      <c r="D20" s="273">
        <v>35.82</v>
      </c>
      <c r="E20" s="273">
        <v>3.79</v>
      </c>
      <c r="F20" s="273">
        <v>8.6300000000000008</v>
      </c>
      <c r="G20" s="74"/>
      <c r="H20" s="277">
        <v>27</v>
      </c>
      <c r="I20" s="17" t="s">
        <v>3209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5">
        <v>1</v>
      </c>
      <c r="AI20" s="268">
        <v>1</v>
      </c>
      <c r="AJ20" s="268">
        <v>0</v>
      </c>
      <c r="AK20" s="20">
        <v>4</v>
      </c>
      <c r="AL20" s="20">
        <v>3</v>
      </c>
      <c r="AM20" s="249">
        <v>1</v>
      </c>
      <c r="AN20" s="16">
        <v>3</v>
      </c>
      <c r="AO20" s="16">
        <v>2</v>
      </c>
      <c r="AP20" s="249">
        <v>6</v>
      </c>
      <c r="AQ20" s="249">
        <v>1</v>
      </c>
      <c r="AR20" s="236">
        <v>4</v>
      </c>
      <c r="AS20" s="243"/>
    </row>
    <row r="21" spans="1:45" ht="11.25" customHeight="1" x14ac:dyDescent="0.2">
      <c r="A21" s="270" t="s">
        <v>3210</v>
      </c>
      <c r="B21" s="271">
        <v>109</v>
      </c>
      <c r="C21" s="272">
        <v>36.799999999999997</v>
      </c>
      <c r="D21" s="273">
        <v>36.520000000000003</v>
      </c>
      <c r="E21" s="273">
        <v>3.66</v>
      </c>
      <c r="F21" s="273">
        <v>8.68</v>
      </c>
      <c r="G21" s="74"/>
      <c r="H21" s="279">
        <v>70</v>
      </c>
      <c r="I21" s="280">
        <v>17.899999999999999</v>
      </c>
      <c r="J21" s="281"/>
      <c r="K21" s="281"/>
      <c r="L21" s="281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8">
        <v>0</v>
      </c>
      <c r="AJ21" s="268">
        <v>4</v>
      </c>
      <c r="AK21" s="20">
        <v>3</v>
      </c>
      <c r="AL21" s="20">
        <v>1</v>
      </c>
      <c r="AM21" s="249">
        <v>3</v>
      </c>
      <c r="AN21" s="16">
        <v>1</v>
      </c>
      <c r="AO21" s="16">
        <v>6</v>
      </c>
      <c r="AP21" s="249">
        <v>1</v>
      </c>
      <c r="AQ21" s="236">
        <v>4</v>
      </c>
      <c r="AR21" s="243">
        <v>3</v>
      </c>
      <c r="AS21" s="243"/>
    </row>
    <row r="22" spans="1:45" ht="11.25" customHeight="1" x14ac:dyDescent="0.2">
      <c r="A22" s="270" t="s">
        <v>3211</v>
      </c>
      <c r="B22" s="271">
        <v>109</v>
      </c>
      <c r="C22" s="272">
        <v>36.9</v>
      </c>
      <c r="D22" s="273">
        <v>36.799999999999997</v>
      </c>
      <c r="E22" s="273">
        <v>3.64</v>
      </c>
      <c r="F22" s="273">
        <v>8.35</v>
      </c>
      <c r="G22" s="74"/>
      <c r="H22" s="279">
        <v>69</v>
      </c>
      <c r="I22" s="280">
        <v>18</v>
      </c>
      <c r="J22" s="282">
        <v>31.68</v>
      </c>
      <c r="K22" s="283">
        <v>3.8</v>
      </c>
      <c r="L22" s="281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8">
        <v>4</v>
      </c>
      <c r="AJ22" s="268">
        <v>2</v>
      </c>
      <c r="AK22" s="20">
        <v>1</v>
      </c>
      <c r="AL22" s="20">
        <v>3</v>
      </c>
      <c r="AM22" s="249">
        <v>1</v>
      </c>
      <c r="AN22" s="16">
        <v>6</v>
      </c>
      <c r="AO22" s="16">
        <v>1</v>
      </c>
      <c r="AP22" s="236">
        <v>4</v>
      </c>
      <c r="AQ22" s="243">
        <v>3</v>
      </c>
      <c r="AR22" s="243">
        <v>7</v>
      </c>
      <c r="AS22" s="462"/>
    </row>
    <row r="23" spans="1:45" ht="11.25" customHeight="1" x14ac:dyDescent="0.2">
      <c r="A23" s="270" t="s">
        <v>3212</v>
      </c>
      <c r="B23" s="271">
        <v>109</v>
      </c>
      <c r="C23" s="272">
        <v>36.9</v>
      </c>
      <c r="D23" s="273">
        <v>39.5</v>
      </c>
      <c r="E23" s="273">
        <v>3.39</v>
      </c>
      <c r="F23" s="273">
        <v>8.3699999999999992</v>
      </c>
      <c r="G23" s="74"/>
      <c r="H23" s="284">
        <v>70</v>
      </c>
      <c r="I23" s="272">
        <v>18</v>
      </c>
      <c r="J23" s="285">
        <v>33.76</v>
      </c>
      <c r="K23" s="273">
        <v>3.5</v>
      </c>
      <c r="L23" s="281"/>
      <c r="M23" s="117"/>
      <c r="N23" s="117"/>
      <c r="O23" s="117"/>
      <c r="P23" s="117"/>
      <c r="Q23" s="117"/>
      <c r="R23" s="117"/>
      <c r="AG23" s="256">
        <v>45</v>
      </c>
      <c r="AH23" s="256">
        <v>5</v>
      </c>
      <c r="AI23" s="259">
        <v>3</v>
      </c>
      <c r="AJ23" s="259">
        <v>1</v>
      </c>
      <c r="AK23" s="256">
        <v>3</v>
      </c>
      <c r="AL23" s="256">
        <v>1</v>
      </c>
      <c r="AM23" s="263">
        <v>6</v>
      </c>
      <c r="AN23" s="261">
        <v>2</v>
      </c>
      <c r="AO23" s="262">
        <v>4</v>
      </c>
      <c r="AP23" s="263">
        <v>3</v>
      </c>
      <c r="AQ23" s="263">
        <v>8</v>
      </c>
      <c r="AR23" s="260">
        <v>7</v>
      </c>
      <c r="AS23" s="260"/>
    </row>
    <row r="24" spans="1:45" ht="11.25" customHeight="1" x14ac:dyDescent="0.2">
      <c r="A24" s="270" t="s">
        <v>3213</v>
      </c>
      <c r="B24" s="271">
        <v>107</v>
      </c>
      <c r="C24" s="272">
        <v>37</v>
      </c>
      <c r="D24" s="273">
        <v>40.630000000000003</v>
      </c>
      <c r="E24" s="273">
        <v>3.3</v>
      </c>
      <c r="F24" s="273">
        <v>7.79</v>
      </c>
      <c r="G24" s="74"/>
      <c r="H24" s="286">
        <v>70</v>
      </c>
      <c r="I24" s="229">
        <v>18.100000000000001</v>
      </c>
      <c r="J24" s="287">
        <v>34.49</v>
      </c>
      <c r="K24" s="231">
        <v>3.45</v>
      </c>
      <c r="L24" s="281"/>
      <c r="M24" s="117"/>
      <c r="N24" s="117"/>
      <c r="O24" s="117"/>
      <c r="P24" s="117"/>
      <c r="Q24" s="117"/>
      <c r="R24" s="117"/>
      <c r="AG24" s="250">
        <v>44</v>
      </c>
      <c r="AH24" s="250">
        <v>1</v>
      </c>
      <c r="AI24" s="266">
        <v>1</v>
      </c>
      <c r="AJ24" s="266">
        <v>3</v>
      </c>
      <c r="AK24" s="250">
        <v>1</v>
      </c>
      <c r="AL24" s="250">
        <v>6</v>
      </c>
      <c r="AM24" s="246">
        <v>2</v>
      </c>
      <c r="AN24" s="267">
        <v>3</v>
      </c>
      <c r="AO24" s="3">
        <v>3</v>
      </c>
      <c r="AP24" s="249">
        <v>8</v>
      </c>
      <c r="AQ24" s="236">
        <v>7</v>
      </c>
      <c r="AR24" s="236">
        <v>4</v>
      </c>
      <c r="AS24" s="236"/>
    </row>
    <row r="25" spans="1:45" ht="11.25" customHeight="1" x14ac:dyDescent="0.2">
      <c r="A25" s="270" t="s">
        <v>3214</v>
      </c>
      <c r="B25" s="271">
        <v>104</v>
      </c>
      <c r="C25" s="272">
        <v>37.1</v>
      </c>
      <c r="D25" s="273">
        <v>42.64</v>
      </c>
      <c r="E25" s="273">
        <v>3.22</v>
      </c>
      <c r="F25" s="273">
        <v>7.49</v>
      </c>
      <c r="G25" s="74"/>
      <c r="H25" s="284">
        <v>67</v>
      </c>
      <c r="I25" s="272">
        <v>18.3</v>
      </c>
      <c r="J25" s="285">
        <v>35.51</v>
      </c>
      <c r="K25" s="273">
        <v>3.44</v>
      </c>
      <c r="L25" s="281"/>
      <c r="M25" s="117"/>
      <c r="N25" s="117"/>
      <c r="O25" s="117"/>
      <c r="P25" s="117"/>
      <c r="Q25" s="117"/>
      <c r="R25" s="117"/>
      <c r="Z25" s="408" t="s">
        <v>3363</v>
      </c>
      <c r="AG25" s="20">
        <v>43</v>
      </c>
      <c r="AH25" s="20">
        <v>1</v>
      </c>
      <c r="AI25" s="268">
        <v>3</v>
      </c>
      <c r="AJ25" s="268">
        <v>1</v>
      </c>
      <c r="AK25" s="20">
        <v>6</v>
      </c>
      <c r="AL25" s="20">
        <v>2</v>
      </c>
      <c r="AM25" s="236">
        <v>3</v>
      </c>
      <c r="AN25" s="16">
        <v>3</v>
      </c>
      <c r="AO25" s="16">
        <v>10</v>
      </c>
      <c r="AP25" s="236">
        <v>8</v>
      </c>
      <c r="AQ25" s="236">
        <v>4</v>
      </c>
      <c r="AR25" s="236">
        <v>4</v>
      </c>
      <c r="AS25" s="243"/>
    </row>
    <row r="26" spans="1:45" ht="11.25" customHeight="1" x14ac:dyDescent="0.2">
      <c r="A26" s="270" t="s">
        <v>3215</v>
      </c>
      <c r="B26" s="271">
        <v>98</v>
      </c>
      <c r="C26" s="272">
        <v>37.4</v>
      </c>
      <c r="D26" s="273">
        <v>43.46</v>
      </c>
      <c r="E26" s="273">
        <v>3.21</v>
      </c>
      <c r="F26" s="273">
        <v>7.6</v>
      </c>
      <c r="G26" s="74"/>
      <c r="H26" s="286">
        <v>65</v>
      </c>
      <c r="I26" s="229">
        <v>18.399999999999999</v>
      </c>
      <c r="J26" s="287">
        <v>34.799999999999997</v>
      </c>
      <c r="K26" s="231">
        <v>3.5</v>
      </c>
      <c r="L26" s="281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8">
        <v>2</v>
      </c>
      <c r="AJ26" s="268">
        <v>7</v>
      </c>
      <c r="AK26" s="20">
        <v>2</v>
      </c>
      <c r="AL26" s="235">
        <v>3</v>
      </c>
      <c r="AM26" s="249">
        <v>3</v>
      </c>
      <c r="AN26" s="16">
        <v>8</v>
      </c>
      <c r="AO26" s="248">
        <v>6</v>
      </c>
      <c r="AP26" s="236">
        <v>4</v>
      </c>
      <c r="AQ26" s="236">
        <v>4</v>
      </c>
      <c r="AR26" s="243">
        <v>6</v>
      </c>
      <c r="AS26" s="243"/>
    </row>
    <row r="27" spans="1:45" ht="11.25" customHeight="1" x14ac:dyDescent="0.2">
      <c r="A27" s="270" t="s">
        <v>3216</v>
      </c>
      <c r="B27" s="271">
        <v>97</v>
      </c>
      <c r="C27" s="272">
        <v>37.6</v>
      </c>
      <c r="D27" s="273">
        <v>45.14</v>
      </c>
      <c r="E27" s="273">
        <v>3.11</v>
      </c>
      <c r="F27" s="273">
        <v>7.18</v>
      </c>
      <c r="G27" s="74"/>
      <c r="H27" s="284">
        <v>61</v>
      </c>
      <c r="I27" s="272">
        <v>18.399999999999999</v>
      </c>
      <c r="J27" s="285">
        <v>36.44</v>
      </c>
      <c r="K27" s="273">
        <v>3.43</v>
      </c>
      <c r="L27" s="281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8">
        <v>7</v>
      </c>
      <c r="AJ27" s="268">
        <v>1</v>
      </c>
      <c r="AK27" s="235">
        <v>3</v>
      </c>
      <c r="AL27" s="20">
        <v>3</v>
      </c>
      <c r="AM27" s="249">
        <v>9</v>
      </c>
      <c r="AN27" s="248">
        <v>7</v>
      </c>
      <c r="AO27" s="248">
        <v>3</v>
      </c>
      <c r="AP27" s="236">
        <v>4</v>
      </c>
      <c r="AQ27" s="243">
        <v>6</v>
      </c>
      <c r="AR27" s="243">
        <v>2</v>
      </c>
      <c r="AS27" s="243"/>
    </row>
    <row r="28" spans="1:45" ht="11.25" customHeight="1" x14ac:dyDescent="0.2">
      <c r="A28" s="270" t="s">
        <v>3217</v>
      </c>
      <c r="B28" s="271">
        <v>98</v>
      </c>
      <c r="C28" s="272">
        <v>37.700000000000003</v>
      </c>
      <c r="D28" s="273">
        <v>45.79</v>
      </c>
      <c r="E28" s="273">
        <v>3.05</v>
      </c>
      <c r="F28" s="273">
        <v>7.05</v>
      </c>
      <c r="G28" s="74"/>
      <c r="H28" s="286">
        <v>62</v>
      </c>
      <c r="I28" s="229">
        <v>18.399999999999999</v>
      </c>
      <c r="J28" s="287">
        <v>37.24</v>
      </c>
      <c r="K28" s="231">
        <v>3.33</v>
      </c>
      <c r="L28" s="281"/>
      <c r="M28" s="117"/>
      <c r="N28" s="117"/>
      <c r="O28" s="117"/>
      <c r="P28" s="117"/>
      <c r="Q28" s="117"/>
      <c r="R28" s="117"/>
      <c r="AG28" s="256">
        <v>40</v>
      </c>
      <c r="AH28" s="256">
        <v>6</v>
      </c>
      <c r="AI28" s="259">
        <v>3</v>
      </c>
      <c r="AJ28" s="258">
        <v>3</v>
      </c>
      <c r="AK28" s="256">
        <v>3</v>
      </c>
      <c r="AL28" s="256">
        <v>6</v>
      </c>
      <c r="AM28" s="260">
        <v>6</v>
      </c>
      <c r="AN28" s="262">
        <v>3</v>
      </c>
      <c r="AO28" s="262">
        <v>5</v>
      </c>
      <c r="AP28" s="249">
        <v>6</v>
      </c>
      <c r="AQ28" s="249">
        <v>2</v>
      </c>
      <c r="AR28" s="249">
        <v>2</v>
      </c>
      <c r="AS28" s="249"/>
    </row>
    <row r="29" spans="1:45" ht="11.25" customHeight="1" x14ac:dyDescent="0.2">
      <c r="A29" s="241" t="s">
        <v>3218</v>
      </c>
      <c r="B29" s="242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8">
        <v>65</v>
      </c>
      <c r="I29" s="109">
        <v>18.399999999999999</v>
      </c>
      <c r="J29" s="118">
        <v>36.520000000000003</v>
      </c>
      <c r="K29" s="110">
        <v>3.39</v>
      </c>
      <c r="L29" s="289"/>
      <c r="M29" s="117"/>
      <c r="N29" s="117"/>
      <c r="O29" s="117"/>
      <c r="P29" s="117"/>
      <c r="Q29" s="117"/>
      <c r="R29" s="117"/>
      <c r="AG29" s="250">
        <v>39</v>
      </c>
      <c r="AH29" s="250">
        <v>3</v>
      </c>
      <c r="AI29" s="278">
        <v>2</v>
      </c>
      <c r="AJ29" s="266">
        <v>3</v>
      </c>
      <c r="AK29" s="250">
        <v>9</v>
      </c>
      <c r="AL29" s="251">
        <v>11</v>
      </c>
      <c r="AM29" s="240">
        <v>3</v>
      </c>
      <c r="AN29" s="267">
        <v>6</v>
      </c>
      <c r="AO29" s="3">
        <v>6</v>
      </c>
      <c r="AP29" s="246">
        <v>2</v>
      </c>
      <c r="AQ29" s="246">
        <v>3</v>
      </c>
      <c r="AR29" s="246">
        <v>1</v>
      </c>
      <c r="AS29" s="461"/>
    </row>
    <row r="30" spans="1:45" ht="11.25" customHeight="1" x14ac:dyDescent="0.2">
      <c r="A30" s="241" t="s">
        <v>3219</v>
      </c>
      <c r="B30" s="242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90">
        <v>65</v>
      </c>
      <c r="I30" s="72">
        <v>18.600000000000001</v>
      </c>
      <c r="J30" s="74">
        <v>37.24</v>
      </c>
      <c r="K30" s="73">
        <v>3.35</v>
      </c>
      <c r="L30" s="289"/>
      <c r="M30" s="117"/>
      <c r="N30" s="265"/>
      <c r="O30" s="117"/>
      <c r="P30" s="117"/>
      <c r="Q30" s="117"/>
      <c r="R30" s="117"/>
      <c r="AG30" s="20">
        <v>38</v>
      </c>
      <c r="AH30" s="235">
        <v>4</v>
      </c>
      <c r="AI30" s="268">
        <v>5</v>
      </c>
      <c r="AJ30" s="268">
        <v>7</v>
      </c>
      <c r="AK30" s="235">
        <v>9</v>
      </c>
      <c r="AL30" s="235">
        <v>3</v>
      </c>
      <c r="AM30" s="236">
        <v>4</v>
      </c>
      <c r="AN30" s="16">
        <v>4</v>
      </c>
      <c r="AO30" s="16">
        <v>4</v>
      </c>
      <c r="AP30" s="249">
        <v>3</v>
      </c>
      <c r="AQ30" s="249">
        <v>1</v>
      </c>
      <c r="AR30" s="236">
        <v>1</v>
      </c>
      <c r="AS30" s="236"/>
    </row>
    <row r="31" spans="1:45" ht="11.25" customHeight="1" x14ac:dyDescent="0.2">
      <c r="A31" s="241" t="s">
        <v>3220</v>
      </c>
      <c r="B31" s="242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8">
        <v>81</v>
      </c>
      <c r="I31" s="109">
        <v>18.3</v>
      </c>
      <c r="J31" s="118">
        <v>40.340000000000003</v>
      </c>
      <c r="K31" s="110">
        <v>3.06</v>
      </c>
      <c r="L31" s="289"/>
      <c r="M31" s="264" t="s">
        <v>3221</v>
      </c>
      <c r="N31" s="265"/>
      <c r="O31" s="265"/>
      <c r="P31" s="117"/>
      <c r="Q31" s="117"/>
      <c r="R31" s="117"/>
      <c r="AG31" s="20">
        <v>37</v>
      </c>
      <c r="AH31" s="20">
        <v>9</v>
      </c>
      <c r="AI31" s="268">
        <v>10</v>
      </c>
      <c r="AJ31" s="233">
        <v>9</v>
      </c>
      <c r="AK31" s="235">
        <v>5</v>
      </c>
      <c r="AL31" s="235">
        <v>4</v>
      </c>
      <c r="AM31" s="249">
        <v>2</v>
      </c>
      <c r="AN31" s="16">
        <v>5</v>
      </c>
      <c r="AO31" s="16">
        <v>3</v>
      </c>
      <c r="AP31" s="249">
        <v>2</v>
      </c>
      <c r="AQ31" s="236">
        <v>1</v>
      </c>
      <c r="AR31" s="236">
        <v>2</v>
      </c>
      <c r="AS31" s="236"/>
    </row>
    <row r="32" spans="1:45" ht="11.25" customHeight="1" x14ac:dyDescent="0.2">
      <c r="A32" s="241" t="s">
        <v>3222</v>
      </c>
      <c r="B32" s="242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90">
        <v>82</v>
      </c>
      <c r="I32" s="72">
        <v>18.399999999999999</v>
      </c>
      <c r="J32" s="74">
        <v>43.21</v>
      </c>
      <c r="K32" s="73">
        <v>2.95</v>
      </c>
      <c r="L32" s="289"/>
      <c r="M32" s="17" t="s">
        <v>3223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3">
        <v>8</v>
      </c>
      <c r="AJ32" s="233">
        <v>3</v>
      </c>
      <c r="AK32" s="235">
        <v>4</v>
      </c>
      <c r="AL32" s="20">
        <v>4</v>
      </c>
      <c r="AM32" s="249">
        <v>8</v>
      </c>
      <c r="AN32" s="16">
        <v>3</v>
      </c>
      <c r="AO32" s="16">
        <v>2</v>
      </c>
      <c r="AP32" s="236">
        <v>2</v>
      </c>
      <c r="AQ32" s="236">
        <v>2</v>
      </c>
      <c r="AR32" s="236">
        <v>2</v>
      </c>
      <c r="AS32" s="243"/>
    </row>
    <row r="33" spans="1:45" ht="11.25" customHeight="1" x14ac:dyDescent="0.2">
      <c r="A33" s="241" t="s">
        <v>3224</v>
      </c>
      <c r="B33" s="242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8">
        <v>82</v>
      </c>
      <c r="I33" s="109">
        <v>18.399999999999999</v>
      </c>
      <c r="J33" s="118">
        <v>40.28</v>
      </c>
      <c r="K33" s="110">
        <v>3.14</v>
      </c>
      <c r="L33" s="289"/>
      <c r="M33" s="17" t="s">
        <v>3225</v>
      </c>
      <c r="N33" s="17"/>
      <c r="O33" s="17"/>
      <c r="P33" s="117"/>
      <c r="Q33" s="117"/>
      <c r="R33" s="117"/>
      <c r="AG33" s="256">
        <v>35</v>
      </c>
      <c r="AH33" s="257">
        <v>7</v>
      </c>
      <c r="AI33" s="258">
        <v>8</v>
      </c>
      <c r="AJ33" s="258">
        <v>6</v>
      </c>
      <c r="AK33" s="256">
        <v>4</v>
      </c>
      <c r="AL33" s="256">
        <v>6</v>
      </c>
      <c r="AM33" s="263">
        <v>3</v>
      </c>
      <c r="AN33" s="261">
        <v>2</v>
      </c>
      <c r="AO33" s="262">
        <v>2</v>
      </c>
      <c r="AP33" s="260">
        <v>2</v>
      </c>
      <c r="AQ33" s="260">
        <v>2</v>
      </c>
      <c r="AR33" s="291">
        <v>5</v>
      </c>
      <c r="AS33" s="291"/>
    </row>
    <row r="34" spans="1:45" ht="11.25" customHeight="1" x14ac:dyDescent="0.2">
      <c r="A34" s="241" t="s">
        <v>3226</v>
      </c>
      <c r="B34" s="242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90">
        <v>82</v>
      </c>
      <c r="I34" s="72">
        <v>18.399999999999999</v>
      </c>
      <c r="J34" s="74">
        <v>38.619999999999997</v>
      </c>
      <c r="K34" s="73">
        <v>3.28</v>
      </c>
      <c r="L34" s="289"/>
      <c r="M34" s="292" t="s">
        <v>3227</v>
      </c>
      <c r="N34" s="117"/>
      <c r="O34" s="117"/>
      <c r="P34" s="117"/>
      <c r="Q34" s="117"/>
      <c r="R34" s="117"/>
      <c r="AG34" s="250">
        <v>34</v>
      </c>
      <c r="AH34" s="251">
        <v>9</v>
      </c>
      <c r="AI34" s="278">
        <v>6</v>
      </c>
      <c r="AJ34" s="266">
        <v>4</v>
      </c>
      <c r="AK34" s="250">
        <v>6</v>
      </c>
      <c r="AL34" s="250">
        <v>3</v>
      </c>
      <c r="AM34" s="246">
        <v>2</v>
      </c>
      <c r="AN34" s="267">
        <v>2</v>
      </c>
      <c r="AO34" s="267">
        <v>2</v>
      </c>
      <c r="AP34" s="236">
        <v>2</v>
      </c>
      <c r="AQ34" s="243">
        <v>5</v>
      </c>
      <c r="AR34" s="243">
        <v>4</v>
      </c>
      <c r="AS34" s="243"/>
    </row>
    <row r="35" spans="1:45" ht="11.25" customHeight="1" x14ac:dyDescent="0.2">
      <c r="A35" s="241" t="s">
        <v>3228</v>
      </c>
      <c r="B35" s="293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50">
        <v>85</v>
      </c>
      <c r="I35" s="67">
        <v>18.3</v>
      </c>
      <c r="J35" s="69">
        <v>41.67</v>
      </c>
      <c r="K35" s="84">
        <v>2.98</v>
      </c>
      <c r="L35" s="68">
        <v>6.71</v>
      </c>
      <c r="M35" s="294" t="s">
        <v>3229</v>
      </c>
      <c r="N35" s="295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5">
        <v>9</v>
      </c>
      <c r="AI35" s="268">
        <v>7</v>
      </c>
      <c r="AJ35" s="268">
        <v>6</v>
      </c>
      <c r="AK35" s="20">
        <v>2</v>
      </c>
      <c r="AL35" s="20">
        <v>2</v>
      </c>
      <c r="AM35" s="236">
        <v>1</v>
      </c>
      <c r="AN35" s="248">
        <v>2</v>
      </c>
      <c r="AO35" s="248">
        <v>2</v>
      </c>
      <c r="AP35" s="249">
        <v>6</v>
      </c>
      <c r="AQ35" s="249">
        <v>5</v>
      </c>
      <c r="AR35" s="249">
        <v>0</v>
      </c>
      <c r="AS35" s="249"/>
    </row>
    <row r="36" spans="1:45" ht="11.25" customHeight="1" x14ac:dyDescent="0.2">
      <c r="A36" s="241" t="s">
        <v>3230</v>
      </c>
      <c r="B36" s="293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2">
        <v>139</v>
      </c>
      <c r="I36" s="109">
        <v>15.8</v>
      </c>
      <c r="J36" s="2">
        <v>38.119999999999997</v>
      </c>
      <c r="K36" s="293">
        <v>3.37</v>
      </c>
      <c r="L36" s="296">
        <v>6.36</v>
      </c>
      <c r="M36" s="294" t="s">
        <v>3231</v>
      </c>
      <c r="N36" s="295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8">
        <v>8</v>
      </c>
      <c r="AJ36" s="268">
        <v>2</v>
      </c>
      <c r="AK36" s="20">
        <v>2</v>
      </c>
      <c r="AL36" s="235">
        <v>1</v>
      </c>
      <c r="AM36" s="236">
        <v>3</v>
      </c>
      <c r="AN36" s="248">
        <v>2</v>
      </c>
      <c r="AO36" s="16">
        <v>6</v>
      </c>
      <c r="AP36" s="249">
        <v>5</v>
      </c>
      <c r="AQ36" s="249">
        <v>0</v>
      </c>
      <c r="AR36" s="249">
        <v>4</v>
      </c>
      <c r="AS36" s="249"/>
    </row>
    <row r="37" spans="1:45" ht="11.25" customHeight="1" x14ac:dyDescent="0.2">
      <c r="A37" s="241" t="s">
        <v>3232</v>
      </c>
      <c r="B37" s="293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6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8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8">
        <v>7</v>
      </c>
      <c r="AJ37" s="268">
        <v>3</v>
      </c>
      <c r="AK37" s="235">
        <v>1</v>
      </c>
      <c r="AL37" s="235">
        <v>3</v>
      </c>
      <c r="AM37" s="236">
        <v>2</v>
      </c>
      <c r="AN37" s="16">
        <v>6</v>
      </c>
      <c r="AO37" s="16">
        <v>5</v>
      </c>
      <c r="AP37" s="249">
        <v>0</v>
      </c>
      <c r="AQ37" s="249">
        <v>3</v>
      </c>
      <c r="AR37" s="249">
        <v>5</v>
      </c>
      <c r="AS37" s="249"/>
    </row>
    <row r="38" spans="1:45" ht="11.25" customHeight="1" x14ac:dyDescent="0.2">
      <c r="A38" s="241" t="s">
        <v>3233</v>
      </c>
      <c r="B38" s="293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6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90">
        <v>189</v>
      </c>
      <c r="O38" s="72">
        <v>6.8</v>
      </c>
      <c r="P38" s="74">
        <v>41.36</v>
      </c>
      <c r="Q38" s="73">
        <v>2.94</v>
      </c>
      <c r="R38" s="122"/>
      <c r="AG38" s="256">
        <v>30</v>
      </c>
      <c r="AH38" s="256">
        <v>7</v>
      </c>
      <c r="AI38" s="259">
        <v>4</v>
      </c>
      <c r="AJ38" s="258">
        <v>2</v>
      </c>
      <c r="AK38" s="257">
        <v>4</v>
      </c>
      <c r="AL38" s="257">
        <v>1</v>
      </c>
      <c r="AM38" s="263">
        <v>7</v>
      </c>
      <c r="AN38" s="261">
        <v>5</v>
      </c>
      <c r="AO38" s="261">
        <v>0</v>
      </c>
      <c r="AP38" s="249">
        <v>4</v>
      </c>
      <c r="AQ38" s="249">
        <v>6</v>
      </c>
      <c r="AR38" s="249">
        <v>4</v>
      </c>
      <c r="AS38" s="249"/>
    </row>
    <row r="39" spans="1:45" ht="11.25" customHeight="1" x14ac:dyDescent="0.2">
      <c r="A39" s="241" t="s">
        <v>3234</v>
      </c>
      <c r="B39" s="293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6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5">
        <v>192</v>
      </c>
      <c r="O39" s="67">
        <v>6.8</v>
      </c>
      <c r="P39" s="69">
        <v>41.73</v>
      </c>
      <c r="Q39" s="84">
        <v>3</v>
      </c>
      <c r="R39" s="68">
        <v>10.97</v>
      </c>
      <c r="AG39" s="250">
        <v>29</v>
      </c>
      <c r="AH39" s="250">
        <v>3</v>
      </c>
      <c r="AI39" s="278">
        <v>1</v>
      </c>
      <c r="AJ39" s="278">
        <v>3</v>
      </c>
      <c r="AK39" s="251">
        <v>2</v>
      </c>
      <c r="AL39" s="250">
        <v>7</v>
      </c>
      <c r="AM39" s="246">
        <v>3</v>
      </c>
      <c r="AN39" s="3">
        <v>0</v>
      </c>
      <c r="AO39" s="3">
        <v>4</v>
      </c>
      <c r="AP39" s="246">
        <v>7</v>
      </c>
      <c r="AQ39" s="246">
        <v>3</v>
      </c>
      <c r="AR39" s="246">
        <v>0</v>
      </c>
      <c r="AS39" s="461"/>
    </row>
    <row r="40" spans="1:45" ht="11.25" customHeight="1" x14ac:dyDescent="0.2">
      <c r="A40" s="241" t="s">
        <v>3235</v>
      </c>
      <c r="B40" s="293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6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8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5">
        <v>3</v>
      </c>
      <c r="AI40" s="233">
        <v>4</v>
      </c>
      <c r="AJ40" s="233">
        <v>2</v>
      </c>
      <c r="AK40" s="20">
        <v>6</v>
      </c>
      <c r="AL40" s="20">
        <v>4</v>
      </c>
      <c r="AM40" s="249">
        <v>0</v>
      </c>
      <c r="AN40" s="16">
        <v>4</v>
      </c>
      <c r="AO40" s="16">
        <v>6</v>
      </c>
      <c r="AP40" s="249">
        <v>3</v>
      </c>
      <c r="AQ40" s="249">
        <v>1</v>
      </c>
      <c r="AR40" s="236">
        <v>2</v>
      </c>
      <c r="AS40" s="236"/>
    </row>
    <row r="41" spans="1:45" ht="11.25" customHeight="1" x14ac:dyDescent="0.2">
      <c r="A41" s="270" t="s">
        <v>3236</v>
      </c>
      <c r="B41" s="297">
        <v>99</v>
      </c>
      <c r="C41" s="272">
        <v>38.656565656565654</v>
      </c>
      <c r="D41" s="273">
        <v>51.854646464646478</v>
      </c>
      <c r="E41" s="273">
        <v>2.9165600730584966</v>
      </c>
      <c r="F41" s="273">
        <v>5.9544836404310963</v>
      </c>
      <c r="G41" s="74"/>
      <c r="H41" s="298">
        <v>135</v>
      </c>
      <c r="I41" s="272">
        <v>15.496296296296297</v>
      </c>
      <c r="J41" s="285">
        <v>45.969555555555544</v>
      </c>
      <c r="K41" s="273">
        <v>2.930252354073223</v>
      </c>
      <c r="L41" s="299">
        <v>6.8765748197916032</v>
      </c>
      <c r="M41" s="117"/>
      <c r="N41" s="279">
        <v>202</v>
      </c>
      <c r="O41" s="280">
        <v>6.9</v>
      </c>
      <c r="P41" s="282">
        <v>43.55</v>
      </c>
      <c r="Q41" s="283">
        <v>2.95</v>
      </c>
      <c r="R41" s="300">
        <v>10.52</v>
      </c>
      <c r="AG41" s="20">
        <v>27</v>
      </c>
      <c r="AH41" s="235">
        <v>7</v>
      </c>
      <c r="AI41" s="233">
        <v>7</v>
      </c>
      <c r="AJ41" s="268">
        <v>6</v>
      </c>
      <c r="AK41" s="20">
        <v>4</v>
      </c>
      <c r="AL41" s="20">
        <v>0</v>
      </c>
      <c r="AM41" s="249">
        <v>4</v>
      </c>
      <c r="AN41" s="16">
        <v>6</v>
      </c>
      <c r="AO41" s="16">
        <v>4</v>
      </c>
      <c r="AP41" s="249">
        <v>0</v>
      </c>
      <c r="AQ41" s="236">
        <v>2</v>
      </c>
      <c r="AR41" s="236">
        <v>4</v>
      </c>
      <c r="AS41" s="243"/>
    </row>
    <row r="42" spans="1:45" ht="11.25" customHeight="1" x14ac:dyDescent="0.2">
      <c r="A42" s="270" t="s">
        <v>3237</v>
      </c>
      <c r="B42" s="297">
        <v>99</v>
      </c>
      <c r="C42" s="272">
        <v>38.80808080808081</v>
      </c>
      <c r="D42" s="273">
        <v>53.668383838383818</v>
      </c>
      <c r="E42" s="273">
        <v>2.8499761628197873</v>
      </c>
      <c r="F42" s="273">
        <v>6.0865647430160985</v>
      </c>
      <c r="G42" s="74"/>
      <c r="H42" s="298">
        <v>141</v>
      </c>
      <c r="I42" s="272">
        <v>15.475177304964539</v>
      </c>
      <c r="J42" s="285">
        <v>46.964609929078037</v>
      </c>
      <c r="K42" s="273">
        <v>2.9490897918944348</v>
      </c>
      <c r="L42" s="299">
        <v>7.6017910067641248</v>
      </c>
      <c r="M42" s="117"/>
      <c r="N42" s="279">
        <v>207</v>
      </c>
      <c r="O42" s="280">
        <v>6.9</v>
      </c>
      <c r="P42" s="282">
        <v>45.81</v>
      </c>
      <c r="Q42" s="283">
        <v>2.91</v>
      </c>
      <c r="R42" s="300">
        <v>9.52</v>
      </c>
      <c r="AG42" s="20">
        <v>26</v>
      </c>
      <c r="AH42" s="235">
        <v>7</v>
      </c>
      <c r="AI42" s="268">
        <v>7</v>
      </c>
      <c r="AJ42" s="268">
        <v>6</v>
      </c>
      <c r="AK42" s="20">
        <v>0</v>
      </c>
      <c r="AL42" s="20">
        <v>4</v>
      </c>
      <c r="AM42" s="249">
        <v>6</v>
      </c>
      <c r="AN42" s="16">
        <v>4</v>
      </c>
      <c r="AO42" s="16">
        <v>1</v>
      </c>
      <c r="AP42" s="236">
        <v>3</v>
      </c>
      <c r="AQ42" s="236">
        <v>3</v>
      </c>
      <c r="AR42" s="243">
        <v>5</v>
      </c>
      <c r="AS42" s="243"/>
    </row>
    <row r="43" spans="1:45" ht="11.25" customHeight="1" x14ac:dyDescent="0.2">
      <c r="A43" s="270" t="s">
        <v>3238</v>
      </c>
      <c r="B43" s="297">
        <v>100</v>
      </c>
      <c r="C43" s="272">
        <v>38.729999999999997</v>
      </c>
      <c r="D43" s="273">
        <v>54.124499999999991</v>
      </c>
      <c r="E43" s="273">
        <v>2.8238618806997953</v>
      </c>
      <c r="F43" s="273">
        <v>6.3733043927764799</v>
      </c>
      <c r="G43" s="74"/>
      <c r="H43" s="298">
        <v>142</v>
      </c>
      <c r="I43" s="272">
        <v>15.380281690140846</v>
      </c>
      <c r="J43" s="285">
        <v>48.335492957746474</v>
      </c>
      <c r="K43" s="273">
        <v>2.9450917893922788</v>
      </c>
      <c r="L43" s="299">
        <v>8.3292039618436</v>
      </c>
      <c r="M43" s="117"/>
      <c r="N43" s="279">
        <v>205</v>
      </c>
      <c r="O43" s="280">
        <v>6.9</v>
      </c>
      <c r="P43" s="282">
        <v>46.12</v>
      </c>
      <c r="Q43" s="283">
        <v>2.92</v>
      </c>
      <c r="R43" s="300">
        <v>9.5</v>
      </c>
      <c r="AG43" s="256">
        <v>25</v>
      </c>
      <c r="AH43" s="20">
        <v>11</v>
      </c>
      <c r="AI43" s="259">
        <v>8</v>
      </c>
      <c r="AJ43" s="259">
        <v>1</v>
      </c>
      <c r="AK43" s="256">
        <v>3</v>
      </c>
      <c r="AL43" s="256">
        <v>6</v>
      </c>
      <c r="AM43" s="263">
        <v>5</v>
      </c>
      <c r="AN43" s="261">
        <v>1</v>
      </c>
      <c r="AO43" s="262">
        <v>2</v>
      </c>
      <c r="AP43" s="260">
        <v>2</v>
      </c>
      <c r="AQ43" s="291">
        <v>6</v>
      </c>
      <c r="AR43" s="291">
        <v>10</v>
      </c>
      <c r="AS43" s="291"/>
    </row>
    <row r="44" spans="1:45" ht="11.25" customHeight="1" x14ac:dyDescent="0.2">
      <c r="A44" s="270" t="s">
        <v>3239</v>
      </c>
      <c r="B44" s="297">
        <v>100</v>
      </c>
      <c r="C44" s="272">
        <v>38.83</v>
      </c>
      <c r="D44" s="273">
        <v>54.851599999999998</v>
      </c>
      <c r="E44" s="273">
        <v>2.7894920379859536</v>
      </c>
      <c r="F44" s="273">
        <v>6.5584349610236403</v>
      </c>
      <c r="G44" s="74"/>
      <c r="H44" s="298">
        <v>144</v>
      </c>
      <c r="I44" s="272">
        <v>15.381944444444445</v>
      </c>
      <c r="J44" s="285">
        <v>50.311458333333327</v>
      </c>
      <c r="K44" s="273">
        <v>2.8825951210557439</v>
      </c>
      <c r="L44" s="299">
        <v>8.0704774338824947</v>
      </c>
      <c r="M44" s="117"/>
      <c r="N44" s="279">
        <v>204</v>
      </c>
      <c r="O44" s="280">
        <v>7</v>
      </c>
      <c r="P44" s="282">
        <v>47.17</v>
      </c>
      <c r="Q44" s="283">
        <v>2.9</v>
      </c>
      <c r="R44" s="300">
        <v>9.52</v>
      </c>
      <c r="AG44" s="246">
        <v>24</v>
      </c>
      <c r="AH44" s="2">
        <v>6</v>
      </c>
      <c r="AI44" s="301">
        <v>1</v>
      </c>
      <c r="AJ44" s="302">
        <v>3</v>
      </c>
      <c r="AK44" s="246">
        <v>6</v>
      </c>
      <c r="AL44" s="20">
        <v>4</v>
      </c>
      <c r="AM44" s="249">
        <v>2</v>
      </c>
      <c r="AN44" s="248">
        <v>3</v>
      </c>
      <c r="AO44" s="248">
        <v>2</v>
      </c>
      <c r="AP44" s="249">
        <v>5</v>
      </c>
      <c r="AQ44" s="249">
        <v>10</v>
      </c>
      <c r="AR44" s="249">
        <v>16</v>
      </c>
      <c r="AS44" s="249"/>
    </row>
    <row r="45" spans="1:45" ht="11.25" customHeight="1" x14ac:dyDescent="0.2">
      <c r="A45" s="270" t="s">
        <v>3240</v>
      </c>
      <c r="B45" s="297">
        <v>101</v>
      </c>
      <c r="C45" s="272">
        <v>38.75247524752475</v>
      </c>
      <c r="D45" s="273">
        <v>54.385742574257414</v>
      </c>
      <c r="E45" s="273">
        <v>2.8029889688727305</v>
      </c>
      <c r="F45" s="273">
        <v>6.6341226448606294</v>
      </c>
      <c r="G45" s="74"/>
      <c r="H45" s="298">
        <v>147</v>
      </c>
      <c r="I45" s="272">
        <v>15.258503401360544</v>
      </c>
      <c r="J45" s="285">
        <v>49.323469387755132</v>
      </c>
      <c r="K45" s="273">
        <v>2.9253273656954684</v>
      </c>
      <c r="L45" s="299">
        <v>8.1252261643234736</v>
      </c>
      <c r="M45" s="117"/>
      <c r="N45" s="279">
        <v>201</v>
      </c>
      <c r="O45" s="280">
        <v>7</v>
      </c>
      <c r="P45" s="282">
        <v>46.09</v>
      </c>
      <c r="Q45" s="283">
        <v>3</v>
      </c>
      <c r="R45" s="300">
        <v>9.77</v>
      </c>
      <c r="AG45" s="249">
        <v>23</v>
      </c>
      <c r="AH45" s="303"/>
      <c r="AI45" s="304">
        <v>3</v>
      </c>
      <c r="AJ45" s="302">
        <v>4</v>
      </c>
      <c r="AK45" s="249">
        <v>4</v>
      </c>
      <c r="AL45" s="20">
        <v>3</v>
      </c>
      <c r="AM45" s="236">
        <v>1</v>
      </c>
      <c r="AN45" s="248">
        <v>2</v>
      </c>
      <c r="AO45" s="16">
        <v>5</v>
      </c>
      <c r="AP45" s="249">
        <v>13</v>
      </c>
      <c r="AQ45" s="249">
        <v>16</v>
      </c>
      <c r="AR45" s="249">
        <v>10</v>
      </c>
      <c r="AS45" s="249"/>
    </row>
    <row r="46" spans="1:45" ht="11.25" customHeight="1" x14ac:dyDescent="0.2">
      <c r="A46" s="270" t="s">
        <v>3241</v>
      </c>
      <c r="B46" s="297">
        <v>100</v>
      </c>
      <c r="C46" s="272">
        <v>38.799999999999997</v>
      </c>
      <c r="D46" s="273">
        <v>50.423599999999986</v>
      </c>
      <c r="E46" s="273">
        <v>2.8892952650741188</v>
      </c>
      <c r="F46" s="273">
        <v>6.5708844243127507</v>
      </c>
      <c r="G46" s="74"/>
      <c r="H46" s="298">
        <v>148</v>
      </c>
      <c r="I46" s="272">
        <v>15.25</v>
      </c>
      <c r="J46" s="285">
        <v>48.225810810810813</v>
      </c>
      <c r="K46" s="273">
        <v>2.9664610814392947</v>
      </c>
      <c r="L46" s="299">
        <v>7.9772501170852772</v>
      </c>
      <c r="M46" s="117"/>
      <c r="N46" s="284">
        <v>201</v>
      </c>
      <c r="O46" s="272">
        <v>7</v>
      </c>
      <c r="P46" s="285">
        <v>45.51</v>
      </c>
      <c r="Q46" s="273">
        <v>3.04</v>
      </c>
      <c r="R46" s="299">
        <v>9.8000000000000007</v>
      </c>
      <c r="AG46" s="249">
        <v>22</v>
      </c>
      <c r="AH46" s="303"/>
      <c r="AI46" s="304">
        <v>6</v>
      </c>
      <c r="AJ46" s="302">
        <v>8</v>
      </c>
      <c r="AK46" s="249">
        <v>4</v>
      </c>
      <c r="AL46" s="235">
        <v>4</v>
      </c>
      <c r="AM46" s="236">
        <v>2</v>
      </c>
      <c r="AN46" s="16">
        <v>5</v>
      </c>
      <c r="AO46" s="16">
        <v>13</v>
      </c>
      <c r="AP46" s="249">
        <v>16</v>
      </c>
      <c r="AQ46" s="249">
        <v>10</v>
      </c>
      <c r="AR46" s="249">
        <v>7</v>
      </c>
      <c r="AS46" s="249"/>
    </row>
    <row r="47" spans="1:45" ht="11.25" customHeight="1" x14ac:dyDescent="0.2">
      <c r="A47" s="270" t="s">
        <v>3242</v>
      </c>
      <c r="B47" s="297">
        <v>100</v>
      </c>
      <c r="C47" s="272">
        <v>38.68</v>
      </c>
      <c r="D47" s="273">
        <v>49.002299999999998</v>
      </c>
      <c r="E47" s="273">
        <v>2.9632973505669984</v>
      </c>
      <c r="F47" s="273">
        <v>6.6302090773542322</v>
      </c>
      <c r="G47" s="74"/>
      <c r="H47" s="298">
        <v>147</v>
      </c>
      <c r="I47" s="272">
        <v>15.197278911564625</v>
      </c>
      <c r="J47" s="285">
        <v>46.483401360544235</v>
      </c>
      <c r="K47" s="273">
        <v>3.1070016662788218</v>
      </c>
      <c r="L47" s="299">
        <v>8.0226987938091909</v>
      </c>
      <c r="M47" s="117"/>
      <c r="N47" s="279">
        <v>204</v>
      </c>
      <c r="O47" s="280">
        <v>7</v>
      </c>
      <c r="P47" s="282">
        <v>43.95</v>
      </c>
      <c r="Q47" s="283">
        <v>3.15</v>
      </c>
      <c r="R47" s="300">
        <v>9.82</v>
      </c>
      <c r="AG47" s="249">
        <v>21</v>
      </c>
      <c r="AH47" s="303"/>
      <c r="AI47" s="304">
        <v>7</v>
      </c>
      <c r="AJ47" s="302">
        <v>3</v>
      </c>
      <c r="AK47" s="236">
        <v>4</v>
      </c>
      <c r="AL47" s="235">
        <v>5</v>
      </c>
      <c r="AM47" s="249">
        <v>7</v>
      </c>
      <c r="AN47" s="16">
        <v>14</v>
      </c>
      <c r="AO47" s="16">
        <v>17</v>
      </c>
      <c r="AP47" s="249">
        <v>10</v>
      </c>
      <c r="AQ47" s="249">
        <v>7</v>
      </c>
      <c r="AR47" s="249">
        <v>7</v>
      </c>
      <c r="AS47" s="249"/>
    </row>
    <row r="48" spans="1:45" ht="11.25" customHeight="1" x14ac:dyDescent="0.2">
      <c r="A48" s="270" t="s">
        <v>3243</v>
      </c>
      <c r="B48" s="297">
        <v>101</v>
      </c>
      <c r="C48" s="272">
        <v>38.643564356435647</v>
      </c>
      <c r="D48" s="273">
        <v>47.564059405940597</v>
      </c>
      <c r="E48" s="273">
        <v>3.0579525722549681</v>
      </c>
      <c r="F48" s="273">
        <v>6.6969676901980302</v>
      </c>
      <c r="G48" s="74"/>
      <c r="H48" s="298">
        <v>147</v>
      </c>
      <c r="I48" s="272">
        <v>15.149659863945578</v>
      </c>
      <c r="J48" s="285">
        <v>44.554285714285697</v>
      </c>
      <c r="K48" s="273">
        <v>3.2133140447133086</v>
      </c>
      <c r="L48" s="299">
        <v>8.0504013424443919</v>
      </c>
      <c r="M48" s="117"/>
      <c r="N48" s="279">
        <v>204</v>
      </c>
      <c r="O48" s="280">
        <v>7.1</v>
      </c>
      <c r="P48" s="282">
        <v>41.89</v>
      </c>
      <c r="Q48" s="283">
        <v>3.3</v>
      </c>
      <c r="R48" s="300">
        <v>10.47</v>
      </c>
      <c r="AG48" s="263">
        <v>20</v>
      </c>
      <c r="AH48" s="303"/>
      <c r="AI48" s="305">
        <v>5</v>
      </c>
      <c r="AJ48" s="306">
        <v>4</v>
      </c>
      <c r="AK48" s="260">
        <v>4</v>
      </c>
      <c r="AL48" s="256">
        <v>5</v>
      </c>
      <c r="AM48" s="263">
        <v>14</v>
      </c>
      <c r="AN48" s="261">
        <v>17</v>
      </c>
      <c r="AO48" s="261">
        <v>11</v>
      </c>
      <c r="AP48" s="249">
        <v>7</v>
      </c>
      <c r="AQ48" s="249">
        <v>7</v>
      </c>
      <c r="AR48" s="249">
        <v>7</v>
      </c>
      <c r="AS48" s="249"/>
    </row>
    <row r="49" spans="1:45" ht="11.25" customHeight="1" x14ac:dyDescent="0.2">
      <c r="A49" s="270" t="s">
        <v>3244</v>
      </c>
      <c r="B49" s="297">
        <v>101</v>
      </c>
      <c r="C49" s="272">
        <v>38.67326732673267</v>
      </c>
      <c r="D49" s="273">
        <v>44.376633663366334</v>
      </c>
      <c r="E49" s="273">
        <v>3.2618295242128497</v>
      </c>
      <c r="F49" s="273">
        <v>6.8020067441228571</v>
      </c>
      <c r="G49" s="74"/>
      <c r="H49" s="298">
        <v>148</v>
      </c>
      <c r="I49" s="272">
        <v>15.135135135135135</v>
      </c>
      <c r="J49" s="285">
        <v>40.473513513513531</v>
      </c>
      <c r="K49" s="273">
        <v>3.4120814961396579</v>
      </c>
      <c r="L49" s="299">
        <v>7.9494263549631627</v>
      </c>
      <c r="M49" s="117"/>
      <c r="N49" s="279">
        <v>201</v>
      </c>
      <c r="O49" s="280">
        <v>7.1</v>
      </c>
      <c r="P49" s="282">
        <v>38.83</v>
      </c>
      <c r="Q49" s="283">
        <v>3.55</v>
      </c>
      <c r="R49" s="300">
        <v>10.97</v>
      </c>
      <c r="AG49" s="246">
        <v>19</v>
      </c>
      <c r="AH49" s="303"/>
      <c r="AI49" s="303"/>
      <c r="AJ49" s="307">
        <v>3</v>
      </c>
      <c r="AK49" s="246">
        <v>5</v>
      </c>
      <c r="AL49" s="250">
        <v>13</v>
      </c>
      <c r="AM49" s="246">
        <v>14</v>
      </c>
      <c r="AN49" s="3">
        <v>10</v>
      </c>
      <c r="AO49" s="3">
        <v>6</v>
      </c>
      <c r="AP49" s="246">
        <v>8</v>
      </c>
      <c r="AQ49" s="246">
        <v>9</v>
      </c>
      <c r="AR49" s="246">
        <v>9</v>
      </c>
      <c r="AS49" s="246"/>
    </row>
    <row r="50" spans="1:45" ht="11.25" customHeight="1" x14ac:dyDescent="0.2">
      <c r="A50" s="270" t="s">
        <v>3245</v>
      </c>
      <c r="B50" s="297">
        <v>103</v>
      </c>
      <c r="C50" s="272">
        <v>38.485436893203882</v>
      </c>
      <c r="D50" s="273">
        <v>48.802621359223302</v>
      </c>
      <c r="E50" s="273">
        <v>3.0221468002579739</v>
      </c>
      <c r="F50" s="273">
        <v>6.9550959084478947</v>
      </c>
      <c r="G50" s="74"/>
      <c r="H50" s="298">
        <v>144</v>
      </c>
      <c r="I50" s="272">
        <v>15.0625</v>
      </c>
      <c r="J50" s="285">
        <v>45.984652777777761</v>
      </c>
      <c r="K50" s="273">
        <v>3.1611902465599413</v>
      </c>
      <c r="L50" s="299">
        <v>7.9229743635824246</v>
      </c>
      <c r="M50" s="117"/>
      <c r="N50" s="279">
        <v>201</v>
      </c>
      <c r="O50" s="280">
        <v>7.2</v>
      </c>
      <c r="P50" s="282">
        <v>42.63</v>
      </c>
      <c r="Q50" s="283">
        <v>3.27</v>
      </c>
      <c r="R50" s="300">
        <v>11</v>
      </c>
      <c r="T50" s="308" t="s">
        <v>3246</v>
      </c>
      <c r="AG50" s="249">
        <v>18</v>
      </c>
      <c r="AH50" s="303"/>
      <c r="AI50" s="303"/>
      <c r="AJ50" s="304">
        <v>6</v>
      </c>
      <c r="AK50" s="249">
        <v>11</v>
      </c>
      <c r="AL50" s="20">
        <v>16</v>
      </c>
      <c r="AM50" s="249">
        <v>13</v>
      </c>
      <c r="AN50" s="16">
        <v>7</v>
      </c>
      <c r="AO50" s="16">
        <v>9</v>
      </c>
      <c r="AP50" s="249">
        <v>8</v>
      </c>
      <c r="AQ50" s="249">
        <v>9</v>
      </c>
      <c r="AR50" s="249">
        <v>6</v>
      </c>
      <c r="AS50" s="462"/>
    </row>
    <row r="51" spans="1:45" ht="11.25" customHeight="1" x14ac:dyDescent="0.2">
      <c r="A51" s="270" t="s">
        <v>3247</v>
      </c>
      <c r="B51" s="297">
        <v>102</v>
      </c>
      <c r="C51" s="272">
        <v>38.647058823529413</v>
      </c>
      <c r="D51" s="273">
        <v>49.737254901960767</v>
      </c>
      <c r="E51" s="273">
        <v>2.9656380119573282</v>
      </c>
      <c r="F51" s="273">
        <v>7.2436534605491376</v>
      </c>
      <c r="G51" s="74"/>
      <c r="H51" s="298">
        <v>145</v>
      </c>
      <c r="I51" s="272">
        <v>15.096551724137932</v>
      </c>
      <c r="J51" s="285">
        <v>46.813103448275847</v>
      </c>
      <c r="K51" s="273">
        <v>3.1368896808885021</v>
      </c>
      <c r="L51" s="299">
        <v>7.9716151039925576</v>
      </c>
      <c r="M51" s="117"/>
      <c r="N51" s="279">
        <v>202</v>
      </c>
      <c r="O51" s="280">
        <v>7.2</v>
      </c>
      <c r="P51" s="282">
        <v>42.43</v>
      </c>
      <c r="Q51" s="283">
        <v>3.37</v>
      </c>
      <c r="R51" s="300">
        <v>10.98</v>
      </c>
      <c r="T51" s="309">
        <f>'All CCC'!I5</f>
        <v>43677</v>
      </c>
      <c r="U51" s="310" t="s">
        <v>393</v>
      </c>
      <c r="V51" s="310" t="s">
        <v>394</v>
      </c>
      <c r="W51" s="311" t="s">
        <v>874</v>
      </c>
      <c r="X51" s="58" t="s">
        <v>3248</v>
      </c>
      <c r="AG51" s="249">
        <v>17</v>
      </c>
      <c r="AH51" s="303"/>
      <c r="AI51" s="303"/>
      <c r="AJ51" s="304">
        <v>6</v>
      </c>
      <c r="AK51" s="249">
        <v>17</v>
      </c>
      <c r="AL51" s="20">
        <v>12</v>
      </c>
      <c r="AM51" s="249">
        <v>7</v>
      </c>
      <c r="AN51" s="16">
        <v>10</v>
      </c>
      <c r="AO51" s="16">
        <v>9</v>
      </c>
      <c r="AP51" s="249">
        <v>11</v>
      </c>
      <c r="AQ51" s="249">
        <v>6</v>
      </c>
      <c r="AR51" s="236">
        <v>8</v>
      </c>
      <c r="AS51" s="243"/>
    </row>
    <row r="52" spans="1:45" ht="11.25" customHeight="1" x14ac:dyDescent="0.2">
      <c r="A52" s="270" t="s">
        <v>3249</v>
      </c>
      <c r="B52" s="297">
        <v>102</v>
      </c>
      <c r="C52" s="272">
        <v>38.705882352941174</v>
      </c>
      <c r="D52" s="273">
        <v>49.979411764705894</v>
      </c>
      <c r="E52" s="273">
        <v>2.9360786191410759</v>
      </c>
      <c r="F52" s="273">
        <v>7.242047477093938</v>
      </c>
      <c r="G52" s="74"/>
      <c r="H52" s="298">
        <v>146</v>
      </c>
      <c r="I52" s="272">
        <v>15.123287671232877</v>
      </c>
      <c r="J52" s="285">
        <v>46.203698630136984</v>
      </c>
      <c r="K52" s="273">
        <v>3.0950657320091328</v>
      </c>
      <c r="L52" s="299">
        <v>8.4714570593119589</v>
      </c>
      <c r="M52" s="117"/>
      <c r="N52" s="284">
        <v>200</v>
      </c>
      <c r="O52" s="272">
        <v>7.2</v>
      </c>
      <c r="P52" s="285">
        <v>42.62</v>
      </c>
      <c r="Q52" s="273">
        <v>3.36</v>
      </c>
      <c r="R52" s="299">
        <v>10.99</v>
      </c>
      <c r="T52" s="20" t="s">
        <v>3250</v>
      </c>
      <c r="U52" s="312">
        <f>B143</f>
        <v>136</v>
      </c>
      <c r="V52" s="312">
        <f>H143</f>
        <v>234</v>
      </c>
      <c r="W52" s="313">
        <f>N143</f>
        <v>517</v>
      </c>
      <c r="X52" s="314">
        <f>'All CCC'!B895</f>
        <v>887</v>
      </c>
      <c r="AG52" s="249">
        <v>16</v>
      </c>
      <c r="AH52" s="303"/>
      <c r="AI52" s="303"/>
      <c r="AJ52" s="304">
        <v>15</v>
      </c>
      <c r="AK52" s="249">
        <v>13</v>
      </c>
      <c r="AL52" s="20">
        <v>4</v>
      </c>
      <c r="AM52" s="249">
        <v>10</v>
      </c>
      <c r="AN52" s="16">
        <v>10</v>
      </c>
      <c r="AO52" s="16">
        <v>11</v>
      </c>
      <c r="AP52" s="249">
        <v>6</v>
      </c>
      <c r="AQ52" s="236">
        <v>10</v>
      </c>
      <c r="AR52" s="243">
        <v>19</v>
      </c>
      <c r="AS52" s="243"/>
    </row>
    <row r="53" spans="1:45" ht="11.25" customHeight="1" x14ac:dyDescent="0.2">
      <c r="A53" s="315" t="s">
        <v>3251</v>
      </c>
      <c r="B53" s="316">
        <v>102</v>
      </c>
      <c r="C53" s="317">
        <v>38.803921568627452</v>
      </c>
      <c r="D53" s="318">
        <v>51.386274509803918</v>
      </c>
      <c r="E53" s="318">
        <v>2.8866733923182233</v>
      </c>
      <c r="F53" s="318">
        <v>7.0861909785741695</v>
      </c>
      <c r="G53" s="319"/>
      <c r="H53" s="320">
        <v>152</v>
      </c>
      <c r="I53" s="317">
        <v>15</v>
      </c>
      <c r="J53" s="321">
        <v>47.295328947368404</v>
      </c>
      <c r="K53" s="318">
        <v>3.0846084287309465</v>
      </c>
      <c r="L53" s="322">
        <v>8.671472362275745</v>
      </c>
      <c r="M53" s="117"/>
      <c r="N53" s="288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3252</v>
      </c>
      <c r="U53" s="323">
        <f>C143</f>
        <v>39.367647058823529</v>
      </c>
      <c r="V53" s="323">
        <f>I143</f>
        <v>14.94017094017094</v>
      </c>
      <c r="W53" s="124">
        <f>O143</f>
        <v>7.2553191489361701</v>
      </c>
      <c r="X53" s="324">
        <f>'All CCC'!E895</f>
        <v>14.206313416009019</v>
      </c>
      <c r="AG53" s="263">
        <v>15</v>
      </c>
      <c r="AH53" s="303"/>
      <c r="AI53" s="303"/>
      <c r="AJ53" s="305">
        <v>10</v>
      </c>
      <c r="AK53" s="263">
        <v>7</v>
      </c>
      <c r="AL53" s="256">
        <v>10</v>
      </c>
      <c r="AM53" s="263">
        <v>9</v>
      </c>
      <c r="AN53" s="261">
        <v>10</v>
      </c>
      <c r="AO53" s="261">
        <v>8</v>
      </c>
      <c r="AP53" s="260">
        <v>12</v>
      </c>
      <c r="AQ53" s="291">
        <v>18</v>
      </c>
      <c r="AR53" s="291">
        <v>32</v>
      </c>
      <c r="AS53" s="291"/>
    </row>
    <row r="54" spans="1:45" ht="11.25" customHeight="1" x14ac:dyDescent="0.2">
      <c r="A54" s="315" t="s">
        <v>3253</v>
      </c>
      <c r="B54" s="316">
        <v>103</v>
      </c>
      <c r="C54" s="317">
        <v>38.815533980582522</v>
      </c>
      <c r="D54" s="318">
        <v>52.578932038834949</v>
      </c>
      <c r="E54" s="318">
        <v>2.8607300227114689</v>
      </c>
      <c r="F54" s="318">
        <v>7.1176326154057445</v>
      </c>
      <c r="G54" s="319"/>
      <c r="H54" s="320">
        <v>161</v>
      </c>
      <c r="I54" s="317">
        <v>14.857142857142858</v>
      </c>
      <c r="J54" s="321">
        <v>47.806211180124222</v>
      </c>
      <c r="K54" s="318">
        <v>3.1179119770031862</v>
      </c>
      <c r="L54" s="322">
        <v>8.5609463685717202</v>
      </c>
      <c r="M54" s="117"/>
      <c r="N54" s="325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3254</v>
      </c>
      <c r="U54" s="86">
        <f>D143</f>
        <v>100.47227941176469</v>
      </c>
      <c r="V54" s="86">
        <f>J143</f>
        <v>95.227352136752103</v>
      </c>
      <c r="W54" s="326">
        <f>P143</f>
        <v>61.894874274661525</v>
      </c>
      <c r="X54" s="327">
        <f>'All CCC'!I895</f>
        <v>76.603247350619895</v>
      </c>
      <c r="AG54" s="246">
        <v>14</v>
      </c>
      <c r="AH54" s="303"/>
      <c r="AI54" s="303"/>
      <c r="AJ54" s="303"/>
      <c r="AK54" s="246">
        <v>10</v>
      </c>
      <c r="AL54" s="250">
        <v>8</v>
      </c>
      <c r="AM54" s="246">
        <v>9</v>
      </c>
      <c r="AN54" s="3">
        <v>9</v>
      </c>
      <c r="AO54" s="267">
        <v>14</v>
      </c>
      <c r="AP54" s="249">
        <v>23</v>
      </c>
      <c r="AQ54" s="249">
        <v>33</v>
      </c>
      <c r="AR54" s="249">
        <v>29</v>
      </c>
      <c r="AS54" s="249"/>
    </row>
    <row r="55" spans="1:45" ht="11.25" customHeight="1" x14ac:dyDescent="0.2">
      <c r="A55" s="315" t="s">
        <v>3255</v>
      </c>
      <c r="B55" s="316">
        <v>103</v>
      </c>
      <c r="C55" s="317">
        <v>38.873786407766993</v>
      </c>
      <c r="D55" s="318">
        <v>53.349611650485429</v>
      </c>
      <c r="E55" s="318">
        <v>2.8265858836552429</v>
      </c>
      <c r="F55" s="318">
        <v>6.8885103829195771</v>
      </c>
      <c r="G55" s="319"/>
      <c r="H55" s="320">
        <v>166</v>
      </c>
      <c r="I55" s="317">
        <v>14.746987951807229</v>
      </c>
      <c r="J55" s="321">
        <v>48.310963855421662</v>
      </c>
      <c r="K55" s="318">
        <v>3.0964217756855379</v>
      </c>
      <c r="L55" s="322">
        <v>8.7965028252211539</v>
      </c>
      <c r="M55" s="117"/>
      <c r="N55" s="325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3256</v>
      </c>
      <c r="U55" s="86">
        <f>E143</f>
        <v>2.4268946924451487</v>
      </c>
      <c r="V55" s="86">
        <f>K143</f>
        <v>2.7742108385006117</v>
      </c>
      <c r="W55" s="326">
        <f>Q143</f>
        <v>3.0798596910470493</v>
      </c>
      <c r="X55" s="327">
        <f>'All CCC'!J895</f>
        <v>2.8991098925062113</v>
      </c>
      <c r="AG55" s="249">
        <v>13</v>
      </c>
      <c r="AH55" s="303"/>
      <c r="AI55" s="303"/>
      <c r="AJ55" s="303"/>
      <c r="AK55" s="249">
        <v>11</v>
      </c>
      <c r="AL55" s="20">
        <v>10</v>
      </c>
      <c r="AM55" s="249">
        <v>10</v>
      </c>
      <c r="AN55" s="248">
        <v>15</v>
      </c>
      <c r="AO55" s="16">
        <v>23</v>
      </c>
      <c r="AP55" s="249">
        <v>40</v>
      </c>
      <c r="AQ55" s="249">
        <v>29</v>
      </c>
      <c r="AR55" s="249">
        <v>30</v>
      </c>
      <c r="AS55" s="249"/>
    </row>
    <row r="56" spans="1:45" ht="11.25" customHeight="1" x14ac:dyDescent="0.2">
      <c r="A56" s="315" t="s">
        <v>3257</v>
      </c>
      <c r="B56" s="316">
        <v>105</v>
      </c>
      <c r="C56" s="317">
        <v>38.723809523809521</v>
      </c>
      <c r="D56" s="318">
        <v>53.880190476190471</v>
      </c>
      <c r="E56" s="318">
        <v>2.8628840691649637</v>
      </c>
      <c r="F56" s="318">
        <v>7.2100500970149417</v>
      </c>
      <c r="G56" s="319"/>
      <c r="H56" s="320">
        <v>165</v>
      </c>
      <c r="I56" s="317">
        <v>14.636363636363637</v>
      </c>
      <c r="J56" s="321">
        <v>47.998363636363621</v>
      </c>
      <c r="K56" s="318">
        <v>3.0155249841026874</v>
      </c>
      <c r="L56" s="322">
        <v>9.2460436479485217</v>
      </c>
      <c r="M56" s="117"/>
      <c r="N56" s="325">
        <v>191</v>
      </c>
      <c r="O56" s="77">
        <v>7.2</v>
      </c>
      <c r="P56" s="82">
        <v>45.33</v>
      </c>
      <c r="Q56" s="78">
        <v>3.31</v>
      </c>
      <c r="R56" s="83">
        <v>10.3</v>
      </c>
      <c r="T56" s="328" t="s">
        <v>3258</v>
      </c>
      <c r="U56" s="115">
        <f>F143</f>
        <v>7.5252937803871038</v>
      </c>
      <c r="V56" s="115">
        <f>L143</f>
        <v>9.23972323426697</v>
      </c>
      <c r="W56" s="329">
        <f>R143</f>
        <v>11.290379176926312</v>
      </c>
      <c r="X56" s="330">
        <f>'All CCC'!R895</f>
        <v>10.17210961152427</v>
      </c>
      <c r="AG56" s="249">
        <v>12</v>
      </c>
      <c r="AH56" s="303"/>
      <c r="AI56" s="303"/>
      <c r="AJ56" s="303"/>
      <c r="AK56" s="249">
        <v>7</v>
      </c>
      <c r="AL56" s="20">
        <v>8</v>
      </c>
      <c r="AM56" s="236">
        <v>13</v>
      </c>
      <c r="AN56" s="16">
        <v>22</v>
      </c>
      <c r="AO56" s="16">
        <v>41</v>
      </c>
      <c r="AP56" s="249">
        <v>31</v>
      </c>
      <c r="AQ56" s="249">
        <v>32</v>
      </c>
      <c r="AR56" s="249">
        <v>13</v>
      </c>
      <c r="AS56" s="249"/>
    </row>
    <row r="57" spans="1:45" ht="11.25" customHeight="1" x14ac:dyDescent="0.2">
      <c r="A57" s="315" t="s">
        <v>3259</v>
      </c>
      <c r="B57" s="316">
        <v>104</v>
      </c>
      <c r="C57" s="317">
        <v>38.894230769230766</v>
      </c>
      <c r="D57" s="318">
        <v>51.784999999999997</v>
      </c>
      <c r="E57" s="318">
        <v>2.9885313224494419</v>
      </c>
      <c r="F57" s="318">
        <v>7.2691126603644296</v>
      </c>
      <c r="G57" s="319"/>
      <c r="H57" s="320">
        <v>166</v>
      </c>
      <c r="I57" s="317">
        <v>14.632530120481928</v>
      </c>
      <c r="J57" s="321">
        <v>45.882349397590367</v>
      </c>
      <c r="K57" s="318">
        <v>3.1906718082788861</v>
      </c>
      <c r="L57" s="322">
        <v>9.1832590551744531</v>
      </c>
      <c r="M57" s="117"/>
      <c r="N57" s="325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9">
        <v>43188</v>
      </c>
      <c r="U57" s="310" t="s">
        <v>393</v>
      </c>
      <c r="V57" s="310" t="s">
        <v>394</v>
      </c>
      <c r="W57" s="311" t="s">
        <v>874</v>
      </c>
      <c r="X57" s="58" t="s">
        <v>3248</v>
      </c>
      <c r="AG57" s="249">
        <v>11</v>
      </c>
      <c r="AH57" s="303"/>
      <c r="AI57" s="303"/>
      <c r="AJ57" s="303"/>
      <c r="AK57" s="249">
        <v>11</v>
      </c>
      <c r="AL57" s="235">
        <v>19</v>
      </c>
      <c r="AM57" s="249">
        <v>26</v>
      </c>
      <c r="AN57" s="16">
        <v>43</v>
      </c>
      <c r="AO57" s="16">
        <v>32</v>
      </c>
      <c r="AP57" s="249">
        <v>37</v>
      </c>
      <c r="AQ57" s="249">
        <v>17</v>
      </c>
      <c r="AR57" s="249">
        <v>13</v>
      </c>
      <c r="AS57" s="462"/>
    </row>
    <row r="58" spans="1:45" ht="11.25" customHeight="1" x14ac:dyDescent="0.2">
      <c r="A58" s="315" t="s">
        <v>3260</v>
      </c>
      <c r="B58" s="316">
        <v>105</v>
      </c>
      <c r="C58" s="317">
        <v>38.838095238095235</v>
      </c>
      <c r="D58" s="318">
        <v>53.037809523809528</v>
      </c>
      <c r="E58" s="318">
        <v>2.9709172176544589</v>
      </c>
      <c r="F58" s="318">
        <v>7.1191264908199825</v>
      </c>
      <c r="G58" s="319"/>
      <c r="H58" s="320">
        <v>172</v>
      </c>
      <c r="I58" s="317">
        <v>14.581395348837209</v>
      </c>
      <c r="J58" s="321">
        <v>47.891918604651174</v>
      </c>
      <c r="K58" s="318">
        <v>3.1046893434658496</v>
      </c>
      <c r="L58" s="322">
        <v>8.6197076361995695</v>
      </c>
      <c r="M58" s="117"/>
      <c r="N58" s="325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3250</v>
      </c>
      <c r="U58" s="312">
        <v>118</v>
      </c>
      <c r="V58" s="312">
        <v>219</v>
      </c>
      <c r="W58" s="313">
        <v>537</v>
      </c>
      <c r="X58" s="314">
        <v>874</v>
      </c>
      <c r="AG58" s="263">
        <v>10</v>
      </c>
      <c r="AH58" s="303"/>
      <c r="AI58" s="303"/>
      <c r="AJ58" s="303"/>
      <c r="AK58" s="260">
        <v>15</v>
      </c>
      <c r="AL58" s="256">
        <v>25</v>
      </c>
      <c r="AM58" s="263">
        <v>46</v>
      </c>
      <c r="AN58" s="261">
        <v>33</v>
      </c>
      <c r="AO58" s="261">
        <v>45</v>
      </c>
      <c r="AP58" s="249">
        <v>23</v>
      </c>
      <c r="AQ58" s="249">
        <v>14</v>
      </c>
      <c r="AR58" s="236">
        <v>14</v>
      </c>
      <c r="AS58" s="236"/>
    </row>
    <row r="59" spans="1:45" ht="11.25" customHeight="1" x14ac:dyDescent="0.2">
      <c r="A59" s="315" t="s">
        <v>3261</v>
      </c>
      <c r="B59" s="316">
        <v>105</v>
      </c>
      <c r="C59" s="317">
        <v>38.723809523809521</v>
      </c>
      <c r="D59" s="318">
        <v>53.196761904761907</v>
      </c>
      <c r="E59" s="318">
        <v>2.9538614397729215</v>
      </c>
      <c r="F59" s="318">
        <v>7.3312568213796725</v>
      </c>
      <c r="G59" s="319"/>
      <c r="H59" s="320">
        <v>174</v>
      </c>
      <c r="I59" s="317">
        <v>14.436781609195402</v>
      </c>
      <c r="J59" s="321">
        <v>48.025287356321826</v>
      </c>
      <c r="K59" s="318">
        <v>3.0695672651124335</v>
      </c>
      <c r="L59" s="322">
        <v>8.725850821181691</v>
      </c>
      <c r="M59" s="117"/>
      <c r="N59" s="325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3252</v>
      </c>
      <c r="U59" s="323">
        <v>40.779661016949156</v>
      </c>
      <c r="V59" s="323">
        <v>15.97716894977169</v>
      </c>
      <c r="W59" s="124">
        <v>6.7541899441340778</v>
      </c>
      <c r="X59" s="324">
        <v>13.65903890160183</v>
      </c>
      <c r="AG59" s="246">
        <v>9</v>
      </c>
      <c r="AH59" s="303"/>
      <c r="AI59" s="303"/>
      <c r="AJ59" s="303"/>
      <c r="AK59" s="246">
        <v>25</v>
      </c>
      <c r="AL59" s="250">
        <v>47</v>
      </c>
      <c r="AM59" s="246">
        <v>35</v>
      </c>
      <c r="AN59" s="3">
        <v>44</v>
      </c>
      <c r="AO59" s="3">
        <v>22</v>
      </c>
      <c r="AP59" s="246">
        <v>16</v>
      </c>
      <c r="AQ59" s="240">
        <v>15</v>
      </c>
      <c r="AR59" s="240">
        <v>21</v>
      </c>
      <c r="AS59" s="254"/>
    </row>
    <row r="60" spans="1:45" ht="11.25" customHeight="1" x14ac:dyDescent="0.2">
      <c r="A60" s="315" t="s">
        <v>3262</v>
      </c>
      <c r="B60" s="316">
        <v>105</v>
      </c>
      <c r="C60" s="317">
        <v>38.838095238095235</v>
      </c>
      <c r="D60" s="318">
        <v>53.237333333333318</v>
      </c>
      <c r="E60" s="318">
        <v>2.945408753308461</v>
      </c>
      <c r="F60" s="318">
        <v>7.4227730062119246</v>
      </c>
      <c r="G60" s="319"/>
      <c r="H60" s="320">
        <v>176</v>
      </c>
      <c r="I60" s="317">
        <v>14.443181818181818</v>
      </c>
      <c r="J60" s="321">
        <v>49.355568181818199</v>
      </c>
      <c r="K60" s="318">
        <v>3.0606598261493123</v>
      </c>
      <c r="L60" s="322">
        <v>8.5585570179090844</v>
      </c>
      <c r="M60" s="117"/>
      <c r="N60" s="325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3254</v>
      </c>
      <c r="U60" s="86">
        <v>87.412203389830523</v>
      </c>
      <c r="V60" s="86">
        <v>82.6466210045662</v>
      </c>
      <c r="W60" s="326">
        <v>63.048510242085683</v>
      </c>
      <c r="X60" s="327">
        <v>71.24862700228833</v>
      </c>
      <c r="AG60" s="249">
        <v>8</v>
      </c>
      <c r="AH60" s="303"/>
      <c r="AI60" s="303"/>
      <c r="AJ60" s="303"/>
      <c r="AK60" s="249">
        <v>43</v>
      </c>
      <c r="AL60" s="20">
        <v>43</v>
      </c>
      <c r="AM60" s="249">
        <v>48</v>
      </c>
      <c r="AN60" s="16">
        <v>28</v>
      </c>
      <c r="AO60" s="16">
        <v>22</v>
      </c>
      <c r="AP60" s="236">
        <v>21</v>
      </c>
      <c r="AQ60" s="236">
        <v>22</v>
      </c>
      <c r="AR60" s="243">
        <v>98</v>
      </c>
      <c r="AS60" s="243"/>
    </row>
    <row r="61" spans="1:45" ht="11.25" customHeight="1" x14ac:dyDescent="0.2">
      <c r="A61" s="315" t="s">
        <v>3263</v>
      </c>
      <c r="B61" s="316">
        <v>105</v>
      </c>
      <c r="C61" s="317">
        <v>38.876190476190473</v>
      </c>
      <c r="D61" s="318">
        <v>54.732761904761915</v>
      </c>
      <c r="E61" s="318">
        <v>2.8607813842828724</v>
      </c>
      <c r="F61" s="318">
        <v>7.3144659724257766</v>
      </c>
      <c r="G61" s="319"/>
      <c r="H61" s="320">
        <v>178</v>
      </c>
      <c r="I61" s="317">
        <v>14.404494382022472</v>
      </c>
      <c r="J61" s="321">
        <v>50.229719101123592</v>
      </c>
      <c r="K61" s="318">
        <v>3.047047986021679</v>
      </c>
      <c r="L61" s="322">
        <v>8.7287816473957882</v>
      </c>
      <c r="M61" s="117"/>
      <c r="N61" s="325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3256</v>
      </c>
      <c r="U61" s="86">
        <v>2.46668565578319</v>
      </c>
      <c r="V61" s="86">
        <v>2.8776803123911225</v>
      </c>
      <c r="W61" s="326">
        <v>2.8004386052119377</v>
      </c>
      <c r="X61" s="327">
        <v>2.7747327537698889</v>
      </c>
      <c r="AG61" s="249">
        <v>7</v>
      </c>
      <c r="AH61" s="303"/>
      <c r="AI61" s="303"/>
      <c r="AJ61" s="303"/>
      <c r="AK61" s="249">
        <v>39</v>
      </c>
      <c r="AL61" s="20">
        <v>43</v>
      </c>
      <c r="AM61" s="249">
        <v>29</v>
      </c>
      <c r="AN61" s="16">
        <v>27</v>
      </c>
      <c r="AO61" s="248">
        <v>23</v>
      </c>
      <c r="AP61" s="236">
        <v>25</v>
      </c>
      <c r="AQ61" s="243">
        <v>110</v>
      </c>
      <c r="AR61" s="243">
        <v>147</v>
      </c>
      <c r="AS61" s="243"/>
    </row>
    <row r="62" spans="1:45" ht="11.25" customHeight="1" x14ac:dyDescent="0.2">
      <c r="A62" s="315" t="s">
        <v>3264</v>
      </c>
      <c r="B62" s="316">
        <v>105</v>
      </c>
      <c r="C62" s="317">
        <v>39</v>
      </c>
      <c r="D62" s="318">
        <v>53.261809523809511</v>
      </c>
      <c r="E62" s="318">
        <v>2.8941494665859269</v>
      </c>
      <c r="F62" s="318">
        <v>7.5877547617204666</v>
      </c>
      <c r="G62" s="319"/>
      <c r="H62" s="320">
        <v>181</v>
      </c>
      <c r="I62" s="317">
        <v>14.397790055248619</v>
      </c>
      <c r="J62" s="321">
        <v>49.882071823204456</v>
      </c>
      <c r="K62" s="318">
        <v>3.0732199988358793</v>
      </c>
      <c r="L62" s="322">
        <v>8.3853861894620962</v>
      </c>
      <c r="M62" s="117"/>
      <c r="N62" s="325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8" t="s">
        <v>3258</v>
      </c>
      <c r="U62" s="115">
        <v>6.9320589853794301</v>
      </c>
      <c r="V62" s="115">
        <v>7.834941562621256</v>
      </c>
      <c r="W62" s="329">
        <v>11.326965638260123</v>
      </c>
      <c r="X62" s="330">
        <v>9.5057719611737923</v>
      </c>
      <c r="AG62" s="249">
        <v>6</v>
      </c>
      <c r="AH62" s="303"/>
      <c r="AI62" s="303"/>
      <c r="AJ62" s="303"/>
      <c r="AK62" s="249">
        <v>49</v>
      </c>
      <c r="AL62" s="20">
        <v>36</v>
      </c>
      <c r="AM62" s="249">
        <v>30</v>
      </c>
      <c r="AN62" s="248">
        <v>24</v>
      </c>
      <c r="AO62" s="248">
        <v>36</v>
      </c>
      <c r="AP62" s="249">
        <v>128</v>
      </c>
      <c r="AQ62" s="249">
        <v>182</v>
      </c>
      <c r="AR62" s="249">
        <v>104</v>
      </c>
      <c r="AS62" s="249"/>
    </row>
    <row r="63" spans="1:45" ht="11.25" customHeight="1" x14ac:dyDescent="0.2">
      <c r="A63" s="315" t="s">
        <v>3265</v>
      </c>
      <c r="B63" s="316">
        <v>106</v>
      </c>
      <c r="C63" s="317">
        <v>39.018867924528301</v>
      </c>
      <c r="D63" s="318">
        <v>53.89150943396227</v>
      </c>
      <c r="E63" s="318">
        <v>2.9360208613894998</v>
      </c>
      <c r="F63" s="318">
        <v>7.7347614603787473</v>
      </c>
      <c r="G63" s="319"/>
      <c r="H63" s="320">
        <v>180</v>
      </c>
      <c r="I63" s="317">
        <v>14.28888888888889</v>
      </c>
      <c r="J63" s="321">
        <v>50.597722222222245</v>
      </c>
      <c r="K63" s="318">
        <v>3.0113819005787401</v>
      </c>
      <c r="L63" s="322">
        <v>8.5893126267585718</v>
      </c>
      <c r="M63" s="117"/>
      <c r="N63" s="325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9">
        <v>43098</v>
      </c>
      <c r="U63" s="310" t="s">
        <v>393</v>
      </c>
      <c r="V63" s="310" t="s">
        <v>394</v>
      </c>
      <c r="W63" s="311" t="s">
        <v>874</v>
      </c>
      <c r="X63" s="58" t="s">
        <v>3248</v>
      </c>
      <c r="AG63" s="263">
        <v>5</v>
      </c>
      <c r="AH63" s="303"/>
      <c r="AI63" s="303"/>
      <c r="AJ63" s="303"/>
      <c r="AK63" s="263">
        <v>34</v>
      </c>
      <c r="AL63" s="256">
        <v>31</v>
      </c>
      <c r="AM63" s="260">
        <v>28</v>
      </c>
      <c r="AN63" s="262">
        <v>38</v>
      </c>
      <c r="AO63" s="261">
        <v>156</v>
      </c>
      <c r="AP63" s="263">
        <v>206</v>
      </c>
      <c r="AQ63" s="263">
        <v>105</v>
      </c>
      <c r="AR63" s="263">
        <v>117</v>
      </c>
      <c r="AS63" s="263"/>
    </row>
    <row r="64" spans="1:45" ht="11.25" customHeight="1" x14ac:dyDescent="0.2">
      <c r="A64" s="315" t="s">
        <v>3266</v>
      </c>
      <c r="B64" s="316">
        <v>105</v>
      </c>
      <c r="C64" s="317">
        <v>39.038095238095238</v>
      </c>
      <c r="D64" s="318">
        <v>53.484190476190449</v>
      </c>
      <c r="E64" s="318">
        <v>2.9307077302537237</v>
      </c>
      <c r="F64" s="318">
        <v>7.751604099309084</v>
      </c>
      <c r="G64" s="319"/>
      <c r="H64" s="320">
        <v>183</v>
      </c>
      <c r="I64" s="317">
        <v>14.289617486338798</v>
      </c>
      <c r="J64" s="321">
        <v>50.888196721311473</v>
      </c>
      <c r="K64" s="318">
        <v>3.0162873488379405</v>
      </c>
      <c r="L64" s="322">
        <v>8.5811906820553396</v>
      </c>
      <c r="M64" s="117"/>
      <c r="N64" s="325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3250</v>
      </c>
      <c r="U64" s="331">
        <v>115</v>
      </c>
      <c r="V64" s="331">
        <v>220</v>
      </c>
      <c r="W64" s="332">
        <v>487</v>
      </c>
      <c r="X64" s="333">
        <v>822</v>
      </c>
      <c r="AG64" s="59" t="s">
        <v>3267</v>
      </c>
      <c r="AH64" s="222">
        <f t="shared" ref="AH64:AR64" si="0">SUM(AH4:AH63)</f>
        <v>139</v>
      </c>
      <c r="AI64" s="222">
        <f t="shared" si="0"/>
        <v>150</v>
      </c>
      <c r="AJ64" s="293">
        <f t="shared" si="0"/>
        <v>159</v>
      </c>
      <c r="AK64" s="222">
        <f t="shared" si="0"/>
        <v>417</v>
      </c>
      <c r="AL64" s="222">
        <f t="shared" si="0"/>
        <v>448</v>
      </c>
      <c r="AM64" s="293">
        <f t="shared" si="0"/>
        <v>458</v>
      </c>
      <c r="AN64" s="293">
        <f t="shared" si="0"/>
        <v>476</v>
      </c>
      <c r="AO64" s="293">
        <f t="shared" si="0"/>
        <v>611</v>
      </c>
      <c r="AP64" s="293">
        <f t="shared" si="0"/>
        <v>753</v>
      </c>
      <c r="AQ64" s="293">
        <f t="shared" si="0"/>
        <v>769</v>
      </c>
      <c r="AR64" s="293">
        <f t="shared" si="0"/>
        <v>822</v>
      </c>
      <c r="AS64" s="242">
        <f>X52</f>
        <v>887</v>
      </c>
    </row>
    <row r="65" spans="1:45" ht="11.25" customHeight="1" x14ac:dyDescent="0.2">
      <c r="A65" s="270" t="s">
        <v>3268</v>
      </c>
      <c r="B65" s="297">
        <v>105</v>
      </c>
      <c r="C65" s="272">
        <v>39.1</v>
      </c>
      <c r="D65" s="273">
        <v>56.35</v>
      </c>
      <c r="E65" s="273">
        <v>2.77</v>
      </c>
      <c r="F65" s="273">
        <v>7.82</v>
      </c>
      <c r="G65" s="319"/>
      <c r="H65" s="298">
        <v>189</v>
      </c>
      <c r="I65" s="272">
        <v>14.3</v>
      </c>
      <c r="J65" s="285">
        <v>56.29</v>
      </c>
      <c r="K65" s="273">
        <v>2.89</v>
      </c>
      <c r="L65" s="299">
        <v>8.6199999999999992</v>
      </c>
      <c r="M65" s="334"/>
      <c r="N65" s="335">
        <v>175</v>
      </c>
      <c r="O65" s="336">
        <v>7.1</v>
      </c>
      <c r="P65" s="337">
        <v>47.02</v>
      </c>
      <c r="Q65" s="338">
        <v>3.35</v>
      </c>
      <c r="R65" s="339">
        <v>10.64</v>
      </c>
      <c r="T65" s="20" t="s">
        <v>3252</v>
      </c>
      <c r="U65" s="323">
        <v>40.895652173913042</v>
      </c>
      <c r="V65" s="323">
        <v>15.859090909090909</v>
      </c>
      <c r="W65" s="124">
        <v>6.593429158110883</v>
      </c>
      <c r="X65" s="324">
        <v>13.872262773722628</v>
      </c>
      <c r="AG65" s="117">
        <v>4</v>
      </c>
      <c r="AH65" s="303"/>
      <c r="AI65" s="303"/>
      <c r="AJ65" s="303"/>
      <c r="AK65" s="117">
        <v>26</v>
      </c>
      <c r="AL65" s="340">
        <v>32</v>
      </c>
      <c r="AM65" s="340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70" t="s">
        <v>3269</v>
      </c>
      <c r="B66" s="297">
        <v>105</v>
      </c>
      <c r="C66" s="272">
        <v>39.361904761904761</v>
      </c>
      <c r="D66" s="273">
        <v>57.248571428571438</v>
      </c>
      <c r="E66" s="273">
        <v>2.7699593384160988</v>
      </c>
      <c r="F66" s="273">
        <v>8.3075800531567481</v>
      </c>
      <c r="G66" s="319"/>
      <c r="H66" s="298">
        <v>199</v>
      </c>
      <c r="I66" s="272">
        <v>14.201005025125628</v>
      </c>
      <c r="J66" s="285">
        <v>56.91070351758794</v>
      </c>
      <c r="K66" s="273">
        <v>2.9230893023152928</v>
      </c>
      <c r="L66" s="299">
        <v>8.4249070499532905</v>
      </c>
      <c r="M66" s="334"/>
      <c r="N66" s="335">
        <v>167</v>
      </c>
      <c r="O66" s="336">
        <v>7.1377245508982039</v>
      </c>
      <c r="P66" s="337">
        <v>47.294491017964035</v>
      </c>
      <c r="Q66" s="338">
        <v>3.3257199468726544</v>
      </c>
      <c r="R66" s="339">
        <v>10.424227082764403</v>
      </c>
      <c r="T66" s="20" t="s">
        <v>3254</v>
      </c>
      <c r="U66" s="86">
        <v>90.826956521739106</v>
      </c>
      <c r="V66" s="86">
        <v>82.498727272727351</v>
      </c>
      <c r="W66" s="326">
        <v>65.573449691991812</v>
      </c>
      <c r="X66" s="327">
        <v>73.636362530413663</v>
      </c>
      <c r="AG66" s="223" t="s">
        <v>3270</v>
      </c>
      <c r="AH66" s="303"/>
      <c r="AI66" s="303"/>
      <c r="AJ66" s="303"/>
      <c r="AK66" s="293">
        <f t="shared" ref="AK66:AS66" si="1">AK64+AK65</f>
        <v>443</v>
      </c>
      <c r="AL66" s="222">
        <f t="shared" si="1"/>
        <v>480</v>
      </c>
      <c r="AM66" s="293">
        <f t="shared" si="1"/>
        <v>508</v>
      </c>
      <c r="AN66" s="296">
        <f t="shared" si="1"/>
        <v>655</v>
      </c>
      <c r="AO66" s="296">
        <f t="shared" si="1"/>
        <v>832</v>
      </c>
      <c r="AP66" s="296">
        <f t="shared" si="1"/>
        <v>877</v>
      </c>
      <c r="AQ66" s="296">
        <f t="shared" si="1"/>
        <v>886</v>
      </c>
      <c r="AR66" s="296">
        <f t="shared" si="1"/>
        <v>923</v>
      </c>
      <c r="AS66" s="296" t="e">
        <f t="shared" si="1"/>
        <v>#REF!</v>
      </c>
    </row>
    <row r="67" spans="1:45" ht="11.25" customHeight="1" x14ac:dyDescent="0.2">
      <c r="A67" s="270" t="s">
        <v>3271</v>
      </c>
      <c r="B67" s="297">
        <v>105</v>
      </c>
      <c r="C67" s="272">
        <v>39.4</v>
      </c>
      <c r="D67" s="273">
        <v>59.159523809523819</v>
      </c>
      <c r="E67" s="273">
        <v>2.6749219036577752</v>
      </c>
      <c r="F67" s="273">
        <v>8.3642525684448632</v>
      </c>
      <c r="G67" s="319"/>
      <c r="H67" s="298">
        <v>201</v>
      </c>
      <c r="I67" s="272">
        <v>14.17910447761194</v>
      </c>
      <c r="J67" s="285">
        <v>58.424676616915434</v>
      </c>
      <c r="K67" s="273">
        <v>2.8396686901779384</v>
      </c>
      <c r="L67" s="299">
        <v>8.6199430602531102</v>
      </c>
      <c r="M67" s="334"/>
      <c r="N67" s="335">
        <v>164</v>
      </c>
      <c r="O67" s="336">
        <v>7.1463414634146343</v>
      </c>
      <c r="P67" s="337">
        <v>49.490853658536572</v>
      </c>
      <c r="Q67" s="338">
        <v>3.2174412194264299</v>
      </c>
      <c r="R67" s="339">
        <v>10.514087696930474</v>
      </c>
      <c r="T67" s="14" t="s">
        <v>3256</v>
      </c>
      <c r="U67" s="86">
        <v>2.2850362442398189</v>
      </c>
      <c r="V67" s="86">
        <v>2.6777200205559284</v>
      </c>
      <c r="W67" s="326">
        <v>2.5037033145336252</v>
      </c>
      <c r="X67" s="327">
        <v>2.5196850204230645</v>
      </c>
      <c r="AG67" s="292" t="s">
        <v>3272</v>
      </c>
      <c r="AH67" s="292"/>
      <c r="AI67" s="292"/>
      <c r="AJ67" s="292"/>
      <c r="AK67" s="117"/>
      <c r="AL67" s="117"/>
      <c r="AM67" s="117"/>
      <c r="AN67" s="117"/>
      <c r="AO67" s="117"/>
      <c r="AP67" s="294"/>
      <c r="AQ67" s="294"/>
      <c r="AR67" s="294"/>
      <c r="AS67" s="294" t="s">
        <v>3981</v>
      </c>
    </row>
    <row r="68" spans="1:45" ht="11.25" customHeight="1" x14ac:dyDescent="0.2">
      <c r="A68" s="270" t="s">
        <v>3273</v>
      </c>
      <c r="B68" s="297">
        <v>104</v>
      </c>
      <c r="C68" s="272">
        <v>39.471153846153847</v>
      </c>
      <c r="D68" s="273">
        <v>60.574038461538457</v>
      </c>
      <c r="E68" s="273">
        <v>2.5836863680457465</v>
      </c>
      <c r="F68" s="273">
        <v>8.292882437544403</v>
      </c>
      <c r="G68" s="319"/>
      <c r="H68" s="298">
        <v>203</v>
      </c>
      <c r="I68" s="272">
        <v>14.216748768472906</v>
      </c>
      <c r="J68" s="285">
        <v>58.792266009852206</v>
      </c>
      <c r="K68" s="273">
        <v>2.8117213926878968</v>
      </c>
      <c r="L68" s="299">
        <v>8.8575396610943713</v>
      </c>
      <c r="M68" s="334"/>
      <c r="N68" s="335">
        <v>164</v>
      </c>
      <c r="O68" s="336">
        <v>7.1707317073170733</v>
      </c>
      <c r="P68" s="337">
        <v>50.35902439024391</v>
      </c>
      <c r="Q68" s="338">
        <v>3.2350208793003468</v>
      </c>
      <c r="R68" s="339">
        <v>10.268489681650506</v>
      </c>
      <c r="T68" s="328" t="s">
        <v>3258</v>
      </c>
      <c r="U68" s="115">
        <v>5.5552678513788534</v>
      </c>
      <c r="V68" s="115">
        <v>6.7701789953844571</v>
      </c>
      <c r="W68" s="329">
        <v>10.186805595245385</v>
      </c>
      <c r="X68" s="330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4"/>
      <c r="AQ68" s="30"/>
      <c r="AR68" s="30"/>
      <c r="AS68" s="30" t="s">
        <v>3980</v>
      </c>
    </row>
    <row r="69" spans="1:45" ht="11.25" customHeight="1" x14ac:dyDescent="0.2">
      <c r="A69" s="270" t="s">
        <v>3274</v>
      </c>
      <c r="B69" s="297">
        <v>104</v>
      </c>
      <c r="C69" s="272">
        <v>39.54807692307692</v>
      </c>
      <c r="D69" s="273">
        <v>60.582692307692319</v>
      </c>
      <c r="E69" s="273">
        <v>2.6136963238998376</v>
      </c>
      <c r="F69" s="273">
        <v>8.3066123970142449</v>
      </c>
      <c r="G69" s="319"/>
      <c r="H69" s="298">
        <v>207</v>
      </c>
      <c r="I69" s="272">
        <v>14.212560386473429</v>
      </c>
      <c r="J69" s="285">
        <v>58.61797101449271</v>
      </c>
      <c r="K69" s="273">
        <v>2.8385718808556466</v>
      </c>
      <c r="L69" s="299">
        <v>8.8333712232463455</v>
      </c>
      <c r="M69" s="334"/>
      <c r="N69" s="335">
        <v>160</v>
      </c>
      <c r="O69" s="336">
        <v>7.1124999999999998</v>
      </c>
      <c r="P69" s="337">
        <v>50.618562500000024</v>
      </c>
      <c r="Q69" s="338">
        <v>3.3042096632933871</v>
      </c>
      <c r="R69" s="339">
        <v>10.398908493616554</v>
      </c>
      <c r="T69" s="341" t="s">
        <v>3275</v>
      </c>
      <c r="U69" s="342"/>
      <c r="V69" s="342"/>
      <c r="W69" s="342"/>
      <c r="X69" s="343"/>
      <c r="AG69" s="117"/>
      <c r="AH69" s="117"/>
      <c r="AI69" s="117"/>
      <c r="AJ69" s="117"/>
      <c r="AK69" s="117"/>
      <c r="AL69" s="117"/>
      <c r="AM69" s="117"/>
      <c r="AN69" s="117"/>
      <c r="AO69" s="117"/>
      <c r="AP69" s="294"/>
      <c r="AQ69" s="294"/>
      <c r="AR69" s="294"/>
      <c r="AS69" s="463" t="s">
        <v>3982</v>
      </c>
    </row>
    <row r="70" spans="1:45" ht="11.25" customHeight="1" x14ac:dyDescent="0.2">
      <c r="A70" s="270" t="s">
        <v>3276</v>
      </c>
      <c r="B70" s="297">
        <v>104</v>
      </c>
      <c r="C70" s="272">
        <v>39.596153846153847</v>
      </c>
      <c r="D70" s="273">
        <v>59.724519230769218</v>
      </c>
      <c r="E70" s="273">
        <v>2.6652034129112616</v>
      </c>
      <c r="F70" s="273">
        <v>9.0743012684674227</v>
      </c>
      <c r="G70" s="319"/>
      <c r="H70" s="298">
        <v>209</v>
      </c>
      <c r="I70" s="272">
        <v>14.253588516746412</v>
      </c>
      <c r="J70" s="285">
        <v>57.539665071770294</v>
      </c>
      <c r="K70" s="273">
        <v>2.8530721443428444</v>
      </c>
      <c r="L70" s="299">
        <v>8.7865990321294376</v>
      </c>
      <c r="M70" s="334"/>
      <c r="N70" s="335">
        <v>155</v>
      </c>
      <c r="O70" s="336">
        <v>7.1032258064516132</v>
      </c>
      <c r="P70" s="337">
        <v>50.265096774193552</v>
      </c>
      <c r="Q70" s="338">
        <v>3.3168905464037746</v>
      </c>
      <c r="R70" s="339">
        <v>10.358425818376737</v>
      </c>
      <c r="T70" s="344" t="s">
        <v>3277</v>
      </c>
      <c r="U70" s="289"/>
      <c r="V70" s="289"/>
      <c r="W70" s="289"/>
      <c r="X70" s="289"/>
      <c r="AG70" s="32" t="s">
        <v>393</v>
      </c>
      <c r="AH70" s="246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50">
        <f t="shared" si="2"/>
        <v>102</v>
      </c>
      <c r="AM70" s="250">
        <f t="shared" si="2"/>
        <v>105</v>
      </c>
      <c r="AN70" s="250">
        <f t="shared" si="2"/>
        <v>105</v>
      </c>
      <c r="AO70" s="246">
        <f t="shared" si="2"/>
        <v>106</v>
      </c>
      <c r="AP70" s="245">
        <v>107</v>
      </c>
      <c r="AQ70" s="245">
        <v>108</v>
      </c>
      <c r="AR70" s="245">
        <v>115</v>
      </c>
      <c r="AS70" s="245">
        <f>U52</f>
        <v>136</v>
      </c>
    </row>
    <row r="71" spans="1:45" ht="11.25" customHeight="1" x14ac:dyDescent="0.2">
      <c r="A71" s="270" t="s">
        <v>3278</v>
      </c>
      <c r="B71" s="297">
        <v>105</v>
      </c>
      <c r="C71" s="272">
        <v>39.495238095238093</v>
      </c>
      <c r="D71" s="273">
        <v>61.935904761904752</v>
      </c>
      <c r="E71" s="273">
        <v>2.5239831009868787</v>
      </c>
      <c r="F71" s="273">
        <v>8.84</v>
      </c>
      <c r="G71" s="319"/>
      <c r="H71" s="298">
        <v>208</v>
      </c>
      <c r="I71" s="272">
        <v>14.259615384615385</v>
      </c>
      <c r="J71" s="285">
        <v>59.171634615384626</v>
      </c>
      <c r="K71" s="273">
        <v>2.7767832425829786</v>
      </c>
      <c r="L71" s="299">
        <v>8.663770700008433</v>
      </c>
      <c r="M71" s="334"/>
      <c r="N71" s="335">
        <v>156</v>
      </c>
      <c r="O71" s="336">
        <v>7.0897435897435894</v>
      </c>
      <c r="P71" s="337">
        <v>51.153653846153851</v>
      </c>
      <c r="Q71" s="338">
        <v>3.2707664126954681</v>
      </c>
      <c r="R71" s="339">
        <v>10.407064171414437</v>
      </c>
      <c r="T71" s="954" t="s">
        <v>4157</v>
      </c>
      <c r="V71" s="448"/>
      <c r="X71" s="936" t="s">
        <v>4158</v>
      </c>
      <c r="AB71" s="953"/>
      <c r="AC71" s="657"/>
      <c r="AG71" s="29" t="s">
        <v>394</v>
      </c>
      <c r="AH71" s="263">
        <f t="shared" ref="AH71:AO71" si="3">SUM(AH44:AH58)</f>
        <v>6</v>
      </c>
      <c r="AI71" s="261">
        <f t="shared" si="3"/>
        <v>22</v>
      </c>
      <c r="AJ71" s="261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9">
        <f t="shared" si="3"/>
        <v>246</v>
      </c>
      <c r="AP71" s="345">
        <v>250</v>
      </c>
      <c r="AQ71" s="345">
        <v>227</v>
      </c>
      <c r="AR71" s="345">
        <v>220</v>
      </c>
      <c r="AS71" s="345">
        <f>V52</f>
        <v>234</v>
      </c>
    </row>
    <row r="72" spans="1:45" ht="11.25" customHeight="1" x14ac:dyDescent="0.2">
      <c r="A72" s="270" t="s">
        <v>3279</v>
      </c>
      <c r="B72" s="297">
        <v>105</v>
      </c>
      <c r="C72" s="272">
        <v>39.580952380952382</v>
      </c>
      <c r="D72" s="273">
        <v>59.01857142857142</v>
      </c>
      <c r="E72" s="273">
        <v>2.6793228819822539</v>
      </c>
      <c r="F72" s="273">
        <v>8.9096463391715055</v>
      </c>
      <c r="G72" s="319"/>
      <c r="H72" s="298">
        <v>209</v>
      </c>
      <c r="I72" s="272">
        <v>14.301435406698564</v>
      </c>
      <c r="J72" s="285">
        <v>57.986363636363649</v>
      </c>
      <c r="K72" s="273">
        <v>2.8348578888855744</v>
      </c>
      <c r="L72" s="299">
        <v>8.5624116367713157</v>
      </c>
      <c r="M72" s="334"/>
      <c r="N72" s="335">
        <v>158</v>
      </c>
      <c r="O72" s="336">
        <v>7.0886075949367084</v>
      </c>
      <c r="P72" s="337">
        <v>49.919873417721512</v>
      </c>
      <c r="Q72" s="338">
        <v>3.4402253557203175</v>
      </c>
      <c r="R72" s="339">
        <v>10.583324628774493</v>
      </c>
      <c r="T72" s="954" t="s">
        <v>2987</v>
      </c>
      <c r="V72" s="448"/>
      <c r="X72" s="936" t="s">
        <v>2988</v>
      </c>
      <c r="AA72" s="919"/>
      <c r="AB72" s="953"/>
      <c r="AC72" s="657"/>
      <c r="AG72" s="57" t="s">
        <v>874</v>
      </c>
      <c r="AH72" s="346"/>
      <c r="AI72" s="346"/>
      <c r="AJ72" s="346"/>
      <c r="AK72" s="263">
        <f>SUM(AK59:AK63)</f>
        <v>190</v>
      </c>
      <c r="AL72" s="256">
        <f>SUM(AL59:AL63)</f>
        <v>200</v>
      </c>
      <c r="AM72" s="256">
        <f>SUM(AM59:AM63)</f>
        <v>170</v>
      </c>
      <c r="AN72" s="256">
        <f>SUM(AN59:AN63)</f>
        <v>161</v>
      </c>
      <c r="AO72" s="263">
        <f>SUM(AO59:AO63)</f>
        <v>259</v>
      </c>
      <c r="AP72" s="345">
        <v>396</v>
      </c>
      <c r="AQ72" s="345">
        <v>434</v>
      </c>
      <c r="AR72" s="345">
        <v>487</v>
      </c>
      <c r="AS72" s="345">
        <f>W52</f>
        <v>517</v>
      </c>
    </row>
    <row r="73" spans="1:45" ht="11.25" customHeight="1" x14ac:dyDescent="0.2">
      <c r="A73" s="270" t="s">
        <v>3280</v>
      </c>
      <c r="B73" s="297">
        <v>105</v>
      </c>
      <c r="C73" s="272">
        <v>39.44761904761905</v>
      </c>
      <c r="D73" s="273">
        <v>61.410952380952388</v>
      </c>
      <c r="E73" s="273">
        <v>2.5861727924204545</v>
      </c>
      <c r="F73" s="273">
        <v>8.8208029495875131</v>
      </c>
      <c r="G73" s="319"/>
      <c r="H73" s="298">
        <v>210</v>
      </c>
      <c r="I73" s="272">
        <v>14.304761904761905</v>
      </c>
      <c r="J73" s="285">
        <v>59.836952380952418</v>
      </c>
      <c r="K73" s="273">
        <v>2.7848141209094215</v>
      </c>
      <c r="L73" s="299">
        <v>8.5418332956794565</v>
      </c>
      <c r="M73" s="334"/>
      <c r="N73" s="335">
        <v>154</v>
      </c>
      <c r="O73" s="336">
        <v>7.1103896103896105</v>
      </c>
      <c r="P73" s="337">
        <v>53.042207792207783</v>
      </c>
      <c r="Q73" s="338">
        <v>3.2050314025820672</v>
      </c>
      <c r="R73" s="339">
        <v>10.625121784019754</v>
      </c>
      <c r="T73" s="344" t="s">
        <v>4286</v>
      </c>
      <c r="V73" s="448"/>
      <c r="X73" s="13"/>
      <c r="AA73" s="919"/>
      <c r="AB73" s="953"/>
      <c r="AC73" s="657"/>
      <c r="AG73" s="223" t="s">
        <v>3267</v>
      </c>
      <c r="AH73" s="293">
        <f t="shared" ref="AH73:AS73" si="4">SUM(AH70:AH72)</f>
        <v>139</v>
      </c>
      <c r="AI73" s="293">
        <f t="shared" si="4"/>
        <v>150</v>
      </c>
      <c r="AJ73" s="293">
        <f t="shared" si="4"/>
        <v>159</v>
      </c>
      <c r="AK73" s="293">
        <f t="shared" si="4"/>
        <v>417</v>
      </c>
      <c r="AL73" s="222">
        <f t="shared" si="4"/>
        <v>448</v>
      </c>
      <c r="AM73" s="293">
        <f t="shared" si="4"/>
        <v>458</v>
      </c>
      <c r="AN73" s="296">
        <f t="shared" si="4"/>
        <v>476</v>
      </c>
      <c r="AO73" s="296">
        <f t="shared" si="4"/>
        <v>611</v>
      </c>
      <c r="AP73" s="296">
        <f t="shared" si="4"/>
        <v>753</v>
      </c>
      <c r="AQ73" s="296">
        <f t="shared" si="4"/>
        <v>769</v>
      </c>
      <c r="AR73" s="296">
        <f t="shared" si="4"/>
        <v>822</v>
      </c>
      <c r="AS73" s="296">
        <f t="shared" si="4"/>
        <v>887</v>
      </c>
    </row>
    <row r="74" spans="1:45" ht="11.25" customHeight="1" x14ac:dyDescent="0.2">
      <c r="A74" s="270" t="s">
        <v>3281</v>
      </c>
      <c r="B74" s="297">
        <v>105</v>
      </c>
      <c r="C74" s="272">
        <v>39.561904761904763</v>
      </c>
      <c r="D74" s="273">
        <v>64.090571428571423</v>
      </c>
      <c r="E74" s="273">
        <v>2.5044245947688957</v>
      </c>
      <c r="F74" s="273">
        <v>8.9089100533580101</v>
      </c>
      <c r="G74" s="319"/>
      <c r="H74" s="298">
        <v>209</v>
      </c>
      <c r="I74" s="272">
        <v>14.334928229665072</v>
      </c>
      <c r="J74" s="285">
        <v>62.34449760765547</v>
      </c>
      <c r="K74" s="273">
        <v>2.6419824491198516</v>
      </c>
      <c r="L74" s="299">
        <v>8.6146386937879562</v>
      </c>
      <c r="M74" s="334"/>
      <c r="N74" s="335">
        <v>153</v>
      </c>
      <c r="O74" s="336">
        <v>7.117647058823529</v>
      </c>
      <c r="P74" s="337">
        <v>54.96287581699346</v>
      </c>
      <c r="Q74" s="338">
        <v>3.0667751721316683</v>
      </c>
      <c r="R74" s="339">
        <v>10.780946710288752</v>
      </c>
      <c r="T74" s="936" t="s">
        <v>1289</v>
      </c>
      <c r="V74" s="448"/>
      <c r="X74" s="936" t="s">
        <v>1290</v>
      </c>
      <c r="Y74" s="106"/>
      <c r="AA74" s="919"/>
      <c r="AB74" s="953"/>
      <c r="AC74" s="65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70" t="s">
        <v>3282</v>
      </c>
      <c r="B75" s="297">
        <v>105</v>
      </c>
      <c r="C75" s="272">
        <v>39.704761904761902</v>
      </c>
      <c r="D75" s="273">
        <v>65.144190476190516</v>
      </c>
      <c r="E75" s="273">
        <v>2.4971055056780749</v>
      </c>
      <c r="F75" s="273">
        <v>9.0008166069357678</v>
      </c>
      <c r="G75" s="319"/>
      <c r="H75" s="298">
        <v>211</v>
      </c>
      <c r="I75" s="272">
        <v>14.407582938388625</v>
      </c>
      <c r="J75" s="285">
        <v>63.89450236966821</v>
      </c>
      <c r="K75" s="273">
        <v>2.610560511554481</v>
      </c>
      <c r="L75" s="299">
        <v>8.7419951703857848</v>
      </c>
      <c r="M75" s="334"/>
      <c r="N75" s="335">
        <v>155</v>
      </c>
      <c r="O75" s="336">
        <v>7.1677419354838712</v>
      </c>
      <c r="P75" s="337">
        <v>56.600967741935506</v>
      </c>
      <c r="Q75" s="338">
        <v>3.0692540538199053</v>
      </c>
      <c r="R75" s="339">
        <v>11.110767485824468</v>
      </c>
      <c r="T75" s="954" t="s">
        <v>1614</v>
      </c>
      <c r="X75" s="936" t="s">
        <v>1615</v>
      </c>
      <c r="AA75" s="919"/>
      <c r="AB75" s="953"/>
      <c r="AC75" s="657"/>
      <c r="AG75" s="347" t="s">
        <v>3283</v>
      </c>
      <c r="AH75" s="222" t="s">
        <v>3178</v>
      </c>
      <c r="AI75" s="59"/>
      <c r="AJ75" s="59"/>
      <c r="AK75" s="222"/>
      <c r="AL75" s="2"/>
      <c r="AM75" s="2"/>
      <c r="AN75" s="2"/>
      <c r="AO75" s="2"/>
      <c r="AP75" s="296"/>
      <c r="AQ75" s="296"/>
      <c r="AR75" s="296"/>
      <c r="AS75" s="296"/>
    </row>
    <row r="76" spans="1:45" ht="11.25" customHeight="1" x14ac:dyDescent="0.2">
      <c r="A76" s="270" t="s">
        <v>3284</v>
      </c>
      <c r="B76" s="297">
        <v>105</v>
      </c>
      <c r="C76" s="272">
        <v>39.780952380952378</v>
      </c>
      <c r="D76" s="273">
        <v>64.418000000000035</v>
      </c>
      <c r="E76" s="273">
        <v>2.486117554557163</v>
      </c>
      <c r="F76" s="273">
        <v>8.6807418765520783</v>
      </c>
      <c r="G76" s="319"/>
      <c r="H76" s="298">
        <v>210</v>
      </c>
      <c r="I76" s="272">
        <v>14.514285714285714</v>
      </c>
      <c r="J76" s="285">
        <v>65.135523809523846</v>
      </c>
      <c r="K76" s="273">
        <v>2.592407560154566</v>
      </c>
      <c r="L76" s="299">
        <v>8.8925878506381331</v>
      </c>
      <c r="M76" s="334"/>
      <c r="N76" s="335">
        <v>161</v>
      </c>
      <c r="O76" s="336">
        <v>7.1</v>
      </c>
      <c r="P76" s="337">
        <v>57.74</v>
      </c>
      <c r="Q76" s="338">
        <v>3.06</v>
      </c>
      <c r="R76" s="339">
        <v>11.1</v>
      </c>
      <c r="T76" s="308" t="s">
        <v>3287</v>
      </c>
      <c r="X76" s="919"/>
      <c r="AA76" s="919"/>
      <c r="AB76" s="953"/>
      <c r="AC76" s="657"/>
      <c r="AG76" s="348" t="s">
        <v>3285</v>
      </c>
      <c r="AH76" s="54">
        <v>2007</v>
      </c>
      <c r="AI76" s="28">
        <v>2008</v>
      </c>
      <c r="AJ76" s="28">
        <v>2009</v>
      </c>
      <c r="AK76" s="29" t="s">
        <v>3182</v>
      </c>
      <c r="AL76" s="29" t="s">
        <v>3183</v>
      </c>
      <c r="AM76" s="28" t="s">
        <v>92</v>
      </c>
      <c r="AN76" s="28" t="s">
        <v>17</v>
      </c>
      <c r="AO76" s="31" t="s">
        <v>3184</v>
      </c>
      <c r="AP76" s="27" t="s">
        <v>3185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5" t="s">
        <v>3286</v>
      </c>
      <c r="B77" s="316">
        <v>105</v>
      </c>
      <c r="C77" s="317">
        <v>39.885714285714286</v>
      </c>
      <c r="D77" s="318">
        <v>61.158666666666669</v>
      </c>
      <c r="E77" s="318">
        <v>2.5961587280672771</v>
      </c>
      <c r="F77" s="318">
        <v>8.6993419004530068</v>
      </c>
      <c r="G77" s="319"/>
      <c r="H77" s="320">
        <v>213</v>
      </c>
      <c r="I77" s="317">
        <v>14.572769953051644</v>
      </c>
      <c r="J77" s="321">
        <v>62.381502347417843</v>
      </c>
      <c r="K77" s="318">
        <v>2.7041955597524754</v>
      </c>
      <c r="L77" s="322">
        <v>8.4342540871660034</v>
      </c>
      <c r="M77" s="334"/>
      <c r="N77" s="349">
        <v>170</v>
      </c>
      <c r="O77" s="350">
        <v>7.0117647058823529</v>
      </c>
      <c r="P77" s="351">
        <v>57.773117647058811</v>
      </c>
      <c r="Q77" s="352">
        <v>3.1506388783548411</v>
      </c>
      <c r="R77" s="353">
        <v>11.527549714401575</v>
      </c>
      <c r="T77" t="s">
        <v>655</v>
      </c>
      <c r="X77" t="s">
        <v>656</v>
      </c>
      <c r="AA77" s="919"/>
      <c r="AB77" s="953"/>
      <c r="AC77" s="657"/>
      <c r="AG77" s="27" t="s">
        <v>393</v>
      </c>
      <c r="AH77" s="346"/>
      <c r="AI77" s="246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6">
        <f t="shared" si="5"/>
        <v>3</v>
      </c>
      <c r="AN77" s="246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21</v>
      </c>
    </row>
    <row r="78" spans="1:45" ht="11.25" customHeight="1" x14ac:dyDescent="0.2">
      <c r="A78" s="315" t="s">
        <v>3288</v>
      </c>
      <c r="B78" s="316">
        <v>105</v>
      </c>
      <c r="C78" s="317">
        <v>40.019047619047619</v>
      </c>
      <c r="D78" s="318">
        <v>63.604952380952369</v>
      </c>
      <c r="E78" s="318">
        <v>2.5465388171481345</v>
      </c>
      <c r="F78" s="318">
        <v>8.4413501169265928</v>
      </c>
      <c r="G78" s="319"/>
      <c r="H78" s="320">
        <v>220</v>
      </c>
      <c r="I78" s="317">
        <v>14.586363636363636</v>
      </c>
      <c r="J78" s="321">
        <v>64.136681818181799</v>
      </c>
      <c r="K78" s="318">
        <v>2.6863026577608946</v>
      </c>
      <c r="L78" s="322">
        <v>8.2824058559688662</v>
      </c>
      <c r="M78" s="334"/>
      <c r="N78" s="349">
        <v>184</v>
      </c>
      <c r="O78" s="350">
        <v>6.7826086956521738</v>
      </c>
      <c r="P78" s="351">
        <v>59.648641304347848</v>
      </c>
      <c r="Q78" s="352">
        <v>3.1135783713403917</v>
      </c>
      <c r="R78" s="353">
        <v>11.42086925348169</v>
      </c>
      <c r="T78" s="1233" t="s">
        <v>4497</v>
      </c>
      <c r="U78" s="685"/>
      <c r="V78" s="685"/>
      <c r="W78" s="685"/>
      <c r="X78" s="919"/>
      <c r="AA78" s="919"/>
      <c r="AB78" s="953"/>
      <c r="AC78" s="657"/>
      <c r="AG78" s="28" t="s">
        <v>394</v>
      </c>
      <c r="AH78" s="346"/>
      <c r="AI78" s="263">
        <f t="shared" ref="AI78:AS78" si="6">AI71-AH71</f>
        <v>16</v>
      </c>
      <c r="AJ78" s="261">
        <f t="shared" si="6"/>
        <v>40</v>
      </c>
      <c r="AK78" s="261">
        <f t="shared" si="6"/>
        <v>67</v>
      </c>
      <c r="AL78" s="12">
        <f t="shared" si="6"/>
        <v>17</v>
      </c>
      <c r="AM78" s="249">
        <f t="shared" si="6"/>
        <v>37</v>
      </c>
      <c r="AN78" s="249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14</v>
      </c>
    </row>
    <row r="79" spans="1:45" ht="11.25" customHeight="1" x14ac:dyDescent="0.2">
      <c r="A79" s="315" t="s">
        <v>3289</v>
      </c>
      <c r="B79" s="316">
        <v>105</v>
      </c>
      <c r="C79" s="317">
        <v>39.885714285714286</v>
      </c>
      <c r="D79" s="318">
        <v>64.119619047619082</v>
      </c>
      <c r="E79" s="318">
        <v>2.5115031205356479</v>
      </c>
      <c r="F79" s="318">
        <v>8.4708585935910019</v>
      </c>
      <c r="G79" s="319"/>
      <c r="H79" s="320">
        <v>222</v>
      </c>
      <c r="I79" s="317">
        <v>14.581081081081081</v>
      </c>
      <c r="J79" s="321">
        <v>64.423468468468499</v>
      </c>
      <c r="K79" s="318">
        <v>2.6540066333247236</v>
      </c>
      <c r="L79" s="322">
        <v>8.1174965295598653</v>
      </c>
      <c r="M79" s="334"/>
      <c r="N79" s="349">
        <v>192</v>
      </c>
      <c r="O79" s="350">
        <v>6.6875</v>
      </c>
      <c r="P79" s="351">
        <v>58.870052083333341</v>
      </c>
      <c r="Q79" s="352">
        <v>3.0856738130063941</v>
      </c>
      <c r="R79" s="353">
        <v>11.503757323745756</v>
      </c>
      <c r="T79" s="936" t="s">
        <v>586</v>
      </c>
      <c r="V79" s="685"/>
      <c r="W79" s="685"/>
      <c r="X79" s="936" t="s">
        <v>587</v>
      </c>
      <c r="Y79" s="685"/>
      <c r="Z79" s="685"/>
      <c r="AA79" s="919"/>
      <c r="AB79" s="953"/>
      <c r="AC79" s="657"/>
      <c r="AG79" s="57" t="s">
        <v>874</v>
      </c>
      <c r="AH79" s="346"/>
      <c r="AI79" s="346"/>
      <c r="AJ79" s="346"/>
      <c r="AK79" s="20">
        <f t="shared" ref="AK79:AS79" si="7">AK72-AJ72</f>
        <v>190</v>
      </c>
      <c r="AL79" s="20">
        <f t="shared" si="7"/>
        <v>10</v>
      </c>
      <c r="AM79" s="249">
        <f t="shared" si="7"/>
        <v>-30</v>
      </c>
      <c r="AN79" s="249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30</v>
      </c>
    </row>
    <row r="80" spans="1:45" ht="11.25" customHeight="1" x14ac:dyDescent="0.2">
      <c r="A80" s="315" t="s">
        <v>3290</v>
      </c>
      <c r="B80" s="316">
        <v>105</v>
      </c>
      <c r="C80" s="317">
        <v>40.142857142857146</v>
      </c>
      <c r="D80" s="318">
        <v>64.301238095238091</v>
      </c>
      <c r="E80" s="318">
        <v>2.5238260402437893</v>
      </c>
      <c r="F80" s="318">
        <v>8.5740261297054587</v>
      </c>
      <c r="G80" s="319"/>
      <c r="H80" s="320">
        <v>229</v>
      </c>
      <c r="I80" s="317">
        <v>14.497816593886462</v>
      </c>
      <c r="J80" s="321">
        <v>64.061703056768579</v>
      </c>
      <c r="K80" s="318">
        <v>2.6875656890539323</v>
      </c>
      <c r="L80" s="322">
        <v>8.3620300291121108</v>
      </c>
      <c r="M80" s="334"/>
      <c r="N80" s="349">
        <v>192</v>
      </c>
      <c r="O80" s="350">
        <v>6.557291666666667</v>
      </c>
      <c r="P80" s="351">
        <v>58.175208333333302</v>
      </c>
      <c r="Q80" s="352">
        <v>3.0447712648946923</v>
      </c>
      <c r="R80" s="353">
        <v>12.093782405682752</v>
      </c>
      <c r="T80" s="936" t="s">
        <v>614</v>
      </c>
      <c r="V80" s="289"/>
      <c r="W80" s="289"/>
      <c r="X80" s="936" t="s">
        <v>615</v>
      </c>
      <c r="Y80" s="685"/>
      <c r="Z80" s="685"/>
      <c r="AA80" s="919"/>
      <c r="AB80" s="953"/>
      <c r="AC80" s="657"/>
      <c r="AG80" s="223" t="s">
        <v>3267</v>
      </c>
      <c r="AH80" s="346"/>
      <c r="AI80" s="222">
        <f t="shared" ref="AI80:AR80" si="8">SUM(AI77:AI79)</f>
        <v>11</v>
      </c>
      <c r="AJ80" s="222">
        <f t="shared" si="8"/>
        <v>9</v>
      </c>
      <c r="AK80" s="222">
        <f t="shared" si="8"/>
        <v>258</v>
      </c>
      <c r="AL80" s="222">
        <f t="shared" si="8"/>
        <v>31</v>
      </c>
      <c r="AM80" s="293">
        <f t="shared" si="8"/>
        <v>10</v>
      </c>
      <c r="AN80" s="293">
        <f t="shared" si="8"/>
        <v>18</v>
      </c>
      <c r="AO80" s="296">
        <f t="shared" si="8"/>
        <v>135</v>
      </c>
      <c r="AP80" s="296">
        <f t="shared" si="8"/>
        <v>142</v>
      </c>
      <c r="AQ80" s="296">
        <f t="shared" si="8"/>
        <v>16</v>
      </c>
      <c r="AR80" s="296">
        <f t="shared" si="8"/>
        <v>53</v>
      </c>
      <c r="AS80" s="296">
        <f>SUM(AS77:AS79)</f>
        <v>65</v>
      </c>
    </row>
    <row r="81" spans="1:45" ht="11.25" customHeight="1" x14ac:dyDescent="0.2">
      <c r="A81" s="315" t="s">
        <v>3291</v>
      </c>
      <c r="B81" s="316">
        <v>106</v>
      </c>
      <c r="C81" s="317">
        <v>40.113207547169814</v>
      </c>
      <c r="D81" s="318">
        <v>64.795849056603785</v>
      </c>
      <c r="E81" s="318">
        <v>2.5317331660121991</v>
      </c>
      <c r="F81" s="318">
        <v>8.1678998168796646</v>
      </c>
      <c r="G81" s="319"/>
      <c r="H81" s="320">
        <v>231</v>
      </c>
      <c r="I81" s="317">
        <v>14.484848484848484</v>
      </c>
      <c r="J81" s="321">
        <v>64.713290043290044</v>
      </c>
      <c r="K81" s="318">
        <v>2.6749067439937124</v>
      </c>
      <c r="L81" s="322">
        <v>8.4304909538956085</v>
      </c>
      <c r="M81" s="334"/>
      <c r="N81" s="349">
        <v>203</v>
      </c>
      <c r="O81" s="350">
        <v>6.4236453201970445</v>
      </c>
      <c r="P81" s="351">
        <v>59.11891625615764</v>
      </c>
      <c r="Q81" s="352">
        <v>3.0270252483911095</v>
      </c>
      <c r="R81" s="353">
        <v>12.376145391650105</v>
      </c>
      <c r="T81" s="936" t="s">
        <v>735</v>
      </c>
      <c r="V81" s="685"/>
      <c r="W81" s="685"/>
      <c r="X81" s="936" t="s">
        <v>736</v>
      </c>
      <c r="Y81" s="685"/>
      <c r="AA81" s="919"/>
      <c r="AB81" s="953"/>
      <c r="AC81" s="657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5" t="s">
        <v>3292</v>
      </c>
      <c r="B82" s="316">
        <v>106</v>
      </c>
      <c r="C82" s="317">
        <v>40.179245283018865</v>
      </c>
      <c r="D82" s="318">
        <v>66.142358490566011</v>
      </c>
      <c r="E82" s="318">
        <v>2.4843703779840212</v>
      </c>
      <c r="F82" s="318">
        <v>8.0186818429414544</v>
      </c>
      <c r="G82" s="319"/>
      <c r="H82" s="320">
        <v>231</v>
      </c>
      <c r="I82" s="317">
        <v>14.510822510822511</v>
      </c>
      <c r="J82" s="321">
        <v>65.788787878787829</v>
      </c>
      <c r="K82" s="318">
        <v>2.6353627449481323</v>
      </c>
      <c r="L82" s="322">
        <v>8.6386686725300699</v>
      </c>
      <c r="M82" s="334"/>
      <c r="N82" s="349">
        <v>206</v>
      </c>
      <c r="O82" s="350">
        <v>6.3932038834951452</v>
      </c>
      <c r="P82" s="351">
        <v>60.067038834951461</v>
      </c>
      <c r="Q82" s="352">
        <v>2.9221804334667221</v>
      </c>
      <c r="R82" s="353">
        <v>12.42349677404475</v>
      </c>
      <c r="T82" s="944" t="s">
        <v>1539</v>
      </c>
      <c r="V82" s="685"/>
      <c r="W82" s="685"/>
      <c r="X82" s="936" t="s">
        <v>1540</v>
      </c>
      <c r="Y82" s="685"/>
      <c r="AA82" s="919"/>
      <c r="AB82" s="953"/>
      <c r="AC82" s="657"/>
      <c r="AG82" s="117"/>
      <c r="AH82" s="354"/>
      <c r="AI82" s="292" t="s">
        <v>3293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5" t="s">
        <v>3294</v>
      </c>
      <c r="B83" s="316">
        <v>107</v>
      </c>
      <c r="C83" s="317">
        <v>40.065420560747661</v>
      </c>
      <c r="D83" s="318">
        <v>62.953364485981311</v>
      </c>
      <c r="E83" s="318">
        <v>2.6371650567247449</v>
      </c>
      <c r="F83" s="318">
        <v>8.1533121439846923</v>
      </c>
      <c r="G83" s="319"/>
      <c r="H83" s="320">
        <v>236</v>
      </c>
      <c r="I83" s="317">
        <v>14.40677966101695</v>
      </c>
      <c r="J83" s="321">
        <v>63.561101694915223</v>
      </c>
      <c r="K83" s="318">
        <v>2.7552745709655775</v>
      </c>
      <c r="L83" s="322">
        <v>8.2210619108989302</v>
      </c>
      <c r="M83" s="334"/>
      <c r="N83" s="349">
        <v>207</v>
      </c>
      <c r="O83" s="350">
        <v>6.2898550724637685</v>
      </c>
      <c r="P83" s="351">
        <v>58.081449275362303</v>
      </c>
      <c r="Q83" s="352">
        <v>3.0015185627430694</v>
      </c>
      <c r="R83" s="353">
        <v>12.69116532794088</v>
      </c>
      <c r="T83" s="944" t="s">
        <v>1672</v>
      </c>
      <c r="X83" s="936" t="s">
        <v>1673</v>
      </c>
      <c r="Y83" s="685"/>
      <c r="AA83" s="919"/>
      <c r="AB83" s="953"/>
      <c r="AC83" s="657"/>
      <c r="AG83" s="117"/>
      <c r="AH83" s="340"/>
      <c r="AI83" s="292" t="s">
        <v>3295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5" t="s">
        <v>3296</v>
      </c>
      <c r="B84" s="316">
        <v>107</v>
      </c>
      <c r="C84" s="317">
        <v>40.158878504672899</v>
      </c>
      <c r="D84" s="318">
        <v>65.280373831775677</v>
      </c>
      <c r="E84" s="318">
        <v>2.5546275112060877</v>
      </c>
      <c r="F84" s="318">
        <v>8.1718987825606604</v>
      </c>
      <c r="G84" s="319"/>
      <c r="H84" s="320">
        <v>239</v>
      </c>
      <c r="I84" s="317">
        <v>14.372384937238493</v>
      </c>
      <c r="J84" s="321">
        <v>65.233598326359839</v>
      </c>
      <c r="K84" s="318">
        <v>2.6697732207007077</v>
      </c>
      <c r="L84" s="322">
        <v>8.3517277058108519</v>
      </c>
      <c r="M84" s="334"/>
      <c r="N84" s="349">
        <v>207</v>
      </c>
      <c r="O84" s="350">
        <v>6.2318840579710146</v>
      </c>
      <c r="P84" s="351">
        <v>59.009903381642552</v>
      </c>
      <c r="Q84" s="352">
        <v>2.9371415919988646</v>
      </c>
      <c r="R84" s="353">
        <v>11.991692055074999</v>
      </c>
      <c r="T84" s="936" t="s">
        <v>976</v>
      </c>
      <c r="X84" s="936" t="s">
        <v>977</v>
      </c>
      <c r="Y84" s="685"/>
      <c r="AA84" s="919"/>
      <c r="AB84" s="953"/>
      <c r="AC84" s="657"/>
      <c r="AG84" s="117"/>
      <c r="AH84" s="292" t="s">
        <v>3297</v>
      </c>
      <c r="AI84" s="117"/>
      <c r="AJ84" s="355" t="s">
        <v>3298</v>
      </c>
      <c r="AK84" s="117"/>
      <c r="AL84" s="117"/>
      <c r="AM84" s="117"/>
      <c r="AN84" s="117"/>
      <c r="AO84" s="117"/>
    </row>
    <row r="85" spans="1:45" ht="11.25" customHeight="1" x14ac:dyDescent="0.2">
      <c r="A85" s="315" t="s">
        <v>3299</v>
      </c>
      <c r="B85" s="316">
        <v>107</v>
      </c>
      <c r="C85" s="317">
        <v>40.186915887850468</v>
      </c>
      <c r="D85" s="318">
        <v>63.640934579439218</v>
      </c>
      <c r="E85" s="318">
        <v>2.6520637569992176</v>
      </c>
      <c r="F85" s="318">
        <v>8.1363982947464386</v>
      </c>
      <c r="G85" s="319"/>
      <c r="H85" s="320">
        <v>239</v>
      </c>
      <c r="I85" s="317">
        <v>14.418410041841005</v>
      </c>
      <c r="J85" s="321">
        <v>63.646108786610895</v>
      </c>
      <c r="K85" s="318">
        <v>2.7575417982139583</v>
      </c>
      <c r="L85" s="322">
        <v>8.467564407452377</v>
      </c>
      <c r="M85" s="334"/>
      <c r="N85" s="349">
        <v>208</v>
      </c>
      <c r="O85" s="350">
        <v>6.1826923076923075</v>
      </c>
      <c r="P85" s="351">
        <v>55.770576923076938</v>
      </c>
      <c r="Q85" s="352">
        <v>3.1265755307998471</v>
      </c>
      <c r="R85" s="353">
        <v>12.292188838984996</v>
      </c>
      <c r="Y85" s="919"/>
      <c r="AA85" s="919"/>
      <c r="AB85" s="953"/>
      <c r="AC85" s="657"/>
      <c r="AG85" s="117"/>
      <c r="AH85" s="356"/>
      <c r="AI85" s="292" t="s">
        <v>3300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5" t="s">
        <v>3301</v>
      </c>
      <c r="B86" s="316">
        <v>105</v>
      </c>
      <c r="C86" s="317">
        <v>40.180952380952384</v>
      </c>
      <c r="D86" s="318">
        <v>67.284285714285716</v>
      </c>
      <c r="E86" s="318">
        <v>2.5230512410767219</v>
      </c>
      <c r="F86" s="318">
        <v>8.3912842710296651</v>
      </c>
      <c r="G86" s="319"/>
      <c r="H86" s="320">
        <v>245</v>
      </c>
      <c r="I86" s="317">
        <v>14.371428571428572</v>
      </c>
      <c r="J86" s="321">
        <v>68.06881632653058</v>
      </c>
      <c r="K86" s="318">
        <v>2.6500774337634585</v>
      </c>
      <c r="L86" s="322">
        <v>8.8487876793907461</v>
      </c>
      <c r="M86" s="334"/>
      <c r="N86" s="349">
        <v>218</v>
      </c>
      <c r="O86" s="350">
        <v>6.068807339449541</v>
      </c>
      <c r="P86" s="351">
        <v>55.271146788990798</v>
      </c>
      <c r="Q86" s="352">
        <v>3.0916555141228321</v>
      </c>
      <c r="R86" s="353">
        <v>11.976759627555911</v>
      </c>
      <c r="Y86" s="919"/>
      <c r="AA86" s="919"/>
      <c r="AB86" s="953"/>
      <c r="AC86" s="657"/>
      <c r="AG86" s="357" t="s">
        <v>3302</v>
      </c>
      <c r="AH86" s="3"/>
      <c r="AI86" s="358" t="s">
        <v>3303</v>
      </c>
      <c r="AJ86" s="2"/>
      <c r="AK86" s="2"/>
      <c r="AL86" s="2"/>
      <c r="AM86" s="2"/>
      <c r="AN86" s="2"/>
      <c r="AO86" s="2"/>
      <c r="AP86" s="359"/>
      <c r="AQ86" s="4"/>
      <c r="AR86" s="4"/>
      <c r="AS86" s="4"/>
    </row>
    <row r="87" spans="1:45" ht="11.25" customHeight="1" x14ac:dyDescent="0.2">
      <c r="A87" s="315" t="s">
        <v>3304</v>
      </c>
      <c r="B87" s="316">
        <v>105</v>
      </c>
      <c r="C87" s="317">
        <v>40.314285714285717</v>
      </c>
      <c r="D87" s="318">
        <v>68.376380952380956</v>
      </c>
      <c r="E87" s="318">
        <v>2.5279661610848594</v>
      </c>
      <c r="F87" s="318">
        <v>8.518488904225908</v>
      </c>
      <c r="G87" s="319"/>
      <c r="H87" s="320">
        <v>246</v>
      </c>
      <c r="I87" s="317">
        <v>14.349593495934959</v>
      </c>
      <c r="J87" s="321">
        <v>68.204024390243859</v>
      </c>
      <c r="K87" s="318">
        <v>2.6457581096145075</v>
      </c>
      <c r="L87" s="322">
        <v>8.9321094644245314</v>
      </c>
      <c r="M87" s="334"/>
      <c r="N87" s="349">
        <v>238</v>
      </c>
      <c r="O87" s="350">
        <v>5.96218487394958</v>
      </c>
      <c r="P87" s="351">
        <v>56.81394957983192</v>
      </c>
      <c r="Q87" s="352">
        <v>3.0148029219189652</v>
      </c>
      <c r="R87" s="353">
        <v>12.22504100438675</v>
      </c>
      <c r="Y87" s="919"/>
      <c r="AA87" s="919"/>
      <c r="AB87" s="953"/>
      <c r="AC87" s="657"/>
      <c r="AG87" s="360" t="s">
        <v>3305</v>
      </c>
      <c r="AH87" s="361"/>
      <c r="AI87" s="223">
        <v>2008</v>
      </c>
      <c r="AJ87" s="51">
        <v>2009</v>
      </c>
      <c r="AK87" s="223" t="s">
        <v>3182</v>
      </c>
      <c r="AL87" s="51" t="s">
        <v>3183</v>
      </c>
      <c r="AM87" s="223" t="s">
        <v>92</v>
      </c>
      <c r="AN87" s="51" t="s">
        <v>17</v>
      </c>
      <c r="AO87" s="223" t="s">
        <v>3184</v>
      </c>
      <c r="AP87" s="51" t="s">
        <v>3185</v>
      </c>
      <c r="AQ87" s="223">
        <v>2016</v>
      </c>
      <c r="AR87" s="223">
        <v>2017</v>
      </c>
      <c r="AS87" s="223">
        <v>2018</v>
      </c>
    </row>
    <row r="88" spans="1:45" ht="11.25" customHeight="1" x14ac:dyDescent="0.2">
      <c r="A88" s="315" t="s">
        <v>3306</v>
      </c>
      <c r="B88" s="316">
        <v>106</v>
      </c>
      <c r="C88" s="317">
        <v>40.226415094339622</v>
      </c>
      <c r="D88" s="318">
        <v>69.582924528301859</v>
      </c>
      <c r="E88" s="318">
        <v>2.4985181950939808</v>
      </c>
      <c r="F88" s="318">
        <v>8.2467161042749879</v>
      </c>
      <c r="G88" s="319"/>
      <c r="H88" s="320">
        <v>246</v>
      </c>
      <c r="I88" s="317">
        <v>14.390243902439025</v>
      </c>
      <c r="J88" s="321">
        <v>68.710447154471538</v>
      </c>
      <c r="K88" s="318">
        <v>2.6426313265707595</v>
      </c>
      <c r="L88" s="322">
        <v>8.6096120307346258</v>
      </c>
      <c r="M88" s="334"/>
      <c r="N88" s="349">
        <v>259</v>
      </c>
      <c r="O88" s="350">
        <v>5.9111969111969112</v>
      </c>
      <c r="P88" s="351">
        <v>56.756718146718157</v>
      </c>
      <c r="Q88" s="352">
        <v>3.1156709291068094</v>
      </c>
      <c r="R88" s="353">
        <v>12.278304141151919</v>
      </c>
      <c r="Y88" s="919"/>
      <c r="AA88" s="919"/>
      <c r="AB88" s="953"/>
      <c r="AC88" s="657"/>
      <c r="AG88" s="362" t="s">
        <v>3307</v>
      </c>
      <c r="AH88" s="363"/>
      <c r="AI88" s="364">
        <f t="shared" ref="AI88:AS88" si="9">AH73</f>
        <v>139</v>
      </c>
      <c r="AJ88" s="363">
        <f t="shared" si="9"/>
        <v>150</v>
      </c>
      <c r="AK88" s="364">
        <f t="shared" si="9"/>
        <v>159</v>
      </c>
      <c r="AL88" s="363">
        <f t="shared" si="9"/>
        <v>417</v>
      </c>
      <c r="AM88" s="364">
        <f t="shared" si="9"/>
        <v>448</v>
      </c>
      <c r="AN88" s="363">
        <f t="shared" si="9"/>
        <v>458</v>
      </c>
      <c r="AO88" s="364">
        <f t="shared" si="9"/>
        <v>476</v>
      </c>
      <c r="AP88" s="363">
        <f t="shared" si="9"/>
        <v>611</v>
      </c>
      <c r="AQ88" s="364">
        <f t="shared" si="9"/>
        <v>753</v>
      </c>
      <c r="AR88" s="364">
        <f t="shared" si="9"/>
        <v>769</v>
      </c>
      <c r="AS88" s="364">
        <f t="shared" si="9"/>
        <v>822</v>
      </c>
    </row>
    <row r="89" spans="1:45" ht="11.25" customHeight="1" x14ac:dyDescent="0.2">
      <c r="A89" s="270" t="s">
        <v>3308</v>
      </c>
      <c r="B89" s="297">
        <v>106</v>
      </c>
      <c r="C89" s="272">
        <v>40.29245283018868</v>
      </c>
      <c r="D89" s="273">
        <v>67.493679245283005</v>
      </c>
      <c r="E89" s="273">
        <v>2.5844576979213203</v>
      </c>
      <c r="F89" s="273">
        <v>8.2681088405621495</v>
      </c>
      <c r="G89" s="319"/>
      <c r="H89" s="298">
        <v>250</v>
      </c>
      <c r="I89" s="272">
        <v>14.423999999999999</v>
      </c>
      <c r="J89" s="285">
        <v>67.095879999999994</v>
      </c>
      <c r="K89" s="273">
        <v>2.7455868266746983</v>
      </c>
      <c r="L89" s="299">
        <v>8.4288867515287755</v>
      </c>
      <c r="M89" s="334"/>
      <c r="N89" s="335">
        <v>281</v>
      </c>
      <c r="O89" s="336">
        <v>5.8291814946619214</v>
      </c>
      <c r="P89" s="337">
        <v>54.167010676156544</v>
      </c>
      <c r="Q89" s="338">
        <v>3.145651285338082</v>
      </c>
      <c r="R89" s="339">
        <v>11.853811236729971</v>
      </c>
      <c r="Y89" s="919"/>
      <c r="AA89" s="919"/>
      <c r="AB89" s="953"/>
      <c r="AC89" s="657"/>
      <c r="AG89" s="365" t="s">
        <v>3277</v>
      </c>
      <c r="AH89" s="366"/>
      <c r="AI89" s="92">
        <f t="shared" ref="AI89:AS89" si="10">AI95+AI94</f>
        <v>26</v>
      </c>
      <c r="AJ89" s="366">
        <f t="shared" si="10"/>
        <v>53</v>
      </c>
      <c r="AK89" s="92">
        <f t="shared" si="10"/>
        <v>320</v>
      </c>
      <c r="AL89" s="366">
        <f t="shared" si="10"/>
        <v>59</v>
      </c>
      <c r="AM89" s="92">
        <f t="shared" si="10"/>
        <v>47</v>
      </c>
      <c r="AN89" s="366">
        <f t="shared" si="10"/>
        <v>54</v>
      </c>
      <c r="AO89" s="92">
        <f t="shared" si="10"/>
        <v>165</v>
      </c>
      <c r="AP89" s="366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70" t="s">
        <v>3309</v>
      </c>
      <c r="B90" s="297">
        <v>105</v>
      </c>
      <c r="C90" s="272">
        <v>40.476190476190474</v>
      </c>
      <c r="D90" s="273">
        <v>69.741142857142847</v>
      </c>
      <c r="E90" s="273">
        <v>2.5536367271743168</v>
      </c>
      <c r="F90" s="273">
        <v>8.2946179955700305</v>
      </c>
      <c r="G90" s="319"/>
      <c r="H90" s="298">
        <v>249</v>
      </c>
      <c r="I90" s="272">
        <v>14.626506024096386</v>
      </c>
      <c r="J90" s="285">
        <v>70.40481927710843</v>
      </c>
      <c r="K90" s="273">
        <v>2.6973954721488651</v>
      </c>
      <c r="L90" s="299">
        <v>8.3763581489520114</v>
      </c>
      <c r="M90" s="334"/>
      <c r="N90" s="335">
        <v>309</v>
      </c>
      <c r="O90" s="336">
        <v>5.8317152103559868</v>
      </c>
      <c r="P90" s="337">
        <v>55.628737864077692</v>
      </c>
      <c r="Q90" s="338">
        <v>2.9151936862692911</v>
      </c>
      <c r="R90" s="339">
        <v>12.160612334501097</v>
      </c>
      <c r="Y90" s="919"/>
      <c r="AA90" s="919"/>
      <c r="AB90" s="953"/>
      <c r="AC90" s="657"/>
      <c r="AG90" s="367" t="s">
        <v>3287</v>
      </c>
      <c r="AH90" s="8" t="s">
        <v>3310</v>
      </c>
      <c r="AI90" s="246">
        <f>Changes!E620</f>
        <v>9</v>
      </c>
      <c r="AJ90" s="8">
        <f>Changes!E621</f>
        <v>28</v>
      </c>
      <c r="AK90" s="246">
        <f>Changes!E622</f>
        <v>1</v>
      </c>
      <c r="AL90" s="8">
        <f>Changes!E623</f>
        <v>8</v>
      </c>
      <c r="AM90" s="246">
        <f>Changes!E624</f>
        <v>14</v>
      </c>
      <c r="AN90" s="8">
        <f>Changes!E625</f>
        <v>6</v>
      </c>
      <c r="AO90" s="246">
        <f>Changes!E626</f>
        <v>7</v>
      </c>
      <c r="AP90" s="8">
        <f>Changes!E627</f>
        <v>18</v>
      </c>
      <c r="AQ90" s="246">
        <f>Changes!E628</f>
        <v>28</v>
      </c>
      <c r="AR90" s="246">
        <f>Changes!E629</f>
        <v>8</v>
      </c>
      <c r="AS90" s="246" t="e">
        <f>Changes!#REF!</f>
        <v>#REF!</v>
      </c>
    </row>
    <row r="91" spans="1:45" ht="11.25" customHeight="1" x14ac:dyDescent="0.2">
      <c r="A91" s="270" t="s">
        <v>3311</v>
      </c>
      <c r="B91" s="297">
        <v>105</v>
      </c>
      <c r="C91" s="272">
        <v>40.504761904761907</v>
      </c>
      <c r="D91" s="273">
        <v>69.208857142857099</v>
      </c>
      <c r="E91" s="273">
        <v>2.5662461294491061</v>
      </c>
      <c r="F91" s="273">
        <v>8.229315833206563</v>
      </c>
      <c r="G91" s="319"/>
      <c r="H91" s="298">
        <v>249</v>
      </c>
      <c r="I91" s="272">
        <v>14.634538152610443</v>
      </c>
      <c r="J91" s="285">
        <v>70.260040160642532</v>
      </c>
      <c r="K91" s="273">
        <v>2.7218282094190505</v>
      </c>
      <c r="L91" s="299">
        <v>8.1666825730796422</v>
      </c>
      <c r="M91" s="334"/>
      <c r="N91" s="335">
        <v>336</v>
      </c>
      <c r="O91" s="336">
        <v>5.7857142857142856</v>
      </c>
      <c r="P91" s="337">
        <v>54.019880952380987</v>
      </c>
      <c r="Q91" s="338">
        <v>2.8917702971863304</v>
      </c>
      <c r="R91" s="339">
        <v>12.102456010846762</v>
      </c>
      <c r="Y91" s="919"/>
      <c r="AA91" s="919"/>
      <c r="AB91" s="936"/>
      <c r="AC91" s="657"/>
      <c r="AG91" s="331" t="s">
        <v>3287</v>
      </c>
      <c r="AH91" s="12" t="s">
        <v>3312</v>
      </c>
      <c r="AI91" s="249">
        <f>Changes!F620</f>
        <v>2</v>
      </c>
      <c r="AJ91" s="12">
        <f>Changes!F621</f>
        <v>13</v>
      </c>
      <c r="AK91" s="249">
        <f>Changes!F622</f>
        <v>57</v>
      </c>
      <c r="AL91" s="12">
        <f>Changes!F623</f>
        <v>13</v>
      </c>
      <c r="AM91" s="249">
        <f>Changes!F624</f>
        <v>13</v>
      </c>
      <c r="AN91" s="12">
        <f>Changes!F625</f>
        <v>13</v>
      </c>
      <c r="AO91" s="249">
        <f>Changes!F626</f>
        <v>12</v>
      </c>
      <c r="AP91" s="12">
        <f>Changes!F627</f>
        <v>12</v>
      </c>
      <c r="AQ91" s="249">
        <f>Changes!F628</f>
        <v>49</v>
      </c>
      <c r="AR91" s="249">
        <f>Changes!F629</f>
        <v>37</v>
      </c>
      <c r="AS91" s="249">
        <f>Changes!F630</f>
        <v>31</v>
      </c>
    </row>
    <row r="92" spans="1:45" ht="11.25" customHeight="1" x14ac:dyDescent="0.2">
      <c r="A92" s="270" t="s">
        <v>3313</v>
      </c>
      <c r="B92" s="297">
        <v>105</v>
      </c>
      <c r="C92" s="272">
        <v>40.590476190476188</v>
      </c>
      <c r="D92" s="273">
        <v>68.276857142857111</v>
      </c>
      <c r="E92" s="273">
        <v>2.6157508638229192</v>
      </c>
      <c r="F92" s="273">
        <v>7.8909997898311657</v>
      </c>
      <c r="G92" s="319"/>
      <c r="H92" s="298">
        <v>249</v>
      </c>
      <c r="I92" s="272">
        <v>14.686746987951807</v>
      </c>
      <c r="J92" s="285">
        <v>69.610522088353392</v>
      </c>
      <c r="K92" s="273">
        <v>2.727842926046208</v>
      </c>
      <c r="L92" s="299">
        <v>7.9620214312743132</v>
      </c>
      <c r="M92" s="334"/>
      <c r="N92" s="335">
        <v>353</v>
      </c>
      <c r="O92" s="336">
        <v>5.7705382436260626</v>
      </c>
      <c r="P92" s="337">
        <v>53.821841359773352</v>
      </c>
      <c r="Q92" s="338">
        <v>2.9300528380188511</v>
      </c>
      <c r="R92" s="339">
        <v>12.42053586248324</v>
      </c>
      <c r="Y92" s="919"/>
      <c r="AA92" s="919"/>
      <c r="AC92" s="657"/>
      <c r="AG92" s="331" t="s">
        <v>3287</v>
      </c>
      <c r="AH92" s="12" t="s">
        <v>3314</v>
      </c>
      <c r="AI92" s="249">
        <f>Changes!G620</f>
        <v>3</v>
      </c>
      <c r="AJ92" s="12">
        <f>Changes!G621</f>
        <v>3</v>
      </c>
      <c r="AK92" s="249">
        <f>Changes!G622</f>
        <v>4</v>
      </c>
      <c r="AL92" s="12">
        <f>Changes!G623</f>
        <v>6</v>
      </c>
      <c r="AM92" s="249">
        <f>Changes!G624</f>
        <v>5</v>
      </c>
      <c r="AN92" s="12">
        <f>Changes!G625</f>
        <v>12</v>
      </c>
      <c r="AO92" s="249">
        <f>Changes!G626</f>
        <v>8</v>
      </c>
      <c r="AP92" s="12">
        <f>Changes!G627</f>
        <v>18</v>
      </c>
      <c r="AQ92" s="249">
        <f>Changes!G628</f>
        <v>24</v>
      </c>
      <c r="AR92" s="249">
        <f>Changes!G629</f>
        <v>25</v>
      </c>
      <c r="AS92" s="249">
        <f>Changes!G630</f>
        <v>26</v>
      </c>
    </row>
    <row r="93" spans="1:45" ht="11.25" customHeight="1" x14ac:dyDescent="0.2">
      <c r="A93" s="270" t="s">
        <v>3315</v>
      </c>
      <c r="B93" s="297">
        <v>105</v>
      </c>
      <c r="C93" s="272">
        <v>40.657142857142858</v>
      </c>
      <c r="D93" s="273">
        <v>68.729238095238074</v>
      </c>
      <c r="E93" s="273">
        <v>2.6202837900291169</v>
      </c>
      <c r="F93" s="273">
        <v>7.8067703222866047</v>
      </c>
      <c r="G93" s="319"/>
      <c r="H93" s="298">
        <v>251</v>
      </c>
      <c r="I93" s="272">
        <v>14.733067729083665</v>
      </c>
      <c r="J93" s="285">
        <v>69.937848605577628</v>
      </c>
      <c r="K93" s="273">
        <v>2.7625618090078712</v>
      </c>
      <c r="L93" s="299">
        <v>7.9672204406714853</v>
      </c>
      <c r="M93" s="334"/>
      <c r="N93" s="335">
        <v>366</v>
      </c>
      <c r="O93" s="336">
        <v>5.7622950819672134</v>
      </c>
      <c r="P93" s="337">
        <v>54.440355191256856</v>
      </c>
      <c r="Q93" s="338">
        <v>2.9086780915571202</v>
      </c>
      <c r="R93" s="339">
        <v>12.253992389656698</v>
      </c>
      <c r="Y93" s="919"/>
      <c r="AA93" s="919"/>
      <c r="AB93" s="936"/>
      <c r="AC93" s="657"/>
      <c r="AG93" s="331" t="s">
        <v>3287</v>
      </c>
      <c r="AH93" s="12" t="s">
        <v>1860</v>
      </c>
      <c r="AI93" s="249">
        <f>Changes!H620</f>
        <v>1</v>
      </c>
      <c r="AJ93" s="12">
        <f>Changes!H621</f>
        <v>0</v>
      </c>
      <c r="AK93" s="249">
        <f>Changes!H622</f>
        <v>0</v>
      </c>
      <c r="AL93" s="12">
        <f>Changes!H623</f>
        <v>1</v>
      </c>
      <c r="AM93" s="249">
        <f>Changes!H624</f>
        <v>5</v>
      </c>
      <c r="AN93" s="12">
        <f>Changes!H625</f>
        <v>5</v>
      </c>
      <c r="AO93" s="249">
        <f>Changes!H626</f>
        <v>3</v>
      </c>
      <c r="AP93" s="12">
        <f>Changes!H627</f>
        <v>19</v>
      </c>
      <c r="AQ93" s="249">
        <f>Changes!H628</f>
        <v>4</v>
      </c>
      <c r="AR93" s="249">
        <f>Changes!H629</f>
        <v>3</v>
      </c>
      <c r="AS93" s="249">
        <f>Changes!H630</f>
        <v>0</v>
      </c>
    </row>
    <row r="94" spans="1:45" ht="11.25" customHeight="1" x14ac:dyDescent="0.2">
      <c r="A94" s="270" t="s">
        <v>3316</v>
      </c>
      <c r="B94" s="297">
        <v>105</v>
      </c>
      <c r="C94" s="272">
        <v>40.704761904761902</v>
      </c>
      <c r="D94" s="273">
        <v>66.595523809523797</v>
      </c>
      <c r="E94" s="273">
        <v>2.6721877749238581</v>
      </c>
      <c r="F94" s="273">
        <v>7.8261113836627816</v>
      </c>
      <c r="G94" s="319"/>
      <c r="H94" s="298">
        <v>252</v>
      </c>
      <c r="I94" s="272">
        <v>14.753968253968255</v>
      </c>
      <c r="J94" s="285">
        <v>68.493412698412698</v>
      </c>
      <c r="K94" s="273">
        <v>2.8367059552911673</v>
      </c>
      <c r="L94" s="299">
        <v>7.759726211288287</v>
      </c>
      <c r="M94" s="334"/>
      <c r="N94" s="335">
        <v>369</v>
      </c>
      <c r="O94" s="336">
        <v>5.7452574525745259</v>
      </c>
      <c r="P94" s="337">
        <v>53.50566395663953</v>
      </c>
      <c r="Q94" s="338">
        <v>2.9872024465894533</v>
      </c>
      <c r="R94" s="339">
        <v>12.099140561901489</v>
      </c>
      <c r="Y94" s="919"/>
      <c r="AA94" s="919"/>
      <c r="AB94" s="936"/>
      <c r="AG94" s="368" t="s">
        <v>3287</v>
      </c>
      <c r="AH94" s="369" t="s">
        <v>3248</v>
      </c>
      <c r="AI94" s="370">
        <f t="shared" ref="AI94:AR94" si="11">SUM(AI90:AI93)</f>
        <v>15</v>
      </c>
      <c r="AJ94" s="369">
        <f t="shared" si="11"/>
        <v>44</v>
      </c>
      <c r="AK94" s="370">
        <f t="shared" si="11"/>
        <v>62</v>
      </c>
      <c r="AL94" s="369">
        <f t="shared" si="11"/>
        <v>28</v>
      </c>
      <c r="AM94" s="370">
        <f t="shared" si="11"/>
        <v>37</v>
      </c>
      <c r="AN94" s="369">
        <f t="shared" si="11"/>
        <v>36</v>
      </c>
      <c r="AO94" s="370">
        <f t="shared" si="11"/>
        <v>30</v>
      </c>
      <c r="AP94" s="369">
        <f t="shared" si="11"/>
        <v>67</v>
      </c>
      <c r="AQ94" s="370">
        <f t="shared" si="11"/>
        <v>105</v>
      </c>
      <c r="AR94" s="370">
        <f t="shared" si="11"/>
        <v>73</v>
      </c>
      <c r="AS94" s="370" t="e">
        <f>SUM(AS90:AS93)</f>
        <v>#REF!</v>
      </c>
    </row>
    <row r="95" spans="1:45" ht="11.25" customHeight="1" x14ac:dyDescent="0.2">
      <c r="A95" s="270" t="s">
        <v>3317</v>
      </c>
      <c r="B95" s="297">
        <v>106</v>
      </c>
      <c r="C95" s="272">
        <v>40.849056603773583</v>
      </c>
      <c r="D95" s="273">
        <v>71.843396226415109</v>
      </c>
      <c r="E95" s="273">
        <v>2.6569284096496362</v>
      </c>
      <c r="F95" s="273">
        <v>6.9140205164596402</v>
      </c>
      <c r="G95" s="319"/>
      <c r="H95" s="298">
        <v>253</v>
      </c>
      <c r="I95" s="272">
        <v>14.766798418972332</v>
      </c>
      <c r="J95" s="285">
        <v>67.341067193675926</v>
      </c>
      <c r="K95" s="273">
        <v>2.8551618587207477</v>
      </c>
      <c r="L95" s="299">
        <v>8.2041056631634746</v>
      </c>
      <c r="M95" s="334"/>
      <c r="N95" s="335">
        <v>375</v>
      </c>
      <c r="O95" s="336">
        <v>5.722666666666667</v>
      </c>
      <c r="P95" s="337">
        <v>53.040186666666678</v>
      </c>
      <c r="Q95" s="338">
        <v>3.0345800356653641</v>
      </c>
      <c r="R95" s="339">
        <v>11.652857995672615</v>
      </c>
      <c r="Y95" s="919"/>
      <c r="AA95" s="919"/>
      <c r="AG95" s="331" t="s">
        <v>3318</v>
      </c>
      <c r="AH95" s="12"/>
      <c r="AI95" s="249">
        <f t="shared" ref="AI95:AR95" si="12">AI80</f>
        <v>11</v>
      </c>
      <c r="AJ95" s="12">
        <f t="shared" si="12"/>
        <v>9</v>
      </c>
      <c r="AK95" s="249">
        <f t="shared" si="12"/>
        <v>258</v>
      </c>
      <c r="AL95" s="12">
        <f t="shared" si="12"/>
        <v>31</v>
      </c>
      <c r="AM95" s="249">
        <f t="shared" si="12"/>
        <v>10</v>
      </c>
      <c r="AN95" s="12">
        <f t="shared" si="12"/>
        <v>18</v>
      </c>
      <c r="AO95" s="249">
        <f t="shared" si="12"/>
        <v>135</v>
      </c>
      <c r="AP95" s="12">
        <f t="shared" si="12"/>
        <v>142</v>
      </c>
      <c r="AQ95" s="249">
        <f t="shared" si="12"/>
        <v>16</v>
      </c>
      <c r="AR95" s="249">
        <f t="shared" si="12"/>
        <v>53</v>
      </c>
      <c r="AS95" s="249">
        <f>AS80</f>
        <v>65</v>
      </c>
    </row>
    <row r="96" spans="1:45" ht="11.25" customHeight="1" x14ac:dyDescent="0.2">
      <c r="A96" s="270" t="s">
        <v>3319</v>
      </c>
      <c r="B96" s="297">
        <v>106</v>
      </c>
      <c r="C96" s="272">
        <v>40.933962264150942</v>
      </c>
      <c r="D96" s="273">
        <v>68.378962264150914</v>
      </c>
      <c r="E96" s="273">
        <v>2.8042465513353609</v>
      </c>
      <c r="F96" s="273">
        <v>6.8272817327910573</v>
      </c>
      <c r="G96" s="319"/>
      <c r="H96" s="298">
        <v>253</v>
      </c>
      <c r="I96" s="272">
        <v>14.786561264822135</v>
      </c>
      <c r="J96" s="285">
        <v>64.103399209486156</v>
      </c>
      <c r="K96" s="273">
        <v>2.9772161316624031</v>
      </c>
      <c r="L96" s="299">
        <v>7.9899800869940529</v>
      </c>
      <c r="M96" s="334"/>
      <c r="N96" s="335">
        <v>376</v>
      </c>
      <c r="O96" s="336">
        <v>5.7127659574468082</v>
      </c>
      <c r="P96" s="337">
        <v>49.76289893617021</v>
      </c>
      <c r="Q96" s="338">
        <v>3.2408352122433257</v>
      </c>
      <c r="R96" s="339">
        <v>11.533776723942712</v>
      </c>
      <c r="Y96" s="919"/>
      <c r="AA96" s="919"/>
      <c r="AB96" s="936"/>
      <c r="AG96" s="362" t="s">
        <v>3320</v>
      </c>
      <c r="AH96" s="363"/>
      <c r="AI96" s="364">
        <f t="shared" ref="AI96:AR96" si="13">AI73</f>
        <v>150</v>
      </c>
      <c r="AJ96" s="363">
        <f t="shared" si="13"/>
        <v>159</v>
      </c>
      <c r="AK96" s="364">
        <f t="shared" si="13"/>
        <v>417</v>
      </c>
      <c r="AL96" s="363">
        <f t="shared" si="13"/>
        <v>448</v>
      </c>
      <c r="AM96" s="364">
        <f t="shared" si="13"/>
        <v>458</v>
      </c>
      <c r="AN96" s="363">
        <f t="shared" si="13"/>
        <v>476</v>
      </c>
      <c r="AO96" s="364">
        <f t="shared" si="13"/>
        <v>611</v>
      </c>
      <c r="AP96" s="363">
        <f t="shared" si="13"/>
        <v>753</v>
      </c>
      <c r="AQ96" s="364">
        <f t="shared" si="13"/>
        <v>769</v>
      </c>
      <c r="AR96" s="364">
        <f t="shared" si="13"/>
        <v>822</v>
      </c>
      <c r="AS96" s="364">
        <f>AS73</f>
        <v>887</v>
      </c>
    </row>
    <row r="97" spans="1:45" ht="11.25" customHeight="1" x14ac:dyDescent="0.2">
      <c r="A97" s="270" t="s">
        <v>3321</v>
      </c>
      <c r="B97" s="297">
        <v>106</v>
      </c>
      <c r="C97" s="272">
        <v>40.962264150943398</v>
      </c>
      <c r="D97" s="273">
        <v>66.968773584905634</v>
      </c>
      <c r="E97" s="273">
        <v>2.850226692277718</v>
      </c>
      <c r="F97" s="273">
        <v>6.7953730341393292</v>
      </c>
      <c r="G97" s="319"/>
      <c r="H97" s="298">
        <v>252</v>
      </c>
      <c r="I97" s="272">
        <v>14.837301587301587</v>
      </c>
      <c r="J97" s="285">
        <v>62.143531746031755</v>
      </c>
      <c r="K97" s="273">
        <v>3.0995539000769115</v>
      </c>
      <c r="L97" s="299">
        <v>8.1166211278060452</v>
      </c>
      <c r="M97" s="334"/>
      <c r="N97" s="335">
        <v>384</v>
      </c>
      <c r="O97" s="336">
        <v>5.703125</v>
      </c>
      <c r="P97" s="337">
        <v>48.509973958333291</v>
      </c>
      <c r="Q97" s="338">
        <v>3.4016643905149739</v>
      </c>
      <c r="R97" s="339">
        <v>11.481061950647952</v>
      </c>
      <c r="T97" s="936"/>
      <c r="U97" s="685"/>
      <c r="V97" s="685"/>
      <c r="W97" s="685"/>
      <c r="X97" s="685"/>
      <c r="Y97" s="919"/>
      <c r="AA97" s="919"/>
      <c r="AB97" s="936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70" t="s">
        <v>3322</v>
      </c>
      <c r="B98" s="297">
        <v>106</v>
      </c>
      <c r="C98" s="272">
        <v>41.094339622641506</v>
      </c>
      <c r="D98" s="273">
        <v>72.157547169811323</v>
      </c>
      <c r="E98" s="273">
        <v>2.6730722202842778</v>
      </c>
      <c r="F98" s="273">
        <v>6.9731375385076122</v>
      </c>
      <c r="G98" s="319"/>
      <c r="H98" s="298">
        <v>251</v>
      </c>
      <c r="I98" s="272">
        <v>14.872509960159363</v>
      </c>
      <c r="J98" s="285">
        <v>65.221633466135472</v>
      </c>
      <c r="K98" s="273">
        <v>3.0172131014647738</v>
      </c>
      <c r="L98" s="299">
        <v>7.6941437046561312</v>
      </c>
      <c r="M98" s="334"/>
      <c r="N98" s="335">
        <v>388</v>
      </c>
      <c r="O98" s="336">
        <v>5.731958762886598</v>
      </c>
      <c r="P98" s="337">
        <v>52.082139175257673</v>
      </c>
      <c r="Q98" s="338">
        <v>3.1875975342539027</v>
      </c>
      <c r="R98" s="339">
        <v>11.418678598968501</v>
      </c>
      <c r="T98" s="936"/>
      <c r="U98" s="685"/>
      <c r="V98" s="685"/>
      <c r="W98" s="685"/>
      <c r="X98" s="685"/>
      <c r="Y98" s="919"/>
      <c r="AG98" s="371" t="s">
        <v>3323</v>
      </c>
      <c r="AH98" s="3"/>
      <c r="AI98" s="358" t="s">
        <v>3303</v>
      </c>
      <c r="AJ98" s="2"/>
      <c r="AK98" s="2"/>
      <c r="AL98" s="2"/>
      <c r="AM98" s="2"/>
      <c r="AN98" s="2"/>
      <c r="AO98" s="2"/>
      <c r="AP98" s="359"/>
      <c r="AQ98" s="4"/>
      <c r="AR98" s="4"/>
      <c r="AS98" s="4"/>
    </row>
    <row r="99" spans="1:45" ht="11.25" customHeight="1" x14ac:dyDescent="0.2">
      <c r="A99" s="270" t="s">
        <v>3324</v>
      </c>
      <c r="B99" s="297">
        <v>106</v>
      </c>
      <c r="C99" s="272">
        <v>41.132075471698116</v>
      </c>
      <c r="D99" s="273">
        <v>71.13009433962263</v>
      </c>
      <c r="E99" s="273">
        <v>2.7180273466765659</v>
      </c>
      <c r="F99" s="273">
        <v>6.774806542452505</v>
      </c>
      <c r="G99" s="319"/>
      <c r="H99" s="298">
        <v>253</v>
      </c>
      <c r="I99" s="272">
        <v>14.857707509881424</v>
      </c>
      <c r="J99" s="285">
        <v>65.086205533596853</v>
      </c>
      <c r="K99" s="273">
        <v>3.121415418257079</v>
      </c>
      <c r="L99" s="299">
        <v>7.7866611146562903</v>
      </c>
      <c r="M99" s="334"/>
      <c r="N99" s="335">
        <v>394</v>
      </c>
      <c r="O99" s="336">
        <v>5.7360406091370555</v>
      </c>
      <c r="P99" s="337">
        <v>52.238908629441582</v>
      </c>
      <c r="Q99" s="338">
        <v>3.2257430113336945</v>
      </c>
      <c r="R99" s="339">
        <v>11.984253399208921</v>
      </c>
      <c r="T99" s="936"/>
      <c r="U99" s="685"/>
      <c r="V99" s="685"/>
      <c r="W99" s="685"/>
      <c r="X99" s="685"/>
      <c r="AG99" s="360" t="s">
        <v>3305</v>
      </c>
      <c r="AH99" s="361"/>
      <c r="AI99" s="223">
        <v>2008</v>
      </c>
      <c r="AJ99" s="51">
        <v>2009</v>
      </c>
      <c r="AK99" s="223" t="s">
        <v>3182</v>
      </c>
      <c r="AL99" s="51" t="s">
        <v>3183</v>
      </c>
      <c r="AM99" s="223" t="s">
        <v>92</v>
      </c>
      <c r="AN99" s="51" t="s">
        <v>17</v>
      </c>
      <c r="AO99" s="223" t="s">
        <v>3184</v>
      </c>
      <c r="AP99" s="51" t="s">
        <v>3185</v>
      </c>
      <c r="AQ99" s="223">
        <v>2016</v>
      </c>
      <c r="AR99" s="223">
        <v>2017</v>
      </c>
      <c r="AS99" s="223">
        <v>2018</v>
      </c>
    </row>
    <row r="100" spans="1:45" ht="11.25" customHeight="1" x14ac:dyDescent="0.2">
      <c r="A100" s="227" t="s">
        <v>3325</v>
      </c>
      <c r="B100" s="239">
        <v>107</v>
      </c>
      <c r="C100" s="280">
        <v>41.037383177570092</v>
      </c>
      <c r="D100" s="283">
        <v>69.717663551401841</v>
      </c>
      <c r="E100" s="283">
        <v>2.7634427220656144</v>
      </c>
      <c r="F100" s="283">
        <v>6.7567626898137334</v>
      </c>
      <c r="G100" s="319"/>
      <c r="H100" s="253">
        <v>250</v>
      </c>
      <c r="I100" s="280">
        <v>14.923999999999999</v>
      </c>
      <c r="J100" s="282">
        <v>63.227319999999999</v>
      </c>
      <c r="K100" s="283">
        <v>3.2109350538765935</v>
      </c>
      <c r="L100" s="300">
        <v>7.812502499426488</v>
      </c>
      <c r="M100" s="334"/>
      <c r="N100" s="286">
        <v>396</v>
      </c>
      <c r="O100" s="229">
        <v>5.7702020202020199</v>
      </c>
      <c r="P100" s="287">
        <v>50.277020202020225</v>
      </c>
      <c r="Q100" s="231">
        <v>3.3718231866236414</v>
      </c>
      <c r="R100" s="372">
        <v>11.9562137734186</v>
      </c>
      <c r="T100" s="936"/>
      <c r="U100" s="685"/>
      <c r="V100" s="685"/>
      <c r="W100" s="685"/>
      <c r="X100" s="685"/>
      <c r="AG100" s="373" t="s">
        <v>3326</v>
      </c>
      <c r="AH100" s="374"/>
      <c r="AI100" s="375">
        <f t="shared" ref="AI100:AR100" si="14">AI96+AI94</f>
        <v>165</v>
      </c>
      <c r="AJ100" s="364">
        <f t="shared" si="14"/>
        <v>203</v>
      </c>
      <c r="AK100" s="364">
        <f t="shared" si="14"/>
        <v>479</v>
      </c>
      <c r="AL100" s="364">
        <f t="shared" si="14"/>
        <v>476</v>
      </c>
      <c r="AM100" s="364">
        <f t="shared" si="14"/>
        <v>495</v>
      </c>
      <c r="AN100" s="364">
        <f t="shared" si="14"/>
        <v>512</v>
      </c>
      <c r="AO100" s="364">
        <f t="shared" si="14"/>
        <v>641</v>
      </c>
      <c r="AP100" s="364">
        <f t="shared" si="14"/>
        <v>820</v>
      </c>
      <c r="AQ100" s="364">
        <f t="shared" si="14"/>
        <v>874</v>
      </c>
      <c r="AR100" s="364">
        <f t="shared" si="14"/>
        <v>895</v>
      </c>
      <c r="AS100" s="364" t="e">
        <f>AS96+AS94</f>
        <v>#REF!</v>
      </c>
    </row>
    <row r="101" spans="1:45" ht="11.25" customHeight="1" x14ac:dyDescent="0.2">
      <c r="A101" s="376" t="s">
        <v>3327</v>
      </c>
      <c r="B101" s="254">
        <v>106</v>
      </c>
      <c r="C101" s="377">
        <v>41.179245283018865</v>
      </c>
      <c r="D101" s="378">
        <v>68.074056603773585</v>
      </c>
      <c r="E101" s="378">
        <v>2.8028112469913982</v>
      </c>
      <c r="F101" s="378">
        <v>6.6424653947341872</v>
      </c>
      <c r="G101" s="319"/>
      <c r="H101" s="379">
        <v>251</v>
      </c>
      <c r="I101" s="377">
        <v>14.996015936254979</v>
      </c>
      <c r="J101" s="380">
        <v>61.33418326693225</v>
      </c>
      <c r="K101" s="378">
        <v>3.3775869459222609</v>
      </c>
      <c r="L101" s="381">
        <v>7.7338377145374171</v>
      </c>
      <c r="M101" s="334"/>
      <c r="N101" s="382">
        <v>404</v>
      </c>
      <c r="O101" s="317">
        <v>5.8069306930693072</v>
      </c>
      <c r="P101" s="321">
        <v>47.355519801980229</v>
      </c>
      <c r="Q101" s="318">
        <v>3.5673319991659076</v>
      </c>
      <c r="R101" s="322">
        <v>11.754136771808433</v>
      </c>
      <c r="T101" s="936"/>
      <c r="U101" s="685"/>
      <c r="V101" s="685"/>
      <c r="W101" s="685"/>
      <c r="X101" s="685"/>
      <c r="AG101" s="367" t="s">
        <v>3328</v>
      </c>
      <c r="AH101" s="8" t="s">
        <v>3310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6" t="s">
        <v>3329</v>
      </c>
      <c r="B102" s="254">
        <v>107</v>
      </c>
      <c r="C102" s="377">
        <v>41.177570093457945</v>
      </c>
      <c r="D102" s="378">
        <v>69.061962616822427</v>
      </c>
      <c r="E102" s="378">
        <v>2.755310173666857</v>
      </c>
      <c r="F102" s="378">
        <v>6.303711787819033</v>
      </c>
      <c r="G102" s="319"/>
      <c r="H102" s="379">
        <v>250</v>
      </c>
      <c r="I102" s="377">
        <v>15.068</v>
      </c>
      <c r="J102" s="380">
        <v>61.599400000000031</v>
      </c>
      <c r="K102" s="378">
        <v>3.3860025389626709</v>
      </c>
      <c r="L102" s="381">
        <v>7.8918441860310828</v>
      </c>
      <c r="M102" s="334"/>
      <c r="N102" s="383">
        <v>409</v>
      </c>
      <c r="O102" s="384">
        <v>5.8557457212713935</v>
      </c>
      <c r="P102" s="319">
        <v>47.472396088019529</v>
      </c>
      <c r="Q102" s="385">
        <v>3.606059914087814</v>
      </c>
      <c r="R102" s="386">
        <v>11.569672824998234</v>
      </c>
      <c r="T102" s="936"/>
      <c r="U102" s="685"/>
      <c r="V102" s="685"/>
      <c r="W102" s="685"/>
      <c r="X102" s="685"/>
      <c r="AC102" t="str">
        <f>CONCATENATE(AC71,AC72,AC73,AC74,AC75,AC76,AC77,AC78,AC79,AC80,AA81)</f>
        <v/>
      </c>
      <c r="AG102" s="331" t="s">
        <v>3328</v>
      </c>
      <c r="AH102" s="12" t="s">
        <v>3312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6" t="s">
        <v>3330</v>
      </c>
      <c r="B103" s="254">
        <v>108</v>
      </c>
      <c r="C103" s="377">
        <v>41.055555555555557</v>
      </c>
      <c r="D103" s="378">
        <v>74.756481481481472</v>
      </c>
      <c r="E103" s="378">
        <v>2.5789024833370968</v>
      </c>
      <c r="F103" s="378">
        <v>6.3488792435200336</v>
      </c>
      <c r="G103" s="319"/>
      <c r="H103" s="379">
        <v>247</v>
      </c>
      <c r="I103" s="377">
        <v>15.02834008097166</v>
      </c>
      <c r="J103" s="380">
        <v>64.633481781376489</v>
      </c>
      <c r="K103" s="378">
        <v>3.1929894406660293</v>
      </c>
      <c r="L103" s="381">
        <v>7.8417956989004667</v>
      </c>
      <c r="M103" s="334"/>
      <c r="N103" s="387">
        <v>418</v>
      </c>
      <c r="O103" s="377">
        <v>5.8827751196172251</v>
      </c>
      <c r="P103" s="380">
        <v>50.839832535885186</v>
      </c>
      <c r="Q103" s="378">
        <v>3.2991282600233807</v>
      </c>
      <c r="R103" s="381">
        <v>11.514731028664539</v>
      </c>
      <c r="AA103" s="405"/>
      <c r="AG103" s="331" t="s">
        <v>3328</v>
      </c>
      <c r="AH103" s="12" t="s">
        <v>3314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6" t="s">
        <v>3331</v>
      </c>
      <c r="B104" s="254">
        <v>108</v>
      </c>
      <c r="C104" s="377">
        <v>41.129629629629626</v>
      </c>
      <c r="D104" s="378">
        <v>75.311759259259262</v>
      </c>
      <c r="E104" s="378">
        <v>2.5586173901776332</v>
      </c>
      <c r="F104" s="378">
        <v>6.1740302408632264</v>
      </c>
      <c r="G104" s="319"/>
      <c r="H104" s="379">
        <v>245</v>
      </c>
      <c r="I104" s="377">
        <v>15.126530612244897</v>
      </c>
      <c r="J104" s="380">
        <v>65.66167346938775</v>
      </c>
      <c r="K104" s="378">
        <v>2.9313142280213822</v>
      </c>
      <c r="L104" s="381">
        <v>7.8195528732054376</v>
      </c>
      <c r="M104" s="334"/>
      <c r="N104" s="382">
        <v>419</v>
      </c>
      <c r="O104" s="317">
        <v>5.9307875894988067</v>
      </c>
      <c r="P104" s="321">
        <v>51.764701670644364</v>
      </c>
      <c r="Q104" s="318">
        <v>3.0933379170537942</v>
      </c>
      <c r="R104" s="322">
        <v>10.935182707337511</v>
      </c>
      <c r="T104" s="936"/>
      <c r="AA104" s="405"/>
      <c r="AC104" t="str">
        <f>CONCATENATE(AC88,AC89,AC90,AC91,AC92,AC93,AA94)</f>
        <v/>
      </c>
      <c r="AG104" s="388" t="s">
        <v>3328</v>
      </c>
      <c r="AH104" s="361" t="s">
        <v>1860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6" t="s">
        <v>3332</v>
      </c>
      <c r="B105" s="254">
        <v>108</v>
      </c>
      <c r="C105" s="377">
        <v>41.24074074074074</v>
      </c>
      <c r="D105" s="378">
        <v>75.936481481481465</v>
      </c>
      <c r="E105" s="378">
        <v>2.5426015687296739</v>
      </c>
      <c r="F105" s="378">
        <v>6.0916302884189033</v>
      </c>
      <c r="G105" s="319"/>
      <c r="H105" s="379">
        <v>244</v>
      </c>
      <c r="I105" s="377">
        <v>15.209016393442623</v>
      </c>
      <c r="J105" s="380">
        <v>66.027008196721312</v>
      </c>
      <c r="K105" s="378">
        <v>2.9410442533333199</v>
      </c>
      <c r="L105" s="381">
        <v>7.8022602922894979</v>
      </c>
      <c r="M105" s="334"/>
      <c r="N105" s="383">
        <v>426</v>
      </c>
      <c r="O105" s="384">
        <v>5.969483568075117</v>
      </c>
      <c r="P105" s="319">
        <v>52.15936619718309</v>
      </c>
      <c r="Q105" s="385">
        <v>3.0234548588051595</v>
      </c>
      <c r="R105" s="386">
        <v>10.750786177914939</v>
      </c>
      <c r="T105" s="944"/>
      <c r="U105" s="289"/>
      <c r="V105" s="289"/>
      <c r="W105" s="289"/>
      <c r="X105" s="995"/>
      <c r="AA105" s="405"/>
      <c r="AG105" s="389" t="s">
        <v>3328</v>
      </c>
      <c r="AH105" s="390" t="s">
        <v>3248</v>
      </c>
      <c r="AI105" s="391">
        <f t="shared" ref="AI105:AR105" si="19">AI94/AI$100*100</f>
        <v>9.0909090909090917</v>
      </c>
      <c r="AJ105" s="392">
        <f t="shared" si="19"/>
        <v>21.674876847290641</v>
      </c>
      <c r="AK105" s="391">
        <f t="shared" si="19"/>
        <v>12.943632567849686</v>
      </c>
      <c r="AL105" s="392">
        <f t="shared" si="19"/>
        <v>5.8823529411764701</v>
      </c>
      <c r="AM105" s="391">
        <f t="shared" si="19"/>
        <v>7.474747474747474</v>
      </c>
      <c r="AN105" s="392">
        <f t="shared" si="19"/>
        <v>7.03125</v>
      </c>
      <c r="AO105" s="391">
        <f t="shared" si="19"/>
        <v>4.6801872074882995</v>
      </c>
      <c r="AP105" s="392">
        <f t="shared" si="19"/>
        <v>8.1707317073170742</v>
      </c>
      <c r="AQ105" s="391">
        <f t="shared" si="19"/>
        <v>12.013729977116705</v>
      </c>
      <c r="AR105" s="391">
        <f t="shared" si="19"/>
        <v>8.1564245810055862</v>
      </c>
      <c r="AS105" s="391" t="e">
        <f>AS94/AS$100*100</f>
        <v>#REF!</v>
      </c>
    </row>
    <row r="106" spans="1:45" ht="11.25" customHeight="1" x14ac:dyDescent="0.2">
      <c r="A106" s="376" t="s">
        <v>3333</v>
      </c>
      <c r="B106" s="254">
        <v>108</v>
      </c>
      <c r="C106" s="377">
        <v>41.296296296296298</v>
      </c>
      <c r="D106" s="378">
        <v>78.46870370370371</v>
      </c>
      <c r="E106" s="378">
        <v>2.4666485921040873</v>
      </c>
      <c r="F106" s="378">
        <v>5.9145302060758187</v>
      </c>
      <c r="G106" s="380"/>
      <c r="H106" s="379">
        <v>242</v>
      </c>
      <c r="I106" s="377">
        <v>15.268595041322314</v>
      </c>
      <c r="J106" s="380">
        <v>67.986115702479296</v>
      </c>
      <c r="K106" s="378">
        <v>2.8270931729270301</v>
      </c>
      <c r="L106" s="381">
        <v>7.8459479832854617</v>
      </c>
      <c r="M106" s="393"/>
      <c r="N106" s="387">
        <v>428</v>
      </c>
      <c r="O106" s="377">
        <v>5.9766355140186915</v>
      </c>
      <c r="P106" s="380">
        <v>51.825794392523385</v>
      </c>
      <c r="Q106" s="378">
        <v>3.037636806434683</v>
      </c>
      <c r="R106" s="381">
        <v>10.675005081686905</v>
      </c>
      <c r="V106" s="289"/>
      <c r="W106" s="289"/>
      <c r="X106" s="289"/>
      <c r="AA106" s="405"/>
      <c r="AG106" s="394" t="s">
        <v>3334</v>
      </c>
      <c r="AH106" s="395" t="s">
        <v>3335</v>
      </c>
      <c r="AI106" s="396">
        <f t="shared" ref="AI106:AR106" si="20">AI96/AI100*100</f>
        <v>90.909090909090907</v>
      </c>
      <c r="AJ106" s="396">
        <f t="shared" si="20"/>
        <v>78.325123152709367</v>
      </c>
      <c r="AK106" s="396">
        <f t="shared" si="20"/>
        <v>87.05636743215031</v>
      </c>
      <c r="AL106" s="396">
        <f t="shared" si="20"/>
        <v>94.117647058823522</v>
      </c>
      <c r="AM106" s="396">
        <f t="shared" si="20"/>
        <v>92.525252525252526</v>
      </c>
      <c r="AN106" s="396">
        <f t="shared" si="20"/>
        <v>92.96875</v>
      </c>
      <c r="AO106" s="396">
        <f t="shared" si="20"/>
        <v>95.319812792511698</v>
      </c>
      <c r="AP106" s="396">
        <f t="shared" si="20"/>
        <v>91.829268292682926</v>
      </c>
      <c r="AQ106" s="396">
        <f t="shared" si="20"/>
        <v>87.986270022883289</v>
      </c>
      <c r="AR106" s="396">
        <f t="shared" si="20"/>
        <v>91.843575418994419</v>
      </c>
      <c r="AS106" s="396" t="e">
        <f>AS96/AS100*100</f>
        <v>#REF!</v>
      </c>
    </row>
    <row r="107" spans="1:45" ht="11.25" customHeight="1" x14ac:dyDescent="0.2">
      <c r="A107" s="376" t="s">
        <v>3336</v>
      </c>
      <c r="B107" s="254">
        <v>108</v>
      </c>
      <c r="C107" s="377">
        <v>41.342592592592595</v>
      </c>
      <c r="D107" s="378">
        <v>79.651296296296294</v>
      </c>
      <c r="E107" s="378">
        <v>2.432028089357257</v>
      </c>
      <c r="F107" s="378">
        <v>5.8967305572341422</v>
      </c>
      <c r="G107" s="380"/>
      <c r="H107" s="379">
        <v>242</v>
      </c>
      <c r="I107" s="377">
        <v>15.318181818181818</v>
      </c>
      <c r="J107" s="380">
        <v>69.347024793388485</v>
      </c>
      <c r="K107" s="378">
        <v>2.7840133251018884</v>
      </c>
      <c r="L107" s="381">
        <v>7.6832446314531344</v>
      </c>
      <c r="M107" s="393"/>
      <c r="N107" s="387">
        <v>436</v>
      </c>
      <c r="O107" s="377">
        <v>6.0091743119266052</v>
      </c>
      <c r="P107" s="380">
        <v>53.728577981651384</v>
      </c>
      <c r="Q107" s="378">
        <v>2.8962472222134639</v>
      </c>
      <c r="R107" s="381">
        <v>10.516816726736678</v>
      </c>
      <c r="V107" s="289"/>
      <c r="W107" s="289"/>
      <c r="X107" s="289"/>
      <c r="AA107" s="405"/>
      <c r="AG107" s="397"/>
      <c r="AH107" s="366"/>
      <c r="AI107" s="398"/>
      <c r="AJ107" s="398"/>
      <c r="AK107" s="398"/>
      <c r="AL107" s="398"/>
      <c r="AM107" s="398"/>
      <c r="AN107" s="398"/>
      <c r="AO107" s="398"/>
      <c r="AP107" s="398"/>
      <c r="AQ107" s="398"/>
    </row>
    <row r="108" spans="1:45" ht="11.25" customHeight="1" x14ac:dyDescent="0.2">
      <c r="A108" s="376" t="s">
        <v>3337</v>
      </c>
      <c r="B108" s="254">
        <v>110</v>
      </c>
      <c r="C108" s="377">
        <v>41.109090909090909</v>
      </c>
      <c r="D108" s="378">
        <v>78.218090909090904</v>
      </c>
      <c r="E108" s="378">
        <v>2.4597495580380055</v>
      </c>
      <c r="F108" s="378">
        <v>5.8884753719079974</v>
      </c>
      <c r="G108" s="380"/>
      <c r="H108" s="379">
        <v>239</v>
      </c>
      <c r="I108" s="377">
        <v>15.301255230125523</v>
      </c>
      <c r="J108" s="380">
        <v>69.76263598326355</v>
      </c>
      <c r="K108" s="378">
        <v>2.7768626990823551</v>
      </c>
      <c r="L108" s="381">
        <v>7.5974014872528528</v>
      </c>
      <c r="M108" s="393"/>
      <c r="N108" s="387">
        <v>441</v>
      </c>
      <c r="O108" s="377">
        <v>6.0022675736961455</v>
      </c>
      <c r="P108" s="380">
        <v>53.308820861677944</v>
      </c>
      <c r="Q108" s="378">
        <v>2.887310682405289</v>
      </c>
      <c r="R108" s="381">
        <v>10.416573650848537</v>
      </c>
      <c r="V108" s="289"/>
      <c r="W108" s="289"/>
      <c r="X108" s="289"/>
      <c r="AA108" s="405"/>
      <c r="AG108" s="397"/>
      <c r="AH108" s="366"/>
      <c r="AI108" s="398"/>
      <c r="AJ108" s="398"/>
      <c r="AK108" s="398"/>
      <c r="AL108" s="398"/>
      <c r="AM108" s="398"/>
      <c r="AN108" s="398"/>
      <c r="AO108" s="398"/>
      <c r="AP108" s="398"/>
      <c r="AQ108" s="398"/>
    </row>
    <row r="109" spans="1:45" ht="11.25" customHeight="1" x14ac:dyDescent="0.2">
      <c r="A109" s="376" t="s">
        <v>3338</v>
      </c>
      <c r="B109" s="254">
        <v>107</v>
      </c>
      <c r="C109" s="377">
        <v>41.271028037383175</v>
      </c>
      <c r="D109" s="378">
        <v>79.344859813084142</v>
      </c>
      <c r="E109" s="378">
        <v>2.447368118527518</v>
      </c>
      <c r="F109" s="378">
        <v>5.9296112618832275</v>
      </c>
      <c r="G109" s="380"/>
      <c r="H109" s="379">
        <v>236</v>
      </c>
      <c r="I109" s="377">
        <v>15.35593220338983</v>
      </c>
      <c r="J109" s="380">
        <v>68.989618644067804</v>
      </c>
      <c r="K109" s="378">
        <v>2.776107708957567</v>
      </c>
      <c r="L109" s="381">
        <v>7.4589600145151147</v>
      </c>
      <c r="M109" s="393"/>
      <c r="N109" s="387">
        <v>435</v>
      </c>
      <c r="O109" s="377">
        <v>6.0045977011494251</v>
      </c>
      <c r="P109" s="380">
        <v>53.557172413793126</v>
      </c>
      <c r="Q109" s="378">
        <v>2.907043629888395</v>
      </c>
      <c r="R109" s="381">
        <v>10.328305816949124</v>
      </c>
      <c r="V109" s="289"/>
      <c r="W109" s="289"/>
      <c r="X109" s="289"/>
      <c r="AA109" s="405"/>
      <c r="AG109" s="397"/>
      <c r="AH109" s="366"/>
      <c r="AI109" s="398"/>
      <c r="AJ109" s="398"/>
      <c r="AK109" s="398"/>
      <c r="AL109" s="398"/>
      <c r="AM109" s="398"/>
      <c r="AN109" s="398"/>
      <c r="AO109" s="398"/>
      <c r="AP109" s="398"/>
      <c r="AQ109" s="398"/>
    </row>
    <row r="110" spans="1:45" ht="11.25" customHeight="1" x14ac:dyDescent="0.2">
      <c r="A110" s="376" t="s">
        <v>3339</v>
      </c>
      <c r="B110" s="254">
        <v>108</v>
      </c>
      <c r="C110" s="377">
        <v>41.148148148148145</v>
      </c>
      <c r="D110" s="378">
        <v>76.769444444444431</v>
      </c>
      <c r="E110" s="378">
        <v>2.5461516548310676</v>
      </c>
      <c r="F110" s="378">
        <v>5.9487172532801891</v>
      </c>
      <c r="G110" s="380"/>
      <c r="H110" s="379">
        <v>228</v>
      </c>
      <c r="I110" s="377">
        <v>15.456140350877194</v>
      </c>
      <c r="J110" s="380">
        <v>67.81078947368421</v>
      </c>
      <c r="K110" s="378">
        <v>2.792656901764905</v>
      </c>
      <c r="L110" s="381">
        <v>7.6567777413615756</v>
      </c>
      <c r="M110" s="393"/>
      <c r="N110" s="387">
        <v>435</v>
      </c>
      <c r="O110" s="377">
        <v>6.0666666666666664</v>
      </c>
      <c r="P110" s="380">
        <v>52.771632183908068</v>
      </c>
      <c r="Q110" s="378">
        <v>2.9450128316911375</v>
      </c>
      <c r="R110" s="381">
        <v>10.226970059351803</v>
      </c>
      <c r="V110" s="289"/>
      <c r="W110" s="289"/>
      <c r="X110" s="289"/>
      <c r="AA110" s="405"/>
      <c r="AL110" s="398"/>
      <c r="AM110" s="398"/>
      <c r="AN110" s="398"/>
      <c r="AO110" s="398"/>
      <c r="AP110" s="398"/>
      <c r="AQ110" s="398"/>
    </row>
    <row r="111" spans="1:45" ht="11.25" customHeight="1" x14ac:dyDescent="0.2">
      <c r="A111" s="376" t="s">
        <v>3340</v>
      </c>
      <c r="B111" s="254">
        <v>107</v>
      </c>
      <c r="C111" s="377">
        <v>41.401869158878505</v>
      </c>
      <c r="D111" s="378">
        <v>80.955794392523387</v>
      </c>
      <c r="E111" s="378">
        <v>2.3970911809005062</v>
      </c>
      <c r="F111" s="378">
        <v>6.058157687476684</v>
      </c>
      <c r="G111" s="380"/>
      <c r="H111" s="379">
        <v>226</v>
      </c>
      <c r="I111" s="377">
        <v>15.548672566371682</v>
      </c>
      <c r="J111" s="380">
        <v>71.619070796460178</v>
      </c>
      <c r="K111" s="378">
        <v>2.7064900147607212</v>
      </c>
      <c r="L111" s="381">
        <v>7.4722909319719033</v>
      </c>
      <c r="M111" s="393"/>
      <c r="N111" s="387">
        <v>431</v>
      </c>
      <c r="O111" s="377">
        <v>6.1438515081206493</v>
      </c>
      <c r="P111" s="380">
        <v>57.189373549883996</v>
      </c>
      <c r="Q111" s="378">
        <v>2.7336659710036417</v>
      </c>
      <c r="R111" s="381">
        <v>9.6584547452153391</v>
      </c>
      <c r="V111" s="289"/>
      <c r="W111" s="289"/>
      <c r="X111" s="289"/>
      <c r="AA111" s="405"/>
      <c r="AL111" s="398"/>
      <c r="AM111" s="398"/>
      <c r="AN111" s="398"/>
      <c r="AO111" s="398"/>
      <c r="AP111" s="398"/>
      <c r="AQ111" s="398"/>
    </row>
    <row r="112" spans="1:45" ht="11.25" customHeight="1" x14ac:dyDescent="0.2">
      <c r="A112" s="376" t="s">
        <v>3341</v>
      </c>
      <c r="B112" s="254">
        <v>108</v>
      </c>
      <c r="C112" s="377">
        <v>41.305555555555557</v>
      </c>
      <c r="D112" s="378">
        <v>82.835833333333326</v>
      </c>
      <c r="E112" s="378">
        <v>2.3259508884840931</v>
      </c>
      <c r="F112" s="378">
        <v>6.018920684736262</v>
      </c>
      <c r="G112" s="380"/>
      <c r="H112" s="379">
        <v>227</v>
      </c>
      <c r="I112" s="377">
        <v>15.550660792951541</v>
      </c>
      <c r="J112" s="380">
        <v>72.434229074889899</v>
      </c>
      <c r="K112" s="378">
        <v>2.6364958072136577</v>
      </c>
      <c r="L112" s="381">
        <v>7.4724170564443249</v>
      </c>
      <c r="M112" s="393"/>
      <c r="N112" s="387">
        <v>433</v>
      </c>
      <c r="O112" s="377">
        <v>6.2170900692840645</v>
      </c>
      <c r="P112" s="380">
        <v>58.816628175519696</v>
      </c>
      <c r="Q112" s="378">
        <v>2.6716905050905453</v>
      </c>
      <c r="R112" s="381">
        <v>10.024799720456311</v>
      </c>
      <c r="T112" s="157"/>
      <c r="U112" s="289"/>
      <c r="V112" s="289"/>
      <c r="W112" s="289"/>
      <c r="X112" s="289"/>
      <c r="AA112" s="405"/>
      <c r="AL112" s="398"/>
      <c r="AM112" s="398"/>
      <c r="AN112" s="398"/>
      <c r="AO112" s="398"/>
      <c r="AP112" s="398"/>
      <c r="AQ112" s="398"/>
    </row>
    <row r="113" spans="1:43" ht="11.25" customHeight="1" x14ac:dyDescent="0.2">
      <c r="A113" s="227" t="s">
        <v>3342</v>
      </c>
      <c r="B113" s="239">
        <v>109</v>
      </c>
      <c r="C113" s="280">
        <v>41.238532110091747</v>
      </c>
      <c r="D113" s="283">
        <v>83.028807339449557</v>
      </c>
      <c r="E113" s="283">
        <v>2.3455074541409862</v>
      </c>
      <c r="F113" s="283">
        <v>5.9030339744067462</v>
      </c>
      <c r="G113" s="380"/>
      <c r="H113" s="253">
        <v>229</v>
      </c>
      <c r="I113" s="280">
        <v>15.537117903930131</v>
      </c>
      <c r="J113" s="282">
        <v>72.768165938864627</v>
      </c>
      <c r="K113" s="283">
        <v>2.659344413639638</v>
      </c>
      <c r="L113" s="300">
        <v>7.3897912043562775</v>
      </c>
      <c r="M113" s="393"/>
      <c r="N113" s="279">
        <v>450</v>
      </c>
      <c r="O113" s="280">
        <v>6.2177777777777781</v>
      </c>
      <c r="P113" s="282">
        <v>58.413777777777831</v>
      </c>
      <c r="Q113" s="283">
        <v>2.7353745069920388</v>
      </c>
      <c r="R113" s="300">
        <v>10.004268464712652</v>
      </c>
      <c r="T113" s="466"/>
      <c r="U113" s="405"/>
      <c r="V113" s="405"/>
      <c r="W113" s="405"/>
      <c r="X113" s="405"/>
      <c r="AL113" s="398"/>
      <c r="AM113" s="398"/>
      <c r="AN113" s="398"/>
      <c r="AO113" s="398"/>
      <c r="AP113" s="398"/>
      <c r="AQ113" s="398"/>
    </row>
    <row r="114" spans="1:43" ht="11.25" customHeight="1" x14ac:dyDescent="0.2">
      <c r="A114" s="227" t="s">
        <v>3343</v>
      </c>
      <c r="B114" s="239">
        <v>109</v>
      </c>
      <c r="C114" s="280">
        <v>41.357798165137616</v>
      </c>
      <c r="D114" s="283">
        <v>84.737247706422011</v>
      </c>
      <c r="E114" s="283">
        <v>2.3125526585575997</v>
      </c>
      <c r="F114" s="283">
        <v>5.4718019997809231</v>
      </c>
      <c r="G114" s="380"/>
      <c r="H114" s="253">
        <v>230</v>
      </c>
      <c r="I114" s="280">
        <v>15.678260869565218</v>
      </c>
      <c r="J114" s="282">
        <v>74.378913043478249</v>
      </c>
      <c r="K114" s="283">
        <v>2.6511115130561023</v>
      </c>
      <c r="L114" s="300">
        <v>7.2992620008600184</v>
      </c>
      <c r="M114" s="393"/>
      <c r="N114" s="279">
        <v>474</v>
      </c>
      <c r="O114" s="280">
        <v>6.2679324894514767</v>
      </c>
      <c r="P114" s="282">
        <v>59.714599156118197</v>
      </c>
      <c r="Q114" s="283">
        <v>2.6745247530366871</v>
      </c>
      <c r="R114" s="300">
        <v>10.095625708925414</v>
      </c>
      <c r="T114" s="466"/>
      <c r="U114" s="405"/>
      <c r="V114" s="405"/>
      <c r="W114" s="405"/>
      <c r="X114" s="405"/>
      <c r="Y114" s="405"/>
      <c r="Z114" s="405"/>
      <c r="AB114" s="405"/>
      <c r="AC114" s="405"/>
      <c r="AD114" s="405"/>
      <c r="AE114" s="405"/>
      <c r="AF114" s="919"/>
      <c r="AL114" s="398"/>
      <c r="AM114" s="398"/>
      <c r="AN114" s="398"/>
      <c r="AO114" s="398"/>
      <c r="AP114" s="398"/>
      <c r="AQ114" s="398"/>
    </row>
    <row r="115" spans="1:43" ht="11.25" customHeight="1" x14ac:dyDescent="0.2">
      <c r="A115" s="227" t="s">
        <v>3344</v>
      </c>
      <c r="B115" s="239">
        <v>108</v>
      </c>
      <c r="C115" s="280">
        <v>41.453703703703702</v>
      </c>
      <c r="D115" s="283">
        <v>84.456481481481475</v>
      </c>
      <c r="E115" s="283">
        <v>2.3404953766241436</v>
      </c>
      <c r="F115" s="283">
        <v>5.4451141258493818</v>
      </c>
      <c r="G115" s="380"/>
      <c r="H115" s="253">
        <v>229</v>
      </c>
      <c r="I115" s="280">
        <v>15.676855895196507</v>
      </c>
      <c r="J115" s="282">
        <v>74.044585152838422</v>
      </c>
      <c r="K115" s="283">
        <v>2.6627793288579458</v>
      </c>
      <c r="L115" s="300">
        <v>7.2702684425680175</v>
      </c>
      <c r="M115" s="393"/>
      <c r="N115" s="279">
        <v>479</v>
      </c>
      <c r="O115" s="280">
        <v>6.3131524008350732</v>
      </c>
      <c r="P115" s="282">
        <v>59.28718162839251</v>
      </c>
      <c r="Q115" s="283">
        <v>2.7156745886709368</v>
      </c>
      <c r="R115" s="300">
        <v>10.108296607621647</v>
      </c>
      <c r="T115" s="466"/>
      <c r="U115" s="405"/>
      <c r="V115" s="405"/>
      <c r="W115" s="405"/>
      <c r="X115" s="405"/>
      <c r="Y115" s="405"/>
      <c r="Z115" s="405"/>
      <c r="AB115" s="405"/>
      <c r="AC115" s="405"/>
      <c r="AD115" s="405"/>
      <c r="AE115" s="405"/>
      <c r="AF115" s="919"/>
      <c r="AL115" s="398"/>
      <c r="AM115" s="398"/>
      <c r="AN115" s="398"/>
      <c r="AO115" s="398"/>
      <c r="AP115" s="398"/>
      <c r="AQ115" s="398"/>
    </row>
    <row r="116" spans="1:43" ht="11.25" customHeight="1" x14ac:dyDescent="0.2">
      <c r="A116" s="227" t="s">
        <v>3345</v>
      </c>
      <c r="B116" s="239">
        <v>110</v>
      </c>
      <c r="C116" s="280">
        <v>41.236363636363635</v>
      </c>
      <c r="D116" s="283">
        <v>84.775272727272764</v>
      </c>
      <c r="E116" s="283">
        <v>2.3397447816187587</v>
      </c>
      <c r="F116" s="283">
        <v>5.4351642457044047</v>
      </c>
      <c r="G116" s="380"/>
      <c r="H116" s="253">
        <v>227</v>
      </c>
      <c r="I116" s="280">
        <v>15.656387665198238</v>
      </c>
      <c r="J116" s="282">
        <v>75.372114537444901</v>
      </c>
      <c r="K116" s="283">
        <v>2.6310564055149528</v>
      </c>
      <c r="L116" s="300">
        <v>7.1188112920449687</v>
      </c>
      <c r="M116" s="393"/>
      <c r="N116" s="279">
        <v>482</v>
      </c>
      <c r="O116" s="280">
        <v>6.3257261410788379</v>
      </c>
      <c r="P116" s="282">
        <v>59.752033195020744</v>
      </c>
      <c r="Q116" s="283">
        <v>2.6686351092091662</v>
      </c>
      <c r="R116" s="300">
        <v>10.055894609748117</v>
      </c>
      <c r="T116" s="466"/>
      <c r="U116" s="405"/>
      <c r="V116" s="405"/>
      <c r="W116" s="405"/>
      <c r="X116" s="405"/>
      <c r="Y116" s="405"/>
      <c r="Z116" s="405"/>
      <c r="AA116" s="13"/>
      <c r="AB116" s="405"/>
      <c r="AC116" s="405"/>
      <c r="AD116" s="405"/>
      <c r="AE116" s="405"/>
      <c r="AF116" s="919"/>
      <c r="AL116" s="398"/>
      <c r="AM116" s="398"/>
      <c r="AN116" s="398"/>
      <c r="AO116" s="398"/>
      <c r="AP116" s="398"/>
      <c r="AQ116" s="398"/>
    </row>
    <row r="117" spans="1:43" ht="11.25" customHeight="1" x14ac:dyDescent="0.2">
      <c r="A117" s="227" t="s">
        <v>3346</v>
      </c>
      <c r="B117" s="239">
        <v>109</v>
      </c>
      <c r="C117" s="280">
        <v>41.339449541284402</v>
      </c>
      <c r="D117" s="283">
        <v>84.022935779816535</v>
      </c>
      <c r="E117" s="283">
        <v>2.3925958591324354</v>
      </c>
      <c r="F117" s="283">
        <v>5.7040275752122227</v>
      </c>
      <c r="G117" s="380"/>
      <c r="H117" s="253">
        <v>228</v>
      </c>
      <c r="I117" s="280">
        <v>15.714912280701755</v>
      </c>
      <c r="J117" s="282">
        <v>75.863815789473634</v>
      </c>
      <c r="K117" s="283">
        <v>2.6744948075369854</v>
      </c>
      <c r="L117" s="300">
        <v>7.0018072221016414</v>
      </c>
      <c r="M117" s="393"/>
      <c r="N117" s="279">
        <v>489</v>
      </c>
      <c r="O117" s="280">
        <v>6.3660531697341511</v>
      </c>
      <c r="P117" s="282">
        <v>58.815235173824163</v>
      </c>
      <c r="Q117" s="283">
        <v>2.7370696407325688</v>
      </c>
      <c r="R117" s="300">
        <v>9.8798628706524116</v>
      </c>
      <c r="T117" s="466"/>
      <c r="U117" s="405"/>
      <c r="V117" s="405"/>
      <c r="W117" s="405"/>
      <c r="X117" s="405"/>
      <c r="Y117" s="405"/>
      <c r="Z117" s="405"/>
      <c r="AA117" s="404"/>
      <c r="AB117" s="405"/>
      <c r="AC117" s="405"/>
      <c r="AD117" s="405"/>
      <c r="AE117" s="405"/>
      <c r="AF117" s="919"/>
      <c r="AG117" s="398"/>
      <c r="AH117" s="398"/>
      <c r="AI117" s="398"/>
    </row>
    <row r="118" spans="1:43" ht="11.25" customHeight="1" x14ac:dyDescent="0.2">
      <c r="A118" s="227" t="s">
        <v>3347</v>
      </c>
      <c r="B118" s="239">
        <v>109</v>
      </c>
      <c r="C118" s="280">
        <v>41.38532110091743</v>
      </c>
      <c r="D118" s="283">
        <v>85.031559633027555</v>
      </c>
      <c r="E118" s="283">
        <v>2.3761939080175187</v>
      </c>
      <c r="F118" s="283">
        <v>5.5889925332055945</v>
      </c>
      <c r="G118" s="380"/>
      <c r="H118" s="253">
        <v>228</v>
      </c>
      <c r="I118" s="280">
        <v>15.728070175438596</v>
      </c>
      <c r="J118" s="282">
        <v>76.759824561403505</v>
      </c>
      <c r="K118" s="283">
        <v>2.6600024357558167</v>
      </c>
      <c r="L118" s="300">
        <v>6.8793268533031249</v>
      </c>
      <c r="M118" s="393"/>
      <c r="N118" s="279">
        <v>487</v>
      </c>
      <c r="O118" s="280">
        <v>6.3963039014373715</v>
      </c>
      <c r="P118" s="282">
        <v>60.04948665297745</v>
      </c>
      <c r="Q118" s="283">
        <v>2.682102691528566</v>
      </c>
      <c r="R118" s="300">
        <v>10.151985047458933</v>
      </c>
      <c r="T118" s="466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F118" s="919"/>
      <c r="AG118" s="398"/>
      <c r="AH118" s="398"/>
    </row>
    <row r="119" spans="1:43" ht="11.25" customHeight="1" x14ac:dyDescent="0.2">
      <c r="A119" s="227" t="s">
        <v>3348</v>
      </c>
      <c r="B119" s="239">
        <v>110</v>
      </c>
      <c r="C119" s="280">
        <v>41.290909090909089</v>
      </c>
      <c r="D119" s="283">
        <v>85.693454545454529</v>
      </c>
      <c r="E119" s="283">
        <v>2.3512121245004316</v>
      </c>
      <c r="F119" s="283">
        <v>5.6577572944987553</v>
      </c>
      <c r="G119" s="380"/>
      <c r="H119" s="253">
        <v>228</v>
      </c>
      <c r="I119" s="280">
        <v>15.732456140350877</v>
      </c>
      <c r="J119" s="282">
        <v>77.853640350877185</v>
      </c>
      <c r="K119" s="283">
        <v>2.6630830982869464</v>
      </c>
      <c r="L119" s="300">
        <v>6.9818678834594472</v>
      </c>
      <c r="M119" s="393"/>
      <c r="N119" s="279">
        <v>491</v>
      </c>
      <c r="O119" s="280">
        <v>6.4215885947046845</v>
      </c>
      <c r="P119" s="282">
        <v>60.325173116089552</v>
      </c>
      <c r="Q119" s="283">
        <v>2.6685838621980693</v>
      </c>
      <c r="R119" s="300">
        <v>10.228446602563235</v>
      </c>
      <c r="T119" s="466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F119" s="919"/>
      <c r="AG119" s="398"/>
      <c r="AH119" s="398"/>
    </row>
    <row r="120" spans="1:43" ht="11.25" customHeight="1" x14ac:dyDescent="0.2">
      <c r="A120" s="227" t="s">
        <v>3349</v>
      </c>
      <c r="B120" s="239">
        <v>112</v>
      </c>
      <c r="C120" s="280">
        <v>41.089285714285715</v>
      </c>
      <c r="D120" s="283">
        <v>83.841250000000002</v>
      </c>
      <c r="E120" s="283">
        <v>2.4040686833965914</v>
      </c>
      <c r="F120" s="283">
        <v>5.6246800927808094</v>
      </c>
      <c r="G120" s="380"/>
      <c r="H120" s="253">
        <v>223</v>
      </c>
      <c r="I120" s="280">
        <v>15.748878923766815</v>
      </c>
      <c r="J120" s="282">
        <v>77.623452914798222</v>
      </c>
      <c r="K120" s="283">
        <v>2.7381983148880811</v>
      </c>
      <c r="L120" s="300">
        <v>6.8823056414870853</v>
      </c>
      <c r="M120" s="393"/>
      <c r="N120" s="279">
        <v>487</v>
      </c>
      <c r="O120" s="280">
        <v>6.4414784394250511</v>
      </c>
      <c r="P120" s="282">
        <v>59.700225872689906</v>
      </c>
      <c r="Q120" s="283">
        <v>2.7703026634756345</v>
      </c>
      <c r="R120" s="300">
        <v>10.092886303955018</v>
      </c>
      <c r="T120" s="466"/>
      <c r="U120" s="405"/>
      <c r="V120" s="405"/>
      <c r="W120" s="405"/>
      <c r="X120" s="405"/>
      <c r="Y120" s="405"/>
      <c r="Z120" s="405"/>
      <c r="AA120" s="405"/>
      <c r="AB120" s="405"/>
      <c r="AC120" s="405"/>
      <c r="AD120" s="405"/>
      <c r="AE120" s="405"/>
      <c r="AF120" s="919"/>
      <c r="AG120" s="398"/>
      <c r="AH120" s="398"/>
    </row>
    <row r="121" spans="1:43" ht="11.25" customHeight="1" x14ac:dyDescent="0.2">
      <c r="A121" s="227" t="s">
        <v>3350</v>
      </c>
      <c r="B121" s="239">
        <v>112</v>
      </c>
      <c r="C121" s="280">
        <v>41.107142857142854</v>
      </c>
      <c r="D121" s="283">
        <v>86.543125000000003</v>
      </c>
      <c r="E121" s="283">
        <v>2.3239337699384319</v>
      </c>
      <c r="F121" s="283">
        <v>5.6566970982767195</v>
      </c>
      <c r="G121" s="380"/>
      <c r="H121" s="253">
        <v>222</v>
      </c>
      <c r="I121" s="280">
        <v>15.761261261261261</v>
      </c>
      <c r="J121" s="282">
        <v>80.70527027027029</v>
      </c>
      <c r="K121" s="283">
        <v>2.7028059973722032</v>
      </c>
      <c r="L121" s="300">
        <v>6.8336752678678447</v>
      </c>
      <c r="M121" s="393"/>
      <c r="N121" s="279">
        <v>482</v>
      </c>
      <c r="O121" s="280">
        <v>6.4315352697095438</v>
      </c>
      <c r="P121" s="282">
        <v>61.954253112033186</v>
      </c>
      <c r="Q121" s="283">
        <v>2.6377242538075087</v>
      </c>
      <c r="R121" s="300">
        <v>10.338424854267458</v>
      </c>
      <c r="T121" s="466"/>
      <c r="U121" s="405"/>
      <c r="V121" s="405"/>
      <c r="W121" s="405"/>
      <c r="X121" s="405"/>
      <c r="Y121" s="405"/>
      <c r="Z121" s="405"/>
      <c r="AB121" s="405"/>
      <c r="AC121" s="405"/>
      <c r="AD121" s="405"/>
      <c r="AE121" s="405"/>
      <c r="AF121" s="919"/>
      <c r="AG121" s="398"/>
      <c r="AH121" s="398"/>
    </row>
    <row r="122" spans="1:43" ht="11.25" customHeight="1" x14ac:dyDescent="0.2">
      <c r="A122" s="227" t="s">
        <v>3351</v>
      </c>
      <c r="B122" s="239">
        <v>113</v>
      </c>
      <c r="C122" s="280">
        <v>41.141592920353979</v>
      </c>
      <c r="D122" s="283">
        <v>87.763451327433671</v>
      </c>
      <c r="E122" s="283">
        <v>2.314351082764659</v>
      </c>
      <c r="F122" s="283">
        <v>5.6022758499636227</v>
      </c>
      <c r="G122" s="380"/>
      <c r="H122" s="253">
        <v>223</v>
      </c>
      <c r="I122" s="280">
        <v>15.802690582959642</v>
      </c>
      <c r="J122" s="282">
        <v>81.938565022421557</v>
      </c>
      <c r="K122" s="283">
        <v>2.6791336866914071</v>
      </c>
      <c r="L122" s="300">
        <v>6.8763449854863934</v>
      </c>
      <c r="M122" s="393"/>
      <c r="N122" s="279">
        <v>478</v>
      </c>
      <c r="O122" s="280">
        <v>6.50836820083682</v>
      </c>
      <c r="P122" s="282">
        <v>63.141255230125452</v>
      </c>
      <c r="Q122" s="283">
        <v>2.5527859575650416</v>
      </c>
      <c r="R122" s="300">
        <v>10.451457860062696</v>
      </c>
      <c r="T122" s="466"/>
      <c r="U122" s="405"/>
      <c r="V122" s="405"/>
      <c r="W122" s="405"/>
      <c r="X122" s="405"/>
      <c r="Y122" s="405"/>
      <c r="Z122" s="405"/>
      <c r="AB122" s="405"/>
      <c r="AC122" s="405"/>
      <c r="AD122" s="405"/>
      <c r="AE122" s="405"/>
      <c r="AF122" s="919"/>
      <c r="AG122" s="366"/>
      <c r="AH122" s="398"/>
      <c r="AI122" s="398"/>
      <c r="AJ122" s="398"/>
      <c r="AK122" s="398"/>
      <c r="AL122" s="398"/>
      <c r="AM122" s="398"/>
      <c r="AN122" s="398"/>
      <c r="AO122" s="398"/>
      <c r="AP122" s="398"/>
    </row>
    <row r="123" spans="1:43" ht="11.25" customHeight="1" x14ac:dyDescent="0.2">
      <c r="A123" s="270" t="s">
        <v>3352</v>
      </c>
      <c r="B123" s="271">
        <v>113</v>
      </c>
      <c r="C123" s="272">
        <v>41.283185840707965</v>
      </c>
      <c r="D123" s="273">
        <v>90.968495575221198</v>
      </c>
      <c r="E123" s="273">
        <v>2.2638111688563725</v>
      </c>
      <c r="F123" s="273">
        <v>5.4213076947738692</v>
      </c>
      <c r="G123" s="321"/>
      <c r="H123" s="284">
        <v>222</v>
      </c>
      <c r="I123" s="272">
        <v>15.918918918918919</v>
      </c>
      <c r="J123" s="285">
        <v>84.312027027027042</v>
      </c>
      <c r="K123" s="273">
        <v>2.6732316470678459</v>
      </c>
      <c r="L123" s="299">
        <v>6.8910050377745335</v>
      </c>
      <c r="M123" s="399"/>
      <c r="N123" s="271">
        <v>480</v>
      </c>
      <c r="O123" s="272">
        <v>6.5666666666666664</v>
      </c>
      <c r="P123" s="285">
        <v>65.929312500000009</v>
      </c>
      <c r="Q123" s="273">
        <v>2.4915811125213687</v>
      </c>
      <c r="R123" s="299">
        <v>10.242383646908992</v>
      </c>
      <c r="T123" s="466"/>
      <c r="U123" s="405"/>
      <c r="V123" s="405"/>
      <c r="W123" s="405"/>
      <c r="X123" s="405"/>
      <c r="Y123" s="405"/>
      <c r="Z123" s="405"/>
      <c r="AB123" s="405"/>
      <c r="AC123" s="405"/>
      <c r="AD123" s="405"/>
      <c r="AE123" s="405"/>
      <c r="AG123" s="397"/>
      <c r="AH123" s="366"/>
      <c r="AI123" s="398"/>
      <c r="AJ123" s="398"/>
      <c r="AK123" s="398"/>
      <c r="AL123" s="398"/>
      <c r="AM123" s="398"/>
      <c r="AN123" s="398"/>
      <c r="AO123" s="398"/>
      <c r="AP123" s="398"/>
      <c r="AQ123" s="398"/>
    </row>
    <row r="124" spans="1:43" ht="11.25" customHeight="1" x14ac:dyDescent="0.2">
      <c r="A124" s="270" t="s">
        <v>3353</v>
      </c>
      <c r="B124" s="271">
        <v>115</v>
      </c>
      <c r="C124" s="272">
        <v>40.895652173913042</v>
      </c>
      <c r="D124" s="273">
        <v>90.826956521739106</v>
      </c>
      <c r="E124" s="273">
        <v>2.2850362442398189</v>
      </c>
      <c r="F124" s="273">
        <v>5.5552678513788534</v>
      </c>
      <c r="G124" s="321"/>
      <c r="H124" s="284">
        <v>220</v>
      </c>
      <c r="I124" s="272">
        <v>15.859090909090909</v>
      </c>
      <c r="J124" s="285">
        <v>82.498727272727351</v>
      </c>
      <c r="K124" s="273">
        <v>2.6777200205559284</v>
      </c>
      <c r="L124" s="299">
        <v>6.7701789953844571</v>
      </c>
      <c r="M124" s="399"/>
      <c r="N124" s="271">
        <v>487</v>
      </c>
      <c r="O124" s="272">
        <v>6.593429158110883</v>
      </c>
      <c r="P124" s="285">
        <v>65.573449691991812</v>
      </c>
      <c r="Q124" s="273">
        <v>2.5037033145336252</v>
      </c>
      <c r="R124" s="299">
        <v>10.186805595245385</v>
      </c>
      <c r="T124" s="157"/>
      <c r="U124" s="13"/>
      <c r="V124" s="13"/>
      <c r="W124" s="13"/>
      <c r="X124" s="13"/>
      <c r="AG124" s="397"/>
      <c r="AH124" s="366"/>
      <c r="AI124" s="398"/>
      <c r="AJ124" s="398"/>
      <c r="AK124" s="398"/>
      <c r="AL124" s="398"/>
      <c r="AM124" s="398"/>
      <c r="AN124" s="398"/>
      <c r="AO124" s="398"/>
      <c r="AP124" s="398"/>
      <c r="AQ124" s="398"/>
    </row>
    <row r="125" spans="1:43" ht="11.25" customHeight="1" x14ac:dyDescent="0.2">
      <c r="A125" s="315" t="s">
        <v>3354</v>
      </c>
      <c r="B125" s="464">
        <v>118</v>
      </c>
      <c r="C125" s="317">
        <v>40.610169491525426</v>
      </c>
      <c r="D125" s="318">
        <v>92.545932203389825</v>
      </c>
      <c r="E125" s="318">
        <v>2.3113745868577844</v>
      </c>
      <c r="F125" s="318">
        <v>6.3233977821089304</v>
      </c>
      <c r="G125" s="321"/>
      <c r="H125" s="382">
        <v>218</v>
      </c>
      <c r="I125" s="317">
        <v>15.802752293577981</v>
      </c>
      <c r="J125" s="321">
        <v>84.649449541284341</v>
      </c>
      <c r="K125" s="318">
        <v>2.673829257637804</v>
      </c>
      <c r="L125" s="322">
        <v>6.8490138002390344</v>
      </c>
      <c r="M125" s="399"/>
      <c r="N125" s="464">
        <v>508</v>
      </c>
      <c r="O125" s="317">
        <v>6.6200787401574805</v>
      </c>
      <c r="P125" s="321">
        <v>67.196574803149588</v>
      </c>
      <c r="Q125" s="318">
        <v>2.552354242339367</v>
      </c>
      <c r="R125" s="322">
        <v>10.353808922529794</v>
      </c>
      <c r="T125" s="157"/>
      <c r="U125" s="107"/>
      <c r="V125" s="107"/>
      <c r="W125" s="107"/>
      <c r="X125" s="107"/>
      <c r="AG125" s="397"/>
      <c r="AH125" s="366"/>
      <c r="AI125" s="398"/>
      <c r="AJ125" s="398"/>
      <c r="AK125" s="398"/>
      <c r="AL125" s="398"/>
      <c r="AM125" s="398"/>
      <c r="AN125" s="398"/>
      <c r="AO125" s="398"/>
      <c r="AP125" s="398"/>
      <c r="AQ125" s="398"/>
    </row>
    <row r="126" spans="1:43" ht="11.25" customHeight="1" x14ac:dyDescent="0.2">
      <c r="A126" s="315" t="s">
        <v>3355</v>
      </c>
      <c r="B126" s="464">
        <v>118</v>
      </c>
      <c r="C126" s="317">
        <v>40.728813559322035</v>
      </c>
      <c r="D126" s="318">
        <v>87.811271186440678</v>
      </c>
      <c r="E126" s="318">
        <v>2.471415432106546</v>
      </c>
      <c r="F126" s="318">
        <v>6.8803297739990166</v>
      </c>
      <c r="G126" s="321"/>
      <c r="H126" s="382">
        <v>220</v>
      </c>
      <c r="I126" s="317">
        <v>15.918181818181818</v>
      </c>
      <c r="J126" s="321">
        <v>82.38604545454541</v>
      </c>
      <c r="K126" s="318">
        <v>2.8670794796053367</v>
      </c>
      <c r="L126" s="322">
        <v>7.6691304141080163</v>
      </c>
      <c r="M126" s="399"/>
      <c r="N126" s="464">
        <v>532</v>
      </c>
      <c r="O126" s="317">
        <v>6.708646616541353</v>
      </c>
      <c r="P126" s="321">
        <v>63.243703007518718</v>
      </c>
      <c r="Q126" s="318">
        <v>2.8041576109256936</v>
      </c>
      <c r="R126" s="322">
        <v>10.794699039632437</v>
      </c>
      <c r="T126" s="157"/>
      <c r="U126" s="107"/>
      <c r="V126" s="107"/>
      <c r="W126" s="107"/>
      <c r="X126" s="107"/>
      <c r="AG126" s="397"/>
      <c r="AH126" s="366"/>
      <c r="AI126" s="398"/>
      <c r="AJ126" s="398"/>
      <c r="AK126" s="398"/>
      <c r="AL126" s="398"/>
      <c r="AM126" s="398"/>
      <c r="AN126" s="398"/>
      <c r="AO126" s="398"/>
      <c r="AP126" s="398"/>
      <c r="AQ126" s="398"/>
    </row>
    <row r="127" spans="1:43" ht="11.25" customHeight="1" x14ac:dyDescent="0.2">
      <c r="A127" s="315" t="s">
        <v>3356</v>
      </c>
      <c r="B127" s="464">
        <v>118</v>
      </c>
      <c r="C127" s="317">
        <v>40.779661016949156</v>
      </c>
      <c r="D127" s="318">
        <v>87.412203389830523</v>
      </c>
      <c r="E127" s="318">
        <v>2.46668565578319</v>
      </c>
      <c r="F127" s="318">
        <v>6.9320589853794301</v>
      </c>
      <c r="G127" s="321"/>
      <c r="H127" s="382">
        <v>219</v>
      </c>
      <c r="I127" s="317">
        <v>15.97716894977169</v>
      </c>
      <c r="J127" s="321">
        <v>82.6466210045662</v>
      </c>
      <c r="K127" s="318">
        <v>2.8776803123911225</v>
      </c>
      <c r="L127" s="322">
        <v>7.834941562621256</v>
      </c>
      <c r="M127" s="399"/>
      <c r="N127" s="464">
        <v>537</v>
      </c>
      <c r="O127" s="317">
        <v>6.7541899441340778</v>
      </c>
      <c r="P127" s="321">
        <v>63.048510242085683</v>
      </c>
      <c r="Q127" s="318">
        <v>2.8004386052119377</v>
      </c>
      <c r="R127" s="322">
        <v>11.326965638260123</v>
      </c>
      <c r="T127" s="221"/>
      <c r="U127" s="157"/>
      <c r="V127" s="13"/>
      <c r="W127" s="13"/>
      <c r="X127" s="13"/>
      <c r="Y127" s="13"/>
      <c r="Z127" s="13"/>
      <c r="AB127" s="13"/>
      <c r="AC127" s="13"/>
      <c r="AD127" s="13"/>
      <c r="AE127" s="13"/>
      <c r="AG127" s="397"/>
      <c r="AH127" s="366"/>
      <c r="AI127" s="398"/>
      <c r="AJ127" s="398"/>
      <c r="AK127" s="398"/>
      <c r="AL127" s="398"/>
      <c r="AM127" s="398"/>
      <c r="AN127" s="398"/>
      <c r="AO127" s="398"/>
      <c r="AP127" s="398"/>
      <c r="AQ127" s="398"/>
    </row>
    <row r="128" spans="1:43" s="919" customFormat="1" ht="11.25" customHeight="1" x14ac:dyDescent="0.2">
      <c r="A128" s="315" t="s">
        <v>4316</v>
      </c>
      <c r="B128" s="464">
        <v>120</v>
      </c>
      <c r="C128" s="317">
        <v>40.6</v>
      </c>
      <c r="D128" s="318">
        <v>86.705583333333379</v>
      </c>
      <c r="E128" s="318">
        <v>2.5140109186302864</v>
      </c>
      <c r="F128" s="318">
        <v>7.2161680341479295</v>
      </c>
      <c r="G128" s="321"/>
      <c r="H128" s="382">
        <v>217</v>
      </c>
      <c r="I128" s="317">
        <v>15.995391705069125</v>
      </c>
      <c r="J128" s="321">
        <v>82.665852534562234</v>
      </c>
      <c r="K128" s="318">
        <v>2.850807294800088</v>
      </c>
      <c r="L128" s="322">
        <v>7.8919256052856435</v>
      </c>
      <c r="M128" s="399"/>
      <c r="N128" s="464">
        <v>545</v>
      </c>
      <c r="O128" s="317">
        <v>6.7908256880733946</v>
      </c>
      <c r="P128" s="321">
        <v>62.482697247706405</v>
      </c>
      <c r="Q128" s="318">
        <v>2.8088267814519225</v>
      </c>
      <c r="R128" s="322">
        <v>11.446648844210628</v>
      </c>
      <c r="T128" s="465"/>
      <c r="U128" s="404"/>
      <c r="V128" s="404"/>
      <c r="W128" s="404"/>
      <c r="X128" s="404"/>
      <c r="Y128" s="404"/>
      <c r="Z128" s="405"/>
      <c r="AA128"/>
      <c r="AB128" s="404"/>
      <c r="AC128" s="404"/>
      <c r="AD128" s="404"/>
      <c r="AE128" s="404"/>
      <c r="AF128" s="406"/>
      <c r="AG128" s="397"/>
      <c r="AH128" s="366"/>
      <c r="AI128" s="398"/>
      <c r="AJ128" s="398"/>
      <c r="AK128" s="398"/>
      <c r="AL128" s="398"/>
      <c r="AM128" s="398"/>
      <c r="AN128" s="398"/>
      <c r="AO128" s="398"/>
      <c r="AP128" s="398"/>
      <c r="AQ128" s="398"/>
    </row>
    <row r="129" spans="1:43" s="919" customFormat="1" ht="11.25" customHeight="1" x14ac:dyDescent="0.2">
      <c r="A129" s="315" t="s">
        <v>3357</v>
      </c>
      <c r="B129" s="464">
        <v>120</v>
      </c>
      <c r="C129" s="317">
        <v>40.6</v>
      </c>
      <c r="D129" s="318">
        <v>89.06958333333337</v>
      </c>
      <c r="E129" s="318">
        <v>2.4848204396690545</v>
      </c>
      <c r="F129" s="318">
        <v>7.6322523896544592</v>
      </c>
      <c r="G129" s="321"/>
      <c r="H129" s="382">
        <v>217</v>
      </c>
      <c r="I129" s="317">
        <v>15.995391705069125</v>
      </c>
      <c r="J129" s="321">
        <v>85.131059907834057</v>
      </c>
      <c r="K129" s="318">
        <v>2.8518651465760159</v>
      </c>
      <c r="L129" s="322">
        <v>7.9346167561682668</v>
      </c>
      <c r="M129" s="399"/>
      <c r="N129" s="464">
        <v>545</v>
      </c>
      <c r="O129" s="317">
        <v>6.7908256880733946</v>
      </c>
      <c r="P129" s="321">
        <v>65.256073394495431</v>
      </c>
      <c r="Q129" s="318">
        <v>2.7019474101295908</v>
      </c>
      <c r="R129" s="322">
        <v>11.762865972280334</v>
      </c>
      <c r="T129" s="466"/>
      <c r="U129" s="407"/>
      <c r="V129" s="405"/>
      <c r="W129" s="405"/>
      <c r="X129" s="405"/>
      <c r="Y129" s="405"/>
      <c r="Z129" s="405"/>
      <c r="AA129"/>
      <c r="AB129" s="405"/>
      <c r="AC129" s="405"/>
      <c r="AD129" s="405"/>
      <c r="AE129" s="405"/>
      <c r="AF129" s="406"/>
      <c r="AG129" s="397"/>
      <c r="AH129" s="366"/>
      <c r="AI129" s="398"/>
      <c r="AJ129" s="398"/>
      <c r="AK129" s="398"/>
      <c r="AL129" s="398"/>
      <c r="AM129" s="398"/>
      <c r="AN129" s="398"/>
      <c r="AO129" s="398"/>
      <c r="AP129" s="398"/>
      <c r="AQ129" s="398"/>
    </row>
    <row r="130" spans="1:43" s="919" customFormat="1" ht="11.25" customHeight="1" x14ac:dyDescent="0.2">
      <c r="A130" s="315" t="s">
        <v>3358</v>
      </c>
      <c r="B130" s="464">
        <v>123</v>
      </c>
      <c r="C130" s="317">
        <v>40.357723577235774</v>
      </c>
      <c r="D130" s="318">
        <v>89.671829268292683</v>
      </c>
      <c r="E130" s="318">
        <v>2.467288446516005</v>
      </c>
      <c r="F130" s="318">
        <v>8.8668703306056482</v>
      </c>
      <c r="G130" s="321"/>
      <c r="H130" s="382">
        <v>211</v>
      </c>
      <c r="I130" s="317">
        <v>16.018957345971565</v>
      </c>
      <c r="J130" s="321">
        <v>84.722417061611409</v>
      </c>
      <c r="K130" s="318">
        <v>2.771651825916277</v>
      </c>
      <c r="L130" s="322">
        <v>9.6599502144285339</v>
      </c>
      <c r="M130" s="399"/>
      <c r="N130" s="464">
        <v>558</v>
      </c>
      <c r="O130" s="317">
        <v>6.8366249725696733</v>
      </c>
      <c r="P130" s="321">
        <v>65.357736917562761</v>
      </c>
      <c r="Q130" s="318">
        <v>2.7050107976515427</v>
      </c>
      <c r="R130" s="322">
        <v>13.587588626048539</v>
      </c>
      <c r="T130" s="466"/>
      <c r="U130" s="405"/>
      <c r="V130" s="405"/>
      <c r="W130" s="405"/>
      <c r="X130" s="405"/>
      <c r="Y130" s="405"/>
      <c r="Z130" s="405"/>
      <c r="AA130"/>
      <c r="AB130" s="405"/>
      <c r="AC130" s="405"/>
      <c r="AD130" s="405"/>
      <c r="AE130" s="405"/>
      <c r="AF130" s="406"/>
      <c r="AG130" s="397"/>
      <c r="AH130" s="366"/>
      <c r="AI130" s="398"/>
      <c r="AJ130" s="398"/>
      <c r="AK130" s="398"/>
      <c r="AL130" s="398"/>
      <c r="AM130" s="398"/>
      <c r="AN130" s="398"/>
      <c r="AO130" s="398"/>
      <c r="AP130" s="398"/>
      <c r="AQ130" s="398"/>
    </row>
    <row r="131" spans="1:43" s="919" customFormat="1" ht="11.25" customHeight="1" x14ac:dyDescent="0.2">
      <c r="A131" s="315" t="s">
        <v>3359</v>
      </c>
      <c r="B131" s="464">
        <v>126</v>
      </c>
      <c r="C131" s="317">
        <v>39.88095238095238</v>
      </c>
      <c r="D131" s="318">
        <v>92.950476190476181</v>
      </c>
      <c r="E131" s="318">
        <v>2.3644425184643332</v>
      </c>
      <c r="F131" s="318">
        <v>8.453306487642406</v>
      </c>
      <c r="G131" s="321"/>
      <c r="H131" s="382">
        <v>208</v>
      </c>
      <c r="I131" s="317">
        <v>15.865384615384615</v>
      </c>
      <c r="J131" s="321">
        <v>87.882067307692381</v>
      </c>
      <c r="K131" s="318">
        <v>2.7231364717477189</v>
      </c>
      <c r="L131" s="322">
        <v>9.5413945013929062</v>
      </c>
      <c r="M131" s="399"/>
      <c r="N131" s="464">
        <v>560</v>
      </c>
      <c r="O131" s="317">
        <v>6.8517857142857146</v>
      </c>
      <c r="P131" s="321">
        <v>64.590142857142894</v>
      </c>
      <c r="Q131" s="318">
        <v>2.6863142919084901</v>
      </c>
      <c r="R131" s="322">
        <v>13.842530587141644</v>
      </c>
      <c r="T131" s="466"/>
      <c r="U131" s="405"/>
      <c r="V131" s="405"/>
      <c r="W131" s="405"/>
      <c r="X131" s="405"/>
      <c r="Y131" s="405"/>
      <c r="Z131" s="405"/>
      <c r="AA131"/>
      <c r="AB131" s="405"/>
      <c r="AC131" s="405"/>
      <c r="AD131" s="405"/>
      <c r="AE131" s="405"/>
      <c r="AF131" s="406"/>
      <c r="AG131" s="397"/>
      <c r="AH131" s="366"/>
      <c r="AI131" s="398"/>
      <c r="AJ131" s="398"/>
      <c r="AK131" s="398"/>
      <c r="AL131" s="398"/>
      <c r="AM131" s="398"/>
      <c r="AN131" s="398"/>
      <c r="AO131" s="398"/>
      <c r="AP131" s="398"/>
      <c r="AQ131" s="398"/>
    </row>
    <row r="132" spans="1:43" s="919" customFormat="1" ht="11.25" customHeight="1" x14ac:dyDescent="0.2">
      <c r="A132" s="315" t="s">
        <v>3360</v>
      </c>
      <c r="B132" s="464">
        <v>127</v>
      </c>
      <c r="C132" s="317">
        <v>39.834645669291341</v>
      </c>
      <c r="D132" s="318">
        <v>94.096535433070827</v>
      </c>
      <c r="E132" s="318">
        <v>2.3628573725308852</v>
      </c>
      <c r="F132" s="318">
        <v>8.9584427523954346</v>
      </c>
      <c r="G132" s="321"/>
      <c r="H132" s="382">
        <v>208</v>
      </c>
      <c r="I132" s="317">
        <v>15.841346153846153</v>
      </c>
      <c r="J132" s="321">
        <v>90.373557692307685</v>
      </c>
      <c r="K132" s="318">
        <v>2.7154049623194023</v>
      </c>
      <c r="L132" s="322">
        <v>9.6372237241105498</v>
      </c>
      <c r="M132" s="399"/>
      <c r="N132" s="464">
        <v>561</v>
      </c>
      <c r="O132" s="317">
        <v>6.8627450980392153</v>
      </c>
      <c r="P132" s="321">
        <v>65.180320855614951</v>
      </c>
      <c r="Q132" s="318">
        <v>2.6554292920774532</v>
      </c>
      <c r="R132" s="322">
        <v>13.993249336830338</v>
      </c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 s="397"/>
      <c r="AH132" s="366"/>
      <c r="AI132" s="398"/>
      <c r="AJ132" s="398"/>
      <c r="AK132" s="398"/>
      <c r="AL132" s="398"/>
      <c r="AM132" s="398"/>
      <c r="AN132" s="398"/>
      <c r="AO132" s="398"/>
      <c r="AP132" s="398"/>
      <c r="AQ132" s="398"/>
    </row>
    <row r="133" spans="1:43" s="919" customFormat="1" ht="11.25" customHeight="1" x14ac:dyDescent="0.2">
      <c r="A133" s="315" t="s">
        <v>3361</v>
      </c>
      <c r="B133" s="464">
        <v>127</v>
      </c>
      <c r="C133" s="317">
        <v>39.8503937007874</v>
      </c>
      <c r="D133" s="318">
        <v>94.136929133858246</v>
      </c>
      <c r="E133" s="318">
        <v>2.3759410001969838</v>
      </c>
      <c r="F133" s="318">
        <v>9.0245581605288532</v>
      </c>
      <c r="G133" s="321"/>
      <c r="H133" s="382">
        <v>209</v>
      </c>
      <c r="I133" s="317">
        <v>15.866028708133971</v>
      </c>
      <c r="J133" s="321">
        <v>90.680765550239286</v>
      </c>
      <c r="K133" s="318">
        <v>2.7539857831564314</v>
      </c>
      <c r="L133" s="322">
        <v>9.6244533137043966</v>
      </c>
      <c r="M133" s="399"/>
      <c r="N133" s="464">
        <v>560</v>
      </c>
      <c r="O133" s="317">
        <v>6.8732142857142859</v>
      </c>
      <c r="P133" s="321">
        <v>64.305803571428555</v>
      </c>
      <c r="Q133" s="318">
        <v>2.7077635653784071</v>
      </c>
      <c r="R133" s="322">
        <v>14.055047120178177</v>
      </c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 s="397"/>
      <c r="AH133" s="366"/>
      <c r="AI133" s="398"/>
      <c r="AJ133" s="398"/>
      <c r="AK133" s="398"/>
      <c r="AL133" s="398"/>
      <c r="AM133" s="398"/>
      <c r="AN133" s="398"/>
      <c r="AO133" s="398"/>
      <c r="AP133" s="398"/>
      <c r="AQ133" s="398"/>
    </row>
    <row r="134" spans="1:43" s="919" customFormat="1" ht="11.25" customHeight="1" x14ac:dyDescent="0.2">
      <c r="A134" s="315" t="s">
        <v>3362</v>
      </c>
      <c r="B134" s="464">
        <v>130</v>
      </c>
      <c r="C134" s="317">
        <v>39.6</v>
      </c>
      <c r="D134" s="318">
        <v>82.69946153846152</v>
      </c>
      <c r="E134" s="318">
        <v>2.8015999487758192</v>
      </c>
      <c r="F134" s="318">
        <v>8.9652631439952764</v>
      </c>
      <c r="G134" s="321"/>
      <c r="H134" s="382">
        <v>202</v>
      </c>
      <c r="I134" s="317">
        <v>15.787128712871286</v>
      </c>
      <c r="J134" s="321">
        <v>86.454306930693093</v>
      </c>
      <c r="K134" s="318">
        <v>2.901797374127197</v>
      </c>
      <c r="L134" s="322">
        <v>9.8013360773469529</v>
      </c>
      <c r="M134" s="399"/>
      <c r="N134" s="464">
        <v>541</v>
      </c>
      <c r="O134" s="317">
        <v>6.933456561922366</v>
      </c>
      <c r="P134" s="321">
        <v>60.293992606284625</v>
      </c>
      <c r="Q134" s="318">
        <v>2.8850799665433113</v>
      </c>
      <c r="R134" s="322">
        <v>13.970251214379099</v>
      </c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 s="397"/>
      <c r="AH134" s="366"/>
      <c r="AI134" s="398"/>
      <c r="AJ134" s="398"/>
      <c r="AK134" s="398"/>
      <c r="AL134" s="398"/>
      <c r="AM134" s="398"/>
      <c r="AN134" s="398"/>
      <c r="AO134" s="398"/>
      <c r="AP134" s="398"/>
      <c r="AQ134" s="398"/>
    </row>
    <row r="135" spans="1:43" s="919" customFormat="1" ht="11.25" customHeight="1" x14ac:dyDescent="0.2">
      <c r="A135" s="315" t="s">
        <v>3983</v>
      </c>
      <c r="B135" s="464">
        <v>130</v>
      </c>
      <c r="C135" s="317">
        <v>39.715384615384615</v>
      </c>
      <c r="D135" s="318">
        <v>91.594076923076955</v>
      </c>
      <c r="E135" s="318">
        <v>2.4293928742606741</v>
      </c>
      <c r="F135" s="318">
        <v>8.9628285739387064</v>
      </c>
      <c r="G135" s="321"/>
      <c r="H135" s="382">
        <v>200</v>
      </c>
      <c r="I135" s="317">
        <v>15.79</v>
      </c>
      <c r="J135" s="321">
        <v>88.683150000000012</v>
      </c>
      <c r="K135" s="318">
        <v>2.7764630303213851</v>
      </c>
      <c r="L135" s="322">
        <v>9.9114766589155447</v>
      </c>
      <c r="M135" s="399"/>
      <c r="N135" s="464">
        <v>535</v>
      </c>
      <c r="O135" s="317">
        <v>6.9775700934579437</v>
      </c>
      <c r="P135" s="321">
        <v>61.791588785046798</v>
      </c>
      <c r="Q135" s="318">
        <v>2.8813057133100783</v>
      </c>
      <c r="R135" s="322">
        <v>13.749202589579637</v>
      </c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 s="397"/>
      <c r="AH135" s="366"/>
      <c r="AI135" s="398"/>
      <c r="AJ135" s="398"/>
      <c r="AK135" s="398"/>
      <c r="AL135" s="398"/>
      <c r="AM135" s="398"/>
      <c r="AN135" s="398"/>
      <c r="AO135" s="398"/>
      <c r="AP135" s="398"/>
      <c r="AQ135" s="398"/>
    </row>
    <row r="136" spans="1:43" s="919" customFormat="1" ht="11.25" customHeight="1" x14ac:dyDescent="0.2">
      <c r="A136" s="315" t="s">
        <v>4058</v>
      </c>
      <c r="B136" s="464">
        <v>131</v>
      </c>
      <c r="C136" s="317">
        <v>39.694656488549619</v>
      </c>
      <c r="D136" s="318">
        <v>83.958091603053433</v>
      </c>
      <c r="E136" s="318">
        <v>2.6682519935937448</v>
      </c>
      <c r="F136" s="318">
        <v>8.8673573108328991</v>
      </c>
      <c r="G136" s="321"/>
      <c r="H136" s="382">
        <v>205</v>
      </c>
      <c r="I136" s="317">
        <v>15.692682926829269</v>
      </c>
      <c r="J136" s="321">
        <v>81.758097560975614</v>
      </c>
      <c r="K136" s="318">
        <v>2.9684851111923996</v>
      </c>
      <c r="L136" s="322">
        <v>10.120065918636493</v>
      </c>
      <c r="M136" s="399"/>
      <c r="N136" s="464">
        <v>528</v>
      </c>
      <c r="O136" s="317">
        <v>7.0568181818181817</v>
      </c>
      <c r="P136" s="321">
        <v>55.511420454545487</v>
      </c>
      <c r="Q136" s="318">
        <v>3.2461538002883312</v>
      </c>
      <c r="R136" s="322">
        <v>13.633243368390236</v>
      </c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 s="397"/>
      <c r="AH136" s="366"/>
      <c r="AI136" s="398"/>
      <c r="AJ136" s="398"/>
      <c r="AK136" s="398"/>
      <c r="AL136" s="398"/>
      <c r="AM136" s="398"/>
      <c r="AN136" s="398"/>
      <c r="AO136" s="398"/>
      <c r="AP136" s="398"/>
      <c r="AQ136" s="398"/>
    </row>
    <row r="137" spans="1:43" s="919" customFormat="1" ht="11.25" customHeight="1" x14ac:dyDescent="0.2">
      <c r="A137" s="1079" t="s">
        <v>4106</v>
      </c>
      <c r="B137" s="1080">
        <v>132</v>
      </c>
      <c r="C137" s="1081">
        <v>39.659090909090907</v>
      </c>
      <c r="D137" s="1082">
        <v>88.310681818181862</v>
      </c>
      <c r="E137" s="1082">
        <v>2.5253817337508218</v>
      </c>
      <c r="F137" s="1082">
        <v>8.9572581061962815</v>
      </c>
      <c r="G137" s="1083"/>
      <c r="H137" s="1084">
        <v>205</v>
      </c>
      <c r="I137" s="1081">
        <v>15.692682926829269</v>
      </c>
      <c r="J137" s="1083">
        <v>86.400146341463412</v>
      </c>
      <c r="K137" s="1082">
        <v>2.8091660880541349</v>
      </c>
      <c r="L137" s="1085">
        <v>10.011339791644174</v>
      </c>
      <c r="M137" s="1086"/>
      <c r="N137" s="1080">
        <v>524</v>
      </c>
      <c r="O137" s="1081">
        <v>7.143129770992366</v>
      </c>
      <c r="P137" s="1083">
        <v>59.944885496183169</v>
      </c>
      <c r="Q137" s="1082">
        <v>2.9682436515489132</v>
      </c>
      <c r="R137" s="1085">
        <v>13.187156092838745</v>
      </c>
      <c r="Y137"/>
      <c r="Z137"/>
      <c r="AA137"/>
      <c r="AB137"/>
      <c r="AC137"/>
      <c r="AD137"/>
      <c r="AE137"/>
      <c r="AF137"/>
      <c r="AG137" s="397"/>
      <c r="AH137" s="366"/>
      <c r="AI137" s="398"/>
      <c r="AJ137" s="398"/>
      <c r="AK137" s="398"/>
      <c r="AL137" s="398"/>
      <c r="AM137" s="398"/>
      <c r="AN137" s="398"/>
      <c r="AO137" s="398"/>
      <c r="AP137" s="398"/>
      <c r="AQ137" s="398"/>
    </row>
    <row r="138" spans="1:43" s="919" customFormat="1" ht="11.25" customHeight="1" x14ac:dyDescent="0.2">
      <c r="A138" s="1079" t="s">
        <v>4135</v>
      </c>
      <c r="B138" s="1080">
        <v>133</v>
      </c>
      <c r="C138" s="1081">
        <v>39.436090225563909</v>
      </c>
      <c r="D138" s="1082">
        <v>94.596240601503766</v>
      </c>
      <c r="E138" s="1082">
        <v>2.4477406191398132</v>
      </c>
      <c r="F138" s="1082">
        <v>8.6085533432596382</v>
      </c>
      <c r="G138" s="1083"/>
      <c r="H138" s="1084">
        <v>218</v>
      </c>
      <c r="I138" s="1081">
        <v>15.339449541284404</v>
      </c>
      <c r="J138" s="1083">
        <v>89.895733944954159</v>
      </c>
      <c r="K138" s="1082">
        <v>2.752987960516919</v>
      </c>
      <c r="L138" s="1085">
        <v>9.3533618645788863</v>
      </c>
      <c r="M138" s="1086"/>
      <c r="N138" s="1080">
        <v>516</v>
      </c>
      <c r="O138" s="1081">
        <v>7.1860465116279073</v>
      </c>
      <c r="P138" s="1083">
        <v>61.655852713178319</v>
      </c>
      <c r="Q138" s="1082">
        <v>2.9229138095958103</v>
      </c>
      <c r="R138" s="1085">
        <v>12.733085641181557</v>
      </c>
      <c r="AG138" s="397"/>
      <c r="AH138" s="366"/>
      <c r="AI138" s="398"/>
      <c r="AJ138" s="398"/>
      <c r="AK138" s="398"/>
      <c r="AL138" s="398"/>
      <c r="AM138" s="398"/>
      <c r="AN138" s="398"/>
      <c r="AO138" s="398"/>
      <c r="AP138" s="398"/>
      <c r="AQ138" s="398"/>
    </row>
    <row r="139" spans="1:43" s="919" customFormat="1" ht="11.25" customHeight="1" x14ac:dyDescent="0.2">
      <c r="A139" s="1079" t="s">
        <v>4473</v>
      </c>
      <c r="B139" s="1080">
        <v>135</v>
      </c>
      <c r="C139" s="1081">
        <v>39.251851851851853</v>
      </c>
      <c r="D139" s="1082">
        <v>95.260148148148133</v>
      </c>
      <c r="E139" s="1082">
        <v>2.435599551184199</v>
      </c>
      <c r="F139" s="1082">
        <v>8.4593823456692387</v>
      </c>
      <c r="G139" s="1083"/>
      <c r="H139" s="1084">
        <v>222</v>
      </c>
      <c r="I139" s="1081">
        <v>15.135135135135135</v>
      </c>
      <c r="J139" s="1083">
        <v>88.788828828828869</v>
      </c>
      <c r="K139" s="1082">
        <v>2.8130134266655671</v>
      </c>
      <c r="L139" s="1085">
        <v>9.1198360324158969</v>
      </c>
      <c r="M139" s="1086"/>
      <c r="N139" s="1080">
        <v>517</v>
      </c>
      <c r="O139" s="1081">
        <v>7.179883945841393</v>
      </c>
      <c r="P139" s="1083">
        <v>61.285377176015437</v>
      </c>
      <c r="Q139" s="1082">
        <v>2.9768539920977632</v>
      </c>
      <c r="R139" s="1085">
        <v>12.432318941682334</v>
      </c>
      <c r="AG139" s="397"/>
      <c r="AH139" s="366"/>
      <c r="AI139" s="398"/>
      <c r="AJ139" s="398"/>
      <c r="AK139" s="398"/>
      <c r="AL139" s="398"/>
      <c r="AM139" s="398"/>
      <c r="AN139" s="398"/>
      <c r="AO139" s="398"/>
      <c r="AP139" s="398"/>
      <c r="AQ139" s="398"/>
    </row>
    <row r="140" spans="1:43" s="919" customFormat="1" ht="11.25" customHeight="1" x14ac:dyDescent="0.2">
      <c r="A140" s="1079" t="s">
        <v>4479</v>
      </c>
      <c r="B140" s="1080">
        <v>135</v>
      </c>
      <c r="C140" s="1081">
        <v>39.340740740740742</v>
      </c>
      <c r="D140" s="1082">
        <v>97.704148148148164</v>
      </c>
      <c r="E140" s="1082">
        <v>2.4056731823590853</v>
      </c>
      <c r="F140" s="1082">
        <v>8.3547909558740407</v>
      </c>
      <c r="G140" s="1083"/>
      <c r="H140" s="1084">
        <v>226</v>
      </c>
      <c r="I140" s="1081">
        <v>15.110619469026549</v>
      </c>
      <c r="J140" s="1083">
        <v>91.989336283185864</v>
      </c>
      <c r="K140" s="1082">
        <v>2.7700763467253742</v>
      </c>
      <c r="L140" s="1085">
        <v>9.194020719531343</v>
      </c>
      <c r="M140" s="1086"/>
      <c r="N140" s="1080">
        <v>517</v>
      </c>
      <c r="O140" s="1081">
        <v>7.20889748549323</v>
      </c>
      <c r="P140" s="1083">
        <v>63.278549323017423</v>
      </c>
      <c r="Q140" s="1082">
        <v>2.9195576933152707</v>
      </c>
      <c r="R140" s="1085">
        <v>12.14306444174645</v>
      </c>
      <c r="AG140" s="397"/>
      <c r="AH140" s="366"/>
      <c r="AI140" s="398"/>
      <c r="AJ140" s="398"/>
      <c r="AK140" s="398"/>
      <c r="AL140" s="398"/>
      <c r="AM140" s="398"/>
      <c r="AN140" s="398"/>
      <c r="AO140" s="398"/>
      <c r="AP140" s="398"/>
      <c r="AQ140" s="398"/>
    </row>
    <row r="141" spans="1:43" s="919" customFormat="1" ht="11.25" customHeight="1" x14ac:dyDescent="0.2">
      <c r="A141" s="1079" t="s">
        <v>4482</v>
      </c>
      <c r="B141" s="1080">
        <v>137</v>
      </c>
      <c r="C141" s="1081">
        <v>39.23357664233577</v>
      </c>
      <c r="D141" s="1082">
        <v>92.861532846715292</v>
      </c>
      <c r="E141" s="1082">
        <v>2.5568334642979922</v>
      </c>
      <c r="F141" s="1082">
        <v>7.5629102780530877</v>
      </c>
      <c r="G141" s="1083"/>
      <c r="H141" s="1084">
        <v>232</v>
      </c>
      <c r="I141" s="1081">
        <v>14.918103448275861</v>
      </c>
      <c r="J141" s="1083">
        <v>88.773103448275862</v>
      </c>
      <c r="K141" s="1082">
        <v>2.9477341556614349</v>
      </c>
      <c r="L141" s="1085">
        <v>9.2094569411481437</v>
      </c>
      <c r="M141" s="1086"/>
      <c r="N141" s="1080">
        <v>515</v>
      </c>
      <c r="O141" s="1081">
        <v>7.2174757281553399</v>
      </c>
      <c r="P141" s="1083">
        <v>58.68067961165044</v>
      </c>
      <c r="Q141" s="1082">
        <v>3.2151331498225892</v>
      </c>
      <c r="R141" s="1085">
        <v>11.742054456502297</v>
      </c>
      <c r="T141"/>
      <c r="U141"/>
      <c r="V141"/>
      <c r="W141"/>
      <c r="X141"/>
      <c r="AG141" s="397"/>
      <c r="AH141" s="366"/>
      <c r="AI141" s="398"/>
      <c r="AJ141" s="398"/>
      <c r="AK141" s="398"/>
      <c r="AL141" s="398"/>
      <c r="AM141" s="398"/>
      <c r="AN141" s="398"/>
      <c r="AO141" s="398"/>
      <c r="AP141" s="398"/>
      <c r="AQ141" s="398"/>
    </row>
    <row r="142" spans="1:43" s="919" customFormat="1" ht="11.25" customHeight="1" x14ac:dyDescent="0.2">
      <c r="A142" s="1079" t="s">
        <v>4491</v>
      </c>
      <c r="B142" s="1080">
        <v>136</v>
      </c>
      <c r="C142" s="1081">
        <v>39.294117647058826</v>
      </c>
      <c r="D142" s="1082">
        <v>98.657573529411749</v>
      </c>
      <c r="E142" s="1082">
        <v>2.4350489283179626</v>
      </c>
      <c r="F142" s="1082">
        <v>7.6250329956203053</v>
      </c>
      <c r="G142" s="1083"/>
      <c r="H142" s="1084">
        <v>233</v>
      </c>
      <c r="I142" s="1081">
        <v>14.918454935622318</v>
      </c>
      <c r="J142" s="1083">
        <v>94.708969957081507</v>
      </c>
      <c r="K142" s="1082">
        <v>2.7775615451758133</v>
      </c>
      <c r="L142" s="1085">
        <v>9.251409668847888</v>
      </c>
      <c r="M142" s="1086"/>
      <c r="N142" s="1080">
        <v>517</v>
      </c>
      <c r="O142" s="1081">
        <v>7.2224371373307541</v>
      </c>
      <c r="P142" s="1083">
        <v>61.584448742746595</v>
      </c>
      <c r="Q142" s="1082">
        <v>3.0617137642807717</v>
      </c>
      <c r="R142" s="1085">
        <v>11.649651221731679</v>
      </c>
      <c r="AG142" s="397"/>
      <c r="AH142" s="366"/>
      <c r="AI142" s="398"/>
      <c r="AJ142" s="398"/>
      <c r="AK142" s="398"/>
      <c r="AL142" s="398"/>
      <c r="AM142" s="398"/>
      <c r="AN142" s="398"/>
      <c r="AO142" s="398"/>
      <c r="AP142" s="398"/>
      <c r="AQ142" s="398"/>
    </row>
    <row r="143" spans="1:43" ht="11.25" customHeight="1" x14ac:dyDescent="0.2">
      <c r="A143" s="1079" t="s">
        <v>4498</v>
      </c>
      <c r="B143" s="1080">
        <f>'All CCC'!B896</f>
        <v>136</v>
      </c>
      <c r="C143" s="1081">
        <f>'All CCC'!E896</f>
        <v>39.367647058823529</v>
      </c>
      <c r="D143" s="1082">
        <f>'All CCC'!I896</f>
        <v>100.47227941176469</v>
      </c>
      <c r="E143" s="1082">
        <f>'All CCC'!J896</f>
        <v>2.4268946924451487</v>
      </c>
      <c r="F143" s="1082">
        <f>'All CCC'!R896</f>
        <v>7.5252937803871038</v>
      </c>
      <c r="G143" s="1083"/>
      <c r="H143" s="1084">
        <f>'All CCC'!B897</f>
        <v>234</v>
      </c>
      <c r="I143" s="1081">
        <f>'All CCC'!E897</f>
        <v>14.94017094017094</v>
      </c>
      <c r="J143" s="1083">
        <f>'All CCC'!I897</f>
        <v>95.227352136752103</v>
      </c>
      <c r="K143" s="1082">
        <f>'All CCC'!J897</f>
        <v>2.7742108385006117</v>
      </c>
      <c r="L143" s="1085">
        <f>'All CCC'!R897</f>
        <v>9.23972323426697</v>
      </c>
      <c r="M143" s="1086"/>
      <c r="N143" s="1080">
        <f>'All CCC'!B898</f>
        <v>517</v>
      </c>
      <c r="O143" s="1081">
        <f>'All CCC'!E898</f>
        <v>7.2553191489361701</v>
      </c>
      <c r="P143" s="1083">
        <f>'All CCC'!I898</f>
        <v>61.894874274661525</v>
      </c>
      <c r="Q143" s="1082">
        <f>'All CCC'!J898</f>
        <v>3.0798596910470493</v>
      </c>
      <c r="R143" s="1085">
        <f>'All CCC'!R898</f>
        <v>11.290379176926312</v>
      </c>
      <c r="AG143" s="117"/>
      <c r="AH143" s="117"/>
      <c r="AI143" s="117"/>
      <c r="AJ143" s="117"/>
      <c r="AK143" s="117"/>
      <c r="AL143" s="117"/>
      <c r="AM143" s="117"/>
      <c r="AN143" s="117"/>
      <c r="AO143" s="117"/>
    </row>
    <row r="144" spans="1:43" ht="11.25" customHeight="1" x14ac:dyDescent="0.2">
      <c r="A144" s="117"/>
      <c r="B144" s="400"/>
      <c r="C144" s="401"/>
      <c r="D144" s="319"/>
      <c r="E144" s="319"/>
      <c r="F144" s="319"/>
      <c r="G144" s="319"/>
      <c r="H144" s="400"/>
      <c r="I144" s="401"/>
      <c r="J144" s="319"/>
      <c r="K144" s="319"/>
      <c r="L144" s="319"/>
      <c r="M144" s="12"/>
      <c r="N144" s="117"/>
      <c r="O144" s="117"/>
      <c r="P144" s="117"/>
      <c r="Q144" s="117"/>
      <c r="R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</row>
    <row r="145" spans="1:50" ht="11.25" customHeight="1" x14ac:dyDescent="0.2">
      <c r="A145" s="117"/>
      <c r="B145" s="12"/>
      <c r="C145" s="289"/>
      <c r="D145" s="289"/>
      <c r="E145" s="289"/>
      <c r="F145" s="289"/>
      <c r="G145" s="12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</row>
    <row r="146" spans="1:50" ht="11.25" customHeight="1" x14ac:dyDescent="0.2">
      <c r="A146" s="117"/>
      <c r="B146" s="12"/>
      <c r="C146" s="289"/>
      <c r="D146" s="289"/>
      <c r="E146" s="289"/>
      <c r="F146" s="289"/>
      <c r="G146" s="12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</row>
    <row r="147" spans="1:50" ht="11.25" customHeight="1" x14ac:dyDescent="0.2">
      <c r="A147" s="117"/>
      <c r="B147" s="12"/>
      <c r="C147" s="289"/>
      <c r="D147" s="289"/>
      <c r="E147" s="289"/>
      <c r="F147" s="289"/>
      <c r="G147" s="12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</row>
    <row r="148" spans="1:50" ht="11.1" customHeight="1" x14ac:dyDescent="0.2">
      <c r="A148" s="117"/>
      <c r="B148" s="403"/>
      <c r="C148" s="1078"/>
      <c r="D148" s="1078"/>
      <c r="E148" s="30"/>
      <c r="F148" s="30"/>
      <c r="G148" s="12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</row>
    <row r="149" spans="1:50" ht="11.1" customHeight="1" x14ac:dyDescent="0.2">
      <c r="A149" s="117"/>
      <c r="B149" s="12"/>
      <c r="C149" s="247"/>
      <c r="D149" s="247"/>
      <c r="E149" s="247"/>
      <c r="F149" s="289"/>
      <c r="G149" s="12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</row>
    <row r="150" spans="1:50" ht="11.1" customHeight="1" x14ac:dyDescent="0.2">
      <c r="A150" s="117"/>
      <c r="B150" s="12"/>
      <c r="C150" s="247"/>
      <c r="D150" s="247"/>
      <c r="E150" s="247"/>
      <c r="F150" s="247"/>
      <c r="G150" s="12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</row>
    <row r="151" spans="1:50" ht="11.1" customHeight="1" x14ac:dyDescent="0.2">
      <c r="A151" s="117"/>
      <c r="B151" s="12"/>
      <c r="C151" s="247"/>
      <c r="D151" s="247"/>
      <c r="E151" s="247"/>
      <c r="F151" s="247"/>
      <c r="G151" s="12"/>
      <c r="H151" s="408" t="s">
        <v>3363</v>
      </c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AG151" s="117"/>
      <c r="AH151" s="12"/>
      <c r="AI151" s="247"/>
      <c r="AJ151" s="247"/>
      <c r="AK151" s="247"/>
      <c r="AL151" s="247"/>
      <c r="AM151" s="12"/>
      <c r="AN151" s="408" t="s">
        <v>3363</v>
      </c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</row>
    <row r="152" spans="1:50" ht="11.25" customHeight="1" x14ac:dyDescent="0.2"/>
    <row r="561" spans="1:3" x14ac:dyDescent="0.2">
      <c r="A561" s="494"/>
      <c r="B561" s="643"/>
      <c r="C561" s="494"/>
    </row>
    <row r="562" spans="1:3" x14ac:dyDescent="0.2">
      <c r="A562" s="572"/>
      <c r="B562" s="643"/>
      <c r="C562" s="494"/>
    </row>
    <row r="563" spans="1:3" x14ac:dyDescent="0.2">
      <c r="A563" s="572"/>
      <c r="B563" s="643"/>
      <c r="C563" s="494"/>
    </row>
    <row r="564" spans="1:3" x14ac:dyDescent="0.2">
      <c r="A564" s="572"/>
      <c r="B564" s="643"/>
      <c r="C564" s="494"/>
    </row>
    <row r="565" spans="1:3" x14ac:dyDescent="0.2">
      <c r="A565" s="572"/>
      <c r="B565" s="643"/>
      <c r="C565" s="494"/>
    </row>
    <row r="566" spans="1:3" x14ac:dyDescent="0.2">
      <c r="A566" s="572"/>
      <c r="B566" s="643"/>
      <c r="C566" s="494"/>
    </row>
    <row r="567" spans="1:3" x14ac:dyDescent="0.2">
      <c r="A567" s="572"/>
      <c r="B567" s="643"/>
      <c r="C567" s="494"/>
    </row>
    <row r="568" spans="1:3" x14ac:dyDescent="0.2">
      <c r="A568" s="572"/>
      <c r="B568" s="643"/>
      <c r="C568" s="494"/>
    </row>
    <row r="569" spans="1:3" x14ac:dyDescent="0.2">
      <c r="A569" s="572"/>
      <c r="B569" s="643"/>
      <c r="C569" s="494"/>
    </row>
    <row r="570" spans="1:3" x14ac:dyDescent="0.2">
      <c r="A570" s="572"/>
      <c r="B570" s="643"/>
      <c r="C570" s="494"/>
    </row>
    <row r="571" spans="1:3" x14ac:dyDescent="0.2">
      <c r="A571" s="572"/>
      <c r="B571" s="643"/>
      <c r="C571" s="494"/>
    </row>
    <row r="572" spans="1:3" x14ac:dyDescent="0.2">
      <c r="A572" s="572"/>
      <c r="B572" s="643"/>
      <c r="C572" s="494"/>
    </row>
    <row r="573" spans="1:3" x14ac:dyDescent="0.2">
      <c r="A573" s="572"/>
      <c r="B573" s="643"/>
      <c r="C573" s="494"/>
    </row>
    <row r="574" spans="1:3" x14ac:dyDescent="0.2">
      <c r="A574" s="572"/>
      <c r="B574" s="643"/>
      <c r="C574" s="494"/>
    </row>
    <row r="575" spans="1:3" x14ac:dyDescent="0.2">
      <c r="A575" s="572"/>
      <c r="B575" s="643"/>
      <c r="C575" s="494"/>
    </row>
    <row r="576" spans="1:3" x14ac:dyDescent="0.2">
      <c r="A576" s="572"/>
      <c r="B576" s="643"/>
      <c r="C576" s="494"/>
    </row>
    <row r="577" spans="1:3" x14ac:dyDescent="0.2">
      <c r="A577" s="494"/>
      <c r="B577" s="643"/>
      <c r="C577" s="494"/>
    </row>
    <row r="578" spans="1:3" x14ac:dyDescent="0.2">
      <c r="B578" s="644"/>
    </row>
  </sheetData>
  <sheetProtection selectLockedCells="1" selectUnlockedCells="1"/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2019-02-01T01:43:30Z</cp:lastPrinted>
  <dcterms:created xsi:type="dcterms:W3CDTF">2017-12-12T17:34:52Z</dcterms:created>
  <dcterms:modified xsi:type="dcterms:W3CDTF">2019-07-31T23:04:04Z</dcterms:modified>
</cp:coreProperties>
</file>